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16380" windowHeight="8190" tabRatio="633"/>
  </bookViews>
  <sheets>
    <sheet name="Title" sheetId="62" r:id="rId1"/>
    <sheet name="Champions" sheetId="116" r:id="rId2"/>
    <sheet name="Contenders" sheetId="117" r:id="rId3"/>
    <sheet name="Challengers" sheetId="118" r:id="rId4"/>
    <sheet name="All CCC" sheetId="4" r:id="rId5"/>
    <sheet name="Historical" sheetId="12" r:id="rId6"/>
    <sheet name="WatchList" sheetId="5" r:id="rId7"/>
    <sheet name="Changes" sheetId="6" r:id="rId8"/>
    <sheet name="Summary" sheetId="7" r:id="rId9"/>
    <sheet name="Revisions" sheetId="8" r:id="rId10"/>
    <sheet name="Notes" sheetId="9" r:id="rId11"/>
  </sheets>
  <definedNames>
    <definedName name="_xlnm._FilterDatabase" localSheetId="4" hidden="1">'All CCC'!$A$6:$BG$6</definedName>
    <definedName name="_xlnm._FilterDatabase" localSheetId="3" hidden="1">Challengers!$A$6:$BG$335</definedName>
    <definedName name="_xlnm._FilterDatabase" localSheetId="1" hidden="1">Champions!$A$6:$BG$145</definedName>
    <definedName name="_xlnm._FilterDatabase" localSheetId="7" hidden="1">Changes!$A$7:$Y$7</definedName>
    <definedName name="_xlnm._FilterDatabase" localSheetId="2" hidden="1">Contenders!$A$6:$BG$280</definedName>
    <definedName name="_xlnm._FilterDatabase" localSheetId="5" hidden="1">Historical!$A$6:$AV$6</definedName>
    <definedName name="_xlnm._FilterDatabase" localSheetId="10" hidden="1">Notes!$A$185:$F$185</definedName>
    <definedName name="ChampsData" localSheetId="3">#REF!</definedName>
    <definedName name="ChampsData" localSheetId="1">#REF!</definedName>
    <definedName name="ChampsData" localSheetId="2">#REF!</definedName>
    <definedName name="ChampsData" localSheetId="6">WatchList!$A$6:$B$20</definedName>
    <definedName name="ChampsData">#REF!</definedName>
    <definedName name="ContendersData" localSheetId="3">#REF!</definedName>
    <definedName name="ContendersData" localSheetId="1">#REF!</definedName>
    <definedName name="ContendersData" localSheetId="2">#REF!</definedName>
    <definedName name="ContendersData">#REF!</definedName>
    <definedName name="CzallengersData" localSheetId="3">#REF!</definedName>
    <definedName name="CzallengersData" localSheetId="1">#REF!</definedName>
    <definedName name="CzallengersData" localSheetId="2">#REF!</definedName>
    <definedName name="CzallengersData">#REF!</definedName>
    <definedName name="DataAll" localSheetId="3">Challengers!$A$7:$BC$223</definedName>
    <definedName name="DataAll" localSheetId="1">Champions!$A$7:$BC$145</definedName>
    <definedName name="DataAll" localSheetId="2">Contenders!$A$7:$BC$280</definedName>
    <definedName name="DataAll" localSheetId="5">Historical!$A$7:$AV$640</definedName>
    <definedName name="DataAll">'All CCC'!$A$7:$BC$636</definedName>
    <definedName name="Deletions">Changes!$A$8:$I$803</definedName>
    <definedName name="FrozenAngels">Notes!$A$230:$J$265</definedName>
    <definedName name="NearChallengers">Notes!$A$186:$F$214</definedName>
    <definedName name="_xlnm.Print_Area" localSheetId="7">Changes!$A$1:$I$989</definedName>
    <definedName name="_xlnm.Print_Area" localSheetId="10">Notes!$A$1:$K$265</definedName>
    <definedName name="_xlnm.Print_Area" localSheetId="9">Revisions!$B$3:$K$248</definedName>
    <definedName name="_xlnm.Print_Area" localSheetId="8">Summary!$A$1:$AX$170</definedName>
    <definedName name="_xlnm.Print_Area" localSheetId="6">WatchList!#REF!</definedName>
    <definedName name="_xlnm.Print_Titles" localSheetId="4">('All CCC'!$A:$B,'All CCC'!$1:$6)</definedName>
    <definedName name="_xlnm.Print_Titles" localSheetId="3">(Challengers!$A:$B,Challengers!$1:$6)</definedName>
    <definedName name="_xlnm.Print_Titles" localSheetId="1">(Champions!$A:$B,Champions!$1:$6)</definedName>
    <definedName name="_xlnm.Print_Titles" localSheetId="2">(Contenders!$A:$B,Contenders!$1:$6)</definedName>
    <definedName name="_xlnm.Print_Titles" localSheetId="5">(Historical!$A:$B,Historical!$1:$6)</definedName>
    <definedName name="_xlnm.Print_Titles" localSheetId="9">Revisions!$1:$2</definedName>
    <definedName name="_xlnm.Print_Titles" localSheetId="8">Summary!$1:$3</definedName>
    <definedName name="_xlnm.Print_Titles" localSheetId="6">(WatchList!$A:$B,WatchList!$3:$5)</definedName>
    <definedName name="WatchList">WatchList!$A$6:$B$20</definedName>
  </definedNames>
  <calcPr calcId="145621"/>
</workbook>
</file>

<file path=xl/calcChain.xml><?xml version="1.0" encoding="utf-8"?>
<calcChain xmlns="http://schemas.openxmlformats.org/spreadsheetml/2006/main">
  <c r="BG350" i="118" l="1"/>
  <c r="BE350" i="118"/>
  <c r="BC350" i="118"/>
  <c r="BB350" i="118"/>
  <c r="BA350" i="118"/>
  <c r="AZ350" i="118"/>
  <c r="AY350" i="118"/>
  <c r="AN350" i="118"/>
  <c r="AM350" i="118"/>
  <c r="AL350" i="118"/>
  <c r="AK350" i="118"/>
  <c r="AJ350" i="118"/>
  <c r="AI350" i="118"/>
  <c r="AH350" i="118"/>
  <c r="AG350" i="118"/>
  <c r="AF350" i="118"/>
  <c r="AE350" i="118"/>
  <c r="AD350" i="118"/>
  <c r="AC350" i="118"/>
  <c r="O350" i="118"/>
  <c r="K350" i="118"/>
  <c r="I350" i="118"/>
  <c r="E350" i="118"/>
  <c r="B350" i="118"/>
  <c r="BG349" i="118"/>
  <c r="BE349" i="118"/>
  <c r="BC349" i="118"/>
  <c r="BB349" i="118"/>
  <c r="BA349" i="118"/>
  <c r="AZ349" i="118"/>
  <c r="AY349" i="118"/>
  <c r="AN349" i="118"/>
  <c r="AM349" i="118"/>
  <c r="AL349" i="118"/>
  <c r="AK349" i="118"/>
  <c r="AJ349" i="118"/>
  <c r="AI349" i="118"/>
  <c r="AH349" i="118"/>
  <c r="AG349" i="118"/>
  <c r="AF349" i="118"/>
  <c r="AE349" i="118"/>
  <c r="AD349" i="118"/>
  <c r="AC349" i="118"/>
  <c r="O349" i="118"/>
  <c r="K349" i="118"/>
  <c r="I349" i="118"/>
  <c r="E349" i="118"/>
  <c r="B349" i="118"/>
  <c r="BG348" i="118"/>
  <c r="BE348" i="118"/>
  <c r="BC348" i="118"/>
  <c r="BB348" i="118"/>
  <c r="BA348" i="118"/>
  <c r="AZ348" i="118"/>
  <c r="AY348" i="118"/>
  <c r="AN348" i="118"/>
  <c r="AM348" i="118"/>
  <c r="AL348" i="118"/>
  <c r="AK348" i="118"/>
  <c r="AJ348" i="118"/>
  <c r="AI348" i="118"/>
  <c r="AH348" i="118"/>
  <c r="AG348" i="118"/>
  <c r="AF348" i="118"/>
  <c r="AE348" i="118"/>
  <c r="AD348" i="118"/>
  <c r="AC348" i="118"/>
  <c r="O348" i="118"/>
  <c r="K348" i="118"/>
  <c r="I348" i="118"/>
  <c r="E348" i="118"/>
  <c r="B348" i="118"/>
  <c r="BG347" i="118"/>
  <c r="BE347" i="118"/>
  <c r="BC347" i="118"/>
  <c r="BB347" i="118"/>
  <c r="BA347" i="118"/>
  <c r="AZ347" i="118"/>
  <c r="AY347" i="118"/>
  <c r="AN347" i="118"/>
  <c r="AM347" i="118"/>
  <c r="AL347" i="118"/>
  <c r="AK347" i="118"/>
  <c r="AJ347" i="118"/>
  <c r="AI347" i="118"/>
  <c r="AH347" i="118"/>
  <c r="AG347" i="118"/>
  <c r="AF347" i="118"/>
  <c r="AE347" i="118"/>
  <c r="AD347" i="118"/>
  <c r="AC347" i="118"/>
  <c r="O347" i="118"/>
  <c r="K347" i="118"/>
  <c r="I347" i="118"/>
  <c r="E347" i="118"/>
  <c r="B347" i="118"/>
  <c r="BG346" i="118"/>
  <c r="BE346" i="118"/>
  <c r="BC346" i="118"/>
  <c r="BB346" i="118"/>
  <c r="BA346" i="118"/>
  <c r="AZ346" i="118"/>
  <c r="AY346" i="118"/>
  <c r="AN346" i="118"/>
  <c r="AM346" i="118"/>
  <c r="AL346" i="118"/>
  <c r="AK346" i="118"/>
  <c r="AJ346" i="118"/>
  <c r="AI346" i="118"/>
  <c r="AH346" i="118"/>
  <c r="AG346" i="118"/>
  <c r="AF346" i="118"/>
  <c r="AE346" i="118"/>
  <c r="AD346" i="118"/>
  <c r="AC346" i="118"/>
  <c r="O346" i="118"/>
  <c r="K346" i="118"/>
  <c r="I346" i="118"/>
  <c r="E346" i="118"/>
  <c r="B346" i="118"/>
  <c r="BG345" i="118"/>
  <c r="BE345" i="118"/>
  <c r="BC345" i="118"/>
  <c r="BB345" i="118"/>
  <c r="BA345" i="118"/>
  <c r="AZ345" i="118"/>
  <c r="AY345" i="118"/>
  <c r="AN345" i="118"/>
  <c r="AM345" i="118"/>
  <c r="AL345" i="118"/>
  <c r="AK345" i="118"/>
  <c r="AJ345" i="118"/>
  <c r="AI345" i="118"/>
  <c r="AH345" i="118"/>
  <c r="AG345" i="118"/>
  <c r="AF345" i="118"/>
  <c r="AE345" i="118"/>
  <c r="AD345" i="118"/>
  <c r="AC345" i="118"/>
  <c r="O345" i="118"/>
  <c r="K345" i="118"/>
  <c r="I345" i="118"/>
  <c r="E345" i="118"/>
  <c r="B345" i="118"/>
  <c r="BG344" i="118"/>
  <c r="BE344" i="118"/>
  <c r="BC344" i="118"/>
  <c r="BB344" i="118"/>
  <c r="BA344" i="118"/>
  <c r="AZ344" i="118"/>
  <c r="AY344" i="118"/>
  <c r="AN344" i="118"/>
  <c r="AM344" i="118"/>
  <c r="AL344" i="118"/>
  <c r="AK344" i="118"/>
  <c r="AJ344" i="118"/>
  <c r="AI344" i="118"/>
  <c r="AH344" i="118"/>
  <c r="AG344" i="118"/>
  <c r="AF344" i="118"/>
  <c r="AE344" i="118"/>
  <c r="AD344" i="118"/>
  <c r="AC344" i="118"/>
  <c r="O344" i="118"/>
  <c r="K344" i="118"/>
  <c r="I344" i="118"/>
  <c r="E344" i="118"/>
  <c r="B344" i="118"/>
  <c r="BG343" i="118"/>
  <c r="BE343" i="118"/>
  <c r="BC343" i="118"/>
  <c r="BB343" i="118"/>
  <c r="BA343" i="118"/>
  <c r="AZ343" i="118"/>
  <c r="AY343" i="118"/>
  <c r="AN343" i="118"/>
  <c r="AM343" i="118"/>
  <c r="AL343" i="118"/>
  <c r="AK343" i="118"/>
  <c r="AJ343" i="118"/>
  <c r="AI343" i="118"/>
  <c r="AH343" i="118"/>
  <c r="AG343" i="118"/>
  <c r="AF343" i="118"/>
  <c r="AE343" i="118"/>
  <c r="AD343" i="118"/>
  <c r="AC343" i="118"/>
  <c r="O343" i="118"/>
  <c r="K343" i="118"/>
  <c r="I343" i="118"/>
  <c r="E343" i="118"/>
  <c r="B343" i="118"/>
  <c r="BG342" i="118"/>
  <c r="BE342" i="118"/>
  <c r="BC342" i="118"/>
  <c r="BB342" i="118"/>
  <c r="BA342" i="118"/>
  <c r="AZ342" i="118"/>
  <c r="AY342" i="118"/>
  <c r="AN342" i="118"/>
  <c r="AM342" i="118"/>
  <c r="AL342" i="118"/>
  <c r="AK342" i="118"/>
  <c r="AJ342" i="118"/>
  <c r="AI342" i="118"/>
  <c r="AH342" i="118"/>
  <c r="AG342" i="118"/>
  <c r="AF342" i="118"/>
  <c r="AE342" i="118"/>
  <c r="AD342" i="118"/>
  <c r="AC342" i="118"/>
  <c r="O342" i="118"/>
  <c r="K342" i="118"/>
  <c r="I342" i="118"/>
  <c r="E342" i="118"/>
  <c r="B342" i="118"/>
  <c r="BG341" i="118"/>
  <c r="BE341" i="118"/>
  <c r="BC341" i="118"/>
  <c r="BB341" i="118"/>
  <c r="BA341" i="118"/>
  <c r="AZ341" i="118"/>
  <c r="AY341" i="118"/>
  <c r="AN341" i="118"/>
  <c r="AM341" i="118"/>
  <c r="AL341" i="118"/>
  <c r="AK341" i="118"/>
  <c r="AJ341" i="118"/>
  <c r="AI341" i="118"/>
  <c r="AH341" i="118"/>
  <c r="AG341" i="118"/>
  <c r="AF341" i="118"/>
  <c r="AE341" i="118"/>
  <c r="AD341" i="118"/>
  <c r="AC341" i="118"/>
  <c r="O341" i="118"/>
  <c r="K341" i="118"/>
  <c r="I341" i="118"/>
  <c r="E341" i="118"/>
  <c r="B341" i="118"/>
  <c r="BG340" i="118"/>
  <c r="BE340" i="118"/>
  <c r="BC340" i="118"/>
  <c r="BB340" i="118"/>
  <c r="BA340" i="118"/>
  <c r="AZ340" i="118"/>
  <c r="AY340" i="118"/>
  <c r="AN340" i="118"/>
  <c r="AM340" i="118"/>
  <c r="AL340" i="118"/>
  <c r="AK340" i="118"/>
  <c r="AJ340" i="118"/>
  <c r="AI340" i="118"/>
  <c r="AH340" i="118"/>
  <c r="AG340" i="118"/>
  <c r="AF340" i="118"/>
  <c r="AE340" i="118"/>
  <c r="AD340" i="118"/>
  <c r="AC340" i="118"/>
  <c r="O340" i="118"/>
  <c r="K340" i="118"/>
  <c r="I340" i="118"/>
  <c r="E340" i="118"/>
  <c r="B340" i="118"/>
  <c r="BG337" i="118"/>
  <c r="BE337" i="118"/>
  <c r="BC337" i="118"/>
  <c r="BB337" i="118"/>
  <c r="BA337" i="118"/>
  <c r="AZ337" i="118"/>
  <c r="AY337" i="118"/>
  <c r="AN337" i="118"/>
  <c r="AM337" i="118"/>
  <c r="AL337" i="118"/>
  <c r="AK337" i="118"/>
  <c r="AJ337" i="118"/>
  <c r="AI337" i="118"/>
  <c r="AH337" i="118"/>
  <c r="AG337" i="118"/>
  <c r="AF337" i="118"/>
  <c r="AE337" i="118"/>
  <c r="AD337" i="118"/>
  <c r="AC337" i="118"/>
  <c r="O337" i="118"/>
  <c r="K337" i="118"/>
  <c r="I337" i="118"/>
  <c r="E337" i="118"/>
  <c r="B337" i="118"/>
  <c r="BF295" i="118"/>
  <c r="AR295" i="118"/>
  <c r="AS295" i="118" s="1"/>
  <c r="AT295" i="118" s="1"/>
  <c r="AU295" i="118" s="1"/>
  <c r="AV295" i="118" s="1"/>
  <c r="AQ295" i="118"/>
  <c r="AA295" i="118"/>
  <c r="V295" i="118"/>
  <c r="U295" i="118"/>
  <c r="AP295" i="118" s="1"/>
  <c r="T295" i="118"/>
  <c r="S295" i="118"/>
  <c r="R295" i="118"/>
  <c r="M295" i="118"/>
  <c r="J295" i="118" s="1"/>
  <c r="BF292" i="118"/>
  <c r="AR292" i="118"/>
  <c r="AQ292" i="118"/>
  <c r="AA292" i="118"/>
  <c r="V292" i="118"/>
  <c r="U292" i="118"/>
  <c r="AO292" i="118" s="1"/>
  <c r="T292" i="118"/>
  <c r="S292" i="118"/>
  <c r="R292" i="118"/>
  <c r="M292" i="118"/>
  <c r="Z292" i="118" s="1"/>
  <c r="BF277" i="118"/>
  <c r="AR277" i="118"/>
  <c r="AQ277" i="118"/>
  <c r="AA277" i="118"/>
  <c r="V277" i="118"/>
  <c r="U277" i="118"/>
  <c r="AP277" i="118" s="1"/>
  <c r="T277" i="118"/>
  <c r="S277" i="118"/>
  <c r="R277" i="118"/>
  <c r="M277" i="118"/>
  <c r="Z277" i="118" s="1"/>
  <c r="BF270" i="118"/>
  <c r="AR270" i="118"/>
  <c r="AS270" i="118" s="1"/>
  <c r="AT270" i="118" s="1"/>
  <c r="AU270" i="118" s="1"/>
  <c r="AV270" i="118" s="1"/>
  <c r="AQ270" i="118"/>
  <c r="AA270" i="118"/>
  <c r="V270" i="118"/>
  <c r="U270" i="118"/>
  <c r="X270" i="118" s="1"/>
  <c r="T270" i="118"/>
  <c r="S270" i="118"/>
  <c r="R270" i="118"/>
  <c r="M270" i="118"/>
  <c r="Z270" i="118" s="1"/>
  <c r="BF253" i="118"/>
  <c r="AR253" i="118"/>
  <c r="AS253" i="118" s="1"/>
  <c r="AT253" i="118" s="1"/>
  <c r="AU253" i="118" s="1"/>
  <c r="AV253" i="118" s="1"/>
  <c r="AQ253" i="118"/>
  <c r="AA253" i="118"/>
  <c r="V253" i="118"/>
  <c r="U253" i="118"/>
  <c r="AP253" i="118" s="1"/>
  <c r="T253" i="118"/>
  <c r="S253" i="118"/>
  <c r="R253" i="118"/>
  <c r="M253" i="118"/>
  <c r="Z253" i="118" s="1"/>
  <c r="BF241" i="118"/>
  <c r="AR241" i="118"/>
  <c r="AQ241" i="118"/>
  <c r="AA241" i="118"/>
  <c r="V241" i="118"/>
  <c r="U241" i="118"/>
  <c r="T241" i="118"/>
  <c r="S241" i="118"/>
  <c r="R241" i="118"/>
  <c r="M241" i="118"/>
  <c r="Z241" i="118" s="1"/>
  <c r="BF223" i="118"/>
  <c r="AR223" i="118"/>
  <c r="AS223" i="118" s="1"/>
  <c r="AT223" i="118" s="1"/>
  <c r="AU223" i="118" s="1"/>
  <c r="AV223" i="118" s="1"/>
  <c r="AQ223" i="118"/>
  <c r="AA223" i="118"/>
  <c r="V223" i="118"/>
  <c r="U223" i="118"/>
  <c r="X223" i="118" s="1"/>
  <c r="T223" i="118"/>
  <c r="S223" i="118"/>
  <c r="R223" i="118"/>
  <c r="M223" i="118"/>
  <c r="Z223" i="118" s="1"/>
  <c r="BF213" i="118"/>
  <c r="AR213" i="118"/>
  <c r="AS213" i="118" s="1"/>
  <c r="AT213" i="118" s="1"/>
  <c r="AU213" i="118" s="1"/>
  <c r="AV213" i="118" s="1"/>
  <c r="AQ213" i="118"/>
  <c r="AA213" i="118"/>
  <c r="V213" i="118"/>
  <c r="U213" i="118"/>
  <c r="AP213" i="118" s="1"/>
  <c r="T213" i="118"/>
  <c r="S213" i="118"/>
  <c r="R213" i="118"/>
  <c r="M213" i="118"/>
  <c r="Z213" i="118" s="1"/>
  <c r="BF206" i="118"/>
  <c r="AR206" i="118"/>
  <c r="AQ206" i="118"/>
  <c r="AA206" i="118"/>
  <c r="V206" i="118"/>
  <c r="U206" i="118"/>
  <c r="T206" i="118"/>
  <c r="S206" i="118"/>
  <c r="R206" i="118"/>
  <c r="M206" i="118"/>
  <c r="Z206" i="118" s="1"/>
  <c r="BF205" i="118"/>
  <c r="AR205" i="118"/>
  <c r="AQ205" i="118"/>
  <c r="AA205" i="118"/>
  <c r="V205" i="118"/>
  <c r="U205" i="118"/>
  <c r="T205" i="118"/>
  <c r="S205" i="118"/>
  <c r="R205" i="118"/>
  <c r="M205" i="118"/>
  <c r="J205" i="118" s="1"/>
  <c r="BF201" i="118"/>
  <c r="AR201" i="118"/>
  <c r="AS201" i="118" s="1"/>
  <c r="AT201" i="118" s="1"/>
  <c r="AU201" i="118" s="1"/>
  <c r="AV201" i="118" s="1"/>
  <c r="AQ201" i="118"/>
  <c r="AA201" i="118"/>
  <c r="V201" i="118"/>
  <c r="U201" i="118"/>
  <c r="X201" i="118" s="1"/>
  <c r="T201" i="118"/>
  <c r="S201" i="118"/>
  <c r="R201" i="118"/>
  <c r="M201" i="118"/>
  <c r="Z201" i="118" s="1"/>
  <c r="BF187" i="118"/>
  <c r="AR187" i="118"/>
  <c r="AS187" i="118" s="1"/>
  <c r="AT187" i="118" s="1"/>
  <c r="AU187" i="118" s="1"/>
  <c r="AV187" i="118" s="1"/>
  <c r="AQ187" i="118"/>
  <c r="AA187" i="118"/>
  <c r="V187" i="118"/>
  <c r="U187" i="118"/>
  <c r="AP187" i="118" s="1"/>
  <c r="T187" i="118"/>
  <c r="S187" i="118"/>
  <c r="R187" i="118"/>
  <c r="M187" i="118"/>
  <c r="Z187" i="118" s="1"/>
  <c r="BF183" i="118"/>
  <c r="AR183" i="118"/>
  <c r="AQ183" i="118"/>
  <c r="AA183" i="118"/>
  <c r="V183" i="118"/>
  <c r="U183" i="118"/>
  <c r="T183" i="118"/>
  <c r="S183" i="118"/>
  <c r="R183" i="118"/>
  <c r="M183" i="118"/>
  <c r="J183" i="118" s="1"/>
  <c r="BF182" i="118"/>
  <c r="AR182" i="118"/>
  <c r="AS182" i="118" s="1"/>
  <c r="AT182" i="118" s="1"/>
  <c r="AU182" i="118" s="1"/>
  <c r="AV182" i="118" s="1"/>
  <c r="AQ182" i="118"/>
  <c r="AA182" i="118"/>
  <c r="V182" i="118"/>
  <c r="U182" i="118"/>
  <c r="X182" i="118" s="1"/>
  <c r="T182" i="118"/>
  <c r="S182" i="118"/>
  <c r="R182" i="118"/>
  <c r="M182" i="118"/>
  <c r="Z182" i="118" s="1"/>
  <c r="BF180" i="118"/>
  <c r="AR180" i="118"/>
  <c r="AS180" i="118" s="1"/>
  <c r="AT180" i="118" s="1"/>
  <c r="AU180" i="118" s="1"/>
  <c r="AV180" i="118" s="1"/>
  <c r="AQ180" i="118"/>
  <c r="AA180" i="118"/>
  <c r="V180" i="118"/>
  <c r="U180" i="118"/>
  <c r="T180" i="118"/>
  <c r="S180" i="118"/>
  <c r="R180" i="118"/>
  <c r="M180" i="118"/>
  <c r="Z180" i="118" s="1"/>
  <c r="BF160" i="118"/>
  <c r="AR160" i="118"/>
  <c r="AQ160" i="118"/>
  <c r="AA160" i="118"/>
  <c r="V160" i="118"/>
  <c r="U160" i="118"/>
  <c r="AO160" i="118" s="1"/>
  <c r="T160" i="118"/>
  <c r="S160" i="118"/>
  <c r="R160" i="118"/>
  <c r="M160" i="118"/>
  <c r="Z160" i="118" s="1"/>
  <c r="BF157" i="118"/>
  <c r="AR157" i="118"/>
  <c r="AQ157" i="118"/>
  <c r="AA157" i="118"/>
  <c r="V157" i="118"/>
  <c r="U157" i="118"/>
  <c r="T157" i="118"/>
  <c r="S157" i="118"/>
  <c r="R157" i="118"/>
  <c r="M157" i="118"/>
  <c r="J157" i="118" s="1"/>
  <c r="BF143" i="118"/>
  <c r="AR143" i="118"/>
  <c r="AS143" i="118" s="1"/>
  <c r="AT143" i="118" s="1"/>
  <c r="AQ143" i="118"/>
  <c r="AO143" i="118"/>
  <c r="AA143" i="118"/>
  <c r="V143" i="118"/>
  <c r="U143" i="118"/>
  <c r="X143" i="118" s="1"/>
  <c r="T143" i="118"/>
  <c r="S143" i="118"/>
  <c r="R143" i="118"/>
  <c r="M143" i="118"/>
  <c r="Z143" i="118" s="1"/>
  <c r="BF133" i="118"/>
  <c r="AR133" i="118"/>
  <c r="AS133" i="118" s="1"/>
  <c r="AQ133" i="118"/>
  <c r="AA133" i="118"/>
  <c r="V133" i="118"/>
  <c r="U133" i="118"/>
  <c r="T133" i="118"/>
  <c r="S133" i="118"/>
  <c r="R133" i="118"/>
  <c r="M133" i="118"/>
  <c r="Z133" i="118" s="1"/>
  <c r="BF127" i="118"/>
  <c r="AR127" i="118"/>
  <c r="AQ127" i="118"/>
  <c r="AA127" i="118"/>
  <c r="V127" i="118"/>
  <c r="U127" i="118"/>
  <c r="T127" i="118"/>
  <c r="S127" i="118"/>
  <c r="R127" i="118"/>
  <c r="M127" i="118"/>
  <c r="J127" i="118" s="1"/>
  <c r="BF123" i="118"/>
  <c r="AR123" i="118"/>
  <c r="AQ123" i="118"/>
  <c r="AA123" i="118"/>
  <c r="V123" i="118"/>
  <c r="U123" i="118"/>
  <c r="X123" i="118" s="1"/>
  <c r="T123" i="118"/>
  <c r="S123" i="118"/>
  <c r="R123" i="118"/>
  <c r="M123" i="118"/>
  <c r="Z123" i="118" s="1"/>
  <c r="BF114" i="118"/>
  <c r="AR114" i="118"/>
  <c r="AS114" i="118" s="1"/>
  <c r="AT114" i="118" s="1"/>
  <c r="AU114" i="118" s="1"/>
  <c r="AV114" i="118" s="1"/>
  <c r="AQ114" i="118"/>
  <c r="AA114" i="118"/>
  <c r="V114" i="118"/>
  <c r="U114" i="118"/>
  <c r="AO114" i="118" s="1"/>
  <c r="T114" i="118"/>
  <c r="S114" i="118"/>
  <c r="R114" i="118"/>
  <c r="M114" i="118"/>
  <c r="Z114" i="118" s="1"/>
  <c r="BF106" i="118"/>
  <c r="AR106" i="118"/>
  <c r="AS106" i="118" s="1"/>
  <c r="AT106" i="118" s="1"/>
  <c r="AU106" i="118" s="1"/>
  <c r="AV106" i="118" s="1"/>
  <c r="AQ106" i="118"/>
  <c r="AA106" i="118"/>
  <c r="V106" i="118"/>
  <c r="U106" i="118"/>
  <c r="T106" i="118"/>
  <c r="S106" i="118"/>
  <c r="R106" i="118"/>
  <c r="M106" i="118"/>
  <c r="Z106" i="118" s="1"/>
  <c r="BF103" i="118"/>
  <c r="AR103" i="118"/>
  <c r="AQ103" i="118"/>
  <c r="AA103" i="118"/>
  <c r="V103" i="118"/>
  <c r="U103" i="118"/>
  <c r="T103" i="118"/>
  <c r="S103" i="118"/>
  <c r="R103" i="118"/>
  <c r="M103" i="118"/>
  <c r="J103" i="118" s="1"/>
  <c r="BF101" i="118"/>
  <c r="AR101" i="118"/>
  <c r="AQ101" i="118"/>
  <c r="AA101" i="118"/>
  <c r="V101" i="118"/>
  <c r="U101" i="118"/>
  <c r="X101" i="118" s="1"/>
  <c r="T101" i="118"/>
  <c r="S101" i="118"/>
  <c r="R101" i="118"/>
  <c r="M101" i="118"/>
  <c r="Z101" i="118" s="1"/>
  <c r="BF100" i="118"/>
  <c r="AR100" i="118"/>
  <c r="AS100" i="118" s="1"/>
  <c r="AT100" i="118" s="1"/>
  <c r="AU100" i="118" s="1"/>
  <c r="AV100" i="118" s="1"/>
  <c r="AQ100" i="118"/>
  <c r="AA100" i="118"/>
  <c r="V100" i="118"/>
  <c r="U100" i="118"/>
  <c r="T100" i="118"/>
  <c r="S100" i="118"/>
  <c r="R100" i="118"/>
  <c r="M100" i="118"/>
  <c r="Z100" i="118" s="1"/>
  <c r="BF76" i="118"/>
  <c r="AR76" i="118"/>
  <c r="AQ76" i="118"/>
  <c r="AA76" i="118"/>
  <c r="V76" i="118"/>
  <c r="U76" i="118"/>
  <c r="AP76" i="118" s="1"/>
  <c r="T76" i="118"/>
  <c r="S76" i="118"/>
  <c r="R76" i="118"/>
  <c r="M76" i="118"/>
  <c r="Z76" i="118" s="1"/>
  <c r="BF60" i="118"/>
  <c r="AR60" i="118"/>
  <c r="AS60" i="118" s="1"/>
  <c r="AQ60" i="118"/>
  <c r="AA60" i="118"/>
  <c r="V60" i="118"/>
  <c r="U60" i="118"/>
  <c r="AO60" i="118" s="1"/>
  <c r="T60" i="118"/>
  <c r="S60" i="118"/>
  <c r="R60" i="118"/>
  <c r="M60" i="118"/>
  <c r="Z60" i="118" s="1"/>
  <c r="BF54" i="118"/>
  <c r="AR54" i="118"/>
  <c r="AS54" i="118" s="1"/>
  <c r="AT54" i="118" s="1"/>
  <c r="AU54" i="118" s="1"/>
  <c r="AV54" i="118" s="1"/>
  <c r="AQ54" i="118"/>
  <c r="AA54" i="118"/>
  <c r="V54" i="118"/>
  <c r="U54" i="118"/>
  <c r="X54" i="118" s="1"/>
  <c r="T54" i="118"/>
  <c r="S54" i="118"/>
  <c r="R54" i="118"/>
  <c r="M54" i="118"/>
  <c r="Z54" i="118" s="1"/>
  <c r="BF52" i="118"/>
  <c r="AR52" i="118"/>
  <c r="AQ52" i="118"/>
  <c r="AA52" i="118"/>
  <c r="V52" i="118"/>
  <c r="U52" i="118"/>
  <c r="T52" i="118"/>
  <c r="S52" i="118"/>
  <c r="R52" i="118"/>
  <c r="M52" i="118"/>
  <c r="Z52" i="118" s="1"/>
  <c r="BF25" i="118"/>
  <c r="AR25" i="118"/>
  <c r="AQ25" i="118"/>
  <c r="AA25" i="118"/>
  <c r="V25" i="118"/>
  <c r="U25" i="118"/>
  <c r="T25" i="118"/>
  <c r="S25" i="118"/>
  <c r="R25" i="118"/>
  <c r="M25" i="118"/>
  <c r="Z25" i="118" s="1"/>
  <c r="BF23" i="118"/>
  <c r="AR23" i="118"/>
  <c r="AS23" i="118" s="1"/>
  <c r="AQ23" i="118"/>
  <c r="AA23" i="118"/>
  <c r="V23" i="118"/>
  <c r="U23" i="118"/>
  <c r="AO23" i="118" s="1"/>
  <c r="T23" i="118"/>
  <c r="S23" i="118"/>
  <c r="R23" i="118"/>
  <c r="M23" i="118"/>
  <c r="Z23" i="118" s="1"/>
  <c r="BF332" i="118"/>
  <c r="AR332" i="118"/>
  <c r="AS332" i="118" s="1"/>
  <c r="AT332" i="118" s="1"/>
  <c r="AU332" i="118" s="1"/>
  <c r="AV332" i="118" s="1"/>
  <c r="AQ332" i="118"/>
  <c r="AA332" i="118"/>
  <c r="V332" i="118"/>
  <c r="U332" i="118"/>
  <c r="T332" i="118"/>
  <c r="S332" i="118"/>
  <c r="R332" i="118"/>
  <c r="M332" i="118"/>
  <c r="Z332" i="118" s="1"/>
  <c r="BF326" i="118"/>
  <c r="AR326" i="118"/>
  <c r="AQ326" i="118"/>
  <c r="AA326" i="118"/>
  <c r="V326" i="118"/>
  <c r="U326" i="118"/>
  <c r="T326" i="118"/>
  <c r="S326" i="118"/>
  <c r="R326" i="118"/>
  <c r="M326" i="118"/>
  <c r="Z326" i="118" s="1"/>
  <c r="BF325" i="118"/>
  <c r="AR325" i="118"/>
  <c r="AQ325" i="118"/>
  <c r="AA325" i="118"/>
  <c r="V325" i="118"/>
  <c r="U325" i="118"/>
  <c r="T325" i="118"/>
  <c r="S325" i="118"/>
  <c r="R325" i="118"/>
  <c r="M325" i="118"/>
  <c r="Z325" i="118" s="1"/>
  <c r="BF322" i="118"/>
  <c r="AR322" i="118"/>
  <c r="AS322" i="118" s="1"/>
  <c r="AT322" i="118" s="1"/>
  <c r="AU322" i="118" s="1"/>
  <c r="AV322" i="118" s="1"/>
  <c r="AQ322" i="118"/>
  <c r="AA322" i="118"/>
  <c r="Z322" i="118"/>
  <c r="V322" i="118"/>
  <c r="U322" i="118"/>
  <c r="T322" i="118"/>
  <c r="S322" i="118"/>
  <c r="R322" i="118"/>
  <c r="M322" i="118"/>
  <c r="J322" i="118" s="1"/>
  <c r="AP322" i="118" s="1"/>
  <c r="BF318" i="118"/>
  <c r="AR318" i="118"/>
  <c r="AS318" i="118" s="1"/>
  <c r="AT318" i="118" s="1"/>
  <c r="AU318" i="118" s="1"/>
  <c r="AV318" i="118" s="1"/>
  <c r="AQ318" i="118"/>
  <c r="AA318" i="118"/>
  <c r="V318" i="118"/>
  <c r="U318" i="118"/>
  <c r="T318" i="118"/>
  <c r="S318" i="118"/>
  <c r="R318" i="118"/>
  <c r="M318" i="118"/>
  <c r="Z318" i="118" s="1"/>
  <c r="BF317" i="118"/>
  <c r="AR317" i="118"/>
  <c r="AQ317" i="118"/>
  <c r="AA317" i="118"/>
  <c r="V317" i="118"/>
  <c r="U317" i="118"/>
  <c r="T317" i="118"/>
  <c r="S317" i="118"/>
  <c r="R317" i="118"/>
  <c r="M317" i="118"/>
  <c r="Z317" i="118" s="1"/>
  <c r="BF306" i="118"/>
  <c r="AR306" i="118"/>
  <c r="AQ306" i="118"/>
  <c r="AA306" i="118"/>
  <c r="V306" i="118"/>
  <c r="U306" i="118"/>
  <c r="AP306" i="118" s="1"/>
  <c r="T306" i="118"/>
  <c r="S306" i="118"/>
  <c r="R306" i="118"/>
  <c r="M306" i="118"/>
  <c r="Z306" i="118" s="1"/>
  <c r="BF301" i="118"/>
  <c r="AR301" i="118"/>
  <c r="AS301" i="118" s="1"/>
  <c r="AT301" i="118" s="1"/>
  <c r="AU301" i="118" s="1"/>
  <c r="AV301" i="118" s="1"/>
  <c r="AQ301" i="118"/>
  <c r="AA301" i="118"/>
  <c r="V301" i="118"/>
  <c r="U301" i="118"/>
  <c r="X301" i="118" s="1"/>
  <c r="T301" i="118"/>
  <c r="S301" i="118"/>
  <c r="R301" i="118"/>
  <c r="M301" i="118"/>
  <c r="Z301" i="118" s="1"/>
  <c r="BF290" i="118"/>
  <c r="AR290" i="118"/>
  <c r="AS290" i="118" s="1"/>
  <c r="AT290" i="118" s="1"/>
  <c r="AU290" i="118" s="1"/>
  <c r="AV290" i="118" s="1"/>
  <c r="AQ290" i="118"/>
  <c r="AA290" i="118"/>
  <c r="V290" i="118"/>
  <c r="U290" i="118"/>
  <c r="AP290" i="118" s="1"/>
  <c r="T290" i="118"/>
  <c r="S290" i="118"/>
  <c r="R290" i="118"/>
  <c r="M290" i="118"/>
  <c r="Z290" i="118" s="1"/>
  <c r="BF287" i="118"/>
  <c r="AR287" i="118"/>
  <c r="AQ287" i="118"/>
  <c r="AA287" i="118"/>
  <c r="V287" i="118"/>
  <c r="U287" i="118"/>
  <c r="T287" i="118"/>
  <c r="S287" i="118"/>
  <c r="R287" i="118"/>
  <c r="M287" i="118"/>
  <c r="Z287" i="118" s="1"/>
  <c r="BF283" i="118"/>
  <c r="AR283" i="118"/>
  <c r="AQ283" i="118"/>
  <c r="AA283" i="118"/>
  <c r="V283" i="118"/>
  <c r="U283" i="118"/>
  <c r="AP283" i="118" s="1"/>
  <c r="T283" i="118"/>
  <c r="S283" i="118"/>
  <c r="R283" i="118"/>
  <c r="M283" i="118"/>
  <c r="Z283" i="118" s="1"/>
  <c r="BF279" i="118"/>
  <c r="AR279" i="118"/>
  <c r="AS279" i="118" s="1"/>
  <c r="AT279" i="118" s="1"/>
  <c r="AU279" i="118" s="1"/>
  <c r="AV279" i="118" s="1"/>
  <c r="AQ279" i="118"/>
  <c r="AA279" i="118"/>
  <c r="V279" i="118"/>
  <c r="U279" i="118"/>
  <c r="X279" i="118" s="1"/>
  <c r="T279" i="118"/>
  <c r="S279" i="118"/>
  <c r="R279" i="118"/>
  <c r="M279" i="118"/>
  <c r="Z279" i="118" s="1"/>
  <c r="BF275" i="118"/>
  <c r="AR275" i="118"/>
  <c r="AS275" i="118" s="1"/>
  <c r="AT275" i="118" s="1"/>
  <c r="AU275" i="118" s="1"/>
  <c r="AV275" i="118" s="1"/>
  <c r="AQ275" i="118"/>
  <c r="AA275" i="118"/>
  <c r="V275" i="118"/>
  <c r="U275" i="118"/>
  <c r="T275" i="118"/>
  <c r="S275" i="118"/>
  <c r="R275" i="118"/>
  <c r="M275" i="118"/>
  <c r="Z275" i="118" s="1"/>
  <c r="BF266" i="118"/>
  <c r="AR266" i="118"/>
  <c r="AQ266" i="118"/>
  <c r="AA266" i="118"/>
  <c r="V266" i="118"/>
  <c r="U266" i="118"/>
  <c r="AO266" i="118" s="1"/>
  <c r="T266" i="118"/>
  <c r="S266" i="118"/>
  <c r="R266" i="118"/>
  <c r="M266" i="118"/>
  <c r="Z266" i="118" s="1"/>
  <c r="BF257" i="118"/>
  <c r="AR257" i="118"/>
  <c r="AQ257" i="118"/>
  <c r="AA257" i="118"/>
  <c r="V257" i="118"/>
  <c r="U257" i="118"/>
  <c r="AP257" i="118" s="1"/>
  <c r="T257" i="118"/>
  <c r="S257" i="118"/>
  <c r="R257" i="118"/>
  <c r="M257" i="118"/>
  <c r="Z257" i="118" s="1"/>
  <c r="BF254" i="118"/>
  <c r="AR254" i="118"/>
  <c r="AS254" i="118" s="1"/>
  <c r="AT254" i="118" s="1"/>
  <c r="AU254" i="118" s="1"/>
  <c r="AV254" i="118" s="1"/>
  <c r="AQ254" i="118"/>
  <c r="AA254" i="118"/>
  <c r="V254" i="118"/>
  <c r="U254" i="118"/>
  <c r="X254" i="118" s="1"/>
  <c r="T254" i="118"/>
  <c r="S254" i="118"/>
  <c r="R254" i="118"/>
  <c r="M254" i="118"/>
  <c r="Z254" i="118" s="1"/>
  <c r="BF245" i="118"/>
  <c r="AR245" i="118"/>
  <c r="AQ245" i="118"/>
  <c r="AA245" i="118"/>
  <c r="V245" i="118"/>
  <c r="U245" i="118"/>
  <c r="T245" i="118"/>
  <c r="S245" i="118"/>
  <c r="R245" i="118"/>
  <c r="M245" i="118"/>
  <c r="J245" i="118" s="1"/>
  <c r="BF234" i="118"/>
  <c r="AR234" i="118"/>
  <c r="AQ234" i="118"/>
  <c r="AA234" i="118"/>
  <c r="V234" i="118"/>
  <c r="U234" i="118"/>
  <c r="AO234" i="118" s="1"/>
  <c r="T234" i="118"/>
  <c r="S234" i="118"/>
  <c r="R234" i="118"/>
  <c r="M234" i="118"/>
  <c r="Z234" i="118" s="1"/>
  <c r="BF232" i="118"/>
  <c r="AR232" i="118"/>
  <c r="AQ232" i="118"/>
  <c r="AA232" i="118"/>
  <c r="V232" i="118"/>
  <c r="U232" i="118"/>
  <c r="T232" i="118"/>
  <c r="S232" i="118"/>
  <c r="R232" i="118"/>
  <c r="M232" i="118"/>
  <c r="Z232" i="118" s="1"/>
  <c r="BF229" i="118"/>
  <c r="AR229" i="118"/>
  <c r="AS229" i="118" s="1"/>
  <c r="AQ229" i="118"/>
  <c r="AA229" i="118"/>
  <c r="V229" i="118"/>
  <c r="U229" i="118"/>
  <c r="AO229" i="118" s="1"/>
  <c r="T229" i="118"/>
  <c r="S229" i="118"/>
  <c r="R229" i="118"/>
  <c r="M229" i="118"/>
  <c r="Z229" i="118" s="1"/>
  <c r="BF225" i="118"/>
  <c r="AR225" i="118"/>
  <c r="AS225" i="118" s="1"/>
  <c r="AT225" i="118" s="1"/>
  <c r="AU225" i="118" s="1"/>
  <c r="AV225" i="118" s="1"/>
  <c r="AQ225" i="118"/>
  <c r="AA225" i="118"/>
  <c r="V225" i="118"/>
  <c r="W225" i="118" s="1"/>
  <c r="U225" i="118"/>
  <c r="AP225" i="118" s="1"/>
  <c r="T225" i="118"/>
  <c r="S225" i="118"/>
  <c r="R225" i="118"/>
  <c r="M225" i="118"/>
  <c r="Z225" i="118" s="1"/>
  <c r="J225" i="118"/>
  <c r="BF224" i="118"/>
  <c r="AR224" i="118"/>
  <c r="AQ224" i="118"/>
  <c r="AA224" i="118"/>
  <c r="Z224" i="118"/>
  <c r="V224" i="118"/>
  <c r="U224" i="118"/>
  <c r="AO224" i="118" s="1"/>
  <c r="T224" i="118"/>
  <c r="S224" i="118"/>
  <c r="R224" i="118"/>
  <c r="M224" i="118"/>
  <c r="J224" i="118" s="1"/>
  <c r="BF216" i="118"/>
  <c r="AR216" i="118"/>
  <c r="AQ216" i="118"/>
  <c r="AA216" i="118"/>
  <c r="V216" i="118"/>
  <c r="U216" i="118"/>
  <c r="T216" i="118"/>
  <c r="S216" i="118"/>
  <c r="R216" i="118"/>
  <c r="M216" i="118"/>
  <c r="Z216" i="118" s="1"/>
  <c r="BF212" i="118"/>
  <c r="AR212" i="118"/>
  <c r="AS212" i="118" s="1"/>
  <c r="AT212" i="118" s="1"/>
  <c r="AU212" i="118" s="1"/>
  <c r="AV212" i="118" s="1"/>
  <c r="AQ212" i="118"/>
  <c r="AA212" i="118"/>
  <c r="V212" i="118"/>
  <c r="U212" i="118"/>
  <c r="T212" i="118"/>
  <c r="S212" i="118"/>
  <c r="R212" i="118"/>
  <c r="M212" i="118"/>
  <c r="Z212" i="118" s="1"/>
  <c r="BF208" i="118"/>
  <c r="AR208" i="118"/>
  <c r="AQ208" i="118"/>
  <c r="AA208" i="118"/>
  <c r="V208" i="118"/>
  <c r="U208" i="118"/>
  <c r="T208" i="118"/>
  <c r="S208" i="118"/>
  <c r="R208" i="118"/>
  <c r="M208" i="118"/>
  <c r="J208" i="118" s="1"/>
  <c r="BF189" i="118"/>
  <c r="AR189" i="118"/>
  <c r="AQ189" i="118"/>
  <c r="AA189" i="118"/>
  <c r="V189" i="118"/>
  <c r="U189" i="118"/>
  <c r="T189" i="118"/>
  <c r="S189" i="118"/>
  <c r="R189" i="118"/>
  <c r="M189" i="118"/>
  <c r="Z189" i="118" s="1"/>
  <c r="BF185" i="118"/>
  <c r="AR185" i="118"/>
  <c r="AQ185" i="118"/>
  <c r="AA185" i="118"/>
  <c r="Z185" i="118"/>
  <c r="V185" i="118"/>
  <c r="U185" i="118"/>
  <c r="T185" i="118"/>
  <c r="S185" i="118"/>
  <c r="R185" i="118"/>
  <c r="M185" i="118"/>
  <c r="J185" i="118" s="1"/>
  <c r="AP185" i="118" s="1"/>
  <c r="BF184" i="118"/>
  <c r="AR184" i="118"/>
  <c r="AS184" i="118" s="1"/>
  <c r="AT184" i="118" s="1"/>
  <c r="AU184" i="118" s="1"/>
  <c r="AV184" i="118" s="1"/>
  <c r="AQ184" i="118"/>
  <c r="AA184" i="118"/>
  <c r="V184" i="118"/>
  <c r="U184" i="118"/>
  <c r="AP184" i="118" s="1"/>
  <c r="T184" i="118"/>
  <c r="S184" i="118"/>
  <c r="R184" i="118"/>
  <c r="M184" i="118"/>
  <c r="Z184" i="118" s="1"/>
  <c r="BF170" i="118"/>
  <c r="AR170" i="118"/>
  <c r="AQ170" i="118"/>
  <c r="AA170" i="118"/>
  <c r="V170" i="118"/>
  <c r="U170" i="118"/>
  <c r="T170" i="118"/>
  <c r="S170" i="118"/>
  <c r="R170" i="118"/>
  <c r="M170" i="118"/>
  <c r="J170" i="118" s="1"/>
  <c r="BF169" i="118"/>
  <c r="AR169" i="118"/>
  <c r="AQ169" i="118"/>
  <c r="AA169" i="118"/>
  <c r="V169" i="118"/>
  <c r="U169" i="118"/>
  <c r="T169" i="118"/>
  <c r="S169" i="118"/>
  <c r="R169" i="118"/>
  <c r="M169" i="118"/>
  <c r="Z169" i="118" s="1"/>
  <c r="BF156" i="118"/>
  <c r="AS156" i="118"/>
  <c r="AR156" i="118"/>
  <c r="AQ156" i="118"/>
  <c r="AA156" i="118"/>
  <c r="V156" i="118"/>
  <c r="U156" i="118"/>
  <c r="X156" i="118" s="1"/>
  <c r="T156" i="118"/>
  <c r="S156" i="118"/>
  <c r="R156" i="118"/>
  <c r="M156" i="118"/>
  <c r="Z156" i="118" s="1"/>
  <c r="BF154" i="118"/>
  <c r="AR154" i="118"/>
  <c r="AS154" i="118" s="1"/>
  <c r="AT154" i="118" s="1"/>
  <c r="AU154" i="118" s="1"/>
  <c r="AV154" i="118" s="1"/>
  <c r="AQ154" i="118"/>
  <c r="AA154" i="118"/>
  <c r="V154" i="118"/>
  <c r="U154" i="118"/>
  <c r="AP154" i="118" s="1"/>
  <c r="T154" i="118"/>
  <c r="S154" i="118"/>
  <c r="R154" i="118"/>
  <c r="M154" i="118"/>
  <c r="Z154" i="118" s="1"/>
  <c r="BF148" i="118"/>
  <c r="AR148" i="118"/>
  <c r="AQ148" i="118"/>
  <c r="AA148" i="118"/>
  <c r="V148" i="118"/>
  <c r="U148" i="118"/>
  <c r="T148" i="118"/>
  <c r="S148" i="118"/>
  <c r="R148" i="118"/>
  <c r="M148" i="118"/>
  <c r="J148" i="118" s="1"/>
  <c r="BF145" i="118"/>
  <c r="AR145" i="118"/>
  <c r="AQ145" i="118"/>
  <c r="AA145" i="118"/>
  <c r="V145" i="118"/>
  <c r="U145" i="118"/>
  <c r="T145" i="118"/>
  <c r="S145" i="118"/>
  <c r="R145" i="118"/>
  <c r="M145" i="118"/>
  <c r="Z145" i="118" s="1"/>
  <c r="BF142" i="118"/>
  <c r="AR142" i="118"/>
  <c r="AS142" i="118" s="1"/>
  <c r="AQ142" i="118"/>
  <c r="AA142" i="118"/>
  <c r="Z142" i="118"/>
  <c r="V142" i="118"/>
  <c r="U142" i="118"/>
  <c r="AO142" i="118" s="1"/>
  <c r="T142" i="118"/>
  <c r="S142" i="118"/>
  <c r="R142" i="118"/>
  <c r="M142" i="118"/>
  <c r="J142" i="118" s="1"/>
  <c r="BF132" i="118"/>
  <c r="AR132" i="118"/>
  <c r="AS132" i="118" s="1"/>
  <c r="AT132" i="118" s="1"/>
  <c r="AU132" i="118" s="1"/>
  <c r="AV132" i="118" s="1"/>
  <c r="AQ132" i="118"/>
  <c r="AA132" i="118"/>
  <c r="V132" i="118"/>
  <c r="U132" i="118"/>
  <c r="AP132" i="118" s="1"/>
  <c r="T132" i="118"/>
  <c r="S132" i="118"/>
  <c r="R132" i="118"/>
  <c r="M132" i="118"/>
  <c r="Z132" i="118" s="1"/>
  <c r="BF116" i="118"/>
  <c r="AR116" i="118"/>
  <c r="AQ116" i="118"/>
  <c r="AA116" i="118"/>
  <c r="V116" i="118"/>
  <c r="U116" i="118"/>
  <c r="T116" i="118"/>
  <c r="S116" i="118"/>
  <c r="R116" i="118"/>
  <c r="M116" i="118"/>
  <c r="J116" i="118" s="1"/>
  <c r="BF115" i="118"/>
  <c r="AR115" i="118"/>
  <c r="AQ115" i="118"/>
  <c r="AA115" i="118"/>
  <c r="V115" i="118"/>
  <c r="U115" i="118"/>
  <c r="T115" i="118"/>
  <c r="S115" i="118"/>
  <c r="R115" i="118"/>
  <c r="M115" i="118"/>
  <c r="Z115" i="118" s="1"/>
  <c r="BF104" i="118"/>
  <c r="AR104" i="118"/>
  <c r="AS104" i="118" s="1"/>
  <c r="AQ104" i="118"/>
  <c r="AA104" i="118"/>
  <c r="V104" i="118"/>
  <c r="U104" i="118"/>
  <c r="AO104" i="118" s="1"/>
  <c r="T104" i="118"/>
  <c r="S104" i="118"/>
  <c r="R104" i="118"/>
  <c r="M104" i="118"/>
  <c r="Z104" i="118" s="1"/>
  <c r="BF102" i="118"/>
  <c r="AR102" i="118"/>
  <c r="AS102" i="118" s="1"/>
  <c r="AT102" i="118" s="1"/>
  <c r="AU102" i="118" s="1"/>
  <c r="AV102" i="118" s="1"/>
  <c r="AQ102" i="118"/>
  <c r="AA102" i="118"/>
  <c r="V102" i="118"/>
  <c r="U102" i="118"/>
  <c r="AO102" i="118" s="1"/>
  <c r="T102" i="118"/>
  <c r="S102" i="118"/>
  <c r="R102" i="118"/>
  <c r="M102" i="118"/>
  <c r="Z102" i="118" s="1"/>
  <c r="BF97" i="118"/>
  <c r="AR97" i="118"/>
  <c r="AQ97" i="118"/>
  <c r="AA97" i="118"/>
  <c r="AO97" i="118" s="1"/>
  <c r="V97" i="118"/>
  <c r="U97" i="118"/>
  <c r="T97" i="118"/>
  <c r="S97" i="118"/>
  <c r="R97" i="118"/>
  <c r="M97" i="118"/>
  <c r="J97" i="118" s="1"/>
  <c r="BF96" i="118"/>
  <c r="AR96" i="118"/>
  <c r="AQ96" i="118"/>
  <c r="AA96" i="118"/>
  <c r="V96" i="118"/>
  <c r="U96" i="118"/>
  <c r="T96" i="118"/>
  <c r="S96" i="118"/>
  <c r="R96" i="118"/>
  <c r="M96" i="118"/>
  <c r="J96" i="118" s="1"/>
  <c r="BF95" i="118"/>
  <c r="AR95" i="118"/>
  <c r="AS95" i="118" s="1"/>
  <c r="AQ95" i="118"/>
  <c r="AA95" i="118"/>
  <c r="V95" i="118"/>
  <c r="U95" i="118"/>
  <c r="X95" i="118" s="1"/>
  <c r="T95" i="118"/>
  <c r="S95" i="118"/>
  <c r="R95" i="118"/>
  <c r="M95" i="118"/>
  <c r="Z95" i="118" s="1"/>
  <c r="BF92" i="118"/>
  <c r="AR92" i="118"/>
  <c r="AS92" i="118" s="1"/>
  <c r="AT92" i="118" s="1"/>
  <c r="AU92" i="118" s="1"/>
  <c r="AV92" i="118" s="1"/>
  <c r="AQ92" i="118"/>
  <c r="AA92" i="118"/>
  <c r="V92" i="118"/>
  <c r="U92" i="118"/>
  <c r="X92" i="118" s="1"/>
  <c r="T92" i="118"/>
  <c r="S92" i="118"/>
  <c r="R92" i="118"/>
  <c r="M92" i="118"/>
  <c r="Z92" i="118" s="1"/>
  <c r="BF91" i="118"/>
  <c r="AR91" i="118"/>
  <c r="AQ91" i="118"/>
  <c r="AA91" i="118"/>
  <c r="V91" i="118"/>
  <c r="U91" i="118"/>
  <c r="T91" i="118"/>
  <c r="S91" i="118"/>
  <c r="R91" i="118"/>
  <c r="M91" i="118"/>
  <c r="J91" i="118" s="1"/>
  <c r="BF87" i="118"/>
  <c r="AR87" i="118"/>
  <c r="AQ87" i="118"/>
  <c r="AA87" i="118"/>
  <c r="V87" i="118"/>
  <c r="U87" i="118"/>
  <c r="T87" i="118"/>
  <c r="S87" i="118"/>
  <c r="R87" i="118"/>
  <c r="M87" i="118"/>
  <c r="J87" i="118" s="1"/>
  <c r="BF85" i="118"/>
  <c r="AR85" i="118"/>
  <c r="AS85" i="118" s="1"/>
  <c r="AT85" i="118" s="1"/>
  <c r="AU85" i="118" s="1"/>
  <c r="AV85" i="118" s="1"/>
  <c r="AQ85" i="118"/>
  <c r="AA85" i="118"/>
  <c r="V85" i="118"/>
  <c r="U85" i="118"/>
  <c r="AO85" i="118" s="1"/>
  <c r="T85" i="118"/>
  <c r="S85" i="118"/>
  <c r="R85" i="118"/>
  <c r="M85" i="118"/>
  <c r="Z85" i="118" s="1"/>
  <c r="BF67" i="118"/>
  <c r="AR67" i="118"/>
  <c r="AS67" i="118" s="1"/>
  <c r="AT67" i="118" s="1"/>
  <c r="AU67" i="118" s="1"/>
  <c r="AV67" i="118" s="1"/>
  <c r="AQ67" i="118"/>
  <c r="AA67" i="118"/>
  <c r="V67" i="118"/>
  <c r="U67" i="118"/>
  <c r="AO67" i="118" s="1"/>
  <c r="T67" i="118"/>
  <c r="S67" i="118"/>
  <c r="R67" i="118"/>
  <c r="M67" i="118"/>
  <c r="Z67" i="118" s="1"/>
  <c r="BF65" i="118"/>
  <c r="AR65" i="118"/>
  <c r="AQ65" i="118"/>
  <c r="AA65" i="118"/>
  <c r="V65" i="118"/>
  <c r="U65" i="118"/>
  <c r="AP65" i="118" s="1"/>
  <c r="T65" i="118"/>
  <c r="S65" i="118"/>
  <c r="R65" i="118"/>
  <c r="M65" i="118"/>
  <c r="J65" i="118" s="1"/>
  <c r="BF55" i="118"/>
  <c r="AR55" i="118"/>
  <c r="AQ55" i="118"/>
  <c r="AA55" i="118"/>
  <c r="V55" i="118"/>
  <c r="U55" i="118"/>
  <c r="T55" i="118"/>
  <c r="S55" i="118"/>
  <c r="R55" i="118"/>
  <c r="M55" i="118"/>
  <c r="J55" i="118" s="1"/>
  <c r="BF51" i="118"/>
  <c r="AR51" i="118"/>
  <c r="AS51" i="118" s="1"/>
  <c r="AQ51" i="118"/>
  <c r="AA51" i="118"/>
  <c r="V51" i="118"/>
  <c r="U51" i="118"/>
  <c r="AO51" i="118" s="1"/>
  <c r="T51" i="118"/>
  <c r="S51" i="118"/>
  <c r="R51" i="118"/>
  <c r="M51" i="118"/>
  <c r="Z51" i="118" s="1"/>
  <c r="BF47" i="118"/>
  <c r="AR47" i="118"/>
  <c r="AS47" i="118" s="1"/>
  <c r="AT47" i="118" s="1"/>
  <c r="AU47" i="118" s="1"/>
  <c r="AV47" i="118" s="1"/>
  <c r="AQ47" i="118"/>
  <c r="AA47" i="118"/>
  <c r="V47" i="118"/>
  <c r="U47" i="118"/>
  <c r="AO47" i="118" s="1"/>
  <c r="T47" i="118"/>
  <c r="S47" i="118"/>
  <c r="R47" i="118"/>
  <c r="M47" i="118"/>
  <c r="Z47" i="118" s="1"/>
  <c r="BF44" i="118"/>
  <c r="AR44" i="118"/>
  <c r="AQ44" i="118"/>
  <c r="AA44" i="118"/>
  <c r="V44" i="118"/>
  <c r="U44" i="118"/>
  <c r="T44" i="118"/>
  <c r="S44" i="118"/>
  <c r="R44" i="118"/>
  <c r="M44" i="118"/>
  <c r="J44" i="118" s="1"/>
  <c r="BF43" i="118"/>
  <c r="AR43" i="118"/>
  <c r="AQ43" i="118"/>
  <c r="AA43" i="118"/>
  <c r="V43" i="118"/>
  <c r="U43" i="118"/>
  <c r="T43" i="118"/>
  <c r="S43" i="118"/>
  <c r="R43" i="118"/>
  <c r="M43" i="118"/>
  <c r="J43" i="118" s="1"/>
  <c r="BF38" i="118"/>
  <c r="AR38" i="118"/>
  <c r="AS38" i="118" s="1"/>
  <c r="AQ38" i="118"/>
  <c r="AA38" i="118"/>
  <c r="V38" i="118"/>
  <c r="U38" i="118"/>
  <c r="X38" i="118" s="1"/>
  <c r="T38" i="118"/>
  <c r="S38" i="118"/>
  <c r="R38" i="118"/>
  <c r="M38" i="118"/>
  <c r="Z38" i="118" s="1"/>
  <c r="BF32" i="118"/>
  <c r="AR32" i="118"/>
  <c r="AS32" i="118" s="1"/>
  <c r="AT32" i="118" s="1"/>
  <c r="AU32" i="118" s="1"/>
  <c r="AV32" i="118" s="1"/>
  <c r="AQ32" i="118"/>
  <c r="AA32" i="118"/>
  <c r="Z32" i="118"/>
  <c r="X32" i="118"/>
  <c r="V32" i="118"/>
  <c r="U32" i="118"/>
  <c r="T32" i="118"/>
  <c r="S32" i="118"/>
  <c r="R32" i="118"/>
  <c r="M32" i="118"/>
  <c r="J32" i="118" s="1"/>
  <c r="AP32" i="118" s="1"/>
  <c r="BF24" i="118"/>
  <c r="AR24" i="118"/>
  <c r="AQ24" i="118"/>
  <c r="AO24" i="118"/>
  <c r="AA24" i="118"/>
  <c r="V24" i="118"/>
  <c r="U24" i="118"/>
  <c r="AP24" i="118" s="1"/>
  <c r="T24" i="118"/>
  <c r="S24" i="118"/>
  <c r="R24" i="118"/>
  <c r="M24" i="118"/>
  <c r="J24" i="118" s="1"/>
  <c r="BF21" i="118"/>
  <c r="AR21" i="118"/>
  <c r="AQ21" i="118"/>
  <c r="AA21" i="118"/>
  <c r="V21" i="118"/>
  <c r="U21" i="118"/>
  <c r="T21" i="118"/>
  <c r="S21" i="118"/>
  <c r="R21" i="118"/>
  <c r="M21" i="118"/>
  <c r="J21" i="118" s="1"/>
  <c r="BF334" i="118"/>
  <c r="AR334" i="118"/>
  <c r="AS334" i="118" s="1"/>
  <c r="AT334" i="118" s="1"/>
  <c r="AU334" i="118" s="1"/>
  <c r="AV334" i="118" s="1"/>
  <c r="AQ334" i="118"/>
  <c r="AA334" i="118"/>
  <c r="X334" i="118"/>
  <c r="V334" i="118"/>
  <c r="U334" i="118"/>
  <c r="T334" i="118"/>
  <c r="S334" i="118"/>
  <c r="R334" i="118"/>
  <c r="M334" i="118"/>
  <c r="Z334" i="118" s="1"/>
  <c r="BF331" i="118"/>
  <c r="AR331" i="118"/>
  <c r="AQ331" i="118"/>
  <c r="AA331" i="118"/>
  <c r="V331" i="118"/>
  <c r="U331" i="118"/>
  <c r="X331" i="118" s="1"/>
  <c r="T331" i="118"/>
  <c r="S331" i="118"/>
  <c r="R331" i="118"/>
  <c r="M331" i="118"/>
  <c r="Z331" i="118" s="1"/>
  <c r="J331" i="118"/>
  <c r="AO331" i="118" s="1"/>
  <c r="BF330" i="118"/>
  <c r="AR330" i="118"/>
  <c r="AQ330" i="118"/>
  <c r="AA330" i="118"/>
  <c r="V330" i="118"/>
  <c r="U330" i="118"/>
  <c r="T330" i="118"/>
  <c r="S330" i="118"/>
  <c r="R330" i="118"/>
  <c r="M330" i="118"/>
  <c r="Z330" i="118" s="1"/>
  <c r="BF327" i="118"/>
  <c r="AR327" i="118"/>
  <c r="AQ327" i="118"/>
  <c r="AA327" i="118"/>
  <c r="V327" i="118"/>
  <c r="U327" i="118"/>
  <c r="T327" i="118"/>
  <c r="S327" i="118"/>
  <c r="R327" i="118"/>
  <c r="M327" i="118"/>
  <c r="Z327" i="118" s="1"/>
  <c r="BF323" i="118"/>
  <c r="AR323" i="118"/>
  <c r="AS323" i="118" s="1"/>
  <c r="AT323" i="118" s="1"/>
  <c r="AU323" i="118" s="1"/>
  <c r="AV323" i="118" s="1"/>
  <c r="AQ323" i="118"/>
  <c r="AA323" i="118"/>
  <c r="V323" i="118"/>
  <c r="U323" i="118"/>
  <c r="X323" i="118" s="1"/>
  <c r="T323" i="118"/>
  <c r="S323" i="118"/>
  <c r="R323" i="118"/>
  <c r="M323" i="118"/>
  <c r="Z323" i="118" s="1"/>
  <c r="BF319" i="118"/>
  <c r="AR319" i="118"/>
  <c r="AS319" i="118" s="1"/>
  <c r="AT319" i="118" s="1"/>
  <c r="AU319" i="118" s="1"/>
  <c r="AV319" i="118" s="1"/>
  <c r="AQ319" i="118"/>
  <c r="AA319" i="118"/>
  <c r="V319" i="118"/>
  <c r="U319" i="118"/>
  <c r="X319" i="118" s="1"/>
  <c r="T319" i="118"/>
  <c r="S319" i="118"/>
  <c r="R319" i="118"/>
  <c r="M319" i="118"/>
  <c r="Z319" i="118" s="1"/>
  <c r="BF315" i="118"/>
  <c r="AR315" i="118"/>
  <c r="AQ315" i="118"/>
  <c r="AA315" i="118"/>
  <c r="V315" i="118"/>
  <c r="U315" i="118"/>
  <c r="T315" i="118"/>
  <c r="S315" i="118"/>
  <c r="R315" i="118"/>
  <c r="M315" i="118"/>
  <c r="Z315" i="118" s="1"/>
  <c r="BF311" i="118"/>
  <c r="AR311" i="118"/>
  <c r="AQ311" i="118"/>
  <c r="AA311" i="118"/>
  <c r="Z311" i="118"/>
  <c r="V311" i="118"/>
  <c r="U311" i="118"/>
  <c r="T311" i="118"/>
  <c r="S311" i="118"/>
  <c r="R311" i="118"/>
  <c r="M311" i="118"/>
  <c r="J311" i="118" s="1"/>
  <c r="BF310" i="118"/>
  <c r="AR310" i="118"/>
  <c r="AS310" i="118" s="1"/>
  <c r="AT310" i="118" s="1"/>
  <c r="AU310" i="118" s="1"/>
  <c r="AV310" i="118" s="1"/>
  <c r="AQ310" i="118"/>
  <c r="AA310" i="118"/>
  <c r="V310" i="118"/>
  <c r="U310" i="118"/>
  <c r="X310" i="118" s="1"/>
  <c r="T310" i="118"/>
  <c r="S310" i="118"/>
  <c r="R310" i="118"/>
  <c r="M310" i="118"/>
  <c r="Z310" i="118" s="1"/>
  <c r="BF309" i="118"/>
  <c r="AR309" i="118"/>
  <c r="AS309" i="118" s="1"/>
  <c r="AT309" i="118" s="1"/>
  <c r="AU309" i="118" s="1"/>
  <c r="AV309" i="118" s="1"/>
  <c r="AQ309" i="118"/>
  <c r="AA309" i="118"/>
  <c r="V309" i="118"/>
  <c r="U309" i="118"/>
  <c r="T309" i="118"/>
  <c r="S309" i="118"/>
  <c r="R309" i="118"/>
  <c r="M309" i="118"/>
  <c r="Z309" i="118" s="1"/>
  <c r="BF307" i="118"/>
  <c r="AR307" i="118"/>
  <c r="AQ307" i="118"/>
  <c r="AA307" i="118"/>
  <c r="V307" i="118"/>
  <c r="U307" i="118"/>
  <c r="T307" i="118"/>
  <c r="S307" i="118"/>
  <c r="R307" i="118"/>
  <c r="M307" i="118"/>
  <c r="Z307" i="118" s="1"/>
  <c r="BF300" i="118"/>
  <c r="AR300" i="118"/>
  <c r="AQ300" i="118"/>
  <c r="AA300" i="118"/>
  <c r="V300" i="118"/>
  <c r="U300" i="118"/>
  <c r="T300" i="118"/>
  <c r="S300" i="118"/>
  <c r="R300" i="118"/>
  <c r="M300" i="118"/>
  <c r="Z300" i="118" s="1"/>
  <c r="BF296" i="118"/>
  <c r="AR296" i="118"/>
  <c r="AS296" i="118" s="1"/>
  <c r="AT296" i="118" s="1"/>
  <c r="AU296" i="118" s="1"/>
  <c r="AV296" i="118" s="1"/>
  <c r="AQ296" i="118"/>
  <c r="AA296" i="118"/>
  <c r="V296" i="118"/>
  <c r="U296" i="118"/>
  <c r="T296" i="118"/>
  <c r="S296" i="118"/>
  <c r="R296" i="118"/>
  <c r="M296" i="118"/>
  <c r="BF293" i="118"/>
  <c r="AR293" i="118"/>
  <c r="AS293" i="118" s="1"/>
  <c r="AT293" i="118" s="1"/>
  <c r="AU293" i="118" s="1"/>
  <c r="AV293" i="118" s="1"/>
  <c r="AQ293" i="118"/>
  <c r="AA293" i="118"/>
  <c r="V293" i="118"/>
  <c r="U293" i="118"/>
  <c r="T293" i="118"/>
  <c r="S293" i="118"/>
  <c r="R293" i="118"/>
  <c r="M293" i="118"/>
  <c r="BF289" i="118"/>
  <c r="AR289" i="118"/>
  <c r="AQ289" i="118"/>
  <c r="AA289" i="118"/>
  <c r="Z289" i="118"/>
  <c r="V289" i="118"/>
  <c r="U289" i="118"/>
  <c r="T289" i="118"/>
  <c r="S289" i="118"/>
  <c r="R289" i="118"/>
  <c r="M289" i="118"/>
  <c r="J289" i="118" s="1"/>
  <c r="BF288" i="118"/>
  <c r="AR288" i="118"/>
  <c r="AQ288" i="118"/>
  <c r="AA288" i="118"/>
  <c r="V288" i="118"/>
  <c r="U288" i="118"/>
  <c r="T288" i="118"/>
  <c r="S288" i="118"/>
  <c r="R288" i="118"/>
  <c r="M288" i="118"/>
  <c r="Z288" i="118" s="1"/>
  <c r="BF284" i="118"/>
  <c r="AR284" i="118"/>
  <c r="AS284" i="118" s="1"/>
  <c r="AQ284" i="118"/>
  <c r="AA284" i="118"/>
  <c r="V284" i="118"/>
  <c r="U284" i="118"/>
  <c r="X284" i="118" s="1"/>
  <c r="T284" i="118"/>
  <c r="S284" i="118"/>
  <c r="R284" i="118"/>
  <c r="M284" i="118"/>
  <c r="Z284" i="118" s="1"/>
  <c r="BF280" i="118"/>
  <c r="AR280" i="118"/>
  <c r="AS280" i="118" s="1"/>
  <c r="AT280" i="118" s="1"/>
  <c r="AU280" i="118" s="1"/>
  <c r="AV280" i="118" s="1"/>
  <c r="AQ280" i="118"/>
  <c r="AA280" i="118"/>
  <c r="V280" i="118"/>
  <c r="U280" i="118"/>
  <c r="X280" i="118" s="1"/>
  <c r="T280" i="118"/>
  <c r="S280" i="118"/>
  <c r="R280" i="118"/>
  <c r="M280" i="118"/>
  <c r="Z280" i="118" s="1"/>
  <c r="BF273" i="118"/>
  <c r="AR273" i="118"/>
  <c r="AQ273" i="118"/>
  <c r="AA273" i="118"/>
  <c r="V273" i="118"/>
  <c r="U273" i="118"/>
  <c r="T273" i="118"/>
  <c r="S273" i="118"/>
  <c r="R273" i="118"/>
  <c r="M273" i="118"/>
  <c r="Z273" i="118" s="1"/>
  <c r="BF264" i="118"/>
  <c r="AR264" i="118"/>
  <c r="AQ264" i="118"/>
  <c r="AA264" i="118"/>
  <c r="V264" i="118"/>
  <c r="U264" i="118"/>
  <c r="T264" i="118"/>
  <c r="S264" i="118"/>
  <c r="R264" i="118"/>
  <c r="M264" i="118"/>
  <c r="Z264" i="118" s="1"/>
  <c r="BF262" i="118"/>
  <c r="AR262" i="118"/>
  <c r="AQ262" i="118"/>
  <c r="AA262" i="118"/>
  <c r="V262" i="118"/>
  <c r="U262" i="118"/>
  <c r="X262" i="118" s="1"/>
  <c r="T262" i="118"/>
  <c r="S262" i="118"/>
  <c r="R262" i="118"/>
  <c r="M262" i="118"/>
  <c r="Z262" i="118" s="1"/>
  <c r="BF261" i="118"/>
  <c r="AR261" i="118"/>
  <c r="AS261" i="118" s="1"/>
  <c r="AT261" i="118" s="1"/>
  <c r="AU261" i="118" s="1"/>
  <c r="AV261" i="118" s="1"/>
  <c r="AQ261" i="118"/>
  <c r="AA261" i="118"/>
  <c r="V261" i="118"/>
  <c r="U261" i="118"/>
  <c r="T261" i="118"/>
  <c r="S261" i="118"/>
  <c r="R261" i="118"/>
  <c r="M261" i="118"/>
  <c r="BF260" i="118"/>
  <c r="AR260" i="118"/>
  <c r="AQ260" i="118"/>
  <c r="AA260" i="118"/>
  <c r="V260" i="118"/>
  <c r="U260" i="118"/>
  <c r="T260" i="118"/>
  <c r="S260" i="118"/>
  <c r="R260" i="118"/>
  <c r="M260" i="118"/>
  <c r="BF259" i="118"/>
  <c r="AR259" i="118"/>
  <c r="AQ259" i="118"/>
  <c r="AA259" i="118"/>
  <c r="V259" i="118"/>
  <c r="U259" i="118"/>
  <c r="T259" i="118"/>
  <c r="S259" i="118"/>
  <c r="R259" i="118"/>
  <c r="M259" i="118"/>
  <c r="Z259" i="118" s="1"/>
  <c r="BF258" i="118"/>
  <c r="AR258" i="118"/>
  <c r="AQ258" i="118"/>
  <c r="AA258" i="118"/>
  <c r="Z258" i="118"/>
  <c r="V258" i="118"/>
  <c r="U258" i="118"/>
  <c r="T258" i="118"/>
  <c r="S258" i="118"/>
  <c r="R258" i="118"/>
  <c r="M258" i="118"/>
  <c r="J258" i="118" s="1"/>
  <c r="AP258" i="118" s="1"/>
  <c r="BF246" i="118"/>
  <c r="AR246" i="118"/>
  <c r="AS246" i="118" s="1"/>
  <c r="AT246" i="118" s="1"/>
  <c r="AU246" i="118" s="1"/>
  <c r="AV246" i="118" s="1"/>
  <c r="AQ246" i="118"/>
  <c r="AA246" i="118"/>
  <c r="V246" i="118"/>
  <c r="U246" i="118"/>
  <c r="X246" i="118" s="1"/>
  <c r="T246" i="118"/>
  <c r="S246" i="118"/>
  <c r="R246" i="118"/>
  <c r="M246" i="118"/>
  <c r="Z246" i="118" s="1"/>
  <c r="BF238" i="118"/>
  <c r="AR238" i="118"/>
  <c r="AQ238" i="118"/>
  <c r="AA238" i="118"/>
  <c r="V238" i="118"/>
  <c r="U238" i="118"/>
  <c r="T238" i="118"/>
  <c r="S238" i="118"/>
  <c r="R238" i="118"/>
  <c r="M238" i="118"/>
  <c r="Z238" i="118" s="1"/>
  <c r="BF237" i="118"/>
  <c r="AR237" i="118"/>
  <c r="AQ237" i="118"/>
  <c r="AA237" i="118"/>
  <c r="V237" i="118"/>
  <c r="U237" i="118"/>
  <c r="T237" i="118"/>
  <c r="S237" i="118"/>
  <c r="R237" i="118"/>
  <c r="M237" i="118"/>
  <c r="Z237" i="118" s="1"/>
  <c r="BF236" i="118"/>
  <c r="AR236" i="118"/>
  <c r="AQ236" i="118"/>
  <c r="AA236" i="118"/>
  <c r="V236" i="118"/>
  <c r="U236" i="118"/>
  <c r="X236" i="118" s="1"/>
  <c r="T236" i="118"/>
  <c r="S236" i="118"/>
  <c r="R236" i="118"/>
  <c r="M236" i="118"/>
  <c r="Z236" i="118" s="1"/>
  <c r="BF233" i="118"/>
  <c r="AR233" i="118"/>
  <c r="AS233" i="118" s="1"/>
  <c r="AT233" i="118" s="1"/>
  <c r="AU233" i="118" s="1"/>
  <c r="AV233" i="118" s="1"/>
  <c r="AQ233" i="118"/>
  <c r="AA233" i="118"/>
  <c r="V233" i="118"/>
  <c r="U233" i="118"/>
  <c r="X233" i="118" s="1"/>
  <c r="T233" i="118"/>
  <c r="S233" i="118"/>
  <c r="R233" i="118"/>
  <c r="M233" i="118"/>
  <c r="Z233" i="118" s="1"/>
  <c r="BF231" i="118"/>
  <c r="AR231" i="118"/>
  <c r="AQ231" i="118"/>
  <c r="AA231" i="118"/>
  <c r="Z231" i="118"/>
  <c r="V231" i="118"/>
  <c r="U231" i="118"/>
  <c r="T231" i="118"/>
  <c r="S231" i="118"/>
  <c r="R231" i="118"/>
  <c r="M231" i="118"/>
  <c r="J231" i="118" s="1"/>
  <c r="BF226" i="118"/>
  <c r="AR226" i="118"/>
  <c r="AQ226" i="118"/>
  <c r="AA226" i="118"/>
  <c r="V226" i="118"/>
  <c r="U226" i="118"/>
  <c r="T226" i="118"/>
  <c r="S226" i="118"/>
  <c r="R226" i="118"/>
  <c r="M226" i="118"/>
  <c r="Z226" i="118" s="1"/>
  <c r="BF221" i="118"/>
  <c r="AR221" i="118"/>
  <c r="AQ221" i="118"/>
  <c r="AA221" i="118"/>
  <c r="V221" i="118"/>
  <c r="U221" i="118"/>
  <c r="X221" i="118" s="1"/>
  <c r="T221" i="118"/>
  <c r="S221" i="118"/>
  <c r="R221" i="118"/>
  <c r="M221" i="118"/>
  <c r="Z221" i="118" s="1"/>
  <c r="BF220" i="118"/>
  <c r="AR220" i="118"/>
  <c r="AS220" i="118" s="1"/>
  <c r="AT220" i="118" s="1"/>
  <c r="AU220" i="118" s="1"/>
  <c r="AV220" i="118" s="1"/>
  <c r="AQ220" i="118"/>
  <c r="AA220" i="118"/>
  <c r="Z220" i="118"/>
  <c r="V220" i="118"/>
  <c r="U220" i="118"/>
  <c r="X220" i="118" s="1"/>
  <c r="T220" i="118"/>
  <c r="S220" i="118"/>
  <c r="R220" i="118"/>
  <c r="M220" i="118"/>
  <c r="J220" i="118"/>
  <c r="AP220" i="118" s="1"/>
  <c r="BF218" i="118"/>
  <c r="AR218" i="118"/>
  <c r="AQ218" i="118"/>
  <c r="AA218" i="118"/>
  <c r="V218" i="118"/>
  <c r="U218" i="118"/>
  <c r="T218" i="118"/>
  <c r="S218" i="118"/>
  <c r="R218" i="118"/>
  <c r="M218" i="118"/>
  <c r="Z218" i="118" s="1"/>
  <c r="BF217" i="118"/>
  <c r="AR217" i="118"/>
  <c r="AQ217" i="118"/>
  <c r="AA217" i="118"/>
  <c r="V217" i="118"/>
  <c r="U217" i="118"/>
  <c r="T217" i="118"/>
  <c r="S217" i="118"/>
  <c r="R217" i="118"/>
  <c r="M217" i="118"/>
  <c r="Z217" i="118" s="1"/>
  <c r="BF214" i="118"/>
  <c r="AR214" i="118"/>
  <c r="AQ214" i="118"/>
  <c r="AA214" i="118"/>
  <c r="V214" i="118"/>
  <c r="U214" i="118"/>
  <c r="T214" i="118"/>
  <c r="S214" i="118"/>
  <c r="R214" i="118"/>
  <c r="M214" i="118"/>
  <c r="Z214" i="118" s="1"/>
  <c r="BF210" i="118"/>
  <c r="AR210" i="118"/>
  <c r="AS210" i="118" s="1"/>
  <c r="AT210" i="118" s="1"/>
  <c r="AU210" i="118" s="1"/>
  <c r="AV210" i="118" s="1"/>
  <c r="AQ210" i="118"/>
  <c r="AA210" i="118"/>
  <c r="V210" i="118"/>
  <c r="U210" i="118"/>
  <c r="T210" i="118"/>
  <c r="S210" i="118"/>
  <c r="R210" i="118"/>
  <c r="M210" i="118"/>
  <c r="J210" i="118" s="1"/>
  <c r="BF207" i="118"/>
  <c r="AR207" i="118"/>
  <c r="AQ207" i="118"/>
  <c r="AA207" i="118"/>
  <c r="Z207" i="118"/>
  <c r="V207" i="118"/>
  <c r="U207" i="118"/>
  <c r="X207" i="118" s="1"/>
  <c r="T207" i="118"/>
  <c r="S207" i="118"/>
  <c r="R207" i="118"/>
  <c r="M207" i="118"/>
  <c r="J207" i="118" s="1"/>
  <c r="AP207" i="118" s="1"/>
  <c r="BF204" i="118"/>
  <c r="AR204" i="118"/>
  <c r="AS204" i="118" s="1"/>
  <c r="AT204" i="118" s="1"/>
  <c r="AU204" i="118" s="1"/>
  <c r="AV204" i="118" s="1"/>
  <c r="AQ204" i="118"/>
  <c r="AA204" i="118"/>
  <c r="V204" i="118"/>
  <c r="U204" i="118"/>
  <c r="T204" i="118"/>
  <c r="S204" i="118"/>
  <c r="R204" i="118"/>
  <c r="M204" i="118"/>
  <c r="Z204" i="118" s="1"/>
  <c r="BF203" i="118"/>
  <c r="AR203" i="118"/>
  <c r="AQ203" i="118"/>
  <c r="AA203" i="118"/>
  <c r="V203" i="118"/>
  <c r="U203" i="118"/>
  <c r="X203" i="118" s="1"/>
  <c r="T203" i="118"/>
  <c r="S203" i="118"/>
  <c r="R203" i="118"/>
  <c r="M203" i="118"/>
  <c r="Z203" i="118" s="1"/>
  <c r="BF199" i="118"/>
  <c r="AR199" i="118"/>
  <c r="AS199" i="118" s="1"/>
  <c r="AT199" i="118" s="1"/>
  <c r="AU199" i="118" s="1"/>
  <c r="AV199" i="118" s="1"/>
  <c r="AQ199" i="118"/>
  <c r="AA199" i="118"/>
  <c r="V199" i="118"/>
  <c r="U199" i="118"/>
  <c r="T199" i="118"/>
  <c r="S199" i="118"/>
  <c r="R199" i="118"/>
  <c r="M199" i="118"/>
  <c r="J199" i="118" s="1"/>
  <c r="BF196" i="118"/>
  <c r="AR196" i="118"/>
  <c r="AQ196" i="118"/>
  <c r="AA196" i="118"/>
  <c r="V196" i="118"/>
  <c r="U196" i="118"/>
  <c r="X196" i="118" s="1"/>
  <c r="T196" i="118"/>
  <c r="S196" i="118"/>
  <c r="R196" i="118"/>
  <c r="M196" i="118"/>
  <c r="Z196" i="118" s="1"/>
  <c r="BF191" i="118"/>
  <c r="AR191" i="118"/>
  <c r="AS191" i="118" s="1"/>
  <c r="AT191" i="118" s="1"/>
  <c r="AU191" i="118" s="1"/>
  <c r="AV191" i="118" s="1"/>
  <c r="AQ191" i="118"/>
  <c r="AA191" i="118"/>
  <c r="V191" i="118"/>
  <c r="U191" i="118"/>
  <c r="T191" i="118"/>
  <c r="S191" i="118"/>
  <c r="R191" i="118"/>
  <c r="M191" i="118"/>
  <c r="J191" i="118" s="1"/>
  <c r="BF190" i="118"/>
  <c r="AR190" i="118"/>
  <c r="AQ190" i="118"/>
  <c r="AA190" i="118"/>
  <c r="V190" i="118"/>
  <c r="U190" i="118"/>
  <c r="X190" i="118" s="1"/>
  <c r="T190" i="118"/>
  <c r="S190" i="118"/>
  <c r="R190" i="118"/>
  <c r="M190" i="118"/>
  <c r="Z190" i="118" s="1"/>
  <c r="BF173" i="118"/>
  <c r="AR173" i="118"/>
  <c r="AS173" i="118" s="1"/>
  <c r="AT173" i="118" s="1"/>
  <c r="AU173" i="118" s="1"/>
  <c r="AV173" i="118" s="1"/>
  <c r="AQ173" i="118"/>
  <c r="AA173" i="118"/>
  <c r="V173" i="118"/>
  <c r="U173" i="118"/>
  <c r="T173" i="118"/>
  <c r="S173" i="118"/>
  <c r="R173" i="118"/>
  <c r="M173" i="118"/>
  <c r="J173" i="118" s="1"/>
  <c r="AO173" i="118" s="1"/>
  <c r="BF168" i="118"/>
  <c r="AR168" i="118"/>
  <c r="AQ168" i="118"/>
  <c r="AA168" i="118"/>
  <c r="V168" i="118"/>
  <c r="U168" i="118"/>
  <c r="X168" i="118" s="1"/>
  <c r="T168" i="118"/>
  <c r="S168" i="118"/>
  <c r="R168" i="118"/>
  <c r="M168" i="118"/>
  <c r="Z168" i="118" s="1"/>
  <c r="BF165" i="118"/>
  <c r="AR165" i="118"/>
  <c r="AS165" i="118" s="1"/>
  <c r="AT165" i="118" s="1"/>
  <c r="AU165" i="118" s="1"/>
  <c r="AV165" i="118" s="1"/>
  <c r="AQ165" i="118"/>
  <c r="AA165" i="118"/>
  <c r="V165" i="118"/>
  <c r="U165" i="118"/>
  <c r="T165" i="118"/>
  <c r="S165" i="118"/>
  <c r="R165" i="118"/>
  <c r="M165" i="118"/>
  <c r="J165" i="118" s="1"/>
  <c r="BF164" i="118"/>
  <c r="AR164" i="118"/>
  <c r="AQ164" i="118"/>
  <c r="AA164" i="118"/>
  <c r="V164" i="118"/>
  <c r="U164" i="118"/>
  <c r="X164" i="118" s="1"/>
  <c r="T164" i="118"/>
  <c r="S164" i="118"/>
  <c r="R164" i="118"/>
  <c r="M164" i="118"/>
  <c r="Z164" i="118" s="1"/>
  <c r="BF151" i="118"/>
  <c r="AR151" i="118"/>
  <c r="AS151" i="118" s="1"/>
  <c r="AT151" i="118" s="1"/>
  <c r="AU151" i="118" s="1"/>
  <c r="AV151" i="118" s="1"/>
  <c r="AQ151" i="118"/>
  <c r="AA151" i="118"/>
  <c r="V151" i="118"/>
  <c r="U151" i="118"/>
  <c r="T151" i="118"/>
  <c r="S151" i="118"/>
  <c r="R151" i="118"/>
  <c r="M151" i="118"/>
  <c r="J151" i="118" s="1"/>
  <c r="BF150" i="118"/>
  <c r="AR150" i="118"/>
  <c r="AQ150" i="118"/>
  <c r="AA150" i="118"/>
  <c r="V150" i="118"/>
  <c r="U150" i="118"/>
  <c r="X150" i="118" s="1"/>
  <c r="T150" i="118"/>
  <c r="S150" i="118"/>
  <c r="R150" i="118"/>
  <c r="M150" i="118"/>
  <c r="Z150" i="118" s="1"/>
  <c r="BF140" i="118"/>
  <c r="AR140" i="118"/>
  <c r="AS140" i="118" s="1"/>
  <c r="AT140" i="118" s="1"/>
  <c r="AU140" i="118" s="1"/>
  <c r="AV140" i="118" s="1"/>
  <c r="AQ140" i="118"/>
  <c r="AA140" i="118"/>
  <c r="V140" i="118"/>
  <c r="U140" i="118"/>
  <c r="T140" i="118"/>
  <c r="S140" i="118"/>
  <c r="R140" i="118"/>
  <c r="M140" i="118"/>
  <c r="J140" i="118" s="1"/>
  <c r="BF139" i="118"/>
  <c r="AR139" i="118"/>
  <c r="AQ139" i="118"/>
  <c r="AA139" i="118"/>
  <c r="V139" i="118"/>
  <c r="U139" i="118"/>
  <c r="X139" i="118" s="1"/>
  <c r="T139" i="118"/>
  <c r="S139" i="118"/>
  <c r="R139" i="118"/>
  <c r="M139" i="118"/>
  <c r="Z139" i="118" s="1"/>
  <c r="BF138" i="118"/>
  <c r="AR138" i="118"/>
  <c r="AS138" i="118" s="1"/>
  <c r="AT138" i="118" s="1"/>
  <c r="AU138" i="118" s="1"/>
  <c r="AV138" i="118" s="1"/>
  <c r="AQ138" i="118"/>
  <c r="AA138" i="118"/>
  <c r="V138" i="118"/>
  <c r="U138" i="118"/>
  <c r="T138" i="118"/>
  <c r="S138" i="118"/>
  <c r="R138" i="118"/>
  <c r="M138" i="118"/>
  <c r="Z138" i="118" s="1"/>
  <c r="BF134" i="118"/>
  <c r="AR134" i="118"/>
  <c r="AS134" i="118" s="1"/>
  <c r="AT134" i="118" s="1"/>
  <c r="AU134" i="118" s="1"/>
  <c r="AV134" i="118" s="1"/>
  <c r="AQ134" i="118"/>
  <c r="AA134" i="118"/>
  <c r="Z134" i="118"/>
  <c r="V134" i="118"/>
  <c r="U134" i="118"/>
  <c r="X134" i="118" s="1"/>
  <c r="T134" i="118"/>
  <c r="S134" i="118"/>
  <c r="R134" i="118"/>
  <c r="M134" i="118"/>
  <c r="J134" i="118" s="1"/>
  <c r="AP134" i="118" s="1"/>
  <c r="BF131" i="118"/>
  <c r="AR131" i="118"/>
  <c r="AS131" i="118" s="1"/>
  <c r="AT131" i="118" s="1"/>
  <c r="AU131" i="118" s="1"/>
  <c r="AV131" i="118" s="1"/>
  <c r="AQ131" i="118"/>
  <c r="AA131" i="118"/>
  <c r="V131" i="118"/>
  <c r="U131" i="118"/>
  <c r="T131" i="118"/>
  <c r="S131" i="118"/>
  <c r="R131" i="118"/>
  <c r="M131" i="118"/>
  <c r="J131" i="118" s="1"/>
  <c r="BF125" i="118"/>
  <c r="AR125" i="118"/>
  <c r="AS125" i="118" s="1"/>
  <c r="AT125" i="118" s="1"/>
  <c r="AU125" i="118" s="1"/>
  <c r="AV125" i="118" s="1"/>
  <c r="AQ125" i="118"/>
  <c r="AA125" i="118"/>
  <c r="V125" i="118"/>
  <c r="U125" i="118"/>
  <c r="X125" i="118" s="1"/>
  <c r="T125" i="118"/>
  <c r="S125" i="118"/>
  <c r="R125" i="118"/>
  <c r="M125" i="118"/>
  <c r="Z125" i="118" s="1"/>
  <c r="BF121" i="118"/>
  <c r="AR121" i="118"/>
  <c r="AS121" i="118" s="1"/>
  <c r="AQ121" i="118"/>
  <c r="AA121" i="118"/>
  <c r="V121" i="118"/>
  <c r="U121" i="118"/>
  <c r="T121" i="118"/>
  <c r="S121" i="118"/>
  <c r="R121" i="118"/>
  <c r="M121" i="118"/>
  <c r="Z121" i="118" s="1"/>
  <c r="BF99" i="118"/>
  <c r="AR99" i="118"/>
  <c r="AQ99" i="118"/>
  <c r="AA99" i="118"/>
  <c r="V99" i="118"/>
  <c r="U99" i="118"/>
  <c r="T99" i="118"/>
  <c r="S99" i="118"/>
  <c r="R99" i="118"/>
  <c r="M99" i="118"/>
  <c r="Z99" i="118" s="1"/>
  <c r="BF89" i="118"/>
  <c r="AR89" i="118"/>
  <c r="AQ89" i="118"/>
  <c r="AA89" i="118"/>
  <c r="V89" i="118"/>
  <c r="U89" i="118"/>
  <c r="T89" i="118"/>
  <c r="S89" i="118"/>
  <c r="R89" i="118"/>
  <c r="M89" i="118"/>
  <c r="Z89" i="118" s="1"/>
  <c r="BF88" i="118"/>
  <c r="AS88" i="118"/>
  <c r="AT88" i="118" s="1"/>
  <c r="AU88" i="118" s="1"/>
  <c r="AV88" i="118" s="1"/>
  <c r="AR88" i="118"/>
  <c r="AQ88" i="118"/>
  <c r="AA88" i="118"/>
  <c r="V88" i="118"/>
  <c r="U88" i="118"/>
  <c r="X88" i="118" s="1"/>
  <c r="T88" i="118"/>
  <c r="S88" i="118"/>
  <c r="R88" i="118"/>
  <c r="M88" i="118"/>
  <c r="Z88" i="118" s="1"/>
  <c r="BF81" i="118"/>
  <c r="AR81" i="118"/>
  <c r="AS81" i="118" s="1"/>
  <c r="AQ81" i="118"/>
  <c r="AA81" i="118"/>
  <c r="V81" i="118"/>
  <c r="U81" i="118"/>
  <c r="W81" i="118" s="1"/>
  <c r="T81" i="118"/>
  <c r="S81" i="118"/>
  <c r="R81" i="118"/>
  <c r="M81" i="118"/>
  <c r="Z81" i="118" s="1"/>
  <c r="BF79" i="118"/>
  <c r="AR79" i="118"/>
  <c r="AQ79" i="118"/>
  <c r="AA79" i="118"/>
  <c r="V79" i="118"/>
  <c r="U79" i="118"/>
  <c r="T79" i="118"/>
  <c r="S79" i="118"/>
  <c r="R79" i="118"/>
  <c r="M79" i="118"/>
  <c r="Z79" i="118" s="1"/>
  <c r="BF75" i="118"/>
  <c r="AR75" i="118"/>
  <c r="AQ75" i="118"/>
  <c r="AA75" i="118"/>
  <c r="V75" i="118"/>
  <c r="U75" i="118"/>
  <c r="T75" i="118"/>
  <c r="S75" i="118"/>
  <c r="R75" i="118"/>
  <c r="M75" i="118"/>
  <c r="Z75" i="118" s="1"/>
  <c r="BF64" i="118"/>
  <c r="AR64" i="118"/>
  <c r="AS64" i="118" s="1"/>
  <c r="AQ64" i="118"/>
  <c r="AA64" i="118"/>
  <c r="V64" i="118"/>
  <c r="U64" i="118"/>
  <c r="X64" i="118" s="1"/>
  <c r="T64" i="118"/>
  <c r="S64" i="118"/>
  <c r="R64" i="118"/>
  <c r="M64" i="118"/>
  <c r="Z64" i="118" s="1"/>
  <c r="BF62" i="118"/>
  <c r="AR62" i="118"/>
  <c r="AS62" i="118" s="1"/>
  <c r="AQ62" i="118"/>
  <c r="AA62" i="118"/>
  <c r="V62" i="118"/>
  <c r="U62" i="118"/>
  <c r="W62" i="118" s="1"/>
  <c r="T62" i="118"/>
  <c r="S62" i="118"/>
  <c r="R62" i="118"/>
  <c r="M62" i="118"/>
  <c r="Z62" i="118" s="1"/>
  <c r="BF59" i="118"/>
  <c r="AR59" i="118"/>
  <c r="AQ59" i="118"/>
  <c r="AA59" i="118"/>
  <c r="V59" i="118"/>
  <c r="U59" i="118"/>
  <c r="T59" i="118"/>
  <c r="S59" i="118"/>
  <c r="R59" i="118"/>
  <c r="M59" i="118"/>
  <c r="Z59" i="118" s="1"/>
  <c r="BF58" i="118"/>
  <c r="AR58" i="118"/>
  <c r="AQ58" i="118"/>
  <c r="AA58" i="118"/>
  <c r="V58" i="118"/>
  <c r="U58" i="118"/>
  <c r="T58" i="118"/>
  <c r="S58" i="118"/>
  <c r="R58" i="118"/>
  <c r="M58" i="118"/>
  <c r="Z58" i="118" s="1"/>
  <c r="BF56" i="118"/>
  <c r="AR56" i="118"/>
  <c r="AS56" i="118" s="1"/>
  <c r="AT56" i="118" s="1"/>
  <c r="AU56" i="118" s="1"/>
  <c r="AV56" i="118" s="1"/>
  <c r="AQ56" i="118"/>
  <c r="AA56" i="118"/>
  <c r="V56" i="118"/>
  <c r="U56" i="118"/>
  <c r="X56" i="118" s="1"/>
  <c r="T56" i="118"/>
  <c r="S56" i="118"/>
  <c r="R56" i="118"/>
  <c r="M56" i="118"/>
  <c r="Z56" i="118" s="1"/>
  <c r="BF50" i="118"/>
  <c r="AR50" i="118"/>
  <c r="AS50" i="118" s="1"/>
  <c r="AQ50" i="118"/>
  <c r="AA50" i="118"/>
  <c r="V50" i="118"/>
  <c r="U50" i="118"/>
  <c r="W50" i="118" s="1"/>
  <c r="T50" i="118"/>
  <c r="S50" i="118"/>
  <c r="R50" i="118"/>
  <c r="M50" i="118"/>
  <c r="Z50" i="118" s="1"/>
  <c r="BF41" i="118"/>
  <c r="AR41" i="118"/>
  <c r="AQ41" i="118"/>
  <c r="AA41" i="118"/>
  <c r="V41" i="118"/>
  <c r="U41" i="118"/>
  <c r="T41" i="118"/>
  <c r="S41" i="118"/>
  <c r="R41" i="118"/>
  <c r="M41" i="118"/>
  <c r="Z41" i="118" s="1"/>
  <c r="BF36" i="118"/>
  <c r="AR36" i="118"/>
  <c r="AQ36" i="118"/>
  <c r="AA36" i="118"/>
  <c r="Z36" i="118"/>
  <c r="V36" i="118"/>
  <c r="U36" i="118"/>
  <c r="T36" i="118"/>
  <c r="S36" i="118"/>
  <c r="R36" i="118"/>
  <c r="M36" i="118"/>
  <c r="J36" i="118" s="1"/>
  <c r="BF31" i="118"/>
  <c r="AR31" i="118"/>
  <c r="AS31" i="118" s="1"/>
  <c r="AT31" i="118" s="1"/>
  <c r="AU31" i="118" s="1"/>
  <c r="AV31" i="118" s="1"/>
  <c r="AQ31" i="118"/>
  <c r="AA31" i="118"/>
  <c r="Z31" i="118"/>
  <c r="V31" i="118"/>
  <c r="U31" i="118"/>
  <c r="X31" i="118" s="1"/>
  <c r="T31" i="118"/>
  <c r="S31" i="118"/>
  <c r="R31" i="118"/>
  <c r="M31" i="118"/>
  <c r="J31" i="118" s="1"/>
  <c r="AP31" i="118" s="1"/>
  <c r="BF22" i="118"/>
  <c r="AR22" i="118"/>
  <c r="AS22" i="118" s="1"/>
  <c r="AQ22" i="118"/>
  <c r="AA22" i="118"/>
  <c r="V22" i="118"/>
  <c r="U22" i="118"/>
  <c r="T22" i="118"/>
  <c r="S22" i="118"/>
  <c r="R22" i="118"/>
  <c r="M22" i="118"/>
  <c r="Z22" i="118" s="1"/>
  <c r="BF19" i="118"/>
  <c r="AR19" i="118"/>
  <c r="AQ19" i="118"/>
  <c r="AA19" i="118"/>
  <c r="V19" i="118"/>
  <c r="U19" i="118"/>
  <c r="T19" i="118"/>
  <c r="S19" i="118"/>
  <c r="R19" i="118"/>
  <c r="M19" i="118"/>
  <c r="Z19" i="118" s="1"/>
  <c r="BF16" i="118"/>
  <c r="AR16" i="118"/>
  <c r="AS16" i="118" s="1"/>
  <c r="AQ16" i="118"/>
  <c r="AA16" i="118"/>
  <c r="V16" i="118"/>
  <c r="U16" i="118"/>
  <c r="T16" i="118"/>
  <c r="S16" i="118"/>
  <c r="R16" i="118"/>
  <c r="M16" i="118"/>
  <c r="Z16" i="118" s="1"/>
  <c r="BF14" i="118"/>
  <c r="AR14" i="118"/>
  <c r="AS14" i="118" s="1"/>
  <c r="AT14" i="118" s="1"/>
  <c r="AU14" i="118" s="1"/>
  <c r="AV14" i="118" s="1"/>
  <c r="AQ14" i="118"/>
  <c r="AA14" i="118"/>
  <c r="V14" i="118"/>
  <c r="U14" i="118"/>
  <c r="X14" i="118" s="1"/>
  <c r="T14" i="118"/>
  <c r="S14" i="118"/>
  <c r="R14" i="118"/>
  <c r="M14" i="118"/>
  <c r="Z14" i="118" s="1"/>
  <c r="BF12" i="118"/>
  <c r="AR12" i="118"/>
  <c r="AS12" i="118" s="1"/>
  <c r="AQ12" i="118"/>
  <c r="AA12" i="118"/>
  <c r="V12" i="118"/>
  <c r="U12" i="118"/>
  <c r="T12" i="118"/>
  <c r="S12" i="118"/>
  <c r="R12" i="118"/>
  <c r="M12" i="118"/>
  <c r="Z12" i="118" s="1"/>
  <c r="BF11" i="118"/>
  <c r="AR11" i="118"/>
  <c r="AQ11" i="118"/>
  <c r="AA11" i="118"/>
  <c r="V11" i="118"/>
  <c r="U11" i="118"/>
  <c r="T11" i="118"/>
  <c r="S11" i="118"/>
  <c r="R11" i="118"/>
  <c r="M11" i="118"/>
  <c r="Z11" i="118" s="1"/>
  <c r="BF335" i="118"/>
  <c r="AR335" i="118"/>
  <c r="AQ335" i="118"/>
  <c r="AA335" i="118"/>
  <c r="V335" i="118"/>
  <c r="U335" i="118"/>
  <c r="T335" i="118"/>
  <c r="S335" i="118"/>
  <c r="R335" i="118"/>
  <c r="M335" i="118"/>
  <c r="Z335" i="118" s="1"/>
  <c r="BF333" i="118"/>
  <c r="AR333" i="118"/>
  <c r="AS333" i="118" s="1"/>
  <c r="AT333" i="118" s="1"/>
  <c r="AU333" i="118" s="1"/>
  <c r="AV333" i="118" s="1"/>
  <c r="AQ333" i="118"/>
  <c r="AA333" i="118"/>
  <c r="Z333" i="118"/>
  <c r="V333" i="118"/>
  <c r="U333" i="118"/>
  <c r="T333" i="118"/>
  <c r="S333" i="118"/>
  <c r="R333" i="118"/>
  <c r="M333" i="118"/>
  <c r="J333" i="118" s="1"/>
  <c r="AP333" i="118" s="1"/>
  <c r="BF329" i="118"/>
  <c r="AR329" i="118"/>
  <c r="AS329" i="118" s="1"/>
  <c r="AQ329" i="118"/>
  <c r="AA329" i="118"/>
  <c r="Z329" i="118"/>
  <c r="V329" i="118"/>
  <c r="U329" i="118"/>
  <c r="T329" i="118"/>
  <c r="S329" i="118"/>
  <c r="R329" i="118"/>
  <c r="M329" i="118"/>
  <c r="J329" i="118" s="1"/>
  <c r="BF314" i="118"/>
  <c r="AR314" i="118"/>
  <c r="AQ314" i="118"/>
  <c r="AA314" i="118"/>
  <c r="V314" i="118"/>
  <c r="U314" i="118"/>
  <c r="T314" i="118"/>
  <c r="S314" i="118"/>
  <c r="R314" i="118"/>
  <c r="M314" i="118"/>
  <c r="BF312" i="118"/>
  <c r="AR312" i="118"/>
  <c r="AS312" i="118" s="1"/>
  <c r="AT312" i="118" s="1"/>
  <c r="AU312" i="118" s="1"/>
  <c r="AV312" i="118" s="1"/>
  <c r="AQ312" i="118"/>
  <c r="AA312" i="118"/>
  <c r="V312" i="118"/>
  <c r="U312" i="118"/>
  <c r="T312" i="118"/>
  <c r="S312" i="118"/>
  <c r="R312" i="118"/>
  <c r="M312" i="118"/>
  <c r="Z312" i="118" s="1"/>
  <c r="BF305" i="118"/>
  <c r="AR305" i="118"/>
  <c r="AQ305" i="118"/>
  <c r="AA305" i="118"/>
  <c r="V305" i="118"/>
  <c r="U305" i="118"/>
  <c r="X305" i="118" s="1"/>
  <c r="T305" i="118"/>
  <c r="S305" i="118"/>
  <c r="R305" i="118"/>
  <c r="M305" i="118"/>
  <c r="Z305" i="118" s="1"/>
  <c r="BF304" i="118"/>
  <c r="AR304" i="118"/>
  <c r="AS304" i="118" s="1"/>
  <c r="AQ304" i="118"/>
  <c r="AA304" i="118"/>
  <c r="V304" i="118"/>
  <c r="U304" i="118"/>
  <c r="W304" i="118" s="1"/>
  <c r="T304" i="118"/>
  <c r="S304" i="118"/>
  <c r="R304" i="118"/>
  <c r="M304" i="118"/>
  <c r="Z304" i="118" s="1"/>
  <c r="BF303" i="118"/>
  <c r="AR303" i="118"/>
  <c r="AQ303" i="118"/>
  <c r="AA303" i="118"/>
  <c r="Z303" i="118"/>
  <c r="V303" i="118"/>
  <c r="U303" i="118"/>
  <c r="T303" i="118"/>
  <c r="S303" i="118"/>
  <c r="R303" i="118"/>
  <c r="M303" i="118"/>
  <c r="J303" i="118" s="1"/>
  <c r="BF302" i="118"/>
  <c r="AR302" i="118"/>
  <c r="AS302" i="118" s="1"/>
  <c r="AT302" i="118" s="1"/>
  <c r="AU302" i="118" s="1"/>
  <c r="AV302" i="118" s="1"/>
  <c r="AQ302" i="118"/>
  <c r="AA302" i="118"/>
  <c r="V302" i="118"/>
  <c r="U302" i="118"/>
  <c r="T302" i="118"/>
  <c r="S302" i="118"/>
  <c r="R302" i="118"/>
  <c r="M302" i="118"/>
  <c r="Z302" i="118" s="1"/>
  <c r="BF298" i="118"/>
  <c r="AR298" i="118"/>
  <c r="AQ298" i="118"/>
  <c r="AA298" i="118"/>
  <c r="Z298" i="118"/>
  <c r="V298" i="118"/>
  <c r="U298" i="118"/>
  <c r="X298" i="118" s="1"/>
  <c r="T298" i="118"/>
  <c r="S298" i="118"/>
  <c r="R298" i="118"/>
  <c r="M298" i="118"/>
  <c r="J298" i="118" s="1"/>
  <c r="BF297" i="118"/>
  <c r="AR297" i="118"/>
  <c r="AS297" i="118" s="1"/>
  <c r="AQ297" i="118"/>
  <c r="AA297" i="118"/>
  <c r="V297" i="118"/>
  <c r="U297" i="118"/>
  <c r="T297" i="118"/>
  <c r="S297" i="118"/>
  <c r="R297" i="118"/>
  <c r="M297" i="118"/>
  <c r="Z297" i="118" s="1"/>
  <c r="BF294" i="118"/>
  <c r="AR294" i="118"/>
  <c r="AQ294" i="118"/>
  <c r="AA294" i="118"/>
  <c r="V294" i="118"/>
  <c r="U294" i="118"/>
  <c r="T294" i="118"/>
  <c r="S294" i="118"/>
  <c r="R294" i="118"/>
  <c r="M294" i="118"/>
  <c r="Z294" i="118" s="1"/>
  <c r="BF285" i="118"/>
  <c r="AR285" i="118"/>
  <c r="AS285" i="118" s="1"/>
  <c r="AT285" i="118" s="1"/>
  <c r="AU285" i="118" s="1"/>
  <c r="AV285" i="118" s="1"/>
  <c r="AQ285" i="118"/>
  <c r="AA285" i="118"/>
  <c r="Z285" i="118"/>
  <c r="V285" i="118"/>
  <c r="U285" i="118"/>
  <c r="T285" i="118"/>
  <c r="S285" i="118"/>
  <c r="R285" i="118"/>
  <c r="M285" i="118"/>
  <c r="J285" i="118" s="1"/>
  <c r="BF282" i="118"/>
  <c r="AR282" i="118"/>
  <c r="AQ282" i="118"/>
  <c r="AA282" i="118"/>
  <c r="V282" i="118"/>
  <c r="U282" i="118"/>
  <c r="X282" i="118" s="1"/>
  <c r="T282" i="118"/>
  <c r="S282" i="118"/>
  <c r="R282" i="118"/>
  <c r="M282" i="118"/>
  <c r="BF278" i="118"/>
  <c r="AR278" i="118"/>
  <c r="AS278" i="118" s="1"/>
  <c r="AQ278" i="118"/>
  <c r="AA278" i="118"/>
  <c r="V278" i="118"/>
  <c r="U278" i="118"/>
  <c r="T278" i="118"/>
  <c r="S278" i="118"/>
  <c r="R278" i="118"/>
  <c r="M278" i="118"/>
  <c r="Z278" i="118" s="1"/>
  <c r="BF276" i="118"/>
  <c r="AR276" i="118"/>
  <c r="AQ276" i="118"/>
  <c r="AA276" i="118"/>
  <c r="V276" i="118"/>
  <c r="U276" i="118"/>
  <c r="T276" i="118"/>
  <c r="S276" i="118"/>
  <c r="R276" i="118"/>
  <c r="M276" i="118"/>
  <c r="Z276" i="118" s="1"/>
  <c r="BF272" i="118"/>
  <c r="AR272" i="118"/>
  <c r="AS272" i="118" s="1"/>
  <c r="AT272" i="118" s="1"/>
  <c r="AU272" i="118" s="1"/>
  <c r="AV272" i="118" s="1"/>
  <c r="AQ272" i="118"/>
  <c r="AA272" i="118"/>
  <c r="V272" i="118"/>
  <c r="U272" i="118"/>
  <c r="T272" i="118"/>
  <c r="S272" i="118"/>
  <c r="R272" i="118"/>
  <c r="M272" i="118"/>
  <c r="BF268" i="118"/>
  <c r="AR268" i="118"/>
  <c r="AQ268" i="118"/>
  <c r="AA268" i="118"/>
  <c r="V268" i="118"/>
  <c r="U268" i="118"/>
  <c r="X268" i="118" s="1"/>
  <c r="T268" i="118"/>
  <c r="S268" i="118"/>
  <c r="R268" i="118"/>
  <c r="M268" i="118"/>
  <c r="Z268" i="118" s="1"/>
  <c r="BF265" i="118"/>
  <c r="AR265" i="118"/>
  <c r="AS265" i="118" s="1"/>
  <c r="AT265" i="118" s="1"/>
  <c r="AU265" i="118" s="1"/>
  <c r="AV265" i="118" s="1"/>
  <c r="AQ265" i="118"/>
  <c r="AA265" i="118"/>
  <c r="V265" i="118"/>
  <c r="U265" i="118"/>
  <c r="X265" i="118" s="1"/>
  <c r="T265" i="118"/>
  <c r="S265" i="118"/>
  <c r="R265" i="118"/>
  <c r="M265" i="118"/>
  <c r="Z265" i="118" s="1"/>
  <c r="BF263" i="118"/>
  <c r="AR263" i="118"/>
  <c r="AQ263" i="118"/>
  <c r="AA263" i="118"/>
  <c r="V263" i="118"/>
  <c r="U263" i="118"/>
  <c r="T263" i="118"/>
  <c r="S263" i="118"/>
  <c r="R263" i="118"/>
  <c r="M263" i="118"/>
  <c r="Z263" i="118" s="1"/>
  <c r="BF256" i="118"/>
  <c r="AR256" i="118"/>
  <c r="AQ256" i="118"/>
  <c r="AA256" i="118"/>
  <c r="V256" i="118"/>
  <c r="U256" i="118"/>
  <c r="T256" i="118"/>
  <c r="S256" i="118"/>
  <c r="R256" i="118"/>
  <c r="M256" i="118"/>
  <c r="BF255" i="118"/>
  <c r="AR255" i="118"/>
  <c r="AQ255" i="118"/>
  <c r="AA255" i="118"/>
  <c r="Z255" i="118"/>
  <c r="V255" i="118"/>
  <c r="U255" i="118"/>
  <c r="T255" i="118"/>
  <c r="S255" i="118"/>
  <c r="R255" i="118"/>
  <c r="M255" i="118"/>
  <c r="J255" i="118" s="1"/>
  <c r="BF251" i="118"/>
  <c r="AR251" i="118"/>
  <c r="AS251" i="118" s="1"/>
  <c r="AT251" i="118" s="1"/>
  <c r="AU251" i="118" s="1"/>
  <c r="AV251" i="118" s="1"/>
  <c r="AQ251" i="118"/>
  <c r="AA251" i="118"/>
  <c r="Z251" i="118"/>
  <c r="V251" i="118"/>
  <c r="U251" i="118"/>
  <c r="X251" i="118" s="1"/>
  <c r="T251" i="118"/>
  <c r="S251" i="118"/>
  <c r="R251" i="118"/>
  <c r="M251" i="118"/>
  <c r="J251" i="118" s="1"/>
  <c r="AP251" i="118" s="1"/>
  <c r="BF250" i="118"/>
  <c r="AR250" i="118"/>
  <c r="AQ250" i="118"/>
  <c r="AA250" i="118"/>
  <c r="V250" i="118"/>
  <c r="U250" i="118"/>
  <c r="T250" i="118"/>
  <c r="S250" i="118"/>
  <c r="R250" i="118"/>
  <c r="M250" i="118"/>
  <c r="Z250" i="118" s="1"/>
  <c r="BF240" i="118"/>
  <c r="AR240" i="118"/>
  <c r="AQ240" i="118"/>
  <c r="AA240" i="118"/>
  <c r="V240" i="118"/>
  <c r="U240" i="118"/>
  <c r="T240" i="118"/>
  <c r="S240" i="118"/>
  <c r="R240" i="118"/>
  <c r="M240" i="118"/>
  <c r="J240" i="118" s="1"/>
  <c r="BF235" i="118"/>
  <c r="AR235" i="118"/>
  <c r="AQ235" i="118"/>
  <c r="AA235" i="118"/>
  <c r="V235" i="118"/>
  <c r="U235" i="118"/>
  <c r="X235" i="118" s="1"/>
  <c r="T235" i="118"/>
  <c r="S235" i="118"/>
  <c r="R235" i="118"/>
  <c r="M235" i="118"/>
  <c r="Z235" i="118" s="1"/>
  <c r="BF230" i="118"/>
  <c r="AS230" i="118"/>
  <c r="AT230" i="118" s="1"/>
  <c r="AU230" i="118" s="1"/>
  <c r="AV230" i="118" s="1"/>
  <c r="AR230" i="118"/>
  <c r="AQ230" i="118"/>
  <c r="AA230" i="118"/>
  <c r="V230" i="118"/>
  <c r="U230" i="118"/>
  <c r="T230" i="118"/>
  <c r="S230" i="118"/>
  <c r="R230" i="118"/>
  <c r="M230" i="118"/>
  <c r="BF228" i="118"/>
  <c r="AR228" i="118"/>
  <c r="AS228" i="118" s="1"/>
  <c r="AT228" i="118" s="1"/>
  <c r="AU228" i="118" s="1"/>
  <c r="AV228" i="118" s="1"/>
  <c r="AQ228" i="118"/>
  <c r="AA228" i="118"/>
  <c r="V228" i="118"/>
  <c r="U228" i="118"/>
  <c r="W228" i="118" s="1"/>
  <c r="T228" i="118"/>
  <c r="S228" i="118"/>
  <c r="R228" i="118"/>
  <c r="M228" i="118"/>
  <c r="Z228" i="118" s="1"/>
  <c r="J228" i="118"/>
  <c r="BF227" i="118"/>
  <c r="AR227" i="118"/>
  <c r="AQ227" i="118"/>
  <c r="AA227" i="118"/>
  <c r="V227" i="118"/>
  <c r="U227" i="118"/>
  <c r="T227" i="118"/>
  <c r="S227" i="118"/>
  <c r="R227" i="118"/>
  <c r="M227" i="118"/>
  <c r="Z227" i="118" s="1"/>
  <c r="BF215" i="118"/>
  <c r="AR215" i="118"/>
  <c r="AS215" i="118" s="1"/>
  <c r="AT215" i="118" s="1"/>
  <c r="AU215" i="118" s="1"/>
  <c r="AV215" i="118" s="1"/>
  <c r="AQ215" i="118"/>
  <c r="AA215" i="118"/>
  <c r="V215" i="118"/>
  <c r="U215" i="118"/>
  <c r="T215" i="118"/>
  <c r="S215" i="118"/>
  <c r="R215" i="118"/>
  <c r="M215" i="118"/>
  <c r="Z215" i="118" s="1"/>
  <c r="BF209" i="118"/>
  <c r="AR209" i="118"/>
  <c r="AS209" i="118" s="1"/>
  <c r="AT209" i="118" s="1"/>
  <c r="AU209" i="118" s="1"/>
  <c r="AV209" i="118" s="1"/>
  <c r="AQ209" i="118"/>
  <c r="AA209" i="118"/>
  <c r="Z209" i="118"/>
  <c r="V209" i="118"/>
  <c r="U209" i="118"/>
  <c r="X209" i="118" s="1"/>
  <c r="T209" i="118"/>
  <c r="S209" i="118"/>
  <c r="R209" i="118"/>
  <c r="M209" i="118"/>
  <c r="J209" i="118" s="1"/>
  <c r="AP209" i="118" s="1"/>
  <c r="BF202" i="118"/>
  <c r="AR202" i="118"/>
  <c r="AQ202" i="118"/>
  <c r="AA202" i="118"/>
  <c r="V202" i="118"/>
  <c r="U202" i="118"/>
  <c r="T202" i="118"/>
  <c r="S202" i="118"/>
  <c r="R202" i="118"/>
  <c r="M202" i="118"/>
  <c r="Z202" i="118" s="1"/>
  <c r="BF188" i="118"/>
  <c r="AR188" i="118"/>
  <c r="AQ188" i="118"/>
  <c r="AA188" i="118"/>
  <c r="V188" i="118"/>
  <c r="U188" i="118"/>
  <c r="T188" i="118"/>
  <c r="S188" i="118"/>
  <c r="R188" i="118"/>
  <c r="M188" i="118"/>
  <c r="J188" i="118" s="1"/>
  <c r="BF178" i="118"/>
  <c r="AR178" i="118"/>
  <c r="AS178" i="118" s="1"/>
  <c r="AT178" i="118" s="1"/>
  <c r="AU178" i="118" s="1"/>
  <c r="AV178" i="118" s="1"/>
  <c r="AQ178" i="118"/>
  <c r="AA178" i="118"/>
  <c r="V178" i="118"/>
  <c r="U178" i="118"/>
  <c r="T178" i="118"/>
  <c r="S178" i="118"/>
  <c r="R178" i="118"/>
  <c r="M178" i="118"/>
  <c r="Z178" i="118" s="1"/>
  <c r="BF176" i="118"/>
  <c r="AR176" i="118"/>
  <c r="AS176" i="118" s="1"/>
  <c r="AT176" i="118" s="1"/>
  <c r="AU176" i="118" s="1"/>
  <c r="AV176" i="118" s="1"/>
  <c r="AQ176" i="118"/>
  <c r="AA176" i="118"/>
  <c r="V176" i="118"/>
  <c r="U176" i="118"/>
  <c r="T176" i="118"/>
  <c r="S176" i="118"/>
  <c r="R176" i="118"/>
  <c r="M176" i="118"/>
  <c r="BF174" i="118"/>
  <c r="AR174" i="118"/>
  <c r="AQ174" i="118"/>
  <c r="AA174" i="118"/>
  <c r="V174" i="118"/>
  <c r="U174" i="118"/>
  <c r="T174" i="118"/>
  <c r="S174" i="118"/>
  <c r="R174" i="118"/>
  <c r="M174" i="118"/>
  <c r="Z174" i="118" s="1"/>
  <c r="BF171" i="118"/>
  <c r="AR171" i="118"/>
  <c r="AQ171" i="118"/>
  <c r="AA171" i="118"/>
  <c r="V171" i="118"/>
  <c r="U171" i="118"/>
  <c r="T171" i="118"/>
  <c r="S171" i="118"/>
  <c r="R171" i="118"/>
  <c r="M171" i="118"/>
  <c r="J171" i="118" s="1"/>
  <c r="BF166" i="118"/>
  <c r="AR166" i="118"/>
  <c r="AS166" i="118" s="1"/>
  <c r="AQ166" i="118"/>
  <c r="AA166" i="118"/>
  <c r="V166" i="118"/>
  <c r="U166" i="118"/>
  <c r="T166" i="118"/>
  <c r="S166" i="118"/>
  <c r="R166" i="118"/>
  <c r="M166" i="118"/>
  <c r="Z166" i="118" s="1"/>
  <c r="BF163" i="118"/>
  <c r="AR163" i="118"/>
  <c r="AS163" i="118" s="1"/>
  <c r="AT163" i="118" s="1"/>
  <c r="AU163" i="118" s="1"/>
  <c r="AV163" i="118" s="1"/>
  <c r="AQ163" i="118"/>
  <c r="AA163" i="118"/>
  <c r="V163" i="118"/>
  <c r="U163" i="118"/>
  <c r="X163" i="118" s="1"/>
  <c r="T163" i="118"/>
  <c r="S163" i="118"/>
  <c r="R163" i="118"/>
  <c r="M163" i="118"/>
  <c r="Z163" i="118" s="1"/>
  <c r="BF162" i="118"/>
  <c r="AR162" i="118"/>
  <c r="AQ162" i="118"/>
  <c r="AA162" i="118"/>
  <c r="V162" i="118"/>
  <c r="U162" i="118"/>
  <c r="T162" i="118"/>
  <c r="S162" i="118"/>
  <c r="R162" i="118"/>
  <c r="M162" i="118"/>
  <c r="Z162" i="118" s="1"/>
  <c r="BF161" i="118"/>
  <c r="AR161" i="118"/>
  <c r="AQ161" i="118"/>
  <c r="AA161" i="118"/>
  <c r="Z161" i="118"/>
  <c r="V161" i="118"/>
  <c r="U161" i="118"/>
  <c r="T161" i="118"/>
  <c r="S161" i="118"/>
  <c r="R161" i="118"/>
  <c r="M161" i="118"/>
  <c r="J161" i="118" s="1"/>
  <c r="BF159" i="118"/>
  <c r="AR159" i="118"/>
  <c r="AS159" i="118" s="1"/>
  <c r="AQ159" i="118"/>
  <c r="AA159" i="118"/>
  <c r="V159" i="118"/>
  <c r="U159" i="118"/>
  <c r="X159" i="118" s="1"/>
  <c r="T159" i="118"/>
  <c r="S159" i="118"/>
  <c r="R159" i="118"/>
  <c r="M159" i="118"/>
  <c r="Z159" i="118" s="1"/>
  <c r="BF153" i="118"/>
  <c r="AR153" i="118"/>
  <c r="AS153" i="118" s="1"/>
  <c r="AT153" i="118" s="1"/>
  <c r="AU153" i="118" s="1"/>
  <c r="AV153" i="118" s="1"/>
  <c r="AQ153" i="118"/>
  <c r="AA153" i="118"/>
  <c r="Z153" i="118"/>
  <c r="V153" i="118"/>
  <c r="U153" i="118"/>
  <c r="X153" i="118" s="1"/>
  <c r="T153" i="118"/>
  <c r="S153" i="118"/>
  <c r="R153" i="118"/>
  <c r="M153" i="118"/>
  <c r="J153" i="118"/>
  <c r="AP153" i="118" s="1"/>
  <c r="BF152" i="118"/>
  <c r="AR152" i="118"/>
  <c r="AQ152" i="118"/>
  <c r="AA152" i="118"/>
  <c r="V152" i="118"/>
  <c r="U152" i="118"/>
  <c r="T152" i="118"/>
  <c r="S152" i="118"/>
  <c r="R152" i="118"/>
  <c r="M152" i="118"/>
  <c r="Z152" i="118" s="1"/>
  <c r="BF135" i="118"/>
  <c r="AR135" i="118"/>
  <c r="AQ135" i="118"/>
  <c r="AA135" i="118"/>
  <c r="V135" i="118"/>
  <c r="U135" i="118"/>
  <c r="T135" i="118"/>
  <c r="S135" i="118"/>
  <c r="R135" i="118"/>
  <c r="M135" i="118"/>
  <c r="J135" i="118" s="1"/>
  <c r="BF130" i="118"/>
  <c r="AR130" i="118"/>
  <c r="AS130" i="118" s="1"/>
  <c r="AT130" i="118" s="1"/>
  <c r="AU130" i="118" s="1"/>
  <c r="AV130" i="118" s="1"/>
  <c r="AQ130" i="118"/>
  <c r="AA130" i="118"/>
  <c r="V130" i="118"/>
  <c r="U130" i="118"/>
  <c r="T130" i="118"/>
  <c r="S130" i="118"/>
  <c r="R130" i="118"/>
  <c r="M130" i="118"/>
  <c r="Z130" i="118" s="1"/>
  <c r="BF129" i="118"/>
  <c r="AR129" i="118"/>
  <c r="AS129" i="118" s="1"/>
  <c r="AT129" i="118" s="1"/>
  <c r="AU129" i="118" s="1"/>
  <c r="AV129" i="118" s="1"/>
  <c r="AQ129" i="118"/>
  <c r="AA129" i="118"/>
  <c r="V129" i="118"/>
  <c r="U129" i="118"/>
  <c r="X129" i="118" s="1"/>
  <c r="T129" i="118"/>
  <c r="S129" i="118"/>
  <c r="R129" i="118"/>
  <c r="M129" i="118"/>
  <c r="Z129" i="118" s="1"/>
  <c r="BF126" i="118"/>
  <c r="AR126" i="118"/>
  <c r="AQ126" i="118"/>
  <c r="AA126" i="118"/>
  <c r="V126" i="118"/>
  <c r="U126" i="118"/>
  <c r="T126" i="118"/>
  <c r="S126" i="118"/>
  <c r="R126" i="118"/>
  <c r="M126" i="118"/>
  <c r="Z126" i="118" s="1"/>
  <c r="BF122" i="118"/>
  <c r="AR122" i="118"/>
  <c r="AQ122" i="118"/>
  <c r="AA122" i="118"/>
  <c r="Z122" i="118"/>
  <c r="V122" i="118"/>
  <c r="U122" i="118"/>
  <c r="T122" i="118"/>
  <c r="S122" i="118"/>
  <c r="R122" i="118"/>
  <c r="M122" i="118"/>
  <c r="J122" i="118" s="1"/>
  <c r="BF118" i="118"/>
  <c r="AR118" i="118"/>
  <c r="AS118" i="118" s="1"/>
  <c r="AQ118" i="118"/>
  <c r="AA118" i="118"/>
  <c r="V118" i="118"/>
  <c r="U118" i="118"/>
  <c r="X118" i="118" s="1"/>
  <c r="T118" i="118"/>
  <c r="S118" i="118"/>
  <c r="R118" i="118"/>
  <c r="M118" i="118"/>
  <c r="Z118" i="118" s="1"/>
  <c r="BF113" i="118"/>
  <c r="AR113" i="118"/>
  <c r="AS113" i="118" s="1"/>
  <c r="AT113" i="118" s="1"/>
  <c r="AU113" i="118" s="1"/>
  <c r="AV113" i="118" s="1"/>
  <c r="AQ113" i="118"/>
  <c r="AA113" i="118"/>
  <c r="V113" i="118"/>
  <c r="U113" i="118"/>
  <c r="X113" i="118" s="1"/>
  <c r="T113" i="118"/>
  <c r="S113" i="118"/>
  <c r="R113" i="118"/>
  <c r="M113" i="118"/>
  <c r="BF112" i="118"/>
  <c r="AR112" i="118"/>
  <c r="AQ112" i="118"/>
  <c r="AA112" i="118"/>
  <c r="V112" i="118"/>
  <c r="U112" i="118"/>
  <c r="T112" i="118"/>
  <c r="S112" i="118"/>
  <c r="R112" i="118"/>
  <c r="M112" i="118"/>
  <c r="Z112" i="118" s="1"/>
  <c r="BF111" i="118"/>
  <c r="AR111" i="118"/>
  <c r="AQ111" i="118"/>
  <c r="AA111" i="118"/>
  <c r="Z111" i="118"/>
  <c r="V111" i="118"/>
  <c r="U111" i="118"/>
  <c r="T111" i="118"/>
  <c r="S111" i="118"/>
  <c r="R111" i="118"/>
  <c r="M111" i="118"/>
  <c r="J111" i="118" s="1"/>
  <c r="BF110" i="118"/>
  <c r="AR110" i="118"/>
  <c r="AS110" i="118" s="1"/>
  <c r="AQ110" i="118"/>
  <c r="AA110" i="118"/>
  <c r="V110" i="118"/>
  <c r="U110" i="118"/>
  <c r="T110" i="118"/>
  <c r="S110" i="118"/>
  <c r="R110" i="118"/>
  <c r="M110" i="118"/>
  <c r="Z110" i="118" s="1"/>
  <c r="BF109" i="118"/>
  <c r="AR109" i="118"/>
  <c r="AS109" i="118" s="1"/>
  <c r="AT109" i="118" s="1"/>
  <c r="AU109" i="118" s="1"/>
  <c r="AV109" i="118" s="1"/>
  <c r="AQ109" i="118"/>
  <c r="AA109" i="118"/>
  <c r="V109" i="118"/>
  <c r="U109" i="118"/>
  <c r="X109" i="118" s="1"/>
  <c r="T109" i="118"/>
  <c r="S109" i="118"/>
  <c r="R109" i="118"/>
  <c r="M109" i="118"/>
  <c r="Z109" i="118" s="1"/>
  <c r="BF108" i="118"/>
  <c r="AR108" i="118"/>
  <c r="AQ108" i="118"/>
  <c r="AA108" i="118"/>
  <c r="Z108" i="118"/>
  <c r="V108" i="118"/>
  <c r="U108" i="118"/>
  <c r="T108" i="118"/>
  <c r="S108" i="118"/>
  <c r="R108" i="118"/>
  <c r="M108" i="118"/>
  <c r="J108" i="118" s="1"/>
  <c r="BF107" i="118"/>
  <c r="AR107" i="118"/>
  <c r="AQ107" i="118"/>
  <c r="AA107" i="118"/>
  <c r="V107" i="118"/>
  <c r="U107" i="118"/>
  <c r="T107" i="118"/>
  <c r="S107" i="118"/>
  <c r="R107" i="118"/>
  <c r="M107" i="118"/>
  <c r="BF94" i="118"/>
  <c r="AR94" i="118"/>
  <c r="AS94" i="118" s="1"/>
  <c r="AT94" i="118" s="1"/>
  <c r="AU94" i="118" s="1"/>
  <c r="AV94" i="118" s="1"/>
  <c r="AQ94" i="118"/>
  <c r="AA94" i="118"/>
  <c r="V94" i="118"/>
  <c r="U94" i="118"/>
  <c r="X94" i="118" s="1"/>
  <c r="T94" i="118"/>
  <c r="S94" i="118"/>
  <c r="R94" i="118"/>
  <c r="M94" i="118"/>
  <c r="BF90" i="118"/>
  <c r="AR90" i="118"/>
  <c r="AS90" i="118" s="1"/>
  <c r="AT90" i="118" s="1"/>
  <c r="AU90" i="118" s="1"/>
  <c r="AV90" i="118" s="1"/>
  <c r="AQ90" i="118"/>
  <c r="AA90" i="118"/>
  <c r="V90" i="118"/>
  <c r="U90" i="118"/>
  <c r="X90" i="118" s="1"/>
  <c r="T90" i="118"/>
  <c r="S90" i="118"/>
  <c r="R90" i="118"/>
  <c r="M90" i="118"/>
  <c r="Z90" i="118" s="1"/>
  <c r="BF78" i="118"/>
  <c r="AR78" i="118"/>
  <c r="AQ78" i="118"/>
  <c r="AA78" i="118"/>
  <c r="AO78" i="118" s="1"/>
  <c r="Z78" i="118"/>
  <c r="V78" i="118"/>
  <c r="U78" i="118"/>
  <c r="T78" i="118"/>
  <c r="S78" i="118"/>
  <c r="R78" i="118"/>
  <c r="M78" i="118"/>
  <c r="J78" i="118" s="1"/>
  <c r="BF77" i="118"/>
  <c r="AR77" i="118"/>
  <c r="AQ77" i="118"/>
  <c r="AA77" i="118"/>
  <c r="V77" i="118"/>
  <c r="U77" i="118"/>
  <c r="T77" i="118"/>
  <c r="S77" i="118"/>
  <c r="R77" i="118"/>
  <c r="M77" i="118"/>
  <c r="J77" i="118" s="1"/>
  <c r="BF73" i="118"/>
  <c r="AR73" i="118"/>
  <c r="AS73" i="118" s="1"/>
  <c r="AT73" i="118" s="1"/>
  <c r="AU73" i="118" s="1"/>
  <c r="AV73" i="118" s="1"/>
  <c r="AQ73" i="118"/>
  <c r="AA73" i="118"/>
  <c r="V73" i="118"/>
  <c r="U73" i="118"/>
  <c r="X73" i="118" s="1"/>
  <c r="T73" i="118"/>
  <c r="S73" i="118"/>
  <c r="R73" i="118"/>
  <c r="M73" i="118"/>
  <c r="Z73" i="118" s="1"/>
  <c r="BF66" i="118"/>
  <c r="AR66" i="118"/>
  <c r="AS66" i="118" s="1"/>
  <c r="AT66" i="118" s="1"/>
  <c r="AU66" i="118" s="1"/>
  <c r="AV66" i="118" s="1"/>
  <c r="AQ66" i="118"/>
  <c r="AA66" i="118"/>
  <c r="V66" i="118"/>
  <c r="U66" i="118"/>
  <c r="T66" i="118"/>
  <c r="S66" i="118"/>
  <c r="R66" i="118"/>
  <c r="M66" i="118"/>
  <c r="BF63" i="118"/>
  <c r="AR63" i="118"/>
  <c r="AS63" i="118" s="1"/>
  <c r="AT63" i="118" s="1"/>
  <c r="AU63" i="118" s="1"/>
  <c r="AV63" i="118" s="1"/>
  <c r="AQ63" i="118"/>
  <c r="AA63" i="118"/>
  <c r="V63" i="118"/>
  <c r="U63" i="118"/>
  <c r="T63" i="118"/>
  <c r="S63" i="118"/>
  <c r="R63" i="118"/>
  <c r="M63" i="118"/>
  <c r="Z63" i="118" s="1"/>
  <c r="BF57" i="118"/>
  <c r="AR57" i="118"/>
  <c r="AQ57" i="118"/>
  <c r="AA57" i="118"/>
  <c r="V57" i="118"/>
  <c r="U57" i="118"/>
  <c r="T57" i="118"/>
  <c r="S57" i="118"/>
  <c r="R57" i="118"/>
  <c r="M57" i="118"/>
  <c r="BF53" i="118"/>
  <c r="AR53" i="118"/>
  <c r="AS53" i="118" s="1"/>
  <c r="AQ53" i="118"/>
  <c r="AA53" i="118"/>
  <c r="V53" i="118"/>
  <c r="U53" i="118"/>
  <c r="X53" i="118" s="1"/>
  <c r="T53" i="118"/>
  <c r="S53" i="118"/>
  <c r="R53" i="118"/>
  <c r="M53" i="118"/>
  <c r="J53" i="118" s="1"/>
  <c r="BF49" i="118"/>
  <c r="AR49" i="118"/>
  <c r="AS49" i="118" s="1"/>
  <c r="AT49" i="118" s="1"/>
  <c r="AU49" i="118" s="1"/>
  <c r="AV49" i="118" s="1"/>
  <c r="AQ49" i="118"/>
  <c r="AA49" i="118"/>
  <c r="V49" i="118"/>
  <c r="U49" i="118"/>
  <c r="T49" i="118"/>
  <c r="S49" i="118"/>
  <c r="R49" i="118"/>
  <c r="M49" i="118"/>
  <c r="Z49" i="118" s="1"/>
  <c r="BF48" i="118"/>
  <c r="AR48" i="118"/>
  <c r="AS48" i="118" s="1"/>
  <c r="AT48" i="118" s="1"/>
  <c r="AU48" i="118" s="1"/>
  <c r="AV48" i="118" s="1"/>
  <c r="AQ48" i="118"/>
  <c r="AA48" i="118"/>
  <c r="Z48" i="118"/>
  <c r="V48" i="118"/>
  <c r="U48" i="118"/>
  <c r="T48" i="118"/>
  <c r="S48" i="118"/>
  <c r="R48" i="118"/>
  <c r="M48" i="118"/>
  <c r="J48" i="118" s="1"/>
  <c r="BF46" i="118"/>
  <c r="AR46" i="118"/>
  <c r="AQ46" i="118"/>
  <c r="AA46" i="118"/>
  <c r="Z46" i="118"/>
  <c r="V46" i="118"/>
  <c r="U46" i="118"/>
  <c r="T46" i="118"/>
  <c r="S46" i="118"/>
  <c r="R46" i="118"/>
  <c r="M46" i="118"/>
  <c r="J46" i="118" s="1"/>
  <c r="BF42" i="118"/>
  <c r="AR42" i="118"/>
  <c r="AS42" i="118" s="1"/>
  <c r="AT42" i="118" s="1"/>
  <c r="AU42" i="118" s="1"/>
  <c r="AV42" i="118" s="1"/>
  <c r="AQ42" i="118"/>
  <c r="AA42" i="118"/>
  <c r="Z42" i="118"/>
  <c r="V42" i="118"/>
  <c r="U42" i="118"/>
  <c r="X42" i="118" s="1"/>
  <c r="T42" i="118"/>
  <c r="S42" i="118"/>
  <c r="R42" i="118"/>
  <c r="M42" i="118"/>
  <c r="J42" i="118" s="1"/>
  <c r="AP42" i="118" s="1"/>
  <c r="BF37" i="118"/>
  <c r="AR37" i="118"/>
  <c r="AS37" i="118" s="1"/>
  <c r="AT37" i="118" s="1"/>
  <c r="AU37" i="118" s="1"/>
  <c r="AV37" i="118" s="1"/>
  <c r="AQ37" i="118"/>
  <c r="AA37" i="118"/>
  <c r="V37" i="118"/>
  <c r="U37" i="118"/>
  <c r="T37" i="118"/>
  <c r="S37" i="118"/>
  <c r="R37" i="118"/>
  <c r="M37" i="118"/>
  <c r="BF33" i="118"/>
  <c r="AR33" i="118"/>
  <c r="AS33" i="118" s="1"/>
  <c r="AT33" i="118" s="1"/>
  <c r="AU33" i="118" s="1"/>
  <c r="AV33" i="118" s="1"/>
  <c r="AQ33" i="118"/>
  <c r="AA33" i="118"/>
  <c r="V33" i="118"/>
  <c r="U33" i="118"/>
  <c r="T33" i="118"/>
  <c r="S33" i="118"/>
  <c r="R33" i="118"/>
  <c r="M33" i="118"/>
  <c r="BF26" i="118"/>
  <c r="AR26" i="118"/>
  <c r="AQ26" i="118"/>
  <c r="AA26" i="118"/>
  <c r="V26" i="118"/>
  <c r="U26" i="118"/>
  <c r="T26" i="118"/>
  <c r="S26" i="118"/>
  <c r="R26" i="118"/>
  <c r="M26" i="118"/>
  <c r="Z26" i="118" s="1"/>
  <c r="BF20" i="118"/>
  <c r="AR20" i="118"/>
  <c r="AS20" i="118" s="1"/>
  <c r="AT20" i="118" s="1"/>
  <c r="AU20" i="118" s="1"/>
  <c r="AV20" i="118" s="1"/>
  <c r="AQ20" i="118"/>
  <c r="AA20" i="118"/>
  <c r="V20" i="118"/>
  <c r="U20" i="118"/>
  <c r="T20" i="118"/>
  <c r="S20" i="118"/>
  <c r="R20" i="118"/>
  <c r="M20" i="118"/>
  <c r="BF13" i="118"/>
  <c r="AR13" i="118"/>
  <c r="AS13" i="118" s="1"/>
  <c r="AT13" i="118" s="1"/>
  <c r="AU13" i="118" s="1"/>
  <c r="AV13" i="118" s="1"/>
  <c r="AQ13" i="118"/>
  <c r="AA13" i="118"/>
  <c r="V13" i="118"/>
  <c r="U13" i="118"/>
  <c r="W13" i="118" s="1"/>
  <c r="T13" i="118"/>
  <c r="S13" i="118"/>
  <c r="R13" i="118"/>
  <c r="M13" i="118"/>
  <c r="BF328" i="118"/>
  <c r="AR328" i="118"/>
  <c r="AS328" i="118" s="1"/>
  <c r="AT328" i="118" s="1"/>
  <c r="AU328" i="118" s="1"/>
  <c r="AV328" i="118" s="1"/>
  <c r="AQ328" i="118"/>
  <c r="AA328" i="118"/>
  <c r="V328" i="118"/>
  <c r="U328" i="118"/>
  <c r="T328" i="118"/>
  <c r="S328" i="118"/>
  <c r="R328" i="118"/>
  <c r="M328" i="118"/>
  <c r="J328" i="118" s="1"/>
  <c r="BF324" i="118"/>
  <c r="AR324" i="118"/>
  <c r="AS324" i="118" s="1"/>
  <c r="AT324" i="118" s="1"/>
  <c r="AU324" i="118" s="1"/>
  <c r="AV324" i="118" s="1"/>
  <c r="AQ324" i="118"/>
  <c r="AA324" i="118"/>
  <c r="V324" i="118"/>
  <c r="U324" i="118"/>
  <c r="X324" i="118" s="1"/>
  <c r="T324" i="118"/>
  <c r="S324" i="118"/>
  <c r="R324" i="118"/>
  <c r="M324" i="118"/>
  <c r="BF321" i="118"/>
  <c r="AR321" i="118"/>
  <c r="AS321" i="118" s="1"/>
  <c r="AT321" i="118" s="1"/>
  <c r="AU321" i="118" s="1"/>
  <c r="AV321" i="118" s="1"/>
  <c r="AQ321" i="118"/>
  <c r="AA321" i="118"/>
  <c r="V321" i="118"/>
  <c r="U321" i="118"/>
  <c r="T321" i="118"/>
  <c r="S321" i="118"/>
  <c r="R321" i="118"/>
  <c r="M321" i="118"/>
  <c r="Z321" i="118" s="1"/>
  <c r="BF320" i="118"/>
  <c r="AR320" i="118"/>
  <c r="AQ320" i="118"/>
  <c r="AA320" i="118"/>
  <c r="V320" i="118"/>
  <c r="U320" i="118"/>
  <c r="T320" i="118"/>
  <c r="S320" i="118"/>
  <c r="R320" i="118"/>
  <c r="M320" i="118"/>
  <c r="J320" i="118" s="1"/>
  <c r="BF316" i="118"/>
  <c r="AR316" i="118"/>
  <c r="AS316" i="118" s="1"/>
  <c r="AQ316" i="118"/>
  <c r="AA316" i="118"/>
  <c r="V316" i="118"/>
  <c r="U316" i="118"/>
  <c r="T316" i="118"/>
  <c r="S316" i="118"/>
  <c r="R316" i="118"/>
  <c r="M316" i="118"/>
  <c r="Z316" i="118" s="1"/>
  <c r="BF313" i="118"/>
  <c r="AR313" i="118"/>
  <c r="AS313" i="118" s="1"/>
  <c r="AT313" i="118" s="1"/>
  <c r="AU313" i="118" s="1"/>
  <c r="AV313" i="118" s="1"/>
  <c r="AQ313" i="118"/>
  <c r="AA313" i="118"/>
  <c r="Z313" i="118"/>
  <c r="V313" i="118"/>
  <c r="U313" i="118"/>
  <c r="T313" i="118"/>
  <c r="S313" i="118"/>
  <c r="R313" i="118"/>
  <c r="M313" i="118"/>
  <c r="J313" i="118"/>
  <c r="AP313" i="118" s="1"/>
  <c r="BF308" i="118"/>
  <c r="AR308" i="118"/>
  <c r="AS308" i="118" s="1"/>
  <c r="AT308" i="118" s="1"/>
  <c r="AU308" i="118" s="1"/>
  <c r="AV308" i="118" s="1"/>
  <c r="AQ308" i="118"/>
  <c r="AA308" i="118"/>
  <c r="Z308" i="118"/>
  <c r="V308" i="118"/>
  <c r="U308" i="118"/>
  <c r="T308" i="118"/>
  <c r="S308" i="118"/>
  <c r="R308" i="118"/>
  <c r="M308" i="118"/>
  <c r="J308" i="118" s="1"/>
  <c r="BF299" i="118"/>
  <c r="AR299" i="118"/>
  <c r="AS299" i="118" s="1"/>
  <c r="AT299" i="118" s="1"/>
  <c r="AU299" i="118" s="1"/>
  <c r="AV299" i="118" s="1"/>
  <c r="AQ299" i="118"/>
  <c r="AA299" i="118"/>
  <c r="V299" i="118"/>
  <c r="U299" i="118"/>
  <c r="T299" i="118"/>
  <c r="S299" i="118"/>
  <c r="R299" i="118"/>
  <c r="M299" i="118"/>
  <c r="BF291" i="118"/>
  <c r="AR291" i="118"/>
  <c r="AQ291" i="118"/>
  <c r="AA291" i="118"/>
  <c r="V291" i="118"/>
  <c r="U291" i="118"/>
  <c r="T291" i="118"/>
  <c r="S291" i="118"/>
  <c r="R291" i="118"/>
  <c r="M291" i="118"/>
  <c r="Z291" i="118" s="1"/>
  <c r="BF286" i="118"/>
  <c r="AR286" i="118"/>
  <c r="AQ286" i="118"/>
  <c r="AA286" i="118"/>
  <c r="V286" i="118"/>
  <c r="U286" i="118"/>
  <c r="T286" i="118"/>
  <c r="S286" i="118"/>
  <c r="R286" i="118"/>
  <c r="M286" i="118"/>
  <c r="J286" i="118" s="1"/>
  <c r="BF281" i="118"/>
  <c r="AR281" i="118"/>
  <c r="AS281" i="118" s="1"/>
  <c r="AT281" i="118" s="1"/>
  <c r="AU281" i="118" s="1"/>
  <c r="AV281" i="118" s="1"/>
  <c r="AQ281" i="118"/>
  <c r="AA281" i="118"/>
  <c r="X281" i="118"/>
  <c r="V281" i="118"/>
  <c r="U281" i="118"/>
  <c r="T281" i="118"/>
  <c r="S281" i="118"/>
  <c r="R281" i="118"/>
  <c r="M281" i="118"/>
  <c r="Z281" i="118" s="1"/>
  <c r="BF274" i="118"/>
  <c r="AR274" i="118"/>
  <c r="AQ274" i="118"/>
  <c r="AA274" i="118"/>
  <c r="V274" i="118"/>
  <c r="U274" i="118"/>
  <c r="W274" i="118" s="1"/>
  <c r="T274" i="118"/>
  <c r="S274" i="118"/>
  <c r="R274" i="118"/>
  <c r="M274" i="118"/>
  <c r="Z274" i="118" s="1"/>
  <c r="BF271" i="118"/>
  <c r="AR271" i="118"/>
  <c r="AQ271" i="118"/>
  <c r="AA271" i="118"/>
  <c r="V271" i="118"/>
  <c r="U271" i="118"/>
  <c r="T271" i="118"/>
  <c r="S271" i="118"/>
  <c r="R271" i="118"/>
  <c r="M271" i="118"/>
  <c r="Z271" i="118" s="1"/>
  <c r="BF269" i="118"/>
  <c r="AR269" i="118"/>
  <c r="AQ269" i="118"/>
  <c r="AA269" i="118"/>
  <c r="V269" i="118"/>
  <c r="U269" i="118"/>
  <c r="T269" i="118"/>
  <c r="S269" i="118"/>
  <c r="R269" i="118"/>
  <c r="M269" i="118"/>
  <c r="J269" i="118" s="1"/>
  <c r="BF267" i="118"/>
  <c r="AR267" i="118"/>
  <c r="AS267" i="118" s="1"/>
  <c r="AT267" i="118" s="1"/>
  <c r="AU267" i="118" s="1"/>
  <c r="AV267" i="118" s="1"/>
  <c r="AQ267" i="118"/>
  <c r="AA267" i="118"/>
  <c r="V267" i="118"/>
  <c r="U267" i="118"/>
  <c r="T267" i="118"/>
  <c r="S267" i="118"/>
  <c r="R267" i="118"/>
  <c r="M267" i="118"/>
  <c r="BF252" i="118"/>
  <c r="AR252" i="118"/>
  <c r="AS252" i="118" s="1"/>
  <c r="AT252" i="118" s="1"/>
  <c r="AU252" i="118" s="1"/>
  <c r="AV252" i="118" s="1"/>
  <c r="AQ252" i="118"/>
  <c r="AA252" i="118"/>
  <c r="Z252" i="118"/>
  <c r="V252" i="118"/>
  <c r="U252" i="118"/>
  <c r="T252" i="118"/>
  <c r="S252" i="118"/>
  <c r="R252" i="118"/>
  <c r="M252" i="118"/>
  <c r="J252" i="118" s="1"/>
  <c r="BF249" i="118"/>
  <c r="AR249" i="118"/>
  <c r="AQ249" i="118"/>
  <c r="AA249" i="118"/>
  <c r="V249" i="118"/>
  <c r="U249" i="118"/>
  <c r="T249" i="118"/>
  <c r="S249" i="118"/>
  <c r="R249" i="118"/>
  <c r="M249" i="118"/>
  <c r="Z249" i="118" s="1"/>
  <c r="BF248" i="118"/>
  <c r="AR248" i="118"/>
  <c r="AQ248" i="118"/>
  <c r="AA248" i="118"/>
  <c r="V248" i="118"/>
  <c r="U248" i="118"/>
  <c r="T248" i="118"/>
  <c r="S248" i="118"/>
  <c r="R248" i="118"/>
  <c r="M248" i="118"/>
  <c r="J248" i="118" s="1"/>
  <c r="BF247" i="118"/>
  <c r="AR247" i="118"/>
  <c r="AQ247" i="118"/>
  <c r="AA247" i="118"/>
  <c r="V247" i="118"/>
  <c r="U247" i="118"/>
  <c r="X247" i="118" s="1"/>
  <c r="T247" i="118"/>
  <c r="S247" i="118"/>
  <c r="R247" i="118"/>
  <c r="M247" i="118"/>
  <c r="BF244" i="118"/>
  <c r="AS244" i="118"/>
  <c r="AT244" i="118" s="1"/>
  <c r="AU244" i="118" s="1"/>
  <c r="AV244" i="118" s="1"/>
  <c r="AR244" i="118"/>
  <c r="AQ244" i="118"/>
  <c r="AA244" i="118"/>
  <c r="V244" i="118"/>
  <c r="U244" i="118"/>
  <c r="T244" i="118"/>
  <c r="S244" i="118"/>
  <c r="R244" i="118"/>
  <c r="M244" i="118"/>
  <c r="Z244" i="118" s="1"/>
  <c r="J244" i="118"/>
  <c r="BF243" i="118"/>
  <c r="AR243" i="118"/>
  <c r="AQ243" i="118"/>
  <c r="AA243" i="118"/>
  <c r="V243" i="118"/>
  <c r="U243" i="118"/>
  <c r="T243" i="118"/>
  <c r="S243" i="118"/>
  <c r="R243" i="118"/>
  <c r="M243" i="118"/>
  <c r="Z243" i="118" s="1"/>
  <c r="BF242" i="118"/>
  <c r="AR242" i="118"/>
  <c r="AQ242" i="118"/>
  <c r="AA242" i="118"/>
  <c r="V242" i="118"/>
  <c r="U242" i="118"/>
  <c r="T242" i="118"/>
  <c r="S242" i="118"/>
  <c r="R242" i="118"/>
  <c r="M242" i="118"/>
  <c r="J242" i="118" s="1"/>
  <c r="BF239" i="118"/>
  <c r="AR239" i="118"/>
  <c r="AQ239" i="118"/>
  <c r="AA239" i="118"/>
  <c r="V239" i="118"/>
  <c r="U239" i="118"/>
  <c r="X239" i="118" s="1"/>
  <c r="T239" i="118"/>
  <c r="S239" i="118"/>
  <c r="R239" i="118"/>
  <c r="M239" i="118"/>
  <c r="BF222" i="118"/>
  <c r="AR222" i="118"/>
  <c r="AS222" i="118" s="1"/>
  <c r="AT222" i="118" s="1"/>
  <c r="AU222" i="118" s="1"/>
  <c r="AV222" i="118" s="1"/>
  <c r="AQ222" i="118"/>
  <c r="AA222" i="118"/>
  <c r="Z222" i="118"/>
  <c r="V222" i="118"/>
  <c r="U222" i="118"/>
  <c r="T222" i="118"/>
  <c r="S222" i="118"/>
  <c r="R222" i="118"/>
  <c r="M222" i="118"/>
  <c r="J222" i="118" s="1"/>
  <c r="BF219" i="118"/>
  <c r="AR219" i="118"/>
  <c r="AQ219" i="118"/>
  <c r="AA219" i="118"/>
  <c r="V219" i="118"/>
  <c r="U219" i="118"/>
  <c r="T219" i="118"/>
  <c r="S219" i="118"/>
  <c r="R219" i="118"/>
  <c r="M219" i="118"/>
  <c r="Z219" i="118" s="1"/>
  <c r="BF211" i="118"/>
  <c r="AR211" i="118"/>
  <c r="AQ211" i="118"/>
  <c r="AA211" i="118"/>
  <c r="V211" i="118"/>
  <c r="U211" i="118"/>
  <c r="T211" i="118"/>
  <c r="S211" i="118"/>
  <c r="R211" i="118"/>
  <c r="M211" i="118"/>
  <c r="J211" i="118" s="1"/>
  <c r="BF200" i="118"/>
  <c r="AR200" i="118"/>
  <c r="AQ200" i="118"/>
  <c r="AA200" i="118"/>
  <c r="V200" i="118"/>
  <c r="U200" i="118"/>
  <c r="X200" i="118" s="1"/>
  <c r="T200" i="118"/>
  <c r="S200" i="118"/>
  <c r="R200" i="118"/>
  <c r="M200" i="118"/>
  <c r="Z200" i="118" s="1"/>
  <c r="BF198" i="118"/>
  <c r="AR198" i="118"/>
  <c r="AS198" i="118" s="1"/>
  <c r="AT198" i="118" s="1"/>
  <c r="AU198" i="118" s="1"/>
  <c r="AV198" i="118" s="1"/>
  <c r="AQ198" i="118"/>
  <c r="AA198" i="118"/>
  <c r="V198" i="118"/>
  <c r="U198" i="118"/>
  <c r="T198" i="118"/>
  <c r="S198" i="118"/>
  <c r="R198" i="118"/>
  <c r="M198" i="118"/>
  <c r="Z198" i="118" s="1"/>
  <c r="BF197" i="118"/>
  <c r="AR197" i="118"/>
  <c r="AQ197" i="118"/>
  <c r="AA197" i="118"/>
  <c r="V197" i="118"/>
  <c r="U197" i="118"/>
  <c r="T197" i="118"/>
  <c r="S197" i="118"/>
  <c r="R197" i="118"/>
  <c r="M197" i="118"/>
  <c r="Z197" i="118" s="1"/>
  <c r="BF195" i="118"/>
  <c r="AR195" i="118"/>
  <c r="AQ195" i="118"/>
  <c r="AA195" i="118"/>
  <c r="V195" i="118"/>
  <c r="U195" i="118"/>
  <c r="T195" i="118"/>
  <c r="S195" i="118"/>
  <c r="R195" i="118"/>
  <c r="M195" i="118"/>
  <c r="J195" i="118" s="1"/>
  <c r="BF194" i="118"/>
  <c r="AR194" i="118"/>
  <c r="AS194" i="118" s="1"/>
  <c r="AT194" i="118" s="1"/>
  <c r="AU194" i="118" s="1"/>
  <c r="AV194" i="118" s="1"/>
  <c r="AQ194" i="118"/>
  <c r="AA194" i="118"/>
  <c r="Z194" i="118"/>
  <c r="V194" i="118"/>
  <c r="U194" i="118"/>
  <c r="T194" i="118"/>
  <c r="S194" i="118"/>
  <c r="R194" i="118"/>
  <c r="M194" i="118"/>
  <c r="J194" i="118" s="1"/>
  <c r="BF193" i="118"/>
  <c r="AR193" i="118"/>
  <c r="AQ193" i="118"/>
  <c r="AA193" i="118"/>
  <c r="V193" i="118"/>
  <c r="U193" i="118"/>
  <c r="T193" i="118"/>
  <c r="S193" i="118"/>
  <c r="R193" i="118"/>
  <c r="M193" i="118"/>
  <c r="Z193" i="118" s="1"/>
  <c r="BF192" i="118"/>
  <c r="AR192" i="118"/>
  <c r="AQ192" i="118"/>
  <c r="AA192" i="118"/>
  <c r="V192" i="118"/>
  <c r="U192" i="118"/>
  <c r="T192" i="118"/>
  <c r="S192" i="118"/>
  <c r="R192" i="118"/>
  <c r="M192" i="118"/>
  <c r="Z192" i="118" s="1"/>
  <c r="BF186" i="118"/>
  <c r="AR186" i="118"/>
  <c r="AQ186" i="118"/>
  <c r="AA186" i="118"/>
  <c r="V186" i="118"/>
  <c r="U186" i="118"/>
  <c r="T186" i="118"/>
  <c r="S186" i="118"/>
  <c r="R186" i="118"/>
  <c r="M186" i="118"/>
  <c r="J186" i="118" s="1"/>
  <c r="BF181" i="118"/>
  <c r="AR181" i="118"/>
  <c r="AS181" i="118" s="1"/>
  <c r="AT181" i="118" s="1"/>
  <c r="AU181" i="118" s="1"/>
  <c r="AV181" i="118" s="1"/>
  <c r="AQ181" i="118"/>
  <c r="AA181" i="118"/>
  <c r="V181" i="118"/>
  <c r="U181" i="118"/>
  <c r="T181" i="118"/>
  <c r="S181" i="118"/>
  <c r="R181" i="118"/>
  <c r="M181" i="118"/>
  <c r="Z181" i="118" s="1"/>
  <c r="BF179" i="118"/>
  <c r="AR179" i="118"/>
  <c r="AS179" i="118" s="1"/>
  <c r="AT179" i="118" s="1"/>
  <c r="AU179" i="118" s="1"/>
  <c r="AV179" i="118" s="1"/>
  <c r="AQ179" i="118"/>
  <c r="AQ348" i="118" s="1"/>
  <c r="AA179" i="118"/>
  <c r="V179" i="118"/>
  <c r="U179" i="118"/>
  <c r="T179" i="118"/>
  <c r="S179" i="118"/>
  <c r="R179" i="118"/>
  <c r="M179" i="118"/>
  <c r="Z179" i="118" s="1"/>
  <c r="J179" i="118"/>
  <c r="BF177" i="118"/>
  <c r="AR177" i="118"/>
  <c r="AQ177" i="118"/>
  <c r="AA177" i="118"/>
  <c r="V177" i="118"/>
  <c r="U177" i="118"/>
  <c r="T177" i="118"/>
  <c r="S177" i="118"/>
  <c r="R177" i="118"/>
  <c r="M177" i="118"/>
  <c r="Z177" i="118" s="1"/>
  <c r="BF175" i="118"/>
  <c r="AR175" i="118"/>
  <c r="AQ175" i="118"/>
  <c r="AA175" i="118"/>
  <c r="V175" i="118"/>
  <c r="U175" i="118"/>
  <c r="T175" i="118"/>
  <c r="S175" i="118"/>
  <c r="R175" i="118"/>
  <c r="M175" i="118"/>
  <c r="BF172" i="118"/>
  <c r="AR172" i="118"/>
  <c r="AS172" i="118" s="1"/>
  <c r="AT172" i="118" s="1"/>
  <c r="AU172" i="118" s="1"/>
  <c r="AV172" i="118" s="1"/>
  <c r="AQ172" i="118"/>
  <c r="AA172" i="118"/>
  <c r="V172" i="118"/>
  <c r="U172" i="118"/>
  <c r="X172" i="118" s="1"/>
  <c r="T172" i="118"/>
  <c r="S172" i="118"/>
  <c r="R172" i="118"/>
  <c r="M172" i="118"/>
  <c r="Z172" i="118" s="1"/>
  <c r="BF167" i="118"/>
  <c r="AR167" i="118"/>
  <c r="AQ167" i="118"/>
  <c r="AA167" i="118"/>
  <c r="V167" i="118"/>
  <c r="U167" i="118"/>
  <c r="X167" i="118" s="1"/>
  <c r="T167" i="118"/>
  <c r="S167" i="118"/>
  <c r="R167" i="118"/>
  <c r="M167" i="118"/>
  <c r="Z167" i="118" s="1"/>
  <c r="BF158" i="118"/>
  <c r="AR158" i="118"/>
  <c r="AQ158" i="118"/>
  <c r="AA158" i="118"/>
  <c r="V158" i="118"/>
  <c r="U158" i="118"/>
  <c r="T158" i="118"/>
  <c r="S158" i="118"/>
  <c r="R158" i="118"/>
  <c r="M158" i="118"/>
  <c r="Z158" i="118" s="1"/>
  <c r="BF155" i="118"/>
  <c r="AR155" i="118"/>
  <c r="AQ155" i="118"/>
  <c r="AA155" i="118"/>
  <c r="V155" i="118"/>
  <c r="U155" i="118"/>
  <c r="T155" i="118"/>
  <c r="S155" i="118"/>
  <c r="R155" i="118"/>
  <c r="M155" i="118"/>
  <c r="J155" i="118" s="1"/>
  <c r="BF149" i="118"/>
  <c r="AR149" i="118"/>
  <c r="AS149" i="118" s="1"/>
  <c r="AT149" i="118" s="1"/>
  <c r="AU149" i="118" s="1"/>
  <c r="AV149" i="118" s="1"/>
  <c r="AQ149" i="118"/>
  <c r="AA149" i="118"/>
  <c r="V149" i="118"/>
  <c r="U149" i="118"/>
  <c r="X149" i="118" s="1"/>
  <c r="T149" i="118"/>
  <c r="S149" i="118"/>
  <c r="R149" i="118"/>
  <c r="M149" i="118"/>
  <c r="BF147" i="118"/>
  <c r="AR147" i="118"/>
  <c r="AS147" i="118" s="1"/>
  <c r="AT147" i="118" s="1"/>
  <c r="AU147" i="118" s="1"/>
  <c r="AV147" i="118" s="1"/>
  <c r="AQ147" i="118"/>
  <c r="AA147" i="118"/>
  <c r="V147" i="118"/>
  <c r="U147" i="118"/>
  <c r="T147" i="118"/>
  <c r="S147" i="118"/>
  <c r="R147" i="118"/>
  <c r="M147" i="118"/>
  <c r="BF146" i="118"/>
  <c r="AR146" i="118"/>
  <c r="AQ146" i="118"/>
  <c r="AA146" i="118"/>
  <c r="V146" i="118"/>
  <c r="U146" i="118"/>
  <c r="T146" i="118"/>
  <c r="T349" i="118" s="1"/>
  <c r="S146" i="118"/>
  <c r="R146" i="118"/>
  <c r="M146" i="118"/>
  <c r="Z146" i="118" s="1"/>
  <c r="BF144" i="118"/>
  <c r="AR144" i="118"/>
  <c r="AS144" i="118" s="1"/>
  <c r="AT144" i="118" s="1"/>
  <c r="AU144" i="118" s="1"/>
  <c r="AV144" i="118" s="1"/>
  <c r="AQ144" i="118"/>
  <c r="AA144" i="118"/>
  <c r="V144" i="118"/>
  <c r="U144" i="118"/>
  <c r="X144" i="118" s="1"/>
  <c r="T144" i="118"/>
  <c r="S144" i="118"/>
  <c r="R144" i="118"/>
  <c r="M144" i="118"/>
  <c r="Z144" i="118" s="1"/>
  <c r="BF141" i="118"/>
  <c r="AR141" i="118"/>
  <c r="AQ141" i="118"/>
  <c r="AA141" i="118"/>
  <c r="X141" i="118"/>
  <c r="V141" i="118"/>
  <c r="U141" i="118"/>
  <c r="T141" i="118"/>
  <c r="S141" i="118"/>
  <c r="R141" i="118"/>
  <c r="M141" i="118"/>
  <c r="Z141" i="118" s="1"/>
  <c r="BF137" i="118"/>
  <c r="AR137" i="118"/>
  <c r="AQ137" i="118"/>
  <c r="AA137" i="118"/>
  <c r="V137" i="118"/>
  <c r="U137" i="118"/>
  <c r="T137" i="118"/>
  <c r="S137" i="118"/>
  <c r="R137" i="118"/>
  <c r="M137" i="118"/>
  <c r="Z137" i="118" s="1"/>
  <c r="BF136" i="118"/>
  <c r="AR136" i="118"/>
  <c r="AQ136" i="118"/>
  <c r="AA136" i="118"/>
  <c r="Z136" i="118"/>
  <c r="V136" i="118"/>
  <c r="U136" i="118"/>
  <c r="T136" i="118"/>
  <c r="S136" i="118"/>
  <c r="R136" i="118"/>
  <c r="M136" i="118"/>
  <c r="J136" i="118" s="1"/>
  <c r="BF128" i="118"/>
  <c r="AR128" i="118"/>
  <c r="AS128" i="118" s="1"/>
  <c r="AT128" i="118" s="1"/>
  <c r="AU128" i="118" s="1"/>
  <c r="AV128" i="118" s="1"/>
  <c r="AQ128" i="118"/>
  <c r="AA128" i="118"/>
  <c r="V128" i="118"/>
  <c r="U128" i="118"/>
  <c r="X128" i="118" s="1"/>
  <c r="T128" i="118"/>
  <c r="S128" i="118"/>
  <c r="R128" i="118"/>
  <c r="M128" i="118"/>
  <c r="Z128" i="118" s="1"/>
  <c r="BF124" i="118"/>
  <c r="AR124" i="118"/>
  <c r="AS124" i="118" s="1"/>
  <c r="AT124" i="118" s="1"/>
  <c r="AU124" i="118" s="1"/>
  <c r="AV124" i="118" s="1"/>
  <c r="AQ124" i="118"/>
  <c r="AA124" i="118"/>
  <c r="V124" i="118"/>
  <c r="U124" i="118"/>
  <c r="X124" i="118" s="1"/>
  <c r="T124" i="118"/>
  <c r="S124" i="118"/>
  <c r="R124" i="118"/>
  <c r="M124" i="118"/>
  <c r="Z124" i="118" s="1"/>
  <c r="BF120" i="118"/>
  <c r="AS120" i="118"/>
  <c r="AT120" i="118" s="1"/>
  <c r="AU120" i="118" s="1"/>
  <c r="AV120" i="118" s="1"/>
  <c r="AR120" i="118"/>
  <c r="AQ120" i="118"/>
  <c r="AA120" i="118"/>
  <c r="V120" i="118"/>
  <c r="W120" i="118" s="1"/>
  <c r="U120" i="118"/>
  <c r="T120" i="118"/>
  <c r="S120" i="118"/>
  <c r="R120" i="118"/>
  <c r="M120" i="118"/>
  <c r="Z120" i="118" s="1"/>
  <c r="BF119" i="118"/>
  <c r="AR119" i="118"/>
  <c r="AQ119" i="118"/>
  <c r="AA119" i="118"/>
  <c r="V119" i="118"/>
  <c r="U119" i="118"/>
  <c r="T119" i="118"/>
  <c r="S119" i="118"/>
  <c r="R119" i="118"/>
  <c r="M119" i="118"/>
  <c r="Z119" i="118" s="1"/>
  <c r="BF117" i="118"/>
  <c r="AR117" i="118"/>
  <c r="AS117" i="118" s="1"/>
  <c r="AQ117" i="118"/>
  <c r="AA117" i="118"/>
  <c r="V117" i="118"/>
  <c r="U117" i="118"/>
  <c r="T117" i="118"/>
  <c r="S117" i="118"/>
  <c r="R117" i="118"/>
  <c r="M117" i="118"/>
  <c r="Z117" i="118" s="1"/>
  <c r="BF105" i="118"/>
  <c r="AR105" i="118"/>
  <c r="AS105" i="118" s="1"/>
  <c r="AQ105" i="118"/>
  <c r="AA105" i="118"/>
  <c r="V105" i="118"/>
  <c r="U105" i="118"/>
  <c r="X105" i="118" s="1"/>
  <c r="T105" i="118"/>
  <c r="S105" i="118"/>
  <c r="R105" i="118"/>
  <c r="M105" i="118"/>
  <c r="Z105" i="118" s="1"/>
  <c r="BF98" i="118"/>
  <c r="AR98" i="118"/>
  <c r="AS98" i="118" s="1"/>
  <c r="AQ98" i="118"/>
  <c r="AA98" i="118"/>
  <c r="V98" i="118"/>
  <c r="U98" i="118"/>
  <c r="T98" i="118"/>
  <c r="S98" i="118"/>
  <c r="R98" i="118"/>
  <c r="M98" i="118"/>
  <c r="Z98" i="118" s="1"/>
  <c r="BF93" i="118"/>
  <c r="AR93" i="118"/>
  <c r="AQ93" i="118"/>
  <c r="AA93" i="118"/>
  <c r="V93" i="118"/>
  <c r="U93" i="118"/>
  <c r="T93" i="118"/>
  <c r="S93" i="118"/>
  <c r="R93" i="118"/>
  <c r="M93" i="118"/>
  <c r="Z93" i="118" s="1"/>
  <c r="BF86" i="118"/>
  <c r="AR86" i="118"/>
  <c r="AS86" i="118" s="1"/>
  <c r="AQ86" i="118"/>
  <c r="AA86" i="118"/>
  <c r="V86" i="118"/>
  <c r="U86" i="118"/>
  <c r="T86" i="118"/>
  <c r="S86" i="118"/>
  <c r="R86" i="118"/>
  <c r="M86" i="118"/>
  <c r="Z86" i="118" s="1"/>
  <c r="BF84" i="118"/>
  <c r="AR84" i="118"/>
  <c r="AS84" i="118" s="1"/>
  <c r="AQ84" i="118"/>
  <c r="AA84" i="118"/>
  <c r="V84" i="118"/>
  <c r="U84" i="118"/>
  <c r="X84" i="118" s="1"/>
  <c r="T84" i="118"/>
  <c r="S84" i="118"/>
  <c r="R84" i="118"/>
  <c r="M84" i="118"/>
  <c r="Z84" i="118" s="1"/>
  <c r="BF83" i="118"/>
  <c r="AR83" i="118"/>
  <c r="AS83" i="118" s="1"/>
  <c r="AQ83" i="118"/>
  <c r="AA83" i="118"/>
  <c r="Z83" i="118"/>
  <c r="V83" i="118"/>
  <c r="U83" i="118"/>
  <c r="T83" i="118"/>
  <c r="S83" i="118"/>
  <c r="R83" i="118"/>
  <c r="M83" i="118"/>
  <c r="J83" i="118" s="1"/>
  <c r="BF82" i="118"/>
  <c r="BF342" i="118" s="1"/>
  <c r="AR82" i="118"/>
  <c r="AR342" i="118" s="1"/>
  <c r="AQ82" i="118"/>
  <c r="AQ342" i="118" s="1"/>
  <c r="AA82" i="118"/>
  <c r="AA342" i="118" s="1"/>
  <c r="Z82" i="118"/>
  <c r="V82" i="118"/>
  <c r="U82" i="118"/>
  <c r="T82" i="118"/>
  <c r="T342" i="118" s="1"/>
  <c r="S82" i="118"/>
  <c r="S342" i="118" s="1"/>
  <c r="R82" i="118"/>
  <c r="R342" i="118" s="1"/>
  <c r="M82" i="118"/>
  <c r="J82" i="118" s="1"/>
  <c r="BF80" i="118"/>
  <c r="AR80" i="118"/>
  <c r="AS80" i="118" s="1"/>
  <c r="AQ80" i="118"/>
  <c r="AA80" i="118"/>
  <c r="Z80" i="118"/>
  <c r="V80" i="118"/>
  <c r="U80" i="118"/>
  <c r="T80" i="118"/>
  <c r="S80" i="118"/>
  <c r="R80" i="118"/>
  <c r="M80" i="118"/>
  <c r="J80" i="118" s="1"/>
  <c r="BF74" i="118"/>
  <c r="AR74" i="118"/>
  <c r="AS74" i="118" s="1"/>
  <c r="AT74" i="118" s="1"/>
  <c r="AU74" i="118" s="1"/>
  <c r="AV74" i="118" s="1"/>
  <c r="AQ74" i="118"/>
  <c r="AA74" i="118"/>
  <c r="V74" i="118"/>
  <c r="U74" i="118"/>
  <c r="W74" i="118" s="1"/>
  <c r="T74" i="118"/>
  <c r="S74" i="118"/>
  <c r="R74" i="118"/>
  <c r="M74" i="118"/>
  <c r="Z74" i="118" s="1"/>
  <c r="BF72" i="118"/>
  <c r="AR72" i="118"/>
  <c r="AS72" i="118" s="1"/>
  <c r="AQ72" i="118"/>
  <c r="AA72" i="118"/>
  <c r="V72" i="118"/>
  <c r="U72" i="118"/>
  <c r="T72" i="118"/>
  <c r="S72" i="118"/>
  <c r="R72" i="118"/>
  <c r="M72" i="118"/>
  <c r="Z72" i="118" s="1"/>
  <c r="BF71" i="118"/>
  <c r="AR71" i="118"/>
  <c r="AQ71" i="118"/>
  <c r="AA71" i="118"/>
  <c r="V71" i="118"/>
  <c r="U71" i="118"/>
  <c r="T71" i="118"/>
  <c r="S71" i="118"/>
  <c r="R71" i="118"/>
  <c r="M71" i="118"/>
  <c r="Z71" i="118" s="1"/>
  <c r="BF70" i="118"/>
  <c r="AR70" i="118"/>
  <c r="AS70" i="118" s="1"/>
  <c r="AT70" i="118" s="1"/>
  <c r="AU70" i="118" s="1"/>
  <c r="AV70" i="118" s="1"/>
  <c r="AQ70" i="118"/>
  <c r="AA70" i="118"/>
  <c r="Z70" i="118"/>
  <c r="V70" i="118"/>
  <c r="U70" i="118"/>
  <c r="T70" i="118"/>
  <c r="S70" i="118"/>
  <c r="R70" i="118"/>
  <c r="M70" i="118"/>
  <c r="J70" i="118" s="1"/>
  <c r="BF69" i="118"/>
  <c r="AR69" i="118"/>
  <c r="AS69" i="118" s="1"/>
  <c r="AQ69" i="118"/>
  <c r="AA69" i="118"/>
  <c r="V69" i="118"/>
  <c r="U69" i="118"/>
  <c r="X69" i="118" s="1"/>
  <c r="T69" i="118"/>
  <c r="S69" i="118"/>
  <c r="R69" i="118"/>
  <c r="M69" i="118"/>
  <c r="Z69" i="118" s="1"/>
  <c r="BF68" i="118"/>
  <c r="AR68" i="118"/>
  <c r="AS68" i="118" s="1"/>
  <c r="AQ68" i="118"/>
  <c r="AA68" i="118"/>
  <c r="AA341" i="118" s="1"/>
  <c r="Z68" i="118"/>
  <c r="V68" i="118"/>
  <c r="U68" i="118"/>
  <c r="T68" i="118"/>
  <c r="T341" i="118" s="1"/>
  <c r="S68" i="118"/>
  <c r="R68" i="118"/>
  <c r="M68" i="118"/>
  <c r="J68" i="118" s="1"/>
  <c r="BF61" i="118"/>
  <c r="BF340" i="118" s="1"/>
  <c r="AR61" i="118"/>
  <c r="AR340" i="118" s="1"/>
  <c r="AQ61" i="118"/>
  <c r="AA61" i="118"/>
  <c r="AA340" i="118" s="1"/>
  <c r="V61" i="118"/>
  <c r="V340" i="118" s="1"/>
  <c r="U61" i="118"/>
  <c r="U340" i="118" s="1"/>
  <c r="T61" i="118"/>
  <c r="S61" i="118"/>
  <c r="S340" i="118" s="1"/>
  <c r="R61" i="118"/>
  <c r="R340" i="118" s="1"/>
  <c r="M61" i="118"/>
  <c r="Z61" i="118" s="1"/>
  <c r="BF45" i="118"/>
  <c r="AR45" i="118"/>
  <c r="AS45" i="118" s="1"/>
  <c r="AQ45" i="118"/>
  <c r="AA45" i="118"/>
  <c r="V45" i="118"/>
  <c r="U45" i="118"/>
  <c r="T45" i="118"/>
  <c r="S45" i="118"/>
  <c r="R45" i="118"/>
  <c r="M45" i="118"/>
  <c r="Z45" i="118" s="1"/>
  <c r="BF40" i="118"/>
  <c r="AR40" i="118"/>
  <c r="AS40" i="118" s="1"/>
  <c r="AQ40" i="118"/>
  <c r="AA40" i="118"/>
  <c r="V40" i="118"/>
  <c r="U40" i="118"/>
  <c r="X40" i="118" s="1"/>
  <c r="T40" i="118"/>
  <c r="S40" i="118"/>
  <c r="R40" i="118"/>
  <c r="M40" i="118"/>
  <c r="Z40" i="118" s="1"/>
  <c r="BF39" i="118"/>
  <c r="AR39" i="118"/>
  <c r="AS39" i="118" s="1"/>
  <c r="AQ39" i="118"/>
  <c r="AA39" i="118"/>
  <c r="V39" i="118"/>
  <c r="U39" i="118"/>
  <c r="T39" i="118"/>
  <c r="S39" i="118"/>
  <c r="R39" i="118"/>
  <c r="M39" i="118"/>
  <c r="Z39" i="118" s="1"/>
  <c r="BF35" i="118"/>
  <c r="AR35" i="118"/>
  <c r="AQ35" i="118"/>
  <c r="AA35" i="118"/>
  <c r="V35" i="118"/>
  <c r="V349" i="118" s="1"/>
  <c r="U35" i="118"/>
  <c r="T35" i="118"/>
  <c r="S35" i="118"/>
  <c r="R35" i="118"/>
  <c r="M35" i="118"/>
  <c r="Z35" i="118" s="1"/>
  <c r="BF34" i="118"/>
  <c r="AR34" i="118"/>
  <c r="AS34" i="118" s="1"/>
  <c r="AT34" i="118" s="1"/>
  <c r="AU34" i="118" s="1"/>
  <c r="AV34" i="118" s="1"/>
  <c r="AQ34" i="118"/>
  <c r="AA34" i="118"/>
  <c r="V34" i="118"/>
  <c r="U34" i="118"/>
  <c r="T34" i="118"/>
  <c r="S34" i="118"/>
  <c r="R34" i="118"/>
  <c r="M34" i="118"/>
  <c r="Z34" i="118" s="1"/>
  <c r="BF30" i="118"/>
  <c r="AR30" i="118"/>
  <c r="AS30" i="118" s="1"/>
  <c r="AT30" i="118" s="1"/>
  <c r="AU30" i="118" s="1"/>
  <c r="AV30" i="118" s="1"/>
  <c r="AQ30" i="118"/>
  <c r="AA30" i="118"/>
  <c r="AA346" i="118" s="1"/>
  <c r="V30" i="118"/>
  <c r="V346" i="118" s="1"/>
  <c r="U30" i="118"/>
  <c r="T30" i="118"/>
  <c r="T346" i="118" s="1"/>
  <c r="S30" i="118"/>
  <c r="R30" i="118"/>
  <c r="M30" i="118"/>
  <c r="Z30" i="118" s="1"/>
  <c r="BF29" i="118"/>
  <c r="AR29" i="118"/>
  <c r="AS29" i="118" s="1"/>
  <c r="AQ29" i="118"/>
  <c r="AA29" i="118"/>
  <c r="Z29" i="118"/>
  <c r="V29" i="118"/>
  <c r="U29" i="118"/>
  <c r="T29" i="118"/>
  <c r="S29" i="118"/>
  <c r="R29" i="118"/>
  <c r="M29" i="118"/>
  <c r="J29" i="118" s="1"/>
  <c r="BF28" i="118"/>
  <c r="AR28" i="118"/>
  <c r="AQ28" i="118"/>
  <c r="AA28" i="118"/>
  <c r="V28" i="118"/>
  <c r="U28" i="118"/>
  <c r="T28" i="118"/>
  <c r="S28" i="118"/>
  <c r="R28" i="118"/>
  <c r="M28" i="118"/>
  <c r="Z28" i="118" s="1"/>
  <c r="BF27" i="118"/>
  <c r="AR27" i="118"/>
  <c r="AS27" i="118" s="1"/>
  <c r="AT27" i="118" s="1"/>
  <c r="AU27" i="118" s="1"/>
  <c r="AV27" i="118" s="1"/>
  <c r="AQ27" i="118"/>
  <c r="AA27" i="118"/>
  <c r="V27" i="118"/>
  <c r="U27" i="118"/>
  <c r="T27" i="118"/>
  <c r="S27" i="118"/>
  <c r="R27" i="118"/>
  <c r="M27" i="118"/>
  <c r="Z27" i="118" s="1"/>
  <c r="BF18" i="118"/>
  <c r="AR18" i="118"/>
  <c r="AS18" i="118" s="1"/>
  <c r="AQ18" i="118"/>
  <c r="AA18" i="118"/>
  <c r="V18" i="118"/>
  <c r="U18" i="118"/>
  <c r="T18" i="118"/>
  <c r="S18" i="118"/>
  <c r="R18" i="118"/>
  <c r="M18" i="118"/>
  <c r="Z18" i="118" s="1"/>
  <c r="BF17" i="118"/>
  <c r="AR17" i="118"/>
  <c r="AS17" i="118" s="1"/>
  <c r="AQ17" i="118"/>
  <c r="AA17" i="118"/>
  <c r="V17" i="118"/>
  <c r="U17" i="118"/>
  <c r="T17" i="118"/>
  <c r="S17" i="118"/>
  <c r="R17" i="118"/>
  <c r="M17" i="118"/>
  <c r="Z17" i="118" s="1"/>
  <c r="BF15" i="118"/>
  <c r="AR15" i="118"/>
  <c r="AQ15" i="118"/>
  <c r="AA15" i="118"/>
  <c r="V15" i="118"/>
  <c r="U15" i="118"/>
  <c r="T15" i="118"/>
  <c r="S15" i="118"/>
  <c r="R15" i="118"/>
  <c r="M15" i="118"/>
  <c r="Z15" i="118" s="1"/>
  <c r="BF10" i="118"/>
  <c r="AR10" i="118"/>
  <c r="AS10" i="118" s="1"/>
  <c r="AQ10" i="118"/>
  <c r="AA10" i="118"/>
  <c r="V10" i="118"/>
  <c r="U10" i="118"/>
  <c r="T10" i="118"/>
  <c r="S10" i="118"/>
  <c r="R10" i="118"/>
  <c r="M10" i="118"/>
  <c r="Z10" i="118" s="1"/>
  <c r="BF9" i="118"/>
  <c r="AR9" i="118"/>
  <c r="AS9" i="118" s="1"/>
  <c r="AQ9" i="118"/>
  <c r="AA9" i="118"/>
  <c r="V9" i="118"/>
  <c r="U9" i="118"/>
  <c r="X9" i="118" s="1"/>
  <c r="T9" i="118"/>
  <c r="S9" i="118"/>
  <c r="R9" i="118"/>
  <c r="M9" i="118"/>
  <c r="Z9" i="118" s="1"/>
  <c r="BF8" i="118"/>
  <c r="AR8" i="118"/>
  <c r="AS8" i="118" s="1"/>
  <c r="AQ8" i="118"/>
  <c r="AA8" i="118"/>
  <c r="V8" i="118"/>
  <c r="U8" i="118"/>
  <c r="U347" i="118" s="1"/>
  <c r="T8" i="118"/>
  <c r="S8" i="118"/>
  <c r="R8" i="118"/>
  <c r="M8" i="118"/>
  <c r="Z8" i="118" s="1"/>
  <c r="BF7" i="118"/>
  <c r="AR7" i="118"/>
  <c r="AQ7" i="118"/>
  <c r="AA7" i="118"/>
  <c r="V7" i="118"/>
  <c r="U7" i="118"/>
  <c r="T7" i="118"/>
  <c r="S7" i="118"/>
  <c r="R7" i="118"/>
  <c r="M7" i="118"/>
  <c r="J7" i="118" s="1"/>
  <c r="BF343" i="118"/>
  <c r="AR343" i="118"/>
  <c r="AQ343" i="118"/>
  <c r="AA343" i="118"/>
  <c r="V343" i="118"/>
  <c r="U343" i="118"/>
  <c r="S343" i="118"/>
  <c r="R343" i="118"/>
  <c r="M343" i="118"/>
  <c r="AQ340" i="118"/>
  <c r="T340" i="118"/>
  <c r="BF348" i="118"/>
  <c r="AR348" i="118"/>
  <c r="AA348" i="118"/>
  <c r="V348" i="118"/>
  <c r="U348" i="118"/>
  <c r="S348" i="118"/>
  <c r="R348" i="118"/>
  <c r="M348" i="118"/>
  <c r="BF349" i="118"/>
  <c r="V342" i="118"/>
  <c r="U342" i="118"/>
  <c r="M342" i="118"/>
  <c r="S341" i="118"/>
  <c r="AQ346" i="118"/>
  <c r="S346" i="118"/>
  <c r="BG295" i="117"/>
  <c r="BE295" i="117"/>
  <c r="BC295" i="117"/>
  <c r="BB295" i="117"/>
  <c r="BA295" i="117"/>
  <c r="AZ295" i="117"/>
  <c r="AY295" i="117"/>
  <c r="AN295" i="117"/>
  <c r="AM295" i="117"/>
  <c r="AL295" i="117"/>
  <c r="AK295" i="117"/>
  <c r="AJ295" i="117"/>
  <c r="AI295" i="117"/>
  <c r="AH295" i="117"/>
  <c r="AG295" i="117"/>
  <c r="AF295" i="117"/>
  <c r="AE295" i="117"/>
  <c r="AD295" i="117"/>
  <c r="AC295" i="117"/>
  <c r="O295" i="117"/>
  <c r="K295" i="117"/>
  <c r="I295" i="117"/>
  <c r="E295" i="117"/>
  <c r="B295" i="117"/>
  <c r="BG294" i="117"/>
  <c r="BE294" i="117"/>
  <c r="BC294" i="117"/>
  <c r="BB294" i="117"/>
  <c r="BA294" i="117"/>
  <c r="AZ294" i="117"/>
  <c r="AY294" i="117"/>
  <c r="AN294" i="117"/>
  <c r="AM294" i="117"/>
  <c r="AL294" i="117"/>
  <c r="AK294" i="117"/>
  <c r="AJ294" i="117"/>
  <c r="AI294" i="117"/>
  <c r="AH294" i="117"/>
  <c r="AG294" i="117"/>
  <c r="AF294" i="117"/>
  <c r="AE294" i="117"/>
  <c r="AD294" i="117"/>
  <c r="AC294" i="117"/>
  <c r="O294" i="117"/>
  <c r="K294" i="117"/>
  <c r="I294" i="117"/>
  <c r="E294" i="117"/>
  <c r="B294" i="117"/>
  <c r="BG293" i="117"/>
  <c r="BE293" i="117"/>
  <c r="BC293" i="117"/>
  <c r="BB293" i="117"/>
  <c r="BA293" i="117"/>
  <c r="AZ293" i="117"/>
  <c r="AY293" i="117"/>
  <c r="AN293" i="117"/>
  <c r="AM293" i="117"/>
  <c r="AL293" i="117"/>
  <c r="AK293" i="117"/>
  <c r="AJ293" i="117"/>
  <c r="AI293" i="117"/>
  <c r="AH293" i="117"/>
  <c r="AG293" i="117"/>
  <c r="AF293" i="117"/>
  <c r="AE293" i="117"/>
  <c r="AD293" i="117"/>
  <c r="AC293" i="117"/>
  <c r="O293" i="117"/>
  <c r="K293" i="117"/>
  <c r="I293" i="117"/>
  <c r="E293" i="117"/>
  <c r="B293" i="117"/>
  <c r="BG292" i="117"/>
  <c r="BE292" i="117"/>
  <c r="BC292" i="117"/>
  <c r="BB292" i="117"/>
  <c r="BA292" i="117"/>
  <c r="AZ292" i="117"/>
  <c r="AY292" i="117"/>
  <c r="AN292" i="117"/>
  <c r="AM292" i="117"/>
  <c r="AL292" i="117"/>
  <c r="AK292" i="117"/>
  <c r="AJ292" i="117"/>
  <c r="AI292" i="117"/>
  <c r="AH292" i="117"/>
  <c r="AG292" i="117"/>
  <c r="AF292" i="117"/>
  <c r="AE292" i="117"/>
  <c r="AD292" i="117"/>
  <c r="AC292" i="117"/>
  <c r="O292" i="117"/>
  <c r="K292" i="117"/>
  <c r="I292" i="117"/>
  <c r="E292" i="117"/>
  <c r="B292" i="117"/>
  <c r="BG291" i="117"/>
  <c r="BE291" i="117"/>
  <c r="BC291" i="117"/>
  <c r="BB291" i="117"/>
  <c r="BA291" i="117"/>
  <c r="AZ291" i="117"/>
  <c r="AY291" i="117"/>
  <c r="AN291" i="117"/>
  <c r="AM291" i="117"/>
  <c r="AL291" i="117"/>
  <c r="AK291" i="117"/>
  <c r="AJ291" i="117"/>
  <c r="AI291" i="117"/>
  <c r="AH291" i="117"/>
  <c r="AG291" i="117"/>
  <c r="AF291" i="117"/>
  <c r="AE291" i="117"/>
  <c r="AD291" i="117"/>
  <c r="AC291" i="117"/>
  <c r="O291" i="117"/>
  <c r="K291" i="117"/>
  <c r="I291" i="117"/>
  <c r="E291" i="117"/>
  <c r="B291" i="117"/>
  <c r="BG290" i="117"/>
  <c r="BE290" i="117"/>
  <c r="BC290" i="117"/>
  <c r="BB290" i="117"/>
  <c r="BA290" i="117"/>
  <c r="AZ290" i="117"/>
  <c r="AY290" i="117"/>
  <c r="AN290" i="117"/>
  <c r="AM290" i="117"/>
  <c r="AL290" i="117"/>
  <c r="AK290" i="117"/>
  <c r="AJ290" i="117"/>
  <c r="AI290" i="117"/>
  <c r="AH290" i="117"/>
  <c r="AG290" i="117"/>
  <c r="AF290" i="117"/>
  <c r="AE290" i="117"/>
  <c r="AD290" i="117"/>
  <c r="AC290" i="117"/>
  <c r="O290" i="117"/>
  <c r="K290" i="117"/>
  <c r="I290" i="117"/>
  <c r="E290" i="117"/>
  <c r="B290" i="117"/>
  <c r="BG289" i="117"/>
  <c r="BE289" i="117"/>
  <c r="BC289" i="117"/>
  <c r="BB289" i="117"/>
  <c r="BA289" i="117"/>
  <c r="AZ289" i="117"/>
  <c r="AY289" i="117"/>
  <c r="AN289" i="117"/>
  <c r="AM289" i="117"/>
  <c r="AL289" i="117"/>
  <c r="AK289" i="117"/>
  <c r="AJ289" i="117"/>
  <c r="AI289" i="117"/>
  <c r="AH289" i="117"/>
  <c r="AG289" i="117"/>
  <c r="AF289" i="117"/>
  <c r="AE289" i="117"/>
  <c r="AD289" i="117"/>
  <c r="AC289" i="117"/>
  <c r="O289" i="117"/>
  <c r="K289" i="117"/>
  <c r="I289" i="117"/>
  <c r="E289" i="117"/>
  <c r="B289" i="117"/>
  <c r="BG288" i="117"/>
  <c r="BE288" i="117"/>
  <c r="BC288" i="117"/>
  <c r="BB288" i="117"/>
  <c r="BA288" i="117"/>
  <c r="AZ288" i="117"/>
  <c r="AY288" i="117"/>
  <c r="AN288" i="117"/>
  <c r="AM288" i="117"/>
  <c r="AL288" i="117"/>
  <c r="AK288" i="117"/>
  <c r="AJ288" i="117"/>
  <c r="AI288" i="117"/>
  <c r="AH288" i="117"/>
  <c r="AG288" i="117"/>
  <c r="AF288" i="117"/>
  <c r="AE288" i="117"/>
  <c r="AD288" i="117"/>
  <c r="AC288" i="117"/>
  <c r="O288" i="117"/>
  <c r="K288" i="117"/>
  <c r="I288" i="117"/>
  <c r="E288" i="117"/>
  <c r="B288" i="117"/>
  <c r="BG287" i="117"/>
  <c r="BE287" i="117"/>
  <c r="BC287" i="117"/>
  <c r="BB287" i="117"/>
  <c r="BA287" i="117"/>
  <c r="AZ287" i="117"/>
  <c r="AY287" i="117"/>
  <c r="AN287" i="117"/>
  <c r="AM287" i="117"/>
  <c r="AL287" i="117"/>
  <c r="AK287" i="117"/>
  <c r="AJ287" i="117"/>
  <c r="AI287" i="117"/>
  <c r="AH287" i="117"/>
  <c r="AG287" i="117"/>
  <c r="AF287" i="117"/>
  <c r="AE287" i="117"/>
  <c r="AD287" i="117"/>
  <c r="AC287" i="117"/>
  <c r="O287" i="117"/>
  <c r="K287" i="117"/>
  <c r="I287" i="117"/>
  <c r="E287" i="117"/>
  <c r="B287" i="117"/>
  <c r="BG286" i="117"/>
  <c r="BE286" i="117"/>
  <c r="BC286" i="117"/>
  <c r="BB286" i="117"/>
  <c r="BA286" i="117"/>
  <c r="AZ286" i="117"/>
  <c r="AY286" i="117"/>
  <c r="AN286" i="117"/>
  <c r="AM286" i="117"/>
  <c r="AL286" i="117"/>
  <c r="AK286" i="117"/>
  <c r="AJ286" i="117"/>
  <c r="AI286" i="117"/>
  <c r="AH286" i="117"/>
  <c r="AG286" i="117"/>
  <c r="AF286" i="117"/>
  <c r="AE286" i="117"/>
  <c r="AD286" i="117"/>
  <c r="AC286" i="117"/>
  <c r="O286" i="117"/>
  <c r="K286" i="117"/>
  <c r="I286" i="117"/>
  <c r="E286" i="117"/>
  <c r="B286" i="117"/>
  <c r="BG285" i="117"/>
  <c r="BE285" i="117"/>
  <c r="BC285" i="117"/>
  <c r="BB285" i="117"/>
  <c r="BA285" i="117"/>
  <c r="AZ285" i="117"/>
  <c r="AY285" i="117"/>
  <c r="AN285" i="117"/>
  <c r="AM285" i="117"/>
  <c r="AL285" i="117"/>
  <c r="AK285" i="117"/>
  <c r="AJ285" i="117"/>
  <c r="AI285" i="117"/>
  <c r="AH285" i="117"/>
  <c r="AG285" i="117"/>
  <c r="AF285" i="117"/>
  <c r="AE285" i="117"/>
  <c r="AD285" i="117"/>
  <c r="AC285" i="117"/>
  <c r="O285" i="117"/>
  <c r="K285" i="117"/>
  <c r="I285" i="117"/>
  <c r="E285" i="117"/>
  <c r="B285" i="117"/>
  <c r="BG282" i="117"/>
  <c r="BE282" i="117"/>
  <c r="BC282" i="117"/>
  <c r="BB282" i="117"/>
  <c r="BA282" i="117"/>
  <c r="AZ282" i="117"/>
  <c r="AY282" i="117"/>
  <c r="AN282" i="117"/>
  <c r="AM282" i="117"/>
  <c r="AL282" i="117"/>
  <c r="AK282" i="117"/>
  <c r="AJ282" i="117"/>
  <c r="AI282" i="117"/>
  <c r="AH282" i="117"/>
  <c r="AG282" i="117"/>
  <c r="AF282" i="117"/>
  <c r="AE282" i="117"/>
  <c r="AD282" i="117"/>
  <c r="AC282" i="117"/>
  <c r="O282" i="117"/>
  <c r="K282" i="117"/>
  <c r="I282" i="117"/>
  <c r="E282" i="117"/>
  <c r="B282" i="117"/>
  <c r="BF279" i="117"/>
  <c r="AR279" i="117"/>
  <c r="AS279" i="117" s="1"/>
  <c r="AT279" i="117" s="1"/>
  <c r="AU279" i="117" s="1"/>
  <c r="AV279" i="117" s="1"/>
  <c r="AQ279" i="117"/>
  <c r="AA279" i="117"/>
  <c r="V279" i="117"/>
  <c r="U279" i="117"/>
  <c r="T279" i="117"/>
  <c r="S279" i="117"/>
  <c r="R279" i="117"/>
  <c r="M279" i="117"/>
  <c r="Z279" i="117" s="1"/>
  <c r="BF275" i="117"/>
  <c r="AR275" i="117"/>
  <c r="AS275" i="117" s="1"/>
  <c r="AT275" i="117" s="1"/>
  <c r="AU275" i="117" s="1"/>
  <c r="AV275" i="117" s="1"/>
  <c r="AQ275" i="117"/>
  <c r="AA275" i="117"/>
  <c r="V275" i="117"/>
  <c r="U275" i="117"/>
  <c r="X275" i="117" s="1"/>
  <c r="T275" i="117"/>
  <c r="S275" i="117"/>
  <c r="R275" i="117"/>
  <c r="M275" i="117"/>
  <c r="Z275" i="117" s="1"/>
  <c r="BF272" i="117"/>
  <c r="AR272" i="117"/>
  <c r="AQ272" i="117"/>
  <c r="AA272" i="117"/>
  <c r="V272" i="117"/>
  <c r="U272" i="117"/>
  <c r="T272" i="117"/>
  <c r="S272" i="117"/>
  <c r="R272" i="117"/>
  <c r="M272" i="117"/>
  <c r="J272" i="117" s="1"/>
  <c r="BF271" i="117"/>
  <c r="AR271" i="117"/>
  <c r="AQ271" i="117"/>
  <c r="AA271" i="117"/>
  <c r="Z271" i="117"/>
  <c r="V271" i="117"/>
  <c r="U271" i="117"/>
  <c r="T271" i="117"/>
  <c r="S271" i="117"/>
  <c r="R271" i="117"/>
  <c r="M271" i="117"/>
  <c r="J271" i="117" s="1"/>
  <c r="BF268" i="117"/>
  <c r="AR268" i="117"/>
  <c r="AS268" i="117" s="1"/>
  <c r="AT268" i="117" s="1"/>
  <c r="AU268" i="117" s="1"/>
  <c r="AV268" i="117" s="1"/>
  <c r="AQ268" i="117"/>
  <c r="AA268" i="117"/>
  <c r="V268" i="117"/>
  <c r="U268" i="117"/>
  <c r="X268" i="117" s="1"/>
  <c r="T268" i="117"/>
  <c r="S268" i="117"/>
  <c r="R268" i="117"/>
  <c r="M268" i="117"/>
  <c r="Z268" i="117" s="1"/>
  <c r="BF264" i="117"/>
  <c r="AR264" i="117"/>
  <c r="AS264" i="117" s="1"/>
  <c r="AT264" i="117" s="1"/>
  <c r="AU264" i="117" s="1"/>
  <c r="AV264" i="117" s="1"/>
  <c r="AQ264" i="117"/>
  <c r="AA264" i="117"/>
  <c r="V264" i="117"/>
  <c r="U264" i="117"/>
  <c r="T264" i="117"/>
  <c r="S264" i="117"/>
  <c r="R264" i="117"/>
  <c r="M264" i="117"/>
  <c r="Z264" i="117" s="1"/>
  <c r="BF261" i="117"/>
  <c r="AR261" i="117"/>
  <c r="AQ261" i="117"/>
  <c r="AA261" i="117"/>
  <c r="V261" i="117"/>
  <c r="U261" i="117"/>
  <c r="T261" i="117"/>
  <c r="S261" i="117"/>
  <c r="R261" i="117"/>
  <c r="M261" i="117"/>
  <c r="J261" i="117" s="1"/>
  <c r="BF258" i="117"/>
  <c r="AR258" i="117"/>
  <c r="AQ258" i="117"/>
  <c r="AA258" i="117"/>
  <c r="V258" i="117"/>
  <c r="U258" i="117"/>
  <c r="T258" i="117"/>
  <c r="S258" i="117"/>
  <c r="R258" i="117"/>
  <c r="M258" i="117"/>
  <c r="Z258" i="117" s="1"/>
  <c r="BF253" i="117"/>
  <c r="AR253" i="117"/>
  <c r="AS253" i="117" s="1"/>
  <c r="AT253" i="117" s="1"/>
  <c r="AU253" i="117" s="1"/>
  <c r="AV253" i="117" s="1"/>
  <c r="AQ253" i="117"/>
  <c r="AA253" i="117"/>
  <c r="V253" i="117"/>
  <c r="U253" i="117"/>
  <c r="X253" i="117" s="1"/>
  <c r="T253" i="117"/>
  <c r="S253" i="117"/>
  <c r="R253" i="117"/>
  <c r="M253" i="117"/>
  <c r="Z253" i="117" s="1"/>
  <c r="BF248" i="117"/>
  <c r="AR248" i="117"/>
  <c r="AS248" i="117" s="1"/>
  <c r="AT248" i="117" s="1"/>
  <c r="AU248" i="117" s="1"/>
  <c r="AV248" i="117" s="1"/>
  <c r="AQ248" i="117"/>
  <c r="AA248" i="117"/>
  <c r="V248" i="117"/>
  <c r="U248" i="117"/>
  <c r="T248" i="117"/>
  <c r="S248" i="117"/>
  <c r="R248" i="117"/>
  <c r="M248" i="117"/>
  <c r="Z248" i="117" s="1"/>
  <c r="BF247" i="117"/>
  <c r="AR247" i="117"/>
  <c r="AQ247" i="117"/>
  <c r="AA247" i="117"/>
  <c r="Z247" i="117"/>
  <c r="V247" i="117"/>
  <c r="U247" i="117"/>
  <c r="T247" i="117"/>
  <c r="S247" i="117"/>
  <c r="R247" i="117"/>
  <c r="M247" i="117"/>
  <c r="J247" i="117" s="1"/>
  <c r="BF242" i="117"/>
  <c r="AR242" i="117"/>
  <c r="AQ242" i="117"/>
  <c r="AA242" i="117"/>
  <c r="V242" i="117"/>
  <c r="U242" i="117"/>
  <c r="T242" i="117"/>
  <c r="S242" i="117"/>
  <c r="R242" i="117"/>
  <c r="M242" i="117"/>
  <c r="Z242" i="117" s="1"/>
  <c r="BF241" i="117"/>
  <c r="AR241" i="117"/>
  <c r="AS241" i="117" s="1"/>
  <c r="AQ241" i="117"/>
  <c r="AA241" i="117"/>
  <c r="V241" i="117"/>
  <c r="U241" i="117"/>
  <c r="X241" i="117" s="1"/>
  <c r="T241" i="117"/>
  <c r="S241" i="117"/>
  <c r="R241" i="117"/>
  <c r="M241" i="117"/>
  <c r="Z241" i="117" s="1"/>
  <c r="BF239" i="117"/>
  <c r="AR239" i="117"/>
  <c r="AS239" i="117" s="1"/>
  <c r="AT239" i="117" s="1"/>
  <c r="AU239" i="117" s="1"/>
  <c r="AV239" i="117" s="1"/>
  <c r="AQ239" i="117"/>
  <c r="AA239" i="117"/>
  <c r="V239" i="117"/>
  <c r="U239" i="117"/>
  <c r="X239" i="117" s="1"/>
  <c r="T239" i="117"/>
  <c r="S239" i="117"/>
  <c r="R239" i="117"/>
  <c r="M239" i="117"/>
  <c r="Z239" i="117" s="1"/>
  <c r="BF237" i="117"/>
  <c r="AR237" i="117"/>
  <c r="AQ237" i="117"/>
  <c r="AA237" i="117"/>
  <c r="V237" i="117"/>
  <c r="U237" i="117"/>
  <c r="T237" i="117"/>
  <c r="S237" i="117"/>
  <c r="R237" i="117"/>
  <c r="M237" i="117"/>
  <c r="Z237" i="117" s="1"/>
  <c r="BF235" i="117"/>
  <c r="AR235" i="117"/>
  <c r="AS235" i="117" s="1"/>
  <c r="AT235" i="117" s="1"/>
  <c r="AU235" i="117" s="1"/>
  <c r="AV235" i="117" s="1"/>
  <c r="AQ235" i="117"/>
  <c r="AA235" i="117"/>
  <c r="V235" i="117"/>
  <c r="U235" i="117"/>
  <c r="X235" i="117" s="1"/>
  <c r="T235" i="117"/>
  <c r="S235" i="117"/>
  <c r="R235" i="117"/>
  <c r="M235" i="117"/>
  <c r="Z235" i="117" s="1"/>
  <c r="J235" i="117"/>
  <c r="AP235" i="117" s="1"/>
  <c r="BF232" i="117"/>
  <c r="AR232" i="117"/>
  <c r="AS232" i="117" s="1"/>
  <c r="AT232" i="117" s="1"/>
  <c r="AU232" i="117" s="1"/>
  <c r="AV232" i="117" s="1"/>
  <c r="AQ232" i="117"/>
  <c r="AA232" i="117"/>
  <c r="V232" i="117"/>
  <c r="U232" i="117"/>
  <c r="T232" i="117"/>
  <c r="S232" i="117"/>
  <c r="R232" i="117"/>
  <c r="M232" i="117"/>
  <c r="Z232" i="117" s="1"/>
  <c r="BF230" i="117"/>
  <c r="AR230" i="117"/>
  <c r="AQ230" i="117"/>
  <c r="AA230" i="117"/>
  <c r="V230" i="117"/>
  <c r="U230" i="117"/>
  <c r="T230" i="117"/>
  <c r="S230" i="117"/>
  <c r="R230" i="117"/>
  <c r="M230" i="117"/>
  <c r="J230" i="117" s="1"/>
  <c r="BF225" i="117"/>
  <c r="AR225" i="117"/>
  <c r="AQ225" i="117"/>
  <c r="AA225" i="117"/>
  <c r="V225" i="117"/>
  <c r="U225" i="117"/>
  <c r="T225" i="117"/>
  <c r="S225" i="117"/>
  <c r="R225" i="117"/>
  <c r="M225" i="117"/>
  <c r="Z225" i="117" s="1"/>
  <c r="BF222" i="117"/>
  <c r="AR222" i="117"/>
  <c r="AS222" i="117" s="1"/>
  <c r="AT222" i="117" s="1"/>
  <c r="AU222" i="117" s="1"/>
  <c r="AV222" i="117" s="1"/>
  <c r="AQ222" i="117"/>
  <c r="AA222" i="117"/>
  <c r="V222" i="117"/>
  <c r="U222" i="117"/>
  <c r="T222" i="117"/>
  <c r="S222" i="117"/>
  <c r="R222" i="117"/>
  <c r="M222" i="117"/>
  <c r="BF221" i="117"/>
  <c r="AR221" i="117"/>
  <c r="AS221" i="117" s="1"/>
  <c r="AT221" i="117" s="1"/>
  <c r="AU221" i="117" s="1"/>
  <c r="AV221" i="117" s="1"/>
  <c r="AQ221" i="117"/>
  <c r="AA221" i="117"/>
  <c r="V221" i="117"/>
  <c r="U221" i="117"/>
  <c r="T221" i="117"/>
  <c r="S221" i="117"/>
  <c r="R221" i="117"/>
  <c r="M221" i="117"/>
  <c r="BF219" i="117"/>
  <c r="AR219" i="117"/>
  <c r="AQ219" i="117"/>
  <c r="AA219" i="117"/>
  <c r="V219" i="117"/>
  <c r="U219" i="117"/>
  <c r="T219" i="117"/>
  <c r="S219" i="117"/>
  <c r="R219" i="117"/>
  <c r="M219" i="117"/>
  <c r="J219" i="117" s="1"/>
  <c r="BF210" i="117"/>
  <c r="AR210" i="117"/>
  <c r="AQ210" i="117"/>
  <c r="AA210" i="117"/>
  <c r="Z210" i="117"/>
  <c r="V210" i="117"/>
  <c r="U210" i="117"/>
  <c r="T210" i="117"/>
  <c r="S210" i="117"/>
  <c r="R210" i="117"/>
  <c r="M210" i="117"/>
  <c r="J210" i="117" s="1"/>
  <c r="BF203" i="117"/>
  <c r="AR203" i="117"/>
  <c r="AS203" i="117" s="1"/>
  <c r="AT203" i="117" s="1"/>
  <c r="AU203" i="117" s="1"/>
  <c r="AV203" i="117" s="1"/>
  <c r="AQ203" i="117"/>
  <c r="AA203" i="117"/>
  <c r="V203" i="117"/>
  <c r="U203" i="117"/>
  <c r="X203" i="117" s="1"/>
  <c r="T203" i="117"/>
  <c r="S203" i="117"/>
  <c r="R203" i="117"/>
  <c r="M203" i="117"/>
  <c r="Z203" i="117" s="1"/>
  <c r="J203" i="117"/>
  <c r="AP203" i="117" s="1"/>
  <c r="BF198" i="117"/>
  <c r="AR198" i="117"/>
  <c r="AS198" i="117" s="1"/>
  <c r="AT198" i="117" s="1"/>
  <c r="AU198" i="117" s="1"/>
  <c r="AV198" i="117" s="1"/>
  <c r="AQ198" i="117"/>
  <c r="AA198" i="117"/>
  <c r="V198" i="117"/>
  <c r="U198" i="117"/>
  <c r="X198" i="117" s="1"/>
  <c r="T198" i="117"/>
  <c r="S198" i="117"/>
  <c r="R198" i="117"/>
  <c r="M198" i="117"/>
  <c r="Z198" i="117" s="1"/>
  <c r="BF193" i="117"/>
  <c r="AR193" i="117"/>
  <c r="AQ193" i="117"/>
  <c r="AA193" i="117"/>
  <c r="V193" i="117"/>
  <c r="U193" i="117"/>
  <c r="T193" i="117"/>
  <c r="S193" i="117"/>
  <c r="R193" i="117"/>
  <c r="M193" i="117"/>
  <c r="J193" i="117" s="1"/>
  <c r="BF184" i="117"/>
  <c r="AR184" i="117"/>
  <c r="AQ184" i="117"/>
  <c r="AA184" i="117"/>
  <c r="V184" i="117"/>
  <c r="U184" i="117"/>
  <c r="T184" i="117"/>
  <c r="S184" i="117"/>
  <c r="R184" i="117"/>
  <c r="M184" i="117"/>
  <c r="Z184" i="117" s="1"/>
  <c r="BF182" i="117"/>
  <c r="AR182" i="117"/>
  <c r="AS182" i="117" s="1"/>
  <c r="AT182" i="117" s="1"/>
  <c r="AU182" i="117" s="1"/>
  <c r="AV182" i="117" s="1"/>
  <c r="AQ182" i="117"/>
  <c r="AA182" i="117"/>
  <c r="Z182" i="117"/>
  <c r="V182" i="117"/>
  <c r="U182" i="117"/>
  <c r="T182" i="117"/>
  <c r="S182" i="117"/>
  <c r="R182" i="117"/>
  <c r="M182" i="117"/>
  <c r="J182" i="117" s="1"/>
  <c r="AP182" i="117" s="1"/>
  <c r="BF173" i="117"/>
  <c r="AR173" i="117"/>
  <c r="AS173" i="117" s="1"/>
  <c r="AT173" i="117" s="1"/>
  <c r="AU173" i="117" s="1"/>
  <c r="AV173" i="117" s="1"/>
  <c r="AQ173" i="117"/>
  <c r="AA173" i="117"/>
  <c r="V173" i="117"/>
  <c r="U173" i="117"/>
  <c r="T173" i="117"/>
  <c r="S173" i="117"/>
  <c r="R173" i="117"/>
  <c r="M173" i="117"/>
  <c r="BF171" i="117"/>
  <c r="AR171" i="117"/>
  <c r="AQ171" i="117"/>
  <c r="AA171" i="117"/>
  <c r="Z171" i="117"/>
  <c r="V171" i="117"/>
  <c r="U171" i="117"/>
  <c r="T171" i="117"/>
  <c r="S171" i="117"/>
  <c r="R171" i="117"/>
  <c r="M171" i="117"/>
  <c r="J171" i="117" s="1"/>
  <c r="BF170" i="117"/>
  <c r="AR170" i="117"/>
  <c r="AQ170" i="117"/>
  <c r="AA170" i="117"/>
  <c r="V170" i="117"/>
  <c r="U170" i="117"/>
  <c r="T170" i="117"/>
  <c r="S170" i="117"/>
  <c r="R170" i="117"/>
  <c r="M170" i="117"/>
  <c r="BF169" i="117"/>
  <c r="AR169" i="117"/>
  <c r="AS169" i="117" s="1"/>
  <c r="AT169" i="117" s="1"/>
  <c r="AU169" i="117" s="1"/>
  <c r="AV169" i="117" s="1"/>
  <c r="AQ169" i="117"/>
  <c r="AA169" i="117"/>
  <c r="V169" i="117"/>
  <c r="U169" i="117"/>
  <c r="X169" i="117" s="1"/>
  <c r="T169" i="117"/>
  <c r="S169" i="117"/>
  <c r="R169" i="117"/>
  <c r="M169" i="117"/>
  <c r="Z169" i="117" s="1"/>
  <c r="BF160" i="117"/>
  <c r="AR160" i="117"/>
  <c r="AS160" i="117" s="1"/>
  <c r="AT160" i="117" s="1"/>
  <c r="AU160" i="117" s="1"/>
  <c r="AV160" i="117" s="1"/>
  <c r="AQ160" i="117"/>
  <c r="AA160" i="117"/>
  <c r="V160" i="117"/>
  <c r="U160" i="117"/>
  <c r="X160" i="117" s="1"/>
  <c r="T160" i="117"/>
  <c r="S160" i="117"/>
  <c r="R160" i="117"/>
  <c r="M160" i="117"/>
  <c r="Z160" i="117" s="1"/>
  <c r="BF155" i="117"/>
  <c r="AR155" i="117"/>
  <c r="AQ155" i="117"/>
  <c r="AA155" i="117"/>
  <c r="V155" i="117"/>
  <c r="U155" i="117"/>
  <c r="T155" i="117"/>
  <c r="S155" i="117"/>
  <c r="R155" i="117"/>
  <c r="M155" i="117"/>
  <c r="J155" i="117" s="1"/>
  <c r="BF152" i="117"/>
  <c r="AR152" i="117"/>
  <c r="AQ152" i="117"/>
  <c r="AA152" i="117"/>
  <c r="V152" i="117"/>
  <c r="U152" i="117"/>
  <c r="T152" i="117"/>
  <c r="S152" i="117"/>
  <c r="R152" i="117"/>
  <c r="M152" i="117"/>
  <c r="J152" i="117" s="1"/>
  <c r="BF151" i="117"/>
  <c r="AR151" i="117"/>
  <c r="AS151" i="117" s="1"/>
  <c r="AT151" i="117" s="1"/>
  <c r="AU151" i="117" s="1"/>
  <c r="AV151" i="117" s="1"/>
  <c r="AQ151" i="117"/>
  <c r="AA151" i="117"/>
  <c r="V151" i="117"/>
  <c r="U151" i="117"/>
  <c r="X151" i="117" s="1"/>
  <c r="T151" i="117"/>
  <c r="S151" i="117"/>
  <c r="R151" i="117"/>
  <c r="M151" i="117"/>
  <c r="Z151" i="117" s="1"/>
  <c r="BF149" i="117"/>
  <c r="AR149" i="117"/>
  <c r="AS149" i="117" s="1"/>
  <c r="AT149" i="117" s="1"/>
  <c r="AU149" i="117" s="1"/>
  <c r="AV149" i="117" s="1"/>
  <c r="AQ149" i="117"/>
  <c r="AA149" i="117"/>
  <c r="V149" i="117"/>
  <c r="U149" i="117"/>
  <c r="X149" i="117" s="1"/>
  <c r="T149" i="117"/>
  <c r="S149" i="117"/>
  <c r="R149" i="117"/>
  <c r="M149" i="117"/>
  <c r="Z149" i="117" s="1"/>
  <c r="BF144" i="117"/>
  <c r="AR144" i="117"/>
  <c r="AQ144" i="117"/>
  <c r="AA144" i="117"/>
  <c r="V144" i="117"/>
  <c r="U144" i="117"/>
  <c r="T144" i="117"/>
  <c r="S144" i="117"/>
  <c r="R144" i="117"/>
  <c r="M144" i="117"/>
  <c r="J144" i="117" s="1"/>
  <c r="BF137" i="117"/>
  <c r="AR137" i="117"/>
  <c r="AQ137" i="117"/>
  <c r="AA137" i="117"/>
  <c r="V137" i="117"/>
  <c r="U137" i="117"/>
  <c r="T137" i="117"/>
  <c r="S137" i="117"/>
  <c r="R137" i="117"/>
  <c r="M137" i="117"/>
  <c r="J137" i="117" s="1"/>
  <c r="BF136" i="117"/>
  <c r="AT136" i="117"/>
  <c r="AU136" i="117" s="1"/>
  <c r="AV136" i="117" s="1"/>
  <c r="AR136" i="117"/>
  <c r="AS136" i="117" s="1"/>
  <c r="AQ136" i="117"/>
  <c r="AA136" i="117"/>
  <c r="V136" i="117"/>
  <c r="U136" i="117"/>
  <c r="T136" i="117"/>
  <c r="S136" i="117"/>
  <c r="R136" i="117"/>
  <c r="M136" i="117"/>
  <c r="BF135" i="117"/>
  <c r="AR135" i="117"/>
  <c r="AS135" i="117" s="1"/>
  <c r="AT135" i="117" s="1"/>
  <c r="AU135" i="117" s="1"/>
  <c r="AV135" i="117" s="1"/>
  <c r="AQ135" i="117"/>
  <c r="AA135" i="117"/>
  <c r="V135" i="117"/>
  <c r="U135" i="117"/>
  <c r="T135" i="117"/>
  <c r="S135" i="117"/>
  <c r="R135" i="117"/>
  <c r="M135" i="117"/>
  <c r="BF134" i="117"/>
  <c r="AR134" i="117"/>
  <c r="AQ134" i="117"/>
  <c r="AA134" i="117"/>
  <c r="V134" i="117"/>
  <c r="U134" i="117"/>
  <c r="T134" i="117"/>
  <c r="S134" i="117"/>
  <c r="R134" i="117"/>
  <c r="M134" i="117"/>
  <c r="J134" i="117" s="1"/>
  <c r="BF133" i="117"/>
  <c r="AR133" i="117"/>
  <c r="AQ133" i="117"/>
  <c r="AA133" i="117"/>
  <c r="V133" i="117"/>
  <c r="U133" i="117"/>
  <c r="T133" i="117"/>
  <c r="S133" i="117"/>
  <c r="R133" i="117"/>
  <c r="M133" i="117"/>
  <c r="BF131" i="117"/>
  <c r="AR131" i="117"/>
  <c r="AS131" i="117" s="1"/>
  <c r="AT131" i="117" s="1"/>
  <c r="AU131" i="117" s="1"/>
  <c r="AV131" i="117" s="1"/>
  <c r="AQ131" i="117"/>
  <c r="AA131" i="117"/>
  <c r="V131" i="117"/>
  <c r="U131" i="117"/>
  <c r="T131" i="117"/>
  <c r="S131" i="117"/>
  <c r="R131" i="117"/>
  <c r="M131" i="117"/>
  <c r="Z131" i="117" s="1"/>
  <c r="BF130" i="117"/>
  <c r="AR130" i="117"/>
  <c r="AS130" i="117" s="1"/>
  <c r="AT130" i="117" s="1"/>
  <c r="AU130" i="117" s="1"/>
  <c r="AV130" i="117" s="1"/>
  <c r="AQ130" i="117"/>
  <c r="AA130" i="117"/>
  <c r="V130" i="117"/>
  <c r="U130" i="117"/>
  <c r="X130" i="117" s="1"/>
  <c r="T130" i="117"/>
  <c r="S130" i="117"/>
  <c r="R130" i="117"/>
  <c r="M130" i="117"/>
  <c r="Z130" i="117" s="1"/>
  <c r="BF128" i="117"/>
  <c r="AR128" i="117"/>
  <c r="AQ128" i="117"/>
  <c r="AA128" i="117"/>
  <c r="V128" i="117"/>
  <c r="U128" i="117"/>
  <c r="T128" i="117"/>
  <c r="S128" i="117"/>
  <c r="R128" i="117"/>
  <c r="M128" i="117"/>
  <c r="J128" i="117" s="1"/>
  <c r="BF125" i="117"/>
  <c r="AR125" i="117"/>
  <c r="AQ125" i="117"/>
  <c r="AA125" i="117"/>
  <c r="V125" i="117"/>
  <c r="U125" i="117"/>
  <c r="T125" i="117"/>
  <c r="S125" i="117"/>
  <c r="R125" i="117"/>
  <c r="M125" i="117"/>
  <c r="BF124" i="117"/>
  <c r="AR124" i="117"/>
  <c r="AS124" i="117" s="1"/>
  <c r="AT124" i="117" s="1"/>
  <c r="AU124" i="117" s="1"/>
  <c r="AV124" i="117" s="1"/>
  <c r="AQ124" i="117"/>
  <c r="AA124" i="117"/>
  <c r="V124" i="117"/>
  <c r="U124" i="117"/>
  <c r="X124" i="117" s="1"/>
  <c r="T124" i="117"/>
  <c r="S124" i="117"/>
  <c r="R124" i="117"/>
  <c r="M124" i="117"/>
  <c r="Z124" i="117" s="1"/>
  <c r="BF122" i="117"/>
  <c r="AR122" i="117"/>
  <c r="AS122" i="117" s="1"/>
  <c r="AT122" i="117" s="1"/>
  <c r="AU122" i="117" s="1"/>
  <c r="AV122" i="117" s="1"/>
  <c r="AQ122" i="117"/>
  <c r="AA122" i="117"/>
  <c r="V122" i="117"/>
  <c r="U122" i="117"/>
  <c r="X122" i="117" s="1"/>
  <c r="T122" i="117"/>
  <c r="S122" i="117"/>
  <c r="R122" i="117"/>
  <c r="M122" i="117"/>
  <c r="Z122" i="117" s="1"/>
  <c r="BF121" i="117"/>
  <c r="AR121" i="117"/>
  <c r="AQ121" i="117"/>
  <c r="AA121" i="117"/>
  <c r="V121" i="117"/>
  <c r="U121" i="117"/>
  <c r="T121" i="117"/>
  <c r="S121" i="117"/>
  <c r="R121" i="117"/>
  <c r="M121" i="117"/>
  <c r="J121" i="117" s="1"/>
  <c r="BF119" i="117"/>
  <c r="AR119" i="117"/>
  <c r="AQ119" i="117"/>
  <c r="AA119" i="117"/>
  <c r="V119" i="117"/>
  <c r="U119" i="117"/>
  <c r="T119" i="117"/>
  <c r="S119" i="117"/>
  <c r="R119" i="117"/>
  <c r="M119" i="117"/>
  <c r="J119" i="117" s="1"/>
  <c r="BF116" i="117"/>
  <c r="AR116" i="117"/>
  <c r="AS116" i="117" s="1"/>
  <c r="AT116" i="117" s="1"/>
  <c r="AU116" i="117" s="1"/>
  <c r="AV116" i="117" s="1"/>
  <c r="AQ116" i="117"/>
  <c r="AA116" i="117"/>
  <c r="V116" i="117"/>
  <c r="W116" i="117" s="1"/>
  <c r="U116" i="117"/>
  <c r="X116" i="117" s="1"/>
  <c r="T116" i="117"/>
  <c r="S116" i="117"/>
  <c r="R116" i="117"/>
  <c r="M116" i="117"/>
  <c r="Z116" i="117" s="1"/>
  <c r="BF110" i="117"/>
  <c r="AS110" i="117"/>
  <c r="AT110" i="117" s="1"/>
  <c r="AU110" i="117" s="1"/>
  <c r="AV110" i="117" s="1"/>
  <c r="AR110" i="117"/>
  <c r="AQ110" i="117"/>
  <c r="AA110" i="117"/>
  <c r="V110" i="117"/>
  <c r="U110" i="117"/>
  <c r="X110" i="117" s="1"/>
  <c r="T110" i="117"/>
  <c r="S110" i="117"/>
  <c r="R110" i="117"/>
  <c r="M110" i="117"/>
  <c r="Z110" i="117" s="1"/>
  <c r="BF109" i="117"/>
  <c r="AR109" i="117"/>
  <c r="AQ109" i="117"/>
  <c r="AA109" i="117"/>
  <c r="V109" i="117"/>
  <c r="U109" i="117"/>
  <c r="T109" i="117"/>
  <c r="S109" i="117"/>
  <c r="R109" i="117"/>
  <c r="M109" i="117"/>
  <c r="BF106" i="117"/>
  <c r="AR106" i="117"/>
  <c r="AQ106" i="117"/>
  <c r="AA106" i="117"/>
  <c r="V106" i="117"/>
  <c r="U106" i="117"/>
  <c r="X106" i="117" s="1"/>
  <c r="T106" i="117"/>
  <c r="S106" i="117"/>
  <c r="R106" i="117"/>
  <c r="M106" i="117"/>
  <c r="Z106" i="117" s="1"/>
  <c r="BF102" i="117"/>
  <c r="AR102" i="117"/>
  <c r="AS102" i="117" s="1"/>
  <c r="AT102" i="117" s="1"/>
  <c r="AU102" i="117" s="1"/>
  <c r="AV102" i="117" s="1"/>
  <c r="AQ102" i="117"/>
  <c r="AA102" i="117"/>
  <c r="V102" i="117"/>
  <c r="U102" i="117"/>
  <c r="T102" i="117"/>
  <c r="S102" i="117"/>
  <c r="R102" i="117"/>
  <c r="M102" i="117"/>
  <c r="Z102" i="117" s="1"/>
  <c r="BF101" i="117"/>
  <c r="AR101" i="117"/>
  <c r="AS101" i="117" s="1"/>
  <c r="AT101" i="117" s="1"/>
  <c r="AU101" i="117" s="1"/>
  <c r="AV101" i="117" s="1"/>
  <c r="AQ101" i="117"/>
  <c r="AA101" i="117"/>
  <c r="V101" i="117"/>
  <c r="U101" i="117"/>
  <c r="X101" i="117" s="1"/>
  <c r="T101" i="117"/>
  <c r="S101" i="117"/>
  <c r="R101" i="117"/>
  <c r="M101" i="117"/>
  <c r="Z101" i="117" s="1"/>
  <c r="BF98" i="117"/>
  <c r="AR98" i="117"/>
  <c r="AQ98" i="117"/>
  <c r="AA98" i="117"/>
  <c r="V98" i="117"/>
  <c r="U98" i="117"/>
  <c r="T98" i="117"/>
  <c r="S98" i="117"/>
  <c r="R98" i="117"/>
  <c r="M98" i="117"/>
  <c r="J98" i="117" s="1"/>
  <c r="BF97" i="117"/>
  <c r="AR97" i="117"/>
  <c r="AQ97" i="117"/>
  <c r="AA97" i="117"/>
  <c r="V97" i="117"/>
  <c r="U97" i="117"/>
  <c r="X97" i="117" s="1"/>
  <c r="T97" i="117"/>
  <c r="S97" i="117"/>
  <c r="R97" i="117"/>
  <c r="M97" i="117"/>
  <c r="Z97" i="117" s="1"/>
  <c r="BF93" i="117"/>
  <c r="AR93" i="117"/>
  <c r="AS93" i="117" s="1"/>
  <c r="AT93" i="117" s="1"/>
  <c r="AU93" i="117" s="1"/>
  <c r="AV93" i="117" s="1"/>
  <c r="AQ93" i="117"/>
  <c r="AA93" i="117"/>
  <c r="V93" i="117"/>
  <c r="U93" i="117"/>
  <c r="X93" i="117" s="1"/>
  <c r="T93" i="117"/>
  <c r="S93" i="117"/>
  <c r="R93" i="117"/>
  <c r="M93" i="117"/>
  <c r="Z93" i="117" s="1"/>
  <c r="BF85" i="117"/>
  <c r="AR85" i="117"/>
  <c r="AQ85" i="117"/>
  <c r="AA85" i="117"/>
  <c r="V85" i="117"/>
  <c r="U85" i="117"/>
  <c r="X85" i="117" s="1"/>
  <c r="T85" i="117"/>
  <c r="S85" i="117"/>
  <c r="R85" i="117"/>
  <c r="M85" i="117"/>
  <c r="Z85" i="117" s="1"/>
  <c r="BF84" i="117"/>
  <c r="AR84" i="117"/>
  <c r="AS84" i="117" s="1"/>
  <c r="AT84" i="117" s="1"/>
  <c r="AU84" i="117" s="1"/>
  <c r="AV84" i="117" s="1"/>
  <c r="AQ84" i="117"/>
  <c r="AA84" i="117"/>
  <c r="V84" i="117"/>
  <c r="U84" i="117"/>
  <c r="T84" i="117"/>
  <c r="S84" i="117"/>
  <c r="R84" i="117"/>
  <c r="M84" i="117"/>
  <c r="J84" i="117" s="1"/>
  <c r="BF75" i="117"/>
  <c r="AR75" i="117"/>
  <c r="AQ75" i="117"/>
  <c r="AA75" i="117"/>
  <c r="V75" i="117"/>
  <c r="U75" i="117"/>
  <c r="X75" i="117" s="1"/>
  <c r="T75" i="117"/>
  <c r="S75" i="117"/>
  <c r="R75" i="117"/>
  <c r="M75" i="117"/>
  <c r="Z75" i="117" s="1"/>
  <c r="BF72" i="117"/>
  <c r="AR72" i="117"/>
  <c r="AS72" i="117" s="1"/>
  <c r="AQ72" i="117"/>
  <c r="AA72" i="117"/>
  <c r="V72" i="117"/>
  <c r="U72" i="117"/>
  <c r="T72" i="117"/>
  <c r="S72" i="117"/>
  <c r="R72" i="117"/>
  <c r="M72" i="117"/>
  <c r="Z72" i="117" s="1"/>
  <c r="BF70" i="117"/>
  <c r="AR70" i="117"/>
  <c r="AS70" i="117" s="1"/>
  <c r="AT70" i="117" s="1"/>
  <c r="AU70" i="117" s="1"/>
  <c r="AV70" i="117" s="1"/>
  <c r="AQ70" i="117"/>
  <c r="AA70" i="117"/>
  <c r="V70" i="117"/>
  <c r="U70" i="117"/>
  <c r="X70" i="117" s="1"/>
  <c r="T70" i="117"/>
  <c r="S70" i="117"/>
  <c r="R70" i="117"/>
  <c r="M70" i="117"/>
  <c r="BF69" i="117"/>
  <c r="AR69" i="117"/>
  <c r="AS69" i="117" s="1"/>
  <c r="AT69" i="117" s="1"/>
  <c r="AU69" i="117" s="1"/>
  <c r="AV69" i="117" s="1"/>
  <c r="AQ69" i="117"/>
  <c r="AA69" i="117"/>
  <c r="V69" i="117"/>
  <c r="U69" i="117"/>
  <c r="T69" i="117"/>
  <c r="S69" i="117"/>
  <c r="R69" i="117"/>
  <c r="M69" i="117"/>
  <c r="J69" i="117" s="1"/>
  <c r="BF66" i="117"/>
  <c r="AR66" i="117"/>
  <c r="AQ66" i="117"/>
  <c r="AA66" i="117"/>
  <c r="V66" i="117"/>
  <c r="U66" i="117"/>
  <c r="X66" i="117" s="1"/>
  <c r="T66" i="117"/>
  <c r="S66" i="117"/>
  <c r="R66" i="117"/>
  <c r="M66" i="117"/>
  <c r="Z66" i="117" s="1"/>
  <c r="BF62" i="117"/>
  <c r="AR62" i="117"/>
  <c r="AQ62" i="117"/>
  <c r="AA62" i="117"/>
  <c r="V62" i="117"/>
  <c r="U62" i="117"/>
  <c r="X62" i="117" s="1"/>
  <c r="T62" i="117"/>
  <c r="S62" i="117"/>
  <c r="R62" i="117"/>
  <c r="M62" i="117"/>
  <c r="Z62" i="117" s="1"/>
  <c r="BF56" i="117"/>
  <c r="AS56" i="117"/>
  <c r="AT56" i="117" s="1"/>
  <c r="AU56" i="117" s="1"/>
  <c r="AV56" i="117" s="1"/>
  <c r="AR56" i="117"/>
  <c r="AQ56" i="117"/>
  <c r="AA56" i="117"/>
  <c r="V56" i="117"/>
  <c r="U56" i="117"/>
  <c r="T56" i="117"/>
  <c r="S56" i="117"/>
  <c r="R56" i="117"/>
  <c r="M56" i="117"/>
  <c r="Z56" i="117" s="1"/>
  <c r="BF46" i="117"/>
  <c r="AR46" i="117"/>
  <c r="AQ46" i="117"/>
  <c r="AA46" i="117"/>
  <c r="V46" i="117"/>
  <c r="U46" i="117"/>
  <c r="X46" i="117" s="1"/>
  <c r="T46" i="117"/>
  <c r="S46" i="117"/>
  <c r="R46" i="117"/>
  <c r="M46" i="117"/>
  <c r="Z46" i="117" s="1"/>
  <c r="BF42" i="117"/>
  <c r="AR42" i="117"/>
  <c r="AS42" i="117" s="1"/>
  <c r="AT42" i="117" s="1"/>
  <c r="AU42" i="117" s="1"/>
  <c r="AV42" i="117" s="1"/>
  <c r="AQ42" i="117"/>
  <c r="AA42" i="117"/>
  <c r="V42" i="117"/>
  <c r="U42" i="117"/>
  <c r="T42" i="117"/>
  <c r="S42" i="117"/>
  <c r="R42" i="117"/>
  <c r="M42" i="117"/>
  <c r="J42" i="117" s="1"/>
  <c r="BF34" i="117"/>
  <c r="AR34" i="117"/>
  <c r="AQ34" i="117"/>
  <c r="AA34" i="117"/>
  <c r="V34" i="117"/>
  <c r="U34" i="117"/>
  <c r="T34" i="117"/>
  <c r="S34" i="117"/>
  <c r="R34" i="117"/>
  <c r="M34" i="117"/>
  <c r="BF32" i="117"/>
  <c r="AR32" i="117"/>
  <c r="AS32" i="117" s="1"/>
  <c r="AT32" i="117" s="1"/>
  <c r="AU32" i="117" s="1"/>
  <c r="AV32" i="117" s="1"/>
  <c r="AQ32" i="117"/>
  <c r="AA32" i="117"/>
  <c r="V32" i="117"/>
  <c r="U32" i="117"/>
  <c r="T32" i="117"/>
  <c r="S32" i="117"/>
  <c r="R32" i="117"/>
  <c r="M32" i="117"/>
  <c r="Z32" i="117" s="1"/>
  <c r="BF27" i="117"/>
  <c r="AR27" i="117"/>
  <c r="AQ27" i="117"/>
  <c r="AA27" i="117"/>
  <c r="V27" i="117"/>
  <c r="U27" i="117"/>
  <c r="X27" i="117" s="1"/>
  <c r="T27" i="117"/>
  <c r="S27" i="117"/>
  <c r="R27" i="117"/>
  <c r="M27" i="117"/>
  <c r="Z27" i="117" s="1"/>
  <c r="BF26" i="117"/>
  <c r="AR26" i="117"/>
  <c r="AS26" i="117" s="1"/>
  <c r="AT26" i="117" s="1"/>
  <c r="AU26" i="117" s="1"/>
  <c r="AV26" i="117" s="1"/>
  <c r="AQ26" i="117"/>
  <c r="AA26" i="117"/>
  <c r="Z26" i="117"/>
  <c r="V26" i="117"/>
  <c r="U26" i="117"/>
  <c r="T26" i="117"/>
  <c r="S26" i="117"/>
  <c r="R26" i="117"/>
  <c r="M26" i="117"/>
  <c r="J26" i="117" s="1"/>
  <c r="BF25" i="117"/>
  <c r="AR25" i="117"/>
  <c r="AQ25" i="117"/>
  <c r="AA25" i="117"/>
  <c r="V25" i="117"/>
  <c r="U25" i="117"/>
  <c r="X25" i="117" s="1"/>
  <c r="T25" i="117"/>
  <c r="S25" i="117"/>
  <c r="R25" i="117"/>
  <c r="M25" i="117"/>
  <c r="Z25" i="117" s="1"/>
  <c r="BF24" i="117"/>
  <c r="AR24" i="117"/>
  <c r="AS24" i="117" s="1"/>
  <c r="AT24" i="117" s="1"/>
  <c r="AU24" i="117" s="1"/>
  <c r="AV24" i="117" s="1"/>
  <c r="AQ24" i="117"/>
  <c r="AA24" i="117"/>
  <c r="V24" i="117"/>
  <c r="U24" i="117"/>
  <c r="T24" i="117"/>
  <c r="S24" i="117"/>
  <c r="R24" i="117"/>
  <c r="M24" i="117"/>
  <c r="Z24" i="117" s="1"/>
  <c r="BF22" i="117"/>
  <c r="AR22" i="117"/>
  <c r="AQ22" i="117"/>
  <c r="AA22" i="117"/>
  <c r="V22" i="117"/>
  <c r="U22" i="117"/>
  <c r="X22" i="117" s="1"/>
  <c r="T22" i="117"/>
  <c r="S22" i="117"/>
  <c r="R22" i="117"/>
  <c r="M22" i="117"/>
  <c r="Z22" i="117" s="1"/>
  <c r="BF20" i="117"/>
  <c r="AR20" i="117"/>
  <c r="AS20" i="117" s="1"/>
  <c r="AT20" i="117" s="1"/>
  <c r="AU20" i="117" s="1"/>
  <c r="AV20" i="117" s="1"/>
  <c r="AQ20" i="117"/>
  <c r="AA20" i="117"/>
  <c r="V20" i="117"/>
  <c r="U20" i="117"/>
  <c r="T20" i="117"/>
  <c r="S20" i="117"/>
  <c r="R20" i="117"/>
  <c r="M20" i="117"/>
  <c r="J20" i="117" s="1"/>
  <c r="BF19" i="117"/>
  <c r="AR19" i="117"/>
  <c r="AQ19" i="117"/>
  <c r="AA19" i="117"/>
  <c r="V19" i="117"/>
  <c r="U19" i="117"/>
  <c r="T19" i="117"/>
  <c r="S19" i="117"/>
  <c r="R19" i="117"/>
  <c r="M19" i="117"/>
  <c r="BF18" i="117"/>
  <c r="AS18" i="117"/>
  <c r="AT18" i="117" s="1"/>
  <c r="AU18" i="117" s="1"/>
  <c r="AV18" i="117" s="1"/>
  <c r="AR18" i="117"/>
  <c r="AQ18" i="117"/>
  <c r="AA18" i="117"/>
  <c r="V18" i="117"/>
  <c r="U18" i="117"/>
  <c r="T18" i="117"/>
  <c r="S18" i="117"/>
  <c r="R18" i="117"/>
  <c r="M18" i="117"/>
  <c r="Z18" i="117" s="1"/>
  <c r="BF17" i="117"/>
  <c r="AR17" i="117"/>
  <c r="AQ17" i="117"/>
  <c r="AA17" i="117"/>
  <c r="V17" i="117"/>
  <c r="U17" i="117"/>
  <c r="X17" i="117" s="1"/>
  <c r="T17" i="117"/>
  <c r="S17" i="117"/>
  <c r="R17" i="117"/>
  <c r="M17" i="117"/>
  <c r="Z17" i="117" s="1"/>
  <c r="BF15" i="117"/>
  <c r="AR15" i="117"/>
  <c r="AS15" i="117" s="1"/>
  <c r="AT15" i="117" s="1"/>
  <c r="AU15" i="117" s="1"/>
  <c r="AV15" i="117" s="1"/>
  <c r="AQ15" i="117"/>
  <c r="AA15" i="117"/>
  <c r="V15" i="117"/>
  <c r="U15" i="117"/>
  <c r="T15" i="117"/>
  <c r="S15" i="117"/>
  <c r="R15" i="117"/>
  <c r="M15" i="117"/>
  <c r="J15" i="117" s="1"/>
  <c r="BF266" i="117"/>
  <c r="AR266" i="117"/>
  <c r="AQ266" i="117"/>
  <c r="AA266" i="117"/>
  <c r="V266" i="117"/>
  <c r="U266" i="117"/>
  <c r="T266" i="117"/>
  <c r="S266" i="117"/>
  <c r="R266" i="117"/>
  <c r="M266" i="117"/>
  <c r="Z266" i="117" s="1"/>
  <c r="BF265" i="117"/>
  <c r="AR265" i="117"/>
  <c r="AS265" i="117" s="1"/>
  <c r="AT265" i="117" s="1"/>
  <c r="AU265" i="117" s="1"/>
  <c r="AV265" i="117" s="1"/>
  <c r="AQ265" i="117"/>
  <c r="AA265" i="117"/>
  <c r="V265" i="117"/>
  <c r="U265" i="117"/>
  <c r="T265" i="117"/>
  <c r="S265" i="117"/>
  <c r="R265" i="117"/>
  <c r="M265" i="117"/>
  <c r="Z265" i="117" s="1"/>
  <c r="BF257" i="117"/>
  <c r="AR257" i="117"/>
  <c r="AQ257" i="117"/>
  <c r="AA257" i="117"/>
  <c r="V257" i="117"/>
  <c r="U257" i="117"/>
  <c r="X257" i="117" s="1"/>
  <c r="T257" i="117"/>
  <c r="S257" i="117"/>
  <c r="R257" i="117"/>
  <c r="M257" i="117"/>
  <c r="BF255" i="117"/>
  <c r="AR255" i="117"/>
  <c r="AS255" i="117" s="1"/>
  <c r="AT255" i="117" s="1"/>
  <c r="AU255" i="117" s="1"/>
  <c r="AV255" i="117" s="1"/>
  <c r="AQ255" i="117"/>
  <c r="AA255" i="117"/>
  <c r="V255" i="117"/>
  <c r="U255" i="117"/>
  <c r="T255" i="117"/>
  <c r="S255" i="117"/>
  <c r="R255" i="117"/>
  <c r="M255" i="117"/>
  <c r="J255" i="117" s="1"/>
  <c r="BF254" i="117"/>
  <c r="AR254" i="117"/>
  <c r="AQ254" i="117"/>
  <c r="AA254" i="117"/>
  <c r="V254" i="117"/>
  <c r="U254" i="117"/>
  <c r="X254" i="117" s="1"/>
  <c r="T254" i="117"/>
  <c r="S254" i="117"/>
  <c r="R254" i="117"/>
  <c r="M254" i="117"/>
  <c r="Z254" i="117" s="1"/>
  <c r="BF251" i="117"/>
  <c r="AR251" i="117"/>
  <c r="AS251" i="117" s="1"/>
  <c r="AT251" i="117" s="1"/>
  <c r="AU251" i="117" s="1"/>
  <c r="AV251" i="117" s="1"/>
  <c r="AQ251" i="117"/>
  <c r="AA251" i="117"/>
  <c r="V251" i="117"/>
  <c r="U251" i="117"/>
  <c r="T251" i="117"/>
  <c r="S251" i="117"/>
  <c r="R251" i="117"/>
  <c r="M251" i="117"/>
  <c r="Z251" i="117" s="1"/>
  <c r="BF250" i="117"/>
  <c r="AR250" i="117"/>
  <c r="AQ250" i="117"/>
  <c r="AA250" i="117"/>
  <c r="V250" i="117"/>
  <c r="W250" i="117" s="1"/>
  <c r="U250" i="117"/>
  <c r="X250" i="117" s="1"/>
  <c r="T250" i="117"/>
  <c r="S250" i="117"/>
  <c r="R250" i="117"/>
  <c r="M250" i="117"/>
  <c r="Z250" i="117" s="1"/>
  <c r="J250" i="117"/>
  <c r="AP250" i="117" s="1"/>
  <c r="BF244" i="117"/>
  <c r="AR244" i="117"/>
  <c r="AS244" i="117" s="1"/>
  <c r="AT244" i="117" s="1"/>
  <c r="AU244" i="117" s="1"/>
  <c r="AV244" i="117" s="1"/>
  <c r="AQ244" i="117"/>
  <c r="AA244" i="117"/>
  <c r="V244" i="117"/>
  <c r="U244" i="117"/>
  <c r="T244" i="117"/>
  <c r="S244" i="117"/>
  <c r="R244" i="117"/>
  <c r="M244" i="117"/>
  <c r="J244" i="117" s="1"/>
  <c r="BF229" i="117"/>
  <c r="AR229" i="117"/>
  <c r="AQ229" i="117"/>
  <c r="AA229" i="117"/>
  <c r="V229" i="117"/>
  <c r="U229" i="117"/>
  <c r="T229" i="117"/>
  <c r="S229" i="117"/>
  <c r="R229" i="117"/>
  <c r="M229" i="117"/>
  <c r="BF224" i="117"/>
  <c r="AR224" i="117"/>
  <c r="AS224" i="117" s="1"/>
  <c r="AT224" i="117" s="1"/>
  <c r="AU224" i="117" s="1"/>
  <c r="AV224" i="117" s="1"/>
  <c r="AQ224" i="117"/>
  <c r="AA224" i="117"/>
  <c r="V224" i="117"/>
  <c r="U224" i="117"/>
  <c r="T224" i="117"/>
  <c r="S224" i="117"/>
  <c r="R224" i="117"/>
  <c r="M224" i="117"/>
  <c r="Z224" i="117" s="1"/>
  <c r="BF216" i="117"/>
  <c r="AR216" i="117"/>
  <c r="AQ216" i="117"/>
  <c r="AA216" i="117"/>
  <c r="V216" i="117"/>
  <c r="U216" i="117"/>
  <c r="X216" i="117" s="1"/>
  <c r="T216" i="117"/>
  <c r="S216" i="117"/>
  <c r="R216" i="117"/>
  <c r="M216" i="117"/>
  <c r="Z216" i="117" s="1"/>
  <c r="BF207" i="117"/>
  <c r="AR207" i="117"/>
  <c r="AS207" i="117" s="1"/>
  <c r="AT207" i="117" s="1"/>
  <c r="AU207" i="117" s="1"/>
  <c r="AV207" i="117" s="1"/>
  <c r="AQ207" i="117"/>
  <c r="AA207" i="117"/>
  <c r="V207" i="117"/>
  <c r="U207" i="117"/>
  <c r="T207" i="117"/>
  <c r="S207" i="117"/>
  <c r="R207" i="117"/>
  <c r="M207" i="117"/>
  <c r="J207" i="117" s="1"/>
  <c r="BF202" i="117"/>
  <c r="AR202" i="117"/>
  <c r="AQ202" i="117"/>
  <c r="AA202" i="117"/>
  <c r="Z202" i="117"/>
  <c r="V202" i="117"/>
  <c r="U202" i="117"/>
  <c r="T202" i="117"/>
  <c r="S202" i="117"/>
  <c r="R202" i="117"/>
  <c r="M202" i="117"/>
  <c r="J202" i="117" s="1"/>
  <c r="AP202" i="117" s="1"/>
  <c r="BF200" i="117"/>
  <c r="AR200" i="117"/>
  <c r="AS200" i="117" s="1"/>
  <c r="AT200" i="117" s="1"/>
  <c r="AU200" i="117" s="1"/>
  <c r="AV200" i="117" s="1"/>
  <c r="AQ200" i="117"/>
  <c r="AA200" i="117"/>
  <c r="Z200" i="117"/>
  <c r="V200" i="117"/>
  <c r="U200" i="117"/>
  <c r="T200" i="117"/>
  <c r="S200" i="117"/>
  <c r="R200" i="117"/>
  <c r="M200" i="117"/>
  <c r="J200" i="117" s="1"/>
  <c r="BF194" i="117"/>
  <c r="AR194" i="117"/>
  <c r="AQ194" i="117"/>
  <c r="AA194" i="117"/>
  <c r="V194" i="117"/>
  <c r="U194" i="117"/>
  <c r="X194" i="117" s="1"/>
  <c r="T194" i="117"/>
  <c r="S194" i="117"/>
  <c r="R194" i="117"/>
  <c r="M194" i="117"/>
  <c r="Z194" i="117" s="1"/>
  <c r="BF186" i="117"/>
  <c r="AR186" i="117"/>
  <c r="AS186" i="117" s="1"/>
  <c r="AT186" i="117" s="1"/>
  <c r="AU186" i="117" s="1"/>
  <c r="AV186" i="117" s="1"/>
  <c r="AQ186" i="117"/>
  <c r="AA186" i="117"/>
  <c r="V186" i="117"/>
  <c r="U186" i="117"/>
  <c r="T186" i="117"/>
  <c r="S186" i="117"/>
  <c r="R186" i="117"/>
  <c r="M186" i="117"/>
  <c r="J186" i="117" s="1"/>
  <c r="BF183" i="117"/>
  <c r="AR183" i="117"/>
  <c r="AQ183" i="117"/>
  <c r="AA183" i="117"/>
  <c r="V183" i="117"/>
  <c r="U183" i="117"/>
  <c r="T183" i="117"/>
  <c r="S183" i="117"/>
  <c r="R183" i="117"/>
  <c r="M183" i="117"/>
  <c r="Z183" i="117" s="1"/>
  <c r="BF166" i="117"/>
  <c r="AR166" i="117"/>
  <c r="AS166" i="117" s="1"/>
  <c r="AT166" i="117" s="1"/>
  <c r="AU166" i="117" s="1"/>
  <c r="AV166" i="117" s="1"/>
  <c r="AQ166" i="117"/>
  <c r="AA166" i="117"/>
  <c r="V166" i="117"/>
  <c r="U166" i="117"/>
  <c r="T166" i="117"/>
  <c r="S166" i="117"/>
  <c r="R166" i="117"/>
  <c r="M166" i="117"/>
  <c r="Z166" i="117" s="1"/>
  <c r="BF164" i="117"/>
  <c r="AR164" i="117"/>
  <c r="AQ164" i="117"/>
  <c r="AA164" i="117"/>
  <c r="Z164" i="117"/>
  <c r="V164" i="117"/>
  <c r="U164" i="117"/>
  <c r="X164" i="117" s="1"/>
  <c r="T164" i="117"/>
  <c r="S164" i="117"/>
  <c r="R164" i="117"/>
  <c r="M164" i="117"/>
  <c r="J164" i="117" s="1"/>
  <c r="AP164" i="117" s="1"/>
  <c r="BF163" i="117"/>
  <c r="AR163" i="117"/>
  <c r="AS163" i="117" s="1"/>
  <c r="AT163" i="117" s="1"/>
  <c r="AU163" i="117" s="1"/>
  <c r="AV163" i="117" s="1"/>
  <c r="AQ163" i="117"/>
  <c r="AA163" i="117"/>
  <c r="V163" i="117"/>
  <c r="U163" i="117"/>
  <c r="T163" i="117"/>
  <c r="S163" i="117"/>
  <c r="R163" i="117"/>
  <c r="M163" i="117"/>
  <c r="J163" i="117" s="1"/>
  <c r="BF153" i="117"/>
  <c r="AR153" i="117"/>
  <c r="AQ153" i="117"/>
  <c r="AA153" i="117"/>
  <c r="Z153" i="117"/>
  <c r="V153" i="117"/>
  <c r="U153" i="117"/>
  <c r="T153" i="117"/>
  <c r="S153" i="117"/>
  <c r="R153" i="117"/>
  <c r="M153" i="117"/>
  <c r="J153" i="117" s="1"/>
  <c r="AP153" i="117" s="1"/>
  <c r="BF146" i="117"/>
  <c r="AR146" i="117"/>
  <c r="AS146" i="117" s="1"/>
  <c r="AT146" i="117" s="1"/>
  <c r="AU146" i="117" s="1"/>
  <c r="AV146" i="117" s="1"/>
  <c r="AQ146" i="117"/>
  <c r="AA146" i="117"/>
  <c r="V146" i="117"/>
  <c r="U146" i="117"/>
  <c r="T146" i="117"/>
  <c r="S146" i="117"/>
  <c r="R146" i="117"/>
  <c r="M146" i="117"/>
  <c r="Z146" i="117" s="1"/>
  <c r="BF142" i="117"/>
  <c r="AR142" i="117"/>
  <c r="AQ142" i="117"/>
  <c r="AA142" i="117"/>
  <c r="V142" i="117"/>
  <c r="U142" i="117"/>
  <c r="X142" i="117" s="1"/>
  <c r="T142" i="117"/>
  <c r="S142" i="117"/>
  <c r="R142" i="117"/>
  <c r="M142" i="117"/>
  <c r="Z142" i="117" s="1"/>
  <c r="BF126" i="117"/>
  <c r="AR126" i="117"/>
  <c r="AS126" i="117" s="1"/>
  <c r="AT126" i="117" s="1"/>
  <c r="AU126" i="117" s="1"/>
  <c r="AV126" i="117" s="1"/>
  <c r="AQ126" i="117"/>
  <c r="AA126" i="117"/>
  <c r="V126" i="117"/>
  <c r="U126" i="117"/>
  <c r="T126" i="117"/>
  <c r="S126" i="117"/>
  <c r="R126" i="117"/>
  <c r="M126" i="117"/>
  <c r="J126" i="117" s="1"/>
  <c r="BF120" i="117"/>
  <c r="AR120" i="117"/>
  <c r="AQ120" i="117"/>
  <c r="AA120" i="117"/>
  <c r="V120" i="117"/>
  <c r="U120" i="117"/>
  <c r="T120" i="117"/>
  <c r="S120" i="117"/>
  <c r="R120" i="117"/>
  <c r="M120" i="117"/>
  <c r="Z120" i="117" s="1"/>
  <c r="BF113" i="117"/>
  <c r="AR113" i="117"/>
  <c r="AS113" i="117" s="1"/>
  <c r="AT113" i="117" s="1"/>
  <c r="AU113" i="117" s="1"/>
  <c r="AV113" i="117" s="1"/>
  <c r="AQ113" i="117"/>
  <c r="AA113" i="117"/>
  <c r="V113" i="117"/>
  <c r="U113" i="117"/>
  <c r="T113" i="117"/>
  <c r="S113" i="117"/>
  <c r="R113" i="117"/>
  <c r="M113" i="117"/>
  <c r="Z113" i="117" s="1"/>
  <c r="BF100" i="117"/>
  <c r="AR100" i="117"/>
  <c r="AQ100" i="117"/>
  <c r="AA100" i="117"/>
  <c r="V100" i="117"/>
  <c r="U100" i="117"/>
  <c r="X100" i="117" s="1"/>
  <c r="T100" i="117"/>
  <c r="S100" i="117"/>
  <c r="R100" i="117"/>
  <c r="M100" i="117"/>
  <c r="BF94" i="117"/>
  <c r="AR94" i="117"/>
  <c r="AS94" i="117" s="1"/>
  <c r="AT94" i="117" s="1"/>
  <c r="AU94" i="117" s="1"/>
  <c r="AV94" i="117" s="1"/>
  <c r="AQ94" i="117"/>
  <c r="AA94" i="117"/>
  <c r="V94" i="117"/>
  <c r="U94" i="117"/>
  <c r="T94" i="117"/>
  <c r="S94" i="117"/>
  <c r="R94" i="117"/>
  <c r="M94" i="117"/>
  <c r="J94" i="117" s="1"/>
  <c r="BF90" i="117"/>
  <c r="AR90" i="117"/>
  <c r="AQ90" i="117"/>
  <c r="AA90" i="117"/>
  <c r="V90" i="117"/>
  <c r="U90" i="117"/>
  <c r="X90" i="117" s="1"/>
  <c r="T90" i="117"/>
  <c r="S90" i="117"/>
  <c r="R90" i="117"/>
  <c r="M90" i="117"/>
  <c r="Z90" i="117" s="1"/>
  <c r="BF65" i="117"/>
  <c r="AR65" i="117"/>
  <c r="AS65" i="117" s="1"/>
  <c r="AT65" i="117" s="1"/>
  <c r="AU65" i="117" s="1"/>
  <c r="AV65" i="117" s="1"/>
  <c r="AQ65" i="117"/>
  <c r="AA65" i="117"/>
  <c r="V65" i="117"/>
  <c r="U65" i="117"/>
  <c r="T65" i="117"/>
  <c r="S65" i="117"/>
  <c r="R65" i="117"/>
  <c r="M65" i="117"/>
  <c r="Z65" i="117" s="1"/>
  <c r="BF60" i="117"/>
  <c r="AR60" i="117"/>
  <c r="AQ60" i="117"/>
  <c r="AA60" i="117"/>
  <c r="V60" i="117"/>
  <c r="U60" i="117"/>
  <c r="X60" i="117" s="1"/>
  <c r="T60" i="117"/>
  <c r="S60" i="117"/>
  <c r="R60" i="117"/>
  <c r="M60" i="117"/>
  <c r="Z60" i="117" s="1"/>
  <c r="BF54" i="117"/>
  <c r="AR54" i="117"/>
  <c r="AS54" i="117" s="1"/>
  <c r="AT54" i="117" s="1"/>
  <c r="AU54" i="117" s="1"/>
  <c r="AV54" i="117" s="1"/>
  <c r="AQ54" i="117"/>
  <c r="AA54" i="117"/>
  <c r="V54" i="117"/>
  <c r="U54" i="117"/>
  <c r="T54" i="117"/>
  <c r="S54" i="117"/>
  <c r="R54" i="117"/>
  <c r="M54" i="117"/>
  <c r="J54" i="117" s="1"/>
  <c r="BF47" i="117"/>
  <c r="AR47" i="117"/>
  <c r="AQ47" i="117"/>
  <c r="AA47" i="117"/>
  <c r="Z47" i="117"/>
  <c r="V47" i="117"/>
  <c r="U47" i="117"/>
  <c r="T47" i="117"/>
  <c r="S47" i="117"/>
  <c r="R47" i="117"/>
  <c r="M47" i="117"/>
  <c r="J47" i="117" s="1"/>
  <c r="AP47" i="117" s="1"/>
  <c r="BF44" i="117"/>
  <c r="AR44" i="117"/>
  <c r="AS44" i="117" s="1"/>
  <c r="AT44" i="117" s="1"/>
  <c r="AU44" i="117" s="1"/>
  <c r="AV44" i="117" s="1"/>
  <c r="AQ44" i="117"/>
  <c r="AA44" i="117"/>
  <c r="V44" i="117"/>
  <c r="U44" i="117"/>
  <c r="T44" i="117"/>
  <c r="S44" i="117"/>
  <c r="R44" i="117"/>
  <c r="M44" i="117"/>
  <c r="Z44" i="117" s="1"/>
  <c r="BF39" i="117"/>
  <c r="AR39" i="117"/>
  <c r="AQ39" i="117"/>
  <c r="AA39" i="117"/>
  <c r="Z39" i="117"/>
  <c r="V39" i="117"/>
  <c r="U39" i="117"/>
  <c r="X39" i="117" s="1"/>
  <c r="T39" i="117"/>
  <c r="S39" i="117"/>
  <c r="R39" i="117"/>
  <c r="M39" i="117"/>
  <c r="J39" i="117"/>
  <c r="AP39" i="117" s="1"/>
  <c r="BF38" i="117"/>
  <c r="AR38" i="117"/>
  <c r="AS38" i="117" s="1"/>
  <c r="AT38" i="117" s="1"/>
  <c r="AU38" i="117" s="1"/>
  <c r="AV38" i="117" s="1"/>
  <c r="AQ38" i="117"/>
  <c r="AA38" i="117"/>
  <c r="V38" i="117"/>
  <c r="U38" i="117"/>
  <c r="T38" i="117"/>
  <c r="S38" i="117"/>
  <c r="R38" i="117"/>
  <c r="M38" i="117"/>
  <c r="J38" i="117" s="1"/>
  <c r="BF33" i="117"/>
  <c r="AR33" i="117"/>
  <c r="AQ33" i="117"/>
  <c r="AA33" i="117"/>
  <c r="V33" i="117"/>
  <c r="U33" i="117"/>
  <c r="T33" i="117"/>
  <c r="S33" i="117"/>
  <c r="R33" i="117"/>
  <c r="M33" i="117"/>
  <c r="Z33" i="117" s="1"/>
  <c r="BF29" i="117"/>
  <c r="AR29" i="117"/>
  <c r="AS29" i="117" s="1"/>
  <c r="AT29" i="117" s="1"/>
  <c r="AU29" i="117" s="1"/>
  <c r="AV29" i="117" s="1"/>
  <c r="AQ29" i="117"/>
  <c r="AA29" i="117"/>
  <c r="V29" i="117"/>
  <c r="U29" i="117"/>
  <c r="T29" i="117"/>
  <c r="S29" i="117"/>
  <c r="R29" i="117"/>
  <c r="M29" i="117"/>
  <c r="Z29" i="117" s="1"/>
  <c r="BF14" i="117"/>
  <c r="AR14" i="117"/>
  <c r="AQ14" i="117"/>
  <c r="AA14" i="117"/>
  <c r="V14" i="117"/>
  <c r="U14" i="117"/>
  <c r="X14" i="117" s="1"/>
  <c r="T14" i="117"/>
  <c r="S14" i="117"/>
  <c r="R14" i="117"/>
  <c r="M14" i="117"/>
  <c r="Z14" i="117" s="1"/>
  <c r="BF12" i="117"/>
  <c r="AR12" i="117"/>
  <c r="AS12" i="117" s="1"/>
  <c r="AT12" i="117" s="1"/>
  <c r="AU12" i="117" s="1"/>
  <c r="AV12" i="117" s="1"/>
  <c r="AQ12" i="117"/>
  <c r="AA12" i="117"/>
  <c r="V12" i="117"/>
  <c r="U12" i="117"/>
  <c r="T12" i="117"/>
  <c r="S12" i="117"/>
  <c r="R12" i="117"/>
  <c r="M12" i="117"/>
  <c r="J12" i="117" s="1"/>
  <c r="BF260" i="117"/>
  <c r="AR260" i="117"/>
  <c r="AQ260" i="117"/>
  <c r="AA260" i="117"/>
  <c r="V260" i="117"/>
  <c r="U260" i="117"/>
  <c r="T260" i="117"/>
  <c r="S260" i="117"/>
  <c r="R260" i="117"/>
  <c r="M260" i="117"/>
  <c r="Z260" i="117" s="1"/>
  <c r="BF211" i="117"/>
  <c r="AR211" i="117"/>
  <c r="AS211" i="117" s="1"/>
  <c r="AT211" i="117" s="1"/>
  <c r="AU211" i="117" s="1"/>
  <c r="AV211" i="117" s="1"/>
  <c r="AQ211" i="117"/>
  <c r="AA211" i="117"/>
  <c r="Z211" i="117"/>
  <c r="V211" i="117"/>
  <c r="U211" i="117"/>
  <c r="T211" i="117"/>
  <c r="S211" i="117"/>
  <c r="R211" i="117"/>
  <c r="M211" i="117"/>
  <c r="J211" i="117" s="1"/>
  <c r="BF208" i="117"/>
  <c r="AR208" i="117"/>
  <c r="AQ208" i="117"/>
  <c r="AA208" i="117"/>
  <c r="Z208" i="117"/>
  <c r="V208" i="117"/>
  <c r="U208" i="117"/>
  <c r="X208" i="117" s="1"/>
  <c r="T208" i="117"/>
  <c r="S208" i="117"/>
  <c r="R208" i="117"/>
  <c r="M208" i="117"/>
  <c r="J208" i="117"/>
  <c r="AP208" i="117" s="1"/>
  <c r="BF199" i="117"/>
  <c r="AR199" i="117"/>
  <c r="AS199" i="117" s="1"/>
  <c r="AT199" i="117" s="1"/>
  <c r="AU199" i="117" s="1"/>
  <c r="AV199" i="117" s="1"/>
  <c r="AQ199" i="117"/>
  <c r="AA199" i="117"/>
  <c r="V199" i="117"/>
  <c r="U199" i="117"/>
  <c r="T199" i="117"/>
  <c r="S199" i="117"/>
  <c r="R199" i="117"/>
  <c r="M199" i="117"/>
  <c r="J199" i="117" s="1"/>
  <c r="BF197" i="117"/>
  <c r="AR197" i="117"/>
  <c r="AQ197" i="117"/>
  <c r="AA197" i="117"/>
  <c r="V197" i="117"/>
  <c r="U197" i="117"/>
  <c r="T197" i="117"/>
  <c r="S197" i="117"/>
  <c r="R197" i="117"/>
  <c r="M197" i="117"/>
  <c r="Z197" i="117" s="1"/>
  <c r="BF165" i="117"/>
  <c r="AR165" i="117"/>
  <c r="AS165" i="117" s="1"/>
  <c r="AT165" i="117" s="1"/>
  <c r="AU165" i="117" s="1"/>
  <c r="AV165" i="117" s="1"/>
  <c r="AQ165" i="117"/>
  <c r="AA165" i="117"/>
  <c r="V165" i="117"/>
  <c r="U165" i="117"/>
  <c r="T165" i="117"/>
  <c r="S165" i="117"/>
  <c r="R165" i="117"/>
  <c r="M165" i="117"/>
  <c r="Z165" i="117" s="1"/>
  <c r="BF148" i="117"/>
  <c r="AR148" i="117"/>
  <c r="AQ148" i="117"/>
  <c r="AA148" i="117"/>
  <c r="V148" i="117"/>
  <c r="U148" i="117"/>
  <c r="X148" i="117" s="1"/>
  <c r="T148" i="117"/>
  <c r="S148" i="117"/>
  <c r="R148" i="117"/>
  <c r="M148" i="117"/>
  <c r="Z148" i="117" s="1"/>
  <c r="BF79" i="117"/>
  <c r="AR79" i="117"/>
  <c r="AS79" i="117" s="1"/>
  <c r="AT79" i="117" s="1"/>
  <c r="AU79" i="117" s="1"/>
  <c r="AV79" i="117" s="1"/>
  <c r="AQ79" i="117"/>
  <c r="AA79" i="117"/>
  <c r="V79" i="117"/>
  <c r="U79" i="117"/>
  <c r="T79" i="117"/>
  <c r="S79" i="117"/>
  <c r="R79" i="117"/>
  <c r="M79" i="117"/>
  <c r="J79" i="117" s="1"/>
  <c r="BF58" i="117"/>
  <c r="AR58" i="117"/>
  <c r="AQ58" i="117"/>
  <c r="AA58" i="117"/>
  <c r="V58" i="117"/>
  <c r="U58" i="117"/>
  <c r="T58" i="117"/>
  <c r="S58" i="117"/>
  <c r="R58" i="117"/>
  <c r="M58" i="117"/>
  <c r="Z58" i="117" s="1"/>
  <c r="BF256" i="117"/>
  <c r="AR256" i="117"/>
  <c r="AS256" i="117" s="1"/>
  <c r="AT256" i="117" s="1"/>
  <c r="AU256" i="117" s="1"/>
  <c r="AV256" i="117" s="1"/>
  <c r="AQ256" i="117"/>
  <c r="AA256" i="117"/>
  <c r="V256" i="117"/>
  <c r="U256" i="117"/>
  <c r="T256" i="117"/>
  <c r="S256" i="117"/>
  <c r="R256" i="117"/>
  <c r="M256" i="117"/>
  <c r="Z256" i="117" s="1"/>
  <c r="BF201" i="117"/>
  <c r="AR201" i="117"/>
  <c r="AQ201" i="117"/>
  <c r="AA201" i="117"/>
  <c r="V201" i="117"/>
  <c r="U201" i="117"/>
  <c r="X201" i="117" s="1"/>
  <c r="T201" i="117"/>
  <c r="S201" i="117"/>
  <c r="R201" i="117"/>
  <c r="M201" i="117"/>
  <c r="Z201" i="117" s="1"/>
  <c r="BF162" i="117"/>
  <c r="AR162" i="117"/>
  <c r="AS162" i="117" s="1"/>
  <c r="AT162" i="117" s="1"/>
  <c r="AU162" i="117" s="1"/>
  <c r="AV162" i="117" s="1"/>
  <c r="AQ162" i="117"/>
  <c r="AA162" i="117"/>
  <c r="V162" i="117"/>
  <c r="U162" i="117"/>
  <c r="T162" i="117"/>
  <c r="S162" i="117"/>
  <c r="R162" i="117"/>
  <c r="M162" i="117"/>
  <c r="J162" i="117" s="1"/>
  <c r="BF145" i="117"/>
  <c r="AR145" i="117"/>
  <c r="AQ145" i="117"/>
  <c r="AA145" i="117"/>
  <c r="Z145" i="117"/>
  <c r="V145" i="117"/>
  <c r="U145" i="117"/>
  <c r="T145" i="117"/>
  <c r="S145" i="117"/>
  <c r="R145" i="117"/>
  <c r="M145" i="117"/>
  <c r="J145" i="117" s="1"/>
  <c r="AP145" i="117" s="1"/>
  <c r="BF127" i="117"/>
  <c r="AR127" i="117"/>
  <c r="AS127" i="117" s="1"/>
  <c r="AT127" i="117" s="1"/>
  <c r="AU127" i="117" s="1"/>
  <c r="AV127" i="117" s="1"/>
  <c r="AQ127" i="117"/>
  <c r="AA127" i="117"/>
  <c r="V127" i="117"/>
  <c r="U127" i="117"/>
  <c r="T127" i="117"/>
  <c r="S127" i="117"/>
  <c r="R127" i="117"/>
  <c r="M127" i="117"/>
  <c r="Z127" i="117" s="1"/>
  <c r="BF118" i="117"/>
  <c r="AR118" i="117"/>
  <c r="AQ118" i="117"/>
  <c r="AA118" i="117"/>
  <c r="V118" i="117"/>
  <c r="U118" i="117"/>
  <c r="X118" i="117" s="1"/>
  <c r="T118" i="117"/>
  <c r="S118" i="117"/>
  <c r="R118" i="117"/>
  <c r="M118" i="117"/>
  <c r="Z118" i="117" s="1"/>
  <c r="BF117" i="117"/>
  <c r="AR117" i="117"/>
  <c r="AS117" i="117" s="1"/>
  <c r="AT117" i="117" s="1"/>
  <c r="AU117" i="117" s="1"/>
  <c r="AV117" i="117" s="1"/>
  <c r="AQ117" i="117"/>
  <c r="AA117" i="117"/>
  <c r="Z117" i="117"/>
  <c r="V117" i="117"/>
  <c r="U117" i="117"/>
  <c r="W117" i="117" s="1"/>
  <c r="T117" i="117"/>
  <c r="S117" i="117"/>
  <c r="R117" i="117"/>
  <c r="M117" i="117"/>
  <c r="J117" i="117" s="1"/>
  <c r="BF115" i="117"/>
  <c r="AR115" i="117"/>
  <c r="AQ115" i="117"/>
  <c r="AA115" i="117"/>
  <c r="V115" i="117"/>
  <c r="U115" i="117"/>
  <c r="T115" i="117"/>
  <c r="S115" i="117"/>
  <c r="R115" i="117"/>
  <c r="M115" i="117"/>
  <c r="Z115" i="117" s="1"/>
  <c r="BF105" i="117"/>
  <c r="AR105" i="117"/>
  <c r="AS105" i="117" s="1"/>
  <c r="AT105" i="117" s="1"/>
  <c r="AU105" i="117" s="1"/>
  <c r="AV105" i="117" s="1"/>
  <c r="AQ105" i="117"/>
  <c r="AA105" i="117"/>
  <c r="V105" i="117"/>
  <c r="U105" i="117"/>
  <c r="T105" i="117"/>
  <c r="S105" i="117"/>
  <c r="R105" i="117"/>
  <c r="M105" i="117"/>
  <c r="Z105" i="117" s="1"/>
  <c r="BF99" i="117"/>
  <c r="AR99" i="117"/>
  <c r="AQ99" i="117"/>
  <c r="AA99" i="117"/>
  <c r="Z99" i="117"/>
  <c r="V99" i="117"/>
  <c r="U99" i="117"/>
  <c r="X99" i="117" s="1"/>
  <c r="T99" i="117"/>
  <c r="S99" i="117"/>
  <c r="R99" i="117"/>
  <c r="M99" i="117"/>
  <c r="J99" i="117" s="1"/>
  <c r="AP99" i="117" s="1"/>
  <c r="BF87" i="117"/>
  <c r="AR87" i="117"/>
  <c r="AS87" i="117" s="1"/>
  <c r="AT87" i="117" s="1"/>
  <c r="AU87" i="117" s="1"/>
  <c r="AV87" i="117" s="1"/>
  <c r="AQ87" i="117"/>
  <c r="AA87" i="117"/>
  <c r="V87" i="117"/>
  <c r="U87" i="117"/>
  <c r="T87" i="117"/>
  <c r="S87" i="117"/>
  <c r="R87" i="117"/>
  <c r="M87" i="117"/>
  <c r="J87" i="117" s="1"/>
  <c r="BF61" i="117"/>
  <c r="AR61" i="117"/>
  <c r="AQ61" i="117"/>
  <c r="AA61" i="117"/>
  <c r="V61" i="117"/>
  <c r="U61" i="117"/>
  <c r="T61" i="117"/>
  <c r="S61" i="117"/>
  <c r="R61" i="117"/>
  <c r="M61" i="117"/>
  <c r="Z61" i="117" s="1"/>
  <c r="BF41" i="117"/>
  <c r="AR41" i="117"/>
  <c r="AS41" i="117" s="1"/>
  <c r="AT41" i="117" s="1"/>
  <c r="AU41" i="117" s="1"/>
  <c r="AV41" i="117" s="1"/>
  <c r="AQ41" i="117"/>
  <c r="AA41" i="117"/>
  <c r="Z41" i="117"/>
  <c r="V41" i="117"/>
  <c r="U41" i="117"/>
  <c r="T41" i="117"/>
  <c r="S41" i="117"/>
  <c r="R41" i="117"/>
  <c r="M41" i="117"/>
  <c r="J41" i="117" s="1"/>
  <c r="BF35" i="117"/>
  <c r="AR35" i="117"/>
  <c r="AQ35" i="117"/>
  <c r="AA35" i="117"/>
  <c r="V35" i="117"/>
  <c r="U35" i="117"/>
  <c r="X35" i="117" s="1"/>
  <c r="T35" i="117"/>
  <c r="S35" i="117"/>
  <c r="R35" i="117"/>
  <c r="M35" i="117"/>
  <c r="Z35" i="117" s="1"/>
  <c r="BF240" i="117"/>
  <c r="AR240" i="117"/>
  <c r="AS240" i="117" s="1"/>
  <c r="AT240" i="117" s="1"/>
  <c r="AU240" i="117" s="1"/>
  <c r="AV240" i="117" s="1"/>
  <c r="AQ240" i="117"/>
  <c r="AA240" i="117"/>
  <c r="V240" i="117"/>
  <c r="U240" i="117"/>
  <c r="W240" i="117" s="1"/>
  <c r="T240" i="117"/>
  <c r="S240" i="117"/>
  <c r="R240" i="117"/>
  <c r="M240" i="117"/>
  <c r="J240" i="117" s="1"/>
  <c r="AO240" i="117" s="1"/>
  <c r="BF238" i="117"/>
  <c r="AR238" i="117"/>
  <c r="AQ238" i="117"/>
  <c r="AA238" i="117"/>
  <c r="V238" i="117"/>
  <c r="U238" i="117"/>
  <c r="T238" i="117"/>
  <c r="S238" i="117"/>
  <c r="R238" i="117"/>
  <c r="M238" i="117"/>
  <c r="Z238" i="117" s="1"/>
  <c r="BF190" i="117"/>
  <c r="AR190" i="117"/>
  <c r="AS190" i="117" s="1"/>
  <c r="AT190" i="117" s="1"/>
  <c r="AU190" i="117" s="1"/>
  <c r="AV190" i="117" s="1"/>
  <c r="AQ190" i="117"/>
  <c r="AA190" i="117"/>
  <c r="Z190" i="117"/>
  <c r="V190" i="117"/>
  <c r="U190" i="117"/>
  <c r="T190" i="117"/>
  <c r="S190" i="117"/>
  <c r="R190" i="117"/>
  <c r="M190" i="117"/>
  <c r="J190" i="117" s="1"/>
  <c r="BF177" i="117"/>
  <c r="AR177" i="117"/>
  <c r="AQ177" i="117"/>
  <c r="AA177" i="117"/>
  <c r="V177" i="117"/>
  <c r="U177" i="117"/>
  <c r="X177" i="117" s="1"/>
  <c r="T177" i="117"/>
  <c r="S177" i="117"/>
  <c r="R177" i="117"/>
  <c r="M177" i="117"/>
  <c r="Z177" i="117" s="1"/>
  <c r="BF91" i="117"/>
  <c r="AR91" i="117"/>
  <c r="AS91" i="117" s="1"/>
  <c r="AT91" i="117" s="1"/>
  <c r="AU91" i="117" s="1"/>
  <c r="AV91" i="117" s="1"/>
  <c r="AQ91" i="117"/>
  <c r="AA91" i="117"/>
  <c r="V91" i="117"/>
  <c r="U91" i="117"/>
  <c r="T91" i="117"/>
  <c r="S91" i="117"/>
  <c r="R91" i="117"/>
  <c r="M91" i="117"/>
  <c r="J91" i="117" s="1"/>
  <c r="BF64" i="117"/>
  <c r="AR64" i="117"/>
  <c r="AQ64" i="117"/>
  <c r="AA64" i="117"/>
  <c r="V64" i="117"/>
  <c r="U64" i="117"/>
  <c r="T64" i="117"/>
  <c r="S64" i="117"/>
  <c r="R64" i="117"/>
  <c r="M64" i="117"/>
  <c r="Z64" i="117" s="1"/>
  <c r="BF49" i="117"/>
  <c r="AR49" i="117"/>
  <c r="AS49" i="117" s="1"/>
  <c r="AT49" i="117" s="1"/>
  <c r="AU49" i="117" s="1"/>
  <c r="AV49" i="117" s="1"/>
  <c r="AQ49" i="117"/>
  <c r="AA49" i="117"/>
  <c r="V49" i="117"/>
  <c r="U49" i="117"/>
  <c r="T49" i="117"/>
  <c r="S49" i="117"/>
  <c r="R49" i="117"/>
  <c r="M49" i="117"/>
  <c r="Z49" i="117" s="1"/>
  <c r="BF276" i="117"/>
  <c r="AR276" i="117"/>
  <c r="AQ276" i="117"/>
  <c r="AA276" i="117"/>
  <c r="V276" i="117"/>
  <c r="U276" i="117"/>
  <c r="X276" i="117" s="1"/>
  <c r="T276" i="117"/>
  <c r="S276" i="117"/>
  <c r="R276" i="117"/>
  <c r="M276" i="117"/>
  <c r="Z276" i="117" s="1"/>
  <c r="J276" i="117"/>
  <c r="AP276" i="117" s="1"/>
  <c r="BF246" i="117"/>
  <c r="AR246" i="117"/>
  <c r="AS246" i="117" s="1"/>
  <c r="AT246" i="117" s="1"/>
  <c r="AU246" i="117" s="1"/>
  <c r="AV246" i="117" s="1"/>
  <c r="AQ246" i="117"/>
  <c r="AA246" i="117"/>
  <c r="V246" i="117"/>
  <c r="U246" i="117"/>
  <c r="T246" i="117"/>
  <c r="S246" i="117"/>
  <c r="R246" i="117"/>
  <c r="M246" i="117"/>
  <c r="J246" i="117" s="1"/>
  <c r="BF243" i="117"/>
  <c r="AR243" i="117"/>
  <c r="AQ243" i="117"/>
  <c r="AA243" i="117"/>
  <c r="V243" i="117"/>
  <c r="U243" i="117"/>
  <c r="X243" i="117" s="1"/>
  <c r="T243" i="117"/>
  <c r="S243" i="117"/>
  <c r="R243" i="117"/>
  <c r="M243" i="117"/>
  <c r="Z243" i="117" s="1"/>
  <c r="BF214" i="117"/>
  <c r="AR214" i="117"/>
  <c r="AS214" i="117" s="1"/>
  <c r="AT214" i="117" s="1"/>
  <c r="AU214" i="117" s="1"/>
  <c r="AV214" i="117" s="1"/>
  <c r="AQ214" i="117"/>
  <c r="AA214" i="117"/>
  <c r="V214" i="117"/>
  <c r="U214" i="117"/>
  <c r="T214" i="117"/>
  <c r="S214" i="117"/>
  <c r="R214" i="117"/>
  <c r="M214" i="117"/>
  <c r="J214" i="117" s="1"/>
  <c r="BF212" i="117"/>
  <c r="AR212" i="117"/>
  <c r="AQ212" i="117"/>
  <c r="AA212" i="117"/>
  <c r="Z212" i="117"/>
  <c r="V212" i="117"/>
  <c r="U212" i="117"/>
  <c r="X212" i="117" s="1"/>
  <c r="T212" i="117"/>
  <c r="S212" i="117"/>
  <c r="R212" i="117"/>
  <c r="M212" i="117"/>
  <c r="J212" i="117" s="1"/>
  <c r="AP212" i="117" s="1"/>
  <c r="BF204" i="117"/>
  <c r="AR204" i="117"/>
  <c r="AS204" i="117" s="1"/>
  <c r="AT204" i="117" s="1"/>
  <c r="AU204" i="117" s="1"/>
  <c r="AV204" i="117" s="1"/>
  <c r="AQ204" i="117"/>
  <c r="AA204" i="117"/>
  <c r="V204" i="117"/>
  <c r="U204" i="117"/>
  <c r="T204" i="117"/>
  <c r="S204" i="117"/>
  <c r="R204" i="117"/>
  <c r="M204" i="117"/>
  <c r="J204" i="117" s="1"/>
  <c r="BF168" i="117"/>
  <c r="AR168" i="117"/>
  <c r="AQ168" i="117"/>
  <c r="AA168" i="117"/>
  <c r="V168" i="117"/>
  <c r="U168" i="117"/>
  <c r="X168" i="117" s="1"/>
  <c r="T168" i="117"/>
  <c r="S168" i="117"/>
  <c r="R168" i="117"/>
  <c r="M168" i="117"/>
  <c r="Z168" i="117" s="1"/>
  <c r="BF143" i="117"/>
  <c r="AR143" i="117"/>
  <c r="AS143" i="117" s="1"/>
  <c r="AT143" i="117" s="1"/>
  <c r="AU143" i="117" s="1"/>
  <c r="AV143" i="117" s="1"/>
  <c r="AQ143" i="117"/>
  <c r="AA143" i="117"/>
  <c r="V143" i="117"/>
  <c r="U143" i="117"/>
  <c r="T143" i="117"/>
  <c r="S143" i="117"/>
  <c r="R143" i="117"/>
  <c r="M143" i="117"/>
  <c r="J143" i="117" s="1"/>
  <c r="BF138" i="117"/>
  <c r="AR138" i="117"/>
  <c r="AQ138" i="117"/>
  <c r="AA138" i="117"/>
  <c r="Z138" i="117"/>
  <c r="V138" i="117"/>
  <c r="U138" i="117"/>
  <c r="T138" i="117"/>
  <c r="S138" i="117"/>
  <c r="R138" i="117"/>
  <c r="M138" i="117"/>
  <c r="J138" i="117" s="1"/>
  <c r="AP138" i="117" s="1"/>
  <c r="BF123" i="117"/>
  <c r="AR123" i="117"/>
  <c r="AS123" i="117" s="1"/>
  <c r="AT123" i="117" s="1"/>
  <c r="AU123" i="117" s="1"/>
  <c r="AV123" i="117" s="1"/>
  <c r="AQ123" i="117"/>
  <c r="AA123" i="117"/>
  <c r="Z123" i="117"/>
  <c r="V123" i="117"/>
  <c r="U123" i="117"/>
  <c r="T123" i="117"/>
  <c r="S123" i="117"/>
  <c r="R123" i="117"/>
  <c r="M123" i="117"/>
  <c r="J123" i="117" s="1"/>
  <c r="BF108" i="117"/>
  <c r="AR108" i="117"/>
  <c r="AQ108" i="117"/>
  <c r="AA108" i="117"/>
  <c r="V108" i="117"/>
  <c r="U108" i="117"/>
  <c r="X108" i="117" s="1"/>
  <c r="T108" i="117"/>
  <c r="S108" i="117"/>
  <c r="R108" i="117"/>
  <c r="M108" i="117"/>
  <c r="Z108" i="117" s="1"/>
  <c r="BF92" i="117"/>
  <c r="AR92" i="117"/>
  <c r="AS92" i="117" s="1"/>
  <c r="AT92" i="117" s="1"/>
  <c r="AQ92" i="117"/>
  <c r="AA92" i="117"/>
  <c r="V92" i="117"/>
  <c r="U92" i="117"/>
  <c r="T92" i="117"/>
  <c r="S92" i="117"/>
  <c r="R92" i="117"/>
  <c r="M92" i="117"/>
  <c r="Z92" i="117" s="1"/>
  <c r="BF63" i="117"/>
  <c r="AR63" i="117"/>
  <c r="AQ63" i="117"/>
  <c r="AA63" i="117"/>
  <c r="V63" i="117"/>
  <c r="U63" i="117"/>
  <c r="X63" i="117" s="1"/>
  <c r="T63" i="117"/>
  <c r="S63" i="117"/>
  <c r="R63" i="117"/>
  <c r="M63" i="117"/>
  <c r="Z63" i="117" s="1"/>
  <c r="BF48" i="117"/>
  <c r="AR48" i="117"/>
  <c r="AQ48" i="117"/>
  <c r="AA48" i="117"/>
  <c r="V48" i="117"/>
  <c r="U48" i="117"/>
  <c r="T48" i="117"/>
  <c r="S48" i="117"/>
  <c r="R48" i="117"/>
  <c r="M48" i="117"/>
  <c r="J48" i="117" s="1"/>
  <c r="BF13" i="117"/>
  <c r="AR13" i="117"/>
  <c r="AQ13" i="117"/>
  <c r="AA13" i="117"/>
  <c r="V13" i="117"/>
  <c r="U13" i="117"/>
  <c r="X13" i="117" s="1"/>
  <c r="T13" i="117"/>
  <c r="S13" i="117"/>
  <c r="R13" i="117"/>
  <c r="M13" i="117"/>
  <c r="Z13" i="117" s="1"/>
  <c r="BF263" i="117"/>
  <c r="AR263" i="117"/>
  <c r="AS263" i="117" s="1"/>
  <c r="AQ263" i="117"/>
  <c r="AA263" i="117"/>
  <c r="V263" i="117"/>
  <c r="U263" i="117"/>
  <c r="T263" i="117"/>
  <c r="S263" i="117"/>
  <c r="R263" i="117"/>
  <c r="M263" i="117"/>
  <c r="Z263" i="117" s="1"/>
  <c r="BF262" i="117"/>
  <c r="AR262" i="117"/>
  <c r="AQ262" i="117"/>
  <c r="AA262" i="117"/>
  <c r="V262" i="117"/>
  <c r="U262" i="117"/>
  <c r="T262" i="117"/>
  <c r="S262" i="117"/>
  <c r="R262" i="117"/>
  <c r="M262" i="117"/>
  <c r="Z262" i="117" s="1"/>
  <c r="BF249" i="117"/>
  <c r="AR249" i="117"/>
  <c r="AQ249" i="117"/>
  <c r="AA249" i="117"/>
  <c r="V249" i="117"/>
  <c r="U249" i="117"/>
  <c r="T249" i="117"/>
  <c r="S249" i="117"/>
  <c r="R249" i="117"/>
  <c r="M249" i="117"/>
  <c r="Z249" i="117" s="1"/>
  <c r="BF236" i="117"/>
  <c r="AR236" i="117"/>
  <c r="AS236" i="117" s="1"/>
  <c r="AQ236" i="117"/>
  <c r="AA236" i="117"/>
  <c r="V236" i="117"/>
  <c r="U236" i="117"/>
  <c r="T236" i="117"/>
  <c r="S236" i="117"/>
  <c r="R236" i="117"/>
  <c r="M236" i="117"/>
  <c r="Z236" i="117" s="1"/>
  <c r="BF217" i="117"/>
  <c r="AR217" i="117"/>
  <c r="AS217" i="117" s="1"/>
  <c r="AQ217" i="117"/>
  <c r="AA217" i="117"/>
  <c r="V217" i="117"/>
  <c r="U217" i="117"/>
  <c r="T217" i="117"/>
  <c r="S217" i="117"/>
  <c r="R217" i="117"/>
  <c r="M217" i="117"/>
  <c r="Z217" i="117" s="1"/>
  <c r="BF187" i="117"/>
  <c r="AR187" i="117"/>
  <c r="AQ187" i="117"/>
  <c r="AA187" i="117"/>
  <c r="V187" i="117"/>
  <c r="U187" i="117"/>
  <c r="T187" i="117"/>
  <c r="S187" i="117"/>
  <c r="R187" i="117"/>
  <c r="M187" i="117"/>
  <c r="Z187" i="117" s="1"/>
  <c r="BF178" i="117"/>
  <c r="AR178" i="117"/>
  <c r="AQ178" i="117"/>
  <c r="AA178" i="117"/>
  <c r="V178" i="117"/>
  <c r="U178" i="117"/>
  <c r="T178" i="117"/>
  <c r="S178" i="117"/>
  <c r="R178" i="117"/>
  <c r="M178" i="117"/>
  <c r="Z178" i="117" s="1"/>
  <c r="BF158" i="117"/>
  <c r="AR158" i="117"/>
  <c r="AS158" i="117" s="1"/>
  <c r="AT158" i="117" s="1"/>
  <c r="AU158" i="117" s="1"/>
  <c r="AV158" i="117" s="1"/>
  <c r="AQ158" i="117"/>
  <c r="AA158" i="117"/>
  <c r="V158" i="117"/>
  <c r="U158" i="117"/>
  <c r="X158" i="117" s="1"/>
  <c r="T158" i="117"/>
  <c r="S158" i="117"/>
  <c r="R158" i="117"/>
  <c r="M158" i="117"/>
  <c r="Z158" i="117" s="1"/>
  <c r="BF141" i="117"/>
  <c r="AR141" i="117"/>
  <c r="AS141" i="117" s="1"/>
  <c r="AQ141" i="117"/>
  <c r="AA141" i="117"/>
  <c r="V141" i="117"/>
  <c r="U141" i="117"/>
  <c r="T141" i="117"/>
  <c r="S141" i="117"/>
  <c r="R141" i="117"/>
  <c r="M141" i="117"/>
  <c r="Z141" i="117" s="1"/>
  <c r="BF140" i="117"/>
  <c r="AR140" i="117"/>
  <c r="AQ140" i="117"/>
  <c r="AA140" i="117"/>
  <c r="V140" i="117"/>
  <c r="U140" i="117"/>
  <c r="T140" i="117"/>
  <c r="S140" i="117"/>
  <c r="R140" i="117"/>
  <c r="M140" i="117"/>
  <c r="Z140" i="117" s="1"/>
  <c r="BF129" i="117"/>
  <c r="AR129" i="117"/>
  <c r="AQ129" i="117"/>
  <c r="AA129" i="117"/>
  <c r="V129" i="117"/>
  <c r="U129" i="117"/>
  <c r="T129" i="117"/>
  <c r="S129" i="117"/>
  <c r="R129" i="117"/>
  <c r="M129" i="117"/>
  <c r="Z129" i="117" s="1"/>
  <c r="BF111" i="117"/>
  <c r="AR111" i="117"/>
  <c r="AS111" i="117" s="1"/>
  <c r="AQ111" i="117"/>
  <c r="AA111" i="117"/>
  <c r="V111" i="117"/>
  <c r="U111" i="117"/>
  <c r="T111" i="117"/>
  <c r="S111" i="117"/>
  <c r="R111" i="117"/>
  <c r="M111" i="117"/>
  <c r="Z111" i="117" s="1"/>
  <c r="BF104" i="117"/>
  <c r="AR104" i="117"/>
  <c r="AS104" i="117" s="1"/>
  <c r="AQ104" i="117"/>
  <c r="AA104" i="117"/>
  <c r="V104" i="117"/>
  <c r="U104" i="117"/>
  <c r="T104" i="117"/>
  <c r="S104" i="117"/>
  <c r="R104" i="117"/>
  <c r="M104" i="117"/>
  <c r="Z104" i="117" s="1"/>
  <c r="BF83" i="117"/>
  <c r="AR83" i="117"/>
  <c r="AQ83" i="117"/>
  <c r="AA83" i="117"/>
  <c r="V83" i="117"/>
  <c r="U83" i="117"/>
  <c r="T83" i="117"/>
  <c r="S83" i="117"/>
  <c r="R83" i="117"/>
  <c r="M83" i="117"/>
  <c r="Z83" i="117" s="1"/>
  <c r="BF80" i="117"/>
  <c r="AR80" i="117"/>
  <c r="AQ80" i="117"/>
  <c r="AA80" i="117"/>
  <c r="V80" i="117"/>
  <c r="U80" i="117"/>
  <c r="T80" i="117"/>
  <c r="S80" i="117"/>
  <c r="R80" i="117"/>
  <c r="M80" i="117"/>
  <c r="Z80" i="117" s="1"/>
  <c r="BF78" i="117"/>
  <c r="AR78" i="117"/>
  <c r="AS78" i="117" s="1"/>
  <c r="AQ78" i="117"/>
  <c r="AA78" i="117"/>
  <c r="V78" i="117"/>
  <c r="U78" i="117"/>
  <c r="T78" i="117"/>
  <c r="S78" i="117"/>
  <c r="R78" i="117"/>
  <c r="M78" i="117"/>
  <c r="Z78" i="117" s="1"/>
  <c r="BF71" i="117"/>
  <c r="AR71" i="117"/>
  <c r="AS71" i="117" s="1"/>
  <c r="AQ71" i="117"/>
  <c r="AA71" i="117"/>
  <c r="V71" i="117"/>
  <c r="U71" i="117"/>
  <c r="T71" i="117"/>
  <c r="S71" i="117"/>
  <c r="R71" i="117"/>
  <c r="M71" i="117"/>
  <c r="Z71" i="117" s="1"/>
  <c r="BF45" i="117"/>
  <c r="AR45" i="117"/>
  <c r="AQ45" i="117"/>
  <c r="AA45" i="117"/>
  <c r="V45" i="117"/>
  <c r="U45" i="117"/>
  <c r="T45" i="117"/>
  <c r="S45" i="117"/>
  <c r="R45" i="117"/>
  <c r="M45" i="117"/>
  <c r="Z45" i="117" s="1"/>
  <c r="BF40" i="117"/>
  <c r="AR40" i="117"/>
  <c r="AQ40" i="117"/>
  <c r="AA40" i="117"/>
  <c r="V40" i="117"/>
  <c r="U40" i="117"/>
  <c r="T40" i="117"/>
  <c r="S40" i="117"/>
  <c r="R40" i="117"/>
  <c r="M40" i="117"/>
  <c r="Z40" i="117" s="1"/>
  <c r="BF21" i="117"/>
  <c r="AR21" i="117"/>
  <c r="AS21" i="117" s="1"/>
  <c r="AQ21" i="117"/>
  <c r="AA21" i="117"/>
  <c r="V21" i="117"/>
  <c r="U21" i="117"/>
  <c r="X21" i="117" s="1"/>
  <c r="T21" i="117"/>
  <c r="S21" i="117"/>
  <c r="R21" i="117"/>
  <c r="M21" i="117"/>
  <c r="Z21" i="117" s="1"/>
  <c r="BF16" i="117"/>
  <c r="AR16" i="117"/>
  <c r="AS16" i="117" s="1"/>
  <c r="AQ16" i="117"/>
  <c r="AA16" i="117"/>
  <c r="V16" i="117"/>
  <c r="U16" i="117"/>
  <c r="T16" i="117"/>
  <c r="S16" i="117"/>
  <c r="R16" i="117"/>
  <c r="M16" i="117"/>
  <c r="Z16" i="117" s="1"/>
  <c r="BF9" i="117"/>
  <c r="AR9" i="117"/>
  <c r="AQ9" i="117"/>
  <c r="AA9" i="117"/>
  <c r="V9" i="117"/>
  <c r="U9" i="117"/>
  <c r="T9" i="117"/>
  <c r="S9" i="117"/>
  <c r="R9" i="117"/>
  <c r="M9" i="117"/>
  <c r="Z9" i="117" s="1"/>
  <c r="BF8" i="117"/>
  <c r="AR8" i="117"/>
  <c r="AQ8" i="117"/>
  <c r="AA8" i="117"/>
  <c r="V8" i="117"/>
  <c r="U8" i="117"/>
  <c r="T8" i="117"/>
  <c r="S8" i="117"/>
  <c r="R8" i="117"/>
  <c r="M8" i="117"/>
  <c r="Z8" i="117" s="1"/>
  <c r="BF277" i="117"/>
  <c r="AR277" i="117"/>
  <c r="AS277" i="117" s="1"/>
  <c r="AT277" i="117" s="1"/>
  <c r="AU277" i="117" s="1"/>
  <c r="AV277" i="117" s="1"/>
  <c r="AQ277" i="117"/>
  <c r="AA277" i="117"/>
  <c r="V277" i="117"/>
  <c r="U277" i="117"/>
  <c r="T277" i="117"/>
  <c r="S277" i="117"/>
  <c r="R277" i="117"/>
  <c r="M277" i="117"/>
  <c r="Z277" i="117" s="1"/>
  <c r="BF270" i="117"/>
  <c r="AR270" i="117"/>
  <c r="AS270" i="117" s="1"/>
  <c r="AQ270" i="117"/>
  <c r="AA270" i="117"/>
  <c r="V270" i="117"/>
  <c r="U270" i="117"/>
  <c r="T270" i="117"/>
  <c r="S270" i="117"/>
  <c r="R270" i="117"/>
  <c r="M270" i="117"/>
  <c r="Z270" i="117" s="1"/>
  <c r="BF269" i="117"/>
  <c r="AR269" i="117"/>
  <c r="AQ269" i="117"/>
  <c r="AA269" i="117"/>
  <c r="V269" i="117"/>
  <c r="U269" i="117"/>
  <c r="T269" i="117"/>
  <c r="S269" i="117"/>
  <c r="R269" i="117"/>
  <c r="M269" i="117"/>
  <c r="Z269" i="117" s="1"/>
  <c r="BF267" i="117"/>
  <c r="AR267" i="117"/>
  <c r="AQ267" i="117"/>
  <c r="AA267" i="117"/>
  <c r="V267" i="117"/>
  <c r="U267" i="117"/>
  <c r="T267" i="117"/>
  <c r="S267" i="117"/>
  <c r="R267" i="117"/>
  <c r="M267" i="117"/>
  <c r="Z267" i="117" s="1"/>
  <c r="BF259" i="117"/>
  <c r="AR259" i="117"/>
  <c r="AS259" i="117" s="1"/>
  <c r="AQ259" i="117"/>
  <c r="AA259" i="117"/>
  <c r="V259" i="117"/>
  <c r="U259" i="117"/>
  <c r="T259" i="117"/>
  <c r="S259" i="117"/>
  <c r="R259" i="117"/>
  <c r="M259" i="117"/>
  <c r="Z259" i="117" s="1"/>
  <c r="BF252" i="117"/>
  <c r="AR252" i="117"/>
  <c r="AS252" i="117" s="1"/>
  <c r="AQ252" i="117"/>
  <c r="AA252" i="117"/>
  <c r="V252" i="117"/>
  <c r="U252" i="117"/>
  <c r="T252" i="117"/>
  <c r="S252" i="117"/>
  <c r="R252" i="117"/>
  <c r="M252" i="117"/>
  <c r="Z252" i="117" s="1"/>
  <c r="BF245" i="117"/>
  <c r="AR245" i="117"/>
  <c r="AQ245" i="117"/>
  <c r="AA245" i="117"/>
  <c r="V245" i="117"/>
  <c r="U245" i="117"/>
  <c r="T245" i="117"/>
  <c r="S245" i="117"/>
  <c r="R245" i="117"/>
  <c r="M245" i="117"/>
  <c r="Z245" i="117" s="1"/>
  <c r="BF234" i="117"/>
  <c r="AR234" i="117"/>
  <c r="AQ234" i="117"/>
  <c r="AA234" i="117"/>
  <c r="V234" i="117"/>
  <c r="U234" i="117"/>
  <c r="T234" i="117"/>
  <c r="S234" i="117"/>
  <c r="R234" i="117"/>
  <c r="M234" i="117"/>
  <c r="Z234" i="117" s="1"/>
  <c r="BF233" i="117"/>
  <c r="AR233" i="117"/>
  <c r="AS233" i="117" s="1"/>
  <c r="AT233" i="117" s="1"/>
  <c r="AU233" i="117" s="1"/>
  <c r="AV233" i="117" s="1"/>
  <c r="AQ233" i="117"/>
  <c r="AA233" i="117"/>
  <c r="V233" i="117"/>
  <c r="U233" i="117"/>
  <c r="T233" i="117"/>
  <c r="S233" i="117"/>
  <c r="R233" i="117"/>
  <c r="M233" i="117"/>
  <c r="BF228" i="117"/>
  <c r="AR228" i="117"/>
  <c r="AQ228" i="117"/>
  <c r="AA228" i="117"/>
  <c r="V228" i="117"/>
  <c r="U228" i="117"/>
  <c r="T228" i="117"/>
  <c r="S228" i="117"/>
  <c r="R228" i="117"/>
  <c r="M228" i="117"/>
  <c r="BF220" i="117"/>
  <c r="AR220" i="117"/>
  <c r="AQ220" i="117"/>
  <c r="AA220" i="117"/>
  <c r="V220" i="117"/>
  <c r="U220" i="117"/>
  <c r="T220" i="117"/>
  <c r="S220" i="117"/>
  <c r="R220" i="117"/>
  <c r="M220" i="117"/>
  <c r="Z220" i="117" s="1"/>
  <c r="BF191" i="117"/>
  <c r="AR191" i="117"/>
  <c r="AQ191" i="117"/>
  <c r="AA191" i="117"/>
  <c r="V191" i="117"/>
  <c r="U191" i="117"/>
  <c r="T191" i="117"/>
  <c r="S191" i="117"/>
  <c r="R191" i="117"/>
  <c r="M191" i="117"/>
  <c r="BF181" i="117"/>
  <c r="AR181" i="117"/>
  <c r="AS181" i="117" s="1"/>
  <c r="AT181" i="117" s="1"/>
  <c r="AU181" i="117" s="1"/>
  <c r="AV181" i="117" s="1"/>
  <c r="AQ181" i="117"/>
  <c r="AA181" i="117"/>
  <c r="V181" i="117"/>
  <c r="U181" i="117"/>
  <c r="T181" i="117"/>
  <c r="S181" i="117"/>
  <c r="R181" i="117"/>
  <c r="M181" i="117"/>
  <c r="Z181" i="117" s="1"/>
  <c r="BF174" i="117"/>
  <c r="AR174" i="117"/>
  <c r="AQ174" i="117"/>
  <c r="AA174" i="117"/>
  <c r="V174" i="117"/>
  <c r="U174" i="117"/>
  <c r="X174" i="117" s="1"/>
  <c r="T174" i="117"/>
  <c r="S174" i="117"/>
  <c r="R174" i="117"/>
  <c r="M174" i="117"/>
  <c r="BF157" i="117"/>
  <c r="AR157" i="117"/>
  <c r="AQ157" i="117"/>
  <c r="AA157" i="117"/>
  <c r="V157" i="117"/>
  <c r="U157" i="117"/>
  <c r="T157" i="117"/>
  <c r="S157" i="117"/>
  <c r="R157" i="117"/>
  <c r="M157" i="117"/>
  <c r="Z157" i="117" s="1"/>
  <c r="BF147" i="117"/>
  <c r="AR147" i="117"/>
  <c r="AQ147" i="117"/>
  <c r="AA147" i="117"/>
  <c r="V147" i="117"/>
  <c r="U147" i="117"/>
  <c r="T147" i="117"/>
  <c r="S147" i="117"/>
  <c r="R147" i="117"/>
  <c r="M147" i="117"/>
  <c r="BF139" i="117"/>
  <c r="AR139" i="117"/>
  <c r="AS139" i="117" s="1"/>
  <c r="AT139" i="117" s="1"/>
  <c r="AU139" i="117" s="1"/>
  <c r="AV139" i="117" s="1"/>
  <c r="AQ139" i="117"/>
  <c r="AA139" i="117"/>
  <c r="V139" i="117"/>
  <c r="U139" i="117"/>
  <c r="T139" i="117"/>
  <c r="S139" i="117"/>
  <c r="R139" i="117"/>
  <c r="M139" i="117"/>
  <c r="Z139" i="117" s="1"/>
  <c r="BF82" i="117"/>
  <c r="AR82" i="117"/>
  <c r="AQ82" i="117"/>
  <c r="AA82" i="117"/>
  <c r="V82" i="117"/>
  <c r="U82" i="117"/>
  <c r="X82" i="117" s="1"/>
  <c r="T82" i="117"/>
  <c r="S82" i="117"/>
  <c r="R82" i="117"/>
  <c r="M82" i="117"/>
  <c r="BF74" i="117"/>
  <c r="AR74" i="117"/>
  <c r="AQ74" i="117"/>
  <c r="AA74" i="117"/>
  <c r="V74" i="117"/>
  <c r="U74" i="117"/>
  <c r="T74" i="117"/>
  <c r="S74" i="117"/>
  <c r="R74" i="117"/>
  <c r="M74" i="117"/>
  <c r="Z74" i="117" s="1"/>
  <c r="BF68" i="117"/>
  <c r="AR68" i="117"/>
  <c r="AQ68" i="117"/>
  <c r="AA68" i="117"/>
  <c r="V68" i="117"/>
  <c r="U68" i="117"/>
  <c r="T68" i="117"/>
  <c r="S68" i="117"/>
  <c r="R68" i="117"/>
  <c r="M68" i="117"/>
  <c r="BF67" i="117"/>
  <c r="AR67" i="117"/>
  <c r="AS67" i="117" s="1"/>
  <c r="AT67" i="117" s="1"/>
  <c r="AU67" i="117" s="1"/>
  <c r="AV67" i="117" s="1"/>
  <c r="AQ67" i="117"/>
  <c r="AA67" i="117"/>
  <c r="V67" i="117"/>
  <c r="U67" i="117"/>
  <c r="T67" i="117"/>
  <c r="S67" i="117"/>
  <c r="R67" i="117"/>
  <c r="M67" i="117"/>
  <c r="BF37" i="117"/>
  <c r="AR37" i="117"/>
  <c r="AQ37" i="117"/>
  <c r="AA37" i="117"/>
  <c r="V37" i="117"/>
  <c r="U37" i="117"/>
  <c r="X37" i="117" s="1"/>
  <c r="T37" i="117"/>
  <c r="S37" i="117"/>
  <c r="R37" i="117"/>
  <c r="M37" i="117"/>
  <c r="Z37" i="117" s="1"/>
  <c r="BF11" i="117"/>
  <c r="AR11" i="117"/>
  <c r="AQ11" i="117"/>
  <c r="AA11" i="117"/>
  <c r="V11" i="117"/>
  <c r="U11" i="117"/>
  <c r="T11" i="117"/>
  <c r="S11" i="117"/>
  <c r="R11" i="117"/>
  <c r="M11" i="117"/>
  <c r="Z11" i="117" s="1"/>
  <c r="BF7" i="117"/>
  <c r="AR7" i="117"/>
  <c r="AQ7" i="117"/>
  <c r="AA7" i="117"/>
  <c r="Z7" i="117"/>
  <c r="V7" i="117"/>
  <c r="U7" i="117"/>
  <c r="T7" i="117"/>
  <c r="S7" i="117"/>
  <c r="R7" i="117"/>
  <c r="M7" i="117"/>
  <c r="J7" i="117" s="1"/>
  <c r="AP7" i="117" s="1"/>
  <c r="BF278" i="117"/>
  <c r="AR278" i="117"/>
  <c r="AS278" i="117" s="1"/>
  <c r="AT278" i="117" s="1"/>
  <c r="AU278" i="117" s="1"/>
  <c r="AV278" i="117" s="1"/>
  <c r="AQ278" i="117"/>
  <c r="AA278" i="117"/>
  <c r="V278" i="117"/>
  <c r="U278" i="117"/>
  <c r="T278" i="117"/>
  <c r="S278" i="117"/>
  <c r="R278" i="117"/>
  <c r="M278" i="117"/>
  <c r="Z278" i="117" s="1"/>
  <c r="BF223" i="117"/>
  <c r="AR223" i="117"/>
  <c r="AQ223" i="117"/>
  <c r="AA223" i="117"/>
  <c r="V223" i="117"/>
  <c r="U223" i="117"/>
  <c r="T223" i="117"/>
  <c r="S223" i="117"/>
  <c r="R223" i="117"/>
  <c r="M223" i="117"/>
  <c r="Z223" i="117" s="1"/>
  <c r="BF209" i="117"/>
  <c r="AR209" i="117"/>
  <c r="AQ209" i="117"/>
  <c r="AA209" i="117"/>
  <c r="V209" i="117"/>
  <c r="U209" i="117"/>
  <c r="T209" i="117"/>
  <c r="S209" i="117"/>
  <c r="R209" i="117"/>
  <c r="M209" i="117"/>
  <c r="Z209" i="117" s="1"/>
  <c r="BF206" i="117"/>
  <c r="AR206" i="117"/>
  <c r="AQ206" i="117"/>
  <c r="AA206" i="117"/>
  <c r="V206" i="117"/>
  <c r="U206" i="117"/>
  <c r="T206" i="117"/>
  <c r="S206" i="117"/>
  <c r="R206" i="117"/>
  <c r="M206" i="117"/>
  <c r="Z206" i="117" s="1"/>
  <c r="BF192" i="117"/>
  <c r="AR192" i="117"/>
  <c r="AS192" i="117" s="1"/>
  <c r="AT192" i="117" s="1"/>
  <c r="AU192" i="117" s="1"/>
  <c r="AV192" i="117" s="1"/>
  <c r="AQ192" i="117"/>
  <c r="AA192" i="117"/>
  <c r="V192" i="117"/>
  <c r="U192" i="117"/>
  <c r="T192" i="117"/>
  <c r="S192" i="117"/>
  <c r="R192" i="117"/>
  <c r="M192" i="117"/>
  <c r="BF189" i="117"/>
  <c r="AR189" i="117"/>
  <c r="AQ189" i="117"/>
  <c r="AA189" i="117"/>
  <c r="V189" i="117"/>
  <c r="U189" i="117"/>
  <c r="T189" i="117"/>
  <c r="S189" i="117"/>
  <c r="R189" i="117"/>
  <c r="M189" i="117"/>
  <c r="BF180" i="117"/>
  <c r="AR180" i="117"/>
  <c r="AQ180" i="117"/>
  <c r="AA180" i="117"/>
  <c r="V180" i="117"/>
  <c r="U180" i="117"/>
  <c r="T180" i="117"/>
  <c r="S180" i="117"/>
  <c r="R180" i="117"/>
  <c r="M180" i="117"/>
  <c r="Z180" i="117" s="1"/>
  <c r="BF179" i="117"/>
  <c r="AR179" i="117"/>
  <c r="AQ179" i="117"/>
  <c r="AA179" i="117"/>
  <c r="V179" i="117"/>
  <c r="U179" i="117"/>
  <c r="T179" i="117"/>
  <c r="S179" i="117"/>
  <c r="R179" i="117"/>
  <c r="M179" i="117"/>
  <c r="BF176" i="117"/>
  <c r="AR176" i="117"/>
  <c r="AS176" i="117" s="1"/>
  <c r="AT176" i="117" s="1"/>
  <c r="AU176" i="117" s="1"/>
  <c r="AV176" i="117" s="1"/>
  <c r="AQ176" i="117"/>
  <c r="AA176" i="117"/>
  <c r="Z176" i="117"/>
  <c r="V176" i="117"/>
  <c r="U176" i="117"/>
  <c r="T176" i="117"/>
  <c r="S176" i="117"/>
  <c r="R176" i="117"/>
  <c r="M176" i="117"/>
  <c r="J176" i="117" s="1"/>
  <c r="BF175" i="117"/>
  <c r="AR175" i="117"/>
  <c r="AQ175" i="117"/>
  <c r="AA175" i="117"/>
  <c r="V175" i="117"/>
  <c r="U175" i="117"/>
  <c r="T175" i="117"/>
  <c r="S175" i="117"/>
  <c r="R175" i="117"/>
  <c r="M175" i="117"/>
  <c r="BF156" i="117"/>
  <c r="AR156" i="117"/>
  <c r="AQ156" i="117"/>
  <c r="AA156" i="117"/>
  <c r="V156" i="117"/>
  <c r="U156" i="117"/>
  <c r="T156" i="117"/>
  <c r="S156" i="117"/>
  <c r="R156" i="117"/>
  <c r="M156" i="117"/>
  <c r="Z156" i="117" s="1"/>
  <c r="BF154" i="117"/>
  <c r="AR154" i="117"/>
  <c r="AQ154" i="117"/>
  <c r="AA154" i="117"/>
  <c r="V154" i="117"/>
  <c r="U154" i="117"/>
  <c r="T154" i="117"/>
  <c r="S154" i="117"/>
  <c r="R154" i="117"/>
  <c r="M154" i="117"/>
  <c r="BF132" i="117"/>
  <c r="AR132" i="117"/>
  <c r="AS132" i="117" s="1"/>
  <c r="AT132" i="117" s="1"/>
  <c r="AU132" i="117" s="1"/>
  <c r="AV132" i="117" s="1"/>
  <c r="AQ132" i="117"/>
  <c r="AA132" i="117"/>
  <c r="V132" i="117"/>
  <c r="U132" i="117"/>
  <c r="T132" i="117"/>
  <c r="S132" i="117"/>
  <c r="R132" i="117"/>
  <c r="M132" i="117"/>
  <c r="Z132" i="117" s="1"/>
  <c r="BF114" i="117"/>
  <c r="AR114" i="117"/>
  <c r="AQ114" i="117"/>
  <c r="AA114" i="117"/>
  <c r="V114" i="117"/>
  <c r="U114" i="117"/>
  <c r="X114" i="117" s="1"/>
  <c r="T114" i="117"/>
  <c r="S114" i="117"/>
  <c r="R114" i="117"/>
  <c r="M114" i="117"/>
  <c r="BF112" i="117"/>
  <c r="AR112" i="117"/>
  <c r="AQ112" i="117"/>
  <c r="AA112" i="117"/>
  <c r="V112" i="117"/>
  <c r="U112" i="117"/>
  <c r="T112" i="117"/>
  <c r="S112" i="117"/>
  <c r="R112" i="117"/>
  <c r="M112" i="117"/>
  <c r="Z112" i="117" s="1"/>
  <c r="BF77" i="117"/>
  <c r="AR77" i="117"/>
  <c r="AQ77" i="117"/>
  <c r="AA77" i="117"/>
  <c r="Z77" i="117"/>
  <c r="V77" i="117"/>
  <c r="U77" i="117"/>
  <c r="T77" i="117"/>
  <c r="S77" i="117"/>
  <c r="R77" i="117"/>
  <c r="M77" i="117"/>
  <c r="J77" i="117" s="1"/>
  <c r="AP77" i="117" s="1"/>
  <c r="BF76" i="117"/>
  <c r="AR76" i="117"/>
  <c r="AS76" i="117" s="1"/>
  <c r="AT76" i="117" s="1"/>
  <c r="AU76" i="117" s="1"/>
  <c r="AV76" i="117" s="1"/>
  <c r="AQ76" i="117"/>
  <c r="AA76" i="117"/>
  <c r="V76" i="117"/>
  <c r="U76" i="117"/>
  <c r="X76" i="117" s="1"/>
  <c r="T76" i="117"/>
  <c r="S76" i="117"/>
  <c r="R76" i="117"/>
  <c r="M76" i="117"/>
  <c r="Z76" i="117" s="1"/>
  <c r="BF51" i="117"/>
  <c r="AR51" i="117"/>
  <c r="AQ51" i="117"/>
  <c r="AA51" i="117"/>
  <c r="V51" i="117"/>
  <c r="U51" i="117"/>
  <c r="X51" i="117" s="1"/>
  <c r="T51" i="117"/>
  <c r="S51" i="117"/>
  <c r="R51" i="117"/>
  <c r="M51" i="117"/>
  <c r="Z51" i="117" s="1"/>
  <c r="BF36" i="117"/>
  <c r="AR36" i="117"/>
  <c r="AQ36" i="117"/>
  <c r="AA36" i="117"/>
  <c r="Z36" i="117"/>
  <c r="V36" i="117"/>
  <c r="U36" i="117"/>
  <c r="T36" i="117"/>
  <c r="S36" i="117"/>
  <c r="R36" i="117"/>
  <c r="M36" i="117"/>
  <c r="J36" i="117" s="1"/>
  <c r="BF31" i="117"/>
  <c r="AR31" i="117"/>
  <c r="AQ31" i="117"/>
  <c r="AA31" i="117"/>
  <c r="V31" i="117"/>
  <c r="U31" i="117"/>
  <c r="X31" i="117" s="1"/>
  <c r="T31" i="117"/>
  <c r="S31" i="117"/>
  <c r="R31" i="117"/>
  <c r="M31" i="117"/>
  <c r="Z31" i="117" s="1"/>
  <c r="BF28" i="117"/>
  <c r="AR28" i="117"/>
  <c r="AS28" i="117" s="1"/>
  <c r="AT28" i="117" s="1"/>
  <c r="AU28" i="117" s="1"/>
  <c r="AV28" i="117" s="1"/>
  <c r="AQ28" i="117"/>
  <c r="AA28" i="117"/>
  <c r="V28" i="117"/>
  <c r="U28" i="117"/>
  <c r="W28" i="117" s="1"/>
  <c r="T28" i="117"/>
  <c r="S28" i="117"/>
  <c r="R28" i="117"/>
  <c r="M28" i="117"/>
  <c r="Z28" i="117" s="1"/>
  <c r="BF23" i="117"/>
  <c r="AR23" i="117"/>
  <c r="AQ23" i="117"/>
  <c r="AA23" i="117"/>
  <c r="Z23" i="117"/>
  <c r="V23" i="117"/>
  <c r="U23" i="117"/>
  <c r="X23" i="117" s="1"/>
  <c r="T23" i="117"/>
  <c r="S23" i="117"/>
  <c r="R23" i="117"/>
  <c r="M23" i="117"/>
  <c r="J23" i="117" s="1"/>
  <c r="BF10" i="117"/>
  <c r="AR10" i="117"/>
  <c r="AQ10" i="117"/>
  <c r="AA10" i="117"/>
  <c r="V10" i="117"/>
  <c r="U10" i="117"/>
  <c r="T10" i="117"/>
  <c r="S10" i="117"/>
  <c r="R10" i="117"/>
  <c r="M10" i="117"/>
  <c r="Z10" i="117" s="1"/>
  <c r="BF274" i="117"/>
  <c r="AR274" i="117"/>
  <c r="AQ274" i="117"/>
  <c r="AA274" i="117"/>
  <c r="V274" i="117"/>
  <c r="U274" i="117"/>
  <c r="T274" i="117"/>
  <c r="S274" i="117"/>
  <c r="R274" i="117"/>
  <c r="M274" i="117"/>
  <c r="Z274" i="117" s="1"/>
  <c r="BF218" i="117"/>
  <c r="AR218" i="117"/>
  <c r="AS218" i="117" s="1"/>
  <c r="AT218" i="117" s="1"/>
  <c r="AU218" i="117" s="1"/>
  <c r="AV218" i="117" s="1"/>
  <c r="AQ218" i="117"/>
  <c r="AA218" i="117"/>
  <c r="V218" i="117"/>
  <c r="V293" i="117" s="1"/>
  <c r="U218" i="117"/>
  <c r="T218" i="117"/>
  <c r="S218" i="117"/>
  <c r="R218" i="117"/>
  <c r="M218" i="117"/>
  <c r="Z218" i="117" s="1"/>
  <c r="BF205" i="117"/>
  <c r="AR205" i="117"/>
  <c r="AQ205" i="117"/>
  <c r="AA205" i="117"/>
  <c r="V205" i="117"/>
  <c r="U205" i="117"/>
  <c r="T205" i="117"/>
  <c r="S205" i="117"/>
  <c r="R205" i="117"/>
  <c r="M205" i="117"/>
  <c r="Z205" i="117" s="1"/>
  <c r="BF172" i="117"/>
  <c r="AR172" i="117"/>
  <c r="AQ172" i="117"/>
  <c r="AA172" i="117"/>
  <c r="V172" i="117"/>
  <c r="U172" i="117"/>
  <c r="T172" i="117"/>
  <c r="S172" i="117"/>
  <c r="S292" i="117" s="1"/>
  <c r="R172" i="117"/>
  <c r="M172" i="117"/>
  <c r="Z172" i="117" s="1"/>
  <c r="BF161" i="117"/>
  <c r="AR161" i="117"/>
  <c r="AR292" i="117" s="1"/>
  <c r="AQ161" i="117"/>
  <c r="AA161" i="117"/>
  <c r="V161" i="117"/>
  <c r="U161" i="117"/>
  <c r="T161" i="117"/>
  <c r="S161" i="117"/>
  <c r="R161" i="117"/>
  <c r="M161" i="117"/>
  <c r="Z161" i="117" s="1"/>
  <c r="BF150" i="117"/>
  <c r="AR150" i="117"/>
  <c r="AS150" i="117" s="1"/>
  <c r="AT150" i="117" s="1"/>
  <c r="AU150" i="117" s="1"/>
  <c r="AV150" i="117" s="1"/>
  <c r="AQ150" i="117"/>
  <c r="AA150" i="117"/>
  <c r="V150" i="117"/>
  <c r="U150" i="117"/>
  <c r="T150" i="117"/>
  <c r="S150" i="117"/>
  <c r="R150" i="117"/>
  <c r="M150" i="117"/>
  <c r="Z150" i="117" s="1"/>
  <c r="BF103" i="117"/>
  <c r="AR103" i="117"/>
  <c r="AQ103" i="117"/>
  <c r="AA103" i="117"/>
  <c r="V103" i="117"/>
  <c r="U103" i="117"/>
  <c r="X103" i="117" s="1"/>
  <c r="T103" i="117"/>
  <c r="S103" i="117"/>
  <c r="R103" i="117"/>
  <c r="M103" i="117"/>
  <c r="Z103" i="117" s="1"/>
  <c r="BF30" i="117"/>
  <c r="AR30" i="117"/>
  <c r="AQ30" i="117"/>
  <c r="AA30" i="117"/>
  <c r="V30" i="117"/>
  <c r="U30" i="117"/>
  <c r="T30" i="117"/>
  <c r="S30" i="117"/>
  <c r="R30" i="117"/>
  <c r="M30" i="117"/>
  <c r="Z30" i="117" s="1"/>
  <c r="BF231" i="117"/>
  <c r="AR231" i="117"/>
  <c r="AQ231" i="117"/>
  <c r="AA231" i="117"/>
  <c r="V231" i="117"/>
  <c r="U231" i="117"/>
  <c r="T231" i="117"/>
  <c r="S231" i="117"/>
  <c r="R231" i="117"/>
  <c r="M231" i="117"/>
  <c r="Z231" i="117" s="1"/>
  <c r="BF213" i="117"/>
  <c r="AR213" i="117"/>
  <c r="AS213" i="117" s="1"/>
  <c r="AT213" i="117" s="1"/>
  <c r="AU213" i="117" s="1"/>
  <c r="AV213" i="117" s="1"/>
  <c r="AQ213" i="117"/>
  <c r="AA213" i="117"/>
  <c r="V213" i="117"/>
  <c r="U213" i="117"/>
  <c r="T213" i="117"/>
  <c r="S213" i="117"/>
  <c r="R213" i="117"/>
  <c r="M213" i="117"/>
  <c r="J213" i="117" s="1"/>
  <c r="BF185" i="117"/>
  <c r="AR185" i="117"/>
  <c r="AQ185" i="117"/>
  <c r="AA185" i="117"/>
  <c r="V185" i="117"/>
  <c r="U185" i="117"/>
  <c r="T185" i="117"/>
  <c r="S185" i="117"/>
  <c r="R185" i="117"/>
  <c r="M185" i="117"/>
  <c r="BF167" i="117"/>
  <c r="AR167" i="117"/>
  <c r="AQ167" i="117"/>
  <c r="AA167" i="117"/>
  <c r="V167" i="117"/>
  <c r="U167" i="117"/>
  <c r="T167" i="117"/>
  <c r="S167" i="117"/>
  <c r="R167" i="117"/>
  <c r="M167" i="117"/>
  <c r="Z167" i="117" s="1"/>
  <c r="BF159" i="117"/>
  <c r="AR159" i="117"/>
  <c r="AQ159" i="117"/>
  <c r="AA159" i="117"/>
  <c r="Z159" i="117"/>
  <c r="V159" i="117"/>
  <c r="U159" i="117"/>
  <c r="T159" i="117"/>
  <c r="S159" i="117"/>
  <c r="R159" i="117"/>
  <c r="M159" i="117"/>
  <c r="J159" i="117" s="1"/>
  <c r="AP159" i="117" s="1"/>
  <c r="BF52" i="117"/>
  <c r="AR52" i="117"/>
  <c r="AS52" i="117" s="1"/>
  <c r="AT52" i="117" s="1"/>
  <c r="AU52" i="117" s="1"/>
  <c r="AV52" i="117" s="1"/>
  <c r="AQ52" i="117"/>
  <c r="AA52" i="117"/>
  <c r="V52" i="117"/>
  <c r="U52" i="117"/>
  <c r="T52" i="117"/>
  <c r="S52" i="117"/>
  <c r="R52" i="117"/>
  <c r="M52" i="117"/>
  <c r="J52" i="117" s="1"/>
  <c r="BF43" i="117"/>
  <c r="AR43" i="117"/>
  <c r="AQ43" i="117"/>
  <c r="AA43" i="117"/>
  <c r="Z43" i="117"/>
  <c r="V43" i="117"/>
  <c r="U43" i="117"/>
  <c r="X43" i="117" s="1"/>
  <c r="T43" i="117"/>
  <c r="S43" i="117"/>
  <c r="R43" i="117"/>
  <c r="M43" i="117"/>
  <c r="J43" i="117" s="1"/>
  <c r="BF226" i="117"/>
  <c r="AR226" i="117"/>
  <c r="AQ226" i="117"/>
  <c r="AA226" i="117"/>
  <c r="V226" i="117"/>
  <c r="U226" i="117"/>
  <c r="T226" i="117"/>
  <c r="S226" i="117"/>
  <c r="R226" i="117"/>
  <c r="M226" i="117"/>
  <c r="Z226" i="117" s="1"/>
  <c r="BF95" i="117"/>
  <c r="AR95" i="117"/>
  <c r="AQ95" i="117"/>
  <c r="AA95" i="117"/>
  <c r="V95" i="117"/>
  <c r="U95" i="117"/>
  <c r="T95" i="117"/>
  <c r="S95" i="117"/>
  <c r="R95" i="117"/>
  <c r="M95" i="117"/>
  <c r="BF81" i="117"/>
  <c r="AR81" i="117"/>
  <c r="AS81" i="117" s="1"/>
  <c r="AT81" i="117" s="1"/>
  <c r="AU81" i="117" s="1"/>
  <c r="AV81" i="117" s="1"/>
  <c r="AQ81" i="117"/>
  <c r="AA81" i="117"/>
  <c r="V81" i="117"/>
  <c r="U81" i="117"/>
  <c r="T81" i="117"/>
  <c r="S81" i="117"/>
  <c r="R81" i="117"/>
  <c r="M81" i="117"/>
  <c r="Z81" i="117" s="1"/>
  <c r="BF280" i="117"/>
  <c r="AR280" i="117"/>
  <c r="AQ280" i="117"/>
  <c r="AA280" i="117"/>
  <c r="V280" i="117"/>
  <c r="U280" i="117"/>
  <c r="T280" i="117"/>
  <c r="S280" i="117"/>
  <c r="R280" i="117"/>
  <c r="M280" i="117"/>
  <c r="Z280" i="117" s="1"/>
  <c r="BF215" i="117"/>
  <c r="AR215" i="117"/>
  <c r="AQ215" i="117"/>
  <c r="AA215" i="117"/>
  <c r="V215" i="117"/>
  <c r="U215" i="117"/>
  <c r="T215" i="117"/>
  <c r="S215" i="117"/>
  <c r="R215" i="117"/>
  <c r="M215" i="117"/>
  <c r="Z215" i="117" s="1"/>
  <c r="BF188" i="117"/>
  <c r="AR188" i="117"/>
  <c r="AQ188" i="117"/>
  <c r="AA188" i="117"/>
  <c r="V188" i="117"/>
  <c r="U188" i="117"/>
  <c r="T188" i="117"/>
  <c r="S188" i="117"/>
  <c r="R188" i="117"/>
  <c r="M188" i="117"/>
  <c r="Z188" i="117" s="1"/>
  <c r="BF96" i="117"/>
  <c r="AS96" i="117"/>
  <c r="AT96" i="117" s="1"/>
  <c r="AU96" i="117" s="1"/>
  <c r="AV96" i="117" s="1"/>
  <c r="AR96" i="117"/>
  <c r="AQ96" i="117"/>
  <c r="AA96" i="117"/>
  <c r="V96" i="117"/>
  <c r="U96" i="117"/>
  <c r="T96" i="117"/>
  <c r="S96" i="117"/>
  <c r="R96" i="117"/>
  <c r="M96" i="117"/>
  <c r="J96" i="117" s="1"/>
  <c r="BF89" i="117"/>
  <c r="AR89" i="117"/>
  <c r="AQ89" i="117"/>
  <c r="AA89" i="117"/>
  <c r="V89" i="117"/>
  <c r="U89" i="117"/>
  <c r="X89" i="117" s="1"/>
  <c r="T89" i="117"/>
  <c r="S89" i="117"/>
  <c r="R89" i="117"/>
  <c r="M89" i="117"/>
  <c r="Z89" i="117" s="1"/>
  <c r="BF73" i="117"/>
  <c r="AR73" i="117"/>
  <c r="AQ73" i="117"/>
  <c r="AA73" i="117"/>
  <c r="Z73" i="117"/>
  <c r="V73" i="117"/>
  <c r="U73" i="117"/>
  <c r="T73" i="117"/>
  <c r="S73" i="117"/>
  <c r="R73" i="117"/>
  <c r="M73" i="117"/>
  <c r="J73" i="117" s="1"/>
  <c r="BF59" i="117"/>
  <c r="AR59" i="117"/>
  <c r="AQ59" i="117"/>
  <c r="AA59" i="117"/>
  <c r="V59" i="117"/>
  <c r="V291" i="117" s="1"/>
  <c r="U59" i="117"/>
  <c r="X59" i="117" s="1"/>
  <c r="T59" i="117"/>
  <c r="S59" i="117"/>
  <c r="R59" i="117"/>
  <c r="R291" i="117" s="1"/>
  <c r="M59" i="117"/>
  <c r="Z59" i="117" s="1"/>
  <c r="BF53" i="117"/>
  <c r="AR53" i="117"/>
  <c r="AS53" i="117" s="1"/>
  <c r="AT53" i="117" s="1"/>
  <c r="AU53" i="117" s="1"/>
  <c r="AV53" i="117" s="1"/>
  <c r="AQ53" i="117"/>
  <c r="AA53" i="117"/>
  <c r="V53" i="117"/>
  <c r="U53" i="117"/>
  <c r="W53" i="117" s="1"/>
  <c r="T53" i="117"/>
  <c r="S53" i="117"/>
  <c r="R53" i="117"/>
  <c r="M53" i="117"/>
  <c r="J53" i="117" s="1"/>
  <c r="BF273" i="117"/>
  <c r="BF294" i="117" s="1"/>
  <c r="AR273" i="117"/>
  <c r="AR294" i="117" s="1"/>
  <c r="AQ273" i="117"/>
  <c r="AA273" i="117"/>
  <c r="V273" i="117"/>
  <c r="V294" i="117" s="1"/>
  <c r="U273" i="117"/>
  <c r="T273" i="117"/>
  <c r="T294" i="117" s="1"/>
  <c r="S273" i="117"/>
  <c r="R273" i="117"/>
  <c r="R294" i="117" s="1"/>
  <c r="M273" i="117"/>
  <c r="Z273" i="117" s="1"/>
  <c r="BF227" i="117"/>
  <c r="AR227" i="117"/>
  <c r="AQ227" i="117"/>
  <c r="AA227" i="117"/>
  <c r="V227" i="117"/>
  <c r="U227" i="117"/>
  <c r="T227" i="117"/>
  <c r="S227" i="117"/>
  <c r="R227" i="117"/>
  <c r="M227" i="117"/>
  <c r="Z227" i="117" s="1"/>
  <c r="BF196" i="117"/>
  <c r="AR196" i="117"/>
  <c r="AQ196" i="117"/>
  <c r="AA196" i="117"/>
  <c r="V196" i="117"/>
  <c r="U196" i="117"/>
  <c r="T196" i="117"/>
  <c r="S196" i="117"/>
  <c r="R196" i="117"/>
  <c r="M196" i="117"/>
  <c r="Z196" i="117" s="1"/>
  <c r="BF107" i="117"/>
  <c r="AR107" i="117"/>
  <c r="AR291" i="117" s="1"/>
  <c r="AQ107" i="117"/>
  <c r="AA107" i="117"/>
  <c r="V107" i="117"/>
  <c r="U107" i="117"/>
  <c r="W107" i="117" s="1"/>
  <c r="T107" i="117"/>
  <c r="S107" i="117"/>
  <c r="R107" i="117"/>
  <c r="M107" i="117"/>
  <c r="Z107" i="117" s="1"/>
  <c r="BF88" i="117"/>
  <c r="AR88" i="117"/>
  <c r="AQ88" i="117"/>
  <c r="AA88" i="117"/>
  <c r="V88" i="117"/>
  <c r="U88" i="117"/>
  <c r="X88" i="117" s="1"/>
  <c r="T88" i="117"/>
  <c r="S88" i="117"/>
  <c r="R88" i="117"/>
  <c r="M88" i="117"/>
  <c r="Z88" i="117" s="1"/>
  <c r="BF55" i="117"/>
  <c r="AR55" i="117"/>
  <c r="AQ55" i="117"/>
  <c r="AA55" i="117"/>
  <c r="Z55" i="117"/>
  <c r="V55" i="117"/>
  <c r="U55" i="117"/>
  <c r="T55" i="117"/>
  <c r="S55" i="117"/>
  <c r="R55" i="117"/>
  <c r="M55" i="117"/>
  <c r="J55" i="117" s="1"/>
  <c r="BF195" i="117"/>
  <c r="AR195" i="117"/>
  <c r="AQ195" i="117"/>
  <c r="AA195" i="117"/>
  <c r="V195" i="117"/>
  <c r="U195" i="117"/>
  <c r="T195" i="117"/>
  <c r="S195" i="117"/>
  <c r="R195" i="117"/>
  <c r="M195" i="117"/>
  <c r="Z195" i="117" s="1"/>
  <c r="BF86" i="117"/>
  <c r="AR86" i="117"/>
  <c r="AS86" i="117" s="1"/>
  <c r="AT86" i="117" s="1"/>
  <c r="AU86" i="117" s="1"/>
  <c r="AV86" i="117" s="1"/>
  <c r="AQ86" i="117"/>
  <c r="AA86" i="117"/>
  <c r="V86" i="117"/>
  <c r="U86" i="117"/>
  <c r="W86" i="117" s="1"/>
  <c r="T86" i="117"/>
  <c r="S86" i="117"/>
  <c r="R86" i="117"/>
  <c r="M86" i="117"/>
  <c r="J86" i="117" s="1"/>
  <c r="BF57" i="117"/>
  <c r="AR57" i="117"/>
  <c r="AQ57" i="117"/>
  <c r="AA57" i="117"/>
  <c r="V57" i="117"/>
  <c r="U57" i="117"/>
  <c r="X57" i="117" s="1"/>
  <c r="T57" i="117"/>
  <c r="S57" i="117"/>
  <c r="R57" i="117"/>
  <c r="M57" i="117"/>
  <c r="Z57" i="117" s="1"/>
  <c r="J57" i="117"/>
  <c r="AP57" i="117" s="1"/>
  <c r="BF50" i="117"/>
  <c r="AR50" i="117"/>
  <c r="AS50" i="117" s="1"/>
  <c r="AQ50" i="117"/>
  <c r="AQ290" i="117" s="1"/>
  <c r="AA50" i="117"/>
  <c r="Z50" i="117"/>
  <c r="V50" i="117"/>
  <c r="V290" i="117" s="1"/>
  <c r="U50" i="117"/>
  <c r="U290" i="117" s="1"/>
  <c r="T50" i="117"/>
  <c r="S50" i="117"/>
  <c r="S290" i="117" s="1"/>
  <c r="R50" i="117"/>
  <c r="R290" i="117" s="1"/>
  <c r="M50" i="117"/>
  <c r="BF285" i="117"/>
  <c r="AR285" i="117"/>
  <c r="AQ285" i="117"/>
  <c r="AA285" i="117"/>
  <c r="V285" i="117"/>
  <c r="U285" i="117"/>
  <c r="T285" i="117"/>
  <c r="S285" i="117"/>
  <c r="R285" i="117"/>
  <c r="M285" i="117"/>
  <c r="BF292" i="117"/>
  <c r="AA292" i="117"/>
  <c r="V292" i="117"/>
  <c r="U292" i="117"/>
  <c r="R292" i="117"/>
  <c r="M292" i="117"/>
  <c r="AR293" i="117"/>
  <c r="AA293" i="117"/>
  <c r="T293" i="117"/>
  <c r="S293" i="117"/>
  <c r="R293" i="117"/>
  <c r="AQ294" i="117"/>
  <c r="AR290" i="117"/>
  <c r="AA290" i="117"/>
  <c r="M290" i="117"/>
  <c r="BF286" i="117"/>
  <c r="AQ286" i="117"/>
  <c r="AA286" i="117"/>
  <c r="V286" i="117"/>
  <c r="T286" i="117"/>
  <c r="S286" i="117"/>
  <c r="R286" i="117"/>
  <c r="M286" i="117"/>
  <c r="BG160" i="116"/>
  <c r="BE160" i="116"/>
  <c r="BC160" i="116"/>
  <c r="BB160" i="116"/>
  <c r="BA160" i="116"/>
  <c r="AZ160" i="116"/>
  <c r="AY160" i="116"/>
  <c r="AN160" i="116"/>
  <c r="AM160" i="116"/>
  <c r="AL160" i="116"/>
  <c r="AK160" i="116"/>
  <c r="AJ160" i="116"/>
  <c r="AI160" i="116"/>
  <c r="AH160" i="116"/>
  <c r="AG160" i="116"/>
  <c r="AF160" i="116"/>
  <c r="AE160" i="116"/>
  <c r="AD160" i="116"/>
  <c r="AC160" i="116"/>
  <c r="O160" i="116"/>
  <c r="K160" i="116"/>
  <c r="I160" i="116"/>
  <c r="E160" i="116"/>
  <c r="B160" i="116"/>
  <c r="BG159" i="116"/>
  <c r="BE159" i="116"/>
  <c r="BC159" i="116"/>
  <c r="BB159" i="116"/>
  <c r="BA159" i="116"/>
  <c r="AZ159" i="116"/>
  <c r="AY159" i="116"/>
  <c r="AN159" i="116"/>
  <c r="AM159" i="116"/>
  <c r="AL159" i="116"/>
  <c r="AK159" i="116"/>
  <c r="AJ159" i="116"/>
  <c r="AI159" i="116"/>
  <c r="AH159" i="116"/>
  <c r="AG159" i="116"/>
  <c r="AF159" i="116"/>
  <c r="AE159" i="116"/>
  <c r="AD159" i="116"/>
  <c r="AC159" i="116"/>
  <c r="O159" i="116"/>
  <c r="K159" i="116"/>
  <c r="I159" i="116"/>
  <c r="E159" i="116"/>
  <c r="B159" i="116"/>
  <c r="BG158" i="116"/>
  <c r="BE158" i="116"/>
  <c r="BC158" i="116"/>
  <c r="BB158" i="116"/>
  <c r="BA158" i="116"/>
  <c r="AZ158" i="116"/>
  <c r="AY158" i="116"/>
  <c r="AN158" i="116"/>
  <c r="AM158" i="116"/>
  <c r="AL158" i="116"/>
  <c r="AK158" i="116"/>
  <c r="AJ158" i="116"/>
  <c r="AI158" i="116"/>
  <c r="AH158" i="116"/>
  <c r="AG158" i="116"/>
  <c r="AF158" i="116"/>
  <c r="AE158" i="116"/>
  <c r="AD158" i="116"/>
  <c r="AC158" i="116"/>
  <c r="O158" i="116"/>
  <c r="K158" i="116"/>
  <c r="I158" i="116"/>
  <c r="E158" i="116"/>
  <c r="B158" i="116"/>
  <c r="BG157" i="116"/>
  <c r="BE157" i="116"/>
  <c r="BC157" i="116"/>
  <c r="BB157" i="116"/>
  <c r="BA157" i="116"/>
  <c r="AZ157" i="116"/>
  <c r="AY157" i="116"/>
  <c r="AN157" i="116"/>
  <c r="AM157" i="116"/>
  <c r="AL157" i="116"/>
  <c r="AK157" i="116"/>
  <c r="AJ157" i="116"/>
  <c r="AI157" i="116"/>
  <c r="AH157" i="116"/>
  <c r="AG157" i="116"/>
  <c r="AF157" i="116"/>
  <c r="AE157" i="116"/>
  <c r="AD157" i="116"/>
  <c r="AC157" i="116"/>
  <c r="O157" i="116"/>
  <c r="K157" i="116"/>
  <c r="I157" i="116"/>
  <c r="E157" i="116"/>
  <c r="B157" i="116"/>
  <c r="BG156" i="116"/>
  <c r="BE156" i="116"/>
  <c r="BC156" i="116"/>
  <c r="BB156" i="116"/>
  <c r="BA156" i="116"/>
  <c r="AZ156" i="116"/>
  <c r="AY156" i="116"/>
  <c r="AN156" i="116"/>
  <c r="AM156" i="116"/>
  <c r="AL156" i="116"/>
  <c r="AK156" i="116"/>
  <c r="AJ156" i="116"/>
  <c r="AI156" i="116"/>
  <c r="AH156" i="116"/>
  <c r="AG156" i="116"/>
  <c r="AF156" i="116"/>
  <c r="AE156" i="116"/>
  <c r="AD156" i="116"/>
  <c r="AC156" i="116"/>
  <c r="O156" i="116"/>
  <c r="K156" i="116"/>
  <c r="I156" i="116"/>
  <c r="E156" i="116"/>
  <c r="B156" i="116"/>
  <c r="BG155" i="116"/>
  <c r="BE155" i="116"/>
  <c r="BC155" i="116"/>
  <c r="BB155" i="116"/>
  <c r="BA155" i="116"/>
  <c r="AZ155" i="116"/>
  <c r="AY155" i="116"/>
  <c r="AN155" i="116"/>
  <c r="AM155" i="116"/>
  <c r="AL155" i="116"/>
  <c r="AK155" i="116"/>
  <c r="AJ155" i="116"/>
  <c r="AI155" i="116"/>
  <c r="AH155" i="116"/>
  <c r="AG155" i="116"/>
  <c r="AF155" i="116"/>
  <c r="AE155" i="116"/>
  <c r="AD155" i="116"/>
  <c r="AC155" i="116"/>
  <c r="O155" i="116"/>
  <c r="K155" i="116"/>
  <c r="I155" i="116"/>
  <c r="E155" i="116"/>
  <c r="B155" i="116"/>
  <c r="BG154" i="116"/>
  <c r="BE154" i="116"/>
  <c r="BC154" i="116"/>
  <c r="BB154" i="116"/>
  <c r="BA154" i="116"/>
  <c r="AZ154" i="116"/>
  <c r="AY154" i="116"/>
  <c r="AN154" i="116"/>
  <c r="AM154" i="116"/>
  <c r="AL154" i="116"/>
  <c r="AK154" i="116"/>
  <c r="AJ154" i="116"/>
  <c r="AI154" i="116"/>
  <c r="AH154" i="116"/>
  <c r="AG154" i="116"/>
  <c r="AF154" i="116"/>
  <c r="AE154" i="116"/>
  <c r="AD154" i="116"/>
  <c r="AC154" i="116"/>
  <c r="O154" i="116"/>
  <c r="K154" i="116"/>
  <c r="I154" i="116"/>
  <c r="E154" i="116"/>
  <c r="B154" i="116"/>
  <c r="BG153" i="116"/>
  <c r="BE153" i="116"/>
  <c r="BC153" i="116"/>
  <c r="BB153" i="116"/>
  <c r="BA153" i="116"/>
  <c r="AZ153" i="116"/>
  <c r="AY153" i="116"/>
  <c r="AN153" i="116"/>
  <c r="AM153" i="116"/>
  <c r="AL153" i="116"/>
  <c r="AK153" i="116"/>
  <c r="AJ153" i="116"/>
  <c r="AI153" i="116"/>
  <c r="AH153" i="116"/>
  <c r="AG153" i="116"/>
  <c r="AF153" i="116"/>
  <c r="AE153" i="116"/>
  <c r="AD153" i="116"/>
  <c r="AC153" i="116"/>
  <c r="O153" i="116"/>
  <c r="K153" i="116"/>
  <c r="I153" i="116"/>
  <c r="E153" i="116"/>
  <c r="B153" i="116"/>
  <c r="BG152" i="116"/>
  <c r="BE152" i="116"/>
  <c r="BC152" i="116"/>
  <c r="BB152" i="116"/>
  <c r="BA152" i="116"/>
  <c r="AZ152" i="116"/>
  <c r="AY152" i="116"/>
  <c r="AN152" i="116"/>
  <c r="AM152" i="116"/>
  <c r="AL152" i="116"/>
  <c r="AK152" i="116"/>
  <c r="AJ152" i="116"/>
  <c r="AI152" i="116"/>
  <c r="AH152" i="116"/>
  <c r="AG152" i="116"/>
  <c r="AF152" i="116"/>
  <c r="AE152" i="116"/>
  <c r="AD152" i="116"/>
  <c r="AC152" i="116"/>
  <c r="O152" i="116"/>
  <c r="K152" i="116"/>
  <c r="I152" i="116"/>
  <c r="E152" i="116"/>
  <c r="B152" i="116"/>
  <c r="BG151" i="116"/>
  <c r="BE151" i="116"/>
  <c r="BC151" i="116"/>
  <c r="BB151" i="116"/>
  <c r="BA151" i="116"/>
  <c r="AZ151" i="116"/>
  <c r="AY151" i="116"/>
  <c r="AN151" i="116"/>
  <c r="AM151" i="116"/>
  <c r="AL151" i="116"/>
  <c r="AK151" i="116"/>
  <c r="AJ151" i="116"/>
  <c r="AI151" i="116"/>
  <c r="AH151" i="116"/>
  <c r="AG151" i="116"/>
  <c r="AF151" i="116"/>
  <c r="AE151" i="116"/>
  <c r="AD151" i="116"/>
  <c r="AC151" i="116"/>
  <c r="O151" i="116"/>
  <c r="K151" i="116"/>
  <c r="I151" i="116"/>
  <c r="E151" i="116"/>
  <c r="B151" i="116"/>
  <c r="BG150" i="116"/>
  <c r="BE150" i="116"/>
  <c r="BC150" i="116"/>
  <c r="BB150" i="116"/>
  <c r="BA150" i="116"/>
  <c r="AZ150" i="116"/>
  <c r="AY150" i="116"/>
  <c r="AN150" i="116"/>
  <c r="AM150" i="116"/>
  <c r="AL150" i="116"/>
  <c r="AK150" i="116"/>
  <c r="AJ150" i="116"/>
  <c r="AI150" i="116"/>
  <c r="AH150" i="116"/>
  <c r="AG150" i="116"/>
  <c r="AF150" i="116"/>
  <c r="AE150" i="116"/>
  <c r="AD150" i="116"/>
  <c r="AC150" i="116"/>
  <c r="O150" i="116"/>
  <c r="K150" i="116"/>
  <c r="I150" i="116"/>
  <c r="E150" i="116"/>
  <c r="B150" i="116"/>
  <c r="BG147" i="116"/>
  <c r="BE147" i="116"/>
  <c r="BC147" i="116"/>
  <c r="BB147" i="116"/>
  <c r="BA147" i="116"/>
  <c r="AZ147" i="116"/>
  <c r="AY147" i="116"/>
  <c r="AN147" i="116"/>
  <c r="AM147" i="116"/>
  <c r="AL147" i="116"/>
  <c r="AK147" i="116"/>
  <c r="AJ147" i="116"/>
  <c r="AI147" i="116"/>
  <c r="AH147" i="116"/>
  <c r="AG147" i="116"/>
  <c r="AF147" i="116"/>
  <c r="AE147" i="116"/>
  <c r="AD147" i="116"/>
  <c r="AC147" i="116"/>
  <c r="O147" i="116"/>
  <c r="K147" i="116"/>
  <c r="I147" i="116"/>
  <c r="E147" i="116"/>
  <c r="B147" i="116"/>
  <c r="BF112" i="116"/>
  <c r="AR112" i="116"/>
  <c r="AQ112" i="116"/>
  <c r="AA112" i="116"/>
  <c r="V112" i="116"/>
  <c r="U112" i="116"/>
  <c r="X112" i="116" s="1"/>
  <c r="T112" i="116"/>
  <c r="S112" i="116"/>
  <c r="R112" i="116"/>
  <c r="M112" i="116"/>
  <c r="Z112" i="116" s="1"/>
  <c r="BF108" i="116"/>
  <c r="AR108" i="116"/>
  <c r="AS108" i="116" s="1"/>
  <c r="AT108" i="116" s="1"/>
  <c r="AU108" i="116" s="1"/>
  <c r="AV108" i="116" s="1"/>
  <c r="AQ108" i="116"/>
  <c r="AA108" i="116"/>
  <c r="V108" i="116"/>
  <c r="U108" i="116"/>
  <c r="W108" i="116" s="1"/>
  <c r="T108" i="116"/>
  <c r="S108" i="116"/>
  <c r="R108" i="116"/>
  <c r="M108" i="116"/>
  <c r="Z108" i="116" s="1"/>
  <c r="BF103" i="116"/>
  <c r="AR103" i="116"/>
  <c r="AQ103" i="116"/>
  <c r="AA103" i="116"/>
  <c r="Z103" i="116"/>
  <c r="V103" i="116"/>
  <c r="U103" i="116"/>
  <c r="T103" i="116"/>
  <c r="S103" i="116"/>
  <c r="R103" i="116"/>
  <c r="M103" i="116"/>
  <c r="J103" i="116" s="1"/>
  <c r="BF93" i="116"/>
  <c r="AR93" i="116"/>
  <c r="AS93" i="116" s="1"/>
  <c r="AQ93" i="116"/>
  <c r="AA93" i="116"/>
  <c r="V93" i="116"/>
  <c r="U93" i="116"/>
  <c r="T93" i="116"/>
  <c r="S93" i="116"/>
  <c r="R93" i="116"/>
  <c r="M93" i="116"/>
  <c r="Z93" i="116" s="1"/>
  <c r="BF76" i="116"/>
  <c r="AR76" i="116"/>
  <c r="AQ76" i="116"/>
  <c r="AA76" i="116"/>
  <c r="Z76" i="116"/>
  <c r="V76" i="116"/>
  <c r="U76" i="116"/>
  <c r="T76" i="116"/>
  <c r="S76" i="116"/>
  <c r="R76" i="116"/>
  <c r="M76" i="116"/>
  <c r="J76" i="116" s="1"/>
  <c r="BF64" i="116"/>
  <c r="AR64" i="116"/>
  <c r="AS64" i="116" s="1"/>
  <c r="AT64" i="116" s="1"/>
  <c r="AU64" i="116" s="1"/>
  <c r="AV64" i="116" s="1"/>
  <c r="AQ64" i="116"/>
  <c r="AA64" i="116"/>
  <c r="V64" i="116"/>
  <c r="U64" i="116"/>
  <c r="W64" i="116" s="1"/>
  <c r="T64" i="116"/>
  <c r="S64" i="116"/>
  <c r="R64" i="116"/>
  <c r="M64" i="116"/>
  <c r="Z64" i="116" s="1"/>
  <c r="J64" i="116"/>
  <c r="AO64" i="116" s="1"/>
  <c r="BF55" i="116"/>
  <c r="AR55" i="116"/>
  <c r="AS55" i="116" s="1"/>
  <c r="AT55" i="116" s="1"/>
  <c r="AU55" i="116" s="1"/>
  <c r="AV55" i="116" s="1"/>
  <c r="AQ55" i="116"/>
  <c r="AA55" i="116"/>
  <c r="V55" i="116"/>
  <c r="U55" i="116"/>
  <c r="T55" i="116"/>
  <c r="S55" i="116"/>
  <c r="R55" i="116"/>
  <c r="M55" i="116"/>
  <c r="Z55" i="116" s="1"/>
  <c r="BF35" i="116"/>
  <c r="AR35" i="116"/>
  <c r="AQ35" i="116"/>
  <c r="AA35" i="116"/>
  <c r="V35" i="116"/>
  <c r="U35" i="116"/>
  <c r="T35" i="116"/>
  <c r="S35" i="116"/>
  <c r="R35" i="116"/>
  <c r="M35" i="116"/>
  <c r="Z35" i="116" s="1"/>
  <c r="BF111" i="116"/>
  <c r="AR111" i="116"/>
  <c r="AQ111" i="116"/>
  <c r="AA111" i="116"/>
  <c r="V111" i="116"/>
  <c r="U111" i="116"/>
  <c r="T111" i="116"/>
  <c r="S111" i="116"/>
  <c r="R111" i="116"/>
  <c r="M111" i="116"/>
  <c r="J111" i="116" s="1"/>
  <c r="BF92" i="116"/>
  <c r="AR92" i="116"/>
  <c r="AS92" i="116" s="1"/>
  <c r="AQ92" i="116"/>
  <c r="AA92" i="116"/>
  <c r="Z92" i="116"/>
  <c r="V92" i="116"/>
  <c r="U92" i="116"/>
  <c r="X92" i="116" s="1"/>
  <c r="T92" i="116"/>
  <c r="S92" i="116"/>
  <c r="R92" i="116"/>
  <c r="M92" i="116"/>
  <c r="J92" i="116" s="1"/>
  <c r="AP92" i="116" s="1"/>
  <c r="BF90" i="116"/>
  <c r="AR90" i="116"/>
  <c r="AS90" i="116" s="1"/>
  <c r="AT90" i="116" s="1"/>
  <c r="AU90" i="116" s="1"/>
  <c r="AV90" i="116" s="1"/>
  <c r="AQ90" i="116"/>
  <c r="AA90" i="116"/>
  <c r="V90" i="116"/>
  <c r="U90" i="116"/>
  <c r="W90" i="116" s="1"/>
  <c r="T90" i="116"/>
  <c r="S90" i="116"/>
  <c r="R90" i="116"/>
  <c r="M90" i="116"/>
  <c r="J90" i="116" s="1"/>
  <c r="BF72" i="116"/>
  <c r="AR72" i="116"/>
  <c r="AQ72" i="116"/>
  <c r="AA72" i="116"/>
  <c r="V72" i="116"/>
  <c r="U72" i="116"/>
  <c r="T72" i="116"/>
  <c r="S72" i="116"/>
  <c r="R72" i="116"/>
  <c r="M72" i="116"/>
  <c r="J72" i="116" s="1"/>
  <c r="BF53" i="116"/>
  <c r="AR53" i="116"/>
  <c r="AS53" i="116" s="1"/>
  <c r="AT53" i="116" s="1"/>
  <c r="AU53" i="116" s="1"/>
  <c r="AV53" i="116" s="1"/>
  <c r="AQ53" i="116"/>
  <c r="AA53" i="116"/>
  <c r="V53" i="116"/>
  <c r="U53" i="116"/>
  <c r="X53" i="116" s="1"/>
  <c r="T53" i="116"/>
  <c r="S53" i="116"/>
  <c r="R53" i="116"/>
  <c r="M53" i="116"/>
  <c r="Z53" i="116" s="1"/>
  <c r="J53" i="116"/>
  <c r="BF51" i="116"/>
  <c r="AR51" i="116"/>
  <c r="AS51" i="116" s="1"/>
  <c r="AT51" i="116" s="1"/>
  <c r="AU51" i="116" s="1"/>
  <c r="AV51" i="116" s="1"/>
  <c r="AQ51" i="116"/>
  <c r="AA51" i="116"/>
  <c r="V51" i="116"/>
  <c r="U51" i="116"/>
  <c r="X51" i="116" s="1"/>
  <c r="T51" i="116"/>
  <c r="S51" i="116"/>
  <c r="R51" i="116"/>
  <c r="M51" i="116"/>
  <c r="Z51" i="116" s="1"/>
  <c r="BF31" i="116"/>
  <c r="AR31" i="116"/>
  <c r="AS31" i="116" s="1"/>
  <c r="AT31" i="116" s="1"/>
  <c r="AU31" i="116" s="1"/>
  <c r="AV31" i="116" s="1"/>
  <c r="AQ31" i="116"/>
  <c r="AA31" i="116"/>
  <c r="V31" i="116"/>
  <c r="U31" i="116"/>
  <c r="T31" i="116"/>
  <c r="S31" i="116"/>
  <c r="R31" i="116"/>
  <c r="M31" i="116"/>
  <c r="J31" i="116" s="1"/>
  <c r="BF27" i="116"/>
  <c r="AR27" i="116"/>
  <c r="AQ27" i="116"/>
  <c r="AA27" i="116"/>
  <c r="V27" i="116"/>
  <c r="U27" i="116"/>
  <c r="T27" i="116"/>
  <c r="S27" i="116"/>
  <c r="R27" i="116"/>
  <c r="M27" i="116"/>
  <c r="J27" i="116" s="1"/>
  <c r="BF17" i="116"/>
  <c r="AR17" i="116"/>
  <c r="AS17" i="116" s="1"/>
  <c r="AT17" i="116" s="1"/>
  <c r="AU17" i="116" s="1"/>
  <c r="AV17" i="116" s="1"/>
  <c r="AQ17" i="116"/>
  <c r="AA17" i="116"/>
  <c r="V17" i="116"/>
  <c r="U17" i="116"/>
  <c r="X17" i="116" s="1"/>
  <c r="T17" i="116"/>
  <c r="S17" i="116"/>
  <c r="R17" i="116"/>
  <c r="M17" i="116"/>
  <c r="Z17" i="116" s="1"/>
  <c r="BF11" i="116"/>
  <c r="AR11" i="116"/>
  <c r="AS11" i="116" s="1"/>
  <c r="AT11" i="116" s="1"/>
  <c r="AQ11" i="116"/>
  <c r="AA11" i="116"/>
  <c r="V11" i="116"/>
  <c r="U11" i="116"/>
  <c r="X11" i="116" s="1"/>
  <c r="T11" i="116"/>
  <c r="S11" i="116"/>
  <c r="R11" i="116"/>
  <c r="M11" i="116"/>
  <c r="Z11" i="116" s="1"/>
  <c r="J11" i="116"/>
  <c r="AP11" i="116" s="1"/>
  <c r="BF130" i="116"/>
  <c r="AR130" i="116"/>
  <c r="AS130" i="116" s="1"/>
  <c r="AQ130" i="116"/>
  <c r="AA130" i="116"/>
  <c r="V130" i="116"/>
  <c r="U130" i="116"/>
  <c r="T130" i="116"/>
  <c r="S130" i="116"/>
  <c r="R130" i="116"/>
  <c r="M130" i="116"/>
  <c r="J130" i="116" s="1"/>
  <c r="BF121" i="116"/>
  <c r="AR121" i="116"/>
  <c r="AQ121" i="116"/>
  <c r="AA121" i="116"/>
  <c r="V121" i="116"/>
  <c r="U121" i="116"/>
  <c r="T121" i="116"/>
  <c r="S121" i="116"/>
  <c r="R121" i="116"/>
  <c r="M121" i="116"/>
  <c r="J121" i="116" s="1"/>
  <c r="BF109" i="116"/>
  <c r="AR109" i="116"/>
  <c r="AS109" i="116" s="1"/>
  <c r="AT109" i="116" s="1"/>
  <c r="AU109" i="116" s="1"/>
  <c r="AV109" i="116" s="1"/>
  <c r="AQ109" i="116"/>
  <c r="AA109" i="116"/>
  <c r="V109" i="116"/>
  <c r="U109" i="116"/>
  <c r="X109" i="116" s="1"/>
  <c r="T109" i="116"/>
  <c r="S109" i="116"/>
  <c r="R109" i="116"/>
  <c r="M109" i="116"/>
  <c r="Z109" i="116" s="1"/>
  <c r="BF106" i="116"/>
  <c r="AR106" i="116"/>
  <c r="AS106" i="116" s="1"/>
  <c r="AQ106" i="116"/>
  <c r="AA106" i="116"/>
  <c r="Z106" i="116"/>
  <c r="V106" i="116"/>
  <c r="U106" i="116"/>
  <c r="X106" i="116" s="1"/>
  <c r="T106" i="116"/>
  <c r="S106" i="116"/>
  <c r="R106" i="116"/>
  <c r="M106" i="116"/>
  <c r="J106" i="116" s="1"/>
  <c r="AP106" i="116" s="1"/>
  <c r="BF97" i="116"/>
  <c r="AR97" i="116"/>
  <c r="AS97" i="116" s="1"/>
  <c r="AT97" i="116" s="1"/>
  <c r="AU97" i="116" s="1"/>
  <c r="AV97" i="116" s="1"/>
  <c r="AQ97" i="116"/>
  <c r="AA97" i="116"/>
  <c r="V97" i="116"/>
  <c r="U97" i="116"/>
  <c r="T97" i="116"/>
  <c r="S97" i="116"/>
  <c r="R97" i="116"/>
  <c r="M97" i="116"/>
  <c r="BF74" i="116"/>
  <c r="AR74" i="116"/>
  <c r="AQ74" i="116"/>
  <c r="AA74" i="116"/>
  <c r="V74" i="116"/>
  <c r="U74" i="116"/>
  <c r="X74" i="116" s="1"/>
  <c r="T74" i="116"/>
  <c r="S74" i="116"/>
  <c r="R74" i="116"/>
  <c r="M74" i="116"/>
  <c r="Z74" i="116" s="1"/>
  <c r="BF68" i="116"/>
  <c r="AR68" i="116"/>
  <c r="AS68" i="116" s="1"/>
  <c r="AT68" i="116" s="1"/>
  <c r="AU68" i="116" s="1"/>
  <c r="AV68" i="116" s="1"/>
  <c r="AQ68" i="116"/>
  <c r="AA68" i="116"/>
  <c r="Z68" i="116"/>
  <c r="V68" i="116"/>
  <c r="U68" i="116"/>
  <c r="X68" i="116" s="1"/>
  <c r="T68" i="116"/>
  <c r="S68" i="116"/>
  <c r="R68" i="116"/>
  <c r="M68" i="116"/>
  <c r="J68" i="116" s="1"/>
  <c r="AP68" i="116" s="1"/>
  <c r="BF28" i="116"/>
  <c r="AR28" i="116"/>
  <c r="AQ28" i="116"/>
  <c r="AA28" i="116"/>
  <c r="V28" i="116"/>
  <c r="U28" i="116"/>
  <c r="X28" i="116" s="1"/>
  <c r="T28" i="116"/>
  <c r="S28" i="116"/>
  <c r="R28" i="116"/>
  <c r="M28" i="116"/>
  <c r="Z28" i="116" s="1"/>
  <c r="BF26" i="116"/>
  <c r="AR26" i="116"/>
  <c r="AQ26" i="116"/>
  <c r="AA26" i="116"/>
  <c r="V26" i="116"/>
  <c r="U26" i="116"/>
  <c r="T26" i="116"/>
  <c r="S26" i="116"/>
  <c r="R26" i="116"/>
  <c r="M26" i="116"/>
  <c r="J26" i="116" s="1"/>
  <c r="BF19" i="116"/>
  <c r="AR19" i="116"/>
  <c r="AQ19" i="116"/>
  <c r="AA19" i="116"/>
  <c r="V19" i="116"/>
  <c r="U19" i="116"/>
  <c r="T19" i="116"/>
  <c r="S19" i="116"/>
  <c r="R19" i="116"/>
  <c r="M19" i="116"/>
  <c r="Z19" i="116" s="1"/>
  <c r="BF12" i="116"/>
  <c r="AR12" i="116"/>
  <c r="AS12" i="116" s="1"/>
  <c r="AT12" i="116" s="1"/>
  <c r="AU12" i="116" s="1"/>
  <c r="AV12" i="116" s="1"/>
  <c r="AQ12" i="116"/>
  <c r="AA12" i="116"/>
  <c r="V12" i="116"/>
  <c r="U12" i="116"/>
  <c r="T12" i="116"/>
  <c r="S12" i="116"/>
  <c r="R12" i="116"/>
  <c r="M12" i="116"/>
  <c r="Z12" i="116" s="1"/>
  <c r="BF144" i="116"/>
  <c r="AR144" i="116"/>
  <c r="AS144" i="116" s="1"/>
  <c r="AQ144" i="116"/>
  <c r="AA144" i="116"/>
  <c r="V144" i="116"/>
  <c r="U144" i="116"/>
  <c r="X144" i="116" s="1"/>
  <c r="T144" i="116"/>
  <c r="S144" i="116"/>
  <c r="R144" i="116"/>
  <c r="M144" i="116"/>
  <c r="Z144" i="116" s="1"/>
  <c r="BF143" i="116"/>
  <c r="AR143" i="116"/>
  <c r="AS143" i="116" s="1"/>
  <c r="AQ143" i="116"/>
  <c r="AA143" i="116"/>
  <c r="V143" i="116"/>
  <c r="U143" i="116"/>
  <c r="T143" i="116"/>
  <c r="S143" i="116"/>
  <c r="R143" i="116"/>
  <c r="M143" i="116"/>
  <c r="Z143" i="116" s="1"/>
  <c r="BF139" i="116"/>
  <c r="AR139" i="116"/>
  <c r="AQ139" i="116"/>
  <c r="AA139" i="116"/>
  <c r="V139" i="116"/>
  <c r="U139" i="116"/>
  <c r="T139" i="116"/>
  <c r="S139" i="116"/>
  <c r="R139" i="116"/>
  <c r="M139" i="116"/>
  <c r="Z139" i="116" s="1"/>
  <c r="BF99" i="116"/>
  <c r="AR99" i="116"/>
  <c r="AS99" i="116" s="1"/>
  <c r="AQ99" i="116"/>
  <c r="AA99" i="116"/>
  <c r="V99" i="116"/>
  <c r="U99" i="116"/>
  <c r="T99" i="116"/>
  <c r="S99" i="116"/>
  <c r="R99" i="116"/>
  <c r="M99" i="116"/>
  <c r="Z99" i="116" s="1"/>
  <c r="BF82" i="116"/>
  <c r="AR82" i="116"/>
  <c r="AQ82" i="116"/>
  <c r="AA82" i="116"/>
  <c r="V82" i="116"/>
  <c r="U82" i="116"/>
  <c r="X82" i="116" s="1"/>
  <c r="T82" i="116"/>
  <c r="S82" i="116"/>
  <c r="R82" i="116"/>
  <c r="M82" i="116"/>
  <c r="Z82" i="116" s="1"/>
  <c r="BF80" i="116"/>
  <c r="AR80" i="116"/>
  <c r="AS80" i="116" s="1"/>
  <c r="AQ80" i="116"/>
  <c r="AA80" i="116"/>
  <c r="V80" i="116"/>
  <c r="U80" i="116"/>
  <c r="T80" i="116"/>
  <c r="S80" i="116"/>
  <c r="R80" i="116"/>
  <c r="M80" i="116"/>
  <c r="Z80" i="116" s="1"/>
  <c r="BF54" i="116"/>
  <c r="AR54" i="116"/>
  <c r="AQ54" i="116"/>
  <c r="AA54" i="116"/>
  <c r="V54" i="116"/>
  <c r="U54" i="116"/>
  <c r="T54" i="116"/>
  <c r="S54" i="116"/>
  <c r="R54" i="116"/>
  <c r="M54" i="116"/>
  <c r="Z54" i="116" s="1"/>
  <c r="BF46" i="116"/>
  <c r="AR46" i="116"/>
  <c r="AS46" i="116" s="1"/>
  <c r="AT46" i="116" s="1"/>
  <c r="AU46" i="116" s="1"/>
  <c r="AV46" i="116" s="1"/>
  <c r="AQ46" i="116"/>
  <c r="AA46" i="116"/>
  <c r="V46" i="116"/>
  <c r="U46" i="116"/>
  <c r="T46" i="116"/>
  <c r="S46" i="116"/>
  <c r="R46" i="116"/>
  <c r="M46" i="116"/>
  <c r="Z46" i="116" s="1"/>
  <c r="BF45" i="116"/>
  <c r="AR45" i="116"/>
  <c r="AQ45" i="116"/>
  <c r="AA45" i="116"/>
  <c r="V45" i="116"/>
  <c r="U45" i="116"/>
  <c r="X45" i="116" s="1"/>
  <c r="T45" i="116"/>
  <c r="S45" i="116"/>
  <c r="R45" i="116"/>
  <c r="M45" i="116"/>
  <c r="Z45" i="116" s="1"/>
  <c r="BF36" i="116"/>
  <c r="AR36" i="116"/>
  <c r="AS36" i="116" s="1"/>
  <c r="AQ36" i="116"/>
  <c r="AA36" i="116"/>
  <c r="Z36" i="116"/>
  <c r="V36" i="116"/>
  <c r="U36" i="116"/>
  <c r="T36" i="116"/>
  <c r="S36" i="116"/>
  <c r="R36" i="116"/>
  <c r="M36" i="116"/>
  <c r="J36" i="116" s="1"/>
  <c r="BF24" i="116"/>
  <c r="AR24" i="116"/>
  <c r="AQ24" i="116"/>
  <c r="AA24" i="116"/>
  <c r="V24" i="116"/>
  <c r="U24" i="116"/>
  <c r="X24" i="116" s="1"/>
  <c r="T24" i="116"/>
  <c r="S24" i="116"/>
  <c r="R24" i="116"/>
  <c r="M24" i="116"/>
  <c r="Z24" i="116" s="1"/>
  <c r="J24" i="116"/>
  <c r="AP24" i="116" s="1"/>
  <c r="BF15" i="116"/>
  <c r="AR15" i="116"/>
  <c r="AS15" i="116" s="1"/>
  <c r="AT15" i="116" s="1"/>
  <c r="AU15" i="116" s="1"/>
  <c r="AV15" i="116" s="1"/>
  <c r="AQ15" i="116"/>
  <c r="AA15" i="116"/>
  <c r="V15" i="116"/>
  <c r="U15" i="116"/>
  <c r="T15" i="116"/>
  <c r="S15" i="116"/>
  <c r="R15" i="116"/>
  <c r="M15" i="116"/>
  <c r="Z15" i="116" s="1"/>
  <c r="BF14" i="116"/>
  <c r="AR14" i="116"/>
  <c r="AQ14" i="116"/>
  <c r="AA14" i="116"/>
  <c r="X14" i="116"/>
  <c r="V14" i="116"/>
  <c r="U14" i="116"/>
  <c r="T14" i="116"/>
  <c r="S14" i="116"/>
  <c r="R14" i="116"/>
  <c r="M14" i="116"/>
  <c r="Z14" i="116" s="1"/>
  <c r="J14" i="116"/>
  <c r="AP14" i="116" s="1"/>
  <c r="BF136" i="116"/>
  <c r="AR136" i="116"/>
  <c r="AS136" i="116" s="1"/>
  <c r="AQ136" i="116"/>
  <c r="AA136" i="116"/>
  <c r="V136" i="116"/>
  <c r="U136" i="116"/>
  <c r="T136" i="116"/>
  <c r="S136" i="116"/>
  <c r="R136" i="116"/>
  <c r="M136" i="116"/>
  <c r="Z136" i="116" s="1"/>
  <c r="BF114" i="116"/>
  <c r="AR114" i="116"/>
  <c r="AQ114" i="116"/>
  <c r="AA114" i="116"/>
  <c r="V114" i="116"/>
  <c r="U114" i="116"/>
  <c r="T114" i="116"/>
  <c r="S114" i="116"/>
  <c r="R114" i="116"/>
  <c r="M114" i="116"/>
  <c r="Z114" i="116" s="1"/>
  <c r="BF59" i="116"/>
  <c r="AS59" i="116"/>
  <c r="AT59" i="116" s="1"/>
  <c r="AU59" i="116" s="1"/>
  <c r="AV59" i="116" s="1"/>
  <c r="AR59" i="116"/>
  <c r="AQ59" i="116"/>
  <c r="AA59" i="116"/>
  <c r="V59" i="116"/>
  <c r="U59" i="116"/>
  <c r="T59" i="116"/>
  <c r="S59" i="116"/>
  <c r="R59" i="116"/>
  <c r="M59" i="116"/>
  <c r="Z59" i="116" s="1"/>
  <c r="BF30" i="116"/>
  <c r="AR30" i="116"/>
  <c r="AQ30" i="116"/>
  <c r="AA30" i="116"/>
  <c r="V30" i="116"/>
  <c r="U30" i="116"/>
  <c r="X30" i="116" s="1"/>
  <c r="T30" i="116"/>
  <c r="S30" i="116"/>
  <c r="R30" i="116"/>
  <c r="M30" i="116"/>
  <c r="Z30" i="116" s="1"/>
  <c r="BF66" i="116"/>
  <c r="AR66" i="116"/>
  <c r="AS66" i="116" s="1"/>
  <c r="AQ66" i="116"/>
  <c r="AA66" i="116"/>
  <c r="V66" i="116"/>
  <c r="U66" i="116"/>
  <c r="T66" i="116"/>
  <c r="S66" i="116"/>
  <c r="R66" i="116"/>
  <c r="M66" i="116"/>
  <c r="Z66" i="116" s="1"/>
  <c r="BF50" i="116"/>
  <c r="AR50" i="116"/>
  <c r="AQ50" i="116"/>
  <c r="AA50" i="116"/>
  <c r="V50" i="116"/>
  <c r="U50" i="116"/>
  <c r="T50" i="116"/>
  <c r="S50" i="116"/>
  <c r="R50" i="116"/>
  <c r="M50" i="116"/>
  <c r="Z50" i="116" s="1"/>
  <c r="BF132" i="116"/>
  <c r="AR132" i="116"/>
  <c r="AQ132" i="116"/>
  <c r="AA132" i="116"/>
  <c r="Z132" i="116"/>
  <c r="V132" i="116"/>
  <c r="U132" i="116"/>
  <c r="X132" i="116" s="1"/>
  <c r="T132" i="116"/>
  <c r="S132" i="116"/>
  <c r="R132" i="116"/>
  <c r="M132" i="116"/>
  <c r="J132" i="116" s="1"/>
  <c r="AP132" i="116" s="1"/>
  <c r="BF126" i="116"/>
  <c r="AR126" i="116"/>
  <c r="AS126" i="116" s="1"/>
  <c r="AQ126" i="116"/>
  <c r="AA126" i="116"/>
  <c r="V126" i="116"/>
  <c r="U126" i="116"/>
  <c r="T126" i="116"/>
  <c r="S126" i="116"/>
  <c r="R126" i="116"/>
  <c r="M126" i="116"/>
  <c r="Z126" i="116" s="1"/>
  <c r="BF94" i="116"/>
  <c r="AR94" i="116"/>
  <c r="AQ94" i="116"/>
  <c r="AA94" i="116"/>
  <c r="V94" i="116"/>
  <c r="U94" i="116"/>
  <c r="T94" i="116"/>
  <c r="S94" i="116"/>
  <c r="R94" i="116"/>
  <c r="M94" i="116"/>
  <c r="Z94" i="116" s="1"/>
  <c r="BF119" i="116"/>
  <c r="AR119" i="116"/>
  <c r="AS119" i="116" s="1"/>
  <c r="AT119" i="116" s="1"/>
  <c r="AU119" i="116" s="1"/>
  <c r="AV119" i="116" s="1"/>
  <c r="AQ119" i="116"/>
  <c r="AA119" i="116"/>
  <c r="V119" i="116"/>
  <c r="U119" i="116"/>
  <c r="T119" i="116"/>
  <c r="S119" i="116"/>
  <c r="R119" i="116"/>
  <c r="M119" i="116"/>
  <c r="Z119" i="116" s="1"/>
  <c r="BF134" i="116"/>
  <c r="AR134" i="116"/>
  <c r="AQ134" i="116"/>
  <c r="AA134" i="116"/>
  <c r="V134" i="116"/>
  <c r="U134" i="116"/>
  <c r="X134" i="116" s="1"/>
  <c r="T134" i="116"/>
  <c r="S134" i="116"/>
  <c r="R134" i="116"/>
  <c r="M134" i="116"/>
  <c r="Z134" i="116" s="1"/>
  <c r="BF83" i="116"/>
  <c r="AR83" i="116"/>
  <c r="AS83" i="116" s="1"/>
  <c r="AQ83" i="116"/>
  <c r="AA83" i="116"/>
  <c r="V83" i="116"/>
  <c r="U83" i="116"/>
  <c r="T83" i="116"/>
  <c r="S83" i="116"/>
  <c r="R83" i="116"/>
  <c r="M83" i="116"/>
  <c r="Z83" i="116" s="1"/>
  <c r="BF78" i="116"/>
  <c r="AR78" i="116"/>
  <c r="AQ78" i="116"/>
  <c r="AA78" i="116"/>
  <c r="V78" i="116"/>
  <c r="U78" i="116"/>
  <c r="T78" i="116"/>
  <c r="S78" i="116"/>
  <c r="R78" i="116"/>
  <c r="M78" i="116"/>
  <c r="Z78" i="116" s="1"/>
  <c r="BF48" i="116"/>
  <c r="AR48" i="116"/>
  <c r="AS48" i="116" s="1"/>
  <c r="AT48" i="116" s="1"/>
  <c r="AU48" i="116" s="1"/>
  <c r="AV48" i="116" s="1"/>
  <c r="AQ48" i="116"/>
  <c r="AA48" i="116"/>
  <c r="Z48" i="116"/>
  <c r="V48" i="116"/>
  <c r="U48" i="116"/>
  <c r="T48" i="116"/>
  <c r="S48" i="116"/>
  <c r="R48" i="116"/>
  <c r="M48" i="116"/>
  <c r="J48" i="116" s="1"/>
  <c r="BF43" i="116"/>
  <c r="AR43" i="116"/>
  <c r="AS43" i="116" s="1"/>
  <c r="AQ43" i="116"/>
  <c r="AA43" i="116"/>
  <c r="V43" i="116"/>
  <c r="U43" i="116"/>
  <c r="X43" i="116" s="1"/>
  <c r="T43" i="116"/>
  <c r="S43" i="116"/>
  <c r="R43" i="116"/>
  <c r="M43" i="116"/>
  <c r="Z43" i="116" s="1"/>
  <c r="BF41" i="116"/>
  <c r="AR41" i="116"/>
  <c r="AS41" i="116" s="1"/>
  <c r="AQ41" i="116"/>
  <c r="AA41" i="116"/>
  <c r="Z41" i="116"/>
  <c r="V41" i="116"/>
  <c r="U41" i="116"/>
  <c r="T41" i="116"/>
  <c r="S41" i="116"/>
  <c r="R41" i="116"/>
  <c r="M41" i="116"/>
  <c r="J41" i="116" s="1"/>
  <c r="BF131" i="116"/>
  <c r="AR131" i="116"/>
  <c r="AQ131" i="116"/>
  <c r="AA131" i="116"/>
  <c r="V131" i="116"/>
  <c r="U131" i="116"/>
  <c r="T131" i="116"/>
  <c r="S131" i="116"/>
  <c r="R131" i="116"/>
  <c r="M131" i="116"/>
  <c r="Z131" i="116" s="1"/>
  <c r="BF127" i="116"/>
  <c r="AR127" i="116"/>
  <c r="AS127" i="116" s="1"/>
  <c r="AT127" i="116" s="1"/>
  <c r="AU127" i="116" s="1"/>
  <c r="AV127" i="116" s="1"/>
  <c r="AQ127" i="116"/>
  <c r="AA127" i="116"/>
  <c r="V127" i="116"/>
  <c r="U127" i="116"/>
  <c r="T127" i="116"/>
  <c r="S127" i="116"/>
  <c r="R127" i="116"/>
  <c r="M127" i="116"/>
  <c r="Z127" i="116" s="1"/>
  <c r="BF135" i="116"/>
  <c r="AR135" i="116"/>
  <c r="AS135" i="116" s="1"/>
  <c r="AQ135" i="116"/>
  <c r="AA135" i="116"/>
  <c r="V135" i="116"/>
  <c r="U135" i="116"/>
  <c r="X135" i="116" s="1"/>
  <c r="T135" i="116"/>
  <c r="S135" i="116"/>
  <c r="R135" i="116"/>
  <c r="M135" i="116"/>
  <c r="Z135" i="116" s="1"/>
  <c r="BF88" i="116"/>
  <c r="AR88" i="116"/>
  <c r="AS88" i="116" s="1"/>
  <c r="AQ88" i="116"/>
  <c r="AA88" i="116"/>
  <c r="V88" i="116"/>
  <c r="U88" i="116"/>
  <c r="T88" i="116"/>
  <c r="S88" i="116"/>
  <c r="R88" i="116"/>
  <c r="M88" i="116"/>
  <c r="Z88" i="116" s="1"/>
  <c r="BF25" i="116"/>
  <c r="AR25" i="116"/>
  <c r="AQ25" i="116"/>
  <c r="AA25" i="116"/>
  <c r="V25" i="116"/>
  <c r="U25" i="116"/>
  <c r="T25" i="116"/>
  <c r="S25" i="116"/>
  <c r="R25" i="116"/>
  <c r="M25" i="116"/>
  <c r="Z25" i="116" s="1"/>
  <c r="BF123" i="116"/>
  <c r="AS123" i="116"/>
  <c r="AT123" i="116" s="1"/>
  <c r="AU123" i="116" s="1"/>
  <c r="AV123" i="116" s="1"/>
  <c r="AR123" i="116"/>
  <c r="AQ123" i="116"/>
  <c r="AA123" i="116"/>
  <c r="V123" i="116"/>
  <c r="U123" i="116"/>
  <c r="T123" i="116"/>
  <c r="S123" i="116"/>
  <c r="R123" i="116"/>
  <c r="M123" i="116"/>
  <c r="Z123" i="116" s="1"/>
  <c r="BF22" i="116"/>
  <c r="AR22" i="116"/>
  <c r="AS22" i="116" s="1"/>
  <c r="AT22" i="116" s="1"/>
  <c r="AU22" i="116" s="1"/>
  <c r="AV22" i="116" s="1"/>
  <c r="AQ22" i="116"/>
  <c r="AA22" i="116"/>
  <c r="V22" i="116"/>
  <c r="U22" i="116"/>
  <c r="T22" i="116"/>
  <c r="S22" i="116"/>
  <c r="R22" i="116"/>
  <c r="M22" i="116"/>
  <c r="Z22" i="116" s="1"/>
  <c r="BF16" i="116"/>
  <c r="AR16" i="116"/>
  <c r="AS16" i="116" s="1"/>
  <c r="AQ16" i="116"/>
  <c r="AA16" i="116"/>
  <c r="V16" i="116"/>
  <c r="U16" i="116"/>
  <c r="T16" i="116"/>
  <c r="S16" i="116"/>
  <c r="R16" i="116"/>
  <c r="M16" i="116"/>
  <c r="Z16" i="116" s="1"/>
  <c r="BF145" i="116"/>
  <c r="BF153" i="116" s="1"/>
  <c r="AR145" i="116"/>
  <c r="AR153" i="116" s="1"/>
  <c r="AQ145" i="116"/>
  <c r="AA145" i="116"/>
  <c r="V145" i="116"/>
  <c r="V153" i="116" s="1"/>
  <c r="U145" i="116"/>
  <c r="U153" i="116" s="1"/>
  <c r="T145" i="116"/>
  <c r="S145" i="116"/>
  <c r="R145" i="116"/>
  <c r="R153" i="116" s="1"/>
  <c r="M145" i="116"/>
  <c r="M153" i="116" s="1"/>
  <c r="BF117" i="116"/>
  <c r="AR117" i="116"/>
  <c r="AS117" i="116" s="1"/>
  <c r="AQ117" i="116"/>
  <c r="AA117" i="116"/>
  <c r="V117" i="116"/>
  <c r="U117" i="116"/>
  <c r="T117" i="116"/>
  <c r="S117" i="116"/>
  <c r="R117" i="116"/>
  <c r="M117" i="116"/>
  <c r="Z117" i="116" s="1"/>
  <c r="BF141" i="116"/>
  <c r="AR141" i="116"/>
  <c r="AQ141" i="116"/>
  <c r="AA141" i="116"/>
  <c r="V141" i="116"/>
  <c r="U141" i="116"/>
  <c r="X141" i="116" s="1"/>
  <c r="T141" i="116"/>
  <c r="S141" i="116"/>
  <c r="R141" i="116"/>
  <c r="M141" i="116"/>
  <c r="Z141" i="116" s="1"/>
  <c r="BF39" i="116"/>
  <c r="AR39" i="116"/>
  <c r="AS39" i="116" s="1"/>
  <c r="AQ39" i="116"/>
  <c r="AA39" i="116"/>
  <c r="V39" i="116"/>
  <c r="U39" i="116"/>
  <c r="T39" i="116"/>
  <c r="S39" i="116"/>
  <c r="R39" i="116"/>
  <c r="M39" i="116"/>
  <c r="Z39" i="116" s="1"/>
  <c r="BF13" i="116"/>
  <c r="AR13" i="116"/>
  <c r="AQ13" i="116"/>
  <c r="AA13" i="116"/>
  <c r="V13" i="116"/>
  <c r="U13" i="116"/>
  <c r="T13" i="116"/>
  <c r="S13" i="116"/>
  <c r="R13" i="116"/>
  <c r="M13" i="116"/>
  <c r="Z13" i="116" s="1"/>
  <c r="BF10" i="116"/>
  <c r="AR10" i="116"/>
  <c r="AS10" i="116" s="1"/>
  <c r="AT10" i="116" s="1"/>
  <c r="AU10" i="116" s="1"/>
  <c r="AV10" i="116" s="1"/>
  <c r="AQ10" i="116"/>
  <c r="AA10" i="116"/>
  <c r="V10" i="116"/>
  <c r="U10" i="116"/>
  <c r="T10" i="116"/>
  <c r="S10" i="116"/>
  <c r="R10" i="116"/>
  <c r="M10" i="116"/>
  <c r="Z10" i="116" s="1"/>
  <c r="BF98" i="116"/>
  <c r="AR98" i="116"/>
  <c r="AQ98" i="116"/>
  <c r="AA98" i="116"/>
  <c r="V98" i="116"/>
  <c r="W98" i="116" s="1"/>
  <c r="U98" i="116"/>
  <c r="X98" i="116" s="1"/>
  <c r="T98" i="116"/>
  <c r="S98" i="116"/>
  <c r="R98" i="116"/>
  <c r="M98" i="116"/>
  <c r="Z98" i="116" s="1"/>
  <c r="BF52" i="116"/>
  <c r="AR52" i="116"/>
  <c r="AS52" i="116" s="1"/>
  <c r="AQ52" i="116"/>
  <c r="AA52" i="116"/>
  <c r="V52" i="116"/>
  <c r="U52" i="116"/>
  <c r="T52" i="116"/>
  <c r="S52" i="116"/>
  <c r="R52" i="116"/>
  <c r="M52" i="116"/>
  <c r="Z52" i="116" s="1"/>
  <c r="BF40" i="116"/>
  <c r="AR40" i="116"/>
  <c r="AQ40" i="116"/>
  <c r="AA40" i="116"/>
  <c r="V40" i="116"/>
  <c r="U40" i="116"/>
  <c r="T40" i="116"/>
  <c r="S40" i="116"/>
  <c r="R40" i="116"/>
  <c r="M40" i="116"/>
  <c r="Z40" i="116" s="1"/>
  <c r="BF21" i="116"/>
  <c r="AR21" i="116"/>
  <c r="AS21" i="116" s="1"/>
  <c r="AT21" i="116" s="1"/>
  <c r="AU21" i="116" s="1"/>
  <c r="AV21" i="116" s="1"/>
  <c r="AQ21" i="116"/>
  <c r="AA21" i="116"/>
  <c r="V21" i="116"/>
  <c r="U21" i="116"/>
  <c r="T21" i="116"/>
  <c r="S21" i="116"/>
  <c r="R21" i="116"/>
  <c r="M21" i="116"/>
  <c r="Z21" i="116" s="1"/>
  <c r="BF115" i="116"/>
  <c r="AR115" i="116"/>
  <c r="AQ115" i="116"/>
  <c r="AA115" i="116"/>
  <c r="V115" i="116"/>
  <c r="U115" i="116"/>
  <c r="X115" i="116" s="1"/>
  <c r="T115" i="116"/>
  <c r="S115" i="116"/>
  <c r="R115" i="116"/>
  <c r="M115" i="116"/>
  <c r="Z115" i="116" s="1"/>
  <c r="BF79" i="116"/>
  <c r="AR79" i="116"/>
  <c r="AS79" i="116" s="1"/>
  <c r="AQ79" i="116"/>
  <c r="AA79" i="116"/>
  <c r="V79" i="116"/>
  <c r="U79" i="116"/>
  <c r="T79" i="116"/>
  <c r="S79" i="116"/>
  <c r="R79" i="116"/>
  <c r="M79" i="116"/>
  <c r="Z79" i="116" s="1"/>
  <c r="BF34" i="116"/>
  <c r="AR34" i="116"/>
  <c r="AQ34" i="116"/>
  <c r="AA34" i="116"/>
  <c r="V34" i="116"/>
  <c r="U34" i="116"/>
  <c r="X34" i="116" s="1"/>
  <c r="T34" i="116"/>
  <c r="S34" i="116"/>
  <c r="R34" i="116"/>
  <c r="M34" i="116"/>
  <c r="Z34" i="116" s="1"/>
  <c r="BF104" i="116"/>
  <c r="AR104" i="116"/>
  <c r="AS104" i="116" s="1"/>
  <c r="AT104" i="116" s="1"/>
  <c r="AU104" i="116" s="1"/>
  <c r="AV104" i="116" s="1"/>
  <c r="AQ104" i="116"/>
  <c r="AA104" i="116"/>
  <c r="V104" i="116"/>
  <c r="U104" i="116"/>
  <c r="T104" i="116"/>
  <c r="S104" i="116"/>
  <c r="R104" i="116"/>
  <c r="M104" i="116"/>
  <c r="Z104" i="116" s="1"/>
  <c r="BF37" i="116"/>
  <c r="AR37" i="116"/>
  <c r="AQ37" i="116"/>
  <c r="AA37" i="116"/>
  <c r="V37" i="116"/>
  <c r="U37" i="116"/>
  <c r="X37" i="116" s="1"/>
  <c r="T37" i="116"/>
  <c r="S37" i="116"/>
  <c r="R37" i="116"/>
  <c r="M37" i="116"/>
  <c r="Z37" i="116" s="1"/>
  <c r="BF9" i="116"/>
  <c r="AR9" i="116"/>
  <c r="AS9" i="116" s="1"/>
  <c r="AQ9" i="116"/>
  <c r="AA9" i="116"/>
  <c r="V9" i="116"/>
  <c r="U9" i="116"/>
  <c r="T9" i="116"/>
  <c r="S9" i="116"/>
  <c r="R9" i="116"/>
  <c r="M9" i="116"/>
  <c r="Z9" i="116" s="1"/>
  <c r="BF140" i="116"/>
  <c r="AR140" i="116"/>
  <c r="AQ140" i="116"/>
  <c r="AA140" i="116"/>
  <c r="V140" i="116"/>
  <c r="U140" i="116"/>
  <c r="X140" i="116" s="1"/>
  <c r="T140" i="116"/>
  <c r="S140" i="116"/>
  <c r="R140" i="116"/>
  <c r="M140" i="116"/>
  <c r="Z140" i="116" s="1"/>
  <c r="BF133" i="116"/>
  <c r="AR133" i="116"/>
  <c r="AS133" i="116" s="1"/>
  <c r="AT133" i="116" s="1"/>
  <c r="AU133" i="116" s="1"/>
  <c r="AV133" i="116" s="1"/>
  <c r="AQ133" i="116"/>
  <c r="AA133" i="116"/>
  <c r="V133" i="116"/>
  <c r="U133" i="116"/>
  <c r="T133" i="116"/>
  <c r="S133" i="116"/>
  <c r="R133" i="116"/>
  <c r="M133" i="116"/>
  <c r="Z133" i="116" s="1"/>
  <c r="BF107" i="116"/>
  <c r="AR107" i="116"/>
  <c r="AQ107" i="116"/>
  <c r="AA107" i="116"/>
  <c r="V107" i="116"/>
  <c r="U107" i="116"/>
  <c r="X107" i="116" s="1"/>
  <c r="T107" i="116"/>
  <c r="S107" i="116"/>
  <c r="R107" i="116"/>
  <c r="M107" i="116"/>
  <c r="Z107" i="116" s="1"/>
  <c r="BF81" i="116"/>
  <c r="AR81" i="116"/>
  <c r="AS81" i="116" s="1"/>
  <c r="AQ81" i="116"/>
  <c r="AA81" i="116"/>
  <c r="V81" i="116"/>
  <c r="U81" i="116"/>
  <c r="T81" i="116"/>
  <c r="S81" i="116"/>
  <c r="R81" i="116"/>
  <c r="M81" i="116"/>
  <c r="Z81" i="116" s="1"/>
  <c r="BF77" i="116"/>
  <c r="AR77" i="116"/>
  <c r="AQ77" i="116"/>
  <c r="AA77" i="116"/>
  <c r="V77" i="116"/>
  <c r="U77" i="116"/>
  <c r="T77" i="116"/>
  <c r="S77" i="116"/>
  <c r="R77" i="116"/>
  <c r="M77" i="116"/>
  <c r="Z77" i="116" s="1"/>
  <c r="BF8" i="116"/>
  <c r="AR8" i="116"/>
  <c r="AS8" i="116" s="1"/>
  <c r="AT8" i="116" s="1"/>
  <c r="AU8" i="116" s="1"/>
  <c r="AV8" i="116" s="1"/>
  <c r="AQ8" i="116"/>
  <c r="AA8" i="116"/>
  <c r="V8" i="116"/>
  <c r="U8" i="116"/>
  <c r="T8" i="116"/>
  <c r="S8" i="116"/>
  <c r="R8" i="116"/>
  <c r="M8" i="116"/>
  <c r="Z8" i="116" s="1"/>
  <c r="BF124" i="116"/>
  <c r="AR124" i="116"/>
  <c r="AR150" i="116" s="1"/>
  <c r="AQ124" i="116"/>
  <c r="AA124" i="116"/>
  <c r="AA150" i="116" s="1"/>
  <c r="V124" i="116"/>
  <c r="V150" i="116" s="1"/>
  <c r="U124" i="116"/>
  <c r="X124" i="116" s="1"/>
  <c r="T124" i="116"/>
  <c r="S124" i="116"/>
  <c r="S150" i="116" s="1"/>
  <c r="R124" i="116"/>
  <c r="R150" i="116" s="1"/>
  <c r="M124" i="116"/>
  <c r="J124" i="116" s="1"/>
  <c r="BF65" i="116"/>
  <c r="AR65" i="116"/>
  <c r="AS65" i="116" s="1"/>
  <c r="AQ65" i="116"/>
  <c r="AA65" i="116"/>
  <c r="V65" i="116"/>
  <c r="U65" i="116"/>
  <c r="T65" i="116"/>
  <c r="S65" i="116"/>
  <c r="R65" i="116"/>
  <c r="M65" i="116"/>
  <c r="Z65" i="116" s="1"/>
  <c r="BF47" i="116"/>
  <c r="AR47" i="116"/>
  <c r="AQ47" i="116"/>
  <c r="AA47" i="116"/>
  <c r="V47" i="116"/>
  <c r="U47" i="116"/>
  <c r="X47" i="116" s="1"/>
  <c r="T47" i="116"/>
  <c r="S47" i="116"/>
  <c r="R47" i="116"/>
  <c r="M47" i="116"/>
  <c r="Z47" i="116" s="1"/>
  <c r="BF142" i="116"/>
  <c r="AR142" i="116"/>
  <c r="AS142" i="116" s="1"/>
  <c r="AT142" i="116" s="1"/>
  <c r="AU142" i="116" s="1"/>
  <c r="AV142" i="116" s="1"/>
  <c r="AQ142" i="116"/>
  <c r="AA142" i="116"/>
  <c r="V142" i="116"/>
  <c r="U142" i="116"/>
  <c r="T142" i="116"/>
  <c r="S142" i="116"/>
  <c r="R142" i="116"/>
  <c r="M142" i="116"/>
  <c r="Z142" i="116" s="1"/>
  <c r="BF118" i="116"/>
  <c r="AR118" i="116"/>
  <c r="AQ118" i="116"/>
  <c r="AA118" i="116"/>
  <c r="V118" i="116"/>
  <c r="U118" i="116"/>
  <c r="T118" i="116"/>
  <c r="S118" i="116"/>
  <c r="R118" i="116"/>
  <c r="M118" i="116"/>
  <c r="Z118" i="116" s="1"/>
  <c r="BF110" i="116"/>
  <c r="AS110" i="116"/>
  <c r="AR110" i="116"/>
  <c r="AQ110" i="116"/>
  <c r="AA110" i="116"/>
  <c r="V110" i="116"/>
  <c r="U110" i="116"/>
  <c r="T110" i="116"/>
  <c r="S110" i="116"/>
  <c r="R110" i="116"/>
  <c r="M110" i="116"/>
  <c r="Z110" i="116" s="1"/>
  <c r="BF95" i="116"/>
  <c r="AR95" i="116"/>
  <c r="AQ95" i="116"/>
  <c r="AA95" i="116"/>
  <c r="V95" i="116"/>
  <c r="U95" i="116"/>
  <c r="X95" i="116" s="1"/>
  <c r="T95" i="116"/>
  <c r="S95" i="116"/>
  <c r="R95" i="116"/>
  <c r="M95" i="116"/>
  <c r="Z95" i="116" s="1"/>
  <c r="BF138" i="116"/>
  <c r="AR138" i="116"/>
  <c r="AS138" i="116" s="1"/>
  <c r="AT138" i="116" s="1"/>
  <c r="AU138" i="116" s="1"/>
  <c r="AV138" i="116" s="1"/>
  <c r="AQ138" i="116"/>
  <c r="AA138" i="116"/>
  <c r="Z138" i="116"/>
  <c r="V138" i="116"/>
  <c r="U138" i="116"/>
  <c r="T138" i="116"/>
  <c r="S138" i="116"/>
  <c r="R138" i="116"/>
  <c r="M138" i="116"/>
  <c r="J138" i="116" s="1"/>
  <c r="BF100" i="116"/>
  <c r="AR100" i="116"/>
  <c r="AQ100" i="116"/>
  <c r="AA100" i="116"/>
  <c r="V100" i="116"/>
  <c r="U100" i="116"/>
  <c r="X100" i="116" s="1"/>
  <c r="T100" i="116"/>
  <c r="S100" i="116"/>
  <c r="R100" i="116"/>
  <c r="M100" i="116"/>
  <c r="Z100" i="116" s="1"/>
  <c r="BF87" i="116"/>
  <c r="AR87" i="116"/>
  <c r="AS87" i="116" s="1"/>
  <c r="AT87" i="116" s="1"/>
  <c r="AU87" i="116" s="1"/>
  <c r="AV87" i="116" s="1"/>
  <c r="AQ87" i="116"/>
  <c r="AA87" i="116"/>
  <c r="V87" i="116"/>
  <c r="U87" i="116"/>
  <c r="T87" i="116"/>
  <c r="S87" i="116"/>
  <c r="R87" i="116"/>
  <c r="M87" i="116"/>
  <c r="J87" i="116" s="1"/>
  <c r="BF73" i="116"/>
  <c r="AR73" i="116"/>
  <c r="AQ73" i="116"/>
  <c r="AA73" i="116"/>
  <c r="V73" i="116"/>
  <c r="U73" i="116"/>
  <c r="X73" i="116" s="1"/>
  <c r="T73" i="116"/>
  <c r="S73" i="116"/>
  <c r="R73" i="116"/>
  <c r="M73" i="116"/>
  <c r="Z73" i="116" s="1"/>
  <c r="BF69" i="116"/>
  <c r="AR69" i="116"/>
  <c r="AS69" i="116" s="1"/>
  <c r="AT69" i="116" s="1"/>
  <c r="AU69" i="116" s="1"/>
  <c r="AQ69" i="116"/>
  <c r="AA69" i="116"/>
  <c r="V69" i="116"/>
  <c r="U69" i="116"/>
  <c r="T69" i="116"/>
  <c r="S69" i="116"/>
  <c r="R69" i="116"/>
  <c r="M69" i="116"/>
  <c r="J69" i="116" s="1"/>
  <c r="BF61" i="116"/>
  <c r="AR61" i="116"/>
  <c r="AQ61" i="116"/>
  <c r="AA61" i="116"/>
  <c r="V61" i="116"/>
  <c r="U61" i="116"/>
  <c r="X61" i="116" s="1"/>
  <c r="T61" i="116"/>
  <c r="S61" i="116"/>
  <c r="R61" i="116"/>
  <c r="M61" i="116"/>
  <c r="Z61" i="116" s="1"/>
  <c r="BF20" i="116"/>
  <c r="AR20" i="116"/>
  <c r="AS20" i="116" s="1"/>
  <c r="AT20" i="116" s="1"/>
  <c r="AU20" i="116" s="1"/>
  <c r="AV20" i="116" s="1"/>
  <c r="AQ20" i="116"/>
  <c r="AA20" i="116"/>
  <c r="V20" i="116"/>
  <c r="U20" i="116"/>
  <c r="T20" i="116"/>
  <c r="S20" i="116"/>
  <c r="R20" i="116"/>
  <c r="M20" i="116"/>
  <c r="J20" i="116" s="1"/>
  <c r="BF137" i="116"/>
  <c r="AR137" i="116"/>
  <c r="AQ137" i="116"/>
  <c r="AA137" i="116"/>
  <c r="V137" i="116"/>
  <c r="U137" i="116"/>
  <c r="X137" i="116" s="1"/>
  <c r="T137" i="116"/>
  <c r="S137" i="116"/>
  <c r="R137" i="116"/>
  <c r="M137" i="116"/>
  <c r="Z137" i="116" s="1"/>
  <c r="BF128" i="116"/>
  <c r="AR128" i="116"/>
  <c r="AS128" i="116" s="1"/>
  <c r="AT128" i="116" s="1"/>
  <c r="AU128" i="116" s="1"/>
  <c r="AV128" i="116" s="1"/>
  <c r="AQ128" i="116"/>
  <c r="AA128" i="116"/>
  <c r="V128" i="116"/>
  <c r="U128" i="116"/>
  <c r="T128" i="116"/>
  <c r="S128" i="116"/>
  <c r="R128" i="116"/>
  <c r="M128" i="116"/>
  <c r="J128" i="116" s="1"/>
  <c r="BF105" i="116"/>
  <c r="AR105" i="116"/>
  <c r="AQ105" i="116"/>
  <c r="AA105" i="116"/>
  <c r="V105" i="116"/>
  <c r="U105" i="116"/>
  <c r="X105" i="116" s="1"/>
  <c r="T105" i="116"/>
  <c r="S105" i="116"/>
  <c r="R105" i="116"/>
  <c r="M105" i="116"/>
  <c r="Z105" i="116" s="1"/>
  <c r="BF86" i="116"/>
  <c r="AR86" i="116"/>
  <c r="AS86" i="116" s="1"/>
  <c r="AT86" i="116" s="1"/>
  <c r="AU86" i="116" s="1"/>
  <c r="AV86" i="116" s="1"/>
  <c r="AQ86" i="116"/>
  <c r="AA86" i="116"/>
  <c r="V86" i="116"/>
  <c r="U86" i="116"/>
  <c r="T86" i="116"/>
  <c r="S86" i="116"/>
  <c r="R86" i="116"/>
  <c r="M86" i="116"/>
  <c r="J86" i="116" s="1"/>
  <c r="BF62" i="116"/>
  <c r="AR62" i="116"/>
  <c r="AQ62" i="116"/>
  <c r="AA62" i="116"/>
  <c r="V62" i="116"/>
  <c r="W62" i="116" s="1"/>
  <c r="U62" i="116"/>
  <c r="X62" i="116" s="1"/>
  <c r="T62" i="116"/>
  <c r="S62" i="116"/>
  <c r="R62" i="116"/>
  <c r="M62" i="116"/>
  <c r="Z62" i="116" s="1"/>
  <c r="BF38" i="116"/>
  <c r="BF157" i="116" s="1"/>
  <c r="AR38" i="116"/>
  <c r="AR157" i="116" s="1"/>
  <c r="AQ38" i="116"/>
  <c r="AQ157" i="116" s="1"/>
  <c r="AA38" i="116"/>
  <c r="AA157" i="116" s="1"/>
  <c r="V38" i="116"/>
  <c r="V157" i="116" s="1"/>
  <c r="U38" i="116"/>
  <c r="T38" i="116"/>
  <c r="T157" i="116" s="1"/>
  <c r="S38" i="116"/>
  <c r="S157" i="116" s="1"/>
  <c r="R38" i="116"/>
  <c r="R157" i="116" s="1"/>
  <c r="M38" i="116"/>
  <c r="Z38" i="116" s="1"/>
  <c r="BF122" i="116"/>
  <c r="AR122" i="116"/>
  <c r="AQ122" i="116"/>
  <c r="AA122" i="116"/>
  <c r="V122" i="116"/>
  <c r="U122" i="116"/>
  <c r="X122" i="116" s="1"/>
  <c r="T122" i="116"/>
  <c r="S122" i="116"/>
  <c r="R122" i="116"/>
  <c r="M122" i="116"/>
  <c r="Z122" i="116" s="1"/>
  <c r="BF91" i="116"/>
  <c r="AR91" i="116"/>
  <c r="AS91" i="116" s="1"/>
  <c r="AT91" i="116" s="1"/>
  <c r="AU91" i="116" s="1"/>
  <c r="AV91" i="116" s="1"/>
  <c r="AQ91" i="116"/>
  <c r="AA91" i="116"/>
  <c r="V91" i="116"/>
  <c r="U91" i="116"/>
  <c r="T91" i="116"/>
  <c r="S91" i="116"/>
  <c r="R91" i="116"/>
  <c r="M91" i="116"/>
  <c r="J91" i="116" s="1"/>
  <c r="BF23" i="116"/>
  <c r="AR23" i="116"/>
  <c r="AQ23" i="116"/>
  <c r="AA23" i="116"/>
  <c r="V23" i="116"/>
  <c r="U23" i="116"/>
  <c r="X23" i="116" s="1"/>
  <c r="T23" i="116"/>
  <c r="S23" i="116"/>
  <c r="R23" i="116"/>
  <c r="M23" i="116"/>
  <c r="BF85" i="116"/>
  <c r="AR85" i="116"/>
  <c r="AS85" i="116" s="1"/>
  <c r="AT85" i="116" s="1"/>
  <c r="AU85" i="116" s="1"/>
  <c r="AQ85" i="116"/>
  <c r="AA85" i="116"/>
  <c r="Z85" i="116"/>
  <c r="V85" i="116"/>
  <c r="U85" i="116"/>
  <c r="T85" i="116"/>
  <c r="S85" i="116"/>
  <c r="R85" i="116"/>
  <c r="M85" i="116"/>
  <c r="J85" i="116" s="1"/>
  <c r="BF58" i="116"/>
  <c r="AR58" i="116"/>
  <c r="AQ58" i="116"/>
  <c r="AA58" i="116"/>
  <c r="V58" i="116"/>
  <c r="U58" i="116"/>
  <c r="X58" i="116" s="1"/>
  <c r="T58" i="116"/>
  <c r="S58" i="116"/>
  <c r="R58" i="116"/>
  <c r="M58" i="116"/>
  <c r="Z58" i="116" s="1"/>
  <c r="J58" i="116"/>
  <c r="AP58" i="116" s="1"/>
  <c r="BF129" i="116"/>
  <c r="AR129" i="116"/>
  <c r="AS129" i="116" s="1"/>
  <c r="AT129" i="116" s="1"/>
  <c r="AU129" i="116" s="1"/>
  <c r="AV129" i="116" s="1"/>
  <c r="AQ129" i="116"/>
  <c r="AA129" i="116"/>
  <c r="V129" i="116"/>
  <c r="U129" i="116"/>
  <c r="T129" i="116"/>
  <c r="S129" i="116"/>
  <c r="R129" i="116"/>
  <c r="M129" i="116"/>
  <c r="J129" i="116" s="1"/>
  <c r="BF29" i="116"/>
  <c r="AR29" i="116"/>
  <c r="AQ29" i="116"/>
  <c r="AA29" i="116"/>
  <c r="V29" i="116"/>
  <c r="U29" i="116"/>
  <c r="X29" i="116" s="1"/>
  <c r="T29" i="116"/>
  <c r="S29" i="116"/>
  <c r="R29" i="116"/>
  <c r="M29" i="116"/>
  <c r="Z29" i="116" s="1"/>
  <c r="BF125" i="116"/>
  <c r="AR125" i="116"/>
  <c r="AS125" i="116" s="1"/>
  <c r="AT125" i="116" s="1"/>
  <c r="AU125" i="116" s="1"/>
  <c r="AQ125" i="116"/>
  <c r="AA125" i="116"/>
  <c r="V125" i="116"/>
  <c r="U125" i="116"/>
  <c r="T125" i="116"/>
  <c r="S125" i="116"/>
  <c r="R125" i="116"/>
  <c r="M125" i="116"/>
  <c r="J125" i="116" s="1"/>
  <c r="BF120" i="116"/>
  <c r="AR120" i="116"/>
  <c r="AQ120" i="116"/>
  <c r="AA120" i="116"/>
  <c r="V120" i="116"/>
  <c r="U120" i="116"/>
  <c r="X120" i="116" s="1"/>
  <c r="T120" i="116"/>
  <c r="S120" i="116"/>
  <c r="R120" i="116"/>
  <c r="M120" i="116"/>
  <c r="Z120" i="116" s="1"/>
  <c r="BF116" i="116"/>
  <c r="AR116" i="116"/>
  <c r="AS116" i="116" s="1"/>
  <c r="AT116" i="116" s="1"/>
  <c r="AU116" i="116" s="1"/>
  <c r="AV116" i="116" s="1"/>
  <c r="AQ116" i="116"/>
  <c r="AA116" i="116"/>
  <c r="V116" i="116"/>
  <c r="U116" i="116"/>
  <c r="X116" i="116" s="1"/>
  <c r="T116" i="116"/>
  <c r="S116" i="116"/>
  <c r="R116" i="116"/>
  <c r="M116" i="116"/>
  <c r="BF113" i="116"/>
  <c r="AR113" i="116"/>
  <c r="AR158" i="116" s="1"/>
  <c r="AQ113" i="116"/>
  <c r="AA113" i="116"/>
  <c r="AA158" i="116" s="1"/>
  <c r="V113" i="116"/>
  <c r="U113" i="116"/>
  <c r="X113" i="116" s="1"/>
  <c r="T113" i="116"/>
  <c r="S113" i="116"/>
  <c r="S158" i="116" s="1"/>
  <c r="R113" i="116"/>
  <c r="M113" i="116"/>
  <c r="J113" i="116" s="1"/>
  <c r="AP113" i="116" s="1"/>
  <c r="BF63" i="116"/>
  <c r="AR63" i="116"/>
  <c r="AS63" i="116" s="1"/>
  <c r="AT63" i="116" s="1"/>
  <c r="AU63" i="116" s="1"/>
  <c r="AV63" i="116" s="1"/>
  <c r="AQ63" i="116"/>
  <c r="AA63" i="116"/>
  <c r="V63" i="116"/>
  <c r="U63" i="116"/>
  <c r="T63" i="116"/>
  <c r="S63" i="116"/>
  <c r="R63" i="116"/>
  <c r="M63" i="116"/>
  <c r="J63" i="116" s="1"/>
  <c r="BF57" i="116"/>
  <c r="BF159" i="116" s="1"/>
  <c r="AR57" i="116"/>
  <c r="AQ57" i="116"/>
  <c r="AQ159" i="116" s="1"/>
  <c r="AA57" i="116"/>
  <c r="AA159" i="116" s="1"/>
  <c r="V57" i="116"/>
  <c r="V159" i="116" s="1"/>
  <c r="U57" i="116"/>
  <c r="X57" i="116" s="1"/>
  <c r="T57" i="116"/>
  <c r="T159" i="116" s="1"/>
  <c r="S57" i="116"/>
  <c r="S159" i="116" s="1"/>
  <c r="R57" i="116"/>
  <c r="R159" i="116" s="1"/>
  <c r="M57" i="116"/>
  <c r="M159" i="116" s="1"/>
  <c r="BF42" i="116"/>
  <c r="AR42" i="116"/>
  <c r="AS42" i="116" s="1"/>
  <c r="AQ42" i="116"/>
  <c r="AA42" i="116"/>
  <c r="Z42" i="116"/>
  <c r="V42" i="116"/>
  <c r="U42" i="116"/>
  <c r="X42" i="116" s="1"/>
  <c r="T42" i="116"/>
  <c r="S42" i="116"/>
  <c r="R42" i="116"/>
  <c r="M42" i="116"/>
  <c r="J42" i="116" s="1"/>
  <c r="AP42" i="116" s="1"/>
  <c r="BF7" i="116"/>
  <c r="AR7" i="116"/>
  <c r="AS7" i="116" s="1"/>
  <c r="AT7" i="116" s="1"/>
  <c r="AU7" i="116" s="1"/>
  <c r="AV7" i="116" s="1"/>
  <c r="AQ7" i="116"/>
  <c r="AA7" i="116"/>
  <c r="Z7" i="116"/>
  <c r="V7" i="116"/>
  <c r="U7" i="116"/>
  <c r="X7" i="116" s="1"/>
  <c r="T7" i="116"/>
  <c r="S7" i="116"/>
  <c r="R7" i="116"/>
  <c r="M7" i="116"/>
  <c r="J7" i="116" s="1"/>
  <c r="AP7" i="116" s="1"/>
  <c r="BF89" i="116"/>
  <c r="AR89" i="116"/>
  <c r="AQ89" i="116"/>
  <c r="AA89" i="116"/>
  <c r="V89" i="116"/>
  <c r="U89" i="116"/>
  <c r="T89" i="116"/>
  <c r="S89" i="116"/>
  <c r="R89" i="116"/>
  <c r="M89" i="116"/>
  <c r="J89" i="116" s="1"/>
  <c r="BF71" i="116"/>
  <c r="AR71" i="116"/>
  <c r="AQ71" i="116"/>
  <c r="AA71" i="116"/>
  <c r="V71" i="116"/>
  <c r="U71" i="116"/>
  <c r="X71" i="116" s="1"/>
  <c r="T71" i="116"/>
  <c r="S71" i="116"/>
  <c r="R71" i="116"/>
  <c r="M71" i="116"/>
  <c r="BF56" i="116"/>
  <c r="AR56" i="116"/>
  <c r="AS56" i="116" s="1"/>
  <c r="AT56" i="116" s="1"/>
  <c r="AQ56" i="116"/>
  <c r="AA56" i="116"/>
  <c r="Z56" i="116"/>
  <c r="V56" i="116"/>
  <c r="U56" i="116"/>
  <c r="T56" i="116"/>
  <c r="S56" i="116"/>
  <c r="R56" i="116"/>
  <c r="M56" i="116"/>
  <c r="J56" i="116" s="1"/>
  <c r="BF33" i="116"/>
  <c r="AR33" i="116"/>
  <c r="AS33" i="116" s="1"/>
  <c r="AT33" i="116" s="1"/>
  <c r="AU33" i="116" s="1"/>
  <c r="AV33" i="116" s="1"/>
  <c r="AQ33" i="116"/>
  <c r="AA33" i="116"/>
  <c r="V33" i="116"/>
  <c r="U33" i="116"/>
  <c r="T33" i="116"/>
  <c r="S33" i="116"/>
  <c r="R33" i="116"/>
  <c r="M33" i="116"/>
  <c r="Z33" i="116" s="1"/>
  <c r="BF75" i="116"/>
  <c r="AR75" i="116"/>
  <c r="AS75" i="116" s="1"/>
  <c r="AT75" i="116" s="1"/>
  <c r="AU75" i="116" s="1"/>
  <c r="AV75" i="116" s="1"/>
  <c r="AQ75" i="116"/>
  <c r="AA75" i="116"/>
  <c r="V75" i="116"/>
  <c r="U75" i="116"/>
  <c r="T75" i="116"/>
  <c r="S75" i="116"/>
  <c r="R75" i="116"/>
  <c r="M75" i="116"/>
  <c r="J75" i="116" s="1"/>
  <c r="BF70" i="116"/>
  <c r="AR70" i="116"/>
  <c r="AQ70" i="116"/>
  <c r="AA70" i="116"/>
  <c r="V70" i="116"/>
  <c r="U70" i="116"/>
  <c r="T70" i="116"/>
  <c r="S70" i="116"/>
  <c r="R70" i="116"/>
  <c r="M70" i="116"/>
  <c r="J70" i="116" s="1"/>
  <c r="BF67" i="116"/>
  <c r="BF155" i="116" s="1"/>
  <c r="AS67" i="116"/>
  <c r="AT67" i="116" s="1"/>
  <c r="AR67" i="116"/>
  <c r="AR155" i="116" s="1"/>
  <c r="AQ67" i="116"/>
  <c r="AQ155" i="116" s="1"/>
  <c r="AA67" i="116"/>
  <c r="AA155" i="116" s="1"/>
  <c r="V67" i="116"/>
  <c r="V155" i="116" s="1"/>
  <c r="U67" i="116"/>
  <c r="U155" i="116" s="1"/>
  <c r="T67" i="116"/>
  <c r="T155" i="116" s="1"/>
  <c r="S67" i="116"/>
  <c r="S155" i="116" s="1"/>
  <c r="R67" i="116"/>
  <c r="R155" i="116" s="1"/>
  <c r="M67" i="116"/>
  <c r="M155" i="116" s="1"/>
  <c r="J67" i="116"/>
  <c r="AP67" i="116" s="1"/>
  <c r="BF32" i="116"/>
  <c r="AR32" i="116"/>
  <c r="AR154" i="116" s="1"/>
  <c r="AQ32" i="116"/>
  <c r="AA32" i="116"/>
  <c r="V32" i="116"/>
  <c r="V154" i="116" s="1"/>
  <c r="U32" i="116"/>
  <c r="X32" i="116" s="1"/>
  <c r="T32" i="116"/>
  <c r="S32" i="116"/>
  <c r="R32" i="116"/>
  <c r="R154" i="116" s="1"/>
  <c r="M32" i="116"/>
  <c r="J32" i="116" s="1"/>
  <c r="BF84" i="116"/>
  <c r="AR84" i="116"/>
  <c r="AQ84" i="116"/>
  <c r="AA84" i="116"/>
  <c r="V84" i="116"/>
  <c r="U84" i="116"/>
  <c r="T84" i="116"/>
  <c r="S84" i="116"/>
  <c r="R84" i="116"/>
  <c r="M84" i="116"/>
  <c r="Z84" i="116" s="1"/>
  <c r="BF102" i="116"/>
  <c r="AR102" i="116"/>
  <c r="AQ102" i="116"/>
  <c r="AA102" i="116"/>
  <c r="V102" i="116"/>
  <c r="U102" i="116"/>
  <c r="T102" i="116"/>
  <c r="S102" i="116"/>
  <c r="R102" i="116"/>
  <c r="M102" i="116"/>
  <c r="Z102" i="116" s="1"/>
  <c r="BF49" i="116"/>
  <c r="AR49" i="116"/>
  <c r="AS49" i="116" s="1"/>
  <c r="AQ49" i="116"/>
  <c r="AA49" i="116"/>
  <c r="X49" i="116"/>
  <c r="V49" i="116"/>
  <c r="U49" i="116"/>
  <c r="T49" i="116"/>
  <c r="S49" i="116"/>
  <c r="R49" i="116"/>
  <c r="M49" i="116"/>
  <c r="Z49" i="116" s="1"/>
  <c r="J49" i="116"/>
  <c r="AP49" i="116" s="1"/>
  <c r="BF101" i="116"/>
  <c r="AR101" i="116"/>
  <c r="AQ101" i="116"/>
  <c r="AA101" i="116"/>
  <c r="V101" i="116"/>
  <c r="U101" i="116"/>
  <c r="X101" i="116" s="1"/>
  <c r="T101" i="116"/>
  <c r="S101" i="116"/>
  <c r="R101" i="116"/>
  <c r="M101" i="116"/>
  <c r="J101" i="116" s="1"/>
  <c r="BF60" i="116"/>
  <c r="BF151" i="116" s="1"/>
  <c r="AR60" i="116"/>
  <c r="AR151" i="116" s="1"/>
  <c r="AQ60" i="116"/>
  <c r="AQ151" i="116" s="1"/>
  <c r="AA60" i="116"/>
  <c r="V60" i="116"/>
  <c r="V151" i="116" s="1"/>
  <c r="U60" i="116"/>
  <c r="U151" i="116" s="1"/>
  <c r="T60" i="116"/>
  <c r="T151" i="116" s="1"/>
  <c r="S60" i="116"/>
  <c r="R60" i="116"/>
  <c r="R151" i="116" s="1"/>
  <c r="M60" i="116"/>
  <c r="M151" i="116" s="1"/>
  <c r="BF96" i="116"/>
  <c r="AR96" i="116"/>
  <c r="AQ96" i="116"/>
  <c r="AA96" i="116"/>
  <c r="V96" i="116"/>
  <c r="U96" i="116"/>
  <c r="T96" i="116"/>
  <c r="S96" i="116"/>
  <c r="R96" i="116"/>
  <c r="M96" i="116"/>
  <c r="Z96" i="116" s="1"/>
  <c r="J96" i="116"/>
  <c r="BF44" i="116"/>
  <c r="AR44" i="116"/>
  <c r="AS44" i="116" s="1"/>
  <c r="AQ44" i="116"/>
  <c r="AA44" i="116"/>
  <c r="V44" i="116"/>
  <c r="U44" i="116"/>
  <c r="T44" i="116"/>
  <c r="S44" i="116"/>
  <c r="R44" i="116"/>
  <c r="M44" i="116"/>
  <c r="J44" i="116" s="1"/>
  <c r="BF18" i="116"/>
  <c r="AR18" i="116"/>
  <c r="AQ18" i="116"/>
  <c r="AA18" i="116"/>
  <c r="V18" i="116"/>
  <c r="U18" i="116"/>
  <c r="X18" i="116" s="1"/>
  <c r="T18" i="116"/>
  <c r="S18" i="116"/>
  <c r="R18" i="116"/>
  <c r="M18" i="116"/>
  <c r="J18" i="116" s="1"/>
  <c r="R158" i="116" l="1"/>
  <c r="V158" i="116"/>
  <c r="W91" i="116"/>
  <c r="W20" i="116"/>
  <c r="J98" i="116"/>
  <c r="AP98" i="116" s="1"/>
  <c r="W39" i="116"/>
  <c r="W97" i="116"/>
  <c r="W55" i="116"/>
  <c r="T152" i="116"/>
  <c r="W49" i="116"/>
  <c r="W125" i="116"/>
  <c r="W110" i="116"/>
  <c r="W88" i="116"/>
  <c r="W44" i="116"/>
  <c r="AR152" i="116"/>
  <c r="W85" i="116"/>
  <c r="W22" i="116"/>
  <c r="W134" i="116"/>
  <c r="W30" i="116"/>
  <c r="W80" i="116"/>
  <c r="AQ289" i="117"/>
  <c r="W96" i="117"/>
  <c r="S287" i="117"/>
  <c r="T292" i="117"/>
  <c r="AQ292" i="117"/>
  <c r="W54" i="117"/>
  <c r="W102" i="117"/>
  <c r="R287" i="117"/>
  <c r="X28" i="117"/>
  <c r="BF290" i="117"/>
  <c r="W78" i="117"/>
  <c r="W111" i="117"/>
  <c r="J158" i="117"/>
  <c r="AP158" i="117" s="1"/>
  <c r="W91" i="117"/>
  <c r="W12" i="117"/>
  <c r="W94" i="117"/>
  <c r="AO42" i="117"/>
  <c r="W264" i="117"/>
  <c r="T291" i="117"/>
  <c r="J161" i="117"/>
  <c r="AP161" i="117" s="1"/>
  <c r="J28" i="117"/>
  <c r="AP28" i="117" s="1"/>
  <c r="J90" i="117"/>
  <c r="AP90" i="117" s="1"/>
  <c r="T287" i="117"/>
  <c r="R346" i="118"/>
  <c r="J310" i="118"/>
  <c r="AP310" i="118" s="1"/>
  <c r="J275" i="118"/>
  <c r="AO322" i="118"/>
  <c r="W114" i="118"/>
  <c r="AO194" i="118"/>
  <c r="J214" i="118"/>
  <c r="AP214" i="118" s="1"/>
  <c r="AO258" i="118"/>
  <c r="W102" i="118"/>
  <c r="W106" i="118"/>
  <c r="AA347" i="118"/>
  <c r="W18" i="118"/>
  <c r="AQ349" i="118"/>
  <c r="J144" i="118"/>
  <c r="Z53" i="118"/>
  <c r="J178" i="118"/>
  <c r="J139" i="118"/>
  <c r="AP139" i="118" s="1"/>
  <c r="AO199" i="118"/>
  <c r="W199" i="118"/>
  <c r="J284" i="118"/>
  <c r="AP284" i="118" s="1"/>
  <c r="W275" i="118"/>
  <c r="W30" i="118"/>
  <c r="AR349" i="118"/>
  <c r="J128" i="118"/>
  <c r="AP128" i="118" s="1"/>
  <c r="J181" i="118"/>
  <c r="AP181" i="118" s="1"/>
  <c r="J190" i="118"/>
  <c r="AP190" i="118" s="1"/>
  <c r="J106" i="118"/>
  <c r="U345" i="118"/>
  <c r="J9" i="118"/>
  <c r="AP9" i="118" s="1"/>
  <c r="S344" i="118"/>
  <c r="W29" i="118"/>
  <c r="J30" i="118"/>
  <c r="AP30" i="118" s="1"/>
  <c r="W72" i="118"/>
  <c r="R349" i="118"/>
  <c r="W98" i="118"/>
  <c r="AO179" i="118"/>
  <c r="J193" i="118"/>
  <c r="W222" i="118"/>
  <c r="AO252" i="118"/>
  <c r="J110" i="118"/>
  <c r="AP110" i="118" s="1"/>
  <c r="W113" i="118"/>
  <c r="W265" i="118"/>
  <c r="J14" i="118"/>
  <c r="AP14" i="118" s="1"/>
  <c r="W22" i="118"/>
  <c r="J88" i="118"/>
  <c r="AP88" i="118" s="1"/>
  <c r="W121" i="118"/>
  <c r="W173" i="118"/>
  <c r="W238" i="118"/>
  <c r="W309" i="118"/>
  <c r="W32" i="118"/>
  <c r="J38" i="118"/>
  <c r="AP38" i="118" s="1"/>
  <c r="J92" i="118"/>
  <c r="AP92" i="118" s="1"/>
  <c r="J104" i="118"/>
  <c r="J154" i="118"/>
  <c r="J156" i="118"/>
  <c r="AP156" i="118" s="1"/>
  <c r="J184" i="118"/>
  <c r="AO275" i="118"/>
  <c r="X322" i="118"/>
  <c r="AR347" i="118"/>
  <c r="S349" i="118"/>
  <c r="AR346" i="118"/>
  <c r="AR345" i="118"/>
  <c r="R347" i="118"/>
  <c r="V347" i="118"/>
  <c r="BF347" i="118"/>
  <c r="R345" i="118"/>
  <c r="V345" i="118"/>
  <c r="BF344" i="118"/>
  <c r="J18" i="118"/>
  <c r="AP18" i="118" s="1"/>
  <c r="BF346" i="118"/>
  <c r="W39" i="118"/>
  <c r="AO68" i="118"/>
  <c r="AQ341" i="118"/>
  <c r="J141" i="118"/>
  <c r="AP141" i="118" s="1"/>
  <c r="J167" i="118"/>
  <c r="AP167" i="118" s="1"/>
  <c r="J172" i="118"/>
  <c r="AW252" i="118"/>
  <c r="AX252" i="118" s="1"/>
  <c r="J274" i="118"/>
  <c r="J281" i="118"/>
  <c r="W49" i="118"/>
  <c r="J90" i="118"/>
  <c r="AP90" i="118" s="1"/>
  <c r="J118" i="118"/>
  <c r="AP118" i="118" s="1"/>
  <c r="J129" i="118"/>
  <c r="AP129" i="118" s="1"/>
  <c r="J166" i="118"/>
  <c r="AP166" i="118" s="1"/>
  <c r="W251" i="118"/>
  <c r="W14" i="118"/>
  <c r="W131" i="118"/>
  <c r="J164" i="118"/>
  <c r="AP164" i="118" s="1"/>
  <c r="AO210" i="118"/>
  <c r="J319" i="118"/>
  <c r="AP319" i="118" s="1"/>
  <c r="J323" i="118"/>
  <c r="AP323" i="118" s="1"/>
  <c r="J334" i="118"/>
  <c r="J51" i="118"/>
  <c r="J102" i="118"/>
  <c r="X102" i="118"/>
  <c r="J332" i="118"/>
  <c r="AP332" i="118" s="1"/>
  <c r="J101" i="118"/>
  <c r="AA344" i="118"/>
  <c r="X194" i="118"/>
  <c r="X258" i="118"/>
  <c r="AO32" i="118"/>
  <c r="X184" i="118"/>
  <c r="W40" i="118"/>
  <c r="M346" i="118"/>
  <c r="M341" i="118"/>
  <c r="M345" i="118"/>
  <c r="T345" i="118"/>
  <c r="AQ345" i="118"/>
  <c r="W8" i="118"/>
  <c r="X18" i="118"/>
  <c r="S347" i="118"/>
  <c r="X30" i="118"/>
  <c r="AA349" i="118"/>
  <c r="J40" i="118"/>
  <c r="AP40" i="118" s="1"/>
  <c r="R341" i="118"/>
  <c r="W68" i="118"/>
  <c r="J69" i="118"/>
  <c r="AP69" i="118" s="1"/>
  <c r="J74" i="118"/>
  <c r="AP74" i="118" s="1"/>
  <c r="X74" i="118"/>
  <c r="W124" i="118"/>
  <c r="W193" i="118"/>
  <c r="AP194" i="118"/>
  <c r="J198" i="118"/>
  <c r="J200" i="118"/>
  <c r="AP200" i="118" s="1"/>
  <c r="Z20" i="118"/>
  <c r="J20" i="118"/>
  <c r="AP20" i="118" s="1"/>
  <c r="X20" i="118"/>
  <c r="W20" i="118"/>
  <c r="J57" i="118"/>
  <c r="Z57" i="118"/>
  <c r="Z94" i="118"/>
  <c r="J94" i="118"/>
  <c r="AP94" i="118" s="1"/>
  <c r="Z113" i="118"/>
  <c r="J113" i="118"/>
  <c r="AP113" i="118" s="1"/>
  <c r="AO255" i="118"/>
  <c r="J256" i="118"/>
  <c r="Z256" i="118"/>
  <c r="J276" i="118"/>
  <c r="Z314" i="118"/>
  <c r="J314" i="118"/>
  <c r="J124" i="118"/>
  <c r="AP124" i="118" s="1"/>
  <c r="Z13" i="118"/>
  <c r="J13" i="118"/>
  <c r="AP13" i="118" s="1"/>
  <c r="J272" i="118"/>
  <c r="Z272" i="118"/>
  <c r="W69" i="118"/>
  <c r="AO83" i="118"/>
  <c r="W198" i="118"/>
  <c r="Z239" i="118"/>
  <c r="J239" i="118"/>
  <c r="AP239" i="118" s="1"/>
  <c r="AO313" i="118"/>
  <c r="X313" i="118"/>
  <c r="AO42" i="118"/>
  <c r="W42" i="118"/>
  <c r="W112" i="118"/>
  <c r="AO153" i="118"/>
  <c r="W153" i="118"/>
  <c r="T344" i="118"/>
  <c r="AQ344" i="118"/>
  <c r="BF345" i="118"/>
  <c r="BF341" i="118"/>
  <c r="U346" i="118"/>
  <c r="M349" i="118"/>
  <c r="M347" i="118"/>
  <c r="S345" i="118"/>
  <c r="T347" i="118"/>
  <c r="AQ347" i="118"/>
  <c r="R344" i="118"/>
  <c r="V344" i="118"/>
  <c r="Z211" i="118"/>
  <c r="Z324" i="118"/>
  <c r="J324" i="118"/>
  <c r="AP324" i="118" s="1"/>
  <c r="J33" i="118"/>
  <c r="AO33" i="118" s="1"/>
  <c r="Z33" i="118"/>
  <c r="AO48" i="118"/>
  <c r="W48" i="118"/>
  <c r="W108" i="118"/>
  <c r="AO113" i="118"/>
  <c r="J159" i="118"/>
  <c r="AP159" i="118" s="1"/>
  <c r="Z176" i="118"/>
  <c r="J176" i="118"/>
  <c r="AP176" i="118" s="1"/>
  <c r="X176" i="118"/>
  <c r="W176" i="118"/>
  <c r="Z282" i="118"/>
  <c r="J282" i="118"/>
  <c r="AP282" i="118" s="1"/>
  <c r="AO333" i="118"/>
  <c r="X333" i="118"/>
  <c r="AO319" i="118"/>
  <c r="AO134" i="118"/>
  <c r="AO151" i="118"/>
  <c r="W231" i="118"/>
  <c r="W233" i="118"/>
  <c r="W273" i="118"/>
  <c r="AP331" i="118"/>
  <c r="W65" i="118"/>
  <c r="AO185" i="118"/>
  <c r="AP229" i="118"/>
  <c r="W301" i="118"/>
  <c r="W54" i="118"/>
  <c r="W180" i="118"/>
  <c r="AO182" i="118"/>
  <c r="W187" i="118"/>
  <c r="AO244" i="118"/>
  <c r="W252" i="118"/>
  <c r="W250" i="118"/>
  <c r="W263" i="118"/>
  <c r="W134" i="118"/>
  <c r="W196" i="118"/>
  <c r="W210" i="118"/>
  <c r="W280" i="118"/>
  <c r="X309" i="118"/>
  <c r="W319" i="118"/>
  <c r="X85" i="118"/>
  <c r="X132" i="118"/>
  <c r="AO184" i="118"/>
  <c r="W229" i="118"/>
  <c r="AO332" i="118"/>
  <c r="X60" i="118"/>
  <c r="AP101" i="118"/>
  <c r="AP114" i="118"/>
  <c r="W182" i="118"/>
  <c r="AP182" i="118"/>
  <c r="J253" i="118"/>
  <c r="W90" i="118"/>
  <c r="AO251" i="118"/>
  <c r="AO329" i="118"/>
  <c r="W12" i="118"/>
  <c r="W88" i="118"/>
  <c r="Z140" i="118"/>
  <c r="W150" i="118"/>
  <c r="J203" i="118"/>
  <c r="AP203" i="118" s="1"/>
  <c r="J221" i="118"/>
  <c r="AP221" i="118" s="1"/>
  <c r="AO231" i="118"/>
  <c r="W246" i="118"/>
  <c r="J280" i="118"/>
  <c r="AP280" i="118" s="1"/>
  <c r="W289" i="118"/>
  <c r="J309" i="118"/>
  <c r="AP309" i="118" s="1"/>
  <c r="W331" i="118"/>
  <c r="AO65" i="118"/>
  <c r="J85" i="118"/>
  <c r="W92" i="118"/>
  <c r="J95" i="118"/>
  <c r="AP95" i="118" s="1"/>
  <c r="AP102" i="118"/>
  <c r="X104" i="118"/>
  <c r="J132" i="118"/>
  <c r="X142" i="118"/>
  <c r="X154" i="118"/>
  <c r="W184" i="118"/>
  <c r="W212" i="118"/>
  <c r="AW225" i="118"/>
  <c r="AX225" i="118" s="1"/>
  <c r="J229" i="118"/>
  <c r="X229" i="118"/>
  <c r="J301" i="118"/>
  <c r="AP301" i="118" s="1"/>
  <c r="W318" i="118"/>
  <c r="W332" i="118"/>
  <c r="W133" i="118"/>
  <c r="J182" i="118"/>
  <c r="J187" i="118"/>
  <c r="J223" i="118"/>
  <c r="AT9" i="118"/>
  <c r="AU9" i="118" s="1"/>
  <c r="AV9" i="118" s="1"/>
  <c r="AT45" i="118"/>
  <c r="AU45" i="118" s="1"/>
  <c r="AV45" i="118" s="1"/>
  <c r="AT80" i="118"/>
  <c r="AU80" i="118" s="1"/>
  <c r="AV80" i="118" s="1"/>
  <c r="AT84" i="118"/>
  <c r="AU84" i="118" s="1"/>
  <c r="AV84" i="118" s="1"/>
  <c r="AT117" i="118"/>
  <c r="AU117" i="118" s="1"/>
  <c r="AV117" i="118" s="1"/>
  <c r="AT10" i="118"/>
  <c r="AU10" i="118" s="1"/>
  <c r="AV10" i="118" s="1"/>
  <c r="AT105" i="118"/>
  <c r="AU105" i="118" s="1"/>
  <c r="AV105" i="118" s="1"/>
  <c r="AT40" i="118"/>
  <c r="AU40" i="118" s="1"/>
  <c r="AV40" i="118" s="1"/>
  <c r="AT69" i="118"/>
  <c r="AU69" i="118" s="1"/>
  <c r="AV69" i="118" s="1"/>
  <c r="AT86" i="118"/>
  <c r="AU86" i="118" s="1"/>
  <c r="AV86" i="118" s="1"/>
  <c r="AT118" i="118"/>
  <c r="AU118" i="118" s="1"/>
  <c r="AV118" i="118" s="1"/>
  <c r="M344" i="118"/>
  <c r="U344" i="118"/>
  <c r="AR344" i="118"/>
  <c r="AA345" i="118"/>
  <c r="M340" i="118"/>
  <c r="AO29" i="118"/>
  <c r="W83" i="118"/>
  <c r="AS141" i="118"/>
  <c r="AT141" i="118" s="1"/>
  <c r="AU141" i="118" s="1"/>
  <c r="AV141" i="118" s="1"/>
  <c r="Z147" i="118"/>
  <c r="J147" i="118"/>
  <c r="AP147" i="118" s="1"/>
  <c r="X147" i="118"/>
  <c r="W147" i="118"/>
  <c r="AW179" i="118"/>
  <c r="AX179" i="118" s="1"/>
  <c r="AO181" i="118"/>
  <c r="X181" i="118"/>
  <c r="Z247" i="118"/>
  <c r="J247" i="118"/>
  <c r="AP247" i="118" s="1"/>
  <c r="AW299" i="118"/>
  <c r="AX299" i="118" s="1"/>
  <c r="X13" i="118"/>
  <c r="W33" i="118"/>
  <c r="Z37" i="118"/>
  <c r="J37" i="118"/>
  <c r="AP37" i="118" s="1"/>
  <c r="X37" i="118"/>
  <c r="W37" i="118"/>
  <c r="J49" i="118"/>
  <c r="AO49" i="118" s="1"/>
  <c r="AW66" i="118"/>
  <c r="AX66" i="118" s="1"/>
  <c r="W109" i="118"/>
  <c r="X130" i="118"/>
  <c r="AW130" i="118"/>
  <c r="AX130" i="118" s="1"/>
  <c r="W163" i="118"/>
  <c r="AO178" i="118"/>
  <c r="W9" i="118"/>
  <c r="W17" i="118"/>
  <c r="U341" i="118"/>
  <c r="AR341" i="118"/>
  <c r="V341" i="118"/>
  <c r="J84" i="118"/>
  <c r="AP84" i="118" s="1"/>
  <c r="J105" i="118"/>
  <c r="AP105" i="118" s="1"/>
  <c r="AW120" i="118"/>
  <c r="AX120" i="118" s="1"/>
  <c r="W141" i="118"/>
  <c r="AO141" i="118"/>
  <c r="AO144" i="118"/>
  <c r="AP144" i="118"/>
  <c r="Z149" i="118"/>
  <c r="J149" i="118"/>
  <c r="AP149" i="118" s="1"/>
  <c r="AS167" i="118"/>
  <c r="AT167" i="118" s="1"/>
  <c r="AU167" i="118" s="1"/>
  <c r="AV167" i="118" s="1"/>
  <c r="AP179" i="118"/>
  <c r="W179" i="118"/>
  <c r="AW194" i="118"/>
  <c r="AX194" i="118" s="1"/>
  <c r="Z267" i="118"/>
  <c r="J267" i="118"/>
  <c r="AP267" i="118" s="1"/>
  <c r="X267" i="118"/>
  <c r="AO13" i="118"/>
  <c r="AT159" i="118"/>
  <c r="AU159" i="118" s="1"/>
  <c r="AV159" i="118" s="1"/>
  <c r="AT16" i="118"/>
  <c r="AU16" i="118" s="1"/>
  <c r="AV16" i="118" s="1"/>
  <c r="AT64" i="118"/>
  <c r="AU64" i="118" s="1"/>
  <c r="AV64" i="118" s="1"/>
  <c r="AW30" i="118"/>
  <c r="AX30" i="118" s="1"/>
  <c r="J175" i="118"/>
  <c r="AP175" i="118" s="1"/>
  <c r="Z175" i="118"/>
  <c r="AS193" i="118"/>
  <c r="AT193" i="118" s="1"/>
  <c r="AU193" i="118" s="1"/>
  <c r="AV193" i="118" s="1"/>
  <c r="Z299" i="118"/>
  <c r="J299" i="118"/>
  <c r="AO299" i="118" s="1"/>
  <c r="W299" i="118"/>
  <c r="AT316" i="118"/>
  <c r="AU316" i="118" s="1"/>
  <c r="AV316" i="118" s="1"/>
  <c r="AO328" i="118"/>
  <c r="Z66" i="118"/>
  <c r="J66" i="118"/>
  <c r="AP66" i="118" s="1"/>
  <c r="X66" i="118"/>
  <c r="W66" i="118"/>
  <c r="AO110" i="118"/>
  <c r="X110" i="118"/>
  <c r="W129" i="118"/>
  <c r="AO129" i="118"/>
  <c r="AO166" i="118"/>
  <c r="X166" i="118"/>
  <c r="AO209" i="118"/>
  <c r="W209" i="118"/>
  <c r="AT18" i="118"/>
  <c r="AU18" i="118" s="1"/>
  <c r="AV18" i="118" s="1"/>
  <c r="W84" i="118"/>
  <c r="W105" i="118"/>
  <c r="W167" i="118"/>
  <c r="AO167" i="118"/>
  <c r="AP244" i="118"/>
  <c r="W244" i="118"/>
  <c r="AS274" i="118"/>
  <c r="AT274" i="118" s="1"/>
  <c r="AU274" i="118" s="1"/>
  <c r="AV274" i="118" s="1"/>
  <c r="AP308" i="118"/>
  <c r="X49" i="118"/>
  <c r="AW49" i="118"/>
  <c r="AX49" i="118" s="1"/>
  <c r="AT53" i="118"/>
  <c r="AU53" i="118" s="1"/>
  <c r="AV53" i="118" s="1"/>
  <c r="J73" i="118"/>
  <c r="AO73" i="118" s="1"/>
  <c r="J109" i="118"/>
  <c r="AP109" i="118" s="1"/>
  <c r="AT110" i="118"/>
  <c r="AU110" i="118" s="1"/>
  <c r="AV110" i="118" s="1"/>
  <c r="J130" i="118"/>
  <c r="AP130" i="118" s="1"/>
  <c r="J163" i="118"/>
  <c r="AP163" i="118" s="1"/>
  <c r="AT166" i="118"/>
  <c r="AU166" i="118" s="1"/>
  <c r="AV166" i="118" s="1"/>
  <c r="AW215" i="118"/>
  <c r="AX215" i="118" s="1"/>
  <c r="AS227" i="118"/>
  <c r="AT227" i="118" s="1"/>
  <c r="AU227" i="118" s="1"/>
  <c r="AV227" i="118" s="1"/>
  <c r="Z230" i="118"/>
  <c r="J230" i="118"/>
  <c r="AP230" i="118" s="1"/>
  <c r="AO172" i="118"/>
  <c r="AP172" i="118"/>
  <c r="AP222" i="118"/>
  <c r="AP274" i="118"/>
  <c r="AO274" i="118"/>
  <c r="AO281" i="118"/>
  <c r="AP281" i="118"/>
  <c r="W328" i="118"/>
  <c r="W126" i="118"/>
  <c r="W162" i="118"/>
  <c r="W202" i="118"/>
  <c r="AP228" i="118"/>
  <c r="AO228" i="118"/>
  <c r="W230" i="118"/>
  <c r="AP255" i="118"/>
  <c r="AP314" i="118"/>
  <c r="W31" i="118"/>
  <c r="AO31" i="118"/>
  <c r="W64" i="118"/>
  <c r="W125" i="118"/>
  <c r="W168" i="118"/>
  <c r="AO203" i="118"/>
  <c r="AO214" i="118"/>
  <c r="X214" i="118"/>
  <c r="Z261" i="118"/>
  <c r="J261" i="118"/>
  <c r="AO261" i="118" s="1"/>
  <c r="W261" i="118"/>
  <c r="AT284" i="118"/>
  <c r="AU284" i="118" s="1"/>
  <c r="AV284" i="118" s="1"/>
  <c r="AT38" i="118"/>
  <c r="AU38" i="118" s="1"/>
  <c r="AV38" i="118" s="1"/>
  <c r="AT95" i="118"/>
  <c r="AU95" i="118" s="1"/>
  <c r="AV95" i="118" s="1"/>
  <c r="AP193" i="118"/>
  <c r="AO193" i="118"/>
  <c r="AP198" i="118"/>
  <c r="AO198" i="118"/>
  <c r="AO222" i="118"/>
  <c r="AP252" i="118"/>
  <c r="AO324" i="118"/>
  <c r="W63" i="118"/>
  <c r="W78" i="118"/>
  <c r="AO108" i="118"/>
  <c r="AO118" i="118"/>
  <c r="W152" i="118"/>
  <c r="AO159" i="118"/>
  <c r="W174" i="118"/>
  <c r="X230" i="118"/>
  <c r="J235" i="118"/>
  <c r="AP235" i="118" s="1"/>
  <c r="J250" i="118"/>
  <c r="AO250" i="118" s="1"/>
  <c r="X255" i="118"/>
  <c r="J263" i="118"/>
  <c r="AO263" i="118" s="1"/>
  <c r="J265" i="118"/>
  <c r="J268" i="118"/>
  <c r="AP268" i="118" s="1"/>
  <c r="AP276" i="118"/>
  <c r="AP303" i="118"/>
  <c r="AS36" i="118"/>
  <c r="AT36" i="118" s="1"/>
  <c r="AU36" i="118" s="1"/>
  <c r="AV36" i="118" s="1"/>
  <c r="W56" i="118"/>
  <c r="J64" i="118"/>
  <c r="AP64" i="118" s="1"/>
  <c r="AW134" i="118"/>
  <c r="AX134" i="118" s="1"/>
  <c r="J150" i="118"/>
  <c r="AP150" i="118" s="1"/>
  <c r="J196" i="118"/>
  <c r="AP196" i="118" s="1"/>
  <c r="Z260" i="118"/>
  <c r="J260" i="118"/>
  <c r="AO260" i="118" s="1"/>
  <c r="AT60" i="118"/>
  <c r="AU60" i="118" s="1"/>
  <c r="AV60" i="118" s="1"/>
  <c r="J294" i="118"/>
  <c r="AP294" i="118" s="1"/>
  <c r="J305" i="118"/>
  <c r="AP305" i="118" s="1"/>
  <c r="J56" i="118"/>
  <c r="AP56" i="118" s="1"/>
  <c r="AW56" i="118"/>
  <c r="AX56" i="118" s="1"/>
  <c r="J125" i="118"/>
  <c r="AP125" i="118" s="1"/>
  <c r="W138" i="118"/>
  <c r="W151" i="118"/>
  <c r="J168" i="118"/>
  <c r="AP168" i="118" s="1"/>
  <c r="J218" i="118"/>
  <c r="AO218" i="118" s="1"/>
  <c r="Z293" i="118"/>
  <c r="J293" i="118"/>
  <c r="AP293" i="118" s="1"/>
  <c r="X293" i="118"/>
  <c r="W293" i="118"/>
  <c r="Z296" i="118"/>
  <c r="J296" i="118"/>
  <c r="AP296" i="118" s="1"/>
  <c r="X296" i="118"/>
  <c r="AT104" i="118"/>
  <c r="AU104" i="118" s="1"/>
  <c r="AV104" i="118" s="1"/>
  <c r="AT23" i="118"/>
  <c r="AU23" i="118" s="1"/>
  <c r="AV23" i="118" s="1"/>
  <c r="AP298" i="118"/>
  <c r="AO220" i="118"/>
  <c r="W220" i="118"/>
  <c r="AT142" i="118"/>
  <c r="AU142" i="118" s="1"/>
  <c r="AV142" i="118" s="1"/>
  <c r="AT229" i="118"/>
  <c r="AU229" i="118" s="1"/>
  <c r="AV229" i="118" s="1"/>
  <c r="AO207" i="118"/>
  <c r="W218" i="118"/>
  <c r="AO221" i="118"/>
  <c r="AP231" i="118"/>
  <c r="J233" i="118"/>
  <c r="J236" i="118"/>
  <c r="AP236" i="118" s="1"/>
  <c r="J238" i="118"/>
  <c r="AP238" i="118" s="1"/>
  <c r="J246" i="118"/>
  <c r="J262" i="118"/>
  <c r="AP262" i="118" s="1"/>
  <c r="AO284" i="118"/>
  <c r="AO289" i="118"/>
  <c r="AS331" i="118"/>
  <c r="AT331" i="118" s="1"/>
  <c r="AU331" i="118" s="1"/>
  <c r="AV331" i="118" s="1"/>
  <c r="W24" i="118"/>
  <c r="AO44" i="118"/>
  <c r="W47" i="118"/>
  <c r="AP47" i="118"/>
  <c r="W67" i="118"/>
  <c r="AP67" i="118"/>
  <c r="AW67" i="118"/>
  <c r="AX67" i="118" s="1"/>
  <c r="AP85" i="118"/>
  <c r="W91" i="118"/>
  <c r="AO92" i="118"/>
  <c r="W116" i="118"/>
  <c r="AO132" i="118"/>
  <c r="W148" i="118"/>
  <c r="AO154" i="118"/>
  <c r="AO156" i="118"/>
  <c r="X185" i="118"/>
  <c r="AO225" i="118"/>
  <c r="W245" i="118"/>
  <c r="AO279" i="118"/>
  <c r="W290" i="118"/>
  <c r="X23" i="118"/>
  <c r="AP60" i="118"/>
  <c r="W100" i="118"/>
  <c r="AO106" i="118"/>
  <c r="AO213" i="118"/>
  <c r="W207" i="118"/>
  <c r="AO280" i="118"/>
  <c r="AO323" i="118"/>
  <c r="AO334" i="118"/>
  <c r="AP334" i="118"/>
  <c r="J47" i="118"/>
  <c r="X47" i="118"/>
  <c r="X51" i="118"/>
  <c r="J67" i="118"/>
  <c r="X67" i="118"/>
  <c r="Z87" i="118"/>
  <c r="W97" i="118"/>
  <c r="AP104" i="118"/>
  <c r="AO116" i="118"/>
  <c r="W132" i="118"/>
  <c r="AP142" i="118"/>
  <c r="AO148" i="118"/>
  <c r="W154" i="118"/>
  <c r="J212" i="118"/>
  <c r="AO212" i="118" s="1"/>
  <c r="AO245" i="118"/>
  <c r="W254" i="118"/>
  <c r="AP275" i="118"/>
  <c r="W279" i="118"/>
  <c r="AP279" i="118"/>
  <c r="X332" i="118"/>
  <c r="J23" i="118"/>
  <c r="J100" i="118"/>
  <c r="AO100" i="118" s="1"/>
  <c r="X100" i="118"/>
  <c r="AP106" i="118"/>
  <c r="J114" i="118"/>
  <c r="X114" i="118"/>
  <c r="J133" i="118"/>
  <c r="AO133" i="118" s="1"/>
  <c r="W143" i="118"/>
  <c r="AP143" i="118"/>
  <c r="J180" i="118"/>
  <c r="AP180" i="118" s="1"/>
  <c r="AO187" i="118"/>
  <c r="AO201" i="118"/>
  <c r="W223" i="118"/>
  <c r="AO253" i="118"/>
  <c r="AO295" i="118"/>
  <c r="J254" i="118"/>
  <c r="AP254" i="118" s="1"/>
  <c r="J279" i="118"/>
  <c r="J290" i="118"/>
  <c r="AO290" i="118"/>
  <c r="J318" i="118"/>
  <c r="AO318" i="118" s="1"/>
  <c r="AP23" i="118"/>
  <c r="J143" i="118"/>
  <c r="W201" i="118"/>
  <c r="AP201" i="118"/>
  <c r="W213" i="118"/>
  <c r="W270" i="118"/>
  <c r="W260" i="118"/>
  <c r="AO310" i="118"/>
  <c r="AS330" i="118"/>
  <c r="AT330" i="118" s="1"/>
  <c r="AU330" i="118" s="1"/>
  <c r="AV330" i="118" s="1"/>
  <c r="W44" i="118"/>
  <c r="AP51" i="118"/>
  <c r="AT51" i="118"/>
  <c r="AU51" i="118" s="1"/>
  <c r="AV51" i="118" s="1"/>
  <c r="AT156" i="118"/>
  <c r="AU156" i="118" s="1"/>
  <c r="AV156" i="118" s="1"/>
  <c r="J54" i="118"/>
  <c r="AP54" i="118" s="1"/>
  <c r="J60" i="118"/>
  <c r="J201" i="118"/>
  <c r="J213" i="118"/>
  <c r="W253" i="118"/>
  <c r="J270" i="118"/>
  <c r="AP270" i="118" s="1"/>
  <c r="W295" i="118"/>
  <c r="AP23" i="117"/>
  <c r="T290" i="117"/>
  <c r="W213" i="117"/>
  <c r="W150" i="117"/>
  <c r="J51" i="117"/>
  <c r="AP51" i="117" s="1"/>
  <c r="W139" i="117"/>
  <c r="J181" i="117"/>
  <c r="AO15" i="117"/>
  <c r="AO138" i="117"/>
  <c r="W276" i="117"/>
  <c r="AO79" i="117"/>
  <c r="W79" i="117"/>
  <c r="AO199" i="117"/>
  <c r="AO153" i="117"/>
  <c r="AO163" i="117"/>
  <c r="W163" i="117"/>
  <c r="J194" i="117"/>
  <c r="AP194" i="117" s="1"/>
  <c r="W207" i="117"/>
  <c r="AO26" i="117"/>
  <c r="W131" i="117"/>
  <c r="BF288" i="117"/>
  <c r="AA289" i="117"/>
  <c r="AQ288" i="117"/>
  <c r="J107" i="117"/>
  <c r="S294" i="117"/>
  <c r="AA294" i="117"/>
  <c r="J59" i="117"/>
  <c r="AP59" i="117" s="1"/>
  <c r="J89" i="117"/>
  <c r="AP89" i="117" s="1"/>
  <c r="AO159" i="117"/>
  <c r="J21" i="117"/>
  <c r="AP21" i="117" s="1"/>
  <c r="M289" i="117"/>
  <c r="AR288" i="117"/>
  <c r="X159" i="117"/>
  <c r="R288" i="117"/>
  <c r="W132" i="117"/>
  <c r="J139" i="117"/>
  <c r="W181" i="117"/>
  <c r="W21" i="117"/>
  <c r="J78" i="117"/>
  <c r="AP78" i="117" s="1"/>
  <c r="W212" i="117"/>
  <c r="W162" i="117"/>
  <c r="AO47" i="117"/>
  <c r="J46" i="117"/>
  <c r="AP46" i="117" s="1"/>
  <c r="J102" i="117"/>
  <c r="AO102" i="117" s="1"/>
  <c r="J149" i="117"/>
  <c r="AP149" i="117" s="1"/>
  <c r="J151" i="117"/>
  <c r="AO151" i="117" s="1"/>
  <c r="W198" i="117"/>
  <c r="J279" i="117"/>
  <c r="AR287" i="117"/>
  <c r="S291" i="117"/>
  <c r="AA291" i="117"/>
  <c r="R289" i="117"/>
  <c r="BF289" i="117"/>
  <c r="W48" i="117"/>
  <c r="AO91" i="117"/>
  <c r="AO38" i="117"/>
  <c r="W194" i="117"/>
  <c r="W110" i="117"/>
  <c r="S289" i="117"/>
  <c r="W52" i="117"/>
  <c r="J103" i="117"/>
  <c r="AP103" i="117" s="1"/>
  <c r="J150" i="117"/>
  <c r="AO7" i="117"/>
  <c r="W217" i="117"/>
  <c r="W92" i="117"/>
  <c r="X138" i="117"/>
  <c r="AO87" i="117"/>
  <c r="W87" i="117"/>
  <c r="AO126" i="117"/>
  <c r="W17" i="117"/>
  <c r="W46" i="117"/>
  <c r="W85" i="117"/>
  <c r="W151" i="117"/>
  <c r="J198" i="117"/>
  <c r="AP198" i="117" s="1"/>
  <c r="W232" i="117"/>
  <c r="W239" i="117"/>
  <c r="J268" i="117"/>
  <c r="AP268" i="117" s="1"/>
  <c r="V287" i="117"/>
  <c r="S288" i="117"/>
  <c r="AA288" i="117"/>
  <c r="X78" i="117"/>
  <c r="AO20" i="117"/>
  <c r="X102" i="117"/>
  <c r="W122" i="117"/>
  <c r="AO77" i="117"/>
  <c r="J277" i="117"/>
  <c r="AP277" i="117" s="1"/>
  <c r="W71" i="117"/>
  <c r="W104" i="117"/>
  <c r="AO48" i="117"/>
  <c r="AO214" i="117"/>
  <c r="AO246" i="117"/>
  <c r="W246" i="117"/>
  <c r="AO145" i="117"/>
  <c r="W148" i="117"/>
  <c r="W14" i="117"/>
  <c r="W60" i="117"/>
  <c r="W100" i="117"/>
  <c r="J142" i="117"/>
  <c r="AP142" i="117" s="1"/>
  <c r="AO186" i="117"/>
  <c r="W186" i="117"/>
  <c r="AO244" i="117"/>
  <c r="W244" i="117"/>
  <c r="J22" i="117"/>
  <c r="AP22" i="117" s="1"/>
  <c r="W27" i="117"/>
  <c r="J122" i="117"/>
  <c r="Z137" i="117"/>
  <c r="W149" i="117"/>
  <c r="J169" i="117"/>
  <c r="AP169" i="117" s="1"/>
  <c r="AO210" i="117"/>
  <c r="J232" i="117"/>
  <c r="AP232" i="117" s="1"/>
  <c r="J239" i="117"/>
  <c r="AP239" i="117" s="1"/>
  <c r="W247" i="117"/>
  <c r="J264" i="117"/>
  <c r="AP264" i="117" s="1"/>
  <c r="J275" i="117"/>
  <c r="AP275" i="117" s="1"/>
  <c r="AS107" i="117"/>
  <c r="AT107" i="117" s="1"/>
  <c r="AU107" i="117" s="1"/>
  <c r="AV107" i="117" s="1"/>
  <c r="AP43" i="117"/>
  <c r="W23" i="117"/>
  <c r="AO28" i="117"/>
  <c r="W51" i="117"/>
  <c r="W37" i="117"/>
  <c r="W252" i="117"/>
  <c r="X111" i="117"/>
  <c r="AO204" i="117"/>
  <c r="W124" i="117"/>
  <c r="Z152" i="117"/>
  <c r="W160" i="117"/>
  <c r="AR289" i="117"/>
  <c r="AO53" i="117"/>
  <c r="AO52" i="117"/>
  <c r="V289" i="117"/>
  <c r="W89" i="117"/>
  <c r="W43" i="117"/>
  <c r="AO103" i="117"/>
  <c r="J31" i="117"/>
  <c r="AP31" i="117" s="1"/>
  <c r="J132" i="117"/>
  <c r="X7" i="117"/>
  <c r="W16" i="117"/>
  <c r="J111" i="117"/>
  <c r="AP111" i="117" s="1"/>
  <c r="W263" i="117"/>
  <c r="J108" i="117"/>
  <c r="AO123" i="117"/>
  <c r="J177" i="117"/>
  <c r="AP177" i="117" s="1"/>
  <c r="J35" i="117"/>
  <c r="AP35" i="117" s="1"/>
  <c r="W118" i="117"/>
  <c r="W201" i="117"/>
  <c r="J148" i="117"/>
  <c r="AP148" i="117" s="1"/>
  <c r="W199" i="117"/>
  <c r="J14" i="117"/>
  <c r="AP14" i="117" s="1"/>
  <c r="W38" i="117"/>
  <c r="J60" i="117"/>
  <c r="AP60" i="117" s="1"/>
  <c r="W142" i="117"/>
  <c r="W164" i="117"/>
  <c r="W216" i="117"/>
  <c r="J266" i="117"/>
  <c r="AP266" i="117" s="1"/>
  <c r="W15" i="117"/>
  <c r="W22" i="117"/>
  <c r="W26" i="117"/>
  <c r="W42" i="117"/>
  <c r="W93" i="117"/>
  <c r="J124" i="117"/>
  <c r="AO124" i="117" s="1"/>
  <c r="J131" i="117"/>
  <c r="AO131" i="117" s="1"/>
  <c r="AO149" i="117"/>
  <c r="J160" i="117"/>
  <c r="AP160" i="117" s="1"/>
  <c r="W171" i="117"/>
  <c r="J241" i="117"/>
  <c r="AP241" i="117" s="1"/>
  <c r="AO247" i="117"/>
  <c r="W272" i="117"/>
  <c r="W275" i="117"/>
  <c r="AO117" i="117"/>
  <c r="AO12" i="117"/>
  <c r="AO54" i="117"/>
  <c r="W101" i="117"/>
  <c r="AP102" i="117"/>
  <c r="Z119" i="117"/>
  <c r="AO160" i="117"/>
  <c r="X232" i="117"/>
  <c r="X264" i="117"/>
  <c r="J88" i="117"/>
  <c r="AP88" i="117" s="1"/>
  <c r="J196" i="117"/>
  <c r="AP196" i="117" s="1"/>
  <c r="J273" i="117"/>
  <c r="AO273" i="117" s="1"/>
  <c r="J188" i="117"/>
  <c r="AP188" i="117" s="1"/>
  <c r="J280" i="117"/>
  <c r="AO280" i="117" s="1"/>
  <c r="J81" i="117"/>
  <c r="AP81" i="117" s="1"/>
  <c r="Z185" i="117"/>
  <c r="J185" i="117"/>
  <c r="AO185" i="117" s="1"/>
  <c r="J231" i="117"/>
  <c r="AP231" i="117" s="1"/>
  <c r="J205" i="117"/>
  <c r="AO205" i="117" s="1"/>
  <c r="J218" i="117"/>
  <c r="AO218" i="117" s="1"/>
  <c r="Z114" i="117"/>
  <c r="J114" i="117"/>
  <c r="AP114" i="117" s="1"/>
  <c r="Z192" i="117"/>
  <c r="J192" i="117"/>
  <c r="AO192" i="117" s="1"/>
  <c r="W192" i="117"/>
  <c r="Z147" i="117"/>
  <c r="J147" i="117"/>
  <c r="AP147" i="117" s="1"/>
  <c r="X147" i="117"/>
  <c r="Z233" i="117"/>
  <c r="J233" i="117"/>
  <c r="AP233" i="117" s="1"/>
  <c r="AT78" i="117"/>
  <c r="AU78" i="117" s="1"/>
  <c r="AV78" i="117" s="1"/>
  <c r="W81" i="117"/>
  <c r="X231" i="117"/>
  <c r="AP218" i="117"/>
  <c r="W218" i="117"/>
  <c r="Z154" i="117"/>
  <c r="J154" i="117"/>
  <c r="AP154" i="117" s="1"/>
  <c r="X154" i="117"/>
  <c r="Z189" i="117"/>
  <c r="J189" i="117"/>
  <c r="AP189" i="117" s="1"/>
  <c r="Z67" i="117"/>
  <c r="J67" i="117"/>
  <c r="AP67" i="117" s="1"/>
  <c r="W67" i="117"/>
  <c r="X67" i="117"/>
  <c r="Z68" i="117"/>
  <c r="J68" i="117"/>
  <c r="AP68" i="117" s="1"/>
  <c r="X68" i="117"/>
  <c r="Z228" i="117"/>
  <c r="J228" i="117"/>
  <c r="AP228" i="117" s="1"/>
  <c r="AT21" i="117"/>
  <c r="AU21" i="117" s="1"/>
  <c r="AV21" i="117" s="1"/>
  <c r="AO57" i="117"/>
  <c r="AA287" i="117"/>
  <c r="U288" i="117"/>
  <c r="AO86" i="117"/>
  <c r="X195" i="117"/>
  <c r="W88" i="117"/>
  <c r="AP107" i="117"/>
  <c r="AO107" i="117"/>
  <c r="AO59" i="117"/>
  <c r="AO89" i="117"/>
  <c r="Z95" i="117"/>
  <c r="J95" i="117"/>
  <c r="AP95" i="117" s="1"/>
  <c r="X95" i="117"/>
  <c r="AO161" i="117"/>
  <c r="X161" i="117"/>
  <c r="AP176" i="117"/>
  <c r="W176" i="117"/>
  <c r="AO176" i="117"/>
  <c r="Z174" i="117"/>
  <c r="J174" i="117"/>
  <c r="AP174" i="117" s="1"/>
  <c r="AT259" i="117"/>
  <c r="AU259" i="117" s="1"/>
  <c r="AV259" i="117" s="1"/>
  <c r="AT236" i="117"/>
  <c r="AU236" i="117" s="1"/>
  <c r="AV236" i="117" s="1"/>
  <c r="U289" i="117"/>
  <c r="M294" i="117"/>
  <c r="U294" i="117"/>
  <c r="M288" i="117"/>
  <c r="V288" i="117"/>
  <c r="W57" i="117"/>
  <c r="J195" i="117"/>
  <c r="AP195" i="117" s="1"/>
  <c r="X196" i="117"/>
  <c r="AO96" i="117"/>
  <c r="X188" i="117"/>
  <c r="AO43" i="117"/>
  <c r="Z175" i="117"/>
  <c r="J175" i="117"/>
  <c r="AP175" i="117" s="1"/>
  <c r="Z179" i="117"/>
  <c r="J179" i="117"/>
  <c r="AP179" i="117" s="1"/>
  <c r="X179" i="117"/>
  <c r="Z82" i="117"/>
  <c r="J82" i="117"/>
  <c r="AP82" i="117" s="1"/>
  <c r="Z191" i="117"/>
  <c r="J191" i="117"/>
  <c r="AP191" i="117" s="1"/>
  <c r="X191" i="117"/>
  <c r="AO23" i="117"/>
  <c r="W143" i="117"/>
  <c r="J168" i="117"/>
  <c r="AP168" i="117" s="1"/>
  <c r="AO212" i="117"/>
  <c r="J243" i="117"/>
  <c r="AP243" i="117" s="1"/>
  <c r="J58" i="117"/>
  <c r="AP58" i="117" s="1"/>
  <c r="J260" i="117"/>
  <c r="AP260" i="117" s="1"/>
  <c r="Z100" i="117"/>
  <c r="J100" i="117"/>
  <c r="AP100" i="117" s="1"/>
  <c r="J120" i="117"/>
  <c r="AP120" i="117" s="1"/>
  <c r="W126" i="117"/>
  <c r="W20" i="117"/>
  <c r="AS85" i="117"/>
  <c r="AT85" i="117" s="1"/>
  <c r="AU85" i="117" s="1"/>
  <c r="AV85" i="117" s="1"/>
  <c r="AP122" i="117"/>
  <c r="AO122" i="117"/>
  <c r="W130" i="117"/>
  <c r="X131" i="117"/>
  <c r="J133" i="117"/>
  <c r="Z133" i="117"/>
  <c r="Z173" i="117"/>
  <c r="J173" i="117"/>
  <c r="AP173" i="117" s="1"/>
  <c r="X173" i="117"/>
  <c r="W173" i="117"/>
  <c r="Z221" i="117"/>
  <c r="J221" i="117"/>
  <c r="AP221" i="117" s="1"/>
  <c r="X221" i="117"/>
  <c r="W221" i="117"/>
  <c r="AO233" i="117"/>
  <c r="AO277" i="117"/>
  <c r="AT111" i="117"/>
  <c r="AU111" i="117" s="1"/>
  <c r="AV111" i="117" s="1"/>
  <c r="AO177" i="117"/>
  <c r="AO35" i="117"/>
  <c r="X120" i="117"/>
  <c r="AO194" i="117"/>
  <c r="AO250" i="117"/>
  <c r="Z19" i="117"/>
  <c r="J19" i="117"/>
  <c r="AP19" i="117" s="1"/>
  <c r="X19" i="117"/>
  <c r="AO46" i="117"/>
  <c r="J125" i="117"/>
  <c r="Z125" i="117"/>
  <c r="AO182" i="117"/>
  <c r="X182" i="117"/>
  <c r="AW203" i="117"/>
  <c r="AX203" i="117" s="1"/>
  <c r="Z222" i="117"/>
  <c r="J222" i="117"/>
  <c r="AP222" i="117" s="1"/>
  <c r="X222" i="117"/>
  <c r="W103" i="117"/>
  <c r="AP150" i="117"/>
  <c r="AO150" i="117"/>
  <c r="X274" i="117"/>
  <c r="AO31" i="117"/>
  <c r="AO51" i="117"/>
  <c r="W76" i="117"/>
  <c r="X77" i="117"/>
  <c r="W114" i="117"/>
  <c r="AP132" i="117"/>
  <c r="AO132" i="117"/>
  <c r="W175" i="117"/>
  <c r="W189" i="117"/>
  <c r="X206" i="117"/>
  <c r="W278" i="117"/>
  <c r="W82" i="117"/>
  <c r="AP139" i="117"/>
  <c r="AO139" i="117"/>
  <c r="W174" i="117"/>
  <c r="AP181" i="117"/>
  <c r="AO181" i="117"/>
  <c r="W228" i="117"/>
  <c r="X234" i="117"/>
  <c r="X259" i="117"/>
  <c r="X236" i="117"/>
  <c r="AS48" i="117"/>
  <c r="AT48" i="117" s="1"/>
  <c r="AU48" i="117" s="1"/>
  <c r="AV48" i="117" s="1"/>
  <c r="W63" i="117"/>
  <c r="W123" i="117"/>
  <c r="X64" i="117"/>
  <c r="X238" i="117"/>
  <c r="X61" i="117"/>
  <c r="AO99" i="117"/>
  <c r="X115" i="117"/>
  <c r="AO162" i="117"/>
  <c r="X197" i="117"/>
  <c r="AO208" i="117"/>
  <c r="AO14" i="117"/>
  <c r="X33" i="117"/>
  <c r="AO39" i="117"/>
  <c r="X47" i="117"/>
  <c r="X153" i="117"/>
  <c r="J183" i="117"/>
  <c r="AP183" i="117" s="1"/>
  <c r="Z257" i="117"/>
  <c r="J257" i="117"/>
  <c r="AP257" i="117" s="1"/>
  <c r="AO266" i="117"/>
  <c r="X266" i="117"/>
  <c r="Z70" i="117"/>
  <c r="J70" i="117"/>
  <c r="Z135" i="117"/>
  <c r="J135" i="117"/>
  <c r="X135" i="117"/>
  <c r="W135" i="117"/>
  <c r="W219" i="117"/>
  <c r="AO213" i="117"/>
  <c r="J274" i="117"/>
  <c r="AP274" i="117" s="1"/>
  <c r="J76" i="117"/>
  <c r="AO189" i="117"/>
  <c r="J206" i="117"/>
  <c r="AP206" i="117" s="1"/>
  <c r="J223" i="117"/>
  <c r="AO223" i="117" s="1"/>
  <c r="J278" i="117"/>
  <c r="AO278" i="117" s="1"/>
  <c r="J37" i="117"/>
  <c r="AP37" i="117" s="1"/>
  <c r="W233" i="117"/>
  <c r="J234" i="117"/>
  <c r="AP234" i="117" s="1"/>
  <c r="J259" i="117"/>
  <c r="AP259" i="117" s="1"/>
  <c r="X277" i="117"/>
  <c r="W141" i="117"/>
  <c r="AO158" i="117"/>
  <c r="J236" i="117"/>
  <c r="AP236" i="117" s="1"/>
  <c r="J63" i="117"/>
  <c r="AP63" i="117" s="1"/>
  <c r="AS63" i="117"/>
  <c r="AT63" i="117" s="1"/>
  <c r="AU63" i="117" s="1"/>
  <c r="AV63" i="117" s="1"/>
  <c r="AW123" i="117"/>
  <c r="AX123" i="117" s="1"/>
  <c r="W138" i="117"/>
  <c r="Z214" i="117"/>
  <c r="J64" i="117"/>
  <c r="AP64" i="117" s="1"/>
  <c r="W177" i="117"/>
  <c r="J238" i="117"/>
  <c r="AP238" i="117" s="1"/>
  <c r="W35" i="117"/>
  <c r="J61" i="117"/>
  <c r="AP61" i="117" s="1"/>
  <c r="W99" i="117"/>
  <c r="J115" i="117"/>
  <c r="AP115" i="117" s="1"/>
  <c r="J118" i="117"/>
  <c r="AP118" i="117" s="1"/>
  <c r="X145" i="117"/>
  <c r="J201" i="117"/>
  <c r="AP201" i="117" s="1"/>
  <c r="X58" i="117"/>
  <c r="J197" i="117"/>
  <c r="AP197" i="117" s="1"/>
  <c r="W208" i="117"/>
  <c r="X260" i="117"/>
  <c r="J33" i="117"/>
  <c r="AP33" i="117" s="1"/>
  <c r="W39" i="117"/>
  <c r="AO90" i="117"/>
  <c r="AO94" i="117"/>
  <c r="AO142" i="117"/>
  <c r="X183" i="117"/>
  <c r="AO202" i="117"/>
  <c r="X202" i="117"/>
  <c r="AO207" i="117"/>
  <c r="Z229" i="117"/>
  <c r="J229" i="117"/>
  <c r="AP229" i="117" s="1"/>
  <c r="X229" i="117"/>
  <c r="W257" i="117"/>
  <c r="AO22" i="117"/>
  <c r="Z34" i="117"/>
  <c r="J34" i="117"/>
  <c r="AP34" i="117" s="1"/>
  <c r="X34" i="117"/>
  <c r="W70" i="117"/>
  <c r="J130" i="117"/>
  <c r="AP130" i="117" s="1"/>
  <c r="Z136" i="117"/>
  <c r="J136" i="117"/>
  <c r="AO136" i="117" s="1"/>
  <c r="X136" i="117"/>
  <c r="W136" i="117"/>
  <c r="AO173" i="117"/>
  <c r="AO100" i="117"/>
  <c r="AO164" i="117"/>
  <c r="J216" i="117"/>
  <c r="AP216" i="117" s="1"/>
  <c r="J254" i="117"/>
  <c r="AP254" i="117" s="1"/>
  <c r="J17" i="117"/>
  <c r="AP17" i="117" s="1"/>
  <c r="J25" i="117"/>
  <c r="AP25" i="117" s="1"/>
  <c r="J27" i="117"/>
  <c r="AP27" i="117" s="1"/>
  <c r="J62" i="117"/>
  <c r="AP62" i="117" s="1"/>
  <c r="AW70" i="117"/>
  <c r="AX70" i="117" s="1"/>
  <c r="W84" i="117"/>
  <c r="J85" i="117"/>
  <c r="AP85" i="117" s="1"/>
  <c r="J101" i="117"/>
  <c r="AP101" i="117" s="1"/>
  <c r="J110" i="117"/>
  <c r="J116" i="117"/>
  <c r="AO116" i="117" s="1"/>
  <c r="AO203" i="117"/>
  <c r="W230" i="117"/>
  <c r="AO232" i="117"/>
  <c r="AO241" i="117"/>
  <c r="W248" i="117"/>
  <c r="W261" i="117"/>
  <c r="AO264" i="117"/>
  <c r="AP279" i="117"/>
  <c r="AO25" i="117"/>
  <c r="W69" i="117"/>
  <c r="AW69" i="117"/>
  <c r="AX69" i="117" s="1"/>
  <c r="AW102" i="117"/>
  <c r="AX102" i="117" s="1"/>
  <c r="AO230" i="117"/>
  <c r="J248" i="117"/>
  <c r="AP248" i="117" s="1"/>
  <c r="X248" i="117"/>
  <c r="J253" i="117"/>
  <c r="AP253" i="117" s="1"/>
  <c r="AO261" i="117"/>
  <c r="AO271" i="117"/>
  <c r="AO235" i="117"/>
  <c r="AT241" i="117"/>
  <c r="AU241" i="117" s="1"/>
  <c r="AV241" i="117" s="1"/>
  <c r="AO268" i="117"/>
  <c r="AO26" i="116"/>
  <c r="T156" i="116"/>
  <c r="J61" i="116"/>
  <c r="AP61" i="116" s="1"/>
  <c r="J95" i="116"/>
  <c r="AP95" i="116" s="1"/>
  <c r="J47" i="116"/>
  <c r="AP47" i="116" s="1"/>
  <c r="W65" i="116"/>
  <c r="W9" i="116"/>
  <c r="W79" i="116"/>
  <c r="W16" i="116"/>
  <c r="W43" i="116"/>
  <c r="W126" i="116"/>
  <c r="AO36" i="116"/>
  <c r="W26" i="116"/>
  <c r="W36" i="116"/>
  <c r="W45" i="116"/>
  <c r="W28" i="116"/>
  <c r="W130" i="116"/>
  <c r="W11" i="116"/>
  <c r="AP18" i="116"/>
  <c r="S156" i="116"/>
  <c r="X44" i="116"/>
  <c r="S151" i="116"/>
  <c r="AA151" i="116"/>
  <c r="S152" i="116"/>
  <c r="AA152" i="116"/>
  <c r="S154" i="116"/>
  <c r="AA154" i="116"/>
  <c r="W116" i="116"/>
  <c r="J29" i="116"/>
  <c r="AP29" i="116" s="1"/>
  <c r="W129" i="116"/>
  <c r="W87" i="116"/>
  <c r="T150" i="116"/>
  <c r="J141" i="116"/>
  <c r="AP141" i="116" s="1"/>
  <c r="W41" i="116"/>
  <c r="J28" i="116"/>
  <c r="AP28" i="116" s="1"/>
  <c r="AO49" i="116"/>
  <c r="AO96" i="116"/>
  <c r="R152" i="116"/>
  <c r="V152" i="116"/>
  <c r="BF152" i="116"/>
  <c r="J102" i="116"/>
  <c r="W7" i="116"/>
  <c r="Z128" i="116"/>
  <c r="W73" i="116"/>
  <c r="W135" i="116"/>
  <c r="AO41" i="116"/>
  <c r="W136" i="116"/>
  <c r="Z26" i="116"/>
  <c r="X55" i="116"/>
  <c r="W63" i="116"/>
  <c r="J62" i="116"/>
  <c r="AP62" i="116" s="1"/>
  <c r="J105" i="116"/>
  <c r="AP105" i="116" s="1"/>
  <c r="AO20" i="116"/>
  <c r="J107" i="116"/>
  <c r="AP107" i="116" s="1"/>
  <c r="J140" i="116"/>
  <c r="AP140" i="116" s="1"/>
  <c r="J34" i="116"/>
  <c r="AP34" i="116" s="1"/>
  <c r="J40" i="116"/>
  <c r="AP40" i="116" s="1"/>
  <c r="W52" i="116"/>
  <c r="J134" i="116"/>
  <c r="AP134" i="116" s="1"/>
  <c r="J50" i="116"/>
  <c r="AP50" i="116" s="1"/>
  <c r="W66" i="116"/>
  <c r="J45" i="116"/>
  <c r="AP45" i="116" s="1"/>
  <c r="W143" i="116"/>
  <c r="AO130" i="116"/>
  <c r="Z27" i="116"/>
  <c r="J55" i="116"/>
  <c r="AP55" i="116" s="1"/>
  <c r="AO129" i="116"/>
  <c r="W38" i="116"/>
  <c r="W86" i="116"/>
  <c r="J137" i="116"/>
  <c r="AP137" i="116" s="1"/>
  <c r="J73" i="116"/>
  <c r="AP73" i="116" s="1"/>
  <c r="J100" i="116"/>
  <c r="AP100" i="116" s="1"/>
  <c r="W81" i="116"/>
  <c r="J135" i="116"/>
  <c r="AP135" i="116" s="1"/>
  <c r="W83" i="116"/>
  <c r="Z63" i="116"/>
  <c r="AU56" i="116"/>
  <c r="AV56" i="116" s="1"/>
  <c r="AP96" i="116"/>
  <c r="W18" i="116"/>
  <c r="AO44" i="116"/>
  <c r="AP102" i="116"/>
  <c r="AO32" i="116"/>
  <c r="X33" i="116"/>
  <c r="Z71" i="116"/>
  <c r="J71" i="116"/>
  <c r="AP71" i="116" s="1"/>
  <c r="Z125" i="116"/>
  <c r="W23" i="116"/>
  <c r="AT144" i="116"/>
  <c r="AU144" i="116" s="1"/>
  <c r="AV144" i="116" s="1"/>
  <c r="AO18" i="116"/>
  <c r="X96" i="116"/>
  <c r="W32" i="116"/>
  <c r="W67" i="116"/>
  <c r="AW75" i="116"/>
  <c r="AX75" i="116" s="1"/>
  <c r="J33" i="116"/>
  <c r="AO33" i="116" s="1"/>
  <c r="AW33" i="116"/>
  <c r="AX33" i="116" s="1"/>
  <c r="AS89" i="116"/>
  <c r="AT89" i="116" s="1"/>
  <c r="AU89" i="116" s="1"/>
  <c r="AV89" i="116" s="1"/>
  <c r="Z116" i="116"/>
  <c r="J116" i="116"/>
  <c r="AO116" i="116" s="1"/>
  <c r="AT43" i="116"/>
  <c r="AU43" i="116" s="1"/>
  <c r="AV43" i="116" s="1"/>
  <c r="X67" i="116"/>
  <c r="AT42" i="116"/>
  <c r="AU42" i="116" s="1"/>
  <c r="AV42" i="116" s="1"/>
  <c r="AT135" i="116"/>
  <c r="AU135" i="116" s="1"/>
  <c r="AV135" i="116" s="1"/>
  <c r="AT99" i="116"/>
  <c r="AU99" i="116" s="1"/>
  <c r="AV99" i="116" s="1"/>
  <c r="AS32" i="116"/>
  <c r="AT32" i="116" s="1"/>
  <c r="W33" i="116"/>
  <c r="AO42" i="116"/>
  <c r="W42" i="116"/>
  <c r="Z23" i="116"/>
  <c r="J23" i="116"/>
  <c r="AP23" i="116" s="1"/>
  <c r="AT117" i="116"/>
  <c r="AU117" i="116" s="1"/>
  <c r="AV117" i="116" s="1"/>
  <c r="AO91" i="116"/>
  <c r="AO47" i="116"/>
  <c r="J37" i="116"/>
  <c r="AP37" i="116" s="1"/>
  <c r="J22" i="116"/>
  <c r="AP22" i="116" s="1"/>
  <c r="X22" i="116"/>
  <c r="AW22" i="116"/>
  <c r="AX22" i="116" s="1"/>
  <c r="J82" i="116"/>
  <c r="AP82" i="116" s="1"/>
  <c r="AO82" i="116"/>
  <c r="W106" i="116"/>
  <c r="AO106" i="116"/>
  <c r="W92" i="116"/>
  <c r="AO92" i="116"/>
  <c r="X64" i="116"/>
  <c r="W115" i="116"/>
  <c r="AO40" i="116"/>
  <c r="AO141" i="116"/>
  <c r="AO132" i="116"/>
  <c r="AO14" i="116"/>
  <c r="W144" i="116"/>
  <c r="Z121" i="116"/>
  <c r="AW51" i="116"/>
  <c r="AX51" i="116" s="1"/>
  <c r="W112" i="116"/>
  <c r="W29" i="116"/>
  <c r="X118" i="116"/>
  <c r="W47" i="116"/>
  <c r="X77" i="116"/>
  <c r="W37" i="116"/>
  <c r="AO34" i="116"/>
  <c r="AO98" i="116"/>
  <c r="X13" i="116"/>
  <c r="AA153" i="116"/>
  <c r="J43" i="116"/>
  <c r="AP43" i="116" s="1"/>
  <c r="W132" i="116"/>
  <c r="J30" i="116"/>
  <c r="AP30" i="116" s="1"/>
  <c r="X114" i="116"/>
  <c r="W82" i="116"/>
  <c r="W68" i="116"/>
  <c r="AO68" i="116"/>
  <c r="AO31" i="116"/>
  <c r="W51" i="116"/>
  <c r="AO55" i="116"/>
  <c r="AP64" i="116"/>
  <c r="AP103" i="116"/>
  <c r="AO7" i="116"/>
  <c r="J122" i="116"/>
  <c r="AP122" i="116" s="1"/>
  <c r="AS38" i="116"/>
  <c r="AT38" i="116" s="1"/>
  <c r="AO86" i="116"/>
  <c r="W137" i="116"/>
  <c r="Z69" i="116"/>
  <c r="AO87" i="116"/>
  <c r="W95" i="116"/>
  <c r="J118" i="116"/>
  <c r="AP118" i="116" s="1"/>
  <c r="J77" i="116"/>
  <c r="AP77" i="116" s="1"/>
  <c r="J115" i="116"/>
  <c r="AP115" i="116" s="1"/>
  <c r="X40" i="116"/>
  <c r="J13" i="116"/>
  <c r="AP13" i="116" s="1"/>
  <c r="W141" i="116"/>
  <c r="T153" i="116"/>
  <c r="AQ153" i="116"/>
  <c r="AW127" i="116"/>
  <c r="AX127" i="116" s="1"/>
  <c r="AW119" i="116"/>
  <c r="AX119" i="116" s="1"/>
  <c r="J114" i="116"/>
  <c r="AP114" i="116" s="1"/>
  <c r="W14" i="116"/>
  <c r="AO24" i="116"/>
  <c r="J54" i="116"/>
  <c r="AP54" i="116" s="1"/>
  <c r="J144" i="116"/>
  <c r="AP144" i="116" s="1"/>
  <c r="W31" i="116"/>
  <c r="J51" i="116"/>
  <c r="AP51" i="116" s="1"/>
  <c r="AO90" i="116"/>
  <c r="J112" i="116"/>
  <c r="AP112" i="116" s="1"/>
  <c r="M350" i="118"/>
  <c r="M337" i="118"/>
  <c r="U350" i="118"/>
  <c r="U337" i="118"/>
  <c r="AQ350" i="118"/>
  <c r="AQ337" i="118"/>
  <c r="BF350" i="118"/>
  <c r="BF337" i="118"/>
  <c r="T350" i="118"/>
  <c r="T337" i="118"/>
  <c r="U349" i="118"/>
  <c r="R350" i="118"/>
  <c r="R337" i="118"/>
  <c r="V350" i="118"/>
  <c r="V337" i="118"/>
  <c r="AA350" i="118"/>
  <c r="AA337" i="118"/>
  <c r="AR350" i="118"/>
  <c r="AR337" i="118"/>
  <c r="S350" i="118"/>
  <c r="S337" i="118"/>
  <c r="T348" i="118"/>
  <c r="T343" i="118"/>
  <c r="Z343" i="118"/>
  <c r="AW27" i="118"/>
  <c r="AX27" i="118" s="1"/>
  <c r="AP29" i="118"/>
  <c r="AW34" i="118"/>
  <c r="AX34" i="118" s="1"/>
  <c r="AW74" i="118"/>
  <c r="AX74" i="118" s="1"/>
  <c r="AP80" i="118"/>
  <c r="AP7" i="118"/>
  <c r="AP70" i="118"/>
  <c r="AP68" i="118"/>
  <c r="AW70" i="118"/>
  <c r="AX70" i="118" s="1"/>
  <c r="AP82" i="118"/>
  <c r="AP83" i="118"/>
  <c r="W7" i="118"/>
  <c r="AO7" i="118"/>
  <c r="AS7" i="118"/>
  <c r="J8" i="118"/>
  <c r="AO8" i="118" s="1"/>
  <c r="X8" i="118"/>
  <c r="AT8" i="118"/>
  <c r="AU8" i="118" s="1"/>
  <c r="AV8" i="118" s="1"/>
  <c r="W15" i="118"/>
  <c r="AS15" i="118"/>
  <c r="AT15" i="118" s="1"/>
  <c r="AU15" i="118" s="1"/>
  <c r="AV15" i="118" s="1"/>
  <c r="J17" i="118"/>
  <c r="AO17" i="118" s="1"/>
  <c r="X17" i="118"/>
  <c r="AT17" i="118"/>
  <c r="AU17" i="118" s="1"/>
  <c r="AV17" i="118" s="1"/>
  <c r="W28" i="118"/>
  <c r="AS28" i="118"/>
  <c r="AT28" i="118" s="1"/>
  <c r="AU28" i="118" s="1"/>
  <c r="AV28" i="118" s="1"/>
  <c r="X29" i="118"/>
  <c r="AT29" i="118"/>
  <c r="AU29" i="118" s="1"/>
  <c r="AV29" i="118" s="1"/>
  <c r="W35" i="118"/>
  <c r="AS35" i="118"/>
  <c r="AT35" i="118" s="1"/>
  <c r="AU35" i="118" s="1"/>
  <c r="AV35" i="118" s="1"/>
  <c r="J39" i="118"/>
  <c r="AO39" i="118" s="1"/>
  <c r="X39" i="118"/>
  <c r="AT39" i="118"/>
  <c r="AU39" i="118" s="1"/>
  <c r="AV39" i="118" s="1"/>
  <c r="W61" i="118"/>
  <c r="AS61" i="118"/>
  <c r="AT61" i="118" s="1"/>
  <c r="AU61" i="118" s="1"/>
  <c r="AV61" i="118" s="1"/>
  <c r="X68" i="118"/>
  <c r="AT68" i="118"/>
  <c r="AU68" i="118" s="1"/>
  <c r="AV68" i="118" s="1"/>
  <c r="W71" i="118"/>
  <c r="AS71" i="118"/>
  <c r="AT71" i="118" s="1"/>
  <c r="AU71" i="118" s="1"/>
  <c r="AV71" i="118" s="1"/>
  <c r="J72" i="118"/>
  <c r="AO72" i="118" s="1"/>
  <c r="X72" i="118"/>
  <c r="AT72" i="118"/>
  <c r="AU72" i="118" s="1"/>
  <c r="AV72" i="118" s="1"/>
  <c r="W82" i="118"/>
  <c r="AO82" i="118"/>
  <c r="AS82" i="118"/>
  <c r="AT82" i="118" s="1"/>
  <c r="AU82" i="118" s="1"/>
  <c r="AV82" i="118" s="1"/>
  <c r="X83" i="118"/>
  <c r="AT83" i="118"/>
  <c r="AU83" i="118" s="1"/>
  <c r="AV83" i="118" s="1"/>
  <c r="W93" i="118"/>
  <c r="AS93" i="118"/>
  <c r="AT93" i="118" s="1"/>
  <c r="AU93" i="118" s="1"/>
  <c r="AV93" i="118" s="1"/>
  <c r="J98" i="118"/>
  <c r="AO98" i="118" s="1"/>
  <c r="X98" i="118"/>
  <c r="AT98" i="118"/>
  <c r="AU98" i="118" s="1"/>
  <c r="AV98" i="118" s="1"/>
  <c r="W119" i="118"/>
  <c r="AS119" i="118"/>
  <c r="AT119" i="118" s="1"/>
  <c r="AU119" i="118" s="1"/>
  <c r="AV119" i="118" s="1"/>
  <c r="J120" i="118"/>
  <c r="AO120" i="118" s="1"/>
  <c r="AW144" i="118"/>
  <c r="AX144" i="118" s="1"/>
  <c r="AS146" i="118"/>
  <c r="AT146" i="118" s="1"/>
  <c r="AU146" i="118" s="1"/>
  <c r="AV146" i="118" s="1"/>
  <c r="Z155" i="118"/>
  <c r="AW172" i="118"/>
  <c r="AX172" i="118" s="1"/>
  <c r="AS192" i="118"/>
  <c r="AT192" i="118" s="1"/>
  <c r="AU192" i="118" s="1"/>
  <c r="AV192" i="118" s="1"/>
  <c r="Z195" i="118"/>
  <c r="AW198" i="118"/>
  <c r="AX198" i="118" s="1"/>
  <c r="AO200" i="118"/>
  <c r="AS219" i="118"/>
  <c r="AT219" i="118" s="1"/>
  <c r="AU219" i="118" s="1"/>
  <c r="AV219" i="118" s="1"/>
  <c r="Z248" i="118"/>
  <c r="AW267" i="118"/>
  <c r="AX267" i="118" s="1"/>
  <c r="AS291" i="118"/>
  <c r="AT291" i="118" s="1"/>
  <c r="AU291" i="118" s="1"/>
  <c r="AV291" i="118" s="1"/>
  <c r="AP320" i="118"/>
  <c r="X7" i="118"/>
  <c r="W10" i="118"/>
  <c r="J15" i="118"/>
  <c r="AP15" i="118" s="1"/>
  <c r="X15" i="118"/>
  <c r="W27" i="118"/>
  <c r="J28" i="118"/>
  <c r="AP28" i="118" s="1"/>
  <c r="X28" i="118"/>
  <c r="W34" i="118"/>
  <c r="J35" i="118"/>
  <c r="AP35" i="118" s="1"/>
  <c r="X35" i="118"/>
  <c r="W45" i="118"/>
  <c r="J61" i="118"/>
  <c r="AP61" i="118" s="1"/>
  <c r="X61" i="118"/>
  <c r="W70" i="118"/>
  <c r="AO70" i="118"/>
  <c r="J71" i="118"/>
  <c r="AP71" i="118" s="1"/>
  <c r="X71" i="118"/>
  <c r="W80" i="118"/>
  <c r="AO80" i="118"/>
  <c r="X82" i="118"/>
  <c r="W86" i="118"/>
  <c r="J93" i="118"/>
  <c r="AO93" i="118" s="1"/>
  <c r="X93" i="118"/>
  <c r="W117" i="118"/>
  <c r="J119" i="118"/>
  <c r="AP119" i="118" s="1"/>
  <c r="X119" i="118"/>
  <c r="X120" i="118"/>
  <c r="AO124" i="118"/>
  <c r="AW128" i="118"/>
  <c r="AX128" i="118" s="1"/>
  <c r="AW149" i="118"/>
  <c r="AX149" i="118" s="1"/>
  <c r="X175" i="118"/>
  <c r="AO175" i="118"/>
  <c r="W175" i="118"/>
  <c r="Z186" i="118"/>
  <c r="AP242" i="118"/>
  <c r="X242" i="118"/>
  <c r="AO242" i="118"/>
  <c r="W242" i="118"/>
  <c r="AP269" i="118"/>
  <c r="X269" i="118"/>
  <c r="AO269" i="118"/>
  <c r="W269" i="118"/>
  <c r="Z286" i="118"/>
  <c r="Z7" i="118"/>
  <c r="AO9" i="118"/>
  <c r="J10" i="118"/>
  <c r="AP10" i="118" s="1"/>
  <c r="X10" i="118"/>
  <c r="AO18" i="118"/>
  <c r="J27" i="118"/>
  <c r="AP27" i="118" s="1"/>
  <c r="X27" i="118"/>
  <c r="AO30" i="118"/>
  <c r="J34" i="118"/>
  <c r="AO34" i="118" s="1"/>
  <c r="X34" i="118"/>
  <c r="AO40" i="118"/>
  <c r="J45" i="118"/>
  <c r="AP45" i="118" s="1"/>
  <c r="X45" i="118"/>
  <c r="AO69" i="118"/>
  <c r="X70" i="118"/>
  <c r="AO74" i="118"/>
  <c r="X80" i="118"/>
  <c r="AO84" i="118"/>
  <c r="J86" i="118"/>
  <c r="AP86" i="118" s="1"/>
  <c r="X86" i="118"/>
  <c r="AO105" i="118"/>
  <c r="J117" i="118"/>
  <c r="AP117" i="118" s="1"/>
  <c r="X117" i="118"/>
  <c r="AW124" i="118"/>
  <c r="AX124" i="118" s="1"/>
  <c r="AO128" i="118"/>
  <c r="AP136" i="118"/>
  <c r="X136" i="118"/>
  <c r="AO136" i="118"/>
  <c r="W136" i="118"/>
  <c r="AW147" i="118"/>
  <c r="AX147" i="118" s="1"/>
  <c r="AO149" i="118"/>
  <c r="AP155" i="118"/>
  <c r="X155" i="118"/>
  <c r="AO155" i="118"/>
  <c r="W155" i="118"/>
  <c r="AS177" i="118"/>
  <c r="AT177" i="118" s="1"/>
  <c r="AU177" i="118" s="1"/>
  <c r="AV177" i="118" s="1"/>
  <c r="AW181" i="118"/>
  <c r="AX181" i="118" s="1"/>
  <c r="AP195" i="118"/>
  <c r="X195" i="118"/>
  <c r="AO195" i="118"/>
  <c r="W195" i="118"/>
  <c r="AW222" i="118"/>
  <c r="AX222" i="118" s="1"/>
  <c r="AO239" i="118"/>
  <c r="AS243" i="118"/>
  <c r="AT243" i="118" s="1"/>
  <c r="AU243" i="118" s="1"/>
  <c r="AV243" i="118" s="1"/>
  <c r="AP248" i="118"/>
  <c r="X248" i="118"/>
  <c r="AO248" i="118"/>
  <c r="W248" i="118"/>
  <c r="AS271" i="118"/>
  <c r="AT271" i="118" s="1"/>
  <c r="AU271" i="118" s="1"/>
  <c r="AV271" i="118" s="1"/>
  <c r="AW281" i="118"/>
  <c r="AX281" i="118" s="1"/>
  <c r="AW313" i="118"/>
  <c r="AX313" i="118" s="1"/>
  <c r="AS137" i="118"/>
  <c r="AT137" i="118" s="1"/>
  <c r="AU137" i="118" s="1"/>
  <c r="AV137" i="118" s="1"/>
  <c r="AS158" i="118"/>
  <c r="AT158" i="118" s="1"/>
  <c r="AU158" i="118" s="1"/>
  <c r="AV158" i="118" s="1"/>
  <c r="AP186" i="118"/>
  <c r="X186" i="118"/>
  <c r="AO186" i="118"/>
  <c r="W186" i="118"/>
  <c r="AS197" i="118"/>
  <c r="AT197" i="118" s="1"/>
  <c r="AU197" i="118" s="1"/>
  <c r="AV197" i="118" s="1"/>
  <c r="AP211" i="118"/>
  <c r="X211" i="118"/>
  <c r="AO211" i="118"/>
  <c r="W211" i="118"/>
  <c r="Z242" i="118"/>
  <c r="AW244" i="118"/>
  <c r="AX244" i="118" s="1"/>
  <c r="AO247" i="118"/>
  <c r="AS249" i="118"/>
  <c r="AT249" i="118" s="1"/>
  <c r="AU249" i="118" s="1"/>
  <c r="AV249" i="118" s="1"/>
  <c r="Z269" i="118"/>
  <c r="AP286" i="118"/>
  <c r="X286" i="118"/>
  <c r="AO286" i="118"/>
  <c r="W286" i="118"/>
  <c r="AS136" i="118"/>
  <c r="AT136" i="118" s="1"/>
  <c r="AU136" i="118" s="1"/>
  <c r="AV136" i="118" s="1"/>
  <c r="J137" i="118"/>
  <c r="AP137" i="118" s="1"/>
  <c r="X137" i="118"/>
  <c r="J146" i="118"/>
  <c r="AP146" i="118" s="1"/>
  <c r="X146" i="118"/>
  <c r="AS155" i="118"/>
  <c r="AT155" i="118" s="1"/>
  <c r="AU155" i="118" s="1"/>
  <c r="AV155" i="118" s="1"/>
  <c r="J158" i="118"/>
  <c r="AO158" i="118" s="1"/>
  <c r="X158" i="118"/>
  <c r="AS175" i="118"/>
  <c r="AT175" i="118" s="1"/>
  <c r="AU175" i="118" s="1"/>
  <c r="AV175" i="118" s="1"/>
  <c r="J177" i="118"/>
  <c r="AP177" i="118" s="1"/>
  <c r="X177" i="118"/>
  <c r="AS186" i="118"/>
  <c r="AT186" i="118" s="1"/>
  <c r="AU186" i="118" s="1"/>
  <c r="AV186" i="118" s="1"/>
  <c r="J192" i="118"/>
  <c r="AO192" i="118" s="1"/>
  <c r="X192" i="118"/>
  <c r="AS195" i="118"/>
  <c r="AT195" i="118" s="1"/>
  <c r="AU195" i="118" s="1"/>
  <c r="AV195" i="118" s="1"/>
  <c r="J197" i="118"/>
  <c r="AO197" i="118" s="1"/>
  <c r="X197" i="118"/>
  <c r="AS211" i="118"/>
  <c r="AT211" i="118" s="1"/>
  <c r="AU211" i="118" s="1"/>
  <c r="AV211" i="118" s="1"/>
  <c r="J219" i="118"/>
  <c r="AO219" i="118" s="1"/>
  <c r="X219" i="118"/>
  <c r="AS242" i="118"/>
  <c r="AT242" i="118" s="1"/>
  <c r="AU242" i="118" s="1"/>
  <c r="AV242" i="118" s="1"/>
  <c r="J243" i="118"/>
  <c r="AP243" i="118" s="1"/>
  <c r="X243" i="118"/>
  <c r="AS248" i="118"/>
  <c r="AT248" i="118" s="1"/>
  <c r="AU248" i="118" s="1"/>
  <c r="AV248" i="118" s="1"/>
  <c r="J249" i="118"/>
  <c r="AO249" i="118" s="1"/>
  <c r="X249" i="118"/>
  <c r="AS269" i="118"/>
  <c r="AT269" i="118" s="1"/>
  <c r="AU269" i="118" s="1"/>
  <c r="AV269" i="118" s="1"/>
  <c r="J271" i="118"/>
  <c r="AP271" i="118" s="1"/>
  <c r="X271" i="118"/>
  <c r="AS286" i="118"/>
  <c r="AT286" i="118" s="1"/>
  <c r="AU286" i="118" s="1"/>
  <c r="AV286" i="118" s="1"/>
  <c r="J291" i="118"/>
  <c r="AP291" i="118" s="1"/>
  <c r="X291" i="118"/>
  <c r="W313" i="118"/>
  <c r="J316" i="118"/>
  <c r="AO316" i="118" s="1"/>
  <c r="X316" i="118"/>
  <c r="Z320" i="118"/>
  <c r="W324" i="118"/>
  <c r="AW20" i="118"/>
  <c r="AX20" i="118" s="1"/>
  <c r="J26" i="118"/>
  <c r="AO26" i="118" s="1"/>
  <c r="AS26" i="118"/>
  <c r="AT26" i="118" s="1"/>
  <c r="AU26" i="118" s="1"/>
  <c r="AV26" i="118" s="1"/>
  <c r="AW42" i="118"/>
  <c r="AX42" i="118" s="1"/>
  <c r="AS46" i="118"/>
  <c r="AT46" i="118" s="1"/>
  <c r="AU46" i="118" s="1"/>
  <c r="AV46" i="118" s="1"/>
  <c r="AP49" i="118"/>
  <c r="AP57" i="118"/>
  <c r="X57" i="118"/>
  <c r="AO57" i="118"/>
  <c r="W57" i="118"/>
  <c r="AO66" i="118"/>
  <c r="AP73" i="118"/>
  <c r="AS78" i="118"/>
  <c r="AT78" i="118" s="1"/>
  <c r="AU78" i="118" s="1"/>
  <c r="AV78" i="118" s="1"/>
  <c r="AP111" i="118"/>
  <c r="AP135" i="118"/>
  <c r="AP171" i="118"/>
  <c r="W128" i="118"/>
  <c r="W144" i="118"/>
  <c r="W149" i="118"/>
  <c r="W172" i="118"/>
  <c r="W181" i="118"/>
  <c r="W194" i="118"/>
  <c r="W200" i="118"/>
  <c r="AS200" i="118"/>
  <c r="AT200" i="118" s="1"/>
  <c r="AU200" i="118" s="1"/>
  <c r="AV200" i="118" s="1"/>
  <c r="W239" i="118"/>
  <c r="AS239" i="118"/>
  <c r="AT239" i="118" s="1"/>
  <c r="AU239" i="118" s="1"/>
  <c r="AV239" i="118" s="1"/>
  <c r="W247" i="118"/>
  <c r="AS247" i="118"/>
  <c r="AT247" i="118" s="1"/>
  <c r="AU247" i="118" s="1"/>
  <c r="AV247" i="118" s="1"/>
  <c r="W267" i="118"/>
  <c r="W281" i="118"/>
  <c r="W308" i="118"/>
  <c r="AO308" i="118"/>
  <c r="AW308" i="118"/>
  <c r="AX308" i="118" s="1"/>
  <c r="W321" i="118"/>
  <c r="AW321" i="118"/>
  <c r="AX321" i="118" s="1"/>
  <c r="W26" i="118"/>
  <c r="AO46" i="118"/>
  <c r="W46" i="118"/>
  <c r="AS57" i="118"/>
  <c r="AT57" i="118" s="1"/>
  <c r="AU57" i="118" s="1"/>
  <c r="AV57" i="118" s="1"/>
  <c r="AP77" i="118"/>
  <c r="X77" i="118"/>
  <c r="AO77" i="118"/>
  <c r="W77" i="118"/>
  <c r="AW94" i="118"/>
  <c r="AX94" i="118" s="1"/>
  <c r="AP108" i="118"/>
  <c r="X308" i="118"/>
  <c r="W320" i="118"/>
  <c r="AO320" i="118"/>
  <c r="AS320" i="118"/>
  <c r="AT320" i="118" s="1"/>
  <c r="AU320" i="118" s="1"/>
  <c r="AV320" i="118" s="1"/>
  <c r="J321" i="118"/>
  <c r="AP321" i="118" s="1"/>
  <c r="X321" i="118"/>
  <c r="Z328" i="118"/>
  <c r="AW328" i="118"/>
  <c r="AX328" i="118" s="1"/>
  <c r="AW13" i="118"/>
  <c r="AX13" i="118" s="1"/>
  <c r="AW33" i="118"/>
  <c r="AX33" i="118" s="1"/>
  <c r="AW37" i="118"/>
  <c r="AX37" i="118" s="1"/>
  <c r="AP46" i="118"/>
  <c r="AW48" i="118"/>
  <c r="AX48" i="118" s="1"/>
  <c r="AO53" i="118"/>
  <c r="W53" i="118"/>
  <c r="AS77" i="118"/>
  <c r="AT77" i="118" s="1"/>
  <c r="AU77" i="118" s="1"/>
  <c r="AV77" i="118" s="1"/>
  <c r="AW90" i="118"/>
  <c r="AX90" i="118" s="1"/>
  <c r="AO94" i="118"/>
  <c r="J107" i="118"/>
  <c r="AP107" i="118" s="1"/>
  <c r="Z107" i="118"/>
  <c r="AP122" i="118"/>
  <c r="AP161" i="118"/>
  <c r="W137" i="118"/>
  <c r="W146" i="118"/>
  <c r="W158" i="118"/>
  <c r="W177" i="118"/>
  <c r="X179" i="118"/>
  <c r="W192" i="118"/>
  <c r="X193" i="118"/>
  <c r="W197" i="118"/>
  <c r="X198" i="118"/>
  <c r="W219" i="118"/>
  <c r="X222" i="118"/>
  <c r="W243" i="118"/>
  <c r="X244" i="118"/>
  <c r="W249" i="118"/>
  <c r="X252" i="118"/>
  <c r="W271" i="118"/>
  <c r="X274" i="118"/>
  <c r="W291" i="118"/>
  <c r="X299" i="118"/>
  <c r="W316" i="118"/>
  <c r="X320" i="118"/>
  <c r="AW324" i="118"/>
  <c r="AX324" i="118" s="1"/>
  <c r="AP328" i="118"/>
  <c r="X328" i="118"/>
  <c r="X26" i="118"/>
  <c r="AP33" i="118"/>
  <c r="X33" i="118"/>
  <c r="X46" i="118"/>
  <c r="AP48" i="118"/>
  <c r="X48" i="118"/>
  <c r="AP53" i="118"/>
  <c r="AW63" i="118"/>
  <c r="AX63" i="118" s="1"/>
  <c r="W73" i="118"/>
  <c r="AW73" i="118"/>
  <c r="AX73" i="118" s="1"/>
  <c r="Z77" i="118"/>
  <c r="AP78" i="118"/>
  <c r="AW178" i="118"/>
  <c r="AX178" i="118" s="1"/>
  <c r="AP188" i="118"/>
  <c r="AW209" i="118"/>
  <c r="AX209" i="118" s="1"/>
  <c r="AW109" i="118"/>
  <c r="AX109" i="118" s="1"/>
  <c r="AW113" i="118"/>
  <c r="AX113" i="118" s="1"/>
  <c r="AW129" i="118"/>
  <c r="AX129" i="118" s="1"/>
  <c r="Z135" i="118"/>
  <c r="AW153" i="118"/>
  <c r="AX153" i="118" s="1"/>
  <c r="AW163" i="118"/>
  <c r="AX163" i="118" s="1"/>
  <c r="Z171" i="118"/>
  <c r="AO176" i="118"/>
  <c r="AW176" i="118"/>
  <c r="AX176" i="118" s="1"/>
  <c r="X178" i="118"/>
  <c r="AP178" i="118"/>
  <c r="Z188" i="118"/>
  <c r="J215" i="118"/>
  <c r="AP215" i="118" s="1"/>
  <c r="X215" i="118"/>
  <c r="X227" i="118"/>
  <c r="AW228" i="118"/>
  <c r="AX228" i="118" s="1"/>
  <c r="AS263" i="118"/>
  <c r="AT263" i="118" s="1"/>
  <c r="AU263" i="118" s="1"/>
  <c r="AV263" i="118" s="1"/>
  <c r="AP285" i="118"/>
  <c r="AS108" i="118"/>
  <c r="AT108" i="118" s="1"/>
  <c r="AU108" i="118" s="1"/>
  <c r="AV108" i="118" s="1"/>
  <c r="AS112" i="118"/>
  <c r="AT112" i="118" s="1"/>
  <c r="AU112" i="118" s="1"/>
  <c r="AV112" i="118" s="1"/>
  <c r="AS126" i="118"/>
  <c r="AT126" i="118" s="1"/>
  <c r="AU126" i="118" s="1"/>
  <c r="AV126" i="118" s="1"/>
  <c r="AS152" i="118"/>
  <c r="AT152" i="118" s="1"/>
  <c r="AU152" i="118" s="1"/>
  <c r="AV152" i="118" s="1"/>
  <c r="AS162" i="118"/>
  <c r="AT162" i="118" s="1"/>
  <c r="AU162" i="118" s="1"/>
  <c r="AV162" i="118" s="1"/>
  <c r="AS174" i="118"/>
  <c r="AT174" i="118" s="1"/>
  <c r="AU174" i="118" s="1"/>
  <c r="AV174" i="118" s="1"/>
  <c r="AS202" i="118"/>
  <c r="AT202" i="118" s="1"/>
  <c r="AU202" i="118" s="1"/>
  <c r="AV202" i="118" s="1"/>
  <c r="AP240" i="118"/>
  <c r="X240" i="118"/>
  <c r="AO240" i="118"/>
  <c r="W240" i="118"/>
  <c r="AP272" i="118"/>
  <c r="X272" i="118"/>
  <c r="AO272" i="118"/>
  <c r="W272" i="118"/>
  <c r="J63" i="118"/>
  <c r="AO63" i="118" s="1"/>
  <c r="X63" i="118"/>
  <c r="X78" i="118"/>
  <c r="W107" i="118"/>
  <c r="AS107" i="118"/>
  <c r="AT107" i="118" s="1"/>
  <c r="AU107" i="118" s="1"/>
  <c r="AV107" i="118" s="1"/>
  <c r="X108" i="118"/>
  <c r="W111" i="118"/>
  <c r="AO111" i="118"/>
  <c r="AS111" i="118"/>
  <c r="AT111" i="118" s="1"/>
  <c r="AU111" i="118" s="1"/>
  <c r="AV111" i="118" s="1"/>
  <c r="J112" i="118"/>
  <c r="AO112" i="118" s="1"/>
  <c r="X112" i="118"/>
  <c r="W122" i="118"/>
  <c r="AO122" i="118"/>
  <c r="AS122" i="118"/>
  <c r="AT122" i="118" s="1"/>
  <c r="AU122" i="118" s="1"/>
  <c r="AV122" i="118" s="1"/>
  <c r="J126" i="118"/>
  <c r="AO126" i="118" s="1"/>
  <c r="X126" i="118"/>
  <c r="W135" i="118"/>
  <c r="AO135" i="118"/>
  <c r="AS135" i="118"/>
  <c r="AT135" i="118" s="1"/>
  <c r="AU135" i="118" s="1"/>
  <c r="AV135" i="118" s="1"/>
  <c r="J152" i="118"/>
  <c r="AP152" i="118" s="1"/>
  <c r="X152" i="118"/>
  <c r="W161" i="118"/>
  <c r="AO161" i="118"/>
  <c r="AS161" i="118"/>
  <c r="AT161" i="118" s="1"/>
  <c r="AU161" i="118" s="1"/>
  <c r="AV161" i="118" s="1"/>
  <c r="J162" i="118"/>
  <c r="AO162" i="118" s="1"/>
  <c r="X162" i="118"/>
  <c r="W171" i="118"/>
  <c r="AO171" i="118"/>
  <c r="AS171" i="118"/>
  <c r="AT171" i="118" s="1"/>
  <c r="AU171" i="118" s="1"/>
  <c r="AV171" i="118" s="1"/>
  <c r="J174" i="118"/>
  <c r="AP174" i="118" s="1"/>
  <c r="X174" i="118"/>
  <c r="W188" i="118"/>
  <c r="AO188" i="118"/>
  <c r="AS188" i="118"/>
  <c r="AT188" i="118" s="1"/>
  <c r="AU188" i="118" s="1"/>
  <c r="AV188" i="118" s="1"/>
  <c r="J202" i="118"/>
  <c r="AP202" i="118" s="1"/>
  <c r="X202" i="118"/>
  <c r="W227" i="118"/>
  <c r="AW230" i="118"/>
  <c r="AX230" i="118" s="1"/>
  <c r="AW251" i="118"/>
  <c r="AX251" i="118" s="1"/>
  <c r="AP256" i="118"/>
  <c r="X256" i="118"/>
  <c r="AO256" i="118"/>
  <c r="W256" i="118"/>
  <c r="AW265" i="118"/>
  <c r="AX265" i="118" s="1"/>
  <c r="AO268" i="118"/>
  <c r="AW14" i="118"/>
  <c r="AX14" i="118" s="1"/>
  <c r="AW31" i="118"/>
  <c r="AX31" i="118" s="1"/>
  <c r="AP36" i="118"/>
  <c r="AW88" i="118"/>
  <c r="AX88" i="118" s="1"/>
  <c r="W94" i="118"/>
  <c r="X107" i="118"/>
  <c r="W110" i="118"/>
  <c r="X111" i="118"/>
  <c r="W118" i="118"/>
  <c r="X122" i="118"/>
  <c r="W130" i="118"/>
  <c r="X135" i="118"/>
  <c r="W159" i="118"/>
  <c r="X161" i="118"/>
  <c r="W166" i="118"/>
  <c r="X171" i="118"/>
  <c r="W178" i="118"/>
  <c r="X188" i="118"/>
  <c r="W215" i="118"/>
  <c r="J227" i="118"/>
  <c r="AO227" i="118" s="1"/>
  <c r="Z240" i="118"/>
  <c r="AS250" i="118"/>
  <c r="AT250" i="118" s="1"/>
  <c r="AU250" i="118" s="1"/>
  <c r="AV250" i="118" s="1"/>
  <c r="AW333" i="118"/>
  <c r="AX333" i="118" s="1"/>
  <c r="W276" i="118"/>
  <c r="AO276" i="118"/>
  <c r="AS276" i="118"/>
  <c r="AT276" i="118" s="1"/>
  <c r="AU276" i="118" s="1"/>
  <c r="AV276" i="118" s="1"/>
  <c r="J278" i="118"/>
  <c r="AP278" i="118" s="1"/>
  <c r="X278" i="118"/>
  <c r="AT278" i="118"/>
  <c r="AU278" i="118" s="1"/>
  <c r="AV278" i="118" s="1"/>
  <c r="W294" i="118"/>
  <c r="AO294" i="118"/>
  <c r="AS294" i="118"/>
  <c r="AT294" i="118" s="1"/>
  <c r="AU294" i="118" s="1"/>
  <c r="AV294" i="118" s="1"/>
  <c r="J297" i="118"/>
  <c r="AO297" i="118" s="1"/>
  <c r="X297" i="118"/>
  <c r="AT297" i="118"/>
  <c r="AU297" i="118" s="1"/>
  <c r="AV297" i="118" s="1"/>
  <c r="W303" i="118"/>
  <c r="AO303" i="118"/>
  <c r="AS303" i="118"/>
  <c r="AT303" i="118" s="1"/>
  <c r="AU303" i="118" s="1"/>
  <c r="AV303" i="118" s="1"/>
  <c r="J304" i="118"/>
  <c r="AO304" i="118" s="1"/>
  <c r="X304" i="118"/>
  <c r="AT304" i="118"/>
  <c r="AU304" i="118" s="1"/>
  <c r="AV304" i="118" s="1"/>
  <c r="W314" i="118"/>
  <c r="AO314" i="118"/>
  <c r="AS314" i="118"/>
  <c r="AT314" i="118" s="1"/>
  <c r="AU314" i="118" s="1"/>
  <c r="AV314" i="118" s="1"/>
  <c r="X329" i="118"/>
  <c r="AP329" i="118"/>
  <c r="AT329" i="118"/>
  <c r="AU329" i="118" s="1"/>
  <c r="AV329" i="118" s="1"/>
  <c r="W11" i="118"/>
  <c r="AS11" i="118"/>
  <c r="AT11" i="118" s="1"/>
  <c r="AU11" i="118" s="1"/>
  <c r="AV11" i="118" s="1"/>
  <c r="J12" i="118"/>
  <c r="AO12" i="118" s="1"/>
  <c r="X12" i="118"/>
  <c r="AT12" i="118"/>
  <c r="AU12" i="118" s="1"/>
  <c r="AV12" i="118" s="1"/>
  <c r="W19" i="118"/>
  <c r="AS19" i="118"/>
  <c r="AT19" i="118" s="1"/>
  <c r="AU19" i="118" s="1"/>
  <c r="AV19" i="118" s="1"/>
  <c r="J22" i="118"/>
  <c r="AO22" i="118" s="1"/>
  <c r="X22" i="118"/>
  <c r="AT22" i="118"/>
  <c r="AU22" i="118" s="1"/>
  <c r="AV22" i="118" s="1"/>
  <c r="W41" i="118"/>
  <c r="AS41" i="118"/>
  <c r="AT41" i="118" s="1"/>
  <c r="AU41" i="118" s="1"/>
  <c r="AV41" i="118" s="1"/>
  <c r="J50" i="118"/>
  <c r="AO50" i="118" s="1"/>
  <c r="X50" i="118"/>
  <c r="AT50" i="118"/>
  <c r="AU50" i="118" s="1"/>
  <c r="AV50" i="118" s="1"/>
  <c r="W59" i="118"/>
  <c r="AS59" i="118"/>
  <c r="AT59" i="118" s="1"/>
  <c r="AU59" i="118" s="1"/>
  <c r="AV59" i="118" s="1"/>
  <c r="J62" i="118"/>
  <c r="AO62" i="118" s="1"/>
  <c r="X62" i="118"/>
  <c r="AT62" i="118"/>
  <c r="AU62" i="118" s="1"/>
  <c r="AV62" i="118" s="1"/>
  <c r="W79" i="118"/>
  <c r="AS79" i="118"/>
  <c r="AT79" i="118" s="1"/>
  <c r="AU79" i="118" s="1"/>
  <c r="AV79" i="118" s="1"/>
  <c r="J81" i="118"/>
  <c r="AO81" i="118" s="1"/>
  <c r="X81" i="118"/>
  <c r="AT81" i="118"/>
  <c r="AU81" i="118" s="1"/>
  <c r="AV81" i="118" s="1"/>
  <c r="W99" i="118"/>
  <c r="AS99" i="118"/>
  <c r="AT99" i="118" s="1"/>
  <c r="AU99" i="118" s="1"/>
  <c r="AV99" i="118" s="1"/>
  <c r="J121" i="118"/>
  <c r="AO121" i="118" s="1"/>
  <c r="X121" i="118"/>
  <c r="AT121" i="118"/>
  <c r="AU121" i="118" s="1"/>
  <c r="AV121" i="118" s="1"/>
  <c r="Z131" i="118"/>
  <c r="AW131" i="118"/>
  <c r="AX131" i="118" s="1"/>
  <c r="AW138" i="118"/>
  <c r="AX138" i="118" s="1"/>
  <c r="AO139" i="118"/>
  <c r="AP140" i="118"/>
  <c r="X140" i="118"/>
  <c r="AS150" i="118"/>
  <c r="AT150" i="118" s="1"/>
  <c r="AU150" i="118" s="1"/>
  <c r="AV150" i="118" s="1"/>
  <c r="AW151" i="118"/>
  <c r="AX151" i="118" s="1"/>
  <c r="AO164" i="118"/>
  <c r="AP165" i="118"/>
  <c r="X165" i="118"/>
  <c r="AO165" i="118"/>
  <c r="W165" i="118"/>
  <c r="AS168" i="118"/>
  <c r="AT168" i="118" s="1"/>
  <c r="AU168" i="118" s="1"/>
  <c r="AV168" i="118" s="1"/>
  <c r="AP173" i="118"/>
  <c r="AW173" i="118"/>
  <c r="AX173" i="118" s="1"/>
  <c r="AO190" i="118"/>
  <c r="AW296" i="118"/>
  <c r="AX296" i="118" s="1"/>
  <c r="X228" i="118"/>
  <c r="AS240" i="118"/>
  <c r="AT240" i="118" s="1"/>
  <c r="AU240" i="118" s="1"/>
  <c r="AV240" i="118" s="1"/>
  <c r="X250" i="118"/>
  <c r="AS256" i="118"/>
  <c r="AT256" i="118" s="1"/>
  <c r="AU256" i="118" s="1"/>
  <c r="AV256" i="118" s="1"/>
  <c r="X263" i="118"/>
  <c r="AW272" i="118"/>
  <c r="AX272" i="118" s="1"/>
  <c r="X276" i="118"/>
  <c r="W285" i="118"/>
  <c r="AO285" i="118"/>
  <c r="AW285" i="118"/>
  <c r="AX285" i="118" s="1"/>
  <c r="X294" i="118"/>
  <c r="W302" i="118"/>
  <c r="AW302" i="118"/>
  <c r="AX302" i="118" s="1"/>
  <c r="X303" i="118"/>
  <c r="W312" i="118"/>
  <c r="AW312" i="118"/>
  <c r="AX312" i="118" s="1"/>
  <c r="X314" i="118"/>
  <c r="W335" i="118"/>
  <c r="AS335" i="118"/>
  <c r="AT335" i="118" s="1"/>
  <c r="AU335" i="118" s="1"/>
  <c r="AV335" i="118" s="1"/>
  <c r="J11" i="118"/>
  <c r="AP11" i="118" s="1"/>
  <c r="X11" i="118"/>
  <c r="W16" i="118"/>
  <c r="J19" i="118"/>
  <c r="AP19" i="118" s="1"/>
  <c r="X19" i="118"/>
  <c r="W36" i="118"/>
  <c r="AO36" i="118"/>
  <c r="J41" i="118"/>
  <c r="AP41" i="118" s="1"/>
  <c r="X41" i="118"/>
  <c r="W58" i="118"/>
  <c r="AS58" i="118"/>
  <c r="AT58" i="118" s="1"/>
  <c r="AU58" i="118" s="1"/>
  <c r="AV58" i="118" s="1"/>
  <c r="J59" i="118"/>
  <c r="AP59" i="118" s="1"/>
  <c r="X59" i="118"/>
  <c r="W75" i="118"/>
  <c r="AS75" i="118"/>
  <c r="AT75" i="118" s="1"/>
  <c r="AU75" i="118" s="1"/>
  <c r="AV75" i="118" s="1"/>
  <c r="J79" i="118"/>
  <c r="AP79" i="118" s="1"/>
  <c r="X79" i="118"/>
  <c r="W89" i="118"/>
  <c r="AS89" i="118"/>
  <c r="AT89" i="118" s="1"/>
  <c r="AU89" i="118" s="1"/>
  <c r="AV89" i="118" s="1"/>
  <c r="J99" i="118"/>
  <c r="AP99" i="118" s="1"/>
  <c r="X99" i="118"/>
  <c r="AW125" i="118"/>
  <c r="AX125" i="118" s="1"/>
  <c r="AP131" i="118"/>
  <c r="X131" i="118"/>
  <c r="J138" i="118"/>
  <c r="AO138" i="118" s="1"/>
  <c r="AO140" i="118"/>
  <c r="AO150" i="118"/>
  <c r="Z151" i="118"/>
  <c r="Z191" i="118"/>
  <c r="AP210" i="118"/>
  <c r="AP289" i="118"/>
  <c r="AW310" i="118"/>
  <c r="AX310" i="118" s="1"/>
  <c r="AP311" i="118"/>
  <c r="W235" i="118"/>
  <c r="AS235" i="118"/>
  <c r="AT235" i="118" s="1"/>
  <c r="AU235" i="118" s="1"/>
  <c r="AV235" i="118" s="1"/>
  <c r="W255" i="118"/>
  <c r="AS255" i="118"/>
  <c r="AT255" i="118" s="1"/>
  <c r="AU255" i="118" s="1"/>
  <c r="AV255" i="118" s="1"/>
  <c r="W268" i="118"/>
  <c r="AS268" i="118"/>
  <c r="AT268" i="118" s="1"/>
  <c r="AU268" i="118" s="1"/>
  <c r="AV268" i="118" s="1"/>
  <c r="W282" i="118"/>
  <c r="AS282" i="118"/>
  <c r="AT282" i="118" s="1"/>
  <c r="AU282" i="118" s="1"/>
  <c r="AV282" i="118" s="1"/>
  <c r="X285" i="118"/>
  <c r="W298" i="118"/>
  <c r="AO298" i="118"/>
  <c r="AS298" i="118"/>
  <c r="AT298" i="118" s="1"/>
  <c r="AU298" i="118" s="1"/>
  <c r="AV298" i="118" s="1"/>
  <c r="J302" i="118"/>
  <c r="AP302" i="118" s="1"/>
  <c r="X302" i="118"/>
  <c r="W305" i="118"/>
  <c r="AS305" i="118"/>
  <c r="AT305" i="118" s="1"/>
  <c r="AU305" i="118" s="1"/>
  <c r="AV305" i="118" s="1"/>
  <c r="J312" i="118"/>
  <c r="AP312" i="118" s="1"/>
  <c r="X312" i="118"/>
  <c r="W333" i="118"/>
  <c r="J335" i="118"/>
  <c r="AP335" i="118" s="1"/>
  <c r="X335" i="118"/>
  <c r="AO14" i="118"/>
  <c r="J16" i="118"/>
  <c r="AP16" i="118" s="1"/>
  <c r="X16" i="118"/>
  <c r="X36" i="118"/>
  <c r="AO56" i="118"/>
  <c r="J58" i="118"/>
  <c r="AO58" i="118" s="1"/>
  <c r="X58" i="118"/>
  <c r="AO64" i="118"/>
  <c r="J75" i="118"/>
  <c r="AO75" i="118" s="1"/>
  <c r="X75" i="118"/>
  <c r="AO88" i="118"/>
  <c r="J89" i="118"/>
  <c r="AP89" i="118" s="1"/>
  <c r="X89" i="118"/>
  <c r="AO125" i="118"/>
  <c r="AO131" i="118"/>
  <c r="X138" i="118"/>
  <c r="AS139" i="118"/>
  <c r="AT139" i="118" s="1"/>
  <c r="AU139" i="118" s="1"/>
  <c r="AV139" i="118" s="1"/>
  <c r="W140" i="118"/>
  <c r="AW140" i="118"/>
  <c r="AX140" i="118" s="1"/>
  <c r="AP151" i="118"/>
  <c r="X151" i="118"/>
  <c r="AS164" i="118"/>
  <c r="AT164" i="118" s="1"/>
  <c r="AU164" i="118" s="1"/>
  <c r="AV164" i="118" s="1"/>
  <c r="Z165" i="118"/>
  <c r="W278" i="118"/>
  <c r="W297" i="118"/>
  <c r="W329" i="118"/>
  <c r="AP191" i="118"/>
  <c r="X191" i="118"/>
  <c r="AO191" i="118"/>
  <c r="W191" i="118"/>
  <c r="AS196" i="118"/>
  <c r="AT196" i="118" s="1"/>
  <c r="AU196" i="118" s="1"/>
  <c r="AV196" i="118" s="1"/>
  <c r="AP199" i="118"/>
  <c r="AW199" i="118"/>
  <c r="AX199" i="118" s="1"/>
  <c r="AW323" i="118"/>
  <c r="AX323" i="118" s="1"/>
  <c r="AW165" i="118"/>
  <c r="AX165" i="118" s="1"/>
  <c r="Z173" i="118"/>
  <c r="AW191" i="118"/>
  <c r="AX191" i="118" s="1"/>
  <c r="Z199" i="118"/>
  <c r="W204" i="118"/>
  <c r="AW204" i="118"/>
  <c r="AX204" i="118" s="1"/>
  <c r="Z210" i="118"/>
  <c r="W217" i="118"/>
  <c r="AS217" i="118"/>
  <c r="AT217" i="118" s="1"/>
  <c r="AU217" i="118" s="1"/>
  <c r="AV217" i="118" s="1"/>
  <c r="X218" i="118"/>
  <c r="W226" i="118"/>
  <c r="AS226" i="118"/>
  <c r="AT226" i="118" s="1"/>
  <c r="AU226" i="118" s="1"/>
  <c r="AV226" i="118" s="1"/>
  <c r="X231" i="118"/>
  <c r="W237" i="118"/>
  <c r="AS237" i="118"/>
  <c r="AT237" i="118" s="1"/>
  <c r="AU237" i="118" s="1"/>
  <c r="AV237" i="118" s="1"/>
  <c r="X238" i="118"/>
  <c r="W259" i="118"/>
  <c r="AS259" i="118"/>
  <c r="AT259" i="118" s="1"/>
  <c r="AU259" i="118" s="1"/>
  <c r="AV259" i="118" s="1"/>
  <c r="X260" i="118"/>
  <c r="W264" i="118"/>
  <c r="AS264" i="118"/>
  <c r="AT264" i="118" s="1"/>
  <c r="AU264" i="118" s="1"/>
  <c r="AV264" i="118" s="1"/>
  <c r="J273" i="118"/>
  <c r="AO273" i="118" s="1"/>
  <c r="X273" i="118"/>
  <c r="W288" i="118"/>
  <c r="AS288" i="118"/>
  <c r="AT288" i="118" s="1"/>
  <c r="AU288" i="118" s="1"/>
  <c r="AV288" i="118" s="1"/>
  <c r="X289" i="118"/>
  <c r="W300" i="118"/>
  <c r="AS300" i="118"/>
  <c r="AT300" i="118" s="1"/>
  <c r="AU300" i="118" s="1"/>
  <c r="AV300" i="118" s="1"/>
  <c r="J307" i="118"/>
  <c r="AP307" i="118" s="1"/>
  <c r="X307" i="118"/>
  <c r="W311" i="118"/>
  <c r="AO311" i="118"/>
  <c r="AS311" i="118"/>
  <c r="AT311" i="118" s="1"/>
  <c r="AU311" i="118" s="1"/>
  <c r="AV311" i="118" s="1"/>
  <c r="J315" i="118"/>
  <c r="AO315" i="118" s="1"/>
  <c r="X315" i="118"/>
  <c r="W327" i="118"/>
  <c r="AS327" i="118"/>
  <c r="AT327" i="118" s="1"/>
  <c r="AU327" i="118" s="1"/>
  <c r="AV327" i="118" s="1"/>
  <c r="J330" i="118"/>
  <c r="AO330" i="118" s="1"/>
  <c r="Z21" i="118"/>
  <c r="AS24" i="118"/>
  <c r="AT24" i="118" s="1"/>
  <c r="AU24" i="118" s="1"/>
  <c r="AV24" i="118" s="1"/>
  <c r="AP44" i="118"/>
  <c r="AS44" i="118"/>
  <c r="AT44" i="118" s="1"/>
  <c r="AU44" i="118" s="1"/>
  <c r="AV44" i="118" s="1"/>
  <c r="AO87" i="118"/>
  <c r="W87" i="118"/>
  <c r="AP87" i="118"/>
  <c r="X87" i="118"/>
  <c r="AP97" i="118"/>
  <c r="W139" i="118"/>
  <c r="W164" i="118"/>
  <c r="W190" i="118"/>
  <c r="AS190" i="118"/>
  <c r="AT190" i="118" s="1"/>
  <c r="AU190" i="118" s="1"/>
  <c r="AV190" i="118" s="1"/>
  <c r="W203" i="118"/>
  <c r="AS203" i="118"/>
  <c r="AT203" i="118" s="1"/>
  <c r="AU203" i="118" s="1"/>
  <c r="AV203" i="118" s="1"/>
  <c r="J204" i="118"/>
  <c r="AP204" i="118" s="1"/>
  <c r="X204" i="118"/>
  <c r="W214" i="118"/>
  <c r="AS214" i="118"/>
  <c r="AT214" i="118" s="1"/>
  <c r="AU214" i="118" s="1"/>
  <c r="AV214" i="118" s="1"/>
  <c r="J217" i="118"/>
  <c r="AP217" i="118" s="1"/>
  <c r="X217" i="118"/>
  <c r="W221" i="118"/>
  <c r="AS221" i="118"/>
  <c r="AT221" i="118" s="1"/>
  <c r="AU221" i="118" s="1"/>
  <c r="AV221" i="118" s="1"/>
  <c r="J226" i="118"/>
  <c r="AP226" i="118" s="1"/>
  <c r="X226" i="118"/>
  <c r="W236" i="118"/>
  <c r="AS236" i="118"/>
  <c r="AT236" i="118" s="1"/>
  <c r="AU236" i="118" s="1"/>
  <c r="AV236" i="118" s="1"/>
  <c r="J237" i="118"/>
  <c r="AP237" i="118" s="1"/>
  <c r="X237" i="118"/>
  <c r="W258" i="118"/>
  <c r="AS258" i="118"/>
  <c r="AT258" i="118" s="1"/>
  <c r="AU258" i="118" s="1"/>
  <c r="AV258" i="118" s="1"/>
  <c r="J259" i="118"/>
  <c r="AP259" i="118" s="1"/>
  <c r="X259" i="118"/>
  <c r="W262" i="118"/>
  <c r="AS262" i="118"/>
  <c r="AT262" i="118" s="1"/>
  <c r="AU262" i="118" s="1"/>
  <c r="AV262" i="118" s="1"/>
  <c r="J264" i="118"/>
  <c r="AP264" i="118" s="1"/>
  <c r="X264" i="118"/>
  <c r="W284" i="118"/>
  <c r="J288" i="118"/>
  <c r="AO288" i="118" s="1"/>
  <c r="X288" i="118"/>
  <c r="W296" i="118"/>
  <c r="J300" i="118"/>
  <c r="AP300" i="118" s="1"/>
  <c r="X300" i="118"/>
  <c r="W310" i="118"/>
  <c r="X311" i="118"/>
  <c r="W323" i="118"/>
  <c r="J327" i="118"/>
  <c r="AP327" i="118" s="1"/>
  <c r="X327" i="118"/>
  <c r="AP330" i="118"/>
  <c r="X330" i="118"/>
  <c r="AW334" i="118"/>
  <c r="AX334" i="118" s="1"/>
  <c r="Z43" i="118"/>
  <c r="Z55" i="118"/>
  <c r="AS65" i="118"/>
  <c r="AT65" i="118" s="1"/>
  <c r="AU65" i="118" s="1"/>
  <c r="AV65" i="118" s="1"/>
  <c r="AP91" i="118"/>
  <c r="AS91" i="118"/>
  <c r="AT91" i="118" s="1"/>
  <c r="AU91" i="118" s="1"/>
  <c r="AV91" i="118" s="1"/>
  <c r="Z96" i="118"/>
  <c r="AP170" i="118"/>
  <c r="AW210" i="118"/>
  <c r="AX210" i="118" s="1"/>
  <c r="AW220" i="118"/>
  <c r="AX220" i="118" s="1"/>
  <c r="AW233" i="118"/>
  <c r="AX233" i="118" s="1"/>
  <c r="AW246" i="118"/>
  <c r="AX246" i="118" s="1"/>
  <c r="AW261" i="118"/>
  <c r="AX261" i="118" s="1"/>
  <c r="AW280" i="118"/>
  <c r="AX280" i="118" s="1"/>
  <c r="AW293" i="118"/>
  <c r="AX293" i="118" s="1"/>
  <c r="AW309" i="118"/>
  <c r="AX309" i="118" s="1"/>
  <c r="AW319" i="118"/>
  <c r="AX319" i="118" s="1"/>
  <c r="AO21" i="118"/>
  <c r="W21" i="118"/>
  <c r="AP21" i="118"/>
  <c r="X21" i="118"/>
  <c r="AP208" i="118"/>
  <c r="X173" i="118"/>
  <c r="X199" i="118"/>
  <c r="AS207" i="118"/>
  <c r="AT207" i="118" s="1"/>
  <c r="AU207" i="118" s="1"/>
  <c r="AV207" i="118" s="1"/>
  <c r="X210" i="118"/>
  <c r="AS218" i="118"/>
  <c r="AT218" i="118" s="1"/>
  <c r="AU218" i="118" s="1"/>
  <c r="AV218" i="118" s="1"/>
  <c r="AS231" i="118"/>
  <c r="AT231" i="118" s="1"/>
  <c r="AU231" i="118" s="1"/>
  <c r="AV231" i="118" s="1"/>
  <c r="AS238" i="118"/>
  <c r="AT238" i="118" s="1"/>
  <c r="AU238" i="118" s="1"/>
  <c r="AV238" i="118" s="1"/>
  <c r="AS260" i="118"/>
  <c r="AT260" i="118" s="1"/>
  <c r="AU260" i="118" s="1"/>
  <c r="AV260" i="118" s="1"/>
  <c r="X261" i="118"/>
  <c r="AS273" i="118"/>
  <c r="AT273" i="118" s="1"/>
  <c r="AU273" i="118" s="1"/>
  <c r="AV273" i="118" s="1"/>
  <c r="AS289" i="118"/>
  <c r="AT289" i="118" s="1"/>
  <c r="AU289" i="118" s="1"/>
  <c r="AV289" i="118" s="1"/>
  <c r="W307" i="118"/>
  <c r="AS307" i="118"/>
  <c r="AT307" i="118" s="1"/>
  <c r="AU307" i="118" s="1"/>
  <c r="AV307" i="118" s="1"/>
  <c r="W315" i="118"/>
  <c r="AS315" i="118"/>
  <c r="AT315" i="118" s="1"/>
  <c r="AU315" i="118" s="1"/>
  <c r="AV315" i="118" s="1"/>
  <c r="W330" i="118"/>
  <c r="AW32" i="118"/>
  <c r="AX32" i="118" s="1"/>
  <c r="AO38" i="118"/>
  <c r="AO43" i="118"/>
  <c r="W43" i="118"/>
  <c r="AP43" i="118"/>
  <c r="X43" i="118"/>
  <c r="AW47" i="118"/>
  <c r="AX47" i="118" s="1"/>
  <c r="AO55" i="118"/>
  <c r="W55" i="118"/>
  <c r="AP55" i="118"/>
  <c r="X55" i="118"/>
  <c r="AW85" i="118"/>
  <c r="AX85" i="118" s="1"/>
  <c r="AO91" i="118"/>
  <c r="AW92" i="118"/>
  <c r="AX92" i="118" s="1"/>
  <c r="AO95" i="118"/>
  <c r="AO96" i="118"/>
  <c r="W96" i="118"/>
  <c r="AP96" i="118"/>
  <c r="X96" i="118"/>
  <c r="AP116" i="118"/>
  <c r="AP148" i="118"/>
  <c r="W334" i="118"/>
  <c r="Z24" i="118"/>
  <c r="W38" i="118"/>
  <c r="Z44" i="118"/>
  <c r="W51" i="118"/>
  <c r="Z65" i="118"/>
  <c r="W85" i="118"/>
  <c r="Z91" i="118"/>
  <c r="W95" i="118"/>
  <c r="Z97" i="118"/>
  <c r="W104" i="118"/>
  <c r="J115" i="118"/>
  <c r="AP115" i="118" s="1"/>
  <c r="X115" i="118"/>
  <c r="Z116" i="118"/>
  <c r="W142" i="118"/>
  <c r="J145" i="118"/>
  <c r="AO145" i="118" s="1"/>
  <c r="X145" i="118"/>
  <c r="Z148" i="118"/>
  <c r="W156" i="118"/>
  <c r="J169" i="118"/>
  <c r="AO169" i="118" s="1"/>
  <c r="X169" i="118"/>
  <c r="Z170" i="118"/>
  <c r="W185" i="118"/>
  <c r="AS185" i="118"/>
  <c r="AT185" i="118" s="1"/>
  <c r="AU185" i="118" s="1"/>
  <c r="AV185" i="118" s="1"/>
  <c r="J189" i="118"/>
  <c r="AP189" i="118" s="1"/>
  <c r="X189" i="118"/>
  <c r="Z208" i="118"/>
  <c r="AW212" i="118"/>
  <c r="AX212" i="118" s="1"/>
  <c r="J216" i="118"/>
  <c r="AP216" i="118" s="1"/>
  <c r="AW279" i="118"/>
  <c r="AX279" i="118" s="1"/>
  <c r="AW301" i="118"/>
  <c r="AX301" i="118" s="1"/>
  <c r="AW322" i="118"/>
  <c r="AX322" i="118" s="1"/>
  <c r="AU143" i="118"/>
  <c r="AV143" i="118" s="1"/>
  <c r="AW102" i="118"/>
  <c r="AX102" i="118" s="1"/>
  <c r="AW132" i="118"/>
  <c r="AX132" i="118" s="1"/>
  <c r="AW154" i="118"/>
  <c r="AX154" i="118" s="1"/>
  <c r="AW184" i="118"/>
  <c r="AX184" i="118" s="1"/>
  <c r="X216" i="118"/>
  <c r="W216" i="118"/>
  <c r="AS97" i="118"/>
  <c r="AT97" i="118" s="1"/>
  <c r="AU97" i="118" s="1"/>
  <c r="AV97" i="118" s="1"/>
  <c r="AS116" i="118"/>
  <c r="AT116" i="118" s="1"/>
  <c r="AU116" i="118" s="1"/>
  <c r="AV116" i="118" s="1"/>
  <c r="AS148" i="118"/>
  <c r="AT148" i="118" s="1"/>
  <c r="AU148" i="118" s="1"/>
  <c r="AV148" i="118" s="1"/>
  <c r="W170" i="118"/>
  <c r="AO170" i="118"/>
  <c r="AS170" i="118"/>
  <c r="AT170" i="118" s="1"/>
  <c r="AU170" i="118" s="1"/>
  <c r="AV170" i="118" s="1"/>
  <c r="W208" i="118"/>
  <c r="AO208" i="118"/>
  <c r="AS208" i="118"/>
  <c r="AT208" i="118" s="1"/>
  <c r="AU208" i="118" s="1"/>
  <c r="AV208" i="118" s="1"/>
  <c r="X212" i="118"/>
  <c r="AW254" i="118"/>
  <c r="AX254" i="118" s="1"/>
  <c r="AS21" i="118"/>
  <c r="AT21" i="118" s="1"/>
  <c r="AU21" i="118" s="1"/>
  <c r="AV21" i="118" s="1"/>
  <c r="X24" i="118"/>
  <c r="AS43" i="118"/>
  <c r="AT43" i="118" s="1"/>
  <c r="AU43" i="118" s="1"/>
  <c r="AV43" i="118" s="1"/>
  <c r="X44" i="118"/>
  <c r="AS55" i="118"/>
  <c r="AT55" i="118" s="1"/>
  <c r="AU55" i="118" s="1"/>
  <c r="AV55" i="118" s="1"/>
  <c r="X65" i="118"/>
  <c r="AS87" i="118"/>
  <c r="AT87" i="118" s="1"/>
  <c r="AU87" i="118" s="1"/>
  <c r="AV87" i="118" s="1"/>
  <c r="X91" i="118"/>
  <c r="AS96" i="118"/>
  <c r="AT96" i="118" s="1"/>
  <c r="AU96" i="118" s="1"/>
  <c r="AV96" i="118" s="1"/>
  <c r="X97" i="118"/>
  <c r="W115" i="118"/>
  <c r="AS115" i="118"/>
  <c r="AT115" i="118" s="1"/>
  <c r="AU115" i="118" s="1"/>
  <c r="AV115" i="118" s="1"/>
  <c r="X116" i="118"/>
  <c r="W145" i="118"/>
  <c r="AS145" i="118"/>
  <c r="AT145" i="118" s="1"/>
  <c r="AU145" i="118" s="1"/>
  <c r="AV145" i="118" s="1"/>
  <c r="X148" i="118"/>
  <c r="W169" i="118"/>
  <c r="AS169" i="118"/>
  <c r="AT169" i="118" s="1"/>
  <c r="AU169" i="118" s="1"/>
  <c r="AV169" i="118" s="1"/>
  <c r="X170" i="118"/>
  <c r="W189" i="118"/>
  <c r="AS189" i="118"/>
  <c r="AT189" i="118" s="1"/>
  <c r="AU189" i="118" s="1"/>
  <c r="AV189" i="118" s="1"/>
  <c r="X208" i="118"/>
  <c r="AS224" i="118"/>
  <c r="AT224" i="118" s="1"/>
  <c r="AU224" i="118" s="1"/>
  <c r="AV224" i="118" s="1"/>
  <c r="AP245" i="118"/>
  <c r="AT133" i="118"/>
  <c r="AU133" i="118" s="1"/>
  <c r="AV133" i="118" s="1"/>
  <c r="AS216" i="118"/>
  <c r="AT216" i="118" s="1"/>
  <c r="AU216" i="118" s="1"/>
  <c r="AV216" i="118" s="1"/>
  <c r="X224" i="118"/>
  <c r="AP224" i="118"/>
  <c r="W232" i="118"/>
  <c r="AS232" i="118"/>
  <c r="AT232" i="118" s="1"/>
  <c r="AU232" i="118" s="1"/>
  <c r="AV232" i="118" s="1"/>
  <c r="J234" i="118"/>
  <c r="X234" i="118"/>
  <c r="AP234" i="118"/>
  <c r="Z245" i="118"/>
  <c r="W257" i="118"/>
  <c r="AO257" i="118"/>
  <c r="AS257" i="118"/>
  <c r="AT257" i="118" s="1"/>
  <c r="AU257" i="118" s="1"/>
  <c r="AV257" i="118" s="1"/>
  <c r="J266" i="118"/>
  <c r="X266" i="118"/>
  <c r="AP266" i="118"/>
  <c r="W283" i="118"/>
  <c r="AO283" i="118"/>
  <c r="AS283" i="118"/>
  <c r="AT283" i="118" s="1"/>
  <c r="AU283" i="118" s="1"/>
  <c r="AV283" i="118" s="1"/>
  <c r="J287" i="118"/>
  <c r="AO287" i="118" s="1"/>
  <c r="X287" i="118"/>
  <c r="W306" i="118"/>
  <c r="AO306" i="118"/>
  <c r="AS306" i="118"/>
  <c r="AT306" i="118" s="1"/>
  <c r="AU306" i="118" s="1"/>
  <c r="AV306" i="118" s="1"/>
  <c r="J317" i="118"/>
  <c r="AP317" i="118" s="1"/>
  <c r="X317" i="118"/>
  <c r="W325" i="118"/>
  <c r="AS325" i="118"/>
  <c r="AT325" i="118" s="1"/>
  <c r="AU325" i="118" s="1"/>
  <c r="AV325" i="118" s="1"/>
  <c r="J326" i="118"/>
  <c r="AO326" i="118" s="1"/>
  <c r="X326" i="118"/>
  <c r="W25" i="118"/>
  <c r="AS25" i="118"/>
  <c r="AT25" i="118" s="1"/>
  <c r="AU25" i="118" s="1"/>
  <c r="AV25" i="118" s="1"/>
  <c r="J52" i="118"/>
  <c r="AO52" i="118" s="1"/>
  <c r="X52" i="118"/>
  <c r="W76" i="118"/>
  <c r="AO76" i="118"/>
  <c r="AS76" i="118"/>
  <c r="AT76" i="118" s="1"/>
  <c r="AU76" i="118" s="1"/>
  <c r="AV76" i="118" s="1"/>
  <c r="AO101" i="118"/>
  <c r="W101" i="118"/>
  <c r="AW114" i="118"/>
  <c r="AX114" i="118" s="1"/>
  <c r="J123" i="118"/>
  <c r="AP123" i="118" s="1"/>
  <c r="Z127" i="118"/>
  <c r="Z157" i="118"/>
  <c r="AW180" i="118"/>
  <c r="AX180" i="118" s="1"/>
  <c r="Z183" i="118"/>
  <c r="AW201" i="118"/>
  <c r="AX201" i="118" s="1"/>
  <c r="J232" i="118"/>
  <c r="AP232" i="118" s="1"/>
  <c r="X232" i="118"/>
  <c r="AO254" i="118"/>
  <c r="J257" i="118"/>
  <c r="X257" i="118"/>
  <c r="J283" i="118"/>
  <c r="X283" i="118"/>
  <c r="AO301" i="118"/>
  <c r="J306" i="118"/>
  <c r="X306" i="118"/>
  <c r="W322" i="118"/>
  <c r="J325" i="118"/>
  <c r="AP325" i="118" s="1"/>
  <c r="X325" i="118"/>
  <c r="W23" i="118"/>
  <c r="J25" i="118"/>
  <c r="AO25" i="118" s="1"/>
  <c r="X25" i="118"/>
  <c r="W60" i="118"/>
  <c r="J76" i="118"/>
  <c r="X76" i="118"/>
  <c r="AO103" i="118"/>
  <c r="W103" i="118"/>
  <c r="AP103" i="118"/>
  <c r="X103" i="118"/>
  <c r="AW106" i="118"/>
  <c r="AX106" i="118" s="1"/>
  <c r="W123" i="118"/>
  <c r="AW182" i="118"/>
  <c r="AX182" i="118" s="1"/>
  <c r="AP205" i="118"/>
  <c r="X205" i="118"/>
  <c r="AO205" i="118"/>
  <c r="W205" i="118"/>
  <c r="AS245" i="118"/>
  <c r="AT245" i="118" s="1"/>
  <c r="AU245" i="118" s="1"/>
  <c r="AV245" i="118" s="1"/>
  <c r="AW275" i="118"/>
  <c r="AX275" i="118" s="1"/>
  <c r="AW290" i="118"/>
  <c r="AX290" i="118" s="1"/>
  <c r="AW318" i="118"/>
  <c r="AX318" i="118" s="1"/>
  <c r="AW332" i="118"/>
  <c r="AX332" i="118" s="1"/>
  <c r="AW54" i="118"/>
  <c r="AX54" i="118" s="1"/>
  <c r="AS103" i="118"/>
  <c r="AT103" i="118" s="1"/>
  <c r="AU103" i="118" s="1"/>
  <c r="AV103" i="118" s="1"/>
  <c r="AO127" i="118"/>
  <c r="W127" i="118"/>
  <c r="AP127" i="118"/>
  <c r="X127" i="118"/>
  <c r="AP157" i="118"/>
  <c r="X157" i="118"/>
  <c r="AO157" i="118"/>
  <c r="W157" i="118"/>
  <c r="AP183" i="118"/>
  <c r="X183" i="118"/>
  <c r="AO183" i="118"/>
  <c r="W183" i="118"/>
  <c r="AS206" i="118"/>
  <c r="AT206" i="118" s="1"/>
  <c r="AU206" i="118" s="1"/>
  <c r="AV206" i="118" s="1"/>
  <c r="AP223" i="118"/>
  <c r="AO223" i="118"/>
  <c r="AW223" i="118"/>
  <c r="AX223" i="118" s="1"/>
  <c r="W224" i="118"/>
  <c r="X225" i="118"/>
  <c r="W234" i="118"/>
  <c r="AS234" i="118"/>
  <c r="AT234" i="118" s="1"/>
  <c r="AU234" i="118" s="1"/>
  <c r="AV234" i="118" s="1"/>
  <c r="X245" i="118"/>
  <c r="W266" i="118"/>
  <c r="AS266" i="118"/>
  <c r="AT266" i="118" s="1"/>
  <c r="AU266" i="118" s="1"/>
  <c r="AV266" i="118" s="1"/>
  <c r="X275" i="118"/>
  <c r="W287" i="118"/>
  <c r="AS287" i="118"/>
  <c r="AT287" i="118" s="1"/>
  <c r="AU287" i="118" s="1"/>
  <c r="AV287" i="118" s="1"/>
  <c r="X290" i="118"/>
  <c r="W317" i="118"/>
  <c r="AS317" i="118"/>
  <c r="AT317" i="118" s="1"/>
  <c r="AU317" i="118" s="1"/>
  <c r="AV317" i="118" s="1"/>
  <c r="X318" i="118"/>
  <c r="W326" i="118"/>
  <c r="AS326" i="118"/>
  <c r="AT326" i="118" s="1"/>
  <c r="AU326" i="118" s="1"/>
  <c r="AV326" i="118" s="1"/>
  <c r="W52" i="118"/>
  <c r="AS52" i="118"/>
  <c r="AT52" i="118" s="1"/>
  <c r="AU52" i="118" s="1"/>
  <c r="AV52" i="118" s="1"/>
  <c r="AW100" i="118"/>
  <c r="AX100" i="118" s="1"/>
  <c r="Z103" i="118"/>
  <c r="AS127" i="118"/>
  <c r="AT127" i="118" s="1"/>
  <c r="AU127" i="118" s="1"/>
  <c r="AV127" i="118" s="1"/>
  <c r="AS160" i="118"/>
  <c r="AT160" i="118" s="1"/>
  <c r="AU160" i="118" s="1"/>
  <c r="AV160" i="118" s="1"/>
  <c r="AW187" i="118"/>
  <c r="AX187" i="118" s="1"/>
  <c r="Z205" i="118"/>
  <c r="AW213" i="118"/>
  <c r="AX213" i="118" s="1"/>
  <c r="AW270" i="118"/>
  <c r="AX270" i="118" s="1"/>
  <c r="AS101" i="118"/>
  <c r="AT101" i="118" s="1"/>
  <c r="AU101" i="118" s="1"/>
  <c r="AV101" i="118" s="1"/>
  <c r="AS123" i="118"/>
  <c r="AT123" i="118" s="1"/>
  <c r="AU123" i="118" s="1"/>
  <c r="AV123" i="118" s="1"/>
  <c r="AS157" i="118"/>
  <c r="AT157" i="118" s="1"/>
  <c r="AU157" i="118" s="1"/>
  <c r="AV157" i="118" s="1"/>
  <c r="J160" i="118"/>
  <c r="X160" i="118"/>
  <c r="AP160" i="118"/>
  <c r="AS183" i="118"/>
  <c r="AT183" i="118" s="1"/>
  <c r="AU183" i="118" s="1"/>
  <c r="AV183" i="118" s="1"/>
  <c r="AS205" i="118"/>
  <c r="AT205" i="118" s="1"/>
  <c r="AU205" i="118" s="1"/>
  <c r="AV205" i="118" s="1"/>
  <c r="J206" i="118"/>
  <c r="AO206" i="118" s="1"/>
  <c r="X206" i="118"/>
  <c r="W241" i="118"/>
  <c r="AO241" i="118"/>
  <c r="AS241" i="118"/>
  <c r="AT241" i="118" s="1"/>
  <c r="AU241" i="118" s="1"/>
  <c r="AV241" i="118" s="1"/>
  <c r="W277" i="118"/>
  <c r="AO277" i="118"/>
  <c r="AS277" i="118"/>
  <c r="AT277" i="118" s="1"/>
  <c r="AU277" i="118" s="1"/>
  <c r="AV277" i="118" s="1"/>
  <c r="J292" i="118"/>
  <c r="X292" i="118"/>
  <c r="AP292" i="118"/>
  <c r="Z295" i="118"/>
  <c r="J241" i="118"/>
  <c r="AP241" i="118" s="1"/>
  <c r="X241" i="118"/>
  <c r="AO270" i="118"/>
  <c r="J277" i="118"/>
  <c r="X277" i="118"/>
  <c r="AW253" i="118"/>
  <c r="AX253" i="118" s="1"/>
  <c r="AW295" i="118"/>
  <c r="AX295" i="118" s="1"/>
  <c r="X106" i="118"/>
  <c r="X133" i="118"/>
  <c r="W160" i="118"/>
  <c r="X180" i="118"/>
  <c r="X187" i="118"/>
  <c r="W206" i="118"/>
  <c r="X213" i="118"/>
  <c r="X253" i="118"/>
  <c r="W292" i="118"/>
  <c r="AS292" i="118"/>
  <c r="AT292" i="118" s="1"/>
  <c r="AU292" i="118" s="1"/>
  <c r="AV292" i="118" s="1"/>
  <c r="X295" i="118"/>
  <c r="R295" i="117"/>
  <c r="R282" i="117"/>
  <c r="V295" i="117"/>
  <c r="V282" i="117"/>
  <c r="AR286" i="117"/>
  <c r="S295" i="117"/>
  <c r="S282" i="117"/>
  <c r="AQ295" i="117"/>
  <c r="AQ282" i="117"/>
  <c r="U286" i="117"/>
  <c r="AR295" i="117"/>
  <c r="AR282" i="117"/>
  <c r="M295" i="117"/>
  <c r="M282" i="117"/>
  <c r="U295" i="117"/>
  <c r="U282" i="117"/>
  <c r="AA295" i="117"/>
  <c r="AA282" i="117"/>
  <c r="BF295" i="117"/>
  <c r="BF282" i="117"/>
  <c r="M287" i="117"/>
  <c r="AP55" i="117"/>
  <c r="AP53" i="117"/>
  <c r="T295" i="117"/>
  <c r="T282" i="117"/>
  <c r="M291" i="117"/>
  <c r="U291" i="117"/>
  <c r="AQ291" i="117"/>
  <c r="BF291" i="117"/>
  <c r="T289" i="117"/>
  <c r="T288" i="117"/>
  <c r="AP52" i="117"/>
  <c r="AW158" i="117"/>
  <c r="AX158" i="117" s="1"/>
  <c r="U287" i="117"/>
  <c r="AQ287" i="117"/>
  <c r="BF287" i="117"/>
  <c r="M293" i="117"/>
  <c r="U293" i="117"/>
  <c r="AQ293" i="117"/>
  <c r="BF293" i="117"/>
  <c r="J50" i="117"/>
  <c r="X50" i="117"/>
  <c r="AO50" i="117"/>
  <c r="W50" i="117"/>
  <c r="AS57" i="117"/>
  <c r="AT57" i="117" s="1"/>
  <c r="AU57" i="117" s="1"/>
  <c r="AV57" i="117" s="1"/>
  <c r="AP86" i="117"/>
  <c r="AP73" i="117"/>
  <c r="AP36" i="117"/>
  <c r="AU92" i="117"/>
  <c r="AV92" i="117" s="1"/>
  <c r="AP96" i="117"/>
  <c r="AP213" i="117"/>
  <c r="AW277" i="117"/>
  <c r="AX277" i="117" s="1"/>
  <c r="Z86" i="117"/>
  <c r="W55" i="117"/>
  <c r="AO55" i="117"/>
  <c r="AS55" i="117"/>
  <c r="AT55" i="117" s="1"/>
  <c r="AU55" i="117" s="1"/>
  <c r="AV55" i="117" s="1"/>
  <c r="W227" i="117"/>
  <c r="AS227" i="117"/>
  <c r="AT227" i="117" s="1"/>
  <c r="AU227" i="117" s="1"/>
  <c r="AV227" i="117" s="1"/>
  <c r="X273" i="117"/>
  <c r="AP273" i="117"/>
  <c r="Z53" i="117"/>
  <c r="W73" i="117"/>
  <c r="AO73" i="117"/>
  <c r="AS73" i="117"/>
  <c r="AT73" i="117" s="1"/>
  <c r="AU73" i="117" s="1"/>
  <c r="AV73" i="117" s="1"/>
  <c r="Z96" i="117"/>
  <c r="W215" i="117"/>
  <c r="AS215" i="117"/>
  <c r="AT215" i="117" s="1"/>
  <c r="AU215" i="117" s="1"/>
  <c r="AV215" i="117" s="1"/>
  <c r="X280" i="117"/>
  <c r="AP280" i="117"/>
  <c r="W226" i="117"/>
  <c r="AS226" i="117"/>
  <c r="AT226" i="117" s="1"/>
  <c r="AU226" i="117" s="1"/>
  <c r="AV226" i="117" s="1"/>
  <c r="Z52" i="117"/>
  <c r="W167" i="117"/>
  <c r="AS167" i="117"/>
  <c r="AT167" i="117" s="1"/>
  <c r="AU167" i="117" s="1"/>
  <c r="AV167" i="117" s="1"/>
  <c r="X185" i="117"/>
  <c r="AP185" i="117"/>
  <c r="Z213" i="117"/>
  <c r="W30" i="117"/>
  <c r="AS30" i="117"/>
  <c r="AT30" i="117" s="1"/>
  <c r="AU30" i="117" s="1"/>
  <c r="AV30" i="117" s="1"/>
  <c r="W172" i="117"/>
  <c r="AS172" i="117"/>
  <c r="AT172" i="117" s="1"/>
  <c r="AU172" i="117" s="1"/>
  <c r="AV172" i="117" s="1"/>
  <c r="X205" i="117"/>
  <c r="AP205" i="117"/>
  <c r="W10" i="117"/>
  <c r="AS10" i="117"/>
  <c r="AT10" i="117" s="1"/>
  <c r="AU10" i="117" s="1"/>
  <c r="AV10" i="117" s="1"/>
  <c r="W36" i="117"/>
  <c r="AO36" i="117"/>
  <c r="AS36" i="117"/>
  <c r="AT36" i="117" s="1"/>
  <c r="AU36" i="117" s="1"/>
  <c r="AV36" i="117" s="1"/>
  <c r="W112" i="117"/>
  <c r="AS112" i="117"/>
  <c r="AT112" i="117" s="1"/>
  <c r="AU112" i="117" s="1"/>
  <c r="AV112" i="117" s="1"/>
  <c r="W156" i="117"/>
  <c r="AS156" i="117"/>
  <c r="AT156" i="117" s="1"/>
  <c r="AU156" i="117" s="1"/>
  <c r="AV156" i="117" s="1"/>
  <c r="X175" i="117"/>
  <c r="W180" i="117"/>
  <c r="AS180" i="117"/>
  <c r="AT180" i="117" s="1"/>
  <c r="AU180" i="117" s="1"/>
  <c r="AV180" i="117" s="1"/>
  <c r="X189" i="117"/>
  <c r="W209" i="117"/>
  <c r="AS209" i="117"/>
  <c r="AT209" i="117" s="1"/>
  <c r="AU209" i="117" s="1"/>
  <c r="AV209" i="117" s="1"/>
  <c r="X223" i="117"/>
  <c r="AP223" i="117"/>
  <c r="W11" i="117"/>
  <c r="AS11" i="117"/>
  <c r="AT11" i="117" s="1"/>
  <c r="AU11" i="117" s="1"/>
  <c r="AV11" i="117" s="1"/>
  <c r="W74" i="117"/>
  <c r="AS74" i="117"/>
  <c r="AT74" i="117" s="1"/>
  <c r="AU74" i="117" s="1"/>
  <c r="AV74" i="117" s="1"/>
  <c r="W157" i="117"/>
  <c r="AS157" i="117"/>
  <c r="AT157" i="117" s="1"/>
  <c r="AU157" i="117" s="1"/>
  <c r="AV157" i="117" s="1"/>
  <c r="W220" i="117"/>
  <c r="AS220" i="117"/>
  <c r="AT220" i="117" s="1"/>
  <c r="AU220" i="117" s="1"/>
  <c r="AV220" i="117" s="1"/>
  <c r="X228" i="117"/>
  <c r="W245" i="117"/>
  <c r="AS245" i="117"/>
  <c r="AT245" i="117" s="1"/>
  <c r="AU245" i="117" s="1"/>
  <c r="AV245" i="117" s="1"/>
  <c r="J252" i="117"/>
  <c r="AO252" i="117" s="1"/>
  <c r="X252" i="117"/>
  <c r="AT252" i="117"/>
  <c r="AU252" i="117" s="1"/>
  <c r="AV252" i="117" s="1"/>
  <c r="W269" i="117"/>
  <c r="AS269" i="117"/>
  <c r="AT269" i="117" s="1"/>
  <c r="AU269" i="117" s="1"/>
  <c r="AV269" i="117" s="1"/>
  <c r="J270" i="117"/>
  <c r="AO270" i="117" s="1"/>
  <c r="X270" i="117"/>
  <c r="AT270" i="117"/>
  <c r="AU270" i="117" s="1"/>
  <c r="AV270" i="117" s="1"/>
  <c r="W9" i="117"/>
  <c r="AS9" i="117"/>
  <c r="AT9" i="117" s="1"/>
  <c r="AU9" i="117" s="1"/>
  <c r="AV9" i="117" s="1"/>
  <c r="J16" i="117"/>
  <c r="AO16" i="117" s="1"/>
  <c r="X16" i="117"/>
  <c r="AT16" i="117"/>
  <c r="AU16" i="117" s="1"/>
  <c r="AV16" i="117" s="1"/>
  <c r="W45" i="117"/>
  <c r="AS45" i="117"/>
  <c r="AT45" i="117" s="1"/>
  <c r="AU45" i="117" s="1"/>
  <c r="AV45" i="117" s="1"/>
  <c r="J71" i="117"/>
  <c r="AO71" i="117" s="1"/>
  <c r="X71" i="117"/>
  <c r="AT71" i="117"/>
  <c r="AU71" i="117" s="1"/>
  <c r="AV71" i="117" s="1"/>
  <c r="W83" i="117"/>
  <c r="AS83" i="117"/>
  <c r="AT83" i="117" s="1"/>
  <c r="AU83" i="117" s="1"/>
  <c r="AV83" i="117" s="1"/>
  <c r="J104" i="117"/>
  <c r="AO104" i="117" s="1"/>
  <c r="X104" i="117"/>
  <c r="AT104" i="117"/>
  <c r="AU104" i="117" s="1"/>
  <c r="AV104" i="117" s="1"/>
  <c r="W140" i="117"/>
  <c r="AS140" i="117"/>
  <c r="AT140" i="117" s="1"/>
  <c r="AU140" i="117" s="1"/>
  <c r="AV140" i="117" s="1"/>
  <c r="J141" i="117"/>
  <c r="AO141" i="117" s="1"/>
  <c r="X141" i="117"/>
  <c r="AT141" i="117"/>
  <c r="AU141" i="117" s="1"/>
  <c r="AV141" i="117" s="1"/>
  <c r="W187" i="117"/>
  <c r="AS187" i="117"/>
  <c r="AT187" i="117" s="1"/>
  <c r="AU187" i="117" s="1"/>
  <c r="AV187" i="117" s="1"/>
  <c r="J217" i="117"/>
  <c r="AO217" i="117" s="1"/>
  <c r="X217" i="117"/>
  <c r="AT217" i="117"/>
  <c r="AU217" i="117" s="1"/>
  <c r="AV217" i="117" s="1"/>
  <c r="W262" i="117"/>
  <c r="AS262" i="117"/>
  <c r="AT262" i="117" s="1"/>
  <c r="AU262" i="117" s="1"/>
  <c r="AV262" i="117" s="1"/>
  <c r="J263" i="117"/>
  <c r="AO263" i="117" s="1"/>
  <c r="X263" i="117"/>
  <c r="AT263" i="117"/>
  <c r="AU263" i="117" s="1"/>
  <c r="AV263" i="117" s="1"/>
  <c r="Z48" i="117"/>
  <c r="J92" i="117"/>
  <c r="AO92" i="117" s="1"/>
  <c r="X92" i="117"/>
  <c r="AP108" i="117"/>
  <c r="AO143" i="117"/>
  <c r="Z204" i="117"/>
  <c r="AP214" i="117"/>
  <c r="X214" i="117"/>
  <c r="AP91" i="117"/>
  <c r="AP240" i="117"/>
  <c r="AP87" i="117"/>
  <c r="AP117" i="117"/>
  <c r="AP199" i="117"/>
  <c r="AP38" i="117"/>
  <c r="AP94" i="117"/>
  <c r="AP207" i="117"/>
  <c r="AP15" i="117"/>
  <c r="AT50" i="117"/>
  <c r="W195" i="117"/>
  <c r="AS195" i="117"/>
  <c r="AT195" i="117" s="1"/>
  <c r="AU195" i="117" s="1"/>
  <c r="AV195" i="117" s="1"/>
  <c r="X55" i="117"/>
  <c r="W196" i="117"/>
  <c r="AS196" i="117"/>
  <c r="AT196" i="117" s="1"/>
  <c r="AU196" i="117" s="1"/>
  <c r="AV196" i="117" s="1"/>
  <c r="J227" i="117"/>
  <c r="AP227" i="117" s="1"/>
  <c r="X227" i="117"/>
  <c r="W59" i="117"/>
  <c r="AS59" i="117"/>
  <c r="AT59" i="117" s="1"/>
  <c r="AU59" i="117" s="1"/>
  <c r="AV59" i="117" s="1"/>
  <c r="X73" i="117"/>
  <c r="W188" i="117"/>
  <c r="AS188" i="117"/>
  <c r="AT188" i="117" s="1"/>
  <c r="AU188" i="117" s="1"/>
  <c r="AV188" i="117" s="1"/>
  <c r="J215" i="117"/>
  <c r="AP215" i="117" s="1"/>
  <c r="X215" i="117"/>
  <c r="W95" i="117"/>
  <c r="AS95" i="117"/>
  <c r="AT95" i="117" s="1"/>
  <c r="AU95" i="117" s="1"/>
  <c r="AV95" i="117" s="1"/>
  <c r="J226" i="117"/>
  <c r="AO226" i="117" s="1"/>
  <c r="X226" i="117"/>
  <c r="W159" i="117"/>
  <c r="AS159" i="117"/>
  <c r="AT159" i="117" s="1"/>
  <c r="AU159" i="117" s="1"/>
  <c r="AV159" i="117" s="1"/>
  <c r="J167" i="117"/>
  <c r="AP167" i="117" s="1"/>
  <c r="X167" i="117"/>
  <c r="W231" i="117"/>
  <c r="AS231" i="117"/>
  <c r="AT231" i="117" s="1"/>
  <c r="AU231" i="117" s="1"/>
  <c r="AV231" i="117" s="1"/>
  <c r="J30" i="117"/>
  <c r="AP30" i="117" s="1"/>
  <c r="X30" i="117"/>
  <c r="W161" i="117"/>
  <c r="AS161" i="117"/>
  <c r="AT161" i="117" s="1"/>
  <c r="AU161" i="117" s="1"/>
  <c r="AV161" i="117" s="1"/>
  <c r="J172" i="117"/>
  <c r="AP172" i="117" s="1"/>
  <c r="X172" i="117"/>
  <c r="W274" i="117"/>
  <c r="AS274" i="117"/>
  <c r="AT274" i="117" s="1"/>
  <c r="AU274" i="117" s="1"/>
  <c r="AV274" i="117" s="1"/>
  <c r="J10" i="117"/>
  <c r="AP10" i="117" s="1"/>
  <c r="X10" i="117"/>
  <c r="W31" i="117"/>
  <c r="AS31" i="117"/>
  <c r="AT31" i="117" s="1"/>
  <c r="AU31" i="117" s="1"/>
  <c r="AV31" i="117" s="1"/>
  <c r="X36" i="117"/>
  <c r="W77" i="117"/>
  <c r="AS77" i="117"/>
  <c r="AT77" i="117" s="1"/>
  <c r="AU77" i="117" s="1"/>
  <c r="AV77" i="117" s="1"/>
  <c r="J112" i="117"/>
  <c r="AP112" i="117" s="1"/>
  <c r="X112" i="117"/>
  <c r="W154" i="117"/>
  <c r="AS154" i="117"/>
  <c r="AT154" i="117" s="1"/>
  <c r="AU154" i="117" s="1"/>
  <c r="AV154" i="117" s="1"/>
  <c r="J156" i="117"/>
  <c r="AP156" i="117" s="1"/>
  <c r="X156" i="117"/>
  <c r="W179" i="117"/>
  <c r="AS179" i="117"/>
  <c r="AT179" i="117" s="1"/>
  <c r="AU179" i="117" s="1"/>
  <c r="AV179" i="117" s="1"/>
  <c r="J180" i="117"/>
  <c r="AP180" i="117" s="1"/>
  <c r="X180" i="117"/>
  <c r="W206" i="117"/>
  <c r="AS206" i="117"/>
  <c r="AT206" i="117" s="1"/>
  <c r="AU206" i="117" s="1"/>
  <c r="AV206" i="117" s="1"/>
  <c r="J209" i="117"/>
  <c r="AP209" i="117" s="1"/>
  <c r="X209" i="117"/>
  <c r="W7" i="117"/>
  <c r="AS7" i="117"/>
  <c r="AT7" i="117" s="1"/>
  <c r="AU7" i="117" s="1"/>
  <c r="AV7" i="117" s="1"/>
  <c r="J11" i="117"/>
  <c r="AO11" i="117" s="1"/>
  <c r="X11" i="117"/>
  <c r="W68" i="117"/>
  <c r="AS68" i="117"/>
  <c r="AT68" i="117" s="1"/>
  <c r="AU68" i="117" s="1"/>
  <c r="AV68" i="117" s="1"/>
  <c r="J74" i="117"/>
  <c r="AP74" i="117" s="1"/>
  <c r="X74" i="117"/>
  <c r="W147" i="117"/>
  <c r="AS147" i="117"/>
  <c r="AT147" i="117" s="1"/>
  <c r="AU147" i="117" s="1"/>
  <c r="AV147" i="117" s="1"/>
  <c r="J157" i="117"/>
  <c r="AP157" i="117" s="1"/>
  <c r="X157" i="117"/>
  <c r="W191" i="117"/>
  <c r="AS191" i="117"/>
  <c r="AT191" i="117" s="1"/>
  <c r="AU191" i="117" s="1"/>
  <c r="AV191" i="117" s="1"/>
  <c r="J220" i="117"/>
  <c r="AP220" i="117" s="1"/>
  <c r="X220" i="117"/>
  <c r="W234" i="117"/>
  <c r="AS234" i="117"/>
  <c r="AT234" i="117" s="1"/>
  <c r="AU234" i="117" s="1"/>
  <c r="AV234" i="117" s="1"/>
  <c r="J245" i="117"/>
  <c r="AP245" i="117" s="1"/>
  <c r="X245" i="117"/>
  <c r="W267" i="117"/>
  <c r="AS267" i="117"/>
  <c r="AT267" i="117" s="1"/>
  <c r="AU267" i="117" s="1"/>
  <c r="AV267" i="117" s="1"/>
  <c r="J269" i="117"/>
  <c r="AO269" i="117" s="1"/>
  <c r="X269" i="117"/>
  <c r="W8" i="117"/>
  <c r="AS8" i="117"/>
  <c r="AT8" i="117" s="1"/>
  <c r="AU8" i="117" s="1"/>
  <c r="AV8" i="117" s="1"/>
  <c r="J9" i="117"/>
  <c r="AP9" i="117" s="1"/>
  <c r="X9" i="117"/>
  <c r="W40" i="117"/>
  <c r="AS40" i="117"/>
  <c r="AT40" i="117" s="1"/>
  <c r="AU40" i="117" s="1"/>
  <c r="AV40" i="117" s="1"/>
  <c r="J45" i="117"/>
  <c r="AO45" i="117" s="1"/>
  <c r="X45" i="117"/>
  <c r="W80" i="117"/>
  <c r="AS80" i="117"/>
  <c r="AT80" i="117" s="1"/>
  <c r="AU80" i="117" s="1"/>
  <c r="AV80" i="117" s="1"/>
  <c r="J83" i="117"/>
  <c r="AP83" i="117" s="1"/>
  <c r="X83" i="117"/>
  <c r="W129" i="117"/>
  <c r="AS129" i="117"/>
  <c r="AT129" i="117" s="1"/>
  <c r="AU129" i="117" s="1"/>
  <c r="AV129" i="117" s="1"/>
  <c r="J140" i="117"/>
  <c r="AP140" i="117" s="1"/>
  <c r="X140" i="117"/>
  <c r="W178" i="117"/>
  <c r="AS178" i="117"/>
  <c r="AT178" i="117" s="1"/>
  <c r="AU178" i="117" s="1"/>
  <c r="AV178" i="117" s="1"/>
  <c r="J187" i="117"/>
  <c r="AP187" i="117" s="1"/>
  <c r="X187" i="117"/>
  <c r="W249" i="117"/>
  <c r="AS249" i="117"/>
  <c r="AT249" i="117" s="1"/>
  <c r="AU249" i="117" s="1"/>
  <c r="AV249" i="117" s="1"/>
  <c r="J262" i="117"/>
  <c r="AO262" i="117" s="1"/>
  <c r="X262" i="117"/>
  <c r="AP48" i="117"/>
  <c r="X48" i="117"/>
  <c r="AO63" i="117"/>
  <c r="AP123" i="117"/>
  <c r="X123" i="117"/>
  <c r="AS138" i="117"/>
  <c r="AT138" i="117" s="1"/>
  <c r="AU138" i="117" s="1"/>
  <c r="AV138" i="117" s="1"/>
  <c r="AW143" i="117"/>
  <c r="AX143" i="117" s="1"/>
  <c r="AO168" i="117"/>
  <c r="AP204" i="117"/>
  <c r="X204" i="117"/>
  <c r="AP79" i="117"/>
  <c r="AP12" i="117"/>
  <c r="AP54" i="117"/>
  <c r="AP200" i="117"/>
  <c r="AW84" i="117"/>
  <c r="AX84" i="117" s="1"/>
  <c r="AW86" i="117"/>
  <c r="AX86" i="117" s="1"/>
  <c r="AW107" i="117"/>
  <c r="AX107" i="117" s="1"/>
  <c r="AW53" i="117"/>
  <c r="AX53" i="117" s="1"/>
  <c r="AW96" i="117"/>
  <c r="AX96" i="117" s="1"/>
  <c r="AW81" i="117"/>
  <c r="AX81" i="117" s="1"/>
  <c r="AW52" i="117"/>
  <c r="AX52" i="117" s="1"/>
  <c r="AW213" i="117"/>
  <c r="AX213" i="117" s="1"/>
  <c r="AW150" i="117"/>
  <c r="AX150" i="117" s="1"/>
  <c r="AW218" i="117"/>
  <c r="AX218" i="117" s="1"/>
  <c r="AW28" i="117"/>
  <c r="AX28" i="117" s="1"/>
  <c r="AW76" i="117"/>
  <c r="AX76" i="117" s="1"/>
  <c r="AW132" i="117"/>
  <c r="AX132" i="117" s="1"/>
  <c r="AW176" i="117"/>
  <c r="AX176" i="117" s="1"/>
  <c r="AW192" i="117"/>
  <c r="AX192" i="117" s="1"/>
  <c r="AW278" i="117"/>
  <c r="AX278" i="117" s="1"/>
  <c r="AW67" i="117"/>
  <c r="AX67" i="117" s="1"/>
  <c r="AW139" i="117"/>
  <c r="AX139" i="117" s="1"/>
  <c r="AW181" i="117"/>
  <c r="AX181" i="117" s="1"/>
  <c r="AW233" i="117"/>
  <c r="AX233" i="117" s="1"/>
  <c r="W259" i="117"/>
  <c r="J267" i="117"/>
  <c r="AP267" i="117" s="1"/>
  <c r="X267" i="117"/>
  <c r="W277" i="117"/>
  <c r="J8" i="117"/>
  <c r="AP8" i="117" s="1"/>
  <c r="X8" i="117"/>
  <c r="AO21" i="117"/>
  <c r="J40" i="117"/>
  <c r="AO40" i="117" s="1"/>
  <c r="X40" i="117"/>
  <c r="AO78" i="117"/>
  <c r="J80" i="117"/>
  <c r="AP80" i="117" s="1"/>
  <c r="X80" i="117"/>
  <c r="AO111" i="117"/>
  <c r="J129" i="117"/>
  <c r="AP129" i="117" s="1"/>
  <c r="X129" i="117"/>
  <c r="W158" i="117"/>
  <c r="J178" i="117"/>
  <c r="AP178" i="117" s="1"/>
  <c r="X178" i="117"/>
  <c r="W236" i="117"/>
  <c r="J249" i="117"/>
  <c r="AO249" i="117" s="1"/>
  <c r="X249" i="117"/>
  <c r="J13" i="117"/>
  <c r="AP13" i="117" s="1"/>
  <c r="AS13" i="117"/>
  <c r="AT13" i="117" s="1"/>
  <c r="AU13" i="117" s="1"/>
  <c r="AV13" i="117" s="1"/>
  <c r="AS108" i="117"/>
  <c r="AT108" i="117" s="1"/>
  <c r="AU108" i="117" s="1"/>
  <c r="AV108" i="117" s="1"/>
  <c r="Z143" i="117"/>
  <c r="AS212" i="117"/>
  <c r="AT212" i="117" s="1"/>
  <c r="AU212" i="117" s="1"/>
  <c r="AV212" i="117" s="1"/>
  <c r="W214" i="117"/>
  <c r="AW214" i="117"/>
  <c r="AX214" i="117" s="1"/>
  <c r="AO243" i="117"/>
  <c r="AO276" i="117"/>
  <c r="AP190" i="117"/>
  <c r="AP41" i="117"/>
  <c r="AP162" i="117"/>
  <c r="AP255" i="117"/>
  <c r="AP26" i="117"/>
  <c r="X86" i="117"/>
  <c r="AS88" i="117"/>
  <c r="AT88" i="117" s="1"/>
  <c r="AU88" i="117" s="1"/>
  <c r="AV88" i="117" s="1"/>
  <c r="X107" i="117"/>
  <c r="W273" i="117"/>
  <c r="AS273" i="117"/>
  <c r="AT273" i="117" s="1"/>
  <c r="AU273" i="117" s="1"/>
  <c r="AV273" i="117" s="1"/>
  <c r="X53" i="117"/>
  <c r="AS89" i="117"/>
  <c r="AT89" i="117" s="1"/>
  <c r="AU89" i="117" s="1"/>
  <c r="AV89" i="117" s="1"/>
  <c r="X96" i="117"/>
  <c r="W280" i="117"/>
  <c r="AS280" i="117"/>
  <c r="AT280" i="117" s="1"/>
  <c r="AU280" i="117" s="1"/>
  <c r="AV280" i="117" s="1"/>
  <c r="X81" i="117"/>
  <c r="AS43" i="117"/>
  <c r="AT43" i="117" s="1"/>
  <c r="AU43" i="117" s="1"/>
  <c r="AV43" i="117" s="1"/>
  <c r="X52" i="117"/>
  <c r="W185" i="117"/>
  <c r="AS185" i="117"/>
  <c r="AT185" i="117" s="1"/>
  <c r="AU185" i="117" s="1"/>
  <c r="AV185" i="117" s="1"/>
  <c r="X213" i="117"/>
  <c r="AS103" i="117"/>
  <c r="AT103" i="117" s="1"/>
  <c r="AU103" i="117" s="1"/>
  <c r="AV103" i="117" s="1"/>
  <c r="X150" i="117"/>
  <c r="W205" i="117"/>
  <c r="AS205" i="117"/>
  <c r="AT205" i="117" s="1"/>
  <c r="AU205" i="117" s="1"/>
  <c r="AV205" i="117" s="1"/>
  <c r="X218" i="117"/>
  <c r="AS23" i="117"/>
  <c r="AT23" i="117" s="1"/>
  <c r="AU23" i="117" s="1"/>
  <c r="AV23" i="117" s="1"/>
  <c r="AS51" i="117"/>
  <c r="AT51" i="117" s="1"/>
  <c r="AU51" i="117" s="1"/>
  <c r="AV51" i="117" s="1"/>
  <c r="AS114" i="117"/>
  <c r="AT114" i="117" s="1"/>
  <c r="AU114" i="117" s="1"/>
  <c r="AV114" i="117" s="1"/>
  <c r="X132" i="117"/>
  <c r="AS175" i="117"/>
  <c r="AT175" i="117" s="1"/>
  <c r="AU175" i="117" s="1"/>
  <c r="AV175" i="117" s="1"/>
  <c r="X176" i="117"/>
  <c r="AS189" i="117"/>
  <c r="AT189" i="117" s="1"/>
  <c r="AU189" i="117" s="1"/>
  <c r="AV189" i="117" s="1"/>
  <c r="X192" i="117"/>
  <c r="W223" i="117"/>
  <c r="AS223" i="117"/>
  <c r="AT223" i="117" s="1"/>
  <c r="AU223" i="117" s="1"/>
  <c r="AV223" i="117" s="1"/>
  <c r="X278" i="117"/>
  <c r="AS37" i="117"/>
  <c r="AT37" i="117" s="1"/>
  <c r="AU37" i="117" s="1"/>
  <c r="AV37" i="117" s="1"/>
  <c r="AS82" i="117"/>
  <c r="AT82" i="117" s="1"/>
  <c r="AU82" i="117" s="1"/>
  <c r="AV82" i="117" s="1"/>
  <c r="X139" i="117"/>
  <c r="AS174" i="117"/>
  <c r="AT174" i="117" s="1"/>
  <c r="AU174" i="117" s="1"/>
  <c r="AV174" i="117" s="1"/>
  <c r="X181" i="117"/>
  <c r="AS228" i="117"/>
  <c r="AT228" i="117" s="1"/>
  <c r="AU228" i="117" s="1"/>
  <c r="AV228" i="117" s="1"/>
  <c r="X233" i="117"/>
  <c r="W270" i="117"/>
  <c r="W13" i="117"/>
  <c r="AO108" i="117"/>
  <c r="W108" i="117"/>
  <c r="AP143" i="117"/>
  <c r="X143" i="117"/>
  <c r="AS168" i="117"/>
  <c r="AT168" i="117" s="1"/>
  <c r="AU168" i="117" s="1"/>
  <c r="AV168" i="117" s="1"/>
  <c r="W204" i="117"/>
  <c r="AW204" i="117"/>
  <c r="AX204" i="117" s="1"/>
  <c r="AS243" i="117"/>
  <c r="AT243" i="117" s="1"/>
  <c r="AU243" i="117" s="1"/>
  <c r="AV243" i="117" s="1"/>
  <c r="AP246" i="117"/>
  <c r="AW246" i="117"/>
  <c r="AX246" i="117" s="1"/>
  <c r="AP211" i="117"/>
  <c r="AP126" i="117"/>
  <c r="AP163" i="117"/>
  <c r="AP186" i="117"/>
  <c r="AP244" i="117"/>
  <c r="AP20" i="117"/>
  <c r="AP42" i="117"/>
  <c r="Z246" i="117"/>
  <c r="W49" i="117"/>
  <c r="AW49" i="117"/>
  <c r="AX49" i="117" s="1"/>
  <c r="Z91" i="117"/>
  <c r="W190" i="117"/>
  <c r="AO190" i="117"/>
  <c r="AW190" i="117"/>
  <c r="AX190" i="117" s="1"/>
  <c r="Z240" i="117"/>
  <c r="W41" i="117"/>
  <c r="AO41" i="117"/>
  <c r="AW41" i="117"/>
  <c r="AX41" i="117" s="1"/>
  <c r="Z87" i="117"/>
  <c r="W105" i="117"/>
  <c r="AW105" i="117"/>
  <c r="AX105" i="117" s="1"/>
  <c r="W127" i="117"/>
  <c r="AW127" i="117"/>
  <c r="AX127" i="117" s="1"/>
  <c r="Z162" i="117"/>
  <c r="W256" i="117"/>
  <c r="AW256" i="117"/>
  <c r="AX256" i="117" s="1"/>
  <c r="Z79" i="117"/>
  <c r="W165" i="117"/>
  <c r="AW165" i="117"/>
  <c r="AX165" i="117" s="1"/>
  <c r="Z199" i="117"/>
  <c r="W211" i="117"/>
  <c r="AO211" i="117"/>
  <c r="AW211" i="117"/>
  <c r="AX211" i="117" s="1"/>
  <c r="Z12" i="117"/>
  <c r="W29" i="117"/>
  <c r="AW29" i="117"/>
  <c r="AX29" i="117" s="1"/>
  <c r="Z38" i="117"/>
  <c r="W44" i="117"/>
  <c r="AW44" i="117"/>
  <c r="AX44" i="117" s="1"/>
  <c r="Z54" i="117"/>
  <c r="W65" i="117"/>
  <c r="AW65" i="117"/>
  <c r="AX65" i="117" s="1"/>
  <c r="Z94" i="117"/>
  <c r="W113" i="117"/>
  <c r="AW113" i="117"/>
  <c r="AX113" i="117" s="1"/>
  <c r="Z126" i="117"/>
  <c r="W146" i="117"/>
  <c r="AW146" i="117"/>
  <c r="AX146" i="117" s="1"/>
  <c r="Z163" i="117"/>
  <c r="W166" i="117"/>
  <c r="AW166" i="117"/>
  <c r="AX166" i="117" s="1"/>
  <c r="Z186" i="117"/>
  <c r="W200" i="117"/>
  <c r="AO200" i="117"/>
  <c r="AW200" i="117"/>
  <c r="AX200" i="117" s="1"/>
  <c r="Z207" i="117"/>
  <c r="W224" i="117"/>
  <c r="AW224" i="117"/>
  <c r="AX224" i="117" s="1"/>
  <c r="Z244" i="117"/>
  <c r="W251" i="117"/>
  <c r="AW251" i="117"/>
  <c r="AX251" i="117" s="1"/>
  <c r="Z255" i="117"/>
  <c r="W265" i="117"/>
  <c r="AW265" i="117"/>
  <c r="AX265" i="117" s="1"/>
  <c r="Z15" i="117"/>
  <c r="W18" i="117"/>
  <c r="AW18" i="117"/>
  <c r="AX18" i="117" s="1"/>
  <c r="Z20" i="117"/>
  <c r="W24" i="117"/>
  <c r="AW24" i="117"/>
  <c r="AX24" i="117" s="1"/>
  <c r="W32" i="117"/>
  <c r="AW32" i="117"/>
  <c r="AX32" i="117" s="1"/>
  <c r="Z42" i="117"/>
  <c r="W56" i="117"/>
  <c r="AW56" i="117"/>
  <c r="AX56" i="117" s="1"/>
  <c r="W66" i="117"/>
  <c r="W72" i="117"/>
  <c r="W75" i="117"/>
  <c r="AS98" i="117"/>
  <c r="AT98" i="117" s="1"/>
  <c r="AU98" i="117" s="1"/>
  <c r="AV98" i="117" s="1"/>
  <c r="AW101" i="117"/>
  <c r="AX101" i="117" s="1"/>
  <c r="W106" i="117"/>
  <c r="AP116" i="117"/>
  <c r="AO119" i="117"/>
  <c r="W119" i="117"/>
  <c r="AP119" i="117"/>
  <c r="X119" i="117"/>
  <c r="AP124" i="117"/>
  <c r="AO125" i="117"/>
  <c r="W125" i="117"/>
  <c r="AP125" i="117"/>
  <c r="X125" i="117"/>
  <c r="AP131" i="117"/>
  <c r="AO133" i="117"/>
  <c r="W133" i="117"/>
  <c r="AP133" i="117"/>
  <c r="X133" i="117"/>
  <c r="AP136" i="117"/>
  <c r="AO137" i="117"/>
  <c r="W137" i="117"/>
  <c r="AP137" i="117"/>
  <c r="X137" i="117"/>
  <c r="AP151" i="117"/>
  <c r="AO152" i="117"/>
  <c r="W152" i="117"/>
  <c r="AP152" i="117"/>
  <c r="X152" i="117"/>
  <c r="AP230" i="117"/>
  <c r="AP261" i="117"/>
  <c r="AO272" i="117"/>
  <c r="AS276" i="117"/>
  <c r="AT276" i="117" s="1"/>
  <c r="AU276" i="117" s="1"/>
  <c r="AV276" i="117" s="1"/>
  <c r="J49" i="117"/>
  <c r="AO49" i="117" s="1"/>
  <c r="X49" i="117"/>
  <c r="AS177" i="117"/>
  <c r="AT177" i="117" s="1"/>
  <c r="AU177" i="117" s="1"/>
  <c r="AV177" i="117" s="1"/>
  <c r="X190" i="117"/>
  <c r="AS35" i="117"/>
  <c r="AT35" i="117" s="1"/>
  <c r="AU35" i="117" s="1"/>
  <c r="AV35" i="117" s="1"/>
  <c r="X41" i="117"/>
  <c r="AS99" i="117"/>
  <c r="AT99" i="117" s="1"/>
  <c r="AU99" i="117" s="1"/>
  <c r="AV99" i="117" s="1"/>
  <c r="J105" i="117"/>
  <c r="AP105" i="117" s="1"/>
  <c r="X105" i="117"/>
  <c r="AS118" i="117"/>
  <c r="AT118" i="117" s="1"/>
  <c r="AU118" i="117" s="1"/>
  <c r="AV118" i="117" s="1"/>
  <c r="J127" i="117"/>
  <c r="AP127" i="117" s="1"/>
  <c r="X127" i="117"/>
  <c r="AS201" i="117"/>
  <c r="AT201" i="117" s="1"/>
  <c r="AU201" i="117" s="1"/>
  <c r="AV201" i="117" s="1"/>
  <c r="J256" i="117"/>
  <c r="AO256" i="117" s="1"/>
  <c r="X256" i="117"/>
  <c r="AS148" i="117"/>
  <c r="AT148" i="117" s="1"/>
  <c r="AU148" i="117" s="1"/>
  <c r="AV148" i="117" s="1"/>
  <c r="J165" i="117"/>
  <c r="AP165" i="117" s="1"/>
  <c r="X165" i="117"/>
  <c r="AS208" i="117"/>
  <c r="AT208" i="117" s="1"/>
  <c r="AU208" i="117" s="1"/>
  <c r="AV208" i="117" s="1"/>
  <c r="X211" i="117"/>
  <c r="AS14" i="117"/>
  <c r="AT14" i="117" s="1"/>
  <c r="AU14" i="117" s="1"/>
  <c r="AV14" i="117" s="1"/>
  <c r="J29" i="117"/>
  <c r="AO29" i="117" s="1"/>
  <c r="X29" i="117"/>
  <c r="AS39" i="117"/>
  <c r="AT39" i="117" s="1"/>
  <c r="AU39" i="117" s="1"/>
  <c r="AV39" i="117" s="1"/>
  <c r="J44" i="117"/>
  <c r="AO44" i="117" s="1"/>
  <c r="X44" i="117"/>
  <c r="AS60" i="117"/>
  <c r="AT60" i="117" s="1"/>
  <c r="AU60" i="117" s="1"/>
  <c r="AV60" i="117" s="1"/>
  <c r="J65" i="117"/>
  <c r="AO65" i="117" s="1"/>
  <c r="X65" i="117"/>
  <c r="AS100" i="117"/>
  <c r="AT100" i="117" s="1"/>
  <c r="AU100" i="117" s="1"/>
  <c r="AV100" i="117" s="1"/>
  <c r="J113" i="117"/>
  <c r="AP113" i="117" s="1"/>
  <c r="X113" i="117"/>
  <c r="AS142" i="117"/>
  <c r="AT142" i="117" s="1"/>
  <c r="AU142" i="117" s="1"/>
  <c r="AV142" i="117" s="1"/>
  <c r="J146" i="117"/>
  <c r="AO146" i="117" s="1"/>
  <c r="X146" i="117"/>
  <c r="AS164" i="117"/>
  <c r="AT164" i="117" s="1"/>
  <c r="AU164" i="117" s="1"/>
  <c r="AV164" i="117" s="1"/>
  <c r="J166" i="117"/>
  <c r="AP166" i="117" s="1"/>
  <c r="X166" i="117"/>
  <c r="AS194" i="117"/>
  <c r="AT194" i="117" s="1"/>
  <c r="AU194" i="117" s="1"/>
  <c r="AV194" i="117" s="1"/>
  <c r="X200" i="117"/>
  <c r="AS216" i="117"/>
  <c r="AT216" i="117" s="1"/>
  <c r="AU216" i="117" s="1"/>
  <c r="AV216" i="117" s="1"/>
  <c r="J224" i="117"/>
  <c r="AO224" i="117" s="1"/>
  <c r="X224" i="117"/>
  <c r="AS250" i="117"/>
  <c r="AT250" i="117" s="1"/>
  <c r="AU250" i="117" s="1"/>
  <c r="AV250" i="117" s="1"/>
  <c r="J251" i="117"/>
  <c r="AP251" i="117" s="1"/>
  <c r="X251" i="117"/>
  <c r="AS257" i="117"/>
  <c r="AT257" i="117" s="1"/>
  <c r="AU257" i="117" s="1"/>
  <c r="AV257" i="117" s="1"/>
  <c r="AW257" i="117" s="1"/>
  <c r="AX257" i="117" s="1"/>
  <c r="J265" i="117"/>
  <c r="AP265" i="117" s="1"/>
  <c r="X265" i="117"/>
  <c r="AS17" i="117"/>
  <c r="AT17" i="117" s="1"/>
  <c r="AU17" i="117" s="1"/>
  <c r="AV17" i="117" s="1"/>
  <c r="J18" i="117"/>
  <c r="AP18" i="117" s="1"/>
  <c r="X18" i="117"/>
  <c r="AS22" i="117"/>
  <c r="AT22" i="117" s="1"/>
  <c r="AU22" i="117" s="1"/>
  <c r="AV22" i="117" s="1"/>
  <c r="J24" i="117"/>
  <c r="AP24" i="117" s="1"/>
  <c r="X24" i="117"/>
  <c r="AS27" i="117"/>
  <c r="AT27" i="117" s="1"/>
  <c r="AU27" i="117" s="1"/>
  <c r="AV27" i="117" s="1"/>
  <c r="J32" i="117"/>
  <c r="AP32" i="117" s="1"/>
  <c r="X32" i="117"/>
  <c r="AS46" i="117"/>
  <c r="AT46" i="117" s="1"/>
  <c r="AU46" i="117" s="1"/>
  <c r="AV46" i="117" s="1"/>
  <c r="J56" i="117"/>
  <c r="AP56" i="117" s="1"/>
  <c r="X56" i="117"/>
  <c r="Z69" i="117"/>
  <c r="J72" i="117"/>
  <c r="AO72" i="117" s="1"/>
  <c r="X72" i="117"/>
  <c r="AT72" i="117"/>
  <c r="AU72" i="117" s="1"/>
  <c r="AV72" i="117" s="1"/>
  <c r="Z84" i="117"/>
  <c r="J93" i="117"/>
  <c r="AW93" i="117"/>
  <c r="AX93" i="117" s="1"/>
  <c r="J97" i="117"/>
  <c r="AO97" i="117" s="1"/>
  <c r="Z98" i="117"/>
  <c r="J109" i="117"/>
  <c r="AO109" i="117" s="1"/>
  <c r="Z109" i="117"/>
  <c r="AS109" i="117"/>
  <c r="AT109" i="117" s="1"/>
  <c r="AU109" i="117" s="1"/>
  <c r="AV109" i="117" s="1"/>
  <c r="AP121" i="117"/>
  <c r="AS121" i="117"/>
  <c r="AT121" i="117" s="1"/>
  <c r="AU121" i="117" s="1"/>
  <c r="AV121" i="117" s="1"/>
  <c r="AP128" i="117"/>
  <c r="AS128" i="117"/>
  <c r="AT128" i="117" s="1"/>
  <c r="AU128" i="117" s="1"/>
  <c r="AV128" i="117" s="1"/>
  <c r="AP134" i="117"/>
  <c r="AS134" i="117"/>
  <c r="AT134" i="117" s="1"/>
  <c r="AU134" i="117" s="1"/>
  <c r="AV134" i="117" s="1"/>
  <c r="AP144" i="117"/>
  <c r="AS144" i="117"/>
  <c r="AT144" i="117" s="1"/>
  <c r="AU144" i="117" s="1"/>
  <c r="AV144" i="117" s="1"/>
  <c r="AP155" i="117"/>
  <c r="AS155" i="117"/>
  <c r="AT155" i="117" s="1"/>
  <c r="AU155" i="117" s="1"/>
  <c r="AV155" i="117" s="1"/>
  <c r="AP193" i="117"/>
  <c r="AO219" i="117"/>
  <c r="AW222" i="117"/>
  <c r="AX222" i="117" s="1"/>
  <c r="AW253" i="117"/>
  <c r="AX253" i="117" s="1"/>
  <c r="AW91" i="117"/>
  <c r="AX91" i="117" s="1"/>
  <c r="AW240" i="117"/>
  <c r="AX240" i="117" s="1"/>
  <c r="AW87" i="117"/>
  <c r="AX87" i="117" s="1"/>
  <c r="AW117" i="117"/>
  <c r="AX117" i="117" s="1"/>
  <c r="AW162" i="117"/>
  <c r="AX162" i="117" s="1"/>
  <c r="AW79" i="117"/>
  <c r="AX79" i="117" s="1"/>
  <c r="AW199" i="117"/>
  <c r="AX199" i="117" s="1"/>
  <c r="AW12" i="117"/>
  <c r="AX12" i="117" s="1"/>
  <c r="AW38" i="117"/>
  <c r="AX38" i="117" s="1"/>
  <c r="AW54" i="117"/>
  <c r="AX54" i="117" s="1"/>
  <c r="AW94" i="117"/>
  <c r="AX94" i="117" s="1"/>
  <c r="AW126" i="117"/>
  <c r="AX126" i="117" s="1"/>
  <c r="AW163" i="117"/>
  <c r="AX163" i="117" s="1"/>
  <c r="AW186" i="117"/>
  <c r="AX186" i="117" s="1"/>
  <c r="AW207" i="117"/>
  <c r="AX207" i="117" s="1"/>
  <c r="AW244" i="117"/>
  <c r="AX244" i="117" s="1"/>
  <c r="W255" i="117"/>
  <c r="AO255" i="117"/>
  <c r="AW255" i="117"/>
  <c r="AX255" i="117" s="1"/>
  <c r="AW15" i="117"/>
  <c r="AX15" i="117" s="1"/>
  <c r="AW20" i="117"/>
  <c r="AX20" i="117" s="1"/>
  <c r="AW26" i="117"/>
  <c r="AX26" i="117" s="1"/>
  <c r="AW42" i="117"/>
  <c r="AX42" i="117" s="1"/>
  <c r="AP69" i="117"/>
  <c r="X69" i="117"/>
  <c r="AP84" i="117"/>
  <c r="X84" i="117"/>
  <c r="W97" i="117"/>
  <c r="AW169" i="117"/>
  <c r="AX169" i="117" s="1"/>
  <c r="AP171" i="117"/>
  <c r="AW182" i="117"/>
  <c r="AX182" i="117" s="1"/>
  <c r="AW235" i="117"/>
  <c r="AX235" i="117" s="1"/>
  <c r="AP247" i="117"/>
  <c r="AW268" i="117"/>
  <c r="AX268" i="117" s="1"/>
  <c r="AP272" i="117"/>
  <c r="AW279" i="117"/>
  <c r="AX279" i="117" s="1"/>
  <c r="W168" i="117"/>
  <c r="W243" i="117"/>
  <c r="X246" i="117"/>
  <c r="W64" i="117"/>
  <c r="AS64" i="117"/>
  <c r="AT64" i="117" s="1"/>
  <c r="AU64" i="117" s="1"/>
  <c r="AV64" i="117" s="1"/>
  <c r="X91" i="117"/>
  <c r="W238" i="117"/>
  <c r="AS238" i="117"/>
  <c r="AT238" i="117" s="1"/>
  <c r="AU238" i="117" s="1"/>
  <c r="AV238" i="117" s="1"/>
  <c r="X240" i="117"/>
  <c r="W61" i="117"/>
  <c r="AS61" i="117"/>
  <c r="AT61" i="117" s="1"/>
  <c r="AU61" i="117" s="1"/>
  <c r="AV61" i="117" s="1"/>
  <c r="X87" i="117"/>
  <c r="W115" i="117"/>
  <c r="AS115" i="117"/>
  <c r="AT115" i="117" s="1"/>
  <c r="AU115" i="117" s="1"/>
  <c r="AV115" i="117" s="1"/>
  <c r="X117" i="117"/>
  <c r="W145" i="117"/>
  <c r="AS145" i="117"/>
  <c r="AT145" i="117" s="1"/>
  <c r="AU145" i="117" s="1"/>
  <c r="AV145" i="117" s="1"/>
  <c r="X162" i="117"/>
  <c r="W58" i="117"/>
  <c r="AS58" i="117"/>
  <c r="AT58" i="117" s="1"/>
  <c r="AU58" i="117" s="1"/>
  <c r="AV58" i="117" s="1"/>
  <c r="X79" i="117"/>
  <c r="W197" i="117"/>
  <c r="AS197" i="117"/>
  <c r="AT197" i="117" s="1"/>
  <c r="AU197" i="117" s="1"/>
  <c r="AV197" i="117" s="1"/>
  <c r="X199" i="117"/>
  <c r="W260" i="117"/>
  <c r="AS260" i="117"/>
  <c r="AT260" i="117" s="1"/>
  <c r="AU260" i="117" s="1"/>
  <c r="AV260" i="117" s="1"/>
  <c r="X12" i="117"/>
  <c r="W33" i="117"/>
  <c r="AS33" i="117"/>
  <c r="AT33" i="117" s="1"/>
  <c r="AU33" i="117" s="1"/>
  <c r="AV33" i="117" s="1"/>
  <c r="X38" i="117"/>
  <c r="W47" i="117"/>
  <c r="AS47" i="117"/>
  <c r="AT47" i="117" s="1"/>
  <c r="AU47" i="117" s="1"/>
  <c r="AV47" i="117" s="1"/>
  <c r="X54" i="117"/>
  <c r="W90" i="117"/>
  <c r="AS90" i="117"/>
  <c r="AT90" i="117" s="1"/>
  <c r="AU90" i="117" s="1"/>
  <c r="AV90" i="117" s="1"/>
  <c r="AW90" i="117" s="1"/>
  <c r="AX90" i="117" s="1"/>
  <c r="X94" i="117"/>
  <c r="W120" i="117"/>
  <c r="AS120" i="117"/>
  <c r="AT120" i="117" s="1"/>
  <c r="AU120" i="117" s="1"/>
  <c r="AV120" i="117" s="1"/>
  <c r="X126" i="117"/>
  <c r="W153" i="117"/>
  <c r="AS153" i="117"/>
  <c r="AT153" i="117" s="1"/>
  <c r="AU153" i="117" s="1"/>
  <c r="AV153" i="117" s="1"/>
  <c r="X163" i="117"/>
  <c r="W183" i="117"/>
  <c r="AS183" i="117"/>
  <c r="AT183" i="117" s="1"/>
  <c r="AU183" i="117" s="1"/>
  <c r="AV183" i="117" s="1"/>
  <c r="X186" i="117"/>
  <c r="W202" i="117"/>
  <c r="AS202" i="117"/>
  <c r="AT202" i="117" s="1"/>
  <c r="AU202" i="117" s="1"/>
  <c r="AV202" i="117" s="1"/>
  <c r="X207" i="117"/>
  <c r="W229" i="117"/>
  <c r="AS229" i="117"/>
  <c r="AT229" i="117" s="1"/>
  <c r="AU229" i="117" s="1"/>
  <c r="AV229" i="117" s="1"/>
  <c r="X244" i="117"/>
  <c r="W254" i="117"/>
  <c r="AS254" i="117"/>
  <c r="AT254" i="117" s="1"/>
  <c r="AU254" i="117" s="1"/>
  <c r="AV254" i="117" s="1"/>
  <c r="X255" i="117"/>
  <c r="W266" i="117"/>
  <c r="AS266" i="117"/>
  <c r="AT266" i="117" s="1"/>
  <c r="AU266" i="117" s="1"/>
  <c r="AV266" i="117" s="1"/>
  <c r="X15" i="117"/>
  <c r="W19" i="117"/>
  <c r="AS19" i="117"/>
  <c r="AT19" i="117" s="1"/>
  <c r="AU19" i="117" s="1"/>
  <c r="AV19" i="117" s="1"/>
  <c r="X20" i="117"/>
  <c r="W25" i="117"/>
  <c r="AS25" i="117"/>
  <c r="AT25" i="117" s="1"/>
  <c r="AU25" i="117" s="1"/>
  <c r="AV25" i="117" s="1"/>
  <c r="X26" i="117"/>
  <c r="W34" i="117"/>
  <c r="AS34" i="117"/>
  <c r="AT34" i="117" s="1"/>
  <c r="AU34" i="117" s="1"/>
  <c r="AV34" i="117" s="1"/>
  <c r="X42" i="117"/>
  <c r="W62" i="117"/>
  <c r="AS62" i="117"/>
  <c r="AT62" i="117" s="1"/>
  <c r="AU62" i="117" s="1"/>
  <c r="AV62" i="117" s="1"/>
  <c r="J66" i="117"/>
  <c r="AO66" i="117" s="1"/>
  <c r="AS66" i="117"/>
  <c r="AT66" i="117" s="1"/>
  <c r="AU66" i="117" s="1"/>
  <c r="AV66" i="117" s="1"/>
  <c r="AO69" i="117"/>
  <c r="J75" i="117"/>
  <c r="AO75" i="117" s="1"/>
  <c r="AS75" i="117"/>
  <c r="AT75" i="117" s="1"/>
  <c r="AU75" i="117" s="1"/>
  <c r="AV75" i="117" s="1"/>
  <c r="AO84" i="117"/>
  <c r="AP98" i="117"/>
  <c r="X98" i="117"/>
  <c r="AO98" i="117"/>
  <c r="W98" i="117"/>
  <c r="J106" i="117"/>
  <c r="AP106" i="117" s="1"/>
  <c r="AW110" i="117"/>
  <c r="AX110" i="117" s="1"/>
  <c r="AW116" i="117"/>
  <c r="AX116" i="117" s="1"/>
  <c r="AW122" i="117"/>
  <c r="AX122" i="117" s="1"/>
  <c r="AW124" i="117"/>
  <c r="AX124" i="117" s="1"/>
  <c r="AW130" i="117"/>
  <c r="AX130" i="117" s="1"/>
  <c r="AW131" i="117"/>
  <c r="AX131" i="117" s="1"/>
  <c r="AW135" i="117"/>
  <c r="AX135" i="117" s="1"/>
  <c r="AW136" i="117"/>
  <c r="AX136" i="117" s="1"/>
  <c r="AW149" i="117"/>
  <c r="AX149" i="117" s="1"/>
  <c r="AW151" i="117"/>
  <c r="AX151" i="117" s="1"/>
  <c r="AW160" i="117"/>
  <c r="AX160" i="117" s="1"/>
  <c r="AO169" i="117"/>
  <c r="Z170" i="117"/>
  <c r="J170" i="117"/>
  <c r="AO170" i="117" s="1"/>
  <c r="AP219" i="117"/>
  <c r="Z121" i="117"/>
  <c r="Z128" i="117"/>
  <c r="Z134" i="117"/>
  <c r="Z144" i="117"/>
  <c r="Z155" i="117"/>
  <c r="W169" i="117"/>
  <c r="X170" i="117"/>
  <c r="W182" i="117"/>
  <c r="J184" i="117"/>
  <c r="AO184" i="117" s="1"/>
  <c r="X184" i="117"/>
  <c r="Z193" i="117"/>
  <c r="W203" i="117"/>
  <c r="X210" i="117"/>
  <c r="AP210" i="117"/>
  <c r="Z219" i="117"/>
  <c r="W222" i="117"/>
  <c r="J225" i="117"/>
  <c r="AP225" i="117" s="1"/>
  <c r="X225" i="117"/>
  <c r="Z230" i="117"/>
  <c r="W235" i="117"/>
  <c r="J237" i="117"/>
  <c r="AP237" i="117" s="1"/>
  <c r="X237" i="117"/>
  <c r="W241" i="117"/>
  <c r="J242" i="117"/>
  <c r="AP242" i="117" s="1"/>
  <c r="X242" i="117"/>
  <c r="W253" i="117"/>
  <c r="J258" i="117"/>
  <c r="AO258" i="117" s="1"/>
  <c r="X258" i="117"/>
  <c r="Z261" i="117"/>
  <c r="W268" i="117"/>
  <c r="X271" i="117"/>
  <c r="AP271" i="117"/>
  <c r="Z272" i="117"/>
  <c r="W279" i="117"/>
  <c r="AO279" i="117"/>
  <c r="AW173" i="117"/>
  <c r="AX173" i="117" s="1"/>
  <c r="AW198" i="117"/>
  <c r="AX198" i="117" s="1"/>
  <c r="AW221" i="117"/>
  <c r="AX221" i="117" s="1"/>
  <c r="AW232" i="117"/>
  <c r="AX232" i="117" s="1"/>
  <c r="AW239" i="117"/>
  <c r="AX239" i="117" s="1"/>
  <c r="AW248" i="117"/>
  <c r="AX248" i="117" s="1"/>
  <c r="AW264" i="117"/>
  <c r="AX264" i="117" s="1"/>
  <c r="AO275" i="117"/>
  <c r="AW275" i="117"/>
  <c r="AX275" i="117" s="1"/>
  <c r="X279" i="117"/>
  <c r="W109" i="117"/>
  <c r="W121" i="117"/>
  <c r="AO121" i="117"/>
  <c r="W128" i="117"/>
  <c r="AO128" i="117"/>
  <c r="W134" i="117"/>
  <c r="AO134" i="117"/>
  <c r="W144" i="117"/>
  <c r="AO144" i="117"/>
  <c r="W155" i="117"/>
  <c r="AO155" i="117"/>
  <c r="AO171" i="117"/>
  <c r="AS171" i="117"/>
  <c r="AT171" i="117" s="1"/>
  <c r="AU171" i="117" s="1"/>
  <c r="AV171" i="117" s="1"/>
  <c r="W193" i="117"/>
  <c r="AO193" i="117"/>
  <c r="AS193" i="117"/>
  <c r="AT193" i="117" s="1"/>
  <c r="AU193" i="117" s="1"/>
  <c r="AV193" i="117" s="1"/>
  <c r="AS219" i="117"/>
  <c r="AT219" i="117" s="1"/>
  <c r="AU219" i="117" s="1"/>
  <c r="AV219" i="117" s="1"/>
  <c r="AS230" i="117"/>
  <c r="AT230" i="117" s="1"/>
  <c r="AU230" i="117" s="1"/>
  <c r="AV230" i="117" s="1"/>
  <c r="AS247" i="117"/>
  <c r="AT247" i="117" s="1"/>
  <c r="AU247" i="117" s="1"/>
  <c r="AV247" i="117" s="1"/>
  <c r="AS261" i="117"/>
  <c r="AT261" i="117" s="1"/>
  <c r="AU261" i="117" s="1"/>
  <c r="AV261" i="117" s="1"/>
  <c r="AS272" i="117"/>
  <c r="AT272" i="117" s="1"/>
  <c r="AU272" i="117" s="1"/>
  <c r="AV272" i="117" s="1"/>
  <c r="AS97" i="117"/>
  <c r="AT97" i="117" s="1"/>
  <c r="AU97" i="117" s="1"/>
  <c r="AV97" i="117" s="1"/>
  <c r="AS106" i="117"/>
  <c r="AT106" i="117" s="1"/>
  <c r="AU106" i="117" s="1"/>
  <c r="AV106" i="117" s="1"/>
  <c r="X109" i="117"/>
  <c r="AS119" i="117"/>
  <c r="AT119" i="117" s="1"/>
  <c r="AU119" i="117" s="1"/>
  <c r="AV119" i="117" s="1"/>
  <c r="X121" i="117"/>
  <c r="AS125" i="117"/>
  <c r="AT125" i="117" s="1"/>
  <c r="AU125" i="117" s="1"/>
  <c r="AV125" i="117" s="1"/>
  <c r="X128" i="117"/>
  <c r="AS133" i="117"/>
  <c r="AT133" i="117" s="1"/>
  <c r="AU133" i="117" s="1"/>
  <c r="AV133" i="117" s="1"/>
  <c r="X134" i="117"/>
  <c r="AS137" i="117"/>
  <c r="AT137" i="117" s="1"/>
  <c r="AU137" i="117" s="1"/>
  <c r="AV137" i="117" s="1"/>
  <c r="X144" i="117"/>
  <c r="AS152" i="117"/>
  <c r="AT152" i="117" s="1"/>
  <c r="AU152" i="117" s="1"/>
  <c r="AV152" i="117" s="1"/>
  <c r="X155" i="117"/>
  <c r="W170" i="117"/>
  <c r="AS170" i="117"/>
  <c r="AT170" i="117" s="1"/>
  <c r="AU170" i="117" s="1"/>
  <c r="AV170" i="117" s="1"/>
  <c r="X171" i="117"/>
  <c r="W184" i="117"/>
  <c r="AS184" i="117"/>
  <c r="AT184" i="117" s="1"/>
  <c r="AU184" i="117" s="1"/>
  <c r="AV184" i="117" s="1"/>
  <c r="X193" i="117"/>
  <c r="W210" i="117"/>
  <c r="AS210" i="117"/>
  <c r="AT210" i="117" s="1"/>
  <c r="AU210" i="117" s="1"/>
  <c r="AV210" i="117" s="1"/>
  <c r="X219" i="117"/>
  <c r="W225" i="117"/>
  <c r="AS225" i="117"/>
  <c r="AT225" i="117" s="1"/>
  <c r="AU225" i="117" s="1"/>
  <c r="AV225" i="117" s="1"/>
  <c r="X230" i="117"/>
  <c r="W237" i="117"/>
  <c r="AS237" i="117"/>
  <c r="AT237" i="117" s="1"/>
  <c r="AU237" i="117" s="1"/>
  <c r="AV237" i="117" s="1"/>
  <c r="W242" i="117"/>
  <c r="AS242" i="117"/>
  <c r="AT242" i="117" s="1"/>
  <c r="AU242" i="117" s="1"/>
  <c r="AV242" i="117" s="1"/>
  <c r="X247" i="117"/>
  <c r="W258" i="117"/>
  <c r="AS258" i="117"/>
  <c r="AT258" i="117" s="1"/>
  <c r="AU258" i="117" s="1"/>
  <c r="AV258" i="117" s="1"/>
  <c r="X261" i="117"/>
  <c r="W271" i="117"/>
  <c r="AS271" i="117"/>
  <c r="AT271" i="117" s="1"/>
  <c r="AU271" i="117" s="1"/>
  <c r="AV271" i="117" s="1"/>
  <c r="X272" i="117"/>
  <c r="AW116" i="116"/>
  <c r="AX116" i="116" s="1"/>
  <c r="AV69" i="116"/>
  <c r="AW69" i="116" s="1"/>
  <c r="AX69" i="116" s="1"/>
  <c r="AP56" i="116"/>
  <c r="AV85" i="116"/>
  <c r="AW85" i="116" s="1"/>
  <c r="AX85" i="116" s="1"/>
  <c r="AP70" i="116"/>
  <c r="AV125" i="116"/>
  <c r="AW125" i="116" s="1"/>
  <c r="AX125" i="116" s="1"/>
  <c r="S160" i="116"/>
  <c r="S147" i="116"/>
  <c r="AS18" i="116"/>
  <c r="Z70" i="116"/>
  <c r="AP75" i="116"/>
  <c r="X75" i="116"/>
  <c r="AP89" i="116"/>
  <c r="X89" i="116"/>
  <c r="AW7" i="116"/>
  <c r="AX7" i="116" s="1"/>
  <c r="AW63" i="116"/>
  <c r="AX63" i="116" s="1"/>
  <c r="AS95" i="116"/>
  <c r="AT95" i="116" s="1"/>
  <c r="AU95" i="116" s="1"/>
  <c r="AV95" i="116" s="1"/>
  <c r="AP48" i="116"/>
  <c r="AU11" i="116"/>
  <c r="AV11" i="116" s="1"/>
  <c r="AP44" i="116"/>
  <c r="AT44" i="116"/>
  <c r="AT49" i="116"/>
  <c r="AU49" i="116" s="1"/>
  <c r="AV49" i="116" s="1"/>
  <c r="T160" i="116"/>
  <c r="T147" i="116"/>
  <c r="M156" i="116"/>
  <c r="U156" i="116"/>
  <c r="Z44" i="116"/>
  <c r="AQ156" i="116"/>
  <c r="BF156" i="116"/>
  <c r="W60" i="116"/>
  <c r="AS60" i="116"/>
  <c r="AP101" i="116"/>
  <c r="W84" i="116"/>
  <c r="AS84" i="116"/>
  <c r="AT84" i="116" s="1"/>
  <c r="AU84" i="116" s="1"/>
  <c r="AV84" i="116" s="1"/>
  <c r="T154" i="116"/>
  <c r="AP32" i="116"/>
  <c r="Z67" i="116"/>
  <c r="AU67" i="116"/>
  <c r="AS70" i="116"/>
  <c r="AT70" i="116" s="1"/>
  <c r="AU70" i="116" s="1"/>
  <c r="AV70" i="116" s="1"/>
  <c r="AO75" i="116"/>
  <c r="AS71" i="116"/>
  <c r="AT71" i="116" s="1"/>
  <c r="AU71" i="116" s="1"/>
  <c r="AV71" i="116" s="1"/>
  <c r="AO89" i="116"/>
  <c r="AP63" i="116"/>
  <c r="X63" i="116"/>
  <c r="AO113" i="116"/>
  <c r="AS113" i="116"/>
  <c r="AP125" i="116"/>
  <c r="X125" i="116"/>
  <c r="AS29" i="116"/>
  <c r="AT29" i="116" s="1"/>
  <c r="AU29" i="116" s="1"/>
  <c r="AV29" i="116" s="1"/>
  <c r="AW129" i="116"/>
  <c r="AX129" i="116" s="1"/>
  <c r="AO58" i="116"/>
  <c r="AP85" i="116"/>
  <c r="X85" i="116"/>
  <c r="AS23" i="116"/>
  <c r="AT23" i="116" s="1"/>
  <c r="AU23" i="116" s="1"/>
  <c r="AV23" i="116" s="1"/>
  <c r="AW91" i="116"/>
  <c r="AX91" i="116" s="1"/>
  <c r="AO122" i="116"/>
  <c r="M157" i="116"/>
  <c r="J38" i="116"/>
  <c r="AP38" i="116" s="1"/>
  <c r="U157" i="116"/>
  <c r="X38" i="116"/>
  <c r="AS62" i="116"/>
  <c r="AT62" i="116" s="1"/>
  <c r="AU62" i="116" s="1"/>
  <c r="AV62" i="116" s="1"/>
  <c r="AW86" i="116"/>
  <c r="AX86" i="116" s="1"/>
  <c r="AO105" i="116"/>
  <c r="AP128" i="116"/>
  <c r="X128" i="116"/>
  <c r="AS137" i="116"/>
  <c r="AT137" i="116" s="1"/>
  <c r="AU137" i="116" s="1"/>
  <c r="AV137" i="116" s="1"/>
  <c r="AW20" i="116"/>
  <c r="AX20" i="116" s="1"/>
  <c r="AP69" i="116"/>
  <c r="X69" i="116"/>
  <c r="AS73" i="116"/>
  <c r="AT73" i="116" s="1"/>
  <c r="AU73" i="116" s="1"/>
  <c r="AV73" i="116" s="1"/>
  <c r="AW87" i="116"/>
  <c r="AX87" i="116" s="1"/>
  <c r="AO100" i="116"/>
  <c r="AP138" i="116"/>
  <c r="X138" i="116"/>
  <c r="AP41" i="116"/>
  <c r="AP36" i="116"/>
  <c r="AW12" i="116"/>
  <c r="AX12" i="116" s="1"/>
  <c r="AT130" i="116"/>
  <c r="AU130" i="116" s="1"/>
  <c r="AV130" i="116" s="1"/>
  <c r="V160" i="116"/>
  <c r="V147" i="116"/>
  <c r="AA160" i="116"/>
  <c r="AA147" i="116"/>
  <c r="Z60" i="116"/>
  <c r="W101" i="116"/>
  <c r="AO101" i="116"/>
  <c r="AS101" i="116"/>
  <c r="M160" i="116"/>
  <c r="M147" i="116"/>
  <c r="U160" i="116"/>
  <c r="U147" i="116"/>
  <c r="Z18" i="116"/>
  <c r="AQ160" i="116"/>
  <c r="AQ147" i="116"/>
  <c r="BF160" i="116"/>
  <c r="BF147" i="116"/>
  <c r="R156" i="116"/>
  <c r="V156" i="116"/>
  <c r="AA156" i="116"/>
  <c r="AR156" i="116"/>
  <c r="W96" i="116"/>
  <c r="AS96" i="116"/>
  <c r="AT96" i="116" s="1"/>
  <c r="AU96" i="116" s="1"/>
  <c r="AV96" i="116" s="1"/>
  <c r="J60" i="116"/>
  <c r="AP60" i="116" s="1"/>
  <c r="X60" i="116"/>
  <c r="M152" i="116"/>
  <c r="U152" i="116"/>
  <c r="Z101" i="116"/>
  <c r="AQ152" i="116"/>
  <c r="W102" i="116"/>
  <c r="AO102" i="116"/>
  <c r="AS102" i="116"/>
  <c r="AT102" i="116" s="1"/>
  <c r="AU102" i="116" s="1"/>
  <c r="AV102" i="116" s="1"/>
  <c r="J84" i="116"/>
  <c r="AO84" i="116" s="1"/>
  <c r="X84" i="116"/>
  <c r="M154" i="116"/>
  <c r="U154" i="116"/>
  <c r="Z32" i="116"/>
  <c r="AQ154" i="116"/>
  <c r="BF154" i="116"/>
  <c r="W70" i="116"/>
  <c r="AO70" i="116"/>
  <c r="W75" i="116"/>
  <c r="W56" i="116"/>
  <c r="AO56" i="116"/>
  <c r="W71" i="116"/>
  <c r="W89" i="116"/>
  <c r="J57" i="116"/>
  <c r="Z57" i="116"/>
  <c r="AR159" i="116"/>
  <c r="AS57" i="116"/>
  <c r="AO63" i="116"/>
  <c r="W113" i="116"/>
  <c r="J120" i="116"/>
  <c r="AP120" i="116" s="1"/>
  <c r="AS120" i="116"/>
  <c r="AT120" i="116" s="1"/>
  <c r="AU120" i="116" s="1"/>
  <c r="AV120" i="116" s="1"/>
  <c r="AO125" i="116"/>
  <c r="AO29" i="116"/>
  <c r="Z129" i="116"/>
  <c r="AO85" i="116"/>
  <c r="Z91" i="116"/>
  <c r="AO38" i="116"/>
  <c r="Z86" i="116"/>
  <c r="AO128" i="116"/>
  <c r="Z20" i="116"/>
  <c r="AO69" i="116"/>
  <c r="Z87" i="116"/>
  <c r="AO138" i="116"/>
  <c r="AO95" i="116"/>
  <c r="AW48" i="116"/>
  <c r="AX48" i="116" s="1"/>
  <c r="R160" i="116"/>
  <c r="R147" i="116"/>
  <c r="AR160" i="116"/>
  <c r="AR147" i="116"/>
  <c r="X102" i="116"/>
  <c r="AO67" i="116"/>
  <c r="X70" i="116"/>
  <c r="Z75" i="116"/>
  <c r="X56" i="116"/>
  <c r="Z89" i="116"/>
  <c r="U159" i="116"/>
  <c r="W57" i="116"/>
  <c r="T158" i="116"/>
  <c r="W120" i="116"/>
  <c r="AP129" i="116"/>
  <c r="X129" i="116"/>
  <c r="AS58" i="116"/>
  <c r="AT58" i="116" s="1"/>
  <c r="AU58" i="116" s="1"/>
  <c r="AV58" i="116" s="1"/>
  <c r="AP91" i="116"/>
  <c r="X91" i="116"/>
  <c r="AS122" i="116"/>
  <c r="AT122" i="116" s="1"/>
  <c r="AU122" i="116" s="1"/>
  <c r="AV122" i="116" s="1"/>
  <c r="AP86" i="116"/>
  <c r="X86" i="116"/>
  <c r="AW105" i="116"/>
  <c r="AX105" i="116" s="1"/>
  <c r="AS105" i="116"/>
  <c r="AT105" i="116" s="1"/>
  <c r="AU105" i="116" s="1"/>
  <c r="AV105" i="116" s="1"/>
  <c r="W128" i="116"/>
  <c r="AW128" i="116"/>
  <c r="AX128" i="116" s="1"/>
  <c r="AP20" i="116"/>
  <c r="X20" i="116"/>
  <c r="AS61" i="116"/>
  <c r="AT61" i="116" s="1"/>
  <c r="AU61" i="116" s="1"/>
  <c r="AV61" i="116" s="1"/>
  <c r="W69" i="116"/>
  <c r="AP87" i="116"/>
  <c r="X87" i="116"/>
  <c r="AS100" i="116"/>
  <c r="AT100" i="116" s="1"/>
  <c r="AU100" i="116" s="1"/>
  <c r="AV100" i="116" s="1"/>
  <c r="W138" i="116"/>
  <c r="AW138" i="116"/>
  <c r="AX138" i="116" s="1"/>
  <c r="AW123" i="116"/>
  <c r="AX123" i="116" s="1"/>
  <c r="AW68" i="116"/>
  <c r="AX68" i="116" s="1"/>
  <c r="AW97" i="116"/>
  <c r="AX97" i="116" s="1"/>
  <c r="AW90" i="116"/>
  <c r="AX90" i="116" s="1"/>
  <c r="J110" i="116"/>
  <c r="AO110" i="116" s="1"/>
  <c r="X110" i="116"/>
  <c r="AT110" i="116"/>
  <c r="AU110" i="116" s="1"/>
  <c r="AV110" i="116" s="1"/>
  <c r="AS47" i="116"/>
  <c r="AT47" i="116" s="1"/>
  <c r="AU47" i="116" s="1"/>
  <c r="AV47" i="116" s="1"/>
  <c r="J65" i="116"/>
  <c r="AO65" i="116" s="1"/>
  <c r="X65" i="116"/>
  <c r="AT65" i="116"/>
  <c r="AU65" i="116" s="1"/>
  <c r="AV65" i="116" s="1"/>
  <c r="M150" i="116"/>
  <c r="U150" i="116"/>
  <c r="Z124" i="116"/>
  <c r="Z150" i="116" s="1"/>
  <c r="AQ150" i="116"/>
  <c r="BF150" i="116"/>
  <c r="W77" i="116"/>
  <c r="AS77" i="116"/>
  <c r="AT77" i="116" s="1"/>
  <c r="AU77" i="116" s="1"/>
  <c r="AV77" i="116" s="1"/>
  <c r="J81" i="116"/>
  <c r="AO81" i="116" s="1"/>
  <c r="X81" i="116"/>
  <c r="AT81" i="116"/>
  <c r="AU81" i="116" s="1"/>
  <c r="AV81" i="116" s="1"/>
  <c r="W140" i="116"/>
  <c r="AS140" i="116"/>
  <c r="AT140" i="116" s="1"/>
  <c r="AU140" i="116" s="1"/>
  <c r="AV140" i="116" s="1"/>
  <c r="J9" i="116"/>
  <c r="AO9" i="116" s="1"/>
  <c r="X9" i="116"/>
  <c r="AT9" i="116"/>
  <c r="AU9" i="116" s="1"/>
  <c r="AV9" i="116" s="1"/>
  <c r="W34" i="116"/>
  <c r="AS34" i="116"/>
  <c r="AT34" i="116" s="1"/>
  <c r="AU34" i="116" s="1"/>
  <c r="AV34" i="116" s="1"/>
  <c r="J79" i="116"/>
  <c r="AO79" i="116" s="1"/>
  <c r="X79" i="116"/>
  <c r="AT79" i="116"/>
  <c r="AU79" i="116" s="1"/>
  <c r="AV79" i="116" s="1"/>
  <c r="W40" i="116"/>
  <c r="AS40" i="116"/>
  <c r="AT40" i="116" s="1"/>
  <c r="AU40" i="116" s="1"/>
  <c r="AV40" i="116" s="1"/>
  <c r="J52" i="116"/>
  <c r="AO52" i="116" s="1"/>
  <c r="X52" i="116"/>
  <c r="AT52" i="116"/>
  <c r="AU52" i="116" s="1"/>
  <c r="AV52" i="116" s="1"/>
  <c r="W13" i="116"/>
  <c r="AS13" i="116"/>
  <c r="AT13" i="116" s="1"/>
  <c r="AU13" i="116" s="1"/>
  <c r="AV13" i="116" s="1"/>
  <c r="J39" i="116"/>
  <c r="AO39" i="116" s="1"/>
  <c r="X39" i="116"/>
  <c r="AT39" i="116"/>
  <c r="AU39" i="116" s="1"/>
  <c r="AV39" i="116" s="1"/>
  <c r="S153" i="116"/>
  <c r="W145" i="116"/>
  <c r="AS145" i="116"/>
  <c r="J16" i="116"/>
  <c r="AO16" i="116" s="1"/>
  <c r="X16" i="116"/>
  <c r="AT16" i="116"/>
  <c r="AU16" i="116" s="1"/>
  <c r="AV16" i="116" s="1"/>
  <c r="W25" i="116"/>
  <c r="AS25" i="116"/>
  <c r="AT25" i="116" s="1"/>
  <c r="AU25" i="116" s="1"/>
  <c r="AV25" i="116" s="1"/>
  <c r="J88" i="116"/>
  <c r="AO88" i="116" s="1"/>
  <c r="X88" i="116"/>
  <c r="AT88" i="116"/>
  <c r="AU88" i="116" s="1"/>
  <c r="AV88" i="116" s="1"/>
  <c r="W131" i="116"/>
  <c r="AS131" i="116"/>
  <c r="AT131" i="116" s="1"/>
  <c r="AU131" i="116" s="1"/>
  <c r="AV131" i="116" s="1"/>
  <c r="X41" i="116"/>
  <c r="AT41" i="116"/>
  <c r="AU41" i="116" s="1"/>
  <c r="AV41" i="116" s="1"/>
  <c r="W78" i="116"/>
  <c r="AS78" i="116"/>
  <c r="AT78" i="116" s="1"/>
  <c r="AU78" i="116" s="1"/>
  <c r="AV78" i="116" s="1"/>
  <c r="J83" i="116"/>
  <c r="AO83" i="116" s="1"/>
  <c r="X83" i="116"/>
  <c r="AT83" i="116"/>
  <c r="AU83" i="116" s="1"/>
  <c r="AV83" i="116" s="1"/>
  <c r="W94" i="116"/>
  <c r="AS94" i="116"/>
  <c r="AT94" i="116" s="1"/>
  <c r="AU94" i="116" s="1"/>
  <c r="AV94" i="116" s="1"/>
  <c r="J126" i="116"/>
  <c r="AO126" i="116" s="1"/>
  <c r="X126" i="116"/>
  <c r="AT126" i="116"/>
  <c r="AU126" i="116" s="1"/>
  <c r="AV126" i="116" s="1"/>
  <c r="W50" i="116"/>
  <c r="AO50" i="116"/>
  <c r="AS50" i="116"/>
  <c r="AT50" i="116" s="1"/>
  <c r="AU50" i="116" s="1"/>
  <c r="AV50" i="116" s="1"/>
  <c r="J66" i="116"/>
  <c r="AO66" i="116" s="1"/>
  <c r="X66" i="116"/>
  <c r="AT66" i="116"/>
  <c r="AU66" i="116" s="1"/>
  <c r="AV66" i="116" s="1"/>
  <c r="W114" i="116"/>
  <c r="AS114" i="116"/>
  <c r="AT114" i="116" s="1"/>
  <c r="AU114" i="116" s="1"/>
  <c r="AV114" i="116" s="1"/>
  <c r="J136" i="116"/>
  <c r="AO136" i="116" s="1"/>
  <c r="X136" i="116"/>
  <c r="AT136" i="116"/>
  <c r="AU136" i="116" s="1"/>
  <c r="AV136" i="116" s="1"/>
  <c r="W24" i="116"/>
  <c r="W157" i="116" s="1"/>
  <c r="AS24" i="116"/>
  <c r="AT24" i="116" s="1"/>
  <c r="AU24" i="116" s="1"/>
  <c r="AV24" i="116" s="1"/>
  <c r="X36" i="116"/>
  <c r="AT36" i="116"/>
  <c r="AU36" i="116" s="1"/>
  <c r="AV36" i="116" s="1"/>
  <c r="W54" i="116"/>
  <c r="AO54" i="116"/>
  <c r="AS54" i="116"/>
  <c r="AT54" i="116" s="1"/>
  <c r="AU54" i="116" s="1"/>
  <c r="AV54" i="116" s="1"/>
  <c r="J80" i="116"/>
  <c r="AO80" i="116" s="1"/>
  <c r="X80" i="116"/>
  <c r="AT80" i="116"/>
  <c r="AU80" i="116" s="1"/>
  <c r="AV80" i="116" s="1"/>
  <c r="W139" i="116"/>
  <c r="AS139" i="116"/>
  <c r="AT139" i="116" s="1"/>
  <c r="AU139" i="116" s="1"/>
  <c r="AV139" i="116" s="1"/>
  <c r="J143" i="116"/>
  <c r="AO143" i="116" s="1"/>
  <c r="X143" i="116"/>
  <c r="AT143" i="116"/>
  <c r="AU143" i="116" s="1"/>
  <c r="AV143" i="116" s="1"/>
  <c r="W19" i="116"/>
  <c r="AS19" i="116"/>
  <c r="AT19" i="116" s="1"/>
  <c r="AU19" i="116" s="1"/>
  <c r="AV19" i="116" s="1"/>
  <c r="AP26" i="116"/>
  <c r="X26" i="116"/>
  <c r="AS26" i="116"/>
  <c r="AT26" i="116" s="1"/>
  <c r="AU26" i="116" s="1"/>
  <c r="AV26" i="116" s="1"/>
  <c r="AS28" i="116"/>
  <c r="AT28" i="116" s="1"/>
  <c r="AU28" i="116" s="1"/>
  <c r="AV28" i="116" s="1"/>
  <c r="J97" i="116"/>
  <c r="AO97" i="116" s="1"/>
  <c r="Z97" i="116"/>
  <c r="AT106" i="116"/>
  <c r="AU106" i="116" s="1"/>
  <c r="AV106" i="116" s="1"/>
  <c r="AO121" i="116"/>
  <c r="W121" i="116"/>
  <c r="W155" i="116" s="1"/>
  <c r="AP121" i="116"/>
  <c r="X121" i="116"/>
  <c r="AO11" i="116"/>
  <c r="AW31" i="116"/>
  <c r="AX31" i="116" s="1"/>
  <c r="AO53" i="116"/>
  <c r="W53" i="116"/>
  <c r="AW53" i="116"/>
  <c r="AX53" i="116" s="1"/>
  <c r="Z72" i="116"/>
  <c r="AP90" i="116"/>
  <c r="AT92" i="116"/>
  <c r="AU92" i="116" s="1"/>
  <c r="AV92" i="116" s="1"/>
  <c r="Z111" i="116"/>
  <c r="W142" i="116"/>
  <c r="AW142" i="116"/>
  <c r="AX142" i="116" s="1"/>
  <c r="W8" i="116"/>
  <c r="AW8" i="116"/>
  <c r="AX8" i="116" s="1"/>
  <c r="W133" i="116"/>
  <c r="AW133" i="116"/>
  <c r="AX133" i="116" s="1"/>
  <c r="W104" i="116"/>
  <c r="AW104" i="116"/>
  <c r="AX104" i="116" s="1"/>
  <c r="W21" i="116"/>
  <c r="AW21" i="116"/>
  <c r="AX21" i="116" s="1"/>
  <c r="W10" i="116"/>
  <c r="AW10" i="116"/>
  <c r="AX10" i="116" s="1"/>
  <c r="W117" i="116"/>
  <c r="J145" i="116"/>
  <c r="AO145" i="116" s="1"/>
  <c r="X145" i="116"/>
  <c r="W123" i="116"/>
  <c r="J25" i="116"/>
  <c r="AO25" i="116" s="1"/>
  <c r="X25" i="116"/>
  <c r="W127" i="116"/>
  <c r="J131" i="116"/>
  <c r="AP131" i="116" s="1"/>
  <c r="X131" i="116"/>
  <c r="W48" i="116"/>
  <c r="AO48" i="116"/>
  <c r="J78" i="116"/>
  <c r="AO78" i="116" s="1"/>
  <c r="X78" i="116"/>
  <c r="W119" i="116"/>
  <c r="J94" i="116"/>
  <c r="AP94" i="116" s="1"/>
  <c r="X94" i="116"/>
  <c r="X50" i="116"/>
  <c r="W59" i="116"/>
  <c r="AW59" i="116"/>
  <c r="AX59" i="116" s="1"/>
  <c r="W15" i="116"/>
  <c r="AW15" i="116"/>
  <c r="AX15" i="116" s="1"/>
  <c r="W46" i="116"/>
  <c r="AW46" i="116"/>
  <c r="AX46" i="116" s="1"/>
  <c r="X54" i="116"/>
  <c r="W99" i="116"/>
  <c r="J139" i="116"/>
  <c r="AO139" i="116" s="1"/>
  <c r="X139" i="116"/>
  <c r="W12" i="116"/>
  <c r="J19" i="116"/>
  <c r="AP19" i="116" s="1"/>
  <c r="X19" i="116"/>
  <c r="J74" i="116"/>
  <c r="AP74" i="116" s="1"/>
  <c r="AS74" i="116"/>
  <c r="AT74" i="116" s="1"/>
  <c r="AU74" i="116" s="1"/>
  <c r="AV74" i="116" s="1"/>
  <c r="J109" i="116"/>
  <c r="AP109" i="116" s="1"/>
  <c r="AS121" i="116"/>
  <c r="AT121" i="116" s="1"/>
  <c r="AU121" i="116" s="1"/>
  <c r="AV121" i="116" s="1"/>
  <c r="AO27" i="116"/>
  <c r="W27" i="116"/>
  <c r="AP27" i="116"/>
  <c r="X27" i="116"/>
  <c r="AP53" i="116"/>
  <c r="AW55" i="116"/>
  <c r="AX55" i="116" s="1"/>
  <c r="AW64" i="116"/>
  <c r="AX64" i="116" s="1"/>
  <c r="M158" i="116"/>
  <c r="U158" i="116"/>
  <c r="Z113" i="116"/>
  <c r="AQ158" i="116"/>
  <c r="BF158" i="116"/>
  <c r="W58" i="116"/>
  <c r="W122" i="116"/>
  <c r="W105" i="116"/>
  <c r="W61" i="116"/>
  <c r="W100" i="116"/>
  <c r="W118" i="116"/>
  <c r="AS118" i="116"/>
  <c r="AT118" i="116" s="1"/>
  <c r="AU118" i="116" s="1"/>
  <c r="AV118" i="116" s="1"/>
  <c r="J142" i="116"/>
  <c r="X142" i="116"/>
  <c r="W124" i="116"/>
  <c r="AO124" i="116"/>
  <c r="AS124" i="116"/>
  <c r="J8" i="116"/>
  <c r="AP8" i="116" s="1"/>
  <c r="X8" i="116"/>
  <c r="W107" i="116"/>
  <c r="AS107" i="116"/>
  <c r="AT107" i="116" s="1"/>
  <c r="AU107" i="116" s="1"/>
  <c r="AV107" i="116" s="1"/>
  <c r="J133" i="116"/>
  <c r="AP133" i="116" s="1"/>
  <c r="X133" i="116"/>
  <c r="AS37" i="116"/>
  <c r="AT37" i="116" s="1"/>
  <c r="AU37" i="116" s="1"/>
  <c r="AV37" i="116" s="1"/>
  <c r="J104" i="116"/>
  <c r="AP104" i="116" s="1"/>
  <c r="X104" i="116"/>
  <c r="AS115" i="116"/>
  <c r="AT115" i="116" s="1"/>
  <c r="AU115" i="116" s="1"/>
  <c r="AV115" i="116" s="1"/>
  <c r="J21" i="116"/>
  <c r="AP21" i="116" s="1"/>
  <c r="X21" i="116"/>
  <c r="AS98" i="116"/>
  <c r="AT98" i="116" s="1"/>
  <c r="AU98" i="116" s="1"/>
  <c r="AV98" i="116" s="1"/>
  <c r="J10" i="116"/>
  <c r="AO10" i="116" s="1"/>
  <c r="X10" i="116"/>
  <c r="AS141" i="116"/>
  <c r="AT141" i="116" s="1"/>
  <c r="AU141" i="116" s="1"/>
  <c r="AV141" i="116" s="1"/>
  <c r="J117" i="116"/>
  <c r="AP117" i="116" s="1"/>
  <c r="X117" i="116"/>
  <c r="Z145" i="116"/>
  <c r="J123" i="116"/>
  <c r="AP123" i="116" s="1"/>
  <c r="X123" i="116"/>
  <c r="X150" i="116" s="1"/>
  <c r="J127" i="116"/>
  <c r="AP127" i="116" s="1"/>
  <c r="X127" i="116"/>
  <c r="AO43" i="116"/>
  <c r="X48" i="116"/>
  <c r="AS134" i="116"/>
  <c r="AT134" i="116" s="1"/>
  <c r="AU134" i="116" s="1"/>
  <c r="AV134" i="116" s="1"/>
  <c r="J119" i="116"/>
  <c r="AO119" i="116" s="1"/>
  <c r="X119" i="116"/>
  <c r="AS132" i="116"/>
  <c r="AT132" i="116" s="1"/>
  <c r="AU132" i="116" s="1"/>
  <c r="AV132" i="116" s="1"/>
  <c r="AS30" i="116"/>
  <c r="AT30" i="116" s="1"/>
  <c r="AU30" i="116" s="1"/>
  <c r="AV30" i="116" s="1"/>
  <c r="J59" i="116"/>
  <c r="AP59" i="116" s="1"/>
  <c r="X59" i="116"/>
  <c r="AS14" i="116"/>
  <c r="AT14" i="116" s="1"/>
  <c r="AU14" i="116" s="1"/>
  <c r="AV14" i="116" s="1"/>
  <c r="J15" i="116"/>
  <c r="AO15" i="116" s="1"/>
  <c r="X15" i="116"/>
  <c r="AS45" i="116"/>
  <c r="AT45" i="116" s="1"/>
  <c r="AU45" i="116" s="1"/>
  <c r="AV45" i="116" s="1"/>
  <c r="J46" i="116"/>
  <c r="AP46" i="116" s="1"/>
  <c r="X46" i="116"/>
  <c r="AS82" i="116"/>
  <c r="AT82" i="116" s="1"/>
  <c r="AU82" i="116" s="1"/>
  <c r="AV82" i="116" s="1"/>
  <c r="J99" i="116"/>
  <c r="AO99" i="116" s="1"/>
  <c r="X99" i="116"/>
  <c r="AO144" i="116"/>
  <c r="J12" i="116"/>
  <c r="AP12" i="116" s="1"/>
  <c r="X12" i="116"/>
  <c r="W74" i="116"/>
  <c r="W109" i="116"/>
  <c r="AW109" i="116"/>
  <c r="AX109" i="116" s="1"/>
  <c r="AP130" i="116"/>
  <c r="J17" i="116"/>
  <c r="AP17" i="116" s="1"/>
  <c r="AS27" i="116"/>
  <c r="AT27" i="116" s="1"/>
  <c r="AU27" i="116" s="1"/>
  <c r="AV27" i="116" s="1"/>
  <c r="AO72" i="116"/>
  <c r="W72" i="116"/>
  <c r="AP72" i="116"/>
  <c r="X72" i="116"/>
  <c r="AP111" i="116"/>
  <c r="X111" i="116"/>
  <c r="AO111" i="116"/>
  <c r="W111" i="116"/>
  <c r="AP76" i="116"/>
  <c r="X76" i="116"/>
  <c r="AO76" i="116"/>
  <c r="W76" i="116"/>
  <c r="AP124" i="116"/>
  <c r="W17" i="116"/>
  <c r="AW17" i="116"/>
  <c r="AX17" i="116" s="1"/>
  <c r="AP31" i="116"/>
  <c r="AS72" i="116"/>
  <c r="AT72" i="116" s="1"/>
  <c r="AU72" i="116" s="1"/>
  <c r="AV72" i="116" s="1"/>
  <c r="AS35" i="116"/>
  <c r="AT35" i="116" s="1"/>
  <c r="AU35" i="116" s="1"/>
  <c r="AV35" i="116" s="1"/>
  <c r="Z130" i="116"/>
  <c r="Z31" i="116"/>
  <c r="Z90" i="116"/>
  <c r="AS111" i="116"/>
  <c r="AT111" i="116" s="1"/>
  <c r="AU111" i="116" s="1"/>
  <c r="AV111" i="116" s="1"/>
  <c r="J35" i="116"/>
  <c r="AO35" i="116" s="1"/>
  <c r="X35" i="116"/>
  <c r="AS76" i="116"/>
  <c r="AT76" i="116" s="1"/>
  <c r="AU76" i="116" s="1"/>
  <c r="AV76" i="116" s="1"/>
  <c r="J93" i="116"/>
  <c r="AO93" i="116" s="1"/>
  <c r="X93" i="116"/>
  <c r="AT93" i="116"/>
  <c r="AU93" i="116" s="1"/>
  <c r="AV93" i="116" s="1"/>
  <c r="AS112" i="116"/>
  <c r="AT112" i="116" s="1"/>
  <c r="AU112" i="116" s="1"/>
  <c r="AV112" i="116" s="1"/>
  <c r="AW108" i="116"/>
  <c r="AX108" i="116" s="1"/>
  <c r="W103" i="116"/>
  <c r="AO103" i="116"/>
  <c r="AS103" i="116"/>
  <c r="AT103" i="116" s="1"/>
  <c r="AU103" i="116" s="1"/>
  <c r="AV103" i="116" s="1"/>
  <c r="J108" i="116"/>
  <c r="AO108" i="116" s="1"/>
  <c r="X108" i="116"/>
  <c r="X97" i="116"/>
  <c r="X130" i="116"/>
  <c r="X31" i="116"/>
  <c r="X90" i="116"/>
  <c r="W35" i="116"/>
  <c r="W93" i="116"/>
  <c r="X103" i="116"/>
  <c r="Z157" i="116"/>
  <c r="BF680" i="4"/>
  <c r="AQ680" i="4"/>
  <c r="AR680" i="4"/>
  <c r="AS680" i="4" s="1"/>
  <c r="AT680" i="4" s="1"/>
  <c r="AU680" i="4" s="1"/>
  <c r="AV680" i="4" s="1"/>
  <c r="Z680" i="4"/>
  <c r="AA680" i="4"/>
  <c r="Z680" i="12"/>
  <c r="AA680" i="12"/>
  <c r="AB680" i="12"/>
  <c r="AC680" i="12"/>
  <c r="AD680" i="12"/>
  <c r="AE680" i="12"/>
  <c r="AF680" i="12"/>
  <c r="AG680" i="12"/>
  <c r="AH680" i="12"/>
  <c r="AI680" i="12"/>
  <c r="AJ680" i="12"/>
  <c r="AK680" i="12"/>
  <c r="AL680" i="12"/>
  <c r="AM680" i="12"/>
  <c r="AN680" i="12"/>
  <c r="AO680" i="12"/>
  <c r="AP680" i="12"/>
  <c r="AQ680" i="12"/>
  <c r="AR680" i="12"/>
  <c r="AS680" i="12"/>
  <c r="AT680" i="12"/>
  <c r="S680" i="4"/>
  <c r="T680" i="4"/>
  <c r="U680" i="4"/>
  <c r="V680" i="4"/>
  <c r="R680" i="4"/>
  <c r="M680" i="4"/>
  <c r="J680" i="4" s="1"/>
  <c r="AW23" i="116" l="1"/>
  <c r="AX23" i="116" s="1"/>
  <c r="AP145" i="116"/>
  <c r="AW111" i="116"/>
  <c r="AX111" i="116" s="1"/>
  <c r="AO257" i="117"/>
  <c r="AO231" i="117"/>
  <c r="AP270" i="117"/>
  <c r="AO228" i="117"/>
  <c r="AO148" i="117"/>
  <c r="AW287" i="118"/>
  <c r="AX287" i="118" s="1"/>
  <c r="AO90" i="118"/>
  <c r="AO262" i="118"/>
  <c r="AO309" i="118"/>
  <c r="AP218" i="118"/>
  <c r="AP250" i="118"/>
  <c r="AO196" i="118"/>
  <c r="AO282" i="118"/>
  <c r="AO27" i="118"/>
  <c r="AP133" i="118"/>
  <c r="AO321" i="118"/>
  <c r="AO71" i="118"/>
  <c r="AP100" i="118"/>
  <c r="AW95" i="118"/>
  <c r="AX95" i="118" s="1"/>
  <c r="AW164" i="118"/>
  <c r="AX164" i="118" s="1"/>
  <c r="AO123" i="118"/>
  <c r="AO19" i="118"/>
  <c r="AW161" i="118"/>
  <c r="AX161" i="118" s="1"/>
  <c r="AO45" i="118"/>
  <c r="AO180" i="118"/>
  <c r="AW60" i="118"/>
  <c r="AX60" i="118" s="1"/>
  <c r="AO20" i="118"/>
  <c r="AP145" i="118"/>
  <c r="AO235" i="118"/>
  <c r="AW248" i="118"/>
  <c r="AX248" i="118" s="1"/>
  <c r="AO236" i="118"/>
  <c r="AO267" i="118"/>
  <c r="AP287" i="118"/>
  <c r="W343" i="118"/>
  <c r="AO41" i="118"/>
  <c r="AO11" i="118"/>
  <c r="AW146" i="118"/>
  <c r="AX146" i="118" s="1"/>
  <c r="AW82" i="118"/>
  <c r="AX82" i="118" s="1"/>
  <c r="AP318" i="118"/>
  <c r="AO238" i="118"/>
  <c r="AW331" i="118"/>
  <c r="AX331" i="118" s="1"/>
  <c r="AO305" i="118"/>
  <c r="AW284" i="118"/>
  <c r="AX284" i="118" s="1"/>
  <c r="AW69" i="118"/>
  <c r="AX69" i="118" s="1"/>
  <c r="AW157" i="118"/>
  <c r="AX157" i="118" s="1"/>
  <c r="AW103" i="118"/>
  <c r="AX103" i="118" s="1"/>
  <c r="AP169" i="118"/>
  <c r="AW185" i="118"/>
  <c r="AX185" i="118" s="1"/>
  <c r="AP304" i="118"/>
  <c r="AW58" i="118"/>
  <c r="AX58" i="118" s="1"/>
  <c r="AW242" i="118"/>
  <c r="AX242" i="118" s="1"/>
  <c r="AO28" i="118"/>
  <c r="AO347" i="118" s="1"/>
  <c r="AO54" i="118"/>
  <c r="AW18" i="118"/>
  <c r="AX18" i="118" s="1"/>
  <c r="AW169" i="118"/>
  <c r="AX169" i="118" s="1"/>
  <c r="AW307" i="118"/>
  <c r="AX307" i="118" s="1"/>
  <c r="AP138" i="118"/>
  <c r="AW46" i="118"/>
  <c r="AX46" i="118" s="1"/>
  <c r="AW175" i="118"/>
  <c r="AX175" i="118" s="1"/>
  <c r="X341" i="118"/>
  <c r="AW17" i="118"/>
  <c r="AX17" i="118" s="1"/>
  <c r="AP212" i="118"/>
  <c r="AO293" i="118"/>
  <c r="AO168" i="118"/>
  <c r="AP260" i="118"/>
  <c r="AP261" i="118"/>
  <c r="AO230" i="118"/>
  <c r="AW227" i="118"/>
  <c r="AX227" i="118" s="1"/>
  <c r="AO37" i="118"/>
  <c r="AP299" i="118"/>
  <c r="AW86" i="118"/>
  <c r="AX86" i="118" s="1"/>
  <c r="AW40" i="118"/>
  <c r="AX40" i="118" s="1"/>
  <c r="AP25" i="118"/>
  <c r="AW241" i="118"/>
  <c r="AX241" i="118" s="1"/>
  <c r="AO152" i="118"/>
  <c r="AW277" i="118"/>
  <c r="AX277" i="118" s="1"/>
  <c r="AW206" i="118"/>
  <c r="AX206" i="118" s="1"/>
  <c r="AW266" i="118"/>
  <c r="AX266" i="118" s="1"/>
  <c r="AW87" i="118"/>
  <c r="AX87" i="118" s="1"/>
  <c r="AW145" i="118"/>
  <c r="AX145" i="118" s="1"/>
  <c r="AW43" i="118"/>
  <c r="AX43" i="118" s="1"/>
  <c r="AW217" i="118"/>
  <c r="AX217" i="118" s="1"/>
  <c r="AP288" i="118"/>
  <c r="AW236" i="118"/>
  <c r="AX236" i="118" s="1"/>
  <c r="AW315" i="118"/>
  <c r="AX315" i="118" s="1"/>
  <c r="AW238" i="118"/>
  <c r="AX238" i="118" s="1"/>
  <c r="AO335" i="118"/>
  <c r="AW214" i="118"/>
  <c r="AX214" i="118" s="1"/>
  <c r="AW335" i="118"/>
  <c r="AX335" i="118" s="1"/>
  <c r="AW50" i="118"/>
  <c r="AX50" i="118" s="1"/>
  <c r="AW303" i="118"/>
  <c r="AX303" i="118" s="1"/>
  <c r="AO174" i="118"/>
  <c r="AW171" i="118"/>
  <c r="AX171" i="118" s="1"/>
  <c r="AW158" i="118"/>
  <c r="AX158" i="118" s="1"/>
  <c r="AW269" i="118"/>
  <c r="AX269" i="118" s="1"/>
  <c r="AO10" i="118"/>
  <c r="AW286" i="118"/>
  <c r="AX286" i="118" s="1"/>
  <c r="AP39" i="118"/>
  <c r="AP246" i="118"/>
  <c r="AO246" i="118"/>
  <c r="AW167" i="118"/>
  <c r="AX167" i="118" s="1"/>
  <c r="AO147" i="118"/>
  <c r="AP326" i="118"/>
  <c r="AW52" i="118"/>
  <c r="AX52" i="118" s="1"/>
  <c r="AW283" i="118"/>
  <c r="AX283" i="118" s="1"/>
  <c r="AW262" i="118"/>
  <c r="AX262" i="118" s="1"/>
  <c r="AW207" i="118"/>
  <c r="AX207" i="118" s="1"/>
  <c r="AW237" i="118"/>
  <c r="AX237" i="118" s="1"/>
  <c r="AW203" i="118"/>
  <c r="AX203" i="118" s="1"/>
  <c r="AW121" i="118"/>
  <c r="AX121" i="118" s="1"/>
  <c r="AP58" i="118"/>
  <c r="AW255" i="118"/>
  <c r="AX255" i="118" s="1"/>
  <c r="AP121" i="118"/>
  <c r="AW247" i="118"/>
  <c r="AX247" i="118" s="1"/>
  <c r="AW211" i="118"/>
  <c r="AX211" i="118" s="1"/>
  <c r="AW72" i="118"/>
  <c r="AX72" i="118" s="1"/>
  <c r="AW156" i="118"/>
  <c r="AX156" i="118" s="1"/>
  <c r="AW229" i="118"/>
  <c r="AX229" i="118" s="1"/>
  <c r="AW104" i="118"/>
  <c r="AX104" i="118" s="1"/>
  <c r="AP263" i="118"/>
  <c r="AW193" i="118"/>
  <c r="AX193" i="118" s="1"/>
  <c r="AW16" i="118"/>
  <c r="AX16" i="118" s="1"/>
  <c r="AW141" i="118"/>
  <c r="AX141" i="118" s="1"/>
  <c r="AW10" i="118"/>
  <c r="AX10" i="118" s="1"/>
  <c r="AW84" i="118"/>
  <c r="AX84" i="118" s="1"/>
  <c r="AW45" i="118"/>
  <c r="AX45" i="118" s="1"/>
  <c r="AP206" i="118"/>
  <c r="AO325" i="118"/>
  <c r="AW160" i="118"/>
  <c r="AX160" i="118" s="1"/>
  <c r="AW101" i="118"/>
  <c r="AX101" i="118" s="1"/>
  <c r="AW292" i="118"/>
  <c r="AX292" i="118" s="1"/>
  <c r="AW76" i="118"/>
  <c r="AX76" i="118" s="1"/>
  <c r="AO216" i="118"/>
  <c r="AW91" i="118"/>
  <c r="AX91" i="118" s="1"/>
  <c r="AW65" i="118"/>
  <c r="AX65" i="118" s="1"/>
  <c r="AP315" i="118"/>
  <c r="AW260" i="118"/>
  <c r="AX260" i="118" s="1"/>
  <c r="AW221" i="118"/>
  <c r="AX221" i="118" s="1"/>
  <c r="AW79" i="118"/>
  <c r="AX79" i="118" s="1"/>
  <c r="AW256" i="118"/>
  <c r="AX256" i="118" s="1"/>
  <c r="AW304" i="118"/>
  <c r="AX304" i="118" s="1"/>
  <c r="AO107" i="118"/>
  <c r="AW41" i="118"/>
  <c r="AX41" i="118" s="1"/>
  <c r="AW81" i="118"/>
  <c r="AX81" i="118" s="1"/>
  <c r="AW107" i="118"/>
  <c r="AX107" i="118" s="1"/>
  <c r="AW197" i="118"/>
  <c r="AX197" i="118" s="1"/>
  <c r="AW137" i="118"/>
  <c r="AX137" i="118" s="1"/>
  <c r="AW271" i="118"/>
  <c r="AX271" i="118" s="1"/>
  <c r="AW243" i="118"/>
  <c r="AX243" i="118" s="1"/>
  <c r="AW177" i="118"/>
  <c r="AX177" i="118" s="1"/>
  <c r="AO117" i="118"/>
  <c r="AO86" i="118"/>
  <c r="AW291" i="118"/>
  <c r="AX291" i="118" s="1"/>
  <c r="AO146" i="118"/>
  <c r="AW98" i="118"/>
  <c r="AX98" i="118" s="1"/>
  <c r="AW51" i="118"/>
  <c r="AX51" i="118" s="1"/>
  <c r="AW23" i="118"/>
  <c r="AX23" i="118" s="1"/>
  <c r="AW38" i="118"/>
  <c r="AX38" i="118" s="1"/>
  <c r="AW166" i="118"/>
  <c r="AX166" i="118" s="1"/>
  <c r="AW53" i="118"/>
  <c r="AX53" i="118" s="1"/>
  <c r="AW316" i="118"/>
  <c r="AX316" i="118" s="1"/>
  <c r="AO163" i="118"/>
  <c r="AO130" i="118"/>
  <c r="AW288" i="118"/>
  <c r="AX288" i="118" s="1"/>
  <c r="AW259" i="118"/>
  <c r="AX259" i="118" s="1"/>
  <c r="AO16" i="118"/>
  <c r="AO99" i="118"/>
  <c r="AW12" i="118"/>
  <c r="AX12" i="118" s="1"/>
  <c r="AP81" i="118"/>
  <c r="AW294" i="118"/>
  <c r="AX294" i="118" s="1"/>
  <c r="AP12" i="118"/>
  <c r="AP162" i="118"/>
  <c r="AO271" i="118"/>
  <c r="AO243" i="118"/>
  <c r="AW200" i="118"/>
  <c r="AX200" i="118" s="1"/>
  <c r="AO177" i="118"/>
  <c r="AP120" i="118"/>
  <c r="AO291" i="118"/>
  <c r="AW239" i="118"/>
  <c r="AX239" i="118" s="1"/>
  <c r="AO35" i="118"/>
  <c r="AW15" i="118"/>
  <c r="AX15" i="118" s="1"/>
  <c r="AW330" i="118"/>
  <c r="AX330" i="118" s="1"/>
  <c r="AP233" i="118"/>
  <c r="AO233" i="118"/>
  <c r="AW142" i="118"/>
  <c r="AX142" i="118" s="1"/>
  <c r="AO296" i="118"/>
  <c r="AP265" i="118"/>
  <c r="AO265" i="118"/>
  <c r="AW36" i="118"/>
  <c r="AX36" i="118" s="1"/>
  <c r="AW110" i="118"/>
  <c r="AX110" i="118" s="1"/>
  <c r="AW274" i="118"/>
  <c r="AX274" i="118" s="1"/>
  <c r="AW64" i="118"/>
  <c r="AX64" i="118" s="1"/>
  <c r="AW159" i="118"/>
  <c r="AX159" i="118" s="1"/>
  <c r="AO109" i="118"/>
  <c r="AW118" i="118"/>
  <c r="AX118" i="118" s="1"/>
  <c r="AW105" i="118"/>
  <c r="AX105" i="118" s="1"/>
  <c r="AW117" i="118"/>
  <c r="AX117" i="118" s="1"/>
  <c r="AW80" i="118"/>
  <c r="AX80" i="118" s="1"/>
  <c r="AW9" i="118"/>
  <c r="AX9" i="118" s="1"/>
  <c r="AO253" i="117"/>
  <c r="AO101" i="117"/>
  <c r="AO198" i="117"/>
  <c r="AO209" i="117"/>
  <c r="AO180" i="117"/>
  <c r="AO156" i="117"/>
  <c r="AW141" i="117"/>
  <c r="AX141" i="117" s="1"/>
  <c r="AO61" i="117"/>
  <c r="AO245" i="117"/>
  <c r="AO220" i="117"/>
  <c r="AW63" i="117"/>
  <c r="AX63" i="117" s="1"/>
  <c r="AO248" i="117"/>
  <c r="AO260" i="117"/>
  <c r="AW48" i="117"/>
  <c r="AX48" i="117" s="1"/>
  <c r="AO33" i="117"/>
  <c r="AO82" i="117"/>
  <c r="AO179" i="117"/>
  <c r="AO154" i="117"/>
  <c r="AW119" i="117"/>
  <c r="AX119" i="117" s="1"/>
  <c r="AO62" i="117"/>
  <c r="AO58" i="117"/>
  <c r="AP170" i="117"/>
  <c r="AW66" i="117"/>
  <c r="AX66" i="117" s="1"/>
  <c r="AW152" i="117"/>
  <c r="AX152" i="117" s="1"/>
  <c r="AP109" i="117"/>
  <c r="AP66" i="117"/>
  <c r="AO127" i="117"/>
  <c r="AW62" i="117"/>
  <c r="AX62" i="117" s="1"/>
  <c r="W295" i="117"/>
  <c r="W291" i="117"/>
  <c r="AW40" i="117"/>
  <c r="AX40" i="117" s="1"/>
  <c r="AW88" i="117"/>
  <c r="AX88" i="117" s="1"/>
  <c r="AW241" i="117"/>
  <c r="AX241" i="117" s="1"/>
  <c r="AO236" i="117"/>
  <c r="AO274" i="117"/>
  <c r="AW21" i="117"/>
  <c r="AX21" i="117" s="1"/>
  <c r="AW78" i="117"/>
  <c r="AX78" i="117" s="1"/>
  <c r="AW258" i="117"/>
  <c r="AX258" i="117" s="1"/>
  <c r="AW133" i="117"/>
  <c r="AX133" i="117" s="1"/>
  <c r="AW230" i="117"/>
  <c r="AX230" i="117" s="1"/>
  <c r="AO113" i="117"/>
  <c r="AW177" i="117"/>
  <c r="AX177" i="117" s="1"/>
  <c r="Z295" i="117"/>
  <c r="W287" i="117"/>
  <c r="AW267" i="117"/>
  <c r="AX267" i="117" s="1"/>
  <c r="X290" i="117"/>
  <c r="AW269" i="117"/>
  <c r="AX269" i="117" s="1"/>
  <c r="AO27" i="117"/>
  <c r="AO34" i="117"/>
  <c r="AO19" i="117"/>
  <c r="AO174" i="117"/>
  <c r="AW236" i="117"/>
  <c r="AX236" i="117" s="1"/>
  <c r="AO68" i="117"/>
  <c r="AO188" i="117"/>
  <c r="AO147" i="117"/>
  <c r="AP192" i="117"/>
  <c r="AO88" i="117"/>
  <c r="X291" i="117"/>
  <c r="W293" i="117"/>
  <c r="AO201" i="117"/>
  <c r="AO37" i="117"/>
  <c r="AO115" i="117"/>
  <c r="AW219" i="117"/>
  <c r="AX219" i="117" s="1"/>
  <c r="AW75" i="117"/>
  <c r="AX75" i="117" s="1"/>
  <c r="AW254" i="117"/>
  <c r="AX254" i="117" s="1"/>
  <c r="AW212" i="117"/>
  <c r="AX212" i="117" s="1"/>
  <c r="W289" i="117"/>
  <c r="J290" i="117"/>
  <c r="AO239" i="117"/>
  <c r="AO60" i="117"/>
  <c r="AO237" i="117"/>
  <c r="AW35" i="117"/>
  <c r="AX35" i="117" s="1"/>
  <c r="AO13" i="117"/>
  <c r="AW197" i="117"/>
  <c r="AX197" i="117" s="1"/>
  <c r="AO267" i="117"/>
  <c r="AW153" i="117"/>
  <c r="AX153" i="117" s="1"/>
  <c r="AP217" i="117"/>
  <c r="AW249" i="117"/>
  <c r="AX249" i="117" s="1"/>
  <c r="AW23" i="117"/>
  <c r="AX23" i="117" s="1"/>
  <c r="AO254" i="117"/>
  <c r="AO17" i="117"/>
  <c r="AO221" i="117"/>
  <c r="AO229" i="117"/>
  <c r="AO118" i="117"/>
  <c r="AO175" i="117"/>
  <c r="AO222" i="117"/>
  <c r="AO120" i="117"/>
  <c r="AO64" i="117"/>
  <c r="AO234" i="117"/>
  <c r="AP278" i="117"/>
  <c r="AO195" i="117"/>
  <c r="AO187" i="117"/>
  <c r="W288" i="117"/>
  <c r="AO227" i="117"/>
  <c r="AP76" i="117"/>
  <c r="AO76" i="117"/>
  <c r="AP135" i="117"/>
  <c r="AO135" i="117"/>
  <c r="AW137" i="117"/>
  <c r="AX137" i="117" s="1"/>
  <c r="AW125" i="117"/>
  <c r="AX125" i="117" s="1"/>
  <c r="AP44" i="117"/>
  <c r="AP97" i="117"/>
  <c r="AW184" i="117"/>
  <c r="AX184" i="117" s="1"/>
  <c r="AW225" i="117"/>
  <c r="AX225" i="117" s="1"/>
  <c r="AO251" i="117"/>
  <c r="AO165" i="117"/>
  <c r="AP49" i="117"/>
  <c r="AW243" i="117"/>
  <c r="AX243" i="117" s="1"/>
  <c r="AW168" i="117"/>
  <c r="AX168" i="117" s="1"/>
  <c r="AW22" i="117"/>
  <c r="AX22" i="117" s="1"/>
  <c r="AW33" i="117"/>
  <c r="AX33" i="117" s="1"/>
  <c r="AO9" i="117"/>
  <c r="AP104" i="117"/>
  <c r="AW73" i="117"/>
  <c r="AX73" i="117" s="1"/>
  <c r="J291" i="117"/>
  <c r="AW74" i="117"/>
  <c r="AX74" i="117" s="1"/>
  <c r="AO130" i="117"/>
  <c r="AW111" i="117"/>
  <c r="AX111" i="117" s="1"/>
  <c r="AO206" i="117"/>
  <c r="AW259" i="117"/>
  <c r="AX259" i="117" s="1"/>
  <c r="AO67" i="117"/>
  <c r="AO81" i="117"/>
  <c r="AO166" i="117"/>
  <c r="AP184" i="117"/>
  <c r="AW155" i="117"/>
  <c r="AX155" i="117" s="1"/>
  <c r="AW144" i="117"/>
  <c r="AX144" i="117" s="1"/>
  <c r="AW134" i="117"/>
  <c r="AX134" i="117" s="1"/>
  <c r="AW128" i="117"/>
  <c r="AX128" i="117" s="1"/>
  <c r="AW121" i="117"/>
  <c r="AX121" i="117" s="1"/>
  <c r="AW109" i="117"/>
  <c r="AX109" i="117" s="1"/>
  <c r="AO18" i="117"/>
  <c r="AW145" i="117"/>
  <c r="AX145" i="117" s="1"/>
  <c r="AO129" i="117"/>
  <c r="AO74" i="117"/>
  <c r="J286" i="117"/>
  <c r="AP110" i="117"/>
  <c r="AO110" i="117"/>
  <c r="AO216" i="117"/>
  <c r="AO85" i="117"/>
  <c r="AO183" i="117"/>
  <c r="AP70" i="117"/>
  <c r="AO70" i="117"/>
  <c r="AW85" i="117"/>
  <c r="AX85" i="117" s="1"/>
  <c r="AO197" i="117"/>
  <c r="AO238" i="117"/>
  <c r="AO259" i="117"/>
  <c r="AO114" i="117"/>
  <c r="AO191" i="117"/>
  <c r="AO95" i="117"/>
  <c r="AO196" i="117"/>
  <c r="AO71" i="116"/>
  <c r="AO61" i="116"/>
  <c r="AO140" i="116"/>
  <c r="AO45" i="116"/>
  <c r="AO77" i="116"/>
  <c r="AO59" i="116"/>
  <c r="AO28" i="116"/>
  <c r="AW144" i="116"/>
  <c r="AX144" i="116" s="1"/>
  <c r="AW56" i="116"/>
  <c r="AX56" i="116" s="1"/>
  <c r="J150" i="116"/>
  <c r="AW121" i="116"/>
  <c r="AX121" i="116" s="1"/>
  <c r="AO73" i="116"/>
  <c r="AW11" i="116"/>
  <c r="AX11" i="116" s="1"/>
  <c r="AO107" i="116"/>
  <c r="AP33" i="116"/>
  <c r="AP116" i="116"/>
  <c r="AW76" i="116"/>
  <c r="AX76" i="116" s="1"/>
  <c r="AO22" i="116"/>
  <c r="J152" i="116"/>
  <c r="AO51" i="116"/>
  <c r="AW78" i="116"/>
  <c r="AX78" i="116" s="1"/>
  <c r="AO120" i="116"/>
  <c r="AO62" i="116"/>
  <c r="AW71" i="116"/>
  <c r="AX71" i="116" s="1"/>
  <c r="AO115" i="116"/>
  <c r="AO30" i="116"/>
  <c r="AO37" i="116"/>
  <c r="AO23" i="116"/>
  <c r="AO135" i="116"/>
  <c r="AO133" i="116"/>
  <c r="AO137" i="116"/>
  <c r="AO134" i="116"/>
  <c r="W156" i="116"/>
  <c r="AO17" i="116"/>
  <c r="AO74" i="116"/>
  <c r="AW74" i="116"/>
  <c r="AX74" i="116" s="1"/>
  <c r="AO12" i="116"/>
  <c r="X155" i="116"/>
  <c r="X154" i="116"/>
  <c r="X156" i="116"/>
  <c r="AP81" i="116"/>
  <c r="W160" i="116"/>
  <c r="AO114" i="116"/>
  <c r="AO13" i="116"/>
  <c r="AW117" i="116"/>
  <c r="AX117" i="116" s="1"/>
  <c r="AW99" i="116"/>
  <c r="AX99" i="116" s="1"/>
  <c r="AW42" i="116"/>
  <c r="AX42" i="116" s="1"/>
  <c r="AW43" i="116"/>
  <c r="AX43" i="116" s="1"/>
  <c r="AW89" i="116"/>
  <c r="AX89" i="116" s="1"/>
  <c r="X160" i="116"/>
  <c r="AO118" i="116"/>
  <c r="AW93" i="116"/>
  <c r="AX93" i="116" s="1"/>
  <c r="AP97" i="116"/>
  <c r="AO19" i="116"/>
  <c r="X159" i="116"/>
  <c r="AO117" i="116"/>
  <c r="X158" i="116"/>
  <c r="X152" i="116"/>
  <c r="W154" i="116"/>
  <c r="AW137" i="116"/>
  <c r="AX137" i="116" s="1"/>
  <c r="AO112" i="116"/>
  <c r="AW135" i="116"/>
  <c r="AX135" i="116" s="1"/>
  <c r="AW189" i="118"/>
  <c r="AX189" i="118" s="1"/>
  <c r="AW116" i="118"/>
  <c r="AX116" i="118" s="1"/>
  <c r="AW317" i="118"/>
  <c r="AX317" i="118" s="1"/>
  <c r="AW245" i="118"/>
  <c r="AX245" i="118" s="1"/>
  <c r="AW216" i="118"/>
  <c r="AX216" i="118" s="1"/>
  <c r="AW143" i="118"/>
  <c r="AX143" i="118" s="1"/>
  <c r="AW325" i="118"/>
  <c r="AX325" i="118" s="1"/>
  <c r="AW170" i="118"/>
  <c r="AX170" i="118" s="1"/>
  <c r="AW115" i="118"/>
  <c r="AX115" i="118" s="1"/>
  <c r="AW96" i="118"/>
  <c r="AX96" i="118" s="1"/>
  <c r="AO264" i="118"/>
  <c r="AO259" i="118"/>
  <c r="AO237" i="118"/>
  <c r="AO226" i="118"/>
  <c r="AO217" i="118"/>
  <c r="AO204" i="118"/>
  <c r="AW218" i="118"/>
  <c r="AX218" i="118" s="1"/>
  <c r="AW289" i="118"/>
  <c r="AX289" i="118" s="1"/>
  <c r="AW231" i="118"/>
  <c r="AX231" i="118" s="1"/>
  <c r="AO79" i="118"/>
  <c r="AP297" i="118"/>
  <c r="AP22" i="118"/>
  <c r="AO278" i="118"/>
  <c r="AW240" i="118"/>
  <c r="AX240" i="118" s="1"/>
  <c r="AW22" i="118"/>
  <c r="AX22" i="118" s="1"/>
  <c r="AW282" i="118"/>
  <c r="AX282" i="118" s="1"/>
  <c r="AP75" i="118"/>
  <c r="AW19" i="118"/>
  <c r="AX19" i="118" s="1"/>
  <c r="AW298" i="118"/>
  <c r="AX298" i="118" s="1"/>
  <c r="AW268" i="118"/>
  <c r="AX268" i="118" s="1"/>
  <c r="AW188" i="118"/>
  <c r="AX188" i="118" s="1"/>
  <c r="AW122" i="118"/>
  <c r="AX122" i="118" s="1"/>
  <c r="AW162" i="118"/>
  <c r="AX162" i="118" s="1"/>
  <c r="AP126" i="118"/>
  <c r="AP63" i="118"/>
  <c r="AO202" i="118"/>
  <c r="AW135" i="118"/>
  <c r="AX135" i="118" s="1"/>
  <c r="AP112" i="118"/>
  <c r="AP316" i="118"/>
  <c r="AP249" i="118"/>
  <c r="AP219" i="118"/>
  <c r="AP197" i="118"/>
  <c r="AP192" i="118"/>
  <c r="AP158" i="118"/>
  <c r="AW186" i="118"/>
  <c r="AX186" i="118" s="1"/>
  <c r="AO15" i="118"/>
  <c r="AW119" i="118"/>
  <c r="AX119" i="118" s="1"/>
  <c r="AP93" i="118"/>
  <c r="AP72" i="118"/>
  <c r="AP34" i="118"/>
  <c r="AW68" i="118"/>
  <c r="AX68" i="118" s="1"/>
  <c r="AW8" i="118"/>
  <c r="AX8" i="118" s="1"/>
  <c r="AW35" i="118"/>
  <c r="AX35" i="118" s="1"/>
  <c r="Z348" i="118"/>
  <c r="X343" i="118"/>
  <c r="W347" i="118"/>
  <c r="X348" i="118"/>
  <c r="X340" i="118"/>
  <c r="Z347" i="118"/>
  <c r="AU349" i="118"/>
  <c r="W342" i="118"/>
  <c r="AV344" i="118"/>
  <c r="J341" i="118"/>
  <c r="AT344" i="118"/>
  <c r="X342" i="118"/>
  <c r="AO341" i="118"/>
  <c r="X350" i="118"/>
  <c r="X337" i="118"/>
  <c r="J350" i="118"/>
  <c r="J337" i="118"/>
  <c r="AO115" i="118"/>
  <c r="AO312" i="118"/>
  <c r="AO302" i="118"/>
  <c r="AW273" i="118"/>
  <c r="AX273" i="118" s="1"/>
  <c r="AW314" i="118"/>
  <c r="AX314" i="118" s="1"/>
  <c r="AW99" i="118"/>
  <c r="AX99" i="118" s="1"/>
  <c r="AW59" i="118"/>
  <c r="AX59" i="118" s="1"/>
  <c r="AW320" i="118"/>
  <c r="AX320" i="118" s="1"/>
  <c r="AO119" i="118"/>
  <c r="AW83" i="118"/>
  <c r="AX83" i="118" s="1"/>
  <c r="W340" i="118"/>
  <c r="X347" i="118"/>
  <c r="Z340" i="118"/>
  <c r="J340" i="118"/>
  <c r="X349" i="118"/>
  <c r="AS344" i="118"/>
  <c r="AS350" i="118"/>
  <c r="AS337" i="118"/>
  <c r="AS345" i="118"/>
  <c r="Z341" i="118"/>
  <c r="W346" i="118"/>
  <c r="Z342" i="118"/>
  <c r="AU340" i="118"/>
  <c r="AT348" i="118"/>
  <c r="Z349" i="118"/>
  <c r="J342" i="118"/>
  <c r="W341" i="118"/>
  <c r="AW183" i="118"/>
  <c r="AX183" i="118" s="1"/>
  <c r="AW326" i="118"/>
  <c r="AX326" i="118" s="1"/>
  <c r="AW257" i="118"/>
  <c r="AX257" i="118" s="1"/>
  <c r="AW232" i="118"/>
  <c r="AX232" i="118" s="1"/>
  <c r="AW21" i="118"/>
  <c r="AX21" i="118" s="1"/>
  <c r="AW327" i="118"/>
  <c r="AX327" i="118" s="1"/>
  <c r="AO307" i="118"/>
  <c r="AW190" i="118"/>
  <c r="AX190" i="118" s="1"/>
  <c r="AO89" i="118"/>
  <c r="AW300" i="118"/>
  <c r="AX300" i="118" s="1"/>
  <c r="AP273" i="118"/>
  <c r="AO59" i="118"/>
  <c r="AO349" i="118" s="1"/>
  <c r="AW305" i="118"/>
  <c r="AX305" i="118" s="1"/>
  <c r="AW89" i="118"/>
  <c r="AX89" i="118" s="1"/>
  <c r="AW329" i="118"/>
  <c r="AX329" i="118" s="1"/>
  <c r="AW278" i="118"/>
  <c r="AX278" i="118" s="1"/>
  <c r="AW263" i="118"/>
  <c r="AX263" i="118" s="1"/>
  <c r="AP227" i="118"/>
  <c r="AO215" i="118"/>
  <c r="AO348" i="118" s="1"/>
  <c r="AW152" i="118"/>
  <c r="AX152" i="118" s="1"/>
  <c r="AW202" i="118"/>
  <c r="AX202" i="118" s="1"/>
  <c r="AW249" i="118"/>
  <c r="AX249" i="118" s="1"/>
  <c r="AO137" i="118"/>
  <c r="AW192" i="118"/>
  <c r="AX192" i="118" s="1"/>
  <c r="AT7" i="118"/>
  <c r="AW61" i="118"/>
  <c r="AX61" i="118" s="1"/>
  <c r="AW39" i="118"/>
  <c r="AX39" i="118" s="1"/>
  <c r="AW28" i="118"/>
  <c r="AX28" i="118" s="1"/>
  <c r="J347" i="118"/>
  <c r="AS349" i="118"/>
  <c r="AT343" i="118"/>
  <c r="J343" i="118"/>
  <c r="AO343" i="118"/>
  <c r="AS347" i="118"/>
  <c r="J348" i="118"/>
  <c r="AS343" i="118"/>
  <c r="AP345" i="118"/>
  <c r="W348" i="118"/>
  <c r="X345" i="118"/>
  <c r="AS342" i="118"/>
  <c r="X346" i="118"/>
  <c r="AT349" i="118"/>
  <c r="AU344" i="118"/>
  <c r="AT340" i="118"/>
  <c r="AS348" i="118"/>
  <c r="J349" i="118"/>
  <c r="X344" i="118"/>
  <c r="Z346" i="118"/>
  <c r="AO317" i="118"/>
  <c r="AW55" i="118"/>
  <c r="AX55" i="118" s="1"/>
  <c r="AW205" i="118"/>
  <c r="AX205" i="118" s="1"/>
  <c r="AO232" i="118"/>
  <c r="AO189" i="118"/>
  <c r="AW97" i="118"/>
  <c r="AX97" i="118" s="1"/>
  <c r="AW127" i="118"/>
  <c r="AX127" i="118" s="1"/>
  <c r="AW123" i="118"/>
  <c r="AX123" i="118" s="1"/>
  <c r="AP52" i="118"/>
  <c r="AP346" i="118" s="1"/>
  <c r="AW133" i="118"/>
  <c r="AX133" i="118" s="1"/>
  <c r="AW224" i="118"/>
  <c r="AX224" i="118" s="1"/>
  <c r="AW25" i="118"/>
  <c r="AX25" i="118" s="1"/>
  <c r="AW306" i="118"/>
  <c r="AX306" i="118" s="1"/>
  <c r="AW234" i="118"/>
  <c r="AX234" i="118" s="1"/>
  <c r="AW148" i="118"/>
  <c r="AX148" i="118" s="1"/>
  <c r="AW208" i="118"/>
  <c r="AX208" i="118" s="1"/>
  <c r="AW44" i="118"/>
  <c r="AX44" i="118" s="1"/>
  <c r="AW24" i="118"/>
  <c r="AX24" i="118" s="1"/>
  <c r="AO327" i="118"/>
  <c r="AO300" i="118"/>
  <c r="AW258" i="118"/>
  <c r="AX258" i="118" s="1"/>
  <c r="AW196" i="118"/>
  <c r="AX196" i="118" s="1"/>
  <c r="AW311" i="118"/>
  <c r="AX311" i="118" s="1"/>
  <c r="AW139" i="118"/>
  <c r="AX139" i="118" s="1"/>
  <c r="AW264" i="118"/>
  <c r="AX264" i="118" s="1"/>
  <c r="AW226" i="118"/>
  <c r="AX226" i="118" s="1"/>
  <c r="AW168" i="118"/>
  <c r="AX168" i="118" s="1"/>
  <c r="AW150" i="118"/>
  <c r="AX150" i="118" s="1"/>
  <c r="AP62" i="118"/>
  <c r="AW250" i="118"/>
  <c r="AX250" i="118" s="1"/>
  <c r="AW11" i="118"/>
  <c r="AX11" i="118" s="1"/>
  <c r="AW297" i="118"/>
  <c r="AX297" i="118" s="1"/>
  <c r="AW62" i="118"/>
  <c r="AX62" i="118" s="1"/>
  <c r="AW75" i="118"/>
  <c r="AX75" i="118" s="1"/>
  <c r="AP50" i="118"/>
  <c r="AW276" i="118"/>
  <c r="AX276" i="118" s="1"/>
  <c r="AW235" i="118"/>
  <c r="AX235" i="118" s="1"/>
  <c r="AW174" i="118"/>
  <c r="AX174" i="118" s="1"/>
  <c r="AW126" i="118"/>
  <c r="AX126" i="118" s="1"/>
  <c r="AW108" i="118"/>
  <c r="AX108" i="118" s="1"/>
  <c r="AW77" i="118"/>
  <c r="AX77" i="118" s="1"/>
  <c r="AP26" i="118"/>
  <c r="AW111" i="118"/>
  <c r="AX111" i="118" s="1"/>
  <c r="AW57" i="118"/>
  <c r="AX57" i="118" s="1"/>
  <c r="AW112" i="118"/>
  <c r="AX112" i="118" s="1"/>
  <c r="AW78" i="118"/>
  <c r="AX78" i="118" s="1"/>
  <c r="AW26" i="118"/>
  <c r="AX26" i="118" s="1"/>
  <c r="AW195" i="118"/>
  <c r="AX195" i="118" s="1"/>
  <c r="AW155" i="118"/>
  <c r="AX155" i="118" s="1"/>
  <c r="AW136" i="118"/>
  <c r="AX136" i="118" s="1"/>
  <c r="AW219" i="118"/>
  <c r="AX219" i="118" s="1"/>
  <c r="AO61" i="118"/>
  <c r="AW93" i="118"/>
  <c r="AX93" i="118" s="1"/>
  <c r="AP98" i="118"/>
  <c r="AP349" i="118" s="1"/>
  <c r="AP17" i="118"/>
  <c r="AW71" i="118"/>
  <c r="AX71" i="118" s="1"/>
  <c r="AW29" i="118"/>
  <c r="AX29" i="118" s="1"/>
  <c r="AP8" i="118"/>
  <c r="AS340" i="118"/>
  <c r="AP343" i="118"/>
  <c r="AP340" i="118"/>
  <c r="AV349" i="118"/>
  <c r="J345" i="118"/>
  <c r="W344" i="118"/>
  <c r="AO342" i="118"/>
  <c r="J346" i="118"/>
  <c r="W350" i="118"/>
  <c r="W337" i="118"/>
  <c r="AP341" i="118"/>
  <c r="W345" i="118"/>
  <c r="AS346" i="118"/>
  <c r="W349" i="118"/>
  <c r="Z344" i="118"/>
  <c r="Z345" i="118"/>
  <c r="J344" i="118"/>
  <c r="AP342" i="118"/>
  <c r="AS341" i="118"/>
  <c r="Z350" i="118"/>
  <c r="Z337" i="118"/>
  <c r="AO242" i="117"/>
  <c r="AW170" i="117"/>
  <c r="AX170" i="117" s="1"/>
  <c r="AW106" i="117"/>
  <c r="AX106" i="117" s="1"/>
  <c r="AW193" i="117"/>
  <c r="AX193" i="117" s="1"/>
  <c r="AO93" i="117"/>
  <c r="AP93" i="117"/>
  <c r="AW98" i="117"/>
  <c r="AX98" i="117" s="1"/>
  <c r="AO56" i="117"/>
  <c r="AO32" i="117"/>
  <c r="AW25" i="117"/>
  <c r="AX25" i="117" s="1"/>
  <c r="AW164" i="117"/>
  <c r="AX164" i="117" s="1"/>
  <c r="AP65" i="117"/>
  <c r="AW250" i="117"/>
  <c r="AX250" i="117" s="1"/>
  <c r="AW142" i="117"/>
  <c r="AX142" i="117" s="1"/>
  <c r="AW58" i="117"/>
  <c r="AX58" i="117" s="1"/>
  <c r="AW108" i="117"/>
  <c r="AX108" i="117" s="1"/>
  <c r="AW266" i="117"/>
  <c r="AX266" i="117" s="1"/>
  <c r="AP146" i="117"/>
  <c r="AW118" i="117"/>
  <c r="AX118" i="117" s="1"/>
  <c r="AW64" i="117"/>
  <c r="AX64" i="117" s="1"/>
  <c r="AO178" i="117"/>
  <c r="AO8" i="117"/>
  <c r="AU50" i="117"/>
  <c r="AW34" i="117"/>
  <c r="AX34" i="117" s="1"/>
  <c r="AW229" i="117"/>
  <c r="AX229" i="117" s="1"/>
  <c r="AW120" i="117"/>
  <c r="AX120" i="117" s="1"/>
  <c r="AW148" i="117"/>
  <c r="AX148" i="117" s="1"/>
  <c r="AW99" i="117"/>
  <c r="AX99" i="117" s="1"/>
  <c r="AW276" i="117"/>
  <c r="AX276" i="117" s="1"/>
  <c r="AO83" i="117"/>
  <c r="AO157" i="117"/>
  <c r="AO10" i="117"/>
  <c r="AO30" i="117"/>
  <c r="AW16" i="117"/>
  <c r="AX16" i="117" s="1"/>
  <c r="AP252" i="117"/>
  <c r="Z292" i="117"/>
  <c r="AP249" i="117"/>
  <c r="AP40" i="117"/>
  <c r="AW82" i="117"/>
  <c r="AX82" i="117" s="1"/>
  <c r="AW114" i="117"/>
  <c r="AX114" i="117" s="1"/>
  <c r="AW161" i="117"/>
  <c r="AX161" i="117" s="1"/>
  <c r="AW188" i="117"/>
  <c r="AX188" i="117" s="1"/>
  <c r="Z288" i="117"/>
  <c r="Z289" i="117"/>
  <c r="AP262" i="117"/>
  <c r="AW104" i="117"/>
  <c r="AX104" i="117" s="1"/>
  <c r="AP45" i="117"/>
  <c r="AP269" i="117"/>
  <c r="AP293" i="117" s="1"/>
  <c r="AW189" i="117"/>
  <c r="AX189" i="117" s="1"/>
  <c r="AW156" i="117"/>
  <c r="AX156" i="117" s="1"/>
  <c r="AW274" i="117"/>
  <c r="AX274" i="117" s="1"/>
  <c r="AW30" i="117"/>
  <c r="AX30" i="117" s="1"/>
  <c r="AW95" i="117"/>
  <c r="AX95" i="117" s="1"/>
  <c r="AW273" i="117"/>
  <c r="AX273" i="117" s="1"/>
  <c r="AW195" i="117"/>
  <c r="AX195" i="117" s="1"/>
  <c r="AT288" i="117"/>
  <c r="J288" i="117"/>
  <c r="W292" i="117"/>
  <c r="X293" i="117"/>
  <c r="AV294" i="117"/>
  <c r="X289" i="117"/>
  <c r="Z291" i="117"/>
  <c r="AW217" i="117"/>
  <c r="AX217" i="117" s="1"/>
  <c r="AW11" i="117"/>
  <c r="AX11" i="117" s="1"/>
  <c r="AW185" i="117"/>
  <c r="AX185" i="117" s="1"/>
  <c r="AP226" i="117"/>
  <c r="AS288" i="117"/>
  <c r="Z285" i="117"/>
  <c r="AS293" i="117"/>
  <c r="Z287" i="117"/>
  <c r="AS295" i="117"/>
  <c r="AS282" i="117"/>
  <c r="X295" i="117"/>
  <c r="X282" i="117"/>
  <c r="W286" i="117"/>
  <c r="J293" i="117"/>
  <c r="AS289" i="117"/>
  <c r="AW271" i="117"/>
  <c r="AX271" i="117" s="1"/>
  <c r="AO225" i="117"/>
  <c r="AW97" i="117"/>
  <c r="AX97" i="117" s="1"/>
  <c r="AO106" i="117"/>
  <c r="AW72" i="117"/>
  <c r="AX72" i="117" s="1"/>
  <c r="AP224" i="117"/>
  <c r="AP286" i="117" s="1"/>
  <c r="AP72" i="117"/>
  <c r="AP294" i="117" s="1"/>
  <c r="AW115" i="117"/>
  <c r="AX115" i="117" s="1"/>
  <c r="AW19" i="117"/>
  <c r="AX19" i="117" s="1"/>
  <c r="AW14" i="117"/>
  <c r="AX14" i="117" s="1"/>
  <c r="AP256" i="117"/>
  <c r="AO172" i="117"/>
  <c r="AW140" i="117"/>
  <c r="AX140" i="117" s="1"/>
  <c r="AW8" i="117"/>
  <c r="AX8" i="117" s="1"/>
  <c r="AW36" i="117"/>
  <c r="AX36" i="117" s="1"/>
  <c r="X285" i="117"/>
  <c r="X294" i="117"/>
  <c r="AP141" i="117"/>
  <c r="AP287" i="117" s="1"/>
  <c r="AW9" i="117"/>
  <c r="AX9" i="117" s="1"/>
  <c r="AW191" i="117"/>
  <c r="AX191" i="117" s="1"/>
  <c r="AW68" i="117"/>
  <c r="AX68" i="117" s="1"/>
  <c r="AW77" i="117"/>
  <c r="AX77" i="117" s="1"/>
  <c r="AW103" i="117"/>
  <c r="AX103" i="117" s="1"/>
  <c r="AS285" i="117"/>
  <c r="X292" i="117"/>
  <c r="AS294" i="117"/>
  <c r="AW178" i="117"/>
  <c r="AX178" i="117" s="1"/>
  <c r="AW80" i="117"/>
  <c r="AX80" i="117" s="1"/>
  <c r="AP16" i="117"/>
  <c r="AW234" i="117"/>
  <c r="AX234" i="117" s="1"/>
  <c r="AW157" i="117"/>
  <c r="AX157" i="117" s="1"/>
  <c r="AW37" i="117"/>
  <c r="AX37" i="117" s="1"/>
  <c r="AW180" i="117"/>
  <c r="AX180" i="117" s="1"/>
  <c r="AW205" i="117"/>
  <c r="AX205" i="117" s="1"/>
  <c r="AW280" i="117"/>
  <c r="AX280" i="117" s="1"/>
  <c r="AW227" i="117"/>
  <c r="AX227" i="117" s="1"/>
  <c r="X287" i="117"/>
  <c r="AW187" i="117"/>
  <c r="AX187" i="117" s="1"/>
  <c r="AW83" i="117"/>
  <c r="AX83" i="117" s="1"/>
  <c r="AW252" i="117"/>
  <c r="AX252" i="117" s="1"/>
  <c r="AP11" i="117"/>
  <c r="AW51" i="117"/>
  <c r="AX51" i="117" s="1"/>
  <c r="AW167" i="117"/>
  <c r="AX167" i="117" s="1"/>
  <c r="AW89" i="117"/>
  <c r="AX89" i="117" s="1"/>
  <c r="J295" i="117"/>
  <c r="J282" i="117"/>
  <c r="AT287" i="117"/>
  <c r="AT290" i="117"/>
  <c r="W282" i="117"/>
  <c r="Z286" i="117"/>
  <c r="AP258" i="117"/>
  <c r="AW247" i="117"/>
  <c r="AX247" i="117" s="1"/>
  <c r="AW272" i="117"/>
  <c r="AX272" i="117" s="1"/>
  <c r="AW237" i="117"/>
  <c r="AX237" i="117" s="1"/>
  <c r="AP75" i="117"/>
  <c r="AW261" i="117"/>
  <c r="AX261" i="117" s="1"/>
  <c r="AW210" i="117"/>
  <c r="AX210" i="117" s="1"/>
  <c r="AO105" i="117"/>
  <c r="AW17" i="117"/>
  <c r="AX17" i="117" s="1"/>
  <c r="AW216" i="117"/>
  <c r="AX216" i="117" s="1"/>
  <c r="AP29" i="117"/>
  <c r="AW46" i="117"/>
  <c r="AX46" i="117" s="1"/>
  <c r="AW194" i="117"/>
  <c r="AX194" i="117" s="1"/>
  <c r="AW47" i="117"/>
  <c r="AX47" i="117" s="1"/>
  <c r="AW13" i="117"/>
  <c r="AX13" i="117" s="1"/>
  <c r="AW202" i="117"/>
  <c r="AX202" i="117" s="1"/>
  <c r="AW61" i="117"/>
  <c r="AX61" i="117" s="1"/>
  <c r="AW138" i="117"/>
  <c r="AX138" i="117" s="1"/>
  <c r="AO80" i="117"/>
  <c r="AW183" i="117"/>
  <c r="AX183" i="117" s="1"/>
  <c r="AW60" i="117"/>
  <c r="AX60" i="117" s="1"/>
  <c r="AW208" i="117"/>
  <c r="AX208" i="117" s="1"/>
  <c r="AO140" i="117"/>
  <c r="AO112" i="117"/>
  <c r="AO167" i="117"/>
  <c r="AW31" i="117"/>
  <c r="AX31" i="117" s="1"/>
  <c r="AW59" i="117"/>
  <c r="AX59" i="117" s="1"/>
  <c r="J285" i="117"/>
  <c r="J294" i="117"/>
  <c r="AS290" i="117"/>
  <c r="AW92" i="117"/>
  <c r="AX92" i="117" s="1"/>
  <c r="AW71" i="117"/>
  <c r="AX71" i="117" s="1"/>
  <c r="AW174" i="117"/>
  <c r="AX174" i="117" s="1"/>
  <c r="AW179" i="117"/>
  <c r="AX179" i="117" s="1"/>
  <c r="AW231" i="117"/>
  <c r="AX231" i="117" s="1"/>
  <c r="AW196" i="117"/>
  <c r="AX196" i="117" s="1"/>
  <c r="AW57" i="117"/>
  <c r="AX57" i="117" s="1"/>
  <c r="AP50" i="117"/>
  <c r="AO285" i="117"/>
  <c r="J292" i="117"/>
  <c r="AW263" i="117"/>
  <c r="AX263" i="117" s="1"/>
  <c r="AW270" i="117"/>
  <c r="AX270" i="117" s="1"/>
  <c r="AW228" i="117"/>
  <c r="AX228" i="117" s="1"/>
  <c r="AW7" i="117"/>
  <c r="AX7" i="117" s="1"/>
  <c r="AW112" i="117"/>
  <c r="AX112" i="117" s="1"/>
  <c r="AW172" i="117"/>
  <c r="AX172" i="117" s="1"/>
  <c r="AW159" i="117"/>
  <c r="AX159" i="117" s="1"/>
  <c r="AW215" i="117"/>
  <c r="AX215" i="117" s="1"/>
  <c r="X288" i="117"/>
  <c r="AS292" i="117"/>
  <c r="Z290" i="117"/>
  <c r="J289" i="117"/>
  <c r="AP92" i="117"/>
  <c r="AW245" i="117"/>
  <c r="AX245" i="117" s="1"/>
  <c r="AW223" i="117"/>
  <c r="AX223" i="117" s="1"/>
  <c r="AW10" i="117"/>
  <c r="AX10" i="117" s="1"/>
  <c r="AU294" i="117"/>
  <c r="X286" i="117"/>
  <c r="AS287" i="117"/>
  <c r="Z282" i="117"/>
  <c r="AS286" i="117"/>
  <c r="AW242" i="117"/>
  <c r="AX242" i="117" s="1"/>
  <c r="AW171" i="117"/>
  <c r="AX171" i="117" s="1"/>
  <c r="AO24" i="117"/>
  <c r="AO265" i="117"/>
  <c r="AW27" i="117"/>
  <c r="AX27" i="117" s="1"/>
  <c r="AW100" i="117"/>
  <c r="AX100" i="117" s="1"/>
  <c r="AW260" i="117"/>
  <c r="AX260" i="117" s="1"/>
  <c r="AW201" i="117"/>
  <c r="AX201" i="117" s="1"/>
  <c r="AW238" i="117"/>
  <c r="AX238" i="117" s="1"/>
  <c r="AW39" i="117"/>
  <c r="AX39" i="117" s="1"/>
  <c r="AO215" i="117"/>
  <c r="AT285" i="117"/>
  <c r="AT294" i="117"/>
  <c r="W290" i="117"/>
  <c r="AW147" i="117"/>
  <c r="AX147" i="117" s="1"/>
  <c r="AW154" i="117"/>
  <c r="AX154" i="117" s="1"/>
  <c r="AW43" i="117"/>
  <c r="AX43" i="117" s="1"/>
  <c r="W285" i="117"/>
  <c r="Z293" i="117"/>
  <c r="W294" i="117"/>
  <c r="AW262" i="117"/>
  <c r="AX262" i="117" s="1"/>
  <c r="AW45" i="117"/>
  <c r="AX45" i="117" s="1"/>
  <c r="AW220" i="117"/>
  <c r="AX220" i="117" s="1"/>
  <c r="AW206" i="117"/>
  <c r="AX206" i="117" s="1"/>
  <c r="AW175" i="117"/>
  <c r="AX175" i="117" s="1"/>
  <c r="AW55" i="117"/>
  <c r="AX55" i="117" s="1"/>
  <c r="AT293" i="117"/>
  <c r="AP263" i="117"/>
  <c r="AW129" i="117"/>
  <c r="AX129" i="117" s="1"/>
  <c r="AP71" i="117"/>
  <c r="AP291" i="117" s="1"/>
  <c r="AW209" i="117"/>
  <c r="AX209" i="117" s="1"/>
  <c r="AW226" i="117"/>
  <c r="AX226" i="117" s="1"/>
  <c r="Z294" i="117"/>
  <c r="J287" i="117"/>
  <c r="AS291" i="117"/>
  <c r="AT289" i="117"/>
  <c r="AO160" i="116"/>
  <c r="Z153" i="116"/>
  <c r="AS150" i="116"/>
  <c r="AT124" i="116"/>
  <c r="AO104" i="116"/>
  <c r="AO131" i="116"/>
  <c r="AS153" i="116"/>
  <c r="AT145" i="116"/>
  <c r="AP99" i="116"/>
  <c r="AW126" i="116"/>
  <c r="AX126" i="116" s="1"/>
  <c r="AW115" i="116"/>
  <c r="AX115" i="116" s="1"/>
  <c r="AP65" i="116"/>
  <c r="J158" i="116"/>
  <c r="AW19" i="116"/>
  <c r="AX19" i="116" s="1"/>
  <c r="AW45" i="116"/>
  <c r="AX45" i="116" s="1"/>
  <c r="AW94" i="116"/>
  <c r="AX94" i="116" s="1"/>
  <c r="AW131" i="116"/>
  <c r="AX131" i="116" s="1"/>
  <c r="AW98" i="116"/>
  <c r="AX98" i="116" s="1"/>
  <c r="Z159" i="116"/>
  <c r="Z154" i="116"/>
  <c r="J160" i="116"/>
  <c r="AS152" i="116"/>
  <c r="AT101" i="116"/>
  <c r="AW139" i="116"/>
  <c r="AX139" i="116" s="1"/>
  <c r="AW36" i="116"/>
  <c r="AX36" i="116" s="1"/>
  <c r="AW66" i="116"/>
  <c r="AX66" i="116" s="1"/>
  <c r="AW41" i="116"/>
  <c r="AX41" i="116" s="1"/>
  <c r="AW141" i="116"/>
  <c r="AX141" i="116" s="1"/>
  <c r="AP9" i="116"/>
  <c r="X157" i="116"/>
  <c r="Z155" i="116"/>
  <c r="AT156" i="116"/>
  <c r="AU44" i="116"/>
  <c r="AS156" i="116"/>
  <c r="AW82" i="116"/>
  <c r="AX82" i="116" s="1"/>
  <c r="AP119" i="116"/>
  <c r="AW25" i="116"/>
  <c r="AX25" i="116" s="1"/>
  <c r="AW40" i="116"/>
  <c r="AX40" i="116" s="1"/>
  <c r="AW81" i="116"/>
  <c r="AX81" i="116" s="1"/>
  <c r="AW95" i="116"/>
  <c r="AX95" i="116" s="1"/>
  <c r="J156" i="116"/>
  <c r="AP84" i="116"/>
  <c r="AW27" i="116"/>
  <c r="AX27" i="116" s="1"/>
  <c r="X153" i="116"/>
  <c r="AO21" i="116"/>
  <c r="AO142" i="116"/>
  <c r="AO94" i="116"/>
  <c r="AO153" i="116"/>
  <c r="AW80" i="116"/>
  <c r="AX80" i="116" s="1"/>
  <c r="AW16" i="116"/>
  <c r="AX16" i="116" s="1"/>
  <c r="AW118" i="116"/>
  <c r="AX118" i="116" s="1"/>
  <c r="AW100" i="116"/>
  <c r="AX100" i="116" s="1"/>
  <c r="AW122" i="116"/>
  <c r="AX122" i="116" s="1"/>
  <c r="AW58" i="116"/>
  <c r="AX58" i="116" s="1"/>
  <c r="W159" i="116"/>
  <c r="AS155" i="116"/>
  <c r="AW24" i="116"/>
  <c r="AX24" i="116" s="1"/>
  <c r="AP142" i="116"/>
  <c r="AW120" i="116"/>
  <c r="AX120" i="116" s="1"/>
  <c r="AS159" i="116"/>
  <c r="AT57" i="116"/>
  <c r="J159" i="116"/>
  <c r="AP57" i="116"/>
  <c r="Z152" i="116"/>
  <c r="X151" i="116"/>
  <c r="J155" i="116"/>
  <c r="AW106" i="116"/>
  <c r="AX106" i="116" s="1"/>
  <c r="AP139" i="116"/>
  <c r="AW132" i="116"/>
  <c r="AX132" i="116" s="1"/>
  <c r="AP10" i="116"/>
  <c r="AW107" i="116"/>
  <c r="AX107" i="116" s="1"/>
  <c r="AW73" i="116"/>
  <c r="AX73" i="116" s="1"/>
  <c r="AW62" i="116"/>
  <c r="AX62" i="116" s="1"/>
  <c r="AS158" i="116"/>
  <c r="AT113" i="116"/>
  <c r="AT154" i="116"/>
  <c r="AU32" i="116"/>
  <c r="J154" i="116"/>
  <c r="AS151" i="116"/>
  <c r="AT60" i="116"/>
  <c r="X147" i="116"/>
  <c r="AW26" i="116"/>
  <c r="AX26" i="116" s="1"/>
  <c r="AP15" i="116"/>
  <c r="AW83" i="116"/>
  <c r="AX83" i="116" s="1"/>
  <c r="AP25" i="116"/>
  <c r="AP79" i="116"/>
  <c r="AW47" i="116"/>
  <c r="AX47" i="116" s="1"/>
  <c r="AS160" i="116"/>
  <c r="AS147" i="116"/>
  <c r="AT18" i="116"/>
  <c r="AO157" i="116"/>
  <c r="AW112" i="116"/>
  <c r="AX112" i="116" s="1"/>
  <c r="AW35" i="116"/>
  <c r="AX35" i="116" s="1"/>
  <c r="AW72" i="116"/>
  <c r="AX72" i="116" s="1"/>
  <c r="AO109" i="116"/>
  <c r="W150" i="116"/>
  <c r="Z158" i="116"/>
  <c r="AW103" i="116"/>
  <c r="AX103" i="116" s="1"/>
  <c r="AO127" i="116"/>
  <c r="AO123" i="116"/>
  <c r="AO150" i="116" s="1"/>
  <c r="J153" i="116"/>
  <c r="AO8" i="116"/>
  <c r="W153" i="116"/>
  <c r="AW114" i="116"/>
  <c r="AX114" i="116" s="1"/>
  <c r="AP78" i="116"/>
  <c r="AW13" i="116"/>
  <c r="AX13" i="116" s="1"/>
  <c r="AW9" i="116"/>
  <c r="AX9" i="116" s="1"/>
  <c r="AW61" i="116"/>
  <c r="AX61" i="116" s="1"/>
  <c r="AO57" i="116"/>
  <c r="AO155" i="116"/>
  <c r="AW143" i="116"/>
  <c r="AX143" i="116" s="1"/>
  <c r="AP136" i="116"/>
  <c r="AP83" i="116"/>
  <c r="AW79" i="116"/>
  <c r="AX79" i="116" s="1"/>
  <c r="AW110" i="116"/>
  <c r="AX110" i="116" s="1"/>
  <c r="J151" i="116"/>
  <c r="J147" i="116"/>
  <c r="W152" i="116"/>
  <c r="AW92" i="116"/>
  <c r="AX92" i="116" s="1"/>
  <c r="AP80" i="116"/>
  <c r="AW14" i="116"/>
  <c r="AX14" i="116" s="1"/>
  <c r="AP126" i="116"/>
  <c r="AW88" i="116"/>
  <c r="AX88" i="116" s="1"/>
  <c r="AW52" i="116"/>
  <c r="AX52" i="116" s="1"/>
  <c r="AT157" i="116"/>
  <c r="AU38" i="116"/>
  <c r="AW29" i="116"/>
  <c r="AX29" i="116" s="1"/>
  <c r="AW70" i="116"/>
  <c r="AX70" i="116" s="1"/>
  <c r="AO60" i="116"/>
  <c r="Z156" i="116"/>
  <c r="AW136" i="116"/>
  <c r="AX136" i="116" s="1"/>
  <c r="AW37" i="116"/>
  <c r="AX37" i="116" s="1"/>
  <c r="AP110" i="116"/>
  <c r="AS154" i="116"/>
  <c r="AW102" i="116"/>
  <c r="AX102" i="116" s="1"/>
  <c r="AW49" i="116"/>
  <c r="AX49" i="116" s="1"/>
  <c r="W147" i="116"/>
  <c r="AW84" i="116"/>
  <c r="AX84" i="116" s="1"/>
  <c r="AP151" i="116"/>
  <c r="AP150" i="116"/>
  <c r="AP93" i="116"/>
  <c r="AP35" i="116"/>
  <c r="AO46" i="116"/>
  <c r="AP108" i="116"/>
  <c r="AP66" i="116"/>
  <c r="AP157" i="116" s="1"/>
  <c r="AP88" i="116"/>
  <c r="AP153" i="116" s="1"/>
  <c r="AP52" i="116"/>
  <c r="AW77" i="116"/>
  <c r="AX77" i="116" s="1"/>
  <c r="AW28" i="116"/>
  <c r="AX28" i="116" s="1"/>
  <c r="AW54" i="116"/>
  <c r="AX54" i="116" s="1"/>
  <c r="AW30" i="116"/>
  <c r="AX30" i="116" s="1"/>
  <c r="AP39" i="116"/>
  <c r="AW140" i="116"/>
  <c r="AX140" i="116" s="1"/>
  <c r="W158" i="116"/>
  <c r="Z160" i="116"/>
  <c r="Z147" i="116"/>
  <c r="Z151" i="116"/>
  <c r="AW130" i="116"/>
  <c r="AX130" i="116" s="1"/>
  <c r="AW134" i="116"/>
  <c r="AX134" i="116" s="1"/>
  <c r="AP16" i="116"/>
  <c r="AW34" i="116"/>
  <c r="AX34" i="116" s="1"/>
  <c r="AW65" i="116"/>
  <c r="AX65" i="116" s="1"/>
  <c r="AS157" i="116"/>
  <c r="J157" i="116"/>
  <c r="AV67" i="116"/>
  <c r="W151" i="116"/>
  <c r="AP143" i="116"/>
  <c r="AW50" i="116"/>
  <c r="AX50" i="116" s="1"/>
  <c r="AW39" i="116"/>
  <c r="AX39" i="116" s="1"/>
  <c r="AT155" i="116"/>
  <c r="AW96" i="116"/>
  <c r="AX96" i="116" s="1"/>
  <c r="W680" i="4"/>
  <c r="AV680" i="12"/>
  <c r="AP680" i="4"/>
  <c r="AU680" i="12"/>
  <c r="AO680" i="4"/>
  <c r="AW680" i="4"/>
  <c r="AX680" i="4" s="1"/>
  <c r="X680" i="4"/>
  <c r="AO294" i="117" l="1"/>
  <c r="AO344" i="118"/>
  <c r="AO350" i="118"/>
  <c r="AO346" i="118"/>
  <c r="AO345" i="118"/>
  <c r="AP344" i="118"/>
  <c r="AO337" i="118"/>
  <c r="AP347" i="118"/>
  <c r="AP289" i="117"/>
  <c r="AO287" i="117"/>
  <c r="AO293" i="117"/>
  <c r="AO289" i="117"/>
  <c r="AP285" i="117"/>
  <c r="AO290" i="117"/>
  <c r="AP295" i="117"/>
  <c r="AO286" i="117"/>
  <c r="AP292" i="117"/>
  <c r="AO292" i="117"/>
  <c r="AO291" i="117"/>
  <c r="AP290" i="117"/>
  <c r="AP147" i="116"/>
  <c r="AP152" i="116"/>
  <c r="AO159" i="116"/>
  <c r="AO158" i="116"/>
  <c r="AP160" i="116"/>
  <c r="AP155" i="116"/>
  <c r="AO156" i="116"/>
  <c r="AO154" i="116"/>
  <c r="AP156" i="116"/>
  <c r="AP154" i="116"/>
  <c r="AO152" i="116"/>
  <c r="AW349" i="118"/>
  <c r="AT346" i="118"/>
  <c r="AP348" i="118"/>
  <c r="AT347" i="118"/>
  <c r="AU343" i="118"/>
  <c r="AV343" i="118"/>
  <c r="AX344" i="118"/>
  <c r="AO340" i="118"/>
  <c r="AP350" i="118"/>
  <c r="AP337" i="118"/>
  <c r="AT341" i="118"/>
  <c r="AT342" i="118"/>
  <c r="AU7" i="118"/>
  <c r="AU348" i="118"/>
  <c r="AV340" i="118"/>
  <c r="AT345" i="118"/>
  <c r="AW344" i="118"/>
  <c r="AT350" i="118"/>
  <c r="AT337" i="118"/>
  <c r="AX349" i="118"/>
  <c r="AP288" i="117"/>
  <c r="AU289" i="117"/>
  <c r="AV289" i="117"/>
  <c r="AU285" i="117"/>
  <c r="AV285" i="117"/>
  <c r="AU287" i="117"/>
  <c r="AV287" i="117"/>
  <c r="AO288" i="117"/>
  <c r="AX294" i="117"/>
  <c r="AV50" i="117"/>
  <c r="AT292" i="117"/>
  <c r="AO295" i="117"/>
  <c r="AO282" i="117"/>
  <c r="AP282" i="117"/>
  <c r="AT295" i="117"/>
  <c r="AT282" i="117"/>
  <c r="AW294" i="117"/>
  <c r="AT291" i="117"/>
  <c r="AU293" i="117"/>
  <c r="AT286" i="117"/>
  <c r="AU288" i="117"/>
  <c r="AU157" i="116"/>
  <c r="AV38" i="116"/>
  <c r="AV157" i="116" s="1"/>
  <c r="AT158" i="116"/>
  <c r="AU113" i="116"/>
  <c r="AT159" i="116"/>
  <c r="AU57" i="116"/>
  <c r="AO151" i="116"/>
  <c r="AO147" i="116"/>
  <c r="AT160" i="116"/>
  <c r="AT147" i="116"/>
  <c r="AU18" i="116"/>
  <c r="AU156" i="116"/>
  <c r="AV44" i="116"/>
  <c r="AV156" i="116" s="1"/>
  <c r="AT150" i="116"/>
  <c r="AU124" i="116"/>
  <c r="AW67" i="116"/>
  <c r="AP158" i="116"/>
  <c r="AT151" i="116"/>
  <c r="AU60" i="116"/>
  <c r="AU154" i="116"/>
  <c r="AV32" i="116"/>
  <c r="AV154" i="116" s="1"/>
  <c r="AP159" i="116"/>
  <c r="AT152" i="116"/>
  <c r="AU101" i="116"/>
  <c r="AT153" i="116"/>
  <c r="AU145" i="116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M169" i="12"/>
  <c r="AN169" i="12"/>
  <c r="AO169" i="12"/>
  <c r="AP169" i="12"/>
  <c r="AQ169" i="12"/>
  <c r="AR169" i="12"/>
  <c r="AS169" i="12"/>
  <c r="AT169" i="12"/>
  <c r="Z552" i="12"/>
  <c r="AA552" i="12"/>
  <c r="AB552" i="12"/>
  <c r="AC552" i="12"/>
  <c r="AD552" i="12"/>
  <c r="AE552" i="12"/>
  <c r="AF552" i="12"/>
  <c r="AG552" i="12"/>
  <c r="AH552" i="12"/>
  <c r="AI552" i="12"/>
  <c r="AJ552" i="12"/>
  <c r="AK552" i="12"/>
  <c r="AL552" i="12"/>
  <c r="AM552" i="12"/>
  <c r="AN552" i="12"/>
  <c r="AO552" i="12"/>
  <c r="AP552" i="12"/>
  <c r="AQ552" i="12"/>
  <c r="AR552" i="12"/>
  <c r="AS552" i="12"/>
  <c r="AT552" i="12"/>
  <c r="Z524" i="12"/>
  <c r="AA524" i="12"/>
  <c r="AB524" i="12"/>
  <c r="AC524" i="12"/>
  <c r="AD524" i="12"/>
  <c r="AE524" i="12"/>
  <c r="AF524" i="12"/>
  <c r="AG524" i="12"/>
  <c r="AH524" i="12"/>
  <c r="AI524" i="12"/>
  <c r="AJ524" i="12"/>
  <c r="AK524" i="12"/>
  <c r="AL524" i="12"/>
  <c r="AM524" i="12"/>
  <c r="AN524" i="12"/>
  <c r="AO524" i="12"/>
  <c r="AP524" i="12"/>
  <c r="AQ524" i="12"/>
  <c r="AR524" i="12"/>
  <c r="AS524" i="12"/>
  <c r="AT524" i="12"/>
  <c r="BF524" i="4"/>
  <c r="BF552" i="4"/>
  <c r="BF169" i="4"/>
  <c r="AQ169" i="4"/>
  <c r="AR169" i="4"/>
  <c r="AS169" i="4" s="1"/>
  <c r="AT169" i="4" s="1"/>
  <c r="AU169" i="4" s="1"/>
  <c r="AV169" i="4" s="1"/>
  <c r="AQ552" i="4"/>
  <c r="AR552" i="4"/>
  <c r="AS552" i="4" s="1"/>
  <c r="AT552" i="4" s="1"/>
  <c r="AU552" i="4" s="1"/>
  <c r="AV552" i="4" s="1"/>
  <c r="AQ524" i="4"/>
  <c r="AR524" i="4"/>
  <c r="AS524" i="4" s="1"/>
  <c r="AT524" i="4" s="1"/>
  <c r="AU524" i="4" s="1"/>
  <c r="AV524" i="4" s="1"/>
  <c r="AA169" i="4"/>
  <c r="AA552" i="4"/>
  <c r="AA524" i="4"/>
  <c r="R169" i="4"/>
  <c r="S169" i="4"/>
  <c r="T169" i="4"/>
  <c r="U169" i="4"/>
  <c r="V169" i="4"/>
  <c r="R552" i="4"/>
  <c r="S552" i="4"/>
  <c r="T552" i="4"/>
  <c r="U552" i="4"/>
  <c r="AO552" i="4" s="1"/>
  <c r="V552" i="4"/>
  <c r="R524" i="4"/>
  <c r="S524" i="4"/>
  <c r="T524" i="4"/>
  <c r="U524" i="4"/>
  <c r="V524" i="4"/>
  <c r="M169" i="4"/>
  <c r="J169" i="4" s="1"/>
  <c r="M552" i="4"/>
  <c r="J552" i="4" s="1"/>
  <c r="M524" i="4"/>
  <c r="J524" i="4" s="1"/>
  <c r="AW38" i="116" l="1"/>
  <c r="AW50" i="117"/>
  <c r="AW44" i="116"/>
  <c r="AX44" i="116" s="1"/>
  <c r="AX156" i="116" s="1"/>
  <c r="AV7" i="118"/>
  <c r="AW7" i="118" s="1"/>
  <c r="AU342" i="118"/>
  <c r="AU341" i="118"/>
  <c r="AU350" i="118"/>
  <c r="AU337" i="118"/>
  <c r="AW340" i="118"/>
  <c r="AX340" i="118"/>
  <c r="AU347" i="118"/>
  <c r="AV347" i="118"/>
  <c r="AU346" i="118"/>
  <c r="AV346" i="118"/>
  <c r="AU345" i="118"/>
  <c r="AV345" i="118"/>
  <c r="AV348" i="118"/>
  <c r="AW343" i="118"/>
  <c r="AX343" i="118"/>
  <c r="AX50" i="117"/>
  <c r="AW287" i="117"/>
  <c r="AX287" i="117"/>
  <c r="AU290" i="117"/>
  <c r="AW289" i="117"/>
  <c r="AX289" i="117"/>
  <c r="AV293" i="117"/>
  <c r="AU295" i="117"/>
  <c r="AU282" i="117"/>
  <c r="AW285" i="117"/>
  <c r="AX285" i="117"/>
  <c r="AU292" i="117"/>
  <c r="AV288" i="117"/>
  <c r="AU286" i="117"/>
  <c r="AV286" i="117"/>
  <c r="AU291" i="117"/>
  <c r="AX67" i="116"/>
  <c r="AW156" i="116"/>
  <c r="AU160" i="116"/>
  <c r="AU147" i="116"/>
  <c r="AV18" i="116"/>
  <c r="AW18" i="116" s="1"/>
  <c r="AW157" i="116"/>
  <c r="AX38" i="116"/>
  <c r="AX157" i="116" s="1"/>
  <c r="AU152" i="116"/>
  <c r="AV101" i="116"/>
  <c r="AV152" i="116" s="1"/>
  <c r="AU151" i="116"/>
  <c r="AV60" i="116"/>
  <c r="AU155" i="116"/>
  <c r="AU159" i="116"/>
  <c r="AV57" i="116"/>
  <c r="AV159" i="116" s="1"/>
  <c r="AU153" i="116"/>
  <c r="AV145" i="116"/>
  <c r="AV153" i="116" s="1"/>
  <c r="AU150" i="116"/>
  <c r="AV124" i="116"/>
  <c r="AV150" i="116" s="1"/>
  <c r="AU158" i="116"/>
  <c r="AV113" i="116"/>
  <c r="AV158" i="116" s="1"/>
  <c r="AW32" i="116"/>
  <c r="AV552" i="12"/>
  <c r="Z552" i="4"/>
  <c r="Z524" i="4"/>
  <c r="Z169" i="4"/>
  <c r="AV524" i="12"/>
  <c r="AU552" i="12"/>
  <c r="AU524" i="12"/>
  <c r="AV169" i="12"/>
  <c r="AU169" i="12"/>
  <c r="W169" i="4"/>
  <c r="AP524" i="4"/>
  <c r="X524" i="4"/>
  <c r="W524" i="4"/>
  <c r="AO524" i="4"/>
  <c r="AO169" i="4"/>
  <c r="W552" i="4"/>
  <c r="AP552" i="4"/>
  <c r="AP169" i="4"/>
  <c r="AW552" i="4"/>
  <c r="AX552" i="4" s="1"/>
  <c r="AW524" i="4"/>
  <c r="AX524" i="4" s="1"/>
  <c r="AW169" i="4"/>
  <c r="AX169" i="4" s="1"/>
  <c r="X169" i="4"/>
  <c r="X552" i="4"/>
  <c r="AW101" i="116" l="1"/>
  <c r="AW113" i="116"/>
  <c r="AW145" i="116"/>
  <c r="AX145" i="116" s="1"/>
  <c r="AX153" i="116" s="1"/>
  <c r="AX7" i="118"/>
  <c r="AV342" i="118"/>
  <c r="AW348" i="118"/>
  <c r="AX348" i="118"/>
  <c r="AV350" i="118"/>
  <c r="AV337" i="118"/>
  <c r="AV341" i="118"/>
  <c r="AW295" i="117"/>
  <c r="AW288" i="117"/>
  <c r="AX288" i="117"/>
  <c r="AV291" i="117"/>
  <c r="AV292" i="117"/>
  <c r="AV290" i="117"/>
  <c r="AV295" i="117"/>
  <c r="AV282" i="117"/>
  <c r="AW293" i="117"/>
  <c r="AX293" i="117"/>
  <c r="AW153" i="116"/>
  <c r="AW124" i="116"/>
  <c r="AV151" i="116"/>
  <c r="AW60" i="116"/>
  <c r="AV160" i="116"/>
  <c r="AV147" i="116"/>
  <c r="AW57" i="116"/>
  <c r="AW147" i="116" s="1"/>
  <c r="AV155" i="116"/>
  <c r="AW152" i="116"/>
  <c r="AX101" i="116"/>
  <c r="AX152" i="116" s="1"/>
  <c r="AW154" i="116"/>
  <c r="AX32" i="116"/>
  <c r="AX154" i="116" s="1"/>
  <c r="AW158" i="116"/>
  <c r="AX113" i="116"/>
  <c r="AX158" i="116" s="1"/>
  <c r="AW160" i="116"/>
  <c r="AX18" i="116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M442" i="12"/>
  <c r="AN442" i="12"/>
  <c r="AO442" i="12"/>
  <c r="AP442" i="12"/>
  <c r="AQ442" i="12"/>
  <c r="AR442" i="12"/>
  <c r="AS442" i="12"/>
  <c r="AT442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M271" i="12"/>
  <c r="AN271" i="12"/>
  <c r="AO271" i="12"/>
  <c r="AP271" i="12"/>
  <c r="AQ271" i="12"/>
  <c r="AR271" i="12"/>
  <c r="AS271" i="12"/>
  <c r="AT271" i="12"/>
  <c r="BF442" i="4"/>
  <c r="BF271" i="4"/>
  <c r="AQ442" i="4"/>
  <c r="AR442" i="4"/>
  <c r="AS442" i="4" s="1"/>
  <c r="AT442" i="4" s="1"/>
  <c r="AU442" i="4" s="1"/>
  <c r="AV442" i="4" s="1"/>
  <c r="AQ271" i="4"/>
  <c r="AR271" i="4"/>
  <c r="AS271" i="4" s="1"/>
  <c r="AT271" i="4" s="1"/>
  <c r="AU271" i="4" s="1"/>
  <c r="AV271" i="4" s="1"/>
  <c r="AA442" i="4"/>
  <c r="AA271" i="4"/>
  <c r="R442" i="4"/>
  <c r="S442" i="4"/>
  <c r="T442" i="4"/>
  <c r="U442" i="4"/>
  <c r="X442" i="4" s="1"/>
  <c r="V442" i="4"/>
  <c r="R271" i="4"/>
  <c r="S271" i="4"/>
  <c r="T271" i="4"/>
  <c r="U271" i="4"/>
  <c r="V271" i="4"/>
  <c r="M442" i="4"/>
  <c r="J442" i="4" s="1"/>
  <c r="M271" i="4"/>
  <c r="J271" i="4" s="1"/>
  <c r="AW345" i="118" l="1"/>
  <c r="AX345" i="118"/>
  <c r="AW341" i="118"/>
  <c r="AX341" i="118"/>
  <c r="AW342" i="118"/>
  <c r="AX342" i="118"/>
  <c r="AW347" i="118"/>
  <c r="AX347" i="118"/>
  <c r="AW350" i="118"/>
  <c r="AW337" i="118"/>
  <c r="AW346" i="118"/>
  <c r="AX346" i="118"/>
  <c r="AW292" i="117"/>
  <c r="AX292" i="117"/>
  <c r="AX295" i="117"/>
  <c r="AW290" i="117"/>
  <c r="AW286" i="117"/>
  <c r="AX286" i="117"/>
  <c r="AW291" i="117"/>
  <c r="AX291" i="117"/>
  <c r="AW282" i="117"/>
  <c r="AW155" i="116"/>
  <c r="AX160" i="116"/>
  <c r="AW150" i="116"/>
  <c r="AX124" i="116"/>
  <c r="AX150" i="116" s="1"/>
  <c r="AW159" i="116"/>
  <c r="AX57" i="116"/>
  <c r="AX159" i="116" s="1"/>
  <c r="AW151" i="116"/>
  <c r="AX60" i="116"/>
  <c r="AX151" i="116" s="1"/>
  <c r="Z271" i="4"/>
  <c r="Z442" i="4"/>
  <c r="AO271" i="4"/>
  <c r="AU271" i="12"/>
  <c r="AU442" i="12"/>
  <c r="AV271" i="12"/>
  <c r="AV442" i="12"/>
  <c r="W442" i="4"/>
  <c r="AP271" i="4"/>
  <c r="AP442" i="4"/>
  <c r="AO442" i="4"/>
  <c r="W271" i="4"/>
  <c r="AW271" i="4"/>
  <c r="AX271" i="4" s="1"/>
  <c r="AW442" i="4"/>
  <c r="AX442" i="4" s="1"/>
  <c r="X271" i="4"/>
  <c r="AX350" i="118" l="1"/>
  <c r="AX337" i="118"/>
  <c r="AX290" i="117"/>
  <c r="AX282" i="117"/>
  <c r="AX147" i="116"/>
  <c r="AX155" i="116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M394" i="12"/>
  <c r="AN394" i="12"/>
  <c r="AO394" i="12"/>
  <c r="AP394" i="12"/>
  <c r="AQ394" i="12"/>
  <c r="AR394" i="12"/>
  <c r="AS394" i="12"/>
  <c r="AT39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M384" i="12"/>
  <c r="AN384" i="12"/>
  <c r="AO384" i="12"/>
  <c r="AP384" i="12"/>
  <c r="AQ384" i="12"/>
  <c r="AR384" i="12"/>
  <c r="AS384" i="12"/>
  <c r="AT384" i="12"/>
  <c r="BF384" i="4"/>
  <c r="BF394" i="4"/>
  <c r="AQ394" i="4"/>
  <c r="AR394" i="4"/>
  <c r="AS394" i="4" s="1"/>
  <c r="AT394" i="4" s="1"/>
  <c r="AU394" i="4" s="1"/>
  <c r="AV394" i="4" s="1"/>
  <c r="AQ384" i="4"/>
  <c r="AR384" i="4"/>
  <c r="AS384" i="4" s="1"/>
  <c r="AT384" i="4" s="1"/>
  <c r="AU384" i="4" s="1"/>
  <c r="AV384" i="4" s="1"/>
  <c r="AA394" i="4"/>
  <c r="AA384" i="4"/>
  <c r="S394" i="4"/>
  <c r="T394" i="4"/>
  <c r="U394" i="4"/>
  <c r="AO394" i="4" s="1"/>
  <c r="V394" i="4"/>
  <c r="S384" i="4"/>
  <c r="T384" i="4"/>
  <c r="U384" i="4"/>
  <c r="V384" i="4"/>
  <c r="R394" i="4"/>
  <c r="R384" i="4"/>
  <c r="M384" i="4"/>
  <c r="J384" i="4" s="1"/>
  <c r="M394" i="4"/>
  <c r="J394" i="4" s="1"/>
  <c r="AV394" i="12" l="1"/>
  <c r="X394" i="4"/>
  <c r="AU394" i="12"/>
  <c r="AU384" i="12"/>
  <c r="W394" i="4"/>
  <c r="AP384" i="4"/>
  <c r="Z384" i="4"/>
  <c r="Z394" i="4"/>
  <c r="AV384" i="12"/>
  <c r="AP394" i="4"/>
  <c r="W384" i="4"/>
  <c r="AO384" i="4"/>
  <c r="AW384" i="4"/>
  <c r="AX384" i="4" s="1"/>
  <c r="AW394" i="4"/>
  <c r="AX394" i="4" s="1"/>
  <c r="X384" i="4"/>
  <c r="K820" i="6" l="1"/>
  <c r="E750" i="4" l="1"/>
  <c r="E751" i="4"/>
  <c r="E752" i="4"/>
  <c r="Z438" i="12" l="1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M438" i="12"/>
  <c r="AN438" i="12"/>
  <c r="AO438" i="12"/>
  <c r="AP438" i="12"/>
  <c r="AQ438" i="12"/>
  <c r="AR438" i="12"/>
  <c r="AS438" i="12"/>
  <c r="AT438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M115" i="12"/>
  <c r="AN115" i="12"/>
  <c r="AO115" i="12"/>
  <c r="AP115" i="12"/>
  <c r="AQ115" i="12"/>
  <c r="AR115" i="12"/>
  <c r="AS115" i="12"/>
  <c r="AT115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M133" i="12"/>
  <c r="AN133" i="12"/>
  <c r="AO133" i="12"/>
  <c r="AP133" i="12"/>
  <c r="AQ133" i="12"/>
  <c r="AR133" i="12"/>
  <c r="AS133" i="12"/>
  <c r="AT133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M217" i="12"/>
  <c r="AN217" i="12"/>
  <c r="AO217" i="12"/>
  <c r="AP217" i="12"/>
  <c r="AQ217" i="12"/>
  <c r="AR217" i="12"/>
  <c r="AS217" i="12"/>
  <c r="AT217" i="12"/>
  <c r="Z645" i="12"/>
  <c r="AA645" i="12"/>
  <c r="AB645" i="12"/>
  <c r="AC645" i="12"/>
  <c r="AD645" i="12"/>
  <c r="AE645" i="12"/>
  <c r="AF645" i="12"/>
  <c r="AG645" i="12"/>
  <c r="AH645" i="12"/>
  <c r="AI645" i="12"/>
  <c r="AJ645" i="12"/>
  <c r="AK645" i="12"/>
  <c r="AL645" i="12"/>
  <c r="AM645" i="12"/>
  <c r="AN645" i="12"/>
  <c r="AO645" i="12"/>
  <c r="AP645" i="12"/>
  <c r="AQ645" i="12"/>
  <c r="AR645" i="12"/>
  <c r="AS645" i="12"/>
  <c r="AT645" i="12"/>
  <c r="BF115" i="4"/>
  <c r="BF133" i="4"/>
  <c r="BF217" i="4"/>
  <c r="BF645" i="4"/>
  <c r="BF438" i="4"/>
  <c r="AR438" i="4"/>
  <c r="AS438" i="4" s="1"/>
  <c r="AT438" i="4" s="1"/>
  <c r="AU438" i="4" s="1"/>
  <c r="AV438" i="4" s="1"/>
  <c r="AR115" i="4"/>
  <c r="AS115" i="4" s="1"/>
  <c r="AT115" i="4" s="1"/>
  <c r="AU115" i="4" s="1"/>
  <c r="AV115" i="4" s="1"/>
  <c r="AR133" i="4"/>
  <c r="AS133" i="4" s="1"/>
  <c r="AT133" i="4" s="1"/>
  <c r="AU133" i="4" s="1"/>
  <c r="AV133" i="4" s="1"/>
  <c r="AR217" i="4"/>
  <c r="AS217" i="4" s="1"/>
  <c r="AT217" i="4" s="1"/>
  <c r="AU217" i="4" s="1"/>
  <c r="AV217" i="4" s="1"/>
  <c r="AR645" i="4"/>
  <c r="AS645" i="4" s="1"/>
  <c r="AT645" i="4" s="1"/>
  <c r="AU645" i="4" s="1"/>
  <c r="AV645" i="4" s="1"/>
  <c r="AQ438" i="4"/>
  <c r="AQ115" i="4"/>
  <c r="AQ133" i="4"/>
  <c r="AQ217" i="4"/>
  <c r="AQ645" i="4"/>
  <c r="AA438" i="4"/>
  <c r="AA115" i="4"/>
  <c r="AA133" i="4"/>
  <c r="AA217" i="4"/>
  <c r="AA645" i="4"/>
  <c r="S438" i="4"/>
  <c r="T438" i="4"/>
  <c r="U438" i="4"/>
  <c r="AO438" i="4" s="1"/>
  <c r="V438" i="4"/>
  <c r="S115" i="4"/>
  <c r="T115" i="4"/>
  <c r="U115" i="4"/>
  <c r="V115" i="4"/>
  <c r="S133" i="4"/>
  <c r="T133" i="4"/>
  <c r="U133" i="4"/>
  <c r="AO133" i="4" s="1"/>
  <c r="V133" i="4"/>
  <c r="S217" i="4"/>
  <c r="T217" i="4"/>
  <c r="U217" i="4"/>
  <c r="V217" i="4"/>
  <c r="S645" i="4"/>
  <c r="T645" i="4"/>
  <c r="U645" i="4"/>
  <c r="X645" i="4" s="1"/>
  <c r="V645" i="4"/>
  <c r="R438" i="4"/>
  <c r="R115" i="4"/>
  <c r="R133" i="4"/>
  <c r="R217" i="4"/>
  <c r="R645" i="4"/>
  <c r="M438" i="4"/>
  <c r="J438" i="4" s="1"/>
  <c r="M115" i="4"/>
  <c r="J115" i="4" s="1"/>
  <c r="M133" i="4"/>
  <c r="J133" i="4" s="1"/>
  <c r="M217" i="4"/>
  <c r="J217" i="4" s="1"/>
  <c r="M645" i="4"/>
  <c r="J645" i="4" s="1"/>
  <c r="Z217" i="4" l="1"/>
  <c r="Z133" i="4"/>
  <c r="Z438" i="4"/>
  <c r="Z645" i="4"/>
  <c r="Z115" i="4"/>
  <c r="AO217" i="4"/>
  <c r="AV133" i="12"/>
  <c r="AU645" i="12"/>
  <c r="AV645" i="12"/>
  <c r="AU217" i="12"/>
  <c r="AV438" i="12"/>
  <c r="AV217" i="12"/>
  <c r="AU133" i="12"/>
  <c r="AU115" i="12"/>
  <c r="AV115" i="12"/>
  <c r="AU438" i="12"/>
  <c r="X217" i="4"/>
  <c r="W217" i="4"/>
  <c r="AP217" i="4"/>
  <c r="X438" i="4"/>
  <c r="AP438" i="4"/>
  <c r="W438" i="4"/>
  <c r="W115" i="4"/>
  <c r="AP645" i="4"/>
  <c r="AP115" i="4"/>
  <c r="X133" i="4"/>
  <c r="AO645" i="4"/>
  <c r="AP133" i="4"/>
  <c r="AO115" i="4"/>
  <c r="AW645" i="4"/>
  <c r="AX645" i="4" s="1"/>
  <c r="AW115" i="4"/>
  <c r="AX115" i="4" s="1"/>
  <c r="W133" i="4"/>
  <c r="AW133" i="4"/>
  <c r="AX133" i="4" s="1"/>
  <c r="AW217" i="4"/>
  <c r="AX217" i="4" s="1"/>
  <c r="AW438" i="4"/>
  <c r="AX438" i="4" s="1"/>
  <c r="W645" i="4"/>
  <c r="X115" i="4"/>
  <c r="Z301" i="12" l="1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M301" i="12"/>
  <c r="AN301" i="12"/>
  <c r="AO301" i="12"/>
  <c r="AP301" i="12"/>
  <c r="AQ301" i="12"/>
  <c r="AR301" i="12"/>
  <c r="AS301" i="12"/>
  <c r="AT30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M381" i="12"/>
  <c r="AN381" i="12"/>
  <c r="AO381" i="12"/>
  <c r="AP381" i="12"/>
  <c r="AQ381" i="12"/>
  <c r="AR381" i="12"/>
  <c r="AS381" i="12"/>
  <c r="AT381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M458" i="12"/>
  <c r="AN458" i="12"/>
  <c r="AO458" i="12"/>
  <c r="AP458" i="12"/>
  <c r="AQ458" i="12"/>
  <c r="AR458" i="12"/>
  <c r="AS458" i="12"/>
  <c r="AT458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M250" i="12"/>
  <c r="AN250" i="12"/>
  <c r="AO250" i="12"/>
  <c r="AP250" i="12"/>
  <c r="AQ250" i="12"/>
  <c r="AR250" i="12"/>
  <c r="AS250" i="12"/>
  <c r="AT250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M337" i="12"/>
  <c r="AN337" i="12"/>
  <c r="AO337" i="12"/>
  <c r="AP337" i="12"/>
  <c r="AQ337" i="12"/>
  <c r="AR337" i="12"/>
  <c r="AS337" i="12"/>
  <c r="AT337" i="12"/>
  <c r="BF381" i="4"/>
  <c r="BF458" i="4"/>
  <c r="BF250" i="4"/>
  <c r="BF337" i="4"/>
  <c r="BF301" i="4"/>
  <c r="AQ301" i="4"/>
  <c r="AR301" i="4"/>
  <c r="AS301" i="4" s="1"/>
  <c r="AT301" i="4" s="1"/>
  <c r="AU301" i="4" s="1"/>
  <c r="AV301" i="4" s="1"/>
  <c r="AQ381" i="4"/>
  <c r="AR381" i="4"/>
  <c r="AS381" i="4" s="1"/>
  <c r="AT381" i="4" s="1"/>
  <c r="AU381" i="4" s="1"/>
  <c r="AV381" i="4" s="1"/>
  <c r="AQ458" i="4"/>
  <c r="AR458" i="4"/>
  <c r="AS458" i="4" s="1"/>
  <c r="AT458" i="4" s="1"/>
  <c r="AU458" i="4" s="1"/>
  <c r="AV458" i="4" s="1"/>
  <c r="AQ250" i="4"/>
  <c r="AR250" i="4"/>
  <c r="AS250" i="4" s="1"/>
  <c r="AT250" i="4" s="1"/>
  <c r="AU250" i="4" s="1"/>
  <c r="AV250" i="4" s="1"/>
  <c r="AQ337" i="4"/>
  <c r="AR337" i="4"/>
  <c r="AS337" i="4" s="1"/>
  <c r="AT337" i="4" s="1"/>
  <c r="AU337" i="4" s="1"/>
  <c r="AV337" i="4" s="1"/>
  <c r="AA301" i="4"/>
  <c r="AA381" i="4"/>
  <c r="AA458" i="4"/>
  <c r="AA250" i="4"/>
  <c r="AA337" i="4"/>
  <c r="R301" i="4"/>
  <c r="S301" i="4"/>
  <c r="T301" i="4"/>
  <c r="U301" i="4"/>
  <c r="AP301" i="4" s="1"/>
  <c r="V301" i="4"/>
  <c r="R381" i="4"/>
  <c r="S381" i="4"/>
  <c r="T381" i="4"/>
  <c r="U381" i="4"/>
  <c r="V381" i="4"/>
  <c r="R458" i="4"/>
  <c r="S458" i="4"/>
  <c r="T458" i="4"/>
  <c r="U458" i="4"/>
  <c r="X458" i="4" s="1"/>
  <c r="V458" i="4"/>
  <c r="R250" i="4"/>
  <c r="S250" i="4"/>
  <c r="T250" i="4"/>
  <c r="U250" i="4"/>
  <c r="AP250" i="4" s="1"/>
  <c r="V250" i="4"/>
  <c r="R337" i="4"/>
  <c r="S337" i="4"/>
  <c r="T337" i="4"/>
  <c r="U337" i="4"/>
  <c r="V337" i="4"/>
  <c r="M301" i="4"/>
  <c r="J301" i="4" s="1"/>
  <c r="M381" i="4"/>
  <c r="Z381" i="4" s="1"/>
  <c r="M458" i="4"/>
  <c r="J458" i="4" s="1"/>
  <c r="M250" i="4"/>
  <c r="Z250" i="4" s="1"/>
  <c r="M337" i="4"/>
  <c r="J337" i="4" s="1"/>
  <c r="J250" i="4" l="1"/>
  <c r="AV301" i="12"/>
  <c r="AU250" i="12"/>
  <c r="AV381" i="12"/>
  <c r="AU301" i="12"/>
  <c r="J381" i="4"/>
  <c r="Z458" i="4"/>
  <c r="Z337" i="4"/>
  <c r="Z301" i="4"/>
  <c r="AV250" i="12"/>
  <c r="AV337" i="12"/>
  <c r="AU337" i="12"/>
  <c r="AU381" i="12"/>
  <c r="AU458" i="12"/>
  <c r="AV458" i="12"/>
  <c r="W337" i="4"/>
  <c r="W250" i="4"/>
  <c r="W301" i="4"/>
  <c r="W381" i="4"/>
  <c r="X301" i="4"/>
  <c r="AO337" i="4"/>
  <c r="AO250" i="4"/>
  <c r="AO458" i="4"/>
  <c r="AO381" i="4"/>
  <c r="AO301" i="4"/>
  <c r="X381" i="4"/>
  <c r="X250" i="4"/>
  <c r="AP337" i="4"/>
  <c r="AP458" i="4"/>
  <c r="AP381" i="4"/>
  <c r="AW250" i="4"/>
  <c r="AX250" i="4" s="1"/>
  <c r="AW381" i="4"/>
  <c r="AX381" i="4" s="1"/>
  <c r="AW337" i="4"/>
  <c r="AX337" i="4" s="1"/>
  <c r="AW458" i="4"/>
  <c r="AX458" i="4" s="1"/>
  <c r="AW301" i="4"/>
  <c r="AX301" i="4" s="1"/>
  <c r="W458" i="4"/>
  <c r="X337" i="4"/>
  <c r="BF41" i="4" l="1"/>
  <c r="BF238" i="4"/>
  <c r="BF594" i="4"/>
  <c r="AQ594" i="4"/>
  <c r="AR594" i="4"/>
  <c r="AS594" i="4" s="1"/>
  <c r="AT594" i="4" s="1"/>
  <c r="AU594" i="4" s="1"/>
  <c r="AV594" i="4" s="1"/>
  <c r="AQ238" i="4"/>
  <c r="AR238" i="4"/>
  <c r="AS238" i="4" s="1"/>
  <c r="AT238" i="4" s="1"/>
  <c r="AU238" i="4" s="1"/>
  <c r="AV238" i="4" s="1"/>
  <c r="AQ41" i="4"/>
  <c r="AR41" i="4"/>
  <c r="AS41" i="4" s="1"/>
  <c r="AT41" i="4" s="1"/>
  <c r="AU41" i="4" s="1"/>
  <c r="AV41" i="4" s="1"/>
  <c r="AA594" i="4"/>
  <c r="AA238" i="4"/>
  <c r="AA41" i="4"/>
  <c r="S594" i="4"/>
  <c r="T594" i="4"/>
  <c r="U594" i="4"/>
  <c r="V594" i="4"/>
  <c r="S238" i="4"/>
  <c r="T238" i="4"/>
  <c r="U238" i="4"/>
  <c r="V238" i="4"/>
  <c r="S41" i="4"/>
  <c r="T41" i="4"/>
  <c r="U41" i="4"/>
  <c r="AO41" i="4" s="1"/>
  <c r="V41" i="4"/>
  <c r="AA594" i="12"/>
  <c r="AB594" i="12"/>
  <c r="AC594" i="12"/>
  <c r="AD594" i="12"/>
  <c r="AE594" i="12"/>
  <c r="AF594" i="12"/>
  <c r="AG594" i="12"/>
  <c r="AH594" i="12"/>
  <c r="AI594" i="12"/>
  <c r="AJ594" i="12"/>
  <c r="AK594" i="12"/>
  <c r="AL594" i="12"/>
  <c r="AM594" i="12"/>
  <c r="AN594" i="12"/>
  <c r="AO594" i="12"/>
  <c r="AP594" i="12"/>
  <c r="AQ594" i="12"/>
  <c r="AR594" i="12"/>
  <c r="AS594" i="12"/>
  <c r="AT594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M238" i="12"/>
  <c r="AN238" i="12"/>
  <c r="AO238" i="12"/>
  <c r="AP238" i="12"/>
  <c r="AQ238" i="12"/>
  <c r="AR238" i="12"/>
  <c r="AS238" i="12"/>
  <c r="AT238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M41" i="12"/>
  <c r="AN41" i="12"/>
  <c r="AO41" i="12"/>
  <c r="AP41" i="12"/>
  <c r="AQ41" i="12"/>
  <c r="AR41" i="12"/>
  <c r="AS41" i="12"/>
  <c r="AT41" i="12"/>
  <c r="Z594" i="12"/>
  <c r="Z238" i="12"/>
  <c r="Z41" i="12"/>
  <c r="R594" i="4"/>
  <c r="R238" i="4"/>
  <c r="R41" i="4"/>
  <c r="M594" i="4"/>
  <c r="Z594" i="4" s="1"/>
  <c r="M238" i="4"/>
  <c r="Z238" i="4" s="1"/>
  <c r="M41" i="4"/>
  <c r="Z41" i="4" s="1"/>
  <c r="J41" i="4" l="1"/>
  <c r="W41" i="4"/>
  <c r="W594" i="4"/>
  <c r="J238" i="4"/>
  <c r="AO238" i="4" s="1"/>
  <c r="J594" i="4"/>
  <c r="AO594" i="4" s="1"/>
  <c r="AV594" i="12"/>
  <c r="AU41" i="12"/>
  <c r="AU594" i="12"/>
  <c r="AV41" i="12"/>
  <c r="AU238" i="12"/>
  <c r="AV238" i="12"/>
  <c r="W238" i="4"/>
  <c r="X41" i="4"/>
  <c r="X238" i="4"/>
  <c r="AP41" i="4"/>
  <c r="AP238" i="4"/>
  <c r="X594" i="4"/>
  <c r="AW238" i="4"/>
  <c r="AX238" i="4" s="1"/>
  <c r="AW41" i="4"/>
  <c r="AX41" i="4" s="1"/>
  <c r="AW594" i="4"/>
  <c r="AX594" i="4" s="1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8" i="4"/>
  <c r="S69" i="4"/>
  <c r="S70" i="4"/>
  <c r="S71" i="4"/>
  <c r="S72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9" i="4"/>
  <c r="S240" i="4"/>
  <c r="S241" i="4"/>
  <c r="S242" i="4"/>
  <c r="S243" i="4"/>
  <c r="S244" i="4"/>
  <c r="S245" i="4"/>
  <c r="S246" i="4"/>
  <c r="S247" i="4"/>
  <c r="S248" i="4"/>
  <c r="S249" i="4"/>
  <c r="S251" i="4"/>
  <c r="S528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S270" i="4"/>
  <c r="S272" i="4"/>
  <c r="S273" i="4"/>
  <c r="S274" i="4"/>
  <c r="S275" i="4"/>
  <c r="S276" i="4"/>
  <c r="S277" i="4"/>
  <c r="S278" i="4"/>
  <c r="S279" i="4"/>
  <c r="S280" i="4"/>
  <c r="S281" i="4"/>
  <c r="S282" i="4"/>
  <c r="S283" i="4"/>
  <c r="S284" i="4"/>
  <c r="S285" i="4"/>
  <c r="S286" i="4"/>
  <c r="S287" i="4"/>
  <c r="S288" i="4"/>
  <c r="S289" i="4"/>
  <c r="S290" i="4"/>
  <c r="S291" i="4"/>
  <c r="S292" i="4"/>
  <c r="S293" i="4"/>
  <c r="S294" i="4"/>
  <c r="S295" i="4"/>
  <c r="S296" i="4"/>
  <c r="S297" i="4"/>
  <c r="S298" i="4"/>
  <c r="S299" i="4"/>
  <c r="S300" i="4"/>
  <c r="S302" i="4"/>
  <c r="S303" i="4"/>
  <c r="S304" i="4"/>
  <c r="S305" i="4"/>
  <c r="S306" i="4"/>
  <c r="S307" i="4"/>
  <c r="S308" i="4"/>
  <c r="S309" i="4"/>
  <c r="S310" i="4"/>
  <c r="S311" i="4"/>
  <c r="S312" i="4"/>
  <c r="S313" i="4"/>
  <c r="S314" i="4"/>
  <c r="S315" i="4"/>
  <c r="S316" i="4"/>
  <c r="S317" i="4"/>
  <c r="S318" i="4"/>
  <c r="S319" i="4"/>
  <c r="S320" i="4"/>
  <c r="S321" i="4"/>
  <c r="S322" i="4"/>
  <c r="S323" i="4"/>
  <c r="S324" i="4"/>
  <c r="S325" i="4"/>
  <c r="S326" i="4"/>
  <c r="S327" i="4"/>
  <c r="S328" i="4"/>
  <c r="S329" i="4"/>
  <c r="S330" i="4"/>
  <c r="S331" i="4"/>
  <c r="S332" i="4"/>
  <c r="S333" i="4"/>
  <c r="S334" i="4"/>
  <c r="S335" i="4"/>
  <c r="S336" i="4"/>
  <c r="S338" i="4"/>
  <c r="S339" i="4"/>
  <c r="S340" i="4"/>
  <c r="S341" i="4"/>
  <c r="S342" i="4"/>
  <c r="S343" i="4"/>
  <c r="S344" i="4"/>
  <c r="S345" i="4"/>
  <c r="S346" i="4"/>
  <c r="S347" i="4"/>
  <c r="S348" i="4"/>
  <c r="S349" i="4"/>
  <c r="S350" i="4"/>
  <c r="S351" i="4"/>
  <c r="S352" i="4"/>
  <c r="S353" i="4"/>
  <c r="S354" i="4"/>
  <c r="S355" i="4"/>
  <c r="S356" i="4"/>
  <c r="S357" i="4"/>
  <c r="S358" i="4"/>
  <c r="S359" i="4"/>
  <c r="S360" i="4"/>
  <c r="S361" i="4"/>
  <c r="S362" i="4"/>
  <c r="S363" i="4"/>
  <c r="S364" i="4"/>
  <c r="S365" i="4"/>
  <c r="S366" i="4"/>
  <c r="S367" i="4"/>
  <c r="S368" i="4"/>
  <c r="S369" i="4"/>
  <c r="S370" i="4"/>
  <c r="S371" i="4"/>
  <c r="S372" i="4"/>
  <c r="S373" i="4"/>
  <c r="S374" i="4"/>
  <c r="S375" i="4"/>
  <c r="S376" i="4"/>
  <c r="S377" i="4"/>
  <c r="S378" i="4"/>
  <c r="S379" i="4"/>
  <c r="S380" i="4"/>
  <c r="S382" i="4"/>
  <c r="S383" i="4"/>
  <c r="S385" i="4"/>
  <c r="S386" i="4"/>
  <c r="S387" i="4"/>
  <c r="S388" i="4"/>
  <c r="S389" i="4"/>
  <c r="S390" i="4"/>
  <c r="S391" i="4"/>
  <c r="S392" i="4"/>
  <c r="S393" i="4"/>
  <c r="S395" i="4"/>
  <c r="S396" i="4"/>
  <c r="S397" i="4"/>
  <c r="S398" i="4"/>
  <c r="S399" i="4"/>
  <c r="S400" i="4"/>
  <c r="S401" i="4"/>
  <c r="S402" i="4"/>
  <c r="S403" i="4"/>
  <c r="S404" i="4"/>
  <c r="S405" i="4"/>
  <c r="S406" i="4"/>
  <c r="S407" i="4"/>
  <c r="S408" i="4"/>
  <c r="S409" i="4"/>
  <c r="S410" i="4"/>
  <c r="S411" i="4"/>
  <c r="S412" i="4"/>
  <c r="S413" i="4"/>
  <c r="S414" i="4"/>
  <c r="S415" i="4"/>
  <c r="S416" i="4"/>
  <c r="S417" i="4"/>
  <c r="S418" i="4"/>
  <c r="S419" i="4"/>
  <c r="S420" i="4"/>
  <c r="S421" i="4"/>
  <c r="S422" i="4"/>
  <c r="S423" i="4"/>
  <c r="S424" i="4"/>
  <c r="S425" i="4"/>
  <c r="S426" i="4"/>
  <c r="S427" i="4"/>
  <c r="S428" i="4"/>
  <c r="S429" i="4"/>
  <c r="S430" i="4"/>
  <c r="S431" i="4"/>
  <c r="S432" i="4"/>
  <c r="S433" i="4"/>
  <c r="S434" i="4"/>
  <c r="S435" i="4"/>
  <c r="S436" i="4"/>
  <c r="S437" i="4"/>
  <c r="S439" i="4"/>
  <c r="S440" i="4"/>
  <c r="S441" i="4"/>
  <c r="S443" i="4"/>
  <c r="S444" i="4"/>
  <c r="S445" i="4"/>
  <c r="S446" i="4"/>
  <c r="S447" i="4"/>
  <c r="S448" i="4"/>
  <c r="S449" i="4"/>
  <c r="S450" i="4"/>
  <c r="S451" i="4"/>
  <c r="S452" i="4"/>
  <c r="S453" i="4"/>
  <c r="S454" i="4"/>
  <c r="S455" i="4"/>
  <c r="S456" i="4"/>
  <c r="S457" i="4"/>
  <c r="S459" i="4"/>
  <c r="S460" i="4"/>
  <c r="S461" i="4"/>
  <c r="S462" i="4"/>
  <c r="S463" i="4"/>
  <c r="S464" i="4"/>
  <c r="S465" i="4"/>
  <c r="S466" i="4"/>
  <c r="S467" i="4"/>
  <c r="S468" i="4"/>
  <c r="S469" i="4"/>
  <c r="S470" i="4"/>
  <c r="S471" i="4"/>
  <c r="S472" i="4"/>
  <c r="S473" i="4"/>
  <c r="S474" i="4"/>
  <c r="S475" i="4"/>
  <c r="S476" i="4"/>
  <c r="S477" i="4"/>
  <c r="S478" i="4"/>
  <c r="S479" i="4"/>
  <c r="S480" i="4"/>
  <c r="S481" i="4"/>
  <c r="S482" i="4"/>
  <c r="S483" i="4"/>
  <c r="S484" i="4"/>
  <c r="S485" i="4"/>
  <c r="S486" i="4"/>
  <c r="S487" i="4"/>
  <c r="S488" i="4"/>
  <c r="S489" i="4"/>
  <c r="S490" i="4"/>
  <c r="S491" i="4"/>
  <c r="S492" i="4"/>
  <c r="S493" i="4"/>
  <c r="S494" i="4"/>
  <c r="S495" i="4"/>
  <c r="S496" i="4"/>
  <c r="S497" i="4"/>
  <c r="S498" i="4"/>
  <c r="S499" i="4"/>
  <c r="S500" i="4"/>
  <c r="S501" i="4"/>
  <c r="S502" i="4"/>
  <c r="S503" i="4"/>
  <c r="S504" i="4"/>
  <c r="S505" i="4"/>
  <c r="S506" i="4"/>
  <c r="S507" i="4"/>
  <c r="S508" i="4"/>
  <c r="S509" i="4"/>
  <c r="S510" i="4"/>
  <c r="S511" i="4"/>
  <c r="S512" i="4"/>
  <c r="S513" i="4"/>
  <c r="S514" i="4"/>
  <c r="S515" i="4"/>
  <c r="S516" i="4"/>
  <c r="S517" i="4"/>
  <c r="S518" i="4"/>
  <c r="S519" i="4"/>
  <c r="S520" i="4"/>
  <c r="S521" i="4"/>
  <c r="S522" i="4"/>
  <c r="S523" i="4"/>
  <c r="S525" i="4"/>
  <c r="S526" i="4"/>
  <c r="S527" i="4"/>
  <c r="S529" i="4"/>
  <c r="S530" i="4"/>
  <c r="S531" i="4"/>
  <c r="S532" i="4"/>
  <c r="S533" i="4"/>
  <c r="S534" i="4"/>
  <c r="S535" i="4"/>
  <c r="S536" i="4"/>
  <c r="S537" i="4"/>
  <c r="S538" i="4"/>
  <c r="S539" i="4"/>
  <c r="S540" i="4"/>
  <c r="S541" i="4"/>
  <c r="S542" i="4"/>
  <c r="S543" i="4"/>
  <c r="S73" i="4"/>
  <c r="S544" i="4"/>
  <c r="S545" i="4"/>
  <c r="S546" i="4"/>
  <c r="S547" i="4"/>
  <c r="S548" i="4"/>
  <c r="S549" i="4"/>
  <c r="S550" i="4"/>
  <c r="S551" i="4"/>
  <c r="S553" i="4"/>
  <c r="S554" i="4"/>
  <c r="S555" i="4"/>
  <c r="S556" i="4"/>
  <c r="S557" i="4"/>
  <c r="S558" i="4"/>
  <c r="S42" i="4"/>
  <c r="S559" i="4"/>
  <c r="S560" i="4"/>
  <c r="S561" i="4"/>
  <c r="S562" i="4"/>
  <c r="S563" i="4"/>
  <c r="S564" i="4"/>
  <c r="S565" i="4"/>
  <c r="S566" i="4"/>
  <c r="S567" i="4"/>
  <c r="S568" i="4"/>
  <c r="S575" i="4"/>
  <c r="S569" i="4"/>
  <c r="S570" i="4"/>
  <c r="S571" i="4"/>
  <c r="S572" i="4"/>
  <c r="S573" i="4"/>
  <c r="S574" i="4"/>
  <c r="S576" i="4"/>
  <c r="S577" i="4"/>
  <c r="S578" i="4"/>
  <c r="S579" i="4"/>
  <c r="S580" i="4"/>
  <c r="S581" i="4"/>
  <c r="S582" i="4"/>
  <c r="S583" i="4"/>
  <c r="S584" i="4"/>
  <c r="S585" i="4"/>
  <c r="S586" i="4"/>
  <c r="S588" i="4"/>
  <c r="S589" i="4"/>
  <c r="S590" i="4"/>
  <c r="S591" i="4"/>
  <c r="S592" i="4"/>
  <c r="S593" i="4"/>
  <c r="S595" i="4"/>
  <c r="S596" i="4"/>
  <c r="S597" i="4"/>
  <c r="S598" i="4"/>
  <c r="S599" i="4"/>
  <c r="S600" i="4"/>
  <c r="S601" i="4"/>
  <c r="S602" i="4"/>
  <c r="S603" i="4"/>
  <c r="S604" i="4"/>
  <c r="S605" i="4"/>
  <c r="S606" i="4"/>
  <c r="S607" i="4"/>
  <c r="S608" i="4"/>
  <c r="S609" i="4"/>
  <c r="S610" i="4"/>
  <c r="S611" i="4"/>
  <c r="S612" i="4"/>
  <c r="S613" i="4"/>
  <c r="S614" i="4"/>
  <c r="S615" i="4"/>
  <c r="S616" i="4"/>
  <c r="S617" i="4"/>
  <c r="S618" i="4"/>
  <c r="S619" i="4"/>
  <c r="S620" i="4"/>
  <c r="S621" i="4"/>
  <c r="S622" i="4"/>
  <c r="S623" i="4"/>
  <c r="S624" i="4"/>
  <c r="S625" i="4"/>
  <c r="S626" i="4"/>
  <c r="S627" i="4"/>
  <c r="S628" i="4"/>
  <c r="S629" i="4"/>
  <c r="S630" i="4"/>
  <c r="S631" i="4"/>
  <c r="S632" i="4"/>
  <c r="S633" i="4"/>
  <c r="S634" i="4"/>
  <c r="S635" i="4"/>
  <c r="S636" i="4"/>
  <c r="S637" i="4"/>
  <c r="S638" i="4"/>
  <c r="S639" i="4"/>
  <c r="S640" i="4"/>
  <c r="S641" i="4"/>
  <c r="S642" i="4"/>
  <c r="S643" i="4"/>
  <c r="S644" i="4"/>
  <c r="S646" i="4"/>
  <c r="S647" i="4"/>
  <c r="S648" i="4"/>
  <c r="S649" i="4"/>
  <c r="S650" i="4"/>
  <c r="S651" i="4"/>
  <c r="S652" i="4"/>
  <c r="S653" i="4"/>
  <c r="S654" i="4"/>
  <c r="S655" i="4"/>
  <c r="S656" i="4"/>
  <c r="S657" i="4"/>
  <c r="S658" i="4"/>
  <c r="S659" i="4"/>
  <c r="S660" i="4"/>
  <c r="S661" i="4"/>
  <c r="S662" i="4"/>
  <c r="S663" i="4"/>
  <c r="S664" i="4"/>
  <c r="S665" i="4"/>
  <c r="S666" i="4"/>
  <c r="S667" i="4"/>
  <c r="S668" i="4"/>
  <c r="S669" i="4"/>
  <c r="S670" i="4"/>
  <c r="S671" i="4"/>
  <c r="S672" i="4"/>
  <c r="S673" i="4"/>
  <c r="S674" i="4"/>
  <c r="S675" i="4"/>
  <c r="S676" i="4"/>
  <c r="S677" i="4"/>
  <c r="S678" i="4"/>
  <c r="S679" i="4"/>
  <c r="S681" i="4"/>
  <c r="S682" i="4"/>
  <c r="S683" i="4"/>
  <c r="S684" i="4"/>
  <c r="S685" i="4"/>
  <c r="S686" i="4"/>
  <c r="S687" i="4"/>
  <c r="S688" i="4"/>
  <c r="S689" i="4"/>
  <c r="S690" i="4"/>
  <c r="S691" i="4"/>
  <c r="S692" i="4"/>
  <c r="S693" i="4"/>
  <c r="S694" i="4"/>
  <c r="S695" i="4"/>
  <c r="S696" i="4"/>
  <c r="S697" i="4"/>
  <c r="S698" i="4"/>
  <c r="S699" i="4"/>
  <c r="S700" i="4"/>
  <c r="S587" i="4"/>
  <c r="S701" i="4"/>
  <c r="S702" i="4"/>
  <c r="S703" i="4"/>
  <c r="S704" i="4"/>
  <c r="S705" i="4"/>
  <c r="S706" i="4"/>
  <c r="S707" i="4"/>
  <c r="S708" i="4"/>
  <c r="S709" i="4"/>
  <c r="S710" i="4"/>
  <c r="S711" i="4"/>
  <c r="S712" i="4"/>
  <c r="S713" i="4"/>
  <c r="S714" i="4"/>
  <c r="S715" i="4"/>
  <c r="S716" i="4"/>
  <c r="S717" i="4"/>
  <c r="S718" i="4"/>
  <c r="S719" i="4"/>
  <c r="S720" i="4"/>
  <c r="S721" i="4"/>
  <c r="S722" i="4"/>
  <c r="S723" i="4"/>
  <c r="S724" i="4"/>
  <c r="S725" i="4"/>
  <c r="S726" i="4"/>
  <c r="S727" i="4"/>
  <c r="S728" i="4"/>
  <c r="S729" i="4"/>
  <c r="S730" i="4"/>
  <c r="S731" i="4"/>
  <c r="S732" i="4"/>
  <c r="S733" i="4"/>
  <c r="S734" i="4"/>
  <c r="S735" i="4"/>
  <c r="S736" i="4"/>
  <c r="S737" i="4"/>
  <c r="S738" i="4"/>
  <c r="S739" i="4"/>
  <c r="S740" i="4"/>
  <c r="S741" i="4"/>
  <c r="S742" i="4"/>
  <c r="S743" i="4"/>
  <c r="S744" i="4"/>
  <c r="S745" i="4"/>
  <c r="S746" i="4"/>
  <c r="S747" i="4"/>
  <c r="S748" i="4"/>
  <c r="S7" i="4"/>
  <c r="AP594" i="4" l="1"/>
  <c r="AR8" i="4" l="1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6" i="4"/>
  <c r="AR37" i="4"/>
  <c r="AR38" i="4"/>
  <c r="AR39" i="4"/>
  <c r="AR40" i="4"/>
  <c r="AR43" i="4"/>
  <c r="AR44" i="4"/>
  <c r="AR45" i="4"/>
  <c r="AR46" i="4"/>
  <c r="AR47" i="4"/>
  <c r="AR48" i="4"/>
  <c r="AR49" i="4"/>
  <c r="AR50" i="4"/>
  <c r="AR51" i="4"/>
  <c r="AR52" i="4"/>
  <c r="AR53" i="4"/>
  <c r="AR54" i="4"/>
  <c r="AR55" i="4"/>
  <c r="AR56" i="4"/>
  <c r="AR57" i="4"/>
  <c r="AR58" i="4"/>
  <c r="AR59" i="4"/>
  <c r="AR60" i="4"/>
  <c r="AR61" i="4"/>
  <c r="AR62" i="4"/>
  <c r="AR63" i="4"/>
  <c r="AR64" i="4"/>
  <c r="AR65" i="4"/>
  <c r="AR66" i="4"/>
  <c r="AR67" i="4"/>
  <c r="AR68" i="4"/>
  <c r="AR69" i="4"/>
  <c r="AR70" i="4"/>
  <c r="AR71" i="4"/>
  <c r="AR72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6" i="4"/>
  <c r="AR117" i="4"/>
  <c r="AR118" i="4"/>
  <c r="AR119" i="4"/>
  <c r="AR120" i="4"/>
  <c r="AR121" i="4"/>
  <c r="AR122" i="4"/>
  <c r="AR123" i="4"/>
  <c r="AR124" i="4"/>
  <c r="AR125" i="4"/>
  <c r="AR126" i="4"/>
  <c r="AR127" i="4"/>
  <c r="AR128" i="4"/>
  <c r="AR129" i="4"/>
  <c r="AR130" i="4"/>
  <c r="AR131" i="4"/>
  <c r="AR132" i="4"/>
  <c r="AR134" i="4"/>
  <c r="AR135" i="4"/>
  <c r="AR136" i="4"/>
  <c r="AR137" i="4"/>
  <c r="AR138" i="4"/>
  <c r="AR139" i="4"/>
  <c r="AR140" i="4"/>
  <c r="AR141" i="4"/>
  <c r="AR142" i="4"/>
  <c r="AR143" i="4"/>
  <c r="AR144" i="4"/>
  <c r="AR145" i="4"/>
  <c r="AR146" i="4"/>
  <c r="AR147" i="4"/>
  <c r="AR148" i="4"/>
  <c r="AR149" i="4"/>
  <c r="AR150" i="4"/>
  <c r="AR151" i="4"/>
  <c r="AR152" i="4"/>
  <c r="AR153" i="4"/>
  <c r="AR154" i="4"/>
  <c r="AR155" i="4"/>
  <c r="AR156" i="4"/>
  <c r="AR157" i="4"/>
  <c r="AR158" i="4"/>
  <c r="AR159" i="4"/>
  <c r="AR160" i="4"/>
  <c r="AR161" i="4"/>
  <c r="AR162" i="4"/>
  <c r="AR163" i="4"/>
  <c r="AR164" i="4"/>
  <c r="AR165" i="4"/>
  <c r="AR166" i="4"/>
  <c r="AR167" i="4"/>
  <c r="AR168" i="4"/>
  <c r="AR170" i="4"/>
  <c r="AR171" i="4"/>
  <c r="AR172" i="4"/>
  <c r="AR173" i="4"/>
  <c r="AR174" i="4"/>
  <c r="AR175" i="4"/>
  <c r="AR176" i="4"/>
  <c r="AR177" i="4"/>
  <c r="AR178" i="4"/>
  <c r="AR179" i="4"/>
  <c r="AR180" i="4"/>
  <c r="AR181" i="4"/>
  <c r="AR182" i="4"/>
  <c r="AR183" i="4"/>
  <c r="AR184" i="4"/>
  <c r="AR185" i="4"/>
  <c r="AR186" i="4"/>
  <c r="AR187" i="4"/>
  <c r="AR188" i="4"/>
  <c r="AR189" i="4"/>
  <c r="AR190" i="4"/>
  <c r="AR191" i="4"/>
  <c r="AR192" i="4"/>
  <c r="AR193" i="4"/>
  <c r="AR194" i="4"/>
  <c r="AR195" i="4"/>
  <c r="AR196" i="4"/>
  <c r="AR197" i="4"/>
  <c r="AR198" i="4"/>
  <c r="AR199" i="4"/>
  <c r="AR200" i="4"/>
  <c r="AR201" i="4"/>
  <c r="AR202" i="4"/>
  <c r="AR203" i="4"/>
  <c r="AR204" i="4"/>
  <c r="AR205" i="4"/>
  <c r="AR206" i="4"/>
  <c r="AR207" i="4"/>
  <c r="AR208" i="4"/>
  <c r="AR209" i="4"/>
  <c r="AR210" i="4"/>
  <c r="AR211" i="4"/>
  <c r="AR212" i="4"/>
  <c r="AR213" i="4"/>
  <c r="AR214" i="4"/>
  <c r="AR215" i="4"/>
  <c r="AR216" i="4"/>
  <c r="AR218" i="4"/>
  <c r="AR219" i="4"/>
  <c r="AR220" i="4"/>
  <c r="AR221" i="4"/>
  <c r="AR222" i="4"/>
  <c r="AR223" i="4"/>
  <c r="AR224" i="4"/>
  <c r="AR225" i="4"/>
  <c r="AR226" i="4"/>
  <c r="AR227" i="4"/>
  <c r="AR228" i="4"/>
  <c r="AR229" i="4"/>
  <c r="AR230" i="4"/>
  <c r="AR231" i="4"/>
  <c r="AR232" i="4"/>
  <c r="AR233" i="4"/>
  <c r="AR234" i="4"/>
  <c r="AR235" i="4"/>
  <c r="AR236" i="4"/>
  <c r="AR237" i="4"/>
  <c r="AR239" i="4"/>
  <c r="AR240" i="4"/>
  <c r="AR241" i="4"/>
  <c r="AR242" i="4"/>
  <c r="AR243" i="4"/>
  <c r="AR244" i="4"/>
  <c r="AR245" i="4"/>
  <c r="AR246" i="4"/>
  <c r="AR247" i="4"/>
  <c r="AR248" i="4"/>
  <c r="AR249" i="4"/>
  <c r="AR251" i="4"/>
  <c r="AR528" i="4"/>
  <c r="AR252" i="4"/>
  <c r="AR253" i="4"/>
  <c r="AR254" i="4"/>
  <c r="AR255" i="4"/>
  <c r="AR256" i="4"/>
  <c r="AR257" i="4"/>
  <c r="AR258" i="4"/>
  <c r="AR259" i="4"/>
  <c r="AR260" i="4"/>
  <c r="AR261" i="4"/>
  <c r="AR262" i="4"/>
  <c r="AR263" i="4"/>
  <c r="AR264" i="4"/>
  <c r="AR265" i="4"/>
  <c r="AR266" i="4"/>
  <c r="AR267" i="4"/>
  <c r="AR268" i="4"/>
  <c r="AR269" i="4"/>
  <c r="AR270" i="4"/>
  <c r="AR272" i="4"/>
  <c r="AR273" i="4"/>
  <c r="AR274" i="4"/>
  <c r="AR275" i="4"/>
  <c r="AR276" i="4"/>
  <c r="AR277" i="4"/>
  <c r="AR278" i="4"/>
  <c r="AR279" i="4"/>
  <c r="AR280" i="4"/>
  <c r="AR281" i="4"/>
  <c r="AR282" i="4"/>
  <c r="AR283" i="4"/>
  <c r="AR284" i="4"/>
  <c r="AR285" i="4"/>
  <c r="AR286" i="4"/>
  <c r="AR287" i="4"/>
  <c r="AR288" i="4"/>
  <c r="AR289" i="4"/>
  <c r="AR290" i="4"/>
  <c r="AR291" i="4"/>
  <c r="AR292" i="4"/>
  <c r="AR293" i="4"/>
  <c r="AR294" i="4"/>
  <c r="AR295" i="4"/>
  <c r="AR296" i="4"/>
  <c r="AR297" i="4"/>
  <c r="AR298" i="4"/>
  <c r="AR299" i="4"/>
  <c r="AR300" i="4"/>
  <c r="AR302" i="4"/>
  <c r="AR303" i="4"/>
  <c r="AR304" i="4"/>
  <c r="AR305" i="4"/>
  <c r="AR306" i="4"/>
  <c r="AR307" i="4"/>
  <c r="AR308" i="4"/>
  <c r="AR309" i="4"/>
  <c r="AR310" i="4"/>
  <c r="AR311" i="4"/>
  <c r="AR312" i="4"/>
  <c r="AR313" i="4"/>
  <c r="AR314" i="4"/>
  <c r="AR315" i="4"/>
  <c r="AR316" i="4"/>
  <c r="AR317" i="4"/>
  <c r="AR318" i="4"/>
  <c r="AR319" i="4"/>
  <c r="AR320" i="4"/>
  <c r="AR321" i="4"/>
  <c r="AR322" i="4"/>
  <c r="AR323" i="4"/>
  <c r="AR324" i="4"/>
  <c r="AR325" i="4"/>
  <c r="AR326" i="4"/>
  <c r="AR327" i="4"/>
  <c r="AR328" i="4"/>
  <c r="AR329" i="4"/>
  <c r="AR330" i="4"/>
  <c r="AR331" i="4"/>
  <c r="AR332" i="4"/>
  <c r="AR333" i="4"/>
  <c r="AR334" i="4"/>
  <c r="AR335" i="4"/>
  <c r="AR336" i="4"/>
  <c r="AR338" i="4"/>
  <c r="AR339" i="4"/>
  <c r="AR340" i="4"/>
  <c r="AR341" i="4"/>
  <c r="AR342" i="4"/>
  <c r="AR343" i="4"/>
  <c r="AR344" i="4"/>
  <c r="AR345" i="4"/>
  <c r="AR346" i="4"/>
  <c r="AR347" i="4"/>
  <c r="AR348" i="4"/>
  <c r="AR349" i="4"/>
  <c r="AR350" i="4"/>
  <c r="AR351" i="4"/>
  <c r="AR352" i="4"/>
  <c r="AR353" i="4"/>
  <c r="AR354" i="4"/>
  <c r="AR355" i="4"/>
  <c r="AR356" i="4"/>
  <c r="AR357" i="4"/>
  <c r="AR358" i="4"/>
  <c r="AR359" i="4"/>
  <c r="AR360" i="4"/>
  <c r="AR361" i="4"/>
  <c r="AR362" i="4"/>
  <c r="AR363" i="4"/>
  <c r="AR364" i="4"/>
  <c r="AR365" i="4"/>
  <c r="AR366" i="4"/>
  <c r="AR367" i="4"/>
  <c r="AR368" i="4"/>
  <c r="AR369" i="4"/>
  <c r="AR370" i="4"/>
  <c r="AR371" i="4"/>
  <c r="AR372" i="4"/>
  <c r="AR373" i="4"/>
  <c r="AR374" i="4"/>
  <c r="AR375" i="4"/>
  <c r="AR376" i="4"/>
  <c r="AR377" i="4"/>
  <c r="AR378" i="4"/>
  <c r="AR379" i="4"/>
  <c r="AR380" i="4"/>
  <c r="AR382" i="4"/>
  <c r="AR383" i="4"/>
  <c r="AR385" i="4"/>
  <c r="AR386" i="4"/>
  <c r="AR387" i="4"/>
  <c r="AR388" i="4"/>
  <c r="AR389" i="4"/>
  <c r="AR390" i="4"/>
  <c r="AR391" i="4"/>
  <c r="AR392" i="4"/>
  <c r="AR393" i="4"/>
  <c r="AR395" i="4"/>
  <c r="AR396" i="4"/>
  <c r="AR397" i="4"/>
  <c r="AR398" i="4"/>
  <c r="AR399" i="4"/>
  <c r="AR400" i="4"/>
  <c r="AR401" i="4"/>
  <c r="AR402" i="4"/>
  <c r="AR403" i="4"/>
  <c r="AR404" i="4"/>
  <c r="AR405" i="4"/>
  <c r="AR406" i="4"/>
  <c r="AR407" i="4"/>
  <c r="AR408" i="4"/>
  <c r="AR409" i="4"/>
  <c r="AR410" i="4"/>
  <c r="AR411" i="4"/>
  <c r="AR412" i="4"/>
  <c r="AR413" i="4"/>
  <c r="AR414" i="4"/>
  <c r="AR415" i="4"/>
  <c r="AR416" i="4"/>
  <c r="AR417" i="4"/>
  <c r="AR418" i="4"/>
  <c r="AR419" i="4"/>
  <c r="AR420" i="4"/>
  <c r="AR421" i="4"/>
  <c r="AR422" i="4"/>
  <c r="AR423" i="4"/>
  <c r="AR424" i="4"/>
  <c r="AR425" i="4"/>
  <c r="AR426" i="4"/>
  <c r="AR427" i="4"/>
  <c r="AR428" i="4"/>
  <c r="AR429" i="4"/>
  <c r="AR430" i="4"/>
  <c r="AR431" i="4"/>
  <c r="AR432" i="4"/>
  <c r="AR433" i="4"/>
  <c r="AR434" i="4"/>
  <c r="AR435" i="4"/>
  <c r="AR436" i="4"/>
  <c r="AR437" i="4"/>
  <c r="AR439" i="4"/>
  <c r="AR440" i="4"/>
  <c r="AR441" i="4"/>
  <c r="AR443" i="4"/>
  <c r="AR444" i="4"/>
  <c r="AR445" i="4"/>
  <c r="AR446" i="4"/>
  <c r="AR447" i="4"/>
  <c r="AR448" i="4"/>
  <c r="AR449" i="4"/>
  <c r="AR450" i="4"/>
  <c r="AR451" i="4"/>
  <c r="AR452" i="4"/>
  <c r="AR453" i="4"/>
  <c r="AR454" i="4"/>
  <c r="AR455" i="4"/>
  <c r="AR456" i="4"/>
  <c r="AR457" i="4"/>
  <c r="AR459" i="4"/>
  <c r="AR460" i="4"/>
  <c r="AR461" i="4"/>
  <c r="AR462" i="4"/>
  <c r="AR463" i="4"/>
  <c r="AR464" i="4"/>
  <c r="AR465" i="4"/>
  <c r="AR466" i="4"/>
  <c r="AR467" i="4"/>
  <c r="AR468" i="4"/>
  <c r="AR469" i="4"/>
  <c r="AR470" i="4"/>
  <c r="AR471" i="4"/>
  <c r="AR472" i="4"/>
  <c r="AR473" i="4"/>
  <c r="AR474" i="4"/>
  <c r="AR475" i="4"/>
  <c r="AR476" i="4"/>
  <c r="AR477" i="4"/>
  <c r="AR478" i="4"/>
  <c r="AR479" i="4"/>
  <c r="AR480" i="4"/>
  <c r="AR481" i="4"/>
  <c r="AR482" i="4"/>
  <c r="AR483" i="4"/>
  <c r="AR484" i="4"/>
  <c r="AR485" i="4"/>
  <c r="AR486" i="4"/>
  <c r="AR487" i="4"/>
  <c r="AR488" i="4"/>
  <c r="AR489" i="4"/>
  <c r="AR490" i="4"/>
  <c r="AR491" i="4"/>
  <c r="AR492" i="4"/>
  <c r="AR493" i="4"/>
  <c r="AR494" i="4"/>
  <c r="AR495" i="4"/>
  <c r="AR496" i="4"/>
  <c r="AR497" i="4"/>
  <c r="AR498" i="4"/>
  <c r="AR499" i="4"/>
  <c r="AR500" i="4"/>
  <c r="AR501" i="4"/>
  <c r="AR502" i="4"/>
  <c r="AR503" i="4"/>
  <c r="AR504" i="4"/>
  <c r="AR505" i="4"/>
  <c r="AR506" i="4"/>
  <c r="AR507" i="4"/>
  <c r="AR508" i="4"/>
  <c r="AR509" i="4"/>
  <c r="AR510" i="4"/>
  <c r="AR511" i="4"/>
  <c r="AR512" i="4"/>
  <c r="AR513" i="4"/>
  <c r="AR514" i="4"/>
  <c r="AR515" i="4"/>
  <c r="AR516" i="4"/>
  <c r="AR517" i="4"/>
  <c r="AR518" i="4"/>
  <c r="AR519" i="4"/>
  <c r="AR520" i="4"/>
  <c r="AR521" i="4"/>
  <c r="AR522" i="4"/>
  <c r="AR523" i="4"/>
  <c r="AR525" i="4"/>
  <c r="AR526" i="4"/>
  <c r="AR527" i="4"/>
  <c r="AR529" i="4"/>
  <c r="AR530" i="4"/>
  <c r="AR531" i="4"/>
  <c r="AR532" i="4"/>
  <c r="AR533" i="4"/>
  <c r="AR534" i="4"/>
  <c r="AR535" i="4"/>
  <c r="AR536" i="4"/>
  <c r="AR537" i="4"/>
  <c r="AR538" i="4"/>
  <c r="AR539" i="4"/>
  <c r="AR540" i="4"/>
  <c r="AR541" i="4"/>
  <c r="AR542" i="4"/>
  <c r="AR543" i="4"/>
  <c r="AR73" i="4"/>
  <c r="AR544" i="4"/>
  <c r="AR545" i="4"/>
  <c r="AR546" i="4"/>
  <c r="AR547" i="4"/>
  <c r="AR548" i="4"/>
  <c r="AR549" i="4"/>
  <c r="AR550" i="4"/>
  <c r="AR551" i="4"/>
  <c r="AR553" i="4"/>
  <c r="AR554" i="4"/>
  <c r="AR555" i="4"/>
  <c r="AR556" i="4"/>
  <c r="AR557" i="4"/>
  <c r="AR558" i="4"/>
  <c r="AR42" i="4"/>
  <c r="AR559" i="4"/>
  <c r="AR560" i="4"/>
  <c r="AR561" i="4"/>
  <c r="AR562" i="4"/>
  <c r="AR563" i="4"/>
  <c r="AR564" i="4"/>
  <c r="AR565" i="4"/>
  <c r="AR566" i="4"/>
  <c r="AR567" i="4"/>
  <c r="AR568" i="4"/>
  <c r="AR575" i="4"/>
  <c r="AR569" i="4"/>
  <c r="AR570" i="4"/>
  <c r="AR571" i="4"/>
  <c r="AR572" i="4"/>
  <c r="AR573" i="4"/>
  <c r="AR574" i="4"/>
  <c r="AR576" i="4"/>
  <c r="AR577" i="4"/>
  <c r="AR578" i="4"/>
  <c r="AR579" i="4"/>
  <c r="AR580" i="4"/>
  <c r="AR581" i="4"/>
  <c r="AR582" i="4"/>
  <c r="AR583" i="4"/>
  <c r="AR584" i="4"/>
  <c r="AR585" i="4"/>
  <c r="AR586" i="4"/>
  <c r="AR588" i="4"/>
  <c r="AR589" i="4"/>
  <c r="AR590" i="4"/>
  <c r="AR591" i="4"/>
  <c r="AR592" i="4"/>
  <c r="AR593" i="4"/>
  <c r="AR595" i="4"/>
  <c r="AR596" i="4"/>
  <c r="AR597" i="4"/>
  <c r="AR598" i="4"/>
  <c r="AR599" i="4"/>
  <c r="AR600" i="4"/>
  <c r="AR601" i="4"/>
  <c r="AR602" i="4"/>
  <c r="AR603" i="4"/>
  <c r="AR604" i="4"/>
  <c r="AR605" i="4"/>
  <c r="AR606" i="4"/>
  <c r="AR607" i="4"/>
  <c r="AR608" i="4"/>
  <c r="AR609" i="4"/>
  <c r="AR610" i="4"/>
  <c r="AR611" i="4"/>
  <c r="AR612" i="4"/>
  <c r="AR613" i="4"/>
  <c r="AR614" i="4"/>
  <c r="AR615" i="4"/>
  <c r="AR616" i="4"/>
  <c r="AR617" i="4"/>
  <c r="AR618" i="4"/>
  <c r="AR619" i="4"/>
  <c r="AR620" i="4"/>
  <c r="AR621" i="4"/>
  <c r="AR622" i="4"/>
  <c r="AR623" i="4"/>
  <c r="AR624" i="4"/>
  <c r="AR625" i="4"/>
  <c r="AR626" i="4"/>
  <c r="AR627" i="4"/>
  <c r="AR628" i="4"/>
  <c r="AR629" i="4"/>
  <c r="AR630" i="4"/>
  <c r="AR631" i="4"/>
  <c r="AR632" i="4"/>
  <c r="AR633" i="4"/>
  <c r="AR634" i="4"/>
  <c r="AR635" i="4"/>
  <c r="AR636" i="4"/>
  <c r="AR637" i="4"/>
  <c r="AR638" i="4"/>
  <c r="AR639" i="4"/>
  <c r="AR640" i="4"/>
  <c r="AR641" i="4"/>
  <c r="AR642" i="4"/>
  <c r="AR643" i="4"/>
  <c r="AR644" i="4"/>
  <c r="AR646" i="4"/>
  <c r="AR647" i="4"/>
  <c r="AR648" i="4"/>
  <c r="AR649" i="4"/>
  <c r="AR650" i="4"/>
  <c r="AR651" i="4"/>
  <c r="AR652" i="4"/>
  <c r="AR653" i="4"/>
  <c r="AR654" i="4"/>
  <c r="AR655" i="4"/>
  <c r="AR656" i="4"/>
  <c r="AR657" i="4"/>
  <c r="AR658" i="4"/>
  <c r="AR659" i="4"/>
  <c r="AR660" i="4"/>
  <c r="AR661" i="4"/>
  <c r="AR662" i="4"/>
  <c r="AR663" i="4"/>
  <c r="AR664" i="4"/>
  <c r="AR665" i="4"/>
  <c r="AR666" i="4"/>
  <c r="AR667" i="4"/>
  <c r="AR668" i="4"/>
  <c r="AR669" i="4"/>
  <c r="AR670" i="4"/>
  <c r="AR671" i="4"/>
  <c r="AR672" i="4"/>
  <c r="AR673" i="4"/>
  <c r="AR674" i="4"/>
  <c r="AR675" i="4"/>
  <c r="AR676" i="4"/>
  <c r="AR677" i="4"/>
  <c r="AR678" i="4"/>
  <c r="AR679" i="4"/>
  <c r="AR681" i="4"/>
  <c r="AR682" i="4"/>
  <c r="AR683" i="4"/>
  <c r="AR684" i="4"/>
  <c r="AR685" i="4"/>
  <c r="AR686" i="4"/>
  <c r="AR687" i="4"/>
  <c r="AR688" i="4"/>
  <c r="AR689" i="4"/>
  <c r="AR690" i="4"/>
  <c r="AR691" i="4"/>
  <c r="AR692" i="4"/>
  <c r="AR693" i="4"/>
  <c r="AR694" i="4"/>
  <c r="AR695" i="4"/>
  <c r="AR696" i="4"/>
  <c r="AR697" i="4"/>
  <c r="AR698" i="4"/>
  <c r="AR699" i="4"/>
  <c r="AR700" i="4"/>
  <c r="AR587" i="4"/>
  <c r="AR701" i="4"/>
  <c r="AR702" i="4"/>
  <c r="AR703" i="4"/>
  <c r="AR704" i="4"/>
  <c r="AR705" i="4"/>
  <c r="AR706" i="4"/>
  <c r="AR707" i="4"/>
  <c r="AR708" i="4"/>
  <c r="AR709" i="4"/>
  <c r="AR710" i="4"/>
  <c r="AR711" i="4"/>
  <c r="AR712" i="4"/>
  <c r="AR713" i="4"/>
  <c r="AR714" i="4"/>
  <c r="AR715" i="4"/>
  <c r="AR716" i="4"/>
  <c r="AR717" i="4"/>
  <c r="AR718" i="4"/>
  <c r="AR719" i="4"/>
  <c r="AR720" i="4"/>
  <c r="AR721" i="4"/>
  <c r="AR722" i="4"/>
  <c r="AR723" i="4"/>
  <c r="AR724" i="4"/>
  <c r="AR725" i="4"/>
  <c r="AR726" i="4"/>
  <c r="AR727" i="4"/>
  <c r="AR728" i="4"/>
  <c r="AR729" i="4"/>
  <c r="AR730" i="4"/>
  <c r="AR731" i="4"/>
  <c r="AR732" i="4"/>
  <c r="AR733" i="4"/>
  <c r="AR734" i="4"/>
  <c r="AR735" i="4"/>
  <c r="AR736" i="4"/>
  <c r="AR737" i="4"/>
  <c r="AR738" i="4"/>
  <c r="AR739" i="4"/>
  <c r="AR740" i="4"/>
  <c r="AR741" i="4"/>
  <c r="AR742" i="4"/>
  <c r="AR743" i="4"/>
  <c r="AR744" i="4"/>
  <c r="AR745" i="4"/>
  <c r="AR746" i="4"/>
  <c r="AR747" i="4"/>
  <c r="AR748" i="4"/>
  <c r="AR7" i="4"/>
  <c r="T8" i="4"/>
  <c r="U8" i="4"/>
  <c r="X8" i="4" s="1"/>
  <c r="V8" i="4"/>
  <c r="T9" i="4"/>
  <c r="U9" i="4"/>
  <c r="V9" i="4"/>
  <c r="T10" i="4"/>
  <c r="U10" i="4"/>
  <c r="X10" i="4" s="1"/>
  <c r="V10" i="4"/>
  <c r="T11" i="4"/>
  <c r="U11" i="4"/>
  <c r="X11" i="4" s="1"/>
  <c r="V11" i="4"/>
  <c r="T12" i="4"/>
  <c r="U12" i="4"/>
  <c r="V12" i="4"/>
  <c r="T13" i="4"/>
  <c r="U13" i="4"/>
  <c r="X13" i="4" s="1"/>
  <c r="V13" i="4"/>
  <c r="T14" i="4"/>
  <c r="U14" i="4"/>
  <c r="X14" i="4" s="1"/>
  <c r="V14" i="4"/>
  <c r="T15" i="4"/>
  <c r="U15" i="4"/>
  <c r="X15" i="4" s="1"/>
  <c r="V15" i="4"/>
  <c r="T16" i="4"/>
  <c r="U16" i="4"/>
  <c r="V16" i="4"/>
  <c r="T17" i="4"/>
  <c r="U17" i="4"/>
  <c r="X17" i="4" s="1"/>
  <c r="V17" i="4"/>
  <c r="T18" i="4"/>
  <c r="U18" i="4"/>
  <c r="X18" i="4" s="1"/>
  <c r="V18" i="4"/>
  <c r="T19" i="4"/>
  <c r="U19" i="4"/>
  <c r="V19" i="4"/>
  <c r="T20" i="4"/>
  <c r="U20" i="4"/>
  <c r="X20" i="4" s="1"/>
  <c r="V20" i="4"/>
  <c r="T21" i="4"/>
  <c r="U21" i="4"/>
  <c r="X21" i="4" s="1"/>
  <c r="V21" i="4"/>
  <c r="T22" i="4"/>
  <c r="U22" i="4"/>
  <c r="X22" i="4" s="1"/>
  <c r="V22" i="4"/>
  <c r="T23" i="4"/>
  <c r="U23" i="4"/>
  <c r="V23" i="4"/>
  <c r="T24" i="4"/>
  <c r="U24" i="4"/>
  <c r="X24" i="4" s="1"/>
  <c r="V24" i="4"/>
  <c r="T25" i="4"/>
  <c r="U25" i="4"/>
  <c r="X25" i="4" s="1"/>
  <c r="V25" i="4"/>
  <c r="T26" i="4"/>
  <c r="U26" i="4"/>
  <c r="X26" i="4" s="1"/>
  <c r="V26" i="4"/>
  <c r="T27" i="4"/>
  <c r="U27" i="4"/>
  <c r="X27" i="4" s="1"/>
  <c r="V27" i="4"/>
  <c r="T28" i="4"/>
  <c r="U28" i="4"/>
  <c r="X28" i="4" s="1"/>
  <c r="V28" i="4"/>
  <c r="T29" i="4"/>
  <c r="U29" i="4"/>
  <c r="X29" i="4" s="1"/>
  <c r="V29" i="4"/>
  <c r="T30" i="4"/>
  <c r="U30" i="4"/>
  <c r="X30" i="4" s="1"/>
  <c r="V30" i="4"/>
  <c r="T31" i="4"/>
  <c r="U31" i="4"/>
  <c r="X31" i="4" s="1"/>
  <c r="V31" i="4"/>
  <c r="T32" i="4"/>
  <c r="U32" i="4"/>
  <c r="X32" i="4" s="1"/>
  <c r="V32" i="4"/>
  <c r="T33" i="4"/>
  <c r="U33" i="4"/>
  <c r="X33" i="4" s="1"/>
  <c r="V33" i="4"/>
  <c r="T34" i="4"/>
  <c r="U34" i="4"/>
  <c r="X34" i="4" s="1"/>
  <c r="V34" i="4"/>
  <c r="T35" i="4"/>
  <c r="U35" i="4"/>
  <c r="X35" i="4" s="1"/>
  <c r="V35" i="4"/>
  <c r="T36" i="4"/>
  <c r="U36" i="4"/>
  <c r="X36" i="4" s="1"/>
  <c r="V36" i="4"/>
  <c r="T37" i="4"/>
  <c r="U37" i="4"/>
  <c r="X37" i="4" s="1"/>
  <c r="V37" i="4"/>
  <c r="T38" i="4"/>
  <c r="U38" i="4"/>
  <c r="X38" i="4" s="1"/>
  <c r="V38" i="4"/>
  <c r="T39" i="4"/>
  <c r="U39" i="4"/>
  <c r="X39" i="4" s="1"/>
  <c r="V39" i="4"/>
  <c r="T40" i="4"/>
  <c r="U40" i="4"/>
  <c r="X40" i="4" s="1"/>
  <c r="V40" i="4"/>
  <c r="T43" i="4"/>
  <c r="U43" i="4"/>
  <c r="X43" i="4" s="1"/>
  <c r="V43" i="4"/>
  <c r="T44" i="4"/>
  <c r="U44" i="4"/>
  <c r="X44" i="4" s="1"/>
  <c r="V44" i="4"/>
  <c r="T45" i="4"/>
  <c r="U45" i="4"/>
  <c r="X45" i="4" s="1"/>
  <c r="V45" i="4"/>
  <c r="T46" i="4"/>
  <c r="U46" i="4"/>
  <c r="X46" i="4" s="1"/>
  <c r="V46" i="4"/>
  <c r="T47" i="4"/>
  <c r="U47" i="4"/>
  <c r="X47" i="4" s="1"/>
  <c r="V47" i="4"/>
  <c r="T48" i="4"/>
  <c r="U48" i="4"/>
  <c r="X48" i="4" s="1"/>
  <c r="V48" i="4"/>
  <c r="T49" i="4"/>
  <c r="U49" i="4"/>
  <c r="X49" i="4" s="1"/>
  <c r="V49" i="4"/>
  <c r="T50" i="4"/>
  <c r="U50" i="4"/>
  <c r="X50" i="4" s="1"/>
  <c r="V50" i="4"/>
  <c r="T51" i="4"/>
  <c r="U51" i="4"/>
  <c r="X51" i="4" s="1"/>
  <c r="V51" i="4"/>
  <c r="T52" i="4"/>
  <c r="U52" i="4"/>
  <c r="X52" i="4" s="1"/>
  <c r="V52" i="4"/>
  <c r="T53" i="4"/>
  <c r="U53" i="4"/>
  <c r="X53" i="4" s="1"/>
  <c r="V53" i="4"/>
  <c r="T54" i="4"/>
  <c r="U54" i="4"/>
  <c r="X54" i="4" s="1"/>
  <c r="V54" i="4"/>
  <c r="T55" i="4"/>
  <c r="U55" i="4"/>
  <c r="X55" i="4" s="1"/>
  <c r="V55" i="4"/>
  <c r="T56" i="4"/>
  <c r="U56" i="4"/>
  <c r="X56" i="4" s="1"/>
  <c r="V56" i="4"/>
  <c r="T57" i="4"/>
  <c r="U57" i="4"/>
  <c r="X57" i="4" s="1"/>
  <c r="V57" i="4"/>
  <c r="T58" i="4"/>
  <c r="U58" i="4"/>
  <c r="X58" i="4" s="1"/>
  <c r="V58" i="4"/>
  <c r="T59" i="4"/>
  <c r="U59" i="4"/>
  <c r="X59" i="4" s="1"/>
  <c r="V59" i="4"/>
  <c r="T60" i="4"/>
  <c r="U60" i="4"/>
  <c r="X60" i="4" s="1"/>
  <c r="V60" i="4"/>
  <c r="T61" i="4"/>
  <c r="U61" i="4"/>
  <c r="X61" i="4" s="1"/>
  <c r="V61" i="4"/>
  <c r="T62" i="4"/>
  <c r="U62" i="4"/>
  <c r="X62" i="4" s="1"/>
  <c r="V62" i="4"/>
  <c r="T63" i="4"/>
  <c r="U63" i="4"/>
  <c r="X63" i="4" s="1"/>
  <c r="V63" i="4"/>
  <c r="T64" i="4"/>
  <c r="U64" i="4"/>
  <c r="X64" i="4" s="1"/>
  <c r="V64" i="4"/>
  <c r="T65" i="4"/>
  <c r="U65" i="4"/>
  <c r="X65" i="4" s="1"/>
  <c r="V65" i="4"/>
  <c r="T66" i="4"/>
  <c r="U66" i="4"/>
  <c r="X66" i="4" s="1"/>
  <c r="V66" i="4"/>
  <c r="T67" i="4"/>
  <c r="U67" i="4"/>
  <c r="X67" i="4" s="1"/>
  <c r="V67" i="4"/>
  <c r="T68" i="4"/>
  <c r="U68" i="4"/>
  <c r="X68" i="4" s="1"/>
  <c r="V68" i="4"/>
  <c r="T69" i="4"/>
  <c r="U69" i="4"/>
  <c r="X69" i="4" s="1"/>
  <c r="V69" i="4"/>
  <c r="T70" i="4"/>
  <c r="U70" i="4"/>
  <c r="X70" i="4" s="1"/>
  <c r="V70" i="4"/>
  <c r="T71" i="4"/>
  <c r="U71" i="4"/>
  <c r="X71" i="4" s="1"/>
  <c r="V71" i="4"/>
  <c r="T72" i="4"/>
  <c r="U72" i="4"/>
  <c r="X72" i="4" s="1"/>
  <c r="V72" i="4"/>
  <c r="T74" i="4"/>
  <c r="U74" i="4"/>
  <c r="X74" i="4" s="1"/>
  <c r="V74" i="4"/>
  <c r="T75" i="4"/>
  <c r="U75" i="4"/>
  <c r="X75" i="4" s="1"/>
  <c r="V75" i="4"/>
  <c r="T76" i="4"/>
  <c r="U76" i="4"/>
  <c r="X76" i="4" s="1"/>
  <c r="V76" i="4"/>
  <c r="T77" i="4"/>
  <c r="U77" i="4"/>
  <c r="X77" i="4" s="1"/>
  <c r="V77" i="4"/>
  <c r="T78" i="4"/>
  <c r="U78" i="4"/>
  <c r="X78" i="4" s="1"/>
  <c r="V78" i="4"/>
  <c r="T79" i="4"/>
  <c r="U79" i="4"/>
  <c r="X79" i="4" s="1"/>
  <c r="V79" i="4"/>
  <c r="T80" i="4"/>
  <c r="U80" i="4"/>
  <c r="X80" i="4" s="1"/>
  <c r="V80" i="4"/>
  <c r="T81" i="4"/>
  <c r="U81" i="4"/>
  <c r="X81" i="4" s="1"/>
  <c r="V81" i="4"/>
  <c r="T82" i="4"/>
  <c r="U82" i="4"/>
  <c r="X82" i="4" s="1"/>
  <c r="V82" i="4"/>
  <c r="T83" i="4"/>
  <c r="U83" i="4"/>
  <c r="X83" i="4" s="1"/>
  <c r="V83" i="4"/>
  <c r="T84" i="4"/>
  <c r="U84" i="4"/>
  <c r="X84" i="4" s="1"/>
  <c r="V84" i="4"/>
  <c r="T85" i="4"/>
  <c r="U85" i="4"/>
  <c r="X85" i="4" s="1"/>
  <c r="V85" i="4"/>
  <c r="T86" i="4"/>
  <c r="U86" i="4"/>
  <c r="X86" i="4" s="1"/>
  <c r="V86" i="4"/>
  <c r="T87" i="4"/>
  <c r="U87" i="4"/>
  <c r="X87" i="4" s="1"/>
  <c r="V87" i="4"/>
  <c r="T88" i="4"/>
  <c r="U88" i="4"/>
  <c r="X88" i="4" s="1"/>
  <c r="V88" i="4"/>
  <c r="T89" i="4"/>
  <c r="U89" i="4"/>
  <c r="X89" i="4" s="1"/>
  <c r="V89" i="4"/>
  <c r="T90" i="4"/>
  <c r="U90" i="4"/>
  <c r="X90" i="4" s="1"/>
  <c r="V90" i="4"/>
  <c r="T91" i="4"/>
  <c r="U91" i="4"/>
  <c r="X91" i="4" s="1"/>
  <c r="V91" i="4"/>
  <c r="T92" i="4"/>
  <c r="U92" i="4"/>
  <c r="X92" i="4" s="1"/>
  <c r="V92" i="4"/>
  <c r="T93" i="4"/>
  <c r="U93" i="4"/>
  <c r="X93" i="4" s="1"/>
  <c r="V93" i="4"/>
  <c r="T94" i="4"/>
  <c r="U94" i="4"/>
  <c r="X94" i="4" s="1"/>
  <c r="V94" i="4"/>
  <c r="T95" i="4"/>
  <c r="U95" i="4"/>
  <c r="X95" i="4" s="1"/>
  <c r="V95" i="4"/>
  <c r="T96" i="4"/>
  <c r="U96" i="4"/>
  <c r="X96" i="4" s="1"/>
  <c r="V96" i="4"/>
  <c r="T97" i="4"/>
  <c r="U97" i="4"/>
  <c r="X97" i="4" s="1"/>
  <c r="V97" i="4"/>
  <c r="T98" i="4"/>
  <c r="U98" i="4"/>
  <c r="X98" i="4" s="1"/>
  <c r="V98" i="4"/>
  <c r="T99" i="4"/>
  <c r="U99" i="4"/>
  <c r="V99" i="4"/>
  <c r="T100" i="4"/>
  <c r="U100" i="4"/>
  <c r="X100" i="4" s="1"/>
  <c r="V100" i="4"/>
  <c r="T101" i="4"/>
  <c r="U101" i="4"/>
  <c r="X101" i="4" s="1"/>
  <c r="V101" i="4"/>
  <c r="T102" i="4"/>
  <c r="U102" i="4"/>
  <c r="X102" i="4" s="1"/>
  <c r="V102" i="4"/>
  <c r="T103" i="4"/>
  <c r="U103" i="4"/>
  <c r="V103" i="4"/>
  <c r="T104" i="4"/>
  <c r="U104" i="4"/>
  <c r="X104" i="4" s="1"/>
  <c r="V104" i="4"/>
  <c r="T105" i="4"/>
  <c r="U105" i="4"/>
  <c r="X105" i="4" s="1"/>
  <c r="V105" i="4"/>
  <c r="T106" i="4"/>
  <c r="U106" i="4"/>
  <c r="X106" i="4" s="1"/>
  <c r="V106" i="4"/>
  <c r="T107" i="4"/>
  <c r="U107" i="4"/>
  <c r="X107" i="4" s="1"/>
  <c r="V107" i="4"/>
  <c r="T108" i="4"/>
  <c r="U108" i="4"/>
  <c r="X108" i="4" s="1"/>
  <c r="V108" i="4"/>
  <c r="T109" i="4"/>
  <c r="U109" i="4"/>
  <c r="X109" i="4" s="1"/>
  <c r="V109" i="4"/>
  <c r="T110" i="4"/>
  <c r="U110" i="4"/>
  <c r="V110" i="4"/>
  <c r="T111" i="4"/>
  <c r="U111" i="4"/>
  <c r="X111" i="4" s="1"/>
  <c r="V111" i="4"/>
  <c r="T112" i="4"/>
  <c r="U112" i="4"/>
  <c r="V112" i="4"/>
  <c r="T113" i="4"/>
  <c r="U113" i="4"/>
  <c r="X113" i="4" s="1"/>
  <c r="V113" i="4"/>
  <c r="T114" i="4"/>
  <c r="U114" i="4"/>
  <c r="X114" i="4" s="1"/>
  <c r="V114" i="4"/>
  <c r="T116" i="4"/>
  <c r="U116" i="4"/>
  <c r="V116" i="4"/>
  <c r="T117" i="4"/>
  <c r="U117" i="4"/>
  <c r="X117" i="4" s="1"/>
  <c r="V117" i="4"/>
  <c r="T118" i="4"/>
  <c r="U118" i="4"/>
  <c r="X118" i="4" s="1"/>
  <c r="V118" i="4"/>
  <c r="T119" i="4"/>
  <c r="U119" i="4"/>
  <c r="X119" i="4" s="1"/>
  <c r="V119" i="4"/>
  <c r="T120" i="4"/>
  <c r="U120" i="4"/>
  <c r="X120" i="4" s="1"/>
  <c r="V120" i="4"/>
  <c r="T121" i="4"/>
  <c r="U121" i="4"/>
  <c r="V121" i="4"/>
  <c r="T122" i="4"/>
  <c r="U122" i="4"/>
  <c r="X122" i="4" s="1"/>
  <c r="V122" i="4"/>
  <c r="T123" i="4"/>
  <c r="U123" i="4"/>
  <c r="V123" i="4"/>
  <c r="T124" i="4"/>
  <c r="U124" i="4"/>
  <c r="X124" i="4" s="1"/>
  <c r="V124" i="4"/>
  <c r="T125" i="4"/>
  <c r="U125" i="4"/>
  <c r="V125" i="4"/>
  <c r="T126" i="4"/>
  <c r="U126" i="4"/>
  <c r="V126" i="4"/>
  <c r="T127" i="4"/>
  <c r="U127" i="4"/>
  <c r="X127" i="4" s="1"/>
  <c r="V127" i="4"/>
  <c r="T128" i="4"/>
  <c r="U128" i="4"/>
  <c r="V128" i="4"/>
  <c r="T129" i="4"/>
  <c r="U129" i="4"/>
  <c r="V129" i="4"/>
  <c r="T130" i="4"/>
  <c r="U130" i="4"/>
  <c r="V130" i="4"/>
  <c r="T131" i="4"/>
  <c r="U131" i="4"/>
  <c r="X131" i="4" s="1"/>
  <c r="V131" i="4"/>
  <c r="T132" i="4"/>
  <c r="U132" i="4"/>
  <c r="V132" i="4"/>
  <c r="T134" i="4"/>
  <c r="U134" i="4"/>
  <c r="V134" i="4"/>
  <c r="T135" i="4"/>
  <c r="U135" i="4"/>
  <c r="X135" i="4" s="1"/>
  <c r="V135" i="4"/>
  <c r="T136" i="4"/>
  <c r="U136" i="4"/>
  <c r="V136" i="4"/>
  <c r="T137" i="4"/>
  <c r="U137" i="4"/>
  <c r="V137" i="4"/>
  <c r="T138" i="4"/>
  <c r="U138" i="4"/>
  <c r="V138" i="4"/>
  <c r="T139" i="4"/>
  <c r="U139" i="4"/>
  <c r="X139" i="4" s="1"/>
  <c r="V139" i="4"/>
  <c r="T140" i="4"/>
  <c r="U140" i="4"/>
  <c r="V140" i="4"/>
  <c r="T141" i="4"/>
  <c r="U141" i="4"/>
  <c r="V141" i="4"/>
  <c r="T142" i="4"/>
  <c r="U142" i="4"/>
  <c r="X142" i="4" s="1"/>
  <c r="V142" i="4"/>
  <c r="T143" i="4"/>
  <c r="U143" i="4"/>
  <c r="X143" i="4" s="1"/>
  <c r="V143" i="4"/>
  <c r="T144" i="4"/>
  <c r="U144" i="4"/>
  <c r="X144" i="4" s="1"/>
  <c r="V144" i="4"/>
  <c r="T145" i="4"/>
  <c r="U145" i="4"/>
  <c r="V145" i="4"/>
  <c r="T146" i="4"/>
  <c r="U146" i="4"/>
  <c r="X146" i="4" s="1"/>
  <c r="V146" i="4"/>
  <c r="T147" i="4"/>
  <c r="U147" i="4"/>
  <c r="X147" i="4" s="1"/>
  <c r="V147" i="4"/>
  <c r="T148" i="4"/>
  <c r="U148" i="4"/>
  <c r="V148" i="4"/>
  <c r="T149" i="4"/>
  <c r="U149" i="4"/>
  <c r="X149" i="4" s="1"/>
  <c r="V149" i="4"/>
  <c r="T150" i="4"/>
  <c r="U150" i="4"/>
  <c r="X150" i="4" s="1"/>
  <c r="V150" i="4"/>
  <c r="T151" i="4"/>
  <c r="U151" i="4"/>
  <c r="X151" i="4" s="1"/>
  <c r="V151" i="4"/>
  <c r="T152" i="4"/>
  <c r="U152" i="4"/>
  <c r="V152" i="4"/>
  <c r="T153" i="4"/>
  <c r="U153" i="4"/>
  <c r="X153" i="4" s="1"/>
  <c r="V153" i="4"/>
  <c r="T154" i="4"/>
  <c r="U154" i="4"/>
  <c r="X154" i="4" s="1"/>
  <c r="V154" i="4"/>
  <c r="T155" i="4"/>
  <c r="U155" i="4"/>
  <c r="V155" i="4"/>
  <c r="T156" i="4"/>
  <c r="U156" i="4"/>
  <c r="X156" i="4" s="1"/>
  <c r="V156" i="4"/>
  <c r="T157" i="4"/>
  <c r="U157" i="4"/>
  <c r="V157" i="4"/>
  <c r="T158" i="4"/>
  <c r="U158" i="4"/>
  <c r="X158" i="4" s="1"/>
  <c r="V158" i="4"/>
  <c r="T159" i="4"/>
  <c r="U159" i="4"/>
  <c r="X159" i="4" s="1"/>
  <c r="V159" i="4"/>
  <c r="T160" i="4"/>
  <c r="U160" i="4"/>
  <c r="X160" i="4" s="1"/>
  <c r="V160" i="4"/>
  <c r="T161" i="4"/>
  <c r="U161" i="4"/>
  <c r="X161" i="4" s="1"/>
  <c r="V161" i="4"/>
  <c r="T162" i="4"/>
  <c r="U162" i="4"/>
  <c r="V162" i="4"/>
  <c r="T163" i="4"/>
  <c r="U163" i="4"/>
  <c r="X163" i="4" s="1"/>
  <c r="V163" i="4"/>
  <c r="T164" i="4"/>
  <c r="U164" i="4"/>
  <c r="V164" i="4"/>
  <c r="T165" i="4"/>
  <c r="U165" i="4"/>
  <c r="X165" i="4" s="1"/>
  <c r="V165" i="4"/>
  <c r="T166" i="4"/>
  <c r="U166" i="4"/>
  <c r="X166" i="4" s="1"/>
  <c r="V166" i="4"/>
  <c r="T167" i="4"/>
  <c r="U167" i="4"/>
  <c r="X167" i="4" s="1"/>
  <c r="V167" i="4"/>
  <c r="T168" i="4"/>
  <c r="U168" i="4"/>
  <c r="V168" i="4"/>
  <c r="T170" i="4"/>
  <c r="U170" i="4"/>
  <c r="V170" i="4"/>
  <c r="T171" i="4"/>
  <c r="U171" i="4"/>
  <c r="V171" i="4"/>
  <c r="T172" i="4"/>
  <c r="U172" i="4"/>
  <c r="X172" i="4" s="1"/>
  <c r="V172" i="4"/>
  <c r="T173" i="4"/>
  <c r="U173" i="4"/>
  <c r="X173" i="4" s="1"/>
  <c r="V173" i="4"/>
  <c r="T174" i="4"/>
  <c r="U174" i="4"/>
  <c r="X174" i="4" s="1"/>
  <c r="V174" i="4"/>
  <c r="T175" i="4"/>
  <c r="U175" i="4"/>
  <c r="V175" i="4"/>
  <c r="T176" i="4"/>
  <c r="U176" i="4"/>
  <c r="X176" i="4" s="1"/>
  <c r="V176" i="4"/>
  <c r="T177" i="4"/>
  <c r="U177" i="4"/>
  <c r="V177" i="4"/>
  <c r="T178" i="4"/>
  <c r="U178" i="4"/>
  <c r="X178" i="4" s="1"/>
  <c r="V178" i="4"/>
  <c r="T179" i="4"/>
  <c r="U179" i="4"/>
  <c r="V179" i="4"/>
  <c r="T180" i="4"/>
  <c r="U180" i="4"/>
  <c r="X180" i="4" s="1"/>
  <c r="V180" i="4"/>
  <c r="T181" i="4"/>
  <c r="U181" i="4"/>
  <c r="V181" i="4"/>
  <c r="T182" i="4"/>
  <c r="U182" i="4"/>
  <c r="X182" i="4" s="1"/>
  <c r="V182" i="4"/>
  <c r="T183" i="4"/>
  <c r="U183" i="4"/>
  <c r="V183" i="4"/>
  <c r="T184" i="4"/>
  <c r="U184" i="4"/>
  <c r="X184" i="4" s="1"/>
  <c r="V184" i="4"/>
  <c r="T185" i="4"/>
  <c r="U185" i="4"/>
  <c r="V185" i="4"/>
  <c r="T186" i="4"/>
  <c r="U186" i="4"/>
  <c r="X186" i="4" s="1"/>
  <c r="V186" i="4"/>
  <c r="T187" i="4"/>
  <c r="U187" i="4"/>
  <c r="X187" i="4" s="1"/>
  <c r="V187" i="4"/>
  <c r="T188" i="4"/>
  <c r="U188" i="4"/>
  <c r="V188" i="4"/>
  <c r="T189" i="4"/>
  <c r="U189" i="4"/>
  <c r="V189" i="4"/>
  <c r="T190" i="4"/>
  <c r="U190" i="4"/>
  <c r="V190" i="4"/>
  <c r="T191" i="4"/>
  <c r="U191" i="4"/>
  <c r="X191" i="4" s="1"/>
  <c r="V191" i="4"/>
  <c r="T192" i="4"/>
  <c r="U192" i="4"/>
  <c r="V192" i="4"/>
  <c r="T193" i="4"/>
  <c r="U193" i="4"/>
  <c r="X193" i="4" s="1"/>
  <c r="V193" i="4"/>
  <c r="T194" i="4"/>
  <c r="U194" i="4"/>
  <c r="V194" i="4"/>
  <c r="T195" i="4"/>
  <c r="U195" i="4"/>
  <c r="X195" i="4" s="1"/>
  <c r="V195" i="4"/>
  <c r="T196" i="4"/>
  <c r="U196" i="4"/>
  <c r="V196" i="4"/>
  <c r="T197" i="4"/>
  <c r="U197" i="4"/>
  <c r="V197" i="4"/>
  <c r="T198" i="4"/>
  <c r="U198" i="4"/>
  <c r="X198" i="4" s="1"/>
  <c r="V198" i="4"/>
  <c r="T199" i="4"/>
  <c r="U199" i="4"/>
  <c r="V199" i="4"/>
  <c r="T200" i="4"/>
  <c r="U200" i="4"/>
  <c r="X200" i="4" s="1"/>
  <c r="V200" i="4"/>
  <c r="T201" i="4"/>
  <c r="U201" i="4"/>
  <c r="V201" i="4"/>
  <c r="T202" i="4"/>
  <c r="U202" i="4"/>
  <c r="V202" i="4"/>
  <c r="T203" i="4"/>
  <c r="U203" i="4"/>
  <c r="V203" i="4"/>
  <c r="T204" i="4"/>
  <c r="U204" i="4"/>
  <c r="V204" i="4"/>
  <c r="T205" i="4"/>
  <c r="U205" i="4"/>
  <c r="V205" i="4"/>
  <c r="T206" i="4"/>
  <c r="U206" i="4"/>
  <c r="V206" i="4"/>
  <c r="T207" i="4"/>
  <c r="U207" i="4"/>
  <c r="V207" i="4"/>
  <c r="T208" i="4"/>
  <c r="U208" i="4"/>
  <c r="V208" i="4"/>
  <c r="T209" i="4"/>
  <c r="U209" i="4"/>
  <c r="V209" i="4"/>
  <c r="T210" i="4"/>
  <c r="U210" i="4"/>
  <c r="V210" i="4"/>
  <c r="T211" i="4"/>
  <c r="U211" i="4"/>
  <c r="V211" i="4"/>
  <c r="T212" i="4"/>
  <c r="U212" i="4"/>
  <c r="V212" i="4"/>
  <c r="T213" i="4"/>
  <c r="U213" i="4"/>
  <c r="V213" i="4"/>
  <c r="T214" i="4"/>
  <c r="U214" i="4"/>
  <c r="V214" i="4"/>
  <c r="T215" i="4"/>
  <c r="U215" i="4"/>
  <c r="V215" i="4"/>
  <c r="T216" i="4"/>
  <c r="U216" i="4"/>
  <c r="V216" i="4"/>
  <c r="T218" i="4"/>
  <c r="U218" i="4"/>
  <c r="V218" i="4"/>
  <c r="T219" i="4"/>
  <c r="U219" i="4"/>
  <c r="V219" i="4"/>
  <c r="T220" i="4"/>
  <c r="U220" i="4"/>
  <c r="V220" i="4"/>
  <c r="T221" i="4"/>
  <c r="U221" i="4"/>
  <c r="V221" i="4"/>
  <c r="T222" i="4"/>
  <c r="U222" i="4"/>
  <c r="V222" i="4"/>
  <c r="T223" i="4"/>
  <c r="U223" i="4"/>
  <c r="V223" i="4"/>
  <c r="T224" i="4"/>
  <c r="U224" i="4"/>
  <c r="V224" i="4"/>
  <c r="T225" i="4"/>
  <c r="U225" i="4"/>
  <c r="V225" i="4"/>
  <c r="T226" i="4"/>
  <c r="U226" i="4"/>
  <c r="V226" i="4"/>
  <c r="T227" i="4"/>
  <c r="U227" i="4"/>
  <c r="X227" i="4" s="1"/>
  <c r="V227" i="4"/>
  <c r="T228" i="4"/>
  <c r="U228" i="4"/>
  <c r="V228" i="4"/>
  <c r="T229" i="4"/>
  <c r="U229" i="4"/>
  <c r="V229" i="4"/>
  <c r="T230" i="4"/>
  <c r="U230" i="4"/>
  <c r="V230" i="4"/>
  <c r="T231" i="4"/>
  <c r="U231" i="4"/>
  <c r="V231" i="4"/>
  <c r="T232" i="4"/>
  <c r="U232" i="4"/>
  <c r="V232" i="4"/>
  <c r="T233" i="4"/>
  <c r="U233" i="4"/>
  <c r="V233" i="4"/>
  <c r="T234" i="4"/>
  <c r="U234" i="4"/>
  <c r="V234" i="4"/>
  <c r="T235" i="4"/>
  <c r="U235" i="4"/>
  <c r="V235" i="4"/>
  <c r="T236" i="4"/>
  <c r="U236" i="4"/>
  <c r="V236" i="4"/>
  <c r="T237" i="4"/>
  <c r="U237" i="4"/>
  <c r="V237" i="4"/>
  <c r="T239" i="4"/>
  <c r="U239" i="4"/>
  <c r="V239" i="4"/>
  <c r="T240" i="4"/>
  <c r="U240" i="4"/>
  <c r="V240" i="4"/>
  <c r="T241" i="4"/>
  <c r="U241" i="4"/>
  <c r="V241" i="4"/>
  <c r="T242" i="4"/>
  <c r="U242" i="4"/>
  <c r="X242" i="4" s="1"/>
  <c r="V242" i="4"/>
  <c r="T243" i="4"/>
  <c r="U243" i="4"/>
  <c r="V243" i="4"/>
  <c r="T244" i="4"/>
  <c r="U244" i="4"/>
  <c r="V244" i="4"/>
  <c r="T245" i="4"/>
  <c r="U245" i="4"/>
  <c r="V245" i="4"/>
  <c r="T246" i="4"/>
  <c r="U246" i="4"/>
  <c r="V246" i="4"/>
  <c r="T247" i="4"/>
  <c r="U247" i="4"/>
  <c r="V247" i="4"/>
  <c r="T248" i="4"/>
  <c r="U248" i="4"/>
  <c r="X248" i="4" s="1"/>
  <c r="V248" i="4"/>
  <c r="T249" i="4"/>
  <c r="U249" i="4"/>
  <c r="V249" i="4"/>
  <c r="T251" i="4"/>
  <c r="U251" i="4"/>
  <c r="X251" i="4" s="1"/>
  <c r="V251" i="4"/>
  <c r="T528" i="4"/>
  <c r="U528" i="4"/>
  <c r="V528" i="4"/>
  <c r="T252" i="4"/>
  <c r="U252" i="4"/>
  <c r="X252" i="4" s="1"/>
  <c r="V252" i="4"/>
  <c r="T253" i="4"/>
  <c r="U253" i="4"/>
  <c r="X253" i="4" s="1"/>
  <c r="V253" i="4"/>
  <c r="T254" i="4"/>
  <c r="U254" i="4"/>
  <c r="V254" i="4"/>
  <c r="T255" i="4"/>
  <c r="U255" i="4"/>
  <c r="X255" i="4" s="1"/>
  <c r="V255" i="4"/>
  <c r="T256" i="4"/>
  <c r="U256" i="4"/>
  <c r="V256" i="4"/>
  <c r="T257" i="4"/>
  <c r="U257" i="4"/>
  <c r="X257" i="4" s="1"/>
  <c r="V257" i="4"/>
  <c r="T258" i="4"/>
  <c r="U258" i="4"/>
  <c r="V258" i="4"/>
  <c r="T259" i="4"/>
  <c r="U259" i="4"/>
  <c r="X259" i="4" s="1"/>
  <c r="V259" i="4"/>
  <c r="T260" i="4"/>
  <c r="U260" i="4"/>
  <c r="V260" i="4"/>
  <c r="T261" i="4"/>
  <c r="U261" i="4"/>
  <c r="X261" i="4" s="1"/>
  <c r="V261" i="4"/>
  <c r="T262" i="4"/>
  <c r="U262" i="4"/>
  <c r="V262" i="4"/>
  <c r="T263" i="4"/>
  <c r="U263" i="4"/>
  <c r="V263" i="4"/>
  <c r="T264" i="4"/>
  <c r="U264" i="4"/>
  <c r="X264" i="4" s="1"/>
  <c r="V264" i="4"/>
  <c r="T265" i="4"/>
  <c r="U265" i="4"/>
  <c r="V265" i="4"/>
  <c r="T266" i="4"/>
  <c r="U266" i="4"/>
  <c r="X266" i="4" s="1"/>
  <c r="V266" i="4"/>
  <c r="T267" i="4"/>
  <c r="U267" i="4"/>
  <c r="V267" i="4"/>
  <c r="T268" i="4"/>
  <c r="U268" i="4"/>
  <c r="X268" i="4" s="1"/>
  <c r="V268" i="4"/>
  <c r="T269" i="4"/>
  <c r="U269" i="4"/>
  <c r="V269" i="4"/>
  <c r="T270" i="4"/>
  <c r="U270" i="4"/>
  <c r="X270" i="4" s="1"/>
  <c r="V270" i="4"/>
  <c r="T272" i="4"/>
  <c r="U272" i="4"/>
  <c r="V272" i="4"/>
  <c r="T273" i="4"/>
  <c r="U273" i="4"/>
  <c r="X273" i="4" s="1"/>
  <c r="V273" i="4"/>
  <c r="T274" i="4"/>
  <c r="U274" i="4"/>
  <c r="V274" i="4"/>
  <c r="T275" i="4"/>
  <c r="U275" i="4"/>
  <c r="X275" i="4" s="1"/>
  <c r="V275" i="4"/>
  <c r="T276" i="4"/>
  <c r="U276" i="4"/>
  <c r="V276" i="4"/>
  <c r="T277" i="4"/>
  <c r="U277" i="4"/>
  <c r="X277" i="4" s="1"/>
  <c r="V277" i="4"/>
  <c r="T278" i="4"/>
  <c r="U278" i="4"/>
  <c r="V278" i="4"/>
  <c r="T279" i="4"/>
  <c r="U279" i="4"/>
  <c r="X279" i="4" s="1"/>
  <c r="V279" i="4"/>
  <c r="T280" i="4"/>
  <c r="U280" i="4"/>
  <c r="V280" i="4"/>
  <c r="T281" i="4"/>
  <c r="U281" i="4"/>
  <c r="X281" i="4" s="1"/>
  <c r="V281" i="4"/>
  <c r="T282" i="4"/>
  <c r="U282" i="4"/>
  <c r="V282" i="4"/>
  <c r="T283" i="4"/>
  <c r="U283" i="4"/>
  <c r="X283" i="4" s="1"/>
  <c r="V283" i="4"/>
  <c r="T284" i="4"/>
  <c r="U284" i="4"/>
  <c r="V284" i="4"/>
  <c r="T285" i="4"/>
  <c r="U285" i="4"/>
  <c r="V285" i="4"/>
  <c r="T286" i="4"/>
  <c r="U286" i="4"/>
  <c r="X286" i="4" s="1"/>
  <c r="V286" i="4"/>
  <c r="T287" i="4"/>
  <c r="U287" i="4"/>
  <c r="V287" i="4"/>
  <c r="T288" i="4"/>
  <c r="U288" i="4"/>
  <c r="X288" i="4" s="1"/>
  <c r="V288" i="4"/>
  <c r="T289" i="4"/>
  <c r="U289" i="4"/>
  <c r="V289" i="4"/>
  <c r="T290" i="4"/>
  <c r="U290" i="4"/>
  <c r="X290" i="4" s="1"/>
  <c r="V290" i="4"/>
  <c r="T291" i="4"/>
  <c r="U291" i="4"/>
  <c r="V291" i="4"/>
  <c r="T292" i="4"/>
  <c r="U292" i="4"/>
  <c r="X292" i="4" s="1"/>
  <c r="V292" i="4"/>
  <c r="T293" i="4"/>
  <c r="U293" i="4"/>
  <c r="X293" i="4" s="1"/>
  <c r="V293" i="4"/>
  <c r="T294" i="4"/>
  <c r="U294" i="4"/>
  <c r="X294" i="4" s="1"/>
  <c r="V294" i="4"/>
  <c r="T295" i="4"/>
  <c r="U295" i="4"/>
  <c r="X295" i="4" s="1"/>
  <c r="V295" i="4"/>
  <c r="T296" i="4"/>
  <c r="U296" i="4"/>
  <c r="X296" i="4" s="1"/>
  <c r="V296" i="4"/>
  <c r="T297" i="4"/>
  <c r="U297" i="4"/>
  <c r="X297" i="4" s="1"/>
  <c r="V297" i="4"/>
  <c r="T298" i="4"/>
  <c r="U298" i="4"/>
  <c r="X298" i="4" s="1"/>
  <c r="V298" i="4"/>
  <c r="T299" i="4"/>
  <c r="U299" i="4"/>
  <c r="X299" i="4" s="1"/>
  <c r="V299" i="4"/>
  <c r="T300" i="4"/>
  <c r="U300" i="4"/>
  <c r="X300" i="4" s="1"/>
  <c r="V300" i="4"/>
  <c r="T302" i="4"/>
  <c r="U302" i="4"/>
  <c r="X302" i="4" s="1"/>
  <c r="V302" i="4"/>
  <c r="T303" i="4"/>
  <c r="U303" i="4"/>
  <c r="X303" i="4" s="1"/>
  <c r="V303" i="4"/>
  <c r="T304" i="4"/>
  <c r="U304" i="4"/>
  <c r="X304" i="4" s="1"/>
  <c r="V304" i="4"/>
  <c r="T305" i="4"/>
  <c r="U305" i="4"/>
  <c r="X305" i="4" s="1"/>
  <c r="V305" i="4"/>
  <c r="T306" i="4"/>
  <c r="U306" i="4"/>
  <c r="X306" i="4" s="1"/>
  <c r="V306" i="4"/>
  <c r="T307" i="4"/>
  <c r="U307" i="4"/>
  <c r="X307" i="4" s="1"/>
  <c r="V307" i="4"/>
  <c r="T308" i="4"/>
  <c r="U308" i="4"/>
  <c r="X308" i="4" s="1"/>
  <c r="V308" i="4"/>
  <c r="T309" i="4"/>
  <c r="U309" i="4"/>
  <c r="X309" i="4" s="1"/>
  <c r="V309" i="4"/>
  <c r="T310" i="4"/>
  <c r="U310" i="4"/>
  <c r="X310" i="4" s="1"/>
  <c r="V310" i="4"/>
  <c r="T311" i="4"/>
  <c r="U311" i="4"/>
  <c r="X311" i="4" s="1"/>
  <c r="V311" i="4"/>
  <c r="T312" i="4"/>
  <c r="U312" i="4"/>
  <c r="X312" i="4" s="1"/>
  <c r="V312" i="4"/>
  <c r="T313" i="4"/>
  <c r="U313" i="4"/>
  <c r="X313" i="4" s="1"/>
  <c r="V313" i="4"/>
  <c r="T314" i="4"/>
  <c r="U314" i="4"/>
  <c r="X314" i="4" s="1"/>
  <c r="V314" i="4"/>
  <c r="T315" i="4"/>
  <c r="U315" i="4"/>
  <c r="X315" i="4" s="1"/>
  <c r="V315" i="4"/>
  <c r="T316" i="4"/>
  <c r="U316" i="4"/>
  <c r="X316" i="4" s="1"/>
  <c r="V316" i="4"/>
  <c r="T317" i="4"/>
  <c r="U317" i="4"/>
  <c r="X317" i="4" s="1"/>
  <c r="V317" i="4"/>
  <c r="T318" i="4"/>
  <c r="U318" i="4"/>
  <c r="X318" i="4" s="1"/>
  <c r="V318" i="4"/>
  <c r="T319" i="4"/>
  <c r="U319" i="4"/>
  <c r="X319" i="4" s="1"/>
  <c r="V319" i="4"/>
  <c r="T320" i="4"/>
  <c r="U320" i="4"/>
  <c r="X320" i="4" s="1"/>
  <c r="V320" i="4"/>
  <c r="T321" i="4"/>
  <c r="U321" i="4"/>
  <c r="X321" i="4" s="1"/>
  <c r="V321" i="4"/>
  <c r="T322" i="4"/>
  <c r="U322" i="4"/>
  <c r="X322" i="4" s="1"/>
  <c r="V322" i="4"/>
  <c r="T323" i="4"/>
  <c r="U323" i="4"/>
  <c r="X323" i="4" s="1"/>
  <c r="V323" i="4"/>
  <c r="T324" i="4"/>
  <c r="U324" i="4"/>
  <c r="X324" i="4" s="1"/>
  <c r="V324" i="4"/>
  <c r="T325" i="4"/>
  <c r="U325" i="4"/>
  <c r="X325" i="4" s="1"/>
  <c r="V325" i="4"/>
  <c r="T326" i="4"/>
  <c r="U326" i="4"/>
  <c r="X326" i="4" s="1"/>
  <c r="V326" i="4"/>
  <c r="T327" i="4"/>
  <c r="U327" i="4"/>
  <c r="X327" i="4" s="1"/>
  <c r="V327" i="4"/>
  <c r="T328" i="4"/>
  <c r="U328" i="4"/>
  <c r="X328" i="4" s="1"/>
  <c r="V328" i="4"/>
  <c r="T329" i="4"/>
  <c r="U329" i="4"/>
  <c r="X329" i="4" s="1"/>
  <c r="V329" i="4"/>
  <c r="T330" i="4"/>
  <c r="U330" i="4"/>
  <c r="X330" i="4" s="1"/>
  <c r="V330" i="4"/>
  <c r="T331" i="4"/>
  <c r="U331" i="4"/>
  <c r="X331" i="4" s="1"/>
  <c r="V331" i="4"/>
  <c r="T332" i="4"/>
  <c r="U332" i="4"/>
  <c r="X332" i="4" s="1"/>
  <c r="V332" i="4"/>
  <c r="T333" i="4"/>
  <c r="U333" i="4"/>
  <c r="X333" i="4" s="1"/>
  <c r="V333" i="4"/>
  <c r="T334" i="4"/>
  <c r="U334" i="4"/>
  <c r="X334" i="4" s="1"/>
  <c r="V334" i="4"/>
  <c r="T335" i="4"/>
  <c r="U335" i="4"/>
  <c r="X335" i="4" s="1"/>
  <c r="V335" i="4"/>
  <c r="T336" i="4"/>
  <c r="U336" i="4"/>
  <c r="X336" i="4" s="1"/>
  <c r="V336" i="4"/>
  <c r="T338" i="4"/>
  <c r="U338" i="4"/>
  <c r="X338" i="4" s="1"/>
  <c r="V338" i="4"/>
  <c r="T339" i="4"/>
  <c r="U339" i="4"/>
  <c r="X339" i="4" s="1"/>
  <c r="V339" i="4"/>
  <c r="T340" i="4"/>
  <c r="U340" i="4"/>
  <c r="X340" i="4" s="1"/>
  <c r="V340" i="4"/>
  <c r="T341" i="4"/>
  <c r="U341" i="4"/>
  <c r="X341" i="4" s="1"/>
  <c r="V341" i="4"/>
  <c r="T342" i="4"/>
  <c r="U342" i="4"/>
  <c r="X342" i="4" s="1"/>
  <c r="V342" i="4"/>
  <c r="T343" i="4"/>
  <c r="U343" i="4"/>
  <c r="X343" i="4" s="1"/>
  <c r="V343" i="4"/>
  <c r="T344" i="4"/>
  <c r="U344" i="4"/>
  <c r="X344" i="4" s="1"/>
  <c r="V344" i="4"/>
  <c r="T345" i="4"/>
  <c r="U345" i="4"/>
  <c r="X345" i="4" s="1"/>
  <c r="V345" i="4"/>
  <c r="T346" i="4"/>
  <c r="U346" i="4"/>
  <c r="X346" i="4" s="1"/>
  <c r="V346" i="4"/>
  <c r="T347" i="4"/>
  <c r="U347" i="4"/>
  <c r="X347" i="4" s="1"/>
  <c r="V347" i="4"/>
  <c r="T348" i="4"/>
  <c r="U348" i="4"/>
  <c r="X348" i="4" s="1"/>
  <c r="V348" i="4"/>
  <c r="T349" i="4"/>
  <c r="U349" i="4"/>
  <c r="X349" i="4" s="1"/>
  <c r="V349" i="4"/>
  <c r="T350" i="4"/>
  <c r="U350" i="4"/>
  <c r="X350" i="4" s="1"/>
  <c r="V350" i="4"/>
  <c r="T351" i="4"/>
  <c r="U351" i="4"/>
  <c r="X351" i="4" s="1"/>
  <c r="V351" i="4"/>
  <c r="T352" i="4"/>
  <c r="U352" i="4"/>
  <c r="X352" i="4" s="1"/>
  <c r="V352" i="4"/>
  <c r="T353" i="4"/>
  <c r="U353" i="4"/>
  <c r="X353" i="4" s="1"/>
  <c r="V353" i="4"/>
  <c r="T354" i="4"/>
  <c r="U354" i="4"/>
  <c r="X354" i="4" s="1"/>
  <c r="V354" i="4"/>
  <c r="T355" i="4"/>
  <c r="U355" i="4"/>
  <c r="X355" i="4" s="1"/>
  <c r="V355" i="4"/>
  <c r="T356" i="4"/>
  <c r="U356" i="4"/>
  <c r="X356" i="4" s="1"/>
  <c r="V356" i="4"/>
  <c r="T357" i="4"/>
  <c r="U357" i="4"/>
  <c r="X357" i="4" s="1"/>
  <c r="V357" i="4"/>
  <c r="T358" i="4"/>
  <c r="U358" i="4"/>
  <c r="X358" i="4" s="1"/>
  <c r="V358" i="4"/>
  <c r="T359" i="4"/>
  <c r="U359" i="4"/>
  <c r="X359" i="4" s="1"/>
  <c r="V359" i="4"/>
  <c r="T360" i="4"/>
  <c r="U360" i="4"/>
  <c r="X360" i="4" s="1"/>
  <c r="V360" i="4"/>
  <c r="T361" i="4"/>
  <c r="U361" i="4"/>
  <c r="X361" i="4" s="1"/>
  <c r="V361" i="4"/>
  <c r="T362" i="4"/>
  <c r="U362" i="4"/>
  <c r="X362" i="4" s="1"/>
  <c r="V362" i="4"/>
  <c r="T363" i="4"/>
  <c r="U363" i="4"/>
  <c r="X363" i="4" s="1"/>
  <c r="V363" i="4"/>
  <c r="T364" i="4"/>
  <c r="U364" i="4"/>
  <c r="X364" i="4" s="1"/>
  <c r="V364" i="4"/>
  <c r="T365" i="4"/>
  <c r="U365" i="4"/>
  <c r="X365" i="4" s="1"/>
  <c r="V365" i="4"/>
  <c r="T366" i="4"/>
  <c r="U366" i="4"/>
  <c r="X366" i="4" s="1"/>
  <c r="V366" i="4"/>
  <c r="T367" i="4"/>
  <c r="U367" i="4"/>
  <c r="X367" i="4" s="1"/>
  <c r="V367" i="4"/>
  <c r="T368" i="4"/>
  <c r="U368" i="4"/>
  <c r="X368" i="4" s="1"/>
  <c r="V368" i="4"/>
  <c r="T369" i="4"/>
  <c r="U369" i="4"/>
  <c r="X369" i="4" s="1"/>
  <c r="V369" i="4"/>
  <c r="T370" i="4"/>
  <c r="U370" i="4"/>
  <c r="X370" i="4" s="1"/>
  <c r="V370" i="4"/>
  <c r="T371" i="4"/>
  <c r="U371" i="4"/>
  <c r="X371" i="4" s="1"/>
  <c r="V371" i="4"/>
  <c r="T372" i="4"/>
  <c r="U372" i="4"/>
  <c r="X372" i="4" s="1"/>
  <c r="V372" i="4"/>
  <c r="T373" i="4"/>
  <c r="U373" i="4"/>
  <c r="X373" i="4" s="1"/>
  <c r="V373" i="4"/>
  <c r="T374" i="4"/>
  <c r="U374" i="4"/>
  <c r="X374" i="4" s="1"/>
  <c r="V374" i="4"/>
  <c r="T375" i="4"/>
  <c r="U375" i="4"/>
  <c r="X375" i="4" s="1"/>
  <c r="V375" i="4"/>
  <c r="T376" i="4"/>
  <c r="U376" i="4"/>
  <c r="X376" i="4" s="1"/>
  <c r="V376" i="4"/>
  <c r="T377" i="4"/>
  <c r="U377" i="4"/>
  <c r="X377" i="4" s="1"/>
  <c r="V377" i="4"/>
  <c r="T378" i="4"/>
  <c r="U378" i="4"/>
  <c r="V378" i="4"/>
  <c r="T379" i="4"/>
  <c r="U379" i="4"/>
  <c r="X379" i="4" s="1"/>
  <c r="V379" i="4"/>
  <c r="T380" i="4"/>
  <c r="U380" i="4"/>
  <c r="X380" i="4" s="1"/>
  <c r="V380" i="4"/>
  <c r="T382" i="4"/>
  <c r="U382" i="4"/>
  <c r="X382" i="4" s="1"/>
  <c r="V382" i="4"/>
  <c r="T383" i="4"/>
  <c r="U383" i="4"/>
  <c r="X383" i="4" s="1"/>
  <c r="V383" i="4"/>
  <c r="T385" i="4"/>
  <c r="U385" i="4"/>
  <c r="X385" i="4" s="1"/>
  <c r="V385" i="4"/>
  <c r="T386" i="4"/>
  <c r="U386" i="4"/>
  <c r="X386" i="4" s="1"/>
  <c r="V386" i="4"/>
  <c r="T387" i="4"/>
  <c r="U387" i="4"/>
  <c r="X387" i="4" s="1"/>
  <c r="V387" i="4"/>
  <c r="T388" i="4"/>
  <c r="U388" i="4"/>
  <c r="X388" i="4" s="1"/>
  <c r="V388" i="4"/>
  <c r="T389" i="4"/>
  <c r="U389" i="4"/>
  <c r="X389" i="4" s="1"/>
  <c r="V389" i="4"/>
  <c r="T390" i="4"/>
  <c r="U390" i="4"/>
  <c r="X390" i="4" s="1"/>
  <c r="V390" i="4"/>
  <c r="T391" i="4"/>
  <c r="U391" i="4"/>
  <c r="X391" i="4" s="1"/>
  <c r="V391" i="4"/>
  <c r="T392" i="4"/>
  <c r="U392" i="4"/>
  <c r="X392" i="4" s="1"/>
  <c r="V392" i="4"/>
  <c r="T393" i="4"/>
  <c r="U393" i="4"/>
  <c r="X393" i="4" s="1"/>
  <c r="V393" i="4"/>
  <c r="T395" i="4"/>
  <c r="U395" i="4"/>
  <c r="X395" i="4" s="1"/>
  <c r="V395" i="4"/>
  <c r="T396" i="4"/>
  <c r="U396" i="4"/>
  <c r="X396" i="4" s="1"/>
  <c r="V396" i="4"/>
  <c r="T397" i="4"/>
  <c r="U397" i="4"/>
  <c r="X397" i="4" s="1"/>
  <c r="V397" i="4"/>
  <c r="T398" i="4"/>
  <c r="U398" i="4"/>
  <c r="X398" i="4" s="1"/>
  <c r="V398" i="4"/>
  <c r="T399" i="4"/>
  <c r="U399" i="4"/>
  <c r="V399" i="4"/>
  <c r="T400" i="4"/>
  <c r="U400" i="4"/>
  <c r="X400" i="4" s="1"/>
  <c r="V400" i="4"/>
  <c r="T401" i="4"/>
  <c r="U401" i="4"/>
  <c r="X401" i="4" s="1"/>
  <c r="V401" i="4"/>
  <c r="T402" i="4"/>
  <c r="U402" i="4"/>
  <c r="X402" i="4" s="1"/>
  <c r="V402" i="4"/>
  <c r="T403" i="4"/>
  <c r="U403" i="4"/>
  <c r="X403" i="4" s="1"/>
  <c r="V403" i="4"/>
  <c r="T404" i="4"/>
  <c r="U404" i="4"/>
  <c r="V404" i="4"/>
  <c r="T405" i="4"/>
  <c r="U405" i="4"/>
  <c r="V405" i="4"/>
  <c r="T406" i="4"/>
  <c r="U406" i="4"/>
  <c r="V406" i="4"/>
  <c r="T407" i="4"/>
  <c r="U407" i="4"/>
  <c r="V407" i="4"/>
  <c r="T408" i="4"/>
  <c r="U408" i="4"/>
  <c r="V408" i="4"/>
  <c r="T409" i="4"/>
  <c r="U409" i="4"/>
  <c r="V409" i="4"/>
  <c r="T410" i="4"/>
  <c r="U410" i="4"/>
  <c r="V410" i="4"/>
  <c r="T411" i="4"/>
  <c r="U411" i="4"/>
  <c r="V411" i="4"/>
  <c r="T412" i="4"/>
  <c r="U412" i="4"/>
  <c r="V412" i="4"/>
  <c r="T413" i="4"/>
  <c r="U413" i="4"/>
  <c r="V413" i="4"/>
  <c r="T414" i="4"/>
  <c r="U414" i="4"/>
  <c r="V414" i="4"/>
  <c r="T415" i="4"/>
  <c r="U415" i="4"/>
  <c r="V415" i="4"/>
  <c r="T416" i="4"/>
  <c r="U416" i="4"/>
  <c r="V416" i="4"/>
  <c r="T417" i="4"/>
  <c r="U417" i="4"/>
  <c r="V417" i="4"/>
  <c r="T418" i="4"/>
  <c r="U418" i="4"/>
  <c r="V418" i="4"/>
  <c r="T419" i="4"/>
  <c r="U419" i="4"/>
  <c r="V419" i="4"/>
  <c r="T420" i="4"/>
  <c r="U420" i="4"/>
  <c r="X420" i="4" s="1"/>
  <c r="V420" i="4"/>
  <c r="T421" i="4"/>
  <c r="U421" i="4"/>
  <c r="V421" i="4"/>
  <c r="T422" i="4"/>
  <c r="U422" i="4"/>
  <c r="V422" i="4"/>
  <c r="T423" i="4"/>
  <c r="U423" i="4"/>
  <c r="X423" i="4" s="1"/>
  <c r="V423" i="4"/>
  <c r="T424" i="4"/>
  <c r="U424" i="4"/>
  <c r="V424" i="4"/>
  <c r="T425" i="4"/>
  <c r="U425" i="4"/>
  <c r="X425" i="4" s="1"/>
  <c r="V425" i="4"/>
  <c r="T426" i="4"/>
  <c r="U426" i="4"/>
  <c r="V426" i="4"/>
  <c r="T427" i="4"/>
  <c r="U427" i="4"/>
  <c r="X427" i="4" s="1"/>
  <c r="V427" i="4"/>
  <c r="T428" i="4"/>
  <c r="U428" i="4"/>
  <c r="X428" i="4" s="1"/>
  <c r="V428" i="4"/>
  <c r="T429" i="4"/>
  <c r="U429" i="4"/>
  <c r="V429" i="4"/>
  <c r="T430" i="4"/>
  <c r="U430" i="4"/>
  <c r="V430" i="4"/>
  <c r="T431" i="4"/>
  <c r="U431" i="4"/>
  <c r="X431" i="4" s="1"/>
  <c r="V431" i="4"/>
  <c r="T432" i="4"/>
  <c r="U432" i="4"/>
  <c r="X432" i="4" s="1"/>
  <c r="V432" i="4"/>
  <c r="T433" i="4"/>
  <c r="U433" i="4"/>
  <c r="X433" i="4" s="1"/>
  <c r="V433" i="4"/>
  <c r="T434" i="4"/>
  <c r="U434" i="4"/>
  <c r="V434" i="4"/>
  <c r="T435" i="4"/>
  <c r="U435" i="4"/>
  <c r="X435" i="4" s="1"/>
  <c r="V435" i="4"/>
  <c r="T436" i="4"/>
  <c r="U436" i="4"/>
  <c r="X436" i="4" s="1"/>
  <c r="V436" i="4"/>
  <c r="T437" i="4"/>
  <c r="U437" i="4"/>
  <c r="V437" i="4"/>
  <c r="T439" i="4"/>
  <c r="U439" i="4"/>
  <c r="X439" i="4" s="1"/>
  <c r="V439" i="4"/>
  <c r="T440" i="4"/>
  <c r="U440" i="4"/>
  <c r="X440" i="4" s="1"/>
  <c r="V440" i="4"/>
  <c r="T441" i="4"/>
  <c r="U441" i="4"/>
  <c r="X441" i="4" s="1"/>
  <c r="V441" i="4"/>
  <c r="T443" i="4"/>
  <c r="U443" i="4"/>
  <c r="V443" i="4"/>
  <c r="T444" i="4"/>
  <c r="U444" i="4"/>
  <c r="X444" i="4" s="1"/>
  <c r="V444" i="4"/>
  <c r="T445" i="4"/>
  <c r="U445" i="4"/>
  <c r="V445" i="4"/>
  <c r="T446" i="4"/>
  <c r="U446" i="4"/>
  <c r="X446" i="4" s="1"/>
  <c r="V446" i="4"/>
  <c r="T447" i="4"/>
  <c r="U447" i="4"/>
  <c r="V447" i="4"/>
  <c r="T448" i="4"/>
  <c r="U448" i="4"/>
  <c r="V448" i="4"/>
  <c r="T449" i="4"/>
  <c r="U449" i="4"/>
  <c r="V449" i="4"/>
  <c r="T450" i="4"/>
  <c r="U450" i="4"/>
  <c r="X450" i="4" s="1"/>
  <c r="V450" i="4"/>
  <c r="T451" i="4"/>
  <c r="U451" i="4"/>
  <c r="V451" i="4"/>
  <c r="T452" i="4"/>
  <c r="U452" i="4"/>
  <c r="X452" i="4" s="1"/>
  <c r="V452" i="4"/>
  <c r="T453" i="4"/>
  <c r="U453" i="4"/>
  <c r="V453" i="4"/>
  <c r="T454" i="4"/>
  <c r="U454" i="4"/>
  <c r="X454" i="4" s="1"/>
  <c r="V454" i="4"/>
  <c r="T455" i="4"/>
  <c r="U455" i="4"/>
  <c r="X455" i="4" s="1"/>
  <c r="V455" i="4"/>
  <c r="T456" i="4"/>
  <c r="U456" i="4"/>
  <c r="V456" i="4"/>
  <c r="T457" i="4"/>
  <c r="U457" i="4"/>
  <c r="X457" i="4" s="1"/>
  <c r="V457" i="4"/>
  <c r="T459" i="4"/>
  <c r="U459" i="4"/>
  <c r="V459" i="4"/>
  <c r="T460" i="4"/>
  <c r="U460" i="4"/>
  <c r="X460" i="4" s="1"/>
  <c r="V460" i="4"/>
  <c r="T461" i="4"/>
  <c r="U461" i="4"/>
  <c r="V461" i="4"/>
  <c r="T462" i="4"/>
  <c r="U462" i="4"/>
  <c r="X462" i="4" s="1"/>
  <c r="V462" i="4"/>
  <c r="T463" i="4"/>
  <c r="U463" i="4"/>
  <c r="V463" i="4"/>
  <c r="T464" i="4"/>
  <c r="U464" i="4"/>
  <c r="V464" i="4"/>
  <c r="T465" i="4"/>
  <c r="U465" i="4"/>
  <c r="V465" i="4"/>
  <c r="T466" i="4"/>
  <c r="U466" i="4"/>
  <c r="X466" i="4" s="1"/>
  <c r="V466" i="4"/>
  <c r="T467" i="4"/>
  <c r="U467" i="4"/>
  <c r="V467" i="4"/>
  <c r="T468" i="4"/>
  <c r="U468" i="4"/>
  <c r="V468" i="4"/>
  <c r="T469" i="4"/>
  <c r="U469" i="4"/>
  <c r="V469" i="4"/>
  <c r="T470" i="4"/>
  <c r="U470" i="4"/>
  <c r="V470" i="4"/>
  <c r="T471" i="4"/>
  <c r="U471" i="4"/>
  <c r="V471" i="4"/>
  <c r="T472" i="4"/>
  <c r="U472" i="4"/>
  <c r="V472" i="4"/>
  <c r="T473" i="4"/>
  <c r="U473" i="4"/>
  <c r="V473" i="4"/>
  <c r="T474" i="4"/>
  <c r="U474" i="4"/>
  <c r="V474" i="4"/>
  <c r="T475" i="4"/>
  <c r="U475" i="4"/>
  <c r="V475" i="4"/>
  <c r="T476" i="4"/>
  <c r="U476" i="4"/>
  <c r="V476" i="4"/>
  <c r="T477" i="4"/>
  <c r="U477" i="4"/>
  <c r="V477" i="4"/>
  <c r="T478" i="4"/>
  <c r="U478" i="4"/>
  <c r="V478" i="4"/>
  <c r="T479" i="4"/>
  <c r="U479" i="4"/>
  <c r="V479" i="4"/>
  <c r="T480" i="4"/>
  <c r="U480" i="4"/>
  <c r="X480" i="4" s="1"/>
  <c r="V480" i="4"/>
  <c r="T481" i="4"/>
  <c r="U481" i="4"/>
  <c r="V481" i="4"/>
  <c r="T482" i="4"/>
  <c r="U482" i="4"/>
  <c r="V482" i="4"/>
  <c r="T483" i="4"/>
  <c r="U483" i="4"/>
  <c r="V483" i="4"/>
  <c r="T484" i="4"/>
  <c r="U484" i="4"/>
  <c r="V484" i="4"/>
  <c r="T485" i="4"/>
  <c r="U485" i="4"/>
  <c r="V485" i="4"/>
  <c r="T486" i="4"/>
  <c r="U486" i="4"/>
  <c r="V486" i="4"/>
  <c r="T487" i="4"/>
  <c r="U487" i="4"/>
  <c r="V487" i="4"/>
  <c r="T488" i="4"/>
  <c r="U488" i="4"/>
  <c r="X488" i="4" s="1"/>
  <c r="V488" i="4"/>
  <c r="T489" i="4"/>
  <c r="U489" i="4"/>
  <c r="V489" i="4"/>
  <c r="T490" i="4"/>
  <c r="U490" i="4"/>
  <c r="V490" i="4"/>
  <c r="T491" i="4"/>
  <c r="U491" i="4"/>
  <c r="V491" i="4"/>
  <c r="T492" i="4"/>
  <c r="U492" i="4"/>
  <c r="V492" i="4"/>
  <c r="T493" i="4"/>
  <c r="U493" i="4"/>
  <c r="V493" i="4"/>
  <c r="T494" i="4"/>
  <c r="U494" i="4"/>
  <c r="X494" i="4" s="1"/>
  <c r="V494" i="4"/>
  <c r="T495" i="4"/>
  <c r="U495" i="4"/>
  <c r="V495" i="4"/>
  <c r="T496" i="4"/>
  <c r="U496" i="4"/>
  <c r="V496" i="4"/>
  <c r="T497" i="4"/>
  <c r="U497" i="4"/>
  <c r="V497" i="4"/>
  <c r="T498" i="4"/>
  <c r="U498" i="4"/>
  <c r="X498" i="4" s="1"/>
  <c r="V498" i="4"/>
  <c r="T499" i="4"/>
  <c r="U499" i="4"/>
  <c r="V499" i="4"/>
  <c r="T500" i="4"/>
  <c r="U500" i="4"/>
  <c r="V500" i="4"/>
  <c r="T501" i="4"/>
  <c r="U501" i="4"/>
  <c r="V501" i="4"/>
  <c r="T502" i="4"/>
  <c r="U502" i="4"/>
  <c r="X502" i="4" s="1"/>
  <c r="V502" i="4"/>
  <c r="T503" i="4"/>
  <c r="U503" i="4"/>
  <c r="V503" i="4"/>
  <c r="T504" i="4"/>
  <c r="U504" i="4"/>
  <c r="V504" i="4"/>
  <c r="T505" i="4"/>
  <c r="U505" i="4"/>
  <c r="V505" i="4"/>
  <c r="T506" i="4"/>
  <c r="U506" i="4"/>
  <c r="V506" i="4"/>
  <c r="T507" i="4"/>
  <c r="U507" i="4"/>
  <c r="V507" i="4"/>
  <c r="T508" i="4"/>
  <c r="U508" i="4"/>
  <c r="V508" i="4"/>
  <c r="T509" i="4"/>
  <c r="U509" i="4"/>
  <c r="V509" i="4"/>
  <c r="T510" i="4"/>
  <c r="U510" i="4"/>
  <c r="X510" i="4" s="1"/>
  <c r="V510" i="4"/>
  <c r="T511" i="4"/>
  <c r="U511" i="4"/>
  <c r="V511" i="4"/>
  <c r="T512" i="4"/>
  <c r="U512" i="4"/>
  <c r="V512" i="4"/>
  <c r="T513" i="4"/>
  <c r="U513" i="4"/>
  <c r="V513" i="4"/>
  <c r="T514" i="4"/>
  <c r="U514" i="4"/>
  <c r="X514" i="4" s="1"/>
  <c r="V514" i="4"/>
  <c r="T515" i="4"/>
  <c r="U515" i="4"/>
  <c r="V515" i="4"/>
  <c r="T516" i="4"/>
  <c r="U516" i="4"/>
  <c r="V516" i="4"/>
  <c r="T517" i="4"/>
  <c r="U517" i="4"/>
  <c r="V517" i="4"/>
  <c r="T518" i="4"/>
  <c r="U518" i="4"/>
  <c r="X518" i="4" s="1"/>
  <c r="V518" i="4"/>
  <c r="T519" i="4"/>
  <c r="U519" i="4"/>
  <c r="V519" i="4"/>
  <c r="T520" i="4"/>
  <c r="U520" i="4"/>
  <c r="V520" i="4"/>
  <c r="T521" i="4"/>
  <c r="U521" i="4"/>
  <c r="V521" i="4"/>
  <c r="T522" i="4"/>
  <c r="U522" i="4"/>
  <c r="V522" i="4"/>
  <c r="T523" i="4"/>
  <c r="U523" i="4"/>
  <c r="V523" i="4"/>
  <c r="T525" i="4"/>
  <c r="U525" i="4"/>
  <c r="V525" i="4"/>
  <c r="T526" i="4"/>
  <c r="U526" i="4"/>
  <c r="V526" i="4"/>
  <c r="T527" i="4"/>
  <c r="U527" i="4"/>
  <c r="X527" i="4" s="1"/>
  <c r="V527" i="4"/>
  <c r="T529" i="4"/>
  <c r="U529" i="4"/>
  <c r="V529" i="4"/>
  <c r="T530" i="4"/>
  <c r="U530" i="4"/>
  <c r="X530" i="4" s="1"/>
  <c r="V530" i="4"/>
  <c r="T531" i="4"/>
  <c r="U531" i="4"/>
  <c r="V531" i="4"/>
  <c r="T532" i="4"/>
  <c r="U532" i="4"/>
  <c r="X532" i="4" s="1"/>
  <c r="V532" i="4"/>
  <c r="T533" i="4"/>
  <c r="U533" i="4"/>
  <c r="X533" i="4" s="1"/>
  <c r="V533" i="4"/>
  <c r="T534" i="4"/>
  <c r="U534" i="4"/>
  <c r="X534" i="4" s="1"/>
  <c r="V534" i="4"/>
  <c r="T535" i="4"/>
  <c r="U535" i="4"/>
  <c r="X535" i="4" s="1"/>
  <c r="V535" i="4"/>
  <c r="T536" i="4"/>
  <c r="U536" i="4"/>
  <c r="X536" i="4" s="1"/>
  <c r="V536" i="4"/>
  <c r="T537" i="4"/>
  <c r="U537" i="4"/>
  <c r="V537" i="4"/>
  <c r="T538" i="4"/>
  <c r="U538" i="4"/>
  <c r="X538" i="4" s="1"/>
  <c r="V538" i="4"/>
  <c r="T539" i="4"/>
  <c r="U539" i="4"/>
  <c r="X539" i="4" s="1"/>
  <c r="V539" i="4"/>
  <c r="T540" i="4"/>
  <c r="U540" i="4"/>
  <c r="X540" i="4" s="1"/>
  <c r="V540" i="4"/>
  <c r="T541" i="4"/>
  <c r="U541" i="4"/>
  <c r="X541" i="4" s="1"/>
  <c r="V541" i="4"/>
  <c r="T542" i="4"/>
  <c r="U542" i="4"/>
  <c r="V542" i="4"/>
  <c r="T543" i="4"/>
  <c r="U543" i="4"/>
  <c r="X543" i="4" s="1"/>
  <c r="V543" i="4"/>
  <c r="T73" i="4"/>
  <c r="U73" i="4"/>
  <c r="X73" i="4" s="1"/>
  <c r="V73" i="4"/>
  <c r="T544" i="4"/>
  <c r="U544" i="4"/>
  <c r="X544" i="4" s="1"/>
  <c r="V544" i="4"/>
  <c r="T545" i="4"/>
  <c r="U545" i="4"/>
  <c r="X545" i="4" s="1"/>
  <c r="V545" i="4"/>
  <c r="T546" i="4"/>
  <c r="U546" i="4"/>
  <c r="X546" i="4" s="1"/>
  <c r="V546" i="4"/>
  <c r="T547" i="4"/>
  <c r="U547" i="4"/>
  <c r="X547" i="4" s="1"/>
  <c r="V547" i="4"/>
  <c r="T548" i="4"/>
  <c r="U548" i="4"/>
  <c r="X548" i="4" s="1"/>
  <c r="V548" i="4"/>
  <c r="T549" i="4"/>
  <c r="U549" i="4"/>
  <c r="X549" i="4" s="1"/>
  <c r="V549" i="4"/>
  <c r="T550" i="4"/>
  <c r="U550" i="4"/>
  <c r="X550" i="4" s="1"/>
  <c r="V550" i="4"/>
  <c r="T551" i="4"/>
  <c r="U551" i="4"/>
  <c r="X551" i="4" s="1"/>
  <c r="V551" i="4"/>
  <c r="T553" i="4"/>
  <c r="U553" i="4"/>
  <c r="X553" i="4" s="1"/>
  <c r="V553" i="4"/>
  <c r="T554" i="4"/>
  <c r="U554" i="4"/>
  <c r="V554" i="4"/>
  <c r="T555" i="4"/>
  <c r="U555" i="4"/>
  <c r="X555" i="4" s="1"/>
  <c r="V555" i="4"/>
  <c r="T556" i="4"/>
  <c r="U556" i="4"/>
  <c r="X556" i="4" s="1"/>
  <c r="V556" i="4"/>
  <c r="T557" i="4"/>
  <c r="U557" i="4"/>
  <c r="X557" i="4" s="1"/>
  <c r="V557" i="4"/>
  <c r="T558" i="4"/>
  <c r="U558" i="4"/>
  <c r="V558" i="4"/>
  <c r="T42" i="4"/>
  <c r="U42" i="4"/>
  <c r="X42" i="4" s="1"/>
  <c r="V42" i="4"/>
  <c r="T559" i="4"/>
  <c r="U559" i="4"/>
  <c r="X559" i="4" s="1"/>
  <c r="V559" i="4"/>
  <c r="T560" i="4"/>
  <c r="U560" i="4"/>
  <c r="X560" i="4" s="1"/>
  <c r="V560" i="4"/>
  <c r="T561" i="4"/>
  <c r="U561" i="4"/>
  <c r="V561" i="4"/>
  <c r="T562" i="4"/>
  <c r="U562" i="4"/>
  <c r="X562" i="4" s="1"/>
  <c r="V562" i="4"/>
  <c r="T563" i="4"/>
  <c r="U563" i="4"/>
  <c r="V563" i="4"/>
  <c r="T564" i="4"/>
  <c r="U564" i="4"/>
  <c r="X564" i="4" s="1"/>
  <c r="V564" i="4"/>
  <c r="T565" i="4"/>
  <c r="U565" i="4"/>
  <c r="V565" i="4"/>
  <c r="T566" i="4"/>
  <c r="U566" i="4"/>
  <c r="X566" i="4" s="1"/>
  <c r="V566" i="4"/>
  <c r="T567" i="4"/>
  <c r="U567" i="4"/>
  <c r="X567" i="4" s="1"/>
  <c r="V567" i="4"/>
  <c r="T568" i="4"/>
  <c r="U568" i="4"/>
  <c r="X568" i="4" s="1"/>
  <c r="V568" i="4"/>
  <c r="T575" i="4"/>
  <c r="U575" i="4"/>
  <c r="V575" i="4"/>
  <c r="T569" i="4"/>
  <c r="U569" i="4"/>
  <c r="X569" i="4" s="1"/>
  <c r="V569" i="4"/>
  <c r="T570" i="4"/>
  <c r="U570" i="4"/>
  <c r="X570" i="4" s="1"/>
  <c r="V570" i="4"/>
  <c r="T571" i="4"/>
  <c r="U571" i="4"/>
  <c r="X571" i="4" s="1"/>
  <c r="V571" i="4"/>
  <c r="T572" i="4"/>
  <c r="U572" i="4"/>
  <c r="X572" i="4" s="1"/>
  <c r="V572" i="4"/>
  <c r="T573" i="4"/>
  <c r="U573" i="4"/>
  <c r="X573" i="4" s="1"/>
  <c r="V573" i="4"/>
  <c r="T574" i="4"/>
  <c r="U574" i="4"/>
  <c r="X574" i="4" s="1"/>
  <c r="V574" i="4"/>
  <c r="T576" i="4"/>
  <c r="U576" i="4"/>
  <c r="X576" i="4" s="1"/>
  <c r="V576" i="4"/>
  <c r="T577" i="4"/>
  <c r="U577" i="4"/>
  <c r="X577" i="4" s="1"/>
  <c r="V577" i="4"/>
  <c r="T578" i="4"/>
  <c r="U578" i="4"/>
  <c r="X578" i="4" s="1"/>
  <c r="V578" i="4"/>
  <c r="T579" i="4"/>
  <c r="U579" i="4"/>
  <c r="X579" i="4" s="1"/>
  <c r="V579" i="4"/>
  <c r="T580" i="4"/>
  <c r="U580" i="4"/>
  <c r="X580" i="4" s="1"/>
  <c r="V580" i="4"/>
  <c r="T581" i="4"/>
  <c r="U581" i="4"/>
  <c r="X581" i="4" s="1"/>
  <c r="V581" i="4"/>
  <c r="T582" i="4"/>
  <c r="U582" i="4"/>
  <c r="X582" i="4" s="1"/>
  <c r="V582" i="4"/>
  <c r="T583" i="4"/>
  <c r="U583" i="4"/>
  <c r="X583" i="4" s="1"/>
  <c r="V583" i="4"/>
  <c r="T584" i="4"/>
  <c r="U584" i="4"/>
  <c r="X584" i="4" s="1"/>
  <c r="V584" i="4"/>
  <c r="T585" i="4"/>
  <c r="U585" i="4"/>
  <c r="X585" i="4" s="1"/>
  <c r="V585" i="4"/>
  <c r="T586" i="4"/>
  <c r="U586" i="4"/>
  <c r="X586" i="4" s="1"/>
  <c r="V586" i="4"/>
  <c r="T588" i="4"/>
  <c r="U588" i="4"/>
  <c r="X588" i="4" s="1"/>
  <c r="V588" i="4"/>
  <c r="T589" i="4"/>
  <c r="U589" i="4"/>
  <c r="X589" i="4" s="1"/>
  <c r="V589" i="4"/>
  <c r="T590" i="4"/>
  <c r="U590" i="4"/>
  <c r="X590" i="4" s="1"/>
  <c r="V590" i="4"/>
  <c r="T591" i="4"/>
  <c r="U591" i="4"/>
  <c r="X591" i="4" s="1"/>
  <c r="V591" i="4"/>
  <c r="T592" i="4"/>
  <c r="U592" i="4"/>
  <c r="X592" i="4" s="1"/>
  <c r="V592" i="4"/>
  <c r="T593" i="4"/>
  <c r="U593" i="4"/>
  <c r="X593" i="4" s="1"/>
  <c r="V593" i="4"/>
  <c r="T595" i="4"/>
  <c r="U595" i="4"/>
  <c r="X595" i="4" s="1"/>
  <c r="V595" i="4"/>
  <c r="T596" i="4"/>
  <c r="U596" i="4"/>
  <c r="X596" i="4" s="1"/>
  <c r="V596" i="4"/>
  <c r="T597" i="4"/>
  <c r="U597" i="4"/>
  <c r="X597" i="4" s="1"/>
  <c r="V597" i="4"/>
  <c r="T598" i="4"/>
  <c r="U598" i="4"/>
  <c r="X598" i="4" s="1"/>
  <c r="V598" i="4"/>
  <c r="T599" i="4"/>
  <c r="U599" i="4"/>
  <c r="V599" i="4"/>
  <c r="T600" i="4"/>
  <c r="U600" i="4"/>
  <c r="X600" i="4" s="1"/>
  <c r="V600" i="4"/>
  <c r="T601" i="4"/>
  <c r="U601" i="4"/>
  <c r="V601" i="4"/>
  <c r="T602" i="4"/>
  <c r="U602" i="4"/>
  <c r="V602" i="4"/>
  <c r="T603" i="4"/>
  <c r="U603" i="4"/>
  <c r="X603" i="4" s="1"/>
  <c r="V603" i="4"/>
  <c r="T604" i="4"/>
  <c r="U604" i="4"/>
  <c r="V604" i="4"/>
  <c r="T605" i="4"/>
  <c r="U605" i="4"/>
  <c r="X605" i="4" s="1"/>
  <c r="V605" i="4"/>
  <c r="T606" i="4"/>
  <c r="U606" i="4"/>
  <c r="X606" i="4" s="1"/>
  <c r="V606" i="4"/>
  <c r="T607" i="4"/>
  <c r="U607" i="4"/>
  <c r="X607" i="4" s="1"/>
  <c r="V607" i="4"/>
  <c r="T608" i="4"/>
  <c r="U608" i="4"/>
  <c r="X608" i="4" s="1"/>
  <c r="V608" i="4"/>
  <c r="T609" i="4"/>
  <c r="U609" i="4"/>
  <c r="X609" i="4" s="1"/>
  <c r="V609" i="4"/>
  <c r="T610" i="4"/>
  <c r="U610" i="4"/>
  <c r="X610" i="4" s="1"/>
  <c r="V610" i="4"/>
  <c r="T611" i="4"/>
  <c r="U611" i="4"/>
  <c r="X611" i="4" s="1"/>
  <c r="V611" i="4"/>
  <c r="T612" i="4"/>
  <c r="U612" i="4"/>
  <c r="X612" i="4" s="1"/>
  <c r="V612" i="4"/>
  <c r="T613" i="4"/>
  <c r="U613" i="4"/>
  <c r="X613" i="4" s="1"/>
  <c r="V613" i="4"/>
  <c r="T614" i="4"/>
  <c r="U614" i="4"/>
  <c r="X614" i="4" s="1"/>
  <c r="V614" i="4"/>
  <c r="T615" i="4"/>
  <c r="U615" i="4"/>
  <c r="X615" i="4" s="1"/>
  <c r="V615" i="4"/>
  <c r="T616" i="4"/>
  <c r="U616" i="4"/>
  <c r="X616" i="4" s="1"/>
  <c r="V616" i="4"/>
  <c r="T617" i="4"/>
  <c r="U617" i="4"/>
  <c r="X617" i="4" s="1"/>
  <c r="V617" i="4"/>
  <c r="T618" i="4"/>
  <c r="U618" i="4"/>
  <c r="V618" i="4"/>
  <c r="T619" i="4"/>
  <c r="U619" i="4"/>
  <c r="V619" i="4"/>
  <c r="T620" i="4"/>
  <c r="U620" i="4"/>
  <c r="V620" i="4"/>
  <c r="T621" i="4"/>
  <c r="U621" i="4"/>
  <c r="X621" i="4" s="1"/>
  <c r="V621" i="4"/>
  <c r="T622" i="4"/>
  <c r="U622" i="4"/>
  <c r="X622" i="4" s="1"/>
  <c r="V622" i="4"/>
  <c r="T623" i="4"/>
  <c r="U623" i="4"/>
  <c r="V623" i="4"/>
  <c r="T624" i="4"/>
  <c r="U624" i="4"/>
  <c r="X624" i="4" s="1"/>
  <c r="V624" i="4"/>
  <c r="T625" i="4"/>
  <c r="U625" i="4"/>
  <c r="V625" i="4"/>
  <c r="T626" i="4"/>
  <c r="U626" i="4"/>
  <c r="X626" i="4" s="1"/>
  <c r="V626" i="4"/>
  <c r="T627" i="4"/>
  <c r="U627" i="4"/>
  <c r="X627" i="4" s="1"/>
  <c r="V627" i="4"/>
  <c r="T628" i="4"/>
  <c r="U628" i="4"/>
  <c r="V628" i="4"/>
  <c r="T629" i="4"/>
  <c r="U629" i="4"/>
  <c r="X629" i="4" s="1"/>
  <c r="V629" i="4"/>
  <c r="T630" i="4"/>
  <c r="U630" i="4"/>
  <c r="X630" i="4" s="1"/>
  <c r="V630" i="4"/>
  <c r="T631" i="4"/>
  <c r="U631" i="4"/>
  <c r="V631" i="4"/>
  <c r="T632" i="4"/>
  <c r="U632" i="4"/>
  <c r="X632" i="4" s="1"/>
  <c r="V632" i="4"/>
  <c r="T633" i="4"/>
  <c r="U633" i="4"/>
  <c r="V633" i="4"/>
  <c r="T634" i="4"/>
  <c r="U634" i="4"/>
  <c r="X634" i="4" s="1"/>
  <c r="V634" i="4"/>
  <c r="T635" i="4"/>
  <c r="U635" i="4"/>
  <c r="V635" i="4"/>
  <c r="T636" i="4"/>
  <c r="U636" i="4"/>
  <c r="X636" i="4" s="1"/>
  <c r="V636" i="4"/>
  <c r="T637" i="4"/>
  <c r="U637" i="4"/>
  <c r="X637" i="4" s="1"/>
  <c r="V637" i="4"/>
  <c r="T638" i="4"/>
  <c r="U638" i="4"/>
  <c r="V638" i="4"/>
  <c r="T639" i="4"/>
  <c r="U639" i="4"/>
  <c r="X639" i="4" s="1"/>
  <c r="V639" i="4"/>
  <c r="T640" i="4"/>
  <c r="U640" i="4"/>
  <c r="V640" i="4"/>
  <c r="T641" i="4"/>
  <c r="U641" i="4"/>
  <c r="X641" i="4" s="1"/>
  <c r="V641" i="4"/>
  <c r="T642" i="4"/>
  <c r="U642" i="4"/>
  <c r="V642" i="4"/>
  <c r="T643" i="4"/>
  <c r="U643" i="4"/>
  <c r="X643" i="4" s="1"/>
  <c r="V643" i="4"/>
  <c r="T644" i="4"/>
  <c r="U644" i="4"/>
  <c r="V644" i="4"/>
  <c r="T646" i="4"/>
  <c r="U646" i="4"/>
  <c r="X646" i="4" s="1"/>
  <c r="V646" i="4"/>
  <c r="T647" i="4"/>
  <c r="U647" i="4"/>
  <c r="V647" i="4"/>
  <c r="T648" i="4"/>
  <c r="U648" i="4"/>
  <c r="X648" i="4" s="1"/>
  <c r="V648" i="4"/>
  <c r="T649" i="4"/>
  <c r="U649" i="4"/>
  <c r="V649" i="4"/>
  <c r="T650" i="4"/>
  <c r="U650" i="4"/>
  <c r="X650" i="4" s="1"/>
  <c r="V650" i="4"/>
  <c r="T651" i="4"/>
  <c r="U651" i="4"/>
  <c r="X651" i="4" s="1"/>
  <c r="V651" i="4"/>
  <c r="T652" i="4"/>
  <c r="U652" i="4"/>
  <c r="V652" i="4"/>
  <c r="T653" i="4"/>
  <c r="U653" i="4"/>
  <c r="V653" i="4"/>
  <c r="T654" i="4"/>
  <c r="U654" i="4"/>
  <c r="X654" i="4" s="1"/>
  <c r="V654" i="4"/>
  <c r="T655" i="4"/>
  <c r="U655" i="4"/>
  <c r="X655" i="4" s="1"/>
  <c r="V655" i="4"/>
  <c r="T656" i="4"/>
  <c r="U656" i="4"/>
  <c r="V656" i="4"/>
  <c r="T657" i="4"/>
  <c r="U657" i="4"/>
  <c r="X657" i="4" s="1"/>
  <c r="V657" i="4"/>
  <c r="T658" i="4"/>
  <c r="U658" i="4"/>
  <c r="V658" i="4"/>
  <c r="T659" i="4"/>
  <c r="U659" i="4"/>
  <c r="V659" i="4"/>
  <c r="T660" i="4"/>
  <c r="U660" i="4"/>
  <c r="V660" i="4"/>
  <c r="T661" i="4"/>
  <c r="U661" i="4"/>
  <c r="X661" i="4" s="1"/>
  <c r="V661" i="4"/>
  <c r="T662" i="4"/>
  <c r="U662" i="4"/>
  <c r="V662" i="4"/>
  <c r="T663" i="4"/>
  <c r="U663" i="4"/>
  <c r="X663" i="4" s="1"/>
  <c r="V663" i="4"/>
  <c r="T664" i="4"/>
  <c r="U664" i="4"/>
  <c r="V664" i="4"/>
  <c r="T665" i="4"/>
  <c r="U665" i="4"/>
  <c r="X665" i="4" s="1"/>
  <c r="V665" i="4"/>
  <c r="T666" i="4"/>
  <c r="U666" i="4"/>
  <c r="X666" i="4" s="1"/>
  <c r="V666" i="4"/>
  <c r="T667" i="4"/>
  <c r="U667" i="4"/>
  <c r="V667" i="4"/>
  <c r="T668" i="4"/>
  <c r="U668" i="4"/>
  <c r="X668" i="4" s="1"/>
  <c r="V668" i="4"/>
  <c r="T669" i="4"/>
  <c r="U669" i="4"/>
  <c r="V669" i="4"/>
  <c r="T670" i="4"/>
  <c r="U670" i="4"/>
  <c r="X670" i="4" s="1"/>
  <c r="V670" i="4"/>
  <c r="T671" i="4"/>
  <c r="U671" i="4"/>
  <c r="V671" i="4"/>
  <c r="T672" i="4"/>
  <c r="U672" i="4"/>
  <c r="X672" i="4" s="1"/>
  <c r="V672" i="4"/>
  <c r="T673" i="4"/>
  <c r="U673" i="4"/>
  <c r="V673" i="4"/>
  <c r="T674" i="4"/>
  <c r="U674" i="4"/>
  <c r="X674" i="4" s="1"/>
  <c r="V674" i="4"/>
  <c r="T675" i="4"/>
  <c r="U675" i="4"/>
  <c r="V675" i="4"/>
  <c r="T676" i="4"/>
  <c r="U676" i="4"/>
  <c r="X676" i="4" s="1"/>
  <c r="V676" i="4"/>
  <c r="T677" i="4"/>
  <c r="U677" i="4"/>
  <c r="V677" i="4"/>
  <c r="T678" i="4"/>
  <c r="U678" i="4"/>
  <c r="X678" i="4" s="1"/>
  <c r="V678" i="4"/>
  <c r="T679" i="4"/>
  <c r="U679" i="4"/>
  <c r="X679" i="4" s="1"/>
  <c r="V679" i="4"/>
  <c r="T681" i="4"/>
  <c r="U681" i="4"/>
  <c r="V681" i="4"/>
  <c r="T682" i="4"/>
  <c r="U682" i="4"/>
  <c r="V682" i="4"/>
  <c r="T683" i="4"/>
  <c r="U683" i="4"/>
  <c r="X683" i="4" s="1"/>
  <c r="V683" i="4"/>
  <c r="T684" i="4"/>
  <c r="U684" i="4"/>
  <c r="X684" i="4" s="1"/>
  <c r="V684" i="4"/>
  <c r="T685" i="4"/>
  <c r="U685" i="4"/>
  <c r="V685" i="4"/>
  <c r="T686" i="4"/>
  <c r="U686" i="4"/>
  <c r="X686" i="4" s="1"/>
  <c r="V686" i="4"/>
  <c r="T687" i="4"/>
  <c r="U687" i="4"/>
  <c r="X687" i="4" s="1"/>
  <c r="V687" i="4"/>
  <c r="T688" i="4"/>
  <c r="U688" i="4"/>
  <c r="V688" i="4"/>
  <c r="T689" i="4"/>
  <c r="U689" i="4"/>
  <c r="X689" i="4" s="1"/>
  <c r="V689" i="4"/>
  <c r="T690" i="4"/>
  <c r="U690" i="4"/>
  <c r="V690" i="4"/>
  <c r="T691" i="4"/>
  <c r="U691" i="4"/>
  <c r="X691" i="4" s="1"/>
  <c r="V691" i="4"/>
  <c r="T692" i="4"/>
  <c r="U692" i="4"/>
  <c r="V692" i="4"/>
  <c r="T693" i="4"/>
  <c r="U693" i="4"/>
  <c r="X693" i="4" s="1"/>
  <c r="V693" i="4"/>
  <c r="T694" i="4"/>
  <c r="U694" i="4"/>
  <c r="V694" i="4"/>
  <c r="T695" i="4"/>
  <c r="U695" i="4"/>
  <c r="X695" i="4" s="1"/>
  <c r="V695" i="4"/>
  <c r="T696" i="4"/>
  <c r="U696" i="4"/>
  <c r="V696" i="4"/>
  <c r="T697" i="4"/>
  <c r="U697" i="4"/>
  <c r="X697" i="4" s="1"/>
  <c r="V697" i="4"/>
  <c r="T698" i="4"/>
  <c r="U698" i="4"/>
  <c r="X698" i="4" s="1"/>
  <c r="V698" i="4"/>
  <c r="T699" i="4"/>
  <c r="U699" i="4"/>
  <c r="V699" i="4"/>
  <c r="T700" i="4"/>
  <c r="U700" i="4"/>
  <c r="X700" i="4" s="1"/>
  <c r="V700" i="4"/>
  <c r="T587" i="4"/>
  <c r="U587" i="4"/>
  <c r="V587" i="4"/>
  <c r="T701" i="4"/>
  <c r="U701" i="4"/>
  <c r="X701" i="4" s="1"/>
  <c r="V701" i="4"/>
  <c r="T702" i="4"/>
  <c r="U702" i="4"/>
  <c r="V702" i="4"/>
  <c r="T703" i="4"/>
  <c r="U703" i="4"/>
  <c r="V703" i="4"/>
  <c r="T704" i="4"/>
  <c r="U704" i="4"/>
  <c r="X704" i="4" s="1"/>
  <c r="V704" i="4"/>
  <c r="T705" i="4"/>
  <c r="U705" i="4"/>
  <c r="X705" i="4" s="1"/>
  <c r="V705" i="4"/>
  <c r="T706" i="4"/>
  <c r="U706" i="4"/>
  <c r="V706" i="4"/>
  <c r="T707" i="4"/>
  <c r="U707" i="4"/>
  <c r="X707" i="4" s="1"/>
  <c r="V707" i="4"/>
  <c r="T708" i="4"/>
  <c r="U708" i="4"/>
  <c r="X708" i="4" s="1"/>
  <c r="V708" i="4"/>
  <c r="T709" i="4"/>
  <c r="U709" i="4"/>
  <c r="V709" i="4"/>
  <c r="T710" i="4"/>
  <c r="U710" i="4"/>
  <c r="X710" i="4" s="1"/>
  <c r="V710" i="4"/>
  <c r="T711" i="4"/>
  <c r="U711" i="4"/>
  <c r="V711" i="4"/>
  <c r="T712" i="4"/>
  <c r="U712" i="4"/>
  <c r="X712" i="4" s="1"/>
  <c r="V712" i="4"/>
  <c r="T713" i="4"/>
  <c r="U713" i="4"/>
  <c r="V713" i="4"/>
  <c r="T714" i="4"/>
  <c r="U714" i="4"/>
  <c r="X714" i="4" s="1"/>
  <c r="V714" i="4"/>
  <c r="T715" i="4"/>
  <c r="U715" i="4"/>
  <c r="V715" i="4"/>
  <c r="T716" i="4"/>
  <c r="U716" i="4"/>
  <c r="X716" i="4" s="1"/>
  <c r="V716" i="4"/>
  <c r="T717" i="4"/>
  <c r="U717" i="4"/>
  <c r="X717" i="4" s="1"/>
  <c r="V717" i="4"/>
  <c r="T718" i="4"/>
  <c r="U718" i="4"/>
  <c r="X718" i="4" s="1"/>
  <c r="V718" i="4"/>
  <c r="T719" i="4"/>
  <c r="U719" i="4"/>
  <c r="V719" i="4"/>
  <c r="T720" i="4"/>
  <c r="U720" i="4"/>
  <c r="V720" i="4"/>
  <c r="T721" i="4"/>
  <c r="U721" i="4"/>
  <c r="X721" i="4" s="1"/>
  <c r="V721" i="4"/>
  <c r="T722" i="4"/>
  <c r="U722" i="4"/>
  <c r="V722" i="4"/>
  <c r="T723" i="4"/>
  <c r="U723" i="4"/>
  <c r="X723" i="4" s="1"/>
  <c r="V723" i="4"/>
  <c r="T724" i="4"/>
  <c r="U724" i="4"/>
  <c r="V724" i="4"/>
  <c r="T725" i="4"/>
  <c r="U725" i="4"/>
  <c r="X725" i="4" s="1"/>
  <c r="V725" i="4"/>
  <c r="T726" i="4"/>
  <c r="U726" i="4"/>
  <c r="V726" i="4"/>
  <c r="T727" i="4"/>
  <c r="U727" i="4"/>
  <c r="X727" i="4" s="1"/>
  <c r="V727" i="4"/>
  <c r="T728" i="4"/>
  <c r="U728" i="4"/>
  <c r="V728" i="4"/>
  <c r="T729" i="4"/>
  <c r="U729" i="4"/>
  <c r="X729" i="4" s="1"/>
  <c r="V729" i="4"/>
  <c r="T730" i="4"/>
  <c r="U730" i="4"/>
  <c r="X730" i="4" s="1"/>
  <c r="V730" i="4"/>
  <c r="T731" i="4"/>
  <c r="U731" i="4"/>
  <c r="V731" i="4"/>
  <c r="T732" i="4"/>
  <c r="U732" i="4"/>
  <c r="X732" i="4" s="1"/>
  <c r="V732" i="4"/>
  <c r="T733" i="4"/>
  <c r="U733" i="4"/>
  <c r="V733" i="4"/>
  <c r="T734" i="4"/>
  <c r="U734" i="4"/>
  <c r="X734" i="4" s="1"/>
  <c r="V734" i="4"/>
  <c r="T735" i="4"/>
  <c r="U735" i="4"/>
  <c r="V735" i="4"/>
  <c r="T736" i="4"/>
  <c r="U736" i="4"/>
  <c r="X736" i="4" s="1"/>
  <c r="V736" i="4"/>
  <c r="T737" i="4"/>
  <c r="U737" i="4"/>
  <c r="V737" i="4"/>
  <c r="T738" i="4"/>
  <c r="U738" i="4"/>
  <c r="X738" i="4" s="1"/>
  <c r="V738" i="4"/>
  <c r="T739" i="4"/>
  <c r="U739" i="4"/>
  <c r="V739" i="4"/>
  <c r="T740" i="4"/>
  <c r="U740" i="4"/>
  <c r="X740" i="4" s="1"/>
  <c r="V740" i="4"/>
  <c r="T741" i="4"/>
  <c r="U741" i="4"/>
  <c r="X741" i="4" s="1"/>
  <c r="V741" i="4"/>
  <c r="T742" i="4"/>
  <c r="U742" i="4"/>
  <c r="V742" i="4"/>
  <c r="T743" i="4"/>
  <c r="U743" i="4"/>
  <c r="X743" i="4" s="1"/>
  <c r="V743" i="4"/>
  <c r="T744" i="4"/>
  <c r="U744" i="4"/>
  <c r="V744" i="4"/>
  <c r="T745" i="4"/>
  <c r="U745" i="4"/>
  <c r="X745" i="4" s="1"/>
  <c r="V745" i="4"/>
  <c r="T746" i="4"/>
  <c r="U746" i="4"/>
  <c r="V746" i="4"/>
  <c r="T747" i="4"/>
  <c r="U747" i="4"/>
  <c r="X747" i="4" s="1"/>
  <c r="V747" i="4"/>
  <c r="T748" i="4"/>
  <c r="U748" i="4"/>
  <c r="V748" i="4"/>
  <c r="V7" i="4"/>
  <c r="U7" i="4"/>
  <c r="X7" i="4" s="1"/>
  <c r="T7" i="4"/>
  <c r="Z224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M291" i="12"/>
  <c r="AN291" i="12"/>
  <c r="AO291" i="12"/>
  <c r="AP291" i="12"/>
  <c r="AQ291" i="12"/>
  <c r="AR291" i="12"/>
  <c r="AS291" i="12"/>
  <c r="AT291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M205" i="12"/>
  <c r="AN205" i="12"/>
  <c r="AO205" i="12"/>
  <c r="AP205" i="12"/>
  <c r="AQ205" i="12"/>
  <c r="AR205" i="12"/>
  <c r="AS205" i="12"/>
  <c r="AT205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M140" i="12"/>
  <c r="AN140" i="12"/>
  <c r="AO140" i="12"/>
  <c r="AP140" i="12"/>
  <c r="AQ140" i="12"/>
  <c r="AR140" i="12"/>
  <c r="AS140" i="12"/>
  <c r="AT140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M118" i="12"/>
  <c r="AN118" i="12"/>
  <c r="AO118" i="12"/>
  <c r="AP118" i="12"/>
  <c r="AQ118" i="12"/>
  <c r="AR118" i="12"/>
  <c r="AS118" i="12"/>
  <c r="AT118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M107" i="12"/>
  <c r="AN107" i="12"/>
  <c r="AO107" i="12"/>
  <c r="AP107" i="12"/>
  <c r="AQ107" i="12"/>
  <c r="AR107" i="12"/>
  <c r="AS107" i="12"/>
  <c r="AT107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M224" i="12"/>
  <c r="AN224" i="12"/>
  <c r="AO224" i="12"/>
  <c r="AP224" i="12"/>
  <c r="AQ224" i="12"/>
  <c r="AR224" i="12"/>
  <c r="AS224" i="12"/>
  <c r="AT22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M484" i="12"/>
  <c r="AN484" i="12"/>
  <c r="AO484" i="12"/>
  <c r="AP484" i="12"/>
  <c r="AQ484" i="12"/>
  <c r="AR484" i="12"/>
  <c r="AS484" i="12"/>
  <c r="AT484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M465" i="12"/>
  <c r="AN465" i="12"/>
  <c r="AO465" i="12"/>
  <c r="AP465" i="12"/>
  <c r="AQ465" i="12"/>
  <c r="AR465" i="12"/>
  <c r="AS465" i="12"/>
  <c r="AT46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M385" i="12"/>
  <c r="AN385" i="12"/>
  <c r="AO385" i="12"/>
  <c r="AP385" i="12"/>
  <c r="AQ385" i="12"/>
  <c r="AR385" i="12"/>
  <c r="AS385" i="12"/>
  <c r="AT385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M209" i="12"/>
  <c r="AN209" i="12"/>
  <c r="AO209" i="12"/>
  <c r="AP209" i="12"/>
  <c r="AQ209" i="12"/>
  <c r="AR209" i="12"/>
  <c r="AS209" i="12"/>
  <c r="AT209" i="12"/>
  <c r="AB44" i="12"/>
  <c r="AC44" i="12"/>
  <c r="AD44" i="12"/>
  <c r="AE44" i="12"/>
  <c r="AF44" i="12"/>
  <c r="AG44" i="12"/>
  <c r="AH44" i="12"/>
  <c r="AI44" i="12"/>
  <c r="AJ44" i="12"/>
  <c r="AK44" i="12"/>
  <c r="AL44" i="12"/>
  <c r="AM44" i="12"/>
  <c r="AN44" i="12"/>
  <c r="AO44" i="12"/>
  <c r="AP44" i="12"/>
  <c r="AQ44" i="12"/>
  <c r="AR44" i="12"/>
  <c r="AS44" i="12"/>
  <c r="AT44" i="12"/>
  <c r="AB616" i="12"/>
  <c r="AC616" i="12"/>
  <c r="AD616" i="12"/>
  <c r="AE616" i="12"/>
  <c r="AF616" i="12"/>
  <c r="AG616" i="12"/>
  <c r="AH616" i="12"/>
  <c r="AI616" i="12"/>
  <c r="AJ616" i="12"/>
  <c r="AK616" i="12"/>
  <c r="AL616" i="12"/>
  <c r="AM616" i="12"/>
  <c r="AN616" i="12"/>
  <c r="AO616" i="12"/>
  <c r="AP616" i="12"/>
  <c r="AQ616" i="12"/>
  <c r="AR616" i="12"/>
  <c r="AS616" i="12"/>
  <c r="AT616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M251" i="12"/>
  <c r="AN251" i="12"/>
  <c r="AO251" i="12"/>
  <c r="AP251" i="12"/>
  <c r="AQ251" i="12"/>
  <c r="AR251" i="12"/>
  <c r="AS251" i="12"/>
  <c r="AT251" i="12"/>
  <c r="AB604" i="12"/>
  <c r="AC604" i="12"/>
  <c r="AD604" i="12"/>
  <c r="AE604" i="12"/>
  <c r="AF604" i="12"/>
  <c r="AG604" i="12"/>
  <c r="AH604" i="12"/>
  <c r="AI604" i="12"/>
  <c r="AJ604" i="12"/>
  <c r="AK604" i="12"/>
  <c r="AL604" i="12"/>
  <c r="AM604" i="12"/>
  <c r="AN604" i="12"/>
  <c r="AO604" i="12"/>
  <c r="AP604" i="12"/>
  <c r="AQ604" i="12"/>
  <c r="AR604" i="12"/>
  <c r="AS604" i="12"/>
  <c r="AT604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M330" i="12"/>
  <c r="AN330" i="12"/>
  <c r="AO330" i="12"/>
  <c r="AP330" i="12"/>
  <c r="AQ330" i="12"/>
  <c r="AR330" i="12"/>
  <c r="AS330" i="12"/>
  <c r="AT330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M432" i="12"/>
  <c r="AN432" i="12"/>
  <c r="AO432" i="12"/>
  <c r="AP432" i="12"/>
  <c r="AQ432" i="12"/>
  <c r="AR432" i="12"/>
  <c r="AS432" i="12"/>
  <c r="AT432" i="12"/>
  <c r="Z8" i="12"/>
  <c r="AA8" i="12"/>
  <c r="Z9" i="12"/>
  <c r="AA9" i="12"/>
  <c r="Z10" i="12"/>
  <c r="AA10" i="12"/>
  <c r="Z11" i="12"/>
  <c r="AA11" i="12"/>
  <c r="Z12" i="12"/>
  <c r="AA12" i="12"/>
  <c r="Z13" i="12"/>
  <c r="AA13" i="12"/>
  <c r="Z14" i="12"/>
  <c r="AA14" i="12"/>
  <c r="Z15" i="12"/>
  <c r="AA15" i="12"/>
  <c r="Z16" i="12"/>
  <c r="AA16" i="12"/>
  <c r="Z17" i="12"/>
  <c r="AA17" i="12"/>
  <c r="Z18" i="12"/>
  <c r="AA18" i="12"/>
  <c r="Z19" i="12"/>
  <c r="AA19" i="12"/>
  <c r="Z20" i="12"/>
  <c r="AA20" i="12"/>
  <c r="Z21" i="12"/>
  <c r="AA21" i="12"/>
  <c r="Z22" i="12"/>
  <c r="AA22" i="12"/>
  <c r="Z23" i="12"/>
  <c r="AA23" i="12"/>
  <c r="Z24" i="12"/>
  <c r="AA24" i="12"/>
  <c r="Z25" i="12"/>
  <c r="AA25" i="12"/>
  <c r="Z26" i="12"/>
  <c r="AA26" i="12"/>
  <c r="Z27" i="12"/>
  <c r="AA27" i="12"/>
  <c r="Z28" i="12"/>
  <c r="AA28" i="12"/>
  <c r="Z29" i="12"/>
  <c r="AA29" i="12"/>
  <c r="Z30" i="12"/>
  <c r="AA30" i="12"/>
  <c r="Z31" i="12"/>
  <c r="AA31" i="12"/>
  <c r="Z32" i="12"/>
  <c r="AA32" i="12"/>
  <c r="Z33" i="12"/>
  <c r="AA33" i="12"/>
  <c r="Z34" i="12"/>
  <c r="AA34" i="12"/>
  <c r="Z35" i="12"/>
  <c r="AA35" i="12"/>
  <c r="Z36" i="12"/>
  <c r="AA36" i="12"/>
  <c r="Z37" i="12"/>
  <c r="AA37" i="12"/>
  <c r="Z38" i="12"/>
  <c r="AA38" i="12"/>
  <c r="Z39" i="12"/>
  <c r="AA39" i="12"/>
  <c r="Z40" i="12"/>
  <c r="AA40" i="12"/>
  <c r="Z43" i="12"/>
  <c r="AA43" i="12"/>
  <c r="Z45" i="12"/>
  <c r="AA45" i="12"/>
  <c r="Z46" i="12"/>
  <c r="AA46" i="12"/>
  <c r="Z47" i="12"/>
  <c r="AA47" i="12"/>
  <c r="Z48" i="12"/>
  <c r="AA48" i="12"/>
  <c r="Z49" i="12"/>
  <c r="AA49" i="12"/>
  <c r="Z50" i="12"/>
  <c r="AA50" i="12"/>
  <c r="Z51" i="12"/>
  <c r="AA51" i="12"/>
  <c r="Z52" i="12"/>
  <c r="AA52" i="12"/>
  <c r="Z53" i="12"/>
  <c r="AA53" i="12"/>
  <c r="Z54" i="12"/>
  <c r="AA54" i="12"/>
  <c r="Z55" i="12"/>
  <c r="AA55" i="12"/>
  <c r="Z56" i="12"/>
  <c r="AA56" i="12"/>
  <c r="Z57" i="12"/>
  <c r="AA57" i="12"/>
  <c r="Z58" i="12"/>
  <c r="AA58" i="12"/>
  <c r="Z59" i="12"/>
  <c r="AA59" i="12"/>
  <c r="Z60" i="12"/>
  <c r="AA60" i="12"/>
  <c r="Z61" i="12"/>
  <c r="AA61" i="12"/>
  <c r="Z62" i="12"/>
  <c r="AA62" i="12"/>
  <c r="Z63" i="12"/>
  <c r="AA63" i="12"/>
  <c r="Z64" i="12"/>
  <c r="AA64" i="12"/>
  <c r="Z65" i="12"/>
  <c r="AA65" i="12"/>
  <c r="Z66" i="12"/>
  <c r="AA66" i="12"/>
  <c r="Z67" i="12"/>
  <c r="AA67" i="12"/>
  <c r="Z68" i="12"/>
  <c r="AA68" i="12"/>
  <c r="Z69" i="12"/>
  <c r="AA69" i="12"/>
  <c r="Z70" i="12"/>
  <c r="AA70" i="12"/>
  <c r="Z71" i="12"/>
  <c r="AA71" i="12"/>
  <c r="Z72" i="12"/>
  <c r="AA72" i="12"/>
  <c r="Z74" i="12"/>
  <c r="AA74" i="12"/>
  <c r="Z75" i="12"/>
  <c r="AA75" i="12"/>
  <c r="Z76" i="12"/>
  <c r="AA76" i="12"/>
  <c r="Z77" i="12"/>
  <c r="AA77" i="12"/>
  <c r="Z78" i="12"/>
  <c r="AA78" i="12"/>
  <c r="Z79" i="12"/>
  <c r="AA79" i="12"/>
  <c r="Z80" i="12"/>
  <c r="AA80" i="12"/>
  <c r="Z81" i="12"/>
  <c r="AA81" i="12"/>
  <c r="Z82" i="12"/>
  <c r="AA82" i="12"/>
  <c r="Z83" i="12"/>
  <c r="AA83" i="12"/>
  <c r="Z84" i="12"/>
  <c r="AA84" i="12"/>
  <c r="Z653" i="12"/>
  <c r="AA653" i="12"/>
  <c r="Z85" i="12"/>
  <c r="AA85" i="12"/>
  <c r="Z86" i="12"/>
  <c r="AA86" i="12"/>
  <c r="Z87" i="12"/>
  <c r="AA87" i="12"/>
  <c r="Z88" i="12"/>
  <c r="AA88" i="12"/>
  <c r="Z89" i="12"/>
  <c r="AA89" i="12"/>
  <c r="Z90" i="12"/>
  <c r="AA90" i="12"/>
  <c r="Z91" i="12"/>
  <c r="AA91" i="12"/>
  <c r="Z92" i="12"/>
  <c r="AA92" i="12"/>
  <c r="Z93" i="12"/>
  <c r="AA93" i="12"/>
  <c r="Z94" i="12"/>
  <c r="AA94" i="12"/>
  <c r="Z95" i="12"/>
  <c r="AA95" i="12"/>
  <c r="Z96" i="12"/>
  <c r="AA96" i="12"/>
  <c r="Z97" i="12"/>
  <c r="AA97" i="12"/>
  <c r="Z98" i="12"/>
  <c r="AA98" i="12"/>
  <c r="Z99" i="12"/>
  <c r="AA99" i="12"/>
  <c r="Z100" i="12"/>
  <c r="AA100" i="12"/>
  <c r="Z101" i="12"/>
  <c r="AA101" i="12"/>
  <c r="Z102" i="12"/>
  <c r="AA102" i="12"/>
  <c r="Z103" i="12"/>
  <c r="AA103" i="12"/>
  <c r="Z104" i="12"/>
  <c r="AA104" i="12"/>
  <c r="Z105" i="12"/>
  <c r="AA105" i="12"/>
  <c r="Z106" i="12"/>
  <c r="AA106" i="12"/>
  <c r="Z108" i="12"/>
  <c r="AA108" i="12"/>
  <c r="Z109" i="12"/>
  <c r="AA109" i="12"/>
  <c r="Z110" i="12"/>
  <c r="AA110" i="12"/>
  <c r="Z111" i="12"/>
  <c r="AA111" i="12"/>
  <c r="Z112" i="12"/>
  <c r="AA112" i="12"/>
  <c r="Z113" i="12"/>
  <c r="AA113" i="12"/>
  <c r="Z114" i="12"/>
  <c r="AA114" i="12"/>
  <c r="Z116" i="12"/>
  <c r="AA116" i="12"/>
  <c r="Z117" i="12"/>
  <c r="AA117" i="12"/>
  <c r="Z119" i="12"/>
  <c r="AA119" i="12"/>
  <c r="Z120" i="12"/>
  <c r="AA120" i="12"/>
  <c r="Z121" i="12"/>
  <c r="AA121" i="12"/>
  <c r="Z122" i="12"/>
  <c r="AA122" i="12"/>
  <c r="Z123" i="12"/>
  <c r="AA123" i="12"/>
  <c r="Z124" i="12"/>
  <c r="AA124" i="12"/>
  <c r="Z125" i="12"/>
  <c r="AA125" i="12"/>
  <c r="Z126" i="12"/>
  <c r="AA126" i="12"/>
  <c r="Z127" i="12"/>
  <c r="AA127" i="12"/>
  <c r="Z128" i="12"/>
  <c r="AA128" i="12"/>
  <c r="Z129" i="12"/>
  <c r="AA129" i="12"/>
  <c r="Z130" i="12"/>
  <c r="AA130" i="12"/>
  <c r="Z131" i="12"/>
  <c r="AA131" i="12"/>
  <c r="Z132" i="12"/>
  <c r="AA132" i="12"/>
  <c r="Z134" i="12"/>
  <c r="AA134" i="12"/>
  <c r="Z135" i="12"/>
  <c r="AA135" i="12"/>
  <c r="Z136" i="12"/>
  <c r="AA136" i="12"/>
  <c r="Z137" i="12"/>
  <c r="AA137" i="12"/>
  <c r="Z138" i="12"/>
  <c r="AA138" i="12"/>
  <c r="Z139" i="12"/>
  <c r="AA139" i="12"/>
  <c r="Z141" i="12"/>
  <c r="AA141" i="12"/>
  <c r="Z142" i="12"/>
  <c r="AA142" i="12"/>
  <c r="Z143" i="12"/>
  <c r="AA143" i="12"/>
  <c r="Z144" i="12"/>
  <c r="AA144" i="12"/>
  <c r="Z145" i="12"/>
  <c r="AA145" i="12"/>
  <c r="Z146" i="12"/>
  <c r="AA146" i="12"/>
  <c r="Z147" i="12"/>
  <c r="AA147" i="12"/>
  <c r="Z148" i="12"/>
  <c r="AA148" i="12"/>
  <c r="Z149" i="12"/>
  <c r="AA149" i="12"/>
  <c r="Z150" i="12"/>
  <c r="AA150" i="12"/>
  <c r="Z151" i="12"/>
  <c r="AA151" i="12"/>
  <c r="Z152" i="12"/>
  <c r="AA152" i="12"/>
  <c r="Z153" i="12"/>
  <c r="AA153" i="12"/>
  <c r="Z154" i="12"/>
  <c r="AA154" i="12"/>
  <c r="Z155" i="12"/>
  <c r="AA155" i="12"/>
  <c r="Z156" i="12"/>
  <c r="AA156" i="12"/>
  <c r="Z157" i="12"/>
  <c r="AA157" i="12"/>
  <c r="Z158" i="12"/>
  <c r="AA158" i="12"/>
  <c r="Z159" i="12"/>
  <c r="AA159" i="12"/>
  <c r="Z160" i="12"/>
  <c r="AA160" i="12"/>
  <c r="Z161" i="12"/>
  <c r="AA161" i="12"/>
  <c r="Z162" i="12"/>
  <c r="AA162" i="12"/>
  <c r="Z163" i="12"/>
  <c r="AA163" i="12"/>
  <c r="Z164" i="12"/>
  <c r="AA164" i="12"/>
  <c r="Z165" i="12"/>
  <c r="AA165" i="12"/>
  <c r="Z166" i="12"/>
  <c r="AA166" i="12"/>
  <c r="Z167" i="12"/>
  <c r="AA167" i="12"/>
  <c r="Z168" i="12"/>
  <c r="AA168" i="12"/>
  <c r="Z170" i="12"/>
  <c r="AA170" i="12"/>
  <c r="Z171" i="12"/>
  <c r="AA171" i="12"/>
  <c r="Z172" i="12"/>
  <c r="AA172" i="12"/>
  <c r="Z173" i="12"/>
  <c r="AA173" i="12"/>
  <c r="Z174" i="12"/>
  <c r="AA174" i="12"/>
  <c r="Z175" i="12"/>
  <c r="AA175" i="12"/>
  <c r="Z176" i="12"/>
  <c r="AA176" i="12"/>
  <c r="Z177" i="12"/>
  <c r="AA177" i="12"/>
  <c r="Z178" i="12"/>
  <c r="AA178" i="12"/>
  <c r="Z179" i="12"/>
  <c r="AA179" i="12"/>
  <c r="Z180" i="12"/>
  <c r="AA180" i="12"/>
  <c r="Z181" i="12"/>
  <c r="AA181" i="12"/>
  <c r="Z182" i="12"/>
  <c r="AA182" i="12"/>
  <c r="Z183" i="12"/>
  <c r="AA183" i="12"/>
  <c r="Z184" i="12"/>
  <c r="AA184" i="12"/>
  <c r="Z185" i="12"/>
  <c r="AA185" i="12"/>
  <c r="Z186" i="12"/>
  <c r="AA186" i="12"/>
  <c r="Z187" i="12"/>
  <c r="AA187" i="12"/>
  <c r="Z188" i="12"/>
  <c r="AA188" i="12"/>
  <c r="Z189" i="12"/>
  <c r="AA189" i="12"/>
  <c r="Z190" i="12"/>
  <c r="AA190" i="12"/>
  <c r="Z191" i="12"/>
  <c r="AA191" i="12"/>
  <c r="Z192" i="12"/>
  <c r="AA192" i="12"/>
  <c r="Z193" i="12"/>
  <c r="AA193" i="12"/>
  <c r="Z194" i="12"/>
  <c r="AA194" i="12"/>
  <c r="Z195" i="12"/>
  <c r="AA195" i="12"/>
  <c r="Z196" i="12"/>
  <c r="AA196" i="12"/>
  <c r="Z197" i="12"/>
  <c r="AA197" i="12"/>
  <c r="Z198" i="12"/>
  <c r="AA198" i="12"/>
  <c r="Z199" i="12"/>
  <c r="AA199" i="12"/>
  <c r="Z200" i="12"/>
  <c r="AA200" i="12"/>
  <c r="Z201" i="12"/>
  <c r="AA201" i="12"/>
  <c r="Z202" i="12"/>
  <c r="AA202" i="12"/>
  <c r="Z203" i="12"/>
  <c r="AA203" i="12"/>
  <c r="Z204" i="12"/>
  <c r="AA204" i="12"/>
  <c r="Z206" i="12"/>
  <c r="AA206" i="12"/>
  <c r="Z207" i="12"/>
  <c r="AA207" i="12"/>
  <c r="Z208" i="12"/>
  <c r="AA208" i="12"/>
  <c r="Z210" i="12"/>
  <c r="AA210" i="12"/>
  <c r="Z211" i="12"/>
  <c r="AA211" i="12"/>
  <c r="Z212" i="12"/>
  <c r="AA212" i="12"/>
  <c r="Z213" i="12"/>
  <c r="AA213" i="12"/>
  <c r="Z214" i="12"/>
  <c r="AA214" i="12"/>
  <c r="Z215" i="12"/>
  <c r="AA215" i="12"/>
  <c r="Z216" i="12"/>
  <c r="AA216" i="12"/>
  <c r="Z218" i="12"/>
  <c r="AA218" i="12"/>
  <c r="Z219" i="12"/>
  <c r="AA219" i="12"/>
  <c r="Z220" i="12"/>
  <c r="AA220" i="12"/>
  <c r="Z221" i="12"/>
  <c r="AA221" i="12"/>
  <c r="Z222" i="12"/>
  <c r="AA222" i="12"/>
  <c r="Z223" i="12"/>
  <c r="AA223" i="12"/>
  <c r="Z225" i="12"/>
  <c r="AA225" i="12"/>
  <c r="Z226" i="12"/>
  <c r="AA226" i="12"/>
  <c r="Z227" i="12"/>
  <c r="AA227" i="12"/>
  <c r="Z228" i="12"/>
  <c r="AA228" i="12"/>
  <c r="Z229" i="12"/>
  <c r="AA229" i="12"/>
  <c r="Z230" i="12"/>
  <c r="AA230" i="12"/>
  <c r="Z231" i="12"/>
  <c r="AA231" i="12"/>
  <c r="Z232" i="12"/>
  <c r="AA232" i="12"/>
  <c r="Z233" i="12"/>
  <c r="AA233" i="12"/>
  <c r="Z234" i="12"/>
  <c r="AA234" i="12"/>
  <c r="Z235" i="12"/>
  <c r="AA235" i="12"/>
  <c r="Z236" i="12"/>
  <c r="AA236" i="12"/>
  <c r="Z237" i="12"/>
  <c r="AA237" i="12"/>
  <c r="Z239" i="12"/>
  <c r="AA239" i="12"/>
  <c r="Z240" i="12"/>
  <c r="AA240" i="12"/>
  <c r="Z241" i="12"/>
  <c r="AA241" i="12"/>
  <c r="Z242" i="12"/>
  <c r="AA242" i="12"/>
  <c r="Z243" i="12"/>
  <c r="AA243" i="12"/>
  <c r="Z244" i="12"/>
  <c r="AA244" i="12"/>
  <c r="Z245" i="12"/>
  <c r="AA245" i="12"/>
  <c r="Z246" i="12"/>
  <c r="AA246" i="12"/>
  <c r="Z247" i="12"/>
  <c r="AA247" i="12"/>
  <c r="Z248" i="12"/>
  <c r="AA248" i="12"/>
  <c r="Z249" i="12"/>
  <c r="AA249" i="12"/>
  <c r="Z528" i="12"/>
  <c r="AA528" i="12"/>
  <c r="Z252" i="12"/>
  <c r="AA252" i="12"/>
  <c r="Z253" i="12"/>
  <c r="AA253" i="12"/>
  <c r="Z254" i="12"/>
  <c r="AA254" i="12"/>
  <c r="Z255" i="12"/>
  <c r="AA255" i="12"/>
  <c r="Z256" i="12"/>
  <c r="AA256" i="12"/>
  <c r="Z257" i="12"/>
  <c r="AA257" i="12"/>
  <c r="Z258" i="12"/>
  <c r="AA258" i="12"/>
  <c r="Z259" i="12"/>
  <c r="AA259" i="12"/>
  <c r="Z260" i="12"/>
  <c r="AA260" i="12"/>
  <c r="Z261" i="12"/>
  <c r="AA261" i="12"/>
  <c r="Z262" i="12"/>
  <c r="AA262" i="12"/>
  <c r="Z263" i="12"/>
  <c r="AA263" i="12"/>
  <c r="Z264" i="12"/>
  <c r="AA264" i="12"/>
  <c r="Z265" i="12"/>
  <c r="AA265" i="12"/>
  <c r="Z266" i="12"/>
  <c r="AA266" i="12"/>
  <c r="Z267" i="12"/>
  <c r="AA267" i="12"/>
  <c r="Z268" i="12"/>
  <c r="AA268" i="12"/>
  <c r="Z269" i="12"/>
  <c r="AA269" i="12"/>
  <c r="Z270" i="12"/>
  <c r="AA270" i="12"/>
  <c r="Z272" i="12"/>
  <c r="AA272" i="12"/>
  <c r="Z273" i="12"/>
  <c r="AA273" i="12"/>
  <c r="Z274" i="12"/>
  <c r="AA274" i="12"/>
  <c r="Z275" i="12"/>
  <c r="AA275" i="12"/>
  <c r="Z276" i="12"/>
  <c r="AA276" i="12"/>
  <c r="Z277" i="12"/>
  <c r="AA277" i="12"/>
  <c r="Z278" i="12"/>
  <c r="AA278" i="12"/>
  <c r="Z279" i="12"/>
  <c r="AA279" i="12"/>
  <c r="Z280" i="12"/>
  <c r="AA280" i="12"/>
  <c r="Z281" i="12"/>
  <c r="AA281" i="12"/>
  <c r="Z282" i="12"/>
  <c r="AA282" i="12"/>
  <c r="Z283" i="12"/>
  <c r="AA283" i="12"/>
  <c r="Z284" i="12"/>
  <c r="AA284" i="12"/>
  <c r="Z285" i="12"/>
  <c r="AA285" i="12"/>
  <c r="Z286" i="12"/>
  <c r="AA286" i="12"/>
  <c r="Z287" i="12"/>
  <c r="AA287" i="12"/>
  <c r="Z288" i="12"/>
  <c r="AA288" i="12"/>
  <c r="Z289" i="12"/>
  <c r="AA289" i="12"/>
  <c r="Z290" i="12"/>
  <c r="AA290" i="12"/>
  <c r="Z292" i="12"/>
  <c r="AA292" i="12"/>
  <c r="Z293" i="12"/>
  <c r="AA293" i="12"/>
  <c r="Z294" i="12"/>
  <c r="AA294" i="12"/>
  <c r="Z295" i="12"/>
  <c r="AA295" i="12"/>
  <c r="Z296" i="12"/>
  <c r="AA296" i="12"/>
  <c r="Z297" i="12"/>
  <c r="AA297" i="12"/>
  <c r="Z298" i="12"/>
  <c r="AA298" i="12"/>
  <c r="Z299" i="12"/>
  <c r="AA299" i="12"/>
  <c r="Z300" i="12"/>
  <c r="AA300" i="12"/>
  <c r="Z302" i="12"/>
  <c r="AA302" i="12"/>
  <c r="Z303" i="12"/>
  <c r="AA303" i="12"/>
  <c r="Z304" i="12"/>
  <c r="AA304" i="12"/>
  <c r="Z305" i="12"/>
  <c r="AA305" i="12"/>
  <c r="Z306" i="12"/>
  <c r="AA306" i="12"/>
  <c r="Z307" i="12"/>
  <c r="AA307" i="12"/>
  <c r="Z308" i="12"/>
  <c r="AA308" i="12"/>
  <c r="Z309" i="12"/>
  <c r="AA309" i="12"/>
  <c r="Z310" i="12"/>
  <c r="AA310" i="12"/>
  <c r="Z311" i="12"/>
  <c r="AA311" i="12"/>
  <c r="Z312" i="12"/>
  <c r="AA312" i="12"/>
  <c r="Z313" i="12"/>
  <c r="AA313" i="12"/>
  <c r="Z314" i="12"/>
  <c r="AA314" i="12"/>
  <c r="Z315" i="12"/>
  <c r="AA315" i="12"/>
  <c r="Z316" i="12"/>
  <c r="AA316" i="12"/>
  <c r="Z317" i="12"/>
  <c r="AA317" i="12"/>
  <c r="Z318" i="12"/>
  <c r="AA318" i="12"/>
  <c r="Z319" i="12"/>
  <c r="AA319" i="12"/>
  <c r="Z320" i="12"/>
  <c r="AA320" i="12"/>
  <c r="Z321" i="12"/>
  <c r="AA321" i="12"/>
  <c r="Z322" i="12"/>
  <c r="AA322" i="12"/>
  <c r="Z323" i="12"/>
  <c r="AA323" i="12"/>
  <c r="Z324" i="12"/>
  <c r="AA324" i="12"/>
  <c r="Z325" i="12"/>
  <c r="AA325" i="12"/>
  <c r="Z326" i="12"/>
  <c r="AA326" i="12"/>
  <c r="Z327" i="12"/>
  <c r="AA327" i="12"/>
  <c r="Z328" i="12"/>
  <c r="AA328" i="12"/>
  <c r="Z329" i="12"/>
  <c r="AA329" i="12"/>
  <c r="Z331" i="12"/>
  <c r="AA331" i="12"/>
  <c r="Z332" i="12"/>
  <c r="AA332" i="12"/>
  <c r="Z333" i="12"/>
  <c r="AA333" i="12"/>
  <c r="Z334" i="12"/>
  <c r="AA334" i="12"/>
  <c r="Z335" i="12"/>
  <c r="AA335" i="12"/>
  <c r="Z336" i="12"/>
  <c r="AA336" i="12"/>
  <c r="Z338" i="12"/>
  <c r="AA338" i="12"/>
  <c r="Z339" i="12"/>
  <c r="AA339" i="12"/>
  <c r="Z340" i="12"/>
  <c r="AA340" i="12"/>
  <c r="Z341" i="12"/>
  <c r="AA341" i="12"/>
  <c r="Z342" i="12"/>
  <c r="AA342" i="12"/>
  <c r="Z343" i="12"/>
  <c r="AA343" i="12"/>
  <c r="Z344" i="12"/>
  <c r="AA344" i="12"/>
  <c r="Z345" i="12"/>
  <c r="AA345" i="12"/>
  <c r="Z346" i="12"/>
  <c r="AA346" i="12"/>
  <c r="Z347" i="12"/>
  <c r="AA347" i="12"/>
  <c r="Z348" i="12"/>
  <c r="AA348" i="12"/>
  <c r="Z349" i="12"/>
  <c r="AA349" i="12"/>
  <c r="Z350" i="12"/>
  <c r="AA350" i="12"/>
  <c r="Z351" i="12"/>
  <c r="AA351" i="12"/>
  <c r="Z352" i="12"/>
  <c r="AA352" i="12"/>
  <c r="Z353" i="12"/>
  <c r="AA353" i="12"/>
  <c r="Z354" i="12"/>
  <c r="AA354" i="12"/>
  <c r="Z355" i="12"/>
  <c r="AA355" i="12"/>
  <c r="Z356" i="12"/>
  <c r="AA356" i="12"/>
  <c r="Z357" i="12"/>
  <c r="AA357" i="12"/>
  <c r="Z358" i="12"/>
  <c r="AA358" i="12"/>
  <c r="Z359" i="12"/>
  <c r="AA359" i="12"/>
  <c r="Z360" i="12"/>
  <c r="AA360" i="12"/>
  <c r="Z361" i="12"/>
  <c r="AA361" i="12"/>
  <c r="Z362" i="12"/>
  <c r="AA362" i="12"/>
  <c r="Z363" i="12"/>
  <c r="AA363" i="12"/>
  <c r="Z364" i="12"/>
  <c r="AA364" i="12"/>
  <c r="Z365" i="12"/>
  <c r="AA365" i="12"/>
  <c r="Z366" i="12"/>
  <c r="AA366" i="12"/>
  <c r="Z367" i="12"/>
  <c r="AA367" i="12"/>
  <c r="Z368" i="12"/>
  <c r="AA368" i="12"/>
  <c r="Z369" i="12"/>
  <c r="AA369" i="12"/>
  <c r="Z370" i="12"/>
  <c r="AA370" i="12"/>
  <c r="Z371" i="12"/>
  <c r="AA371" i="12"/>
  <c r="Z372" i="12"/>
  <c r="AA372" i="12"/>
  <c r="Z373" i="12"/>
  <c r="AA373" i="12"/>
  <c r="Z374" i="12"/>
  <c r="AA374" i="12"/>
  <c r="Z375" i="12"/>
  <c r="AA375" i="12"/>
  <c r="Z376" i="12"/>
  <c r="AA376" i="12"/>
  <c r="Z377" i="12"/>
  <c r="AA377" i="12"/>
  <c r="Z378" i="12"/>
  <c r="AA378" i="12"/>
  <c r="Z379" i="12"/>
  <c r="AA379" i="12"/>
  <c r="Z380" i="12"/>
  <c r="AA380" i="12"/>
  <c r="Z382" i="12"/>
  <c r="AA382" i="12"/>
  <c r="Z383" i="12"/>
  <c r="AA383" i="12"/>
  <c r="Z386" i="12"/>
  <c r="AA386" i="12"/>
  <c r="Z387" i="12"/>
  <c r="AA387" i="12"/>
  <c r="Z388" i="12"/>
  <c r="AA388" i="12"/>
  <c r="Z389" i="12"/>
  <c r="AA389" i="12"/>
  <c r="Z390" i="12"/>
  <c r="AA390" i="12"/>
  <c r="Z391" i="12"/>
  <c r="AA391" i="12"/>
  <c r="Z392" i="12"/>
  <c r="AA392" i="12"/>
  <c r="Z393" i="12"/>
  <c r="AA393" i="12"/>
  <c r="Z395" i="12"/>
  <c r="AA395" i="12"/>
  <c r="Z396" i="12"/>
  <c r="AA396" i="12"/>
  <c r="Z397" i="12"/>
  <c r="AA397" i="12"/>
  <c r="Z398" i="12"/>
  <c r="AA398" i="12"/>
  <c r="Z399" i="12"/>
  <c r="AA399" i="12"/>
  <c r="Z400" i="12"/>
  <c r="AA400" i="12"/>
  <c r="Z401" i="12"/>
  <c r="AA401" i="12"/>
  <c r="Z402" i="12"/>
  <c r="AA402" i="12"/>
  <c r="Z403" i="12"/>
  <c r="AA403" i="12"/>
  <c r="Z404" i="12"/>
  <c r="AA404" i="12"/>
  <c r="Z405" i="12"/>
  <c r="AA405" i="12"/>
  <c r="Z406" i="12"/>
  <c r="AA406" i="12"/>
  <c r="Z407" i="12"/>
  <c r="AA407" i="12"/>
  <c r="Z408" i="12"/>
  <c r="AA408" i="12"/>
  <c r="Z409" i="12"/>
  <c r="AA409" i="12"/>
  <c r="Z410" i="12"/>
  <c r="AA410" i="12"/>
  <c r="Z411" i="12"/>
  <c r="AA411" i="12"/>
  <c r="Z412" i="12"/>
  <c r="AA412" i="12"/>
  <c r="Z413" i="12"/>
  <c r="AA413" i="12"/>
  <c r="Z414" i="12"/>
  <c r="AA414" i="12"/>
  <c r="Z415" i="12"/>
  <c r="AA415" i="12"/>
  <c r="Z416" i="12"/>
  <c r="AA416" i="12"/>
  <c r="Z417" i="12"/>
  <c r="AA417" i="12"/>
  <c r="Z418" i="12"/>
  <c r="AA418" i="12"/>
  <c r="Z419" i="12"/>
  <c r="AA419" i="12"/>
  <c r="Z420" i="12"/>
  <c r="AA420" i="12"/>
  <c r="Z421" i="12"/>
  <c r="AA421" i="12"/>
  <c r="Z422" i="12"/>
  <c r="AA422" i="12"/>
  <c r="Z423" i="12"/>
  <c r="AA423" i="12"/>
  <c r="Z424" i="12"/>
  <c r="AA424" i="12"/>
  <c r="Z425" i="12"/>
  <c r="AA425" i="12"/>
  <c r="Z426" i="12"/>
  <c r="AA426" i="12"/>
  <c r="Z427" i="12"/>
  <c r="AA427" i="12"/>
  <c r="Z428" i="12"/>
  <c r="AA428" i="12"/>
  <c r="Z429" i="12"/>
  <c r="AA429" i="12"/>
  <c r="Z430" i="12"/>
  <c r="AA430" i="12"/>
  <c r="Z431" i="12"/>
  <c r="AA431" i="12"/>
  <c r="Z433" i="12"/>
  <c r="AA433" i="12"/>
  <c r="Z434" i="12"/>
  <c r="AA434" i="12"/>
  <c r="Z435" i="12"/>
  <c r="AA435" i="12"/>
  <c r="Z436" i="12"/>
  <c r="AA436" i="12"/>
  <c r="Z437" i="12"/>
  <c r="AA437" i="12"/>
  <c r="Z439" i="12"/>
  <c r="AA439" i="12"/>
  <c r="Z440" i="12"/>
  <c r="AA440" i="12"/>
  <c r="Z441" i="12"/>
  <c r="AA441" i="12"/>
  <c r="Z443" i="12"/>
  <c r="AA443" i="12"/>
  <c r="Z444" i="12"/>
  <c r="AA444" i="12"/>
  <c r="Z445" i="12"/>
  <c r="AA445" i="12"/>
  <c r="Z446" i="12"/>
  <c r="AA446" i="12"/>
  <c r="Z447" i="12"/>
  <c r="AA447" i="12"/>
  <c r="Z448" i="12"/>
  <c r="AA448" i="12"/>
  <c r="Z449" i="12"/>
  <c r="AA449" i="12"/>
  <c r="Z450" i="12"/>
  <c r="AA450" i="12"/>
  <c r="Z451" i="12"/>
  <c r="AA451" i="12"/>
  <c r="Z452" i="12"/>
  <c r="AA452" i="12"/>
  <c r="Z453" i="12"/>
  <c r="AA453" i="12"/>
  <c r="Z454" i="12"/>
  <c r="AA454" i="12"/>
  <c r="Z455" i="12"/>
  <c r="AA455" i="12"/>
  <c r="Z456" i="12"/>
  <c r="AA456" i="12"/>
  <c r="Z457" i="12"/>
  <c r="AA457" i="12"/>
  <c r="Z459" i="12"/>
  <c r="AA459" i="12"/>
  <c r="Z460" i="12"/>
  <c r="AA460" i="12"/>
  <c r="Z461" i="12"/>
  <c r="AA461" i="12"/>
  <c r="Z462" i="12"/>
  <c r="AA462" i="12"/>
  <c r="Z463" i="12"/>
  <c r="AA463" i="12"/>
  <c r="Z464" i="12"/>
  <c r="AA464" i="12"/>
  <c r="Z466" i="12"/>
  <c r="AA466" i="12"/>
  <c r="Z467" i="12"/>
  <c r="AA467" i="12"/>
  <c r="Z468" i="12"/>
  <c r="AA468" i="12"/>
  <c r="Z469" i="12"/>
  <c r="AA469" i="12"/>
  <c r="Z470" i="12"/>
  <c r="AA470" i="12"/>
  <c r="Z471" i="12"/>
  <c r="AA471" i="12"/>
  <c r="Z472" i="12"/>
  <c r="AA472" i="12"/>
  <c r="Z473" i="12"/>
  <c r="AA473" i="12"/>
  <c r="Z474" i="12"/>
  <c r="AA474" i="12"/>
  <c r="Z475" i="12"/>
  <c r="AA475" i="12"/>
  <c r="Z476" i="12"/>
  <c r="AA476" i="12"/>
  <c r="Z477" i="12"/>
  <c r="AA477" i="12"/>
  <c r="Z478" i="12"/>
  <c r="AA478" i="12"/>
  <c r="Z479" i="12"/>
  <c r="AA479" i="12"/>
  <c r="Z480" i="12"/>
  <c r="AA480" i="12"/>
  <c r="Z481" i="12"/>
  <c r="AA481" i="12"/>
  <c r="Z482" i="12"/>
  <c r="AA482" i="12"/>
  <c r="Z483" i="12"/>
  <c r="AA483" i="12"/>
  <c r="Z485" i="12"/>
  <c r="AA485" i="12"/>
  <c r="Z486" i="12"/>
  <c r="AA486" i="12"/>
  <c r="Z487" i="12"/>
  <c r="AA487" i="12"/>
  <c r="Z488" i="12"/>
  <c r="AA488" i="12"/>
  <c r="Z489" i="12"/>
  <c r="AA489" i="12"/>
  <c r="Z490" i="12"/>
  <c r="AA490" i="12"/>
  <c r="Z491" i="12"/>
  <c r="AA491" i="12"/>
  <c r="Z492" i="12"/>
  <c r="AA492" i="12"/>
  <c r="Z493" i="12"/>
  <c r="AA493" i="12"/>
  <c r="Z494" i="12"/>
  <c r="AA494" i="12"/>
  <c r="Z495" i="12"/>
  <c r="AA495" i="12"/>
  <c r="Z496" i="12"/>
  <c r="AA496" i="12"/>
  <c r="Z497" i="12"/>
  <c r="AA497" i="12"/>
  <c r="Z498" i="12"/>
  <c r="AA498" i="12"/>
  <c r="Z499" i="12"/>
  <c r="AA499" i="12"/>
  <c r="Z500" i="12"/>
  <c r="AA500" i="12"/>
  <c r="Z501" i="12"/>
  <c r="AA501" i="12"/>
  <c r="Z502" i="12"/>
  <c r="AA502" i="12"/>
  <c r="Z503" i="12"/>
  <c r="AA503" i="12"/>
  <c r="Z504" i="12"/>
  <c r="AA504" i="12"/>
  <c r="Z505" i="12"/>
  <c r="AA505" i="12"/>
  <c r="Z506" i="12"/>
  <c r="AA506" i="12"/>
  <c r="Z507" i="12"/>
  <c r="AA507" i="12"/>
  <c r="Z508" i="12"/>
  <c r="AA508" i="12"/>
  <c r="Z509" i="12"/>
  <c r="AA509" i="12"/>
  <c r="Z510" i="12"/>
  <c r="AA510" i="12"/>
  <c r="Z511" i="12"/>
  <c r="AA511" i="12"/>
  <c r="Z512" i="12"/>
  <c r="AA512" i="12"/>
  <c r="Z513" i="12"/>
  <c r="AA513" i="12"/>
  <c r="Z514" i="12"/>
  <c r="AA514" i="12"/>
  <c r="Z515" i="12"/>
  <c r="AA515" i="12"/>
  <c r="Z516" i="12"/>
  <c r="AA516" i="12"/>
  <c r="Z517" i="12"/>
  <c r="AA517" i="12"/>
  <c r="Z518" i="12"/>
  <c r="AA518" i="12"/>
  <c r="Z519" i="12"/>
  <c r="AA519" i="12"/>
  <c r="Z520" i="12"/>
  <c r="AA520" i="12"/>
  <c r="Z521" i="12"/>
  <c r="AA521" i="12"/>
  <c r="Z522" i="12"/>
  <c r="AA522" i="12"/>
  <c r="Z523" i="12"/>
  <c r="AA523" i="12"/>
  <c r="Z525" i="12"/>
  <c r="AA525" i="12"/>
  <c r="Z526" i="12"/>
  <c r="AA526" i="12"/>
  <c r="Z527" i="12"/>
  <c r="AA527" i="12"/>
  <c r="Z529" i="12"/>
  <c r="AA529" i="12"/>
  <c r="Z530" i="12"/>
  <c r="AA530" i="12"/>
  <c r="Z531" i="12"/>
  <c r="AA531" i="12"/>
  <c r="Z532" i="12"/>
  <c r="AA532" i="12"/>
  <c r="Z533" i="12"/>
  <c r="AA533" i="12"/>
  <c r="Z534" i="12"/>
  <c r="AA534" i="12"/>
  <c r="Z535" i="12"/>
  <c r="AA535" i="12"/>
  <c r="Z536" i="12"/>
  <c r="AA536" i="12"/>
  <c r="Z537" i="12"/>
  <c r="AA537" i="12"/>
  <c r="Z538" i="12"/>
  <c r="AA538" i="12"/>
  <c r="Z539" i="12"/>
  <c r="AA539" i="12"/>
  <c r="Z540" i="12"/>
  <c r="AA540" i="12"/>
  <c r="Z541" i="12"/>
  <c r="AA541" i="12"/>
  <c r="Z542" i="12"/>
  <c r="AA542" i="12"/>
  <c r="Z543" i="12"/>
  <c r="AA543" i="12"/>
  <c r="Z73" i="12"/>
  <c r="AA73" i="12"/>
  <c r="Z544" i="12"/>
  <c r="AA544" i="12"/>
  <c r="Z545" i="12"/>
  <c r="AA545" i="12"/>
  <c r="Z546" i="12"/>
  <c r="AA546" i="12"/>
  <c r="Z547" i="12"/>
  <c r="AA547" i="12"/>
  <c r="Z548" i="12"/>
  <c r="AA548" i="12"/>
  <c r="Z549" i="12"/>
  <c r="AA549" i="12"/>
  <c r="Z550" i="12"/>
  <c r="AA550" i="12"/>
  <c r="Z551" i="12"/>
  <c r="AA551" i="12"/>
  <c r="Z553" i="12"/>
  <c r="AA553" i="12"/>
  <c r="Z554" i="12"/>
  <c r="AA554" i="12"/>
  <c r="Z555" i="12"/>
  <c r="AA555" i="12"/>
  <c r="Z556" i="12"/>
  <c r="AA556" i="12"/>
  <c r="Z557" i="12"/>
  <c r="AA557" i="12"/>
  <c r="Z558" i="12"/>
  <c r="AA558" i="12"/>
  <c r="Z42" i="12"/>
  <c r="AA42" i="12"/>
  <c r="Z559" i="12"/>
  <c r="AA559" i="12"/>
  <c r="Z560" i="12"/>
  <c r="AA560" i="12"/>
  <c r="Z561" i="12"/>
  <c r="AA561" i="12"/>
  <c r="Z562" i="12"/>
  <c r="AA562" i="12"/>
  <c r="Z563" i="12"/>
  <c r="AA563" i="12"/>
  <c r="Z564" i="12"/>
  <c r="AA564" i="12"/>
  <c r="Z565" i="12"/>
  <c r="AA565" i="12"/>
  <c r="Z566" i="12"/>
  <c r="AA566" i="12"/>
  <c r="Z567" i="12"/>
  <c r="AA567" i="12"/>
  <c r="Z568" i="12"/>
  <c r="AA568" i="12"/>
  <c r="Z575" i="12"/>
  <c r="AA575" i="12"/>
  <c r="Z569" i="12"/>
  <c r="AA569" i="12"/>
  <c r="Z570" i="12"/>
  <c r="AA570" i="12"/>
  <c r="Z571" i="12"/>
  <c r="AA571" i="12"/>
  <c r="Z572" i="12"/>
  <c r="AA572" i="12"/>
  <c r="Z573" i="12"/>
  <c r="AA573" i="12"/>
  <c r="Z574" i="12"/>
  <c r="AA574" i="12"/>
  <c r="Z576" i="12"/>
  <c r="AA576" i="12"/>
  <c r="Z577" i="12"/>
  <c r="AA577" i="12"/>
  <c r="Z578" i="12"/>
  <c r="AA578" i="12"/>
  <c r="Z579" i="12"/>
  <c r="AA579" i="12"/>
  <c r="Z580" i="12"/>
  <c r="AA580" i="12"/>
  <c r="Z581" i="12"/>
  <c r="AA581" i="12"/>
  <c r="Z582" i="12"/>
  <c r="AA582" i="12"/>
  <c r="Z583" i="12"/>
  <c r="AA583" i="12"/>
  <c r="Z584" i="12"/>
  <c r="AA584" i="12"/>
  <c r="Z585" i="12"/>
  <c r="AA585" i="12"/>
  <c r="Z586" i="12"/>
  <c r="AA586" i="12"/>
  <c r="Z588" i="12"/>
  <c r="AA588" i="12"/>
  <c r="Z589" i="12"/>
  <c r="AA589" i="12"/>
  <c r="Z590" i="12"/>
  <c r="AA590" i="12"/>
  <c r="Z591" i="12"/>
  <c r="AA591" i="12"/>
  <c r="Z592" i="12"/>
  <c r="AA592" i="12"/>
  <c r="Z593" i="12"/>
  <c r="AA593" i="12"/>
  <c r="Z595" i="12"/>
  <c r="AA595" i="12"/>
  <c r="Z596" i="12"/>
  <c r="AA596" i="12"/>
  <c r="Z597" i="12"/>
  <c r="AA597" i="12"/>
  <c r="Z598" i="12"/>
  <c r="AA598" i="12"/>
  <c r="Z599" i="12"/>
  <c r="AA599" i="12"/>
  <c r="Z600" i="12"/>
  <c r="AA600" i="12"/>
  <c r="Z601" i="12"/>
  <c r="AA601" i="12"/>
  <c r="Z602" i="12"/>
  <c r="AA602" i="12"/>
  <c r="Z603" i="12"/>
  <c r="AA603" i="12"/>
  <c r="Z605" i="12"/>
  <c r="AA605" i="12"/>
  <c r="Z606" i="12"/>
  <c r="AA606" i="12"/>
  <c r="Z607" i="12"/>
  <c r="AA607" i="12"/>
  <c r="Z608" i="12"/>
  <c r="AA608" i="12"/>
  <c r="Z609" i="12"/>
  <c r="AA609" i="12"/>
  <c r="Z610" i="12"/>
  <c r="AA610" i="12"/>
  <c r="Z611" i="12"/>
  <c r="AA611" i="12"/>
  <c r="Z612" i="12"/>
  <c r="AA612" i="12"/>
  <c r="Z613" i="12"/>
  <c r="AA613" i="12"/>
  <c r="Z614" i="12"/>
  <c r="AA614" i="12"/>
  <c r="Z615" i="12"/>
  <c r="AA615" i="12"/>
  <c r="Z617" i="12"/>
  <c r="AA617" i="12"/>
  <c r="Z618" i="12"/>
  <c r="AA618" i="12"/>
  <c r="Z619" i="12"/>
  <c r="AA619" i="12"/>
  <c r="Z620" i="12"/>
  <c r="AA620" i="12"/>
  <c r="Z621" i="12"/>
  <c r="AA621" i="12"/>
  <c r="Z622" i="12"/>
  <c r="AA622" i="12"/>
  <c r="Z623" i="12"/>
  <c r="AA623" i="12"/>
  <c r="Z624" i="12"/>
  <c r="AA624" i="12"/>
  <c r="Z625" i="12"/>
  <c r="AA625" i="12"/>
  <c r="Z626" i="12"/>
  <c r="AA626" i="12"/>
  <c r="Z627" i="12"/>
  <c r="AA627" i="12"/>
  <c r="Z628" i="12"/>
  <c r="AA628" i="12"/>
  <c r="Z629" i="12"/>
  <c r="AA629" i="12"/>
  <c r="Z630" i="12"/>
  <c r="AA630" i="12"/>
  <c r="Z631" i="12"/>
  <c r="AA631" i="12"/>
  <c r="Z632" i="12"/>
  <c r="AA632" i="12"/>
  <c r="Z633" i="12"/>
  <c r="AA633" i="12"/>
  <c r="Z634" i="12"/>
  <c r="AA634" i="12"/>
  <c r="Z635" i="12"/>
  <c r="AA635" i="12"/>
  <c r="Z636" i="12"/>
  <c r="AA636" i="12"/>
  <c r="Z637" i="12"/>
  <c r="AA637" i="12"/>
  <c r="Z638" i="12"/>
  <c r="AA638" i="12"/>
  <c r="Z639" i="12"/>
  <c r="AA639" i="12"/>
  <c r="Z640" i="12"/>
  <c r="AA640" i="12"/>
  <c r="Z641" i="12"/>
  <c r="AA641" i="12"/>
  <c r="Z642" i="12"/>
  <c r="AA642" i="12"/>
  <c r="Z643" i="12"/>
  <c r="AA643" i="12"/>
  <c r="Z644" i="12"/>
  <c r="AA644" i="12"/>
  <c r="Z646" i="12"/>
  <c r="AA646" i="12"/>
  <c r="Z647" i="12"/>
  <c r="AA647" i="12"/>
  <c r="Z648" i="12"/>
  <c r="AA648" i="12"/>
  <c r="Z649" i="12"/>
  <c r="AA649" i="12"/>
  <c r="Z650" i="12"/>
  <c r="AA650" i="12"/>
  <c r="Z651" i="12"/>
  <c r="AA651" i="12"/>
  <c r="Z652" i="12"/>
  <c r="AA652" i="12"/>
  <c r="Z654" i="12"/>
  <c r="AA654" i="12"/>
  <c r="Z655" i="12"/>
  <c r="AA655" i="12"/>
  <c r="Z656" i="12"/>
  <c r="AA656" i="12"/>
  <c r="Z657" i="12"/>
  <c r="AA657" i="12"/>
  <c r="Z658" i="12"/>
  <c r="AA658" i="12"/>
  <c r="Z659" i="12"/>
  <c r="AA659" i="12"/>
  <c r="Z660" i="12"/>
  <c r="AA660" i="12"/>
  <c r="Z661" i="12"/>
  <c r="AA661" i="12"/>
  <c r="Z662" i="12"/>
  <c r="AA662" i="12"/>
  <c r="Z663" i="12"/>
  <c r="AA663" i="12"/>
  <c r="Z664" i="12"/>
  <c r="AA664" i="12"/>
  <c r="Z665" i="12"/>
  <c r="AA665" i="12"/>
  <c r="Z666" i="12"/>
  <c r="AA666" i="12"/>
  <c r="Z667" i="12"/>
  <c r="AA667" i="12"/>
  <c r="Z668" i="12"/>
  <c r="AA668" i="12"/>
  <c r="Z669" i="12"/>
  <c r="AA669" i="12"/>
  <c r="Z670" i="12"/>
  <c r="AA670" i="12"/>
  <c r="Z671" i="12"/>
  <c r="AA671" i="12"/>
  <c r="Z672" i="12"/>
  <c r="AA672" i="12"/>
  <c r="Z673" i="12"/>
  <c r="AA673" i="12"/>
  <c r="Z674" i="12"/>
  <c r="AA674" i="12"/>
  <c r="Z675" i="12"/>
  <c r="AA675" i="12"/>
  <c r="Z676" i="12"/>
  <c r="AA676" i="12"/>
  <c r="Z677" i="12"/>
  <c r="AA677" i="12"/>
  <c r="Z678" i="12"/>
  <c r="AA678" i="12"/>
  <c r="Z679" i="12"/>
  <c r="AA679" i="12"/>
  <c r="Z681" i="12"/>
  <c r="AA681" i="12"/>
  <c r="Z682" i="12"/>
  <c r="AA682" i="12"/>
  <c r="Z683" i="12"/>
  <c r="AA683" i="12"/>
  <c r="Z684" i="12"/>
  <c r="AA684" i="12"/>
  <c r="Z685" i="12"/>
  <c r="AA685" i="12"/>
  <c r="Z686" i="12"/>
  <c r="AA686" i="12"/>
  <c r="Z687" i="12"/>
  <c r="AA687" i="12"/>
  <c r="Z688" i="12"/>
  <c r="AA688" i="12"/>
  <c r="Z689" i="12"/>
  <c r="AA689" i="12"/>
  <c r="Z690" i="12"/>
  <c r="AA690" i="12"/>
  <c r="Z691" i="12"/>
  <c r="AA691" i="12"/>
  <c r="Z692" i="12"/>
  <c r="AA692" i="12"/>
  <c r="Z693" i="12"/>
  <c r="AA693" i="12"/>
  <c r="Z694" i="12"/>
  <c r="AA694" i="12"/>
  <c r="Z695" i="12"/>
  <c r="AA695" i="12"/>
  <c r="Z696" i="12"/>
  <c r="AA696" i="12"/>
  <c r="Z697" i="12"/>
  <c r="AA697" i="12"/>
  <c r="Z698" i="12"/>
  <c r="AA698" i="12"/>
  <c r="Z699" i="12"/>
  <c r="AA699" i="12"/>
  <c r="Z700" i="12"/>
  <c r="AA700" i="12"/>
  <c r="Z587" i="12"/>
  <c r="AA587" i="12"/>
  <c r="Z701" i="12"/>
  <c r="AA701" i="12"/>
  <c r="Z702" i="12"/>
  <c r="AA702" i="12"/>
  <c r="Z703" i="12"/>
  <c r="AA703" i="12"/>
  <c r="Z704" i="12"/>
  <c r="AA704" i="12"/>
  <c r="Z705" i="12"/>
  <c r="AA705" i="12"/>
  <c r="Z706" i="12"/>
  <c r="AA706" i="12"/>
  <c r="Z707" i="12"/>
  <c r="AA707" i="12"/>
  <c r="Z708" i="12"/>
  <c r="AA708" i="12"/>
  <c r="Z709" i="12"/>
  <c r="AA709" i="12"/>
  <c r="Z710" i="12"/>
  <c r="AA710" i="12"/>
  <c r="Z711" i="12"/>
  <c r="AA711" i="12"/>
  <c r="Z712" i="12"/>
  <c r="AA712" i="12"/>
  <c r="Z713" i="12"/>
  <c r="AA713" i="12"/>
  <c r="Z714" i="12"/>
  <c r="AA714" i="12"/>
  <c r="Z715" i="12"/>
  <c r="AA715" i="12"/>
  <c r="Z716" i="12"/>
  <c r="AA716" i="12"/>
  <c r="Z717" i="12"/>
  <c r="AA717" i="12"/>
  <c r="Z718" i="12"/>
  <c r="AA718" i="12"/>
  <c r="Z719" i="12"/>
  <c r="AA719" i="12"/>
  <c r="Z720" i="12"/>
  <c r="AA720" i="12"/>
  <c r="Z721" i="12"/>
  <c r="AA721" i="12"/>
  <c r="Z722" i="12"/>
  <c r="AA722" i="12"/>
  <c r="Z723" i="12"/>
  <c r="AA723" i="12"/>
  <c r="Z724" i="12"/>
  <c r="AA724" i="12"/>
  <c r="Z725" i="12"/>
  <c r="AA725" i="12"/>
  <c r="Z726" i="12"/>
  <c r="AA726" i="12"/>
  <c r="Z727" i="12"/>
  <c r="AA727" i="12"/>
  <c r="Z728" i="12"/>
  <c r="AA728" i="12"/>
  <c r="Z729" i="12"/>
  <c r="AA729" i="12"/>
  <c r="Z730" i="12"/>
  <c r="AA730" i="12"/>
  <c r="Z731" i="12"/>
  <c r="AA731" i="12"/>
  <c r="Z732" i="12"/>
  <c r="AA732" i="12"/>
  <c r="Z733" i="12"/>
  <c r="AA733" i="12"/>
  <c r="Z734" i="12"/>
  <c r="AA734" i="12"/>
  <c r="Z735" i="12"/>
  <c r="AA735" i="12"/>
  <c r="Z736" i="12"/>
  <c r="AA736" i="12"/>
  <c r="Z737" i="12"/>
  <c r="AA737" i="12"/>
  <c r="Z738" i="12"/>
  <c r="AA738" i="12"/>
  <c r="Z739" i="12"/>
  <c r="AA739" i="12"/>
  <c r="Z740" i="12"/>
  <c r="AA740" i="12"/>
  <c r="Z741" i="12"/>
  <c r="AA741" i="12"/>
  <c r="Z742" i="12"/>
  <c r="AA742" i="12"/>
  <c r="Z743" i="12"/>
  <c r="AA743" i="12"/>
  <c r="Z744" i="12"/>
  <c r="AA744" i="12"/>
  <c r="Z745" i="12"/>
  <c r="AA745" i="12"/>
  <c r="Z746" i="12"/>
  <c r="AA746" i="12"/>
  <c r="Z747" i="12"/>
  <c r="AA747" i="12"/>
  <c r="Z748" i="12"/>
  <c r="AA748" i="12"/>
  <c r="Z291" i="12"/>
  <c r="AA291" i="12"/>
  <c r="Z205" i="12"/>
  <c r="AA205" i="12"/>
  <c r="Z140" i="12"/>
  <c r="AA140" i="12"/>
  <c r="Z118" i="12"/>
  <c r="AA118" i="12"/>
  <c r="Z107" i="12"/>
  <c r="AA107" i="12"/>
  <c r="AA224" i="12"/>
  <c r="Z484" i="12"/>
  <c r="AA484" i="12"/>
  <c r="Z465" i="12"/>
  <c r="AA465" i="12"/>
  <c r="Z385" i="12"/>
  <c r="AA385" i="12"/>
  <c r="Z209" i="12"/>
  <c r="AA209" i="12"/>
  <c r="Z44" i="12"/>
  <c r="AA44" i="12"/>
  <c r="Z616" i="12"/>
  <c r="AA616" i="12"/>
  <c r="Z251" i="12"/>
  <c r="AA251" i="12"/>
  <c r="Z604" i="12"/>
  <c r="AA604" i="12"/>
  <c r="Z330" i="12"/>
  <c r="AA330" i="12"/>
  <c r="Z432" i="12"/>
  <c r="AA432" i="12"/>
  <c r="AA7" i="12"/>
  <c r="AB7" i="12"/>
  <c r="Z7" i="12"/>
  <c r="AU432" i="12" l="1"/>
  <c r="AU251" i="12"/>
  <c r="AU224" i="12"/>
  <c r="AU44" i="12"/>
  <c r="AU209" i="12"/>
  <c r="AU140" i="12"/>
  <c r="W189" i="4"/>
  <c r="W670" i="4"/>
  <c r="W643" i="4"/>
  <c r="W637" i="4"/>
  <c r="W630" i="4"/>
  <c r="W629" i="4"/>
  <c r="W617" i="4"/>
  <c r="W606" i="4"/>
  <c r="W593" i="4"/>
  <c r="W514" i="4"/>
  <c r="W457" i="4"/>
  <c r="W441" i="4"/>
  <c r="W431" i="4"/>
  <c r="W286" i="4"/>
  <c r="W270" i="4"/>
  <c r="W257" i="4"/>
  <c r="W68" i="4"/>
  <c r="W127" i="4"/>
  <c r="W120" i="4"/>
  <c r="W399" i="4"/>
  <c r="W109" i="4"/>
  <c r="W165" i="4"/>
  <c r="W709" i="4"/>
  <c r="W588" i="4"/>
  <c r="W492" i="4"/>
  <c r="W491" i="4"/>
  <c r="W485" i="4"/>
  <c r="W484" i="4"/>
  <c r="W240" i="4"/>
  <c r="W234" i="4"/>
  <c r="W232" i="4"/>
  <c r="W231" i="4"/>
  <c r="W230" i="4"/>
  <c r="W228" i="4"/>
  <c r="W170" i="4"/>
  <c r="W168" i="4"/>
  <c r="W23" i="4"/>
  <c r="W19" i="4"/>
  <c r="W16" i="4"/>
  <c r="W12" i="4"/>
  <c r="W339" i="4"/>
  <c r="W159" i="4"/>
  <c r="W158" i="4"/>
  <c r="W156" i="4"/>
  <c r="W135" i="4"/>
  <c r="W53" i="4"/>
  <c r="W532" i="4"/>
  <c r="W530" i="4"/>
  <c r="W325" i="4"/>
  <c r="W313" i="4"/>
  <c r="W288" i="4"/>
  <c r="W470" i="4"/>
  <c r="W453" i="4"/>
  <c r="W447" i="4"/>
  <c r="W445" i="4"/>
  <c r="W220" i="4"/>
  <c r="W218" i="4"/>
  <c r="W216" i="4"/>
  <c r="W214" i="4"/>
  <c r="W213" i="4"/>
  <c r="W183" i="4"/>
  <c r="W141" i="4"/>
  <c r="W137" i="4"/>
  <c r="W90" i="4"/>
  <c r="W82" i="4"/>
  <c r="W60" i="4"/>
  <c r="W740" i="4"/>
  <c r="W725" i="4"/>
  <c r="W697" i="4"/>
  <c r="W691" i="4"/>
  <c r="W42" i="4"/>
  <c r="W550" i="4"/>
  <c r="W502" i="4"/>
  <c r="W429" i="4"/>
  <c r="W422" i="4"/>
  <c r="W419" i="4"/>
  <c r="W417" i="4"/>
  <c r="W416" i="4"/>
  <c r="W403" i="4"/>
  <c r="W242" i="4"/>
  <c r="W205" i="4"/>
  <c r="W203" i="4"/>
  <c r="W202" i="4"/>
  <c r="W162" i="4"/>
  <c r="W129" i="4"/>
  <c r="W9" i="4"/>
  <c r="W689" i="4"/>
  <c r="W684" i="4"/>
  <c r="W498" i="4"/>
  <c r="W480" i="4"/>
  <c r="X470" i="4"/>
  <c r="W414" i="4"/>
  <c r="W413" i="4"/>
  <c r="W412" i="4"/>
  <c r="W411" i="4"/>
  <c r="W409" i="4"/>
  <c r="W407" i="4"/>
  <c r="W406" i="4"/>
  <c r="W405" i="4"/>
  <c r="W383" i="4"/>
  <c r="W367" i="4"/>
  <c r="W285" i="4"/>
  <c r="W284" i="4"/>
  <c r="W278" i="4"/>
  <c r="W276" i="4"/>
  <c r="W254" i="4"/>
  <c r="W528" i="4"/>
  <c r="W249" i="4"/>
  <c r="W247" i="4"/>
  <c r="W246" i="4"/>
  <c r="W245" i="4"/>
  <c r="W244" i="4"/>
  <c r="W243" i="4"/>
  <c r="W227" i="4"/>
  <c r="W177" i="4"/>
  <c r="W175" i="4"/>
  <c r="W172" i="4"/>
  <c r="W155" i="4"/>
  <c r="W152" i="4"/>
  <c r="W148" i="4"/>
  <c r="W145" i="4"/>
  <c r="W142" i="4"/>
  <c r="X141" i="4"/>
  <c r="W126" i="4"/>
  <c r="W125" i="4"/>
  <c r="W123" i="4"/>
  <c r="W121" i="4"/>
  <c r="W77" i="4"/>
  <c r="W46" i="4"/>
  <c r="W683" i="4"/>
  <c r="W665" i="4"/>
  <c r="W613" i="4"/>
  <c r="W518" i="4"/>
  <c r="W494" i="4"/>
  <c r="W455" i="4"/>
  <c r="W420" i="4"/>
  <c r="X155" i="4"/>
  <c r="W733" i="4"/>
  <c r="W717" i="4"/>
  <c r="W675" i="4"/>
  <c r="W663" i="4"/>
  <c r="W623" i="4"/>
  <c r="W620" i="4"/>
  <c r="W566" i="4"/>
  <c r="W542" i="4"/>
  <c r="W469" i="4"/>
  <c r="W468" i="4"/>
  <c r="W463" i="4"/>
  <c r="W461" i="4"/>
  <c r="W385" i="4"/>
  <c r="W291" i="4"/>
  <c r="W273" i="4"/>
  <c r="X234" i="4"/>
  <c r="X220" i="4"/>
  <c r="X205" i="4"/>
  <c r="W716" i="4"/>
  <c r="W311" i="4"/>
  <c r="W255" i="4"/>
  <c r="W239" i="4"/>
  <c r="W236" i="4"/>
  <c r="W235" i="4"/>
  <c r="W226" i="4"/>
  <c r="W225" i="4"/>
  <c r="W224" i="4"/>
  <c r="W222" i="4"/>
  <c r="W221" i="4"/>
  <c r="W211" i="4"/>
  <c r="W210" i="4"/>
  <c r="W209" i="4"/>
  <c r="W207" i="4"/>
  <c r="W206" i="4"/>
  <c r="W197" i="4"/>
  <c r="X126" i="4"/>
  <c r="W706" i="4"/>
  <c r="W703" i="4"/>
  <c r="W587" i="4"/>
  <c r="W658" i="4"/>
  <c r="W652" i="4"/>
  <c r="W649" i="4"/>
  <c r="W636" i="4"/>
  <c r="W601" i="4"/>
  <c r="W558" i="4"/>
  <c r="W554" i="4"/>
  <c r="W546" i="4"/>
  <c r="W529" i="4"/>
  <c r="W508" i="4"/>
  <c r="W507" i="4"/>
  <c r="W478" i="4"/>
  <c r="W477" i="4"/>
  <c r="W476" i="4"/>
  <c r="W473" i="4"/>
  <c r="W472" i="4"/>
  <c r="W434" i="4"/>
  <c r="W354" i="4"/>
  <c r="W352" i="4"/>
  <c r="W300" i="4"/>
  <c r="W298" i="4"/>
  <c r="W269" i="4"/>
  <c r="W267" i="4"/>
  <c r="W262" i="4"/>
  <c r="W260" i="4"/>
  <c r="W726" i="4"/>
  <c r="W734" i="4"/>
  <c r="W719" i="4"/>
  <c r="W710" i="4"/>
  <c r="W694" i="4"/>
  <c r="W671" i="4"/>
  <c r="W667" i="4"/>
  <c r="W644" i="4"/>
  <c r="W640" i="4"/>
  <c r="W618" i="4"/>
  <c r="W537" i="4"/>
  <c r="W525" i="4"/>
  <c r="W500" i="4"/>
  <c r="W499" i="4"/>
  <c r="W474" i="4"/>
  <c r="X474" i="4"/>
  <c r="W737" i="4"/>
  <c r="W732" i="4"/>
  <c r="W727" i="4"/>
  <c r="W713" i="4"/>
  <c r="W708" i="4"/>
  <c r="W704" i="4"/>
  <c r="W690" i="4"/>
  <c r="W679" i="4"/>
  <c r="W664" i="4"/>
  <c r="W660" i="4"/>
  <c r="W657" i="4"/>
  <c r="W633" i="4"/>
  <c r="W624" i="4"/>
  <c r="W565" i="4"/>
  <c r="X558" i="4"/>
  <c r="W549" i="4"/>
  <c r="X529" i="4"/>
  <c r="W516" i="4"/>
  <c r="W515" i="4"/>
  <c r="W510" i="4"/>
  <c r="W698" i="4"/>
  <c r="W681" i="4"/>
  <c r="W678" i="4"/>
  <c r="W672" i="4"/>
  <c r="W651" i="4"/>
  <c r="W646" i="4"/>
  <c r="W622" i="4"/>
  <c r="W604" i="4"/>
  <c r="W600" i="4"/>
  <c r="W596" i="4"/>
  <c r="W574" i="4"/>
  <c r="W555" i="4"/>
  <c r="W545" i="4"/>
  <c r="W543" i="4"/>
  <c r="W539" i="4"/>
  <c r="W538" i="4"/>
  <c r="W535" i="4"/>
  <c r="W527" i="4"/>
  <c r="W521" i="4"/>
  <c r="W520" i="4"/>
  <c r="X490" i="4"/>
  <c r="W490" i="4"/>
  <c r="X487" i="4"/>
  <c r="W487" i="4"/>
  <c r="X464" i="4"/>
  <c r="W464" i="4"/>
  <c r="W722" i="4"/>
  <c r="X506" i="4"/>
  <c r="W506" i="4"/>
  <c r="W504" i="4"/>
  <c r="W503" i="4"/>
  <c r="X448" i="4"/>
  <c r="W448" i="4"/>
  <c r="W398" i="4"/>
  <c r="W195" i="4"/>
  <c r="W187" i="4"/>
  <c r="W182" i="4"/>
  <c r="W174" i="4"/>
  <c r="W167" i="4"/>
  <c r="W160" i="4"/>
  <c r="W146" i="4"/>
  <c r="W122" i="4"/>
  <c r="W104" i="4"/>
  <c r="W102" i="4"/>
  <c r="W11" i="4"/>
  <c r="W512" i="4"/>
  <c r="W511" i="4"/>
  <c r="W496" i="4"/>
  <c r="W495" i="4"/>
  <c r="W482" i="4"/>
  <c r="W481" i="4"/>
  <c r="W466" i="4"/>
  <c r="W450" i="4"/>
  <c r="W436" i="4"/>
  <c r="W425" i="4"/>
  <c r="X417" i="4"/>
  <c r="X407" i="4"/>
  <c r="W402" i="4"/>
  <c r="W390" i="4"/>
  <c r="W375" i="4"/>
  <c r="W360" i="4"/>
  <c r="W346" i="4"/>
  <c r="W332" i="4"/>
  <c r="W320" i="4"/>
  <c r="W295" i="4"/>
  <c r="W281" i="4"/>
  <c r="W264" i="4"/>
  <c r="X246" i="4"/>
  <c r="X239" i="4"/>
  <c r="X230" i="4"/>
  <c r="X224" i="4"/>
  <c r="X216" i="4"/>
  <c r="X209" i="4"/>
  <c r="X203" i="4"/>
  <c r="W200" i="4"/>
  <c r="W199" i="4"/>
  <c r="W198" i="4"/>
  <c r="X197" i="4"/>
  <c r="W193" i="4"/>
  <c r="W191" i="4"/>
  <c r="X189" i="4"/>
  <c r="W186" i="4"/>
  <c r="W184" i="4"/>
  <c r="X183" i="4"/>
  <c r="W180" i="4"/>
  <c r="W178" i="4"/>
  <c r="X177" i="4"/>
  <c r="W173" i="4"/>
  <c r="W171" i="4"/>
  <c r="X170" i="4"/>
  <c r="W166" i="4"/>
  <c r="W164" i="4"/>
  <c r="W163" i="4"/>
  <c r="X162" i="4"/>
  <c r="W153" i="4"/>
  <c r="W113" i="4"/>
  <c r="W106" i="4"/>
  <c r="W435" i="4"/>
  <c r="W423" i="4"/>
  <c r="W389" i="4"/>
  <c r="W373" i="4"/>
  <c r="W359" i="4"/>
  <c r="W344" i="4"/>
  <c r="W330" i="4"/>
  <c r="W318" i="4"/>
  <c r="W293" i="4"/>
  <c r="W279" i="4"/>
  <c r="W176" i="4"/>
  <c r="W161" i="4"/>
  <c r="W149" i="4"/>
  <c r="X148" i="4"/>
  <c r="W139" i="4"/>
  <c r="X137" i="4"/>
  <c r="W131" i="4"/>
  <c r="X129" i="4"/>
  <c r="W124" i="4"/>
  <c r="X123" i="4"/>
  <c r="W118" i="4"/>
  <c r="W98" i="4"/>
  <c r="W72" i="4"/>
  <c r="W64" i="4"/>
  <c r="W56" i="4"/>
  <c r="W49" i="4"/>
  <c r="W43" i="4"/>
  <c r="W35" i="4"/>
  <c r="W29" i="4"/>
  <c r="W21" i="4"/>
  <c r="W563" i="4"/>
  <c r="X563" i="4"/>
  <c r="W748" i="4"/>
  <c r="W746" i="4"/>
  <c r="W744" i="4"/>
  <c r="W742" i="4"/>
  <c r="W735" i="4"/>
  <c r="W728" i="4"/>
  <c r="W720" i="4"/>
  <c r="W711" i="4"/>
  <c r="W699" i="4"/>
  <c r="W692" i="4"/>
  <c r="W685" i="4"/>
  <c r="W673" i="4"/>
  <c r="W659" i="4"/>
  <c r="W653" i="4"/>
  <c r="W647" i="4"/>
  <c r="W638" i="4"/>
  <c r="W631" i="4"/>
  <c r="W625" i="4"/>
  <c r="W619" i="4"/>
  <c r="W602" i="4"/>
  <c r="X575" i="4"/>
  <c r="W575" i="4"/>
  <c r="W561" i="4"/>
  <c r="W7" i="4"/>
  <c r="W738" i="4"/>
  <c r="W730" i="4"/>
  <c r="W723" i="4"/>
  <c r="W718" i="4"/>
  <c r="W714" i="4"/>
  <c r="W707" i="4"/>
  <c r="W701" i="4"/>
  <c r="W695" i="4"/>
  <c r="W687" i="4"/>
  <c r="W676" i="4"/>
  <c r="W668" i="4"/>
  <c r="W661" i="4"/>
  <c r="W655" i="4"/>
  <c r="W650" i="4"/>
  <c r="W641" i="4"/>
  <c r="W634" i="4"/>
  <c r="W627" i="4"/>
  <c r="W621" i="4"/>
  <c r="W616" i="4"/>
  <c r="W610" i="4"/>
  <c r="W605" i="4"/>
  <c r="W598" i="4"/>
  <c r="W591" i="4"/>
  <c r="W585" i="4"/>
  <c r="W580" i="4"/>
  <c r="W572" i="4"/>
  <c r="X565" i="4"/>
  <c r="X554" i="4"/>
  <c r="W739" i="4"/>
  <c r="W736" i="4"/>
  <c r="W731" i="4"/>
  <c r="W729" i="4"/>
  <c r="W724" i="4"/>
  <c r="W721" i="4"/>
  <c r="W715" i="4"/>
  <c r="W712" i="4"/>
  <c r="W705" i="4"/>
  <c r="W702" i="4"/>
  <c r="W700" i="4"/>
  <c r="W696" i="4"/>
  <c r="W693" i="4"/>
  <c r="W688" i="4"/>
  <c r="W686" i="4"/>
  <c r="W682" i="4"/>
  <c r="W677" i="4"/>
  <c r="W674" i="4"/>
  <c r="W669" i="4"/>
  <c r="W666" i="4"/>
  <c r="W662" i="4"/>
  <c r="W656" i="4"/>
  <c r="W654" i="4"/>
  <c r="W648" i="4"/>
  <c r="W642" i="4"/>
  <c r="W639" i="4"/>
  <c r="W635" i="4"/>
  <c r="W632" i="4"/>
  <c r="W628" i="4"/>
  <c r="W626" i="4"/>
  <c r="W615" i="4"/>
  <c r="W603" i="4"/>
  <c r="W599" i="4"/>
  <c r="W597" i="4"/>
  <c r="W589" i="4"/>
  <c r="W578" i="4"/>
  <c r="W570" i="4"/>
  <c r="W562" i="4"/>
  <c r="X561" i="4"/>
  <c r="X542" i="4"/>
  <c r="W533" i="4"/>
  <c r="W567" i="4"/>
  <c r="W564" i="4"/>
  <c r="W559" i="4"/>
  <c r="W557" i="4"/>
  <c r="W551" i="4"/>
  <c r="W548" i="4"/>
  <c r="W73" i="4"/>
  <c r="W541" i="4"/>
  <c r="W531" i="4"/>
  <c r="X521" i="4"/>
  <c r="X516" i="4"/>
  <c r="X512" i="4"/>
  <c r="X508" i="4"/>
  <c r="X504" i="4"/>
  <c r="X500" i="4"/>
  <c r="X496" i="4"/>
  <c r="X492" i="4"/>
  <c r="X485" i="4"/>
  <c r="X482" i="4"/>
  <c r="X478" i="4"/>
  <c r="W251" i="4"/>
  <c r="X244" i="4"/>
  <c r="X240" i="4"/>
  <c r="X236" i="4"/>
  <c r="X232" i="4"/>
  <c r="X228" i="4"/>
  <c r="X226" i="4"/>
  <c r="X222" i="4"/>
  <c r="X214" i="4"/>
  <c r="X211" i="4"/>
  <c r="X207" i="4"/>
  <c r="W523" i="4"/>
  <c r="W522" i="4"/>
  <c r="W519" i="4"/>
  <c r="W517" i="4"/>
  <c r="W513" i="4"/>
  <c r="W509" i="4"/>
  <c r="W505" i="4"/>
  <c r="W501" i="4"/>
  <c r="W497" i="4"/>
  <c r="W493" i="4"/>
  <c r="W489" i="4"/>
  <c r="W486" i="4"/>
  <c r="W483" i="4"/>
  <c r="W479" i="4"/>
  <c r="W475" i="4"/>
  <c r="W471" i="4"/>
  <c r="W467" i="4"/>
  <c r="W459" i="4"/>
  <c r="W451" i="4"/>
  <c r="W443" i="4"/>
  <c r="W437" i="4"/>
  <c r="W426" i="4"/>
  <c r="W421" i="4"/>
  <c r="W418" i="4"/>
  <c r="W415" i="4"/>
  <c r="W410" i="4"/>
  <c r="W408" i="4"/>
  <c r="W404" i="4"/>
  <c r="W289" i="4"/>
  <c r="W282" i="4"/>
  <c r="W274" i="4"/>
  <c r="W265" i="4"/>
  <c r="W258" i="4"/>
  <c r="W248" i="4"/>
  <c r="W241" i="4"/>
  <c r="W237" i="4"/>
  <c r="W233" i="4"/>
  <c r="W229" i="4"/>
  <c r="W223" i="4"/>
  <c r="W219" i="4"/>
  <c r="W215" i="4"/>
  <c r="W212" i="4"/>
  <c r="W208" i="4"/>
  <c r="W204" i="4"/>
  <c r="W201" i="4"/>
  <c r="W194" i="4"/>
  <c r="W190" i="4"/>
  <c r="W181" i="4"/>
  <c r="W157" i="4"/>
  <c r="W154" i="4"/>
  <c r="W150" i="4"/>
  <c r="W147" i="4"/>
  <c r="W143" i="4"/>
  <c r="W138" i="4"/>
  <c r="W134" i="4"/>
  <c r="W130" i="4"/>
  <c r="W116" i="4"/>
  <c r="X116" i="4"/>
  <c r="W114" i="4"/>
  <c r="W110" i="4"/>
  <c r="X110" i="4"/>
  <c r="W103" i="4"/>
  <c r="X103" i="4"/>
  <c r="W560" i="4"/>
  <c r="W556" i="4"/>
  <c r="W553" i="4"/>
  <c r="W547" i="4"/>
  <c r="W544" i="4"/>
  <c r="W540" i="4"/>
  <c r="W536" i="4"/>
  <c r="X525" i="4"/>
  <c r="W488" i="4"/>
  <c r="X476" i="4"/>
  <c r="X472" i="4"/>
  <c r="X468" i="4"/>
  <c r="W465" i="4"/>
  <c r="W462" i="4"/>
  <c r="W456" i="4"/>
  <c r="W454" i="4"/>
  <c r="W449" i="4"/>
  <c r="W446" i="4"/>
  <c r="W440" i="4"/>
  <c r="W433" i="4"/>
  <c r="W430" i="4"/>
  <c r="W428" i="4"/>
  <c r="W424" i="4"/>
  <c r="X422" i="4"/>
  <c r="X416" i="4"/>
  <c r="X413" i="4"/>
  <c r="X411" i="4"/>
  <c r="X405" i="4"/>
  <c r="W401" i="4"/>
  <c r="W400" i="4"/>
  <c r="X399" i="4"/>
  <c r="W397" i="4"/>
  <c r="W396" i="4"/>
  <c r="W388" i="4"/>
  <c r="W379" i="4"/>
  <c r="W371" i="4"/>
  <c r="W364" i="4"/>
  <c r="W358" i="4"/>
  <c r="W350" i="4"/>
  <c r="W336" i="4"/>
  <c r="W316" i="4"/>
  <c r="W309" i="4"/>
  <c r="W303" i="4"/>
  <c r="W292" i="4"/>
  <c r="W287" i="4"/>
  <c r="W280" i="4"/>
  <c r="W277" i="4"/>
  <c r="W272" i="4"/>
  <c r="W268" i="4"/>
  <c r="W263" i="4"/>
  <c r="W261" i="4"/>
  <c r="W256" i="4"/>
  <c r="W253" i="4"/>
  <c r="X175" i="4"/>
  <c r="X171" i="4"/>
  <c r="X168" i="4"/>
  <c r="X164" i="4"/>
  <c r="X152" i="4"/>
  <c r="X145" i="4"/>
  <c r="X125" i="4"/>
  <c r="X121" i="4"/>
  <c r="W460" i="4"/>
  <c r="W452" i="4"/>
  <c r="W444" i="4"/>
  <c r="W439" i="4"/>
  <c r="W432" i="4"/>
  <c r="W427" i="4"/>
  <c r="W393" i="4"/>
  <c r="W387" i="4"/>
  <c r="W377" i="4"/>
  <c r="W369" i="4"/>
  <c r="W362" i="4"/>
  <c r="W356" i="4"/>
  <c r="W348" i="4"/>
  <c r="W341" i="4"/>
  <c r="W334" i="4"/>
  <c r="W328" i="4"/>
  <c r="W322" i="4"/>
  <c r="W315" i="4"/>
  <c r="W307" i="4"/>
  <c r="W296" i="4"/>
  <c r="W290" i="4"/>
  <c r="W283" i="4"/>
  <c r="W275" i="4"/>
  <c r="W266" i="4"/>
  <c r="W259" i="4"/>
  <c r="W252" i="4"/>
  <c r="W196" i="4"/>
  <c r="W192" i="4"/>
  <c r="W188" i="4"/>
  <c r="W185" i="4"/>
  <c r="W179" i="4"/>
  <c r="W151" i="4"/>
  <c r="W144" i="4"/>
  <c r="W140" i="4"/>
  <c r="W136" i="4"/>
  <c r="W132" i="4"/>
  <c r="W128" i="4"/>
  <c r="W119" i="4"/>
  <c r="W112" i="4"/>
  <c r="X112" i="4"/>
  <c r="W99" i="4"/>
  <c r="X99" i="4"/>
  <c r="W105" i="4"/>
  <c r="W101" i="4"/>
  <c r="W86" i="4"/>
  <c r="W32" i="4"/>
  <c r="W25" i="4"/>
  <c r="X23" i="4"/>
  <c r="X19" i="4"/>
  <c r="W17" i="4"/>
  <c r="X16" i="4"/>
  <c r="W14" i="4"/>
  <c r="X12" i="4"/>
  <c r="W10" i="4"/>
  <c r="X9" i="4"/>
  <c r="W117" i="4"/>
  <c r="W111" i="4"/>
  <c r="W108" i="4"/>
  <c r="W107" i="4"/>
  <c r="W100" i="4"/>
  <c r="W97" i="4"/>
  <c r="W96" i="4"/>
  <c r="W94" i="4"/>
  <c r="W93" i="4"/>
  <c r="W92" i="4"/>
  <c r="W89" i="4"/>
  <c r="W88" i="4"/>
  <c r="W85" i="4"/>
  <c r="W84" i="4"/>
  <c r="W81" i="4"/>
  <c r="W80" i="4"/>
  <c r="W79" i="4"/>
  <c r="W76" i="4"/>
  <c r="W75" i="4"/>
  <c r="W71" i="4"/>
  <c r="W70" i="4"/>
  <c r="W67" i="4"/>
  <c r="W66" i="4"/>
  <c r="W63" i="4"/>
  <c r="W62" i="4"/>
  <c r="W59" i="4"/>
  <c r="W58" i="4"/>
  <c r="W55" i="4"/>
  <c r="W52" i="4"/>
  <c r="W51" i="4"/>
  <c r="W48" i="4"/>
  <c r="W45" i="4"/>
  <c r="W40" i="4"/>
  <c r="W38" i="4"/>
  <c r="W37" i="4"/>
  <c r="W34" i="4"/>
  <c r="W31" i="4"/>
  <c r="W30" i="4"/>
  <c r="W28" i="4"/>
  <c r="W27" i="4"/>
  <c r="W24" i="4"/>
  <c r="W20" i="4"/>
  <c r="W13" i="4"/>
  <c r="W95" i="4"/>
  <c r="W91" i="4"/>
  <c r="W87" i="4"/>
  <c r="W83" i="4"/>
  <c r="W78" i="4"/>
  <c r="W74" i="4"/>
  <c r="W69" i="4"/>
  <c r="W65" i="4"/>
  <c r="W61" i="4"/>
  <c r="W57" i="4"/>
  <c r="W54" i="4"/>
  <c r="W50" i="4"/>
  <c r="W47" i="4"/>
  <c r="W44" i="4"/>
  <c r="W39" i="4"/>
  <c r="W36" i="4"/>
  <c r="W33" i="4"/>
  <c r="W26" i="4"/>
  <c r="W22" i="4"/>
  <c r="W18" i="4"/>
  <c r="W15" i="4"/>
  <c r="W8" i="4"/>
  <c r="W614" i="4"/>
  <c r="W612" i="4"/>
  <c r="W611" i="4"/>
  <c r="W609" i="4"/>
  <c r="W608" i="4"/>
  <c r="W607" i="4"/>
  <c r="W595" i="4"/>
  <c r="W592" i="4"/>
  <c r="W590" i="4"/>
  <c r="W586" i="4"/>
  <c r="W584" i="4"/>
  <c r="W583" i="4"/>
  <c r="W582" i="4"/>
  <c r="W581" i="4"/>
  <c r="W579" i="4"/>
  <c r="W577" i="4"/>
  <c r="W576" i="4"/>
  <c r="W573" i="4"/>
  <c r="W571" i="4"/>
  <c r="W569" i="4"/>
  <c r="W568" i="4"/>
  <c r="X537" i="4"/>
  <c r="W534" i="4"/>
  <c r="X531" i="4"/>
  <c r="W747" i="4"/>
  <c r="W745" i="4"/>
  <c r="W743" i="4"/>
  <c r="W741" i="4"/>
  <c r="X748" i="4"/>
  <c r="X746" i="4"/>
  <c r="X744" i="4"/>
  <c r="X742" i="4"/>
  <c r="X739" i="4"/>
  <c r="X737" i="4"/>
  <c r="X735" i="4"/>
  <c r="X733" i="4"/>
  <c r="X731" i="4"/>
  <c r="X728" i="4"/>
  <c r="X726" i="4"/>
  <c r="X724" i="4"/>
  <c r="X722" i="4"/>
  <c r="X720" i="4"/>
  <c r="X719" i="4"/>
  <c r="X715" i="4"/>
  <c r="X713" i="4"/>
  <c r="X711" i="4"/>
  <c r="X709" i="4"/>
  <c r="X706" i="4"/>
  <c r="X703" i="4"/>
  <c r="X702" i="4"/>
  <c r="X587" i="4"/>
  <c r="X699" i="4"/>
  <c r="X696" i="4"/>
  <c r="X694" i="4"/>
  <c r="X692" i="4"/>
  <c r="X690" i="4"/>
  <c r="X688" i="4"/>
  <c r="X685" i="4"/>
  <c r="X682" i="4"/>
  <c r="X681" i="4"/>
  <c r="X677" i="4"/>
  <c r="X675" i="4"/>
  <c r="X673" i="4"/>
  <c r="X671" i="4"/>
  <c r="X669" i="4"/>
  <c r="X667" i="4"/>
  <c r="X664" i="4"/>
  <c r="X662" i="4"/>
  <c r="X660" i="4"/>
  <c r="X659" i="4"/>
  <c r="X658" i="4"/>
  <c r="X656" i="4"/>
  <c r="X653" i="4"/>
  <c r="X652" i="4"/>
  <c r="X649" i="4"/>
  <c r="X647" i="4"/>
  <c r="X644" i="4"/>
  <c r="X642" i="4"/>
  <c r="X640" i="4"/>
  <c r="X638" i="4"/>
  <c r="X635" i="4"/>
  <c r="X633" i="4"/>
  <c r="X631" i="4"/>
  <c r="X628" i="4"/>
  <c r="X625" i="4"/>
  <c r="X623" i="4"/>
  <c r="X620" i="4"/>
  <c r="X619" i="4"/>
  <c r="X618" i="4"/>
  <c r="X604" i="4"/>
  <c r="X602" i="4"/>
  <c r="X601" i="4"/>
  <c r="X599" i="4"/>
  <c r="W526" i="4"/>
  <c r="X463" i="4"/>
  <c r="X461" i="4"/>
  <c r="X459" i="4"/>
  <c r="X456" i="4"/>
  <c r="X453" i="4"/>
  <c r="X451" i="4"/>
  <c r="X449" i="4"/>
  <c r="X447" i="4"/>
  <c r="X445" i="4"/>
  <c r="X443" i="4"/>
  <c r="X437" i="4"/>
  <c r="X434" i="4"/>
  <c r="X526" i="4"/>
  <c r="X523" i="4"/>
  <c r="X522" i="4"/>
  <c r="X520" i="4"/>
  <c r="X519" i="4"/>
  <c r="X517" i="4"/>
  <c r="X515" i="4"/>
  <c r="X513" i="4"/>
  <c r="X511" i="4"/>
  <c r="X509" i="4"/>
  <c r="X507" i="4"/>
  <c r="X505" i="4"/>
  <c r="X503" i="4"/>
  <c r="X501" i="4"/>
  <c r="X499" i="4"/>
  <c r="X497" i="4"/>
  <c r="X495" i="4"/>
  <c r="X493" i="4"/>
  <c r="X491" i="4"/>
  <c r="X489" i="4"/>
  <c r="X486" i="4"/>
  <c r="X484" i="4"/>
  <c r="X483" i="4"/>
  <c r="X481" i="4"/>
  <c r="X479" i="4"/>
  <c r="X477" i="4"/>
  <c r="X475" i="4"/>
  <c r="X473" i="4"/>
  <c r="X471" i="4"/>
  <c r="X469" i="4"/>
  <c r="X467" i="4"/>
  <c r="X465" i="4"/>
  <c r="X430" i="4"/>
  <c r="X429" i="4"/>
  <c r="X426" i="4"/>
  <c r="X424" i="4"/>
  <c r="X421" i="4"/>
  <c r="X419" i="4"/>
  <c r="X418" i="4"/>
  <c r="X415" i="4"/>
  <c r="X414" i="4"/>
  <c r="X412" i="4"/>
  <c r="X410" i="4"/>
  <c r="X409" i="4"/>
  <c r="X408" i="4"/>
  <c r="X406" i="4"/>
  <c r="X404" i="4"/>
  <c r="W395" i="4"/>
  <c r="W392" i="4"/>
  <c r="W386" i="4"/>
  <c r="W382" i="4"/>
  <c r="X378" i="4"/>
  <c r="W378" i="4"/>
  <c r="W391" i="4"/>
  <c r="W380" i="4"/>
  <c r="W376" i="4"/>
  <c r="W374" i="4"/>
  <c r="W372" i="4"/>
  <c r="W370" i="4"/>
  <c r="W368" i="4"/>
  <c r="W366" i="4"/>
  <c r="W365" i="4"/>
  <c r="W363" i="4"/>
  <c r="W361" i="4"/>
  <c r="W357" i="4"/>
  <c r="W355" i="4"/>
  <c r="W353" i="4"/>
  <c r="W351" i="4"/>
  <c r="W349" i="4"/>
  <c r="W347" i="4"/>
  <c r="W345" i="4"/>
  <c r="W343" i="4"/>
  <c r="W342" i="4"/>
  <c r="W340" i="4"/>
  <c r="W338" i="4"/>
  <c r="W335" i="4"/>
  <c r="W333" i="4"/>
  <c r="W331" i="4"/>
  <c r="W329" i="4"/>
  <c r="W327" i="4"/>
  <c r="W326" i="4"/>
  <c r="W324" i="4"/>
  <c r="W323" i="4"/>
  <c r="W321" i="4"/>
  <c r="W319" i="4"/>
  <c r="W317" i="4"/>
  <c r="W314" i="4"/>
  <c r="W312" i="4"/>
  <c r="W310" i="4"/>
  <c r="W308" i="4"/>
  <c r="W306" i="4"/>
  <c r="W305" i="4"/>
  <c r="W304" i="4"/>
  <c r="W302" i="4"/>
  <c r="W299" i="4"/>
  <c r="W297" i="4"/>
  <c r="W294" i="4"/>
  <c r="X157" i="4"/>
  <c r="X291" i="4"/>
  <c r="X289" i="4"/>
  <c r="X287" i="4"/>
  <c r="X285" i="4"/>
  <c r="X284" i="4"/>
  <c r="X282" i="4"/>
  <c r="X280" i="4"/>
  <c r="X278" i="4"/>
  <c r="X276" i="4"/>
  <c r="X274" i="4"/>
  <c r="X272" i="4"/>
  <c r="X269" i="4"/>
  <c r="X267" i="4"/>
  <c r="X265" i="4"/>
  <c r="X263" i="4"/>
  <c r="X262" i="4"/>
  <c r="X260" i="4"/>
  <c r="X258" i="4"/>
  <c r="X256" i="4"/>
  <c r="X254" i="4"/>
  <c r="X528" i="4"/>
  <c r="X249" i="4"/>
  <c r="X247" i="4"/>
  <c r="X245" i="4"/>
  <c r="X243" i="4"/>
  <c r="X241" i="4"/>
  <c r="X237" i="4"/>
  <c r="X235" i="4"/>
  <c r="X233" i="4"/>
  <c r="X231" i="4"/>
  <c r="X229" i="4"/>
  <c r="X225" i="4"/>
  <c r="X223" i="4"/>
  <c r="X221" i="4"/>
  <c r="X219" i="4"/>
  <c r="X218" i="4"/>
  <c r="X215" i="4"/>
  <c r="X213" i="4"/>
  <c r="X212" i="4"/>
  <c r="X210" i="4"/>
  <c r="X208" i="4"/>
  <c r="X206" i="4"/>
  <c r="X204" i="4"/>
  <c r="X202" i="4"/>
  <c r="X201" i="4"/>
  <c r="X199" i="4"/>
  <c r="X196" i="4"/>
  <c r="X194" i="4"/>
  <c r="X192" i="4"/>
  <c r="X190" i="4"/>
  <c r="X188" i="4"/>
  <c r="X185" i="4"/>
  <c r="X181" i="4"/>
  <c r="X179" i="4"/>
  <c r="X140" i="4"/>
  <c r="X138" i="4"/>
  <c r="X136" i="4"/>
  <c r="X134" i="4"/>
  <c r="X132" i="4"/>
  <c r="X130" i="4"/>
  <c r="X128" i="4"/>
  <c r="AV107" i="12"/>
  <c r="AU107" i="12"/>
  <c r="AV205" i="12"/>
  <c r="AU205" i="12"/>
  <c r="AV432" i="12"/>
  <c r="AV44" i="12"/>
  <c r="AV118" i="12"/>
  <c r="AU118" i="12"/>
  <c r="AV291" i="12"/>
  <c r="AU291" i="12"/>
  <c r="AV330" i="12"/>
  <c r="AU330" i="12"/>
  <c r="AV604" i="12"/>
  <c r="AU604" i="12"/>
  <c r="AV616" i="12"/>
  <c r="AU616" i="12"/>
  <c r="AV385" i="12"/>
  <c r="AU385" i="12"/>
  <c r="AV465" i="12"/>
  <c r="AU465" i="12"/>
  <c r="AV484" i="12"/>
  <c r="AU484" i="12"/>
  <c r="AV209" i="12"/>
  <c r="AV224" i="12"/>
  <c r="AV251" i="12"/>
  <c r="AV140" i="12"/>
  <c r="AU377" i="12"/>
  <c r="AV377" i="12"/>
  <c r="AU323" i="12"/>
  <c r="AV323" i="12"/>
  <c r="AV213" i="12"/>
  <c r="AU213" i="12"/>
  <c r="AV181" i="12"/>
  <c r="AU181" i="12"/>
  <c r="AQ183" i="4"/>
  <c r="BF205" i="4" l="1"/>
  <c r="BF140" i="4"/>
  <c r="BF118" i="4"/>
  <c r="BF107" i="4"/>
  <c r="BF224" i="4"/>
  <c r="BF484" i="4"/>
  <c r="BF465" i="4"/>
  <c r="BF385" i="4"/>
  <c r="BF209" i="4"/>
  <c r="BF44" i="4"/>
  <c r="BF616" i="4"/>
  <c r="BF251" i="4"/>
  <c r="BF604" i="4"/>
  <c r="BF330" i="4"/>
  <c r="BF432" i="4"/>
  <c r="BF291" i="4"/>
  <c r="AQ291" i="4"/>
  <c r="AS291" i="4"/>
  <c r="AT291" i="4" s="1"/>
  <c r="AU291" i="4" s="1"/>
  <c r="AV291" i="4" s="1"/>
  <c r="AQ205" i="4"/>
  <c r="AS205" i="4"/>
  <c r="AT205" i="4" s="1"/>
  <c r="AU205" i="4" s="1"/>
  <c r="AV205" i="4" s="1"/>
  <c r="AQ140" i="4"/>
  <c r="AS140" i="4"/>
  <c r="AT140" i="4" s="1"/>
  <c r="AQ118" i="4"/>
  <c r="AS118" i="4"/>
  <c r="AT118" i="4" s="1"/>
  <c r="AU118" i="4" s="1"/>
  <c r="AV118" i="4" s="1"/>
  <c r="AQ107" i="4"/>
  <c r="AS107" i="4"/>
  <c r="AT107" i="4" s="1"/>
  <c r="AU107" i="4" s="1"/>
  <c r="AV107" i="4" s="1"/>
  <c r="AQ224" i="4"/>
  <c r="AS224" i="4"/>
  <c r="AT224" i="4" s="1"/>
  <c r="AQ484" i="4"/>
  <c r="AS484" i="4"/>
  <c r="AT484" i="4" s="1"/>
  <c r="AU484" i="4" s="1"/>
  <c r="AV484" i="4" s="1"/>
  <c r="AQ465" i="4"/>
  <c r="AS465" i="4"/>
  <c r="AT465" i="4" s="1"/>
  <c r="AU465" i="4" s="1"/>
  <c r="AV465" i="4" s="1"/>
  <c r="AQ385" i="4"/>
  <c r="AS385" i="4"/>
  <c r="AT385" i="4" s="1"/>
  <c r="AU385" i="4" s="1"/>
  <c r="AV385" i="4" s="1"/>
  <c r="AQ209" i="4"/>
  <c r="AS209" i="4"/>
  <c r="AT209" i="4" s="1"/>
  <c r="AU209" i="4" s="1"/>
  <c r="AV209" i="4" s="1"/>
  <c r="AQ44" i="4"/>
  <c r="AS44" i="4"/>
  <c r="AT44" i="4" s="1"/>
  <c r="AU44" i="4" s="1"/>
  <c r="AV44" i="4" s="1"/>
  <c r="AQ616" i="4"/>
  <c r="AS616" i="4"/>
  <c r="AT616" i="4" s="1"/>
  <c r="AU616" i="4" s="1"/>
  <c r="AV616" i="4" s="1"/>
  <c r="AQ251" i="4"/>
  <c r="AS251" i="4"/>
  <c r="AT251" i="4" s="1"/>
  <c r="AU251" i="4" s="1"/>
  <c r="AV251" i="4" s="1"/>
  <c r="AQ604" i="4"/>
  <c r="AS604" i="4"/>
  <c r="AT604" i="4" s="1"/>
  <c r="AU604" i="4" s="1"/>
  <c r="AV604" i="4" s="1"/>
  <c r="AQ330" i="4"/>
  <c r="AS330" i="4"/>
  <c r="AT330" i="4" s="1"/>
  <c r="AU330" i="4" s="1"/>
  <c r="AV330" i="4" s="1"/>
  <c r="AQ432" i="4"/>
  <c r="AS432" i="4"/>
  <c r="AT432" i="4" s="1"/>
  <c r="AU432" i="4" s="1"/>
  <c r="AV432" i="4" s="1"/>
  <c r="AA291" i="4"/>
  <c r="AA205" i="4"/>
  <c r="AA140" i="4"/>
  <c r="AA118" i="4"/>
  <c r="AA107" i="4"/>
  <c r="AA224" i="4"/>
  <c r="AA484" i="4"/>
  <c r="AA465" i="4"/>
  <c r="AA385" i="4"/>
  <c r="AA209" i="4"/>
  <c r="AA44" i="4"/>
  <c r="AA616" i="4"/>
  <c r="AA251" i="4"/>
  <c r="AA604" i="4"/>
  <c r="AA330" i="4"/>
  <c r="AA432" i="4"/>
  <c r="R291" i="4"/>
  <c r="R205" i="4"/>
  <c r="R140" i="4"/>
  <c r="R118" i="4"/>
  <c r="R107" i="4"/>
  <c r="R224" i="4"/>
  <c r="R484" i="4"/>
  <c r="R465" i="4"/>
  <c r="R385" i="4"/>
  <c r="R209" i="4"/>
  <c r="R44" i="4"/>
  <c r="R616" i="4"/>
  <c r="R251" i="4"/>
  <c r="R604" i="4"/>
  <c r="R330" i="4"/>
  <c r="R432" i="4"/>
  <c r="AO140" i="4"/>
  <c r="AO107" i="4"/>
  <c r="AP385" i="4"/>
  <c r="AP616" i="4"/>
  <c r="AP604" i="4"/>
  <c r="AO330" i="4"/>
  <c r="AO432" i="4"/>
  <c r="M291" i="4"/>
  <c r="J291" i="4" s="1"/>
  <c r="M205" i="4"/>
  <c r="J205" i="4" s="1"/>
  <c r="M140" i="4"/>
  <c r="J140" i="4" s="1"/>
  <c r="M118" i="4"/>
  <c r="J118" i="4" s="1"/>
  <c r="M107" i="4"/>
  <c r="J107" i="4" s="1"/>
  <c r="M224" i="4"/>
  <c r="J224" i="4" s="1"/>
  <c r="M484" i="4"/>
  <c r="J484" i="4" s="1"/>
  <c r="M465" i="4"/>
  <c r="J465" i="4" s="1"/>
  <c r="M385" i="4"/>
  <c r="J385" i="4" s="1"/>
  <c r="M209" i="4"/>
  <c r="J209" i="4" s="1"/>
  <c r="M44" i="4"/>
  <c r="J44" i="4" s="1"/>
  <c r="M616" i="4"/>
  <c r="J616" i="4" s="1"/>
  <c r="M251" i="4"/>
  <c r="J251" i="4" s="1"/>
  <c r="M604" i="4"/>
  <c r="J604" i="4" s="1"/>
  <c r="M330" i="4"/>
  <c r="J330" i="4" s="1"/>
  <c r="M432" i="4"/>
  <c r="J432" i="4" s="1"/>
  <c r="Z209" i="4" l="1"/>
  <c r="Z224" i="4"/>
  <c r="Z432" i="4"/>
  <c r="Z44" i="4"/>
  <c r="Z140" i="4"/>
  <c r="Z251" i="4"/>
  <c r="AO465" i="4"/>
  <c r="Z330" i="4"/>
  <c r="Z604" i="4"/>
  <c r="Z616" i="4"/>
  <c r="Z385" i="4"/>
  <c r="Z465" i="4"/>
  <c r="Z484" i="4"/>
  <c r="Z107" i="4"/>
  <c r="Z118" i="4"/>
  <c r="Z205" i="4"/>
  <c r="Z291" i="4"/>
  <c r="AO205" i="4"/>
  <c r="AO44" i="4"/>
  <c r="AO251" i="4"/>
  <c r="AP209" i="4"/>
  <c r="AP224" i="4"/>
  <c r="AP107" i="4"/>
  <c r="AO291" i="4"/>
  <c r="AO604" i="4"/>
  <c r="AO616" i="4"/>
  <c r="AO209" i="4"/>
  <c r="AO385" i="4"/>
  <c r="AP465" i="4"/>
  <c r="AO224" i="4"/>
  <c r="AP118" i="4"/>
  <c r="AP432" i="4"/>
  <c r="AP330" i="4"/>
  <c r="AP251" i="4"/>
  <c r="AP44" i="4"/>
  <c r="AP484" i="4"/>
  <c r="AO118" i="4"/>
  <c r="AP140" i="4"/>
  <c r="AP205" i="4"/>
  <c r="AO484" i="4"/>
  <c r="AP291" i="4"/>
  <c r="AU140" i="4"/>
  <c r="AV140" i="4" s="1"/>
  <c r="AW209" i="4"/>
  <c r="AX209" i="4" s="1"/>
  <c r="AU224" i="4"/>
  <c r="AV224" i="4" s="1"/>
  <c r="AW432" i="4"/>
  <c r="AX432" i="4" s="1"/>
  <c r="AW251" i="4"/>
  <c r="AX251" i="4" s="1"/>
  <c r="AW44" i="4"/>
  <c r="AX44" i="4" s="1"/>
  <c r="AW330" i="4"/>
  <c r="AX330" i="4" s="1"/>
  <c r="AW604" i="4"/>
  <c r="AX604" i="4" s="1"/>
  <c r="AW616" i="4"/>
  <c r="AX616" i="4" s="1"/>
  <c r="AW385" i="4"/>
  <c r="AX385" i="4" s="1"/>
  <c r="AW465" i="4"/>
  <c r="AX465" i="4" s="1"/>
  <c r="AW484" i="4"/>
  <c r="AX484" i="4" s="1"/>
  <c r="AW107" i="4"/>
  <c r="AX107" i="4" s="1"/>
  <c r="AW118" i="4"/>
  <c r="AX118" i="4" s="1"/>
  <c r="AW205" i="4"/>
  <c r="AX205" i="4" s="1"/>
  <c r="AW291" i="4"/>
  <c r="AX291" i="4" s="1"/>
  <c r="R361" i="4"/>
  <c r="AW224" i="4" l="1"/>
  <c r="AX224" i="4" s="1"/>
  <c r="AW140" i="4"/>
  <c r="AX140" i="4" s="1"/>
  <c r="AB501" i="12" l="1"/>
  <c r="AC501" i="12"/>
  <c r="AD501" i="12"/>
  <c r="AE501" i="12"/>
  <c r="AF501" i="12"/>
  <c r="AG501" i="12"/>
  <c r="AH501" i="12"/>
  <c r="AI501" i="12"/>
  <c r="AJ501" i="12"/>
  <c r="AK501" i="12"/>
  <c r="AL501" i="12"/>
  <c r="AM501" i="12"/>
  <c r="AN501" i="12"/>
  <c r="AO501" i="12"/>
  <c r="AP501" i="12"/>
  <c r="AQ501" i="12"/>
  <c r="AR501" i="12"/>
  <c r="AS501" i="12"/>
  <c r="AT501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M232" i="12"/>
  <c r="AN232" i="12"/>
  <c r="AO232" i="12"/>
  <c r="AP232" i="12"/>
  <c r="AQ232" i="12"/>
  <c r="AR232" i="12"/>
  <c r="AS232" i="12"/>
  <c r="AT232" i="12"/>
  <c r="AO501" i="4"/>
  <c r="BF232" i="4"/>
  <c r="BF501" i="4"/>
  <c r="AQ501" i="4"/>
  <c r="AS501" i="4"/>
  <c r="AT501" i="4" s="1"/>
  <c r="AU501" i="4" s="1"/>
  <c r="AV501" i="4" s="1"/>
  <c r="AQ232" i="4"/>
  <c r="AS232" i="4"/>
  <c r="AT232" i="4" s="1"/>
  <c r="AU232" i="4" s="1"/>
  <c r="AV232" i="4" s="1"/>
  <c r="AA501" i="4"/>
  <c r="AA232" i="4"/>
  <c r="R232" i="4"/>
  <c r="R501" i="4"/>
  <c r="M501" i="4"/>
  <c r="J501" i="4" s="1"/>
  <c r="M232" i="4"/>
  <c r="J232" i="4" s="1"/>
  <c r="AV232" i="12" l="1"/>
  <c r="AU232" i="12"/>
  <c r="AV501" i="12"/>
  <c r="AU501" i="12"/>
  <c r="Z501" i="4"/>
  <c r="Z232" i="4"/>
  <c r="AO232" i="4"/>
  <c r="AP232" i="4"/>
  <c r="AP501" i="4"/>
  <c r="AW232" i="4"/>
  <c r="AX232" i="4" s="1"/>
  <c r="AW501" i="4"/>
  <c r="AX501" i="4" s="1"/>
  <c r="M682" i="4" l="1"/>
  <c r="J682" i="4" s="1"/>
  <c r="R682" i="4"/>
  <c r="AA682" i="4"/>
  <c r="AQ682" i="4"/>
  <c r="AS682" i="4"/>
  <c r="AT682" i="4" s="1"/>
  <c r="AU682" i="4" s="1"/>
  <c r="AV682" i="4" s="1"/>
  <c r="BF682" i="4"/>
  <c r="AB682" i="12"/>
  <c r="AC682" i="12"/>
  <c r="AD682" i="12"/>
  <c r="AE682" i="12"/>
  <c r="AF682" i="12"/>
  <c r="AG682" i="12"/>
  <c r="AH682" i="12"/>
  <c r="AI682" i="12"/>
  <c r="AJ682" i="12"/>
  <c r="AK682" i="12"/>
  <c r="AL682" i="12"/>
  <c r="AM682" i="12"/>
  <c r="AN682" i="12"/>
  <c r="AO682" i="12"/>
  <c r="AP682" i="12"/>
  <c r="AQ682" i="12"/>
  <c r="AR682" i="12"/>
  <c r="AS682" i="12"/>
  <c r="AT682" i="12"/>
  <c r="AU682" i="12" l="1"/>
  <c r="AV682" i="12"/>
  <c r="Z682" i="4"/>
  <c r="AP682" i="4"/>
  <c r="AO682" i="4"/>
  <c r="AW682" i="4"/>
  <c r="AX682" i="4" s="1"/>
  <c r="AB634" i="12" l="1"/>
  <c r="AC634" i="12"/>
  <c r="AD634" i="12"/>
  <c r="AE634" i="12"/>
  <c r="AF634" i="12"/>
  <c r="AG634" i="12"/>
  <c r="AH634" i="12"/>
  <c r="AI634" i="12"/>
  <c r="AJ634" i="12"/>
  <c r="AK634" i="12"/>
  <c r="AL634" i="12"/>
  <c r="AM634" i="12"/>
  <c r="AN634" i="12"/>
  <c r="AO634" i="12"/>
  <c r="AP634" i="12"/>
  <c r="AQ634" i="12"/>
  <c r="AR634" i="12"/>
  <c r="AS634" i="12"/>
  <c r="AT634" i="12"/>
  <c r="AB490" i="12"/>
  <c r="AC490" i="12"/>
  <c r="AD490" i="12"/>
  <c r="AE490" i="12"/>
  <c r="AF490" i="12"/>
  <c r="AG490" i="12"/>
  <c r="AH490" i="12"/>
  <c r="AI490" i="12"/>
  <c r="AJ490" i="12"/>
  <c r="AK490" i="12"/>
  <c r="AL490" i="12"/>
  <c r="AM490" i="12"/>
  <c r="AN490" i="12"/>
  <c r="AO490" i="12"/>
  <c r="AP490" i="12"/>
  <c r="AQ490" i="12"/>
  <c r="AR490" i="12"/>
  <c r="AS490" i="12"/>
  <c r="AT490" i="12"/>
  <c r="AV490" i="12" l="1"/>
  <c r="AU490" i="12"/>
  <c r="AV634" i="12"/>
  <c r="AU634" i="12"/>
  <c r="BF634" i="4"/>
  <c r="BF490" i="4"/>
  <c r="AQ634" i="4"/>
  <c r="AS634" i="4"/>
  <c r="AT634" i="4" s="1"/>
  <c r="AU634" i="4" s="1"/>
  <c r="AV634" i="4" s="1"/>
  <c r="AQ490" i="4"/>
  <c r="AS490" i="4"/>
  <c r="AT490" i="4" s="1"/>
  <c r="AU490" i="4" s="1"/>
  <c r="AV490" i="4" s="1"/>
  <c r="AA634" i="4"/>
  <c r="AA490" i="4"/>
  <c r="AO634" i="4"/>
  <c r="R490" i="4"/>
  <c r="R634" i="4"/>
  <c r="M634" i="4"/>
  <c r="J634" i="4" s="1"/>
  <c r="M490" i="4"/>
  <c r="J490" i="4" s="1"/>
  <c r="Z490" i="4" l="1"/>
  <c r="Z634" i="4"/>
  <c r="AP490" i="4"/>
  <c r="AP634" i="4"/>
  <c r="AO490" i="4"/>
  <c r="AW490" i="4"/>
  <c r="AX490" i="4" s="1"/>
  <c r="AW634" i="4"/>
  <c r="AX634" i="4" s="1"/>
  <c r="BF377" i="4" l="1"/>
  <c r="AQ377" i="4"/>
  <c r="AS377" i="4"/>
  <c r="AT377" i="4" s="1"/>
  <c r="AU377" i="4" s="1"/>
  <c r="AV377" i="4" s="1"/>
  <c r="AA377" i="4"/>
  <c r="R377" i="4"/>
  <c r="M377" i="4"/>
  <c r="J377" i="4" s="1"/>
  <c r="AB117" i="12"/>
  <c r="AC117" i="12"/>
  <c r="AD117" i="12"/>
  <c r="AE117" i="12"/>
  <c r="AF117" i="12"/>
  <c r="AG117" i="12"/>
  <c r="AH117" i="12"/>
  <c r="AI117" i="12"/>
  <c r="AJ117" i="12"/>
  <c r="AK117" i="12"/>
  <c r="AL117" i="12"/>
  <c r="AM117" i="12"/>
  <c r="AN117" i="12"/>
  <c r="AO117" i="12"/>
  <c r="AP117" i="12"/>
  <c r="AQ117" i="12"/>
  <c r="AR117" i="12"/>
  <c r="AS117" i="12"/>
  <c r="AT117" i="12"/>
  <c r="BF117" i="4"/>
  <c r="AQ117" i="4"/>
  <c r="AS117" i="4"/>
  <c r="AT117" i="4" s="1"/>
  <c r="AU117" i="4" s="1"/>
  <c r="AV117" i="4" s="1"/>
  <c r="AA117" i="4"/>
  <c r="R117" i="4"/>
  <c r="M117" i="4"/>
  <c r="J117" i="4" s="1"/>
  <c r="AU117" i="12" l="1"/>
  <c r="AV117" i="12"/>
  <c r="Z117" i="4"/>
  <c r="Z377" i="4"/>
  <c r="AO117" i="4"/>
  <c r="AO377" i="4"/>
  <c r="AP377" i="4"/>
  <c r="AW377" i="4"/>
  <c r="AX377" i="4" s="1"/>
  <c r="AP117" i="4"/>
  <c r="AW117" i="4"/>
  <c r="AX117" i="4" s="1"/>
  <c r="BF703" i="4" l="1"/>
  <c r="BF740" i="4"/>
  <c r="AQ703" i="4"/>
  <c r="AS703" i="4"/>
  <c r="AT703" i="4" s="1"/>
  <c r="AU703" i="4" s="1"/>
  <c r="AV703" i="4" s="1"/>
  <c r="AQ740" i="4"/>
  <c r="AS740" i="4"/>
  <c r="AT740" i="4" s="1"/>
  <c r="AU740" i="4" s="1"/>
  <c r="AV740" i="4" s="1"/>
  <c r="AA703" i="4"/>
  <c r="AA740" i="4"/>
  <c r="R703" i="4"/>
  <c r="R740" i="4"/>
  <c r="M740" i="4"/>
  <c r="J740" i="4" s="1"/>
  <c r="M703" i="4"/>
  <c r="J703" i="4" s="1"/>
  <c r="AB703" i="12"/>
  <c r="AC703" i="12"/>
  <c r="AD703" i="12"/>
  <c r="AE703" i="12"/>
  <c r="AF703" i="12"/>
  <c r="AG703" i="12"/>
  <c r="AH703" i="12"/>
  <c r="AI703" i="12"/>
  <c r="AJ703" i="12"/>
  <c r="AK703" i="12"/>
  <c r="AL703" i="12"/>
  <c r="AM703" i="12"/>
  <c r="AN703" i="12"/>
  <c r="AO703" i="12"/>
  <c r="AP703" i="12"/>
  <c r="AQ703" i="12"/>
  <c r="AR703" i="12"/>
  <c r="AS703" i="12"/>
  <c r="AT703" i="12"/>
  <c r="AB740" i="12"/>
  <c r="AC740" i="12"/>
  <c r="AD740" i="12"/>
  <c r="AE740" i="12"/>
  <c r="AF740" i="12"/>
  <c r="AG740" i="12"/>
  <c r="AH740" i="12"/>
  <c r="AI740" i="12"/>
  <c r="AJ740" i="12"/>
  <c r="AK740" i="12"/>
  <c r="AL740" i="12"/>
  <c r="AM740" i="12"/>
  <c r="AN740" i="12"/>
  <c r="AO740" i="12"/>
  <c r="AP740" i="12"/>
  <c r="AQ740" i="12"/>
  <c r="AR740" i="12"/>
  <c r="AS740" i="12"/>
  <c r="AT740" i="12"/>
  <c r="AU740" i="12" l="1"/>
  <c r="AV740" i="12"/>
  <c r="AU703" i="12"/>
  <c r="AV703" i="12"/>
  <c r="Z703" i="4"/>
  <c r="Z740" i="4"/>
  <c r="AP740" i="4"/>
  <c r="AP703" i="4"/>
  <c r="AO740" i="4"/>
  <c r="AO703" i="4"/>
  <c r="AW740" i="4"/>
  <c r="AX740" i="4" s="1"/>
  <c r="AW703" i="4"/>
  <c r="AX703" i="4" s="1"/>
  <c r="BF213" i="4" l="1"/>
  <c r="BF323" i="4"/>
  <c r="BF181" i="4"/>
  <c r="AQ181" i="4"/>
  <c r="AS181" i="4"/>
  <c r="AT181" i="4" s="1"/>
  <c r="AU181" i="4" s="1"/>
  <c r="AV181" i="4" s="1"/>
  <c r="AQ213" i="4"/>
  <c r="AS213" i="4"/>
  <c r="AT213" i="4" s="1"/>
  <c r="AU213" i="4" s="1"/>
  <c r="AV213" i="4" s="1"/>
  <c r="AQ323" i="4"/>
  <c r="AS323" i="4"/>
  <c r="AT323" i="4" s="1"/>
  <c r="AU323" i="4" s="1"/>
  <c r="AV323" i="4" s="1"/>
  <c r="AA181" i="4"/>
  <c r="AA213" i="4"/>
  <c r="AA323" i="4"/>
  <c r="AO323" i="4"/>
  <c r="R181" i="4"/>
  <c r="R213" i="4"/>
  <c r="R323" i="4"/>
  <c r="M181" i="4"/>
  <c r="J181" i="4" s="1"/>
  <c r="M213" i="4"/>
  <c r="J213" i="4" s="1"/>
  <c r="M323" i="4"/>
  <c r="Z323" i="4" s="1"/>
  <c r="Z213" i="4" l="1"/>
  <c r="J323" i="4"/>
  <c r="Z181" i="4"/>
  <c r="AO213" i="4"/>
  <c r="AO181" i="4"/>
  <c r="AP323" i="4"/>
  <c r="AP213" i="4"/>
  <c r="AP181" i="4"/>
  <c r="AW213" i="4"/>
  <c r="AX213" i="4" s="1"/>
  <c r="AW323" i="4"/>
  <c r="AX323" i="4" s="1"/>
  <c r="AW181" i="4"/>
  <c r="AX181" i="4" s="1"/>
  <c r="BF42" i="4" l="1"/>
  <c r="BF606" i="4"/>
  <c r="BF636" i="4"/>
  <c r="BF276" i="4"/>
  <c r="AQ276" i="4"/>
  <c r="AS276" i="4"/>
  <c r="AT276" i="4" s="1"/>
  <c r="AU276" i="4" s="1"/>
  <c r="AV276" i="4" s="1"/>
  <c r="AQ42" i="4"/>
  <c r="AS42" i="4"/>
  <c r="AT42" i="4" s="1"/>
  <c r="AU42" i="4" s="1"/>
  <c r="AV42" i="4" s="1"/>
  <c r="AQ606" i="4"/>
  <c r="AS606" i="4"/>
  <c r="AT606" i="4" s="1"/>
  <c r="AU606" i="4" s="1"/>
  <c r="AV606" i="4" s="1"/>
  <c r="AQ636" i="4"/>
  <c r="AS636" i="4"/>
  <c r="AT636" i="4" s="1"/>
  <c r="AU636" i="4" s="1"/>
  <c r="AV636" i="4" s="1"/>
  <c r="AO42" i="4"/>
  <c r="AO636" i="4"/>
  <c r="AB276" i="12"/>
  <c r="AC276" i="12"/>
  <c r="AD276" i="12"/>
  <c r="AE276" i="12"/>
  <c r="AF276" i="12"/>
  <c r="AG276" i="12"/>
  <c r="AH276" i="12"/>
  <c r="AI276" i="12"/>
  <c r="AJ276" i="12"/>
  <c r="AK276" i="12"/>
  <c r="AL276" i="12"/>
  <c r="AM276" i="12"/>
  <c r="AN276" i="12"/>
  <c r="AO276" i="12"/>
  <c r="AP276" i="12"/>
  <c r="AQ276" i="12"/>
  <c r="AR276" i="12"/>
  <c r="AS276" i="12"/>
  <c r="AT276" i="12"/>
  <c r="AB42" i="12"/>
  <c r="AC42" i="12"/>
  <c r="AD42" i="12"/>
  <c r="AE42" i="12"/>
  <c r="AF42" i="12"/>
  <c r="AG42" i="12"/>
  <c r="AH42" i="12"/>
  <c r="AI42" i="12"/>
  <c r="AJ42" i="12"/>
  <c r="AK42" i="12"/>
  <c r="AL42" i="12"/>
  <c r="AM42" i="12"/>
  <c r="AN42" i="12"/>
  <c r="AO42" i="12"/>
  <c r="AP42" i="12"/>
  <c r="AQ42" i="12"/>
  <c r="AR42" i="12"/>
  <c r="AS42" i="12"/>
  <c r="AT42" i="12"/>
  <c r="AB606" i="12"/>
  <c r="AC606" i="12"/>
  <c r="AD606" i="12"/>
  <c r="AE606" i="12"/>
  <c r="AF606" i="12"/>
  <c r="AG606" i="12"/>
  <c r="AH606" i="12"/>
  <c r="AI606" i="12"/>
  <c r="AJ606" i="12"/>
  <c r="AK606" i="12"/>
  <c r="AL606" i="12"/>
  <c r="AM606" i="12"/>
  <c r="AN606" i="12"/>
  <c r="AO606" i="12"/>
  <c r="AP606" i="12"/>
  <c r="AQ606" i="12"/>
  <c r="AR606" i="12"/>
  <c r="AS606" i="12"/>
  <c r="AT606" i="12"/>
  <c r="AB636" i="12"/>
  <c r="AC636" i="12"/>
  <c r="AD636" i="12"/>
  <c r="AE636" i="12"/>
  <c r="AF636" i="12"/>
  <c r="AG636" i="12"/>
  <c r="AH636" i="12"/>
  <c r="AI636" i="12"/>
  <c r="AJ636" i="12"/>
  <c r="AK636" i="12"/>
  <c r="AL636" i="12"/>
  <c r="AM636" i="12"/>
  <c r="AN636" i="12"/>
  <c r="AO636" i="12"/>
  <c r="AP636" i="12"/>
  <c r="AQ636" i="12"/>
  <c r="AR636" i="12"/>
  <c r="AS636" i="12"/>
  <c r="AT636" i="12"/>
  <c r="AA276" i="4"/>
  <c r="AA42" i="4"/>
  <c r="AA606" i="4"/>
  <c r="AA636" i="4"/>
  <c r="M276" i="4"/>
  <c r="J276" i="4" s="1"/>
  <c r="M42" i="4"/>
  <c r="J42" i="4" s="1"/>
  <c r="M606" i="4"/>
  <c r="J606" i="4" s="1"/>
  <c r="M636" i="4"/>
  <c r="J636" i="4" s="1"/>
  <c r="R276" i="4"/>
  <c r="R42" i="4"/>
  <c r="R606" i="4"/>
  <c r="R636" i="4"/>
  <c r="AU636" i="12" l="1"/>
  <c r="AV636" i="12"/>
  <c r="AV276" i="12"/>
  <c r="AU276" i="12"/>
  <c r="AV42" i="12"/>
  <c r="AU42" i="12"/>
  <c r="AV606" i="12"/>
  <c r="AU606" i="12"/>
  <c r="Z42" i="4"/>
  <c r="Z636" i="4"/>
  <c r="Z606" i="4"/>
  <c r="Z276" i="4"/>
  <c r="AO276" i="4"/>
  <c r="AP636" i="4"/>
  <c r="AP606" i="4"/>
  <c r="AP42" i="4"/>
  <c r="AP276" i="4"/>
  <c r="AO606" i="4"/>
  <c r="AW42" i="4"/>
  <c r="AX42" i="4" s="1"/>
  <c r="AW636" i="4"/>
  <c r="AX636" i="4" s="1"/>
  <c r="AW606" i="4"/>
  <c r="AX606" i="4" s="1"/>
  <c r="AW276" i="4"/>
  <c r="AX276" i="4" s="1"/>
  <c r="BF191" i="4" l="1"/>
  <c r="BF390" i="4"/>
  <c r="BF514" i="4"/>
  <c r="BF562" i="4"/>
  <c r="AQ562" i="4"/>
  <c r="AS562" i="4"/>
  <c r="AT562" i="4" s="1"/>
  <c r="AU562" i="4" s="1"/>
  <c r="AV562" i="4" s="1"/>
  <c r="AQ191" i="4"/>
  <c r="AS191" i="4"/>
  <c r="AT191" i="4" s="1"/>
  <c r="AU191" i="4" s="1"/>
  <c r="AV191" i="4" s="1"/>
  <c r="AQ390" i="4"/>
  <c r="AS390" i="4"/>
  <c r="AT390" i="4" s="1"/>
  <c r="AU390" i="4" s="1"/>
  <c r="AV390" i="4" s="1"/>
  <c r="AQ514" i="4"/>
  <c r="AS514" i="4"/>
  <c r="AT514" i="4" s="1"/>
  <c r="AU514" i="4" s="1"/>
  <c r="AV514" i="4" s="1"/>
  <c r="AA562" i="4"/>
  <c r="AA191" i="4"/>
  <c r="AA390" i="4"/>
  <c r="AA514" i="4"/>
  <c r="AO562" i="4"/>
  <c r="AB562" i="12"/>
  <c r="AC562" i="12"/>
  <c r="AD562" i="12"/>
  <c r="AE562" i="12"/>
  <c r="AF562" i="12"/>
  <c r="AG562" i="12"/>
  <c r="AH562" i="12"/>
  <c r="AI562" i="12"/>
  <c r="AJ562" i="12"/>
  <c r="AK562" i="12"/>
  <c r="AL562" i="12"/>
  <c r="AM562" i="12"/>
  <c r="AN562" i="12"/>
  <c r="AO562" i="12"/>
  <c r="AP562" i="12"/>
  <c r="AQ562" i="12"/>
  <c r="AR562" i="12"/>
  <c r="AS562" i="12"/>
  <c r="AT562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M191" i="12"/>
  <c r="AN191" i="12"/>
  <c r="AO191" i="12"/>
  <c r="AP191" i="12"/>
  <c r="AQ191" i="12"/>
  <c r="AR191" i="12"/>
  <c r="AS191" i="12"/>
  <c r="AT191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M390" i="12"/>
  <c r="AN390" i="12"/>
  <c r="AO390" i="12"/>
  <c r="AP390" i="12"/>
  <c r="AQ390" i="12"/>
  <c r="AR390" i="12"/>
  <c r="AS390" i="12"/>
  <c r="AT390" i="12"/>
  <c r="AB514" i="12"/>
  <c r="AC514" i="12"/>
  <c r="AD514" i="12"/>
  <c r="AE514" i="12"/>
  <c r="AF514" i="12"/>
  <c r="AG514" i="12"/>
  <c r="AH514" i="12"/>
  <c r="AI514" i="12"/>
  <c r="AJ514" i="12"/>
  <c r="AK514" i="12"/>
  <c r="AL514" i="12"/>
  <c r="AM514" i="12"/>
  <c r="AN514" i="12"/>
  <c r="AO514" i="12"/>
  <c r="AP514" i="12"/>
  <c r="AQ514" i="12"/>
  <c r="AR514" i="12"/>
  <c r="AS514" i="12"/>
  <c r="AT514" i="12"/>
  <c r="R562" i="4"/>
  <c r="R191" i="4"/>
  <c r="R390" i="4"/>
  <c r="R514" i="4"/>
  <c r="M514" i="4"/>
  <c r="J514" i="4" s="1"/>
  <c r="M390" i="4"/>
  <c r="J390" i="4" s="1"/>
  <c r="M191" i="4"/>
  <c r="J191" i="4" s="1"/>
  <c r="M562" i="4"/>
  <c r="J562" i="4" s="1"/>
  <c r="AU191" i="12" l="1"/>
  <c r="AV191" i="12"/>
  <c r="AU390" i="12"/>
  <c r="AV390" i="12"/>
  <c r="AV562" i="12"/>
  <c r="AU562" i="12"/>
  <c r="AV514" i="12"/>
  <c r="AU514" i="12"/>
  <c r="Z390" i="4"/>
  <c r="Z191" i="4"/>
  <c r="Z562" i="4"/>
  <c r="Z514" i="4"/>
  <c r="AO390" i="4"/>
  <c r="AP514" i="4"/>
  <c r="AP390" i="4"/>
  <c r="AP191" i="4"/>
  <c r="AP562" i="4"/>
  <c r="AO514" i="4"/>
  <c r="AO191" i="4"/>
  <c r="AW514" i="4"/>
  <c r="AX514" i="4" s="1"/>
  <c r="AW191" i="4"/>
  <c r="AX191" i="4" s="1"/>
  <c r="AW390" i="4"/>
  <c r="AX390" i="4" s="1"/>
  <c r="AW562" i="4"/>
  <c r="AX562" i="4" s="1"/>
  <c r="AB488" i="12" l="1"/>
  <c r="AC488" i="12"/>
  <c r="AD488" i="12"/>
  <c r="AE488" i="12"/>
  <c r="AF488" i="12"/>
  <c r="AG488" i="12"/>
  <c r="AH488" i="12"/>
  <c r="AI488" i="12"/>
  <c r="AJ488" i="12"/>
  <c r="AK488" i="12"/>
  <c r="AL488" i="12"/>
  <c r="AM488" i="12"/>
  <c r="AN488" i="12"/>
  <c r="AO488" i="12"/>
  <c r="AP488" i="12"/>
  <c r="AQ488" i="12"/>
  <c r="AR488" i="12"/>
  <c r="AS488" i="12"/>
  <c r="AT488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M199" i="12"/>
  <c r="AN199" i="12"/>
  <c r="AO199" i="12"/>
  <c r="AP199" i="12"/>
  <c r="AQ199" i="12"/>
  <c r="AR199" i="12"/>
  <c r="AS199" i="12"/>
  <c r="AT199" i="12"/>
  <c r="AB88" i="12"/>
  <c r="AC88" i="12"/>
  <c r="AD88" i="12"/>
  <c r="AE88" i="12"/>
  <c r="AF88" i="12"/>
  <c r="AG88" i="12"/>
  <c r="AH88" i="12"/>
  <c r="AI88" i="12"/>
  <c r="AJ88" i="12"/>
  <c r="AK88" i="12"/>
  <c r="AL88" i="12"/>
  <c r="AM88" i="12"/>
  <c r="AN88" i="12"/>
  <c r="AO88" i="12"/>
  <c r="AP88" i="12"/>
  <c r="AQ88" i="12"/>
  <c r="AR88" i="12"/>
  <c r="AS88" i="12"/>
  <c r="AT88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M296" i="12"/>
  <c r="AN296" i="12"/>
  <c r="AO296" i="12"/>
  <c r="AP296" i="12"/>
  <c r="AQ296" i="12"/>
  <c r="AR296" i="12"/>
  <c r="AS296" i="12"/>
  <c r="AT296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M282" i="12"/>
  <c r="AN282" i="12"/>
  <c r="AO282" i="12"/>
  <c r="AP282" i="12"/>
  <c r="AQ282" i="12"/>
  <c r="AR282" i="12"/>
  <c r="AS282" i="12"/>
  <c r="AT282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M284" i="12"/>
  <c r="AN284" i="12"/>
  <c r="AO284" i="12"/>
  <c r="AP284" i="12"/>
  <c r="AQ284" i="12"/>
  <c r="AR284" i="12"/>
  <c r="AS284" i="12"/>
  <c r="AT284" i="12"/>
  <c r="AB676" i="12"/>
  <c r="AC676" i="12"/>
  <c r="AD676" i="12"/>
  <c r="AE676" i="12"/>
  <c r="AF676" i="12"/>
  <c r="AG676" i="12"/>
  <c r="AH676" i="12"/>
  <c r="AI676" i="12"/>
  <c r="AJ676" i="12"/>
  <c r="AK676" i="12"/>
  <c r="AL676" i="12"/>
  <c r="AM676" i="12"/>
  <c r="AN676" i="12"/>
  <c r="AO676" i="12"/>
  <c r="AP676" i="12"/>
  <c r="AQ676" i="12"/>
  <c r="AR676" i="12"/>
  <c r="AS676" i="12"/>
  <c r="AT676" i="12"/>
  <c r="AV296" i="12" l="1"/>
  <c r="AU296" i="12"/>
  <c r="AU676" i="12"/>
  <c r="AV676" i="12"/>
  <c r="AU88" i="12"/>
  <c r="AV88" i="12"/>
  <c r="AV488" i="12"/>
  <c r="AU488" i="12"/>
  <c r="AV199" i="12"/>
  <c r="AU199" i="12"/>
  <c r="AV282" i="12"/>
  <c r="AU282" i="12"/>
  <c r="AV284" i="12"/>
  <c r="AU284" i="12"/>
  <c r="BF199" i="4"/>
  <c r="BF88" i="4"/>
  <c r="BF296" i="4"/>
  <c r="BF282" i="4"/>
  <c r="BF570" i="4"/>
  <c r="BF284" i="4"/>
  <c r="BF676" i="4"/>
  <c r="BF488" i="4"/>
  <c r="AQ488" i="4"/>
  <c r="AS488" i="4"/>
  <c r="AT488" i="4" s="1"/>
  <c r="AU488" i="4" s="1"/>
  <c r="AV488" i="4" s="1"/>
  <c r="AQ199" i="4"/>
  <c r="AS199" i="4"/>
  <c r="AT199" i="4" s="1"/>
  <c r="AU199" i="4" s="1"/>
  <c r="AV199" i="4" s="1"/>
  <c r="AQ88" i="4"/>
  <c r="AS88" i="4"/>
  <c r="AT88" i="4" s="1"/>
  <c r="AU88" i="4" s="1"/>
  <c r="AV88" i="4" s="1"/>
  <c r="AQ296" i="4"/>
  <c r="AS296" i="4"/>
  <c r="AT296" i="4" s="1"/>
  <c r="AU296" i="4" s="1"/>
  <c r="AV296" i="4" s="1"/>
  <c r="AQ282" i="4"/>
  <c r="AS282" i="4"/>
  <c r="AT282" i="4" s="1"/>
  <c r="AU282" i="4" s="1"/>
  <c r="AV282" i="4" s="1"/>
  <c r="AQ570" i="4"/>
  <c r="AS570" i="4"/>
  <c r="AT570" i="4" s="1"/>
  <c r="AU570" i="4" s="1"/>
  <c r="AV570" i="4" s="1"/>
  <c r="AQ284" i="4"/>
  <c r="AS284" i="4"/>
  <c r="AT284" i="4" s="1"/>
  <c r="AU284" i="4" s="1"/>
  <c r="AV284" i="4" s="1"/>
  <c r="AQ676" i="4"/>
  <c r="AS676" i="4"/>
  <c r="AT676" i="4" s="1"/>
  <c r="AU676" i="4" s="1"/>
  <c r="AV676" i="4" s="1"/>
  <c r="AA676" i="4"/>
  <c r="AA488" i="4"/>
  <c r="AA199" i="4"/>
  <c r="AA88" i="4"/>
  <c r="AA296" i="4"/>
  <c r="AA282" i="4"/>
  <c r="AA570" i="4"/>
  <c r="AA284" i="4"/>
  <c r="R488" i="4"/>
  <c r="AO488" i="4"/>
  <c r="R199" i="4"/>
  <c r="R88" i="4"/>
  <c r="AO88" i="4"/>
  <c r="R296" i="4"/>
  <c r="R282" i="4"/>
  <c r="R570" i="4"/>
  <c r="R284" i="4"/>
  <c r="R676" i="4"/>
  <c r="AO676" i="4"/>
  <c r="M488" i="4"/>
  <c r="Z488" i="4" s="1"/>
  <c r="M199" i="4"/>
  <c r="Z199" i="4" s="1"/>
  <c r="M88" i="4"/>
  <c r="Z88" i="4" s="1"/>
  <c r="M296" i="4"/>
  <c r="Z296" i="4" s="1"/>
  <c r="M282" i="4"/>
  <c r="Z282" i="4" s="1"/>
  <c r="M570" i="4"/>
  <c r="Z570" i="4" s="1"/>
  <c r="M284" i="4"/>
  <c r="Z284" i="4" s="1"/>
  <c r="M676" i="4"/>
  <c r="Z676" i="4" s="1"/>
  <c r="J282" i="4" l="1"/>
  <c r="J676" i="4"/>
  <c r="J296" i="4"/>
  <c r="J199" i="4"/>
  <c r="AP199" i="4" s="1"/>
  <c r="J284" i="4"/>
  <c r="AO284" i="4" s="1"/>
  <c r="J88" i="4"/>
  <c r="J488" i="4"/>
  <c r="J570" i="4"/>
  <c r="AP570" i="4" s="1"/>
  <c r="AP676" i="4"/>
  <c r="AP282" i="4"/>
  <c r="AP296" i="4"/>
  <c r="AP88" i="4"/>
  <c r="AP488" i="4"/>
  <c r="AO282" i="4"/>
  <c r="AO296" i="4"/>
  <c r="AW676" i="4"/>
  <c r="AX676" i="4" s="1"/>
  <c r="AW282" i="4"/>
  <c r="AX282" i="4" s="1"/>
  <c r="AW88" i="4"/>
  <c r="AX88" i="4" s="1"/>
  <c r="AW488" i="4"/>
  <c r="AX488" i="4" s="1"/>
  <c r="AW284" i="4"/>
  <c r="AX284" i="4" s="1"/>
  <c r="AW570" i="4"/>
  <c r="AX570" i="4" s="1"/>
  <c r="AW296" i="4"/>
  <c r="AX296" i="4" s="1"/>
  <c r="AW199" i="4"/>
  <c r="AX199" i="4" s="1"/>
  <c r="AO199" i="4" l="1"/>
  <c r="AO570" i="4"/>
  <c r="AP284" i="4"/>
  <c r="BF699" i="4"/>
  <c r="BF402" i="4"/>
  <c r="BF234" i="4"/>
  <c r="BF142" i="4"/>
  <c r="BF114" i="4"/>
  <c r="BF227" i="4"/>
  <c r="BF355" i="4"/>
  <c r="AQ355" i="4"/>
  <c r="AS355" i="4"/>
  <c r="AT355" i="4" s="1"/>
  <c r="AU355" i="4" s="1"/>
  <c r="AV355" i="4" s="1"/>
  <c r="AQ699" i="4"/>
  <c r="AS699" i="4"/>
  <c r="AT699" i="4" s="1"/>
  <c r="AU699" i="4" s="1"/>
  <c r="AV699" i="4" s="1"/>
  <c r="AQ402" i="4"/>
  <c r="AS402" i="4"/>
  <c r="AT402" i="4" s="1"/>
  <c r="AU402" i="4" s="1"/>
  <c r="AV402" i="4" s="1"/>
  <c r="AQ234" i="4"/>
  <c r="AS234" i="4"/>
  <c r="AT234" i="4" s="1"/>
  <c r="AU234" i="4" s="1"/>
  <c r="AV234" i="4" s="1"/>
  <c r="AQ142" i="4"/>
  <c r="AS142" i="4"/>
  <c r="AT142" i="4" s="1"/>
  <c r="AU142" i="4" s="1"/>
  <c r="AV142" i="4" s="1"/>
  <c r="AQ114" i="4"/>
  <c r="AS114" i="4"/>
  <c r="AT114" i="4" s="1"/>
  <c r="AU114" i="4" s="1"/>
  <c r="AV114" i="4" s="1"/>
  <c r="AQ227" i="4"/>
  <c r="AS227" i="4"/>
  <c r="AT227" i="4" s="1"/>
  <c r="AU227" i="4" s="1"/>
  <c r="AV227" i="4" s="1"/>
  <c r="AO234" i="4"/>
  <c r="AO114" i="4"/>
  <c r="AO227" i="4"/>
  <c r="AA355" i="4"/>
  <c r="AA699" i="4"/>
  <c r="AA402" i="4"/>
  <c r="AA234" i="4"/>
  <c r="AA142" i="4"/>
  <c r="AA114" i="4"/>
  <c r="AA227" i="4"/>
  <c r="R355" i="4"/>
  <c r="R699" i="4"/>
  <c r="R402" i="4"/>
  <c r="R234" i="4"/>
  <c r="R142" i="4"/>
  <c r="R114" i="4"/>
  <c r="R227" i="4"/>
  <c r="AP227" i="4" l="1"/>
  <c r="AP114" i="4"/>
  <c r="AP142" i="4"/>
  <c r="AP234" i="4"/>
  <c r="AO142" i="4"/>
  <c r="AW227" i="4"/>
  <c r="AX227" i="4" s="1"/>
  <c r="AW234" i="4"/>
  <c r="AX234" i="4" s="1"/>
  <c r="AW114" i="4"/>
  <c r="AX114" i="4" s="1"/>
  <c r="AW142" i="4"/>
  <c r="AX142" i="4" s="1"/>
  <c r="AW402" i="4"/>
  <c r="AX402" i="4" s="1"/>
  <c r="AW699" i="4"/>
  <c r="AX699" i="4" s="1"/>
  <c r="AW355" i="4"/>
  <c r="AX355" i="4" s="1"/>
  <c r="M355" i="4"/>
  <c r="M699" i="4"/>
  <c r="M402" i="4"/>
  <c r="M234" i="4"/>
  <c r="M142" i="4"/>
  <c r="M114" i="4"/>
  <c r="M227" i="4"/>
  <c r="J142" i="4" l="1"/>
  <c r="Z142" i="4"/>
  <c r="J699" i="4"/>
  <c r="Z699" i="4"/>
  <c r="J227" i="4"/>
  <c r="Z227" i="4"/>
  <c r="J234" i="4"/>
  <c r="Z234" i="4"/>
  <c r="J114" i="4"/>
  <c r="Z114" i="4"/>
  <c r="J402" i="4"/>
  <c r="Z402" i="4"/>
  <c r="J355" i="4"/>
  <c r="Z355" i="4"/>
  <c r="AB355" i="12"/>
  <c r="AC355" i="12"/>
  <c r="AD355" i="12"/>
  <c r="AE355" i="12"/>
  <c r="AF355" i="12"/>
  <c r="AG355" i="12"/>
  <c r="AH355" i="12"/>
  <c r="AI355" i="12"/>
  <c r="AJ355" i="12"/>
  <c r="AK355" i="12"/>
  <c r="AL355" i="12"/>
  <c r="AM355" i="12"/>
  <c r="AN355" i="12"/>
  <c r="AO355" i="12"/>
  <c r="AP355" i="12"/>
  <c r="AQ355" i="12"/>
  <c r="AR355" i="12"/>
  <c r="AS355" i="12"/>
  <c r="AT355" i="12"/>
  <c r="AB699" i="12"/>
  <c r="AC699" i="12"/>
  <c r="AD699" i="12"/>
  <c r="AE699" i="12"/>
  <c r="AF699" i="12"/>
  <c r="AG699" i="12"/>
  <c r="AH699" i="12"/>
  <c r="AI699" i="12"/>
  <c r="AJ699" i="12"/>
  <c r="AK699" i="12"/>
  <c r="AL699" i="12"/>
  <c r="AM699" i="12"/>
  <c r="AN699" i="12"/>
  <c r="AO699" i="12"/>
  <c r="AP699" i="12"/>
  <c r="AQ699" i="12"/>
  <c r="AR699" i="12"/>
  <c r="AS699" i="12"/>
  <c r="AT699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M402" i="12"/>
  <c r="AN402" i="12"/>
  <c r="AO402" i="12"/>
  <c r="AP402" i="12"/>
  <c r="AQ402" i="12"/>
  <c r="AR402" i="12"/>
  <c r="AS402" i="12"/>
  <c r="AT402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M234" i="12"/>
  <c r="AN234" i="12"/>
  <c r="AO234" i="12"/>
  <c r="AP234" i="12"/>
  <c r="AQ234" i="12"/>
  <c r="AR234" i="12"/>
  <c r="AS234" i="12"/>
  <c r="AT234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M142" i="12"/>
  <c r="AN142" i="12"/>
  <c r="AO142" i="12"/>
  <c r="AP142" i="12"/>
  <c r="AQ142" i="12"/>
  <c r="AR142" i="12"/>
  <c r="AS142" i="12"/>
  <c r="AT142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M114" i="12"/>
  <c r="AN114" i="12"/>
  <c r="AO114" i="12"/>
  <c r="AP114" i="12"/>
  <c r="AQ114" i="12"/>
  <c r="AR114" i="12"/>
  <c r="AS114" i="12"/>
  <c r="AT114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M227" i="12"/>
  <c r="AN227" i="12"/>
  <c r="AO227" i="12"/>
  <c r="AP227" i="12"/>
  <c r="AQ227" i="12"/>
  <c r="AR227" i="12"/>
  <c r="AS227" i="12"/>
  <c r="AT227" i="12"/>
  <c r="AV142" i="12" l="1"/>
  <c r="AU142" i="12"/>
  <c r="AV699" i="12"/>
  <c r="AU699" i="12"/>
  <c r="AU114" i="12"/>
  <c r="AV114" i="12"/>
  <c r="AU402" i="12"/>
  <c r="AV402" i="12"/>
  <c r="AV355" i="12"/>
  <c r="AU355" i="12"/>
  <c r="AV227" i="12"/>
  <c r="AU227" i="12"/>
  <c r="AV234" i="12"/>
  <c r="AU234" i="12"/>
  <c r="AP355" i="4"/>
  <c r="AO355" i="4"/>
  <c r="AP699" i="4"/>
  <c r="AO699" i="4"/>
  <c r="AP402" i="4"/>
  <c r="AO402" i="4"/>
  <c r="E831" i="6"/>
  <c r="F831" i="6"/>
  <c r="G831" i="6"/>
  <c r="H831" i="6"/>
  <c r="K831" i="6"/>
  <c r="L831" i="6"/>
  <c r="M831" i="6"/>
  <c r="C831" i="6" l="1"/>
  <c r="N831" i="6"/>
  <c r="BF38" i="4" l="1"/>
  <c r="BF588" i="4"/>
  <c r="AQ38" i="4"/>
  <c r="AS38" i="4"/>
  <c r="AT38" i="4" s="1"/>
  <c r="AU38" i="4" s="1"/>
  <c r="AV38" i="4" s="1"/>
  <c r="AQ588" i="4"/>
  <c r="AS588" i="4"/>
  <c r="AT588" i="4" s="1"/>
  <c r="AU588" i="4" s="1"/>
  <c r="AV588" i="4" s="1"/>
  <c r="AA38" i="4"/>
  <c r="AA588" i="4"/>
  <c r="R38" i="4"/>
  <c r="R588" i="4"/>
  <c r="M38" i="4"/>
  <c r="J38" i="4" s="1"/>
  <c r="M588" i="4"/>
  <c r="J588" i="4" s="1"/>
  <c r="AB38" i="12"/>
  <c r="AC38" i="12"/>
  <c r="AD38" i="12"/>
  <c r="AE38" i="12"/>
  <c r="AF38" i="12"/>
  <c r="AG38" i="12"/>
  <c r="AH38" i="12"/>
  <c r="AI38" i="12"/>
  <c r="AJ38" i="12"/>
  <c r="AK38" i="12"/>
  <c r="AL38" i="12"/>
  <c r="AM38" i="12"/>
  <c r="AN38" i="12"/>
  <c r="AO38" i="12"/>
  <c r="AP38" i="12"/>
  <c r="AQ38" i="12"/>
  <c r="AR38" i="12"/>
  <c r="AS38" i="12"/>
  <c r="AT38" i="12"/>
  <c r="AB588" i="12"/>
  <c r="AC588" i="12"/>
  <c r="AD588" i="12"/>
  <c r="AE588" i="12"/>
  <c r="AF588" i="12"/>
  <c r="AG588" i="12"/>
  <c r="AH588" i="12"/>
  <c r="AI588" i="12"/>
  <c r="AJ588" i="12"/>
  <c r="AK588" i="12"/>
  <c r="AL588" i="12"/>
  <c r="AM588" i="12"/>
  <c r="AN588" i="12"/>
  <c r="AO588" i="12"/>
  <c r="AP588" i="12"/>
  <c r="AQ588" i="12"/>
  <c r="AR588" i="12"/>
  <c r="AS588" i="12"/>
  <c r="AT588" i="12"/>
  <c r="AV588" i="12" l="1"/>
  <c r="AU588" i="12"/>
  <c r="AV38" i="12"/>
  <c r="AU38" i="12"/>
  <c r="Z588" i="4"/>
  <c r="Z38" i="4"/>
  <c r="AO588" i="4"/>
  <c r="AO38" i="4"/>
  <c r="AP588" i="4"/>
  <c r="AP38" i="4"/>
  <c r="AW588" i="4"/>
  <c r="AX588" i="4" s="1"/>
  <c r="AW38" i="4"/>
  <c r="AX38" i="4" s="1"/>
  <c r="M820" i="6"/>
  <c r="M822" i="6"/>
  <c r="M823" i="6"/>
  <c r="M824" i="6"/>
  <c r="M825" i="6"/>
  <c r="M826" i="6"/>
  <c r="M827" i="6"/>
  <c r="M828" i="6"/>
  <c r="M829" i="6"/>
  <c r="M830" i="6"/>
  <c r="M821" i="6"/>
  <c r="L820" i="6"/>
  <c r="L821" i="6"/>
  <c r="L822" i="6"/>
  <c r="L823" i="6"/>
  <c r="L824" i="6"/>
  <c r="L825" i="6"/>
  <c r="L826" i="6"/>
  <c r="L827" i="6"/>
  <c r="L828" i="6"/>
  <c r="L829" i="6"/>
  <c r="L830" i="6"/>
  <c r="K821" i="6"/>
  <c r="K822" i="6"/>
  <c r="K823" i="6"/>
  <c r="K824" i="6"/>
  <c r="K825" i="6"/>
  <c r="K826" i="6"/>
  <c r="K827" i="6"/>
  <c r="K828" i="6"/>
  <c r="K829" i="6"/>
  <c r="K830" i="6"/>
  <c r="N827" i="6" l="1"/>
  <c r="N823" i="6"/>
  <c r="N826" i="6"/>
  <c r="N822" i="6"/>
  <c r="N825" i="6"/>
  <c r="N829" i="6"/>
  <c r="N828" i="6"/>
  <c r="N824" i="6"/>
  <c r="N821" i="6"/>
  <c r="N820" i="6"/>
  <c r="N830" i="6"/>
  <c r="AB51" i="12"/>
  <c r="AB8" i="12"/>
  <c r="AB14" i="12"/>
  <c r="AB10" i="12"/>
  <c r="AB12" i="12"/>
  <c r="AB34" i="12"/>
  <c r="AB16" i="12"/>
  <c r="AB67" i="12"/>
  <c r="AB725" i="12"/>
  <c r="AB24" i="12"/>
  <c r="AB26" i="12"/>
  <c r="AB27" i="12"/>
  <c r="AB17" i="12"/>
  <c r="AB35" i="12"/>
  <c r="AB52" i="12"/>
  <c r="AB36" i="12"/>
  <c r="AB56" i="12"/>
  <c r="AB40" i="12"/>
  <c r="AB37" i="12"/>
  <c r="AB408" i="12"/>
  <c r="AB39" i="12"/>
  <c r="AB448" i="12"/>
  <c r="AB203" i="12"/>
  <c r="AB21" i="12"/>
  <c r="AB15" i="12"/>
  <c r="AB23" i="12"/>
  <c r="AB22" i="12"/>
  <c r="AB78" i="12"/>
  <c r="AB25" i="12"/>
  <c r="AB77" i="12"/>
  <c r="AB47" i="12"/>
  <c r="AB76" i="12"/>
  <c r="AB45" i="12"/>
  <c r="AB46" i="12"/>
  <c r="AB11" i="12"/>
  <c r="AB63" i="12"/>
  <c r="AB43" i="12"/>
  <c r="AB53" i="12"/>
  <c r="AB18" i="12"/>
  <c r="AB48" i="12"/>
  <c r="AB49" i="12"/>
  <c r="AB50" i="12"/>
  <c r="AB31" i="12"/>
  <c r="AB55" i="12"/>
  <c r="AB54" i="12"/>
  <c r="AB9" i="12"/>
  <c r="AB30" i="12"/>
  <c r="AB65" i="12"/>
  <c r="AB738" i="12"/>
  <c r="AB58" i="12"/>
  <c r="AB13" i="12"/>
  <c r="AB19" i="12"/>
  <c r="AB57" i="12"/>
  <c r="AB59" i="12"/>
  <c r="AB60" i="12"/>
  <c r="AB33" i="12"/>
  <c r="AB62" i="12"/>
  <c r="AB61" i="12"/>
  <c r="AB32" i="12"/>
  <c r="AB29" i="12"/>
  <c r="AB647" i="12"/>
  <c r="AB64" i="12"/>
  <c r="AB66" i="12"/>
  <c r="AB69" i="12"/>
  <c r="AB20" i="12"/>
  <c r="AB71" i="12"/>
  <c r="AB75" i="12"/>
  <c r="AB70" i="12"/>
  <c r="AB74" i="12"/>
  <c r="AB79" i="12"/>
  <c r="AB101" i="12"/>
  <c r="AB87" i="12"/>
  <c r="AB83" i="12"/>
  <c r="AB116" i="12"/>
  <c r="AB80" i="12"/>
  <c r="AB106" i="12"/>
  <c r="AB102" i="12"/>
  <c r="AB96" i="12"/>
  <c r="AB98" i="12"/>
  <c r="AB99" i="12"/>
  <c r="AB519" i="12"/>
  <c r="AB93" i="12"/>
  <c r="AB84" i="12"/>
  <c r="AB94" i="12"/>
  <c r="AB653" i="12"/>
  <c r="AB89" i="12"/>
  <c r="AB85" i="12"/>
  <c r="AB97" i="12"/>
  <c r="AB100" i="12"/>
  <c r="AB105" i="12"/>
  <c r="AB81" i="12"/>
  <c r="AB110" i="12"/>
  <c r="AB104" i="12"/>
  <c r="AB72" i="12"/>
  <c r="AB109" i="12"/>
  <c r="AB82" i="12"/>
  <c r="AB95" i="12"/>
  <c r="AB108" i="12"/>
  <c r="AB91" i="12"/>
  <c r="AB111" i="12"/>
  <c r="AB92" i="12"/>
  <c r="AB86" i="12"/>
  <c r="AB103" i="12"/>
  <c r="AB137" i="12"/>
  <c r="AB146" i="12"/>
  <c r="AB128" i="12"/>
  <c r="AB182" i="12"/>
  <c r="AB184" i="12"/>
  <c r="AB123" i="12"/>
  <c r="AB168" i="12"/>
  <c r="AB157" i="12"/>
  <c r="AB130" i="12"/>
  <c r="AB119" i="12"/>
  <c r="AB178" i="12"/>
  <c r="AB172" i="12"/>
  <c r="AB121" i="12"/>
  <c r="AB120" i="12"/>
  <c r="AB122" i="12"/>
  <c r="AB124" i="12"/>
  <c r="AB126" i="12"/>
  <c r="AB131" i="12"/>
  <c r="AB135" i="12"/>
  <c r="AB136" i="12"/>
  <c r="AB165" i="12"/>
  <c r="AB145" i="12"/>
  <c r="AB650" i="12"/>
  <c r="AB167" i="12"/>
  <c r="AB166" i="12"/>
  <c r="AB183" i="12"/>
  <c r="AB125" i="12"/>
  <c r="AB143" i="12"/>
  <c r="AB144" i="12"/>
  <c r="AB147" i="12"/>
  <c r="AB175" i="12"/>
  <c r="AB170" i="12"/>
  <c r="AB138" i="12"/>
  <c r="AB185" i="12"/>
  <c r="AB141" i="12"/>
  <c r="AB148" i="12"/>
  <c r="AB151" i="12"/>
  <c r="AB154" i="12"/>
  <c r="AB156" i="12"/>
  <c r="AB158" i="12"/>
  <c r="AB382" i="12"/>
  <c r="AB134" i="12"/>
  <c r="AB159" i="12"/>
  <c r="AB149" i="12"/>
  <c r="AB160" i="12"/>
  <c r="AB153" i="12"/>
  <c r="AB152" i="12"/>
  <c r="AB262" i="12"/>
  <c r="AB127" i="12"/>
  <c r="AB129" i="12"/>
  <c r="AB176" i="12"/>
  <c r="AB173" i="12"/>
  <c r="AB212" i="12"/>
  <c r="AB177" i="12"/>
  <c r="AB163" i="12"/>
  <c r="AB162" i="12"/>
  <c r="AB298" i="12"/>
  <c r="AB150" i="12"/>
  <c r="AB164" i="12"/>
  <c r="AB132" i="12"/>
  <c r="AB171" i="12"/>
  <c r="AB174" i="12"/>
  <c r="AB179" i="12"/>
  <c r="AB139" i="12"/>
  <c r="AB180" i="12"/>
  <c r="AB155" i="12"/>
  <c r="AB161" i="12"/>
  <c r="AB195" i="12"/>
  <c r="AB197" i="12"/>
  <c r="AB198" i="12"/>
  <c r="AB744" i="12"/>
  <c r="AB196" i="12"/>
  <c r="AB201" i="12"/>
  <c r="AB188" i="12"/>
  <c r="AB190" i="12"/>
  <c r="AB200" i="12"/>
  <c r="AB186" i="12"/>
  <c r="AB204" i="12"/>
  <c r="AB187" i="12"/>
  <c r="AB192" i="12"/>
  <c r="AB193" i="12"/>
  <c r="AB537" i="12"/>
  <c r="AB189" i="12"/>
  <c r="AB202" i="12"/>
  <c r="AB206" i="12"/>
  <c r="AB207" i="12"/>
  <c r="AB208" i="12"/>
  <c r="AB214" i="12"/>
  <c r="AB215" i="12"/>
  <c r="AB221" i="12"/>
  <c r="AB231" i="12"/>
  <c r="AB233" i="12"/>
  <c r="AB211" i="12"/>
  <c r="AB218" i="12"/>
  <c r="AB220" i="12"/>
  <c r="AB222" i="12"/>
  <c r="AB223" i="12"/>
  <c r="AB216" i="12"/>
  <c r="AB225" i="12"/>
  <c r="AB210" i="12"/>
  <c r="AB226" i="12"/>
  <c r="AB219" i="12"/>
  <c r="AB228" i="12"/>
  <c r="AB230" i="12"/>
  <c r="AB235" i="12"/>
  <c r="AB236" i="12"/>
  <c r="AB568" i="12"/>
  <c r="AB237" i="12"/>
  <c r="AB229" i="12"/>
  <c r="AB242" i="12"/>
  <c r="AB239" i="12"/>
  <c r="AB240" i="12"/>
  <c r="AB241" i="12"/>
  <c r="AB743" i="12"/>
  <c r="AB269" i="12"/>
  <c r="AB252" i="12"/>
  <c r="AB270" i="12"/>
  <c r="AB266" i="12"/>
  <c r="AB247" i="12"/>
  <c r="AB244" i="12"/>
  <c r="AB254" i="12"/>
  <c r="AB28" i="12"/>
  <c r="AB279" i="12"/>
  <c r="AB272" i="12"/>
  <c r="AB261" i="12"/>
  <c r="AB260" i="12"/>
  <c r="AB243" i="12"/>
  <c r="AB273" i="12"/>
  <c r="AB113" i="12"/>
  <c r="AB246" i="12"/>
  <c r="AB248" i="12"/>
  <c r="AB249" i="12"/>
  <c r="AB528" i="12"/>
  <c r="AB257" i="12"/>
  <c r="AB256" i="12"/>
  <c r="AB656" i="12"/>
  <c r="AB258" i="12"/>
  <c r="AB275" i="12"/>
  <c r="AB259" i="12"/>
  <c r="AB278" i="12"/>
  <c r="AB267" i="12"/>
  <c r="AB268" i="12"/>
  <c r="AB285" i="12"/>
  <c r="AB263" i="12"/>
  <c r="AB277" i="12"/>
  <c r="AB281" i="12"/>
  <c r="AB264" i="12"/>
  <c r="AB265" i="12"/>
  <c r="AB255" i="12"/>
  <c r="AB245" i="12"/>
  <c r="AB274" i="12"/>
  <c r="AB253" i="12"/>
  <c r="AB90" i="12"/>
  <c r="AB280" i="12"/>
  <c r="AB288" i="12"/>
  <c r="AB292" i="12"/>
  <c r="AB299" i="12"/>
  <c r="AB300" i="12"/>
  <c r="AB286" i="12"/>
  <c r="AB305" i="12"/>
  <c r="AB289" i="12"/>
  <c r="AB287" i="12"/>
  <c r="AB303" i="12"/>
  <c r="AB302" i="12"/>
  <c r="AB295" i="12"/>
  <c r="AB304" i="12"/>
  <c r="AB290" i="12"/>
  <c r="AB294" i="12"/>
  <c r="AB293" i="12"/>
  <c r="AB283" i="12"/>
  <c r="AB657" i="12"/>
  <c r="AB398" i="12"/>
  <c r="AB320" i="12"/>
  <c r="AB307" i="12"/>
  <c r="AB342" i="12"/>
  <c r="AB341" i="12"/>
  <c r="AB314" i="12"/>
  <c r="AB312" i="12"/>
  <c r="AB335" i="12"/>
  <c r="AB322" i="12"/>
  <c r="AB315" i="12"/>
  <c r="AB326" i="12"/>
  <c r="AB336" i="12"/>
  <c r="AB317" i="12"/>
  <c r="AB334" i="12"/>
  <c r="AB318" i="12"/>
  <c r="AB332" i="12"/>
  <c r="AB319" i="12"/>
  <c r="AB325" i="12"/>
  <c r="AB309" i="12"/>
  <c r="AB327" i="12"/>
  <c r="AB313" i="12"/>
  <c r="AB316" i="12"/>
  <c r="AB329" i="12"/>
  <c r="AB328" i="12"/>
  <c r="AB324" i="12"/>
  <c r="AB310" i="12"/>
  <c r="AB333" i="12"/>
  <c r="AB331" i="12"/>
  <c r="AB338" i="12"/>
  <c r="AB339" i="12"/>
  <c r="AB308" i="12"/>
  <c r="AB321" i="12"/>
  <c r="AB340" i="12"/>
  <c r="AB343" i="12"/>
  <c r="AB349" i="12"/>
  <c r="AB350" i="12"/>
  <c r="AB365" i="12"/>
  <c r="AB352" i="12"/>
  <c r="AB353" i="12"/>
  <c r="AB344" i="12"/>
  <c r="AB347" i="12"/>
  <c r="AB354" i="12"/>
  <c r="AB357" i="12"/>
  <c r="AB491" i="12"/>
  <c r="AB348" i="12"/>
  <c r="AB346" i="12"/>
  <c r="AB345" i="12"/>
  <c r="AB351" i="12"/>
  <c r="AB358" i="12"/>
  <c r="AB359" i="12"/>
  <c r="AB356" i="12"/>
  <c r="AB363" i="12"/>
  <c r="AB362" i="12"/>
  <c r="AB360" i="12"/>
  <c r="AB361" i="12"/>
  <c r="AB364" i="12"/>
  <c r="AB367" i="12"/>
  <c r="AB610" i="12"/>
  <c r="AB368" i="12"/>
  <c r="AB366" i="12"/>
  <c r="AB373" i="12"/>
  <c r="AB370" i="12"/>
  <c r="AB371" i="12"/>
  <c r="AB369" i="12"/>
  <c r="AB372" i="12"/>
  <c r="AB375" i="12"/>
  <c r="AB376" i="12"/>
  <c r="AB374" i="12"/>
  <c r="AB386" i="12"/>
  <c r="AB378" i="12"/>
  <c r="AB380" i="12"/>
  <c r="AB379" i="12"/>
  <c r="AB383" i="12"/>
  <c r="AB393" i="12"/>
  <c r="AB401" i="12"/>
  <c r="AB411" i="12"/>
  <c r="AB389" i="12"/>
  <c r="AB391" i="12"/>
  <c r="AB412" i="12"/>
  <c r="AB392" i="12"/>
  <c r="AB396" i="12"/>
  <c r="AB403" i="12"/>
  <c r="AB399" i="12"/>
  <c r="AB404" i="12"/>
  <c r="AB395" i="12"/>
  <c r="AB406" i="12"/>
  <c r="AB400" i="12"/>
  <c r="AB407" i="12"/>
  <c r="AB388" i="12"/>
  <c r="AB397" i="12"/>
  <c r="AB405" i="12"/>
  <c r="AB409" i="12"/>
  <c r="AB410" i="12"/>
  <c r="AB413" i="12"/>
  <c r="AB414" i="12"/>
  <c r="AB423" i="12"/>
  <c r="AB435" i="12"/>
  <c r="AB445" i="12"/>
  <c r="AB436" i="12"/>
  <c r="AB417" i="12"/>
  <c r="AB418" i="12"/>
  <c r="AB434" i="12"/>
  <c r="AB452" i="12"/>
  <c r="AB441" i="12"/>
  <c r="AB446" i="12"/>
  <c r="AB443" i="12"/>
  <c r="AB419" i="12"/>
  <c r="AB415" i="12"/>
  <c r="AB464" i="12"/>
  <c r="AB421" i="12"/>
  <c r="AB420" i="12"/>
  <c r="AB466" i="12"/>
  <c r="AB440" i="12"/>
  <c r="AB424" i="12"/>
  <c r="AB439" i="12"/>
  <c r="AB426" i="12"/>
  <c r="AB431" i="12"/>
  <c r="AB454" i="12"/>
  <c r="AB430" i="12"/>
  <c r="AB422" i="12"/>
  <c r="AB455" i="12"/>
  <c r="AB428" i="12"/>
  <c r="AB433" i="12"/>
  <c r="AB437" i="12"/>
  <c r="AB425" i="12"/>
  <c r="AB461" i="12"/>
  <c r="AB451" i="12"/>
  <c r="AB416" i="12"/>
  <c r="AB460" i="12"/>
  <c r="AB449" i="12"/>
  <c r="AB429" i="12"/>
  <c r="AB447" i="12"/>
  <c r="AB427" i="12"/>
  <c r="AB456" i="12"/>
  <c r="AB450" i="12"/>
  <c r="AB462" i="12"/>
  <c r="AB453" i="12"/>
  <c r="AB457" i="12"/>
  <c r="AB463" i="12"/>
  <c r="AB459" i="12"/>
  <c r="AB467" i="12"/>
  <c r="AB470" i="12"/>
  <c r="AB471" i="12"/>
  <c r="AB477" i="12"/>
  <c r="AB479" i="12"/>
  <c r="AB478" i="12"/>
  <c r="AB468" i="12"/>
  <c r="AB485" i="12"/>
  <c r="AB469" i="12"/>
  <c r="AB487" i="12"/>
  <c r="AB492" i="12"/>
  <c r="AB482" i="12"/>
  <c r="AB475" i="12"/>
  <c r="AB502" i="12"/>
  <c r="AB473" i="12"/>
  <c r="AB474" i="12"/>
  <c r="AB483" i="12"/>
  <c r="AB480" i="12"/>
  <c r="AB472" i="12"/>
  <c r="AB481" i="12"/>
  <c r="AB493" i="12"/>
  <c r="AB476" i="12"/>
  <c r="AB489" i="12"/>
  <c r="AB486" i="12"/>
  <c r="AB497" i="12"/>
  <c r="AB500" i="12"/>
  <c r="AB498" i="12"/>
  <c r="AB499" i="12"/>
  <c r="AB495" i="12"/>
  <c r="AB494" i="12"/>
  <c r="AB496" i="12"/>
  <c r="AB518" i="12"/>
  <c r="AB505" i="12"/>
  <c r="AB507" i="12"/>
  <c r="AB506" i="12"/>
  <c r="AB513" i="12"/>
  <c r="AB509" i="12"/>
  <c r="AB511" i="12"/>
  <c r="AB508" i="12"/>
  <c r="AB510" i="12"/>
  <c r="AB516" i="12"/>
  <c r="AB512" i="12"/>
  <c r="AB515" i="12"/>
  <c r="AB517" i="12"/>
  <c r="AB504" i="12"/>
  <c r="AB535" i="12"/>
  <c r="AB533" i="12"/>
  <c r="AB520" i="12"/>
  <c r="AB542" i="12"/>
  <c r="AB523" i="12"/>
  <c r="AB550" i="12"/>
  <c r="AB522" i="12"/>
  <c r="AB526" i="12"/>
  <c r="AB551" i="12"/>
  <c r="AB527" i="12"/>
  <c r="AB529" i="12"/>
  <c r="AB538" i="12"/>
  <c r="AB557" i="12"/>
  <c r="AB558" i="12"/>
  <c r="AB547" i="12"/>
  <c r="AB543" i="12"/>
  <c r="AB539" i="12"/>
  <c r="AB540" i="12"/>
  <c r="AB541" i="12"/>
  <c r="AB534" i="12"/>
  <c r="AB73" i="12"/>
  <c r="AB544" i="12"/>
  <c r="AB545" i="12"/>
  <c r="AB546" i="12"/>
  <c r="AB548" i="12"/>
  <c r="AB549" i="12"/>
  <c r="AB553" i="12"/>
  <c r="AB530" i="12"/>
  <c r="AB532" i="12"/>
  <c r="AB536" i="12"/>
  <c r="AB521" i="12"/>
  <c r="AB531" i="12"/>
  <c r="AB554" i="12"/>
  <c r="AB555" i="12"/>
  <c r="AB556" i="12"/>
  <c r="AB525" i="12"/>
  <c r="AB560" i="12"/>
  <c r="AB563" i="12"/>
  <c r="AB561" i="12"/>
  <c r="AB387" i="12"/>
  <c r="AB559" i="12"/>
  <c r="AB194" i="12"/>
  <c r="AB577" i="12"/>
  <c r="AB579" i="12"/>
  <c r="AB503" i="12"/>
  <c r="AB566" i="12"/>
  <c r="AB569" i="12"/>
  <c r="AB571" i="12"/>
  <c r="AB572" i="12"/>
  <c r="AB585" i="12"/>
  <c r="AB581" i="12"/>
  <c r="AB567" i="12"/>
  <c r="AB586" i="12"/>
  <c r="AB580" i="12"/>
  <c r="AB575" i="12"/>
  <c r="AB570" i="12"/>
  <c r="AB573" i="12"/>
  <c r="AB565" i="12"/>
  <c r="AB578" i="12"/>
  <c r="AB576" i="12"/>
  <c r="AB582" i="12"/>
  <c r="AB583" i="12"/>
  <c r="AB574" i="12"/>
  <c r="AB584" i="12"/>
  <c r="AB564" i="12"/>
  <c r="AB622" i="12"/>
  <c r="AB630" i="12"/>
  <c r="AB589" i="12"/>
  <c r="AB590" i="12"/>
  <c r="AB639" i="12"/>
  <c r="AB615" i="12"/>
  <c r="AB598" i="12"/>
  <c r="AB608" i="12"/>
  <c r="AB626" i="12"/>
  <c r="AB642" i="12"/>
  <c r="AB595" i="12"/>
  <c r="AB600" i="12"/>
  <c r="AB605" i="12"/>
  <c r="AB607" i="12"/>
  <c r="AB597" i="12"/>
  <c r="AB112" i="12"/>
  <c r="AB613" i="12"/>
  <c r="AB601" i="12"/>
  <c r="AB628" i="12"/>
  <c r="AB591" i="12"/>
  <c r="AB611" i="12"/>
  <c r="AB638" i="12"/>
  <c r="AB612" i="12"/>
  <c r="AB617" i="12"/>
  <c r="AB621" i="12"/>
  <c r="AB599" i="12"/>
  <c r="AB609" i="12"/>
  <c r="AB627" i="12"/>
  <c r="AB619" i="12"/>
  <c r="AB620" i="12"/>
  <c r="AB614" i="12"/>
  <c r="AB592" i="12"/>
  <c r="AB640" i="12"/>
  <c r="AB623" i="12"/>
  <c r="AB624" i="12"/>
  <c r="AB629" i="12"/>
  <c r="AB641" i="12"/>
  <c r="AB637" i="12"/>
  <c r="AB603" i="12"/>
  <c r="AB593" i="12"/>
  <c r="AB635" i="12"/>
  <c r="AB633" i="12"/>
  <c r="AB596" i="12"/>
  <c r="AB632" i="12"/>
  <c r="AB643" i="12"/>
  <c r="AB644" i="12"/>
  <c r="AB631" i="12"/>
  <c r="AB602" i="12"/>
  <c r="AB618" i="12"/>
  <c r="AB646" i="12"/>
  <c r="AB669" i="12"/>
  <c r="AB655" i="12"/>
  <c r="AB652" i="12"/>
  <c r="AB651" i="12"/>
  <c r="AB662" i="12"/>
  <c r="AB668" i="12"/>
  <c r="AB648" i="12"/>
  <c r="AB677" i="12"/>
  <c r="AB678" i="12"/>
  <c r="AB664" i="12"/>
  <c r="AB654" i="12"/>
  <c r="AB311" i="12"/>
  <c r="AB666" i="12"/>
  <c r="AB658" i="12"/>
  <c r="AB659" i="12"/>
  <c r="AB672" i="12"/>
  <c r="AB660" i="12"/>
  <c r="AB661" i="12"/>
  <c r="AB665" i="12"/>
  <c r="AB297" i="12"/>
  <c r="AB675" i="12"/>
  <c r="AB663" i="12"/>
  <c r="AB673" i="12"/>
  <c r="AB671" i="12"/>
  <c r="AB649" i="12"/>
  <c r="AB679" i="12"/>
  <c r="AB667" i="12"/>
  <c r="AB670" i="12"/>
  <c r="AB674" i="12"/>
  <c r="AB697" i="12"/>
  <c r="AB684" i="12"/>
  <c r="AB687" i="12"/>
  <c r="AB689" i="12"/>
  <c r="AB690" i="12"/>
  <c r="AB68" i="12"/>
  <c r="AB691" i="12"/>
  <c r="AB694" i="12"/>
  <c r="AB681" i="12"/>
  <c r="AB683" i="12"/>
  <c r="AB685" i="12"/>
  <c r="AB696" i="12"/>
  <c r="AB587" i="12"/>
  <c r="AB692" i="12"/>
  <c r="AB695" i="12"/>
  <c r="AB701" i="12"/>
  <c r="AB686" i="12"/>
  <c r="AB688" i="12"/>
  <c r="AB693" i="12"/>
  <c r="AB698" i="12"/>
  <c r="AB700" i="12"/>
  <c r="AB705" i="12"/>
  <c r="AB708" i="12"/>
  <c r="AB704" i="12"/>
  <c r="AB702" i="12"/>
  <c r="AB707" i="12"/>
  <c r="AB706" i="12"/>
  <c r="AB728" i="12"/>
  <c r="AB729" i="12"/>
  <c r="AB736" i="12"/>
  <c r="AB306" i="12"/>
  <c r="AB712" i="12"/>
  <c r="AB726" i="12"/>
  <c r="AB710" i="12"/>
  <c r="AB711" i="12"/>
  <c r="AB714" i="12"/>
  <c r="AB723" i="12"/>
  <c r="AB733" i="12"/>
  <c r="AB739" i="12"/>
  <c r="AB715" i="12"/>
  <c r="AB713" i="12"/>
  <c r="AB717" i="12"/>
  <c r="AB730" i="12"/>
  <c r="AB735" i="12"/>
  <c r="AB734" i="12"/>
  <c r="AB709" i="12"/>
  <c r="AB720" i="12"/>
  <c r="AB721" i="12"/>
  <c r="AB718" i="12"/>
  <c r="AB719" i="12"/>
  <c r="AB724" i="12"/>
  <c r="AB732" i="12"/>
  <c r="AB722" i="12"/>
  <c r="AB737" i="12"/>
  <c r="AB716" i="12"/>
  <c r="AB727" i="12"/>
  <c r="AB731" i="12"/>
  <c r="AB741" i="12"/>
  <c r="AB742" i="12"/>
  <c r="AB745" i="12"/>
  <c r="AB746" i="12"/>
  <c r="AB747" i="12"/>
  <c r="AB748" i="12"/>
  <c r="AB444" i="12"/>
  <c r="AB625" i="12"/>
  <c r="AV341" i="12" l="1"/>
  <c r="AU341" i="12"/>
  <c r="AU315" i="12"/>
  <c r="AV315" i="12"/>
  <c r="BE752" i="4" l="1"/>
  <c r="BG752" i="4"/>
  <c r="BE756" i="4"/>
  <c r="BG756" i="4"/>
  <c r="BE757" i="4"/>
  <c r="BG757" i="4"/>
  <c r="BE758" i="4"/>
  <c r="BG758" i="4"/>
  <c r="BE759" i="4"/>
  <c r="BG759" i="4"/>
  <c r="BE760" i="4"/>
  <c r="BG760" i="4"/>
  <c r="BE761" i="4"/>
  <c r="BG761" i="4"/>
  <c r="BE762" i="4"/>
  <c r="BG762" i="4"/>
  <c r="BE763" i="4"/>
  <c r="BG763" i="4"/>
  <c r="BE764" i="4"/>
  <c r="BG764" i="4"/>
  <c r="BE765" i="4"/>
  <c r="BG765" i="4"/>
  <c r="BE766" i="4"/>
  <c r="BG766" i="4"/>
  <c r="AY752" i="4"/>
  <c r="AZ752" i="4"/>
  <c r="BA752" i="4"/>
  <c r="BB752" i="4"/>
  <c r="BC752" i="4"/>
  <c r="AY756" i="4"/>
  <c r="AZ756" i="4"/>
  <c r="BA756" i="4"/>
  <c r="BB756" i="4"/>
  <c r="BC756" i="4"/>
  <c r="AY757" i="4"/>
  <c r="AZ757" i="4"/>
  <c r="BA757" i="4"/>
  <c r="BB757" i="4"/>
  <c r="BC757" i="4"/>
  <c r="AY758" i="4"/>
  <c r="AZ758" i="4"/>
  <c r="BA758" i="4"/>
  <c r="BB758" i="4"/>
  <c r="BC758" i="4"/>
  <c r="AY759" i="4"/>
  <c r="AZ759" i="4"/>
  <c r="BA759" i="4"/>
  <c r="BB759" i="4"/>
  <c r="BC759" i="4"/>
  <c r="AY760" i="4"/>
  <c r="AZ760" i="4"/>
  <c r="BA760" i="4"/>
  <c r="BB760" i="4"/>
  <c r="BC760" i="4"/>
  <c r="AY761" i="4"/>
  <c r="AZ761" i="4"/>
  <c r="BA761" i="4"/>
  <c r="BB761" i="4"/>
  <c r="BC761" i="4"/>
  <c r="AY762" i="4"/>
  <c r="AZ762" i="4"/>
  <c r="BA762" i="4"/>
  <c r="BB762" i="4"/>
  <c r="BC762" i="4"/>
  <c r="AY763" i="4"/>
  <c r="AZ763" i="4"/>
  <c r="BA763" i="4"/>
  <c r="BB763" i="4"/>
  <c r="BC763" i="4"/>
  <c r="AY764" i="4"/>
  <c r="AZ764" i="4"/>
  <c r="BA764" i="4"/>
  <c r="BB764" i="4"/>
  <c r="BC764" i="4"/>
  <c r="AY765" i="4"/>
  <c r="AZ765" i="4"/>
  <c r="BA765" i="4"/>
  <c r="BB765" i="4"/>
  <c r="BC765" i="4"/>
  <c r="AY766" i="4"/>
  <c r="AZ766" i="4"/>
  <c r="BA766" i="4"/>
  <c r="BB766" i="4"/>
  <c r="BC766" i="4"/>
  <c r="AC752" i="4"/>
  <c r="AD752" i="4"/>
  <c r="AE752" i="4"/>
  <c r="AF752" i="4"/>
  <c r="AG752" i="4"/>
  <c r="AH752" i="4"/>
  <c r="AI752" i="4"/>
  <c r="AJ752" i="4"/>
  <c r="AK752" i="4"/>
  <c r="AL752" i="4"/>
  <c r="AM752" i="4"/>
  <c r="AN752" i="4"/>
  <c r="AC756" i="4"/>
  <c r="AD756" i="4"/>
  <c r="AE756" i="4"/>
  <c r="AF756" i="4"/>
  <c r="AG756" i="4"/>
  <c r="AH756" i="4"/>
  <c r="AI756" i="4"/>
  <c r="AJ756" i="4"/>
  <c r="AK756" i="4"/>
  <c r="AL756" i="4"/>
  <c r="AM756" i="4"/>
  <c r="AN756" i="4"/>
  <c r="AC757" i="4"/>
  <c r="AD757" i="4"/>
  <c r="AE757" i="4"/>
  <c r="AF757" i="4"/>
  <c r="AG757" i="4"/>
  <c r="AH757" i="4"/>
  <c r="AI757" i="4"/>
  <c r="AJ757" i="4"/>
  <c r="AK757" i="4"/>
  <c r="AL757" i="4"/>
  <c r="AM757" i="4"/>
  <c r="AN757" i="4"/>
  <c r="AC758" i="4"/>
  <c r="AD758" i="4"/>
  <c r="AE758" i="4"/>
  <c r="AF758" i="4"/>
  <c r="AG758" i="4"/>
  <c r="AH758" i="4"/>
  <c r="AI758" i="4"/>
  <c r="AJ758" i="4"/>
  <c r="AK758" i="4"/>
  <c r="AL758" i="4"/>
  <c r="AM758" i="4"/>
  <c r="AN758" i="4"/>
  <c r="AC759" i="4"/>
  <c r="AD759" i="4"/>
  <c r="AE759" i="4"/>
  <c r="AF759" i="4"/>
  <c r="AG759" i="4"/>
  <c r="AH759" i="4"/>
  <c r="AI759" i="4"/>
  <c r="AJ759" i="4"/>
  <c r="AK759" i="4"/>
  <c r="AL759" i="4"/>
  <c r="AM759" i="4"/>
  <c r="AN759" i="4"/>
  <c r="AC760" i="4"/>
  <c r="AD760" i="4"/>
  <c r="AE760" i="4"/>
  <c r="AF760" i="4"/>
  <c r="AG760" i="4"/>
  <c r="AH760" i="4"/>
  <c r="AI760" i="4"/>
  <c r="AJ760" i="4"/>
  <c r="AK760" i="4"/>
  <c r="AL760" i="4"/>
  <c r="AM760" i="4"/>
  <c r="AN760" i="4"/>
  <c r="AC761" i="4"/>
  <c r="AD761" i="4"/>
  <c r="AE761" i="4"/>
  <c r="AF761" i="4"/>
  <c r="AG761" i="4"/>
  <c r="AH761" i="4"/>
  <c r="AI761" i="4"/>
  <c r="AJ761" i="4"/>
  <c r="AK761" i="4"/>
  <c r="AL761" i="4"/>
  <c r="AM761" i="4"/>
  <c r="AN761" i="4"/>
  <c r="AC762" i="4"/>
  <c r="AD762" i="4"/>
  <c r="AE762" i="4"/>
  <c r="AF762" i="4"/>
  <c r="AG762" i="4"/>
  <c r="AH762" i="4"/>
  <c r="AI762" i="4"/>
  <c r="AJ762" i="4"/>
  <c r="AK762" i="4"/>
  <c r="AL762" i="4"/>
  <c r="AM762" i="4"/>
  <c r="AN762" i="4"/>
  <c r="AC763" i="4"/>
  <c r="AD763" i="4"/>
  <c r="AE763" i="4"/>
  <c r="AF763" i="4"/>
  <c r="AG763" i="4"/>
  <c r="AH763" i="4"/>
  <c r="AI763" i="4"/>
  <c r="AJ763" i="4"/>
  <c r="AK763" i="4"/>
  <c r="AL763" i="4"/>
  <c r="AM763" i="4"/>
  <c r="AN763" i="4"/>
  <c r="AC764" i="4"/>
  <c r="AD764" i="4"/>
  <c r="AE764" i="4"/>
  <c r="AF764" i="4"/>
  <c r="AG764" i="4"/>
  <c r="AH764" i="4"/>
  <c r="AI764" i="4"/>
  <c r="AJ764" i="4"/>
  <c r="AK764" i="4"/>
  <c r="AL764" i="4"/>
  <c r="AM764" i="4"/>
  <c r="AN764" i="4"/>
  <c r="AC765" i="4"/>
  <c r="AD765" i="4"/>
  <c r="AE765" i="4"/>
  <c r="AF765" i="4"/>
  <c r="AG765" i="4"/>
  <c r="AH765" i="4"/>
  <c r="AI765" i="4"/>
  <c r="AJ765" i="4"/>
  <c r="AK765" i="4"/>
  <c r="AL765" i="4"/>
  <c r="AM765" i="4"/>
  <c r="AN765" i="4"/>
  <c r="AC766" i="4"/>
  <c r="AD766" i="4"/>
  <c r="AE766" i="4"/>
  <c r="AF766" i="4"/>
  <c r="AG766" i="4"/>
  <c r="AH766" i="4"/>
  <c r="AI766" i="4"/>
  <c r="AJ766" i="4"/>
  <c r="AK766" i="4"/>
  <c r="AL766" i="4"/>
  <c r="AM766" i="4"/>
  <c r="AN766" i="4"/>
  <c r="K756" i="4"/>
  <c r="O756" i="4"/>
  <c r="K757" i="4"/>
  <c r="O757" i="4"/>
  <c r="K758" i="4"/>
  <c r="O758" i="4"/>
  <c r="K759" i="4"/>
  <c r="O759" i="4"/>
  <c r="K760" i="4"/>
  <c r="O760" i="4"/>
  <c r="K761" i="4"/>
  <c r="O761" i="4"/>
  <c r="K762" i="4"/>
  <c r="O762" i="4"/>
  <c r="K763" i="4"/>
  <c r="O763" i="4"/>
  <c r="K764" i="4"/>
  <c r="O764" i="4"/>
  <c r="K765" i="4"/>
  <c r="O765" i="4"/>
  <c r="K766" i="4"/>
  <c r="O766" i="4"/>
  <c r="I757" i="4"/>
  <c r="I758" i="4"/>
  <c r="I759" i="4"/>
  <c r="I760" i="4"/>
  <c r="I761" i="4"/>
  <c r="I762" i="4"/>
  <c r="I763" i="4"/>
  <c r="I764" i="4"/>
  <c r="I765" i="4"/>
  <c r="I766" i="4"/>
  <c r="I756" i="4"/>
  <c r="B757" i="4"/>
  <c r="B758" i="4"/>
  <c r="B759" i="4"/>
  <c r="B760" i="4"/>
  <c r="B761" i="4"/>
  <c r="B762" i="4"/>
  <c r="B763" i="4"/>
  <c r="B764" i="4"/>
  <c r="B765" i="4"/>
  <c r="B766" i="4"/>
  <c r="B756" i="4"/>
  <c r="E757" i="4"/>
  <c r="E758" i="4"/>
  <c r="E759" i="4"/>
  <c r="E760" i="4"/>
  <c r="E761" i="4"/>
  <c r="E762" i="4"/>
  <c r="E763" i="4"/>
  <c r="E764" i="4"/>
  <c r="E765" i="4"/>
  <c r="E766" i="4"/>
  <c r="E756" i="4"/>
  <c r="AC195" i="12" l="1"/>
  <c r="AD195" i="12"/>
  <c r="AE195" i="12"/>
  <c r="AF195" i="12"/>
  <c r="AG195" i="12"/>
  <c r="AH195" i="12"/>
  <c r="AI195" i="12"/>
  <c r="AJ195" i="12"/>
  <c r="AK195" i="12"/>
  <c r="AL195" i="12"/>
  <c r="AM195" i="12"/>
  <c r="AN195" i="12"/>
  <c r="AO195" i="12"/>
  <c r="AP195" i="12"/>
  <c r="AQ195" i="12"/>
  <c r="AR195" i="12"/>
  <c r="AS195" i="12"/>
  <c r="AT195" i="12"/>
  <c r="BG7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G41" i="5"/>
  <c r="BG42" i="5"/>
  <c r="BG43" i="5"/>
  <c r="BG44" i="5"/>
  <c r="BG45" i="5"/>
  <c r="BG46" i="5"/>
  <c r="BG47" i="5"/>
  <c r="BG48" i="5"/>
  <c r="BG49" i="5"/>
  <c r="BG50" i="5"/>
  <c r="BG51" i="5"/>
  <c r="BG52" i="5"/>
  <c r="BG53" i="5"/>
  <c r="BG54" i="5"/>
  <c r="BG55" i="5"/>
  <c r="AU195" i="12" l="1"/>
  <c r="AV195" i="12"/>
  <c r="BF195" i="4"/>
  <c r="AQ195" i="4"/>
  <c r="AS195" i="4"/>
  <c r="AT195" i="4" s="1"/>
  <c r="AU195" i="4" s="1"/>
  <c r="AV195" i="4" s="1"/>
  <c r="AA195" i="4"/>
  <c r="R195" i="4"/>
  <c r="M195" i="4"/>
  <c r="J195" i="4" s="1"/>
  <c r="AP195" i="4" l="1"/>
  <c r="Z195" i="4"/>
  <c r="AO195" i="4"/>
  <c r="AW195" i="4"/>
  <c r="AX195" i="4" s="1"/>
  <c r="I4" i="5" l="1"/>
  <c r="AC58" i="12" l="1"/>
  <c r="AD58" i="12"/>
  <c r="AE58" i="12"/>
  <c r="AF58" i="12"/>
  <c r="AG58" i="12"/>
  <c r="AH58" i="12"/>
  <c r="AI58" i="12"/>
  <c r="AJ58" i="12"/>
  <c r="AK58" i="12"/>
  <c r="AL58" i="12"/>
  <c r="AM58" i="12"/>
  <c r="AN58" i="12"/>
  <c r="AO58" i="12"/>
  <c r="AP58" i="12"/>
  <c r="AQ58" i="12"/>
  <c r="AR58" i="12"/>
  <c r="AS58" i="12"/>
  <c r="AT58" i="12"/>
  <c r="AC196" i="12"/>
  <c r="AD196" i="12"/>
  <c r="AE196" i="12"/>
  <c r="AF196" i="12"/>
  <c r="AG196" i="12"/>
  <c r="AH196" i="12"/>
  <c r="AI196" i="12"/>
  <c r="AJ196" i="12"/>
  <c r="AK196" i="12"/>
  <c r="AL196" i="12"/>
  <c r="AM196" i="12"/>
  <c r="AN196" i="12"/>
  <c r="AO196" i="12"/>
  <c r="AP196" i="12"/>
  <c r="AQ196" i="12"/>
  <c r="AR196" i="12"/>
  <c r="AS196" i="12"/>
  <c r="AT196" i="12"/>
  <c r="BF58" i="4"/>
  <c r="BF196" i="4"/>
  <c r="AQ58" i="4"/>
  <c r="AS58" i="4"/>
  <c r="AT58" i="4" s="1"/>
  <c r="AU58" i="4" s="1"/>
  <c r="AV58" i="4" s="1"/>
  <c r="AQ196" i="4"/>
  <c r="AS196" i="4"/>
  <c r="AT196" i="4" s="1"/>
  <c r="AU196" i="4" s="1"/>
  <c r="AV196" i="4" s="1"/>
  <c r="AA58" i="4"/>
  <c r="AA196" i="4"/>
  <c r="M58" i="4"/>
  <c r="J58" i="4" s="1"/>
  <c r="R58" i="4"/>
  <c r="M196" i="4"/>
  <c r="J196" i="4" s="1"/>
  <c r="R196" i="4"/>
  <c r="AO58" i="4" l="1"/>
  <c r="AV58" i="12"/>
  <c r="AU58" i="12"/>
  <c r="AV196" i="12"/>
  <c r="AU196" i="12"/>
  <c r="Z58" i="4"/>
  <c r="Z196" i="4"/>
  <c r="AP196" i="4"/>
  <c r="AP58" i="4"/>
  <c r="AO196" i="4"/>
  <c r="AW196" i="4"/>
  <c r="AX196" i="4" s="1"/>
  <c r="AW58" i="4"/>
  <c r="AX58" i="4" s="1"/>
  <c r="E829" i="6" l="1"/>
  <c r="F829" i="6"/>
  <c r="G829" i="6"/>
  <c r="H829" i="6"/>
  <c r="H830" i="6"/>
  <c r="G830" i="6"/>
  <c r="F830" i="6"/>
  <c r="E830" i="6"/>
  <c r="T51" i="7" l="1"/>
  <c r="AC200" i="12" l="1"/>
  <c r="AD200" i="12"/>
  <c r="AE200" i="12"/>
  <c r="AF200" i="12"/>
  <c r="AG200" i="12"/>
  <c r="AH200" i="12"/>
  <c r="AI200" i="12"/>
  <c r="AJ200" i="12"/>
  <c r="AK200" i="12"/>
  <c r="AL200" i="12"/>
  <c r="AM200" i="12"/>
  <c r="AN200" i="12"/>
  <c r="AO200" i="12"/>
  <c r="AP200" i="12"/>
  <c r="AQ200" i="12"/>
  <c r="AR200" i="12"/>
  <c r="AS200" i="12"/>
  <c r="AT200" i="12"/>
  <c r="AC505" i="12"/>
  <c r="AD505" i="12"/>
  <c r="AE505" i="12"/>
  <c r="AF505" i="12"/>
  <c r="AG505" i="12"/>
  <c r="AH505" i="12"/>
  <c r="AI505" i="12"/>
  <c r="AJ505" i="12"/>
  <c r="AK505" i="12"/>
  <c r="AL505" i="12"/>
  <c r="AM505" i="12"/>
  <c r="AN505" i="12"/>
  <c r="AO505" i="12"/>
  <c r="AP505" i="12"/>
  <c r="AQ505" i="12"/>
  <c r="AR505" i="12"/>
  <c r="AS505" i="12"/>
  <c r="AT505" i="12"/>
  <c r="AC608" i="12"/>
  <c r="AD608" i="12"/>
  <c r="AE608" i="12"/>
  <c r="AF608" i="12"/>
  <c r="AG608" i="12"/>
  <c r="AH608" i="12"/>
  <c r="AI608" i="12"/>
  <c r="AJ608" i="12"/>
  <c r="AK608" i="12"/>
  <c r="AL608" i="12"/>
  <c r="AM608" i="12"/>
  <c r="AN608" i="12"/>
  <c r="AO608" i="12"/>
  <c r="AP608" i="12"/>
  <c r="AQ608" i="12"/>
  <c r="AR608" i="12"/>
  <c r="AS608" i="12"/>
  <c r="AT608" i="12"/>
  <c r="AC21" i="12"/>
  <c r="AD21" i="12"/>
  <c r="AE21" i="12"/>
  <c r="AF21" i="12"/>
  <c r="AG21" i="12"/>
  <c r="AH21" i="12"/>
  <c r="AI21" i="12"/>
  <c r="AJ21" i="12"/>
  <c r="AK21" i="12"/>
  <c r="AL21" i="12"/>
  <c r="AM21" i="12"/>
  <c r="AN21" i="12"/>
  <c r="AO21" i="12"/>
  <c r="AP21" i="12"/>
  <c r="AQ21" i="12"/>
  <c r="AR21" i="12"/>
  <c r="AS21" i="12"/>
  <c r="AT21" i="12"/>
  <c r="AC132" i="12"/>
  <c r="AD132" i="12"/>
  <c r="AE132" i="12"/>
  <c r="AF132" i="12"/>
  <c r="AG132" i="12"/>
  <c r="AH132" i="12"/>
  <c r="AI132" i="12"/>
  <c r="AJ132" i="12"/>
  <c r="AK132" i="12"/>
  <c r="AL132" i="12"/>
  <c r="AM132" i="12"/>
  <c r="AN132" i="12"/>
  <c r="AO132" i="12"/>
  <c r="AP132" i="12"/>
  <c r="AQ132" i="12"/>
  <c r="AR132" i="12"/>
  <c r="AS132" i="12"/>
  <c r="AT132" i="12"/>
  <c r="O752" i="4"/>
  <c r="K752" i="4"/>
  <c r="I752" i="4"/>
  <c r="BF132" i="4"/>
  <c r="BF200" i="4"/>
  <c r="BF505" i="4"/>
  <c r="BF608" i="4"/>
  <c r="BF21" i="4"/>
  <c r="AQ21" i="4"/>
  <c r="AS21" i="4"/>
  <c r="AT21" i="4" s="1"/>
  <c r="AU21" i="4" s="1"/>
  <c r="AV21" i="4" s="1"/>
  <c r="AQ132" i="4"/>
  <c r="AS132" i="4"/>
  <c r="AT132" i="4" s="1"/>
  <c r="AU132" i="4" s="1"/>
  <c r="AV132" i="4" s="1"/>
  <c r="AQ200" i="4"/>
  <c r="AS200" i="4"/>
  <c r="AT200" i="4" s="1"/>
  <c r="AU200" i="4" s="1"/>
  <c r="AV200" i="4" s="1"/>
  <c r="AQ505" i="4"/>
  <c r="AS505" i="4"/>
  <c r="AT505" i="4" s="1"/>
  <c r="AU505" i="4" s="1"/>
  <c r="AV505" i="4" s="1"/>
  <c r="AQ608" i="4"/>
  <c r="AS608" i="4"/>
  <c r="AT608" i="4" s="1"/>
  <c r="AU608" i="4" s="1"/>
  <c r="AV608" i="4" s="1"/>
  <c r="AA21" i="4"/>
  <c r="AA132" i="4"/>
  <c r="AA200" i="4"/>
  <c r="AA505" i="4"/>
  <c r="AA608" i="4"/>
  <c r="R21" i="4"/>
  <c r="R132" i="4"/>
  <c r="R200" i="4"/>
  <c r="R505" i="4"/>
  <c r="R608" i="4"/>
  <c r="M21" i="4"/>
  <c r="J21" i="4" s="1"/>
  <c r="M132" i="4"/>
  <c r="J132" i="4" s="1"/>
  <c r="M200" i="4"/>
  <c r="J200" i="4" s="1"/>
  <c r="M505" i="4"/>
  <c r="J505" i="4" s="1"/>
  <c r="M608" i="4"/>
  <c r="J608" i="4" s="1"/>
  <c r="AO200" i="4" l="1"/>
  <c r="AV21" i="12"/>
  <c r="AU21" i="12"/>
  <c r="AV505" i="12"/>
  <c r="AU505" i="12"/>
  <c r="AV132" i="12"/>
  <c r="AU132" i="12"/>
  <c r="AV608" i="12"/>
  <c r="AU608" i="12"/>
  <c r="AU200" i="12"/>
  <c r="AV200" i="12"/>
  <c r="Z505" i="4"/>
  <c r="Z132" i="4"/>
  <c r="Z608" i="4"/>
  <c r="Z200" i="4"/>
  <c r="Z21" i="4"/>
  <c r="AO21" i="4"/>
  <c r="AP608" i="4"/>
  <c r="AP505" i="4"/>
  <c r="AP200" i="4"/>
  <c r="AP132" i="4"/>
  <c r="AP21" i="4"/>
  <c r="AO608" i="4"/>
  <c r="AO505" i="4"/>
  <c r="AO132" i="4"/>
  <c r="AW505" i="4"/>
  <c r="AX505" i="4" s="1"/>
  <c r="AW132" i="4"/>
  <c r="AX132" i="4" s="1"/>
  <c r="AW608" i="4"/>
  <c r="AX608" i="4" s="1"/>
  <c r="AW200" i="4"/>
  <c r="AX200" i="4" s="1"/>
  <c r="AW21" i="4"/>
  <c r="AX21" i="4" s="1"/>
  <c r="A8" i="5" l="1"/>
  <c r="C8" i="5"/>
  <c r="D8" i="5"/>
  <c r="E8" i="5"/>
  <c r="F8" i="5"/>
  <c r="G8" i="5"/>
  <c r="H8" i="5"/>
  <c r="I8" i="5"/>
  <c r="J8" i="5"/>
  <c r="K8" i="5"/>
  <c r="L8" i="5"/>
  <c r="M8" i="5"/>
  <c r="N8" i="5"/>
  <c r="O8" i="5"/>
  <c r="P8" i="5"/>
  <c r="Q8" i="5"/>
  <c r="R8" i="5"/>
  <c r="S8" i="5"/>
  <c r="T8" i="5"/>
  <c r="U8" i="5"/>
  <c r="V8" i="5"/>
  <c r="W8" i="5"/>
  <c r="X8" i="5"/>
  <c r="Y8" i="5"/>
  <c r="Z8" i="5"/>
  <c r="AA8" i="5"/>
  <c r="AB8" i="5"/>
  <c r="AC8" i="5"/>
  <c r="AD8" i="5"/>
  <c r="AE8" i="5"/>
  <c r="AF8" i="5"/>
  <c r="AG8" i="5"/>
  <c r="AH8" i="5"/>
  <c r="AI8" i="5"/>
  <c r="AJ8" i="5"/>
  <c r="AK8" i="5"/>
  <c r="AL8" i="5"/>
  <c r="AM8" i="5"/>
  <c r="AN8" i="5"/>
  <c r="AO8" i="5"/>
  <c r="AP8" i="5"/>
  <c r="AQ8" i="5"/>
  <c r="AR8" i="5"/>
  <c r="AS8" i="5"/>
  <c r="AT8" i="5"/>
  <c r="AU8" i="5"/>
  <c r="AV8" i="5"/>
  <c r="AW8" i="5"/>
  <c r="AX8" i="5"/>
  <c r="AY8" i="5"/>
  <c r="AZ8" i="5"/>
  <c r="BA8" i="5"/>
  <c r="BB8" i="5"/>
  <c r="BC8" i="5"/>
  <c r="BD8" i="5"/>
  <c r="BE8" i="5"/>
  <c r="BF8" i="5"/>
  <c r="BC7" i="5"/>
  <c r="BD7" i="5"/>
  <c r="BE7" i="5"/>
  <c r="BF7" i="5"/>
  <c r="BC9" i="5"/>
  <c r="BD9" i="5"/>
  <c r="BE9" i="5"/>
  <c r="BF9" i="5"/>
  <c r="BC10" i="5"/>
  <c r="BD10" i="5"/>
  <c r="BE10" i="5"/>
  <c r="BF10" i="5"/>
  <c r="BC11" i="5"/>
  <c r="BD11" i="5"/>
  <c r="BE11" i="5"/>
  <c r="BF11" i="5"/>
  <c r="BC12" i="5"/>
  <c r="BD12" i="5"/>
  <c r="BE12" i="5"/>
  <c r="BF12" i="5"/>
  <c r="BC13" i="5"/>
  <c r="BD13" i="5"/>
  <c r="BE13" i="5"/>
  <c r="BF13" i="5"/>
  <c r="BC14" i="5"/>
  <c r="BD14" i="5"/>
  <c r="BE14" i="5"/>
  <c r="BF14" i="5"/>
  <c r="BC15" i="5"/>
  <c r="BD15" i="5"/>
  <c r="BE15" i="5"/>
  <c r="BF15" i="5"/>
  <c r="BC16" i="5"/>
  <c r="BD16" i="5"/>
  <c r="BE16" i="5"/>
  <c r="BF16" i="5"/>
  <c r="BC17" i="5"/>
  <c r="BD17" i="5"/>
  <c r="BE17" i="5"/>
  <c r="BF17" i="5"/>
  <c r="BC18" i="5"/>
  <c r="BD18" i="5"/>
  <c r="BE18" i="5"/>
  <c r="BF18" i="5"/>
  <c r="BC19" i="5"/>
  <c r="BD19" i="5"/>
  <c r="BE19" i="5"/>
  <c r="BF19" i="5"/>
  <c r="BC20" i="5"/>
  <c r="BD20" i="5"/>
  <c r="BE20" i="5"/>
  <c r="BF20" i="5"/>
  <c r="BC21" i="5"/>
  <c r="BD21" i="5"/>
  <c r="BE21" i="5"/>
  <c r="BF21" i="5"/>
  <c r="BC22" i="5"/>
  <c r="BD22" i="5"/>
  <c r="BE22" i="5"/>
  <c r="BF22" i="5"/>
  <c r="BC23" i="5"/>
  <c r="BD23" i="5"/>
  <c r="BE23" i="5"/>
  <c r="BF23" i="5"/>
  <c r="BC24" i="5"/>
  <c r="BD24" i="5"/>
  <c r="BE24" i="5"/>
  <c r="BF24" i="5"/>
  <c r="BC25" i="5"/>
  <c r="BD25" i="5"/>
  <c r="BE25" i="5"/>
  <c r="BF25" i="5"/>
  <c r="BC26" i="5"/>
  <c r="BD26" i="5"/>
  <c r="BE26" i="5"/>
  <c r="BF26" i="5"/>
  <c r="BC27" i="5"/>
  <c r="BD27" i="5"/>
  <c r="BE27" i="5"/>
  <c r="BF27" i="5"/>
  <c r="BC28" i="5"/>
  <c r="BD28" i="5"/>
  <c r="BE28" i="5"/>
  <c r="BF28" i="5"/>
  <c r="BC29" i="5"/>
  <c r="BD29" i="5"/>
  <c r="BE29" i="5"/>
  <c r="BF29" i="5"/>
  <c r="BC30" i="5"/>
  <c r="BD30" i="5"/>
  <c r="BE30" i="5"/>
  <c r="BF30" i="5"/>
  <c r="BC31" i="5"/>
  <c r="BD31" i="5"/>
  <c r="BE31" i="5"/>
  <c r="BF31" i="5"/>
  <c r="BC32" i="5"/>
  <c r="BD32" i="5"/>
  <c r="BE32" i="5"/>
  <c r="BF32" i="5"/>
  <c r="BC33" i="5"/>
  <c r="BD33" i="5"/>
  <c r="BE33" i="5"/>
  <c r="BF33" i="5"/>
  <c r="BC34" i="5"/>
  <c r="BD34" i="5"/>
  <c r="BE34" i="5"/>
  <c r="BF34" i="5"/>
  <c r="BC35" i="5"/>
  <c r="BD35" i="5"/>
  <c r="BE35" i="5"/>
  <c r="BF35" i="5"/>
  <c r="BC36" i="5"/>
  <c r="BD36" i="5"/>
  <c r="BE36" i="5"/>
  <c r="BF36" i="5"/>
  <c r="BC37" i="5"/>
  <c r="BD37" i="5"/>
  <c r="BE37" i="5"/>
  <c r="BF37" i="5"/>
  <c r="BC38" i="5"/>
  <c r="BD38" i="5"/>
  <c r="BE38" i="5"/>
  <c r="BF38" i="5"/>
  <c r="BC39" i="5"/>
  <c r="BD39" i="5"/>
  <c r="BE39" i="5"/>
  <c r="BF39" i="5"/>
  <c r="BC40" i="5"/>
  <c r="BD40" i="5"/>
  <c r="BE40" i="5"/>
  <c r="BF40" i="5"/>
  <c r="BC41" i="5"/>
  <c r="BD41" i="5"/>
  <c r="BE41" i="5"/>
  <c r="BF41" i="5"/>
  <c r="BC42" i="5"/>
  <c r="BD42" i="5"/>
  <c r="BE42" i="5"/>
  <c r="BF42" i="5"/>
  <c r="BC43" i="5"/>
  <c r="BD43" i="5"/>
  <c r="BE43" i="5"/>
  <c r="BF43" i="5"/>
  <c r="BC44" i="5"/>
  <c r="BD44" i="5"/>
  <c r="BE44" i="5"/>
  <c r="BF44" i="5"/>
  <c r="BC45" i="5"/>
  <c r="BD45" i="5"/>
  <c r="BE45" i="5"/>
  <c r="BF45" i="5"/>
  <c r="BC46" i="5"/>
  <c r="BD46" i="5"/>
  <c r="BE46" i="5"/>
  <c r="BF46" i="5"/>
  <c r="BC47" i="5"/>
  <c r="BD47" i="5"/>
  <c r="BE47" i="5"/>
  <c r="BF47" i="5"/>
  <c r="BC48" i="5"/>
  <c r="BD48" i="5"/>
  <c r="BE48" i="5"/>
  <c r="BF48" i="5"/>
  <c r="BC49" i="5"/>
  <c r="BD49" i="5"/>
  <c r="BE49" i="5"/>
  <c r="BF49" i="5"/>
  <c r="BC50" i="5"/>
  <c r="BD50" i="5"/>
  <c r="BE50" i="5"/>
  <c r="BF50" i="5"/>
  <c r="BC51" i="5"/>
  <c r="BD51" i="5"/>
  <c r="BE51" i="5"/>
  <c r="BF51" i="5"/>
  <c r="BC52" i="5"/>
  <c r="BD52" i="5"/>
  <c r="BE52" i="5"/>
  <c r="BF52" i="5"/>
  <c r="BC53" i="5"/>
  <c r="BD53" i="5"/>
  <c r="BE53" i="5"/>
  <c r="BF53" i="5"/>
  <c r="BC54" i="5"/>
  <c r="BD54" i="5"/>
  <c r="BE54" i="5"/>
  <c r="BF54" i="5"/>
  <c r="BC55" i="5"/>
  <c r="BD55" i="5"/>
  <c r="BE55" i="5"/>
  <c r="BF55" i="5"/>
  <c r="J158" i="7"/>
  <c r="BF15" i="4" l="1"/>
  <c r="BF16" i="4"/>
  <c r="BF17" i="4"/>
  <c r="BF18" i="4"/>
  <c r="BF19" i="4"/>
  <c r="BF20" i="4"/>
  <c r="BF22" i="4"/>
  <c r="BF23" i="4"/>
  <c r="BF24" i="4"/>
  <c r="BF25" i="4"/>
  <c r="BF26" i="4"/>
  <c r="BF27" i="4"/>
  <c r="BF28" i="4"/>
  <c r="BF29" i="4"/>
  <c r="BF30" i="4"/>
  <c r="BF31" i="4"/>
  <c r="BF32" i="4"/>
  <c r="BF33" i="4"/>
  <c r="BF34" i="4"/>
  <c r="BF35" i="4"/>
  <c r="BF36" i="4"/>
  <c r="BF37" i="4"/>
  <c r="BF39" i="4"/>
  <c r="BF40" i="4"/>
  <c r="BF43" i="4"/>
  <c r="BF45" i="4"/>
  <c r="BF46" i="4"/>
  <c r="BF47" i="4"/>
  <c r="BF48" i="4"/>
  <c r="BF49" i="4"/>
  <c r="BF50" i="4"/>
  <c r="BF51" i="4"/>
  <c r="BF52" i="4"/>
  <c r="BF53" i="4"/>
  <c r="BF54" i="4"/>
  <c r="BF55" i="4"/>
  <c r="BF56" i="4"/>
  <c r="BF57" i="4"/>
  <c r="BF59" i="4"/>
  <c r="BF60" i="4"/>
  <c r="BF61" i="4"/>
  <c r="BF62" i="4"/>
  <c r="BF63" i="4"/>
  <c r="BF64" i="4"/>
  <c r="BF65" i="4"/>
  <c r="BF66" i="4"/>
  <c r="BF67" i="4"/>
  <c r="BF69" i="4"/>
  <c r="BF70" i="4"/>
  <c r="BF71" i="4"/>
  <c r="BF72" i="4"/>
  <c r="BF74" i="4"/>
  <c r="BF75" i="4"/>
  <c r="BF76" i="4"/>
  <c r="BF77" i="4"/>
  <c r="BF78" i="4"/>
  <c r="BF79" i="4"/>
  <c r="BF80" i="4"/>
  <c r="BF81" i="4"/>
  <c r="BF82" i="4"/>
  <c r="BF83" i="4"/>
  <c r="BF84" i="4"/>
  <c r="BF653" i="4"/>
  <c r="BF85" i="4"/>
  <c r="BF86" i="4"/>
  <c r="BF87" i="4"/>
  <c r="BF89" i="4"/>
  <c r="BF90" i="4"/>
  <c r="BF91" i="4"/>
  <c r="BF92" i="4"/>
  <c r="BF93" i="4"/>
  <c r="BF94" i="4"/>
  <c r="BF95" i="4"/>
  <c r="BF96" i="4"/>
  <c r="BF97" i="4"/>
  <c r="BF98" i="4"/>
  <c r="BF99" i="4"/>
  <c r="BF100" i="4"/>
  <c r="BF101" i="4"/>
  <c r="BF102" i="4"/>
  <c r="BF103" i="4"/>
  <c r="BF104" i="4"/>
  <c r="BF105" i="4"/>
  <c r="BF106" i="4"/>
  <c r="BF108" i="4"/>
  <c r="BF109" i="4"/>
  <c r="BF110" i="4"/>
  <c r="BF111" i="4"/>
  <c r="BF112" i="4"/>
  <c r="BF113" i="4"/>
  <c r="BF116" i="4"/>
  <c r="BF119" i="4"/>
  <c r="BF120" i="4"/>
  <c r="BF121" i="4"/>
  <c r="BF122" i="4"/>
  <c r="BF123" i="4"/>
  <c r="BF124" i="4"/>
  <c r="BF125" i="4"/>
  <c r="BF126" i="4"/>
  <c r="BF127" i="4"/>
  <c r="BF128" i="4"/>
  <c r="BF129" i="4"/>
  <c r="BF130" i="4"/>
  <c r="BF131" i="4"/>
  <c r="BF134" i="4"/>
  <c r="BF135" i="4"/>
  <c r="BF136" i="4"/>
  <c r="BF137" i="4"/>
  <c r="BF138" i="4"/>
  <c r="BF139" i="4"/>
  <c r="BF141" i="4"/>
  <c r="BF143" i="4"/>
  <c r="BF144" i="4"/>
  <c r="BF145" i="4"/>
  <c r="BF650" i="4"/>
  <c r="BF146" i="4"/>
  <c r="BF147" i="4"/>
  <c r="BF148" i="4"/>
  <c r="BF149" i="4"/>
  <c r="BF150" i="4"/>
  <c r="BF151" i="4"/>
  <c r="BF152" i="4"/>
  <c r="BF153" i="4"/>
  <c r="BF154" i="4"/>
  <c r="BF155" i="4"/>
  <c r="BF156" i="4"/>
  <c r="BF157" i="4"/>
  <c r="BF158" i="4"/>
  <c r="BF159" i="4"/>
  <c r="BF160" i="4"/>
  <c r="BF161" i="4"/>
  <c r="BF162" i="4"/>
  <c r="BF163" i="4"/>
  <c r="BF164" i="4"/>
  <c r="BF165" i="4"/>
  <c r="BF166" i="4"/>
  <c r="BF167" i="4"/>
  <c r="BF168" i="4"/>
  <c r="BF170" i="4"/>
  <c r="BF171" i="4"/>
  <c r="BF172" i="4"/>
  <c r="BF173" i="4"/>
  <c r="BF174" i="4"/>
  <c r="BF175" i="4"/>
  <c r="BF176" i="4"/>
  <c r="BF177" i="4"/>
  <c r="BF178" i="4"/>
  <c r="BF179" i="4"/>
  <c r="BF180" i="4"/>
  <c r="BF182" i="4"/>
  <c r="BF183" i="4"/>
  <c r="BF184" i="4"/>
  <c r="BF185" i="4"/>
  <c r="BF186" i="4"/>
  <c r="BF187" i="4"/>
  <c r="BF188" i="4"/>
  <c r="BF189" i="4"/>
  <c r="BF190" i="4"/>
  <c r="BF192" i="4"/>
  <c r="BF193" i="4"/>
  <c r="BF194" i="4"/>
  <c r="BF197" i="4"/>
  <c r="BF198" i="4"/>
  <c r="BF201" i="4"/>
  <c r="BF202" i="4"/>
  <c r="BF203" i="4"/>
  <c r="BF204" i="4"/>
  <c r="BF206" i="4"/>
  <c r="BF207" i="4"/>
  <c r="BF208" i="4"/>
  <c r="BF210" i="4"/>
  <c r="BF211" i="4"/>
  <c r="BF212" i="4"/>
  <c r="BF214" i="4"/>
  <c r="BF215" i="4"/>
  <c r="BF216" i="4"/>
  <c r="BF218" i="4"/>
  <c r="BF219" i="4"/>
  <c r="BF220" i="4"/>
  <c r="BF221" i="4"/>
  <c r="BF222" i="4"/>
  <c r="BF223" i="4"/>
  <c r="BF225" i="4"/>
  <c r="BF226" i="4"/>
  <c r="BF228" i="4"/>
  <c r="BF229" i="4"/>
  <c r="BF230" i="4"/>
  <c r="BF231" i="4"/>
  <c r="BF233" i="4"/>
  <c r="BF235" i="4"/>
  <c r="BF236" i="4"/>
  <c r="BF237" i="4"/>
  <c r="BF239" i="4"/>
  <c r="BF240" i="4"/>
  <c r="BF241" i="4"/>
  <c r="BF242" i="4"/>
  <c r="BF243" i="4"/>
  <c r="BF244" i="4"/>
  <c r="BF245" i="4"/>
  <c r="BF246" i="4"/>
  <c r="BF247" i="4"/>
  <c r="BF248" i="4"/>
  <c r="BF249" i="4"/>
  <c r="BF528" i="4"/>
  <c r="BF252" i="4"/>
  <c r="BF253" i="4"/>
  <c r="BF254" i="4"/>
  <c r="BF255" i="4"/>
  <c r="BF256" i="4"/>
  <c r="BF257" i="4"/>
  <c r="BF258" i="4"/>
  <c r="BF259" i="4"/>
  <c r="BF260" i="4"/>
  <c r="BF261" i="4"/>
  <c r="BF262" i="4"/>
  <c r="BF263" i="4"/>
  <c r="BF264" i="4"/>
  <c r="BF265" i="4"/>
  <c r="BF266" i="4"/>
  <c r="BF267" i="4"/>
  <c r="BF268" i="4"/>
  <c r="BF269" i="4"/>
  <c r="BF270" i="4"/>
  <c r="BF272" i="4"/>
  <c r="BF273" i="4"/>
  <c r="BF274" i="4"/>
  <c r="BF275" i="4"/>
  <c r="BF277" i="4"/>
  <c r="BF278" i="4"/>
  <c r="BF279" i="4"/>
  <c r="BF280" i="4"/>
  <c r="BF281" i="4"/>
  <c r="BF283" i="4"/>
  <c r="BF285" i="4"/>
  <c r="BF286" i="4"/>
  <c r="BF287" i="4"/>
  <c r="BF288" i="4"/>
  <c r="BF289" i="4"/>
  <c r="BF290" i="4"/>
  <c r="BF292" i="4"/>
  <c r="BF293" i="4"/>
  <c r="BF294" i="4"/>
  <c r="BF295" i="4"/>
  <c r="BF298" i="4"/>
  <c r="BF299" i="4"/>
  <c r="BF300" i="4"/>
  <c r="BF302" i="4"/>
  <c r="BF303" i="4"/>
  <c r="BF304" i="4"/>
  <c r="BF305" i="4"/>
  <c r="BF306" i="4"/>
  <c r="BF307" i="4"/>
  <c r="BF308" i="4"/>
  <c r="BF309" i="4"/>
  <c r="BF310" i="4"/>
  <c r="BF311" i="4"/>
  <c r="BF312" i="4"/>
  <c r="BF313" i="4"/>
  <c r="BF314" i="4"/>
  <c r="BF315" i="4"/>
  <c r="BF316" i="4"/>
  <c r="BF317" i="4"/>
  <c r="BF318" i="4"/>
  <c r="BF319" i="4"/>
  <c r="BF320" i="4"/>
  <c r="BF321" i="4"/>
  <c r="BF322" i="4"/>
  <c r="BF324" i="4"/>
  <c r="BF325" i="4"/>
  <c r="BF326" i="4"/>
  <c r="BF327" i="4"/>
  <c r="BF328" i="4"/>
  <c r="BF329" i="4"/>
  <c r="BF331" i="4"/>
  <c r="BF332" i="4"/>
  <c r="BF333" i="4"/>
  <c r="BF398" i="4"/>
  <c r="BF334" i="4"/>
  <c r="BF335" i="4"/>
  <c r="BF336" i="4"/>
  <c r="BF338" i="4"/>
  <c r="BF339" i="4"/>
  <c r="BF340" i="4"/>
  <c r="BF341" i="4"/>
  <c r="BF342" i="4"/>
  <c r="BF343" i="4"/>
  <c r="BF344" i="4"/>
  <c r="BF345" i="4"/>
  <c r="BF346" i="4"/>
  <c r="BF347" i="4"/>
  <c r="BF348" i="4"/>
  <c r="BF349" i="4"/>
  <c r="BF350" i="4"/>
  <c r="BF351" i="4"/>
  <c r="BF352" i="4"/>
  <c r="BF353" i="4"/>
  <c r="BF354" i="4"/>
  <c r="BF356" i="4"/>
  <c r="BF357" i="4"/>
  <c r="BF358" i="4"/>
  <c r="BF359" i="4"/>
  <c r="BF360" i="4"/>
  <c r="BF361" i="4"/>
  <c r="BF362" i="4"/>
  <c r="BF363" i="4"/>
  <c r="BF364" i="4"/>
  <c r="BF365" i="4"/>
  <c r="BF366" i="4"/>
  <c r="BF367" i="4"/>
  <c r="BF368" i="4"/>
  <c r="BF369" i="4"/>
  <c r="BF370" i="4"/>
  <c r="BF371" i="4"/>
  <c r="BF372" i="4"/>
  <c r="BF373" i="4"/>
  <c r="BF374" i="4"/>
  <c r="BF375" i="4"/>
  <c r="BF376" i="4"/>
  <c r="BF378" i="4"/>
  <c r="BF379" i="4"/>
  <c r="BF380" i="4"/>
  <c r="BF382" i="4"/>
  <c r="BF383" i="4"/>
  <c r="BF386" i="4"/>
  <c r="BF387" i="4"/>
  <c r="BF388" i="4"/>
  <c r="BF389" i="4"/>
  <c r="BF391" i="4"/>
  <c r="BF392" i="4"/>
  <c r="BF393" i="4"/>
  <c r="BF395" i="4"/>
  <c r="BF396" i="4"/>
  <c r="BF397" i="4"/>
  <c r="BF399" i="4"/>
  <c r="BF401" i="4"/>
  <c r="BF403" i="4"/>
  <c r="BF404" i="4"/>
  <c r="BF405" i="4"/>
  <c r="BF406" i="4"/>
  <c r="BF407" i="4"/>
  <c r="BF408" i="4"/>
  <c r="BF409" i="4"/>
  <c r="BF410" i="4"/>
  <c r="BF411" i="4"/>
  <c r="BF412" i="4"/>
  <c r="BF413" i="4"/>
  <c r="BF414" i="4"/>
  <c r="BF415" i="4"/>
  <c r="BF416" i="4"/>
  <c r="BF417" i="4"/>
  <c r="BF418" i="4"/>
  <c r="BF419" i="4"/>
  <c r="BF420" i="4"/>
  <c r="BF421" i="4"/>
  <c r="BF422" i="4"/>
  <c r="BF423" i="4"/>
  <c r="BF424" i="4"/>
  <c r="BF425" i="4"/>
  <c r="BF426" i="4"/>
  <c r="BF427" i="4"/>
  <c r="BF428" i="4"/>
  <c r="BF429" i="4"/>
  <c r="BF430" i="4"/>
  <c r="BF431" i="4"/>
  <c r="BF433" i="4"/>
  <c r="BF434" i="4"/>
  <c r="BF435" i="4"/>
  <c r="BF436" i="4"/>
  <c r="BF437" i="4"/>
  <c r="BF439" i="4"/>
  <c r="BF440" i="4"/>
  <c r="BF441" i="4"/>
  <c r="BF443" i="4"/>
  <c r="BF445" i="4"/>
  <c r="BF446" i="4"/>
  <c r="BF447" i="4"/>
  <c r="BF448" i="4"/>
  <c r="BF449" i="4"/>
  <c r="BF450" i="4"/>
  <c r="BF451" i="4"/>
  <c r="BF452" i="4"/>
  <c r="BF453" i="4"/>
  <c r="BF454" i="4"/>
  <c r="BF455" i="4"/>
  <c r="BF456" i="4"/>
  <c r="BF457" i="4"/>
  <c r="BF459" i="4"/>
  <c r="BF460" i="4"/>
  <c r="BF461" i="4"/>
  <c r="BF462" i="4"/>
  <c r="BF463" i="4"/>
  <c r="BF464" i="4"/>
  <c r="BF466" i="4"/>
  <c r="BF467" i="4"/>
  <c r="BF468" i="4"/>
  <c r="BF469" i="4"/>
  <c r="BF470" i="4"/>
  <c r="BF471" i="4"/>
  <c r="BF472" i="4"/>
  <c r="BF473" i="4"/>
  <c r="BF474" i="4"/>
  <c r="BF475" i="4"/>
  <c r="BF476" i="4"/>
  <c r="BF477" i="4"/>
  <c r="BF478" i="4"/>
  <c r="BF479" i="4"/>
  <c r="BF480" i="4"/>
  <c r="BF481" i="4"/>
  <c r="BF482" i="4"/>
  <c r="BF483" i="4"/>
  <c r="BF485" i="4"/>
  <c r="BF486" i="4"/>
  <c r="BF487" i="4"/>
  <c r="BF489" i="4"/>
  <c r="BF491" i="4"/>
  <c r="BF492" i="4"/>
  <c r="BF493" i="4"/>
  <c r="BF494" i="4"/>
  <c r="BF495" i="4"/>
  <c r="BF496" i="4"/>
  <c r="BF497" i="4"/>
  <c r="BF498" i="4"/>
  <c r="BF499" i="4"/>
  <c r="BF500" i="4"/>
  <c r="BF502" i="4"/>
  <c r="BF503" i="4"/>
  <c r="BF504" i="4"/>
  <c r="BF506" i="4"/>
  <c r="BF507" i="4"/>
  <c r="BF508" i="4"/>
  <c r="BF509" i="4"/>
  <c r="BF510" i="4"/>
  <c r="BF511" i="4"/>
  <c r="BF512" i="4"/>
  <c r="BF513" i="4"/>
  <c r="BF515" i="4"/>
  <c r="BF516" i="4"/>
  <c r="BF517" i="4"/>
  <c r="BF518" i="4"/>
  <c r="BF519" i="4"/>
  <c r="BF520" i="4"/>
  <c r="BF521" i="4"/>
  <c r="BF522" i="4"/>
  <c r="BF523" i="4"/>
  <c r="BF525" i="4"/>
  <c r="BF526" i="4"/>
  <c r="BF527" i="4"/>
  <c r="BF529" i="4"/>
  <c r="BF530" i="4"/>
  <c r="BF531" i="4"/>
  <c r="BF532" i="4"/>
  <c r="BF533" i="4"/>
  <c r="BF534" i="4"/>
  <c r="BF535" i="4"/>
  <c r="BF536" i="4"/>
  <c r="BF537" i="4"/>
  <c r="BF538" i="4"/>
  <c r="BF539" i="4"/>
  <c r="BF540" i="4"/>
  <c r="BF541" i="4"/>
  <c r="BF542" i="4"/>
  <c r="BF543" i="4"/>
  <c r="BF73" i="4"/>
  <c r="BF544" i="4"/>
  <c r="BF545" i="4"/>
  <c r="BF546" i="4"/>
  <c r="BF547" i="4"/>
  <c r="BF548" i="4"/>
  <c r="BF549" i="4"/>
  <c r="BF550" i="4"/>
  <c r="BF551" i="4"/>
  <c r="BF553" i="4"/>
  <c r="BF554" i="4"/>
  <c r="BF555" i="4"/>
  <c r="BF556" i="4"/>
  <c r="BF557" i="4"/>
  <c r="BF558" i="4"/>
  <c r="BF400" i="4"/>
  <c r="BF559" i="4"/>
  <c r="BF560" i="4"/>
  <c r="BF561" i="4"/>
  <c r="BF563" i="4"/>
  <c r="BF564" i="4"/>
  <c r="BF565" i="4"/>
  <c r="BF566" i="4"/>
  <c r="BF567" i="4"/>
  <c r="BF568" i="4"/>
  <c r="BF575" i="4"/>
  <c r="BF569" i="4"/>
  <c r="BF571" i="4"/>
  <c r="BF572" i="4"/>
  <c r="BF573" i="4"/>
  <c r="BF574" i="4"/>
  <c r="BF576" i="4"/>
  <c r="BF577" i="4"/>
  <c r="BF578" i="4"/>
  <c r="BF579" i="4"/>
  <c r="BF580" i="4"/>
  <c r="BF581" i="4"/>
  <c r="BF582" i="4"/>
  <c r="BF583" i="4"/>
  <c r="BF584" i="4"/>
  <c r="BF585" i="4"/>
  <c r="BF586" i="4"/>
  <c r="BF589" i="4"/>
  <c r="BF590" i="4"/>
  <c r="BF591" i="4"/>
  <c r="BF592" i="4"/>
  <c r="BF593" i="4"/>
  <c r="BF595" i="4"/>
  <c r="BF596" i="4"/>
  <c r="BF597" i="4"/>
  <c r="BF598" i="4"/>
  <c r="BF599" i="4"/>
  <c r="BF600" i="4"/>
  <c r="BF601" i="4"/>
  <c r="BF602" i="4"/>
  <c r="BF603" i="4"/>
  <c r="BF605" i="4"/>
  <c r="BF607" i="4"/>
  <c r="BF609" i="4"/>
  <c r="BF610" i="4"/>
  <c r="BF611" i="4"/>
  <c r="BF612" i="4"/>
  <c r="BF613" i="4"/>
  <c r="BF614" i="4"/>
  <c r="BF615" i="4"/>
  <c r="BF617" i="4"/>
  <c r="BF618" i="4"/>
  <c r="BF619" i="4"/>
  <c r="BF620" i="4"/>
  <c r="BF621" i="4"/>
  <c r="BF622" i="4"/>
  <c r="BF623" i="4"/>
  <c r="BF624" i="4"/>
  <c r="BF625" i="4"/>
  <c r="BF626" i="4"/>
  <c r="BF627" i="4"/>
  <c r="BF628" i="4"/>
  <c r="BF629" i="4"/>
  <c r="BF630" i="4"/>
  <c r="BF631" i="4"/>
  <c r="BF632" i="4"/>
  <c r="BF633" i="4"/>
  <c r="BF635" i="4"/>
  <c r="BF637" i="4"/>
  <c r="BF638" i="4"/>
  <c r="BF639" i="4"/>
  <c r="BF640" i="4"/>
  <c r="BF641" i="4"/>
  <c r="BF642" i="4"/>
  <c r="BF643" i="4"/>
  <c r="BF644" i="4"/>
  <c r="BF646" i="4"/>
  <c r="BF647" i="4"/>
  <c r="BF648" i="4"/>
  <c r="BF649" i="4"/>
  <c r="BF651" i="4"/>
  <c r="BF652" i="4"/>
  <c r="BF654" i="4"/>
  <c r="BF655" i="4"/>
  <c r="BF656" i="4"/>
  <c r="BF657" i="4"/>
  <c r="BF658" i="4"/>
  <c r="BF659" i="4"/>
  <c r="BF660" i="4"/>
  <c r="BF297" i="4"/>
  <c r="BF661" i="4"/>
  <c r="BF662" i="4"/>
  <c r="BF663" i="4"/>
  <c r="BF664" i="4"/>
  <c r="BF665" i="4"/>
  <c r="BF666" i="4"/>
  <c r="BF667" i="4"/>
  <c r="BF668" i="4"/>
  <c r="BF669" i="4"/>
  <c r="BF670" i="4"/>
  <c r="BF671" i="4"/>
  <c r="BF672" i="4"/>
  <c r="BF673" i="4"/>
  <c r="BF674" i="4"/>
  <c r="BF675" i="4"/>
  <c r="BF677" i="4"/>
  <c r="BF678" i="4"/>
  <c r="BF679" i="4"/>
  <c r="BF681" i="4"/>
  <c r="BF68" i="4"/>
  <c r="BF683" i="4"/>
  <c r="BF684" i="4"/>
  <c r="BF685" i="4"/>
  <c r="BF686" i="4"/>
  <c r="BF687" i="4"/>
  <c r="BF688" i="4"/>
  <c r="BF689" i="4"/>
  <c r="BF690" i="4"/>
  <c r="BF691" i="4"/>
  <c r="BF692" i="4"/>
  <c r="BF693" i="4"/>
  <c r="BF694" i="4"/>
  <c r="BF695" i="4"/>
  <c r="BF696" i="4"/>
  <c r="BF697" i="4"/>
  <c r="BF698" i="4"/>
  <c r="BF700" i="4"/>
  <c r="BF587" i="4"/>
  <c r="BF701" i="4"/>
  <c r="BF702" i="4"/>
  <c r="BF704" i="4"/>
  <c r="BF705" i="4"/>
  <c r="BF706" i="4"/>
  <c r="BF707" i="4"/>
  <c r="BF708" i="4"/>
  <c r="BF709" i="4"/>
  <c r="BF710" i="4"/>
  <c r="BF711" i="4"/>
  <c r="BF712" i="4"/>
  <c r="BF713" i="4"/>
  <c r="BF714" i="4"/>
  <c r="BF715" i="4"/>
  <c r="BF716" i="4"/>
  <c r="BF717" i="4"/>
  <c r="BF718" i="4"/>
  <c r="BF719" i="4"/>
  <c r="BF720" i="4"/>
  <c r="BF721" i="4"/>
  <c r="BF722" i="4"/>
  <c r="BF723" i="4"/>
  <c r="BF724" i="4"/>
  <c r="BF725" i="4"/>
  <c r="BF726" i="4"/>
  <c r="BF727" i="4"/>
  <c r="BF728" i="4"/>
  <c r="BF729" i="4"/>
  <c r="BF730" i="4"/>
  <c r="BF731" i="4"/>
  <c r="BF732" i="4"/>
  <c r="BF733" i="4"/>
  <c r="BF734" i="4"/>
  <c r="BF735" i="4"/>
  <c r="BF736" i="4"/>
  <c r="BF737" i="4"/>
  <c r="BF738" i="4"/>
  <c r="BF739" i="4"/>
  <c r="BF741" i="4"/>
  <c r="BF742" i="4"/>
  <c r="BF743" i="4"/>
  <c r="BF744" i="4"/>
  <c r="BF745" i="4"/>
  <c r="BF746" i="4"/>
  <c r="BF747" i="4"/>
  <c r="BF748" i="4"/>
  <c r="BF8" i="4"/>
  <c r="BF9" i="4"/>
  <c r="BF10" i="4"/>
  <c r="BF11" i="4"/>
  <c r="BF12" i="4"/>
  <c r="BF13" i="4"/>
  <c r="BF14" i="4"/>
  <c r="BF7" i="4"/>
  <c r="AC237" i="12"/>
  <c r="AD237" i="12"/>
  <c r="AE237" i="12"/>
  <c r="AF237" i="12"/>
  <c r="AG237" i="12"/>
  <c r="AH237" i="12"/>
  <c r="AI237" i="12"/>
  <c r="AJ237" i="12"/>
  <c r="AK237" i="12"/>
  <c r="AL237" i="12"/>
  <c r="AM237" i="12"/>
  <c r="AN237" i="12"/>
  <c r="AO237" i="12"/>
  <c r="AP237" i="12"/>
  <c r="AQ237" i="12"/>
  <c r="AR237" i="12"/>
  <c r="AS237" i="12"/>
  <c r="AT237" i="12"/>
  <c r="AQ237" i="4"/>
  <c r="AA237" i="4"/>
  <c r="R237" i="4"/>
  <c r="M237" i="4"/>
  <c r="J237" i="4" s="1"/>
  <c r="AU237" i="12" l="1"/>
  <c r="AV237" i="12"/>
  <c r="BF760" i="4"/>
  <c r="BF761" i="4"/>
  <c r="BF752" i="4"/>
  <c r="BF757" i="4"/>
  <c r="BF758" i="4"/>
  <c r="BF756" i="4"/>
  <c r="BF764" i="4"/>
  <c r="BF759" i="4"/>
  <c r="BF765" i="4"/>
  <c r="BF766" i="4"/>
  <c r="BF763" i="4"/>
  <c r="BF444" i="4"/>
  <c r="Z237" i="4"/>
  <c r="AP237" i="4"/>
  <c r="AO237" i="4"/>
  <c r="AS237" i="4"/>
  <c r="AT237" i="4" s="1"/>
  <c r="AU237" i="4" s="1"/>
  <c r="AV237" i="4" s="1"/>
  <c r="BF762" i="4" l="1"/>
  <c r="AW237" i="4"/>
  <c r="AX237" i="4" s="1"/>
  <c r="AC555" i="12" l="1"/>
  <c r="AD555" i="12"/>
  <c r="AE555" i="12"/>
  <c r="AF555" i="12"/>
  <c r="AG555" i="12"/>
  <c r="AH555" i="12"/>
  <c r="AI555" i="12"/>
  <c r="AJ555" i="12"/>
  <c r="AK555" i="12"/>
  <c r="AL555" i="12"/>
  <c r="AM555" i="12"/>
  <c r="AN555" i="12"/>
  <c r="AO555" i="12"/>
  <c r="AP555" i="12"/>
  <c r="AQ555" i="12"/>
  <c r="AR555" i="12"/>
  <c r="AS555" i="12"/>
  <c r="AT555" i="12"/>
  <c r="AC419" i="12"/>
  <c r="AD419" i="12"/>
  <c r="AE419" i="12"/>
  <c r="AF419" i="12"/>
  <c r="AG419" i="12"/>
  <c r="AH419" i="12"/>
  <c r="AI419" i="12"/>
  <c r="AJ419" i="12"/>
  <c r="AK419" i="12"/>
  <c r="AL419" i="12"/>
  <c r="AM419" i="12"/>
  <c r="AN419" i="12"/>
  <c r="AO419" i="12"/>
  <c r="AP419" i="12"/>
  <c r="AQ419" i="12"/>
  <c r="AR419" i="12"/>
  <c r="AS419" i="12"/>
  <c r="AT419" i="12"/>
  <c r="AC409" i="12"/>
  <c r="AD409" i="12"/>
  <c r="AE409" i="12"/>
  <c r="AF409" i="12"/>
  <c r="AG409" i="12"/>
  <c r="AH409" i="12"/>
  <c r="AI409" i="12"/>
  <c r="AJ409" i="12"/>
  <c r="AK409" i="12"/>
  <c r="AL409" i="12"/>
  <c r="AM409" i="12"/>
  <c r="AN409" i="12"/>
  <c r="AO409" i="12"/>
  <c r="AP409" i="12"/>
  <c r="AQ409" i="12"/>
  <c r="AR409" i="12"/>
  <c r="AS409" i="12"/>
  <c r="AT409" i="12"/>
  <c r="AV419" i="12" l="1"/>
  <c r="AU419" i="12"/>
  <c r="AV409" i="12"/>
  <c r="AU409" i="12"/>
  <c r="AV555" i="12"/>
  <c r="AU555" i="12"/>
  <c r="AQ555" i="4"/>
  <c r="AA555" i="4"/>
  <c r="R555" i="4"/>
  <c r="M555" i="4"/>
  <c r="Z555" i="4" s="1"/>
  <c r="AQ748" i="4"/>
  <c r="AA748" i="4"/>
  <c r="R748" i="4"/>
  <c r="M748" i="4"/>
  <c r="AS747" i="4"/>
  <c r="AT747" i="4" s="1"/>
  <c r="AU747" i="4" s="1"/>
  <c r="AV747" i="4" s="1"/>
  <c r="AQ747" i="4"/>
  <c r="AA747" i="4"/>
  <c r="R747" i="4"/>
  <c r="M747" i="4"/>
  <c r="Z747" i="4" s="1"/>
  <c r="Z748" i="4" l="1"/>
  <c r="J748" i="4"/>
  <c r="AP748" i="4" s="1"/>
  <c r="J747" i="4"/>
  <c r="AP747" i="4" s="1"/>
  <c r="J555" i="4"/>
  <c r="AP555" i="4" s="1"/>
  <c r="AS555" i="4"/>
  <c r="AT555" i="4" s="1"/>
  <c r="AU555" i="4" s="1"/>
  <c r="AV555" i="4" s="1"/>
  <c r="AW747" i="4"/>
  <c r="AX747" i="4" s="1"/>
  <c r="AS748" i="4"/>
  <c r="AT748" i="4" s="1"/>
  <c r="AU748" i="4" s="1"/>
  <c r="AV748" i="4" s="1"/>
  <c r="AO748" i="4" l="1"/>
  <c r="AO747" i="4"/>
  <c r="AO555" i="4"/>
  <c r="AW555" i="4"/>
  <c r="AX555" i="4" s="1"/>
  <c r="AW748" i="4"/>
  <c r="AX748" i="4" s="1"/>
  <c r="R7" i="5" l="1"/>
  <c r="S7" i="5"/>
  <c r="T7" i="5"/>
  <c r="U7" i="5"/>
  <c r="V7" i="5"/>
  <c r="W7" i="5"/>
  <c r="X7" i="5"/>
  <c r="Y7" i="5"/>
  <c r="Z7" i="5"/>
  <c r="AA7" i="5"/>
  <c r="AB7" i="5"/>
  <c r="AC7" i="5"/>
  <c r="AD7" i="5"/>
  <c r="AE7" i="5"/>
  <c r="AF7" i="5"/>
  <c r="AG7" i="5"/>
  <c r="AH7" i="5"/>
  <c r="AI7" i="5"/>
  <c r="AJ7" i="5"/>
  <c r="AK7" i="5"/>
  <c r="AL7" i="5"/>
  <c r="AM7" i="5"/>
  <c r="AN7" i="5"/>
  <c r="AO7" i="5"/>
  <c r="AP7" i="5"/>
  <c r="AQ7" i="5"/>
  <c r="AR7" i="5"/>
  <c r="AS7" i="5"/>
  <c r="AT7" i="5"/>
  <c r="AU7" i="5"/>
  <c r="AV7" i="5"/>
  <c r="AW7" i="5"/>
  <c r="AX7" i="5"/>
  <c r="AY7" i="5"/>
  <c r="AZ7" i="5"/>
  <c r="BA7" i="5"/>
  <c r="BB7" i="5"/>
  <c r="R9" i="5"/>
  <c r="S9" i="5"/>
  <c r="T9" i="5"/>
  <c r="U9" i="5"/>
  <c r="V9" i="5"/>
  <c r="W9" i="5"/>
  <c r="X9" i="5"/>
  <c r="Y9" i="5"/>
  <c r="Z9" i="5"/>
  <c r="AA9" i="5"/>
  <c r="AB9" i="5"/>
  <c r="AC9" i="5"/>
  <c r="AD9" i="5"/>
  <c r="AE9" i="5"/>
  <c r="AF9" i="5"/>
  <c r="AG9" i="5"/>
  <c r="AH9" i="5"/>
  <c r="AI9" i="5"/>
  <c r="AJ9" i="5"/>
  <c r="AK9" i="5"/>
  <c r="AL9" i="5"/>
  <c r="AM9" i="5"/>
  <c r="AN9" i="5"/>
  <c r="AO9" i="5"/>
  <c r="AP9" i="5"/>
  <c r="AQ9" i="5"/>
  <c r="AR9" i="5"/>
  <c r="AS9" i="5"/>
  <c r="AT9" i="5"/>
  <c r="AU9" i="5"/>
  <c r="AV9" i="5"/>
  <c r="AW9" i="5"/>
  <c r="AX9" i="5"/>
  <c r="AY9" i="5"/>
  <c r="AZ9" i="5"/>
  <c r="BA9" i="5"/>
  <c r="BB9" i="5"/>
  <c r="R10" i="5"/>
  <c r="S10" i="5"/>
  <c r="T10" i="5"/>
  <c r="U10" i="5"/>
  <c r="V10" i="5"/>
  <c r="W10" i="5"/>
  <c r="X10" i="5"/>
  <c r="Y10" i="5"/>
  <c r="Z10" i="5"/>
  <c r="AA10" i="5"/>
  <c r="AB10" i="5"/>
  <c r="AC10" i="5"/>
  <c r="AD10" i="5"/>
  <c r="AE10" i="5"/>
  <c r="AF10" i="5"/>
  <c r="AG10" i="5"/>
  <c r="AH10" i="5"/>
  <c r="AI10" i="5"/>
  <c r="AJ10" i="5"/>
  <c r="AK10" i="5"/>
  <c r="AL10" i="5"/>
  <c r="AM10" i="5"/>
  <c r="AN10" i="5"/>
  <c r="AO10" i="5"/>
  <c r="AP10" i="5"/>
  <c r="AQ10" i="5"/>
  <c r="AR10" i="5"/>
  <c r="AS10" i="5"/>
  <c r="AT10" i="5"/>
  <c r="AU10" i="5"/>
  <c r="AV10" i="5"/>
  <c r="AW10" i="5"/>
  <c r="AX10" i="5"/>
  <c r="AY10" i="5"/>
  <c r="AZ10" i="5"/>
  <c r="BA10" i="5"/>
  <c r="BB10" i="5"/>
  <c r="R11" i="5"/>
  <c r="S11" i="5"/>
  <c r="T11" i="5"/>
  <c r="U11" i="5"/>
  <c r="V11" i="5"/>
  <c r="W11" i="5"/>
  <c r="X11" i="5"/>
  <c r="Y11" i="5"/>
  <c r="Z11" i="5"/>
  <c r="AA11" i="5"/>
  <c r="AB11" i="5"/>
  <c r="AC11" i="5"/>
  <c r="AD11" i="5"/>
  <c r="AE11" i="5"/>
  <c r="AF11" i="5"/>
  <c r="AG11" i="5"/>
  <c r="AH11" i="5"/>
  <c r="AI11" i="5"/>
  <c r="AJ11" i="5"/>
  <c r="AK11" i="5"/>
  <c r="AL11" i="5"/>
  <c r="AM11" i="5"/>
  <c r="AN11" i="5"/>
  <c r="AO11" i="5"/>
  <c r="AP11" i="5"/>
  <c r="AQ11" i="5"/>
  <c r="AR11" i="5"/>
  <c r="AS11" i="5"/>
  <c r="AT11" i="5"/>
  <c r="AU11" i="5"/>
  <c r="AV11" i="5"/>
  <c r="AW11" i="5"/>
  <c r="AX11" i="5"/>
  <c r="AY11" i="5"/>
  <c r="AZ11" i="5"/>
  <c r="BA11" i="5"/>
  <c r="BB11" i="5"/>
  <c r="R12" i="5"/>
  <c r="S12" i="5"/>
  <c r="T12" i="5"/>
  <c r="U12" i="5"/>
  <c r="V12" i="5"/>
  <c r="W12" i="5"/>
  <c r="X12" i="5"/>
  <c r="Y12" i="5"/>
  <c r="Z12" i="5"/>
  <c r="AA12" i="5"/>
  <c r="AB12" i="5"/>
  <c r="AC12" i="5"/>
  <c r="AD12" i="5"/>
  <c r="AE12" i="5"/>
  <c r="AF12" i="5"/>
  <c r="AG12" i="5"/>
  <c r="AH12" i="5"/>
  <c r="AI12" i="5"/>
  <c r="AJ12" i="5"/>
  <c r="AK12" i="5"/>
  <c r="AL12" i="5"/>
  <c r="AM12" i="5"/>
  <c r="AN12" i="5"/>
  <c r="AO12" i="5"/>
  <c r="AP12" i="5"/>
  <c r="AQ12" i="5"/>
  <c r="AR12" i="5"/>
  <c r="AS12" i="5"/>
  <c r="AT12" i="5"/>
  <c r="AU12" i="5"/>
  <c r="AV12" i="5"/>
  <c r="AW12" i="5"/>
  <c r="AX12" i="5"/>
  <c r="AY12" i="5"/>
  <c r="AZ12" i="5"/>
  <c r="BA12" i="5"/>
  <c r="BB12" i="5"/>
  <c r="R13" i="5"/>
  <c r="S13" i="5"/>
  <c r="T13" i="5"/>
  <c r="U13" i="5"/>
  <c r="V13" i="5"/>
  <c r="W13" i="5"/>
  <c r="X13" i="5"/>
  <c r="Y13" i="5"/>
  <c r="Z13" i="5"/>
  <c r="AA13" i="5"/>
  <c r="AB13" i="5"/>
  <c r="AC13" i="5"/>
  <c r="AD13" i="5"/>
  <c r="AE13" i="5"/>
  <c r="AF13" i="5"/>
  <c r="AG13" i="5"/>
  <c r="AH13" i="5"/>
  <c r="AI13" i="5"/>
  <c r="AJ13" i="5"/>
  <c r="AK13" i="5"/>
  <c r="AL13" i="5"/>
  <c r="AM13" i="5"/>
  <c r="AN13" i="5"/>
  <c r="AO13" i="5"/>
  <c r="AP13" i="5"/>
  <c r="AQ13" i="5"/>
  <c r="AR13" i="5"/>
  <c r="AS13" i="5"/>
  <c r="AT13" i="5"/>
  <c r="AU13" i="5"/>
  <c r="AV13" i="5"/>
  <c r="AW13" i="5"/>
  <c r="AX13" i="5"/>
  <c r="AY13" i="5"/>
  <c r="AZ13" i="5"/>
  <c r="BA13" i="5"/>
  <c r="BB13" i="5"/>
  <c r="R14" i="5"/>
  <c r="S14" i="5"/>
  <c r="T14" i="5"/>
  <c r="U14" i="5"/>
  <c r="V14" i="5"/>
  <c r="W14" i="5"/>
  <c r="X14" i="5"/>
  <c r="Y14" i="5"/>
  <c r="Z14" i="5"/>
  <c r="AA14" i="5"/>
  <c r="AB14" i="5"/>
  <c r="AC14" i="5"/>
  <c r="AD14" i="5"/>
  <c r="AE14" i="5"/>
  <c r="AF14" i="5"/>
  <c r="AG14" i="5"/>
  <c r="AH14" i="5"/>
  <c r="AI14" i="5"/>
  <c r="AJ14" i="5"/>
  <c r="AK14" i="5"/>
  <c r="AL14" i="5"/>
  <c r="AM14" i="5"/>
  <c r="AN14" i="5"/>
  <c r="AO14" i="5"/>
  <c r="AP14" i="5"/>
  <c r="AQ14" i="5"/>
  <c r="AR14" i="5"/>
  <c r="AS14" i="5"/>
  <c r="AT14" i="5"/>
  <c r="AU14" i="5"/>
  <c r="AV14" i="5"/>
  <c r="AW14" i="5"/>
  <c r="AX14" i="5"/>
  <c r="AY14" i="5"/>
  <c r="AZ14" i="5"/>
  <c r="BA14" i="5"/>
  <c r="BB14" i="5"/>
  <c r="R15" i="5"/>
  <c r="S15" i="5"/>
  <c r="T15" i="5"/>
  <c r="U15" i="5"/>
  <c r="V15" i="5"/>
  <c r="W15" i="5"/>
  <c r="X15" i="5"/>
  <c r="Y15" i="5"/>
  <c r="Z15" i="5"/>
  <c r="AA15" i="5"/>
  <c r="AB15" i="5"/>
  <c r="AC15" i="5"/>
  <c r="AD15" i="5"/>
  <c r="AE15" i="5"/>
  <c r="AF15" i="5"/>
  <c r="AG15" i="5"/>
  <c r="AH15" i="5"/>
  <c r="AI15" i="5"/>
  <c r="AJ15" i="5"/>
  <c r="AK15" i="5"/>
  <c r="AL15" i="5"/>
  <c r="AM15" i="5"/>
  <c r="AN15" i="5"/>
  <c r="AO15" i="5"/>
  <c r="AP15" i="5"/>
  <c r="AQ15" i="5"/>
  <c r="AR15" i="5"/>
  <c r="AS15" i="5"/>
  <c r="AT15" i="5"/>
  <c r="AU15" i="5"/>
  <c r="AV15" i="5"/>
  <c r="AW15" i="5"/>
  <c r="AX15" i="5"/>
  <c r="AY15" i="5"/>
  <c r="AZ15" i="5"/>
  <c r="BA15" i="5"/>
  <c r="BB15" i="5"/>
  <c r="R16" i="5"/>
  <c r="S16" i="5"/>
  <c r="T16" i="5"/>
  <c r="U16" i="5"/>
  <c r="V16" i="5"/>
  <c r="W16" i="5"/>
  <c r="X16" i="5"/>
  <c r="Y16" i="5"/>
  <c r="Z16" i="5"/>
  <c r="AA16" i="5"/>
  <c r="AB16" i="5"/>
  <c r="AC16" i="5"/>
  <c r="AD16" i="5"/>
  <c r="AE16" i="5"/>
  <c r="AF16" i="5"/>
  <c r="AG16" i="5"/>
  <c r="AH16" i="5"/>
  <c r="AI16" i="5"/>
  <c r="AJ16" i="5"/>
  <c r="AK16" i="5"/>
  <c r="AL16" i="5"/>
  <c r="AM16" i="5"/>
  <c r="AN16" i="5"/>
  <c r="AO16" i="5"/>
  <c r="AP16" i="5"/>
  <c r="AQ16" i="5"/>
  <c r="AR16" i="5"/>
  <c r="AS16" i="5"/>
  <c r="AT16" i="5"/>
  <c r="AU16" i="5"/>
  <c r="AV16" i="5"/>
  <c r="AW16" i="5"/>
  <c r="AX16" i="5"/>
  <c r="AY16" i="5"/>
  <c r="AZ16" i="5"/>
  <c r="BA16" i="5"/>
  <c r="BB16" i="5"/>
  <c r="R17" i="5"/>
  <c r="S17" i="5"/>
  <c r="T17" i="5"/>
  <c r="U17" i="5"/>
  <c r="V17" i="5"/>
  <c r="W17" i="5"/>
  <c r="X17" i="5"/>
  <c r="Y17" i="5"/>
  <c r="Z17" i="5"/>
  <c r="AA17" i="5"/>
  <c r="AB17" i="5"/>
  <c r="AC17" i="5"/>
  <c r="AD17" i="5"/>
  <c r="AE17" i="5"/>
  <c r="AF17" i="5"/>
  <c r="AG17" i="5"/>
  <c r="AH17" i="5"/>
  <c r="AI17" i="5"/>
  <c r="AJ17" i="5"/>
  <c r="AK17" i="5"/>
  <c r="AL17" i="5"/>
  <c r="AM17" i="5"/>
  <c r="AN17" i="5"/>
  <c r="AO17" i="5"/>
  <c r="AP17" i="5"/>
  <c r="AQ17" i="5"/>
  <c r="AR17" i="5"/>
  <c r="AS17" i="5"/>
  <c r="AT17" i="5"/>
  <c r="AU17" i="5"/>
  <c r="AV17" i="5"/>
  <c r="AW17" i="5"/>
  <c r="AX17" i="5"/>
  <c r="AY17" i="5"/>
  <c r="AZ17" i="5"/>
  <c r="BA17" i="5"/>
  <c r="BB17" i="5"/>
  <c r="R18" i="5"/>
  <c r="S18" i="5"/>
  <c r="T18" i="5"/>
  <c r="U18" i="5"/>
  <c r="V18" i="5"/>
  <c r="W18" i="5"/>
  <c r="X18" i="5"/>
  <c r="Y18" i="5"/>
  <c r="Z18" i="5"/>
  <c r="AA18" i="5"/>
  <c r="AB18" i="5"/>
  <c r="AC18" i="5"/>
  <c r="AD18" i="5"/>
  <c r="AE18" i="5"/>
  <c r="AF18" i="5"/>
  <c r="AG18" i="5"/>
  <c r="AH18" i="5"/>
  <c r="AI18" i="5"/>
  <c r="AJ18" i="5"/>
  <c r="AK18" i="5"/>
  <c r="AL18" i="5"/>
  <c r="AM18" i="5"/>
  <c r="AN18" i="5"/>
  <c r="AO18" i="5"/>
  <c r="AP18" i="5"/>
  <c r="AQ18" i="5"/>
  <c r="AR18" i="5"/>
  <c r="AS18" i="5"/>
  <c r="AT18" i="5"/>
  <c r="AU18" i="5"/>
  <c r="AV18" i="5"/>
  <c r="AW18" i="5"/>
  <c r="AX18" i="5"/>
  <c r="AY18" i="5"/>
  <c r="AZ18" i="5"/>
  <c r="BA18" i="5"/>
  <c r="BB18" i="5"/>
  <c r="R19" i="5"/>
  <c r="S19" i="5"/>
  <c r="T19" i="5"/>
  <c r="U19" i="5"/>
  <c r="V19" i="5"/>
  <c r="W19" i="5"/>
  <c r="X19" i="5"/>
  <c r="Y19" i="5"/>
  <c r="Z19" i="5"/>
  <c r="AA19" i="5"/>
  <c r="AB19" i="5"/>
  <c r="AC19" i="5"/>
  <c r="AD19" i="5"/>
  <c r="AE19" i="5"/>
  <c r="AF19" i="5"/>
  <c r="AG19" i="5"/>
  <c r="AH19" i="5"/>
  <c r="AI19" i="5"/>
  <c r="AJ19" i="5"/>
  <c r="AK19" i="5"/>
  <c r="AL19" i="5"/>
  <c r="AM19" i="5"/>
  <c r="AN19" i="5"/>
  <c r="AO19" i="5"/>
  <c r="AP19" i="5"/>
  <c r="AQ19" i="5"/>
  <c r="AR19" i="5"/>
  <c r="AS19" i="5"/>
  <c r="AT19" i="5"/>
  <c r="AU19" i="5"/>
  <c r="AV19" i="5"/>
  <c r="AW19" i="5"/>
  <c r="AX19" i="5"/>
  <c r="AY19" i="5"/>
  <c r="AZ19" i="5"/>
  <c r="BA19" i="5"/>
  <c r="BB19" i="5"/>
  <c r="R20" i="5"/>
  <c r="S20" i="5"/>
  <c r="T20" i="5"/>
  <c r="U20" i="5"/>
  <c r="V20" i="5"/>
  <c r="W20" i="5"/>
  <c r="X20" i="5"/>
  <c r="Y20" i="5"/>
  <c r="Z20" i="5"/>
  <c r="AA20" i="5"/>
  <c r="AB20" i="5"/>
  <c r="AC20" i="5"/>
  <c r="AD20" i="5"/>
  <c r="AE20" i="5"/>
  <c r="AF20" i="5"/>
  <c r="AG20" i="5"/>
  <c r="AH20" i="5"/>
  <c r="AI20" i="5"/>
  <c r="AJ20" i="5"/>
  <c r="AK20" i="5"/>
  <c r="AL20" i="5"/>
  <c r="AM20" i="5"/>
  <c r="AN20" i="5"/>
  <c r="AO20" i="5"/>
  <c r="AP20" i="5"/>
  <c r="AQ20" i="5"/>
  <c r="AR20" i="5"/>
  <c r="AS20" i="5"/>
  <c r="AT20" i="5"/>
  <c r="AU20" i="5"/>
  <c r="AV20" i="5"/>
  <c r="AW20" i="5"/>
  <c r="AX20" i="5"/>
  <c r="AY20" i="5"/>
  <c r="AZ20" i="5"/>
  <c r="BA20" i="5"/>
  <c r="BB20" i="5"/>
  <c r="R21" i="5"/>
  <c r="S21" i="5"/>
  <c r="T21" i="5"/>
  <c r="U21" i="5"/>
  <c r="V21" i="5"/>
  <c r="W21" i="5"/>
  <c r="X21" i="5"/>
  <c r="Y21" i="5"/>
  <c r="Z21" i="5"/>
  <c r="AA21" i="5"/>
  <c r="AB21" i="5"/>
  <c r="AC21" i="5"/>
  <c r="AD21" i="5"/>
  <c r="AE21" i="5"/>
  <c r="AF21" i="5"/>
  <c r="AG21" i="5"/>
  <c r="AH21" i="5"/>
  <c r="AI21" i="5"/>
  <c r="AJ21" i="5"/>
  <c r="AK21" i="5"/>
  <c r="AL21" i="5"/>
  <c r="AM21" i="5"/>
  <c r="AN21" i="5"/>
  <c r="AO21" i="5"/>
  <c r="AP21" i="5"/>
  <c r="AQ21" i="5"/>
  <c r="AR21" i="5"/>
  <c r="AS21" i="5"/>
  <c r="AT21" i="5"/>
  <c r="AU21" i="5"/>
  <c r="AV21" i="5"/>
  <c r="AW21" i="5"/>
  <c r="AX21" i="5"/>
  <c r="AY21" i="5"/>
  <c r="AZ21" i="5"/>
  <c r="BA21" i="5"/>
  <c r="BB21" i="5"/>
  <c r="R22" i="5"/>
  <c r="S22" i="5"/>
  <c r="T22" i="5"/>
  <c r="U22" i="5"/>
  <c r="V22" i="5"/>
  <c r="W22" i="5"/>
  <c r="X22" i="5"/>
  <c r="Y22" i="5"/>
  <c r="Z22" i="5"/>
  <c r="AA22" i="5"/>
  <c r="AB22" i="5"/>
  <c r="AC22" i="5"/>
  <c r="AD22" i="5"/>
  <c r="AE22" i="5"/>
  <c r="AF22" i="5"/>
  <c r="AG22" i="5"/>
  <c r="AH22" i="5"/>
  <c r="AI22" i="5"/>
  <c r="AJ22" i="5"/>
  <c r="AK22" i="5"/>
  <c r="AL22" i="5"/>
  <c r="AM22" i="5"/>
  <c r="AN22" i="5"/>
  <c r="AO22" i="5"/>
  <c r="AP22" i="5"/>
  <c r="AQ22" i="5"/>
  <c r="AR22" i="5"/>
  <c r="AS22" i="5"/>
  <c r="AT22" i="5"/>
  <c r="AU22" i="5"/>
  <c r="AV22" i="5"/>
  <c r="AW22" i="5"/>
  <c r="AX22" i="5"/>
  <c r="AY22" i="5"/>
  <c r="AZ22" i="5"/>
  <c r="BA22" i="5"/>
  <c r="BB22" i="5"/>
  <c r="R23" i="5"/>
  <c r="S23" i="5"/>
  <c r="T23" i="5"/>
  <c r="U23" i="5"/>
  <c r="V23" i="5"/>
  <c r="W23" i="5"/>
  <c r="X23" i="5"/>
  <c r="Y23" i="5"/>
  <c r="Z23" i="5"/>
  <c r="AA23" i="5"/>
  <c r="AB23" i="5"/>
  <c r="AC23" i="5"/>
  <c r="AD23" i="5"/>
  <c r="AE23" i="5"/>
  <c r="AF23" i="5"/>
  <c r="AG23" i="5"/>
  <c r="AH23" i="5"/>
  <c r="AI23" i="5"/>
  <c r="AJ23" i="5"/>
  <c r="AK23" i="5"/>
  <c r="AL23" i="5"/>
  <c r="AM23" i="5"/>
  <c r="AN23" i="5"/>
  <c r="AO23" i="5"/>
  <c r="AP23" i="5"/>
  <c r="AQ23" i="5"/>
  <c r="AR23" i="5"/>
  <c r="AS23" i="5"/>
  <c r="AT23" i="5"/>
  <c r="AU23" i="5"/>
  <c r="AV23" i="5"/>
  <c r="AW23" i="5"/>
  <c r="AX23" i="5"/>
  <c r="AY23" i="5"/>
  <c r="AZ23" i="5"/>
  <c r="BA23" i="5"/>
  <c r="BB23" i="5"/>
  <c r="R24" i="5"/>
  <c r="S24" i="5"/>
  <c r="T24" i="5"/>
  <c r="U24" i="5"/>
  <c r="V24" i="5"/>
  <c r="W24" i="5"/>
  <c r="X24" i="5"/>
  <c r="Y24" i="5"/>
  <c r="Z24" i="5"/>
  <c r="AA24" i="5"/>
  <c r="AB24" i="5"/>
  <c r="AC24" i="5"/>
  <c r="AD24" i="5"/>
  <c r="AE24" i="5"/>
  <c r="AF24" i="5"/>
  <c r="AG24" i="5"/>
  <c r="AH24" i="5"/>
  <c r="AI24" i="5"/>
  <c r="AJ24" i="5"/>
  <c r="AK24" i="5"/>
  <c r="AL24" i="5"/>
  <c r="AM24" i="5"/>
  <c r="AN24" i="5"/>
  <c r="AO24" i="5"/>
  <c r="AP24" i="5"/>
  <c r="AQ24" i="5"/>
  <c r="AR24" i="5"/>
  <c r="AS24" i="5"/>
  <c r="AT24" i="5"/>
  <c r="AU24" i="5"/>
  <c r="AV24" i="5"/>
  <c r="AW24" i="5"/>
  <c r="AX24" i="5"/>
  <c r="AY24" i="5"/>
  <c r="AZ24" i="5"/>
  <c r="BA24" i="5"/>
  <c r="BB24" i="5"/>
  <c r="R25" i="5"/>
  <c r="S25" i="5"/>
  <c r="T25" i="5"/>
  <c r="U25" i="5"/>
  <c r="V25" i="5"/>
  <c r="W25" i="5"/>
  <c r="X25" i="5"/>
  <c r="Y25" i="5"/>
  <c r="Z25" i="5"/>
  <c r="AA25" i="5"/>
  <c r="AB25" i="5"/>
  <c r="AC25" i="5"/>
  <c r="AD25" i="5"/>
  <c r="AE25" i="5"/>
  <c r="AF25" i="5"/>
  <c r="AG25" i="5"/>
  <c r="AH25" i="5"/>
  <c r="AI25" i="5"/>
  <c r="AJ25" i="5"/>
  <c r="AK25" i="5"/>
  <c r="AL25" i="5"/>
  <c r="AM25" i="5"/>
  <c r="AN25" i="5"/>
  <c r="AO25" i="5"/>
  <c r="AP25" i="5"/>
  <c r="AQ25" i="5"/>
  <c r="AR25" i="5"/>
  <c r="AS25" i="5"/>
  <c r="AT25" i="5"/>
  <c r="AU25" i="5"/>
  <c r="AV25" i="5"/>
  <c r="AW25" i="5"/>
  <c r="AX25" i="5"/>
  <c r="AY25" i="5"/>
  <c r="AZ25" i="5"/>
  <c r="BA25" i="5"/>
  <c r="BB25" i="5"/>
  <c r="R26" i="5"/>
  <c r="S26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AH26" i="5"/>
  <c r="AI26" i="5"/>
  <c r="AJ26" i="5"/>
  <c r="AK26" i="5"/>
  <c r="AL26" i="5"/>
  <c r="AM26" i="5"/>
  <c r="AN26" i="5"/>
  <c r="AO26" i="5"/>
  <c r="AP26" i="5"/>
  <c r="AQ26" i="5"/>
  <c r="AR26" i="5"/>
  <c r="AS26" i="5"/>
  <c r="AT26" i="5"/>
  <c r="AU26" i="5"/>
  <c r="AV26" i="5"/>
  <c r="AW26" i="5"/>
  <c r="AX26" i="5"/>
  <c r="AY26" i="5"/>
  <c r="AZ26" i="5"/>
  <c r="BA26" i="5"/>
  <c r="BB26" i="5"/>
  <c r="R27" i="5"/>
  <c r="S27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AG27" i="5"/>
  <c r="AH27" i="5"/>
  <c r="AI27" i="5"/>
  <c r="AJ27" i="5"/>
  <c r="AK27" i="5"/>
  <c r="AL27" i="5"/>
  <c r="AM27" i="5"/>
  <c r="AN27" i="5"/>
  <c r="AO27" i="5"/>
  <c r="AP27" i="5"/>
  <c r="AQ27" i="5"/>
  <c r="AR27" i="5"/>
  <c r="AS27" i="5"/>
  <c r="AT27" i="5"/>
  <c r="AU27" i="5"/>
  <c r="AV27" i="5"/>
  <c r="AW27" i="5"/>
  <c r="AX27" i="5"/>
  <c r="AY27" i="5"/>
  <c r="AZ27" i="5"/>
  <c r="BA27" i="5"/>
  <c r="BB27" i="5"/>
  <c r="R28" i="5"/>
  <c r="S28" i="5"/>
  <c r="T28" i="5"/>
  <c r="U28" i="5"/>
  <c r="V28" i="5"/>
  <c r="W28" i="5"/>
  <c r="X28" i="5"/>
  <c r="Y28" i="5"/>
  <c r="Z28" i="5"/>
  <c r="AA28" i="5"/>
  <c r="AB28" i="5"/>
  <c r="AC28" i="5"/>
  <c r="AD28" i="5"/>
  <c r="AE28" i="5"/>
  <c r="AF28" i="5"/>
  <c r="AG28" i="5"/>
  <c r="AH28" i="5"/>
  <c r="AI28" i="5"/>
  <c r="AJ28" i="5"/>
  <c r="AK28" i="5"/>
  <c r="AL28" i="5"/>
  <c r="AM28" i="5"/>
  <c r="AN28" i="5"/>
  <c r="AO28" i="5"/>
  <c r="AP28" i="5"/>
  <c r="AQ28" i="5"/>
  <c r="AR28" i="5"/>
  <c r="AS28" i="5"/>
  <c r="AT28" i="5"/>
  <c r="AU28" i="5"/>
  <c r="AV28" i="5"/>
  <c r="AW28" i="5"/>
  <c r="AX28" i="5"/>
  <c r="AY28" i="5"/>
  <c r="AZ28" i="5"/>
  <c r="BA28" i="5"/>
  <c r="BB28" i="5"/>
  <c r="R29" i="5"/>
  <c r="S29" i="5"/>
  <c r="T29" i="5"/>
  <c r="U29" i="5"/>
  <c r="V29" i="5"/>
  <c r="W29" i="5"/>
  <c r="X29" i="5"/>
  <c r="Y29" i="5"/>
  <c r="Z29" i="5"/>
  <c r="AA29" i="5"/>
  <c r="AB29" i="5"/>
  <c r="AC29" i="5"/>
  <c r="AD29" i="5"/>
  <c r="AE29" i="5"/>
  <c r="AF29" i="5"/>
  <c r="AG29" i="5"/>
  <c r="AH29" i="5"/>
  <c r="AI29" i="5"/>
  <c r="AJ29" i="5"/>
  <c r="AK29" i="5"/>
  <c r="AL29" i="5"/>
  <c r="AM29" i="5"/>
  <c r="AN29" i="5"/>
  <c r="AO29" i="5"/>
  <c r="AP29" i="5"/>
  <c r="AQ29" i="5"/>
  <c r="AR29" i="5"/>
  <c r="AS29" i="5"/>
  <c r="AT29" i="5"/>
  <c r="AU29" i="5"/>
  <c r="AV29" i="5"/>
  <c r="AW29" i="5"/>
  <c r="AX29" i="5"/>
  <c r="AY29" i="5"/>
  <c r="AZ29" i="5"/>
  <c r="BA29" i="5"/>
  <c r="BB29" i="5"/>
  <c r="R30" i="5"/>
  <c r="S30" i="5"/>
  <c r="T30" i="5"/>
  <c r="U30" i="5"/>
  <c r="V30" i="5"/>
  <c r="W30" i="5"/>
  <c r="X30" i="5"/>
  <c r="Y30" i="5"/>
  <c r="Z30" i="5"/>
  <c r="AA30" i="5"/>
  <c r="AB30" i="5"/>
  <c r="AC30" i="5"/>
  <c r="AD30" i="5"/>
  <c r="AE30" i="5"/>
  <c r="AF30" i="5"/>
  <c r="AG30" i="5"/>
  <c r="AH30" i="5"/>
  <c r="AI30" i="5"/>
  <c r="AJ30" i="5"/>
  <c r="AK30" i="5"/>
  <c r="AL30" i="5"/>
  <c r="AM30" i="5"/>
  <c r="AN30" i="5"/>
  <c r="AO30" i="5"/>
  <c r="AP30" i="5"/>
  <c r="AQ30" i="5"/>
  <c r="AR30" i="5"/>
  <c r="AS30" i="5"/>
  <c r="AT30" i="5"/>
  <c r="AU30" i="5"/>
  <c r="AV30" i="5"/>
  <c r="AW30" i="5"/>
  <c r="AX30" i="5"/>
  <c r="AY30" i="5"/>
  <c r="AZ30" i="5"/>
  <c r="BA30" i="5"/>
  <c r="BB30" i="5"/>
  <c r="R31" i="5"/>
  <c r="S31" i="5"/>
  <c r="T31" i="5"/>
  <c r="U31" i="5"/>
  <c r="V31" i="5"/>
  <c r="W31" i="5"/>
  <c r="X31" i="5"/>
  <c r="Y31" i="5"/>
  <c r="Z31" i="5"/>
  <c r="AA31" i="5"/>
  <c r="AB31" i="5"/>
  <c r="AC31" i="5"/>
  <c r="AD31" i="5"/>
  <c r="AE31" i="5"/>
  <c r="AF31" i="5"/>
  <c r="AG31" i="5"/>
  <c r="AH31" i="5"/>
  <c r="AI31" i="5"/>
  <c r="AJ31" i="5"/>
  <c r="AK31" i="5"/>
  <c r="AL31" i="5"/>
  <c r="AM31" i="5"/>
  <c r="AN31" i="5"/>
  <c r="AO31" i="5"/>
  <c r="AP31" i="5"/>
  <c r="AQ31" i="5"/>
  <c r="AR31" i="5"/>
  <c r="AS31" i="5"/>
  <c r="AT31" i="5"/>
  <c r="AU31" i="5"/>
  <c r="AV31" i="5"/>
  <c r="AW31" i="5"/>
  <c r="AX31" i="5"/>
  <c r="AY31" i="5"/>
  <c r="AZ31" i="5"/>
  <c r="BA31" i="5"/>
  <c r="BB31" i="5"/>
  <c r="R32" i="5"/>
  <c r="S32" i="5"/>
  <c r="T32" i="5"/>
  <c r="U32" i="5"/>
  <c r="V32" i="5"/>
  <c r="W32" i="5"/>
  <c r="X32" i="5"/>
  <c r="Y32" i="5"/>
  <c r="Z32" i="5"/>
  <c r="AA32" i="5"/>
  <c r="AB32" i="5"/>
  <c r="AC32" i="5"/>
  <c r="AD32" i="5"/>
  <c r="AE32" i="5"/>
  <c r="AF32" i="5"/>
  <c r="AG32" i="5"/>
  <c r="AH32" i="5"/>
  <c r="AI32" i="5"/>
  <c r="AJ32" i="5"/>
  <c r="AK32" i="5"/>
  <c r="AL32" i="5"/>
  <c r="AM32" i="5"/>
  <c r="AN32" i="5"/>
  <c r="AO32" i="5"/>
  <c r="AP32" i="5"/>
  <c r="AQ32" i="5"/>
  <c r="AR32" i="5"/>
  <c r="AS32" i="5"/>
  <c r="AT32" i="5"/>
  <c r="AU32" i="5"/>
  <c r="AV32" i="5"/>
  <c r="AW32" i="5"/>
  <c r="AX32" i="5"/>
  <c r="AY32" i="5"/>
  <c r="AZ32" i="5"/>
  <c r="BA32" i="5"/>
  <c r="BB32" i="5"/>
  <c r="R33" i="5"/>
  <c r="S33" i="5"/>
  <c r="T33" i="5"/>
  <c r="U33" i="5"/>
  <c r="V33" i="5"/>
  <c r="W33" i="5"/>
  <c r="X33" i="5"/>
  <c r="Y33" i="5"/>
  <c r="Z33" i="5"/>
  <c r="AA33" i="5"/>
  <c r="AB33" i="5"/>
  <c r="AC33" i="5"/>
  <c r="AD33" i="5"/>
  <c r="AE33" i="5"/>
  <c r="AF33" i="5"/>
  <c r="AG33" i="5"/>
  <c r="AH33" i="5"/>
  <c r="AI33" i="5"/>
  <c r="AJ33" i="5"/>
  <c r="AK33" i="5"/>
  <c r="AL33" i="5"/>
  <c r="AM33" i="5"/>
  <c r="AN33" i="5"/>
  <c r="AO33" i="5"/>
  <c r="AP33" i="5"/>
  <c r="AQ33" i="5"/>
  <c r="AR33" i="5"/>
  <c r="AS33" i="5"/>
  <c r="AT33" i="5"/>
  <c r="AU33" i="5"/>
  <c r="AV33" i="5"/>
  <c r="AW33" i="5"/>
  <c r="AX33" i="5"/>
  <c r="AY33" i="5"/>
  <c r="AZ33" i="5"/>
  <c r="BA33" i="5"/>
  <c r="BB33" i="5"/>
  <c r="R34" i="5"/>
  <c r="S34" i="5"/>
  <c r="T34" i="5"/>
  <c r="U34" i="5"/>
  <c r="V34" i="5"/>
  <c r="W34" i="5"/>
  <c r="X34" i="5"/>
  <c r="Y34" i="5"/>
  <c r="Z34" i="5"/>
  <c r="AA34" i="5"/>
  <c r="AB34" i="5"/>
  <c r="AC34" i="5"/>
  <c r="AD34" i="5"/>
  <c r="AE34" i="5"/>
  <c r="AF34" i="5"/>
  <c r="AG34" i="5"/>
  <c r="AH34" i="5"/>
  <c r="AI34" i="5"/>
  <c r="AJ34" i="5"/>
  <c r="AK34" i="5"/>
  <c r="AL34" i="5"/>
  <c r="AM34" i="5"/>
  <c r="AN34" i="5"/>
  <c r="AO34" i="5"/>
  <c r="AP34" i="5"/>
  <c r="AQ34" i="5"/>
  <c r="AR34" i="5"/>
  <c r="AS34" i="5"/>
  <c r="AT34" i="5"/>
  <c r="AU34" i="5"/>
  <c r="AV34" i="5"/>
  <c r="AW34" i="5"/>
  <c r="AX34" i="5"/>
  <c r="AY34" i="5"/>
  <c r="AZ34" i="5"/>
  <c r="BA34" i="5"/>
  <c r="BB34" i="5"/>
  <c r="R35" i="5"/>
  <c r="S35" i="5"/>
  <c r="T35" i="5"/>
  <c r="U35" i="5"/>
  <c r="V35" i="5"/>
  <c r="W35" i="5"/>
  <c r="X35" i="5"/>
  <c r="Y35" i="5"/>
  <c r="Z35" i="5"/>
  <c r="AA35" i="5"/>
  <c r="AB35" i="5"/>
  <c r="AC35" i="5"/>
  <c r="AD35" i="5"/>
  <c r="AE35" i="5"/>
  <c r="AF35" i="5"/>
  <c r="AG35" i="5"/>
  <c r="AH35" i="5"/>
  <c r="AI35" i="5"/>
  <c r="AJ35" i="5"/>
  <c r="AK35" i="5"/>
  <c r="AL35" i="5"/>
  <c r="AM35" i="5"/>
  <c r="AN35" i="5"/>
  <c r="AO35" i="5"/>
  <c r="AP35" i="5"/>
  <c r="AQ35" i="5"/>
  <c r="AR35" i="5"/>
  <c r="AS35" i="5"/>
  <c r="AT35" i="5"/>
  <c r="AU35" i="5"/>
  <c r="AV35" i="5"/>
  <c r="AW35" i="5"/>
  <c r="AX35" i="5"/>
  <c r="AY35" i="5"/>
  <c r="AZ35" i="5"/>
  <c r="BA35" i="5"/>
  <c r="BB35" i="5"/>
  <c r="R36" i="5"/>
  <c r="S36" i="5"/>
  <c r="T36" i="5"/>
  <c r="U36" i="5"/>
  <c r="V36" i="5"/>
  <c r="W36" i="5"/>
  <c r="X36" i="5"/>
  <c r="Y36" i="5"/>
  <c r="Z36" i="5"/>
  <c r="AA36" i="5"/>
  <c r="AB36" i="5"/>
  <c r="AC36" i="5"/>
  <c r="AD36" i="5"/>
  <c r="AE36" i="5"/>
  <c r="AF36" i="5"/>
  <c r="AG36" i="5"/>
  <c r="AH36" i="5"/>
  <c r="AI36" i="5"/>
  <c r="AJ36" i="5"/>
  <c r="AK36" i="5"/>
  <c r="AL36" i="5"/>
  <c r="AM36" i="5"/>
  <c r="AN36" i="5"/>
  <c r="AO36" i="5"/>
  <c r="AP36" i="5"/>
  <c r="AQ36" i="5"/>
  <c r="AR36" i="5"/>
  <c r="AS36" i="5"/>
  <c r="AT36" i="5"/>
  <c r="AU36" i="5"/>
  <c r="AV36" i="5"/>
  <c r="AW36" i="5"/>
  <c r="AX36" i="5"/>
  <c r="AY36" i="5"/>
  <c r="AZ36" i="5"/>
  <c r="BA36" i="5"/>
  <c r="BB36" i="5"/>
  <c r="R37" i="5"/>
  <c r="S37" i="5"/>
  <c r="T37" i="5"/>
  <c r="U37" i="5"/>
  <c r="V37" i="5"/>
  <c r="W37" i="5"/>
  <c r="X37" i="5"/>
  <c r="Y37" i="5"/>
  <c r="Z37" i="5"/>
  <c r="AA37" i="5"/>
  <c r="AB37" i="5"/>
  <c r="AC37" i="5"/>
  <c r="AD37" i="5"/>
  <c r="AE37" i="5"/>
  <c r="AF37" i="5"/>
  <c r="AG37" i="5"/>
  <c r="AH37" i="5"/>
  <c r="AI37" i="5"/>
  <c r="AJ37" i="5"/>
  <c r="AK37" i="5"/>
  <c r="AL37" i="5"/>
  <c r="AM37" i="5"/>
  <c r="AN37" i="5"/>
  <c r="AO37" i="5"/>
  <c r="AP37" i="5"/>
  <c r="AQ37" i="5"/>
  <c r="AR37" i="5"/>
  <c r="AS37" i="5"/>
  <c r="AT37" i="5"/>
  <c r="AU37" i="5"/>
  <c r="AV37" i="5"/>
  <c r="AW37" i="5"/>
  <c r="AX37" i="5"/>
  <c r="AY37" i="5"/>
  <c r="AZ37" i="5"/>
  <c r="BA37" i="5"/>
  <c r="BB37" i="5"/>
  <c r="R38" i="5"/>
  <c r="S38" i="5"/>
  <c r="T38" i="5"/>
  <c r="U38" i="5"/>
  <c r="V38" i="5"/>
  <c r="W38" i="5"/>
  <c r="X38" i="5"/>
  <c r="Y38" i="5"/>
  <c r="Z38" i="5"/>
  <c r="AA38" i="5"/>
  <c r="AB38" i="5"/>
  <c r="AC38" i="5"/>
  <c r="AD38" i="5"/>
  <c r="AE38" i="5"/>
  <c r="AF38" i="5"/>
  <c r="AG38" i="5"/>
  <c r="AH38" i="5"/>
  <c r="AI38" i="5"/>
  <c r="AJ38" i="5"/>
  <c r="AK38" i="5"/>
  <c r="AL38" i="5"/>
  <c r="AM38" i="5"/>
  <c r="AN38" i="5"/>
  <c r="AO38" i="5"/>
  <c r="AP38" i="5"/>
  <c r="AQ38" i="5"/>
  <c r="AR38" i="5"/>
  <c r="AS38" i="5"/>
  <c r="AT38" i="5"/>
  <c r="AU38" i="5"/>
  <c r="AV38" i="5"/>
  <c r="AW38" i="5"/>
  <c r="AX38" i="5"/>
  <c r="AY38" i="5"/>
  <c r="AZ38" i="5"/>
  <c r="BA38" i="5"/>
  <c r="BB38" i="5"/>
  <c r="R39" i="5"/>
  <c r="S39" i="5"/>
  <c r="T39" i="5"/>
  <c r="U39" i="5"/>
  <c r="V39" i="5"/>
  <c r="W39" i="5"/>
  <c r="X39" i="5"/>
  <c r="Y39" i="5"/>
  <c r="Z39" i="5"/>
  <c r="AA39" i="5"/>
  <c r="AB39" i="5"/>
  <c r="AC39" i="5"/>
  <c r="AD39" i="5"/>
  <c r="AE39" i="5"/>
  <c r="AF39" i="5"/>
  <c r="AG39" i="5"/>
  <c r="AH39" i="5"/>
  <c r="AI39" i="5"/>
  <c r="AJ39" i="5"/>
  <c r="AK39" i="5"/>
  <c r="AL39" i="5"/>
  <c r="AM39" i="5"/>
  <c r="AN39" i="5"/>
  <c r="AO39" i="5"/>
  <c r="AP39" i="5"/>
  <c r="AQ39" i="5"/>
  <c r="AR39" i="5"/>
  <c r="AS39" i="5"/>
  <c r="AT39" i="5"/>
  <c r="AU39" i="5"/>
  <c r="AV39" i="5"/>
  <c r="AW39" i="5"/>
  <c r="AX39" i="5"/>
  <c r="AY39" i="5"/>
  <c r="AZ39" i="5"/>
  <c r="BA39" i="5"/>
  <c r="BB39" i="5"/>
  <c r="R40" i="5"/>
  <c r="S40" i="5"/>
  <c r="T40" i="5"/>
  <c r="U40" i="5"/>
  <c r="V40" i="5"/>
  <c r="W40" i="5"/>
  <c r="X40" i="5"/>
  <c r="Y40" i="5"/>
  <c r="Z40" i="5"/>
  <c r="AA40" i="5"/>
  <c r="AB40" i="5"/>
  <c r="AC40" i="5"/>
  <c r="AD40" i="5"/>
  <c r="AE40" i="5"/>
  <c r="AF40" i="5"/>
  <c r="AG40" i="5"/>
  <c r="AH40" i="5"/>
  <c r="AI40" i="5"/>
  <c r="AJ40" i="5"/>
  <c r="AK40" i="5"/>
  <c r="AL40" i="5"/>
  <c r="AM40" i="5"/>
  <c r="AN40" i="5"/>
  <c r="AO40" i="5"/>
  <c r="AP40" i="5"/>
  <c r="AQ40" i="5"/>
  <c r="AR40" i="5"/>
  <c r="AS40" i="5"/>
  <c r="AT40" i="5"/>
  <c r="AU40" i="5"/>
  <c r="AV40" i="5"/>
  <c r="AW40" i="5"/>
  <c r="AX40" i="5"/>
  <c r="AY40" i="5"/>
  <c r="AZ40" i="5"/>
  <c r="BA40" i="5"/>
  <c r="BB40" i="5"/>
  <c r="R41" i="5"/>
  <c r="S41" i="5"/>
  <c r="T41" i="5"/>
  <c r="U41" i="5"/>
  <c r="V41" i="5"/>
  <c r="W41" i="5"/>
  <c r="X41" i="5"/>
  <c r="Y41" i="5"/>
  <c r="Z41" i="5"/>
  <c r="AA41" i="5"/>
  <c r="AB41" i="5"/>
  <c r="AC41" i="5"/>
  <c r="AD41" i="5"/>
  <c r="AE41" i="5"/>
  <c r="AF41" i="5"/>
  <c r="AG41" i="5"/>
  <c r="AH41" i="5"/>
  <c r="AI41" i="5"/>
  <c r="AJ41" i="5"/>
  <c r="AK41" i="5"/>
  <c r="AL41" i="5"/>
  <c r="AM41" i="5"/>
  <c r="AN41" i="5"/>
  <c r="AO41" i="5"/>
  <c r="AP41" i="5"/>
  <c r="AQ41" i="5"/>
  <c r="AR41" i="5"/>
  <c r="AS41" i="5"/>
  <c r="AT41" i="5"/>
  <c r="AU41" i="5"/>
  <c r="AV41" i="5"/>
  <c r="AW41" i="5"/>
  <c r="AX41" i="5"/>
  <c r="AY41" i="5"/>
  <c r="AZ41" i="5"/>
  <c r="BA41" i="5"/>
  <c r="BB41" i="5"/>
  <c r="R42" i="5"/>
  <c r="S42" i="5"/>
  <c r="T42" i="5"/>
  <c r="U42" i="5"/>
  <c r="V42" i="5"/>
  <c r="W42" i="5"/>
  <c r="X42" i="5"/>
  <c r="Y42" i="5"/>
  <c r="Z42" i="5"/>
  <c r="AA42" i="5"/>
  <c r="AB42" i="5"/>
  <c r="AC42" i="5"/>
  <c r="AD42" i="5"/>
  <c r="AE42" i="5"/>
  <c r="AF42" i="5"/>
  <c r="AG42" i="5"/>
  <c r="AH42" i="5"/>
  <c r="AI42" i="5"/>
  <c r="AJ42" i="5"/>
  <c r="AK42" i="5"/>
  <c r="AL42" i="5"/>
  <c r="AM42" i="5"/>
  <c r="AN42" i="5"/>
  <c r="AO42" i="5"/>
  <c r="AP42" i="5"/>
  <c r="AQ42" i="5"/>
  <c r="AR42" i="5"/>
  <c r="AS42" i="5"/>
  <c r="AT42" i="5"/>
  <c r="AU42" i="5"/>
  <c r="AV42" i="5"/>
  <c r="AW42" i="5"/>
  <c r="AX42" i="5"/>
  <c r="AY42" i="5"/>
  <c r="AZ42" i="5"/>
  <c r="BA42" i="5"/>
  <c r="BB42" i="5"/>
  <c r="R43" i="5"/>
  <c r="S43" i="5"/>
  <c r="T43" i="5"/>
  <c r="U43" i="5"/>
  <c r="V43" i="5"/>
  <c r="W43" i="5"/>
  <c r="X43" i="5"/>
  <c r="Y43" i="5"/>
  <c r="Z43" i="5"/>
  <c r="AA43" i="5"/>
  <c r="AB43" i="5"/>
  <c r="AC43" i="5"/>
  <c r="AD43" i="5"/>
  <c r="AE43" i="5"/>
  <c r="AF43" i="5"/>
  <c r="AG43" i="5"/>
  <c r="AH43" i="5"/>
  <c r="AI43" i="5"/>
  <c r="AJ43" i="5"/>
  <c r="AK43" i="5"/>
  <c r="AL43" i="5"/>
  <c r="AM43" i="5"/>
  <c r="AN43" i="5"/>
  <c r="AO43" i="5"/>
  <c r="AP43" i="5"/>
  <c r="AQ43" i="5"/>
  <c r="AR43" i="5"/>
  <c r="AS43" i="5"/>
  <c r="AT43" i="5"/>
  <c r="AU43" i="5"/>
  <c r="AV43" i="5"/>
  <c r="AW43" i="5"/>
  <c r="AX43" i="5"/>
  <c r="AY43" i="5"/>
  <c r="AZ43" i="5"/>
  <c r="BA43" i="5"/>
  <c r="BB43" i="5"/>
  <c r="R44" i="5"/>
  <c r="S44" i="5"/>
  <c r="T44" i="5"/>
  <c r="U44" i="5"/>
  <c r="V44" i="5"/>
  <c r="W44" i="5"/>
  <c r="X44" i="5"/>
  <c r="Y44" i="5"/>
  <c r="Z44" i="5"/>
  <c r="AA44" i="5"/>
  <c r="AB44" i="5"/>
  <c r="AC44" i="5"/>
  <c r="AD44" i="5"/>
  <c r="AE44" i="5"/>
  <c r="AF44" i="5"/>
  <c r="AG44" i="5"/>
  <c r="AH44" i="5"/>
  <c r="AI44" i="5"/>
  <c r="AJ44" i="5"/>
  <c r="AK44" i="5"/>
  <c r="AL44" i="5"/>
  <c r="AM44" i="5"/>
  <c r="AN44" i="5"/>
  <c r="AO44" i="5"/>
  <c r="AP44" i="5"/>
  <c r="AQ44" i="5"/>
  <c r="AR44" i="5"/>
  <c r="AS44" i="5"/>
  <c r="AT44" i="5"/>
  <c r="AU44" i="5"/>
  <c r="AV44" i="5"/>
  <c r="AW44" i="5"/>
  <c r="AX44" i="5"/>
  <c r="AY44" i="5"/>
  <c r="AZ44" i="5"/>
  <c r="BA44" i="5"/>
  <c r="BB44" i="5"/>
  <c r="R45" i="5"/>
  <c r="S45" i="5"/>
  <c r="T45" i="5"/>
  <c r="U45" i="5"/>
  <c r="V45" i="5"/>
  <c r="W45" i="5"/>
  <c r="X45" i="5"/>
  <c r="Y45" i="5"/>
  <c r="Z45" i="5"/>
  <c r="AA45" i="5"/>
  <c r="AB45" i="5"/>
  <c r="AC45" i="5"/>
  <c r="AD45" i="5"/>
  <c r="AE45" i="5"/>
  <c r="AF45" i="5"/>
  <c r="AG45" i="5"/>
  <c r="AH45" i="5"/>
  <c r="AI45" i="5"/>
  <c r="AJ45" i="5"/>
  <c r="AK45" i="5"/>
  <c r="AL45" i="5"/>
  <c r="AM45" i="5"/>
  <c r="AN45" i="5"/>
  <c r="AO45" i="5"/>
  <c r="AP45" i="5"/>
  <c r="AQ45" i="5"/>
  <c r="AR45" i="5"/>
  <c r="AS45" i="5"/>
  <c r="AT45" i="5"/>
  <c r="AU45" i="5"/>
  <c r="AV45" i="5"/>
  <c r="AW45" i="5"/>
  <c r="AX45" i="5"/>
  <c r="AY45" i="5"/>
  <c r="AZ45" i="5"/>
  <c r="BA45" i="5"/>
  <c r="BB45" i="5"/>
  <c r="R46" i="5"/>
  <c r="S46" i="5"/>
  <c r="T46" i="5"/>
  <c r="U46" i="5"/>
  <c r="V46" i="5"/>
  <c r="W46" i="5"/>
  <c r="X46" i="5"/>
  <c r="Y46" i="5"/>
  <c r="Z46" i="5"/>
  <c r="AA46" i="5"/>
  <c r="AB46" i="5"/>
  <c r="AC46" i="5"/>
  <c r="AD46" i="5"/>
  <c r="AE46" i="5"/>
  <c r="AF46" i="5"/>
  <c r="AG46" i="5"/>
  <c r="AH46" i="5"/>
  <c r="AI46" i="5"/>
  <c r="AJ46" i="5"/>
  <c r="AK46" i="5"/>
  <c r="AL46" i="5"/>
  <c r="AM46" i="5"/>
  <c r="AN46" i="5"/>
  <c r="AO46" i="5"/>
  <c r="AP46" i="5"/>
  <c r="AQ46" i="5"/>
  <c r="AR46" i="5"/>
  <c r="AS46" i="5"/>
  <c r="AT46" i="5"/>
  <c r="AU46" i="5"/>
  <c r="AV46" i="5"/>
  <c r="AW46" i="5"/>
  <c r="AX46" i="5"/>
  <c r="AY46" i="5"/>
  <c r="AZ46" i="5"/>
  <c r="BA46" i="5"/>
  <c r="BB46" i="5"/>
  <c r="R47" i="5"/>
  <c r="S47" i="5"/>
  <c r="T47" i="5"/>
  <c r="U47" i="5"/>
  <c r="V47" i="5"/>
  <c r="W47" i="5"/>
  <c r="X47" i="5"/>
  <c r="Y47" i="5"/>
  <c r="Z47" i="5"/>
  <c r="AA47" i="5"/>
  <c r="AB47" i="5"/>
  <c r="AC47" i="5"/>
  <c r="AD47" i="5"/>
  <c r="AE47" i="5"/>
  <c r="AF47" i="5"/>
  <c r="AG47" i="5"/>
  <c r="AH47" i="5"/>
  <c r="AI47" i="5"/>
  <c r="AJ47" i="5"/>
  <c r="AK47" i="5"/>
  <c r="AL47" i="5"/>
  <c r="AM47" i="5"/>
  <c r="AN47" i="5"/>
  <c r="AO47" i="5"/>
  <c r="AP47" i="5"/>
  <c r="AQ47" i="5"/>
  <c r="AR47" i="5"/>
  <c r="AS47" i="5"/>
  <c r="AT47" i="5"/>
  <c r="AU47" i="5"/>
  <c r="AV47" i="5"/>
  <c r="AW47" i="5"/>
  <c r="AX47" i="5"/>
  <c r="AY47" i="5"/>
  <c r="AZ47" i="5"/>
  <c r="BA47" i="5"/>
  <c r="BB47" i="5"/>
  <c r="R48" i="5"/>
  <c r="S48" i="5"/>
  <c r="T48" i="5"/>
  <c r="U48" i="5"/>
  <c r="V48" i="5"/>
  <c r="W48" i="5"/>
  <c r="X48" i="5"/>
  <c r="Y48" i="5"/>
  <c r="Z48" i="5"/>
  <c r="AA48" i="5"/>
  <c r="AB48" i="5"/>
  <c r="AC48" i="5"/>
  <c r="AD48" i="5"/>
  <c r="AE48" i="5"/>
  <c r="AF48" i="5"/>
  <c r="AG48" i="5"/>
  <c r="AH48" i="5"/>
  <c r="AI48" i="5"/>
  <c r="AJ48" i="5"/>
  <c r="AK48" i="5"/>
  <c r="AL48" i="5"/>
  <c r="AM48" i="5"/>
  <c r="AN48" i="5"/>
  <c r="AO48" i="5"/>
  <c r="AP48" i="5"/>
  <c r="AQ48" i="5"/>
  <c r="AR48" i="5"/>
  <c r="AS48" i="5"/>
  <c r="AT48" i="5"/>
  <c r="AU48" i="5"/>
  <c r="AV48" i="5"/>
  <c r="AW48" i="5"/>
  <c r="AX48" i="5"/>
  <c r="AY48" i="5"/>
  <c r="AZ48" i="5"/>
  <c r="BA48" i="5"/>
  <c r="BB48" i="5"/>
  <c r="R49" i="5"/>
  <c r="S49" i="5"/>
  <c r="T49" i="5"/>
  <c r="U49" i="5"/>
  <c r="V49" i="5"/>
  <c r="W49" i="5"/>
  <c r="X49" i="5"/>
  <c r="Y49" i="5"/>
  <c r="Z49" i="5"/>
  <c r="AA49" i="5"/>
  <c r="AB49" i="5"/>
  <c r="AC49" i="5"/>
  <c r="AD49" i="5"/>
  <c r="AE49" i="5"/>
  <c r="AF49" i="5"/>
  <c r="AG49" i="5"/>
  <c r="AH49" i="5"/>
  <c r="AI49" i="5"/>
  <c r="AJ49" i="5"/>
  <c r="AK49" i="5"/>
  <c r="AL49" i="5"/>
  <c r="AM49" i="5"/>
  <c r="AN49" i="5"/>
  <c r="AO49" i="5"/>
  <c r="AP49" i="5"/>
  <c r="AQ49" i="5"/>
  <c r="AR49" i="5"/>
  <c r="AS49" i="5"/>
  <c r="AT49" i="5"/>
  <c r="AU49" i="5"/>
  <c r="AV49" i="5"/>
  <c r="AW49" i="5"/>
  <c r="AX49" i="5"/>
  <c r="AY49" i="5"/>
  <c r="AZ49" i="5"/>
  <c r="BA49" i="5"/>
  <c r="BB49" i="5"/>
  <c r="R50" i="5"/>
  <c r="S50" i="5"/>
  <c r="T50" i="5"/>
  <c r="U50" i="5"/>
  <c r="V50" i="5"/>
  <c r="W50" i="5"/>
  <c r="X50" i="5"/>
  <c r="Y50" i="5"/>
  <c r="Z50" i="5"/>
  <c r="AA50" i="5"/>
  <c r="AB50" i="5"/>
  <c r="AC50" i="5"/>
  <c r="AD50" i="5"/>
  <c r="AE50" i="5"/>
  <c r="AF50" i="5"/>
  <c r="AG50" i="5"/>
  <c r="AH50" i="5"/>
  <c r="AI50" i="5"/>
  <c r="AJ50" i="5"/>
  <c r="AK50" i="5"/>
  <c r="AL50" i="5"/>
  <c r="AM50" i="5"/>
  <c r="AN50" i="5"/>
  <c r="AO50" i="5"/>
  <c r="AP50" i="5"/>
  <c r="AQ50" i="5"/>
  <c r="AR50" i="5"/>
  <c r="AS50" i="5"/>
  <c r="AT50" i="5"/>
  <c r="AU50" i="5"/>
  <c r="AV50" i="5"/>
  <c r="AW50" i="5"/>
  <c r="AX50" i="5"/>
  <c r="AY50" i="5"/>
  <c r="AZ50" i="5"/>
  <c r="BA50" i="5"/>
  <c r="BB50" i="5"/>
  <c r="R51" i="5"/>
  <c r="S51" i="5"/>
  <c r="T51" i="5"/>
  <c r="U51" i="5"/>
  <c r="V51" i="5"/>
  <c r="W51" i="5"/>
  <c r="X51" i="5"/>
  <c r="Y51" i="5"/>
  <c r="Z51" i="5"/>
  <c r="AA51" i="5"/>
  <c r="AB51" i="5"/>
  <c r="AC51" i="5"/>
  <c r="AD51" i="5"/>
  <c r="AE51" i="5"/>
  <c r="AF51" i="5"/>
  <c r="AG51" i="5"/>
  <c r="AH51" i="5"/>
  <c r="AI51" i="5"/>
  <c r="AJ51" i="5"/>
  <c r="AK51" i="5"/>
  <c r="AL51" i="5"/>
  <c r="AM51" i="5"/>
  <c r="AN51" i="5"/>
  <c r="AO51" i="5"/>
  <c r="AP51" i="5"/>
  <c r="AQ51" i="5"/>
  <c r="AR51" i="5"/>
  <c r="AS51" i="5"/>
  <c r="AT51" i="5"/>
  <c r="AU51" i="5"/>
  <c r="AV51" i="5"/>
  <c r="AW51" i="5"/>
  <c r="AX51" i="5"/>
  <c r="AY51" i="5"/>
  <c r="AZ51" i="5"/>
  <c r="BA51" i="5"/>
  <c r="BB51" i="5"/>
  <c r="R52" i="5"/>
  <c r="S52" i="5"/>
  <c r="T52" i="5"/>
  <c r="U52" i="5"/>
  <c r="V52" i="5"/>
  <c r="W52" i="5"/>
  <c r="X52" i="5"/>
  <c r="Y52" i="5"/>
  <c r="Z52" i="5"/>
  <c r="AA52" i="5"/>
  <c r="AB52" i="5"/>
  <c r="AC52" i="5"/>
  <c r="AD52" i="5"/>
  <c r="AE52" i="5"/>
  <c r="AF52" i="5"/>
  <c r="AG52" i="5"/>
  <c r="AH52" i="5"/>
  <c r="AI52" i="5"/>
  <c r="AJ52" i="5"/>
  <c r="AK52" i="5"/>
  <c r="AL52" i="5"/>
  <c r="AM52" i="5"/>
  <c r="AN52" i="5"/>
  <c r="AO52" i="5"/>
  <c r="AP52" i="5"/>
  <c r="AQ52" i="5"/>
  <c r="AR52" i="5"/>
  <c r="AS52" i="5"/>
  <c r="AT52" i="5"/>
  <c r="AU52" i="5"/>
  <c r="AV52" i="5"/>
  <c r="AW52" i="5"/>
  <c r="AX52" i="5"/>
  <c r="AY52" i="5"/>
  <c r="AZ52" i="5"/>
  <c r="BA52" i="5"/>
  <c r="BB52" i="5"/>
  <c r="R53" i="5"/>
  <c r="S53" i="5"/>
  <c r="T53" i="5"/>
  <c r="U53" i="5"/>
  <c r="V53" i="5"/>
  <c r="W53" i="5"/>
  <c r="X53" i="5"/>
  <c r="Y53" i="5"/>
  <c r="Z53" i="5"/>
  <c r="AA53" i="5"/>
  <c r="AB53" i="5"/>
  <c r="AC53" i="5"/>
  <c r="AD53" i="5"/>
  <c r="AE53" i="5"/>
  <c r="AF53" i="5"/>
  <c r="AG53" i="5"/>
  <c r="AH53" i="5"/>
  <c r="AI53" i="5"/>
  <c r="AJ53" i="5"/>
  <c r="AK53" i="5"/>
  <c r="AL53" i="5"/>
  <c r="AM53" i="5"/>
  <c r="AN53" i="5"/>
  <c r="AO53" i="5"/>
  <c r="AP53" i="5"/>
  <c r="AQ53" i="5"/>
  <c r="AR53" i="5"/>
  <c r="AS53" i="5"/>
  <c r="AT53" i="5"/>
  <c r="AU53" i="5"/>
  <c r="AV53" i="5"/>
  <c r="AW53" i="5"/>
  <c r="AX53" i="5"/>
  <c r="AY53" i="5"/>
  <c r="AZ53" i="5"/>
  <c r="BA53" i="5"/>
  <c r="BB53" i="5"/>
  <c r="R54" i="5"/>
  <c r="S54" i="5"/>
  <c r="T54" i="5"/>
  <c r="U54" i="5"/>
  <c r="V54" i="5"/>
  <c r="W54" i="5"/>
  <c r="X54" i="5"/>
  <c r="Y54" i="5"/>
  <c r="Z54" i="5"/>
  <c r="AA54" i="5"/>
  <c r="AB54" i="5"/>
  <c r="AC54" i="5"/>
  <c r="AD54" i="5"/>
  <c r="AE54" i="5"/>
  <c r="AF54" i="5"/>
  <c r="AG54" i="5"/>
  <c r="AH54" i="5"/>
  <c r="AI54" i="5"/>
  <c r="AJ54" i="5"/>
  <c r="AK54" i="5"/>
  <c r="AL54" i="5"/>
  <c r="AM54" i="5"/>
  <c r="AN54" i="5"/>
  <c r="AO54" i="5"/>
  <c r="AP54" i="5"/>
  <c r="AQ54" i="5"/>
  <c r="AR54" i="5"/>
  <c r="AS54" i="5"/>
  <c r="AT54" i="5"/>
  <c r="AU54" i="5"/>
  <c r="AV54" i="5"/>
  <c r="AW54" i="5"/>
  <c r="AX54" i="5"/>
  <c r="AY54" i="5"/>
  <c r="AZ54" i="5"/>
  <c r="BA54" i="5"/>
  <c r="BB54" i="5"/>
  <c r="R55" i="5"/>
  <c r="S55" i="5"/>
  <c r="T55" i="5"/>
  <c r="U55" i="5"/>
  <c r="V55" i="5"/>
  <c r="W55" i="5"/>
  <c r="X55" i="5"/>
  <c r="Y55" i="5"/>
  <c r="Z55" i="5"/>
  <c r="AA55" i="5"/>
  <c r="AB55" i="5"/>
  <c r="AC55" i="5"/>
  <c r="AD55" i="5"/>
  <c r="AE55" i="5"/>
  <c r="AF55" i="5"/>
  <c r="AG55" i="5"/>
  <c r="AH55" i="5"/>
  <c r="AI55" i="5"/>
  <c r="AJ55" i="5"/>
  <c r="AK55" i="5"/>
  <c r="AL55" i="5"/>
  <c r="AM55" i="5"/>
  <c r="AN55" i="5"/>
  <c r="AO55" i="5"/>
  <c r="AP55" i="5"/>
  <c r="AQ55" i="5"/>
  <c r="AR55" i="5"/>
  <c r="AS55" i="5"/>
  <c r="AT55" i="5"/>
  <c r="AU55" i="5"/>
  <c r="AV55" i="5"/>
  <c r="AW55" i="5"/>
  <c r="AX55" i="5"/>
  <c r="AY55" i="5"/>
  <c r="AZ55" i="5"/>
  <c r="BA55" i="5"/>
  <c r="BB55" i="5"/>
  <c r="S758" i="4" l="1"/>
  <c r="T758" i="4"/>
  <c r="U758" i="4"/>
  <c r="V758" i="4"/>
  <c r="S763" i="4"/>
  <c r="T763" i="4"/>
  <c r="V763" i="4"/>
  <c r="S756" i="4"/>
  <c r="T756" i="4"/>
  <c r="U756" i="4"/>
  <c r="V756" i="4"/>
  <c r="AS130" i="4"/>
  <c r="AT130" i="4" s="1"/>
  <c r="AU130" i="4" s="1"/>
  <c r="AV130" i="4" s="1"/>
  <c r="AS459" i="4"/>
  <c r="AT459" i="4" s="1"/>
  <c r="AU459" i="4" s="1"/>
  <c r="AV459" i="4" s="1"/>
  <c r="AS602" i="4"/>
  <c r="AT602" i="4" s="1"/>
  <c r="AU602" i="4" s="1"/>
  <c r="AV602" i="4" s="1"/>
  <c r="AC130" i="12"/>
  <c r="AD130" i="12"/>
  <c r="AE130" i="12"/>
  <c r="AF130" i="12"/>
  <c r="AG130" i="12"/>
  <c r="AH130" i="12"/>
  <c r="AI130" i="12"/>
  <c r="AJ130" i="12"/>
  <c r="AK130" i="12"/>
  <c r="AL130" i="12"/>
  <c r="AM130" i="12"/>
  <c r="AN130" i="12"/>
  <c r="AO130" i="12"/>
  <c r="AP130" i="12"/>
  <c r="AQ130" i="12"/>
  <c r="AR130" i="12"/>
  <c r="AS130" i="12"/>
  <c r="AT130" i="12"/>
  <c r="AC459" i="12"/>
  <c r="AD459" i="12"/>
  <c r="AE459" i="12"/>
  <c r="AF459" i="12"/>
  <c r="AG459" i="12"/>
  <c r="AH459" i="12"/>
  <c r="AI459" i="12"/>
  <c r="AJ459" i="12"/>
  <c r="AK459" i="12"/>
  <c r="AL459" i="12"/>
  <c r="AM459" i="12"/>
  <c r="AN459" i="12"/>
  <c r="AO459" i="12"/>
  <c r="AP459" i="12"/>
  <c r="AQ459" i="12"/>
  <c r="AR459" i="12"/>
  <c r="AS459" i="12"/>
  <c r="AT459" i="12"/>
  <c r="AC654" i="12"/>
  <c r="AD654" i="12"/>
  <c r="AE654" i="12"/>
  <c r="AF654" i="12"/>
  <c r="AG654" i="12"/>
  <c r="AH654" i="12"/>
  <c r="AI654" i="12"/>
  <c r="AJ654" i="12"/>
  <c r="AK654" i="12"/>
  <c r="AL654" i="12"/>
  <c r="AM654" i="12"/>
  <c r="AN654" i="12"/>
  <c r="AO654" i="12"/>
  <c r="AP654" i="12"/>
  <c r="AQ654" i="12"/>
  <c r="AR654" i="12"/>
  <c r="AS654" i="12"/>
  <c r="AT654" i="12"/>
  <c r="AC602" i="12"/>
  <c r="AD602" i="12"/>
  <c r="AE602" i="12"/>
  <c r="AF602" i="12"/>
  <c r="AG602" i="12"/>
  <c r="AH602" i="12"/>
  <c r="AI602" i="12"/>
  <c r="AJ602" i="12"/>
  <c r="AK602" i="12"/>
  <c r="AL602" i="12"/>
  <c r="AM602" i="12"/>
  <c r="AN602" i="12"/>
  <c r="AO602" i="12"/>
  <c r="AP602" i="12"/>
  <c r="AQ602" i="12"/>
  <c r="AR602" i="12"/>
  <c r="AS602" i="12"/>
  <c r="AT602" i="12"/>
  <c r="AQ130" i="4"/>
  <c r="AQ459" i="4"/>
  <c r="AQ654" i="4"/>
  <c r="AQ602" i="4"/>
  <c r="AA130" i="4"/>
  <c r="AA459" i="4"/>
  <c r="AA654" i="4"/>
  <c r="AA602" i="4"/>
  <c r="R130" i="4"/>
  <c r="R459" i="4"/>
  <c r="R654" i="4"/>
  <c r="R602" i="4"/>
  <c r="M130" i="4"/>
  <c r="J130" i="4" s="1"/>
  <c r="M459" i="4"/>
  <c r="J459" i="4" s="1"/>
  <c r="M654" i="4"/>
  <c r="Z654" i="4" s="1"/>
  <c r="M602" i="4"/>
  <c r="J602" i="4" s="1"/>
  <c r="AO130" i="4" l="1"/>
  <c r="AV459" i="12"/>
  <c r="AU459" i="12"/>
  <c r="AV602" i="12"/>
  <c r="AU602" i="12"/>
  <c r="AU654" i="12"/>
  <c r="AV654" i="12"/>
  <c r="AV130" i="12"/>
  <c r="AU130" i="12"/>
  <c r="U763" i="4"/>
  <c r="V757" i="4"/>
  <c r="V760" i="4"/>
  <c r="AR765" i="4"/>
  <c r="U757" i="4"/>
  <c r="U760" i="4"/>
  <c r="T757" i="4"/>
  <c r="AR752" i="4"/>
  <c r="AR757" i="4"/>
  <c r="AR758" i="4"/>
  <c r="AR760" i="4"/>
  <c r="S764" i="4"/>
  <c r="S766" i="4"/>
  <c r="S765" i="4"/>
  <c r="AR762" i="4"/>
  <c r="AR759" i="4"/>
  <c r="AR766" i="4"/>
  <c r="S760" i="4"/>
  <c r="V764" i="4"/>
  <c r="V766" i="4"/>
  <c r="V765" i="4"/>
  <c r="V761" i="4"/>
  <c r="V762" i="4"/>
  <c r="V759" i="4"/>
  <c r="S761" i="4"/>
  <c r="S757" i="4"/>
  <c r="S762" i="4"/>
  <c r="AR763" i="4"/>
  <c r="AR761" i="4"/>
  <c r="T760" i="4"/>
  <c r="U764" i="4"/>
  <c r="U766" i="4"/>
  <c r="U765" i="4"/>
  <c r="U761" i="4"/>
  <c r="U762" i="4"/>
  <c r="U759" i="4"/>
  <c r="AR764" i="4"/>
  <c r="AR756" i="4"/>
  <c r="T764" i="4"/>
  <c r="T766" i="4"/>
  <c r="T765" i="4"/>
  <c r="T761" i="4"/>
  <c r="T762" i="4"/>
  <c r="T759" i="4"/>
  <c r="S759" i="4"/>
  <c r="S752" i="4"/>
  <c r="V752" i="4"/>
  <c r="U752" i="4"/>
  <c r="T752" i="4"/>
  <c r="AP602" i="4"/>
  <c r="AP130" i="4"/>
  <c r="AP459" i="4"/>
  <c r="AO602" i="4"/>
  <c r="Z459" i="4"/>
  <c r="AO459" i="4"/>
  <c r="J654" i="4"/>
  <c r="AO654" i="4" s="1"/>
  <c r="Z602" i="4"/>
  <c r="Z130" i="4"/>
  <c r="AS654" i="4"/>
  <c r="AT654" i="4" s="1"/>
  <c r="AU654" i="4" s="1"/>
  <c r="AV654" i="4" s="1"/>
  <c r="AW459" i="4"/>
  <c r="AX459" i="4" s="1"/>
  <c r="AW602" i="4"/>
  <c r="AX602" i="4" s="1"/>
  <c r="AW130" i="4"/>
  <c r="AX130" i="4" s="1"/>
  <c r="AP654" i="4" l="1"/>
  <c r="AW654" i="4"/>
  <c r="AX654" i="4" s="1"/>
  <c r="R7" i="4" l="1"/>
  <c r="AS628" i="4" l="1"/>
  <c r="AT628" i="4" s="1"/>
  <c r="AU628" i="4" s="1"/>
  <c r="AV628" i="4" s="1"/>
  <c r="AS273" i="4"/>
  <c r="AT273" i="4" s="1"/>
  <c r="AU273" i="4" s="1"/>
  <c r="AV273" i="4" s="1"/>
  <c r="AS316" i="4"/>
  <c r="AT316" i="4" s="1"/>
  <c r="AU316" i="4" s="1"/>
  <c r="AV316" i="4" s="1"/>
  <c r="AS456" i="4"/>
  <c r="AT456" i="4" s="1"/>
  <c r="AU456" i="4" s="1"/>
  <c r="AV456" i="4" s="1"/>
  <c r="AS638" i="4"/>
  <c r="AT638" i="4" s="1"/>
  <c r="AU638" i="4" s="1"/>
  <c r="AV638" i="4" s="1"/>
  <c r="AS80" i="4"/>
  <c r="AT80" i="4" s="1"/>
  <c r="AU80" i="4" s="1"/>
  <c r="AV80" i="4" s="1"/>
  <c r="AS311" i="4"/>
  <c r="AT311" i="4" s="1"/>
  <c r="AU311" i="4" s="1"/>
  <c r="AV311" i="4" s="1"/>
  <c r="AC80" i="12"/>
  <c r="AD80" i="12"/>
  <c r="AE80" i="12"/>
  <c r="AF80" i="12"/>
  <c r="AG80" i="12"/>
  <c r="AH80" i="12"/>
  <c r="AI80" i="12"/>
  <c r="AJ80" i="12"/>
  <c r="AK80" i="12"/>
  <c r="AL80" i="12"/>
  <c r="AM80" i="12"/>
  <c r="AN80" i="12"/>
  <c r="AO80" i="12"/>
  <c r="AP80" i="12"/>
  <c r="AQ80" i="12"/>
  <c r="AR80" i="12"/>
  <c r="AS80" i="12"/>
  <c r="AT80" i="12"/>
  <c r="AC456" i="12"/>
  <c r="AD456" i="12"/>
  <c r="AE456" i="12"/>
  <c r="AF456" i="12"/>
  <c r="AG456" i="12"/>
  <c r="AH456" i="12"/>
  <c r="AI456" i="12"/>
  <c r="AJ456" i="12"/>
  <c r="AK456" i="12"/>
  <c r="AL456" i="12"/>
  <c r="AM456" i="12"/>
  <c r="AN456" i="12"/>
  <c r="AO456" i="12"/>
  <c r="AP456" i="12"/>
  <c r="AQ456" i="12"/>
  <c r="AR456" i="12"/>
  <c r="AS456" i="12"/>
  <c r="AT456" i="12"/>
  <c r="AC628" i="12"/>
  <c r="AD628" i="12"/>
  <c r="AE628" i="12"/>
  <c r="AF628" i="12"/>
  <c r="AG628" i="12"/>
  <c r="AH628" i="12"/>
  <c r="AI628" i="12"/>
  <c r="AJ628" i="12"/>
  <c r="AK628" i="12"/>
  <c r="AL628" i="12"/>
  <c r="AM628" i="12"/>
  <c r="AN628" i="12"/>
  <c r="AO628" i="12"/>
  <c r="AP628" i="12"/>
  <c r="AQ628" i="12"/>
  <c r="AR628" i="12"/>
  <c r="AS628" i="12"/>
  <c r="AT628" i="12"/>
  <c r="AC638" i="12"/>
  <c r="AD638" i="12"/>
  <c r="AE638" i="12"/>
  <c r="AF638" i="12"/>
  <c r="AG638" i="12"/>
  <c r="AH638" i="12"/>
  <c r="AI638" i="12"/>
  <c r="AJ638" i="12"/>
  <c r="AK638" i="12"/>
  <c r="AL638" i="12"/>
  <c r="AM638" i="12"/>
  <c r="AN638" i="12"/>
  <c r="AO638" i="12"/>
  <c r="AP638" i="12"/>
  <c r="AQ638" i="12"/>
  <c r="AR638" i="12"/>
  <c r="AS638" i="12"/>
  <c r="AT638" i="12"/>
  <c r="AC311" i="12"/>
  <c r="AD311" i="12"/>
  <c r="AE311" i="12"/>
  <c r="AF311" i="12"/>
  <c r="AG311" i="12"/>
  <c r="AH311" i="12"/>
  <c r="AI311" i="12"/>
  <c r="AJ311" i="12"/>
  <c r="AK311" i="12"/>
  <c r="AL311" i="12"/>
  <c r="AM311" i="12"/>
  <c r="AN311" i="12"/>
  <c r="AO311" i="12"/>
  <c r="AP311" i="12"/>
  <c r="AQ311" i="12"/>
  <c r="AR311" i="12"/>
  <c r="AS311" i="12"/>
  <c r="AT311" i="12"/>
  <c r="AC273" i="12"/>
  <c r="AD273" i="12"/>
  <c r="AE273" i="12"/>
  <c r="AF273" i="12"/>
  <c r="AG273" i="12"/>
  <c r="AH273" i="12"/>
  <c r="AI273" i="12"/>
  <c r="AJ273" i="12"/>
  <c r="AK273" i="12"/>
  <c r="AL273" i="12"/>
  <c r="AM273" i="12"/>
  <c r="AN273" i="12"/>
  <c r="AO273" i="12"/>
  <c r="AP273" i="12"/>
  <c r="AQ273" i="12"/>
  <c r="AR273" i="12"/>
  <c r="AS273" i="12"/>
  <c r="AT273" i="12"/>
  <c r="AC316" i="12"/>
  <c r="AD316" i="12"/>
  <c r="AE316" i="12"/>
  <c r="AF316" i="12"/>
  <c r="AG316" i="12"/>
  <c r="AH316" i="12"/>
  <c r="AI316" i="12"/>
  <c r="AJ316" i="12"/>
  <c r="AK316" i="12"/>
  <c r="AL316" i="12"/>
  <c r="AM316" i="12"/>
  <c r="AN316" i="12"/>
  <c r="AO316" i="12"/>
  <c r="AP316" i="12"/>
  <c r="AQ316" i="12"/>
  <c r="AR316" i="12"/>
  <c r="AS316" i="12"/>
  <c r="AT316" i="12"/>
  <c r="AQ80" i="4"/>
  <c r="AA80" i="4"/>
  <c r="AQ456" i="4"/>
  <c r="AA456" i="4"/>
  <c r="AQ628" i="4"/>
  <c r="AA628" i="4"/>
  <c r="AQ638" i="4"/>
  <c r="AA638" i="4"/>
  <c r="AQ311" i="4"/>
  <c r="AA311" i="4"/>
  <c r="AQ273" i="4"/>
  <c r="AA273" i="4"/>
  <c r="AQ316" i="4"/>
  <c r="AA316" i="4"/>
  <c r="R80" i="4"/>
  <c r="R456" i="4"/>
  <c r="R628" i="4"/>
  <c r="R638" i="4"/>
  <c r="R311" i="4"/>
  <c r="R273" i="4"/>
  <c r="R316" i="4"/>
  <c r="M80" i="4"/>
  <c r="J80" i="4" s="1"/>
  <c r="AP80" i="4" s="1"/>
  <c r="M456" i="4"/>
  <c r="J456" i="4" s="1"/>
  <c r="AP456" i="4" s="1"/>
  <c r="M628" i="4"/>
  <c r="J628" i="4" s="1"/>
  <c r="AP628" i="4" s="1"/>
  <c r="M638" i="4"/>
  <c r="J638" i="4" s="1"/>
  <c r="AP638" i="4" s="1"/>
  <c r="M311" i="4"/>
  <c r="J311" i="4" s="1"/>
  <c r="AP311" i="4" s="1"/>
  <c r="M273" i="4"/>
  <c r="J273" i="4" s="1"/>
  <c r="AP273" i="4" s="1"/>
  <c r="M316" i="4"/>
  <c r="J316" i="4" s="1"/>
  <c r="AP316" i="4" s="1"/>
  <c r="AO638" i="4" l="1"/>
  <c r="AU273" i="12"/>
  <c r="AV273" i="12"/>
  <c r="AV638" i="12"/>
  <c r="AU638" i="12"/>
  <c r="AV456" i="12"/>
  <c r="AU456" i="12"/>
  <c r="AU316" i="12"/>
  <c r="AV316" i="12"/>
  <c r="AU311" i="12"/>
  <c r="AV311" i="12"/>
  <c r="AV628" i="12"/>
  <c r="AU628" i="12"/>
  <c r="AV80" i="12"/>
  <c r="AU80" i="12"/>
  <c r="X757" i="4"/>
  <c r="X765" i="4"/>
  <c r="X764" i="4"/>
  <c r="W758" i="4"/>
  <c r="X759" i="4"/>
  <c r="W762" i="4"/>
  <c r="X758" i="4"/>
  <c r="W756" i="4"/>
  <c r="W759" i="4"/>
  <c r="W757" i="4"/>
  <c r="W766" i="4"/>
  <c r="X763" i="4"/>
  <c r="W760" i="4"/>
  <c r="X760" i="4"/>
  <c r="X762" i="4"/>
  <c r="X766" i="4"/>
  <c r="X756" i="4"/>
  <c r="W764" i="4"/>
  <c r="W765" i="4"/>
  <c r="W763" i="4"/>
  <c r="X752" i="4"/>
  <c r="W752" i="4"/>
  <c r="Z316" i="4"/>
  <c r="AO311" i="4"/>
  <c r="Z628" i="4"/>
  <c r="AO80" i="4"/>
  <c r="AO273" i="4"/>
  <c r="Z638" i="4"/>
  <c r="AO456" i="4"/>
  <c r="AO316" i="4"/>
  <c r="Z311" i="4"/>
  <c r="AO628" i="4"/>
  <c r="Z80" i="4"/>
  <c r="Z273" i="4"/>
  <c r="Z456" i="4"/>
  <c r="AW273" i="4"/>
  <c r="AX273" i="4" s="1"/>
  <c r="AW311" i="4"/>
  <c r="AX311" i="4" s="1"/>
  <c r="AW456" i="4"/>
  <c r="AX456" i="4" s="1"/>
  <c r="AW638" i="4"/>
  <c r="AX638" i="4" s="1"/>
  <c r="A20" i="5"/>
  <c r="C20" i="5"/>
  <c r="D20" i="5"/>
  <c r="E20" i="5"/>
  <c r="F20" i="5"/>
  <c r="G20" i="5"/>
  <c r="H20" i="5"/>
  <c r="I20" i="5"/>
  <c r="J20" i="5"/>
  <c r="O20" i="5"/>
  <c r="K20" i="5"/>
  <c r="P20" i="5"/>
  <c r="Q20" i="5"/>
  <c r="L20" i="5"/>
  <c r="N20" i="5"/>
  <c r="M20" i="5"/>
  <c r="A21" i="5"/>
  <c r="C21" i="5"/>
  <c r="D21" i="5"/>
  <c r="E21" i="5"/>
  <c r="F21" i="5"/>
  <c r="G21" i="5"/>
  <c r="H21" i="5"/>
  <c r="I21" i="5"/>
  <c r="J21" i="5"/>
  <c r="O21" i="5"/>
  <c r="K21" i="5"/>
  <c r="P21" i="5"/>
  <c r="Q21" i="5"/>
  <c r="L21" i="5"/>
  <c r="N21" i="5"/>
  <c r="M21" i="5"/>
  <c r="A22" i="5"/>
  <c r="C22" i="5"/>
  <c r="D22" i="5"/>
  <c r="E22" i="5"/>
  <c r="F22" i="5"/>
  <c r="G22" i="5"/>
  <c r="H22" i="5"/>
  <c r="I22" i="5"/>
  <c r="J22" i="5"/>
  <c r="O22" i="5"/>
  <c r="K22" i="5"/>
  <c r="P22" i="5"/>
  <c r="Q22" i="5"/>
  <c r="L22" i="5"/>
  <c r="N22" i="5"/>
  <c r="M22" i="5"/>
  <c r="A23" i="5"/>
  <c r="C23" i="5"/>
  <c r="D23" i="5"/>
  <c r="E23" i="5"/>
  <c r="F23" i="5"/>
  <c r="G23" i="5"/>
  <c r="H23" i="5"/>
  <c r="I23" i="5"/>
  <c r="J23" i="5"/>
  <c r="O23" i="5"/>
  <c r="K23" i="5"/>
  <c r="P23" i="5"/>
  <c r="Q23" i="5"/>
  <c r="L23" i="5"/>
  <c r="N23" i="5"/>
  <c r="M23" i="5"/>
  <c r="A24" i="5"/>
  <c r="C24" i="5"/>
  <c r="D24" i="5"/>
  <c r="E24" i="5"/>
  <c r="F24" i="5"/>
  <c r="G24" i="5"/>
  <c r="H24" i="5"/>
  <c r="I24" i="5"/>
  <c r="J24" i="5"/>
  <c r="O24" i="5"/>
  <c r="K24" i="5"/>
  <c r="P24" i="5"/>
  <c r="Q24" i="5"/>
  <c r="L24" i="5"/>
  <c r="N24" i="5"/>
  <c r="M24" i="5"/>
  <c r="A25" i="5"/>
  <c r="C25" i="5"/>
  <c r="D25" i="5"/>
  <c r="E25" i="5"/>
  <c r="F25" i="5"/>
  <c r="G25" i="5"/>
  <c r="H25" i="5"/>
  <c r="I25" i="5"/>
  <c r="J25" i="5"/>
  <c r="O25" i="5"/>
  <c r="K25" i="5"/>
  <c r="P25" i="5"/>
  <c r="Q25" i="5"/>
  <c r="L25" i="5"/>
  <c r="N25" i="5"/>
  <c r="M25" i="5"/>
  <c r="A26" i="5"/>
  <c r="C26" i="5"/>
  <c r="D26" i="5"/>
  <c r="E26" i="5"/>
  <c r="F26" i="5"/>
  <c r="G26" i="5"/>
  <c r="H26" i="5"/>
  <c r="I26" i="5"/>
  <c r="J26" i="5"/>
  <c r="O26" i="5"/>
  <c r="K26" i="5"/>
  <c r="P26" i="5"/>
  <c r="Q26" i="5"/>
  <c r="L26" i="5"/>
  <c r="N26" i="5"/>
  <c r="M26" i="5"/>
  <c r="A27" i="5"/>
  <c r="C27" i="5"/>
  <c r="D27" i="5"/>
  <c r="E27" i="5"/>
  <c r="F27" i="5"/>
  <c r="G27" i="5"/>
  <c r="H27" i="5"/>
  <c r="I27" i="5"/>
  <c r="J27" i="5"/>
  <c r="O27" i="5"/>
  <c r="K27" i="5"/>
  <c r="P27" i="5"/>
  <c r="Q27" i="5"/>
  <c r="L27" i="5"/>
  <c r="N27" i="5"/>
  <c r="M27" i="5"/>
  <c r="A28" i="5"/>
  <c r="C28" i="5"/>
  <c r="D28" i="5"/>
  <c r="E28" i="5"/>
  <c r="F28" i="5"/>
  <c r="G28" i="5"/>
  <c r="H28" i="5"/>
  <c r="I28" i="5"/>
  <c r="J28" i="5"/>
  <c r="O28" i="5"/>
  <c r="K28" i="5"/>
  <c r="P28" i="5"/>
  <c r="Q28" i="5"/>
  <c r="L28" i="5"/>
  <c r="N28" i="5"/>
  <c r="M28" i="5"/>
  <c r="A29" i="5"/>
  <c r="C29" i="5"/>
  <c r="D29" i="5"/>
  <c r="E29" i="5"/>
  <c r="F29" i="5"/>
  <c r="G29" i="5"/>
  <c r="H29" i="5"/>
  <c r="I29" i="5"/>
  <c r="J29" i="5"/>
  <c r="O29" i="5"/>
  <c r="K29" i="5"/>
  <c r="P29" i="5"/>
  <c r="Q29" i="5"/>
  <c r="L29" i="5"/>
  <c r="N29" i="5"/>
  <c r="M29" i="5"/>
  <c r="A30" i="5"/>
  <c r="C30" i="5"/>
  <c r="D30" i="5"/>
  <c r="E30" i="5"/>
  <c r="F30" i="5"/>
  <c r="G30" i="5"/>
  <c r="H30" i="5"/>
  <c r="I30" i="5"/>
  <c r="J30" i="5"/>
  <c r="O30" i="5"/>
  <c r="K30" i="5"/>
  <c r="P30" i="5"/>
  <c r="Q30" i="5"/>
  <c r="L30" i="5"/>
  <c r="N30" i="5"/>
  <c r="M30" i="5"/>
  <c r="A31" i="5"/>
  <c r="C31" i="5"/>
  <c r="D31" i="5"/>
  <c r="E31" i="5"/>
  <c r="F31" i="5"/>
  <c r="G31" i="5"/>
  <c r="H31" i="5"/>
  <c r="I31" i="5"/>
  <c r="J31" i="5"/>
  <c r="O31" i="5"/>
  <c r="K31" i="5"/>
  <c r="P31" i="5"/>
  <c r="Q31" i="5"/>
  <c r="L31" i="5"/>
  <c r="N31" i="5"/>
  <c r="M31" i="5"/>
  <c r="A32" i="5"/>
  <c r="C32" i="5"/>
  <c r="D32" i="5"/>
  <c r="E32" i="5"/>
  <c r="F32" i="5"/>
  <c r="G32" i="5"/>
  <c r="H32" i="5"/>
  <c r="I32" i="5"/>
  <c r="J32" i="5"/>
  <c r="O32" i="5"/>
  <c r="K32" i="5"/>
  <c r="P32" i="5"/>
  <c r="Q32" i="5"/>
  <c r="L32" i="5"/>
  <c r="N32" i="5"/>
  <c r="M32" i="5"/>
  <c r="A33" i="5"/>
  <c r="C33" i="5"/>
  <c r="D33" i="5"/>
  <c r="E33" i="5"/>
  <c r="F33" i="5"/>
  <c r="G33" i="5"/>
  <c r="H33" i="5"/>
  <c r="I33" i="5"/>
  <c r="J33" i="5"/>
  <c r="O33" i="5"/>
  <c r="K33" i="5"/>
  <c r="P33" i="5"/>
  <c r="Q33" i="5"/>
  <c r="L33" i="5"/>
  <c r="N33" i="5"/>
  <c r="M33" i="5"/>
  <c r="A34" i="5"/>
  <c r="C34" i="5"/>
  <c r="D34" i="5"/>
  <c r="E34" i="5"/>
  <c r="F34" i="5"/>
  <c r="G34" i="5"/>
  <c r="H34" i="5"/>
  <c r="I34" i="5"/>
  <c r="J34" i="5"/>
  <c r="O34" i="5"/>
  <c r="K34" i="5"/>
  <c r="P34" i="5"/>
  <c r="Q34" i="5"/>
  <c r="L34" i="5"/>
  <c r="N34" i="5"/>
  <c r="M34" i="5"/>
  <c r="A35" i="5"/>
  <c r="C35" i="5"/>
  <c r="D35" i="5"/>
  <c r="E35" i="5"/>
  <c r="F35" i="5"/>
  <c r="G35" i="5"/>
  <c r="H35" i="5"/>
  <c r="I35" i="5"/>
  <c r="J35" i="5"/>
  <c r="O35" i="5"/>
  <c r="K35" i="5"/>
  <c r="P35" i="5"/>
  <c r="Q35" i="5"/>
  <c r="L35" i="5"/>
  <c r="N35" i="5"/>
  <c r="M35" i="5"/>
  <c r="A36" i="5"/>
  <c r="C36" i="5"/>
  <c r="D36" i="5"/>
  <c r="E36" i="5"/>
  <c r="F36" i="5"/>
  <c r="G36" i="5"/>
  <c r="H36" i="5"/>
  <c r="I36" i="5"/>
  <c r="J36" i="5"/>
  <c r="O36" i="5"/>
  <c r="K36" i="5"/>
  <c r="P36" i="5"/>
  <c r="Q36" i="5"/>
  <c r="L36" i="5"/>
  <c r="N36" i="5"/>
  <c r="M36" i="5"/>
  <c r="A37" i="5"/>
  <c r="C37" i="5"/>
  <c r="D37" i="5"/>
  <c r="E37" i="5"/>
  <c r="F37" i="5"/>
  <c r="G37" i="5"/>
  <c r="H37" i="5"/>
  <c r="I37" i="5"/>
  <c r="J37" i="5"/>
  <c r="O37" i="5"/>
  <c r="K37" i="5"/>
  <c r="P37" i="5"/>
  <c r="Q37" i="5"/>
  <c r="L37" i="5"/>
  <c r="N37" i="5"/>
  <c r="M37" i="5"/>
  <c r="A38" i="5"/>
  <c r="C38" i="5"/>
  <c r="D38" i="5"/>
  <c r="E38" i="5"/>
  <c r="F38" i="5"/>
  <c r="G38" i="5"/>
  <c r="H38" i="5"/>
  <c r="I38" i="5"/>
  <c r="J38" i="5"/>
  <c r="O38" i="5"/>
  <c r="K38" i="5"/>
  <c r="P38" i="5"/>
  <c r="Q38" i="5"/>
  <c r="L38" i="5"/>
  <c r="N38" i="5"/>
  <c r="M38" i="5"/>
  <c r="A39" i="5"/>
  <c r="C39" i="5"/>
  <c r="D39" i="5"/>
  <c r="E39" i="5"/>
  <c r="F39" i="5"/>
  <c r="G39" i="5"/>
  <c r="H39" i="5"/>
  <c r="I39" i="5"/>
  <c r="J39" i="5"/>
  <c r="O39" i="5"/>
  <c r="K39" i="5"/>
  <c r="P39" i="5"/>
  <c r="Q39" i="5"/>
  <c r="L39" i="5"/>
  <c r="N39" i="5"/>
  <c r="M39" i="5"/>
  <c r="A40" i="5"/>
  <c r="C40" i="5"/>
  <c r="D40" i="5"/>
  <c r="E40" i="5"/>
  <c r="F40" i="5"/>
  <c r="G40" i="5"/>
  <c r="H40" i="5"/>
  <c r="I40" i="5"/>
  <c r="J40" i="5"/>
  <c r="O40" i="5"/>
  <c r="K40" i="5"/>
  <c r="P40" i="5"/>
  <c r="Q40" i="5"/>
  <c r="L40" i="5"/>
  <c r="N40" i="5"/>
  <c r="M40" i="5"/>
  <c r="A41" i="5"/>
  <c r="C41" i="5"/>
  <c r="D41" i="5"/>
  <c r="E41" i="5"/>
  <c r="F41" i="5"/>
  <c r="G41" i="5"/>
  <c r="H41" i="5"/>
  <c r="I41" i="5"/>
  <c r="J41" i="5"/>
  <c r="O41" i="5"/>
  <c r="K41" i="5"/>
  <c r="P41" i="5"/>
  <c r="Q41" i="5"/>
  <c r="L41" i="5"/>
  <c r="N41" i="5"/>
  <c r="M41" i="5"/>
  <c r="A42" i="5"/>
  <c r="C42" i="5"/>
  <c r="D42" i="5"/>
  <c r="E42" i="5"/>
  <c r="F42" i="5"/>
  <c r="G42" i="5"/>
  <c r="H42" i="5"/>
  <c r="I42" i="5"/>
  <c r="J42" i="5"/>
  <c r="O42" i="5"/>
  <c r="K42" i="5"/>
  <c r="P42" i="5"/>
  <c r="Q42" i="5"/>
  <c r="L42" i="5"/>
  <c r="N42" i="5"/>
  <c r="M42" i="5"/>
  <c r="A43" i="5"/>
  <c r="C43" i="5"/>
  <c r="D43" i="5"/>
  <c r="E43" i="5"/>
  <c r="F43" i="5"/>
  <c r="G43" i="5"/>
  <c r="H43" i="5"/>
  <c r="I43" i="5"/>
  <c r="J43" i="5"/>
  <c r="O43" i="5"/>
  <c r="K43" i="5"/>
  <c r="P43" i="5"/>
  <c r="Q43" i="5"/>
  <c r="L43" i="5"/>
  <c r="N43" i="5"/>
  <c r="M43" i="5"/>
  <c r="A44" i="5"/>
  <c r="C44" i="5"/>
  <c r="D44" i="5"/>
  <c r="E44" i="5"/>
  <c r="F44" i="5"/>
  <c r="G44" i="5"/>
  <c r="H44" i="5"/>
  <c r="I44" i="5"/>
  <c r="J44" i="5"/>
  <c r="O44" i="5"/>
  <c r="K44" i="5"/>
  <c r="P44" i="5"/>
  <c r="Q44" i="5"/>
  <c r="L44" i="5"/>
  <c r="N44" i="5"/>
  <c r="M44" i="5"/>
  <c r="A45" i="5"/>
  <c r="C45" i="5"/>
  <c r="D45" i="5"/>
  <c r="E45" i="5"/>
  <c r="F45" i="5"/>
  <c r="G45" i="5"/>
  <c r="H45" i="5"/>
  <c r="I45" i="5"/>
  <c r="J45" i="5"/>
  <c r="O45" i="5"/>
  <c r="K45" i="5"/>
  <c r="P45" i="5"/>
  <c r="Q45" i="5"/>
  <c r="L45" i="5"/>
  <c r="N45" i="5"/>
  <c r="M45" i="5"/>
  <c r="A46" i="5"/>
  <c r="C46" i="5"/>
  <c r="D46" i="5"/>
  <c r="E46" i="5"/>
  <c r="F46" i="5"/>
  <c r="G46" i="5"/>
  <c r="H46" i="5"/>
  <c r="I46" i="5"/>
  <c r="J46" i="5"/>
  <c r="O46" i="5"/>
  <c r="K46" i="5"/>
  <c r="P46" i="5"/>
  <c r="Q46" i="5"/>
  <c r="L46" i="5"/>
  <c r="N46" i="5"/>
  <c r="M46" i="5"/>
  <c r="A47" i="5"/>
  <c r="C47" i="5"/>
  <c r="D47" i="5"/>
  <c r="E47" i="5"/>
  <c r="F47" i="5"/>
  <c r="G47" i="5"/>
  <c r="H47" i="5"/>
  <c r="I47" i="5"/>
  <c r="J47" i="5"/>
  <c r="O47" i="5"/>
  <c r="K47" i="5"/>
  <c r="P47" i="5"/>
  <c r="Q47" i="5"/>
  <c r="L47" i="5"/>
  <c r="N47" i="5"/>
  <c r="M47" i="5"/>
  <c r="A48" i="5"/>
  <c r="C48" i="5"/>
  <c r="D48" i="5"/>
  <c r="E48" i="5"/>
  <c r="F48" i="5"/>
  <c r="G48" i="5"/>
  <c r="H48" i="5"/>
  <c r="I48" i="5"/>
  <c r="J48" i="5"/>
  <c r="O48" i="5"/>
  <c r="K48" i="5"/>
  <c r="P48" i="5"/>
  <c r="Q48" i="5"/>
  <c r="L48" i="5"/>
  <c r="N48" i="5"/>
  <c r="M48" i="5"/>
  <c r="A49" i="5"/>
  <c r="C49" i="5"/>
  <c r="D49" i="5"/>
  <c r="E49" i="5"/>
  <c r="F49" i="5"/>
  <c r="G49" i="5"/>
  <c r="H49" i="5"/>
  <c r="I49" i="5"/>
  <c r="J49" i="5"/>
  <c r="O49" i="5"/>
  <c r="K49" i="5"/>
  <c r="P49" i="5"/>
  <c r="Q49" i="5"/>
  <c r="L49" i="5"/>
  <c r="N49" i="5"/>
  <c r="M49" i="5"/>
  <c r="A50" i="5"/>
  <c r="C50" i="5"/>
  <c r="D50" i="5"/>
  <c r="E50" i="5"/>
  <c r="F50" i="5"/>
  <c r="G50" i="5"/>
  <c r="H50" i="5"/>
  <c r="I50" i="5"/>
  <c r="J50" i="5"/>
  <c r="O50" i="5"/>
  <c r="K50" i="5"/>
  <c r="P50" i="5"/>
  <c r="Q50" i="5"/>
  <c r="L50" i="5"/>
  <c r="N50" i="5"/>
  <c r="M50" i="5"/>
  <c r="A51" i="5"/>
  <c r="C51" i="5"/>
  <c r="D51" i="5"/>
  <c r="E51" i="5"/>
  <c r="F51" i="5"/>
  <c r="G51" i="5"/>
  <c r="H51" i="5"/>
  <c r="I51" i="5"/>
  <c r="J51" i="5"/>
  <c r="O51" i="5"/>
  <c r="K51" i="5"/>
  <c r="P51" i="5"/>
  <c r="Q51" i="5"/>
  <c r="L51" i="5"/>
  <c r="N51" i="5"/>
  <c r="M51" i="5"/>
  <c r="A52" i="5"/>
  <c r="C52" i="5"/>
  <c r="D52" i="5"/>
  <c r="E52" i="5"/>
  <c r="F52" i="5"/>
  <c r="G52" i="5"/>
  <c r="H52" i="5"/>
  <c r="I52" i="5"/>
  <c r="J52" i="5"/>
  <c r="O52" i="5"/>
  <c r="K52" i="5"/>
  <c r="P52" i="5"/>
  <c r="Q52" i="5"/>
  <c r="L52" i="5"/>
  <c r="N52" i="5"/>
  <c r="M52" i="5"/>
  <c r="A53" i="5"/>
  <c r="C53" i="5"/>
  <c r="D53" i="5"/>
  <c r="E53" i="5"/>
  <c r="F53" i="5"/>
  <c r="G53" i="5"/>
  <c r="H53" i="5"/>
  <c r="I53" i="5"/>
  <c r="J53" i="5"/>
  <c r="O53" i="5"/>
  <c r="K53" i="5"/>
  <c r="P53" i="5"/>
  <c r="Q53" i="5"/>
  <c r="L53" i="5"/>
  <c r="N53" i="5"/>
  <c r="M53" i="5"/>
  <c r="A54" i="5"/>
  <c r="C54" i="5"/>
  <c r="D54" i="5"/>
  <c r="E54" i="5"/>
  <c r="F54" i="5"/>
  <c r="G54" i="5"/>
  <c r="H54" i="5"/>
  <c r="I54" i="5"/>
  <c r="J54" i="5"/>
  <c r="O54" i="5"/>
  <c r="K54" i="5"/>
  <c r="P54" i="5"/>
  <c r="Q54" i="5"/>
  <c r="L54" i="5"/>
  <c r="N54" i="5"/>
  <c r="M54" i="5"/>
  <c r="A55" i="5"/>
  <c r="C55" i="5"/>
  <c r="D55" i="5"/>
  <c r="E55" i="5"/>
  <c r="F55" i="5"/>
  <c r="G55" i="5"/>
  <c r="H55" i="5"/>
  <c r="I55" i="5"/>
  <c r="J55" i="5"/>
  <c r="O55" i="5"/>
  <c r="K55" i="5"/>
  <c r="P55" i="5"/>
  <c r="Q55" i="5"/>
  <c r="L55" i="5"/>
  <c r="N55" i="5"/>
  <c r="M55" i="5"/>
  <c r="AS11" i="4"/>
  <c r="AT11" i="4" s="1"/>
  <c r="AU11" i="4" s="1"/>
  <c r="AV11" i="4" s="1"/>
  <c r="AS28" i="4"/>
  <c r="AT28" i="4" s="1"/>
  <c r="AU28" i="4" s="1"/>
  <c r="AV28" i="4" s="1"/>
  <c r="AS34" i="4"/>
  <c r="AS75" i="4"/>
  <c r="AT75" i="4" s="1"/>
  <c r="AU75" i="4" s="1"/>
  <c r="AV75" i="4" s="1"/>
  <c r="AS94" i="4"/>
  <c r="AT94" i="4" s="1"/>
  <c r="AU94" i="4" s="1"/>
  <c r="AV94" i="4" s="1"/>
  <c r="AS122" i="4"/>
  <c r="AT122" i="4" s="1"/>
  <c r="AU122" i="4" s="1"/>
  <c r="AV122" i="4" s="1"/>
  <c r="AS248" i="4"/>
  <c r="AT248" i="4" s="1"/>
  <c r="AU248" i="4" s="1"/>
  <c r="AV248" i="4" s="1"/>
  <c r="AS257" i="4"/>
  <c r="AT257" i="4" s="1"/>
  <c r="AU257" i="4" s="1"/>
  <c r="AV257" i="4" s="1"/>
  <c r="AS268" i="4"/>
  <c r="AT268" i="4" s="1"/>
  <c r="AU268" i="4" s="1"/>
  <c r="AV268" i="4" s="1"/>
  <c r="AS272" i="4"/>
  <c r="AT272" i="4" s="1"/>
  <c r="AU272" i="4" s="1"/>
  <c r="AV272" i="4" s="1"/>
  <c r="AS283" i="4"/>
  <c r="AT283" i="4" s="1"/>
  <c r="AU283" i="4" s="1"/>
  <c r="AV283" i="4" s="1"/>
  <c r="AS287" i="4"/>
  <c r="AT287" i="4" s="1"/>
  <c r="AU287" i="4" s="1"/>
  <c r="AV287" i="4" s="1"/>
  <c r="AS310" i="4"/>
  <c r="AT310" i="4" s="1"/>
  <c r="AU310" i="4" s="1"/>
  <c r="AV310" i="4" s="1"/>
  <c r="AS335" i="4"/>
  <c r="AT335" i="4" s="1"/>
  <c r="AU335" i="4" s="1"/>
  <c r="AV335" i="4" s="1"/>
  <c r="AS340" i="4"/>
  <c r="AT340" i="4" s="1"/>
  <c r="AU340" i="4" s="1"/>
  <c r="AV340" i="4" s="1"/>
  <c r="AS349" i="4"/>
  <c r="AT349" i="4" s="1"/>
  <c r="AU349" i="4" s="1"/>
  <c r="AV349" i="4" s="1"/>
  <c r="AS357" i="4"/>
  <c r="AT357" i="4" s="1"/>
  <c r="AU357" i="4" s="1"/>
  <c r="AV357" i="4" s="1"/>
  <c r="AS362" i="4"/>
  <c r="AT362" i="4" s="1"/>
  <c r="AU362" i="4" s="1"/>
  <c r="AV362" i="4" s="1"/>
  <c r="AS378" i="4"/>
  <c r="AT378" i="4" s="1"/>
  <c r="AU378" i="4" s="1"/>
  <c r="AV378" i="4" s="1"/>
  <c r="AS386" i="4"/>
  <c r="AT386" i="4" s="1"/>
  <c r="AU386" i="4" s="1"/>
  <c r="AV386" i="4" s="1"/>
  <c r="AS396" i="4"/>
  <c r="AT396" i="4" s="1"/>
  <c r="AU396" i="4" s="1"/>
  <c r="AV396" i="4" s="1"/>
  <c r="AS403" i="4"/>
  <c r="AT403" i="4" s="1"/>
  <c r="AU403" i="4" s="1"/>
  <c r="AV403" i="4" s="1"/>
  <c r="AT34" i="4" l="1"/>
  <c r="X761" i="4"/>
  <c r="W761" i="4"/>
  <c r="AS7" i="4"/>
  <c r="AT7" i="4" s="1"/>
  <c r="AU7" i="4" s="1"/>
  <c r="AV7" i="4" s="1"/>
  <c r="AS743" i="4"/>
  <c r="AT743" i="4" s="1"/>
  <c r="AU743" i="4" s="1"/>
  <c r="AV743" i="4" s="1"/>
  <c r="AS737" i="4"/>
  <c r="AT737" i="4" s="1"/>
  <c r="AU737" i="4" s="1"/>
  <c r="AV737" i="4" s="1"/>
  <c r="AS733" i="4"/>
  <c r="AT733" i="4" s="1"/>
  <c r="AU733" i="4" s="1"/>
  <c r="AV733" i="4" s="1"/>
  <c r="AS728" i="4"/>
  <c r="AT728" i="4" s="1"/>
  <c r="AU728" i="4" s="1"/>
  <c r="AV728" i="4" s="1"/>
  <c r="AS724" i="4"/>
  <c r="AT724" i="4" s="1"/>
  <c r="AU724" i="4" s="1"/>
  <c r="AV724" i="4" s="1"/>
  <c r="AS720" i="4"/>
  <c r="AT720" i="4" s="1"/>
  <c r="AU720" i="4" s="1"/>
  <c r="AV720" i="4" s="1"/>
  <c r="AS713" i="4"/>
  <c r="AT713" i="4" s="1"/>
  <c r="AU713" i="4" s="1"/>
  <c r="AV713" i="4" s="1"/>
  <c r="AS709" i="4"/>
  <c r="AT709" i="4" s="1"/>
  <c r="AU709" i="4" s="1"/>
  <c r="AV709" i="4" s="1"/>
  <c r="AS705" i="4"/>
  <c r="AT705" i="4" s="1"/>
  <c r="AU705" i="4" s="1"/>
  <c r="AV705" i="4" s="1"/>
  <c r="AS702" i="4"/>
  <c r="AT702" i="4" s="1"/>
  <c r="AU702" i="4" s="1"/>
  <c r="AV702" i="4" s="1"/>
  <c r="AS698" i="4"/>
  <c r="AT698" i="4" s="1"/>
  <c r="AU698" i="4" s="1"/>
  <c r="AV698" i="4" s="1"/>
  <c r="AS694" i="4"/>
  <c r="AT694" i="4" s="1"/>
  <c r="AU694" i="4" s="1"/>
  <c r="AV694" i="4" s="1"/>
  <c r="AS690" i="4"/>
  <c r="AT690" i="4" s="1"/>
  <c r="AU690" i="4" s="1"/>
  <c r="AV690" i="4" s="1"/>
  <c r="AS677" i="4"/>
  <c r="AT677" i="4" s="1"/>
  <c r="AU677" i="4" s="1"/>
  <c r="AV677" i="4" s="1"/>
  <c r="AS672" i="4"/>
  <c r="AT672" i="4" s="1"/>
  <c r="AU672" i="4" s="1"/>
  <c r="AV672" i="4" s="1"/>
  <c r="AS668" i="4"/>
  <c r="AT668" i="4" s="1"/>
  <c r="AU668" i="4" s="1"/>
  <c r="AV668" i="4" s="1"/>
  <c r="AS665" i="4"/>
  <c r="AT665" i="4" s="1"/>
  <c r="AU665" i="4" s="1"/>
  <c r="AV665" i="4" s="1"/>
  <c r="AS661" i="4"/>
  <c r="AT661" i="4" s="1"/>
  <c r="AU661" i="4" s="1"/>
  <c r="AV661" i="4" s="1"/>
  <c r="AS658" i="4"/>
  <c r="AT658" i="4" s="1"/>
  <c r="AU658" i="4" s="1"/>
  <c r="AV658" i="4" s="1"/>
  <c r="AS646" i="4"/>
  <c r="AT646" i="4" s="1"/>
  <c r="AU646" i="4" s="1"/>
  <c r="AV646" i="4" s="1"/>
  <c r="AS641" i="4"/>
  <c r="AT641" i="4" s="1"/>
  <c r="AU641" i="4" s="1"/>
  <c r="AV641" i="4" s="1"/>
  <c r="AS626" i="4"/>
  <c r="AT626" i="4" s="1"/>
  <c r="AU626" i="4" s="1"/>
  <c r="AV626" i="4" s="1"/>
  <c r="AS623" i="4"/>
  <c r="AT623" i="4" s="1"/>
  <c r="AU623" i="4" s="1"/>
  <c r="AV623" i="4" s="1"/>
  <c r="AS621" i="4"/>
  <c r="AT621" i="4" s="1"/>
  <c r="AU621" i="4" s="1"/>
  <c r="AV621" i="4" s="1"/>
  <c r="AS615" i="4"/>
  <c r="AT615" i="4" s="1"/>
  <c r="AU615" i="4" s="1"/>
  <c r="AV615" i="4" s="1"/>
  <c r="AS601" i="4"/>
  <c r="AT601" i="4" s="1"/>
  <c r="AU601" i="4" s="1"/>
  <c r="AV601" i="4" s="1"/>
  <c r="AS598" i="4"/>
  <c r="AT598" i="4" s="1"/>
  <c r="AU598" i="4" s="1"/>
  <c r="AV598" i="4" s="1"/>
  <c r="AS595" i="4"/>
  <c r="AT595" i="4" s="1"/>
  <c r="AU595" i="4" s="1"/>
  <c r="AV595" i="4" s="1"/>
  <c r="AS591" i="4"/>
  <c r="AT591" i="4" s="1"/>
  <c r="AU591" i="4" s="1"/>
  <c r="AV591" i="4" s="1"/>
  <c r="AS580" i="4"/>
  <c r="AT580" i="4" s="1"/>
  <c r="AU580" i="4" s="1"/>
  <c r="AV580" i="4" s="1"/>
  <c r="AS572" i="4"/>
  <c r="AT572" i="4" s="1"/>
  <c r="AU572" i="4" s="1"/>
  <c r="AV572" i="4" s="1"/>
  <c r="AS575" i="4"/>
  <c r="AT575" i="4" s="1"/>
  <c r="AU575" i="4" s="1"/>
  <c r="AV575" i="4" s="1"/>
  <c r="AS566" i="4"/>
  <c r="AT566" i="4" s="1"/>
  <c r="AU566" i="4" s="1"/>
  <c r="AV566" i="4" s="1"/>
  <c r="AS561" i="4"/>
  <c r="AT561" i="4" s="1"/>
  <c r="AU561" i="4" s="1"/>
  <c r="AV561" i="4" s="1"/>
  <c r="AS400" i="4"/>
  <c r="AT400" i="4" s="1"/>
  <c r="AU400" i="4" s="1"/>
  <c r="AV400" i="4" s="1"/>
  <c r="AW400" i="4" s="1"/>
  <c r="AX400" i="4" s="1"/>
  <c r="AS556" i="4"/>
  <c r="AT556" i="4" s="1"/>
  <c r="AU556" i="4" s="1"/>
  <c r="AV556" i="4" s="1"/>
  <c r="AS549" i="4"/>
  <c r="AT549" i="4" s="1"/>
  <c r="AU549" i="4" s="1"/>
  <c r="AV549" i="4" s="1"/>
  <c r="AS545" i="4"/>
  <c r="AT545" i="4" s="1"/>
  <c r="AU545" i="4" s="1"/>
  <c r="AV545" i="4" s="1"/>
  <c r="AS542" i="4"/>
  <c r="AT542" i="4" s="1"/>
  <c r="AU542" i="4" s="1"/>
  <c r="AV542" i="4" s="1"/>
  <c r="AS538" i="4"/>
  <c r="AT538" i="4" s="1"/>
  <c r="AU538" i="4" s="1"/>
  <c r="AV538" i="4" s="1"/>
  <c r="AS532" i="4"/>
  <c r="AT532" i="4" s="1"/>
  <c r="AU532" i="4" s="1"/>
  <c r="AV532" i="4" s="1"/>
  <c r="AS521" i="4"/>
  <c r="AT521" i="4" s="1"/>
  <c r="AU521" i="4" s="1"/>
  <c r="AV521" i="4" s="1"/>
  <c r="AS516" i="4"/>
  <c r="AT516" i="4" s="1"/>
  <c r="AU516" i="4" s="1"/>
  <c r="AV516" i="4" s="1"/>
  <c r="AS512" i="4"/>
  <c r="AT512" i="4" s="1"/>
  <c r="AU512" i="4" s="1"/>
  <c r="AV512" i="4" s="1"/>
  <c r="AS508" i="4"/>
  <c r="AT508" i="4" s="1"/>
  <c r="AU508" i="4" s="1"/>
  <c r="AV508" i="4" s="1"/>
  <c r="AS503" i="4"/>
  <c r="AT503" i="4" s="1"/>
  <c r="AU503" i="4" s="1"/>
  <c r="AV503" i="4" s="1"/>
  <c r="AS499" i="4"/>
  <c r="AT499" i="4" s="1"/>
  <c r="AU499" i="4" s="1"/>
  <c r="AV499" i="4" s="1"/>
  <c r="AS495" i="4"/>
  <c r="AT495" i="4" s="1"/>
  <c r="AU495" i="4" s="1"/>
  <c r="AV495" i="4" s="1"/>
  <c r="AS491" i="4"/>
  <c r="AT491" i="4" s="1"/>
  <c r="AU491" i="4" s="1"/>
  <c r="AV491" i="4" s="1"/>
  <c r="AS486" i="4"/>
  <c r="AT486" i="4" s="1"/>
  <c r="AU486" i="4" s="1"/>
  <c r="AV486" i="4" s="1"/>
  <c r="AS483" i="4"/>
  <c r="AT483" i="4" s="1"/>
  <c r="AU483" i="4" s="1"/>
  <c r="AV483" i="4" s="1"/>
  <c r="AS477" i="4"/>
  <c r="AT477" i="4" s="1"/>
  <c r="AU477" i="4" s="1"/>
  <c r="AV477" i="4" s="1"/>
  <c r="AS473" i="4"/>
  <c r="AT473" i="4" s="1"/>
  <c r="AU473" i="4" s="1"/>
  <c r="AV473" i="4" s="1"/>
  <c r="AS469" i="4"/>
  <c r="AT469" i="4" s="1"/>
  <c r="AU469" i="4" s="1"/>
  <c r="AV469" i="4" s="1"/>
  <c r="AS466" i="4"/>
  <c r="AT466" i="4" s="1"/>
  <c r="AU466" i="4" s="1"/>
  <c r="AV466" i="4" s="1"/>
  <c r="AS462" i="4"/>
  <c r="AT462" i="4" s="1"/>
  <c r="AU462" i="4" s="1"/>
  <c r="AV462" i="4" s="1"/>
  <c r="AS455" i="4"/>
  <c r="AT455" i="4" s="1"/>
  <c r="AU455" i="4" s="1"/>
  <c r="AV455" i="4" s="1"/>
  <c r="AS451" i="4"/>
  <c r="AT451" i="4" s="1"/>
  <c r="AU451" i="4" s="1"/>
  <c r="AV451" i="4" s="1"/>
  <c r="AS447" i="4"/>
  <c r="AT447" i="4" s="1"/>
  <c r="AU447" i="4" s="1"/>
  <c r="AV447" i="4" s="1"/>
  <c r="AS443" i="4"/>
  <c r="AT443" i="4" s="1"/>
  <c r="AU443" i="4" s="1"/>
  <c r="AV443" i="4" s="1"/>
  <c r="AS441" i="4"/>
  <c r="AT441" i="4" s="1"/>
  <c r="AU441" i="4" s="1"/>
  <c r="AV441" i="4" s="1"/>
  <c r="AS435" i="4"/>
  <c r="AT435" i="4" s="1"/>
  <c r="AU435" i="4" s="1"/>
  <c r="AV435" i="4" s="1"/>
  <c r="AS431" i="4"/>
  <c r="AT431" i="4" s="1"/>
  <c r="AU431" i="4" s="1"/>
  <c r="AV431" i="4" s="1"/>
  <c r="AS428" i="4"/>
  <c r="AT428" i="4" s="1"/>
  <c r="AU428" i="4" s="1"/>
  <c r="AV428" i="4" s="1"/>
  <c r="AS425" i="4"/>
  <c r="AT425" i="4" s="1"/>
  <c r="AU425" i="4" s="1"/>
  <c r="AV425" i="4" s="1"/>
  <c r="AS422" i="4"/>
  <c r="AT422" i="4" s="1"/>
  <c r="AU422" i="4" s="1"/>
  <c r="AV422" i="4" s="1"/>
  <c r="AS416" i="4"/>
  <c r="AT416" i="4" s="1"/>
  <c r="AU416" i="4" s="1"/>
  <c r="AV416" i="4" s="1"/>
  <c r="AS414" i="4"/>
  <c r="AT414" i="4" s="1"/>
  <c r="AU414" i="4" s="1"/>
  <c r="AV414" i="4" s="1"/>
  <c r="AS8" i="4"/>
  <c r="AS746" i="4"/>
  <c r="AT746" i="4" s="1"/>
  <c r="AU746" i="4" s="1"/>
  <c r="AV746" i="4" s="1"/>
  <c r="AS742" i="4"/>
  <c r="AT742" i="4" s="1"/>
  <c r="AU742" i="4" s="1"/>
  <c r="AV742" i="4" s="1"/>
  <c r="AS736" i="4"/>
  <c r="AT736" i="4" s="1"/>
  <c r="AU736" i="4" s="1"/>
  <c r="AV736" i="4" s="1"/>
  <c r="AS732" i="4"/>
  <c r="AT732" i="4" s="1"/>
  <c r="AU732" i="4" s="1"/>
  <c r="AV732" i="4" s="1"/>
  <c r="AS727" i="4"/>
  <c r="AT727" i="4" s="1"/>
  <c r="AU727" i="4" s="1"/>
  <c r="AV727" i="4" s="1"/>
  <c r="AS723" i="4"/>
  <c r="AT723" i="4" s="1"/>
  <c r="AU723" i="4" s="1"/>
  <c r="AV723" i="4" s="1"/>
  <c r="AS716" i="4"/>
  <c r="AT716" i="4" s="1"/>
  <c r="AU716" i="4" s="1"/>
  <c r="AV716" i="4" s="1"/>
  <c r="AS712" i="4"/>
  <c r="AT712" i="4" s="1"/>
  <c r="AU712" i="4" s="1"/>
  <c r="AV712" i="4" s="1"/>
  <c r="AS707" i="4"/>
  <c r="AT707" i="4" s="1"/>
  <c r="AU707" i="4" s="1"/>
  <c r="AV707" i="4" s="1"/>
  <c r="AS701" i="4"/>
  <c r="AT701" i="4" s="1"/>
  <c r="AU701" i="4" s="1"/>
  <c r="AV701" i="4" s="1"/>
  <c r="AS697" i="4"/>
  <c r="AT697" i="4" s="1"/>
  <c r="AU697" i="4" s="1"/>
  <c r="AV697" i="4" s="1"/>
  <c r="AS693" i="4"/>
  <c r="AT693" i="4" s="1"/>
  <c r="AU693" i="4" s="1"/>
  <c r="AV693" i="4" s="1"/>
  <c r="AS689" i="4"/>
  <c r="AT689" i="4" s="1"/>
  <c r="AU689" i="4" s="1"/>
  <c r="AV689" i="4" s="1"/>
  <c r="AS686" i="4"/>
  <c r="AT686" i="4" s="1"/>
  <c r="AU686" i="4" s="1"/>
  <c r="AV686" i="4" s="1"/>
  <c r="AS683" i="4"/>
  <c r="AT683" i="4" s="1"/>
  <c r="AU683" i="4" s="1"/>
  <c r="AV683" i="4" s="1"/>
  <c r="AS681" i="4"/>
  <c r="AT681" i="4" s="1"/>
  <c r="AU681" i="4" s="1"/>
  <c r="AV681" i="4" s="1"/>
  <c r="AS679" i="4"/>
  <c r="AT679" i="4" s="1"/>
  <c r="AU679" i="4" s="1"/>
  <c r="AV679" i="4" s="1"/>
  <c r="AS675" i="4"/>
  <c r="AT675" i="4" s="1"/>
  <c r="AU675" i="4" s="1"/>
  <c r="AV675" i="4" s="1"/>
  <c r="AS671" i="4"/>
  <c r="AT671" i="4" s="1"/>
  <c r="AU671" i="4" s="1"/>
  <c r="AV671" i="4" s="1"/>
  <c r="AS667" i="4"/>
  <c r="AT667" i="4" s="1"/>
  <c r="AU667" i="4" s="1"/>
  <c r="AV667" i="4" s="1"/>
  <c r="AS664" i="4"/>
  <c r="AT664" i="4" s="1"/>
  <c r="AU664" i="4" s="1"/>
  <c r="AV664" i="4" s="1"/>
  <c r="AS297" i="4"/>
  <c r="AT297" i="4" s="1"/>
  <c r="AU297" i="4" s="1"/>
  <c r="AV297" i="4" s="1"/>
  <c r="AS657" i="4"/>
  <c r="AT657" i="4" s="1"/>
  <c r="AU657" i="4" s="1"/>
  <c r="AV657" i="4" s="1"/>
  <c r="AS649" i="4"/>
  <c r="AT649" i="4" s="1"/>
  <c r="AU649" i="4" s="1"/>
  <c r="AV649" i="4" s="1"/>
  <c r="AS644" i="4"/>
  <c r="AT644" i="4" s="1"/>
  <c r="AU644" i="4" s="1"/>
  <c r="AV644" i="4" s="1"/>
  <c r="AS640" i="4"/>
  <c r="AT640" i="4" s="1"/>
  <c r="AU640" i="4" s="1"/>
  <c r="AV640" i="4" s="1"/>
  <c r="AS635" i="4"/>
  <c r="AT635" i="4" s="1"/>
  <c r="AU635" i="4" s="1"/>
  <c r="AV635" i="4" s="1"/>
  <c r="AS632" i="4"/>
  <c r="AT632" i="4" s="1"/>
  <c r="AU632" i="4" s="1"/>
  <c r="AV632" i="4" s="1"/>
  <c r="AS629" i="4"/>
  <c r="AT629" i="4" s="1"/>
  <c r="AU629" i="4" s="1"/>
  <c r="AV629" i="4" s="1"/>
  <c r="AS625" i="4"/>
  <c r="AS622" i="4"/>
  <c r="AT622" i="4" s="1"/>
  <c r="AU622" i="4" s="1"/>
  <c r="AV622" i="4" s="1"/>
  <c r="AS620" i="4"/>
  <c r="AT620" i="4" s="1"/>
  <c r="AU620" i="4" s="1"/>
  <c r="AV620" i="4" s="1"/>
  <c r="AS618" i="4"/>
  <c r="AT618" i="4" s="1"/>
  <c r="AU618" i="4" s="1"/>
  <c r="AV618" i="4" s="1"/>
  <c r="AS614" i="4"/>
  <c r="AT614" i="4" s="1"/>
  <c r="AU614" i="4" s="1"/>
  <c r="AV614" i="4" s="1"/>
  <c r="AS611" i="4"/>
  <c r="AT611" i="4" s="1"/>
  <c r="AU611" i="4" s="1"/>
  <c r="AV611" i="4" s="1"/>
  <c r="AS605" i="4"/>
  <c r="AT605" i="4" s="1"/>
  <c r="AU605" i="4" s="1"/>
  <c r="AV605" i="4" s="1"/>
  <c r="AS600" i="4"/>
  <c r="AT600" i="4" s="1"/>
  <c r="AU600" i="4" s="1"/>
  <c r="AV600" i="4" s="1"/>
  <c r="AS597" i="4"/>
  <c r="AT597" i="4" s="1"/>
  <c r="AU597" i="4" s="1"/>
  <c r="AV597" i="4" s="1"/>
  <c r="AS593" i="4"/>
  <c r="AT593" i="4" s="1"/>
  <c r="AU593" i="4" s="1"/>
  <c r="AV593" i="4" s="1"/>
  <c r="AS590" i="4"/>
  <c r="AT590" i="4" s="1"/>
  <c r="AU590" i="4" s="1"/>
  <c r="AV590" i="4" s="1"/>
  <c r="AS584" i="4"/>
  <c r="AT584" i="4" s="1"/>
  <c r="AU584" i="4" s="1"/>
  <c r="AV584" i="4" s="1"/>
  <c r="AS582" i="4"/>
  <c r="AT582" i="4" s="1"/>
  <c r="AU582" i="4" s="1"/>
  <c r="AV582" i="4" s="1"/>
  <c r="AS579" i="4"/>
  <c r="AT579" i="4" s="1"/>
  <c r="AU579" i="4" s="1"/>
  <c r="AV579" i="4" s="1"/>
  <c r="AS576" i="4"/>
  <c r="AT576" i="4" s="1"/>
  <c r="AU576" i="4" s="1"/>
  <c r="AV576" i="4" s="1"/>
  <c r="AS571" i="4"/>
  <c r="AT571" i="4" s="1"/>
  <c r="AU571" i="4" s="1"/>
  <c r="AV571" i="4" s="1"/>
  <c r="AS568" i="4"/>
  <c r="AT568" i="4" s="1"/>
  <c r="AU568" i="4" s="1"/>
  <c r="AV568" i="4" s="1"/>
  <c r="AS565" i="4"/>
  <c r="AT565" i="4" s="1"/>
  <c r="AU565" i="4" s="1"/>
  <c r="AV565" i="4" s="1"/>
  <c r="AS560" i="4"/>
  <c r="AT560" i="4" s="1"/>
  <c r="AU560" i="4" s="1"/>
  <c r="AV560" i="4" s="1"/>
  <c r="AS553" i="4"/>
  <c r="AT553" i="4" s="1"/>
  <c r="AU553" i="4" s="1"/>
  <c r="AV553" i="4" s="1"/>
  <c r="AS548" i="4"/>
  <c r="AT548" i="4" s="1"/>
  <c r="AU548" i="4" s="1"/>
  <c r="AV548" i="4" s="1"/>
  <c r="AS544" i="4"/>
  <c r="AT544" i="4" s="1"/>
  <c r="AU544" i="4" s="1"/>
  <c r="AV544" i="4" s="1"/>
  <c r="AS541" i="4"/>
  <c r="AT541" i="4" s="1"/>
  <c r="AU541" i="4" s="1"/>
  <c r="AV541" i="4" s="1"/>
  <c r="AS537" i="4"/>
  <c r="AT537" i="4" s="1"/>
  <c r="AU537" i="4" s="1"/>
  <c r="AV537" i="4" s="1"/>
  <c r="AS535" i="4"/>
  <c r="AT535" i="4" s="1"/>
  <c r="AU535" i="4" s="1"/>
  <c r="AV535" i="4" s="1"/>
  <c r="AS531" i="4"/>
  <c r="AT531" i="4" s="1"/>
  <c r="AU531" i="4" s="1"/>
  <c r="AV531" i="4" s="1"/>
  <c r="AS525" i="4"/>
  <c r="AT525" i="4" s="1"/>
  <c r="AU525" i="4" s="1"/>
  <c r="AV525" i="4" s="1"/>
  <c r="AS520" i="4"/>
  <c r="AT520" i="4" s="1"/>
  <c r="AU520" i="4" s="1"/>
  <c r="AV520" i="4" s="1"/>
  <c r="AS515" i="4"/>
  <c r="AT515" i="4" s="1"/>
  <c r="AU515" i="4" s="1"/>
  <c r="AV515" i="4" s="1"/>
  <c r="AS507" i="4"/>
  <c r="AT507" i="4" s="1"/>
  <c r="AU507" i="4" s="1"/>
  <c r="AV507" i="4" s="1"/>
  <c r="AS498" i="4"/>
  <c r="AT498" i="4" s="1"/>
  <c r="AU498" i="4" s="1"/>
  <c r="AV498" i="4" s="1"/>
  <c r="AS494" i="4"/>
  <c r="AT494" i="4" s="1"/>
  <c r="AU494" i="4" s="1"/>
  <c r="AV494" i="4" s="1"/>
  <c r="AS485" i="4"/>
  <c r="AT485" i="4" s="1"/>
  <c r="AU485" i="4" s="1"/>
  <c r="AV485" i="4" s="1"/>
  <c r="AS482" i="4"/>
  <c r="AT482" i="4" s="1"/>
  <c r="AU482" i="4" s="1"/>
  <c r="AV482" i="4" s="1"/>
  <c r="AS479" i="4"/>
  <c r="AT479" i="4" s="1"/>
  <c r="AU479" i="4" s="1"/>
  <c r="AV479" i="4" s="1"/>
  <c r="AS476" i="4"/>
  <c r="AT476" i="4" s="1"/>
  <c r="AU476" i="4" s="1"/>
  <c r="AV476" i="4" s="1"/>
  <c r="AS472" i="4"/>
  <c r="AT472" i="4" s="1"/>
  <c r="AU472" i="4" s="1"/>
  <c r="AV472" i="4" s="1"/>
  <c r="AS468" i="4"/>
  <c r="AT468" i="4" s="1"/>
  <c r="AU468" i="4" s="1"/>
  <c r="AV468" i="4" s="1"/>
  <c r="AS464" i="4"/>
  <c r="AT464" i="4" s="1"/>
  <c r="AU464" i="4" s="1"/>
  <c r="AV464" i="4" s="1"/>
  <c r="AS461" i="4"/>
  <c r="AT461" i="4" s="1"/>
  <c r="AU461" i="4" s="1"/>
  <c r="AV461" i="4" s="1"/>
  <c r="AS454" i="4"/>
  <c r="AT454" i="4" s="1"/>
  <c r="AU454" i="4" s="1"/>
  <c r="AV454" i="4" s="1"/>
  <c r="AS450" i="4"/>
  <c r="AT450" i="4" s="1"/>
  <c r="AU450" i="4" s="1"/>
  <c r="AV450" i="4" s="1"/>
  <c r="AS446" i="4"/>
  <c r="AT446" i="4" s="1"/>
  <c r="AU446" i="4" s="1"/>
  <c r="AV446" i="4" s="1"/>
  <c r="AS439" i="4"/>
  <c r="AT439" i="4" s="1"/>
  <c r="AU439" i="4" s="1"/>
  <c r="AV439" i="4" s="1"/>
  <c r="AS434" i="4"/>
  <c r="AT434" i="4" s="1"/>
  <c r="AU434" i="4" s="1"/>
  <c r="AV434" i="4" s="1"/>
  <c r="AS430" i="4"/>
  <c r="AT430" i="4" s="1"/>
  <c r="AU430" i="4" s="1"/>
  <c r="AV430" i="4" s="1"/>
  <c r="AS424" i="4"/>
  <c r="AT424" i="4" s="1"/>
  <c r="AU424" i="4" s="1"/>
  <c r="AV424" i="4" s="1"/>
  <c r="AS418" i="4"/>
  <c r="AT418" i="4" s="1"/>
  <c r="AU418" i="4" s="1"/>
  <c r="AV418" i="4" s="1"/>
  <c r="AS415" i="4"/>
  <c r="AT415" i="4" s="1"/>
  <c r="AU415" i="4" s="1"/>
  <c r="AV415" i="4" s="1"/>
  <c r="AS413" i="4"/>
  <c r="AT413" i="4" s="1"/>
  <c r="AU413" i="4" s="1"/>
  <c r="AV413" i="4" s="1"/>
  <c r="AS411" i="4"/>
  <c r="AT411" i="4" s="1"/>
  <c r="AU411" i="4" s="1"/>
  <c r="AV411" i="4" s="1"/>
  <c r="AS408" i="4"/>
  <c r="AT408" i="4" s="1"/>
  <c r="AU408" i="4" s="1"/>
  <c r="AV408" i="4" s="1"/>
  <c r="AS404" i="4"/>
  <c r="AT404" i="4" s="1"/>
  <c r="AU404" i="4" s="1"/>
  <c r="AV404" i="4" s="1"/>
  <c r="AS401" i="4"/>
  <c r="AT401" i="4" s="1"/>
  <c r="AU401" i="4" s="1"/>
  <c r="AV401" i="4" s="1"/>
  <c r="AS395" i="4"/>
  <c r="AT395" i="4" s="1"/>
  <c r="AU395" i="4" s="1"/>
  <c r="AV395" i="4" s="1"/>
  <c r="AS409" i="4"/>
  <c r="AT409" i="4" s="1"/>
  <c r="AU409" i="4" s="1"/>
  <c r="AV409" i="4" s="1"/>
  <c r="AS745" i="4"/>
  <c r="AT745" i="4" s="1"/>
  <c r="AU745" i="4" s="1"/>
  <c r="AV745" i="4" s="1"/>
  <c r="AS739" i="4"/>
  <c r="AT739" i="4" s="1"/>
  <c r="AU739" i="4" s="1"/>
  <c r="AV739" i="4" s="1"/>
  <c r="AS735" i="4"/>
  <c r="AT735" i="4" s="1"/>
  <c r="AU735" i="4" s="1"/>
  <c r="AV735" i="4" s="1"/>
  <c r="AS731" i="4"/>
  <c r="AT731" i="4" s="1"/>
  <c r="AU731" i="4" s="1"/>
  <c r="AV731" i="4" s="1"/>
  <c r="AS729" i="4"/>
  <c r="AT729" i="4" s="1"/>
  <c r="AU729" i="4" s="1"/>
  <c r="AV729" i="4" s="1"/>
  <c r="AS726" i="4"/>
  <c r="AT726" i="4" s="1"/>
  <c r="AU726" i="4" s="1"/>
  <c r="AV726" i="4" s="1"/>
  <c r="AS722" i="4"/>
  <c r="AT722" i="4" s="1"/>
  <c r="AU722" i="4" s="1"/>
  <c r="AV722" i="4" s="1"/>
  <c r="AS719" i="4"/>
  <c r="AT719" i="4" s="1"/>
  <c r="AU719" i="4" s="1"/>
  <c r="AV719" i="4" s="1"/>
  <c r="AS715" i="4"/>
  <c r="AT715" i="4" s="1"/>
  <c r="AU715" i="4" s="1"/>
  <c r="AV715" i="4" s="1"/>
  <c r="AS711" i="4"/>
  <c r="AT711" i="4" s="1"/>
  <c r="AU711" i="4" s="1"/>
  <c r="AV711" i="4" s="1"/>
  <c r="AS708" i="4"/>
  <c r="AT708" i="4" s="1"/>
  <c r="AU708" i="4" s="1"/>
  <c r="AV708" i="4" s="1"/>
  <c r="AS706" i="4"/>
  <c r="AT706" i="4" s="1"/>
  <c r="AU706" i="4" s="1"/>
  <c r="AV706" i="4" s="1"/>
  <c r="AS704" i="4"/>
  <c r="AT704" i="4" s="1"/>
  <c r="AU704" i="4" s="1"/>
  <c r="AV704" i="4" s="1"/>
  <c r="AS587" i="4"/>
  <c r="AT587" i="4" s="1"/>
  <c r="AU587" i="4" s="1"/>
  <c r="AV587" i="4" s="1"/>
  <c r="AS696" i="4"/>
  <c r="AT696" i="4" s="1"/>
  <c r="AU696" i="4" s="1"/>
  <c r="AV696" i="4" s="1"/>
  <c r="AS692" i="4"/>
  <c r="AT692" i="4" s="1"/>
  <c r="AU692" i="4" s="1"/>
  <c r="AV692" i="4" s="1"/>
  <c r="AS688" i="4"/>
  <c r="AT688" i="4" s="1"/>
  <c r="AU688" i="4" s="1"/>
  <c r="AV688" i="4" s="1"/>
  <c r="AS685" i="4"/>
  <c r="AT685" i="4" s="1"/>
  <c r="AU685" i="4" s="1"/>
  <c r="AV685" i="4" s="1"/>
  <c r="AS674" i="4"/>
  <c r="AT674" i="4" s="1"/>
  <c r="AU674" i="4" s="1"/>
  <c r="AV674" i="4" s="1"/>
  <c r="AS670" i="4"/>
  <c r="AT670" i="4" s="1"/>
  <c r="AU670" i="4" s="1"/>
  <c r="AV670" i="4" s="1"/>
  <c r="AS666" i="4"/>
  <c r="AT666" i="4" s="1"/>
  <c r="AU666" i="4" s="1"/>
  <c r="AV666" i="4" s="1"/>
  <c r="AS663" i="4"/>
  <c r="AT663" i="4" s="1"/>
  <c r="AU663" i="4" s="1"/>
  <c r="AV663" i="4" s="1"/>
  <c r="AS659" i="4"/>
  <c r="AT659" i="4" s="1"/>
  <c r="AU659" i="4" s="1"/>
  <c r="AV659" i="4" s="1"/>
  <c r="AS656" i="4"/>
  <c r="AT656" i="4" s="1"/>
  <c r="AU656" i="4" s="1"/>
  <c r="AV656" i="4" s="1"/>
  <c r="AS652" i="4"/>
  <c r="AT652" i="4" s="1"/>
  <c r="AU652" i="4" s="1"/>
  <c r="AV652" i="4" s="1"/>
  <c r="AS648" i="4"/>
  <c r="AT648" i="4" s="1"/>
  <c r="AU648" i="4" s="1"/>
  <c r="AV648" i="4" s="1"/>
  <c r="AS643" i="4"/>
  <c r="AT643" i="4" s="1"/>
  <c r="AU643" i="4" s="1"/>
  <c r="AV643" i="4" s="1"/>
  <c r="AS639" i="4"/>
  <c r="AT639" i="4" s="1"/>
  <c r="AU639" i="4" s="1"/>
  <c r="AV639" i="4" s="1"/>
  <c r="AS631" i="4"/>
  <c r="AT631" i="4" s="1"/>
  <c r="AU631" i="4" s="1"/>
  <c r="AV631" i="4" s="1"/>
  <c r="AS627" i="4"/>
  <c r="AT627" i="4" s="1"/>
  <c r="AU627" i="4" s="1"/>
  <c r="AV627" i="4" s="1"/>
  <c r="AS617" i="4"/>
  <c r="AT617" i="4" s="1"/>
  <c r="AU617" i="4" s="1"/>
  <c r="AV617" i="4" s="1"/>
  <c r="AS613" i="4"/>
  <c r="AT613" i="4" s="1"/>
  <c r="AU613" i="4" s="1"/>
  <c r="AV613" i="4" s="1"/>
  <c r="AS610" i="4"/>
  <c r="AT610" i="4" s="1"/>
  <c r="AU610" i="4" s="1"/>
  <c r="AV610" i="4" s="1"/>
  <c r="AS603" i="4"/>
  <c r="AT603" i="4" s="1"/>
  <c r="AU603" i="4" s="1"/>
  <c r="AV603" i="4" s="1"/>
  <c r="AS599" i="4"/>
  <c r="AT599" i="4" s="1"/>
  <c r="AU599" i="4" s="1"/>
  <c r="AV599" i="4" s="1"/>
  <c r="AS592" i="4"/>
  <c r="AT592" i="4" s="1"/>
  <c r="AU592" i="4" s="1"/>
  <c r="AV592" i="4" s="1"/>
  <c r="AS589" i="4"/>
  <c r="AT589" i="4" s="1"/>
  <c r="AU589" i="4" s="1"/>
  <c r="AV589" i="4" s="1"/>
  <c r="AS586" i="4"/>
  <c r="AT586" i="4" s="1"/>
  <c r="AU586" i="4" s="1"/>
  <c r="AV586" i="4" s="1"/>
  <c r="AS578" i="4"/>
  <c r="AT578" i="4" s="1"/>
  <c r="AU578" i="4" s="1"/>
  <c r="AV578" i="4" s="1"/>
  <c r="AS574" i="4"/>
  <c r="AT574" i="4" s="1"/>
  <c r="AU574" i="4" s="1"/>
  <c r="AV574" i="4" s="1"/>
  <c r="AS564" i="4"/>
  <c r="AT564" i="4" s="1"/>
  <c r="AU564" i="4" s="1"/>
  <c r="AV564" i="4" s="1"/>
  <c r="AS559" i="4"/>
  <c r="AT559" i="4" s="1"/>
  <c r="AU559" i="4" s="1"/>
  <c r="AV559" i="4" s="1"/>
  <c r="AS558" i="4"/>
  <c r="AT558" i="4" s="1"/>
  <c r="AU558" i="4" s="1"/>
  <c r="AV558" i="4" s="1"/>
  <c r="AS554" i="4"/>
  <c r="AT554" i="4" s="1"/>
  <c r="AU554" i="4" s="1"/>
  <c r="AV554" i="4" s="1"/>
  <c r="AS551" i="4"/>
  <c r="AT551" i="4" s="1"/>
  <c r="AU551" i="4" s="1"/>
  <c r="AV551" i="4" s="1"/>
  <c r="AS547" i="4"/>
  <c r="AT547" i="4" s="1"/>
  <c r="AU547" i="4" s="1"/>
  <c r="AV547" i="4" s="1"/>
  <c r="AS73" i="4"/>
  <c r="AT73" i="4" s="1"/>
  <c r="AU73" i="4" s="1"/>
  <c r="AV73" i="4" s="1"/>
  <c r="AS540" i="4"/>
  <c r="AT540" i="4" s="1"/>
  <c r="AU540" i="4" s="1"/>
  <c r="AV540" i="4" s="1"/>
  <c r="AS536" i="4"/>
  <c r="AT536" i="4" s="1"/>
  <c r="AU536" i="4" s="1"/>
  <c r="AV536" i="4" s="1"/>
  <c r="AS534" i="4"/>
  <c r="AT534" i="4" s="1"/>
  <c r="AU534" i="4" s="1"/>
  <c r="AV534" i="4" s="1"/>
  <c r="AS530" i="4"/>
  <c r="AT530" i="4" s="1"/>
  <c r="AU530" i="4" s="1"/>
  <c r="AV530" i="4" s="1"/>
  <c r="AS527" i="4"/>
  <c r="AT527" i="4" s="1"/>
  <c r="AU527" i="4" s="1"/>
  <c r="AV527" i="4" s="1"/>
  <c r="AS523" i="4"/>
  <c r="AT523" i="4" s="1"/>
  <c r="AU523" i="4" s="1"/>
  <c r="AV523" i="4" s="1"/>
  <c r="AS518" i="4"/>
  <c r="AT518" i="4" s="1"/>
  <c r="AU518" i="4" s="1"/>
  <c r="AV518" i="4" s="1"/>
  <c r="AS510" i="4"/>
  <c r="AT510" i="4" s="1"/>
  <c r="AU510" i="4" s="1"/>
  <c r="AV510" i="4" s="1"/>
  <c r="AS506" i="4"/>
  <c r="AT506" i="4" s="1"/>
  <c r="AU506" i="4" s="1"/>
  <c r="AV506" i="4" s="1"/>
  <c r="AS502" i="4"/>
  <c r="AT502" i="4" s="1"/>
  <c r="AU502" i="4" s="1"/>
  <c r="AV502" i="4" s="1"/>
  <c r="AS497" i="4"/>
  <c r="AT497" i="4" s="1"/>
  <c r="AU497" i="4" s="1"/>
  <c r="AV497" i="4" s="1"/>
  <c r="AS493" i="4"/>
  <c r="AT493" i="4" s="1"/>
  <c r="AU493" i="4" s="1"/>
  <c r="AV493" i="4" s="1"/>
  <c r="AS489" i="4"/>
  <c r="AT489" i="4" s="1"/>
  <c r="AU489" i="4" s="1"/>
  <c r="AV489" i="4" s="1"/>
  <c r="AS481" i="4"/>
  <c r="AT481" i="4" s="1"/>
  <c r="AU481" i="4" s="1"/>
  <c r="AV481" i="4" s="1"/>
  <c r="AS478" i="4"/>
  <c r="AT478" i="4" s="1"/>
  <c r="AU478" i="4" s="1"/>
  <c r="AV478" i="4" s="1"/>
  <c r="AS475" i="4"/>
  <c r="AT475" i="4" s="1"/>
  <c r="AU475" i="4" s="1"/>
  <c r="AV475" i="4" s="1"/>
  <c r="AS471" i="4"/>
  <c r="AT471" i="4" s="1"/>
  <c r="AU471" i="4" s="1"/>
  <c r="AV471" i="4" s="1"/>
  <c r="AS460" i="4"/>
  <c r="AT460" i="4" s="1"/>
  <c r="AU460" i="4" s="1"/>
  <c r="AV460" i="4" s="1"/>
  <c r="AS453" i="4"/>
  <c r="AT453" i="4" s="1"/>
  <c r="AU453" i="4" s="1"/>
  <c r="AV453" i="4" s="1"/>
  <c r="AS449" i="4"/>
  <c r="AT449" i="4" s="1"/>
  <c r="AU449" i="4" s="1"/>
  <c r="AV449" i="4" s="1"/>
  <c r="AS445" i="4"/>
  <c r="AT445" i="4" s="1"/>
  <c r="AU445" i="4" s="1"/>
  <c r="AV445" i="4" s="1"/>
  <c r="AS440" i="4"/>
  <c r="AT440" i="4" s="1"/>
  <c r="AU440" i="4" s="1"/>
  <c r="AV440" i="4" s="1"/>
  <c r="AS437" i="4"/>
  <c r="AT437" i="4" s="1"/>
  <c r="AU437" i="4" s="1"/>
  <c r="AV437" i="4" s="1"/>
  <c r="AS433" i="4"/>
  <c r="AT433" i="4" s="1"/>
  <c r="AU433" i="4" s="1"/>
  <c r="AV433" i="4" s="1"/>
  <c r="AS427" i="4"/>
  <c r="AT427" i="4" s="1"/>
  <c r="AU427" i="4" s="1"/>
  <c r="AV427" i="4" s="1"/>
  <c r="AS423" i="4"/>
  <c r="AT423" i="4" s="1"/>
  <c r="AU423" i="4" s="1"/>
  <c r="AV423" i="4" s="1"/>
  <c r="AS421" i="4"/>
  <c r="AT421" i="4" s="1"/>
  <c r="AU421" i="4" s="1"/>
  <c r="AV421" i="4" s="1"/>
  <c r="AS417" i="4"/>
  <c r="AT417" i="4" s="1"/>
  <c r="AU417" i="4" s="1"/>
  <c r="AV417" i="4" s="1"/>
  <c r="AS419" i="4"/>
  <c r="AT419" i="4" s="1"/>
  <c r="AU419" i="4" s="1"/>
  <c r="AV419" i="4" s="1"/>
  <c r="AS744" i="4"/>
  <c r="AT744" i="4" s="1"/>
  <c r="AU744" i="4" s="1"/>
  <c r="AV744" i="4" s="1"/>
  <c r="AS741" i="4"/>
  <c r="AT741" i="4" s="1"/>
  <c r="AU741" i="4" s="1"/>
  <c r="AV741" i="4" s="1"/>
  <c r="AS738" i="4"/>
  <c r="AT738" i="4" s="1"/>
  <c r="AU738" i="4" s="1"/>
  <c r="AV738" i="4" s="1"/>
  <c r="AS734" i="4"/>
  <c r="AT734" i="4" s="1"/>
  <c r="AU734" i="4" s="1"/>
  <c r="AV734" i="4" s="1"/>
  <c r="AS730" i="4"/>
  <c r="AT730" i="4" s="1"/>
  <c r="AU730" i="4" s="1"/>
  <c r="AV730" i="4" s="1"/>
  <c r="AS725" i="4"/>
  <c r="AT725" i="4" s="1"/>
  <c r="AU725" i="4" s="1"/>
  <c r="AV725" i="4" s="1"/>
  <c r="AS721" i="4"/>
  <c r="AT721" i="4" s="1"/>
  <c r="AU721" i="4" s="1"/>
  <c r="AV721" i="4" s="1"/>
  <c r="AS718" i="4"/>
  <c r="AT718" i="4" s="1"/>
  <c r="AU718" i="4" s="1"/>
  <c r="AV718" i="4" s="1"/>
  <c r="AS717" i="4"/>
  <c r="AT717" i="4" s="1"/>
  <c r="AU717" i="4" s="1"/>
  <c r="AV717" i="4" s="1"/>
  <c r="AS714" i="4"/>
  <c r="AT714" i="4" s="1"/>
  <c r="AU714" i="4" s="1"/>
  <c r="AV714" i="4" s="1"/>
  <c r="AS710" i="4"/>
  <c r="AT710" i="4" s="1"/>
  <c r="AU710" i="4" s="1"/>
  <c r="AV710" i="4" s="1"/>
  <c r="AS700" i="4"/>
  <c r="AT700" i="4" s="1"/>
  <c r="AU700" i="4" s="1"/>
  <c r="AV700" i="4" s="1"/>
  <c r="AS695" i="4"/>
  <c r="AT695" i="4" s="1"/>
  <c r="AU695" i="4" s="1"/>
  <c r="AV695" i="4" s="1"/>
  <c r="AS691" i="4"/>
  <c r="AT691" i="4" s="1"/>
  <c r="AU691" i="4" s="1"/>
  <c r="AV691" i="4" s="1"/>
  <c r="AS687" i="4"/>
  <c r="AT687" i="4" s="1"/>
  <c r="AU687" i="4" s="1"/>
  <c r="AV687" i="4" s="1"/>
  <c r="AS684" i="4"/>
  <c r="AT684" i="4" s="1"/>
  <c r="AU684" i="4" s="1"/>
  <c r="AV684" i="4" s="1"/>
  <c r="AS68" i="4"/>
  <c r="AT68" i="4" s="1"/>
  <c r="AU68" i="4" s="1"/>
  <c r="AV68" i="4" s="1"/>
  <c r="AS678" i="4"/>
  <c r="AT678" i="4" s="1"/>
  <c r="AU678" i="4" s="1"/>
  <c r="AV678" i="4" s="1"/>
  <c r="AS673" i="4"/>
  <c r="AT673" i="4" s="1"/>
  <c r="AU673" i="4" s="1"/>
  <c r="AV673" i="4" s="1"/>
  <c r="AS669" i="4"/>
  <c r="AT669" i="4" s="1"/>
  <c r="AU669" i="4" s="1"/>
  <c r="AV669" i="4" s="1"/>
  <c r="AS662" i="4"/>
  <c r="AT662" i="4" s="1"/>
  <c r="AU662" i="4" s="1"/>
  <c r="AV662" i="4" s="1"/>
  <c r="AS660" i="4"/>
  <c r="AT660" i="4" s="1"/>
  <c r="AU660" i="4" s="1"/>
  <c r="AV660" i="4" s="1"/>
  <c r="AS655" i="4"/>
  <c r="AT655" i="4" s="1"/>
  <c r="AU655" i="4" s="1"/>
  <c r="AV655" i="4" s="1"/>
  <c r="AS651" i="4"/>
  <c r="AT651" i="4" s="1"/>
  <c r="AU651" i="4" s="1"/>
  <c r="AV651" i="4" s="1"/>
  <c r="AS647" i="4"/>
  <c r="AT647" i="4" s="1"/>
  <c r="AU647" i="4" s="1"/>
  <c r="AV647" i="4" s="1"/>
  <c r="AS642" i="4"/>
  <c r="AT642" i="4" s="1"/>
  <c r="AU642" i="4" s="1"/>
  <c r="AV642" i="4" s="1"/>
  <c r="AS637" i="4"/>
  <c r="AT637" i="4" s="1"/>
  <c r="AU637" i="4" s="1"/>
  <c r="AV637" i="4" s="1"/>
  <c r="AS633" i="4"/>
  <c r="AT633" i="4" s="1"/>
  <c r="AU633" i="4" s="1"/>
  <c r="AV633" i="4" s="1"/>
  <c r="AS630" i="4"/>
  <c r="AT630" i="4" s="1"/>
  <c r="AU630" i="4" s="1"/>
  <c r="AV630" i="4" s="1"/>
  <c r="AS624" i="4"/>
  <c r="AT624" i="4" s="1"/>
  <c r="AU624" i="4" s="1"/>
  <c r="AV624" i="4" s="1"/>
  <c r="AS619" i="4"/>
  <c r="AT619" i="4" s="1"/>
  <c r="AU619" i="4" s="1"/>
  <c r="AV619" i="4" s="1"/>
  <c r="AS612" i="4"/>
  <c r="AT612" i="4" s="1"/>
  <c r="AU612" i="4" s="1"/>
  <c r="AV612" i="4" s="1"/>
  <c r="AS609" i="4"/>
  <c r="AT609" i="4" s="1"/>
  <c r="AU609" i="4" s="1"/>
  <c r="AV609" i="4" s="1"/>
  <c r="AS607" i="4"/>
  <c r="AT607" i="4" s="1"/>
  <c r="AU607" i="4" s="1"/>
  <c r="AV607" i="4" s="1"/>
  <c r="AS596" i="4"/>
  <c r="AT596" i="4" s="1"/>
  <c r="AU596" i="4" s="1"/>
  <c r="AV596" i="4" s="1"/>
  <c r="AS585" i="4"/>
  <c r="AT585" i="4" s="1"/>
  <c r="AU585" i="4" s="1"/>
  <c r="AV585" i="4" s="1"/>
  <c r="AS583" i="4"/>
  <c r="AT583" i="4" s="1"/>
  <c r="AU583" i="4" s="1"/>
  <c r="AV583" i="4" s="1"/>
  <c r="AS581" i="4"/>
  <c r="AT581" i="4" s="1"/>
  <c r="AU581" i="4" s="1"/>
  <c r="AV581" i="4" s="1"/>
  <c r="AS577" i="4"/>
  <c r="AT577" i="4" s="1"/>
  <c r="AU577" i="4" s="1"/>
  <c r="AV577" i="4" s="1"/>
  <c r="AS573" i="4"/>
  <c r="AT573" i="4" s="1"/>
  <c r="AU573" i="4" s="1"/>
  <c r="AV573" i="4" s="1"/>
  <c r="AS569" i="4"/>
  <c r="AT569" i="4" s="1"/>
  <c r="AU569" i="4" s="1"/>
  <c r="AV569" i="4" s="1"/>
  <c r="AS567" i="4"/>
  <c r="AT567" i="4" s="1"/>
  <c r="AU567" i="4" s="1"/>
  <c r="AV567" i="4" s="1"/>
  <c r="AS563" i="4"/>
  <c r="AT563" i="4" s="1"/>
  <c r="AU563" i="4" s="1"/>
  <c r="AV563" i="4" s="1"/>
  <c r="AS557" i="4"/>
  <c r="AT557" i="4" s="1"/>
  <c r="AU557" i="4" s="1"/>
  <c r="AV557" i="4" s="1"/>
  <c r="AS550" i="4"/>
  <c r="AT550" i="4" s="1"/>
  <c r="AU550" i="4" s="1"/>
  <c r="AV550" i="4" s="1"/>
  <c r="AS546" i="4"/>
  <c r="AT546" i="4" s="1"/>
  <c r="AU546" i="4" s="1"/>
  <c r="AV546" i="4" s="1"/>
  <c r="AS543" i="4"/>
  <c r="AT543" i="4" s="1"/>
  <c r="AU543" i="4" s="1"/>
  <c r="AV543" i="4" s="1"/>
  <c r="AS539" i="4"/>
  <c r="AT539" i="4" s="1"/>
  <c r="AU539" i="4" s="1"/>
  <c r="AV539" i="4" s="1"/>
  <c r="AS533" i="4"/>
  <c r="AT533" i="4" s="1"/>
  <c r="AU533" i="4" s="1"/>
  <c r="AV533" i="4" s="1"/>
  <c r="AS529" i="4"/>
  <c r="AT529" i="4" s="1"/>
  <c r="AU529" i="4" s="1"/>
  <c r="AV529" i="4" s="1"/>
  <c r="AS526" i="4"/>
  <c r="AT526" i="4" s="1"/>
  <c r="AU526" i="4" s="1"/>
  <c r="AV526" i="4" s="1"/>
  <c r="AS522" i="4"/>
  <c r="AT522" i="4" s="1"/>
  <c r="AU522" i="4" s="1"/>
  <c r="AV522" i="4" s="1"/>
  <c r="AS519" i="4"/>
  <c r="AT519" i="4" s="1"/>
  <c r="AU519" i="4" s="1"/>
  <c r="AV519" i="4" s="1"/>
  <c r="AS517" i="4"/>
  <c r="AT517" i="4" s="1"/>
  <c r="AU517" i="4" s="1"/>
  <c r="AV517" i="4" s="1"/>
  <c r="AS513" i="4"/>
  <c r="AT513" i="4" s="1"/>
  <c r="AU513" i="4" s="1"/>
  <c r="AV513" i="4" s="1"/>
  <c r="AS511" i="4"/>
  <c r="AT511" i="4" s="1"/>
  <c r="AU511" i="4" s="1"/>
  <c r="AV511" i="4" s="1"/>
  <c r="AS509" i="4"/>
  <c r="AT509" i="4" s="1"/>
  <c r="AU509" i="4" s="1"/>
  <c r="AV509" i="4" s="1"/>
  <c r="AS504" i="4"/>
  <c r="AT504" i="4" s="1"/>
  <c r="AU504" i="4" s="1"/>
  <c r="AV504" i="4" s="1"/>
  <c r="AS500" i="4"/>
  <c r="AT500" i="4" s="1"/>
  <c r="AU500" i="4" s="1"/>
  <c r="AV500" i="4" s="1"/>
  <c r="AS496" i="4"/>
  <c r="AT496" i="4" s="1"/>
  <c r="AU496" i="4" s="1"/>
  <c r="AV496" i="4" s="1"/>
  <c r="AS492" i="4"/>
  <c r="AT492" i="4" s="1"/>
  <c r="AU492" i="4" s="1"/>
  <c r="AV492" i="4" s="1"/>
  <c r="AS487" i="4"/>
  <c r="AT487" i="4" s="1"/>
  <c r="AU487" i="4" s="1"/>
  <c r="AV487" i="4" s="1"/>
  <c r="AS480" i="4"/>
  <c r="AT480" i="4" s="1"/>
  <c r="AU480" i="4" s="1"/>
  <c r="AV480" i="4" s="1"/>
  <c r="AS474" i="4"/>
  <c r="AT474" i="4" s="1"/>
  <c r="AU474" i="4" s="1"/>
  <c r="AV474" i="4" s="1"/>
  <c r="AS470" i="4"/>
  <c r="AT470" i="4" s="1"/>
  <c r="AU470" i="4" s="1"/>
  <c r="AV470" i="4" s="1"/>
  <c r="AS467" i="4"/>
  <c r="AT467" i="4" s="1"/>
  <c r="AU467" i="4" s="1"/>
  <c r="AV467" i="4" s="1"/>
  <c r="AS463" i="4"/>
  <c r="AT463" i="4" s="1"/>
  <c r="AU463" i="4" s="1"/>
  <c r="AV463" i="4" s="1"/>
  <c r="AS457" i="4"/>
  <c r="AT457" i="4" s="1"/>
  <c r="AU457" i="4" s="1"/>
  <c r="AV457" i="4" s="1"/>
  <c r="AS452" i="4"/>
  <c r="AT452" i="4" s="1"/>
  <c r="AU452" i="4" s="1"/>
  <c r="AV452" i="4" s="1"/>
  <c r="AS448" i="4"/>
  <c r="AS444" i="4"/>
  <c r="AS436" i="4"/>
  <c r="AT436" i="4" s="1"/>
  <c r="AU436" i="4" s="1"/>
  <c r="AV436" i="4" s="1"/>
  <c r="AS429" i="4"/>
  <c r="AT429" i="4" s="1"/>
  <c r="AU429" i="4" s="1"/>
  <c r="AV429" i="4" s="1"/>
  <c r="AS426" i="4"/>
  <c r="AT426" i="4" s="1"/>
  <c r="AU426" i="4" s="1"/>
  <c r="AV426" i="4" s="1"/>
  <c r="AS420" i="4"/>
  <c r="AT420" i="4" s="1"/>
  <c r="AU420" i="4" s="1"/>
  <c r="AV420" i="4" s="1"/>
  <c r="AS412" i="4"/>
  <c r="AT412" i="4" s="1"/>
  <c r="AU412" i="4" s="1"/>
  <c r="AV412" i="4" s="1"/>
  <c r="AS397" i="4"/>
  <c r="AT397" i="4" s="1"/>
  <c r="AU397" i="4" s="1"/>
  <c r="AV397" i="4" s="1"/>
  <c r="AS393" i="4"/>
  <c r="AT393" i="4" s="1"/>
  <c r="AU393" i="4" s="1"/>
  <c r="AV393" i="4" s="1"/>
  <c r="AS382" i="4"/>
  <c r="AT382" i="4" s="1"/>
  <c r="AU382" i="4" s="1"/>
  <c r="AV382" i="4" s="1"/>
  <c r="AS373" i="4"/>
  <c r="AT373" i="4" s="1"/>
  <c r="AU373" i="4" s="1"/>
  <c r="AV373" i="4" s="1"/>
  <c r="AS369" i="4"/>
  <c r="AT369" i="4" s="1"/>
  <c r="AU369" i="4" s="1"/>
  <c r="AV369" i="4" s="1"/>
  <c r="AS361" i="4"/>
  <c r="AT361" i="4" s="1"/>
  <c r="AU361" i="4" s="1"/>
  <c r="AV361" i="4" s="1"/>
  <c r="AS356" i="4"/>
  <c r="AT356" i="4" s="1"/>
  <c r="AU356" i="4" s="1"/>
  <c r="AV356" i="4" s="1"/>
  <c r="AS348" i="4"/>
  <c r="AT348" i="4" s="1"/>
  <c r="AU348" i="4" s="1"/>
  <c r="AV348" i="4" s="1"/>
  <c r="AS338" i="4"/>
  <c r="AT338" i="4" s="1"/>
  <c r="AU338" i="4" s="1"/>
  <c r="AV338" i="4" s="1"/>
  <c r="AS398" i="4"/>
  <c r="AT398" i="4" s="1"/>
  <c r="AU398" i="4" s="1"/>
  <c r="AV398" i="4" s="1"/>
  <c r="AS331" i="4"/>
  <c r="AT331" i="4" s="1"/>
  <c r="AU331" i="4" s="1"/>
  <c r="AV331" i="4" s="1"/>
  <c r="AS328" i="4"/>
  <c r="AT328" i="4" s="1"/>
  <c r="AU328" i="4" s="1"/>
  <c r="AV328" i="4" s="1"/>
  <c r="AS325" i="4"/>
  <c r="AT325" i="4" s="1"/>
  <c r="AU325" i="4" s="1"/>
  <c r="AV325" i="4" s="1"/>
  <c r="AS321" i="4"/>
  <c r="AT321" i="4" s="1"/>
  <c r="AU321" i="4" s="1"/>
  <c r="AV321" i="4" s="1"/>
  <c r="AS317" i="4"/>
  <c r="AT317" i="4" s="1"/>
  <c r="AU317" i="4" s="1"/>
  <c r="AV317" i="4" s="1"/>
  <c r="AS313" i="4"/>
  <c r="AT313" i="4" s="1"/>
  <c r="AU313" i="4" s="1"/>
  <c r="AV313" i="4" s="1"/>
  <c r="AS309" i="4"/>
  <c r="AT309" i="4" s="1"/>
  <c r="AU309" i="4" s="1"/>
  <c r="AV309" i="4" s="1"/>
  <c r="AS304" i="4"/>
  <c r="AT304" i="4" s="1"/>
  <c r="AU304" i="4" s="1"/>
  <c r="AV304" i="4" s="1"/>
  <c r="AS300" i="4"/>
  <c r="AT300" i="4" s="1"/>
  <c r="AU300" i="4" s="1"/>
  <c r="AV300" i="4" s="1"/>
  <c r="AS289" i="4"/>
  <c r="AT289" i="4" s="1"/>
  <c r="AU289" i="4" s="1"/>
  <c r="AV289" i="4" s="1"/>
  <c r="AS285" i="4"/>
  <c r="AT285" i="4" s="1"/>
  <c r="AU285" i="4" s="1"/>
  <c r="AV285" i="4" s="1"/>
  <c r="AS280" i="4"/>
  <c r="AT280" i="4" s="1"/>
  <c r="AU280" i="4" s="1"/>
  <c r="AV280" i="4" s="1"/>
  <c r="AS277" i="4"/>
  <c r="AT277" i="4" s="1"/>
  <c r="AU277" i="4" s="1"/>
  <c r="AV277" i="4" s="1"/>
  <c r="AS274" i="4"/>
  <c r="AT274" i="4" s="1"/>
  <c r="AU274" i="4" s="1"/>
  <c r="AV274" i="4" s="1"/>
  <c r="AS270" i="4"/>
  <c r="AT270" i="4" s="1"/>
  <c r="AU270" i="4" s="1"/>
  <c r="AV270" i="4" s="1"/>
  <c r="AS266" i="4"/>
  <c r="AT266" i="4" s="1"/>
  <c r="AU266" i="4" s="1"/>
  <c r="AV266" i="4" s="1"/>
  <c r="AS264" i="4"/>
  <c r="AT264" i="4" s="1"/>
  <c r="AU264" i="4" s="1"/>
  <c r="AV264" i="4" s="1"/>
  <c r="AS261" i="4"/>
  <c r="AT261" i="4" s="1"/>
  <c r="AU261" i="4" s="1"/>
  <c r="AV261" i="4" s="1"/>
  <c r="AS258" i="4"/>
  <c r="AT258" i="4" s="1"/>
  <c r="AU258" i="4" s="1"/>
  <c r="AV258" i="4" s="1"/>
  <c r="AS255" i="4"/>
  <c r="AT255" i="4" s="1"/>
  <c r="AU255" i="4" s="1"/>
  <c r="AV255" i="4" s="1"/>
  <c r="AS252" i="4"/>
  <c r="AT252" i="4" s="1"/>
  <c r="AU252" i="4" s="1"/>
  <c r="AV252" i="4" s="1"/>
  <c r="AS247" i="4"/>
  <c r="AT247" i="4" s="1"/>
  <c r="AU247" i="4" s="1"/>
  <c r="AV247" i="4" s="1"/>
  <c r="AS244" i="4"/>
  <c r="AT244" i="4" s="1"/>
  <c r="AU244" i="4" s="1"/>
  <c r="AV244" i="4" s="1"/>
  <c r="AS240" i="4"/>
  <c r="AT240" i="4" s="1"/>
  <c r="AU240" i="4" s="1"/>
  <c r="AV240" i="4" s="1"/>
  <c r="AS231" i="4"/>
  <c r="AT231" i="4" s="1"/>
  <c r="AU231" i="4" s="1"/>
  <c r="AV231" i="4" s="1"/>
  <c r="AS222" i="4"/>
  <c r="AT222" i="4" s="1"/>
  <c r="AU222" i="4" s="1"/>
  <c r="AV222" i="4" s="1"/>
  <c r="AS219" i="4"/>
  <c r="AT219" i="4" s="1"/>
  <c r="AU219" i="4" s="1"/>
  <c r="AV219" i="4" s="1"/>
  <c r="AS215" i="4"/>
  <c r="AT215" i="4" s="1"/>
  <c r="AU215" i="4" s="1"/>
  <c r="AV215" i="4" s="1"/>
  <c r="AS208" i="4"/>
  <c r="AT208" i="4" s="1"/>
  <c r="AU208" i="4" s="1"/>
  <c r="AV208" i="4" s="1"/>
  <c r="AS204" i="4"/>
  <c r="AT204" i="4" s="1"/>
  <c r="AU204" i="4" s="1"/>
  <c r="AV204" i="4" s="1"/>
  <c r="AS192" i="4"/>
  <c r="AT192" i="4" s="1"/>
  <c r="AU192" i="4" s="1"/>
  <c r="AV192" i="4" s="1"/>
  <c r="AS187" i="4"/>
  <c r="AT187" i="4" s="1"/>
  <c r="AU187" i="4" s="1"/>
  <c r="AV187" i="4" s="1"/>
  <c r="AS185" i="4"/>
  <c r="AT185" i="4" s="1"/>
  <c r="AU185" i="4" s="1"/>
  <c r="AV185" i="4" s="1"/>
  <c r="AS180" i="4"/>
  <c r="AT180" i="4" s="1"/>
  <c r="AU180" i="4" s="1"/>
  <c r="AV180" i="4" s="1"/>
  <c r="AS177" i="4"/>
  <c r="AT177" i="4" s="1"/>
  <c r="AU177" i="4" s="1"/>
  <c r="AV177" i="4" s="1"/>
  <c r="AS173" i="4"/>
  <c r="AT173" i="4" s="1"/>
  <c r="AU173" i="4" s="1"/>
  <c r="AV173" i="4" s="1"/>
  <c r="AS167" i="4"/>
  <c r="AT167" i="4" s="1"/>
  <c r="AU167" i="4" s="1"/>
  <c r="AV167" i="4" s="1"/>
  <c r="AS163" i="4"/>
  <c r="AT163" i="4" s="1"/>
  <c r="AU163" i="4" s="1"/>
  <c r="AV163" i="4" s="1"/>
  <c r="AS160" i="4"/>
  <c r="AT160" i="4" s="1"/>
  <c r="AU160" i="4" s="1"/>
  <c r="AV160" i="4" s="1"/>
  <c r="AS158" i="4"/>
  <c r="AT158" i="4" s="1"/>
  <c r="AU158" i="4" s="1"/>
  <c r="AV158" i="4" s="1"/>
  <c r="AS155" i="4"/>
  <c r="AT155" i="4" s="1"/>
  <c r="AU155" i="4" s="1"/>
  <c r="AV155" i="4" s="1"/>
  <c r="AS152" i="4"/>
  <c r="AT152" i="4" s="1"/>
  <c r="AU152" i="4" s="1"/>
  <c r="AV152" i="4" s="1"/>
  <c r="AS149" i="4"/>
  <c r="AT149" i="4" s="1"/>
  <c r="AU149" i="4" s="1"/>
  <c r="AV149" i="4" s="1"/>
  <c r="AS143" i="4"/>
  <c r="AT143" i="4" s="1"/>
  <c r="AU143" i="4" s="1"/>
  <c r="AV143" i="4" s="1"/>
  <c r="AS137" i="4"/>
  <c r="AT137" i="4" s="1"/>
  <c r="AU137" i="4" s="1"/>
  <c r="AV137" i="4" s="1"/>
  <c r="AS131" i="4"/>
  <c r="AT131" i="4" s="1"/>
  <c r="AU131" i="4" s="1"/>
  <c r="AV131" i="4" s="1"/>
  <c r="AS127" i="4"/>
  <c r="AT127" i="4" s="1"/>
  <c r="AU127" i="4" s="1"/>
  <c r="AV127" i="4" s="1"/>
  <c r="AS125" i="4"/>
  <c r="AT125" i="4" s="1"/>
  <c r="AU125" i="4" s="1"/>
  <c r="AV125" i="4" s="1"/>
  <c r="AS121" i="4"/>
  <c r="AT121" i="4" s="1"/>
  <c r="AU121" i="4" s="1"/>
  <c r="AV121" i="4" s="1"/>
  <c r="AS116" i="4"/>
  <c r="AT116" i="4" s="1"/>
  <c r="AU116" i="4" s="1"/>
  <c r="AV116" i="4" s="1"/>
  <c r="AS112" i="4"/>
  <c r="AT112" i="4" s="1"/>
  <c r="AU112" i="4" s="1"/>
  <c r="AV112" i="4" s="1"/>
  <c r="AS110" i="4"/>
  <c r="AT110" i="4" s="1"/>
  <c r="AU110" i="4" s="1"/>
  <c r="AV110" i="4" s="1"/>
  <c r="AS103" i="4"/>
  <c r="AT103" i="4" s="1"/>
  <c r="AU103" i="4" s="1"/>
  <c r="AV103" i="4" s="1"/>
  <c r="AS100" i="4"/>
  <c r="AT100" i="4" s="1"/>
  <c r="AU100" i="4" s="1"/>
  <c r="AV100" i="4" s="1"/>
  <c r="AS96" i="4"/>
  <c r="AT96" i="4" s="1"/>
  <c r="AU96" i="4" s="1"/>
  <c r="AV96" i="4" s="1"/>
  <c r="AS93" i="4"/>
  <c r="AT93" i="4" s="1"/>
  <c r="AU93" i="4" s="1"/>
  <c r="AV93" i="4" s="1"/>
  <c r="AS89" i="4"/>
  <c r="AT89" i="4" s="1"/>
  <c r="AU89" i="4" s="1"/>
  <c r="AV89" i="4" s="1"/>
  <c r="AS653" i="4"/>
  <c r="AT653" i="4" s="1"/>
  <c r="AU653" i="4" s="1"/>
  <c r="AV653" i="4" s="1"/>
  <c r="AS81" i="4"/>
  <c r="AT81" i="4" s="1"/>
  <c r="AU81" i="4" s="1"/>
  <c r="AV81" i="4" s="1"/>
  <c r="AS76" i="4"/>
  <c r="AT76" i="4" s="1"/>
  <c r="AU76" i="4" s="1"/>
  <c r="AV76" i="4" s="1"/>
  <c r="AS72" i="4"/>
  <c r="AT72" i="4" s="1"/>
  <c r="AU72" i="4" s="1"/>
  <c r="AV72" i="4" s="1"/>
  <c r="AS67" i="4"/>
  <c r="AS63" i="4"/>
  <c r="AT63" i="4" s="1"/>
  <c r="AU63" i="4" s="1"/>
  <c r="AV63" i="4" s="1"/>
  <c r="AS59" i="4"/>
  <c r="AT59" i="4" s="1"/>
  <c r="AU59" i="4" s="1"/>
  <c r="AV59" i="4" s="1"/>
  <c r="AS53" i="4"/>
  <c r="AT53" i="4" s="1"/>
  <c r="AU53" i="4" s="1"/>
  <c r="AV53" i="4" s="1"/>
  <c r="AS40" i="4"/>
  <c r="AT40" i="4" s="1"/>
  <c r="AU40" i="4" s="1"/>
  <c r="AV40" i="4" s="1"/>
  <c r="AS36" i="4"/>
  <c r="AT36" i="4" s="1"/>
  <c r="AU36" i="4" s="1"/>
  <c r="AV36" i="4" s="1"/>
  <c r="AS32" i="4"/>
  <c r="AT32" i="4" s="1"/>
  <c r="AU32" i="4" s="1"/>
  <c r="AV32" i="4" s="1"/>
  <c r="AS27" i="4"/>
  <c r="AT27" i="4" s="1"/>
  <c r="AU27" i="4" s="1"/>
  <c r="AV27" i="4" s="1"/>
  <c r="AS24" i="4"/>
  <c r="AS16" i="4"/>
  <c r="AS12" i="4"/>
  <c r="AT12" i="4" s="1"/>
  <c r="AU12" i="4" s="1"/>
  <c r="AV12" i="4" s="1"/>
  <c r="AS406" i="4"/>
  <c r="AT406" i="4" s="1"/>
  <c r="AU406" i="4" s="1"/>
  <c r="AV406" i="4" s="1"/>
  <c r="AS405" i="4"/>
  <c r="AT405" i="4" s="1"/>
  <c r="AU405" i="4" s="1"/>
  <c r="AV405" i="4" s="1"/>
  <c r="AW396" i="4"/>
  <c r="AX396" i="4" s="1"/>
  <c r="AS392" i="4"/>
  <c r="AT392" i="4" s="1"/>
  <c r="AU392" i="4" s="1"/>
  <c r="AV392" i="4" s="1"/>
  <c r="AS388" i="4"/>
  <c r="AT388" i="4" s="1"/>
  <c r="AU388" i="4" s="1"/>
  <c r="AV388" i="4" s="1"/>
  <c r="AS376" i="4"/>
  <c r="AT376" i="4" s="1"/>
  <c r="AU376" i="4" s="1"/>
  <c r="AV376" i="4" s="1"/>
  <c r="AS372" i="4"/>
  <c r="AT372" i="4" s="1"/>
  <c r="AU372" i="4" s="1"/>
  <c r="AV372" i="4" s="1"/>
  <c r="AS366" i="4"/>
  <c r="AT366" i="4" s="1"/>
  <c r="AU366" i="4" s="1"/>
  <c r="AV366" i="4" s="1"/>
  <c r="AW366" i="4" s="1"/>
  <c r="AX366" i="4" s="1"/>
  <c r="AS363" i="4"/>
  <c r="AT363" i="4" s="1"/>
  <c r="AU363" i="4" s="1"/>
  <c r="AV363" i="4" s="1"/>
  <c r="AS360" i="4"/>
  <c r="AT360" i="4" s="1"/>
  <c r="AU360" i="4" s="1"/>
  <c r="AV360" i="4" s="1"/>
  <c r="AS351" i="4"/>
  <c r="AT351" i="4" s="1"/>
  <c r="AU351" i="4" s="1"/>
  <c r="AV351" i="4" s="1"/>
  <c r="AS347" i="4"/>
  <c r="AT347" i="4" s="1"/>
  <c r="AU347" i="4" s="1"/>
  <c r="AV347" i="4" s="1"/>
  <c r="AS343" i="4"/>
  <c r="AT343" i="4" s="1"/>
  <c r="AU343" i="4" s="1"/>
  <c r="AV343" i="4" s="1"/>
  <c r="AS336" i="4"/>
  <c r="AT336" i="4" s="1"/>
  <c r="AU336" i="4" s="1"/>
  <c r="AV336" i="4" s="1"/>
  <c r="AS333" i="4"/>
  <c r="AT333" i="4" s="1"/>
  <c r="AU333" i="4" s="1"/>
  <c r="AV333" i="4" s="1"/>
  <c r="AS327" i="4"/>
  <c r="AT327" i="4" s="1"/>
  <c r="AU327" i="4" s="1"/>
  <c r="AV327" i="4" s="1"/>
  <c r="AS324" i="4"/>
  <c r="AT324" i="4" s="1"/>
  <c r="AU324" i="4" s="1"/>
  <c r="AV324" i="4" s="1"/>
  <c r="AS320" i="4"/>
  <c r="AT320" i="4" s="1"/>
  <c r="AU320" i="4" s="1"/>
  <c r="AV320" i="4" s="1"/>
  <c r="AS312" i="4"/>
  <c r="AT312" i="4" s="1"/>
  <c r="AU312" i="4" s="1"/>
  <c r="AV312" i="4" s="1"/>
  <c r="AS308" i="4"/>
  <c r="AT308" i="4" s="1"/>
  <c r="AU308" i="4" s="1"/>
  <c r="AV308" i="4" s="1"/>
  <c r="AS306" i="4"/>
  <c r="AT306" i="4" s="1"/>
  <c r="AU306" i="4" s="1"/>
  <c r="AV306" i="4" s="1"/>
  <c r="AS303" i="4"/>
  <c r="AT303" i="4" s="1"/>
  <c r="AU303" i="4" s="1"/>
  <c r="AV303" i="4" s="1"/>
  <c r="AS299" i="4"/>
  <c r="AT299" i="4" s="1"/>
  <c r="AU299" i="4" s="1"/>
  <c r="AV299" i="4" s="1"/>
  <c r="AS295" i="4"/>
  <c r="AT295" i="4" s="1"/>
  <c r="AU295" i="4" s="1"/>
  <c r="AV295" i="4" s="1"/>
  <c r="AS292" i="4"/>
  <c r="AT292" i="4" s="1"/>
  <c r="AU292" i="4" s="1"/>
  <c r="AV292" i="4" s="1"/>
  <c r="AS288" i="4"/>
  <c r="AT288" i="4" s="1"/>
  <c r="AU288" i="4" s="1"/>
  <c r="AV288" i="4" s="1"/>
  <c r="AS279" i="4"/>
  <c r="AT279" i="4" s="1"/>
  <c r="AU279" i="4" s="1"/>
  <c r="AV279" i="4" s="1"/>
  <c r="AS275" i="4"/>
  <c r="AT275" i="4" s="1"/>
  <c r="AU275" i="4" s="1"/>
  <c r="AV275" i="4" s="1"/>
  <c r="AS269" i="4"/>
  <c r="AT269" i="4" s="1"/>
  <c r="AU269" i="4" s="1"/>
  <c r="AV269" i="4" s="1"/>
  <c r="AS263" i="4"/>
  <c r="AT263" i="4" s="1"/>
  <c r="AU263" i="4" s="1"/>
  <c r="AV263" i="4" s="1"/>
  <c r="AS260" i="4"/>
  <c r="AT260" i="4" s="1"/>
  <c r="AU260" i="4" s="1"/>
  <c r="AV260" i="4" s="1"/>
  <c r="AS254" i="4"/>
  <c r="AT254" i="4" s="1"/>
  <c r="AU254" i="4" s="1"/>
  <c r="AV254" i="4" s="1"/>
  <c r="AS528" i="4"/>
  <c r="AT528" i="4" s="1"/>
  <c r="AU528" i="4" s="1"/>
  <c r="AV528" i="4" s="1"/>
  <c r="AS243" i="4"/>
  <c r="AT243" i="4" s="1"/>
  <c r="AU243" i="4" s="1"/>
  <c r="AV243" i="4" s="1"/>
  <c r="AS229" i="4"/>
  <c r="AT229" i="4" s="1"/>
  <c r="AU229" i="4" s="1"/>
  <c r="AV229" i="4" s="1"/>
  <c r="AS226" i="4"/>
  <c r="AT226" i="4" s="1"/>
  <c r="AU226" i="4" s="1"/>
  <c r="AV226" i="4" s="1"/>
  <c r="AS221" i="4"/>
  <c r="AT221" i="4" s="1"/>
  <c r="AU221" i="4" s="1"/>
  <c r="AV221" i="4" s="1"/>
  <c r="AS212" i="4"/>
  <c r="AT212" i="4" s="1"/>
  <c r="AU212" i="4" s="1"/>
  <c r="AV212" i="4" s="1"/>
  <c r="AS197" i="4"/>
  <c r="AT197" i="4" s="1"/>
  <c r="AU197" i="4" s="1"/>
  <c r="AV197" i="4" s="1"/>
  <c r="AS190" i="4"/>
  <c r="AT190" i="4" s="1"/>
  <c r="AU190" i="4" s="1"/>
  <c r="AV190" i="4" s="1"/>
  <c r="AS184" i="4"/>
  <c r="AT184" i="4" s="1"/>
  <c r="AU184" i="4" s="1"/>
  <c r="AV184" i="4" s="1"/>
  <c r="AS176" i="4"/>
  <c r="AT176" i="4" s="1"/>
  <c r="AU176" i="4" s="1"/>
  <c r="AV176" i="4" s="1"/>
  <c r="AS172" i="4"/>
  <c r="AT172" i="4" s="1"/>
  <c r="AU172" i="4" s="1"/>
  <c r="AV172" i="4" s="1"/>
  <c r="AS166" i="4"/>
  <c r="AT166" i="4" s="1"/>
  <c r="AU166" i="4" s="1"/>
  <c r="AV166" i="4" s="1"/>
  <c r="AS162" i="4"/>
  <c r="AT162" i="4" s="1"/>
  <c r="AU162" i="4" s="1"/>
  <c r="AV162" i="4" s="1"/>
  <c r="AS157" i="4"/>
  <c r="AT157" i="4" s="1"/>
  <c r="AU157" i="4" s="1"/>
  <c r="AV157" i="4" s="1"/>
  <c r="AS151" i="4"/>
  <c r="AT151" i="4" s="1"/>
  <c r="AU151" i="4" s="1"/>
  <c r="AV151" i="4" s="1"/>
  <c r="AS148" i="4"/>
  <c r="AT148" i="4" s="1"/>
  <c r="AU148" i="4" s="1"/>
  <c r="AV148" i="4" s="1"/>
  <c r="AS650" i="4"/>
  <c r="AT650" i="4" s="1"/>
  <c r="AU650" i="4" s="1"/>
  <c r="AV650" i="4" s="1"/>
  <c r="AS141" i="4"/>
  <c r="AT141" i="4" s="1"/>
  <c r="AU141" i="4" s="1"/>
  <c r="AV141" i="4" s="1"/>
  <c r="AS136" i="4"/>
  <c r="AT136" i="4" s="1"/>
  <c r="AU136" i="4" s="1"/>
  <c r="AV136" i="4" s="1"/>
  <c r="AS124" i="4"/>
  <c r="AT124" i="4" s="1"/>
  <c r="AU124" i="4" s="1"/>
  <c r="AV124" i="4" s="1"/>
  <c r="AS120" i="4"/>
  <c r="AT120" i="4" s="1"/>
  <c r="AU120" i="4" s="1"/>
  <c r="AV120" i="4" s="1"/>
  <c r="AS109" i="4"/>
  <c r="AT109" i="4" s="1"/>
  <c r="AU109" i="4" s="1"/>
  <c r="AV109" i="4" s="1"/>
  <c r="AS106" i="4"/>
  <c r="AT106" i="4" s="1"/>
  <c r="AU106" i="4" s="1"/>
  <c r="AV106" i="4" s="1"/>
  <c r="AS99" i="4"/>
  <c r="AT99" i="4" s="1"/>
  <c r="AU99" i="4" s="1"/>
  <c r="AV99" i="4" s="1"/>
  <c r="AS95" i="4"/>
  <c r="AT95" i="4" s="1"/>
  <c r="AU95" i="4" s="1"/>
  <c r="AV95" i="4" s="1"/>
  <c r="AS92" i="4"/>
  <c r="AT92" i="4" s="1"/>
  <c r="AU92" i="4" s="1"/>
  <c r="AV92" i="4" s="1"/>
  <c r="AS87" i="4"/>
  <c r="AT87" i="4" s="1"/>
  <c r="AU87" i="4" s="1"/>
  <c r="AV87" i="4" s="1"/>
  <c r="AS84" i="4"/>
  <c r="AT84" i="4" s="1"/>
  <c r="AU84" i="4" s="1"/>
  <c r="AV84" i="4" s="1"/>
  <c r="AS79" i="4"/>
  <c r="AT79" i="4" s="1"/>
  <c r="AU79" i="4" s="1"/>
  <c r="AV79" i="4" s="1"/>
  <c r="AW75" i="4"/>
  <c r="AX75" i="4" s="1"/>
  <c r="AS71" i="4"/>
  <c r="AT71" i="4" s="1"/>
  <c r="AU71" i="4" s="1"/>
  <c r="AV71" i="4" s="1"/>
  <c r="AS66" i="4"/>
  <c r="AT66" i="4" s="1"/>
  <c r="AU66" i="4" s="1"/>
  <c r="AV66" i="4" s="1"/>
  <c r="AS62" i="4"/>
  <c r="AT62" i="4" s="1"/>
  <c r="AU62" i="4" s="1"/>
  <c r="AV62" i="4" s="1"/>
  <c r="AS57" i="4"/>
  <c r="AT57" i="4" s="1"/>
  <c r="AU57" i="4" s="1"/>
  <c r="AV57" i="4" s="1"/>
  <c r="AS52" i="4"/>
  <c r="AS47" i="4"/>
  <c r="AT47" i="4" s="1"/>
  <c r="AU47" i="4" s="1"/>
  <c r="AV47" i="4" s="1"/>
  <c r="AS43" i="4"/>
  <c r="AT43" i="4" s="1"/>
  <c r="AU43" i="4" s="1"/>
  <c r="AV43" i="4" s="1"/>
  <c r="AS39" i="4"/>
  <c r="AT39" i="4" s="1"/>
  <c r="AU39" i="4" s="1"/>
  <c r="AV39" i="4" s="1"/>
  <c r="AS35" i="4"/>
  <c r="AT35" i="4" s="1"/>
  <c r="AU35" i="4" s="1"/>
  <c r="AV35" i="4" s="1"/>
  <c r="AS31" i="4"/>
  <c r="AT31" i="4" s="1"/>
  <c r="AU31" i="4" s="1"/>
  <c r="AV31" i="4" s="1"/>
  <c r="AS23" i="4"/>
  <c r="AT23" i="4" s="1"/>
  <c r="AU23" i="4" s="1"/>
  <c r="AV23" i="4" s="1"/>
  <c r="AS18" i="4"/>
  <c r="AT18" i="4" s="1"/>
  <c r="AU18" i="4" s="1"/>
  <c r="AV18" i="4" s="1"/>
  <c r="AS15" i="4"/>
  <c r="AT15" i="4" s="1"/>
  <c r="AU15" i="4" s="1"/>
  <c r="AV15" i="4" s="1"/>
  <c r="AW11" i="4"/>
  <c r="AX11" i="4" s="1"/>
  <c r="AS9" i="4"/>
  <c r="AT9" i="4" s="1"/>
  <c r="AU9" i="4" s="1"/>
  <c r="AV9" i="4" s="1"/>
  <c r="AS364" i="4"/>
  <c r="AT364" i="4" s="1"/>
  <c r="AU364" i="4" s="1"/>
  <c r="AV364" i="4" s="1"/>
  <c r="AS235" i="4"/>
  <c r="AT235" i="4" s="1"/>
  <c r="AU235" i="4" s="1"/>
  <c r="AV235" i="4" s="1"/>
  <c r="AS154" i="4"/>
  <c r="AT154" i="4" s="1"/>
  <c r="AU154" i="4" s="1"/>
  <c r="AV154" i="4" s="1"/>
  <c r="AS387" i="4"/>
  <c r="AT387" i="4" s="1"/>
  <c r="AU387" i="4" s="1"/>
  <c r="AV387" i="4" s="1"/>
  <c r="AS379" i="4"/>
  <c r="AT379" i="4" s="1"/>
  <c r="AU379" i="4" s="1"/>
  <c r="AV379" i="4" s="1"/>
  <c r="AW378" i="4"/>
  <c r="AX378" i="4" s="1"/>
  <c r="AS375" i="4"/>
  <c r="AT375" i="4" s="1"/>
  <c r="AU375" i="4" s="1"/>
  <c r="AV375" i="4" s="1"/>
  <c r="AS371" i="4"/>
  <c r="AT371" i="4" s="1"/>
  <c r="AU371" i="4" s="1"/>
  <c r="AV371" i="4" s="1"/>
  <c r="AS367" i="4"/>
  <c r="AT367" i="4" s="1"/>
  <c r="AU367" i="4" s="1"/>
  <c r="AV367" i="4" s="1"/>
  <c r="AS358" i="4"/>
  <c r="AT358" i="4" s="1"/>
  <c r="AU358" i="4" s="1"/>
  <c r="AV358" i="4" s="1"/>
  <c r="AS354" i="4"/>
  <c r="AT354" i="4" s="1"/>
  <c r="AU354" i="4" s="1"/>
  <c r="AV354" i="4" s="1"/>
  <c r="AS350" i="4"/>
  <c r="AT350" i="4" s="1"/>
  <c r="AU350" i="4" s="1"/>
  <c r="AV350" i="4" s="1"/>
  <c r="AS346" i="4"/>
  <c r="AT346" i="4" s="1"/>
  <c r="AU346" i="4" s="1"/>
  <c r="AV346" i="4" s="1"/>
  <c r="AS342" i="4"/>
  <c r="AT342" i="4" s="1"/>
  <c r="AU342" i="4" s="1"/>
  <c r="AV342" i="4" s="1"/>
  <c r="AW340" i="4"/>
  <c r="AX340" i="4" s="1"/>
  <c r="AW335" i="4"/>
  <c r="AX335" i="4" s="1"/>
  <c r="AW310" i="4"/>
  <c r="AX310" i="4" s="1"/>
  <c r="AW287" i="4"/>
  <c r="AX287" i="4" s="1"/>
  <c r="AW283" i="4"/>
  <c r="AX283" i="4" s="1"/>
  <c r="AW272" i="4"/>
  <c r="AX272" i="4" s="1"/>
  <c r="AW268" i="4"/>
  <c r="AX268" i="4" s="1"/>
  <c r="AW257" i="4"/>
  <c r="AX257" i="4" s="1"/>
  <c r="AS249" i="4"/>
  <c r="AT249" i="4" s="1"/>
  <c r="AU249" i="4" s="1"/>
  <c r="AV249" i="4" s="1"/>
  <c r="AS246" i="4"/>
  <c r="AT246" i="4" s="1"/>
  <c r="AU246" i="4" s="1"/>
  <c r="AV246" i="4" s="1"/>
  <c r="AS242" i="4"/>
  <c r="AT242" i="4" s="1"/>
  <c r="AU242" i="4" s="1"/>
  <c r="AV242" i="4" s="1"/>
  <c r="AS239" i="4"/>
  <c r="AT239" i="4" s="1"/>
  <c r="AU239" i="4" s="1"/>
  <c r="AV239" i="4" s="1"/>
  <c r="AS233" i="4"/>
  <c r="AT233" i="4" s="1"/>
  <c r="AU233" i="4" s="1"/>
  <c r="AV233" i="4" s="1"/>
  <c r="AS228" i="4"/>
  <c r="AT228" i="4" s="1"/>
  <c r="AU228" i="4" s="1"/>
  <c r="AV228" i="4" s="1"/>
  <c r="AS225" i="4"/>
  <c r="AT225" i="4" s="1"/>
  <c r="AU225" i="4" s="1"/>
  <c r="AV225" i="4" s="1"/>
  <c r="AS218" i="4"/>
  <c r="AT218" i="4" s="1"/>
  <c r="AU218" i="4" s="1"/>
  <c r="AV218" i="4" s="1"/>
  <c r="AS214" i="4"/>
  <c r="AT214" i="4" s="1"/>
  <c r="AU214" i="4" s="1"/>
  <c r="AV214" i="4" s="1"/>
  <c r="AS211" i="4"/>
  <c r="AT211" i="4" s="1"/>
  <c r="AU211" i="4" s="1"/>
  <c r="AV211" i="4" s="1"/>
  <c r="AS207" i="4"/>
  <c r="AT207" i="4" s="1"/>
  <c r="AU207" i="4" s="1"/>
  <c r="AV207" i="4" s="1"/>
  <c r="AS203" i="4"/>
  <c r="AT203" i="4" s="1"/>
  <c r="AU203" i="4" s="1"/>
  <c r="AV203" i="4" s="1"/>
  <c r="AS201" i="4"/>
  <c r="AT201" i="4" s="1"/>
  <c r="AU201" i="4" s="1"/>
  <c r="AV201" i="4" s="1"/>
  <c r="AS194" i="4"/>
  <c r="AT194" i="4" s="1"/>
  <c r="AU194" i="4" s="1"/>
  <c r="AV194" i="4" s="1"/>
  <c r="AS189" i="4"/>
  <c r="AT189" i="4" s="1"/>
  <c r="AU189" i="4" s="1"/>
  <c r="AV189" i="4" s="1"/>
  <c r="AS186" i="4"/>
  <c r="AT186" i="4" s="1"/>
  <c r="AU186" i="4" s="1"/>
  <c r="AV186" i="4" s="1"/>
  <c r="AS182" i="4"/>
  <c r="AT182" i="4" s="1"/>
  <c r="AU182" i="4" s="1"/>
  <c r="AV182" i="4" s="1"/>
  <c r="AS175" i="4"/>
  <c r="AT175" i="4" s="1"/>
  <c r="AU175" i="4" s="1"/>
  <c r="AV175" i="4" s="1"/>
  <c r="AS171" i="4"/>
  <c r="AT171" i="4" s="1"/>
  <c r="AU171" i="4" s="1"/>
  <c r="AV171" i="4" s="1"/>
  <c r="AS168" i="4"/>
  <c r="AT168" i="4" s="1"/>
  <c r="AU168" i="4" s="1"/>
  <c r="AV168" i="4" s="1"/>
  <c r="AS165" i="4"/>
  <c r="AT165" i="4" s="1"/>
  <c r="AU165" i="4" s="1"/>
  <c r="AV165" i="4" s="1"/>
  <c r="AS161" i="4"/>
  <c r="AT161" i="4" s="1"/>
  <c r="AU161" i="4" s="1"/>
  <c r="AV161" i="4" s="1"/>
  <c r="AS159" i="4"/>
  <c r="AT159" i="4" s="1"/>
  <c r="AU159" i="4" s="1"/>
  <c r="AV159" i="4" s="1"/>
  <c r="AS156" i="4"/>
  <c r="AT156" i="4" s="1"/>
  <c r="AU156" i="4" s="1"/>
  <c r="AV156" i="4" s="1"/>
  <c r="AS147" i="4"/>
  <c r="AT147" i="4" s="1"/>
  <c r="AU147" i="4" s="1"/>
  <c r="AV147" i="4" s="1"/>
  <c r="AS145" i="4"/>
  <c r="AT145" i="4" s="1"/>
  <c r="AU145" i="4" s="1"/>
  <c r="AV145" i="4" s="1"/>
  <c r="AS139" i="4"/>
  <c r="AT139" i="4" s="1"/>
  <c r="AU139" i="4" s="1"/>
  <c r="AV139" i="4" s="1"/>
  <c r="AS135" i="4"/>
  <c r="AT135" i="4" s="1"/>
  <c r="AU135" i="4" s="1"/>
  <c r="AV135" i="4" s="1"/>
  <c r="AS129" i="4"/>
  <c r="AT129" i="4" s="1"/>
  <c r="AU129" i="4" s="1"/>
  <c r="AV129" i="4" s="1"/>
  <c r="AS123" i="4"/>
  <c r="AT123" i="4" s="1"/>
  <c r="AU123" i="4" s="1"/>
  <c r="AV123" i="4" s="1"/>
  <c r="AS113" i="4"/>
  <c r="AT113" i="4" s="1"/>
  <c r="AU113" i="4" s="1"/>
  <c r="AV113" i="4" s="1"/>
  <c r="AS108" i="4"/>
  <c r="AT108" i="4" s="1"/>
  <c r="AU108" i="4" s="1"/>
  <c r="AV108" i="4" s="1"/>
  <c r="AS105" i="4"/>
  <c r="AT105" i="4" s="1"/>
  <c r="AU105" i="4" s="1"/>
  <c r="AV105" i="4" s="1"/>
  <c r="AS102" i="4"/>
  <c r="AT102" i="4" s="1"/>
  <c r="AU102" i="4" s="1"/>
  <c r="AV102" i="4" s="1"/>
  <c r="AS98" i="4"/>
  <c r="AT98" i="4" s="1"/>
  <c r="AU98" i="4" s="1"/>
  <c r="AV98" i="4" s="1"/>
  <c r="AS91" i="4"/>
  <c r="AT91" i="4" s="1"/>
  <c r="AU91" i="4" s="1"/>
  <c r="AV91" i="4" s="1"/>
  <c r="AS86" i="4"/>
  <c r="AT86" i="4" s="1"/>
  <c r="AU86" i="4" s="1"/>
  <c r="AV86" i="4" s="1"/>
  <c r="AS83" i="4"/>
  <c r="AT83" i="4" s="1"/>
  <c r="AU83" i="4" s="1"/>
  <c r="AV83" i="4" s="1"/>
  <c r="AS78" i="4"/>
  <c r="AT78" i="4" s="1"/>
  <c r="AU78" i="4" s="1"/>
  <c r="AV78" i="4" s="1"/>
  <c r="AS70" i="4"/>
  <c r="AT70" i="4" s="1"/>
  <c r="AU70" i="4" s="1"/>
  <c r="AV70" i="4" s="1"/>
  <c r="AS65" i="4"/>
  <c r="AT65" i="4" s="1"/>
  <c r="AU65" i="4" s="1"/>
  <c r="AV65" i="4" s="1"/>
  <c r="AS61" i="4"/>
  <c r="AT61" i="4" s="1"/>
  <c r="AU61" i="4" s="1"/>
  <c r="AV61" i="4" s="1"/>
  <c r="AS56" i="4"/>
  <c r="AT56" i="4" s="1"/>
  <c r="AU56" i="4" s="1"/>
  <c r="AV56" i="4" s="1"/>
  <c r="AS55" i="4"/>
  <c r="AT55" i="4" s="1"/>
  <c r="AU55" i="4" s="1"/>
  <c r="AV55" i="4" s="1"/>
  <c r="AS51" i="4"/>
  <c r="AT51" i="4" s="1"/>
  <c r="AU51" i="4" s="1"/>
  <c r="AV51" i="4" s="1"/>
  <c r="AS46" i="4"/>
  <c r="AT46" i="4" s="1"/>
  <c r="AU46" i="4" s="1"/>
  <c r="AV46" i="4" s="1"/>
  <c r="AS30" i="4"/>
  <c r="AT30" i="4" s="1"/>
  <c r="AU30" i="4" s="1"/>
  <c r="AV30" i="4" s="1"/>
  <c r="AS29" i="4"/>
  <c r="AT29" i="4" s="1"/>
  <c r="AU29" i="4" s="1"/>
  <c r="AV29" i="4" s="1"/>
  <c r="AS26" i="4"/>
  <c r="AT26" i="4" s="1"/>
  <c r="AU26" i="4" s="1"/>
  <c r="AV26" i="4" s="1"/>
  <c r="AS22" i="4"/>
  <c r="AT22" i="4" s="1"/>
  <c r="AU22" i="4" s="1"/>
  <c r="AV22" i="4" s="1"/>
  <c r="AS17" i="4"/>
  <c r="AT17" i="4" s="1"/>
  <c r="AU17" i="4" s="1"/>
  <c r="AV17" i="4" s="1"/>
  <c r="AS14" i="4"/>
  <c r="AS10" i="4"/>
  <c r="AT10" i="4" s="1"/>
  <c r="AU10" i="4" s="1"/>
  <c r="AV10" i="4" s="1"/>
  <c r="AS391" i="4"/>
  <c r="AT391" i="4" s="1"/>
  <c r="AU391" i="4" s="1"/>
  <c r="AV391" i="4" s="1"/>
  <c r="AS368" i="4"/>
  <c r="AT368" i="4" s="1"/>
  <c r="AU368" i="4" s="1"/>
  <c r="AV368" i="4" s="1"/>
  <c r="AS344" i="4"/>
  <c r="AT344" i="4" s="1"/>
  <c r="AU344" i="4" s="1"/>
  <c r="AV344" i="4" s="1"/>
  <c r="AS332" i="4"/>
  <c r="AT332" i="4" s="1"/>
  <c r="AU332" i="4" s="1"/>
  <c r="AV332" i="4" s="1"/>
  <c r="AS319" i="4"/>
  <c r="AT319" i="4" s="1"/>
  <c r="AU319" i="4" s="1"/>
  <c r="AV319" i="4" s="1"/>
  <c r="AS305" i="4"/>
  <c r="AT305" i="4" s="1"/>
  <c r="AU305" i="4" s="1"/>
  <c r="AV305" i="4" s="1"/>
  <c r="AS294" i="4"/>
  <c r="AT294" i="4" s="1"/>
  <c r="AU294" i="4" s="1"/>
  <c r="AV294" i="4" s="1"/>
  <c r="AS278" i="4"/>
  <c r="AT278" i="4" s="1"/>
  <c r="AU278" i="4" s="1"/>
  <c r="AV278" i="4" s="1"/>
  <c r="AS179" i="4"/>
  <c r="AT179" i="4" s="1"/>
  <c r="AU179" i="4" s="1"/>
  <c r="AV179" i="4" s="1"/>
  <c r="AS146" i="4"/>
  <c r="AT146" i="4" s="1"/>
  <c r="AU146" i="4" s="1"/>
  <c r="AV146" i="4" s="1"/>
  <c r="AS410" i="4"/>
  <c r="AT410" i="4" s="1"/>
  <c r="AU410" i="4" s="1"/>
  <c r="AV410" i="4" s="1"/>
  <c r="AS407" i="4"/>
  <c r="AT407" i="4" s="1"/>
  <c r="AU407" i="4" s="1"/>
  <c r="AV407" i="4" s="1"/>
  <c r="AW403" i="4"/>
  <c r="AX403" i="4" s="1"/>
  <c r="AS399" i="4"/>
  <c r="AT399" i="4" s="1"/>
  <c r="AU399" i="4" s="1"/>
  <c r="AV399" i="4" s="1"/>
  <c r="AS389" i="4"/>
  <c r="AT389" i="4" s="1"/>
  <c r="AU389" i="4" s="1"/>
  <c r="AV389" i="4" s="1"/>
  <c r="AW386" i="4"/>
  <c r="AX386" i="4" s="1"/>
  <c r="AS383" i="4"/>
  <c r="AT383" i="4" s="1"/>
  <c r="AU383" i="4" s="1"/>
  <c r="AV383" i="4" s="1"/>
  <c r="AS370" i="4"/>
  <c r="AT370" i="4" s="1"/>
  <c r="AU370" i="4" s="1"/>
  <c r="AV370" i="4" s="1"/>
  <c r="AW370" i="4" s="1"/>
  <c r="AX370" i="4" s="1"/>
  <c r="AS365" i="4"/>
  <c r="AT365" i="4" s="1"/>
  <c r="AU365" i="4" s="1"/>
  <c r="AV365" i="4" s="1"/>
  <c r="AW362" i="4"/>
  <c r="AX362" i="4" s="1"/>
  <c r="AS359" i="4"/>
  <c r="AT359" i="4" s="1"/>
  <c r="AU359" i="4" s="1"/>
  <c r="AV359" i="4" s="1"/>
  <c r="AW357" i="4"/>
  <c r="AX357" i="4" s="1"/>
  <c r="AS353" i="4"/>
  <c r="AT353" i="4" s="1"/>
  <c r="AU353" i="4" s="1"/>
  <c r="AV353" i="4" s="1"/>
  <c r="AW349" i="4"/>
  <c r="AX349" i="4" s="1"/>
  <c r="AS345" i="4"/>
  <c r="AT345" i="4" s="1"/>
  <c r="AU345" i="4" s="1"/>
  <c r="AV345" i="4" s="1"/>
  <c r="AS339" i="4"/>
  <c r="AT339" i="4" s="1"/>
  <c r="AU339" i="4" s="1"/>
  <c r="AV339" i="4" s="1"/>
  <c r="AS334" i="4"/>
  <c r="AT334" i="4" s="1"/>
  <c r="AU334" i="4" s="1"/>
  <c r="AV334" i="4" s="1"/>
  <c r="AS329" i="4"/>
  <c r="AT329" i="4" s="1"/>
  <c r="AU329" i="4" s="1"/>
  <c r="AV329" i="4" s="1"/>
  <c r="AS326" i="4"/>
  <c r="AT326" i="4" s="1"/>
  <c r="AU326" i="4" s="1"/>
  <c r="AV326" i="4" s="1"/>
  <c r="AS322" i="4"/>
  <c r="AT322" i="4" s="1"/>
  <c r="AU322" i="4" s="1"/>
  <c r="AV322" i="4" s="1"/>
  <c r="AS318" i="4"/>
  <c r="AT318" i="4" s="1"/>
  <c r="AU318" i="4" s="1"/>
  <c r="AV318" i="4" s="1"/>
  <c r="AS314" i="4"/>
  <c r="AT314" i="4" s="1"/>
  <c r="AU314" i="4" s="1"/>
  <c r="AV314" i="4" s="1"/>
  <c r="AS307" i="4"/>
  <c r="AT307" i="4" s="1"/>
  <c r="AU307" i="4" s="1"/>
  <c r="AV307" i="4" s="1"/>
  <c r="AS298" i="4"/>
  <c r="AT298" i="4" s="1"/>
  <c r="AU298" i="4" s="1"/>
  <c r="AV298" i="4" s="1"/>
  <c r="AS293" i="4"/>
  <c r="AT293" i="4" s="1"/>
  <c r="AU293" i="4" s="1"/>
  <c r="AV293" i="4" s="1"/>
  <c r="AS286" i="4"/>
  <c r="AT286" i="4" s="1"/>
  <c r="AU286" i="4" s="1"/>
  <c r="AV286" i="4" s="1"/>
  <c r="AS281" i="4"/>
  <c r="AT281" i="4" s="1"/>
  <c r="AU281" i="4" s="1"/>
  <c r="AV281" i="4" s="1"/>
  <c r="AS267" i="4"/>
  <c r="AT267" i="4" s="1"/>
  <c r="AU267" i="4" s="1"/>
  <c r="AV267" i="4" s="1"/>
  <c r="AS265" i="4"/>
  <c r="AT265" i="4" s="1"/>
  <c r="AU265" i="4" s="1"/>
  <c r="AV265" i="4" s="1"/>
  <c r="AS262" i="4"/>
  <c r="AT262" i="4" s="1"/>
  <c r="AU262" i="4" s="1"/>
  <c r="AV262" i="4" s="1"/>
  <c r="AS259" i="4"/>
  <c r="AT259" i="4" s="1"/>
  <c r="AU259" i="4" s="1"/>
  <c r="AV259" i="4" s="1"/>
  <c r="AS256" i="4"/>
  <c r="AT256" i="4" s="1"/>
  <c r="AU256" i="4" s="1"/>
  <c r="AV256" i="4" s="1"/>
  <c r="AW248" i="4"/>
  <c r="AX248" i="4" s="1"/>
  <c r="AS245" i="4"/>
  <c r="AT245" i="4" s="1"/>
  <c r="AU245" i="4" s="1"/>
  <c r="AV245" i="4" s="1"/>
  <c r="AS241" i="4"/>
  <c r="AT241" i="4" s="1"/>
  <c r="AU241" i="4" s="1"/>
  <c r="AV241" i="4" s="1"/>
  <c r="AS236" i="4"/>
  <c r="AT236" i="4" s="1"/>
  <c r="AU236" i="4" s="1"/>
  <c r="AV236" i="4" s="1"/>
  <c r="AS230" i="4"/>
  <c r="AT230" i="4" s="1"/>
  <c r="AU230" i="4" s="1"/>
  <c r="AV230" i="4" s="1"/>
  <c r="AS223" i="4"/>
  <c r="AT223" i="4" s="1"/>
  <c r="AU223" i="4" s="1"/>
  <c r="AV223" i="4" s="1"/>
  <c r="AS220" i="4"/>
  <c r="AT220" i="4" s="1"/>
  <c r="AU220" i="4" s="1"/>
  <c r="AV220" i="4" s="1"/>
  <c r="AS216" i="4"/>
  <c r="AT216" i="4" s="1"/>
  <c r="AU216" i="4" s="1"/>
  <c r="AV216" i="4" s="1"/>
  <c r="AS210" i="4"/>
  <c r="AT210" i="4" s="1"/>
  <c r="AU210" i="4" s="1"/>
  <c r="AV210" i="4" s="1"/>
  <c r="AS206" i="4"/>
  <c r="AT206" i="4" s="1"/>
  <c r="AU206" i="4" s="1"/>
  <c r="AV206" i="4" s="1"/>
  <c r="AS202" i="4"/>
  <c r="AT202" i="4" s="1"/>
  <c r="AU202" i="4" s="1"/>
  <c r="AV202" i="4" s="1"/>
  <c r="AS198" i="4"/>
  <c r="AT198" i="4" s="1"/>
  <c r="AU198" i="4" s="1"/>
  <c r="AV198" i="4" s="1"/>
  <c r="AS193" i="4"/>
  <c r="AT193" i="4" s="1"/>
  <c r="AU193" i="4" s="1"/>
  <c r="AV193" i="4" s="1"/>
  <c r="AS188" i="4"/>
  <c r="AT188" i="4" s="1"/>
  <c r="AU188" i="4" s="1"/>
  <c r="AV188" i="4" s="1"/>
  <c r="AS183" i="4"/>
  <c r="AT183" i="4" s="1"/>
  <c r="AU183" i="4" s="1"/>
  <c r="AV183" i="4" s="1"/>
  <c r="AS178" i="4"/>
  <c r="AT178" i="4" s="1"/>
  <c r="AU178" i="4" s="1"/>
  <c r="AV178" i="4" s="1"/>
  <c r="AS174" i="4"/>
  <c r="AT174" i="4" s="1"/>
  <c r="AU174" i="4" s="1"/>
  <c r="AV174" i="4" s="1"/>
  <c r="AS170" i="4"/>
  <c r="AT170" i="4" s="1"/>
  <c r="AU170" i="4" s="1"/>
  <c r="AV170" i="4" s="1"/>
  <c r="AS164" i="4"/>
  <c r="AT164" i="4" s="1"/>
  <c r="AU164" i="4" s="1"/>
  <c r="AV164" i="4" s="1"/>
  <c r="AS153" i="4"/>
  <c r="AT153" i="4" s="1"/>
  <c r="AU153" i="4" s="1"/>
  <c r="AV153" i="4" s="1"/>
  <c r="AS150" i="4"/>
  <c r="AT150" i="4" s="1"/>
  <c r="AU150" i="4" s="1"/>
  <c r="AV150" i="4" s="1"/>
  <c r="AS144" i="4"/>
  <c r="AT144" i="4" s="1"/>
  <c r="AU144" i="4" s="1"/>
  <c r="AV144" i="4" s="1"/>
  <c r="AS138" i="4"/>
  <c r="AT138" i="4" s="1"/>
  <c r="AU138" i="4" s="1"/>
  <c r="AV138" i="4" s="1"/>
  <c r="AS134" i="4"/>
  <c r="AT134" i="4" s="1"/>
  <c r="AU134" i="4" s="1"/>
  <c r="AV134" i="4" s="1"/>
  <c r="AS128" i="4"/>
  <c r="AT128" i="4" s="1"/>
  <c r="AU128" i="4" s="1"/>
  <c r="AV128" i="4" s="1"/>
  <c r="AS126" i="4"/>
  <c r="AT126" i="4" s="1"/>
  <c r="AU126" i="4" s="1"/>
  <c r="AV126" i="4" s="1"/>
  <c r="AW122" i="4"/>
  <c r="AX122" i="4" s="1"/>
  <c r="AS119" i="4"/>
  <c r="AT119" i="4" s="1"/>
  <c r="AU119" i="4" s="1"/>
  <c r="AV119" i="4" s="1"/>
  <c r="AS111" i="4"/>
  <c r="AT111" i="4" s="1"/>
  <c r="AU111" i="4" s="1"/>
  <c r="AV111" i="4" s="1"/>
  <c r="AS104" i="4"/>
  <c r="AT104" i="4" s="1"/>
  <c r="AU104" i="4" s="1"/>
  <c r="AV104" i="4" s="1"/>
  <c r="AS101" i="4"/>
  <c r="AT101" i="4" s="1"/>
  <c r="AU101" i="4" s="1"/>
  <c r="AV101" i="4" s="1"/>
  <c r="AS97" i="4"/>
  <c r="AT97" i="4" s="1"/>
  <c r="AU97" i="4" s="1"/>
  <c r="AV97" i="4" s="1"/>
  <c r="AW94" i="4"/>
  <c r="AX94" i="4" s="1"/>
  <c r="AS90" i="4"/>
  <c r="AT90" i="4" s="1"/>
  <c r="AU90" i="4" s="1"/>
  <c r="AV90" i="4" s="1"/>
  <c r="AS85" i="4"/>
  <c r="AT85" i="4" s="1"/>
  <c r="AU85" i="4" s="1"/>
  <c r="AV85" i="4" s="1"/>
  <c r="AS77" i="4"/>
  <c r="AT77" i="4" s="1"/>
  <c r="AU77" i="4" s="1"/>
  <c r="AV77" i="4" s="1"/>
  <c r="AS74" i="4"/>
  <c r="AT74" i="4" s="1"/>
  <c r="AU74" i="4" s="1"/>
  <c r="AV74" i="4" s="1"/>
  <c r="AS69" i="4"/>
  <c r="AT69" i="4" s="1"/>
  <c r="AU69" i="4" s="1"/>
  <c r="AV69" i="4" s="1"/>
  <c r="AS64" i="4"/>
  <c r="AT64" i="4" s="1"/>
  <c r="AU64" i="4" s="1"/>
  <c r="AV64" i="4" s="1"/>
  <c r="AS60" i="4"/>
  <c r="AT60" i="4" s="1"/>
  <c r="AU60" i="4" s="1"/>
  <c r="AV60" i="4" s="1"/>
  <c r="AS54" i="4"/>
  <c r="AT54" i="4" s="1"/>
  <c r="AU54" i="4" s="1"/>
  <c r="AV54" i="4" s="1"/>
  <c r="AS50" i="4"/>
  <c r="AT50" i="4" s="1"/>
  <c r="AU50" i="4" s="1"/>
  <c r="AV50" i="4" s="1"/>
  <c r="AS48" i="4"/>
  <c r="AT48" i="4" s="1"/>
  <c r="AU48" i="4" s="1"/>
  <c r="AV48" i="4" s="1"/>
  <c r="AS45" i="4"/>
  <c r="AT45" i="4" s="1"/>
  <c r="AU45" i="4" s="1"/>
  <c r="AV45" i="4" s="1"/>
  <c r="AS37" i="4"/>
  <c r="AT37" i="4" s="1"/>
  <c r="AU37" i="4" s="1"/>
  <c r="AV37" i="4" s="1"/>
  <c r="AS33" i="4"/>
  <c r="AT33" i="4" s="1"/>
  <c r="AU33" i="4" s="1"/>
  <c r="AV33" i="4" s="1"/>
  <c r="AW28" i="4"/>
  <c r="AX28" i="4" s="1"/>
  <c r="AS25" i="4"/>
  <c r="AT25" i="4" s="1"/>
  <c r="AU25" i="4" s="1"/>
  <c r="AV25" i="4" s="1"/>
  <c r="AS20" i="4"/>
  <c r="AT20" i="4" s="1"/>
  <c r="AU20" i="4" s="1"/>
  <c r="AV20" i="4" s="1"/>
  <c r="AS13" i="4"/>
  <c r="AT13" i="4" s="1"/>
  <c r="AU13" i="4" s="1"/>
  <c r="AV13" i="4" s="1"/>
  <c r="AS380" i="4"/>
  <c r="AT380" i="4" s="1"/>
  <c r="AU380" i="4" s="1"/>
  <c r="AV380" i="4" s="1"/>
  <c r="AS374" i="4"/>
  <c r="AT374" i="4" s="1"/>
  <c r="AU374" i="4" s="1"/>
  <c r="AV374" i="4" s="1"/>
  <c r="AS352" i="4"/>
  <c r="AT352" i="4" s="1"/>
  <c r="AU352" i="4" s="1"/>
  <c r="AV352" i="4" s="1"/>
  <c r="AS341" i="4"/>
  <c r="AT341" i="4" s="1"/>
  <c r="AU341" i="4" s="1"/>
  <c r="AV341" i="4" s="1"/>
  <c r="AS315" i="4"/>
  <c r="AT315" i="4" s="1"/>
  <c r="AU315" i="4" s="1"/>
  <c r="AV315" i="4" s="1"/>
  <c r="AS302" i="4"/>
  <c r="AT302" i="4" s="1"/>
  <c r="AU302" i="4" s="1"/>
  <c r="AV302" i="4" s="1"/>
  <c r="AS290" i="4"/>
  <c r="AT290" i="4" s="1"/>
  <c r="AU290" i="4" s="1"/>
  <c r="AV290" i="4" s="1"/>
  <c r="AS253" i="4"/>
  <c r="AT253" i="4" s="1"/>
  <c r="AU253" i="4" s="1"/>
  <c r="AV253" i="4" s="1"/>
  <c r="AS82" i="4"/>
  <c r="AT82" i="4" s="1"/>
  <c r="AU82" i="4" s="1"/>
  <c r="AV82" i="4" s="1"/>
  <c r="AS49" i="4"/>
  <c r="AT49" i="4" s="1"/>
  <c r="AU49" i="4" s="1"/>
  <c r="AV49" i="4" s="1"/>
  <c r="AS19" i="4"/>
  <c r="AT19" i="4" s="1"/>
  <c r="AU19" i="4" s="1"/>
  <c r="AV19" i="4" s="1"/>
  <c r="AW316" i="4"/>
  <c r="AX316" i="4" s="1"/>
  <c r="AW628" i="4"/>
  <c r="AX628" i="4" s="1"/>
  <c r="AW80" i="4"/>
  <c r="AX80" i="4" s="1"/>
  <c r="AQ341" i="4"/>
  <c r="AA341" i="4"/>
  <c r="M341" i="4"/>
  <c r="J341" i="4" s="1"/>
  <c r="AP341" i="4" s="1"/>
  <c r="R341" i="4"/>
  <c r="AT14" i="4" l="1"/>
  <c r="AS761" i="4"/>
  <c r="AT52" i="4"/>
  <c r="AS764" i="4"/>
  <c r="AT16" i="4"/>
  <c r="AS763" i="4"/>
  <c r="AT67" i="4"/>
  <c r="AS756" i="4"/>
  <c r="AS762" i="4"/>
  <c r="AS760" i="4"/>
  <c r="AT24" i="4"/>
  <c r="AS766" i="4"/>
  <c r="AT448" i="4"/>
  <c r="AS758" i="4"/>
  <c r="AT8" i="4"/>
  <c r="AS752" i="4"/>
  <c r="AS757" i="4"/>
  <c r="AS765" i="4"/>
  <c r="AS759" i="4"/>
  <c r="AU34" i="4"/>
  <c r="AT765" i="4"/>
  <c r="AT444" i="4"/>
  <c r="AT762" i="4" s="1"/>
  <c r="AT625" i="4"/>
  <c r="Z341" i="4"/>
  <c r="AO341" i="4"/>
  <c r="AW363" i="4"/>
  <c r="AX363" i="4" s="1"/>
  <c r="AW392" i="4"/>
  <c r="AX392" i="4" s="1"/>
  <c r="AW665" i="4"/>
  <c r="AX665" i="4" s="1"/>
  <c r="AW351" i="4"/>
  <c r="AX351" i="4" s="1"/>
  <c r="AW388" i="4"/>
  <c r="AX388" i="4" s="1"/>
  <c r="AW149" i="4"/>
  <c r="AX149" i="4" s="1"/>
  <c r="AW111" i="4"/>
  <c r="AX111" i="4" s="1"/>
  <c r="AW119" i="4"/>
  <c r="AX119" i="4" s="1"/>
  <c r="AW365" i="4"/>
  <c r="AX365" i="4" s="1"/>
  <c r="AW240" i="4"/>
  <c r="AX240" i="4" s="1"/>
  <c r="AW389" i="4"/>
  <c r="AX389" i="4" s="1"/>
  <c r="AW399" i="4"/>
  <c r="AX399" i="4" s="1"/>
  <c r="AW324" i="4"/>
  <c r="AX324" i="4" s="1"/>
  <c r="AW160" i="4"/>
  <c r="AX160" i="4" s="1"/>
  <c r="AW373" i="4"/>
  <c r="AX373" i="4" s="1"/>
  <c r="AW336" i="4"/>
  <c r="AX336" i="4" s="1"/>
  <c r="AW371" i="4"/>
  <c r="AX371" i="4" s="1"/>
  <c r="AW79" i="4"/>
  <c r="AX79" i="4" s="1"/>
  <c r="AW84" i="4"/>
  <c r="AX84" i="4" s="1"/>
  <c r="AW92" i="4"/>
  <c r="AX92" i="4" s="1"/>
  <c r="AW95" i="4"/>
  <c r="AX95" i="4" s="1"/>
  <c r="AW109" i="4"/>
  <c r="AX109" i="4" s="1"/>
  <c r="AW124" i="4"/>
  <c r="AX124" i="4" s="1"/>
  <c r="AW141" i="4"/>
  <c r="AX141" i="4" s="1"/>
  <c r="AW148" i="4"/>
  <c r="AX148" i="4" s="1"/>
  <c r="AW343" i="4"/>
  <c r="AX343" i="4" s="1"/>
  <c r="AW155" i="4"/>
  <c r="AX155" i="4" s="1"/>
  <c r="AW231" i="4"/>
  <c r="AX231" i="4" s="1"/>
  <c r="AW252" i="4"/>
  <c r="AX252" i="4" s="1"/>
  <c r="AW258" i="4"/>
  <c r="AX258" i="4" s="1"/>
  <c r="AW264" i="4"/>
  <c r="AX264" i="4" s="1"/>
  <c r="AW270" i="4"/>
  <c r="AX270" i="4" s="1"/>
  <c r="AW277" i="4"/>
  <c r="AX277" i="4" s="1"/>
  <c r="AW285" i="4"/>
  <c r="AX285" i="4" s="1"/>
  <c r="AW304" i="4"/>
  <c r="AX304" i="4" s="1"/>
  <c r="AW309" i="4"/>
  <c r="AX309" i="4" s="1"/>
  <c r="AW317" i="4"/>
  <c r="AX317" i="4" s="1"/>
  <c r="AW325" i="4"/>
  <c r="AX325" i="4" s="1"/>
  <c r="AW331" i="4"/>
  <c r="AX331" i="4" s="1"/>
  <c r="AW338" i="4"/>
  <c r="AX338" i="4" s="1"/>
  <c r="AW369" i="4"/>
  <c r="AX369" i="4" s="1"/>
  <c r="AW572" i="4"/>
  <c r="AX572" i="4" s="1"/>
  <c r="AW623" i="4"/>
  <c r="AX623" i="4" s="1"/>
  <c r="AW724" i="4"/>
  <c r="AX724" i="4" s="1"/>
  <c r="AW367" i="4"/>
  <c r="AX367" i="4" s="1"/>
  <c r="AW375" i="4"/>
  <c r="AX375" i="4" s="1"/>
  <c r="AW87" i="4"/>
  <c r="AX87" i="4" s="1"/>
  <c r="AW99" i="4"/>
  <c r="AX99" i="4" s="1"/>
  <c r="AW106" i="4"/>
  <c r="AX106" i="4" s="1"/>
  <c r="AW120" i="4"/>
  <c r="AX120" i="4" s="1"/>
  <c r="AW136" i="4"/>
  <c r="AX136" i="4" s="1"/>
  <c r="AW650" i="4"/>
  <c r="AX650" i="4" s="1"/>
  <c r="AW151" i="4"/>
  <c r="AX151" i="4" s="1"/>
  <c r="AW167" i="4"/>
  <c r="AX167" i="4" s="1"/>
  <c r="AW247" i="4"/>
  <c r="AX247" i="4" s="1"/>
  <c r="AW255" i="4"/>
  <c r="AX255" i="4" s="1"/>
  <c r="AW261" i="4"/>
  <c r="AX261" i="4" s="1"/>
  <c r="AW266" i="4"/>
  <c r="AX266" i="4" s="1"/>
  <c r="AW274" i="4"/>
  <c r="AX274" i="4" s="1"/>
  <c r="AW280" i="4"/>
  <c r="AX280" i="4" s="1"/>
  <c r="AW289" i="4"/>
  <c r="AX289" i="4" s="1"/>
  <c r="AW300" i="4"/>
  <c r="AX300" i="4" s="1"/>
  <c r="AW313" i="4"/>
  <c r="AX313" i="4" s="1"/>
  <c r="AW321" i="4"/>
  <c r="AX321" i="4" s="1"/>
  <c r="AW328" i="4"/>
  <c r="AX328" i="4" s="1"/>
  <c r="AW398" i="4"/>
  <c r="AX398" i="4" s="1"/>
  <c r="AW690" i="4"/>
  <c r="AX690" i="4" s="1"/>
  <c r="AW737" i="4"/>
  <c r="AX737" i="4" s="1"/>
  <c r="AW598" i="4"/>
  <c r="AX598" i="4" s="1"/>
  <c r="AW705" i="4"/>
  <c r="AX705" i="4" s="1"/>
  <c r="AW25" i="4"/>
  <c r="AX25" i="4" s="1"/>
  <c r="AW90" i="4"/>
  <c r="AX90" i="4" s="1"/>
  <c r="AW259" i="4"/>
  <c r="AX259" i="4" s="1"/>
  <c r="AW265" i="4"/>
  <c r="AX265" i="4" s="1"/>
  <c r="AW286" i="4"/>
  <c r="AX286" i="4" s="1"/>
  <c r="AW293" i="4"/>
  <c r="AX293" i="4" s="1"/>
  <c r="AW298" i="4"/>
  <c r="AX298" i="4" s="1"/>
  <c r="AW318" i="4"/>
  <c r="AX318" i="4" s="1"/>
  <c r="AW326" i="4"/>
  <c r="AX326" i="4" s="1"/>
  <c r="AW339" i="4"/>
  <c r="AX339" i="4" s="1"/>
  <c r="AW353" i="4"/>
  <c r="AX353" i="4" s="1"/>
  <c r="AW46" i="4"/>
  <c r="AX46" i="4" s="1"/>
  <c r="AW51" i="4"/>
  <c r="AX51" i="4" s="1"/>
  <c r="AW56" i="4"/>
  <c r="AX56" i="4" s="1"/>
  <c r="AW65" i="4"/>
  <c r="AX65" i="4" s="1"/>
  <c r="AW86" i="4"/>
  <c r="AX86" i="4" s="1"/>
  <c r="AW98" i="4"/>
  <c r="AX98" i="4" s="1"/>
  <c r="AW105" i="4"/>
  <c r="AX105" i="4" s="1"/>
  <c r="AW135" i="4"/>
  <c r="AX135" i="4" s="1"/>
  <c r="AW145" i="4"/>
  <c r="AX145" i="4" s="1"/>
  <c r="AW156" i="4"/>
  <c r="AX156" i="4" s="1"/>
  <c r="AW161" i="4"/>
  <c r="AX161" i="4" s="1"/>
  <c r="AW168" i="4"/>
  <c r="AX168" i="4" s="1"/>
  <c r="AW175" i="4"/>
  <c r="AX175" i="4" s="1"/>
  <c r="AW182" i="4"/>
  <c r="AX182" i="4" s="1"/>
  <c r="AW186" i="4"/>
  <c r="AX186" i="4" s="1"/>
  <c r="AW194" i="4"/>
  <c r="AX194" i="4" s="1"/>
  <c r="AW203" i="4"/>
  <c r="AX203" i="4" s="1"/>
  <c r="AW211" i="4"/>
  <c r="AX211" i="4" s="1"/>
  <c r="AW218" i="4"/>
  <c r="AX218" i="4" s="1"/>
  <c r="AW225" i="4"/>
  <c r="AX225" i="4" s="1"/>
  <c r="AW239" i="4"/>
  <c r="AX239" i="4" s="1"/>
  <c r="AW246" i="4"/>
  <c r="AX246" i="4" s="1"/>
  <c r="AW302" i="4"/>
  <c r="AX302" i="4" s="1"/>
  <c r="AW9" i="4"/>
  <c r="AX9" i="4" s="1"/>
  <c r="AW154" i="4"/>
  <c r="AX154" i="4" s="1"/>
  <c r="AW179" i="4"/>
  <c r="AX179" i="4" s="1"/>
  <c r="AW184" i="4"/>
  <c r="AX184" i="4" s="1"/>
  <c r="AW190" i="4"/>
  <c r="AX190" i="4" s="1"/>
  <c r="AW235" i="4"/>
  <c r="AX235" i="4" s="1"/>
  <c r="AW243" i="4"/>
  <c r="AX243" i="4" s="1"/>
  <c r="AW528" i="4"/>
  <c r="AX528" i="4" s="1"/>
  <c r="AW263" i="4"/>
  <c r="AX263" i="4" s="1"/>
  <c r="AW269" i="4"/>
  <c r="AX269" i="4" s="1"/>
  <c r="AW275" i="4"/>
  <c r="AX275" i="4" s="1"/>
  <c r="AW292" i="4"/>
  <c r="AX292" i="4" s="1"/>
  <c r="AW303" i="4"/>
  <c r="AX303" i="4" s="1"/>
  <c r="AW308" i="4"/>
  <c r="AX308" i="4" s="1"/>
  <c r="AW7" i="4"/>
  <c r="AX7" i="4" s="1"/>
  <c r="AW27" i="4"/>
  <c r="AX27" i="4" s="1"/>
  <c r="AW32" i="4"/>
  <c r="AX32" i="4" s="1"/>
  <c r="AW40" i="4"/>
  <c r="AX40" i="4" s="1"/>
  <c r="AW397" i="4"/>
  <c r="AX397" i="4" s="1"/>
  <c r="AW590" i="4"/>
  <c r="AX590" i="4" s="1"/>
  <c r="AW566" i="4"/>
  <c r="AX566" i="4" s="1"/>
  <c r="AW591" i="4"/>
  <c r="AX591" i="4" s="1"/>
  <c r="AW646" i="4"/>
  <c r="AX646" i="4" s="1"/>
  <c r="AW672" i="4"/>
  <c r="AX672" i="4" s="1"/>
  <c r="AW698" i="4"/>
  <c r="AX698" i="4" s="1"/>
  <c r="AW743" i="4"/>
  <c r="AX743" i="4" s="1"/>
  <c r="AW13" i="4"/>
  <c r="AX13" i="4" s="1"/>
  <c r="AW20" i="4"/>
  <c r="AX20" i="4" s="1"/>
  <c r="AW85" i="4"/>
  <c r="AX85" i="4" s="1"/>
  <c r="AW256" i="4"/>
  <c r="AX256" i="4" s="1"/>
  <c r="AW262" i="4"/>
  <c r="AX262" i="4" s="1"/>
  <c r="AW267" i="4"/>
  <c r="AX267" i="4" s="1"/>
  <c r="AW281" i="4"/>
  <c r="AX281" i="4" s="1"/>
  <c r="AW307" i="4"/>
  <c r="AX307" i="4" s="1"/>
  <c r="AW314" i="4"/>
  <c r="AX314" i="4" s="1"/>
  <c r="AW322" i="4"/>
  <c r="AX322" i="4" s="1"/>
  <c r="AW329" i="4"/>
  <c r="AX329" i="4" s="1"/>
  <c r="AW334" i="4"/>
  <c r="AX334" i="4" s="1"/>
  <c r="AW55" i="4"/>
  <c r="AX55" i="4" s="1"/>
  <c r="AW61" i="4"/>
  <c r="AX61" i="4" s="1"/>
  <c r="AW70" i="4"/>
  <c r="AX70" i="4" s="1"/>
  <c r="AW78" i="4"/>
  <c r="AX78" i="4" s="1"/>
  <c r="AW83" i="4"/>
  <c r="AX83" i="4" s="1"/>
  <c r="AW91" i="4"/>
  <c r="AX91" i="4" s="1"/>
  <c r="AW102" i="4"/>
  <c r="AX102" i="4" s="1"/>
  <c r="AW108" i="4"/>
  <c r="AX108" i="4" s="1"/>
  <c r="AW113" i="4"/>
  <c r="AX113" i="4" s="1"/>
  <c r="AW123" i="4"/>
  <c r="AX123" i="4" s="1"/>
  <c r="AW129" i="4"/>
  <c r="AX129" i="4" s="1"/>
  <c r="AW139" i="4"/>
  <c r="AX139" i="4" s="1"/>
  <c r="AW147" i="4"/>
  <c r="AX147" i="4" s="1"/>
  <c r="AW159" i="4"/>
  <c r="AX159" i="4" s="1"/>
  <c r="AW165" i="4"/>
  <c r="AX165" i="4" s="1"/>
  <c r="AW171" i="4"/>
  <c r="AX171" i="4" s="1"/>
  <c r="AW189" i="4"/>
  <c r="AX189" i="4" s="1"/>
  <c r="AW201" i="4"/>
  <c r="AX201" i="4" s="1"/>
  <c r="AW207" i="4"/>
  <c r="AX207" i="4" s="1"/>
  <c r="AW214" i="4"/>
  <c r="AX214" i="4" s="1"/>
  <c r="AW228" i="4"/>
  <c r="AX228" i="4" s="1"/>
  <c r="AW233" i="4"/>
  <c r="AX233" i="4" s="1"/>
  <c r="AW242" i="4"/>
  <c r="AX242" i="4" s="1"/>
  <c r="AW249" i="4"/>
  <c r="AX249" i="4" s="1"/>
  <c r="AW391" i="4"/>
  <c r="AX391" i="4" s="1"/>
  <c r="AW197" i="4"/>
  <c r="AX197" i="4" s="1"/>
  <c r="AW212" i="4"/>
  <c r="AX212" i="4" s="1"/>
  <c r="AW254" i="4"/>
  <c r="AX254" i="4" s="1"/>
  <c r="AW260" i="4"/>
  <c r="AX260" i="4" s="1"/>
  <c r="AW279" i="4"/>
  <c r="AX279" i="4" s="1"/>
  <c r="AW288" i="4"/>
  <c r="AX288" i="4" s="1"/>
  <c r="AW295" i="4"/>
  <c r="AX295" i="4" s="1"/>
  <c r="AW299" i="4"/>
  <c r="AX299" i="4" s="1"/>
  <c r="AW306" i="4"/>
  <c r="AX306" i="4" s="1"/>
  <c r="AW312" i="4"/>
  <c r="AX312" i="4" s="1"/>
  <c r="AW320" i="4"/>
  <c r="AX320" i="4" s="1"/>
  <c r="AW327" i="4"/>
  <c r="AX327" i="4" s="1"/>
  <c r="AW333" i="4"/>
  <c r="AX333" i="4" s="1"/>
  <c r="AW347" i="4"/>
  <c r="AX347" i="4" s="1"/>
  <c r="AW360" i="4"/>
  <c r="AX360" i="4" s="1"/>
  <c r="AW380" i="4"/>
  <c r="AX380" i="4" s="1"/>
  <c r="AW244" i="4"/>
  <c r="AX244" i="4" s="1"/>
  <c r="AW36" i="4"/>
  <c r="AX36" i="4" s="1"/>
  <c r="AW152" i="4"/>
  <c r="AX152" i="4" s="1"/>
  <c r="AW158" i="4"/>
  <c r="AX158" i="4" s="1"/>
  <c r="AW163" i="4"/>
  <c r="AX163" i="4" s="1"/>
  <c r="AW356" i="4"/>
  <c r="AX356" i="4" s="1"/>
  <c r="AW393" i="4"/>
  <c r="AX393" i="4" s="1"/>
  <c r="AW445" i="4"/>
  <c r="AX445" i="4" s="1"/>
  <c r="AW580" i="4"/>
  <c r="AX580" i="4" s="1"/>
  <c r="AW709" i="4"/>
  <c r="AX709" i="4" s="1"/>
  <c r="AW290" i="4"/>
  <c r="AX290" i="4" s="1"/>
  <c r="AW315" i="4"/>
  <c r="AX315" i="4" s="1"/>
  <c r="AW352" i="4"/>
  <c r="AX352" i="4" s="1"/>
  <c r="AW33" i="4"/>
  <c r="AX33" i="4" s="1"/>
  <c r="AW48" i="4"/>
  <c r="AX48" i="4" s="1"/>
  <c r="AW54" i="4"/>
  <c r="AX54" i="4" s="1"/>
  <c r="AW60" i="4"/>
  <c r="AX60" i="4" s="1"/>
  <c r="AW69" i="4"/>
  <c r="AX69" i="4" s="1"/>
  <c r="AW77" i="4"/>
  <c r="AX77" i="4" s="1"/>
  <c r="AW97" i="4"/>
  <c r="AX97" i="4" s="1"/>
  <c r="AW104" i="4"/>
  <c r="AX104" i="4" s="1"/>
  <c r="AW128" i="4"/>
  <c r="AX128" i="4" s="1"/>
  <c r="AW138" i="4"/>
  <c r="AX138" i="4" s="1"/>
  <c r="AW153" i="4"/>
  <c r="AX153" i="4" s="1"/>
  <c r="AW164" i="4"/>
  <c r="AX164" i="4" s="1"/>
  <c r="AW170" i="4"/>
  <c r="AX170" i="4" s="1"/>
  <c r="AW178" i="4"/>
  <c r="AX178" i="4" s="1"/>
  <c r="AW183" i="4"/>
  <c r="AX183" i="4" s="1"/>
  <c r="AW188" i="4"/>
  <c r="AX188" i="4" s="1"/>
  <c r="AW198" i="4"/>
  <c r="AX198" i="4" s="1"/>
  <c r="AW206" i="4"/>
  <c r="AX206" i="4" s="1"/>
  <c r="AW220" i="4"/>
  <c r="AX220" i="4" s="1"/>
  <c r="AW241" i="4"/>
  <c r="AX241" i="4" s="1"/>
  <c r="AW345" i="4"/>
  <c r="AX345" i="4" s="1"/>
  <c r="AW383" i="4"/>
  <c r="AX383" i="4" s="1"/>
  <c r="AW410" i="4"/>
  <c r="AX410" i="4" s="1"/>
  <c r="AW22" i="4"/>
  <c r="AX22" i="4" s="1"/>
  <c r="AW29" i="4"/>
  <c r="AX29" i="4" s="1"/>
  <c r="AW253" i="4"/>
  <c r="AX253" i="4" s="1"/>
  <c r="AW278" i="4"/>
  <c r="AX278" i="4" s="1"/>
  <c r="AW294" i="4"/>
  <c r="AX294" i="4" s="1"/>
  <c r="AW305" i="4"/>
  <c r="AX305" i="4" s="1"/>
  <c r="AW319" i="4"/>
  <c r="AX319" i="4" s="1"/>
  <c r="AW332" i="4"/>
  <c r="AX332" i="4" s="1"/>
  <c r="AW342" i="4"/>
  <c r="AX342" i="4" s="1"/>
  <c r="AW350" i="4"/>
  <c r="AX350" i="4" s="1"/>
  <c r="AW358" i="4"/>
  <c r="AX358" i="4" s="1"/>
  <c r="AW15" i="4"/>
  <c r="AX15" i="4" s="1"/>
  <c r="AW23" i="4"/>
  <c r="AX23" i="4" s="1"/>
  <c r="AW35" i="4"/>
  <c r="AX35" i="4" s="1"/>
  <c r="AW43" i="4"/>
  <c r="AX43" i="4" s="1"/>
  <c r="AW62" i="4"/>
  <c r="AX62" i="4" s="1"/>
  <c r="AW71" i="4"/>
  <c r="AX71" i="4" s="1"/>
  <c r="AW157" i="4"/>
  <c r="AX157" i="4" s="1"/>
  <c r="AW162" i="4"/>
  <c r="AX162" i="4" s="1"/>
  <c r="AW176" i="4"/>
  <c r="AX176" i="4" s="1"/>
  <c r="AW221" i="4"/>
  <c r="AX221" i="4" s="1"/>
  <c r="AW229" i="4"/>
  <c r="AX229" i="4" s="1"/>
  <c r="AW372" i="4"/>
  <c r="AX372" i="4" s="1"/>
  <c r="AW405" i="4"/>
  <c r="AX405" i="4" s="1"/>
  <c r="AW12" i="4"/>
  <c r="AX12" i="4" s="1"/>
  <c r="AW49" i="4"/>
  <c r="AX49" i="4" s="1"/>
  <c r="AW63" i="4"/>
  <c r="AX63" i="4" s="1"/>
  <c r="AW72" i="4"/>
  <c r="AX72" i="4" s="1"/>
  <c r="AW653" i="4"/>
  <c r="AX653" i="4" s="1"/>
  <c r="AW93" i="4"/>
  <c r="AX93" i="4" s="1"/>
  <c r="AW96" i="4"/>
  <c r="AX96" i="4" s="1"/>
  <c r="AW103" i="4"/>
  <c r="AX103" i="4" s="1"/>
  <c r="AW110" i="4"/>
  <c r="AX110" i="4" s="1"/>
  <c r="AW116" i="4"/>
  <c r="AX116" i="4" s="1"/>
  <c r="AW125" i="4"/>
  <c r="AX125" i="4" s="1"/>
  <c r="AW131" i="4"/>
  <c r="AX131" i="4" s="1"/>
  <c r="AW143" i="4"/>
  <c r="AX143" i="4" s="1"/>
  <c r="AW177" i="4"/>
  <c r="AX177" i="4" s="1"/>
  <c r="AW187" i="4"/>
  <c r="AX187" i="4" s="1"/>
  <c r="AW204" i="4"/>
  <c r="AX204" i="4" s="1"/>
  <c r="AW219" i="4"/>
  <c r="AX219" i="4" s="1"/>
  <c r="AW344" i="4"/>
  <c r="AX344" i="4" s="1"/>
  <c r="AW361" i="4"/>
  <c r="AX361" i="4" s="1"/>
  <c r="AW382" i="4"/>
  <c r="AX382" i="4" s="1"/>
  <c r="AW429" i="4"/>
  <c r="AX429" i="4" s="1"/>
  <c r="AW436" i="4"/>
  <c r="AX436" i="4" s="1"/>
  <c r="AW457" i="4"/>
  <c r="AX457" i="4" s="1"/>
  <c r="AW467" i="4"/>
  <c r="AX467" i="4" s="1"/>
  <c r="AW474" i="4"/>
  <c r="AX474" i="4" s="1"/>
  <c r="AW480" i="4"/>
  <c r="AX480" i="4" s="1"/>
  <c r="AW487" i="4"/>
  <c r="AX487" i="4" s="1"/>
  <c r="AW496" i="4"/>
  <c r="AX496" i="4" s="1"/>
  <c r="AW504" i="4"/>
  <c r="AX504" i="4" s="1"/>
  <c r="AW511" i="4"/>
  <c r="AX511" i="4" s="1"/>
  <c r="AW517" i="4"/>
  <c r="AX517" i="4" s="1"/>
  <c r="AW522" i="4"/>
  <c r="AX522" i="4" s="1"/>
  <c r="AW526" i="4"/>
  <c r="AX526" i="4" s="1"/>
  <c r="AW533" i="4"/>
  <c r="AX533" i="4" s="1"/>
  <c r="AW539" i="4"/>
  <c r="AX539" i="4" s="1"/>
  <c r="AW546" i="4"/>
  <c r="AX546" i="4" s="1"/>
  <c r="AW567" i="4"/>
  <c r="AX567" i="4" s="1"/>
  <c r="AW573" i="4"/>
  <c r="AX573" i="4" s="1"/>
  <c r="AW581" i="4"/>
  <c r="AX581" i="4" s="1"/>
  <c r="AW585" i="4"/>
  <c r="AX585" i="4" s="1"/>
  <c r="AW607" i="4"/>
  <c r="AX607" i="4" s="1"/>
  <c r="AW612" i="4"/>
  <c r="AX612" i="4" s="1"/>
  <c r="AW619" i="4"/>
  <c r="AX619" i="4" s="1"/>
  <c r="AW624" i="4"/>
  <c r="AX624" i="4" s="1"/>
  <c r="AW630" i="4"/>
  <c r="AX630" i="4" s="1"/>
  <c r="AW637" i="4"/>
  <c r="AX637" i="4" s="1"/>
  <c r="AW647" i="4"/>
  <c r="AX647" i="4" s="1"/>
  <c r="AW655" i="4"/>
  <c r="AX655" i="4" s="1"/>
  <c r="AW660" i="4"/>
  <c r="AX660" i="4" s="1"/>
  <c r="AW673" i="4"/>
  <c r="AX673" i="4" s="1"/>
  <c r="AW684" i="4"/>
  <c r="AX684" i="4" s="1"/>
  <c r="AW691" i="4"/>
  <c r="AX691" i="4" s="1"/>
  <c r="AW700" i="4"/>
  <c r="AX700" i="4" s="1"/>
  <c r="AW710" i="4"/>
  <c r="AX710" i="4" s="1"/>
  <c r="AW717" i="4"/>
  <c r="AX717" i="4" s="1"/>
  <c r="AW725" i="4"/>
  <c r="AX725" i="4" s="1"/>
  <c r="AW730" i="4"/>
  <c r="AX730" i="4" s="1"/>
  <c r="AW738" i="4"/>
  <c r="AX738" i="4" s="1"/>
  <c r="AW744" i="4"/>
  <c r="AX744" i="4" s="1"/>
  <c r="AW421" i="4"/>
  <c r="AX421" i="4" s="1"/>
  <c r="AW427" i="4"/>
  <c r="AX427" i="4" s="1"/>
  <c r="AW433" i="4"/>
  <c r="AX433" i="4" s="1"/>
  <c r="AW440" i="4"/>
  <c r="AX440" i="4" s="1"/>
  <c r="AW453" i="4"/>
  <c r="AX453" i="4" s="1"/>
  <c r="AW471" i="4"/>
  <c r="AX471" i="4" s="1"/>
  <c r="AW478" i="4"/>
  <c r="AX478" i="4" s="1"/>
  <c r="AW493" i="4"/>
  <c r="AX493" i="4" s="1"/>
  <c r="AW502" i="4"/>
  <c r="AX502" i="4" s="1"/>
  <c r="AW510" i="4"/>
  <c r="AX510" i="4" s="1"/>
  <c r="AW523" i="4"/>
  <c r="AX523" i="4" s="1"/>
  <c r="AW530" i="4"/>
  <c r="AX530" i="4" s="1"/>
  <c r="AW536" i="4"/>
  <c r="AX536" i="4" s="1"/>
  <c r="AW73" i="4"/>
  <c r="AX73" i="4" s="1"/>
  <c r="AW551" i="4"/>
  <c r="AX551" i="4" s="1"/>
  <c r="AW558" i="4"/>
  <c r="AX558" i="4" s="1"/>
  <c r="AW564" i="4"/>
  <c r="AX564" i="4" s="1"/>
  <c r="AW578" i="4"/>
  <c r="AX578" i="4" s="1"/>
  <c r="AW589" i="4"/>
  <c r="AX589" i="4" s="1"/>
  <c r="AW603" i="4"/>
  <c r="AX603" i="4" s="1"/>
  <c r="AW610" i="4"/>
  <c r="AX610" i="4" s="1"/>
  <c r="AW617" i="4"/>
  <c r="AX617" i="4" s="1"/>
  <c r="AW627" i="4"/>
  <c r="AX627" i="4" s="1"/>
  <c r="AW643" i="4"/>
  <c r="AX643" i="4" s="1"/>
  <c r="AW652" i="4"/>
  <c r="AX652" i="4" s="1"/>
  <c r="AW659" i="4"/>
  <c r="AX659" i="4" s="1"/>
  <c r="AW663" i="4"/>
  <c r="AX663" i="4" s="1"/>
  <c r="AW670" i="4"/>
  <c r="AX670" i="4" s="1"/>
  <c r="AW688" i="4"/>
  <c r="AX688" i="4" s="1"/>
  <c r="AW696" i="4"/>
  <c r="AX696" i="4" s="1"/>
  <c r="AW704" i="4"/>
  <c r="AX704" i="4" s="1"/>
  <c r="AW708" i="4"/>
  <c r="AX708" i="4" s="1"/>
  <c r="AW715" i="4"/>
  <c r="AX715" i="4" s="1"/>
  <c r="AW722" i="4"/>
  <c r="AX722" i="4" s="1"/>
  <c r="AW729" i="4"/>
  <c r="AX729" i="4" s="1"/>
  <c r="AW735" i="4"/>
  <c r="AX735" i="4" s="1"/>
  <c r="AW409" i="4"/>
  <c r="AX409" i="4" s="1"/>
  <c r="AW401" i="4"/>
  <c r="AX401" i="4" s="1"/>
  <c r="AW408" i="4"/>
  <c r="AX408" i="4" s="1"/>
  <c r="AW415" i="4"/>
  <c r="AX415" i="4" s="1"/>
  <c r="AW434" i="4"/>
  <c r="AX434" i="4" s="1"/>
  <c r="AW446" i="4"/>
  <c r="AX446" i="4" s="1"/>
  <c r="AW454" i="4"/>
  <c r="AX454" i="4" s="1"/>
  <c r="AW464" i="4"/>
  <c r="AX464" i="4" s="1"/>
  <c r="AW472" i="4"/>
  <c r="AX472" i="4" s="1"/>
  <c r="AW479" i="4"/>
  <c r="AX479" i="4" s="1"/>
  <c r="AW485" i="4"/>
  <c r="AX485" i="4" s="1"/>
  <c r="AW494" i="4"/>
  <c r="AX494" i="4" s="1"/>
  <c r="AW515" i="4"/>
  <c r="AX515" i="4" s="1"/>
  <c r="AW520" i="4"/>
  <c r="AX520" i="4" s="1"/>
  <c r="AW525" i="4"/>
  <c r="AX525" i="4" s="1"/>
  <c r="AW531" i="4"/>
  <c r="AX531" i="4" s="1"/>
  <c r="AW537" i="4"/>
  <c r="AX537" i="4" s="1"/>
  <c r="AW544" i="4"/>
  <c r="AX544" i="4" s="1"/>
  <c r="AW553" i="4"/>
  <c r="AX553" i="4" s="1"/>
  <c r="AW565" i="4"/>
  <c r="AX565" i="4" s="1"/>
  <c r="AW571" i="4"/>
  <c r="AX571" i="4" s="1"/>
  <c r="AW579" i="4"/>
  <c r="AX579" i="4" s="1"/>
  <c r="AW584" i="4"/>
  <c r="AX584" i="4" s="1"/>
  <c r="AW597" i="4"/>
  <c r="AX597" i="4" s="1"/>
  <c r="AW605" i="4"/>
  <c r="AX605" i="4" s="1"/>
  <c r="AW611" i="4"/>
  <c r="AX611" i="4" s="1"/>
  <c r="AW618" i="4"/>
  <c r="AX618" i="4" s="1"/>
  <c r="AW622" i="4"/>
  <c r="AX622" i="4" s="1"/>
  <c r="AW629" i="4"/>
  <c r="AX629" i="4" s="1"/>
  <c r="AW635" i="4"/>
  <c r="AX635" i="4" s="1"/>
  <c r="AW644" i="4"/>
  <c r="AX644" i="4" s="1"/>
  <c r="AW664" i="4"/>
  <c r="AX664" i="4" s="1"/>
  <c r="AW671" i="4"/>
  <c r="AX671" i="4" s="1"/>
  <c r="AW679" i="4"/>
  <c r="AX679" i="4" s="1"/>
  <c r="AW683" i="4"/>
  <c r="AX683" i="4" s="1"/>
  <c r="AW689" i="4"/>
  <c r="AX689" i="4" s="1"/>
  <c r="AW697" i="4"/>
  <c r="AX697" i="4" s="1"/>
  <c r="AW716" i="4"/>
  <c r="AX716" i="4" s="1"/>
  <c r="AW723" i="4"/>
  <c r="AX723" i="4" s="1"/>
  <c r="AW736" i="4"/>
  <c r="AX736" i="4" s="1"/>
  <c r="AW742" i="4"/>
  <c r="AX742" i="4" s="1"/>
  <c r="AW416" i="4"/>
  <c r="AX416" i="4" s="1"/>
  <c r="AW422" i="4"/>
  <c r="AX422" i="4" s="1"/>
  <c r="AW428" i="4"/>
  <c r="AX428" i="4" s="1"/>
  <c r="AW435" i="4"/>
  <c r="AX435" i="4" s="1"/>
  <c r="AW441" i="4"/>
  <c r="AX441" i="4" s="1"/>
  <c r="AW447" i="4"/>
  <c r="AX447" i="4" s="1"/>
  <c r="AW455" i="4"/>
  <c r="AX455" i="4" s="1"/>
  <c r="AW466" i="4"/>
  <c r="AX466" i="4" s="1"/>
  <c r="AW473" i="4"/>
  <c r="AX473" i="4" s="1"/>
  <c r="AW486" i="4"/>
  <c r="AX486" i="4" s="1"/>
  <c r="AW495" i="4"/>
  <c r="AX495" i="4" s="1"/>
  <c r="AW503" i="4"/>
  <c r="AX503" i="4" s="1"/>
  <c r="AW516" i="4"/>
  <c r="AX516" i="4" s="1"/>
  <c r="AW521" i="4"/>
  <c r="AX521" i="4" s="1"/>
  <c r="AW532" i="4"/>
  <c r="AX532" i="4" s="1"/>
  <c r="AW538" i="4"/>
  <c r="AX538" i="4" s="1"/>
  <c r="AW545" i="4"/>
  <c r="AX545" i="4" s="1"/>
  <c r="AW364" i="4"/>
  <c r="AX364" i="4" s="1"/>
  <c r="AW146" i="4"/>
  <c r="AX146" i="4" s="1"/>
  <c r="AW37" i="4"/>
  <c r="AX37" i="4" s="1"/>
  <c r="AW45" i="4"/>
  <c r="AX45" i="4" s="1"/>
  <c r="AW50" i="4"/>
  <c r="AX50" i="4" s="1"/>
  <c r="AW64" i="4"/>
  <c r="AX64" i="4" s="1"/>
  <c r="AW74" i="4"/>
  <c r="AX74" i="4" s="1"/>
  <c r="AW101" i="4"/>
  <c r="AX101" i="4" s="1"/>
  <c r="AW126" i="4"/>
  <c r="AX126" i="4" s="1"/>
  <c r="AW134" i="4"/>
  <c r="AX134" i="4" s="1"/>
  <c r="AW144" i="4"/>
  <c r="AX144" i="4" s="1"/>
  <c r="AW150" i="4"/>
  <c r="AX150" i="4" s="1"/>
  <c r="AW174" i="4"/>
  <c r="AX174" i="4" s="1"/>
  <c r="AW193" i="4"/>
  <c r="AX193" i="4" s="1"/>
  <c r="AW202" i="4"/>
  <c r="AX202" i="4" s="1"/>
  <c r="AW210" i="4"/>
  <c r="AX210" i="4" s="1"/>
  <c r="AW216" i="4"/>
  <c r="AX216" i="4" s="1"/>
  <c r="AW223" i="4"/>
  <c r="AX223" i="4" s="1"/>
  <c r="AW230" i="4"/>
  <c r="AX230" i="4" s="1"/>
  <c r="AW236" i="4"/>
  <c r="AX236" i="4" s="1"/>
  <c r="AW245" i="4"/>
  <c r="AX245" i="4" s="1"/>
  <c r="AW341" i="4"/>
  <c r="AX341" i="4" s="1"/>
  <c r="AW359" i="4"/>
  <c r="AX359" i="4" s="1"/>
  <c r="AW374" i="4"/>
  <c r="AX374" i="4" s="1"/>
  <c r="AW407" i="4"/>
  <c r="AX407" i="4" s="1"/>
  <c r="AW10" i="4"/>
  <c r="AX10" i="4" s="1"/>
  <c r="AW17" i="4"/>
  <c r="AX17" i="4" s="1"/>
  <c r="AW26" i="4"/>
  <c r="AX26" i="4" s="1"/>
  <c r="AW30" i="4"/>
  <c r="AX30" i="4" s="1"/>
  <c r="AW346" i="4"/>
  <c r="AX346" i="4" s="1"/>
  <c r="AW354" i="4"/>
  <c r="AX354" i="4" s="1"/>
  <c r="AW379" i="4"/>
  <c r="AX379" i="4" s="1"/>
  <c r="AW387" i="4"/>
  <c r="AX387" i="4" s="1"/>
  <c r="AW18" i="4"/>
  <c r="AX18" i="4" s="1"/>
  <c r="AW31" i="4"/>
  <c r="AX31" i="4" s="1"/>
  <c r="AW39" i="4"/>
  <c r="AX39" i="4" s="1"/>
  <c r="AW47" i="4"/>
  <c r="AX47" i="4" s="1"/>
  <c r="AW57" i="4"/>
  <c r="AX57" i="4" s="1"/>
  <c r="AW66" i="4"/>
  <c r="AX66" i="4" s="1"/>
  <c r="AW166" i="4"/>
  <c r="AX166" i="4" s="1"/>
  <c r="AW172" i="4"/>
  <c r="AX172" i="4" s="1"/>
  <c r="AW226" i="4"/>
  <c r="AX226" i="4" s="1"/>
  <c r="AW368" i="4"/>
  <c r="AX368" i="4" s="1"/>
  <c r="AW376" i="4"/>
  <c r="AX376" i="4" s="1"/>
  <c r="AW53" i="4"/>
  <c r="AX53" i="4" s="1"/>
  <c r="AW59" i="4"/>
  <c r="AX59" i="4" s="1"/>
  <c r="AW76" i="4"/>
  <c r="AX76" i="4" s="1"/>
  <c r="AW81" i="4"/>
  <c r="AX81" i="4" s="1"/>
  <c r="AW89" i="4"/>
  <c r="AX89" i="4" s="1"/>
  <c r="AW100" i="4"/>
  <c r="AX100" i="4" s="1"/>
  <c r="AW112" i="4"/>
  <c r="AX112" i="4" s="1"/>
  <c r="AW121" i="4"/>
  <c r="AX121" i="4" s="1"/>
  <c r="AW127" i="4"/>
  <c r="AX127" i="4" s="1"/>
  <c r="AW137" i="4"/>
  <c r="AX137" i="4" s="1"/>
  <c r="AW173" i="4"/>
  <c r="AX173" i="4" s="1"/>
  <c r="AW180" i="4"/>
  <c r="AX180" i="4" s="1"/>
  <c r="AW185" i="4"/>
  <c r="AX185" i="4" s="1"/>
  <c r="AW192" i="4"/>
  <c r="AX192" i="4" s="1"/>
  <c r="AW208" i="4"/>
  <c r="AX208" i="4" s="1"/>
  <c r="AW215" i="4"/>
  <c r="AX215" i="4" s="1"/>
  <c r="AW222" i="4"/>
  <c r="AX222" i="4" s="1"/>
  <c r="AW348" i="4"/>
  <c r="AX348" i="4" s="1"/>
  <c r="AW406" i="4"/>
  <c r="AX406" i="4" s="1"/>
  <c r="AW412" i="4"/>
  <c r="AX412" i="4" s="1"/>
  <c r="AW420" i="4"/>
  <c r="AX420" i="4" s="1"/>
  <c r="AW426" i="4"/>
  <c r="AX426" i="4" s="1"/>
  <c r="AW452" i="4"/>
  <c r="AX452" i="4" s="1"/>
  <c r="AW463" i="4"/>
  <c r="AX463" i="4" s="1"/>
  <c r="AW470" i="4"/>
  <c r="AX470" i="4" s="1"/>
  <c r="AW492" i="4"/>
  <c r="AX492" i="4" s="1"/>
  <c r="AW500" i="4"/>
  <c r="AX500" i="4" s="1"/>
  <c r="AW509" i="4"/>
  <c r="AX509" i="4" s="1"/>
  <c r="AW513" i="4"/>
  <c r="AX513" i="4" s="1"/>
  <c r="AW519" i="4"/>
  <c r="AX519" i="4" s="1"/>
  <c r="AW529" i="4"/>
  <c r="AX529" i="4" s="1"/>
  <c r="AW543" i="4"/>
  <c r="AX543" i="4" s="1"/>
  <c r="AW550" i="4"/>
  <c r="AX550" i="4" s="1"/>
  <c r="AW557" i="4"/>
  <c r="AX557" i="4" s="1"/>
  <c r="AW563" i="4"/>
  <c r="AX563" i="4" s="1"/>
  <c r="AW569" i="4"/>
  <c r="AX569" i="4" s="1"/>
  <c r="AW577" i="4"/>
  <c r="AX577" i="4" s="1"/>
  <c r="AW583" i="4"/>
  <c r="AX583" i="4" s="1"/>
  <c r="AW596" i="4"/>
  <c r="AX596" i="4" s="1"/>
  <c r="AW609" i="4"/>
  <c r="AX609" i="4" s="1"/>
  <c r="AW633" i="4"/>
  <c r="AX633" i="4" s="1"/>
  <c r="AW642" i="4"/>
  <c r="AX642" i="4" s="1"/>
  <c r="AW651" i="4"/>
  <c r="AX651" i="4" s="1"/>
  <c r="AW662" i="4"/>
  <c r="AX662" i="4" s="1"/>
  <c r="AW669" i="4"/>
  <c r="AX669" i="4" s="1"/>
  <c r="AW678" i="4"/>
  <c r="AX678" i="4" s="1"/>
  <c r="AW68" i="4"/>
  <c r="AX68" i="4" s="1"/>
  <c r="AW687" i="4"/>
  <c r="AX687" i="4" s="1"/>
  <c r="AW695" i="4"/>
  <c r="AX695" i="4" s="1"/>
  <c r="AW714" i="4"/>
  <c r="AX714" i="4" s="1"/>
  <c r="AW718" i="4"/>
  <c r="AX718" i="4" s="1"/>
  <c r="AW721" i="4"/>
  <c r="AX721" i="4" s="1"/>
  <c r="AW734" i="4"/>
  <c r="AX734" i="4" s="1"/>
  <c r="AW741" i="4"/>
  <c r="AX741" i="4" s="1"/>
  <c r="AW419" i="4"/>
  <c r="AX419" i="4" s="1"/>
  <c r="AW417" i="4"/>
  <c r="AX417" i="4" s="1"/>
  <c r="AW423" i="4"/>
  <c r="AX423" i="4" s="1"/>
  <c r="AW437" i="4"/>
  <c r="AX437" i="4" s="1"/>
  <c r="AW449" i="4"/>
  <c r="AX449" i="4" s="1"/>
  <c r="AW460" i="4"/>
  <c r="AX460" i="4" s="1"/>
  <c r="AW475" i="4"/>
  <c r="AX475" i="4" s="1"/>
  <c r="AW481" i="4"/>
  <c r="AX481" i="4" s="1"/>
  <c r="AW489" i="4"/>
  <c r="AX489" i="4" s="1"/>
  <c r="AW497" i="4"/>
  <c r="AX497" i="4" s="1"/>
  <c r="AW506" i="4"/>
  <c r="AX506" i="4" s="1"/>
  <c r="AW518" i="4"/>
  <c r="AX518" i="4" s="1"/>
  <c r="AW527" i="4"/>
  <c r="AX527" i="4" s="1"/>
  <c r="AW534" i="4"/>
  <c r="AX534" i="4" s="1"/>
  <c r="AW540" i="4"/>
  <c r="AX540" i="4" s="1"/>
  <c r="AW547" i="4"/>
  <c r="AX547" i="4" s="1"/>
  <c r="AW554" i="4"/>
  <c r="AX554" i="4" s="1"/>
  <c r="AW559" i="4"/>
  <c r="AX559" i="4" s="1"/>
  <c r="AW574" i="4"/>
  <c r="AX574" i="4" s="1"/>
  <c r="AW586" i="4"/>
  <c r="AX586" i="4" s="1"/>
  <c r="AW592" i="4"/>
  <c r="AX592" i="4" s="1"/>
  <c r="AW599" i="4"/>
  <c r="AX599" i="4" s="1"/>
  <c r="AW613" i="4"/>
  <c r="AX613" i="4" s="1"/>
  <c r="AW631" i="4"/>
  <c r="AX631" i="4" s="1"/>
  <c r="AW639" i="4"/>
  <c r="AX639" i="4" s="1"/>
  <c r="AW648" i="4"/>
  <c r="AX648" i="4" s="1"/>
  <c r="AW656" i="4"/>
  <c r="AX656" i="4" s="1"/>
  <c r="AW666" i="4"/>
  <c r="AX666" i="4" s="1"/>
  <c r="AW674" i="4"/>
  <c r="AX674" i="4" s="1"/>
  <c r="AW685" i="4"/>
  <c r="AX685" i="4" s="1"/>
  <c r="AW692" i="4"/>
  <c r="AX692" i="4" s="1"/>
  <c r="AW587" i="4"/>
  <c r="AX587" i="4" s="1"/>
  <c r="AW706" i="4"/>
  <c r="AX706" i="4" s="1"/>
  <c r="AW711" i="4"/>
  <c r="AX711" i="4" s="1"/>
  <c r="AW719" i="4"/>
  <c r="AX719" i="4" s="1"/>
  <c r="AW726" i="4"/>
  <c r="AX726" i="4" s="1"/>
  <c r="AW731" i="4"/>
  <c r="AX731" i="4" s="1"/>
  <c r="AW739" i="4"/>
  <c r="AX739" i="4" s="1"/>
  <c r="AW745" i="4"/>
  <c r="AX745" i="4" s="1"/>
  <c r="AW395" i="4"/>
  <c r="AX395" i="4" s="1"/>
  <c r="AW404" i="4"/>
  <c r="AX404" i="4" s="1"/>
  <c r="AW411" i="4"/>
  <c r="AX411" i="4" s="1"/>
  <c r="AW413" i="4"/>
  <c r="AX413" i="4" s="1"/>
  <c r="AW418" i="4"/>
  <c r="AX418" i="4" s="1"/>
  <c r="AW424" i="4"/>
  <c r="AX424" i="4" s="1"/>
  <c r="AW430" i="4"/>
  <c r="AX430" i="4" s="1"/>
  <c r="AW439" i="4"/>
  <c r="AX439" i="4" s="1"/>
  <c r="AW450" i="4"/>
  <c r="AX450" i="4" s="1"/>
  <c r="AW461" i="4"/>
  <c r="AX461" i="4" s="1"/>
  <c r="AW468" i="4"/>
  <c r="AX468" i="4" s="1"/>
  <c r="AW476" i="4"/>
  <c r="AX476" i="4" s="1"/>
  <c r="AW482" i="4"/>
  <c r="AX482" i="4" s="1"/>
  <c r="AW498" i="4"/>
  <c r="AX498" i="4" s="1"/>
  <c r="AW507" i="4"/>
  <c r="AX507" i="4" s="1"/>
  <c r="AW535" i="4"/>
  <c r="AX535" i="4" s="1"/>
  <c r="AW541" i="4"/>
  <c r="AX541" i="4" s="1"/>
  <c r="AW548" i="4"/>
  <c r="AX548" i="4" s="1"/>
  <c r="AW560" i="4"/>
  <c r="AX560" i="4" s="1"/>
  <c r="AW568" i="4"/>
  <c r="AX568" i="4" s="1"/>
  <c r="AW576" i="4"/>
  <c r="AX576" i="4" s="1"/>
  <c r="AW582" i="4"/>
  <c r="AX582" i="4" s="1"/>
  <c r="AW593" i="4"/>
  <c r="AX593" i="4" s="1"/>
  <c r="AW600" i="4"/>
  <c r="AX600" i="4" s="1"/>
  <c r="AW614" i="4"/>
  <c r="AX614" i="4" s="1"/>
  <c r="AW620" i="4"/>
  <c r="AX620" i="4" s="1"/>
  <c r="AW632" i="4"/>
  <c r="AX632" i="4" s="1"/>
  <c r="AW640" i="4"/>
  <c r="AX640" i="4" s="1"/>
  <c r="AW649" i="4"/>
  <c r="AX649" i="4" s="1"/>
  <c r="AW657" i="4"/>
  <c r="AX657" i="4" s="1"/>
  <c r="AW297" i="4"/>
  <c r="AX297" i="4" s="1"/>
  <c r="AW667" i="4"/>
  <c r="AX667" i="4" s="1"/>
  <c r="AW675" i="4"/>
  <c r="AX675" i="4" s="1"/>
  <c r="AW681" i="4"/>
  <c r="AX681" i="4" s="1"/>
  <c r="AW686" i="4"/>
  <c r="AX686" i="4" s="1"/>
  <c r="AW693" i="4"/>
  <c r="AX693" i="4" s="1"/>
  <c r="AW701" i="4"/>
  <c r="AX701" i="4" s="1"/>
  <c r="AW707" i="4"/>
  <c r="AX707" i="4" s="1"/>
  <c r="AW712" i="4"/>
  <c r="AX712" i="4" s="1"/>
  <c r="AW727" i="4"/>
  <c r="AX727" i="4" s="1"/>
  <c r="AW732" i="4"/>
  <c r="AX732" i="4" s="1"/>
  <c r="AW746" i="4"/>
  <c r="AX746" i="4" s="1"/>
  <c r="AW414" i="4"/>
  <c r="AX414" i="4" s="1"/>
  <c r="AW425" i="4"/>
  <c r="AX425" i="4" s="1"/>
  <c r="AW431" i="4"/>
  <c r="AX431" i="4" s="1"/>
  <c r="AW443" i="4"/>
  <c r="AX443" i="4" s="1"/>
  <c r="AW451" i="4"/>
  <c r="AX451" i="4" s="1"/>
  <c r="AW462" i="4"/>
  <c r="AX462" i="4" s="1"/>
  <c r="AW469" i="4"/>
  <c r="AX469" i="4" s="1"/>
  <c r="AW477" i="4"/>
  <c r="AX477" i="4" s="1"/>
  <c r="AW483" i="4"/>
  <c r="AX483" i="4" s="1"/>
  <c r="AW491" i="4"/>
  <c r="AX491" i="4" s="1"/>
  <c r="AW499" i="4"/>
  <c r="AX499" i="4" s="1"/>
  <c r="AW508" i="4"/>
  <c r="AX508" i="4" s="1"/>
  <c r="AW512" i="4"/>
  <c r="AX512" i="4" s="1"/>
  <c r="AW542" i="4"/>
  <c r="AX542" i="4" s="1"/>
  <c r="AW549" i="4"/>
  <c r="AX549" i="4" s="1"/>
  <c r="AW556" i="4"/>
  <c r="AX556" i="4" s="1"/>
  <c r="AW561" i="4"/>
  <c r="AX561" i="4" s="1"/>
  <c r="AW575" i="4"/>
  <c r="AX575" i="4" s="1"/>
  <c r="AW595" i="4"/>
  <c r="AX595" i="4" s="1"/>
  <c r="AW601" i="4"/>
  <c r="AX601" i="4" s="1"/>
  <c r="AW615" i="4"/>
  <c r="AX615" i="4" s="1"/>
  <c r="AW621" i="4"/>
  <c r="AX621" i="4" s="1"/>
  <c r="AW626" i="4"/>
  <c r="AX626" i="4" s="1"/>
  <c r="AW641" i="4"/>
  <c r="AX641" i="4" s="1"/>
  <c r="AW658" i="4"/>
  <c r="AX658" i="4" s="1"/>
  <c r="AW661" i="4"/>
  <c r="AX661" i="4" s="1"/>
  <c r="AW668" i="4"/>
  <c r="AX668" i="4" s="1"/>
  <c r="AW677" i="4"/>
  <c r="AX677" i="4" s="1"/>
  <c r="AW694" i="4"/>
  <c r="AX694" i="4" s="1"/>
  <c r="AW702" i="4"/>
  <c r="AX702" i="4" s="1"/>
  <c r="AW713" i="4"/>
  <c r="AX713" i="4" s="1"/>
  <c r="AW720" i="4"/>
  <c r="AX720" i="4" s="1"/>
  <c r="AW728" i="4"/>
  <c r="AX728" i="4" s="1"/>
  <c r="AW733" i="4"/>
  <c r="AX733" i="4" s="1"/>
  <c r="AW82" i="4"/>
  <c r="AX82" i="4" s="1"/>
  <c r="AW19" i="4"/>
  <c r="AX19" i="4" s="1"/>
  <c r="AQ315" i="4"/>
  <c r="AA315" i="4"/>
  <c r="M625" i="4"/>
  <c r="M444" i="4"/>
  <c r="M51" i="4"/>
  <c r="M8" i="4"/>
  <c r="M14" i="4"/>
  <c r="M10" i="4"/>
  <c r="M12" i="4"/>
  <c r="M34" i="4"/>
  <c r="M16" i="4"/>
  <c r="M67" i="4"/>
  <c r="M725" i="4"/>
  <c r="M24" i="4"/>
  <c r="M26" i="4"/>
  <c r="M27" i="4"/>
  <c r="M7" i="4"/>
  <c r="M17" i="4"/>
  <c r="M35" i="4"/>
  <c r="M52" i="4"/>
  <c r="M36" i="4"/>
  <c r="M56" i="4"/>
  <c r="M40" i="4"/>
  <c r="M37" i="4"/>
  <c r="M408" i="4"/>
  <c r="M39" i="4"/>
  <c r="M448" i="4"/>
  <c r="M203" i="4"/>
  <c r="M15" i="4"/>
  <c r="M23" i="4"/>
  <c r="M22" i="4"/>
  <c r="M78" i="4"/>
  <c r="M25" i="4"/>
  <c r="M77" i="4"/>
  <c r="M47" i="4"/>
  <c r="M76" i="4"/>
  <c r="M45" i="4"/>
  <c r="M46" i="4"/>
  <c r="M11" i="4"/>
  <c r="M63" i="4"/>
  <c r="M43" i="4"/>
  <c r="M53" i="4"/>
  <c r="M18" i="4"/>
  <c r="M48" i="4"/>
  <c r="M49" i="4"/>
  <c r="M50" i="4"/>
  <c r="M31" i="4"/>
  <c r="M55" i="4"/>
  <c r="M54" i="4"/>
  <c r="M9" i="4"/>
  <c r="M30" i="4"/>
  <c r="M65" i="4"/>
  <c r="M738" i="4"/>
  <c r="M13" i="4"/>
  <c r="M19" i="4"/>
  <c r="M57" i="4"/>
  <c r="M59" i="4"/>
  <c r="M60" i="4"/>
  <c r="M33" i="4"/>
  <c r="M62" i="4"/>
  <c r="M61" i="4"/>
  <c r="M32" i="4"/>
  <c r="M29" i="4"/>
  <c r="M647" i="4"/>
  <c r="M64" i="4"/>
  <c r="M66" i="4"/>
  <c r="M69" i="4"/>
  <c r="M20" i="4"/>
  <c r="M71" i="4"/>
  <c r="M75" i="4"/>
  <c r="M70" i="4"/>
  <c r="M74" i="4"/>
  <c r="M79" i="4"/>
  <c r="M101" i="4"/>
  <c r="M87" i="4"/>
  <c r="M83" i="4"/>
  <c r="M116" i="4"/>
  <c r="M106" i="4"/>
  <c r="M102" i="4"/>
  <c r="M96" i="4"/>
  <c r="M98" i="4"/>
  <c r="M519" i="4"/>
  <c r="M99" i="4"/>
  <c r="M93" i="4"/>
  <c r="M84" i="4"/>
  <c r="M94" i="4"/>
  <c r="M653" i="4"/>
  <c r="M89" i="4"/>
  <c r="M85" i="4"/>
  <c r="M97" i="4"/>
  <c r="M100" i="4"/>
  <c r="M105" i="4"/>
  <c r="M81" i="4"/>
  <c r="M110" i="4"/>
  <c r="M104" i="4"/>
  <c r="M72" i="4"/>
  <c r="M109" i="4"/>
  <c r="M82" i="4"/>
  <c r="M95" i="4"/>
  <c r="M108" i="4"/>
  <c r="M91" i="4"/>
  <c r="M111" i="4"/>
  <c r="M92" i="4"/>
  <c r="M86" i="4"/>
  <c r="M103" i="4"/>
  <c r="M137" i="4"/>
  <c r="M146" i="4"/>
  <c r="M128" i="4"/>
  <c r="M182" i="4"/>
  <c r="M184" i="4"/>
  <c r="M123" i="4"/>
  <c r="M168" i="4"/>
  <c r="M157" i="4"/>
  <c r="M119" i="4"/>
  <c r="M178" i="4"/>
  <c r="M172" i="4"/>
  <c r="M121" i="4"/>
  <c r="M120" i="4"/>
  <c r="M122" i="4"/>
  <c r="M124" i="4"/>
  <c r="M126" i="4"/>
  <c r="M131" i="4"/>
  <c r="M135" i="4"/>
  <c r="M136" i="4"/>
  <c r="M165" i="4"/>
  <c r="M145" i="4"/>
  <c r="M650" i="4"/>
  <c r="M167" i="4"/>
  <c r="M166" i="4"/>
  <c r="M183" i="4"/>
  <c r="M125" i="4"/>
  <c r="M143" i="4"/>
  <c r="M144" i="4"/>
  <c r="M147" i="4"/>
  <c r="M175" i="4"/>
  <c r="M170" i="4"/>
  <c r="M138" i="4"/>
  <c r="M185" i="4"/>
  <c r="M141" i="4"/>
  <c r="M148" i="4"/>
  <c r="M151" i="4"/>
  <c r="M154" i="4"/>
  <c r="M156" i="4"/>
  <c r="M158" i="4"/>
  <c r="M382" i="4"/>
  <c r="M134" i="4"/>
  <c r="M159" i="4"/>
  <c r="M149" i="4"/>
  <c r="M160" i="4"/>
  <c r="M153" i="4"/>
  <c r="M152" i="4"/>
  <c r="M262" i="4"/>
  <c r="M127" i="4"/>
  <c r="M129" i="4"/>
  <c r="M176" i="4"/>
  <c r="M173" i="4"/>
  <c r="M212" i="4"/>
  <c r="M177" i="4"/>
  <c r="M163" i="4"/>
  <c r="M162" i="4"/>
  <c r="M298" i="4"/>
  <c r="M150" i="4"/>
  <c r="M164" i="4"/>
  <c r="M171" i="4"/>
  <c r="M174" i="4"/>
  <c r="M179" i="4"/>
  <c r="M139" i="4"/>
  <c r="M180" i="4"/>
  <c r="M155" i="4"/>
  <c r="M161" i="4"/>
  <c r="M197" i="4"/>
  <c r="M198" i="4"/>
  <c r="M744" i="4"/>
  <c r="M201" i="4"/>
  <c r="M188" i="4"/>
  <c r="M190" i="4"/>
  <c r="M186" i="4"/>
  <c r="M204" i="4"/>
  <c r="M187" i="4"/>
  <c r="M192" i="4"/>
  <c r="M193" i="4"/>
  <c r="M537" i="4"/>
  <c r="M189" i="4"/>
  <c r="M202" i="4"/>
  <c r="M206" i="4"/>
  <c r="M207" i="4"/>
  <c r="M208" i="4"/>
  <c r="M214" i="4"/>
  <c r="M215" i="4"/>
  <c r="M221" i="4"/>
  <c r="M231" i="4"/>
  <c r="M233" i="4"/>
  <c r="M211" i="4"/>
  <c r="M218" i="4"/>
  <c r="M220" i="4"/>
  <c r="M222" i="4"/>
  <c r="M223" i="4"/>
  <c r="M216" i="4"/>
  <c r="M225" i="4"/>
  <c r="M210" i="4"/>
  <c r="M226" i="4"/>
  <c r="M219" i="4"/>
  <c r="M228" i="4"/>
  <c r="M230" i="4"/>
  <c r="M235" i="4"/>
  <c r="M236" i="4"/>
  <c r="M568" i="4"/>
  <c r="M229" i="4"/>
  <c r="M242" i="4"/>
  <c r="M239" i="4"/>
  <c r="M240" i="4"/>
  <c r="M241" i="4"/>
  <c r="M743" i="4"/>
  <c r="M269" i="4"/>
  <c r="M252" i="4"/>
  <c r="M270" i="4"/>
  <c r="M266" i="4"/>
  <c r="M247" i="4"/>
  <c r="M244" i="4"/>
  <c r="M254" i="4"/>
  <c r="M28" i="4"/>
  <c r="M279" i="4"/>
  <c r="M272" i="4"/>
  <c r="M261" i="4"/>
  <c r="M260" i="4"/>
  <c r="M243" i="4"/>
  <c r="M113" i="4"/>
  <c r="M246" i="4"/>
  <c r="M248" i="4"/>
  <c r="M249" i="4"/>
  <c r="M528" i="4"/>
  <c r="M257" i="4"/>
  <c r="M256" i="4"/>
  <c r="M656" i="4"/>
  <c r="M258" i="4"/>
  <c r="M275" i="4"/>
  <c r="M259" i="4"/>
  <c r="M278" i="4"/>
  <c r="M267" i="4"/>
  <c r="M268" i="4"/>
  <c r="M285" i="4"/>
  <c r="M263" i="4"/>
  <c r="M277" i="4"/>
  <c r="M281" i="4"/>
  <c r="M264" i="4"/>
  <c r="M265" i="4"/>
  <c r="M255" i="4"/>
  <c r="M245" i="4"/>
  <c r="M274" i="4"/>
  <c r="M253" i="4"/>
  <c r="M90" i="4"/>
  <c r="M280" i="4"/>
  <c r="M288" i="4"/>
  <c r="M292" i="4"/>
  <c r="M299" i="4"/>
  <c r="M300" i="4"/>
  <c r="M286" i="4"/>
  <c r="M305" i="4"/>
  <c r="M289" i="4"/>
  <c r="M287" i="4"/>
  <c r="M303" i="4"/>
  <c r="M302" i="4"/>
  <c r="M295" i="4"/>
  <c r="M304" i="4"/>
  <c r="M290" i="4"/>
  <c r="M294" i="4"/>
  <c r="M293" i="4"/>
  <c r="M283" i="4"/>
  <c r="M657" i="4"/>
  <c r="M398" i="4"/>
  <c r="M320" i="4"/>
  <c r="M307" i="4"/>
  <c r="M342" i="4"/>
  <c r="M314" i="4"/>
  <c r="M312" i="4"/>
  <c r="M335" i="4"/>
  <c r="M322" i="4"/>
  <c r="M326" i="4"/>
  <c r="M336" i="4"/>
  <c r="M317" i="4"/>
  <c r="M334" i="4"/>
  <c r="M318" i="4"/>
  <c r="M332" i="4"/>
  <c r="M319" i="4"/>
  <c r="M325" i="4"/>
  <c r="M309" i="4"/>
  <c r="M327" i="4"/>
  <c r="M313" i="4"/>
  <c r="M329" i="4"/>
  <c r="M328" i="4"/>
  <c r="M324" i="4"/>
  <c r="M310" i="4"/>
  <c r="M333" i="4"/>
  <c r="M331" i="4"/>
  <c r="M338" i="4"/>
  <c r="M339" i="4"/>
  <c r="M308" i="4"/>
  <c r="M321" i="4"/>
  <c r="M340" i="4"/>
  <c r="M343" i="4"/>
  <c r="M349" i="4"/>
  <c r="M350" i="4"/>
  <c r="M365" i="4"/>
  <c r="M352" i="4"/>
  <c r="M353" i="4"/>
  <c r="M344" i="4"/>
  <c r="M347" i="4"/>
  <c r="M354" i="4"/>
  <c r="M357" i="4"/>
  <c r="M491" i="4"/>
  <c r="M348" i="4"/>
  <c r="M346" i="4"/>
  <c r="M345" i="4"/>
  <c r="M351" i="4"/>
  <c r="M358" i="4"/>
  <c r="M359" i="4"/>
  <c r="M356" i="4"/>
  <c r="M363" i="4"/>
  <c r="M362" i="4"/>
  <c r="M360" i="4"/>
  <c r="M361" i="4"/>
  <c r="M364" i="4"/>
  <c r="M367" i="4"/>
  <c r="M610" i="4"/>
  <c r="M368" i="4"/>
  <c r="M366" i="4"/>
  <c r="M373" i="4"/>
  <c r="M370" i="4"/>
  <c r="M371" i="4"/>
  <c r="M369" i="4"/>
  <c r="M372" i="4"/>
  <c r="M375" i="4"/>
  <c r="M376" i="4"/>
  <c r="M374" i="4"/>
  <c r="M386" i="4"/>
  <c r="M378" i="4"/>
  <c r="M380" i="4"/>
  <c r="M379" i="4"/>
  <c r="M383" i="4"/>
  <c r="M393" i="4"/>
  <c r="M401" i="4"/>
  <c r="M411" i="4"/>
  <c r="M389" i="4"/>
  <c r="M391" i="4"/>
  <c r="M412" i="4"/>
  <c r="M392" i="4"/>
  <c r="M396" i="4"/>
  <c r="M403" i="4"/>
  <c r="M399" i="4"/>
  <c r="M404" i="4"/>
  <c r="M395" i="4"/>
  <c r="M406" i="4"/>
  <c r="M407" i="4"/>
  <c r="M388" i="4"/>
  <c r="M397" i="4"/>
  <c r="M405" i="4"/>
  <c r="M410" i="4"/>
  <c r="M413" i="4"/>
  <c r="M414" i="4"/>
  <c r="M423" i="4"/>
  <c r="M435" i="4"/>
  <c r="M445" i="4"/>
  <c r="M436" i="4"/>
  <c r="M417" i="4"/>
  <c r="M418" i="4"/>
  <c r="M434" i="4"/>
  <c r="M452" i="4"/>
  <c r="M441" i="4"/>
  <c r="M446" i="4"/>
  <c r="M443" i="4"/>
  <c r="M415" i="4"/>
  <c r="M464" i="4"/>
  <c r="M421" i="4"/>
  <c r="M420" i="4"/>
  <c r="M466" i="4"/>
  <c r="M440" i="4"/>
  <c r="M424" i="4"/>
  <c r="M439" i="4"/>
  <c r="M426" i="4"/>
  <c r="M431" i="4"/>
  <c r="M454" i="4"/>
  <c r="M430" i="4"/>
  <c r="M422" i="4"/>
  <c r="M455" i="4"/>
  <c r="M428" i="4"/>
  <c r="M433" i="4"/>
  <c r="M437" i="4"/>
  <c r="M425" i="4"/>
  <c r="M461" i="4"/>
  <c r="M451" i="4"/>
  <c r="M416" i="4"/>
  <c r="M460" i="4"/>
  <c r="M449" i="4"/>
  <c r="M429" i="4"/>
  <c r="M447" i="4"/>
  <c r="M427" i="4"/>
  <c r="M450" i="4"/>
  <c r="M462" i="4"/>
  <c r="M453" i="4"/>
  <c r="M457" i="4"/>
  <c r="M463" i="4"/>
  <c r="M467" i="4"/>
  <c r="M470" i="4"/>
  <c r="M471" i="4"/>
  <c r="M477" i="4"/>
  <c r="M479" i="4"/>
  <c r="M478" i="4"/>
  <c r="M468" i="4"/>
  <c r="M485" i="4"/>
  <c r="M469" i="4"/>
  <c r="M487" i="4"/>
  <c r="M492" i="4"/>
  <c r="M482" i="4"/>
  <c r="M475" i="4"/>
  <c r="M502" i="4"/>
  <c r="M473" i="4"/>
  <c r="M474" i="4"/>
  <c r="M483" i="4"/>
  <c r="M480" i="4"/>
  <c r="M472" i="4"/>
  <c r="M481" i="4"/>
  <c r="M493" i="4"/>
  <c r="M476" i="4"/>
  <c r="M489" i="4"/>
  <c r="M486" i="4"/>
  <c r="M497" i="4"/>
  <c r="M500" i="4"/>
  <c r="M498" i="4"/>
  <c r="M499" i="4"/>
  <c r="M495" i="4"/>
  <c r="M494" i="4"/>
  <c r="M496" i="4"/>
  <c r="M518" i="4"/>
  <c r="M507" i="4"/>
  <c r="M506" i="4"/>
  <c r="M513" i="4"/>
  <c r="M509" i="4"/>
  <c r="M511" i="4"/>
  <c r="M508" i="4"/>
  <c r="M510" i="4"/>
  <c r="M516" i="4"/>
  <c r="M512" i="4"/>
  <c r="M515" i="4"/>
  <c r="M517" i="4"/>
  <c r="M504" i="4"/>
  <c r="M535" i="4"/>
  <c r="M533" i="4"/>
  <c r="M520" i="4"/>
  <c r="M542" i="4"/>
  <c r="M523" i="4"/>
  <c r="M550" i="4"/>
  <c r="M522" i="4"/>
  <c r="M526" i="4"/>
  <c r="M551" i="4"/>
  <c r="M527" i="4"/>
  <c r="M529" i="4"/>
  <c r="M538" i="4"/>
  <c r="M557" i="4"/>
  <c r="M558" i="4"/>
  <c r="M547" i="4"/>
  <c r="M543" i="4"/>
  <c r="M539" i="4"/>
  <c r="M540" i="4"/>
  <c r="M541" i="4"/>
  <c r="M534" i="4"/>
  <c r="M73" i="4"/>
  <c r="M544" i="4"/>
  <c r="M545" i="4"/>
  <c r="M546" i="4"/>
  <c r="M548" i="4"/>
  <c r="M549" i="4"/>
  <c r="M400" i="4"/>
  <c r="M553" i="4"/>
  <c r="M530" i="4"/>
  <c r="M532" i="4"/>
  <c r="M536" i="4"/>
  <c r="M521" i="4"/>
  <c r="M531" i="4"/>
  <c r="M554" i="4"/>
  <c r="M556" i="4"/>
  <c r="M525" i="4"/>
  <c r="M560" i="4"/>
  <c r="M563" i="4"/>
  <c r="M561" i="4"/>
  <c r="M387" i="4"/>
  <c r="M559" i="4"/>
  <c r="M194" i="4"/>
  <c r="M577" i="4"/>
  <c r="M579" i="4"/>
  <c r="M503" i="4"/>
  <c r="M566" i="4"/>
  <c r="M569" i="4"/>
  <c r="M571" i="4"/>
  <c r="M572" i="4"/>
  <c r="M585" i="4"/>
  <c r="M581" i="4"/>
  <c r="M567" i="4"/>
  <c r="M586" i="4"/>
  <c r="M580" i="4"/>
  <c r="M575" i="4"/>
  <c r="M573" i="4"/>
  <c r="M565" i="4"/>
  <c r="M578" i="4"/>
  <c r="M576" i="4"/>
  <c r="M582" i="4"/>
  <c r="M583" i="4"/>
  <c r="M574" i="4"/>
  <c r="M584" i="4"/>
  <c r="M564" i="4"/>
  <c r="M622" i="4"/>
  <c r="M630" i="4"/>
  <c r="M589" i="4"/>
  <c r="M590" i="4"/>
  <c r="M639" i="4"/>
  <c r="M615" i="4"/>
  <c r="M598" i="4"/>
  <c r="M626" i="4"/>
  <c r="M642" i="4"/>
  <c r="M595" i="4"/>
  <c r="M600" i="4"/>
  <c r="M605" i="4"/>
  <c r="M607" i="4"/>
  <c r="M597" i="4"/>
  <c r="M112" i="4"/>
  <c r="M613" i="4"/>
  <c r="M601" i="4"/>
  <c r="M591" i="4"/>
  <c r="M611" i="4"/>
  <c r="M612" i="4"/>
  <c r="M617" i="4"/>
  <c r="M621" i="4"/>
  <c r="M599" i="4"/>
  <c r="M609" i="4"/>
  <c r="M627" i="4"/>
  <c r="M619" i="4"/>
  <c r="M620" i="4"/>
  <c r="M614" i="4"/>
  <c r="M592" i="4"/>
  <c r="M640" i="4"/>
  <c r="M623" i="4"/>
  <c r="M624" i="4"/>
  <c r="M629" i="4"/>
  <c r="M641" i="4"/>
  <c r="M637" i="4"/>
  <c r="M603" i="4"/>
  <c r="M593" i="4"/>
  <c r="M635" i="4"/>
  <c r="M633" i="4"/>
  <c r="M596" i="4"/>
  <c r="M632" i="4"/>
  <c r="M643" i="4"/>
  <c r="M644" i="4"/>
  <c r="M631" i="4"/>
  <c r="M618" i="4"/>
  <c r="M646" i="4"/>
  <c r="M669" i="4"/>
  <c r="M655" i="4"/>
  <c r="M652" i="4"/>
  <c r="M651" i="4"/>
  <c r="M662" i="4"/>
  <c r="M668" i="4"/>
  <c r="M648" i="4"/>
  <c r="M677" i="4"/>
  <c r="M678" i="4"/>
  <c r="M664" i="4"/>
  <c r="M666" i="4"/>
  <c r="M658" i="4"/>
  <c r="M659" i="4"/>
  <c r="M672" i="4"/>
  <c r="M660" i="4"/>
  <c r="M661" i="4"/>
  <c r="M665" i="4"/>
  <c r="M297" i="4"/>
  <c r="M675" i="4"/>
  <c r="M663" i="4"/>
  <c r="M673" i="4"/>
  <c r="M671" i="4"/>
  <c r="M649" i="4"/>
  <c r="M679" i="4"/>
  <c r="M667" i="4"/>
  <c r="M670" i="4"/>
  <c r="M674" i="4"/>
  <c r="M697" i="4"/>
  <c r="M684" i="4"/>
  <c r="M687" i="4"/>
  <c r="M689" i="4"/>
  <c r="M690" i="4"/>
  <c r="M68" i="4"/>
  <c r="M691" i="4"/>
  <c r="M694" i="4"/>
  <c r="M681" i="4"/>
  <c r="M683" i="4"/>
  <c r="M685" i="4"/>
  <c r="M696" i="4"/>
  <c r="M587" i="4"/>
  <c r="M692" i="4"/>
  <c r="M695" i="4"/>
  <c r="M701" i="4"/>
  <c r="M686" i="4"/>
  <c r="M688" i="4"/>
  <c r="M693" i="4"/>
  <c r="M698" i="4"/>
  <c r="M700" i="4"/>
  <c r="M705" i="4"/>
  <c r="M708" i="4"/>
  <c r="M704" i="4"/>
  <c r="M702" i="4"/>
  <c r="M707" i="4"/>
  <c r="M706" i="4"/>
  <c r="M728" i="4"/>
  <c r="M729" i="4"/>
  <c r="M736" i="4"/>
  <c r="M306" i="4"/>
  <c r="M712" i="4"/>
  <c r="M726" i="4"/>
  <c r="M710" i="4"/>
  <c r="M711" i="4"/>
  <c r="M714" i="4"/>
  <c r="M723" i="4"/>
  <c r="M733" i="4"/>
  <c r="M739" i="4"/>
  <c r="M715" i="4"/>
  <c r="M713" i="4"/>
  <c r="M717" i="4"/>
  <c r="M730" i="4"/>
  <c r="M735" i="4"/>
  <c r="M734" i="4"/>
  <c r="M709" i="4"/>
  <c r="M720" i="4"/>
  <c r="M721" i="4"/>
  <c r="M718" i="4"/>
  <c r="M719" i="4"/>
  <c r="M724" i="4"/>
  <c r="M732" i="4"/>
  <c r="M722" i="4"/>
  <c r="M737" i="4"/>
  <c r="M716" i="4"/>
  <c r="M727" i="4"/>
  <c r="M731" i="4"/>
  <c r="M741" i="4"/>
  <c r="M742" i="4"/>
  <c r="M745" i="4"/>
  <c r="M746" i="4"/>
  <c r="M419" i="4"/>
  <c r="M409" i="4"/>
  <c r="M315" i="4"/>
  <c r="J315" i="4" s="1"/>
  <c r="AP315" i="4" s="1"/>
  <c r="R315" i="4"/>
  <c r="M763" i="4" l="1"/>
  <c r="M764" i="4"/>
  <c r="M756" i="4"/>
  <c r="AT760" i="4"/>
  <c r="AU67" i="4"/>
  <c r="AT756" i="4"/>
  <c r="AU52" i="4"/>
  <c r="AT764" i="4"/>
  <c r="M759" i="4"/>
  <c r="M761" i="4"/>
  <c r="M758" i="4"/>
  <c r="M762" i="4"/>
  <c r="AV34" i="4"/>
  <c r="AV765" i="4" s="1"/>
  <c r="AU765" i="4"/>
  <c r="AU448" i="4"/>
  <c r="AT758" i="4"/>
  <c r="M766" i="4"/>
  <c r="M760" i="4"/>
  <c r="AU16" i="4"/>
  <c r="AT763" i="4"/>
  <c r="M765" i="4"/>
  <c r="M757" i="4"/>
  <c r="AT759" i="4"/>
  <c r="AU8" i="4"/>
  <c r="AT752" i="4"/>
  <c r="AT757" i="4"/>
  <c r="AU24" i="4"/>
  <c r="AT766" i="4"/>
  <c r="AU14" i="4"/>
  <c r="AT761" i="4"/>
  <c r="J7" i="4"/>
  <c r="AP7" i="4" s="1"/>
  <c r="M752" i="4"/>
  <c r="AU444" i="4"/>
  <c r="AU762" i="4" s="1"/>
  <c r="AU625" i="4"/>
  <c r="AO315" i="4"/>
  <c r="Z315" i="4"/>
  <c r="A7" i="5"/>
  <c r="C7" i="5"/>
  <c r="D7" i="5"/>
  <c r="E7" i="5"/>
  <c r="F7" i="5"/>
  <c r="G7" i="5"/>
  <c r="H7" i="5"/>
  <c r="I7" i="5"/>
  <c r="J7" i="5"/>
  <c r="O7" i="5"/>
  <c r="K7" i="5"/>
  <c r="P7" i="5"/>
  <c r="Q7" i="5"/>
  <c r="L7" i="5"/>
  <c r="N7" i="5"/>
  <c r="M7" i="5"/>
  <c r="A9" i="5"/>
  <c r="C9" i="5"/>
  <c r="D9" i="5"/>
  <c r="E9" i="5"/>
  <c r="F9" i="5"/>
  <c r="G9" i="5"/>
  <c r="H9" i="5"/>
  <c r="I9" i="5"/>
  <c r="J9" i="5"/>
  <c r="O9" i="5"/>
  <c r="K9" i="5"/>
  <c r="P9" i="5"/>
  <c r="Q9" i="5"/>
  <c r="L9" i="5"/>
  <c r="N9" i="5"/>
  <c r="M9" i="5"/>
  <c r="A10" i="5"/>
  <c r="C10" i="5"/>
  <c r="D10" i="5"/>
  <c r="E10" i="5"/>
  <c r="F10" i="5"/>
  <c r="G10" i="5"/>
  <c r="H10" i="5"/>
  <c r="I10" i="5"/>
  <c r="J10" i="5"/>
  <c r="O10" i="5"/>
  <c r="K10" i="5"/>
  <c r="P10" i="5"/>
  <c r="Q10" i="5"/>
  <c r="L10" i="5"/>
  <c r="N10" i="5"/>
  <c r="M10" i="5"/>
  <c r="A11" i="5"/>
  <c r="C11" i="5"/>
  <c r="D11" i="5"/>
  <c r="E11" i="5"/>
  <c r="F11" i="5"/>
  <c r="G11" i="5"/>
  <c r="H11" i="5"/>
  <c r="I11" i="5"/>
  <c r="J11" i="5"/>
  <c r="O11" i="5"/>
  <c r="K11" i="5"/>
  <c r="P11" i="5"/>
  <c r="Q11" i="5"/>
  <c r="L11" i="5"/>
  <c r="N11" i="5"/>
  <c r="M11" i="5"/>
  <c r="A12" i="5"/>
  <c r="C12" i="5"/>
  <c r="D12" i="5"/>
  <c r="E12" i="5"/>
  <c r="F12" i="5"/>
  <c r="G12" i="5"/>
  <c r="H12" i="5"/>
  <c r="I12" i="5"/>
  <c r="J12" i="5"/>
  <c r="O12" i="5"/>
  <c r="K12" i="5"/>
  <c r="P12" i="5"/>
  <c r="Q12" i="5"/>
  <c r="L12" i="5"/>
  <c r="N12" i="5"/>
  <c r="M12" i="5"/>
  <c r="A13" i="5"/>
  <c r="C13" i="5"/>
  <c r="D13" i="5"/>
  <c r="E13" i="5"/>
  <c r="F13" i="5"/>
  <c r="G13" i="5"/>
  <c r="H13" i="5"/>
  <c r="I13" i="5"/>
  <c r="J13" i="5"/>
  <c r="O13" i="5"/>
  <c r="K13" i="5"/>
  <c r="P13" i="5"/>
  <c r="Q13" i="5"/>
  <c r="L13" i="5"/>
  <c r="N13" i="5"/>
  <c r="M13" i="5"/>
  <c r="A14" i="5"/>
  <c r="C14" i="5"/>
  <c r="D14" i="5"/>
  <c r="E14" i="5"/>
  <c r="F14" i="5"/>
  <c r="G14" i="5"/>
  <c r="H14" i="5"/>
  <c r="I14" i="5"/>
  <c r="J14" i="5"/>
  <c r="O14" i="5"/>
  <c r="K14" i="5"/>
  <c r="P14" i="5"/>
  <c r="Q14" i="5"/>
  <c r="L14" i="5"/>
  <c r="N14" i="5"/>
  <c r="M14" i="5"/>
  <c r="A15" i="5"/>
  <c r="C15" i="5"/>
  <c r="D15" i="5"/>
  <c r="E15" i="5"/>
  <c r="F15" i="5"/>
  <c r="G15" i="5"/>
  <c r="H15" i="5"/>
  <c r="I15" i="5"/>
  <c r="J15" i="5"/>
  <c r="O15" i="5"/>
  <c r="K15" i="5"/>
  <c r="P15" i="5"/>
  <c r="Q15" i="5"/>
  <c r="L15" i="5"/>
  <c r="N15" i="5"/>
  <c r="M15" i="5"/>
  <c r="A16" i="5"/>
  <c r="C16" i="5"/>
  <c r="D16" i="5"/>
  <c r="E16" i="5"/>
  <c r="F16" i="5"/>
  <c r="G16" i="5"/>
  <c r="H16" i="5"/>
  <c r="I16" i="5"/>
  <c r="J16" i="5"/>
  <c r="O16" i="5"/>
  <c r="K16" i="5"/>
  <c r="P16" i="5"/>
  <c r="Q16" i="5"/>
  <c r="L16" i="5"/>
  <c r="N16" i="5"/>
  <c r="M16" i="5"/>
  <c r="A17" i="5"/>
  <c r="C17" i="5"/>
  <c r="D17" i="5"/>
  <c r="E17" i="5"/>
  <c r="F17" i="5"/>
  <c r="G17" i="5"/>
  <c r="H17" i="5"/>
  <c r="I17" i="5"/>
  <c r="J17" i="5"/>
  <c r="O17" i="5"/>
  <c r="K17" i="5"/>
  <c r="P17" i="5"/>
  <c r="Q17" i="5"/>
  <c r="L17" i="5"/>
  <c r="N17" i="5"/>
  <c r="M17" i="5"/>
  <c r="A18" i="5"/>
  <c r="C18" i="5"/>
  <c r="D18" i="5"/>
  <c r="E18" i="5"/>
  <c r="F18" i="5"/>
  <c r="G18" i="5"/>
  <c r="H18" i="5"/>
  <c r="I18" i="5"/>
  <c r="J18" i="5"/>
  <c r="O18" i="5"/>
  <c r="K18" i="5"/>
  <c r="P18" i="5"/>
  <c r="Q18" i="5"/>
  <c r="L18" i="5"/>
  <c r="N18" i="5"/>
  <c r="M18" i="5"/>
  <c r="A19" i="5"/>
  <c r="C19" i="5"/>
  <c r="D19" i="5"/>
  <c r="E19" i="5"/>
  <c r="F19" i="5"/>
  <c r="G19" i="5"/>
  <c r="H19" i="5"/>
  <c r="I19" i="5"/>
  <c r="J19" i="5"/>
  <c r="O19" i="5"/>
  <c r="K19" i="5"/>
  <c r="P19" i="5"/>
  <c r="Q19" i="5"/>
  <c r="L19" i="5"/>
  <c r="N19" i="5"/>
  <c r="M19" i="5"/>
  <c r="AC177" i="12"/>
  <c r="AD177" i="12"/>
  <c r="AE177" i="12"/>
  <c r="AF177" i="12"/>
  <c r="AG177" i="12"/>
  <c r="AH177" i="12"/>
  <c r="AI177" i="12"/>
  <c r="AJ177" i="12"/>
  <c r="AK177" i="12"/>
  <c r="AL177" i="12"/>
  <c r="AM177" i="12"/>
  <c r="AN177" i="12"/>
  <c r="AO177" i="12"/>
  <c r="AP177" i="12"/>
  <c r="AQ177" i="12"/>
  <c r="AR177" i="12"/>
  <c r="AS177" i="12"/>
  <c r="AT177" i="12"/>
  <c r="AC260" i="12"/>
  <c r="AD260" i="12"/>
  <c r="AE260" i="12"/>
  <c r="AF260" i="12"/>
  <c r="AG260" i="12"/>
  <c r="AH260" i="12"/>
  <c r="AI260" i="12"/>
  <c r="AJ260" i="12"/>
  <c r="AK260" i="12"/>
  <c r="AL260" i="12"/>
  <c r="AM260" i="12"/>
  <c r="AN260" i="12"/>
  <c r="AO260" i="12"/>
  <c r="AP260" i="12"/>
  <c r="AQ260" i="12"/>
  <c r="AR260" i="12"/>
  <c r="AS260" i="12"/>
  <c r="AT260" i="12"/>
  <c r="AC261" i="12"/>
  <c r="AD261" i="12"/>
  <c r="AE261" i="12"/>
  <c r="AF261" i="12"/>
  <c r="AG261" i="12"/>
  <c r="AH261" i="12"/>
  <c r="AI261" i="12"/>
  <c r="AJ261" i="12"/>
  <c r="AK261" i="12"/>
  <c r="AL261" i="12"/>
  <c r="AM261" i="12"/>
  <c r="AN261" i="12"/>
  <c r="AO261" i="12"/>
  <c r="AP261" i="12"/>
  <c r="AQ261" i="12"/>
  <c r="AR261" i="12"/>
  <c r="AS261" i="12"/>
  <c r="AT261" i="12"/>
  <c r="AC421" i="12"/>
  <c r="AD421" i="12"/>
  <c r="AE421" i="12"/>
  <c r="AF421" i="12"/>
  <c r="AG421" i="12"/>
  <c r="AH421" i="12"/>
  <c r="AI421" i="12"/>
  <c r="AJ421" i="12"/>
  <c r="AK421" i="12"/>
  <c r="AL421" i="12"/>
  <c r="AM421" i="12"/>
  <c r="AN421" i="12"/>
  <c r="AO421" i="12"/>
  <c r="AP421" i="12"/>
  <c r="AQ421" i="12"/>
  <c r="AR421" i="12"/>
  <c r="AS421" i="12"/>
  <c r="AT421" i="12"/>
  <c r="AC429" i="12"/>
  <c r="AD429" i="12"/>
  <c r="AE429" i="12"/>
  <c r="AF429" i="12"/>
  <c r="AG429" i="12"/>
  <c r="AH429" i="12"/>
  <c r="AI429" i="12"/>
  <c r="AJ429" i="12"/>
  <c r="AK429" i="12"/>
  <c r="AL429" i="12"/>
  <c r="AM429" i="12"/>
  <c r="AN429" i="12"/>
  <c r="AO429" i="12"/>
  <c r="AP429" i="12"/>
  <c r="AQ429" i="12"/>
  <c r="AR429" i="12"/>
  <c r="AS429" i="12"/>
  <c r="AT429" i="12"/>
  <c r="AC434" i="12"/>
  <c r="AD434" i="12"/>
  <c r="AE434" i="12"/>
  <c r="AF434" i="12"/>
  <c r="AG434" i="12"/>
  <c r="AH434" i="12"/>
  <c r="AI434" i="12"/>
  <c r="AJ434" i="12"/>
  <c r="AK434" i="12"/>
  <c r="AL434" i="12"/>
  <c r="AM434" i="12"/>
  <c r="AN434" i="12"/>
  <c r="AO434" i="12"/>
  <c r="AP434" i="12"/>
  <c r="AQ434" i="12"/>
  <c r="AR434" i="12"/>
  <c r="AS434" i="12"/>
  <c r="AT434" i="12"/>
  <c r="AC570" i="12"/>
  <c r="AD570" i="12"/>
  <c r="AE570" i="12"/>
  <c r="AF570" i="12"/>
  <c r="AG570" i="12"/>
  <c r="AH570" i="12"/>
  <c r="AI570" i="12"/>
  <c r="AJ570" i="12"/>
  <c r="AK570" i="12"/>
  <c r="AL570" i="12"/>
  <c r="AM570" i="12"/>
  <c r="AN570" i="12"/>
  <c r="AO570" i="12"/>
  <c r="AP570" i="12"/>
  <c r="AQ570" i="12"/>
  <c r="AR570" i="12"/>
  <c r="AS570" i="12"/>
  <c r="AT570" i="12"/>
  <c r="AC660" i="12"/>
  <c r="AD660" i="12"/>
  <c r="AE660" i="12"/>
  <c r="AF660" i="12"/>
  <c r="AG660" i="12"/>
  <c r="AH660" i="12"/>
  <c r="AI660" i="12"/>
  <c r="AJ660" i="12"/>
  <c r="AK660" i="12"/>
  <c r="AL660" i="12"/>
  <c r="AM660" i="12"/>
  <c r="AN660" i="12"/>
  <c r="AO660" i="12"/>
  <c r="AP660" i="12"/>
  <c r="AQ660" i="12"/>
  <c r="AR660" i="12"/>
  <c r="AS660" i="12"/>
  <c r="AT660" i="12"/>
  <c r="AC677" i="12"/>
  <c r="AD677" i="12"/>
  <c r="AE677" i="12"/>
  <c r="AF677" i="12"/>
  <c r="AG677" i="12"/>
  <c r="AH677" i="12"/>
  <c r="AI677" i="12"/>
  <c r="AJ677" i="12"/>
  <c r="AK677" i="12"/>
  <c r="AL677" i="12"/>
  <c r="AM677" i="12"/>
  <c r="AN677" i="12"/>
  <c r="AO677" i="12"/>
  <c r="AP677" i="12"/>
  <c r="AQ677" i="12"/>
  <c r="AR677" i="12"/>
  <c r="AS677" i="12"/>
  <c r="AT677" i="12"/>
  <c r="AC725" i="12"/>
  <c r="AD725" i="12"/>
  <c r="AE725" i="12"/>
  <c r="AF725" i="12"/>
  <c r="AG725" i="12"/>
  <c r="AH725" i="12"/>
  <c r="AI725" i="12"/>
  <c r="AJ725" i="12"/>
  <c r="AK725" i="12"/>
  <c r="AL725" i="12"/>
  <c r="AM725" i="12"/>
  <c r="AN725" i="12"/>
  <c r="AO725" i="12"/>
  <c r="AP725" i="12"/>
  <c r="AQ725" i="12"/>
  <c r="AR725" i="12"/>
  <c r="AS725" i="12"/>
  <c r="AT725" i="12"/>
  <c r="AC352" i="12"/>
  <c r="AD352" i="12"/>
  <c r="AE352" i="12"/>
  <c r="AF352" i="12"/>
  <c r="AG352" i="12"/>
  <c r="AH352" i="12"/>
  <c r="AI352" i="12"/>
  <c r="AJ352" i="12"/>
  <c r="AK352" i="12"/>
  <c r="AL352" i="12"/>
  <c r="AM352" i="12"/>
  <c r="AN352" i="12"/>
  <c r="AO352" i="12"/>
  <c r="AP352" i="12"/>
  <c r="AQ352" i="12"/>
  <c r="AR352" i="12"/>
  <c r="AS352" i="12"/>
  <c r="AT352" i="12"/>
  <c r="AC357" i="12"/>
  <c r="AD357" i="12"/>
  <c r="AE357" i="12"/>
  <c r="AF357" i="12"/>
  <c r="AG357" i="12"/>
  <c r="AH357" i="12"/>
  <c r="AI357" i="12"/>
  <c r="AJ357" i="12"/>
  <c r="AK357" i="12"/>
  <c r="AL357" i="12"/>
  <c r="AM357" i="12"/>
  <c r="AN357" i="12"/>
  <c r="AO357" i="12"/>
  <c r="AP357" i="12"/>
  <c r="AQ357" i="12"/>
  <c r="AR357" i="12"/>
  <c r="AS357" i="12"/>
  <c r="AT357" i="12"/>
  <c r="AC178" i="12"/>
  <c r="AD178" i="12"/>
  <c r="AE178" i="12"/>
  <c r="AF178" i="12"/>
  <c r="AG178" i="12"/>
  <c r="AH178" i="12"/>
  <c r="AI178" i="12"/>
  <c r="AJ178" i="12"/>
  <c r="AK178" i="12"/>
  <c r="AL178" i="12"/>
  <c r="AM178" i="12"/>
  <c r="AN178" i="12"/>
  <c r="AO178" i="12"/>
  <c r="AP178" i="12"/>
  <c r="AQ178" i="12"/>
  <c r="AR178" i="12"/>
  <c r="AS178" i="12"/>
  <c r="AT178" i="12"/>
  <c r="AC14" i="12"/>
  <c r="AD14" i="12"/>
  <c r="AE14" i="12"/>
  <c r="AF14" i="12"/>
  <c r="AG14" i="12"/>
  <c r="AH14" i="12"/>
  <c r="AI14" i="12"/>
  <c r="AJ14" i="12"/>
  <c r="AK14" i="12"/>
  <c r="AL14" i="12"/>
  <c r="AM14" i="12"/>
  <c r="AN14" i="12"/>
  <c r="AO14" i="12"/>
  <c r="AP14" i="12"/>
  <c r="AQ14" i="12"/>
  <c r="AR14" i="12"/>
  <c r="AS14" i="12"/>
  <c r="AT14" i="12"/>
  <c r="AC10" i="12"/>
  <c r="AD10" i="12"/>
  <c r="AE10" i="12"/>
  <c r="AF10" i="12"/>
  <c r="AG10" i="12"/>
  <c r="AH10" i="12"/>
  <c r="AI10" i="12"/>
  <c r="AJ10" i="12"/>
  <c r="AK10" i="12"/>
  <c r="AL10" i="12"/>
  <c r="AM10" i="12"/>
  <c r="AN10" i="12"/>
  <c r="AO10" i="12"/>
  <c r="AP10" i="12"/>
  <c r="AQ10" i="12"/>
  <c r="AR10" i="12"/>
  <c r="AS10" i="12"/>
  <c r="AT10" i="12"/>
  <c r="AC12" i="12"/>
  <c r="AD12" i="12"/>
  <c r="AE12" i="12"/>
  <c r="AF12" i="12"/>
  <c r="AG12" i="12"/>
  <c r="AH12" i="12"/>
  <c r="AI12" i="12"/>
  <c r="AJ12" i="12"/>
  <c r="AK12" i="12"/>
  <c r="AL12" i="12"/>
  <c r="AM12" i="12"/>
  <c r="AN12" i="12"/>
  <c r="AO12" i="12"/>
  <c r="AP12" i="12"/>
  <c r="AQ12" i="12"/>
  <c r="AR12" i="12"/>
  <c r="AS12" i="12"/>
  <c r="AT12" i="12"/>
  <c r="AC34" i="12"/>
  <c r="AD34" i="12"/>
  <c r="AE34" i="12"/>
  <c r="AF34" i="12"/>
  <c r="AG34" i="12"/>
  <c r="AH34" i="12"/>
  <c r="AI34" i="12"/>
  <c r="AJ34" i="12"/>
  <c r="AK34" i="12"/>
  <c r="AL34" i="12"/>
  <c r="AM34" i="12"/>
  <c r="AN34" i="12"/>
  <c r="AO34" i="12"/>
  <c r="AP34" i="12"/>
  <c r="AQ34" i="12"/>
  <c r="AR34" i="12"/>
  <c r="AS34" i="12"/>
  <c r="AT34" i="12"/>
  <c r="AC16" i="12"/>
  <c r="AD16" i="12"/>
  <c r="AE16" i="12"/>
  <c r="AF16" i="12"/>
  <c r="AG16" i="12"/>
  <c r="AH16" i="12"/>
  <c r="AI16" i="12"/>
  <c r="AJ16" i="12"/>
  <c r="AK16" i="12"/>
  <c r="AL16" i="12"/>
  <c r="AM16" i="12"/>
  <c r="AN16" i="12"/>
  <c r="AO16" i="12"/>
  <c r="AP16" i="12"/>
  <c r="AQ16" i="12"/>
  <c r="AR16" i="12"/>
  <c r="AS16" i="12"/>
  <c r="AT16" i="12"/>
  <c r="AC67" i="12"/>
  <c r="AD67" i="12"/>
  <c r="AE67" i="12"/>
  <c r="AF67" i="12"/>
  <c r="AG67" i="12"/>
  <c r="AH67" i="12"/>
  <c r="AI67" i="12"/>
  <c r="AJ67" i="12"/>
  <c r="AK67" i="12"/>
  <c r="AL67" i="12"/>
  <c r="AM67" i="12"/>
  <c r="AN67" i="12"/>
  <c r="AO67" i="12"/>
  <c r="AP67" i="12"/>
  <c r="AQ67" i="12"/>
  <c r="AR67" i="12"/>
  <c r="AS67" i="12"/>
  <c r="AT67" i="12"/>
  <c r="AC24" i="12"/>
  <c r="AD24" i="12"/>
  <c r="AE24" i="12"/>
  <c r="AF24" i="12"/>
  <c r="AG24" i="12"/>
  <c r="AH24" i="12"/>
  <c r="AI24" i="12"/>
  <c r="AJ24" i="12"/>
  <c r="AK24" i="12"/>
  <c r="AL24" i="12"/>
  <c r="AM24" i="12"/>
  <c r="AN24" i="12"/>
  <c r="AO24" i="12"/>
  <c r="AP24" i="12"/>
  <c r="AQ24" i="12"/>
  <c r="AR24" i="12"/>
  <c r="AS24" i="12"/>
  <c r="AT24" i="12"/>
  <c r="AC26" i="12"/>
  <c r="AD26" i="12"/>
  <c r="AE26" i="12"/>
  <c r="AF26" i="12"/>
  <c r="AG26" i="12"/>
  <c r="AH26" i="12"/>
  <c r="AI26" i="12"/>
  <c r="AJ26" i="12"/>
  <c r="AK26" i="12"/>
  <c r="AL26" i="12"/>
  <c r="AM26" i="12"/>
  <c r="AN26" i="12"/>
  <c r="AO26" i="12"/>
  <c r="AP26" i="12"/>
  <c r="AQ26" i="12"/>
  <c r="AR26" i="12"/>
  <c r="AS26" i="12"/>
  <c r="AT26" i="12"/>
  <c r="AC27" i="12"/>
  <c r="AD27" i="12"/>
  <c r="AE27" i="12"/>
  <c r="AF27" i="12"/>
  <c r="AG27" i="12"/>
  <c r="AH27" i="12"/>
  <c r="AI27" i="12"/>
  <c r="AJ27" i="12"/>
  <c r="AK27" i="12"/>
  <c r="AL27" i="12"/>
  <c r="AM27" i="12"/>
  <c r="AN27" i="12"/>
  <c r="AO27" i="12"/>
  <c r="AP27" i="12"/>
  <c r="AQ27" i="12"/>
  <c r="AR27" i="12"/>
  <c r="AS27" i="12"/>
  <c r="AT27" i="12"/>
  <c r="AC7" i="12"/>
  <c r="AD7" i="12"/>
  <c r="AE7" i="12"/>
  <c r="AF7" i="12"/>
  <c r="AG7" i="12"/>
  <c r="AH7" i="12"/>
  <c r="AI7" i="12"/>
  <c r="AJ7" i="12"/>
  <c r="AK7" i="12"/>
  <c r="AL7" i="12"/>
  <c r="AM7" i="12"/>
  <c r="AN7" i="12"/>
  <c r="AO7" i="12"/>
  <c r="AP7" i="12"/>
  <c r="AQ7" i="12"/>
  <c r="AR7" i="12"/>
  <c r="AS7" i="12"/>
  <c r="AT7" i="12"/>
  <c r="AC17" i="12"/>
  <c r="AD17" i="12"/>
  <c r="AE17" i="12"/>
  <c r="AF17" i="12"/>
  <c r="AG17" i="12"/>
  <c r="AH17" i="12"/>
  <c r="AI17" i="12"/>
  <c r="AJ17" i="12"/>
  <c r="AK17" i="12"/>
  <c r="AL17" i="12"/>
  <c r="AM17" i="12"/>
  <c r="AN17" i="12"/>
  <c r="AO17" i="12"/>
  <c r="AP17" i="12"/>
  <c r="AQ17" i="12"/>
  <c r="AR17" i="12"/>
  <c r="AS17" i="12"/>
  <c r="AT17" i="12"/>
  <c r="AC35" i="12"/>
  <c r="AD35" i="12"/>
  <c r="AE35" i="12"/>
  <c r="AF35" i="12"/>
  <c r="AG35" i="12"/>
  <c r="AH35" i="12"/>
  <c r="AI35" i="12"/>
  <c r="AJ35" i="12"/>
  <c r="AK35" i="12"/>
  <c r="AL35" i="12"/>
  <c r="AM35" i="12"/>
  <c r="AN35" i="12"/>
  <c r="AO35" i="12"/>
  <c r="AP35" i="12"/>
  <c r="AQ35" i="12"/>
  <c r="AR35" i="12"/>
  <c r="AS35" i="12"/>
  <c r="AT35" i="12"/>
  <c r="AC52" i="12"/>
  <c r="AD52" i="12"/>
  <c r="AE52" i="12"/>
  <c r="AF52" i="12"/>
  <c r="AG52" i="12"/>
  <c r="AH52" i="12"/>
  <c r="AI52" i="12"/>
  <c r="AJ52" i="12"/>
  <c r="AK52" i="12"/>
  <c r="AL52" i="12"/>
  <c r="AM52" i="12"/>
  <c r="AN52" i="12"/>
  <c r="AO52" i="12"/>
  <c r="AP52" i="12"/>
  <c r="AQ52" i="12"/>
  <c r="AR52" i="12"/>
  <c r="AS52" i="12"/>
  <c r="AT52" i="12"/>
  <c r="AC36" i="12"/>
  <c r="AD36" i="12"/>
  <c r="AE36" i="12"/>
  <c r="AF36" i="12"/>
  <c r="AG36" i="12"/>
  <c r="AH36" i="12"/>
  <c r="AI36" i="12"/>
  <c r="AJ36" i="12"/>
  <c r="AK36" i="12"/>
  <c r="AL36" i="12"/>
  <c r="AM36" i="12"/>
  <c r="AN36" i="12"/>
  <c r="AO36" i="12"/>
  <c r="AP36" i="12"/>
  <c r="AQ36" i="12"/>
  <c r="AR36" i="12"/>
  <c r="AS36" i="12"/>
  <c r="AT36" i="12"/>
  <c r="AC56" i="12"/>
  <c r="AD56" i="12"/>
  <c r="AE56" i="12"/>
  <c r="AF56" i="12"/>
  <c r="AG56" i="12"/>
  <c r="AH56" i="12"/>
  <c r="AI56" i="12"/>
  <c r="AJ56" i="12"/>
  <c r="AK56" i="12"/>
  <c r="AL56" i="12"/>
  <c r="AM56" i="12"/>
  <c r="AN56" i="12"/>
  <c r="AO56" i="12"/>
  <c r="AP56" i="12"/>
  <c r="AQ56" i="12"/>
  <c r="AR56" i="12"/>
  <c r="AS56" i="12"/>
  <c r="AT56" i="12"/>
  <c r="AC40" i="12"/>
  <c r="AD40" i="12"/>
  <c r="AE40" i="12"/>
  <c r="AF40" i="12"/>
  <c r="AG40" i="12"/>
  <c r="AH40" i="12"/>
  <c r="AI40" i="12"/>
  <c r="AJ40" i="12"/>
  <c r="AK40" i="12"/>
  <c r="AL40" i="12"/>
  <c r="AM40" i="12"/>
  <c r="AN40" i="12"/>
  <c r="AO40" i="12"/>
  <c r="AP40" i="12"/>
  <c r="AQ40" i="12"/>
  <c r="AR40" i="12"/>
  <c r="AS40" i="12"/>
  <c r="AT40" i="12"/>
  <c r="AC37" i="12"/>
  <c r="AD37" i="12"/>
  <c r="AE37" i="12"/>
  <c r="AF37" i="12"/>
  <c r="AG37" i="12"/>
  <c r="AH37" i="12"/>
  <c r="AI37" i="12"/>
  <c r="AJ37" i="12"/>
  <c r="AK37" i="12"/>
  <c r="AL37" i="12"/>
  <c r="AM37" i="12"/>
  <c r="AN37" i="12"/>
  <c r="AO37" i="12"/>
  <c r="AP37" i="12"/>
  <c r="AQ37" i="12"/>
  <c r="AR37" i="12"/>
  <c r="AS37" i="12"/>
  <c r="AT37" i="12"/>
  <c r="AC408" i="12"/>
  <c r="AD408" i="12"/>
  <c r="AE408" i="12"/>
  <c r="AF408" i="12"/>
  <c r="AG408" i="12"/>
  <c r="AH408" i="12"/>
  <c r="AI408" i="12"/>
  <c r="AJ408" i="12"/>
  <c r="AK408" i="12"/>
  <c r="AL408" i="12"/>
  <c r="AM408" i="12"/>
  <c r="AN408" i="12"/>
  <c r="AO408" i="12"/>
  <c r="AP408" i="12"/>
  <c r="AQ408" i="12"/>
  <c r="AR408" i="12"/>
  <c r="AS408" i="12"/>
  <c r="AT408" i="12"/>
  <c r="AC39" i="12"/>
  <c r="AD39" i="12"/>
  <c r="AE39" i="12"/>
  <c r="AF39" i="12"/>
  <c r="AG39" i="12"/>
  <c r="AH39" i="12"/>
  <c r="AI39" i="12"/>
  <c r="AJ39" i="12"/>
  <c r="AK39" i="12"/>
  <c r="AL39" i="12"/>
  <c r="AM39" i="12"/>
  <c r="AN39" i="12"/>
  <c r="AO39" i="12"/>
  <c r="AP39" i="12"/>
  <c r="AQ39" i="12"/>
  <c r="AR39" i="12"/>
  <c r="AS39" i="12"/>
  <c r="AT39" i="12"/>
  <c r="AC448" i="12"/>
  <c r="AD448" i="12"/>
  <c r="AE448" i="12"/>
  <c r="AF448" i="12"/>
  <c r="AG448" i="12"/>
  <c r="AH448" i="12"/>
  <c r="AI448" i="12"/>
  <c r="AJ448" i="12"/>
  <c r="AK448" i="12"/>
  <c r="AL448" i="12"/>
  <c r="AM448" i="12"/>
  <c r="AN448" i="12"/>
  <c r="AO448" i="12"/>
  <c r="AP448" i="12"/>
  <c r="AQ448" i="12"/>
  <c r="AR448" i="12"/>
  <c r="AS448" i="12"/>
  <c r="AT448" i="12"/>
  <c r="AC203" i="12"/>
  <c r="AD203" i="12"/>
  <c r="AE203" i="12"/>
  <c r="AF203" i="12"/>
  <c r="AG203" i="12"/>
  <c r="AH203" i="12"/>
  <c r="AI203" i="12"/>
  <c r="AJ203" i="12"/>
  <c r="AK203" i="12"/>
  <c r="AL203" i="12"/>
  <c r="AM203" i="12"/>
  <c r="AN203" i="12"/>
  <c r="AO203" i="12"/>
  <c r="AP203" i="12"/>
  <c r="AQ203" i="12"/>
  <c r="AR203" i="12"/>
  <c r="AS203" i="12"/>
  <c r="AT203" i="12"/>
  <c r="AC15" i="12"/>
  <c r="AD15" i="12"/>
  <c r="AE15" i="12"/>
  <c r="AF15" i="12"/>
  <c r="AG15" i="12"/>
  <c r="AH15" i="12"/>
  <c r="AI15" i="12"/>
  <c r="AJ15" i="12"/>
  <c r="AK15" i="12"/>
  <c r="AL15" i="12"/>
  <c r="AM15" i="12"/>
  <c r="AN15" i="12"/>
  <c r="AO15" i="12"/>
  <c r="AP15" i="12"/>
  <c r="AQ15" i="12"/>
  <c r="AR15" i="12"/>
  <c r="AS15" i="12"/>
  <c r="AT15" i="12"/>
  <c r="AC23" i="12"/>
  <c r="AD23" i="12"/>
  <c r="AE23" i="12"/>
  <c r="AF23" i="12"/>
  <c r="AG23" i="12"/>
  <c r="AH23" i="12"/>
  <c r="AI23" i="12"/>
  <c r="AJ23" i="12"/>
  <c r="AK23" i="12"/>
  <c r="AL23" i="12"/>
  <c r="AM23" i="12"/>
  <c r="AN23" i="12"/>
  <c r="AO23" i="12"/>
  <c r="AP23" i="12"/>
  <c r="AQ23" i="12"/>
  <c r="AR23" i="12"/>
  <c r="AS23" i="12"/>
  <c r="AT23" i="12"/>
  <c r="AC22" i="12"/>
  <c r="AD22" i="12"/>
  <c r="AE22" i="12"/>
  <c r="AF22" i="12"/>
  <c r="AG22" i="12"/>
  <c r="AH22" i="12"/>
  <c r="AI22" i="12"/>
  <c r="AJ22" i="12"/>
  <c r="AK22" i="12"/>
  <c r="AL22" i="12"/>
  <c r="AM22" i="12"/>
  <c r="AN22" i="12"/>
  <c r="AO22" i="12"/>
  <c r="AP22" i="12"/>
  <c r="AQ22" i="12"/>
  <c r="AR22" i="12"/>
  <c r="AS22" i="12"/>
  <c r="AT22" i="12"/>
  <c r="AC78" i="12"/>
  <c r="AD78" i="12"/>
  <c r="AE78" i="12"/>
  <c r="AF78" i="12"/>
  <c r="AG78" i="12"/>
  <c r="AH78" i="12"/>
  <c r="AI78" i="12"/>
  <c r="AJ78" i="12"/>
  <c r="AK78" i="12"/>
  <c r="AL78" i="12"/>
  <c r="AM78" i="12"/>
  <c r="AN78" i="12"/>
  <c r="AO78" i="12"/>
  <c r="AP78" i="12"/>
  <c r="AQ78" i="12"/>
  <c r="AR78" i="12"/>
  <c r="AS78" i="12"/>
  <c r="AT78" i="12"/>
  <c r="AC25" i="12"/>
  <c r="AD25" i="12"/>
  <c r="AE25" i="12"/>
  <c r="AF25" i="12"/>
  <c r="AG25" i="12"/>
  <c r="AH25" i="12"/>
  <c r="AI25" i="12"/>
  <c r="AJ25" i="12"/>
  <c r="AK25" i="12"/>
  <c r="AL25" i="12"/>
  <c r="AM25" i="12"/>
  <c r="AN25" i="12"/>
  <c r="AO25" i="12"/>
  <c r="AP25" i="12"/>
  <c r="AQ25" i="12"/>
  <c r="AR25" i="12"/>
  <c r="AS25" i="12"/>
  <c r="AT25" i="12"/>
  <c r="AC77" i="12"/>
  <c r="AD77" i="12"/>
  <c r="AE77" i="12"/>
  <c r="AF77" i="12"/>
  <c r="AG77" i="12"/>
  <c r="AH77" i="12"/>
  <c r="AI77" i="12"/>
  <c r="AJ77" i="12"/>
  <c r="AK77" i="12"/>
  <c r="AL77" i="12"/>
  <c r="AM77" i="12"/>
  <c r="AN77" i="12"/>
  <c r="AO77" i="12"/>
  <c r="AP77" i="12"/>
  <c r="AQ77" i="12"/>
  <c r="AR77" i="12"/>
  <c r="AS77" i="12"/>
  <c r="AT77" i="12"/>
  <c r="AC47" i="12"/>
  <c r="AD47" i="12"/>
  <c r="AE47" i="12"/>
  <c r="AF47" i="12"/>
  <c r="AG47" i="12"/>
  <c r="AH47" i="12"/>
  <c r="AI47" i="12"/>
  <c r="AJ47" i="12"/>
  <c r="AK47" i="12"/>
  <c r="AL47" i="12"/>
  <c r="AM47" i="12"/>
  <c r="AN47" i="12"/>
  <c r="AO47" i="12"/>
  <c r="AP47" i="12"/>
  <c r="AQ47" i="12"/>
  <c r="AR47" i="12"/>
  <c r="AS47" i="12"/>
  <c r="AT47" i="12"/>
  <c r="AC76" i="12"/>
  <c r="AD76" i="12"/>
  <c r="AE76" i="12"/>
  <c r="AF76" i="12"/>
  <c r="AG76" i="12"/>
  <c r="AH76" i="12"/>
  <c r="AI76" i="12"/>
  <c r="AJ76" i="12"/>
  <c r="AK76" i="12"/>
  <c r="AL76" i="12"/>
  <c r="AM76" i="12"/>
  <c r="AN76" i="12"/>
  <c r="AO76" i="12"/>
  <c r="AP76" i="12"/>
  <c r="AQ76" i="12"/>
  <c r="AR76" i="12"/>
  <c r="AS76" i="12"/>
  <c r="AT76" i="12"/>
  <c r="AC45" i="12"/>
  <c r="AD45" i="12"/>
  <c r="AE45" i="12"/>
  <c r="AF45" i="12"/>
  <c r="AG45" i="12"/>
  <c r="AH45" i="12"/>
  <c r="AI45" i="12"/>
  <c r="AJ45" i="12"/>
  <c r="AK45" i="12"/>
  <c r="AL45" i="12"/>
  <c r="AM45" i="12"/>
  <c r="AN45" i="12"/>
  <c r="AO45" i="12"/>
  <c r="AP45" i="12"/>
  <c r="AQ45" i="12"/>
  <c r="AR45" i="12"/>
  <c r="AS45" i="12"/>
  <c r="AT45" i="12"/>
  <c r="AC46" i="12"/>
  <c r="AD46" i="12"/>
  <c r="AE46" i="12"/>
  <c r="AF46" i="12"/>
  <c r="AG46" i="12"/>
  <c r="AH46" i="12"/>
  <c r="AI46" i="12"/>
  <c r="AJ46" i="12"/>
  <c r="AK46" i="12"/>
  <c r="AL46" i="12"/>
  <c r="AM46" i="12"/>
  <c r="AN46" i="12"/>
  <c r="AO46" i="12"/>
  <c r="AP46" i="12"/>
  <c r="AQ46" i="12"/>
  <c r="AR46" i="12"/>
  <c r="AS46" i="12"/>
  <c r="AT46" i="12"/>
  <c r="AC11" i="12"/>
  <c r="AD11" i="12"/>
  <c r="AE11" i="12"/>
  <c r="AF11" i="12"/>
  <c r="AG11" i="12"/>
  <c r="AH11" i="12"/>
  <c r="AI11" i="12"/>
  <c r="AJ11" i="12"/>
  <c r="AK11" i="12"/>
  <c r="AL11" i="12"/>
  <c r="AM11" i="12"/>
  <c r="AN11" i="12"/>
  <c r="AO11" i="12"/>
  <c r="AP11" i="12"/>
  <c r="AQ11" i="12"/>
  <c r="AR11" i="12"/>
  <c r="AS11" i="12"/>
  <c r="AT11" i="12"/>
  <c r="AC63" i="12"/>
  <c r="AD63" i="12"/>
  <c r="AE63" i="12"/>
  <c r="AF63" i="12"/>
  <c r="AG63" i="12"/>
  <c r="AH63" i="12"/>
  <c r="AI63" i="12"/>
  <c r="AJ63" i="12"/>
  <c r="AK63" i="12"/>
  <c r="AL63" i="12"/>
  <c r="AM63" i="12"/>
  <c r="AN63" i="12"/>
  <c r="AO63" i="12"/>
  <c r="AP63" i="12"/>
  <c r="AQ63" i="12"/>
  <c r="AR63" i="12"/>
  <c r="AS63" i="12"/>
  <c r="AT63" i="12"/>
  <c r="AC43" i="12"/>
  <c r="AD43" i="12"/>
  <c r="AE43" i="12"/>
  <c r="AF43" i="12"/>
  <c r="AG43" i="12"/>
  <c r="AH43" i="12"/>
  <c r="AI43" i="12"/>
  <c r="AJ43" i="12"/>
  <c r="AK43" i="12"/>
  <c r="AL43" i="12"/>
  <c r="AM43" i="12"/>
  <c r="AN43" i="12"/>
  <c r="AO43" i="12"/>
  <c r="AP43" i="12"/>
  <c r="AQ43" i="12"/>
  <c r="AR43" i="12"/>
  <c r="AS43" i="12"/>
  <c r="AT43" i="12"/>
  <c r="AC53" i="12"/>
  <c r="AD53" i="12"/>
  <c r="AE53" i="12"/>
  <c r="AF53" i="12"/>
  <c r="AG53" i="12"/>
  <c r="AH53" i="12"/>
  <c r="AI53" i="12"/>
  <c r="AJ53" i="12"/>
  <c r="AK53" i="12"/>
  <c r="AL53" i="12"/>
  <c r="AM53" i="12"/>
  <c r="AN53" i="12"/>
  <c r="AO53" i="12"/>
  <c r="AP53" i="12"/>
  <c r="AQ53" i="12"/>
  <c r="AR53" i="12"/>
  <c r="AS53" i="12"/>
  <c r="AT53" i="12"/>
  <c r="AC18" i="12"/>
  <c r="AD18" i="12"/>
  <c r="AE18" i="12"/>
  <c r="AF18" i="12"/>
  <c r="AG18" i="12"/>
  <c r="AH18" i="12"/>
  <c r="AI18" i="12"/>
  <c r="AJ18" i="12"/>
  <c r="AK18" i="12"/>
  <c r="AL18" i="12"/>
  <c r="AM18" i="12"/>
  <c r="AN18" i="12"/>
  <c r="AO18" i="12"/>
  <c r="AP18" i="12"/>
  <c r="AQ18" i="12"/>
  <c r="AR18" i="12"/>
  <c r="AS18" i="12"/>
  <c r="AT18" i="12"/>
  <c r="AC48" i="12"/>
  <c r="AD48" i="12"/>
  <c r="AE48" i="12"/>
  <c r="AF48" i="12"/>
  <c r="AG48" i="12"/>
  <c r="AH48" i="12"/>
  <c r="AI48" i="12"/>
  <c r="AJ48" i="12"/>
  <c r="AK48" i="12"/>
  <c r="AL48" i="12"/>
  <c r="AM48" i="12"/>
  <c r="AN48" i="12"/>
  <c r="AO48" i="12"/>
  <c r="AP48" i="12"/>
  <c r="AQ48" i="12"/>
  <c r="AR48" i="12"/>
  <c r="AS48" i="12"/>
  <c r="AT48" i="12"/>
  <c r="AC49" i="12"/>
  <c r="AD49" i="12"/>
  <c r="AE49" i="12"/>
  <c r="AF49" i="12"/>
  <c r="AG49" i="12"/>
  <c r="AH49" i="12"/>
  <c r="AI49" i="12"/>
  <c r="AJ49" i="12"/>
  <c r="AK49" i="12"/>
  <c r="AL49" i="12"/>
  <c r="AM49" i="12"/>
  <c r="AN49" i="12"/>
  <c r="AO49" i="12"/>
  <c r="AP49" i="12"/>
  <c r="AQ49" i="12"/>
  <c r="AR49" i="12"/>
  <c r="AS49" i="12"/>
  <c r="AT49" i="12"/>
  <c r="AC50" i="12"/>
  <c r="AD50" i="12"/>
  <c r="AE50" i="12"/>
  <c r="AF50" i="12"/>
  <c r="AG50" i="12"/>
  <c r="AH50" i="12"/>
  <c r="AI50" i="12"/>
  <c r="AJ50" i="12"/>
  <c r="AK50" i="12"/>
  <c r="AL50" i="12"/>
  <c r="AM50" i="12"/>
  <c r="AN50" i="12"/>
  <c r="AO50" i="12"/>
  <c r="AP50" i="12"/>
  <c r="AQ50" i="12"/>
  <c r="AR50" i="12"/>
  <c r="AS50" i="12"/>
  <c r="AT50" i="12"/>
  <c r="AC31" i="12"/>
  <c r="AD31" i="12"/>
  <c r="AE31" i="12"/>
  <c r="AF31" i="12"/>
  <c r="AG31" i="12"/>
  <c r="AH31" i="12"/>
  <c r="AI31" i="12"/>
  <c r="AJ31" i="12"/>
  <c r="AK31" i="12"/>
  <c r="AL31" i="12"/>
  <c r="AM31" i="12"/>
  <c r="AN31" i="12"/>
  <c r="AO31" i="12"/>
  <c r="AP31" i="12"/>
  <c r="AQ31" i="12"/>
  <c r="AR31" i="12"/>
  <c r="AS31" i="12"/>
  <c r="AT31" i="12"/>
  <c r="AC55" i="12"/>
  <c r="AD55" i="12"/>
  <c r="AE55" i="12"/>
  <c r="AF55" i="12"/>
  <c r="AG55" i="12"/>
  <c r="AH55" i="12"/>
  <c r="AI55" i="12"/>
  <c r="AJ55" i="12"/>
  <c r="AK55" i="12"/>
  <c r="AL55" i="12"/>
  <c r="AM55" i="12"/>
  <c r="AN55" i="12"/>
  <c r="AO55" i="12"/>
  <c r="AP55" i="12"/>
  <c r="AQ55" i="12"/>
  <c r="AR55" i="12"/>
  <c r="AS55" i="12"/>
  <c r="AT55" i="12"/>
  <c r="AC54" i="12"/>
  <c r="AD54" i="12"/>
  <c r="AE54" i="12"/>
  <c r="AF54" i="12"/>
  <c r="AG54" i="12"/>
  <c r="AH54" i="12"/>
  <c r="AI54" i="12"/>
  <c r="AJ54" i="12"/>
  <c r="AK54" i="12"/>
  <c r="AL54" i="12"/>
  <c r="AM54" i="12"/>
  <c r="AN54" i="12"/>
  <c r="AO54" i="12"/>
  <c r="AP54" i="12"/>
  <c r="AQ54" i="12"/>
  <c r="AR54" i="12"/>
  <c r="AS54" i="12"/>
  <c r="AT54" i="12"/>
  <c r="AC9" i="12"/>
  <c r="AD9" i="12"/>
  <c r="AE9" i="12"/>
  <c r="AF9" i="12"/>
  <c r="AG9" i="12"/>
  <c r="AH9" i="12"/>
  <c r="AI9" i="12"/>
  <c r="AJ9" i="12"/>
  <c r="AK9" i="12"/>
  <c r="AL9" i="12"/>
  <c r="AM9" i="12"/>
  <c r="AN9" i="12"/>
  <c r="AO9" i="12"/>
  <c r="AP9" i="12"/>
  <c r="AQ9" i="12"/>
  <c r="AR9" i="12"/>
  <c r="AS9" i="12"/>
  <c r="AT9" i="12"/>
  <c r="AC30" i="12"/>
  <c r="AD30" i="12"/>
  <c r="AE30" i="12"/>
  <c r="AF30" i="12"/>
  <c r="AG30" i="12"/>
  <c r="AH30" i="12"/>
  <c r="AI30" i="12"/>
  <c r="AJ30" i="12"/>
  <c r="AK30" i="12"/>
  <c r="AL30" i="12"/>
  <c r="AM30" i="12"/>
  <c r="AN30" i="12"/>
  <c r="AO30" i="12"/>
  <c r="AP30" i="12"/>
  <c r="AQ30" i="12"/>
  <c r="AR30" i="12"/>
  <c r="AS30" i="12"/>
  <c r="AT30" i="12"/>
  <c r="AC65" i="12"/>
  <c r="AD65" i="12"/>
  <c r="AE65" i="12"/>
  <c r="AF65" i="12"/>
  <c r="AG65" i="12"/>
  <c r="AH65" i="12"/>
  <c r="AI65" i="12"/>
  <c r="AJ65" i="12"/>
  <c r="AK65" i="12"/>
  <c r="AL65" i="12"/>
  <c r="AM65" i="12"/>
  <c r="AN65" i="12"/>
  <c r="AO65" i="12"/>
  <c r="AP65" i="12"/>
  <c r="AQ65" i="12"/>
  <c r="AR65" i="12"/>
  <c r="AS65" i="12"/>
  <c r="AT65" i="12"/>
  <c r="AC738" i="12"/>
  <c r="AD738" i="12"/>
  <c r="AE738" i="12"/>
  <c r="AF738" i="12"/>
  <c r="AG738" i="12"/>
  <c r="AH738" i="12"/>
  <c r="AI738" i="12"/>
  <c r="AJ738" i="12"/>
  <c r="AK738" i="12"/>
  <c r="AL738" i="12"/>
  <c r="AM738" i="12"/>
  <c r="AN738" i="12"/>
  <c r="AO738" i="12"/>
  <c r="AP738" i="12"/>
  <c r="AQ738" i="12"/>
  <c r="AR738" i="12"/>
  <c r="AS738" i="12"/>
  <c r="AT738" i="12"/>
  <c r="AC13" i="12"/>
  <c r="AD13" i="12"/>
  <c r="AE13" i="12"/>
  <c r="AF13" i="12"/>
  <c r="AG13" i="12"/>
  <c r="AH13" i="12"/>
  <c r="AI13" i="12"/>
  <c r="AJ13" i="12"/>
  <c r="AK13" i="12"/>
  <c r="AL13" i="12"/>
  <c r="AM13" i="12"/>
  <c r="AN13" i="12"/>
  <c r="AO13" i="12"/>
  <c r="AP13" i="12"/>
  <c r="AQ13" i="12"/>
  <c r="AR13" i="12"/>
  <c r="AS13" i="12"/>
  <c r="AT13" i="12"/>
  <c r="AC19" i="12"/>
  <c r="AD19" i="12"/>
  <c r="AE19" i="12"/>
  <c r="AF19" i="12"/>
  <c r="AG19" i="12"/>
  <c r="AH19" i="12"/>
  <c r="AI19" i="12"/>
  <c r="AJ19" i="12"/>
  <c r="AK19" i="12"/>
  <c r="AL19" i="12"/>
  <c r="AM19" i="12"/>
  <c r="AN19" i="12"/>
  <c r="AO19" i="12"/>
  <c r="AP19" i="12"/>
  <c r="AQ19" i="12"/>
  <c r="AR19" i="12"/>
  <c r="AS19" i="12"/>
  <c r="AT19" i="12"/>
  <c r="AC57" i="12"/>
  <c r="AD57" i="12"/>
  <c r="AE57" i="12"/>
  <c r="AF57" i="12"/>
  <c r="AG57" i="12"/>
  <c r="AH57" i="12"/>
  <c r="AI57" i="12"/>
  <c r="AJ57" i="12"/>
  <c r="AK57" i="12"/>
  <c r="AL57" i="12"/>
  <c r="AM57" i="12"/>
  <c r="AN57" i="12"/>
  <c r="AO57" i="12"/>
  <c r="AP57" i="12"/>
  <c r="AQ57" i="12"/>
  <c r="AR57" i="12"/>
  <c r="AS57" i="12"/>
  <c r="AT57" i="12"/>
  <c r="AC59" i="12"/>
  <c r="AD59" i="12"/>
  <c r="AE59" i="12"/>
  <c r="AF59" i="12"/>
  <c r="AG59" i="12"/>
  <c r="AH59" i="12"/>
  <c r="AI59" i="12"/>
  <c r="AJ59" i="12"/>
  <c r="AK59" i="12"/>
  <c r="AL59" i="12"/>
  <c r="AM59" i="12"/>
  <c r="AN59" i="12"/>
  <c r="AO59" i="12"/>
  <c r="AP59" i="12"/>
  <c r="AQ59" i="12"/>
  <c r="AR59" i="12"/>
  <c r="AS59" i="12"/>
  <c r="AT59" i="12"/>
  <c r="AC60" i="12"/>
  <c r="AD60" i="12"/>
  <c r="AE60" i="12"/>
  <c r="AF60" i="12"/>
  <c r="AG60" i="12"/>
  <c r="AH60" i="12"/>
  <c r="AI60" i="12"/>
  <c r="AJ60" i="12"/>
  <c r="AK60" i="12"/>
  <c r="AL60" i="12"/>
  <c r="AM60" i="12"/>
  <c r="AN60" i="12"/>
  <c r="AO60" i="12"/>
  <c r="AP60" i="12"/>
  <c r="AQ60" i="12"/>
  <c r="AR60" i="12"/>
  <c r="AS60" i="12"/>
  <c r="AT60" i="12"/>
  <c r="AC33" i="12"/>
  <c r="AD33" i="12"/>
  <c r="AE33" i="12"/>
  <c r="AF33" i="12"/>
  <c r="AG33" i="12"/>
  <c r="AH33" i="12"/>
  <c r="AI33" i="12"/>
  <c r="AJ33" i="12"/>
  <c r="AK33" i="12"/>
  <c r="AL33" i="12"/>
  <c r="AM33" i="12"/>
  <c r="AN33" i="12"/>
  <c r="AO33" i="12"/>
  <c r="AP33" i="12"/>
  <c r="AQ33" i="12"/>
  <c r="AR33" i="12"/>
  <c r="AS33" i="12"/>
  <c r="AT33" i="12"/>
  <c r="AC62" i="12"/>
  <c r="AD62" i="12"/>
  <c r="AE62" i="12"/>
  <c r="AF62" i="12"/>
  <c r="AG62" i="12"/>
  <c r="AH62" i="12"/>
  <c r="AI62" i="12"/>
  <c r="AJ62" i="12"/>
  <c r="AK62" i="12"/>
  <c r="AL62" i="12"/>
  <c r="AM62" i="12"/>
  <c r="AN62" i="12"/>
  <c r="AO62" i="12"/>
  <c r="AP62" i="12"/>
  <c r="AQ62" i="12"/>
  <c r="AR62" i="12"/>
  <c r="AS62" i="12"/>
  <c r="AT62" i="12"/>
  <c r="AC61" i="12"/>
  <c r="AD61" i="12"/>
  <c r="AE61" i="12"/>
  <c r="AF61" i="12"/>
  <c r="AG61" i="12"/>
  <c r="AH61" i="12"/>
  <c r="AI61" i="12"/>
  <c r="AJ61" i="12"/>
  <c r="AK61" i="12"/>
  <c r="AL61" i="12"/>
  <c r="AM61" i="12"/>
  <c r="AN61" i="12"/>
  <c r="AO61" i="12"/>
  <c r="AP61" i="12"/>
  <c r="AQ61" i="12"/>
  <c r="AR61" i="12"/>
  <c r="AS61" i="12"/>
  <c r="AT61" i="12"/>
  <c r="AC32" i="12"/>
  <c r="AD32" i="12"/>
  <c r="AE32" i="12"/>
  <c r="AF32" i="12"/>
  <c r="AG32" i="12"/>
  <c r="AH32" i="12"/>
  <c r="AI32" i="12"/>
  <c r="AJ32" i="12"/>
  <c r="AK32" i="12"/>
  <c r="AL32" i="12"/>
  <c r="AM32" i="12"/>
  <c r="AN32" i="12"/>
  <c r="AO32" i="12"/>
  <c r="AP32" i="12"/>
  <c r="AQ32" i="12"/>
  <c r="AR32" i="12"/>
  <c r="AS32" i="12"/>
  <c r="AT32" i="12"/>
  <c r="AC29" i="12"/>
  <c r="AD29" i="12"/>
  <c r="AE29" i="12"/>
  <c r="AF29" i="12"/>
  <c r="AG29" i="12"/>
  <c r="AH29" i="12"/>
  <c r="AI29" i="12"/>
  <c r="AJ29" i="12"/>
  <c r="AK29" i="12"/>
  <c r="AL29" i="12"/>
  <c r="AM29" i="12"/>
  <c r="AN29" i="12"/>
  <c r="AO29" i="12"/>
  <c r="AP29" i="12"/>
  <c r="AQ29" i="12"/>
  <c r="AR29" i="12"/>
  <c r="AS29" i="12"/>
  <c r="AT29" i="12"/>
  <c r="AC647" i="12"/>
  <c r="AD647" i="12"/>
  <c r="AE647" i="12"/>
  <c r="AF647" i="12"/>
  <c r="AG647" i="12"/>
  <c r="AH647" i="12"/>
  <c r="AI647" i="12"/>
  <c r="AJ647" i="12"/>
  <c r="AK647" i="12"/>
  <c r="AL647" i="12"/>
  <c r="AM647" i="12"/>
  <c r="AN647" i="12"/>
  <c r="AO647" i="12"/>
  <c r="AP647" i="12"/>
  <c r="AQ647" i="12"/>
  <c r="AR647" i="12"/>
  <c r="AS647" i="12"/>
  <c r="AT647" i="12"/>
  <c r="AC64" i="12"/>
  <c r="AD64" i="12"/>
  <c r="AE64" i="12"/>
  <c r="AF64" i="12"/>
  <c r="AG64" i="12"/>
  <c r="AH64" i="12"/>
  <c r="AI64" i="12"/>
  <c r="AJ64" i="12"/>
  <c r="AK64" i="12"/>
  <c r="AL64" i="12"/>
  <c r="AM64" i="12"/>
  <c r="AN64" i="12"/>
  <c r="AO64" i="12"/>
  <c r="AP64" i="12"/>
  <c r="AQ64" i="12"/>
  <c r="AR64" i="12"/>
  <c r="AS64" i="12"/>
  <c r="AT64" i="12"/>
  <c r="AC66" i="12"/>
  <c r="AD66" i="12"/>
  <c r="AE66" i="12"/>
  <c r="AF66" i="12"/>
  <c r="AG66" i="12"/>
  <c r="AH66" i="12"/>
  <c r="AI66" i="12"/>
  <c r="AJ66" i="12"/>
  <c r="AK66" i="12"/>
  <c r="AL66" i="12"/>
  <c r="AM66" i="12"/>
  <c r="AN66" i="12"/>
  <c r="AO66" i="12"/>
  <c r="AP66" i="12"/>
  <c r="AQ66" i="12"/>
  <c r="AR66" i="12"/>
  <c r="AS66" i="12"/>
  <c r="AT66" i="12"/>
  <c r="AC69" i="12"/>
  <c r="AD69" i="12"/>
  <c r="AE69" i="12"/>
  <c r="AF69" i="12"/>
  <c r="AG69" i="12"/>
  <c r="AH69" i="12"/>
  <c r="AI69" i="12"/>
  <c r="AJ69" i="12"/>
  <c r="AK69" i="12"/>
  <c r="AL69" i="12"/>
  <c r="AM69" i="12"/>
  <c r="AN69" i="12"/>
  <c r="AO69" i="12"/>
  <c r="AP69" i="12"/>
  <c r="AQ69" i="12"/>
  <c r="AR69" i="12"/>
  <c r="AS69" i="12"/>
  <c r="AT69" i="12"/>
  <c r="AC20" i="12"/>
  <c r="AD20" i="12"/>
  <c r="AE20" i="12"/>
  <c r="AF20" i="12"/>
  <c r="AG20" i="12"/>
  <c r="AH20" i="12"/>
  <c r="AI20" i="12"/>
  <c r="AJ20" i="12"/>
  <c r="AK20" i="12"/>
  <c r="AL20" i="12"/>
  <c r="AM20" i="12"/>
  <c r="AN20" i="12"/>
  <c r="AO20" i="12"/>
  <c r="AP20" i="12"/>
  <c r="AQ20" i="12"/>
  <c r="AR20" i="12"/>
  <c r="AS20" i="12"/>
  <c r="AT20" i="12"/>
  <c r="AC71" i="12"/>
  <c r="AD71" i="12"/>
  <c r="AE71" i="12"/>
  <c r="AF71" i="12"/>
  <c r="AG71" i="12"/>
  <c r="AH71" i="12"/>
  <c r="AI71" i="12"/>
  <c r="AJ71" i="12"/>
  <c r="AK71" i="12"/>
  <c r="AL71" i="12"/>
  <c r="AM71" i="12"/>
  <c r="AN71" i="12"/>
  <c r="AO71" i="12"/>
  <c r="AP71" i="12"/>
  <c r="AQ71" i="12"/>
  <c r="AR71" i="12"/>
  <c r="AS71" i="12"/>
  <c r="AT71" i="12"/>
  <c r="AC75" i="12"/>
  <c r="AD75" i="12"/>
  <c r="AE75" i="12"/>
  <c r="AF75" i="12"/>
  <c r="AG75" i="12"/>
  <c r="AH75" i="12"/>
  <c r="AI75" i="12"/>
  <c r="AJ75" i="12"/>
  <c r="AK75" i="12"/>
  <c r="AL75" i="12"/>
  <c r="AM75" i="12"/>
  <c r="AN75" i="12"/>
  <c r="AO75" i="12"/>
  <c r="AP75" i="12"/>
  <c r="AQ75" i="12"/>
  <c r="AR75" i="12"/>
  <c r="AS75" i="12"/>
  <c r="AT75" i="12"/>
  <c r="AC70" i="12"/>
  <c r="AD70" i="12"/>
  <c r="AE70" i="12"/>
  <c r="AF70" i="12"/>
  <c r="AG70" i="12"/>
  <c r="AH70" i="12"/>
  <c r="AI70" i="12"/>
  <c r="AJ70" i="12"/>
  <c r="AK70" i="12"/>
  <c r="AL70" i="12"/>
  <c r="AM70" i="12"/>
  <c r="AN70" i="12"/>
  <c r="AO70" i="12"/>
  <c r="AP70" i="12"/>
  <c r="AQ70" i="12"/>
  <c r="AR70" i="12"/>
  <c r="AS70" i="12"/>
  <c r="AT70" i="12"/>
  <c r="AC74" i="12"/>
  <c r="AD74" i="12"/>
  <c r="AE74" i="12"/>
  <c r="AF74" i="12"/>
  <c r="AG74" i="12"/>
  <c r="AH74" i="12"/>
  <c r="AI74" i="12"/>
  <c r="AJ74" i="12"/>
  <c r="AK74" i="12"/>
  <c r="AL74" i="12"/>
  <c r="AM74" i="12"/>
  <c r="AN74" i="12"/>
  <c r="AO74" i="12"/>
  <c r="AP74" i="12"/>
  <c r="AQ74" i="12"/>
  <c r="AR74" i="12"/>
  <c r="AS74" i="12"/>
  <c r="AT74" i="12"/>
  <c r="AC79" i="12"/>
  <c r="AD79" i="12"/>
  <c r="AE79" i="12"/>
  <c r="AF79" i="12"/>
  <c r="AG79" i="12"/>
  <c r="AH79" i="12"/>
  <c r="AI79" i="12"/>
  <c r="AJ79" i="12"/>
  <c r="AK79" i="12"/>
  <c r="AL79" i="12"/>
  <c r="AM79" i="12"/>
  <c r="AN79" i="12"/>
  <c r="AO79" i="12"/>
  <c r="AP79" i="12"/>
  <c r="AQ79" i="12"/>
  <c r="AR79" i="12"/>
  <c r="AS79" i="12"/>
  <c r="AT79" i="12"/>
  <c r="AC101" i="12"/>
  <c r="AD101" i="12"/>
  <c r="AE101" i="12"/>
  <c r="AF101" i="12"/>
  <c r="AG101" i="12"/>
  <c r="AH101" i="12"/>
  <c r="AI101" i="12"/>
  <c r="AJ101" i="12"/>
  <c r="AK101" i="12"/>
  <c r="AL101" i="12"/>
  <c r="AM101" i="12"/>
  <c r="AN101" i="12"/>
  <c r="AO101" i="12"/>
  <c r="AP101" i="12"/>
  <c r="AQ101" i="12"/>
  <c r="AR101" i="12"/>
  <c r="AS101" i="12"/>
  <c r="AT101" i="12"/>
  <c r="AC87" i="12"/>
  <c r="AD87" i="12"/>
  <c r="AE87" i="12"/>
  <c r="AF87" i="12"/>
  <c r="AG87" i="12"/>
  <c r="AH87" i="12"/>
  <c r="AI87" i="12"/>
  <c r="AJ87" i="12"/>
  <c r="AK87" i="12"/>
  <c r="AL87" i="12"/>
  <c r="AM87" i="12"/>
  <c r="AN87" i="12"/>
  <c r="AO87" i="12"/>
  <c r="AP87" i="12"/>
  <c r="AQ87" i="12"/>
  <c r="AR87" i="12"/>
  <c r="AS87" i="12"/>
  <c r="AT87" i="12"/>
  <c r="AC83" i="12"/>
  <c r="AD83" i="12"/>
  <c r="AE83" i="12"/>
  <c r="AF83" i="12"/>
  <c r="AG83" i="12"/>
  <c r="AH83" i="12"/>
  <c r="AI83" i="12"/>
  <c r="AJ83" i="12"/>
  <c r="AK83" i="12"/>
  <c r="AL83" i="12"/>
  <c r="AM83" i="12"/>
  <c r="AN83" i="12"/>
  <c r="AO83" i="12"/>
  <c r="AP83" i="12"/>
  <c r="AQ83" i="12"/>
  <c r="AR83" i="12"/>
  <c r="AS83" i="12"/>
  <c r="AT83" i="12"/>
  <c r="AC116" i="12"/>
  <c r="AD116" i="12"/>
  <c r="AE116" i="12"/>
  <c r="AF116" i="12"/>
  <c r="AG116" i="12"/>
  <c r="AH116" i="12"/>
  <c r="AI116" i="12"/>
  <c r="AJ116" i="12"/>
  <c r="AK116" i="12"/>
  <c r="AL116" i="12"/>
  <c r="AM116" i="12"/>
  <c r="AN116" i="12"/>
  <c r="AO116" i="12"/>
  <c r="AP116" i="12"/>
  <c r="AQ116" i="12"/>
  <c r="AR116" i="12"/>
  <c r="AS116" i="12"/>
  <c r="AT116" i="12"/>
  <c r="AC106" i="12"/>
  <c r="AD106" i="12"/>
  <c r="AE106" i="12"/>
  <c r="AF106" i="12"/>
  <c r="AG106" i="12"/>
  <c r="AH106" i="12"/>
  <c r="AI106" i="12"/>
  <c r="AJ106" i="12"/>
  <c r="AK106" i="12"/>
  <c r="AL106" i="12"/>
  <c r="AM106" i="12"/>
  <c r="AN106" i="12"/>
  <c r="AO106" i="12"/>
  <c r="AP106" i="12"/>
  <c r="AQ106" i="12"/>
  <c r="AR106" i="12"/>
  <c r="AS106" i="12"/>
  <c r="AT106" i="12"/>
  <c r="AC102" i="12"/>
  <c r="AD102" i="12"/>
  <c r="AE102" i="12"/>
  <c r="AF102" i="12"/>
  <c r="AG102" i="12"/>
  <c r="AH102" i="12"/>
  <c r="AI102" i="12"/>
  <c r="AJ102" i="12"/>
  <c r="AK102" i="12"/>
  <c r="AL102" i="12"/>
  <c r="AM102" i="12"/>
  <c r="AN102" i="12"/>
  <c r="AO102" i="12"/>
  <c r="AP102" i="12"/>
  <c r="AQ102" i="12"/>
  <c r="AR102" i="12"/>
  <c r="AS102" i="12"/>
  <c r="AT102" i="12"/>
  <c r="AC96" i="12"/>
  <c r="AD96" i="12"/>
  <c r="AE96" i="12"/>
  <c r="AF96" i="12"/>
  <c r="AG96" i="12"/>
  <c r="AH96" i="12"/>
  <c r="AI96" i="12"/>
  <c r="AJ96" i="12"/>
  <c r="AK96" i="12"/>
  <c r="AL96" i="12"/>
  <c r="AM96" i="12"/>
  <c r="AN96" i="12"/>
  <c r="AO96" i="12"/>
  <c r="AP96" i="12"/>
  <c r="AQ96" i="12"/>
  <c r="AR96" i="12"/>
  <c r="AS96" i="12"/>
  <c r="AT96" i="12"/>
  <c r="AC98" i="12"/>
  <c r="AD98" i="12"/>
  <c r="AE98" i="12"/>
  <c r="AF98" i="12"/>
  <c r="AG98" i="12"/>
  <c r="AH98" i="12"/>
  <c r="AI98" i="12"/>
  <c r="AJ98" i="12"/>
  <c r="AK98" i="12"/>
  <c r="AL98" i="12"/>
  <c r="AM98" i="12"/>
  <c r="AN98" i="12"/>
  <c r="AO98" i="12"/>
  <c r="AP98" i="12"/>
  <c r="AQ98" i="12"/>
  <c r="AR98" i="12"/>
  <c r="AS98" i="12"/>
  <c r="AT98" i="12"/>
  <c r="AC519" i="12"/>
  <c r="AD519" i="12"/>
  <c r="AE519" i="12"/>
  <c r="AF519" i="12"/>
  <c r="AG519" i="12"/>
  <c r="AH519" i="12"/>
  <c r="AI519" i="12"/>
  <c r="AJ519" i="12"/>
  <c r="AK519" i="12"/>
  <c r="AL519" i="12"/>
  <c r="AM519" i="12"/>
  <c r="AN519" i="12"/>
  <c r="AO519" i="12"/>
  <c r="AP519" i="12"/>
  <c r="AQ519" i="12"/>
  <c r="AR519" i="12"/>
  <c r="AS519" i="12"/>
  <c r="AT519" i="12"/>
  <c r="AC99" i="12"/>
  <c r="AD99" i="12"/>
  <c r="AE99" i="12"/>
  <c r="AF99" i="12"/>
  <c r="AG99" i="12"/>
  <c r="AH99" i="12"/>
  <c r="AI99" i="12"/>
  <c r="AJ99" i="12"/>
  <c r="AK99" i="12"/>
  <c r="AL99" i="12"/>
  <c r="AM99" i="12"/>
  <c r="AN99" i="12"/>
  <c r="AO99" i="12"/>
  <c r="AP99" i="12"/>
  <c r="AQ99" i="12"/>
  <c r="AR99" i="12"/>
  <c r="AS99" i="12"/>
  <c r="AT99" i="12"/>
  <c r="AC93" i="12"/>
  <c r="AD93" i="12"/>
  <c r="AE93" i="12"/>
  <c r="AF93" i="12"/>
  <c r="AG93" i="12"/>
  <c r="AH93" i="12"/>
  <c r="AI93" i="12"/>
  <c r="AJ93" i="12"/>
  <c r="AK93" i="12"/>
  <c r="AL93" i="12"/>
  <c r="AM93" i="12"/>
  <c r="AN93" i="12"/>
  <c r="AO93" i="12"/>
  <c r="AP93" i="12"/>
  <c r="AQ93" i="12"/>
  <c r="AR93" i="12"/>
  <c r="AS93" i="12"/>
  <c r="AT93" i="12"/>
  <c r="AC84" i="12"/>
  <c r="AD84" i="12"/>
  <c r="AE84" i="12"/>
  <c r="AF84" i="12"/>
  <c r="AG84" i="12"/>
  <c r="AH84" i="12"/>
  <c r="AI84" i="12"/>
  <c r="AJ84" i="12"/>
  <c r="AK84" i="12"/>
  <c r="AL84" i="12"/>
  <c r="AM84" i="12"/>
  <c r="AN84" i="12"/>
  <c r="AO84" i="12"/>
  <c r="AP84" i="12"/>
  <c r="AQ84" i="12"/>
  <c r="AR84" i="12"/>
  <c r="AS84" i="12"/>
  <c r="AT84" i="12"/>
  <c r="AC94" i="12"/>
  <c r="AD94" i="12"/>
  <c r="AE94" i="12"/>
  <c r="AF94" i="12"/>
  <c r="AG94" i="12"/>
  <c r="AH94" i="12"/>
  <c r="AI94" i="12"/>
  <c r="AJ94" i="12"/>
  <c r="AK94" i="12"/>
  <c r="AL94" i="12"/>
  <c r="AM94" i="12"/>
  <c r="AN94" i="12"/>
  <c r="AO94" i="12"/>
  <c r="AP94" i="12"/>
  <c r="AQ94" i="12"/>
  <c r="AR94" i="12"/>
  <c r="AS94" i="12"/>
  <c r="AT94" i="12"/>
  <c r="AC653" i="12"/>
  <c r="AD653" i="12"/>
  <c r="AE653" i="12"/>
  <c r="AF653" i="12"/>
  <c r="AG653" i="12"/>
  <c r="AH653" i="12"/>
  <c r="AI653" i="12"/>
  <c r="AJ653" i="12"/>
  <c r="AK653" i="12"/>
  <c r="AL653" i="12"/>
  <c r="AM653" i="12"/>
  <c r="AN653" i="12"/>
  <c r="AO653" i="12"/>
  <c r="AP653" i="12"/>
  <c r="AQ653" i="12"/>
  <c r="AR653" i="12"/>
  <c r="AS653" i="12"/>
  <c r="AT653" i="12"/>
  <c r="AC89" i="12"/>
  <c r="AD89" i="12"/>
  <c r="AE89" i="12"/>
  <c r="AF89" i="12"/>
  <c r="AG89" i="12"/>
  <c r="AH89" i="12"/>
  <c r="AI89" i="12"/>
  <c r="AJ89" i="12"/>
  <c r="AK89" i="12"/>
  <c r="AL89" i="12"/>
  <c r="AM89" i="12"/>
  <c r="AN89" i="12"/>
  <c r="AO89" i="12"/>
  <c r="AP89" i="12"/>
  <c r="AQ89" i="12"/>
  <c r="AR89" i="12"/>
  <c r="AS89" i="12"/>
  <c r="AT89" i="12"/>
  <c r="AC85" i="12"/>
  <c r="AD85" i="12"/>
  <c r="AE85" i="12"/>
  <c r="AF85" i="12"/>
  <c r="AG85" i="12"/>
  <c r="AH85" i="12"/>
  <c r="AI85" i="12"/>
  <c r="AJ85" i="12"/>
  <c r="AK85" i="12"/>
  <c r="AL85" i="12"/>
  <c r="AM85" i="12"/>
  <c r="AN85" i="12"/>
  <c r="AO85" i="12"/>
  <c r="AP85" i="12"/>
  <c r="AQ85" i="12"/>
  <c r="AR85" i="12"/>
  <c r="AS85" i="12"/>
  <c r="AT85" i="12"/>
  <c r="AC97" i="12"/>
  <c r="AD97" i="12"/>
  <c r="AE97" i="12"/>
  <c r="AF97" i="12"/>
  <c r="AG97" i="12"/>
  <c r="AH97" i="12"/>
  <c r="AI97" i="12"/>
  <c r="AJ97" i="12"/>
  <c r="AK97" i="12"/>
  <c r="AL97" i="12"/>
  <c r="AM97" i="12"/>
  <c r="AN97" i="12"/>
  <c r="AO97" i="12"/>
  <c r="AP97" i="12"/>
  <c r="AQ97" i="12"/>
  <c r="AR97" i="12"/>
  <c r="AS97" i="12"/>
  <c r="AT97" i="12"/>
  <c r="AC100" i="12"/>
  <c r="AD100" i="12"/>
  <c r="AE100" i="12"/>
  <c r="AF100" i="12"/>
  <c r="AG100" i="12"/>
  <c r="AH100" i="12"/>
  <c r="AI100" i="12"/>
  <c r="AJ100" i="12"/>
  <c r="AK100" i="12"/>
  <c r="AL100" i="12"/>
  <c r="AM100" i="12"/>
  <c r="AN100" i="12"/>
  <c r="AO100" i="12"/>
  <c r="AP100" i="12"/>
  <c r="AQ100" i="12"/>
  <c r="AR100" i="12"/>
  <c r="AS100" i="12"/>
  <c r="AT100" i="12"/>
  <c r="AC105" i="12"/>
  <c r="AD105" i="12"/>
  <c r="AE105" i="12"/>
  <c r="AF105" i="12"/>
  <c r="AG105" i="12"/>
  <c r="AH105" i="12"/>
  <c r="AI105" i="12"/>
  <c r="AJ105" i="12"/>
  <c r="AK105" i="12"/>
  <c r="AL105" i="12"/>
  <c r="AM105" i="12"/>
  <c r="AN105" i="12"/>
  <c r="AO105" i="12"/>
  <c r="AP105" i="12"/>
  <c r="AQ105" i="12"/>
  <c r="AR105" i="12"/>
  <c r="AS105" i="12"/>
  <c r="AT105" i="12"/>
  <c r="AC81" i="12"/>
  <c r="AD81" i="12"/>
  <c r="AE81" i="12"/>
  <c r="AF81" i="12"/>
  <c r="AG81" i="12"/>
  <c r="AH81" i="12"/>
  <c r="AI81" i="12"/>
  <c r="AJ81" i="12"/>
  <c r="AK81" i="12"/>
  <c r="AL81" i="12"/>
  <c r="AM81" i="12"/>
  <c r="AN81" i="12"/>
  <c r="AO81" i="12"/>
  <c r="AP81" i="12"/>
  <c r="AQ81" i="12"/>
  <c r="AR81" i="12"/>
  <c r="AS81" i="12"/>
  <c r="AT81" i="12"/>
  <c r="AC110" i="12"/>
  <c r="AD110" i="12"/>
  <c r="AE110" i="12"/>
  <c r="AF110" i="12"/>
  <c r="AG110" i="12"/>
  <c r="AH110" i="12"/>
  <c r="AI110" i="12"/>
  <c r="AJ110" i="12"/>
  <c r="AK110" i="12"/>
  <c r="AL110" i="12"/>
  <c r="AM110" i="12"/>
  <c r="AN110" i="12"/>
  <c r="AO110" i="12"/>
  <c r="AP110" i="12"/>
  <c r="AQ110" i="12"/>
  <c r="AR110" i="12"/>
  <c r="AS110" i="12"/>
  <c r="AT110" i="12"/>
  <c r="AC104" i="12"/>
  <c r="AD104" i="12"/>
  <c r="AE104" i="12"/>
  <c r="AF104" i="12"/>
  <c r="AG104" i="12"/>
  <c r="AH104" i="12"/>
  <c r="AI104" i="12"/>
  <c r="AJ104" i="12"/>
  <c r="AK104" i="12"/>
  <c r="AL104" i="12"/>
  <c r="AM104" i="12"/>
  <c r="AN104" i="12"/>
  <c r="AO104" i="12"/>
  <c r="AP104" i="12"/>
  <c r="AQ104" i="12"/>
  <c r="AR104" i="12"/>
  <c r="AS104" i="12"/>
  <c r="AT104" i="12"/>
  <c r="AC72" i="12"/>
  <c r="AD72" i="12"/>
  <c r="AE72" i="12"/>
  <c r="AF72" i="12"/>
  <c r="AG72" i="12"/>
  <c r="AH72" i="12"/>
  <c r="AI72" i="12"/>
  <c r="AJ72" i="12"/>
  <c r="AK72" i="12"/>
  <c r="AL72" i="12"/>
  <c r="AM72" i="12"/>
  <c r="AN72" i="12"/>
  <c r="AO72" i="12"/>
  <c r="AP72" i="12"/>
  <c r="AQ72" i="12"/>
  <c r="AR72" i="12"/>
  <c r="AS72" i="12"/>
  <c r="AT72" i="12"/>
  <c r="AC109" i="12"/>
  <c r="AD109" i="12"/>
  <c r="AE109" i="12"/>
  <c r="AF109" i="12"/>
  <c r="AG109" i="12"/>
  <c r="AH109" i="12"/>
  <c r="AI109" i="12"/>
  <c r="AJ109" i="12"/>
  <c r="AK109" i="12"/>
  <c r="AL109" i="12"/>
  <c r="AM109" i="12"/>
  <c r="AN109" i="12"/>
  <c r="AO109" i="12"/>
  <c r="AP109" i="12"/>
  <c r="AQ109" i="12"/>
  <c r="AR109" i="12"/>
  <c r="AS109" i="12"/>
  <c r="AT109" i="12"/>
  <c r="AC82" i="12"/>
  <c r="AD82" i="12"/>
  <c r="AE82" i="12"/>
  <c r="AF82" i="12"/>
  <c r="AG82" i="12"/>
  <c r="AH82" i="12"/>
  <c r="AI82" i="12"/>
  <c r="AJ82" i="12"/>
  <c r="AK82" i="12"/>
  <c r="AL82" i="12"/>
  <c r="AM82" i="12"/>
  <c r="AN82" i="12"/>
  <c r="AO82" i="12"/>
  <c r="AP82" i="12"/>
  <c r="AQ82" i="12"/>
  <c r="AR82" i="12"/>
  <c r="AS82" i="12"/>
  <c r="AT82" i="12"/>
  <c r="AC95" i="12"/>
  <c r="AD95" i="12"/>
  <c r="AE95" i="12"/>
  <c r="AF95" i="12"/>
  <c r="AG95" i="12"/>
  <c r="AH95" i="12"/>
  <c r="AI95" i="12"/>
  <c r="AJ95" i="12"/>
  <c r="AK95" i="12"/>
  <c r="AL95" i="12"/>
  <c r="AM95" i="12"/>
  <c r="AN95" i="12"/>
  <c r="AO95" i="12"/>
  <c r="AP95" i="12"/>
  <c r="AQ95" i="12"/>
  <c r="AR95" i="12"/>
  <c r="AS95" i="12"/>
  <c r="AT95" i="12"/>
  <c r="AC108" i="12"/>
  <c r="AD108" i="12"/>
  <c r="AE108" i="12"/>
  <c r="AF108" i="12"/>
  <c r="AG108" i="12"/>
  <c r="AH108" i="12"/>
  <c r="AI108" i="12"/>
  <c r="AJ108" i="12"/>
  <c r="AK108" i="12"/>
  <c r="AL108" i="12"/>
  <c r="AM108" i="12"/>
  <c r="AN108" i="12"/>
  <c r="AO108" i="12"/>
  <c r="AP108" i="12"/>
  <c r="AQ108" i="12"/>
  <c r="AR108" i="12"/>
  <c r="AS108" i="12"/>
  <c r="AT108" i="12"/>
  <c r="AC91" i="12"/>
  <c r="AD91" i="12"/>
  <c r="AE91" i="12"/>
  <c r="AF91" i="12"/>
  <c r="AG91" i="12"/>
  <c r="AH91" i="12"/>
  <c r="AI91" i="12"/>
  <c r="AJ91" i="12"/>
  <c r="AK91" i="12"/>
  <c r="AL91" i="12"/>
  <c r="AM91" i="12"/>
  <c r="AN91" i="12"/>
  <c r="AO91" i="12"/>
  <c r="AP91" i="12"/>
  <c r="AQ91" i="12"/>
  <c r="AR91" i="12"/>
  <c r="AS91" i="12"/>
  <c r="AT91" i="12"/>
  <c r="AC111" i="12"/>
  <c r="AD111" i="12"/>
  <c r="AE111" i="12"/>
  <c r="AF111" i="12"/>
  <c r="AG111" i="12"/>
  <c r="AH111" i="12"/>
  <c r="AI111" i="12"/>
  <c r="AJ111" i="12"/>
  <c r="AK111" i="12"/>
  <c r="AL111" i="12"/>
  <c r="AM111" i="12"/>
  <c r="AN111" i="12"/>
  <c r="AO111" i="12"/>
  <c r="AP111" i="12"/>
  <c r="AQ111" i="12"/>
  <c r="AR111" i="12"/>
  <c r="AS111" i="12"/>
  <c r="AT111" i="12"/>
  <c r="AC92" i="12"/>
  <c r="AD92" i="12"/>
  <c r="AE92" i="12"/>
  <c r="AF92" i="12"/>
  <c r="AG92" i="12"/>
  <c r="AH92" i="12"/>
  <c r="AI92" i="12"/>
  <c r="AJ92" i="12"/>
  <c r="AK92" i="12"/>
  <c r="AL92" i="12"/>
  <c r="AM92" i="12"/>
  <c r="AN92" i="12"/>
  <c r="AO92" i="12"/>
  <c r="AP92" i="12"/>
  <c r="AQ92" i="12"/>
  <c r="AR92" i="12"/>
  <c r="AS92" i="12"/>
  <c r="AT92" i="12"/>
  <c r="AC86" i="12"/>
  <c r="AD86" i="12"/>
  <c r="AE86" i="12"/>
  <c r="AF86" i="12"/>
  <c r="AG86" i="12"/>
  <c r="AH86" i="12"/>
  <c r="AI86" i="12"/>
  <c r="AJ86" i="12"/>
  <c r="AK86" i="12"/>
  <c r="AL86" i="12"/>
  <c r="AM86" i="12"/>
  <c r="AN86" i="12"/>
  <c r="AO86" i="12"/>
  <c r="AP86" i="12"/>
  <c r="AQ86" i="12"/>
  <c r="AR86" i="12"/>
  <c r="AS86" i="12"/>
  <c r="AT86" i="12"/>
  <c r="AC103" i="12"/>
  <c r="AD103" i="12"/>
  <c r="AE103" i="12"/>
  <c r="AF103" i="12"/>
  <c r="AG103" i="12"/>
  <c r="AH103" i="12"/>
  <c r="AI103" i="12"/>
  <c r="AJ103" i="12"/>
  <c r="AK103" i="12"/>
  <c r="AL103" i="12"/>
  <c r="AM103" i="12"/>
  <c r="AN103" i="12"/>
  <c r="AO103" i="12"/>
  <c r="AP103" i="12"/>
  <c r="AQ103" i="12"/>
  <c r="AR103" i="12"/>
  <c r="AS103" i="12"/>
  <c r="AT103" i="12"/>
  <c r="AC137" i="12"/>
  <c r="AD137" i="12"/>
  <c r="AE137" i="12"/>
  <c r="AF137" i="12"/>
  <c r="AG137" i="12"/>
  <c r="AH137" i="12"/>
  <c r="AI137" i="12"/>
  <c r="AJ137" i="12"/>
  <c r="AK137" i="12"/>
  <c r="AL137" i="12"/>
  <c r="AM137" i="12"/>
  <c r="AN137" i="12"/>
  <c r="AO137" i="12"/>
  <c r="AP137" i="12"/>
  <c r="AQ137" i="12"/>
  <c r="AR137" i="12"/>
  <c r="AS137" i="12"/>
  <c r="AT137" i="12"/>
  <c r="AC146" i="12"/>
  <c r="AD146" i="12"/>
  <c r="AE146" i="12"/>
  <c r="AF146" i="12"/>
  <c r="AG146" i="12"/>
  <c r="AH146" i="12"/>
  <c r="AI146" i="12"/>
  <c r="AJ146" i="12"/>
  <c r="AK146" i="12"/>
  <c r="AL146" i="12"/>
  <c r="AM146" i="12"/>
  <c r="AN146" i="12"/>
  <c r="AO146" i="12"/>
  <c r="AP146" i="12"/>
  <c r="AQ146" i="12"/>
  <c r="AR146" i="12"/>
  <c r="AS146" i="12"/>
  <c r="AT146" i="12"/>
  <c r="AC128" i="12"/>
  <c r="AD128" i="12"/>
  <c r="AE128" i="12"/>
  <c r="AF128" i="12"/>
  <c r="AG128" i="12"/>
  <c r="AH128" i="12"/>
  <c r="AI128" i="12"/>
  <c r="AJ128" i="12"/>
  <c r="AK128" i="12"/>
  <c r="AL128" i="12"/>
  <c r="AM128" i="12"/>
  <c r="AN128" i="12"/>
  <c r="AO128" i="12"/>
  <c r="AP128" i="12"/>
  <c r="AQ128" i="12"/>
  <c r="AR128" i="12"/>
  <c r="AS128" i="12"/>
  <c r="AT128" i="12"/>
  <c r="AC182" i="12"/>
  <c r="AD182" i="12"/>
  <c r="AE182" i="12"/>
  <c r="AF182" i="12"/>
  <c r="AG182" i="12"/>
  <c r="AH182" i="12"/>
  <c r="AI182" i="12"/>
  <c r="AJ182" i="12"/>
  <c r="AK182" i="12"/>
  <c r="AL182" i="12"/>
  <c r="AM182" i="12"/>
  <c r="AN182" i="12"/>
  <c r="AO182" i="12"/>
  <c r="AP182" i="12"/>
  <c r="AQ182" i="12"/>
  <c r="AR182" i="12"/>
  <c r="AS182" i="12"/>
  <c r="AT182" i="12"/>
  <c r="AC184" i="12"/>
  <c r="AD184" i="12"/>
  <c r="AE184" i="12"/>
  <c r="AF184" i="12"/>
  <c r="AG184" i="12"/>
  <c r="AH184" i="12"/>
  <c r="AI184" i="12"/>
  <c r="AJ184" i="12"/>
  <c r="AK184" i="12"/>
  <c r="AL184" i="12"/>
  <c r="AM184" i="12"/>
  <c r="AN184" i="12"/>
  <c r="AO184" i="12"/>
  <c r="AP184" i="12"/>
  <c r="AQ184" i="12"/>
  <c r="AR184" i="12"/>
  <c r="AS184" i="12"/>
  <c r="AT184" i="12"/>
  <c r="AC123" i="12"/>
  <c r="AD123" i="12"/>
  <c r="AE123" i="12"/>
  <c r="AF123" i="12"/>
  <c r="AG123" i="12"/>
  <c r="AH123" i="12"/>
  <c r="AI123" i="12"/>
  <c r="AJ123" i="12"/>
  <c r="AK123" i="12"/>
  <c r="AL123" i="12"/>
  <c r="AM123" i="12"/>
  <c r="AN123" i="12"/>
  <c r="AO123" i="12"/>
  <c r="AP123" i="12"/>
  <c r="AQ123" i="12"/>
  <c r="AR123" i="12"/>
  <c r="AS123" i="12"/>
  <c r="AT123" i="12"/>
  <c r="AC168" i="12"/>
  <c r="AD168" i="12"/>
  <c r="AE168" i="12"/>
  <c r="AF168" i="12"/>
  <c r="AG168" i="12"/>
  <c r="AH168" i="12"/>
  <c r="AI168" i="12"/>
  <c r="AJ168" i="12"/>
  <c r="AK168" i="12"/>
  <c r="AL168" i="12"/>
  <c r="AM168" i="12"/>
  <c r="AN168" i="12"/>
  <c r="AO168" i="12"/>
  <c r="AP168" i="12"/>
  <c r="AQ168" i="12"/>
  <c r="AR168" i="12"/>
  <c r="AS168" i="12"/>
  <c r="AT168" i="12"/>
  <c r="AC157" i="12"/>
  <c r="AD157" i="12"/>
  <c r="AE157" i="12"/>
  <c r="AF157" i="12"/>
  <c r="AG157" i="12"/>
  <c r="AH157" i="12"/>
  <c r="AI157" i="12"/>
  <c r="AJ157" i="12"/>
  <c r="AK157" i="12"/>
  <c r="AL157" i="12"/>
  <c r="AM157" i="12"/>
  <c r="AN157" i="12"/>
  <c r="AO157" i="12"/>
  <c r="AP157" i="12"/>
  <c r="AQ157" i="12"/>
  <c r="AR157" i="12"/>
  <c r="AS157" i="12"/>
  <c r="AT157" i="12"/>
  <c r="AC119" i="12"/>
  <c r="AD119" i="12"/>
  <c r="AE119" i="12"/>
  <c r="AF119" i="12"/>
  <c r="AG119" i="12"/>
  <c r="AH119" i="12"/>
  <c r="AI119" i="12"/>
  <c r="AJ119" i="12"/>
  <c r="AK119" i="12"/>
  <c r="AL119" i="12"/>
  <c r="AM119" i="12"/>
  <c r="AN119" i="12"/>
  <c r="AO119" i="12"/>
  <c r="AP119" i="12"/>
  <c r="AQ119" i="12"/>
  <c r="AR119" i="12"/>
  <c r="AS119" i="12"/>
  <c r="AT119" i="12"/>
  <c r="AC172" i="12"/>
  <c r="AD172" i="12"/>
  <c r="AE172" i="12"/>
  <c r="AF172" i="12"/>
  <c r="AG172" i="12"/>
  <c r="AH172" i="12"/>
  <c r="AI172" i="12"/>
  <c r="AJ172" i="12"/>
  <c r="AK172" i="12"/>
  <c r="AL172" i="12"/>
  <c r="AM172" i="12"/>
  <c r="AN172" i="12"/>
  <c r="AO172" i="12"/>
  <c r="AP172" i="12"/>
  <c r="AQ172" i="12"/>
  <c r="AR172" i="12"/>
  <c r="AS172" i="12"/>
  <c r="AT172" i="12"/>
  <c r="AC121" i="12"/>
  <c r="AD121" i="12"/>
  <c r="AE121" i="12"/>
  <c r="AF121" i="12"/>
  <c r="AG121" i="12"/>
  <c r="AH121" i="12"/>
  <c r="AI121" i="12"/>
  <c r="AJ121" i="12"/>
  <c r="AK121" i="12"/>
  <c r="AL121" i="12"/>
  <c r="AM121" i="12"/>
  <c r="AN121" i="12"/>
  <c r="AO121" i="12"/>
  <c r="AP121" i="12"/>
  <c r="AQ121" i="12"/>
  <c r="AR121" i="12"/>
  <c r="AS121" i="12"/>
  <c r="AT121" i="12"/>
  <c r="AC120" i="12"/>
  <c r="AD120" i="12"/>
  <c r="AE120" i="12"/>
  <c r="AF120" i="12"/>
  <c r="AG120" i="12"/>
  <c r="AH120" i="12"/>
  <c r="AI120" i="12"/>
  <c r="AJ120" i="12"/>
  <c r="AK120" i="12"/>
  <c r="AL120" i="12"/>
  <c r="AM120" i="12"/>
  <c r="AN120" i="12"/>
  <c r="AO120" i="12"/>
  <c r="AP120" i="12"/>
  <c r="AQ120" i="12"/>
  <c r="AR120" i="12"/>
  <c r="AS120" i="12"/>
  <c r="AT120" i="12"/>
  <c r="AC122" i="12"/>
  <c r="AD122" i="12"/>
  <c r="AE122" i="12"/>
  <c r="AF122" i="12"/>
  <c r="AG122" i="12"/>
  <c r="AH122" i="12"/>
  <c r="AI122" i="12"/>
  <c r="AJ122" i="12"/>
  <c r="AK122" i="12"/>
  <c r="AL122" i="12"/>
  <c r="AM122" i="12"/>
  <c r="AN122" i="12"/>
  <c r="AO122" i="12"/>
  <c r="AP122" i="12"/>
  <c r="AQ122" i="12"/>
  <c r="AR122" i="12"/>
  <c r="AS122" i="12"/>
  <c r="AT122" i="12"/>
  <c r="AC124" i="12"/>
  <c r="AD124" i="12"/>
  <c r="AE124" i="12"/>
  <c r="AF124" i="12"/>
  <c r="AG124" i="12"/>
  <c r="AH124" i="12"/>
  <c r="AI124" i="12"/>
  <c r="AJ124" i="12"/>
  <c r="AK124" i="12"/>
  <c r="AL124" i="12"/>
  <c r="AM124" i="12"/>
  <c r="AN124" i="12"/>
  <c r="AO124" i="12"/>
  <c r="AP124" i="12"/>
  <c r="AQ124" i="12"/>
  <c r="AR124" i="12"/>
  <c r="AS124" i="12"/>
  <c r="AT124" i="12"/>
  <c r="AC126" i="12"/>
  <c r="AD126" i="12"/>
  <c r="AE126" i="12"/>
  <c r="AF126" i="12"/>
  <c r="AG126" i="12"/>
  <c r="AH126" i="12"/>
  <c r="AI126" i="12"/>
  <c r="AJ126" i="12"/>
  <c r="AK126" i="12"/>
  <c r="AL126" i="12"/>
  <c r="AM126" i="12"/>
  <c r="AN126" i="12"/>
  <c r="AO126" i="12"/>
  <c r="AP126" i="12"/>
  <c r="AQ126" i="12"/>
  <c r="AR126" i="12"/>
  <c r="AS126" i="12"/>
  <c r="AT126" i="12"/>
  <c r="AC131" i="12"/>
  <c r="AD131" i="12"/>
  <c r="AE131" i="12"/>
  <c r="AF131" i="12"/>
  <c r="AG131" i="12"/>
  <c r="AH131" i="12"/>
  <c r="AI131" i="12"/>
  <c r="AJ131" i="12"/>
  <c r="AK131" i="12"/>
  <c r="AL131" i="12"/>
  <c r="AM131" i="12"/>
  <c r="AN131" i="12"/>
  <c r="AO131" i="12"/>
  <c r="AP131" i="12"/>
  <c r="AQ131" i="12"/>
  <c r="AR131" i="12"/>
  <c r="AS131" i="12"/>
  <c r="AT131" i="12"/>
  <c r="AC135" i="12"/>
  <c r="AD135" i="12"/>
  <c r="AE135" i="12"/>
  <c r="AF135" i="12"/>
  <c r="AG135" i="12"/>
  <c r="AH135" i="12"/>
  <c r="AI135" i="12"/>
  <c r="AJ135" i="12"/>
  <c r="AK135" i="12"/>
  <c r="AL135" i="12"/>
  <c r="AM135" i="12"/>
  <c r="AN135" i="12"/>
  <c r="AO135" i="12"/>
  <c r="AP135" i="12"/>
  <c r="AQ135" i="12"/>
  <c r="AR135" i="12"/>
  <c r="AS135" i="12"/>
  <c r="AT135" i="12"/>
  <c r="AC136" i="12"/>
  <c r="AD136" i="12"/>
  <c r="AE136" i="12"/>
  <c r="AF136" i="12"/>
  <c r="AG136" i="12"/>
  <c r="AH136" i="12"/>
  <c r="AI136" i="12"/>
  <c r="AJ136" i="12"/>
  <c r="AK136" i="12"/>
  <c r="AL136" i="12"/>
  <c r="AM136" i="12"/>
  <c r="AN136" i="12"/>
  <c r="AO136" i="12"/>
  <c r="AP136" i="12"/>
  <c r="AQ136" i="12"/>
  <c r="AR136" i="12"/>
  <c r="AS136" i="12"/>
  <c r="AT136" i="12"/>
  <c r="AC165" i="12"/>
  <c r="AD165" i="12"/>
  <c r="AE165" i="12"/>
  <c r="AF165" i="12"/>
  <c r="AG165" i="12"/>
  <c r="AH165" i="12"/>
  <c r="AI165" i="12"/>
  <c r="AJ165" i="12"/>
  <c r="AK165" i="12"/>
  <c r="AL165" i="12"/>
  <c r="AM165" i="12"/>
  <c r="AN165" i="12"/>
  <c r="AO165" i="12"/>
  <c r="AP165" i="12"/>
  <c r="AQ165" i="12"/>
  <c r="AR165" i="12"/>
  <c r="AS165" i="12"/>
  <c r="AT165" i="12"/>
  <c r="AC145" i="12"/>
  <c r="AD145" i="12"/>
  <c r="AE145" i="12"/>
  <c r="AF145" i="12"/>
  <c r="AG145" i="12"/>
  <c r="AH145" i="12"/>
  <c r="AI145" i="12"/>
  <c r="AJ145" i="12"/>
  <c r="AK145" i="12"/>
  <c r="AL145" i="12"/>
  <c r="AM145" i="12"/>
  <c r="AN145" i="12"/>
  <c r="AO145" i="12"/>
  <c r="AP145" i="12"/>
  <c r="AQ145" i="12"/>
  <c r="AR145" i="12"/>
  <c r="AS145" i="12"/>
  <c r="AT145" i="12"/>
  <c r="AC650" i="12"/>
  <c r="AD650" i="12"/>
  <c r="AE650" i="12"/>
  <c r="AF650" i="12"/>
  <c r="AG650" i="12"/>
  <c r="AH650" i="12"/>
  <c r="AI650" i="12"/>
  <c r="AJ650" i="12"/>
  <c r="AK650" i="12"/>
  <c r="AL650" i="12"/>
  <c r="AM650" i="12"/>
  <c r="AN650" i="12"/>
  <c r="AO650" i="12"/>
  <c r="AP650" i="12"/>
  <c r="AQ650" i="12"/>
  <c r="AR650" i="12"/>
  <c r="AS650" i="12"/>
  <c r="AT650" i="12"/>
  <c r="AC167" i="12"/>
  <c r="AD167" i="12"/>
  <c r="AE167" i="12"/>
  <c r="AF167" i="12"/>
  <c r="AG167" i="12"/>
  <c r="AH167" i="12"/>
  <c r="AI167" i="12"/>
  <c r="AJ167" i="12"/>
  <c r="AK167" i="12"/>
  <c r="AL167" i="12"/>
  <c r="AM167" i="12"/>
  <c r="AN167" i="12"/>
  <c r="AO167" i="12"/>
  <c r="AP167" i="12"/>
  <c r="AQ167" i="12"/>
  <c r="AR167" i="12"/>
  <c r="AS167" i="12"/>
  <c r="AT167" i="12"/>
  <c r="AC166" i="12"/>
  <c r="AD166" i="12"/>
  <c r="AE166" i="12"/>
  <c r="AF166" i="12"/>
  <c r="AG166" i="12"/>
  <c r="AH166" i="12"/>
  <c r="AI166" i="12"/>
  <c r="AJ166" i="12"/>
  <c r="AK166" i="12"/>
  <c r="AL166" i="12"/>
  <c r="AM166" i="12"/>
  <c r="AN166" i="12"/>
  <c r="AO166" i="12"/>
  <c r="AP166" i="12"/>
  <c r="AQ166" i="12"/>
  <c r="AR166" i="12"/>
  <c r="AS166" i="12"/>
  <c r="AT166" i="12"/>
  <c r="AC183" i="12"/>
  <c r="AD183" i="12"/>
  <c r="AE183" i="12"/>
  <c r="AF183" i="12"/>
  <c r="AG183" i="12"/>
  <c r="AH183" i="12"/>
  <c r="AI183" i="12"/>
  <c r="AJ183" i="12"/>
  <c r="AK183" i="12"/>
  <c r="AL183" i="12"/>
  <c r="AM183" i="12"/>
  <c r="AN183" i="12"/>
  <c r="AO183" i="12"/>
  <c r="AP183" i="12"/>
  <c r="AQ183" i="12"/>
  <c r="AR183" i="12"/>
  <c r="AS183" i="12"/>
  <c r="AT183" i="12"/>
  <c r="AC125" i="12"/>
  <c r="AD125" i="12"/>
  <c r="AE125" i="12"/>
  <c r="AF125" i="12"/>
  <c r="AG125" i="12"/>
  <c r="AH125" i="12"/>
  <c r="AI125" i="12"/>
  <c r="AJ125" i="12"/>
  <c r="AK125" i="12"/>
  <c r="AL125" i="12"/>
  <c r="AM125" i="12"/>
  <c r="AN125" i="12"/>
  <c r="AO125" i="12"/>
  <c r="AP125" i="12"/>
  <c r="AQ125" i="12"/>
  <c r="AR125" i="12"/>
  <c r="AS125" i="12"/>
  <c r="AT125" i="12"/>
  <c r="AC143" i="12"/>
  <c r="AD143" i="12"/>
  <c r="AE143" i="12"/>
  <c r="AF143" i="12"/>
  <c r="AG143" i="12"/>
  <c r="AH143" i="12"/>
  <c r="AI143" i="12"/>
  <c r="AJ143" i="12"/>
  <c r="AK143" i="12"/>
  <c r="AL143" i="12"/>
  <c r="AM143" i="12"/>
  <c r="AN143" i="12"/>
  <c r="AO143" i="12"/>
  <c r="AP143" i="12"/>
  <c r="AQ143" i="12"/>
  <c r="AR143" i="12"/>
  <c r="AS143" i="12"/>
  <c r="AT143" i="12"/>
  <c r="AC144" i="12"/>
  <c r="AD144" i="12"/>
  <c r="AE144" i="12"/>
  <c r="AF144" i="12"/>
  <c r="AG144" i="12"/>
  <c r="AH144" i="12"/>
  <c r="AI144" i="12"/>
  <c r="AJ144" i="12"/>
  <c r="AK144" i="12"/>
  <c r="AL144" i="12"/>
  <c r="AM144" i="12"/>
  <c r="AN144" i="12"/>
  <c r="AO144" i="12"/>
  <c r="AP144" i="12"/>
  <c r="AQ144" i="12"/>
  <c r="AR144" i="12"/>
  <c r="AS144" i="12"/>
  <c r="AT144" i="12"/>
  <c r="AC147" i="12"/>
  <c r="AD147" i="12"/>
  <c r="AE147" i="12"/>
  <c r="AF147" i="12"/>
  <c r="AG147" i="12"/>
  <c r="AH147" i="12"/>
  <c r="AI147" i="12"/>
  <c r="AJ147" i="12"/>
  <c r="AK147" i="12"/>
  <c r="AL147" i="12"/>
  <c r="AM147" i="12"/>
  <c r="AN147" i="12"/>
  <c r="AO147" i="12"/>
  <c r="AP147" i="12"/>
  <c r="AQ147" i="12"/>
  <c r="AR147" i="12"/>
  <c r="AS147" i="12"/>
  <c r="AT147" i="12"/>
  <c r="AC175" i="12"/>
  <c r="AD175" i="12"/>
  <c r="AE175" i="12"/>
  <c r="AF175" i="12"/>
  <c r="AG175" i="12"/>
  <c r="AH175" i="12"/>
  <c r="AI175" i="12"/>
  <c r="AJ175" i="12"/>
  <c r="AK175" i="12"/>
  <c r="AL175" i="12"/>
  <c r="AM175" i="12"/>
  <c r="AN175" i="12"/>
  <c r="AO175" i="12"/>
  <c r="AP175" i="12"/>
  <c r="AQ175" i="12"/>
  <c r="AR175" i="12"/>
  <c r="AS175" i="12"/>
  <c r="AT175" i="12"/>
  <c r="AC170" i="12"/>
  <c r="AD170" i="12"/>
  <c r="AE170" i="12"/>
  <c r="AF170" i="12"/>
  <c r="AG170" i="12"/>
  <c r="AH170" i="12"/>
  <c r="AI170" i="12"/>
  <c r="AJ170" i="12"/>
  <c r="AK170" i="12"/>
  <c r="AL170" i="12"/>
  <c r="AM170" i="12"/>
  <c r="AN170" i="12"/>
  <c r="AO170" i="12"/>
  <c r="AP170" i="12"/>
  <c r="AQ170" i="12"/>
  <c r="AR170" i="12"/>
  <c r="AS170" i="12"/>
  <c r="AT170" i="12"/>
  <c r="AC138" i="12"/>
  <c r="AD138" i="12"/>
  <c r="AE138" i="12"/>
  <c r="AF138" i="12"/>
  <c r="AG138" i="12"/>
  <c r="AH138" i="12"/>
  <c r="AI138" i="12"/>
  <c r="AJ138" i="12"/>
  <c r="AK138" i="12"/>
  <c r="AL138" i="12"/>
  <c r="AM138" i="12"/>
  <c r="AN138" i="12"/>
  <c r="AO138" i="12"/>
  <c r="AP138" i="12"/>
  <c r="AQ138" i="12"/>
  <c r="AR138" i="12"/>
  <c r="AS138" i="12"/>
  <c r="AT138" i="12"/>
  <c r="AC185" i="12"/>
  <c r="AD185" i="12"/>
  <c r="AE185" i="12"/>
  <c r="AF185" i="12"/>
  <c r="AG185" i="12"/>
  <c r="AH185" i="12"/>
  <c r="AI185" i="12"/>
  <c r="AJ185" i="12"/>
  <c r="AK185" i="12"/>
  <c r="AL185" i="12"/>
  <c r="AM185" i="12"/>
  <c r="AN185" i="12"/>
  <c r="AO185" i="12"/>
  <c r="AP185" i="12"/>
  <c r="AQ185" i="12"/>
  <c r="AR185" i="12"/>
  <c r="AS185" i="12"/>
  <c r="AT185" i="12"/>
  <c r="AC141" i="12"/>
  <c r="AD141" i="12"/>
  <c r="AE141" i="12"/>
  <c r="AF141" i="12"/>
  <c r="AG141" i="12"/>
  <c r="AH141" i="12"/>
  <c r="AI141" i="12"/>
  <c r="AJ141" i="12"/>
  <c r="AK141" i="12"/>
  <c r="AL141" i="12"/>
  <c r="AM141" i="12"/>
  <c r="AN141" i="12"/>
  <c r="AO141" i="12"/>
  <c r="AP141" i="12"/>
  <c r="AQ141" i="12"/>
  <c r="AR141" i="12"/>
  <c r="AS141" i="12"/>
  <c r="AT141" i="12"/>
  <c r="AC148" i="12"/>
  <c r="AD148" i="12"/>
  <c r="AE148" i="12"/>
  <c r="AF148" i="12"/>
  <c r="AG148" i="12"/>
  <c r="AH148" i="12"/>
  <c r="AI148" i="12"/>
  <c r="AJ148" i="12"/>
  <c r="AK148" i="12"/>
  <c r="AL148" i="12"/>
  <c r="AM148" i="12"/>
  <c r="AN148" i="12"/>
  <c r="AO148" i="12"/>
  <c r="AP148" i="12"/>
  <c r="AQ148" i="12"/>
  <c r="AR148" i="12"/>
  <c r="AS148" i="12"/>
  <c r="AT148" i="12"/>
  <c r="AC151" i="12"/>
  <c r="AD151" i="12"/>
  <c r="AE151" i="12"/>
  <c r="AF151" i="12"/>
  <c r="AG151" i="12"/>
  <c r="AH151" i="12"/>
  <c r="AI151" i="12"/>
  <c r="AJ151" i="12"/>
  <c r="AK151" i="12"/>
  <c r="AL151" i="12"/>
  <c r="AM151" i="12"/>
  <c r="AN151" i="12"/>
  <c r="AO151" i="12"/>
  <c r="AP151" i="12"/>
  <c r="AQ151" i="12"/>
  <c r="AR151" i="12"/>
  <c r="AS151" i="12"/>
  <c r="AT151" i="12"/>
  <c r="AC154" i="12"/>
  <c r="AD154" i="12"/>
  <c r="AE154" i="12"/>
  <c r="AF154" i="12"/>
  <c r="AG154" i="12"/>
  <c r="AH154" i="12"/>
  <c r="AI154" i="12"/>
  <c r="AJ154" i="12"/>
  <c r="AK154" i="12"/>
  <c r="AL154" i="12"/>
  <c r="AM154" i="12"/>
  <c r="AN154" i="12"/>
  <c r="AO154" i="12"/>
  <c r="AP154" i="12"/>
  <c r="AQ154" i="12"/>
  <c r="AR154" i="12"/>
  <c r="AS154" i="12"/>
  <c r="AT154" i="12"/>
  <c r="AC156" i="12"/>
  <c r="AD156" i="12"/>
  <c r="AE156" i="12"/>
  <c r="AF156" i="12"/>
  <c r="AG156" i="12"/>
  <c r="AH156" i="12"/>
  <c r="AI156" i="12"/>
  <c r="AJ156" i="12"/>
  <c r="AK156" i="12"/>
  <c r="AL156" i="12"/>
  <c r="AM156" i="12"/>
  <c r="AN156" i="12"/>
  <c r="AO156" i="12"/>
  <c r="AP156" i="12"/>
  <c r="AQ156" i="12"/>
  <c r="AR156" i="12"/>
  <c r="AS156" i="12"/>
  <c r="AT156" i="12"/>
  <c r="AC158" i="12"/>
  <c r="AD158" i="12"/>
  <c r="AE158" i="12"/>
  <c r="AF158" i="12"/>
  <c r="AG158" i="12"/>
  <c r="AH158" i="12"/>
  <c r="AI158" i="12"/>
  <c r="AJ158" i="12"/>
  <c r="AK158" i="12"/>
  <c r="AL158" i="12"/>
  <c r="AM158" i="12"/>
  <c r="AN158" i="12"/>
  <c r="AO158" i="12"/>
  <c r="AP158" i="12"/>
  <c r="AQ158" i="12"/>
  <c r="AR158" i="12"/>
  <c r="AS158" i="12"/>
  <c r="AT158" i="12"/>
  <c r="AC382" i="12"/>
  <c r="AD382" i="12"/>
  <c r="AE382" i="12"/>
  <c r="AF382" i="12"/>
  <c r="AG382" i="12"/>
  <c r="AH382" i="12"/>
  <c r="AI382" i="12"/>
  <c r="AJ382" i="12"/>
  <c r="AK382" i="12"/>
  <c r="AL382" i="12"/>
  <c r="AM382" i="12"/>
  <c r="AN382" i="12"/>
  <c r="AO382" i="12"/>
  <c r="AP382" i="12"/>
  <c r="AQ382" i="12"/>
  <c r="AR382" i="12"/>
  <c r="AS382" i="12"/>
  <c r="AT382" i="12"/>
  <c r="AC134" i="12"/>
  <c r="AD134" i="12"/>
  <c r="AE134" i="12"/>
  <c r="AF134" i="12"/>
  <c r="AG134" i="12"/>
  <c r="AH134" i="12"/>
  <c r="AI134" i="12"/>
  <c r="AJ134" i="12"/>
  <c r="AK134" i="12"/>
  <c r="AL134" i="12"/>
  <c r="AM134" i="12"/>
  <c r="AN134" i="12"/>
  <c r="AO134" i="12"/>
  <c r="AP134" i="12"/>
  <c r="AQ134" i="12"/>
  <c r="AR134" i="12"/>
  <c r="AS134" i="12"/>
  <c r="AT134" i="12"/>
  <c r="AC159" i="12"/>
  <c r="AD159" i="12"/>
  <c r="AE159" i="12"/>
  <c r="AF159" i="12"/>
  <c r="AG159" i="12"/>
  <c r="AH159" i="12"/>
  <c r="AI159" i="12"/>
  <c r="AJ159" i="12"/>
  <c r="AK159" i="12"/>
  <c r="AL159" i="12"/>
  <c r="AM159" i="12"/>
  <c r="AN159" i="12"/>
  <c r="AO159" i="12"/>
  <c r="AP159" i="12"/>
  <c r="AQ159" i="12"/>
  <c r="AR159" i="12"/>
  <c r="AS159" i="12"/>
  <c r="AT159" i="12"/>
  <c r="AC149" i="12"/>
  <c r="AD149" i="12"/>
  <c r="AE149" i="12"/>
  <c r="AF149" i="12"/>
  <c r="AG149" i="12"/>
  <c r="AH149" i="12"/>
  <c r="AI149" i="12"/>
  <c r="AJ149" i="12"/>
  <c r="AK149" i="12"/>
  <c r="AL149" i="12"/>
  <c r="AM149" i="12"/>
  <c r="AN149" i="12"/>
  <c r="AO149" i="12"/>
  <c r="AP149" i="12"/>
  <c r="AQ149" i="12"/>
  <c r="AR149" i="12"/>
  <c r="AS149" i="12"/>
  <c r="AT149" i="12"/>
  <c r="AC160" i="12"/>
  <c r="AD160" i="12"/>
  <c r="AE160" i="12"/>
  <c r="AF160" i="12"/>
  <c r="AG160" i="12"/>
  <c r="AH160" i="12"/>
  <c r="AI160" i="12"/>
  <c r="AJ160" i="12"/>
  <c r="AK160" i="12"/>
  <c r="AL160" i="12"/>
  <c r="AM160" i="12"/>
  <c r="AN160" i="12"/>
  <c r="AO160" i="12"/>
  <c r="AP160" i="12"/>
  <c r="AQ160" i="12"/>
  <c r="AR160" i="12"/>
  <c r="AS160" i="12"/>
  <c r="AT160" i="12"/>
  <c r="AC153" i="12"/>
  <c r="AD153" i="12"/>
  <c r="AE153" i="12"/>
  <c r="AF153" i="12"/>
  <c r="AG153" i="12"/>
  <c r="AH153" i="12"/>
  <c r="AI153" i="12"/>
  <c r="AJ153" i="12"/>
  <c r="AK153" i="12"/>
  <c r="AL153" i="12"/>
  <c r="AM153" i="12"/>
  <c r="AN153" i="12"/>
  <c r="AO153" i="12"/>
  <c r="AP153" i="12"/>
  <c r="AQ153" i="12"/>
  <c r="AR153" i="12"/>
  <c r="AS153" i="12"/>
  <c r="AT153" i="12"/>
  <c r="AC152" i="12"/>
  <c r="AD152" i="12"/>
  <c r="AE152" i="12"/>
  <c r="AF152" i="12"/>
  <c r="AG152" i="12"/>
  <c r="AH152" i="12"/>
  <c r="AI152" i="12"/>
  <c r="AJ152" i="12"/>
  <c r="AK152" i="12"/>
  <c r="AL152" i="12"/>
  <c r="AM152" i="12"/>
  <c r="AN152" i="12"/>
  <c r="AO152" i="12"/>
  <c r="AP152" i="12"/>
  <c r="AQ152" i="12"/>
  <c r="AR152" i="12"/>
  <c r="AS152" i="12"/>
  <c r="AT152" i="12"/>
  <c r="AC262" i="12"/>
  <c r="AD262" i="12"/>
  <c r="AE262" i="12"/>
  <c r="AF262" i="12"/>
  <c r="AG262" i="12"/>
  <c r="AH262" i="12"/>
  <c r="AI262" i="12"/>
  <c r="AJ262" i="12"/>
  <c r="AK262" i="12"/>
  <c r="AL262" i="12"/>
  <c r="AM262" i="12"/>
  <c r="AN262" i="12"/>
  <c r="AO262" i="12"/>
  <c r="AP262" i="12"/>
  <c r="AQ262" i="12"/>
  <c r="AR262" i="12"/>
  <c r="AS262" i="12"/>
  <c r="AT262" i="12"/>
  <c r="AC127" i="12"/>
  <c r="AD127" i="12"/>
  <c r="AE127" i="12"/>
  <c r="AF127" i="12"/>
  <c r="AG127" i="12"/>
  <c r="AH127" i="12"/>
  <c r="AI127" i="12"/>
  <c r="AJ127" i="12"/>
  <c r="AK127" i="12"/>
  <c r="AL127" i="12"/>
  <c r="AM127" i="12"/>
  <c r="AN127" i="12"/>
  <c r="AO127" i="12"/>
  <c r="AP127" i="12"/>
  <c r="AQ127" i="12"/>
  <c r="AR127" i="12"/>
  <c r="AS127" i="12"/>
  <c r="AT127" i="12"/>
  <c r="AC129" i="12"/>
  <c r="AD129" i="12"/>
  <c r="AE129" i="12"/>
  <c r="AF129" i="12"/>
  <c r="AG129" i="12"/>
  <c r="AH129" i="12"/>
  <c r="AI129" i="12"/>
  <c r="AJ129" i="12"/>
  <c r="AK129" i="12"/>
  <c r="AL129" i="12"/>
  <c r="AM129" i="12"/>
  <c r="AN129" i="12"/>
  <c r="AO129" i="12"/>
  <c r="AP129" i="12"/>
  <c r="AQ129" i="12"/>
  <c r="AR129" i="12"/>
  <c r="AS129" i="12"/>
  <c r="AT129" i="12"/>
  <c r="AC176" i="12"/>
  <c r="AD176" i="12"/>
  <c r="AE176" i="12"/>
  <c r="AF176" i="12"/>
  <c r="AG176" i="12"/>
  <c r="AH176" i="12"/>
  <c r="AI176" i="12"/>
  <c r="AJ176" i="12"/>
  <c r="AK176" i="12"/>
  <c r="AL176" i="12"/>
  <c r="AM176" i="12"/>
  <c r="AN176" i="12"/>
  <c r="AO176" i="12"/>
  <c r="AP176" i="12"/>
  <c r="AQ176" i="12"/>
  <c r="AR176" i="12"/>
  <c r="AS176" i="12"/>
  <c r="AT176" i="12"/>
  <c r="AC173" i="12"/>
  <c r="AD173" i="12"/>
  <c r="AE173" i="12"/>
  <c r="AF173" i="12"/>
  <c r="AG173" i="12"/>
  <c r="AH173" i="12"/>
  <c r="AI173" i="12"/>
  <c r="AJ173" i="12"/>
  <c r="AK173" i="12"/>
  <c r="AL173" i="12"/>
  <c r="AM173" i="12"/>
  <c r="AN173" i="12"/>
  <c r="AO173" i="12"/>
  <c r="AP173" i="12"/>
  <c r="AQ173" i="12"/>
  <c r="AR173" i="12"/>
  <c r="AS173" i="12"/>
  <c r="AT173" i="12"/>
  <c r="AC212" i="12"/>
  <c r="AD212" i="12"/>
  <c r="AE212" i="12"/>
  <c r="AF212" i="12"/>
  <c r="AG212" i="12"/>
  <c r="AH212" i="12"/>
  <c r="AI212" i="12"/>
  <c r="AJ212" i="12"/>
  <c r="AK212" i="12"/>
  <c r="AL212" i="12"/>
  <c r="AM212" i="12"/>
  <c r="AN212" i="12"/>
  <c r="AO212" i="12"/>
  <c r="AP212" i="12"/>
  <c r="AQ212" i="12"/>
  <c r="AR212" i="12"/>
  <c r="AS212" i="12"/>
  <c r="AT212" i="12"/>
  <c r="AC163" i="12"/>
  <c r="AD163" i="12"/>
  <c r="AE163" i="12"/>
  <c r="AF163" i="12"/>
  <c r="AG163" i="12"/>
  <c r="AH163" i="12"/>
  <c r="AI163" i="12"/>
  <c r="AJ163" i="12"/>
  <c r="AK163" i="12"/>
  <c r="AL163" i="12"/>
  <c r="AM163" i="12"/>
  <c r="AN163" i="12"/>
  <c r="AO163" i="12"/>
  <c r="AP163" i="12"/>
  <c r="AQ163" i="12"/>
  <c r="AR163" i="12"/>
  <c r="AS163" i="12"/>
  <c r="AT163" i="12"/>
  <c r="AC162" i="12"/>
  <c r="AD162" i="12"/>
  <c r="AE162" i="12"/>
  <c r="AF162" i="12"/>
  <c r="AG162" i="12"/>
  <c r="AH162" i="12"/>
  <c r="AI162" i="12"/>
  <c r="AJ162" i="12"/>
  <c r="AK162" i="12"/>
  <c r="AL162" i="12"/>
  <c r="AM162" i="12"/>
  <c r="AN162" i="12"/>
  <c r="AO162" i="12"/>
  <c r="AP162" i="12"/>
  <c r="AQ162" i="12"/>
  <c r="AR162" i="12"/>
  <c r="AS162" i="12"/>
  <c r="AT162" i="12"/>
  <c r="AC298" i="12"/>
  <c r="AD298" i="12"/>
  <c r="AE298" i="12"/>
  <c r="AF298" i="12"/>
  <c r="AG298" i="12"/>
  <c r="AH298" i="12"/>
  <c r="AI298" i="12"/>
  <c r="AJ298" i="12"/>
  <c r="AK298" i="12"/>
  <c r="AL298" i="12"/>
  <c r="AM298" i="12"/>
  <c r="AN298" i="12"/>
  <c r="AO298" i="12"/>
  <c r="AP298" i="12"/>
  <c r="AQ298" i="12"/>
  <c r="AR298" i="12"/>
  <c r="AS298" i="12"/>
  <c r="AT298" i="12"/>
  <c r="AC150" i="12"/>
  <c r="AD150" i="12"/>
  <c r="AE150" i="12"/>
  <c r="AF150" i="12"/>
  <c r="AG150" i="12"/>
  <c r="AH150" i="12"/>
  <c r="AI150" i="12"/>
  <c r="AJ150" i="12"/>
  <c r="AK150" i="12"/>
  <c r="AL150" i="12"/>
  <c r="AM150" i="12"/>
  <c r="AN150" i="12"/>
  <c r="AO150" i="12"/>
  <c r="AP150" i="12"/>
  <c r="AQ150" i="12"/>
  <c r="AR150" i="12"/>
  <c r="AS150" i="12"/>
  <c r="AT150" i="12"/>
  <c r="AC164" i="12"/>
  <c r="AD164" i="12"/>
  <c r="AE164" i="12"/>
  <c r="AF164" i="12"/>
  <c r="AG164" i="12"/>
  <c r="AH164" i="12"/>
  <c r="AI164" i="12"/>
  <c r="AJ164" i="12"/>
  <c r="AK164" i="12"/>
  <c r="AL164" i="12"/>
  <c r="AM164" i="12"/>
  <c r="AN164" i="12"/>
  <c r="AO164" i="12"/>
  <c r="AP164" i="12"/>
  <c r="AQ164" i="12"/>
  <c r="AR164" i="12"/>
  <c r="AS164" i="12"/>
  <c r="AT164" i="12"/>
  <c r="AC171" i="12"/>
  <c r="AD171" i="12"/>
  <c r="AE171" i="12"/>
  <c r="AF171" i="12"/>
  <c r="AG171" i="12"/>
  <c r="AH171" i="12"/>
  <c r="AI171" i="12"/>
  <c r="AJ171" i="12"/>
  <c r="AK171" i="12"/>
  <c r="AL171" i="12"/>
  <c r="AM171" i="12"/>
  <c r="AN171" i="12"/>
  <c r="AO171" i="12"/>
  <c r="AP171" i="12"/>
  <c r="AQ171" i="12"/>
  <c r="AR171" i="12"/>
  <c r="AS171" i="12"/>
  <c r="AT171" i="12"/>
  <c r="AC174" i="12"/>
  <c r="AD174" i="12"/>
  <c r="AE174" i="12"/>
  <c r="AF174" i="12"/>
  <c r="AG174" i="12"/>
  <c r="AH174" i="12"/>
  <c r="AI174" i="12"/>
  <c r="AJ174" i="12"/>
  <c r="AK174" i="12"/>
  <c r="AL174" i="12"/>
  <c r="AM174" i="12"/>
  <c r="AN174" i="12"/>
  <c r="AO174" i="12"/>
  <c r="AP174" i="12"/>
  <c r="AQ174" i="12"/>
  <c r="AR174" i="12"/>
  <c r="AS174" i="12"/>
  <c r="AT174" i="12"/>
  <c r="AC179" i="12"/>
  <c r="AD179" i="12"/>
  <c r="AE179" i="12"/>
  <c r="AF179" i="12"/>
  <c r="AG179" i="12"/>
  <c r="AH179" i="12"/>
  <c r="AI179" i="12"/>
  <c r="AJ179" i="12"/>
  <c r="AK179" i="12"/>
  <c r="AL179" i="12"/>
  <c r="AM179" i="12"/>
  <c r="AN179" i="12"/>
  <c r="AO179" i="12"/>
  <c r="AP179" i="12"/>
  <c r="AQ179" i="12"/>
  <c r="AR179" i="12"/>
  <c r="AS179" i="12"/>
  <c r="AT179" i="12"/>
  <c r="AC139" i="12"/>
  <c r="AD139" i="12"/>
  <c r="AE139" i="12"/>
  <c r="AF139" i="12"/>
  <c r="AG139" i="12"/>
  <c r="AH139" i="12"/>
  <c r="AI139" i="12"/>
  <c r="AJ139" i="12"/>
  <c r="AK139" i="12"/>
  <c r="AL139" i="12"/>
  <c r="AM139" i="12"/>
  <c r="AN139" i="12"/>
  <c r="AO139" i="12"/>
  <c r="AP139" i="12"/>
  <c r="AQ139" i="12"/>
  <c r="AR139" i="12"/>
  <c r="AS139" i="12"/>
  <c r="AT139" i="12"/>
  <c r="AC180" i="12"/>
  <c r="AD180" i="12"/>
  <c r="AE180" i="12"/>
  <c r="AF180" i="12"/>
  <c r="AG180" i="12"/>
  <c r="AH180" i="12"/>
  <c r="AI180" i="12"/>
  <c r="AJ180" i="12"/>
  <c r="AK180" i="12"/>
  <c r="AL180" i="12"/>
  <c r="AM180" i="12"/>
  <c r="AN180" i="12"/>
  <c r="AO180" i="12"/>
  <c r="AP180" i="12"/>
  <c r="AQ180" i="12"/>
  <c r="AR180" i="12"/>
  <c r="AS180" i="12"/>
  <c r="AT180" i="12"/>
  <c r="AC155" i="12"/>
  <c r="AD155" i="12"/>
  <c r="AE155" i="12"/>
  <c r="AF155" i="12"/>
  <c r="AG155" i="12"/>
  <c r="AH155" i="12"/>
  <c r="AI155" i="12"/>
  <c r="AJ155" i="12"/>
  <c r="AK155" i="12"/>
  <c r="AL155" i="12"/>
  <c r="AM155" i="12"/>
  <c r="AN155" i="12"/>
  <c r="AO155" i="12"/>
  <c r="AP155" i="12"/>
  <c r="AQ155" i="12"/>
  <c r="AR155" i="12"/>
  <c r="AS155" i="12"/>
  <c r="AT155" i="12"/>
  <c r="AC161" i="12"/>
  <c r="AD161" i="12"/>
  <c r="AE161" i="12"/>
  <c r="AF161" i="12"/>
  <c r="AG161" i="12"/>
  <c r="AH161" i="12"/>
  <c r="AI161" i="12"/>
  <c r="AJ161" i="12"/>
  <c r="AK161" i="12"/>
  <c r="AL161" i="12"/>
  <c r="AM161" i="12"/>
  <c r="AN161" i="12"/>
  <c r="AO161" i="12"/>
  <c r="AP161" i="12"/>
  <c r="AQ161" i="12"/>
  <c r="AR161" i="12"/>
  <c r="AS161" i="12"/>
  <c r="AT161" i="12"/>
  <c r="AC197" i="12"/>
  <c r="AD197" i="12"/>
  <c r="AE197" i="12"/>
  <c r="AF197" i="12"/>
  <c r="AG197" i="12"/>
  <c r="AH197" i="12"/>
  <c r="AI197" i="12"/>
  <c r="AJ197" i="12"/>
  <c r="AK197" i="12"/>
  <c r="AL197" i="12"/>
  <c r="AM197" i="12"/>
  <c r="AN197" i="12"/>
  <c r="AO197" i="12"/>
  <c r="AP197" i="12"/>
  <c r="AQ197" i="12"/>
  <c r="AR197" i="12"/>
  <c r="AS197" i="12"/>
  <c r="AT197" i="12"/>
  <c r="AC198" i="12"/>
  <c r="AD198" i="12"/>
  <c r="AE198" i="12"/>
  <c r="AF198" i="12"/>
  <c r="AG198" i="12"/>
  <c r="AH198" i="12"/>
  <c r="AI198" i="12"/>
  <c r="AJ198" i="12"/>
  <c r="AK198" i="12"/>
  <c r="AL198" i="12"/>
  <c r="AM198" i="12"/>
  <c r="AN198" i="12"/>
  <c r="AO198" i="12"/>
  <c r="AP198" i="12"/>
  <c r="AQ198" i="12"/>
  <c r="AR198" i="12"/>
  <c r="AS198" i="12"/>
  <c r="AT198" i="12"/>
  <c r="AC744" i="12"/>
  <c r="AD744" i="12"/>
  <c r="AE744" i="12"/>
  <c r="AF744" i="12"/>
  <c r="AG744" i="12"/>
  <c r="AH744" i="12"/>
  <c r="AI744" i="12"/>
  <c r="AJ744" i="12"/>
  <c r="AK744" i="12"/>
  <c r="AL744" i="12"/>
  <c r="AM744" i="12"/>
  <c r="AN744" i="12"/>
  <c r="AO744" i="12"/>
  <c r="AP744" i="12"/>
  <c r="AQ744" i="12"/>
  <c r="AR744" i="12"/>
  <c r="AS744" i="12"/>
  <c r="AT744" i="12"/>
  <c r="AC201" i="12"/>
  <c r="AD201" i="12"/>
  <c r="AE201" i="12"/>
  <c r="AF201" i="12"/>
  <c r="AG201" i="12"/>
  <c r="AH201" i="12"/>
  <c r="AI201" i="12"/>
  <c r="AJ201" i="12"/>
  <c r="AK201" i="12"/>
  <c r="AL201" i="12"/>
  <c r="AM201" i="12"/>
  <c r="AN201" i="12"/>
  <c r="AO201" i="12"/>
  <c r="AP201" i="12"/>
  <c r="AQ201" i="12"/>
  <c r="AR201" i="12"/>
  <c r="AS201" i="12"/>
  <c r="AT201" i="12"/>
  <c r="AC188" i="12"/>
  <c r="AD188" i="12"/>
  <c r="AE188" i="12"/>
  <c r="AF188" i="12"/>
  <c r="AG188" i="12"/>
  <c r="AH188" i="12"/>
  <c r="AI188" i="12"/>
  <c r="AJ188" i="12"/>
  <c r="AK188" i="12"/>
  <c r="AL188" i="12"/>
  <c r="AM188" i="12"/>
  <c r="AN188" i="12"/>
  <c r="AO188" i="12"/>
  <c r="AP188" i="12"/>
  <c r="AQ188" i="12"/>
  <c r="AR188" i="12"/>
  <c r="AS188" i="12"/>
  <c r="AT188" i="12"/>
  <c r="AC190" i="12"/>
  <c r="AD190" i="12"/>
  <c r="AE190" i="12"/>
  <c r="AF190" i="12"/>
  <c r="AG190" i="12"/>
  <c r="AH190" i="12"/>
  <c r="AI190" i="12"/>
  <c r="AJ190" i="12"/>
  <c r="AK190" i="12"/>
  <c r="AL190" i="12"/>
  <c r="AM190" i="12"/>
  <c r="AN190" i="12"/>
  <c r="AO190" i="12"/>
  <c r="AP190" i="12"/>
  <c r="AQ190" i="12"/>
  <c r="AR190" i="12"/>
  <c r="AS190" i="12"/>
  <c r="AT190" i="12"/>
  <c r="AC186" i="12"/>
  <c r="AD186" i="12"/>
  <c r="AE186" i="12"/>
  <c r="AF186" i="12"/>
  <c r="AG186" i="12"/>
  <c r="AH186" i="12"/>
  <c r="AI186" i="12"/>
  <c r="AJ186" i="12"/>
  <c r="AK186" i="12"/>
  <c r="AL186" i="12"/>
  <c r="AM186" i="12"/>
  <c r="AN186" i="12"/>
  <c r="AO186" i="12"/>
  <c r="AP186" i="12"/>
  <c r="AQ186" i="12"/>
  <c r="AR186" i="12"/>
  <c r="AS186" i="12"/>
  <c r="AT186" i="12"/>
  <c r="AC204" i="12"/>
  <c r="AD204" i="12"/>
  <c r="AE204" i="12"/>
  <c r="AF204" i="12"/>
  <c r="AG204" i="12"/>
  <c r="AH204" i="12"/>
  <c r="AI204" i="12"/>
  <c r="AJ204" i="12"/>
  <c r="AK204" i="12"/>
  <c r="AL204" i="12"/>
  <c r="AM204" i="12"/>
  <c r="AN204" i="12"/>
  <c r="AO204" i="12"/>
  <c r="AP204" i="12"/>
  <c r="AQ204" i="12"/>
  <c r="AR204" i="12"/>
  <c r="AS204" i="12"/>
  <c r="AT204" i="12"/>
  <c r="AC187" i="12"/>
  <c r="AD187" i="12"/>
  <c r="AE187" i="12"/>
  <c r="AF187" i="12"/>
  <c r="AG187" i="12"/>
  <c r="AH187" i="12"/>
  <c r="AI187" i="12"/>
  <c r="AJ187" i="12"/>
  <c r="AK187" i="12"/>
  <c r="AL187" i="12"/>
  <c r="AM187" i="12"/>
  <c r="AN187" i="12"/>
  <c r="AO187" i="12"/>
  <c r="AP187" i="12"/>
  <c r="AQ187" i="12"/>
  <c r="AR187" i="12"/>
  <c r="AS187" i="12"/>
  <c r="AT187" i="12"/>
  <c r="AC192" i="12"/>
  <c r="AD192" i="12"/>
  <c r="AE192" i="12"/>
  <c r="AF192" i="12"/>
  <c r="AG192" i="12"/>
  <c r="AH192" i="12"/>
  <c r="AI192" i="12"/>
  <c r="AJ192" i="12"/>
  <c r="AK192" i="12"/>
  <c r="AL192" i="12"/>
  <c r="AM192" i="12"/>
  <c r="AN192" i="12"/>
  <c r="AO192" i="12"/>
  <c r="AP192" i="12"/>
  <c r="AQ192" i="12"/>
  <c r="AR192" i="12"/>
  <c r="AS192" i="12"/>
  <c r="AT192" i="12"/>
  <c r="AC193" i="12"/>
  <c r="AD193" i="12"/>
  <c r="AE193" i="12"/>
  <c r="AF193" i="12"/>
  <c r="AG193" i="12"/>
  <c r="AH193" i="12"/>
  <c r="AI193" i="12"/>
  <c r="AJ193" i="12"/>
  <c r="AK193" i="12"/>
  <c r="AL193" i="12"/>
  <c r="AM193" i="12"/>
  <c r="AN193" i="12"/>
  <c r="AO193" i="12"/>
  <c r="AP193" i="12"/>
  <c r="AQ193" i="12"/>
  <c r="AR193" i="12"/>
  <c r="AS193" i="12"/>
  <c r="AT193" i="12"/>
  <c r="AC537" i="12"/>
  <c r="AD537" i="12"/>
  <c r="AE537" i="12"/>
  <c r="AF537" i="12"/>
  <c r="AG537" i="12"/>
  <c r="AH537" i="12"/>
  <c r="AI537" i="12"/>
  <c r="AJ537" i="12"/>
  <c r="AK537" i="12"/>
  <c r="AL537" i="12"/>
  <c r="AM537" i="12"/>
  <c r="AN537" i="12"/>
  <c r="AO537" i="12"/>
  <c r="AP537" i="12"/>
  <c r="AQ537" i="12"/>
  <c r="AR537" i="12"/>
  <c r="AS537" i="12"/>
  <c r="AT537" i="12"/>
  <c r="AC189" i="12"/>
  <c r="AD189" i="12"/>
  <c r="AE189" i="12"/>
  <c r="AF189" i="12"/>
  <c r="AG189" i="12"/>
  <c r="AH189" i="12"/>
  <c r="AI189" i="12"/>
  <c r="AJ189" i="12"/>
  <c r="AK189" i="12"/>
  <c r="AL189" i="12"/>
  <c r="AM189" i="12"/>
  <c r="AN189" i="12"/>
  <c r="AO189" i="12"/>
  <c r="AP189" i="12"/>
  <c r="AQ189" i="12"/>
  <c r="AR189" i="12"/>
  <c r="AS189" i="12"/>
  <c r="AT189" i="12"/>
  <c r="AC202" i="12"/>
  <c r="AD202" i="12"/>
  <c r="AE202" i="12"/>
  <c r="AF202" i="12"/>
  <c r="AG202" i="12"/>
  <c r="AH202" i="12"/>
  <c r="AI202" i="12"/>
  <c r="AJ202" i="12"/>
  <c r="AK202" i="12"/>
  <c r="AL202" i="12"/>
  <c r="AM202" i="12"/>
  <c r="AN202" i="12"/>
  <c r="AO202" i="12"/>
  <c r="AP202" i="12"/>
  <c r="AQ202" i="12"/>
  <c r="AR202" i="12"/>
  <c r="AS202" i="12"/>
  <c r="AT202" i="12"/>
  <c r="AC206" i="12"/>
  <c r="AD206" i="12"/>
  <c r="AE206" i="12"/>
  <c r="AF206" i="12"/>
  <c r="AG206" i="12"/>
  <c r="AH206" i="12"/>
  <c r="AI206" i="12"/>
  <c r="AJ206" i="12"/>
  <c r="AK206" i="12"/>
  <c r="AL206" i="12"/>
  <c r="AM206" i="12"/>
  <c r="AN206" i="12"/>
  <c r="AO206" i="12"/>
  <c r="AP206" i="12"/>
  <c r="AQ206" i="12"/>
  <c r="AR206" i="12"/>
  <c r="AS206" i="12"/>
  <c r="AT206" i="12"/>
  <c r="AC207" i="12"/>
  <c r="AD207" i="12"/>
  <c r="AE207" i="12"/>
  <c r="AF207" i="12"/>
  <c r="AG207" i="12"/>
  <c r="AH207" i="12"/>
  <c r="AI207" i="12"/>
  <c r="AJ207" i="12"/>
  <c r="AK207" i="12"/>
  <c r="AL207" i="12"/>
  <c r="AM207" i="12"/>
  <c r="AN207" i="12"/>
  <c r="AO207" i="12"/>
  <c r="AP207" i="12"/>
  <c r="AQ207" i="12"/>
  <c r="AR207" i="12"/>
  <c r="AS207" i="12"/>
  <c r="AT207" i="12"/>
  <c r="AC208" i="12"/>
  <c r="AD208" i="12"/>
  <c r="AE208" i="12"/>
  <c r="AF208" i="12"/>
  <c r="AG208" i="12"/>
  <c r="AH208" i="12"/>
  <c r="AI208" i="12"/>
  <c r="AJ208" i="12"/>
  <c r="AK208" i="12"/>
  <c r="AL208" i="12"/>
  <c r="AM208" i="12"/>
  <c r="AN208" i="12"/>
  <c r="AO208" i="12"/>
  <c r="AP208" i="12"/>
  <c r="AQ208" i="12"/>
  <c r="AR208" i="12"/>
  <c r="AS208" i="12"/>
  <c r="AT208" i="12"/>
  <c r="AC214" i="12"/>
  <c r="AD214" i="12"/>
  <c r="AE214" i="12"/>
  <c r="AF214" i="12"/>
  <c r="AG214" i="12"/>
  <c r="AH214" i="12"/>
  <c r="AI214" i="12"/>
  <c r="AJ214" i="12"/>
  <c r="AK214" i="12"/>
  <c r="AL214" i="12"/>
  <c r="AM214" i="12"/>
  <c r="AN214" i="12"/>
  <c r="AO214" i="12"/>
  <c r="AP214" i="12"/>
  <c r="AQ214" i="12"/>
  <c r="AR214" i="12"/>
  <c r="AS214" i="12"/>
  <c r="AT214" i="12"/>
  <c r="AC215" i="12"/>
  <c r="AD215" i="12"/>
  <c r="AE215" i="12"/>
  <c r="AF215" i="12"/>
  <c r="AG215" i="12"/>
  <c r="AH215" i="12"/>
  <c r="AI215" i="12"/>
  <c r="AJ215" i="12"/>
  <c r="AK215" i="12"/>
  <c r="AL215" i="12"/>
  <c r="AM215" i="12"/>
  <c r="AN215" i="12"/>
  <c r="AO215" i="12"/>
  <c r="AP215" i="12"/>
  <c r="AQ215" i="12"/>
  <c r="AR215" i="12"/>
  <c r="AS215" i="12"/>
  <c r="AT215" i="12"/>
  <c r="AC221" i="12"/>
  <c r="AD221" i="12"/>
  <c r="AE221" i="12"/>
  <c r="AF221" i="12"/>
  <c r="AG221" i="12"/>
  <c r="AH221" i="12"/>
  <c r="AI221" i="12"/>
  <c r="AJ221" i="12"/>
  <c r="AK221" i="12"/>
  <c r="AL221" i="12"/>
  <c r="AM221" i="12"/>
  <c r="AN221" i="12"/>
  <c r="AO221" i="12"/>
  <c r="AP221" i="12"/>
  <c r="AQ221" i="12"/>
  <c r="AR221" i="12"/>
  <c r="AS221" i="12"/>
  <c r="AT221" i="12"/>
  <c r="AC231" i="12"/>
  <c r="AD231" i="12"/>
  <c r="AE231" i="12"/>
  <c r="AF231" i="12"/>
  <c r="AG231" i="12"/>
  <c r="AH231" i="12"/>
  <c r="AI231" i="12"/>
  <c r="AJ231" i="12"/>
  <c r="AK231" i="12"/>
  <c r="AL231" i="12"/>
  <c r="AM231" i="12"/>
  <c r="AN231" i="12"/>
  <c r="AO231" i="12"/>
  <c r="AP231" i="12"/>
  <c r="AQ231" i="12"/>
  <c r="AR231" i="12"/>
  <c r="AS231" i="12"/>
  <c r="AT231" i="12"/>
  <c r="AC233" i="12"/>
  <c r="AD233" i="12"/>
  <c r="AE233" i="12"/>
  <c r="AF233" i="12"/>
  <c r="AG233" i="12"/>
  <c r="AH233" i="12"/>
  <c r="AI233" i="12"/>
  <c r="AJ233" i="12"/>
  <c r="AK233" i="12"/>
  <c r="AL233" i="12"/>
  <c r="AM233" i="12"/>
  <c r="AN233" i="12"/>
  <c r="AO233" i="12"/>
  <c r="AP233" i="12"/>
  <c r="AQ233" i="12"/>
  <c r="AR233" i="12"/>
  <c r="AS233" i="12"/>
  <c r="AT233" i="12"/>
  <c r="AC211" i="12"/>
  <c r="AD211" i="12"/>
  <c r="AE211" i="12"/>
  <c r="AF211" i="12"/>
  <c r="AG211" i="12"/>
  <c r="AH211" i="12"/>
  <c r="AI211" i="12"/>
  <c r="AJ211" i="12"/>
  <c r="AK211" i="12"/>
  <c r="AL211" i="12"/>
  <c r="AM211" i="12"/>
  <c r="AN211" i="12"/>
  <c r="AO211" i="12"/>
  <c r="AP211" i="12"/>
  <c r="AQ211" i="12"/>
  <c r="AR211" i="12"/>
  <c r="AS211" i="12"/>
  <c r="AT211" i="12"/>
  <c r="AC218" i="12"/>
  <c r="AD218" i="12"/>
  <c r="AE218" i="12"/>
  <c r="AF218" i="12"/>
  <c r="AG218" i="12"/>
  <c r="AH218" i="12"/>
  <c r="AI218" i="12"/>
  <c r="AJ218" i="12"/>
  <c r="AK218" i="12"/>
  <c r="AL218" i="12"/>
  <c r="AM218" i="12"/>
  <c r="AN218" i="12"/>
  <c r="AO218" i="12"/>
  <c r="AP218" i="12"/>
  <c r="AQ218" i="12"/>
  <c r="AR218" i="12"/>
  <c r="AS218" i="12"/>
  <c r="AT218" i="12"/>
  <c r="AC220" i="12"/>
  <c r="AD220" i="12"/>
  <c r="AE220" i="12"/>
  <c r="AF220" i="12"/>
  <c r="AG220" i="12"/>
  <c r="AH220" i="12"/>
  <c r="AI220" i="12"/>
  <c r="AJ220" i="12"/>
  <c r="AK220" i="12"/>
  <c r="AL220" i="12"/>
  <c r="AM220" i="12"/>
  <c r="AN220" i="12"/>
  <c r="AO220" i="12"/>
  <c r="AP220" i="12"/>
  <c r="AQ220" i="12"/>
  <c r="AR220" i="12"/>
  <c r="AS220" i="12"/>
  <c r="AT220" i="12"/>
  <c r="AC222" i="12"/>
  <c r="AD222" i="12"/>
  <c r="AE222" i="12"/>
  <c r="AF222" i="12"/>
  <c r="AG222" i="12"/>
  <c r="AH222" i="12"/>
  <c r="AI222" i="12"/>
  <c r="AJ222" i="12"/>
  <c r="AK222" i="12"/>
  <c r="AL222" i="12"/>
  <c r="AM222" i="12"/>
  <c r="AN222" i="12"/>
  <c r="AO222" i="12"/>
  <c r="AP222" i="12"/>
  <c r="AQ222" i="12"/>
  <c r="AR222" i="12"/>
  <c r="AS222" i="12"/>
  <c r="AT222" i="12"/>
  <c r="AC223" i="12"/>
  <c r="AD223" i="12"/>
  <c r="AE223" i="12"/>
  <c r="AF223" i="12"/>
  <c r="AG223" i="12"/>
  <c r="AH223" i="12"/>
  <c r="AI223" i="12"/>
  <c r="AJ223" i="12"/>
  <c r="AK223" i="12"/>
  <c r="AL223" i="12"/>
  <c r="AM223" i="12"/>
  <c r="AN223" i="12"/>
  <c r="AO223" i="12"/>
  <c r="AP223" i="12"/>
  <c r="AQ223" i="12"/>
  <c r="AR223" i="12"/>
  <c r="AS223" i="12"/>
  <c r="AT223" i="12"/>
  <c r="AC216" i="12"/>
  <c r="AD216" i="12"/>
  <c r="AE216" i="12"/>
  <c r="AF216" i="12"/>
  <c r="AG216" i="12"/>
  <c r="AH216" i="12"/>
  <c r="AI216" i="12"/>
  <c r="AJ216" i="12"/>
  <c r="AK216" i="12"/>
  <c r="AL216" i="12"/>
  <c r="AM216" i="12"/>
  <c r="AN216" i="12"/>
  <c r="AO216" i="12"/>
  <c r="AP216" i="12"/>
  <c r="AQ216" i="12"/>
  <c r="AR216" i="12"/>
  <c r="AS216" i="12"/>
  <c r="AT216" i="12"/>
  <c r="AC225" i="12"/>
  <c r="AD225" i="12"/>
  <c r="AE225" i="12"/>
  <c r="AF225" i="12"/>
  <c r="AG225" i="12"/>
  <c r="AH225" i="12"/>
  <c r="AI225" i="12"/>
  <c r="AJ225" i="12"/>
  <c r="AK225" i="12"/>
  <c r="AL225" i="12"/>
  <c r="AM225" i="12"/>
  <c r="AN225" i="12"/>
  <c r="AO225" i="12"/>
  <c r="AP225" i="12"/>
  <c r="AQ225" i="12"/>
  <c r="AR225" i="12"/>
  <c r="AS225" i="12"/>
  <c r="AT225" i="12"/>
  <c r="AC210" i="12"/>
  <c r="AD210" i="12"/>
  <c r="AE210" i="12"/>
  <c r="AF210" i="12"/>
  <c r="AG210" i="12"/>
  <c r="AH210" i="12"/>
  <c r="AI210" i="12"/>
  <c r="AJ210" i="12"/>
  <c r="AK210" i="12"/>
  <c r="AL210" i="12"/>
  <c r="AM210" i="12"/>
  <c r="AN210" i="12"/>
  <c r="AO210" i="12"/>
  <c r="AP210" i="12"/>
  <c r="AQ210" i="12"/>
  <c r="AR210" i="12"/>
  <c r="AS210" i="12"/>
  <c r="AT210" i="12"/>
  <c r="AC226" i="12"/>
  <c r="AD226" i="12"/>
  <c r="AE226" i="12"/>
  <c r="AF226" i="12"/>
  <c r="AG226" i="12"/>
  <c r="AH226" i="12"/>
  <c r="AI226" i="12"/>
  <c r="AJ226" i="12"/>
  <c r="AK226" i="12"/>
  <c r="AL226" i="12"/>
  <c r="AM226" i="12"/>
  <c r="AN226" i="12"/>
  <c r="AO226" i="12"/>
  <c r="AP226" i="12"/>
  <c r="AQ226" i="12"/>
  <c r="AR226" i="12"/>
  <c r="AS226" i="12"/>
  <c r="AT226" i="12"/>
  <c r="AC219" i="12"/>
  <c r="AD219" i="12"/>
  <c r="AE219" i="12"/>
  <c r="AF219" i="12"/>
  <c r="AG219" i="12"/>
  <c r="AH219" i="12"/>
  <c r="AI219" i="12"/>
  <c r="AJ219" i="12"/>
  <c r="AK219" i="12"/>
  <c r="AL219" i="12"/>
  <c r="AM219" i="12"/>
  <c r="AN219" i="12"/>
  <c r="AO219" i="12"/>
  <c r="AP219" i="12"/>
  <c r="AQ219" i="12"/>
  <c r="AR219" i="12"/>
  <c r="AS219" i="12"/>
  <c r="AT219" i="12"/>
  <c r="AC228" i="12"/>
  <c r="AD228" i="12"/>
  <c r="AE228" i="12"/>
  <c r="AF228" i="12"/>
  <c r="AG228" i="12"/>
  <c r="AH228" i="12"/>
  <c r="AI228" i="12"/>
  <c r="AJ228" i="12"/>
  <c r="AK228" i="12"/>
  <c r="AL228" i="12"/>
  <c r="AM228" i="12"/>
  <c r="AN228" i="12"/>
  <c r="AO228" i="12"/>
  <c r="AP228" i="12"/>
  <c r="AQ228" i="12"/>
  <c r="AR228" i="12"/>
  <c r="AS228" i="12"/>
  <c r="AT228" i="12"/>
  <c r="AC230" i="12"/>
  <c r="AD230" i="12"/>
  <c r="AE230" i="12"/>
  <c r="AF230" i="12"/>
  <c r="AG230" i="12"/>
  <c r="AH230" i="12"/>
  <c r="AI230" i="12"/>
  <c r="AJ230" i="12"/>
  <c r="AK230" i="12"/>
  <c r="AL230" i="12"/>
  <c r="AM230" i="12"/>
  <c r="AN230" i="12"/>
  <c r="AO230" i="12"/>
  <c r="AP230" i="12"/>
  <c r="AQ230" i="12"/>
  <c r="AR230" i="12"/>
  <c r="AS230" i="12"/>
  <c r="AT230" i="12"/>
  <c r="AC235" i="12"/>
  <c r="AD235" i="12"/>
  <c r="AE235" i="12"/>
  <c r="AF235" i="12"/>
  <c r="AG235" i="12"/>
  <c r="AH235" i="12"/>
  <c r="AI235" i="12"/>
  <c r="AJ235" i="12"/>
  <c r="AK235" i="12"/>
  <c r="AL235" i="12"/>
  <c r="AM235" i="12"/>
  <c r="AN235" i="12"/>
  <c r="AO235" i="12"/>
  <c r="AP235" i="12"/>
  <c r="AQ235" i="12"/>
  <c r="AR235" i="12"/>
  <c r="AS235" i="12"/>
  <c r="AT235" i="12"/>
  <c r="AC236" i="12"/>
  <c r="AD236" i="12"/>
  <c r="AE236" i="12"/>
  <c r="AF236" i="12"/>
  <c r="AG236" i="12"/>
  <c r="AH236" i="12"/>
  <c r="AI236" i="12"/>
  <c r="AJ236" i="12"/>
  <c r="AK236" i="12"/>
  <c r="AL236" i="12"/>
  <c r="AM236" i="12"/>
  <c r="AN236" i="12"/>
  <c r="AO236" i="12"/>
  <c r="AP236" i="12"/>
  <c r="AQ236" i="12"/>
  <c r="AR236" i="12"/>
  <c r="AS236" i="12"/>
  <c r="AT236" i="12"/>
  <c r="AC568" i="12"/>
  <c r="AD568" i="12"/>
  <c r="AE568" i="12"/>
  <c r="AF568" i="12"/>
  <c r="AG568" i="12"/>
  <c r="AH568" i="12"/>
  <c r="AI568" i="12"/>
  <c r="AJ568" i="12"/>
  <c r="AK568" i="12"/>
  <c r="AL568" i="12"/>
  <c r="AM568" i="12"/>
  <c r="AN568" i="12"/>
  <c r="AO568" i="12"/>
  <c r="AP568" i="12"/>
  <c r="AQ568" i="12"/>
  <c r="AR568" i="12"/>
  <c r="AS568" i="12"/>
  <c r="AT568" i="12"/>
  <c r="AC229" i="12"/>
  <c r="AD229" i="12"/>
  <c r="AE229" i="12"/>
  <c r="AF229" i="12"/>
  <c r="AG229" i="12"/>
  <c r="AH229" i="12"/>
  <c r="AI229" i="12"/>
  <c r="AJ229" i="12"/>
  <c r="AK229" i="12"/>
  <c r="AL229" i="12"/>
  <c r="AM229" i="12"/>
  <c r="AN229" i="12"/>
  <c r="AO229" i="12"/>
  <c r="AP229" i="12"/>
  <c r="AQ229" i="12"/>
  <c r="AR229" i="12"/>
  <c r="AS229" i="12"/>
  <c r="AT229" i="12"/>
  <c r="AC242" i="12"/>
  <c r="AD242" i="12"/>
  <c r="AE242" i="12"/>
  <c r="AF242" i="12"/>
  <c r="AG242" i="12"/>
  <c r="AH242" i="12"/>
  <c r="AI242" i="12"/>
  <c r="AJ242" i="12"/>
  <c r="AK242" i="12"/>
  <c r="AL242" i="12"/>
  <c r="AM242" i="12"/>
  <c r="AN242" i="12"/>
  <c r="AO242" i="12"/>
  <c r="AP242" i="12"/>
  <c r="AQ242" i="12"/>
  <c r="AR242" i="12"/>
  <c r="AS242" i="12"/>
  <c r="AT242" i="12"/>
  <c r="AC239" i="12"/>
  <c r="AD239" i="12"/>
  <c r="AE239" i="12"/>
  <c r="AF239" i="12"/>
  <c r="AG239" i="12"/>
  <c r="AH239" i="12"/>
  <c r="AI239" i="12"/>
  <c r="AJ239" i="12"/>
  <c r="AK239" i="12"/>
  <c r="AL239" i="12"/>
  <c r="AM239" i="12"/>
  <c r="AN239" i="12"/>
  <c r="AO239" i="12"/>
  <c r="AP239" i="12"/>
  <c r="AQ239" i="12"/>
  <c r="AR239" i="12"/>
  <c r="AS239" i="12"/>
  <c r="AT239" i="12"/>
  <c r="AC240" i="12"/>
  <c r="AD240" i="12"/>
  <c r="AE240" i="12"/>
  <c r="AF240" i="12"/>
  <c r="AG240" i="12"/>
  <c r="AH240" i="12"/>
  <c r="AI240" i="12"/>
  <c r="AJ240" i="12"/>
  <c r="AK240" i="12"/>
  <c r="AL240" i="12"/>
  <c r="AM240" i="12"/>
  <c r="AN240" i="12"/>
  <c r="AO240" i="12"/>
  <c r="AP240" i="12"/>
  <c r="AQ240" i="12"/>
  <c r="AR240" i="12"/>
  <c r="AS240" i="12"/>
  <c r="AT240" i="12"/>
  <c r="AC241" i="12"/>
  <c r="AD241" i="12"/>
  <c r="AE241" i="12"/>
  <c r="AF241" i="12"/>
  <c r="AG241" i="12"/>
  <c r="AH241" i="12"/>
  <c r="AI241" i="12"/>
  <c r="AJ241" i="12"/>
  <c r="AK241" i="12"/>
  <c r="AL241" i="12"/>
  <c r="AM241" i="12"/>
  <c r="AN241" i="12"/>
  <c r="AO241" i="12"/>
  <c r="AP241" i="12"/>
  <c r="AQ241" i="12"/>
  <c r="AR241" i="12"/>
  <c r="AS241" i="12"/>
  <c r="AT241" i="12"/>
  <c r="AC743" i="12"/>
  <c r="AD743" i="12"/>
  <c r="AE743" i="12"/>
  <c r="AF743" i="12"/>
  <c r="AG743" i="12"/>
  <c r="AH743" i="12"/>
  <c r="AI743" i="12"/>
  <c r="AJ743" i="12"/>
  <c r="AK743" i="12"/>
  <c r="AL743" i="12"/>
  <c r="AM743" i="12"/>
  <c r="AN743" i="12"/>
  <c r="AO743" i="12"/>
  <c r="AP743" i="12"/>
  <c r="AQ743" i="12"/>
  <c r="AR743" i="12"/>
  <c r="AS743" i="12"/>
  <c r="AT743" i="12"/>
  <c r="AC269" i="12"/>
  <c r="AD269" i="12"/>
  <c r="AE269" i="12"/>
  <c r="AF269" i="12"/>
  <c r="AG269" i="12"/>
  <c r="AH269" i="12"/>
  <c r="AI269" i="12"/>
  <c r="AJ269" i="12"/>
  <c r="AK269" i="12"/>
  <c r="AL269" i="12"/>
  <c r="AM269" i="12"/>
  <c r="AN269" i="12"/>
  <c r="AO269" i="12"/>
  <c r="AP269" i="12"/>
  <c r="AQ269" i="12"/>
  <c r="AR269" i="12"/>
  <c r="AS269" i="12"/>
  <c r="AT269" i="12"/>
  <c r="AC252" i="12"/>
  <c r="AD252" i="12"/>
  <c r="AE252" i="12"/>
  <c r="AF252" i="12"/>
  <c r="AG252" i="12"/>
  <c r="AH252" i="12"/>
  <c r="AI252" i="12"/>
  <c r="AJ252" i="12"/>
  <c r="AK252" i="12"/>
  <c r="AL252" i="12"/>
  <c r="AM252" i="12"/>
  <c r="AN252" i="12"/>
  <c r="AO252" i="12"/>
  <c r="AP252" i="12"/>
  <c r="AQ252" i="12"/>
  <c r="AR252" i="12"/>
  <c r="AS252" i="12"/>
  <c r="AT252" i="12"/>
  <c r="AC270" i="12"/>
  <c r="AD270" i="12"/>
  <c r="AE270" i="12"/>
  <c r="AF270" i="12"/>
  <c r="AG270" i="12"/>
  <c r="AH270" i="12"/>
  <c r="AI270" i="12"/>
  <c r="AJ270" i="12"/>
  <c r="AK270" i="12"/>
  <c r="AL270" i="12"/>
  <c r="AM270" i="12"/>
  <c r="AN270" i="12"/>
  <c r="AO270" i="12"/>
  <c r="AP270" i="12"/>
  <c r="AQ270" i="12"/>
  <c r="AR270" i="12"/>
  <c r="AS270" i="12"/>
  <c r="AT270" i="12"/>
  <c r="AC266" i="12"/>
  <c r="AD266" i="12"/>
  <c r="AE266" i="12"/>
  <c r="AF266" i="12"/>
  <c r="AG266" i="12"/>
  <c r="AH266" i="12"/>
  <c r="AI266" i="12"/>
  <c r="AJ266" i="12"/>
  <c r="AK266" i="12"/>
  <c r="AL266" i="12"/>
  <c r="AM266" i="12"/>
  <c r="AN266" i="12"/>
  <c r="AO266" i="12"/>
  <c r="AP266" i="12"/>
  <c r="AQ266" i="12"/>
  <c r="AR266" i="12"/>
  <c r="AS266" i="12"/>
  <c r="AT266" i="12"/>
  <c r="AC247" i="12"/>
  <c r="AD247" i="12"/>
  <c r="AE247" i="12"/>
  <c r="AF247" i="12"/>
  <c r="AG247" i="12"/>
  <c r="AH247" i="12"/>
  <c r="AI247" i="12"/>
  <c r="AJ247" i="12"/>
  <c r="AK247" i="12"/>
  <c r="AL247" i="12"/>
  <c r="AM247" i="12"/>
  <c r="AN247" i="12"/>
  <c r="AO247" i="12"/>
  <c r="AP247" i="12"/>
  <c r="AQ247" i="12"/>
  <c r="AR247" i="12"/>
  <c r="AS247" i="12"/>
  <c r="AT247" i="12"/>
  <c r="AC244" i="12"/>
  <c r="AD244" i="12"/>
  <c r="AE244" i="12"/>
  <c r="AF244" i="12"/>
  <c r="AG244" i="12"/>
  <c r="AH244" i="12"/>
  <c r="AI244" i="12"/>
  <c r="AJ244" i="12"/>
  <c r="AK244" i="12"/>
  <c r="AL244" i="12"/>
  <c r="AM244" i="12"/>
  <c r="AN244" i="12"/>
  <c r="AO244" i="12"/>
  <c r="AP244" i="12"/>
  <c r="AQ244" i="12"/>
  <c r="AR244" i="12"/>
  <c r="AS244" i="12"/>
  <c r="AT244" i="12"/>
  <c r="AC254" i="12"/>
  <c r="AD254" i="12"/>
  <c r="AE254" i="12"/>
  <c r="AF254" i="12"/>
  <c r="AG254" i="12"/>
  <c r="AH254" i="12"/>
  <c r="AI254" i="12"/>
  <c r="AJ254" i="12"/>
  <c r="AK254" i="12"/>
  <c r="AL254" i="12"/>
  <c r="AM254" i="12"/>
  <c r="AN254" i="12"/>
  <c r="AO254" i="12"/>
  <c r="AP254" i="12"/>
  <c r="AQ254" i="12"/>
  <c r="AR254" i="12"/>
  <c r="AS254" i="12"/>
  <c r="AT254" i="12"/>
  <c r="AC28" i="12"/>
  <c r="AD28" i="12"/>
  <c r="AE28" i="12"/>
  <c r="AF28" i="12"/>
  <c r="AG28" i="12"/>
  <c r="AH28" i="12"/>
  <c r="AI28" i="12"/>
  <c r="AJ28" i="12"/>
  <c r="AK28" i="12"/>
  <c r="AL28" i="12"/>
  <c r="AM28" i="12"/>
  <c r="AN28" i="12"/>
  <c r="AO28" i="12"/>
  <c r="AP28" i="12"/>
  <c r="AQ28" i="12"/>
  <c r="AR28" i="12"/>
  <c r="AS28" i="12"/>
  <c r="AT28" i="12"/>
  <c r="AC279" i="12"/>
  <c r="AD279" i="12"/>
  <c r="AE279" i="12"/>
  <c r="AF279" i="12"/>
  <c r="AG279" i="12"/>
  <c r="AH279" i="12"/>
  <c r="AI279" i="12"/>
  <c r="AJ279" i="12"/>
  <c r="AK279" i="12"/>
  <c r="AL279" i="12"/>
  <c r="AM279" i="12"/>
  <c r="AN279" i="12"/>
  <c r="AO279" i="12"/>
  <c r="AP279" i="12"/>
  <c r="AQ279" i="12"/>
  <c r="AR279" i="12"/>
  <c r="AS279" i="12"/>
  <c r="AT279" i="12"/>
  <c r="AC272" i="12"/>
  <c r="AD272" i="12"/>
  <c r="AE272" i="12"/>
  <c r="AF272" i="12"/>
  <c r="AG272" i="12"/>
  <c r="AH272" i="12"/>
  <c r="AI272" i="12"/>
  <c r="AJ272" i="12"/>
  <c r="AK272" i="12"/>
  <c r="AL272" i="12"/>
  <c r="AM272" i="12"/>
  <c r="AN272" i="12"/>
  <c r="AO272" i="12"/>
  <c r="AP272" i="12"/>
  <c r="AQ272" i="12"/>
  <c r="AR272" i="12"/>
  <c r="AS272" i="12"/>
  <c r="AT272" i="12"/>
  <c r="AC243" i="12"/>
  <c r="AD243" i="12"/>
  <c r="AE243" i="12"/>
  <c r="AF243" i="12"/>
  <c r="AG243" i="12"/>
  <c r="AH243" i="12"/>
  <c r="AI243" i="12"/>
  <c r="AJ243" i="12"/>
  <c r="AK243" i="12"/>
  <c r="AL243" i="12"/>
  <c r="AM243" i="12"/>
  <c r="AN243" i="12"/>
  <c r="AO243" i="12"/>
  <c r="AP243" i="12"/>
  <c r="AQ243" i="12"/>
  <c r="AR243" i="12"/>
  <c r="AS243" i="12"/>
  <c r="AT243" i="12"/>
  <c r="AC113" i="12"/>
  <c r="AD113" i="12"/>
  <c r="AE113" i="12"/>
  <c r="AF113" i="12"/>
  <c r="AG113" i="12"/>
  <c r="AH113" i="12"/>
  <c r="AI113" i="12"/>
  <c r="AJ113" i="12"/>
  <c r="AK113" i="12"/>
  <c r="AL113" i="12"/>
  <c r="AM113" i="12"/>
  <c r="AN113" i="12"/>
  <c r="AO113" i="12"/>
  <c r="AP113" i="12"/>
  <c r="AQ113" i="12"/>
  <c r="AR113" i="12"/>
  <c r="AS113" i="12"/>
  <c r="AT113" i="12"/>
  <c r="AC246" i="12"/>
  <c r="AD246" i="12"/>
  <c r="AE246" i="12"/>
  <c r="AF246" i="12"/>
  <c r="AG246" i="12"/>
  <c r="AH246" i="12"/>
  <c r="AI246" i="12"/>
  <c r="AJ246" i="12"/>
  <c r="AK246" i="12"/>
  <c r="AL246" i="12"/>
  <c r="AM246" i="12"/>
  <c r="AN246" i="12"/>
  <c r="AO246" i="12"/>
  <c r="AP246" i="12"/>
  <c r="AQ246" i="12"/>
  <c r="AR246" i="12"/>
  <c r="AS246" i="12"/>
  <c r="AT246" i="12"/>
  <c r="AC248" i="12"/>
  <c r="AD248" i="12"/>
  <c r="AE248" i="12"/>
  <c r="AF248" i="12"/>
  <c r="AG248" i="12"/>
  <c r="AH248" i="12"/>
  <c r="AI248" i="12"/>
  <c r="AJ248" i="12"/>
  <c r="AK248" i="12"/>
  <c r="AL248" i="12"/>
  <c r="AM248" i="12"/>
  <c r="AN248" i="12"/>
  <c r="AO248" i="12"/>
  <c r="AP248" i="12"/>
  <c r="AQ248" i="12"/>
  <c r="AR248" i="12"/>
  <c r="AS248" i="12"/>
  <c r="AT248" i="12"/>
  <c r="AC249" i="12"/>
  <c r="AD249" i="12"/>
  <c r="AE249" i="12"/>
  <c r="AF249" i="12"/>
  <c r="AG249" i="12"/>
  <c r="AH249" i="12"/>
  <c r="AI249" i="12"/>
  <c r="AJ249" i="12"/>
  <c r="AK249" i="12"/>
  <c r="AL249" i="12"/>
  <c r="AM249" i="12"/>
  <c r="AN249" i="12"/>
  <c r="AO249" i="12"/>
  <c r="AP249" i="12"/>
  <c r="AQ249" i="12"/>
  <c r="AR249" i="12"/>
  <c r="AS249" i="12"/>
  <c r="AT249" i="12"/>
  <c r="AC528" i="12"/>
  <c r="AD528" i="12"/>
  <c r="AE528" i="12"/>
  <c r="AF528" i="12"/>
  <c r="AG528" i="12"/>
  <c r="AH528" i="12"/>
  <c r="AI528" i="12"/>
  <c r="AJ528" i="12"/>
  <c r="AK528" i="12"/>
  <c r="AL528" i="12"/>
  <c r="AM528" i="12"/>
  <c r="AN528" i="12"/>
  <c r="AO528" i="12"/>
  <c r="AP528" i="12"/>
  <c r="AQ528" i="12"/>
  <c r="AR528" i="12"/>
  <c r="AS528" i="12"/>
  <c r="AT528" i="12"/>
  <c r="AC257" i="12"/>
  <c r="AD257" i="12"/>
  <c r="AE257" i="12"/>
  <c r="AF257" i="12"/>
  <c r="AG257" i="12"/>
  <c r="AH257" i="12"/>
  <c r="AI257" i="12"/>
  <c r="AJ257" i="12"/>
  <c r="AK257" i="12"/>
  <c r="AL257" i="12"/>
  <c r="AM257" i="12"/>
  <c r="AN257" i="12"/>
  <c r="AO257" i="12"/>
  <c r="AP257" i="12"/>
  <c r="AQ257" i="12"/>
  <c r="AR257" i="12"/>
  <c r="AS257" i="12"/>
  <c r="AT257" i="12"/>
  <c r="AC256" i="12"/>
  <c r="AD256" i="12"/>
  <c r="AE256" i="12"/>
  <c r="AF256" i="12"/>
  <c r="AG256" i="12"/>
  <c r="AH256" i="12"/>
  <c r="AI256" i="12"/>
  <c r="AJ256" i="12"/>
  <c r="AK256" i="12"/>
  <c r="AL256" i="12"/>
  <c r="AM256" i="12"/>
  <c r="AN256" i="12"/>
  <c r="AO256" i="12"/>
  <c r="AP256" i="12"/>
  <c r="AQ256" i="12"/>
  <c r="AR256" i="12"/>
  <c r="AS256" i="12"/>
  <c r="AT256" i="12"/>
  <c r="AC656" i="12"/>
  <c r="AD656" i="12"/>
  <c r="AE656" i="12"/>
  <c r="AF656" i="12"/>
  <c r="AG656" i="12"/>
  <c r="AH656" i="12"/>
  <c r="AI656" i="12"/>
  <c r="AJ656" i="12"/>
  <c r="AK656" i="12"/>
  <c r="AL656" i="12"/>
  <c r="AM656" i="12"/>
  <c r="AN656" i="12"/>
  <c r="AO656" i="12"/>
  <c r="AP656" i="12"/>
  <c r="AQ656" i="12"/>
  <c r="AR656" i="12"/>
  <c r="AS656" i="12"/>
  <c r="AT656" i="12"/>
  <c r="AC258" i="12"/>
  <c r="AD258" i="12"/>
  <c r="AE258" i="12"/>
  <c r="AF258" i="12"/>
  <c r="AG258" i="12"/>
  <c r="AH258" i="12"/>
  <c r="AI258" i="12"/>
  <c r="AJ258" i="12"/>
  <c r="AK258" i="12"/>
  <c r="AL258" i="12"/>
  <c r="AM258" i="12"/>
  <c r="AN258" i="12"/>
  <c r="AO258" i="12"/>
  <c r="AP258" i="12"/>
  <c r="AQ258" i="12"/>
  <c r="AR258" i="12"/>
  <c r="AS258" i="12"/>
  <c r="AT258" i="12"/>
  <c r="AC275" i="12"/>
  <c r="AD275" i="12"/>
  <c r="AE275" i="12"/>
  <c r="AF275" i="12"/>
  <c r="AG275" i="12"/>
  <c r="AH275" i="12"/>
  <c r="AI275" i="12"/>
  <c r="AJ275" i="12"/>
  <c r="AK275" i="12"/>
  <c r="AL275" i="12"/>
  <c r="AM275" i="12"/>
  <c r="AN275" i="12"/>
  <c r="AO275" i="12"/>
  <c r="AP275" i="12"/>
  <c r="AQ275" i="12"/>
  <c r="AR275" i="12"/>
  <c r="AS275" i="12"/>
  <c r="AT275" i="12"/>
  <c r="AC259" i="12"/>
  <c r="AD259" i="12"/>
  <c r="AE259" i="12"/>
  <c r="AF259" i="12"/>
  <c r="AG259" i="12"/>
  <c r="AH259" i="12"/>
  <c r="AI259" i="12"/>
  <c r="AJ259" i="12"/>
  <c r="AK259" i="12"/>
  <c r="AL259" i="12"/>
  <c r="AM259" i="12"/>
  <c r="AN259" i="12"/>
  <c r="AO259" i="12"/>
  <c r="AP259" i="12"/>
  <c r="AQ259" i="12"/>
  <c r="AR259" i="12"/>
  <c r="AS259" i="12"/>
  <c r="AT259" i="12"/>
  <c r="AC278" i="12"/>
  <c r="AD278" i="12"/>
  <c r="AE278" i="12"/>
  <c r="AF278" i="12"/>
  <c r="AG278" i="12"/>
  <c r="AH278" i="12"/>
  <c r="AI278" i="12"/>
  <c r="AJ278" i="12"/>
  <c r="AK278" i="12"/>
  <c r="AL278" i="12"/>
  <c r="AM278" i="12"/>
  <c r="AN278" i="12"/>
  <c r="AO278" i="12"/>
  <c r="AP278" i="12"/>
  <c r="AQ278" i="12"/>
  <c r="AR278" i="12"/>
  <c r="AS278" i="12"/>
  <c r="AT278" i="12"/>
  <c r="AC267" i="12"/>
  <c r="AD267" i="12"/>
  <c r="AE267" i="12"/>
  <c r="AF267" i="12"/>
  <c r="AG267" i="12"/>
  <c r="AH267" i="12"/>
  <c r="AI267" i="12"/>
  <c r="AJ267" i="12"/>
  <c r="AK267" i="12"/>
  <c r="AL267" i="12"/>
  <c r="AM267" i="12"/>
  <c r="AN267" i="12"/>
  <c r="AO267" i="12"/>
  <c r="AP267" i="12"/>
  <c r="AQ267" i="12"/>
  <c r="AR267" i="12"/>
  <c r="AS267" i="12"/>
  <c r="AT267" i="12"/>
  <c r="AC268" i="12"/>
  <c r="AD268" i="12"/>
  <c r="AE268" i="12"/>
  <c r="AF268" i="12"/>
  <c r="AG268" i="12"/>
  <c r="AH268" i="12"/>
  <c r="AI268" i="12"/>
  <c r="AJ268" i="12"/>
  <c r="AK268" i="12"/>
  <c r="AL268" i="12"/>
  <c r="AM268" i="12"/>
  <c r="AN268" i="12"/>
  <c r="AO268" i="12"/>
  <c r="AP268" i="12"/>
  <c r="AQ268" i="12"/>
  <c r="AR268" i="12"/>
  <c r="AS268" i="12"/>
  <c r="AT268" i="12"/>
  <c r="AC285" i="12"/>
  <c r="AD285" i="12"/>
  <c r="AE285" i="12"/>
  <c r="AF285" i="12"/>
  <c r="AG285" i="12"/>
  <c r="AH285" i="12"/>
  <c r="AI285" i="12"/>
  <c r="AJ285" i="12"/>
  <c r="AK285" i="12"/>
  <c r="AL285" i="12"/>
  <c r="AM285" i="12"/>
  <c r="AN285" i="12"/>
  <c r="AO285" i="12"/>
  <c r="AP285" i="12"/>
  <c r="AQ285" i="12"/>
  <c r="AR285" i="12"/>
  <c r="AS285" i="12"/>
  <c r="AT285" i="12"/>
  <c r="AC263" i="12"/>
  <c r="AD263" i="12"/>
  <c r="AE263" i="12"/>
  <c r="AF263" i="12"/>
  <c r="AG263" i="12"/>
  <c r="AH263" i="12"/>
  <c r="AI263" i="12"/>
  <c r="AJ263" i="12"/>
  <c r="AK263" i="12"/>
  <c r="AL263" i="12"/>
  <c r="AM263" i="12"/>
  <c r="AN263" i="12"/>
  <c r="AO263" i="12"/>
  <c r="AP263" i="12"/>
  <c r="AQ263" i="12"/>
  <c r="AR263" i="12"/>
  <c r="AS263" i="12"/>
  <c r="AT263" i="12"/>
  <c r="AC277" i="12"/>
  <c r="AD277" i="12"/>
  <c r="AE277" i="12"/>
  <c r="AF277" i="12"/>
  <c r="AG277" i="12"/>
  <c r="AH277" i="12"/>
  <c r="AI277" i="12"/>
  <c r="AJ277" i="12"/>
  <c r="AK277" i="12"/>
  <c r="AL277" i="12"/>
  <c r="AM277" i="12"/>
  <c r="AN277" i="12"/>
  <c r="AO277" i="12"/>
  <c r="AP277" i="12"/>
  <c r="AQ277" i="12"/>
  <c r="AR277" i="12"/>
  <c r="AS277" i="12"/>
  <c r="AT277" i="12"/>
  <c r="AC281" i="12"/>
  <c r="AD281" i="12"/>
  <c r="AE281" i="12"/>
  <c r="AF281" i="12"/>
  <c r="AG281" i="12"/>
  <c r="AH281" i="12"/>
  <c r="AI281" i="12"/>
  <c r="AJ281" i="12"/>
  <c r="AK281" i="12"/>
  <c r="AL281" i="12"/>
  <c r="AM281" i="12"/>
  <c r="AN281" i="12"/>
  <c r="AO281" i="12"/>
  <c r="AP281" i="12"/>
  <c r="AQ281" i="12"/>
  <c r="AR281" i="12"/>
  <c r="AS281" i="12"/>
  <c r="AT281" i="12"/>
  <c r="AC264" i="12"/>
  <c r="AD264" i="12"/>
  <c r="AE264" i="12"/>
  <c r="AF264" i="12"/>
  <c r="AG264" i="12"/>
  <c r="AH264" i="12"/>
  <c r="AI264" i="12"/>
  <c r="AJ264" i="12"/>
  <c r="AK264" i="12"/>
  <c r="AL264" i="12"/>
  <c r="AM264" i="12"/>
  <c r="AN264" i="12"/>
  <c r="AO264" i="12"/>
  <c r="AP264" i="12"/>
  <c r="AQ264" i="12"/>
  <c r="AR264" i="12"/>
  <c r="AS264" i="12"/>
  <c r="AT264" i="12"/>
  <c r="AC265" i="12"/>
  <c r="AD265" i="12"/>
  <c r="AE265" i="12"/>
  <c r="AF265" i="12"/>
  <c r="AG265" i="12"/>
  <c r="AH265" i="12"/>
  <c r="AI265" i="12"/>
  <c r="AJ265" i="12"/>
  <c r="AK265" i="12"/>
  <c r="AL265" i="12"/>
  <c r="AM265" i="12"/>
  <c r="AN265" i="12"/>
  <c r="AO265" i="12"/>
  <c r="AP265" i="12"/>
  <c r="AQ265" i="12"/>
  <c r="AR265" i="12"/>
  <c r="AS265" i="12"/>
  <c r="AT265" i="12"/>
  <c r="AC255" i="12"/>
  <c r="AD255" i="12"/>
  <c r="AE255" i="12"/>
  <c r="AF255" i="12"/>
  <c r="AG255" i="12"/>
  <c r="AH255" i="12"/>
  <c r="AI255" i="12"/>
  <c r="AJ255" i="12"/>
  <c r="AK255" i="12"/>
  <c r="AL255" i="12"/>
  <c r="AM255" i="12"/>
  <c r="AN255" i="12"/>
  <c r="AO255" i="12"/>
  <c r="AP255" i="12"/>
  <c r="AQ255" i="12"/>
  <c r="AR255" i="12"/>
  <c r="AS255" i="12"/>
  <c r="AT255" i="12"/>
  <c r="AC245" i="12"/>
  <c r="AD245" i="12"/>
  <c r="AE245" i="12"/>
  <c r="AF245" i="12"/>
  <c r="AG245" i="12"/>
  <c r="AH245" i="12"/>
  <c r="AI245" i="12"/>
  <c r="AJ245" i="12"/>
  <c r="AK245" i="12"/>
  <c r="AL245" i="12"/>
  <c r="AM245" i="12"/>
  <c r="AN245" i="12"/>
  <c r="AO245" i="12"/>
  <c r="AP245" i="12"/>
  <c r="AQ245" i="12"/>
  <c r="AR245" i="12"/>
  <c r="AS245" i="12"/>
  <c r="AT245" i="12"/>
  <c r="AC274" i="12"/>
  <c r="AD274" i="12"/>
  <c r="AE274" i="12"/>
  <c r="AF274" i="12"/>
  <c r="AG274" i="12"/>
  <c r="AH274" i="12"/>
  <c r="AI274" i="12"/>
  <c r="AJ274" i="12"/>
  <c r="AK274" i="12"/>
  <c r="AL274" i="12"/>
  <c r="AM274" i="12"/>
  <c r="AN274" i="12"/>
  <c r="AO274" i="12"/>
  <c r="AP274" i="12"/>
  <c r="AQ274" i="12"/>
  <c r="AR274" i="12"/>
  <c r="AS274" i="12"/>
  <c r="AT274" i="12"/>
  <c r="AC253" i="12"/>
  <c r="AD253" i="12"/>
  <c r="AE253" i="12"/>
  <c r="AF253" i="12"/>
  <c r="AG253" i="12"/>
  <c r="AH253" i="12"/>
  <c r="AI253" i="12"/>
  <c r="AJ253" i="12"/>
  <c r="AK253" i="12"/>
  <c r="AL253" i="12"/>
  <c r="AM253" i="12"/>
  <c r="AN253" i="12"/>
  <c r="AO253" i="12"/>
  <c r="AP253" i="12"/>
  <c r="AQ253" i="12"/>
  <c r="AR253" i="12"/>
  <c r="AS253" i="12"/>
  <c r="AT253" i="12"/>
  <c r="AC90" i="12"/>
  <c r="AD90" i="12"/>
  <c r="AE90" i="12"/>
  <c r="AF90" i="12"/>
  <c r="AG90" i="12"/>
  <c r="AH90" i="12"/>
  <c r="AI90" i="12"/>
  <c r="AJ90" i="12"/>
  <c r="AK90" i="12"/>
  <c r="AL90" i="12"/>
  <c r="AM90" i="12"/>
  <c r="AN90" i="12"/>
  <c r="AO90" i="12"/>
  <c r="AP90" i="12"/>
  <c r="AQ90" i="12"/>
  <c r="AR90" i="12"/>
  <c r="AS90" i="12"/>
  <c r="AT90" i="12"/>
  <c r="AC280" i="12"/>
  <c r="AD280" i="12"/>
  <c r="AE280" i="12"/>
  <c r="AF280" i="12"/>
  <c r="AG280" i="12"/>
  <c r="AH280" i="12"/>
  <c r="AI280" i="12"/>
  <c r="AJ280" i="12"/>
  <c r="AK280" i="12"/>
  <c r="AL280" i="12"/>
  <c r="AM280" i="12"/>
  <c r="AN280" i="12"/>
  <c r="AO280" i="12"/>
  <c r="AP280" i="12"/>
  <c r="AQ280" i="12"/>
  <c r="AR280" i="12"/>
  <c r="AS280" i="12"/>
  <c r="AT280" i="12"/>
  <c r="AC288" i="12"/>
  <c r="AD288" i="12"/>
  <c r="AE288" i="12"/>
  <c r="AF288" i="12"/>
  <c r="AG288" i="12"/>
  <c r="AH288" i="12"/>
  <c r="AI288" i="12"/>
  <c r="AJ288" i="12"/>
  <c r="AK288" i="12"/>
  <c r="AL288" i="12"/>
  <c r="AM288" i="12"/>
  <c r="AN288" i="12"/>
  <c r="AO288" i="12"/>
  <c r="AP288" i="12"/>
  <c r="AQ288" i="12"/>
  <c r="AR288" i="12"/>
  <c r="AS288" i="12"/>
  <c r="AT288" i="12"/>
  <c r="AC292" i="12"/>
  <c r="AD292" i="12"/>
  <c r="AE292" i="12"/>
  <c r="AF292" i="12"/>
  <c r="AG292" i="12"/>
  <c r="AH292" i="12"/>
  <c r="AI292" i="12"/>
  <c r="AJ292" i="12"/>
  <c r="AK292" i="12"/>
  <c r="AL292" i="12"/>
  <c r="AM292" i="12"/>
  <c r="AN292" i="12"/>
  <c r="AO292" i="12"/>
  <c r="AP292" i="12"/>
  <c r="AQ292" i="12"/>
  <c r="AR292" i="12"/>
  <c r="AS292" i="12"/>
  <c r="AT292" i="12"/>
  <c r="AC299" i="12"/>
  <c r="AD299" i="12"/>
  <c r="AE299" i="12"/>
  <c r="AF299" i="12"/>
  <c r="AG299" i="12"/>
  <c r="AH299" i="12"/>
  <c r="AI299" i="12"/>
  <c r="AJ299" i="12"/>
  <c r="AK299" i="12"/>
  <c r="AL299" i="12"/>
  <c r="AM299" i="12"/>
  <c r="AN299" i="12"/>
  <c r="AO299" i="12"/>
  <c r="AP299" i="12"/>
  <c r="AQ299" i="12"/>
  <c r="AR299" i="12"/>
  <c r="AS299" i="12"/>
  <c r="AT299" i="12"/>
  <c r="AC300" i="12"/>
  <c r="AD300" i="12"/>
  <c r="AE300" i="12"/>
  <c r="AF300" i="12"/>
  <c r="AG300" i="12"/>
  <c r="AH300" i="12"/>
  <c r="AI300" i="12"/>
  <c r="AJ300" i="12"/>
  <c r="AK300" i="12"/>
  <c r="AL300" i="12"/>
  <c r="AM300" i="12"/>
  <c r="AN300" i="12"/>
  <c r="AO300" i="12"/>
  <c r="AP300" i="12"/>
  <c r="AQ300" i="12"/>
  <c r="AR300" i="12"/>
  <c r="AS300" i="12"/>
  <c r="AT300" i="12"/>
  <c r="AC286" i="12"/>
  <c r="AD286" i="12"/>
  <c r="AE286" i="12"/>
  <c r="AF286" i="12"/>
  <c r="AG286" i="12"/>
  <c r="AH286" i="12"/>
  <c r="AI286" i="12"/>
  <c r="AJ286" i="12"/>
  <c r="AK286" i="12"/>
  <c r="AL286" i="12"/>
  <c r="AM286" i="12"/>
  <c r="AN286" i="12"/>
  <c r="AO286" i="12"/>
  <c r="AP286" i="12"/>
  <c r="AQ286" i="12"/>
  <c r="AR286" i="12"/>
  <c r="AS286" i="12"/>
  <c r="AT286" i="12"/>
  <c r="AC305" i="12"/>
  <c r="AD305" i="12"/>
  <c r="AE305" i="12"/>
  <c r="AF305" i="12"/>
  <c r="AG305" i="12"/>
  <c r="AH305" i="12"/>
  <c r="AI305" i="12"/>
  <c r="AJ305" i="12"/>
  <c r="AK305" i="12"/>
  <c r="AL305" i="12"/>
  <c r="AM305" i="12"/>
  <c r="AN305" i="12"/>
  <c r="AO305" i="12"/>
  <c r="AP305" i="12"/>
  <c r="AQ305" i="12"/>
  <c r="AR305" i="12"/>
  <c r="AS305" i="12"/>
  <c r="AT305" i="12"/>
  <c r="AC289" i="12"/>
  <c r="AD289" i="12"/>
  <c r="AE289" i="12"/>
  <c r="AF289" i="12"/>
  <c r="AG289" i="12"/>
  <c r="AH289" i="12"/>
  <c r="AI289" i="12"/>
  <c r="AJ289" i="12"/>
  <c r="AK289" i="12"/>
  <c r="AL289" i="12"/>
  <c r="AM289" i="12"/>
  <c r="AN289" i="12"/>
  <c r="AO289" i="12"/>
  <c r="AP289" i="12"/>
  <c r="AQ289" i="12"/>
  <c r="AR289" i="12"/>
  <c r="AS289" i="12"/>
  <c r="AT289" i="12"/>
  <c r="AC287" i="12"/>
  <c r="AD287" i="12"/>
  <c r="AE287" i="12"/>
  <c r="AF287" i="12"/>
  <c r="AG287" i="12"/>
  <c r="AH287" i="12"/>
  <c r="AI287" i="12"/>
  <c r="AJ287" i="12"/>
  <c r="AK287" i="12"/>
  <c r="AL287" i="12"/>
  <c r="AM287" i="12"/>
  <c r="AN287" i="12"/>
  <c r="AO287" i="12"/>
  <c r="AP287" i="12"/>
  <c r="AQ287" i="12"/>
  <c r="AR287" i="12"/>
  <c r="AS287" i="12"/>
  <c r="AT287" i="12"/>
  <c r="AC303" i="12"/>
  <c r="AD303" i="12"/>
  <c r="AE303" i="12"/>
  <c r="AF303" i="12"/>
  <c r="AG303" i="12"/>
  <c r="AH303" i="12"/>
  <c r="AI303" i="12"/>
  <c r="AJ303" i="12"/>
  <c r="AK303" i="12"/>
  <c r="AL303" i="12"/>
  <c r="AM303" i="12"/>
  <c r="AN303" i="12"/>
  <c r="AO303" i="12"/>
  <c r="AP303" i="12"/>
  <c r="AQ303" i="12"/>
  <c r="AR303" i="12"/>
  <c r="AS303" i="12"/>
  <c r="AT303" i="12"/>
  <c r="AC302" i="12"/>
  <c r="AD302" i="12"/>
  <c r="AE302" i="12"/>
  <c r="AF302" i="12"/>
  <c r="AG302" i="12"/>
  <c r="AH302" i="12"/>
  <c r="AI302" i="12"/>
  <c r="AJ302" i="12"/>
  <c r="AK302" i="12"/>
  <c r="AL302" i="12"/>
  <c r="AM302" i="12"/>
  <c r="AN302" i="12"/>
  <c r="AO302" i="12"/>
  <c r="AP302" i="12"/>
  <c r="AQ302" i="12"/>
  <c r="AR302" i="12"/>
  <c r="AS302" i="12"/>
  <c r="AT302" i="12"/>
  <c r="AC295" i="12"/>
  <c r="AD295" i="12"/>
  <c r="AE295" i="12"/>
  <c r="AF295" i="12"/>
  <c r="AG295" i="12"/>
  <c r="AH295" i="12"/>
  <c r="AI295" i="12"/>
  <c r="AJ295" i="12"/>
  <c r="AK295" i="12"/>
  <c r="AL295" i="12"/>
  <c r="AM295" i="12"/>
  <c r="AN295" i="12"/>
  <c r="AO295" i="12"/>
  <c r="AP295" i="12"/>
  <c r="AQ295" i="12"/>
  <c r="AR295" i="12"/>
  <c r="AS295" i="12"/>
  <c r="AT295" i="12"/>
  <c r="AC304" i="12"/>
  <c r="AD304" i="12"/>
  <c r="AE304" i="12"/>
  <c r="AF304" i="12"/>
  <c r="AG304" i="12"/>
  <c r="AH304" i="12"/>
  <c r="AI304" i="12"/>
  <c r="AJ304" i="12"/>
  <c r="AK304" i="12"/>
  <c r="AL304" i="12"/>
  <c r="AM304" i="12"/>
  <c r="AN304" i="12"/>
  <c r="AO304" i="12"/>
  <c r="AP304" i="12"/>
  <c r="AQ304" i="12"/>
  <c r="AR304" i="12"/>
  <c r="AS304" i="12"/>
  <c r="AT304" i="12"/>
  <c r="AC290" i="12"/>
  <c r="AD290" i="12"/>
  <c r="AE290" i="12"/>
  <c r="AF290" i="12"/>
  <c r="AG290" i="12"/>
  <c r="AH290" i="12"/>
  <c r="AI290" i="12"/>
  <c r="AJ290" i="12"/>
  <c r="AK290" i="12"/>
  <c r="AL290" i="12"/>
  <c r="AM290" i="12"/>
  <c r="AN290" i="12"/>
  <c r="AO290" i="12"/>
  <c r="AP290" i="12"/>
  <c r="AQ290" i="12"/>
  <c r="AR290" i="12"/>
  <c r="AS290" i="12"/>
  <c r="AT290" i="12"/>
  <c r="AC294" i="12"/>
  <c r="AD294" i="12"/>
  <c r="AE294" i="12"/>
  <c r="AF294" i="12"/>
  <c r="AG294" i="12"/>
  <c r="AH294" i="12"/>
  <c r="AI294" i="12"/>
  <c r="AJ294" i="12"/>
  <c r="AK294" i="12"/>
  <c r="AL294" i="12"/>
  <c r="AM294" i="12"/>
  <c r="AN294" i="12"/>
  <c r="AO294" i="12"/>
  <c r="AP294" i="12"/>
  <c r="AQ294" i="12"/>
  <c r="AR294" i="12"/>
  <c r="AS294" i="12"/>
  <c r="AT294" i="12"/>
  <c r="AC293" i="12"/>
  <c r="AD293" i="12"/>
  <c r="AE293" i="12"/>
  <c r="AF293" i="12"/>
  <c r="AG293" i="12"/>
  <c r="AH293" i="12"/>
  <c r="AI293" i="12"/>
  <c r="AJ293" i="12"/>
  <c r="AK293" i="12"/>
  <c r="AL293" i="12"/>
  <c r="AM293" i="12"/>
  <c r="AN293" i="12"/>
  <c r="AO293" i="12"/>
  <c r="AP293" i="12"/>
  <c r="AQ293" i="12"/>
  <c r="AR293" i="12"/>
  <c r="AS293" i="12"/>
  <c r="AT293" i="12"/>
  <c r="AC283" i="12"/>
  <c r="AD283" i="12"/>
  <c r="AE283" i="12"/>
  <c r="AF283" i="12"/>
  <c r="AG283" i="12"/>
  <c r="AH283" i="12"/>
  <c r="AI283" i="12"/>
  <c r="AJ283" i="12"/>
  <c r="AK283" i="12"/>
  <c r="AL283" i="12"/>
  <c r="AM283" i="12"/>
  <c r="AN283" i="12"/>
  <c r="AO283" i="12"/>
  <c r="AP283" i="12"/>
  <c r="AQ283" i="12"/>
  <c r="AR283" i="12"/>
  <c r="AS283" i="12"/>
  <c r="AT283" i="12"/>
  <c r="AC657" i="12"/>
  <c r="AD657" i="12"/>
  <c r="AE657" i="12"/>
  <c r="AF657" i="12"/>
  <c r="AG657" i="12"/>
  <c r="AH657" i="12"/>
  <c r="AI657" i="12"/>
  <c r="AJ657" i="12"/>
  <c r="AK657" i="12"/>
  <c r="AL657" i="12"/>
  <c r="AM657" i="12"/>
  <c r="AN657" i="12"/>
  <c r="AO657" i="12"/>
  <c r="AP657" i="12"/>
  <c r="AQ657" i="12"/>
  <c r="AR657" i="12"/>
  <c r="AS657" i="12"/>
  <c r="AT657" i="12"/>
  <c r="AC398" i="12"/>
  <c r="AD398" i="12"/>
  <c r="AE398" i="12"/>
  <c r="AF398" i="12"/>
  <c r="AG398" i="12"/>
  <c r="AH398" i="12"/>
  <c r="AI398" i="12"/>
  <c r="AJ398" i="12"/>
  <c r="AK398" i="12"/>
  <c r="AL398" i="12"/>
  <c r="AM398" i="12"/>
  <c r="AN398" i="12"/>
  <c r="AO398" i="12"/>
  <c r="AP398" i="12"/>
  <c r="AQ398" i="12"/>
  <c r="AR398" i="12"/>
  <c r="AS398" i="12"/>
  <c r="AT398" i="12"/>
  <c r="AC320" i="12"/>
  <c r="AD320" i="12"/>
  <c r="AE320" i="12"/>
  <c r="AF320" i="12"/>
  <c r="AG320" i="12"/>
  <c r="AH320" i="12"/>
  <c r="AI320" i="12"/>
  <c r="AJ320" i="12"/>
  <c r="AK320" i="12"/>
  <c r="AL320" i="12"/>
  <c r="AM320" i="12"/>
  <c r="AN320" i="12"/>
  <c r="AO320" i="12"/>
  <c r="AP320" i="12"/>
  <c r="AQ320" i="12"/>
  <c r="AR320" i="12"/>
  <c r="AS320" i="12"/>
  <c r="AT320" i="12"/>
  <c r="AC307" i="12"/>
  <c r="AD307" i="12"/>
  <c r="AE307" i="12"/>
  <c r="AF307" i="12"/>
  <c r="AG307" i="12"/>
  <c r="AH307" i="12"/>
  <c r="AI307" i="12"/>
  <c r="AJ307" i="12"/>
  <c r="AK307" i="12"/>
  <c r="AL307" i="12"/>
  <c r="AM307" i="12"/>
  <c r="AN307" i="12"/>
  <c r="AO307" i="12"/>
  <c r="AP307" i="12"/>
  <c r="AQ307" i="12"/>
  <c r="AR307" i="12"/>
  <c r="AS307" i="12"/>
  <c r="AT307" i="12"/>
  <c r="AC342" i="12"/>
  <c r="AD342" i="12"/>
  <c r="AE342" i="12"/>
  <c r="AF342" i="12"/>
  <c r="AG342" i="12"/>
  <c r="AH342" i="12"/>
  <c r="AI342" i="12"/>
  <c r="AJ342" i="12"/>
  <c r="AK342" i="12"/>
  <c r="AL342" i="12"/>
  <c r="AM342" i="12"/>
  <c r="AN342" i="12"/>
  <c r="AO342" i="12"/>
  <c r="AP342" i="12"/>
  <c r="AQ342" i="12"/>
  <c r="AR342" i="12"/>
  <c r="AS342" i="12"/>
  <c r="AT342" i="12"/>
  <c r="AC314" i="12"/>
  <c r="AD314" i="12"/>
  <c r="AE314" i="12"/>
  <c r="AF314" i="12"/>
  <c r="AG314" i="12"/>
  <c r="AH314" i="12"/>
  <c r="AI314" i="12"/>
  <c r="AJ314" i="12"/>
  <c r="AK314" i="12"/>
  <c r="AL314" i="12"/>
  <c r="AM314" i="12"/>
  <c r="AN314" i="12"/>
  <c r="AO314" i="12"/>
  <c r="AP314" i="12"/>
  <c r="AQ314" i="12"/>
  <c r="AR314" i="12"/>
  <c r="AS314" i="12"/>
  <c r="AT314" i="12"/>
  <c r="AC312" i="12"/>
  <c r="AD312" i="12"/>
  <c r="AE312" i="12"/>
  <c r="AF312" i="12"/>
  <c r="AG312" i="12"/>
  <c r="AH312" i="12"/>
  <c r="AI312" i="12"/>
  <c r="AJ312" i="12"/>
  <c r="AK312" i="12"/>
  <c r="AL312" i="12"/>
  <c r="AM312" i="12"/>
  <c r="AN312" i="12"/>
  <c r="AO312" i="12"/>
  <c r="AP312" i="12"/>
  <c r="AQ312" i="12"/>
  <c r="AR312" i="12"/>
  <c r="AS312" i="12"/>
  <c r="AT312" i="12"/>
  <c r="AC335" i="12"/>
  <c r="AD335" i="12"/>
  <c r="AE335" i="12"/>
  <c r="AF335" i="12"/>
  <c r="AG335" i="12"/>
  <c r="AH335" i="12"/>
  <c r="AI335" i="12"/>
  <c r="AJ335" i="12"/>
  <c r="AK335" i="12"/>
  <c r="AL335" i="12"/>
  <c r="AM335" i="12"/>
  <c r="AN335" i="12"/>
  <c r="AO335" i="12"/>
  <c r="AP335" i="12"/>
  <c r="AQ335" i="12"/>
  <c r="AR335" i="12"/>
  <c r="AS335" i="12"/>
  <c r="AT335" i="12"/>
  <c r="AC322" i="12"/>
  <c r="AD322" i="12"/>
  <c r="AE322" i="12"/>
  <c r="AF322" i="12"/>
  <c r="AG322" i="12"/>
  <c r="AH322" i="12"/>
  <c r="AI322" i="12"/>
  <c r="AJ322" i="12"/>
  <c r="AK322" i="12"/>
  <c r="AL322" i="12"/>
  <c r="AM322" i="12"/>
  <c r="AN322" i="12"/>
  <c r="AO322" i="12"/>
  <c r="AP322" i="12"/>
  <c r="AQ322" i="12"/>
  <c r="AR322" i="12"/>
  <c r="AS322" i="12"/>
  <c r="AT322" i="12"/>
  <c r="AC326" i="12"/>
  <c r="AD326" i="12"/>
  <c r="AE326" i="12"/>
  <c r="AF326" i="12"/>
  <c r="AG326" i="12"/>
  <c r="AH326" i="12"/>
  <c r="AI326" i="12"/>
  <c r="AJ326" i="12"/>
  <c r="AK326" i="12"/>
  <c r="AL326" i="12"/>
  <c r="AM326" i="12"/>
  <c r="AN326" i="12"/>
  <c r="AO326" i="12"/>
  <c r="AP326" i="12"/>
  <c r="AQ326" i="12"/>
  <c r="AR326" i="12"/>
  <c r="AS326" i="12"/>
  <c r="AT326" i="12"/>
  <c r="AC336" i="12"/>
  <c r="AD336" i="12"/>
  <c r="AE336" i="12"/>
  <c r="AF336" i="12"/>
  <c r="AG336" i="12"/>
  <c r="AH336" i="12"/>
  <c r="AI336" i="12"/>
  <c r="AJ336" i="12"/>
  <c r="AK336" i="12"/>
  <c r="AL336" i="12"/>
  <c r="AM336" i="12"/>
  <c r="AN336" i="12"/>
  <c r="AO336" i="12"/>
  <c r="AP336" i="12"/>
  <c r="AQ336" i="12"/>
  <c r="AR336" i="12"/>
  <c r="AS336" i="12"/>
  <c r="AT336" i="12"/>
  <c r="AC317" i="12"/>
  <c r="AD317" i="12"/>
  <c r="AE317" i="12"/>
  <c r="AF317" i="12"/>
  <c r="AG317" i="12"/>
  <c r="AH317" i="12"/>
  <c r="AI317" i="12"/>
  <c r="AJ317" i="12"/>
  <c r="AK317" i="12"/>
  <c r="AL317" i="12"/>
  <c r="AM317" i="12"/>
  <c r="AN317" i="12"/>
  <c r="AO317" i="12"/>
  <c r="AP317" i="12"/>
  <c r="AQ317" i="12"/>
  <c r="AR317" i="12"/>
  <c r="AS317" i="12"/>
  <c r="AT317" i="12"/>
  <c r="AC334" i="12"/>
  <c r="AD334" i="12"/>
  <c r="AE334" i="12"/>
  <c r="AF334" i="12"/>
  <c r="AG334" i="12"/>
  <c r="AH334" i="12"/>
  <c r="AI334" i="12"/>
  <c r="AJ334" i="12"/>
  <c r="AK334" i="12"/>
  <c r="AL334" i="12"/>
  <c r="AM334" i="12"/>
  <c r="AN334" i="12"/>
  <c r="AO334" i="12"/>
  <c r="AP334" i="12"/>
  <c r="AQ334" i="12"/>
  <c r="AR334" i="12"/>
  <c r="AS334" i="12"/>
  <c r="AT334" i="12"/>
  <c r="AC318" i="12"/>
  <c r="AD318" i="12"/>
  <c r="AE318" i="12"/>
  <c r="AF318" i="12"/>
  <c r="AG318" i="12"/>
  <c r="AH318" i="12"/>
  <c r="AI318" i="12"/>
  <c r="AJ318" i="12"/>
  <c r="AK318" i="12"/>
  <c r="AL318" i="12"/>
  <c r="AM318" i="12"/>
  <c r="AN318" i="12"/>
  <c r="AO318" i="12"/>
  <c r="AP318" i="12"/>
  <c r="AQ318" i="12"/>
  <c r="AR318" i="12"/>
  <c r="AS318" i="12"/>
  <c r="AT318" i="12"/>
  <c r="AC332" i="12"/>
  <c r="AD332" i="12"/>
  <c r="AE332" i="12"/>
  <c r="AF332" i="12"/>
  <c r="AG332" i="12"/>
  <c r="AH332" i="12"/>
  <c r="AI332" i="12"/>
  <c r="AJ332" i="12"/>
  <c r="AK332" i="12"/>
  <c r="AL332" i="12"/>
  <c r="AM332" i="12"/>
  <c r="AN332" i="12"/>
  <c r="AO332" i="12"/>
  <c r="AP332" i="12"/>
  <c r="AQ332" i="12"/>
  <c r="AR332" i="12"/>
  <c r="AS332" i="12"/>
  <c r="AT332" i="12"/>
  <c r="AC319" i="12"/>
  <c r="AD319" i="12"/>
  <c r="AE319" i="12"/>
  <c r="AF319" i="12"/>
  <c r="AG319" i="12"/>
  <c r="AH319" i="12"/>
  <c r="AI319" i="12"/>
  <c r="AJ319" i="12"/>
  <c r="AK319" i="12"/>
  <c r="AL319" i="12"/>
  <c r="AM319" i="12"/>
  <c r="AN319" i="12"/>
  <c r="AO319" i="12"/>
  <c r="AP319" i="12"/>
  <c r="AQ319" i="12"/>
  <c r="AR319" i="12"/>
  <c r="AS319" i="12"/>
  <c r="AT319" i="12"/>
  <c r="AC325" i="12"/>
  <c r="AD325" i="12"/>
  <c r="AE325" i="12"/>
  <c r="AF325" i="12"/>
  <c r="AG325" i="12"/>
  <c r="AH325" i="12"/>
  <c r="AI325" i="12"/>
  <c r="AJ325" i="12"/>
  <c r="AK325" i="12"/>
  <c r="AL325" i="12"/>
  <c r="AM325" i="12"/>
  <c r="AN325" i="12"/>
  <c r="AO325" i="12"/>
  <c r="AP325" i="12"/>
  <c r="AQ325" i="12"/>
  <c r="AR325" i="12"/>
  <c r="AS325" i="12"/>
  <c r="AT325" i="12"/>
  <c r="AC309" i="12"/>
  <c r="AD309" i="12"/>
  <c r="AE309" i="12"/>
  <c r="AF309" i="12"/>
  <c r="AG309" i="12"/>
  <c r="AH309" i="12"/>
  <c r="AI309" i="12"/>
  <c r="AJ309" i="12"/>
  <c r="AK309" i="12"/>
  <c r="AL309" i="12"/>
  <c r="AM309" i="12"/>
  <c r="AN309" i="12"/>
  <c r="AO309" i="12"/>
  <c r="AP309" i="12"/>
  <c r="AQ309" i="12"/>
  <c r="AR309" i="12"/>
  <c r="AS309" i="12"/>
  <c r="AT309" i="12"/>
  <c r="AC327" i="12"/>
  <c r="AD327" i="12"/>
  <c r="AE327" i="12"/>
  <c r="AF327" i="12"/>
  <c r="AG327" i="12"/>
  <c r="AH327" i="12"/>
  <c r="AI327" i="12"/>
  <c r="AJ327" i="12"/>
  <c r="AK327" i="12"/>
  <c r="AL327" i="12"/>
  <c r="AM327" i="12"/>
  <c r="AN327" i="12"/>
  <c r="AO327" i="12"/>
  <c r="AP327" i="12"/>
  <c r="AQ327" i="12"/>
  <c r="AR327" i="12"/>
  <c r="AS327" i="12"/>
  <c r="AT327" i="12"/>
  <c r="AC313" i="12"/>
  <c r="AD313" i="12"/>
  <c r="AE313" i="12"/>
  <c r="AF313" i="12"/>
  <c r="AG313" i="12"/>
  <c r="AH313" i="12"/>
  <c r="AI313" i="12"/>
  <c r="AJ313" i="12"/>
  <c r="AK313" i="12"/>
  <c r="AL313" i="12"/>
  <c r="AM313" i="12"/>
  <c r="AN313" i="12"/>
  <c r="AO313" i="12"/>
  <c r="AP313" i="12"/>
  <c r="AQ313" i="12"/>
  <c r="AR313" i="12"/>
  <c r="AS313" i="12"/>
  <c r="AT313" i="12"/>
  <c r="AC329" i="12"/>
  <c r="AD329" i="12"/>
  <c r="AE329" i="12"/>
  <c r="AF329" i="12"/>
  <c r="AG329" i="12"/>
  <c r="AH329" i="12"/>
  <c r="AI329" i="12"/>
  <c r="AJ329" i="12"/>
  <c r="AK329" i="12"/>
  <c r="AL329" i="12"/>
  <c r="AM329" i="12"/>
  <c r="AN329" i="12"/>
  <c r="AO329" i="12"/>
  <c r="AP329" i="12"/>
  <c r="AQ329" i="12"/>
  <c r="AR329" i="12"/>
  <c r="AS329" i="12"/>
  <c r="AT329" i="12"/>
  <c r="AC328" i="12"/>
  <c r="AD328" i="12"/>
  <c r="AE328" i="12"/>
  <c r="AF328" i="12"/>
  <c r="AG328" i="12"/>
  <c r="AH328" i="12"/>
  <c r="AI328" i="12"/>
  <c r="AJ328" i="12"/>
  <c r="AK328" i="12"/>
  <c r="AL328" i="12"/>
  <c r="AM328" i="12"/>
  <c r="AN328" i="12"/>
  <c r="AO328" i="12"/>
  <c r="AP328" i="12"/>
  <c r="AQ328" i="12"/>
  <c r="AR328" i="12"/>
  <c r="AS328" i="12"/>
  <c r="AT328" i="12"/>
  <c r="AC324" i="12"/>
  <c r="AD324" i="12"/>
  <c r="AE324" i="12"/>
  <c r="AF324" i="12"/>
  <c r="AG324" i="12"/>
  <c r="AH324" i="12"/>
  <c r="AI324" i="12"/>
  <c r="AJ324" i="12"/>
  <c r="AK324" i="12"/>
  <c r="AL324" i="12"/>
  <c r="AM324" i="12"/>
  <c r="AN324" i="12"/>
  <c r="AO324" i="12"/>
  <c r="AP324" i="12"/>
  <c r="AQ324" i="12"/>
  <c r="AR324" i="12"/>
  <c r="AS324" i="12"/>
  <c r="AT324" i="12"/>
  <c r="AC310" i="12"/>
  <c r="AD310" i="12"/>
  <c r="AE310" i="12"/>
  <c r="AF310" i="12"/>
  <c r="AG310" i="12"/>
  <c r="AH310" i="12"/>
  <c r="AI310" i="12"/>
  <c r="AJ310" i="12"/>
  <c r="AK310" i="12"/>
  <c r="AL310" i="12"/>
  <c r="AM310" i="12"/>
  <c r="AN310" i="12"/>
  <c r="AO310" i="12"/>
  <c r="AP310" i="12"/>
  <c r="AQ310" i="12"/>
  <c r="AR310" i="12"/>
  <c r="AS310" i="12"/>
  <c r="AT310" i="12"/>
  <c r="AC333" i="12"/>
  <c r="AD333" i="12"/>
  <c r="AE333" i="12"/>
  <c r="AF333" i="12"/>
  <c r="AG333" i="12"/>
  <c r="AH333" i="12"/>
  <c r="AI333" i="12"/>
  <c r="AJ333" i="12"/>
  <c r="AK333" i="12"/>
  <c r="AL333" i="12"/>
  <c r="AM333" i="12"/>
  <c r="AN333" i="12"/>
  <c r="AO333" i="12"/>
  <c r="AP333" i="12"/>
  <c r="AQ333" i="12"/>
  <c r="AR333" i="12"/>
  <c r="AS333" i="12"/>
  <c r="AT333" i="12"/>
  <c r="AC331" i="12"/>
  <c r="AD331" i="12"/>
  <c r="AE331" i="12"/>
  <c r="AF331" i="12"/>
  <c r="AG331" i="12"/>
  <c r="AH331" i="12"/>
  <c r="AI331" i="12"/>
  <c r="AJ331" i="12"/>
  <c r="AK331" i="12"/>
  <c r="AL331" i="12"/>
  <c r="AM331" i="12"/>
  <c r="AN331" i="12"/>
  <c r="AO331" i="12"/>
  <c r="AP331" i="12"/>
  <c r="AQ331" i="12"/>
  <c r="AR331" i="12"/>
  <c r="AS331" i="12"/>
  <c r="AT331" i="12"/>
  <c r="AC338" i="12"/>
  <c r="AD338" i="12"/>
  <c r="AE338" i="12"/>
  <c r="AF338" i="12"/>
  <c r="AG338" i="12"/>
  <c r="AH338" i="12"/>
  <c r="AI338" i="12"/>
  <c r="AJ338" i="12"/>
  <c r="AK338" i="12"/>
  <c r="AL338" i="12"/>
  <c r="AM338" i="12"/>
  <c r="AN338" i="12"/>
  <c r="AO338" i="12"/>
  <c r="AP338" i="12"/>
  <c r="AQ338" i="12"/>
  <c r="AR338" i="12"/>
  <c r="AS338" i="12"/>
  <c r="AT338" i="12"/>
  <c r="AC339" i="12"/>
  <c r="AD339" i="12"/>
  <c r="AE339" i="12"/>
  <c r="AF339" i="12"/>
  <c r="AG339" i="12"/>
  <c r="AH339" i="12"/>
  <c r="AI339" i="12"/>
  <c r="AJ339" i="12"/>
  <c r="AK339" i="12"/>
  <c r="AL339" i="12"/>
  <c r="AM339" i="12"/>
  <c r="AN339" i="12"/>
  <c r="AO339" i="12"/>
  <c r="AP339" i="12"/>
  <c r="AQ339" i="12"/>
  <c r="AR339" i="12"/>
  <c r="AS339" i="12"/>
  <c r="AT339" i="12"/>
  <c r="AC308" i="12"/>
  <c r="AD308" i="12"/>
  <c r="AE308" i="12"/>
  <c r="AF308" i="12"/>
  <c r="AG308" i="12"/>
  <c r="AH308" i="12"/>
  <c r="AI308" i="12"/>
  <c r="AJ308" i="12"/>
  <c r="AK308" i="12"/>
  <c r="AL308" i="12"/>
  <c r="AM308" i="12"/>
  <c r="AN308" i="12"/>
  <c r="AO308" i="12"/>
  <c r="AP308" i="12"/>
  <c r="AQ308" i="12"/>
  <c r="AR308" i="12"/>
  <c r="AS308" i="12"/>
  <c r="AT308" i="12"/>
  <c r="AC321" i="12"/>
  <c r="AD321" i="12"/>
  <c r="AE321" i="12"/>
  <c r="AF321" i="12"/>
  <c r="AG321" i="12"/>
  <c r="AH321" i="12"/>
  <c r="AI321" i="12"/>
  <c r="AJ321" i="12"/>
  <c r="AK321" i="12"/>
  <c r="AL321" i="12"/>
  <c r="AM321" i="12"/>
  <c r="AN321" i="12"/>
  <c r="AO321" i="12"/>
  <c r="AP321" i="12"/>
  <c r="AQ321" i="12"/>
  <c r="AR321" i="12"/>
  <c r="AS321" i="12"/>
  <c r="AT321" i="12"/>
  <c r="AC340" i="12"/>
  <c r="AD340" i="12"/>
  <c r="AE340" i="12"/>
  <c r="AF340" i="12"/>
  <c r="AG340" i="12"/>
  <c r="AH340" i="12"/>
  <c r="AI340" i="12"/>
  <c r="AJ340" i="12"/>
  <c r="AK340" i="12"/>
  <c r="AL340" i="12"/>
  <c r="AM340" i="12"/>
  <c r="AN340" i="12"/>
  <c r="AO340" i="12"/>
  <c r="AP340" i="12"/>
  <c r="AQ340" i="12"/>
  <c r="AR340" i="12"/>
  <c r="AS340" i="12"/>
  <c r="AT340" i="12"/>
  <c r="AC343" i="12"/>
  <c r="AD343" i="12"/>
  <c r="AE343" i="12"/>
  <c r="AF343" i="12"/>
  <c r="AG343" i="12"/>
  <c r="AH343" i="12"/>
  <c r="AI343" i="12"/>
  <c r="AJ343" i="12"/>
  <c r="AK343" i="12"/>
  <c r="AL343" i="12"/>
  <c r="AM343" i="12"/>
  <c r="AN343" i="12"/>
  <c r="AO343" i="12"/>
  <c r="AP343" i="12"/>
  <c r="AQ343" i="12"/>
  <c r="AR343" i="12"/>
  <c r="AS343" i="12"/>
  <c r="AT343" i="12"/>
  <c r="AC349" i="12"/>
  <c r="AD349" i="12"/>
  <c r="AE349" i="12"/>
  <c r="AF349" i="12"/>
  <c r="AG349" i="12"/>
  <c r="AH349" i="12"/>
  <c r="AI349" i="12"/>
  <c r="AJ349" i="12"/>
  <c r="AK349" i="12"/>
  <c r="AL349" i="12"/>
  <c r="AM349" i="12"/>
  <c r="AN349" i="12"/>
  <c r="AO349" i="12"/>
  <c r="AP349" i="12"/>
  <c r="AQ349" i="12"/>
  <c r="AR349" i="12"/>
  <c r="AS349" i="12"/>
  <c r="AT349" i="12"/>
  <c r="AC350" i="12"/>
  <c r="AD350" i="12"/>
  <c r="AE350" i="12"/>
  <c r="AF350" i="12"/>
  <c r="AG350" i="12"/>
  <c r="AH350" i="12"/>
  <c r="AI350" i="12"/>
  <c r="AJ350" i="12"/>
  <c r="AK350" i="12"/>
  <c r="AL350" i="12"/>
  <c r="AM350" i="12"/>
  <c r="AN350" i="12"/>
  <c r="AO350" i="12"/>
  <c r="AP350" i="12"/>
  <c r="AQ350" i="12"/>
  <c r="AR350" i="12"/>
  <c r="AS350" i="12"/>
  <c r="AT350" i="12"/>
  <c r="AC365" i="12"/>
  <c r="AD365" i="12"/>
  <c r="AE365" i="12"/>
  <c r="AF365" i="12"/>
  <c r="AG365" i="12"/>
  <c r="AH365" i="12"/>
  <c r="AI365" i="12"/>
  <c r="AJ365" i="12"/>
  <c r="AK365" i="12"/>
  <c r="AL365" i="12"/>
  <c r="AM365" i="12"/>
  <c r="AN365" i="12"/>
  <c r="AO365" i="12"/>
  <c r="AP365" i="12"/>
  <c r="AQ365" i="12"/>
  <c r="AR365" i="12"/>
  <c r="AS365" i="12"/>
  <c r="AT365" i="12"/>
  <c r="AC353" i="12"/>
  <c r="AD353" i="12"/>
  <c r="AE353" i="12"/>
  <c r="AF353" i="12"/>
  <c r="AG353" i="12"/>
  <c r="AH353" i="12"/>
  <c r="AI353" i="12"/>
  <c r="AJ353" i="12"/>
  <c r="AK353" i="12"/>
  <c r="AL353" i="12"/>
  <c r="AM353" i="12"/>
  <c r="AN353" i="12"/>
  <c r="AO353" i="12"/>
  <c r="AP353" i="12"/>
  <c r="AQ353" i="12"/>
  <c r="AR353" i="12"/>
  <c r="AS353" i="12"/>
  <c r="AT353" i="12"/>
  <c r="AC344" i="12"/>
  <c r="AD344" i="12"/>
  <c r="AE344" i="12"/>
  <c r="AF344" i="12"/>
  <c r="AG344" i="12"/>
  <c r="AH344" i="12"/>
  <c r="AI344" i="12"/>
  <c r="AJ344" i="12"/>
  <c r="AK344" i="12"/>
  <c r="AL344" i="12"/>
  <c r="AM344" i="12"/>
  <c r="AN344" i="12"/>
  <c r="AO344" i="12"/>
  <c r="AP344" i="12"/>
  <c r="AQ344" i="12"/>
  <c r="AR344" i="12"/>
  <c r="AS344" i="12"/>
  <c r="AT344" i="12"/>
  <c r="AC347" i="12"/>
  <c r="AD347" i="12"/>
  <c r="AE347" i="12"/>
  <c r="AF347" i="12"/>
  <c r="AG347" i="12"/>
  <c r="AH347" i="12"/>
  <c r="AI347" i="12"/>
  <c r="AJ347" i="12"/>
  <c r="AK347" i="12"/>
  <c r="AL347" i="12"/>
  <c r="AM347" i="12"/>
  <c r="AN347" i="12"/>
  <c r="AO347" i="12"/>
  <c r="AP347" i="12"/>
  <c r="AQ347" i="12"/>
  <c r="AR347" i="12"/>
  <c r="AS347" i="12"/>
  <c r="AT347" i="12"/>
  <c r="AC354" i="12"/>
  <c r="AD354" i="12"/>
  <c r="AE354" i="12"/>
  <c r="AF354" i="12"/>
  <c r="AG354" i="12"/>
  <c r="AH354" i="12"/>
  <c r="AI354" i="12"/>
  <c r="AJ354" i="12"/>
  <c r="AK354" i="12"/>
  <c r="AL354" i="12"/>
  <c r="AM354" i="12"/>
  <c r="AN354" i="12"/>
  <c r="AO354" i="12"/>
  <c r="AP354" i="12"/>
  <c r="AQ354" i="12"/>
  <c r="AR354" i="12"/>
  <c r="AS354" i="12"/>
  <c r="AT354" i="12"/>
  <c r="AC491" i="12"/>
  <c r="AD491" i="12"/>
  <c r="AE491" i="12"/>
  <c r="AF491" i="12"/>
  <c r="AG491" i="12"/>
  <c r="AH491" i="12"/>
  <c r="AI491" i="12"/>
  <c r="AJ491" i="12"/>
  <c r="AK491" i="12"/>
  <c r="AL491" i="12"/>
  <c r="AM491" i="12"/>
  <c r="AN491" i="12"/>
  <c r="AO491" i="12"/>
  <c r="AP491" i="12"/>
  <c r="AQ491" i="12"/>
  <c r="AR491" i="12"/>
  <c r="AS491" i="12"/>
  <c r="AT491" i="12"/>
  <c r="AC348" i="12"/>
  <c r="AD348" i="12"/>
  <c r="AE348" i="12"/>
  <c r="AF348" i="12"/>
  <c r="AG348" i="12"/>
  <c r="AH348" i="12"/>
  <c r="AI348" i="12"/>
  <c r="AJ348" i="12"/>
  <c r="AK348" i="12"/>
  <c r="AL348" i="12"/>
  <c r="AM348" i="12"/>
  <c r="AN348" i="12"/>
  <c r="AO348" i="12"/>
  <c r="AP348" i="12"/>
  <c r="AQ348" i="12"/>
  <c r="AR348" i="12"/>
  <c r="AS348" i="12"/>
  <c r="AT348" i="12"/>
  <c r="AC346" i="12"/>
  <c r="AD346" i="12"/>
  <c r="AE346" i="12"/>
  <c r="AF346" i="12"/>
  <c r="AG346" i="12"/>
  <c r="AH346" i="12"/>
  <c r="AI346" i="12"/>
  <c r="AJ346" i="12"/>
  <c r="AK346" i="12"/>
  <c r="AL346" i="12"/>
  <c r="AM346" i="12"/>
  <c r="AN346" i="12"/>
  <c r="AO346" i="12"/>
  <c r="AP346" i="12"/>
  <c r="AQ346" i="12"/>
  <c r="AR346" i="12"/>
  <c r="AS346" i="12"/>
  <c r="AT346" i="12"/>
  <c r="AC345" i="12"/>
  <c r="AD345" i="12"/>
  <c r="AE345" i="12"/>
  <c r="AF345" i="12"/>
  <c r="AG345" i="12"/>
  <c r="AH345" i="12"/>
  <c r="AI345" i="12"/>
  <c r="AJ345" i="12"/>
  <c r="AK345" i="12"/>
  <c r="AL345" i="12"/>
  <c r="AM345" i="12"/>
  <c r="AN345" i="12"/>
  <c r="AO345" i="12"/>
  <c r="AP345" i="12"/>
  <c r="AQ345" i="12"/>
  <c r="AR345" i="12"/>
  <c r="AS345" i="12"/>
  <c r="AT345" i="12"/>
  <c r="AC351" i="12"/>
  <c r="AD351" i="12"/>
  <c r="AE351" i="12"/>
  <c r="AF351" i="12"/>
  <c r="AG351" i="12"/>
  <c r="AH351" i="12"/>
  <c r="AI351" i="12"/>
  <c r="AJ351" i="12"/>
  <c r="AK351" i="12"/>
  <c r="AL351" i="12"/>
  <c r="AM351" i="12"/>
  <c r="AN351" i="12"/>
  <c r="AO351" i="12"/>
  <c r="AP351" i="12"/>
  <c r="AQ351" i="12"/>
  <c r="AR351" i="12"/>
  <c r="AS351" i="12"/>
  <c r="AT351" i="12"/>
  <c r="AC358" i="12"/>
  <c r="AD358" i="12"/>
  <c r="AE358" i="12"/>
  <c r="AF358" i="12"/>
  <c r="AG358" i="12"/>
  <c r="AH358" i="12"/>
  <c r="AI358" i="12"/>
  <c r="AJ358" i="12"/>
  <c r="AK358" i="12"/>
  <c r="AL358" i="12"/>
  <c r="AM358" i="12"/>
  <c r="AN358" i="12"/>
  <c r="AO358" i="12"/>
  <c r="AP358" i="12"/>
  <c r="AQ358" i="12"/>
  <c r="AR358" i="12"/>
  <c r="AS358" i="12"/>
  <c r="AT358" i="12"/>
  <c r="AC359" i="12"/>
  <c r="AD359" i="12"/>
  <c r="AE359" i="12"/>
  <c r="AF359" i="12"/>
  <c r="AG359" i="12"/>
  <c r="AH359" i="12"/>
  <c r="AI359" i="12"/>
  <c r="AJ359" i="12"/>
  <c r="AK359" i="12"/>
  <c r="AL359" i="12"/>
  <c r="AM359" i="12"/>
  <c r="AN359" i="12"/>
  <c r="AO359" i="12"/>
  <c r="AP359" i="12"/>
  <c r="AQ359" i="12"/>
  <c r="AR359" i="12"/>
  <c r="AS359" i="12"/>
  <c r="AT359" i="12"/>
  <c r="AC356" i="12"/>
  <c r="AD356" i="12"/>
  <c r="AE356" i="12"/>
  <c r="AF356" i="12"/>
  <c r="AG356" i="12"/>
  <c r="AH356" i="12"/>
  <c r="AI356" i="12"/>
  <c r="AJ356" i="12"/>
  <c r="AK356" i="12"/>
  <c r="AL356" i="12"/>
  <c r="AM356" i="12"/>
  <c r="AN356" i="12"/>
  <c r="AO356" i="12"/>
  <c r="AP356" i="12"/>
  <c r="AQ356" i="12"/>
  <c r="AR356" i="12"/>
  <c r="AS356" i="12"/>
  <c r="AT356" i="12"/>
  <c r="AC363" i="12"/>
  <c r="AD363" i="12"/>
  <c r="AE363" i="12"/>
  <c r="AF363" i="12"/>
  <c r="AG363" i="12"/>
  <c r="AH363" i="12"/>
  <c r="AI363" i="12"/>
  <c r="AJ363" i="12"/>
  <c r="AK363" i="12"/>
  <c r="AL363" i="12"/>
  <c r="AM363" i="12"/>
  <c r="AN363" i="12"/>
  <c r="AO363" i="12"/>
  <c r="AP363" i="12"/>
  <c r="AQ363" i="12"/>
  <c r="AR363" i="12"/>
  <c r="AS363" i="12"/>
  <c r="AT363" i="12"/>
  <c r="AC362" i="12"/>
  <c r="AD362" i="12"/>
  <c r="AE362" i="12"/>
  <c r="AF362" i="12"/>
  <c r="AG362" i="12"/>
  <c r="AH362" i="12"/>
  <c r="AI362" i="12"/>
  <c r="AJ362" i="12"/>
  <c r="AK362" i="12"/>
  <c r="AL362" i="12"/>
  <c r="AM362" i="12"/>
  <c r="AN362" i="12"/>
  <c r="AO362" i="12"/>
  <c r="AP362" i="12"/>
  <c r="AQ362" i="12"/>
  <c r="AR362" i="12"/>
  <c r="AS362" i="12"/>
  <c r="AT362" i="12"/>
  <c r="AC360" i="12"/>
  <c r="AD360" i="12"/>
  <c r="AE360" i="12"/>
  <c r="AF360" i="12"/>
  <c r="AG360" i="12"/>
  <c r="AH360" i="12"/>
  <c r="AI360" i="12"/>
  <c r="AJ360" i="12"/>
  <c r="AK360" i="12"/>
  <c r="AL360" i="12"/>
  <c r="AM360" i="12"/>
  <c r="AN360" i="12"/>
  <c r="AO360" i="12"/>
  <c r="AP360" i="12"/>
  <c r="AQ360" i="12"/>
  <c r="AR360" i="12"/>
  <c r="AS360" i="12"/>
  <c r="AT360" i="12"/>
  <c r="AC361" i="12"/>
  <c r="AD361" i="12"/>
  <c r="AE361" i="12"/>
  <c r="AF361" i="12"/>
  <c r="AG361" i="12"/>
  <c r="AH361" i="12"/>
  <c r="AI361" i="12"/>
  <c r="AJ361" i="12"/>
  <c r="AK361" i="12"/>
  <c r="AL361" i="12"/>
  <c r="AM361" i="12"/>
  <c r="AN361" i="12"/>
  <c r="AO361" i="12"/>
  <c r="AP361" i="12"/>
  <c r="AQ361" i="12"/>
  <c r="AR361" i="12"/>
  <c r="AS361" i="12"/>
  <c r="AT361" i="12"/>
  <c r="AC364" i="12"/>
  <c r="AD364" i="12"/>
  <c r="AE364" i="12"/>
  <c r="AF364" i="12"/>
  <c r="AG364" i="12"/>
  <c r="AH364" i="12"/>
  <c r="AI364" i="12"/>
  <c r="AJ364" i="12"/>
  <c r="AK364" i="12"/>
  <c r="AL364" i="12"/>
  <c r="AM364" i="12"/>
  <c r="AN364" i="12"/>
  <c r="AO364" i="12"/>
  <c r="AP364" i="12"/>
  <c r="AQ364" i="12"/>
  <c r="AR364" i="12"/>
  <c r="AS364" i="12"/>
  <c r="AT364" i="12"/>
  <c r="AC367" i="12"/>
  <c r="AD367" i="12"/>
  <c r="AE367" i="12"/>
  <c r="AF367" i="12"/>
  <c r="AG367" i="12"/>
  <c r="AH367" i="12"/>
  <c r="AI367" i="12"/>
  <c r="AJ367" i="12"/>
  <c r="AK367" i="12"/>
  <c r="AL367" i="12"/>
  <c r="AM367" i="12"/>
  <c r="AN367" i="12"/>
  <c r="AO367" i="12"/>
  <c r="AP367" i="12"/>
  <c r="AQ367" i="12"/>
  <c r="AR367" i="12"/>
  <c r="AS367" i="12"/>
  <c r="AT367" i="12"/>
  <c r="AC610" i="12"/>
  <c r="AD610" i="12"/>
  <c r="AE610" i="12"/>
  <c r="AF610" i="12"/>
  <c r="AG610" i="12"/>
  <c r="AH610" i="12"/>
  <c r="AI610" i="12"/>
  <c r="AJ610" i="12"/>
  <c r="AK610" i="12"/>
  <c r="AL610" i="12"/>
  <c r="AM610" i="12"/>
  <c r="AN610" i="12"/>
  <c r="AO610" i="12"/>
  <c r="AP610" i="12"/>
  <c r="AQ610" i="12"/>
  <c r="AR610" i="12"/>
  <c r="AS610" i="12"/>
  <c r="AT610" i="12"/>
  <c r="AC368" i="12"/>
  <c r="AD368" i="12"/>
  <c r="AE368" i="12"/>
  <c r="AF368" i="12"/>
  <c r="AG368" i="12"/>
  <c r="AH368" i="12"/>
  <c r="AI368" i="12"/>
  <c r="AJ368" i="12"/>
  <c r="AK368" i="12"/>
  <c r="AL368" i="12"/>
  <c r="AM368" i="12"/>
  <c r="AN368" i="12"/>
  <c r="AO368" i="12"/>
  <c r="AP368" i="12"/>
  <c r="AQ368" i="12"/>
  <c r="AR368" i="12"/>
  <c r="AS368" i="12"/>
  <c r="AT368" i="12"/>
  <c r="AC366" i="12"/>
  <c r="AD366" i="12"/>
  <c r="AE366" i="12"/>
  <c r="AF366" i="12"/>
  <c r="AG366" i="12"/>
  <c r="AH366" i="12"/>
  <c r="AI366" i="12"/>
  <c r="AJ366" i="12"/>
  <c r="AK366" i="12"/>
  <c r="AL366" i="12"/>
  <c r="AM366" i="12"/>
  <c r="AN366" i="12"/>
  <c r="AO366" i="12"/>
  <c r="AP366" i="12"/>
  <c r="AQ366" i="12"/>
  <c r="AR366" i="12"/>
  <c r="AS366" i="12"/>
  <c r="AT366" i="12"/>
  <c r="AC373" i="12"/>
  <c r="AD373" i="12"/>
  <c r="AE373" i="12"/>
  <c r="AF373" i="12"/>
  <c r="AG373" i="12"/>
  <c r="AH373" i="12"/>
  <c r="AI373" i="12"/>
  <c r="AJ373" i="12"/>
  <c r="AK373" i="12"/>
  <c r="AL373" i="12"/>
  <c r="AM373" i="12"/>
  <c r="AN373" i="12"/>
  <c r="AO373" i="12"/>
  <c r="AP373" i="12"/>
  <c r="AQ373" i="12"/>
  <c r="AR373" i="12"/>
  <c r="AS373" i="12"/>
  <c r="AT373" i="12"/>
  <c r="AC370" i="12"/>
  <c r="AD370" i="12"/>
  <c r="AE370" i="12"/>
  <c r="AF370" i="12"/>
  <c r="AG370" i="12"/>
  <c r="AH370" i="12"/>
  <c r="AI370" i="12"/>
  <c r="AJ370" i="12"/>
  <c r="AK370" i="12"/>
  <c r="AL370" i="12"/>
  <c r="AM370" i="12"/>
  <c r="AN370" i="12"/>
  <c r="AO370" i="12"/>
  <c r="AP370" i="12"/>
  <c r="AQ370" i="12"/>
  <c r="AR370" i="12"/>
  <c r="AS370" i="12"/>
  <c r="AT370" i="12"/>
  <c r="AC371" i="12"/>
  <c r="AD371" i="12"/>
  <c r="AE371" i="12"/>
  <c r="AF371" i="12"/>
  <c r="AG371" i="12"/>
  <c r="AH371" i="12"/>
  <c r="AI371" i="12"/>
  <c r="AJ371" i="12"/>
  <c r="AK371" i="12"/>
  <c r="AL371" i="12"/>
  <c r="AM371" i="12"/>
  <c r="AN371" i="12"/>
  <c r="AO371" i="12"/>
  <c r="AP371" i="12"/>
  <c r="AQ371" i="12"/>
  <c r="AR371" i="12"/>
  <c r="AS371" i="12"/>
  <c r="AT371" i="12"/>
  <c r="AC369" i="12"/>
  <c r="AD369" i="12"/>
  <c r="AE369" i="12"/>
  <c r="AF369" i="12"/>
  <c r="AG369" i="12"/>
  <c r="AH369" i="12"/>
  <c r="AI369" i="12"/>
  <c r="AJ369" i="12"/>
  <c r="AK369" i="12"/>
  <c r="AL369" i="12"/>
  <c r="AM369" i="12"/>
  <c r="AN369" i="12"/>
  <c r="AO369" i="12"/>
  <c r="AP369" i="12"/>
  <c r="AQ369" i="12"/>
  <c r="AR369" i="12"/>
  <c r="AS369" i="12"/>
  <c r="AT369" i="12"/>
  <c r="AC372" i="12"/>
  <c r="AD372" i="12"/>
  <c r="AE372" i="12"/>
  <c r="AF372" i="12"/>
  <c r="AG372" i="12"/>
  <c r="AH372" i="12"/>
  <c r="AI372" i="12"/>
  <c r="AJ372" i="12"/>
  <c r="AK372" i="12"/>
  <c r="AL372" i="12"/>
  <c r="AM372" i="12"/>
  <c r="AN372" i="12"/>
  <c r="AO372" i="12"/>
  <c r="AP372" i="12"/>
  <c r="AQ372" i="12"/>
  <c r="AR372" i="12"/>
  <c r="AS372" i="12"/>
  <c r="AT372" i="12"/>
  <c r="AC375" i="12"/>
  <c r="AD375" i="12"/>
  <c r="AE375" i="12"/>
  <c r="AF375" i="12"/>
  <c r="AG375" i="12"/>
  <c r="AH375" i="12"/>
  <c r="AI375" i="12"/>
  <c r="AJ375" i="12"/>
  <c r="AK375" i="12"/>
  <c r="AL375" i="12"/>
  <c r="AM375" i="12"/>
  <c r="AN375" i="12"/>
  <c r="AO375" i="12"/>
  <c r="AP375" i="12"/>
  <c r="AQ375" i="12"/>
  <c r="AR375" i="12"/>
  <c r="AS375" i="12"/>
  <c r="AT375" i="12"/>
  <c r="AC376" i="12"/>
  <c r="AD376" i="12"/>
  <c r="AE376" i="12"/>
  <c r="AF376" i="12"/>
  <c r="AG376" i="12"/>
  <c r="AH376" i="12"/>
  <c r="AI376" i="12"/>
  <c r="AJ376" i="12"/>
  <c r="AK376" i="12"/>
  <c r="AL376" i="12"/>
  <c r="AM376" i="12"/>
  <c r="AN376" i="12"/>
  <c r="AO376" i="12"/>
  <c r="AP376" i="12"/>
  <c r="AQ376" i="12"/>
  <c r="AR376" i="12"/>
  <c r="AS376" i="12"/>
  <c r="AT376" i="12"/>
  <c r="AC374" i="12"/>
  <c r="AD374" i="12"/>
  <c r="AE374" i="12"/>
  <c r="AF374" i="12"/>
  <c r="AG374" i="12"/>
  <c r="AH374" i="12"/>
  <c r="AI374" i="12"/>
  <c r="AJ374" i="12"/>
  <c r="AK374" i="12"/>
  <c r="AL374" i="12"/>
  <c r="AM374" i="12"/>
  <c r="AN374" i="12"/>
  <c r="AO374" i="12"/>
  <c r="AP374" i="12"/>
  <c r="AQ374" i="12"/>
  <c r="AR374" i="12"/>
  <c r="AS374" i="12"/>
  <c r="AT374" i="12"/>
  <c r="AC386" i="12"/>
  <c r="AD386" i="12"/>
  <c r="AE386" i="12"/>
  <c r="AF386" i="12"/>
  <c r="AG386" i="12"/>
  <c r="AH386" i="12"/>
  <c r="AI386" i="12"/>
  <c r="AJ386" i="12"/>
  <c r="AK386" i="12"/>
  <c r="AL386" i="12"/>
  <c r="AM386" i="12"/>
  <c r="AN386" i="12"/>
  <c r="AO386" i="12"/>
  <c r="AP386" i="12"/>
  <c r="AQ386" i="12"/>
  <c r="AR386" i="12"/>
  <c r="AS386" i="12"/>
  <c r="AT386" i="12"/>
  <c r="AC378" i="12"/>
  <c r="AD378" i="12"/>
  <c r="AE378" i="12"/>
  <c r="AF378" i="12"/>
  <c r="AG378" i="12"/>
  <c r="AH378" i="12"/>
  <c r="AI378" i="12"/>
  <c r="AJ378" i="12"/>
  <c r="AK378" i="12"/>
  <c r="AL378" i="12"/>
  <c r="AM378" i="12"/>
  <c r="AN378" i="12"/>
  <c r="AO378" i="12"/>
  <c r="AP378" i="12"/>
  <c r="AQ378" i="12"/>
  <c r="AR378" i="12"/>
  <c r="AS378" i="12"/>
  <c r="AT378" i="12"/>
  <c r="AC380" i="12"/>
  <c r="AD380" i="12"/>
  <c r="AE380" i="12"/>
  <c r="AF380" i="12"/>
  <c r="AG380" i="12"/>
  <c r="AH380" i="12"/>
  <c r="AI380" i="12"/>
  <c r="AJ380" i="12"/>
  <c r="AK380" i="12"/>
  <c r="AL380" i="12"/>
  <c r="AM380" i="12"/>
  <c r="AN380" i="12"/>
  <c r="AO380" i="12"/>
  <c r="AP380" i="12"/>
  <c r="AQ380" i="12"/>
  <c r="AR380" i="12"/>
  <c r="AS380" i="12"/>
  <c r="AT380" i="12"/>
  <c r="AC379" i="12"/>
  <c r="AD379" i="12"/>
  <c r="AE379" i="12"/>
  <c r="AF379" i="12"/>
  <c r="AG379" i="12"/>
  <c r="AH379" i="12"/>
  <c r="AI379" i="12"/>
  <c r="AJ379" i="12"/>
  <c r="AK379" i="12"/>
  <c r="AL379" i="12"/>
  <c r="AM379" i="12"/>
  <c r="AN379" i="12"/>
  <c r="AO379" i="12"/>
  <c r="AP379" i="12"/>
  <c r="AQ379" i="12"/>
  <c r="AR379" i="12"/>
  <c r="AS379" i="12"/>
  <c r="AT379" i="12"/>
  <c r="AC383" i="12"/>
  <c r="AD383" i="12"/>
  <c r="AE383" i="12"/>
  <c r="AF383" i="12"/>
  <c r="AG383" i="12"/>
  <c r="AH383" i="12"/>
  <c r="AI383" i="12"/>
  <c r="AJ383" i="12"/>
  <c r="AK383" i="12"/>
  <c r="AL383" i="12"/>
  <c r="AM383" i="12"/>
  <c r="AN383" i="12"/>
  <c r="AO383" i="12"/>
  <c r="AP383" i="12"/>
  <c r="AQ383" i="12"/>
  <c r="AR383" i="12"/>
  <c r="AS383" i="12"/>
  <c r="AT383" i="12"/>
  <c r="AC393" i="12"/>
  <c r="AD393" i="12"/>
  <c r="AE393" i="12"/>
  <c r="AF393" i="12"/>
  <c r="AG393" i="12"/>
  <c r="AH393" i="12"/>
  <c r="AI393" i="12"/>
  <c r="AJ393" i="12"/>
  <c r="AK393" i="12"/>
  <c r="AL393" i="12"/>
  <c r="AM393" i="12"/>
  <c r="AN393" i="12"/>
  <c r="AO393" i="12"/>
  <c r="AP393" i="12"/>
  <c r="AQ393" i="12"/>
  <c r="AR393" i="12"/>
  <c r="AS393" i="12"/>
  <c r="AT393" i="12"/>
  <c r="AC401" i="12"/>
  <c r="AD401" i="12"/>
  <c r="AE401" i="12"/>
  <c r="AF401" i="12"/>
  <c r="AG401" i="12"/>
  <c r="AH401" i="12"/>
  <c r="AI401" i="12"/>
  <c r="AJ401" i="12"/>
  <c r="AK401" i="12"/>
  <c r="AL401" i="12"/>
  <c r="AM401" i="12"/>
  <c r="AN401" i="12"/>
  <c r="AO401" i="12"/>
  <c r="AP401" i="12"/>
  <c r="AQ401" i="12"/>
  <c r="AR401" i="12"/>
  <c r="AS401" i="12"/>
  <c r="AT401" i="12"/>
  <c r="AC411" i="12"/>
  <c r="AD411" i="12"/>
  <c r="AE411" i="12"/>
  <c r="AF411" i="12"/>
  <c r="AG411" i="12"/>
  <c r="AH411" i="12"/>
  <c r="AI411" i="12"/>
  <c r="AJ411" i="12"/>
  <c r="AK411" i="12"/>
  <c r="AL411" i="12"/>
  <c r="AM411" i="12"/>
  <c r="AN411" i="12"/>
  <c r="AO411" i="12"/>
  <c r="AP411" i="12"/>
  <c r="AQ411" i="12"/>
  <c r="AR411" i="12"/>
  <c r="AS411" i="12"/>
  <c r="AT411" i="12"/>
  <c r="AC389" i="12"/>
  <c r="AD389" i="12"/>
  <c r="AE389" i="12"/>
  <c r="AF389" i="12"/>
  <c r="AG389" i="12"/>
  <c r="AH389" i="12"/>
  <c r="AI389" i="12"/>
  <c r="AJ389" i="12"/>
  <c r="AK389" i="12"/>
  <c r="AL389" i="12"/>
  <c r="AM389" i="12"/>
  <c r="AN389" i="12"/>
  <c r="AO389" i="12"/>
  <c r="AP389" i="12"/>
  <c r="AQ389" i="12"/>
  <c r="AR389" i="12"/>
  <c r="AS389" i="12"/>
  <c r="AT389" i="12"/>
  <c r="AC391" i="12"/>
  <c r="AD391" i="12"/>
  <c r="AE391" i="12"/>
  <c r="AF391" i="12"/>
  <c r="AG391" i="12"/>
  <c r="AH391" i="12"/>
  <c r="AI391" i="12"/>
  <c r="AJ391" i="12"/>
  <c r="AK391" i="12"/>
  <c r="AL391" i="12"/>
  <c r="AM391" i="12"/>
  <c r="AN391" i="12"/>
  <c r="AO391" i="12"/>
  <c r="AP391" i="12"/>
  <c r="AQ391" i="12"/>
  <c r="AR391" i="12"/>
  <c r="AS391" i="12"/>
  <c r="AT391" i="12"/>
  <c r="AC412" i="12"/>
  <c r="AD412" i="12"/>
  <c r="AE412" i="12"/>
  <c r="AF412" i="12"/>
  <c r="AG412" i="12"/>
  <c r="AH412" i="12"/>
  <c r="AI412" i="12"/>
  <c r="AJ412" i="12"/>
  <c r="AK412" i="12"/>
  <c r="AL412" i="12"/>
  <c r="AM412" i="12"/>
  <c r="AN412" i="12"/>
  <c r="AO412" i="12"/>
  <c r="AP412" i="12"/>
  <c r="AQ412" i="12"/>
  <c r="AR412" i="12"/>
  <c r="AS412" i="12"/>
  <c r="AT412" i="12"/>
  <c r="AC392" i="12"/>
  <c r="AD392" i="12"/>
  <c r="AE392" i="12"/>
  <c r="AF392" i="12"/>
  <c r="AG392" i="12"/>
  <c r="AH392" i="12"/>
  <c r="AI392" i="12"/>
  <c r="AJ392" i="12"/>
  <c r="AK392" i="12"/>
  <c r="AL392" i="12"/>
  <c r="AM392" i="12"/>
  <c r="AN392" i="12"/>
  <c r="AO392" i="12"/>
  <c r="AP392" i="12"/>
  <c r="AQ392" i="12"/>
  <c r="AR392" i="12"/>
  <c r="AS392" i="12"/>
  <c r="AT392" i="12"/>
  <c r="AC396" i="12"/>
  <c r="AD396" i="12"/>
  <c r="AE396" i="12"/>
  <c r="AF396" i="12"/>
  <c r="AG396" i="12"/>
  <c r="AH396" i="12"/>
  <c r="AI396" i="12"/>
  <c r="AJ396" i="12"/>
  <c r="AK396" i="12"/>
  <c r="AL396" i="12"/>
  <c r="AM396" i="12"/>
  <c r="AN396" i="12"/>
  <c r="AO396" i="12"/>
  <c r="AP396" i="12"/>
  <c r="AQ396" i="12"/>
  <c r="AR396" i="12"/>
  <c r="AS396" i="12"/>
  <c r="AT396" i="12"/>
  <c r="AC403" i="12"/>
  <c r="AD403" i="12"/>
  <c r="AE403" i="12"/>
  <c r="AF403" i="12"/>
  <c r="AG403" i="12"/>
  <c r="AH403" i="12"/>
  <c r="AI403" i="12"/>
  <c r="AJ403" i="12"/>
  <c r="AK403" i="12"/>
  <c r="AL403" i="12"/>
  <c r="AM403" i="12"/>
  <c r="AN403" i="12"/>
  <c r="AO403" i="12"/>
  <c r="AP403" i="12"/>
  <c r="AQ403" i="12"/>
  <c r="AR403" i="12"/>
  <c r="AS403" i="12"/>
  <c r="AT403" i="12"/>
  <c r="AC399" i="12"/>
  <c r="AD399" i="12"/>
  <c r="AE399" i="12"/>
  <c r="AF399" i="12"/>
  <c r="AG399" i="12"/>
  <c r="AH399" i="12"/>
  <c r="AI399" i="12"/>
  <c r="AJ399" i="12"/>
  <c r="AK399" i="12"/>
  <c r="AL399" i="12"/>
  <c r="AM399" i="12"/>
  <c r="AN399" i="12"/>
  <c r="AO399" i="12"/>
  <c r="AP399" i="12"/>
  <c r="AQ399" i="12"/>
  <c r="AR399" i="12"/>
  <c r="AS399" i="12"/>
  <c r="AT399" i="12"/>
  <c r="AC404" i="12"/>
  <c r="AD404" i="12"/>
  <c r="AE404" i="12"/>
  <c r="AF404" i="12"/>
  <c r="AG404" i="12"/>
  <c r="AH404" i="12"/>
  <c r="AI404" i="12"/>
  <c r="AJ404" i="12"/>
  <c r="AK404" i="12"/>
  <c r="AL404" i="12"/>
  <c r="AM404" i="12"/>
  <c r="AN404" i="12"/>
  <c r="AO404" i="12"/>
  <c r="AP404" i="12"/>
  <c r="AQ404" i="12"/>
  <c r="AR404" i="12"/>
  <c r="AS404" i="12"/>
  <c r="AT404" i="12"/>
  <c r="AC395" i="12"/>
  <c r="AD395" i="12"/>
  <c r="AE395" i="12"/>
  <c r="AF395" i="12"/>
  <c r="AG395" i="12"/>
  <c r="AH395" i="12"/>
  <c r="AI395" i="12"/>
  <c r="AJ395" i="12"/>
  <c r="AK395" i="12"/>
  <c r="AL395" i="12"/>
  <c r="AM395" i="12"/>
  <c r="AN395" i="12"/>
  <c r="AO395" i="12"/>
  <c r="AP395" i="12"/>
  <c r="AQ395" i="12"/>
  <c r="AR395" i="12"/>
  <c r="AS395" i="12"/>
  <c r="AT395" i="12"/>
  <c r="AC406" i="12"/>
  <c r="AD406" i="12"/>
  <c r="AE406" i="12"/>
  <c r="AF406" i="12"/>
  <c r="AG406" i="12"/>
  <c r="AH406" i="12"/>
  <c r="AI406" i="12"/>
  <c r="AJ406" i="12"/>
  <c r="AK406" i="12"/>
  <c r="AL406" i="12"/>
  <c r="AM406" i="12"/>
  <c r="AN406" i="12"/>
  <c r="AO406" i="12"/>
  <c r="AP406" i="12"/>
  <c r="AQ406" i="12"/>
  <c r="AR406" i="12"/>
  <c r="AS406" i="12"/>
  <c r="AT406" i="12"/>
  <c r="AC407" i="12"/>
  <c r="AD407" i="12"/>
  <c r="AE407" i="12"/>
  <c r="AF407" i="12"/>
  <c r="AG407" i="12"/>
  <c r="AH407" i="12"/>
  <c r="AI407" i="12"/>
  <c r="AJ407" i="12"/>
  <c r="AK407" i="12"/>
  <c r="AL407" i="12"/>
  <c r="AM407" i="12"/>
  <c r="AN407" i="12"/>
  <c r="AO407" i="12"/>
  <c r="AP407" i="12"/>
  <c r="AQ407" i="12"/>
  <c r="AR407" i="12"/>
  <c r="AS407" i="12"/>
  <c r="AT407" i="12"/>
  <c r="AC388" i="12"/>
  <c r="AD388" i="12"/>
  <c r="AE388" i="12"/>
  <c r="AF388" i="12"/>
  <c r="AG388" i="12"/>
  <c r="AH388" i="12"/>
  <c r="AI388" i="12"/>
  <c r="AJ388" i="12"/>
  <c r="AK388" i="12"/>
  <c r="AL388" i="12"/>
  <c r="AM388" i="12"/>
  <c r="AN388" i="12"/>
  <c r="AO388" i="12"/>
  <c r="AP388" i="12"/>
  <c r="AQ388" i="12"/>
  <c r="AR388" i="12"/>
  <c r="AS388" i="12"/>
  <c r="AT388" i="12"/>
  <c r="AC397" i="12"/>
  <c r="AD397" i="12"/>
  <c r="AE397" i="12"/>
  <c r="AF397" i="12"/>
  <c r="AG397" i="12"/>
  <c r="AH397" i="12"/>
  <c r="AI397" i="12"/>
  <c r="AJ397" i="12"/>
  <c r="AK397" i="12"/>
  <c r="AL397" i="12"/>
  <c r="AM397" i="12"/>
  <c r="AN397" i="12"/>
  <c r="AO397" i="12"/>
  <c r="AP397" i="12"/>
  <c r="AQ397" i="12"/>
  <c r="AR397" i="12"/>
  <c r="AS397" i="12"/>
  <c r="AT397" i="12"/>
  <c r="AC405" i="12"/>
  <c r="AD405" i="12"/>
  <c r="AE405" i="12"/>
  <c r="AF405" i="12"/>
  <c r="AG405" i="12"/>
  <c r="AH405" i="12"/>
  <c r="AI405" i="12"/>
  <c r="AJ405" i="12"/>
  <c r="AK405" i="12"/>
  <c r="AL405" i="12"/>
  <c r="AM405" i="12"/>
  <c r="AN405" i="12"/>
  <c r="AO405" i="12"/>
  <c r="AP405" i="12"/>
  <c r="AQ405" i="12"/>
  <c r="AR405" i="12"/>
  <c r="AS405" i="12"/>
  <c r="AT405" i="12"/>
  <c r="AC410" i="12"/>
  <c r="AD410" i="12"/>
  <c r="AE410" i="12"/>
  <c r="AF410" i="12"/>
  <c r="AG410" i="12"/>
  <c r="AH410" i="12"/>
  <c r="AI410" i="12"/>
  <c r="AJ410" i="12"/>
  <c r="AK410" i="12"/>
  <c r="AL410" i="12"/>
  <c r="AM410" i="12"/>
  <c r="AN410" i="12"/>
  <c r="AO410" i="12"/>
  <c r="AP410" i="12"/>
  <c r="AQ410" i="12"/>
  <c r="AR410" i="12"/>
  <c r="AS410" i="12"/>
  <c r="AT410" i="12"/>
  <c r="AC413" i="12"/>
  <c r="AD413" i="12"/>
  <c r="AE413" i="12"/>
  <c r="AF413" i="12"/>
  <c r="AG413" i="12"/>
  <c r="AH413" i="12"/>
  <c r="AI413" i="12"/>
  <c r="AJ413" i="12"/>
  <c r="AK413" i="12"/>
  <c r="AL413" i="12"/>
  <c r="AM413" i="12"/>
  <c r="AN413" i="12"/>
  <c r="AO413" i="12"/>
  <c r="AP413" i="12"/>
  <c r="AQ413" i="12"/>
  <c r="AR413" i="12"/>
  <c r="AS413" i="12"/>
  <c r="AT413" i="12"/>
  <c r="AC414" i="12"/>
  <c r="AD414" i="12"/>
  <c r="AE414" i="12"/>
  <c r="AF414" i="12"/>
  <c r="AG414" i="12"/>
  <c r="AH414" i="12"/>
  <c r="AI414" i="12"/>
  <c r="AJ414" i="12"/>
  <c r="AK414" i="12"/>
  <c r="AL414" i="12"/>
  <c r="AM414" i="12"/>
  <c r="AN414" i="12"/>
  <c r="AO414" i="12"/>
  <c r="AP414" i="12"/>
  <c r="AQ414" i="12"/>
  <c r="AR414" i="12"/>
  <c r="AS414" i="12"/>
  <c r="AT414" i="12"/>
  <c r="AC423" i="12"/>
  <c r="AD423" i="12"/>
  <c r="AE423" i="12"/>
  <c r="AF423" i="12"/>
  <c r="AG423" i="12"/>
  <c r="AH423" i="12"/>
  <c r="AI423" i="12"/>
  <c r="AJ423" i="12"/>
  <c r="AK423" i="12"/>
  <c r="AL423" i="12"/>
  <c r="AM423" i="12"/>
  <c r="AN423" i="12"/>
  <c r="AO423" i="12"/>
  <c r="AP423" i="12"/>
  <c r="AQ423" i="12"/>
  <c r="AR423" i="12"/>
  <c r="AS423" i="12"/>
  <c r="AT423" i="12"/>
  <c r="AC435" i="12"/>
  <c r="AD435" i="12"/>
  <c r="AE435" i="12"/>
  <c r="AF435" i="12"/>
  <c r="AG435" i="12"/>
  <c r="AH435" i="12"/>
  <c r="AI435" i="12"/>
  <c r="AJ435" i="12"/>
  <c r="AK435" i="12"/>
  <c r="AL435" i="12"/>
  <c r="AM435" i="12"/>
  <c r="AN435" i="12"/>
  <c r="AO435" i="12"/>
  <c r="AP435" i="12"/>
  <c r="AQ435" i="12"/>
  <c r="AR435" i="12"/>
  <c r="AS435" i="12"/>
  <c r="AT435" i="12"/>
  <c r="AC445" i="12"/>
  <c r="AD445" i="12"/>
  <c r="AE445" i="12"/>
  <c r="AF445" i="12"/>
  <c r="AG445" i="12"/>
  <c r="AH445" i="12"/>
  <c r="AI445" i="12"/>
  <c r="AJ445" i="12"/>
  <c r="AK445" i="12"/>
  <c r="AL445" i="12"/>
  <c r="AM445" i="12"/>
  <c r="AN445" i="12"/>
  <c r="AO445" i="12"/>
  <c r="AP445" i="12"/>
  <c r="AQ445" i="12"/>
  <c r="AR445" i="12"/>
  <c r="AS445" i="12"/>
  <c r="AT445" i="12"/>
  <c r="AC436" i="12"/>
  <c r="AD436" i="12"/>
  <c r="AE436" i="12"/>
  <c r="AF436" i="12"/>
  <c r="AG436" i="12"/>
  <c r="AH436" i="12"/>
  <c r="AI436" i="12"/>
  <c r="AJ436" i="12"/>
  <c r="AK436" i="12"/>
  <c r="AL436" i="12"/>
  <c r="AM436" i="12"/>
  <c r="AN436" i="12"/>
  <c r="AO436" i="12"/>
  <c r="AP436" i="12"/>
  <c r="AQ436" i="12"/>
  <c r="AR436" i="12"/>
  <c r="AS436" i="12"/>
  <c r="AT436" i="12"/>
  <c r="AC417" i="12"/>
  <c r="AD417" i="12"/>
  <c r="AE417" i="12"/>
  <c r="AF417" i="12"/>
  <c r="AG417" i="12"/>
  <c r="AH417" i="12"/>
  <c r="AI417" i="12"/>
  <c r="AJ417" i="12"/>
  <c r="AK417" i="12"/>
  <c r="AL417" i="12"/>
  <c r="AM417" i="12"/>
  <c r="AN417" i="12"/>
  <c r="AO417" i="12"/>
  <c r="AP417" i="12"/>
  <c r="AQ417" i="12"/>
  <c r="AR417" i="12"/>
  <c r="AS417" i="12"/>
  <c r="AT417" i="12"/>
  <c r="AC418" i="12"/>
  <c r="AD418" i="12"/>
  <c r="AE418" i="12"/>
  <c r="AF418" i="12"/>
  <c r="AG418" i="12"/>
  <c r="AH418" i="12"/>
  <c r="AI418" i="12"/>
  <c r="AJ418" i="12"/>
  <c r="AK418" i="12"/>
  <c r="AL418" i="12"/>
  <c r="AM418" i="12"/>
  <c r="AN418" i="12"/>
  <c r="AO418" i="12"/>
  <c r="AP418" i="12"/>
  <c r="AQ418" i="12"/>
  <c r="AR418" i="12"/>
  <c r="AS418" i="12"/>
  <c r="AT418" i="12"/>
  <c r="AC452" i="12"/>
  <c r="AD452" i="12"/>
  <c r="AE452" i="12"/>
  <c r="AF452" i="12"/>
  <c r="AG452" i="12"/>
  <c r="AH452" i="12"/>
  <c r="AI452" i="12"/>
  <c r="AJ452" i="12"/>
  <c r="AK452" i="12"/>
  <c r="AL452" i="12"/>
  <c r="AM452" i="12"/>
  <c r="AN452" i="12"/>
  <c r="AO452" i="12"/>
  <c r="AP452" i="12"/>
  <c r="AQ452" i="12"/>
  <c r="AR452" i="12"/>
  <c r="AS452" i="12"/>
  <c r="AT452" i="12"/>
  <c r="AC441" i="12"/>
  <c r="AD441" i="12"/>
  <c r="AE441" i="12"/>
  <c r="AF441" i="12"/>
  <c r="AG441" i="12"/>
  <c r="AH441" i="12"/>
  <c r="AI441" i="12"/>
  <c r="AJ441" i="12"/>
  <c r="AK441" i="12"/>
  <c r="AL441" i="12"/>
  <c r="AM441" i="12"/>
  <c r="AN441" i="12"/>
  <c r="AO441" i="12"/>
  <c r="AP441" i="12"/>
  <c r="AQ441" i="12"/>
  <c r="AR441" i="12"/>
  <c r="AS441" i="12"/>
  <c r="AT441" i="12"/>
  <c r="AC446" i="12"/>
  <c r="AD446" i="12"/>
  <c r="AE446" i="12"/>
  <c r="AF446" i="12"/>
  <c r="AG446" i="12"/>
  <c r="AH446" i="12"/>
  <c r="AI446" i="12"/>
  <c r="AJ446" i="12"/>
  <c r="AK446" i="12"/>
  <c r="AL446" i="12"/>
  <c r="AM446" i="12"/>
  <c r="AN446" i="12"/>
  <c r="AO446" i="12"/>
  <c r="AP446" i="12"/>
  <c r="AQ446" i="12"/>
  <c r="AR446" i="12"/>
  <c r="AS446" i="12"/>
  <c r="AT446" i="12"/>
  <c r="AC443" i="12"/>
  <c r="AD443" i="12"/>
  <c r="AE443" i="12"/>
  <c r="AF443" i="12"/>
  <c r="AG443" i="12"/>
  <c r="AH443" i="12"/>
  <c r="AI443" i="12"/>
  <c r="AJ443" i="12"/>
  <c r="AK443" i="12"/>
  <c r="AL443" i="12"/>
  <c r="AM443" i="12"/>
  <c r="AN443" i="12"/>
  <c r="AO443" i="12"/>
  <c r="AP443" i="12"/>
  <c r="AQ443" i="12"/>
  <c r="AR443" i="12"/>
  <c r="AS443" i="12"/>
  <c r="AT443" i="12"/>
  <c r="AC415" i="12"/>
  <c r="AD415" i="12"/>
  <c r="AE415" i="12"/>
  <c r="AF415" i="12"/>
  <c r="AG415" i="12"/>
  <c r="AH415" i="12"/>
  <c r="AI415" i="12"/>
  <c r="AJ415" i="12"/>
  <c r="AK415" i="12"/>
  <c r="AL415" i="12"/>
  <c r="AM415" i="12"/>
  <c r="AN415" i="12"/>
  <c r="AO415" i="12"/>
  <c r="AP415" i="12"/>
  <c r="AQ415" i="12"/>
  <c r="AR415" i="12"/>
  <c r="AS415" i="12"/>
  <c r="AT415" i="12"/>
  <c r="AC464" i="12"/>
  <c r="AD464" i="12"/>
  <c r="AE464" i="12"/>
  <c r="AF464" i="12"/>
  <c r="AG464" i="12"/>
  <c r="AH464" i="12"/>
  <c r="AI464" i="12"/>
  <c r="AJ464" i="12"/>
  <c r="AK464" i="12"/>
  <c r="AL464" i="12"/>
  <c r="AM464" i="12"/>
  <c r="AN464" i="12"/>
  <c r="AO464" i="12"/>
  <c r="AP464" i="12"/>
  <c r="AQ464" i="12"/>
  <c r="AR464" i="12"/>
  <c r="AS464" i="12"/>
  <c r="AT464" i="12"/>
  <c r="AC420" i="12"/>
  <c r="AD420" i="12"/>
  <c r="AE420" i="12"/>
  <c r="AF420" i="12"/>
  <c r="AG420" i="12"/>
  <c r="AH420" i="12"/>
  <c r="AI420" i="12"/>
  <c r="AJ420" i="12"/>
  <c r="AK420" i="12"/>
  <c r="AL420" i="12"/>
  <c r="AM420" i="12"/>
  <c r="AN420" i="12"/>
  <c r="AO420" i="12"/>
  <c r="AP420" i="12"/>
  <c r="AQ420" i="12"/>
  <c r="AR420" i="12"/>
  <c r="AS420" i="12"/>
  <c r="AT420" i="12"/>
  <c r="AC466" i="12"/>
  <c r="AD466" i="12"/>
  <c r="AE466" i="12"/>
  <c r="AF466" i="12"/>
  <c r="AG466" i="12"/>
  <c r="AH466" i="12"/>
  <c r="AI466" i="12"/>
  <c r="AJ466" i="12"/>
  <c r="AK466" i="12"/>
  <c r="AL466" i="12"/>
  <c r="AM466" i="12"/>
  <c r="AN466" i="12"/>
  <c r="AO466" i="12"/>
  <c r="AP466" i="12"/>
  <c r="AQ466" i="12"/>
  <c r="AR466" i="12"/>
  <c r="AS466" i="12"/>
  <c r="AT466" i="12"/>
  <c r="AC440" i="12"/>
  <c r="AD440" i="12"/>
  <c r="AE440" i="12"/>
  <c r="AF440" i="12"/>
  <c r="AG440" i="12"/>
  <c r="AH440" i="12"/>
  <c r="AI440" i="12"/>
  <c r="AJ440" i="12"/>
  <c r="AK440" i="12"/>
  <c r="AL440" i="12"/>
  <c r="AM440" i="12"/>
  <c r="AN440" i="12"/>
  <c r="AO440" i="12"/>
  <c r="AP440" i="12"/>
  <c r="AQ440" i="12"/>
  <c r="AR440" i="12"/>
  <c r="AS440" i="12"/>
  <c r="AT440" i="12"/>
  <c r="AC424" i="12"/>
  <c r="AD424" i="12"/>
  <c r="AE424" i="12"/>
  <c r="AF424" i="12"/>
  <c r="AG424" i="12"/>
  <c r="AH424" i="12"/>
  <c r="AI424" i="12"/>
  <c r="AJ424" i="12"/>
  <c r="AK424" i="12"/>
  <c r="AL424" i="12"/>
  <c r="AM424" i="12"/>
  <c r="AN424" i="12"/>
  <c r="AO424" i="12"/>
  <c r="AP424" i="12"/>
  <c r="AQ424" i="12"/>
  <c r="AR424" i="12"/>
  <c r="AS424" i="12"/>
  <c r="AT424" i="12"/>
  <c r="AC439" i="12"/>
  <c r="AD439" i="12"/>
  <c r="AE439" i="12"/>
  <c r="AF439" i="12"/>
  <c r="AG439" i="12"/>
  <c r="AH439" i="12"/>
  <c r="AI439" i="12"/>
  <c r="AJ439" i="12"/>
  <c r="AK439" i="12"/>
  <c r="AL439" i="12"/>
  <c r="AM439" i="12"/>
  <c r="AN439" i="12"/>
  <c r="AO439" i="12"/>
  <c r="AP439" i="12"/>
  <c r="AQ439" i="12"/>
  <c r="AR439" i="12"/>
  <c r="AS439" i="12"/>
  <c r="AT439" i="12"/>
  <c r="AC426" i="12"/>
  <c r="AD426" i="12"/>
  <c r="AE426" i="12"/>
  <c r="AF426" i="12"/>
  <c r="AG426" i="12"/>
  <c r="AH426" i="12"/>
  <c r="AI426" i="12"/>
  <c r="AJ426" i="12"/>
  <c r="AK426" i="12"/>
  <c r="AL426" i="12"/>
  <c r="AM426" i="12"/>
  <c r="AN426" i="12"/>
  <c r="AO426" i="12"/>
  <c r="AP426" i="12"/>
  <c r="AQ426" i="12"/>
  <c r="AR426" i="12"/>
  <c r="AS426" i="12"/>
  <c r="AT426" i="12"/>
  <c r="AC431" i="12"/>
  <c r="AD431" i="12"/>
  <c r="AE431" i="12"/>
  <c r="AF431" i="12"/>
  <c r="AG431" i="12"/>
  <c r="AH431" i="12"/>
  <c r="AI431" i="12"/>
  <c r="AJ431" i="12"/>
  <c r="AK431" i="12"/>
  <c r="AL431" i="12"/>
  <c r="AM431" i="12"/>
  <c r="AN431" i="12"/>
  <c r="AO431" i="12"/>
  <c r="AP431" i="12"/>
  <c r="AQ431" i="12"/>
  <c r="AR431" i="12"/>
  <c r="AS431" i="12"/>
  <c r="AT431" i="12"/>
  <c r="AC454" i="12"/>
  <c r="AD454" i="12"/>
  <c r="AE454" i="12"/>
  <c r="AF454" i="12"/>
  <c r="AG454" i="12"/>
  <c r="AH454" i="12"/>
  <c r="AI454" i="12"/>
  <c r="AJ454" i="12"/>
  <c r="AK454" i="12"/>
  <c r="AL454" i="12"/>
  <c r="AM454" i="12"/>
  <c r="AN454" i="12"/>
  <c r="AO454" i="12"/>
  <c r="AP454" i="12"/>
  <c r="AQ454" i="12"/>
  <c r="AR454" i="12"/>
  <c r="AS454" i="12"/>
  <c r="AT454" i="12"/>
  <c r="AC430" i="12"/>
  <c r="AD430" i="12"/>
  <c r="AE430" i="12"/>
  <c r="AF430" i="12"/>
  <c r="AG430" i="12"/>
  <c r="AH430" i="12"/>
  <c r="AI430" i="12"/>
  <c r="AJ430" i="12"/>
  <c r="AK430" i="12"/>
  <c r="AL430" i="12"/>
  <c r="AM430" i="12"/>
  <c r="AN430" i="12"/>
  <c r="AO430" i="12"/>
  <c r="AP430" i="12"/>
  <c r="AQ430" i="12"/>
  <c r="AR430" i="12"/>
  <c r="AS430" i="12"/>
  <c r="AT430" i="12"/>
  <c r="AC422" i="12"/>
  <c r="AD422" i="12"/>
  <c r="AE422" i="12"/>
  <c r="AF422" i="12"/>
  <c r="AG422" i="12"/>
  <c r="AH422" i="12"/>
  <c r="AI422" i="12"/>
  <c r="AJ422" i="12"/>
  <c r="AK422" i="12"/>
  <c r="AL422" i="12"/>
  <c r="AM422" i="12"/>
  <c r="AN422" i="12"/>
  <c r="AO422" i="12"/>
  <c r="AP422" i="12"/>
  <c r="AQ422" i="12"/>
  <c r="AR422" i="12"/>
  <c r="AS422" i="12"/>
  <c r="AT422" i="12"/>
  <c r="AC455" i="12"/>
  <c r="AD455" i="12"/>
  <c r="AE455" i="12"/>
  <c r="AF455" i="12"/>
  <c r="AG455" i="12"/>
  <c r="AH455" i="12"/>
  <c r="AI455" i="12"/>
  <c r="AJ455" i="12"/>
  <c r="AK455" i="12"/>
  <c r="AL455" i="12"/>
  <c r="AM455" i="12"/>
  <c r="AN455" i="12"/>
  <c r="AO455" i="12"/>
  <c r="AP455" i="12"/>
  <c r="AQ455" i="12"/>
  <c r="AR455" i="12"/>
  <c r="AS455" i="12"/>
  <c r="AT455" i="12"/>
  <c r="AC428" i="12"/>
  <c r="AD428" i="12"/>
  <c r="AE428" i="12"/>
  <c r="AF428" i="12"/>
  <c r="AG428" i="12"/>
  <c r="AH428" i="12"/>
  <c r="AI428" i="12"/>
  <c r="AJ428" i="12"/>
  <c r="AK428" i="12"/>
  <c r="AL428" i="12"/>
  <c r="AM428" i="12"/>
  <c r="AN428" i="12"/>
  <c r="AO428" i="12"/>
  <c r="AP428" i="12"/>
  <c r="AQ428" i="12"/>
  <c r="AR428" i="12"/>
  <c r="AS428" i="12"/>
  <c r="AT428" i="12"/>
  <c r="AC433" i="12"/>
  <c r="AD433" i="12"/>
  <c r="AE433" i="12"/>
  <c r="AF433" i="12"/>
  <c r="AG433" i="12"/>
  <c r="AH433" i="12"/>
  <c r="AI433" i="12"/>
  <c r="AJ433" i="12"/>
  <c r="AK433" i="12"/>
  <c r="AL433" i="12"/>
  <c r="AM433" i="12"/>
  <c r="AN433" i="12"/>
  <c r="AO433" i="12"/>
  <c r="AP433" i="12"/>
  <c r="AQ433" i="12"/>
  <c r="AR433" i="12"/>
  <c r="AS433" i="12"/>
  <c r="AT433" i="12"/>
  <c r="AC437" i="12"/>
  <c r="AD437" i="12"/>
  <c r="AE437" i="12"/>
  <c r="AF437" i="12"/>
  <c r="AG437" i="12"/>
  <c r="AH437" i="12"/>
  <c r="AI437" i="12"/>
  <c r="AJ437" i="12"/>
  <c r="AK437" i="12"/>
  <c r="AL437" i="12"/>
  <c r="AM437" i="12"/>
  <c r="AN437" i="12"/>
  <c r="AO437" i="12"/>
  <c r="AP437" i="12"/>
  <c r="AQ437" i="12"/>
  <c r="AR437" i="12"/>
  <c r="AS437" i="12"/>
  <c r="AT437" i="12"/>
  <c r="AC425" i="12"/>
  <c r="AD425" i="12"/>
  <c r="AE425" i="12"/>
  <c r="AF425" i="12"/>
  <c r="AG425" i="12"/>
  <c r="AH425" i="12"/>
  <c r="AI425" i="12"/>
  <c r="AJ425" i="12"/>
  <c r="AK425" i="12"/>
  <c r="AL425" i="12"/>
  <c r="AM425" i="12"/>
  <c r="AN425" i="12"/>
  <c r="AO425" i="12"/>
  <c r="AP425" i="12"/>
  <c r="AQ425" i="12"/>
  <c r="AR425" i="12"/>
  <c r="AS425" i="12"/>
  <c r="AT425" i="12"/>
  <c r="AC461" i="12"/>
  <c r="AD461" i="12"/>
  <c r="AE461" i="12"/>
  <c r="AF461" i="12"/>
  <c r="AG461" i="12"/>
  <c r="AH461" i="12"/>
  <c r="AI461" i="12"/>
  <c r="AJ461" i="12"/>
  <c r="AK461" i="12"/>
  <c r="AL461" i="12"/>
  <c r="AM461" i="12"/>
  <c r="AN461" i="12"/>
  <c r="AO461" i="12"/>
  <c r="AP461" i="12"/>
  <c r="AQ461" i="12"/>
  <c r="AR461" i="12"/>
  <c r="AS461" i="12"/>
  <c r="AT461" i="12"/>
  <c r="AC451" i="12"/>
  <c r="AD451" i="12"/>
  <c r="AE451" i="12"/>
  <c r="AF451" i="12"/>
  <c r="AG451" i="12"/>
  <c r="AH451" i="12"/>
  <c r="AI451" i="12"/>
  <c r="AJ451" i="12"/>
  <c r="AK451" i="12"/>
  <c r="AL451" i="12"/>
  <c r="AM451" i="12"/>
  <c r="AN451" i="12"/>
  <c r="AO451" i="12"/>
  <c r="AP451" i="12"/>
  <c r="AQ451" i="12"/>
  <c r="AR451" i="12"/>
  <c r="AS451" i="12"/>
  <c r="AT451" i="12"/>
  <c r="AC416" i="12"/>
  <c r="AD416" i="12"/>
  <c r="AE416" i="12"/>
  <c r="AF416" i="12"/>
  <c r="AG416" i="12"/>
  <c r="AH416" i="12"/>
  <c r="AI416" i="12"/>
  <c r="AJ416" i="12"/>
  <c r="AK416" i="12"/>
  <c r="AL416" i="12"/>
  <c r="AM416" i="12"/>
  <c r="AN416" i="12"/>
  <c r="AO416" i="12"/>
  <c r="AP416" i="12"/>
  <c r="AQ416" i="12"/>
  <c r="AR416" i="12"/>
  <c r="AS416" i="12"/>
  <c r="AT416" i="12"/>
  <c r="AC460" i="12"/>
  <c r="AD460" i="12"/>
  <c r="AE460" i="12"/>
  <c r="AF460" i="12"/>
  <c r="AG460" i="12"/>
  <c r="AH460" i="12"/>
  <c r="AI460" i="12"/>
  <c r="AJ460" i="12"/>
  <c r="AK460" i="12"/>
  <c r="AL460" i="12"/>
  <c r="AM460" i="12"/>
  <c r="AN460" i="12"/>
  <c r="AO460" i="12"/>
  <c r="AP460" i="12"/>
  <c r="AQ460" i="12"/>
  <c r="AR460" i="12"/>
  <c r="AS460" i="12"/>
  <c r="AT460" i="12"/>
  <c r="AC449" i="12"/>
  <c r="AD449" i="12"/>
  <c r="AE449" i="12"/>
  <c r="AF449" i="12"/>
  <c r="AG449" i="12"/>
  <c r="AH449" i="12"/>
  <c r="AI449" i="12"/>
  <c r="AJ449" i="12"/>
  <c r="AK449" i="12"/>
  <c r="AL449" i="12"/>
  <c r="AM449" i="12"/>
  <c r="AN449" i="12"/>
  <c r="AO449" i="12"/>
  <c r="AP449" i="12"/>
  <c r="AQ449" i="12"/>
  <c r="AR449" i="12"/>
  <c r="AS449" i="12"/>
  <c r="AT449" i="12"/>
  <c r="AC447" i="12"/>
  <c r="AD447" i="12"/>
  <c r="AE447" i="12"/>
  <c r="AF447" i="12"/>
  <c r="AG447" i="12"/>
  <c r="AH447" i="12"/>
  <c r="AI447" i="12"/>
  <c r="AJ447" i="12"/>
  <c r="AK447" i="12"/>
  <c r="AL447" i="12"/>
  <c r="AM447" i="12"/>
  <c r="AN447" i="12"/>
  <c r="AO447" i="12"/>
  <c r="AP447" i="12"/>
  <c r="AQ447" i="12"/>
  <c r="AR447" i="12"/>
  <c r="AS447" i="12"/>
  <c r="AT447" i="12"/>
  <c r="AC427" i="12"/>
  <c r="AD427" i="12"/>
  <c r="AE427" i="12"/>
  <c r="AF427" i="12"/>
  <c r="AG427" i="12"/>
  <c r="AH427" i="12"/>
  <c r="AI427" i="12"/>
  <c r="AJ427" i="12"/>
  <c r="AK427" i="12"/>
  <c r="AL427" i="12"/>
  <c r="AM427" i="12"/>
  <c r="AN427" i="12"/>
  <c r="AO427" i="12"/>
  <c r="AP427" i="12"/>
  <c r="AQ427" i="12"/>
  <c r="AR427" i="12"/>
  <c r="AS427" i="12"/>
  <c r="AT427" i="12"/>
  <c r="AC450" i="12"/>
  <c r="AD450" i="12"/>
  <c r="AE450" i="12"/>
  <c r="AF450" i="12"/>
  <c r="AG450" i="12"/>
  <c r="AH450" i="12"/>
  <c r="AI450" i="12"/>
  <c r="AJ450" i="12"/>
  <c r="AK450" i="12"/>
  <c r="AL450" i="12"/>
  <c r="AM450" i="12"/>
  <c r="AN450" i="12"/>
  <c r="AO450" i="12"/>
  <c r="AP450" i="12"/>
  <c r="AQ450" i="12"/>
  <c r="AR450" i="12"/>
  <c r="AS450" i="12"/>
  <c r="AT450" i="12"/>
  <c r="AC462" i="12"/>
  <c r="AD462" i="12"/>
  <c r="AE462" i="12"/>
  <c r="AF462" i="12"/>
  <c r="AG462" i="12"/>
  <c r="AH462" i="12"/>
  <c r="AI462" i="12"/>
  <c r="AJ462" i="12"/>
  <c r="AK462" i="12"/>
  <c r="AL462" i="12"/>
  <c r="AM462" i="12"/>
  <c r="AN462" i="12"/>
  <c r="AO462" i="12"/>
  <c r="AP462" i="12"/>
  <c r="AQ462" i="12"/>
  <c r="AR462" i="12"/>
  <c r="AS462" i="12"/>
  <c r="AT462" i="12"/>
  <c r="AC453" i="12"/>
  <c r="AD453" i="12"/>
  <c r="AE453" i="12"/>
  <c r="AF453" i="12"/>
  <c r="AG453" i="12"/>
  <c r="AH453" i="12"/>
  <c r="AI453" i="12"/>
  <c r="AJ453" i="12"/>
  <c r="AK453" i="12"/>
  <c r="AL453" i="12"/>
  <c r="AM453" i="12"/>
  <c r="AN453" i="12"/>
  <c r="AO453" i="12"/>
  <c r="AP453" i="12"/>
  <c r="AQ453" i="12"/>
  <c r="AR453" i="12"/>
  <c r="AS453" i="12"/>
  <c r="AT453" i="12"/>
  <c r="AC457" i="12"/>
  <c r="AD457" i="12"/>
  <c r="AE457" i="12"/>
  <c r="AF457" i="12"/>
  <c r="AG457" i="12"/>
  <c r="AH457" i="12"/>
  <c r="AI457" i="12"/>
  <c r="AJ457" i="12"/>
  <c r="AK457" i="12"/>
  <c r="AL457" i="12"/>
  <c r="AM457" i="12"/>
  <c r="AN457" i="12"/>
  <c r="AO457" i="12"/>
  <c r="AP457" i="12"/>
  <c r="AQ457" i="12"/>
  <c r="AR457" i="12"/>
  <c r="AS457" i="12"/>
  <c r="AT457" i="12"/>
  <c r="AC463" i="12"/>
  <c r="AD463" i="12"/>
  <c r="AE463" i="12"/>
  <c r="AF463" i="12"/>
  <c r="AG463" i="12"/>
  <c r="AH463" i="12"/>
  <c r="AI463" i="12"/>
  <c r="AJ463" i="12"/>
  <c r="AK463" i="12"/>
  <c r="AL463" i="12"/>
  <c r="AM463" i="12"/>
  <c r="AN463" i="12"/>
  <c r="AO463" i="12"/>
  <c r="AP463" i="12"/>
  <c r="AQ463" i="12"/>
  <c r="AR463" i="12"/>
  <c r="AS463" i="12"/>
  <c r="AT463" i="12"/>
  <c r="AC467" i="12"/>
  <c r="AD467" i="12"/>
  <c r="AE467" i="12"/>
  <c r="AF467" i="12"/>
  <c r="AG467" i="12"/>
  <c r="AH467" i="12"/>
  <c r="AI467" i="12"/>
  <c r="AJ467" i="12"/>
  <c r="AK467" i="12"/>
  <c r="AL467" i="12"/>
  <c r="AM467" i="12"/>
  <c r="AN467" i="12"/>
  <c r="AO467" i="12"/>
  <c r="AP467" i="12"/>
  <c r="AQ467" i="12"/>
  <c r="AR467" i="12"/>
  <c r="AS467" i="12"/>
  <c r="AT467" i="12"/>
  <c r="AC470" i="12"/>
  <c r="AD470" i="12"/>
  <c r="AE470" i="12"/>
  <c r="AF470" i="12"/>
  <c r="AG470" i="12"/>
  <c r="AH470" i="12"/>
  <c r="AI470" i="12"/>
  <c r="AJ470" i="12"/>
  <c r="AK470" i="12"/>
  <c r="AL470" i="12"/>
  <c r="AM470" i="12"/>
  <c r="AN470" i="12"/>
  <c r="AO470" i="12"/>
  <c r="AP470" i="12"/>
  <c r="AQ470" i="12"/>
  <c r="AR470" i="12"/>
  <c r="AS470" i="12"/>
  <c r="AT470" i="12"/>
  <c r="AC471" i="12"/>
  <c r="AD471" i="12"/>
  <c r="AE471" i="12"/>
  <c r="AF471" i="12"/>
  <c r="AG471" i="12"/>
  <c r="AH471" i="12"/>
  <c r="AI471" i="12"/>
  <c r="AJ471" i="12"/>
  <c r="AK471" i="12"/>
  <c r="AL471" i="12"/>
  <c r="AM471" i="12"/>
  <c r="AN471" i="12"/>
  <c r="AO471" i="12"/>
  <c r="AP471" i="12"/>
  <c r="AQ471" i="12"/>
  <c r="AR471" i="12"/>
  <c r="AS471" i="12"/>
  <c r="AT471" i="12"/>
  <c r="AC477" i="12"/>
  <c r="AD477" i="12"/>
  <c r="AE477" i="12"/>
  <c r="AF477" i="12"/>
  <c r="AG477" i="12"/>
  <c r="AH477" i="12"/>
  <c r="AI477" i="12"/>
  <c r="AJ477" i="12"/>
  <c r="AK477" i="12"/>
  <c r="AL477" i="12"/>
  <c r="AM477" i="12"/>
  <c r="AN477" i="12"/>
  <c r="AO477" i="12"/>
  <c r="AP477" i="12"/>
  <c r="AQ477" i="12"/>
  <c r="AR477" i="12"/>
  <c r="AS477" i="12"/>
  <c r="AT477" i="12"/>
  <c r="AC479" i="12"/>
  <c r="AD479" i="12"/>
  <c r="AE479" i="12"/>
  <c r="AF479" i="12"/>
  <c r="AG479" i="12"/>
  <c r="AH479" i="12"/>
  <c r="AI479" i="12"/>
  <c r="AJ479" i="12"/>
  <c r="AK479" i="12"/>
  <c r="AL479" i="12"/>
  <c r="AM479" i="12"/>
  <c r="AN479" i="12"/>
  <c r="AO479" i="12"/>
  <c r="AP479" i="12"/>
  <c r="AQ479" i="12"/>
  <c r="AR479" i="12"/>
  <c r="AS479" i="12"/>
  <c r="AT479" i="12"/>
  <c r="AC478" i="12"/>
  <c r="AD478" i="12"/>
  <c r="AE478" i="12"/>
  <c r="AF478" i="12"/>
  <c r="AG478" i="12"/>
  <c r="AH478" i="12"/>
  <c r="AI478" i="12"/>
  <c r="AJ478" i="12"/>
  <c r="AK478" i="12"/>
  <c r="AL478" i="12"/>
  <c r="AM478" i="12"/>
  <c r="AN478" i="12"/>
  <c r="AO478" i="12"/>
  <c r="AP478" i="12"/>
  <c r="AQ478" i="12"/>
  <c r="AR478" i="12"/>
  <c r="AS478" i="12"/>
  <c r="AT478" i="12"/>
  <c r="AC468" i="12"/>
  <c r="AD468" i="12"/>
  <c r="AE468" i="12"/>
  <c r="AF468" i="12"/>
  <c r="AG468" i="12"/>
  <c r="AH468" i="12"/>
  <c r="AI468" i="12"/>
  <c r="AJ468" i="12"/>
  <c r="AK468" i="12"/>
  <c r="AL468" i="12"/>
  <c r="AM468" i="12"/>
  <c r="AN468" i="12"/>
  <c r="AO468" i="12"/>
  <c r="AP468" i="12"/>
  <c r="AQ468" i="12"/>
  <c r="AR468" i="12"/>
  <c r="AS468" i="12"/>
  <c r="AT468" i="12"/>
  <c r="AC485" i="12"/>
  <c r="AD485" i="12"/>
  <c r="AE485" i="12"/>
  <c r="AF485" i="12"/>
  <c r="AG485" i="12"/>
  <c r="AH485" i="12"/>
  <c r="AI485" i="12"/>
  <c r="AJ485" i="12"/>
  <c r="AK485" i="12"/>
  <c r="AL485" i="12"/>
  <c r="AM485" i="12"/>
  <c r="AN485" i="12"/>
  <c r="AO485" i="12"/>
  <c r="AP485" i="12"/>
  <c r="AQ485" i="12"/>
  <c r="AR485" i="12"/>
  <c r="AS485" i="12"/>
  <c r="AT485" i="12"/>
  <c r="AC469" i="12"/>
  <c r="AD469" i="12"/>
  <c r="AE469" i="12"/>
  <c r="AF469" i="12"/>
  <c r="AG469" i="12"/>
  <c r="AH469" i="12"/>
  <c r="AI469" i="12"/>
  <c r="AJ469" i="12"/>
  <c r="AK469" i="12"/>
  <c r="AL469" i="12"/>
  <c r="AM469" i="12"/>
  <c r="AN469" i="12"/>
  <c r="AO469" i="12"/>
  <c r="AP469" i="12"/>
  <c r="AQ469" i="12"/>
  <c r="AR469" i="12"/>
  <c r="AS469" i="12"/>
  <c r="AT469" i="12"/>
  <c r="AC487" i="12"/>
  <c r="AD487" i="12"/>
  <c r="AE487" i="12"/>
  <c r="AF487" i="12"/>
  <c r="AG487" i="12"/>
  <c r="AH487" i="12"/>
  <c r="AI487" i="12"/>
  <c r="AJ487" i="12"/>
  <c r="AK487" i="12"/>
  <c r="AL487" i="12"/>
  <c r="AM487" i="12"/>
  <c r="AN487" i="12"/>
  <c r="AO487" i="12"/>
  <c r="AP487" i="12"/>
  <c r="AQ487" i="12"/>
  <c r="AR487" i="12"/>
  <c r="AS487" i="12"/>
  <c r="AT487" i="12"/>
  <c r="AC492" i="12"/>
  <c r="AD492" i="12"/>
  <c r="AE492" i="12"/>
  <c r="AF492" i="12"/>
  <c r="AG492" i="12"/>
  <c r="AH492" i="12"/>
  <c r="AI492" i="12"/>
  <c r="AJ492" i="12"/>
  <c r="AK492" i="12"/>
  <c r="AL492" i="12"/>
  <c r="AM492" i="12"/>
  <c r="AN492" i="12"/>
  <c r="AO492" i="12"/>
  <c r="AP492" i="12"/>
  <c r="AQ492" i="12"/>
  <c r="AR492" i="12"/>
  <c r="AS492" i="12"/>
  <c r="AT492" i="12"/>
  <c r="AC482" i="12"/>
  <c r="AD482" i="12"/>
  <c r="AE482" i="12"/>
  <c r="AF482" i="12"/>
  <c r="AG482" i="12"/>
  <c r="AH482" i="12"/>
  <c r="AI482" i="12"/>
  <c r="AJ482" i="12"/>
  <c r="AK482" i="12"/>
  <c r="AL482" i="12"/>
  <c r="AM482" i="12"/>
  <c r="AN482" i="12"/>
  <c r="AO482" i="12"/>
  <c r="AP482" i="12"/>
  <c r="AQ482" i="12"/>
  <c r="AR482" i="12"/>
  <c r="AS482" i="12"/>
  <c r="AT482" i="12"/>
  <c r="AC475" i="12"/>
  <c r="AD475" i="12"/>
  <c r="AE475" i="12"/>
  <c r="AF475" i="12"/>
  <c r="AG475" i="12"/>
  <c r="AH475" i="12"/>
  <c r="AI475" i="12"/>
  <c r="AJ475" i="12"/>
  <c r="AK475" i="12"/>
  <c r="AL475" i="12"/>
  <c r="AM475" i="12"/>
  <c r="AN475" i="12"/>
  <c r="AO475" i="12"/>
  <c r="AP475" i="12"/>
  <c r="AQ475" i="12"/>
  <c r="AR475" i="12"/>
  <c r="AS475" i="12"/>
  <c r="AT475" i="12"/>
  <c r="AC502" i="12"/>
  <c r="AD502" i="12"/>
  <c r="AE502" i="12"/>
  <c r="AF502" i="12"/>
  <c r="AG502" i="12"/>
  <c r="AH502" i="12"/>
  <c r="AI502" i="12"/>
  <c r="AJ502" i="12"/>
  <c r="AK502" i="12"/>
  <c r="AL502" i="12"/>
  <c r="AM502" i="12"/>
  <c r="AN502" i="12"/>
  <c r="AO502" i="12"/>
  <c r="AP502" i="12"/>
  <c r="AQ502" i="12"/>
  <c r="AR502" i="12"/>
  <c r="AS502" i="12"/>
  <c r="AT502" i="12"/>
  <c r="AC473" i="12"/>
  <c r="AD473" i="12"/>
  <c r="AE473" i="12"/>
  <c r="AF473" i="12"/>
  <c r="AG473" i="12"/>
  <c r="AH473" i="12"/>
  <c r="AI473" i="12"/>
  <c r="AJ473" i="12"/>
  <c r="AK473" i="12"/>
  <c r="AL473" i="12"/>
  <c r="AM473" i="12"/>
  <c r="AN473" i="12"/>
  <c r="AO473" i="12"/>
  <c r="AP473" i="12"/>
  <c r="AQ473" i="12"/>
  <c r="AR473" i="12"/>
  <c r="AS473" i="12"/>
  <c r="AT473" i="12"/>
  <c r="AC474" i="12"/>
  <c r="AD474" i="12"/>
  <c r="AE474" i="12"/>
  <c r="AF474" i="12"/>
  <c r="AG474" i="12"/>
  <c r="AH474" i="12"/>
  <c r="AI474" i="12"/>
  <c r="AJ474" i="12"/>
  <c r="AK474" i="12"/>
  <c r="AL474" i="12"/>
  <c r="AM474" i="12"/>
  <c r="AN474" i="12"/>
  <c r="AO474" i="12"/>
  <c r="AP474" i="12"/>
  <c r="AQ474" i="12"/>
  <c r="AR474" i="12"/>
  <c r="AS474" i="12"/>
  <c r="AT474" i="12"/>
  <c r="AC483" i="12"/>
  <c r="AD483" i="12"/>
  <c r="AE483" i="12"/>
  <c r="AF483" i="12"/>
  <c r="AG483" i="12"/>
  <c r="AH483" i="12"/>
  <c r="AI483" i="12"/>
  <c r="AJ483" i="12"/>
  <c r="AK483" i="12"/>
  <c r="AL483" i="12"/>
  <c r="AM483" i="12"/>
  <c r="AN483" i="12"/>
  <c r="AO483" i="12"/>
  <c r="AP483" i="12"/>
  <c r="AQ483" i="12"/>
  <c r="AR483" i="12"/>
  <c r="AS483" i="12"/>
  <c r="AT483" i="12"/>
  <c r="AC480" i="12"/>
  <c r="AD480" i="12"/>
  <c r="AE480" i="12"/>
  <c r="AF480" i="12"/>
  <c r="AG480" i="12"/>
  <c r="AH480" i="12"/>
  <c r="AI480" i="12"/>
  <c r="AJ480" i="12"/>
  <c r="AK480" i="12"/>
  <c r="AL480" i="12"/>
  <c r="AM480" i="12"/>
  <c r="AN480" i="12"/>
  <c r="AO480" i="12"/>
  <c r="AP480" i="12"/>
  <c r="AQ480" i="12"/>
  <c r="AR480" i="12"/>
  <c r="AS480" i="12"/>
  <c r="AT480" i="12"/>
  <c r="AC472" i="12"/>
  <c r="AD472" i="12"/>
  <c r="AE472" i="12"/>
  <c r="AF472" i="12"/>
  <c r="AG472" i="12"/>
  <c r="AH472" i="12"/>
  <c r="AI472" i="12"/>
  <c r="AJ472" i="12"/>
  <c r="AK472" i="12"/>
  <c r="AL472" i="12"/>
  <c r="AM472" i="12"/>
  <c r="AN472" i="12"/>
  <c r="AO472" i="12"/>
  <c r="AP472" i="12"/>
  <c r="AQ472" i="12"/>
  <c r="AR472" i="12"/>
  <c r="AS472" i="12"/>
  <c r="AT472" i="12"/>
  <c r="AC481" i="12"/>
  <c r="AD481" i="12"/>
  <c r="AE481" i="12"/>
  <c r="AF481" i="12"/>
  <c r="AG481" i="12"/>
  <c r="AH481" i="12"/>
  <c r="AI481" i="12"/>
  <c r="AJ481" i="12"/>
  <c r="AK481" i="12"/>
  <c r="AL481" i="12"/>
  <c r="AM481" i="12"/>
  <c r="AN481" i="12"/>
  <c r="AO481" i="12"/>
  <c r="AP481" i="12"/>
  <c r="AQ481" i="12"/>
  <c r="AR481" i="12"/>
  <c r="AS481" i="12"/>
  <c r="AT481" i="12"/>
  <c r="AC493" i="12"/>
  <c r="AD493" i="12"/>
  <c r="AE493" i="12"/>
  <c r="AF493" i="12"/>
  <c r="AG493" i="12"/>
  <c r="AH493" i="12"/>
  <c r="AI493" i="12"/>
  <c r="AJ493" i="12"/>
  <c r="AK493" i="12"/>
  <c r="AL493" i="12"/>
  <c r="AM493" i="12"/>
  <c r="AN493" i="12"/>
  <c r="AO493" i="12"/>
  <c r="AP493" i="12"/>
  <c r="AQ493" i="12"/>
  <c r="AR493" i="12"/>
  <c r="AS493" i="12"/>
  <c r="AT493" i="12"/>
  <c r="AC476" i="12"/>
  <c r="AD476" i="12"/>
  <c r="AE476" i="12"/>
  <c r="AF476" i="12"/>
  <c r="AG476" i="12"/>
  <c r="AH476" i="12"/>
  <c r="AI476" i="12"/>
  <c r="AJ476" i="12"/>
  <c r="AK476" i="12"/>
  <c r="AL476" i="12"/>
  <c r="AM476" i="12"/>
  <c r="AN476" i="12"/>
  <c r="AO476" i="12"/>
  <c r="AP476" i="12"/>
  <c r="AQ476" i="12"/>
  <c r="AR476" i="12"/>
  <c r="AS476" i="12"/>
  <c r="AT476" i="12"/>
  <c r="AC489" i="12"/>
  <c r="AD489" i="12"/>
  <c r="AE489" i="12"/>
  <c r="AF489" i="12"/>
  <c r="AG489" i="12"/>
  <c r="AH489" i="12"/>
  <c r="AI489" i="12"/>
  <c r="AJ489" i="12"/>
  <c r="AK489" i="12"/>
  <c r="AL489" i="12"/>
  <c r="AM489" i="12"/>
  <c r="AN489" i="12"/>
  <c r="AO489" i="12"/>
  <c r="AP489" i="12"/>
  <c r="AQ489" i="12"/>
  <c r="AR489" i="12"/>
  <c r="AS489" i="12"/>
  <c r="AT489" i="12"/>
  <c r="AC486" i="12"/>
  <c r="AD486" i="12"/>
  <c r="AE486" i="12"/>
  <c r="AF486" i="12"/>
  <c r="AG486" i="12"/>
  <c r="AH486" i="12"/>
  <c r="AI486" i="12"/>
  <c r="AJ486" i="12"/>
  <c r="AK486" i="12"/>
  <c r="AL486" i="12"/>
  <c r="AM486" i="12"/>
  <c r="AN486" i="12"/>
  <c r="AO486" i="12"/>
  <c r="AP486" i="12"/>
  <c r="AQ486" i="12"/>
  <c r="AR486" i="12"/>
  <c r="AS486" i="12"/>
  <c r="AT486" i="12"/>
  <c r="AC497" i="12"/>
  <c r="AD497" i="12"/>
  <c r="AE497" i="12"/>
  <c r="AF497" i="12"/>
  <c r="AG497" i="12"/>
  <c r="AH497" i="12"/>
  <c r="AI497" i="12"/>
  <c r="AJ497" i="12"/>
  <c r="AK497" i="12"/>
  <c r="AL497" i="12"/>
  <c r="AM497" i="12"/>
  <c r="AN497" i="12"/>
  <c r="AO497" i="12"/>
  <c r="AP497" i="12"/>
  <c r="AQ497" i="12"/>
  <c r="AR497" i="12"/>
  <c r="AS497" i="12"/>
  <c r="AT497" i="12"/>
  <c r="AC500" i="12"/>
  <c r="AD500" i="12"/>
  <c r="AE500" i="12"/>
  <c r="AF500" i="12"/>
  <c r="AG500" i="12"/>
  <c r="AH500" i="12"/>
  <c r="AI500" i="12"/>
  <c r="AJ500" i="12"/>
  <c r="AK500" i="12"/>
  <c r="AL500" i="12"/>
  <c r="AM500" i="12"/>
  <c r="AN500" i="12"/>
  <c r="AO500" i="12"/>
  <c r="AP500" i="12"/>
  <c r="AQ500" i="12"/>
  <c r="AR500" i="12"/>
  <c r="AS500" i="12"/>
  <c r="AT500" i="12"/>
  <c r="AC498" i="12"/>
  <c r="AD498" i="12"/>
  <c r="AE498" i="12"/>
  <c r="AF498" i="12"/>
  <c r="AG498" i="12"/>
  <c r="AH498" i="12"/>
  <c r="AI498" i="12"/>
  <c r="AJ498" i="12"/>
  <c r="AK498" i="12"/>
  <c r="AL498" i="12"/>
  <c r="AM498" i="12"/>
  <c r="AN498" i="12"/>
  <c r="AO498" i="12"/>
  <c r="AP498" i="12"/>
  <c r="AQ498" i="12"/>
  <c r="AR498" i="12"/>
  <c r="AS498" i="12"/>
  <c r="AT498" i="12"/>
  <c r="AC499" i="12"/>
  <c r="AD499" i="12"/>
  <c r="AE499" i="12"/>
  <c r="AF499" i="12"/>
  <c r="AG499" i="12"/>
  <c r="AH499" i="12"/>
  <c r="AI499" i="12"/>
  <c r="AJ499" i="12"/>
  <c r="AK499" i="12"/>
  <c r="AL499" i="12"/>
  <c r="AM499" i="12"/>
  <c r="AN499" i="12"/>
  <c r="AO499" i="12"/>
  <c r="AP499" i="12"/>
  <c r="AQ499" i="12"/>
  <c r="AR499" i="12"/>
  <c r="AS499" i="12"/>
  <c r="AT499" i="12"/>
  <c r="AC495" i="12"/>
  <c r="AD495" i="12"/>
  <c r="AE495" i="12"/>
  <c r="AF495" i="12"/>
  <c r="AG495" i="12"/>
  <c r="AH495" i="12"/>
  <c r="AI495" i="12"/>
  <c r="AJ495" i="12"/>
  <c r="AK495" i="12"/>
  <c r="AL495" i="12"/>
  <c r="AM495" i="12"/>
  <c r="AN495" i="12"/>
  <c r="AO495" i="12"/>
  <c r="AP495" i="12"/>
  <c r="AQ495" i="12"/>
  <c r="AR495" i="12"/>
  <c r="AS495" i="12"/>
  <c r="AT495" i="12"/>
  <c r="AC494" i="12"/>
  <c r="AD494" i="12"/>
  <c r="AE494" i="12"/>
  <c r="AF494" i="12"/>
  <c r="AG494" i="12"/>
  <c r="AH494" i="12"/>
  <c r="AI494" i="12"/>
  <c r="AJ494" i="12"/>
  <c r="AK494" i="12"/>
  <c r="AL494" i="12"/>
  <c r="AM494" i="12"/>
  <c r="AN494" i="12"/>
  <c r="AO494" i="12"/>
  <c r="AP494" i="12"/>
  <c r="AQ494" i="12"/>
  <c r="AR494" i="12"/>
  <c r="AS494" i="12"/>
  <c r="AT494" i="12"/>
  <c r="AC496" i="12"/>
  <c r="AD496" i="12"/>
  <c r="AE496" i="12"/>
  <c r="AF496" i="12"/>
  <c r="AG496" i="12"/>
  <c r="AH496" i="12"/>
  <c r="AI496" i="12"/>
  <c r="AJ496" i="12"/>
  <c r="AK496" i="12"/>
  <c r="AL496" i="12"/>
  <c r="AM496" i="12"/>
  <c r="AN496" i="12"/>
  <c r="AO496" i="12"/>
  <c r="AP496" i="12"/>
  <c r="AQ496" i="12"/>
  <c r="AR496" i="12"/>
  <c r="AS496" i="12"/>
  <c r="AT496" i="12"/>
  <c r="AC518" i="12"/>
  <c r="AD518" i="12"/>
  <c r="AE518" i="12"/>
  <c r="AF518" i="12"/>
  <c r="AG518" i="12"/>
  <c r="AH518" i="12"/>
  <c r="AI518" i="12"/>
  <c r="AJ518" i="12"/>
  <c r="AK518" i="12"/>
  <c r="AL518" i="12"/>
  <c r="AM518" i="12"/>
  <c r="AN518" i="12"/>
  <c r="AO518" i="12"/>
  <c r="AP518" i="12"/>
  <c r="AQ518" i="12"/>
  <c r="AR518" i="12"/>
  <c r="AS518" i="12"/>
  <c r="AT518" i="12"/>
  <c r="AC507" i="12"/>
  <c r="AD507" i="12"/>
  <c r="AE507" i="12"/>
  <c r="AF507" i="12"/>
  <c r="AG507" i="12"/>
  <c r="AH507" i="12"/>
  <c r="AI507" i="12"/>
  <c r="AJ507" i="12"/>
  <c r="AK507" i="12"/>
  <c r="AL507" i="12"/>
  <c r="AM507" i="12"/>
  <c r="AN507" i="12"/>
  <c r="AO507" i="12"/>
  <c r="AP507" i="12"/>
  <c r="AQ507" i="12"/>
  <c r="AR507" i="12"/>
  <c r="AS507" i="12"/>
  <c r="AT507" i="12"/>
  <c r="AC506" i="12"/>
  <c r="AD506" i="12"/>
  <c r="AE506" i="12"/>
  <c r="AF506" i="12"/>
  <c r="AG506" i="12"/>
  <c r="AH506" i="12"/>
  <c r="AI506" i="12"/>
  <c r="AJ506" i="12"/>
  <c r="AK506" i="12"/>
  <c r="AL506" i="12"/>
  <c r="AM506" i="12"/>
  <c r="AN506" i="12"/>
  <c r="AO506" i="12"/>
  <c r="AP506" i="12"/>
  <c r="AQ506" i="12"/>
  <c r="AR506" i="12"/>
  <c r="AS506" i="12"/>
  <c r="AT506" i="12"/>
  <c r="AC513" i="12"/>
  <c r="AD513" i="12"/>
  <c r="AE513" i="12"/>
  <c r="AF513" i="12"/>
  <c r="AG513" i="12"/>
  <c r="AH513" i="12"/>
  <c r="AI513" i="12"/>
  <c r="AJ513" i="12"/>
  <c r="AK513" i="12"/>
  <c r="AL513" i="12"/>
  <c r="AM513" i="12"/>
  <c r="AN513" i="12"/>
  <c r="AO513" i="12"/>
  <c r="AP513" i="12"/>
  <c r="AQ513" i="12"/>
  <c r="AR513" i="12"/>
  <c r="AS513" i="12"/>
  <c r="AT513" i="12"/>
  <c r="AC509" i="12"/>
  <c r="AD509" i="12"/>
  <c r="AE509" i="12"/>
  <c r="AF509" i="12"/>
  <c r="AG509" i="12"/>
  <c r="AH509" i="12"/>
  <c r="AI509" i="12"/>
  <c r="AJ509" i="12"/>
  <c r="AK509" i="12"/>
  <c r="AL509" i="12"/>
  <c r="AM509" i="12"/>
  <c r="AN509" i="12"/>
  <c r="AO509" i="12"/>
  <c r="AP509" i="12"/>
  <c r="AQ509" i="12"/>
  <c r="AR509" i="12"/>
  <c r="AS509" i="12"/>
  <c r="AT509" i="12"/>
  <c r="AC511" i="12"/>
  <c r="AD511" i="12"/>
  <c r="AE511" i="12"/>
  <c r="AF511" i="12"/>
  <c r="AG511" i="12"/>
  <c r="AH511" i="12"/>
  <c r="AI511" i="12"/>
  <c r="AJ511" i="12"/>
  <c r="AK511" i="12"/>
  <c r="AL511" i="12"/>
  <c r="AM511" i="12"/>
  <c r="AN511" i="12"/>
  <c r="AO511" i="12"/>
  <c r="AP511" i="12"/>
  <c r="AQ511" i="12"/>
  <c r="AR511" i="12"/>
  <c r="AS511" i="12"/>
  <c r="AT511" i="12"/>
  <c r="AC508" i="12"/>
  <c r="AD508" i="12"/>
  <c r="AE508" i="12"/>
  <c r="AF508" i="12"/>
  <c r="AG508" i="12"/>
  <c r="AH508" i="12"/>
  <c r="AI508" i="12"/>
  <c r="AJ508" i="12"/>
  <c r="AK508" i="12"/>
  <c r="AL508" i="12"/>
  <c r="AM508" i="12"/>
  <c r="AN508" i="12"/>
  <c r="AO508" i="12"/>
  <c r="AP508" i="12"/>
  <c r="AQ508" i="12"/>
  <c r="AR508" i="12"/>
  <c r="AS508" i="12"/>
  <c r="AT508" i="12"/>
  <c r="AC510" i="12"/>
  <c r="AD510" i="12"/>
  <c r="AE510" i="12"/>
  <c r="AF510" i="12"/>
  <c r="AG510" i="12"/>
  <c r="AH510" i="12"/>
  <c r="AI510" i="12"/>
  <c r="AJ510" i="12"/>
  <c r="AK510" i="12"/>
  <c r="AL510" i="12"/>
  <c r="AM510" i="12"/>
  <c r="AN510" i="12"/>
  <c r="AO510" i="12"/>
  <c r="AP510" i="12"/>
  <c r="AQ510" i="12"/>
  <c r="AR510" i="12"/>
  <c r="AS510" i="12"/>
  <c r="AT510" i="12"/>
  <c r="AC516" i="12"/>
  <c r="AD516" i="12"/>
  <c r="AE516" i="12"/>
  <c r="AF516" i="12"/>
  <c r="AG516" i="12"/>
  <c r="AH516" i="12"/>
  <c r="AI516" i="12"/>
  <c r="AJ516" i="12"/>
  <c r="AK516" i="12"/>
  <c r="AL516" i="12"/>
  <c r="AM516" i="12"/>
  <c r="AN516" i="12"/>
  <c r="AO516" i="12"/>
  <c r="AP516" i="12"/>
  <c r="AQ516" i="12"/>
  <c r="AR516" i="12"/>
  <c r="AS516" i="12"/>
  <c r="AT516" i="12"/>
  <c r="AC512" i="12"/>
  <c r="AD512" i="12"/>
  <c r="AE512" i="12"/>
  <c r="AF512" i="12"/>
  <c r="AG512" i="12"/>
  <c r="AH512" i="12"/>
  <c r="AI512" i="12"/>
  <c r="AJ512" i="12"/>
  <c r="AK512" i="12"/>
  <c r="AL512" i="12"/>
  <c r="AM512" i="12"/>
  <c r="AN512" i="12"/>
  <c r="AO512" i="12"/>
  <c r="AP512" i="12"/>
  <c r="AQ512" i="12"/>
  <c r="AR512" i="12"/>
  <c r="AS512" i="12"/>
  <c r="AT512" i="12"/>
  <c r="AC515" i="12"/>
  <c r="AD515" i="12"/>
  <c r="AE515" i="12"/>
  <c r="AF515" i="12"/>
  <c r="AG515" i="12"/>
  <c r="AH515" i="12"/>
  <c r="AI515" i="12"/>
  <c r="AJ515" i="12"/>
  <c r="AK515" i="12"/>
  <c r="AL515" i="12"/>
  <c r="AM515" i="12"/>
  <c r="AN515" i="12"/>
  <c r="AO515" i="12"/>
  <c r="AP515" i="12"/>
  <c r="AQ515" i="12"/>
  <c r="AR515" i="12"/>
  <c r="AS515" i="12"/>
  <c r="AT515" i="12"/>
  <c r="AC517" i="12"/>
  <c r="AD517" i="12"/>
  <c r="AE517" i="12"/>
  <c r="AF517" i="12"/>
  <c r="AG517" i="12"/>
  <c r="AH517" i="12"/>
  <c r="AI517" i="12"/>
  <c r="AJ517" i="12"/>
  <c r="AK517" i="12"/>
  <c r="AL517" i="12"/>
  <c r="AM517" i="12"/>
  <c r="AN517" i="12"/>
  <c r="AO517" i="12"/>
  <c r="AP517" i="12"/>
  <c r="AQ517" i="12"/>
  <c r="AR517" i="12"/>
  <c r="AS517" i="12"/>
  <c r="AT517" i="12"/>
  <c r="AC504" i="12"/>
  <c r="AD504" i="12"/>
  <c r="AE504" i="12"/>
  <c r="AF504" i="12"/>
  <c r="AG504" i="12"/>
  <c r="AH504" i="12"/>
  <c r="AI504" i="12"/>
  <c r="AJ504" i="12"/>
  <c r="AK504" i="12"/>
  <c r="AL504" i="12"/>
  <c r="AM504" i="12"/>
  <c r="AN504" i="12"/>
  <c r="AO504" i="12"/>
  <c r="AP504" i="12"/>
  <c r="AQ504" i="12"/>
  <c r="AR504" i="12"/>
  <c r="AS504" i="12"/>
  <c r="AT504" i="12"/>
  <c r="AC535" i="12"/>
  <c r="AD535" i="12"/>
  <c r="AE535" i="12"/>
  <c r="AF535" i="12"/>
  <c r="AG535" i="12"/>
  <c r="AH535" i="12"/>
  <c r="AI535" i="12"/>
  <c r="AJ535" i="12"/>
  <c r="AK535" i="12"/>
  <c r="AL535" i="12"/>
  <c r="AM535" i="12"/>
  <c r="AN535" i="12"/>
  <c r="AO535" i="12"/>
  <c r="AP535" i="12"/>
  <c r="AQ535" i="12"/>
  <c r="AR535" i="12"/>
  <c r="AS535" i="12"/>
  <c r="AT535" i="12"/>
  <c r="AC533" i="12"/>
  <c r="AD533" i="12"/>
  <c r="AE533" i="12"/>
  <c r="AF533" i="12"/>
  <c r="AG533" i="12"/>
  <c r="AH533" i="12"/>
  <c r="AI533" i="12"/>
  <c r="AJ533" i="12"/>
  <c r="AK533" i="12"/>
  <c r="AL533" i="12"/>
  <c r="AM533" i="12"/>
  <c r="AN533" i="12"/>
  <c r="AO533" i="12"/>
  <c r="AP533" i="12"/>
  <c r="AQ533" i="12"/>
  <c r="AR533" i="12"/>
  <c r="AS533" i="12"/>
  <c r="AT533" i="12"/>
  <c r="AC520" i="12"/>
  <c r="AD520" i="12"/>
  <c r="AE520" i="12"/>
  <c r="AF520" i="12"/>
  <c r="AG520" i="12"/>
  <c r="AH520" i="12"/>
  <c r="AI520" i="12"/>
  <c r="AJ520" i="12"/>
  <c r="AK520" i="12"/>
  <c r="AL520" i="12"/>
  <c r="AM520" i="12"/>
  <c r="AN520" i="12"/>
  <c r="AO520" i="12"/>
  <c r="AP520" i="12"/>
  <c r="AQ520" i="12"/>
  <c r="AR520" i="12"/>
  <c r="AS520" i="12"/>
  <c r="AT520" i="12"/>
  <c r="AC542" i="12"/>
  <c r="AD542" i="12"/>
  <c r="AE542" i="12"/>
  <c r="AF542" i="12"/>
  <c r="AG542" i="12"/>
  <c r="AH542" i="12"/>
  <c r="AI542" i="12"/>
  <c r="AJ542" i="12"/>
  <c r="AK542" i="12"/>
  <c r="AL542" i="12"/>
  <c r="AM542" i="12"/>
  <c r="AN542" i="12"/>
  <c r="AO542" i="12"/>
  <c r="AP542" i="12"/>
  <c r="AQ542" i="12"/>
  <c r="AR542" i="12"/>
  <c r="AS542" i="12"/>
  <c r="AT542" i="12"/>
  <c r="AC523" i="12"/>
  <c r="AD523" i="12"/>
  <c r="AE523" i="12"/>
  <c r="AF523" i="12"/>
  <c r="AG523" i="12"/>
  <c r="AH523" i="12"/>
  <c r="AI523" i="12"/>
  <c r="AJ523" i="12"/>
  <c r="AK523" i="12"/>
  <c r="AL523" i="12"/>
  <c r="AM523" i="12"/>
  <c r="AN523" i="12"/>
  <c r="AO523" i="12"/>
  <c r="AP523" i="12"/>
  <c r="AQ523" i="12"/>
  <c r="AR523" i="12"/>
  <c r="AS523" i="12"/>
  <c r="AT523" i="12"/>
  <c r="AC550" i="12"/>
  <c r="AD550" i="12"/>
  <c r="AE550" i="12"/>
  <c r="AF550" i="12"/>
  <c r="AG550" i="12"/>
  <c r="AH550" i="12"/>
  <c r="AI550" i="12"/>
  <c r="AJ550" i="12"/>
  <c r="AK550" i="12"/>
  <c r="AL550" i="12"/>
  <c r="AM550" i="12"/>
  <c r="AN550" i="12"/>
  <c r="AO550" i="12"/>
  <c r="AP550" i="12"/>
  <c r="AQ550" i="12"/>
  <c r="AR550" i="12"/>
  <c r="AS550" i="12"/>
  <c r="AT550" i="12"/>
  <c r="AC522" i="12"/>
  <c r="AD522" i="12"/>
  <c r="AE522" i="12"/>
  <c r="AF522" i="12"/>
  <c r="AG522" i="12"/>
  <c r="AH522" i="12"/>
  <c r="AI522" i="12"/>
  <c r="AJ522" i="12"/>
  <c r="AK522" i="12"/>
  <c r="AL522" i="12"/>
  <c r="AM522" i="12"/>
  <c r="AN522" i="12"/>
  <c r="AO522" i="12"/>
  <c r="AP522" i="12"/>
  <c r="AQ522" i="12"/>
  <c r="AR522" i="12"/>
  <c r="AS522" i="12"/>
  <c r="AT522" i="12"/>
  <c r="AC526" i="12"/>
  <c r="AD526" i="12"/>
  <c r="AE526" i="12"/>
  <c r="AF526" i="12"/>
  <c r="AG526" i="12"/>
  <c r="AH526" i="12"/>
  <c r="AI526" i="12"/>
  <c r="AJ526" i="12"/>
  <c r="AK526" i="12"/>
  <c r="AL526" i="12"/>
  <c r="AM526" i="12"/>
  <c r="AN526" i="12"/>
  <c r="AO526" i="12"/>
  <c r="AP526" i="12"/>
  <c r="AQ526" i="12"/>
  <c r="AR526" i="12"/>
  <c r="AS526" i="12"/>
  <c r="AT526" i="12"/>
  <c r="AC551" i="12"/>
  <c r="AD551" i="12"/>
  <c r="AE551" i="12"/>
  <c r="AF551" i="12"/>
  <c r="AG551" i="12"/>
  <c r="AH551" i="12"/>
  <c r="AI551" i="12"/>
  <c r="AJ551" i="12"/>
  <c r="AK551" i="12"/>
  <c r="AL551" i="12"/>
  <c r="AM551" i="12"/>
  <c r="AN551" i="12"/>
  <c r="AO551" i="12"/>
  <c r="AP551" i="12"/>
  <c r="AQ551" i="12"/>
  <c r="AR551" i="12"/>
  <c r="AS551" i="12"/>
  <c r="AT551" i="12"/>
  <c r="AC527" i="12"/>
  <c r="AD527" i="12"/>
  <c r="AE527" i="12"/>
  <c r="AF527" i="12"/>
  <c r="AG527" i="12"/>
  <c r="AH527" i="12"/>
  <c r="AI527" i="12"/>
  <c r="AJ527" i="12"/>
  <c r="AK527" i="12"/>
  <c r="AL527" i="12"/>
  <c r="AM527" i="12"/>
  <c r="AN527" i="12"/>
  <c r="AO527" i="12"/>
  <c r="AP527" i="12"/>
  <c r="AQ527" i="12"/>
  <c r="AR527" i="12"/>
  <c r="AS527" i="12"/>
  <c r="AT527" i="12"/>
  <c r="AC529" i="12"/>
  <c r="AD529" i="12"/>
  <c r="AE529" i="12"/>
  <c r="AF529" i="12"/>
  <c r="AG529" i="12"/>
  <c r="AH529" i="12"/>
  <c r="AI529" i="12"/>
  <c r="AJ529" i="12"/>
  <c r="AK529" i="12"/>
  <c r="AL529" i="12"/>
  <c r="AM529" i="12"/>
  <c r="AN529" i="12"/>
  <c r="AO529" i="12"/>
  <c r="AP529" i="12"/>
  <c r="AQ529" i="12"/>
  <c r="AR529" i="12"/>
  <c r="AS529" i="12"/>
  <c r="AT529" i="12"/>
  <c r="AC538" i="12"/>
  <c r="AD538" i="12"/>
  <c r="AE538" i="12"/>
  <c r="AF538" i="12"/>
  <c r="AG538" i="12"/>
  <c r="AH538" i="12"/>
  <c r="AI538" i="12"/>
  <c r="AJ538" i="12"/>
  <c r="AK538" i="12"/>
  <c r="AL538" i="12"/>
  <c r="AM538" i="12"/>
  <c r="AN538" i="12"/>
  <c r="AO538" i="12"/>
  <c r="AP538" i="12"/>
  <c r="AQ538" i="12"/>
  <c r="AR538" i="12"/>
  <c r="AS538" i="12"/>
  <c r="AT538" i="12"/>
  <c r="AC557" i="12"/>
  <c r="AD557" i="12"/>
  <c r="AE557" i="12"/>
  <c r="AF557" i="12"/>
  <c r="AG557" i="12"/>
  <c r="AH557" i="12"/>
  <c r="AI557" i="12"/>
  <c r="AJ557" i="12"/>
  <c r="AK557" i="12"/>
  <c r="AL557" i="12"/>
  <c r="AM557" i="12"/>
  <c r="AN557" i="12"/>
  <c r="AO557" i="12"/>
  <c r="AP557" i="12"/>
  <c r="AQ557" i="12"/>
  <c r="AR557" i="12"/>
  <c r="AS557" i="12"/>
  <c r="AT557" i="12"/>
  <c r="AC558" i="12"/>
  <c r="AD558" i="12"/>
  <c r="AE558" i="12"/>
  <c r="AF558" i="12"/>
  <c r="AG558" i="12"/>
  <c r="AH558" i="12"/>
  <c r="AI558" i="12"/>
  <c r="AJ558" i="12"/>
  <c r="AK558" i="12"/>
  <c r="AL558" i="12"/>
  <c r="AM558" i="12"/>
  <c r="AN558" i="12"/>
  <c r="AO558" i="12"/>
  <c r="AP558" i="12"/>
  <c r="AQ558" i="12"/>
  <c r="AR558" i="12"/>
  <c r="AS558" i="12"/>
  <c r="AT558" i="12"/>
  <c r="AC547" i="12"/>
  <c r="AD547" i="12"/>
  <c r="AE547" i="12"/>
  <c r="AF547" i="12"/>
  <c r="AG547" i="12"/>
  <c r="AH547" i="12"/>
  <c r="AI547" i="12"/>
  <c r="AJ547" i="12"/>
  <c r="AK547" i="12"/>
  <c r="AL547" i="12"/>
  <c r="AM547" i="12"/>
  <c r="AN547" i="12"/>
  <c r="AO547" i="12"/>
  <c r="AP547" i="12"/>
  <c r="AQ547" i="12"/>
  <c r="AR547" i="12"/>
  <c r="AS547" i="12"/>
  <c r="AT547" i="12"/>
  <c r="AC543" i="12"/>
  <c r="AD543" i="12"/>
  <c r="AE543" i="12"/>
  <c r="AF543" i="12"/>
  <c r="AG543" i="12"/>
  <c r="AH543" i="12"/>
  <c r="AI543" i="12"/>
  <c r="AJ543" i="12"/>
  <c r="AK543" i="12"/>
  <c r="AL543" i="12"/>
  <c r="AM543" i="12"/>
  <c r="AN543" i="12"/>
  <c r="AO543" i="12"/>
  <c r="AP543" i="12"/>
  <c r="AQ543" i="12"/>
  <c r="AR543" i="12"/>
  <c r="AS543" i="12"/>
  <c r="AT543" i="12"/>
  <c r="AC539" i="12"/>
  <c r="AD539" i="12"/>
  <c r="AE539" i="12"/>
  <c r="AF539" i="12"/>
  <c r="AG539" i="12"/>
  <c r="AH539" i="12"/>
  <c r="AI539" i="12"/>
  <c r="AJ539" i="12"/>
  <c r="AK539" i="12"/>
  <c r="AL539" i="12"/>
  <c r="AM539" i="12"/>
  <c r="AN539" i="12"/>
  <c r="AO539" i="12"/>
  <c r="AP539" i="12"/>
  <c r="AQ539" i="12"/>
  <c r="AR539" i="12"/>
  <c r="AS539" i="12"/>
  <c r="AT539" i="12"/>
  <c r="AC540" i="12"/>
  <c r="AD540" i="12"/>
  <c r="AE540" i="12"/>
  <c r="AF540" i="12"/>
  <c r="AG540" i="12"/>
  <c r="AH540" i="12"/>
  <c r="AI540" i="12"/>
  <c r="AJ540" i="12"/>
  <c r="AK540" i="12"/>
  <c r="AL540" i="12"/>
  <c r="AM540" i="12"/>
  <c r="AN540" i="12"/>
  <c r="AO540" i="12"/>
  <c r="AP540" i="12"/>
  <c r="AQ540" i="12"/>
  <c r="AR540" i="12"/>
  <c r="AS540" i="12"/>
  <c r="AT540" i="12"/>
  <c r="AC541" i="12"/>
  <c r="AD541" i="12"/>
  <c r="AE541" i="12"/>
  <c r="AF541" i="12"/>
  <c r="AG541" i="12"/>
  <c r="AH541" i="12"/>
  <c r="AI541" i="12"/>
  <c r="AJ541" i="12"/>
  <c r="AK541" i="12"/>
  <c r="AL541" i="12"/>
  <c r="AM541" i="12"/>
  <c r="AN541" i="12"/>
  <c r="AO541" i="12"/>
  <c r="AP541" i="12"/>
  <c r="AQ541" i="12"/>
  <c r="AR541" i="12"/>
  <c r="AS541" i="12"/>
  <c r="AT541" i="12"/>
  <c r="AC534" i="12"/>
  <c r="AD534" i="12"/>
  <c r="AE534" i="12"/>
  <c r="AF534" i="12"/>
  <c r="AG534" i="12"/>
  <c r="AH534" i="12"/>
  <c r="AI534" i="12"/>
  <c r="AJ534" i="12"/>
  <c r="AK534" i="12"/>
  <c r="AL534" i="12"/>
  <c r="AM534" i="12"/>
  <c r="AN534" i="12"/>
  <c r="AO534" i="12"/>
  <c r="AP534" i="12"/>
  <c r="AQ534" i="12"/>
  <c r="AR534" i="12"/>
  <c r="AS534" i="12"/>
  <c r="AT534" i="12"/>
  <c r="AC73" i="12"/>
  <c r="AD73" i="12"/>
  <c r="AE73" i="12"/>
  <c r="AF73" i="12"/>
  <c r="AG73" i="12"/>
  <c r="AH73" i="12"/>
  <c r="AI73" i="12"/>
  <c r="AJ73" i="12"/>
  <c r="AK73" i="12"/>
  <c r="AL73" i="12"/>
  <c r="AM73" i="12"/>
  <c r="AN73" i="12"/>
  <c r="AO73" i="12"/>
  <c r="AP73" i="12"/>
  <c r="AQ73" i="12"/>
  <c r="AR73" i="12"/>
  <c r="AS73" i="12"/>
  <c r="AT73" i="12"/>
  <c r="AC544" i="12"/>
  <c r="AD544" i="12"/>
  <c r="AE544" i="12"/>
  <c r="AF544" i="12"/>
  <c r="AG544" i="12"/>
  <c r="AH544" i="12"/>
  <c r="AI544" i="12"/>
  <c r="AJ544" i="12"/>
  <c r="AK544" i="12"/>
  <c r="AL544" i="12"/>
  <c r="AM544" i="12"/>
  <c r="AN544" i="12"/>
  <c r="AO544" i="12"/>
  <c r="AP544" i="12"/>
  <c r="AQ544" i="12"/>
  <c r="AR544" i="12"/>
  <c r="AS544" i="12"/>
  <c r="AT544" i="12"/>
  <c r="AC545" i="12"/>
  <c r="AD545" i="12"/>
  <c r="AE545" i="12"/>
  <c r="AF545" i="12"/>
  <c r="AG545" i="12"/>
  <c r="AH545" i="12"/>
  <c r="AI545" i="12"/>
  <c r="AJ545" i="12"/>
  <c r="AK545" i="12"/>
  <c r="AL545" i="12"/>
  <c r="AM545" i="12"/>
  <c r="AN545" i="12"/>
  <c r="AO545" i="12"/>
  <c r="AP545" i="12"/>
  <c r="AQ545" i="12"/>
  <c r="AR545" i="12"/>
  <c r="AS545" i="12"/>
  <c r="AT545" i="12"/>
  <c r="AC546" i="12"/>
  <c r="AD546" i="12"/>
  <c r="AE546" i="12"/>
  <c r="AF546" i="12"/>
  <c r="AG546" i="12"/>
  <c r="AH546" i="12"/>
  <c r="AI546" i="12"/>
  <c r="AJ546" i="12"/>
  <c r="AK546" i="12"/>
  <c r="AL546" i="12"/>
  <c r="AM546" i="12"/>
  <c r="AN546" i="12"/>
  <c r="AO546" i="12"/>
  <c r="AP546" i="12"/>
  <c r="AQ546" i="12"/>
  <c r="AR546" i="12"/>
  <c r="AS546" i="12"/>
  <c r="AT546" i="12"/>
  <c r="AC548" i="12"/>
  <c r="AD548" i="12"/>
  <c r="AE548" i="12"/>
  <c r="AF548" i="12"/>
  <c r="AG548" i="12"/>
  <c r="AH548" i="12"/>
  <c r="AI548" i="12"/>
  <c r="AJ548" i="12"/>
  <c r="AK548" i="12"/>
  <c r="AL548" i="12"/>
  <c r="AM548" i="12"/>
  <c r="AN548" i="12"/>
  <c r="AO548" i="12"/>
  <c r="AP548" i="12"/>
  <c r="AQ548" i="12"/>
  <c r="AR548" i="12"/>
  <c r="AS548" i="12"/>
  <c r="AT548" i="12"/>
  <c r="AC549" i="12"/>
  <c r="AD549" i="12"/>
  <c r="AE549" i="12"/>
  <c r="AF549" i="12"/>
  <c r="AG549" i="12"/>
  <c r="AH549" i="12"/>
  <c r="AI549" i="12"/>
  <c r="AJ549" i="12"/>
  <c r="AK549" i="12"/>
  <c r="AL549" i="12"/>
  <c r="AM549" i="12"/>
  <c r="AN549" i="12"/>
  <c r="AO549" i="12"/>
  <c r="AP549" i="12"/>
  <c r="AQ549" i="12"/>
  <c r="AR549" i="12"/>
  <c r="AS549" i="12"/>
  <c r="AT549" i="12"/>
  <c r="AC400" i="12"/>
  <c r="AD400" i="12"/>
  <c r="AE400" i="12"/>
  <c r="AF400" i="12"/>
  <c r="AG400" i="12"/>
  <c r="AH400" i="12"/>
  <c r="AI400" i="12"/>
  <c r="AJ400" i="12"/>
  <c r="AK400" i="12"/>
  <c r="AL400" i="12"/>
  <c r="AM400" i="12"/>
  <c r="AN400" i="12"/>
  <c r="AO400" i="12"/>
  <c r="AP400" i="12"/>
  <c r="AQ400" i="12"/>
  <c r="AR400" i="12"/>
  <c r="AS400" i="12"/>
  <c r="AT400" i="12"/>
  <c r="AC553" i="12"/>
  <c r="AD553" i="12"/>
  <c r="AE553" i="12"/>
  <c r="AF553" i="12"/>
  <c r="AG553" i="12"/>
  <c r="AH553" i="12"/>
  <c r="AI553" i="12"/>
  <c r="AJ553" i="12"/>
  <c r="AK553" i="12"/>
  <c r="AL553" i="12"/>
  <c r="AM553" i="12"/>
  <c r="AN553" i="12"/>
  <c r="AO553" i="12"/>
  <c r="AP553" i="12"/>
  <c r="AQ553" i="12"/>
  <c r="AR553" i="12"/>
  <c r="AS553" i="12"/>
  <c r="AT553" i="12"/>
  <c r="AC530" i="12"/>
  <c r="AD530" i="12"/>
  <c r="AE530" i="12"/>
  <c r="AF530" i="12"/>
  <c r="AG530" i="12"/>
  <c r="AH530" i="12"/>
  <c r="AI530" i="12"/>
  <c r="AJ530" i="12"/>
  <c r="AK530" i="12"/>
  <c r="AL530" i="12"/>
  <c r="AM530" i="12"/>
  <c r="AN530" i="12"/>
  <c r="AO530" i="12"/>
  <c r="AP530" i="12"/>
  <c r="AQ530" i="12"/>
  <c r="AR530" i="12"/>
  <c r="AS530" i="12"/>
  <c r="AT530" i="12"/>
  <c r="AC532" i="12"/>
  <c r="AD532" i="12"/>
  <c r="AE532" i="12"/>
  <c r="AF532" i="12"/>
  <c r="AG532" i="12"/>
  <c r="AH532" i="12"/>
  <c r="AI532" i="12"/>
  <c r="AJ532" i="12"/>
  <c r="AK532" i="12"/>
  <c r="AL532" i="12"/>
  <c r="AM532" i="12"/>
  <c r="AN532" i="12"/>
  <c r="AO532" i="12"/>
  <c r="AP532" i="12"/>
  <c r="AQ532" i="12"/>
  <c r="AR532" i="12"/>
  <c r="AS532" i="12"/>
  <c r="AT532" i="12"/>
  <c r="AC536" i="12"/>
  <c r="AD536" i="12"/>
  <c r="AE536" i="12"/>
  <c r="AF536" i="12"/>
  <c r="AG536" i="12"/>
  <c r="AH536" i="12"/>
  <c r="AI536" i="12"/>
  <c r="AJ536" i="12"/>
  <c r="AK536" i="12"/>
  <c r="AL536" i="12"/>
  <c r="AM536" i="12"/>
  <c r="AN536" i="12"/>
  <c r="AO536" i="12"/>
  <c r="AP536" i="12"/>
  <c r="AQ536" i="12"/>
  <c r="AR536" i="12"/>
  <c r="AS536" i="12"/>
  <c r="AT536" i="12"/>
  <c r="AC521" i="12"/>
  <c r="AD521" i="12"/>
  <c r="AE521" i="12"/>
  <c r="AF521" i="12"/>
  <c r="AG521" i="12"/>
  <c r="AH521" i="12"/>
  <c r="AI521" i="12"/>
  <c r="AJ521" i="12"/>
  <c r="AK521" i="12"/>
  <c r="AL521" i="12"/>
  <c r="AM521" i="12"/>
  <c r="AN521" i="12"/>
  <c r="AO521" i="12"/>
  <c r="AP521" i="12"/>
  <c r="AQ521" i="12"/>
  <c r="AR521" i="12"/>
  <c r="AS521" i="12"/>
  <c r="AT521" i="12"/>
  <c r="AC531" i="12"/>
  <c r="AD531" i="12"/>
  <c r="AE531" i="12"/>
  <c r="AF531" i="12"/>
  <c r="AG531" i="12"/>
  <c r="AH531" i="12"/>
  <c r="AI531" i="12"/>
  <c r="AJ531" i="12"/>
  <c r="AK531" i="12"/>
  <c r="AL531" i="12"/>
  <c r="AM531" i="12"/>
  <c r="AN531" i="12"/>
  <c r="AO531" i="12"/>
  <c r="AP531" i="12"/>
  <c r="AQ531" i="12"/>
  <c r="AR531" i="12"/>
  <c r="AS531" i="12"/>
  <c r="AT531" i="12"/>
  <c r="AC554" i="12"/>
  <c r="AD554" i="12"/>
  <c r="AE554" i="12"/>
  <c r="AF554" i="12"/>
  <c r="AG554" i="12"/>
  <c r="AH554" i="12"/>
  <c r="AI554" i="12"/>
  <c r="AJ554" i="12"/>
  <c r="AK554" i="12"/>
  <c r="AL554" i="12"/>
  <c r="AM554" i="12"/>
  <c r="AN554" i="12"/>
  <c r="AO554" i="12"/>
  <c r="AP554" i="12"/>
  <c r="AQ554" i="12"/>
  <c r="AR554" i="12"/>
  <c r="AS554" i="12"/>
  <c r="AT554" i="12"/>
  <c r="AC556" i="12"/>
  <c r="AD556" i="12"/>
  <c r="AE556" i="12"/>
  <c r="AF556" i="12"/>
  <c r="AG556" i="12"/>
  <c r="AH556" i="12"/>
  <c r="AI556" i="12"/>
  <c r="AJ556" i="12"/>
  <c r="AK556" i="12"/>
  <c r="AL556" i="12"/>
  <c r="AM556" i="12"/>
  <c r="AN556" i="12"/>
  <c r="AO556" i="12"/>
  <c r="AP556" i="12"/>
  <c r="AQ556" i="12"/>
  <c r="AR556" i="12"/>
  <c r="AS556" i="12"/>
  <c r="AT556" i="12"/>
  <c r="AC525" i="12"/>
  <c r="AD525" i="12"/>
  <c r="AE525" i="12"/>
  <c r="AF525" i="12"/>
  <c r="AG525" i="12"/>
  <c r="AH525" i="12"/>
  <c r="AI525" i="12"/>
  <c r="AJ525" i="12"/>
  <c r="AK525" i="12"/>
  <c r="AL525" i="12"/>
  <c r="AM525" i="12"/>
  <c r="AN525" i="12"/>
  <c r="AO525" i="12"/>
  <c r="AP525" i="12"/>
  <c r="AQ525" i="12"/>
  <c r="AR525" i="12"/>
  <c r="AS525" i="12"/>
  <c r="AT525" i="12"/>
  <c r="AC560" i="12"/>
  <c r="AD560" i="12"/>
  <c r="AE560" i="12"/>
  <c r="AF560" i="12"/>
  <c r="AG560" i="12"/>
  <c r="AH560" i="12"/>
  <c r="AI560" i="12"/>
  <c r="AJ560" i="12"/>
  <c r="AK560" i="12"/>
  <c r="AL560" i="12"/>
  <c r="AM560" i="12"/>
  <c r="AN560" i="12"/>
  <c r="AO560" i="12"/>
  <c r="AP560" i="12"/>
  <c r="AQ560" i="12"/>
  <c r="AR560" i="12"/>
  <c r="AS560" i="12"/>
  <c r="AT560" i="12"/>
  <c r="AC563" i="12"/>
  <c r="AD563" i="12"/>
  <c r="AE563" i="12"/>
  <c r="AF563" i="12"/>
  <c r="AG563" i="12"/>
  <c r="AH563" i="12"/>
  <c r="AI563" i="12"/>
  <c r="AJ563" i="12"/>
  <c r="AK563" i="12"/>
  <c r="AL563" i="12"/>
  <c r="AM563" i="12"/>
  <c r="AN563" i="12"/>
  <c r="AO563" i="12"/>
  <c r="AP563" i="12"/>
  <c r="AQ563" i="12"/>
  <c r="AR563" i="12"/>
  <c r="AS563" i="12"/>
  <c r="AT563" i="12"/>
  <c r="AC561" i="12"/>
  <c r="AD561" i="12"/>
  <c r="AE561" i="12"/>
  <c r="AF561" i="12"/>
  <c r="AG561" i="12"/>
  <c r="AH561" i="12"/>
  <c r="AI561" i="12"/>
  <c r="AJ561" i="12"/>
  <c r="AK561" i="12"/>
  <c r="AL561" i="12"/>
  <c r="AM561" i="12"/>
  <c r="AN561" i="12"/>
  <c r="AO561" i="12"/>
  <c r="AP561" i="12"/>
  <c r="AQ561" i="12"/>
  <c r="AR561" i="12"/>
  <c r="AS561" i="12"/>
  <c r="AT561" i="12"/>
  <c r="AC387" i="12"/>
  <c r="AD387" i="12"/>
  <c r="AE387" i="12"/>
  <c r="AF387" i="12"/>
  <c r="AG387" i="12"/>
  <c r="AH387" i="12"/>
  <c r="AI387" i="12"/>
  <c r="AJ387" i="12"/>
  <c r="AK387" i="12"/>
  <c r="AL387" i="12"/>
  <c r="AM387" i="12"/>
  <c r="AN387" i="12"/>
  <c r="AO387" i="12"/>
  <c r="AP387" i="12"/>
  <c r="AQ387" i="12"/>
  <c r="AR387" i="12"/>
  <c r="AS387" i="12"/>
  <c r="AT387" i="12"/>
  <c r="AC559" i="12"/>
  <c r="AD559" i="12"/>
  <c r="AE559" i="12"/>
  <c r="AF559" i="12"/>
  <c r="AG559" i="12"/>
  <c r="AH559" i="12"/>
  <c r="AI559" i="12"/>
  <c r="AJ559" i="12"/>
  <c r="AK559" i="12"/>
  <c r="AL559" i="12"/>
  <c r="AM559" i="12"/>
  <c r="AN559" i="12"/>
  <c r="AO559" i="12"/>
  <c r="AP559" i="12"/>
  <c r="AQ559" i="12"/>
  <c r="AR559" i="12"/>
  <c r="AS559" i="12"/>
  <c r="AT559" i="12"/>
  <c r="AC194" i="12"/>
  <c r="AD194" i="12"/>
  <c r="AE194" i="12"/>
  <c r="AF194" i="12"/>
  <c r="AG194" i="12"/>
  <c r="AH194" i="12"/>
  <c r="AI194" i="12"/>
  <c r="AJ194" i="12"/>
  <c r="AK194" i="12"/>
  <c r="AL194" i="12"/>
  <c r="AM194" i="12"/>
  <c r="AN194" i="12"/>
  <c r="AO194" i="12"/>
  <c r="AP194" i="12"/>
  <c r="AQ194" i="12"/>
  <c r="AR194" i="12"/>
  <c r="AS194" i="12"/>
  <c r="AT194" i="12"/>
  <c r="AC577" i="12"/>
  <c r="AD577" i="12"/>
  <c r="AE577" i="12"/>
  <c r="AF577" i="12"/>
  <c r="AG577" i="12"/>
  <c r="AH577" i="12"/>
  <c r="AI577" i="12"/>
  <c r="AJ577" i="12"/>
  <c r="AK577" i="12"/>
  <c r="AL577" i="12"/>
  <c r="AM577" i="12"/>
  <c r="AN577" i="12"/>
  <c r="AO577" i="12"/>
  <c r="AP577" i="12"/>
  <c r="AQ577" i="12"/>
  <c r="AR577" i="12"/>
  <c r="AS577" i="12"/>
  <c r="AT577" i="12"/>
  <c r="AC579" i="12"/>
  <c r="AD579" i="12"/>
  <c r="AE579" i="12"/>
  <c r="AF579" i="12"/>
  <c r="AG579" i="12"/>
  <c r="AH579" i="12"/>
  <c r="AI579" i="12"/>
  <c r="AJ579" i="12"/>
  <c r="AK579" i="12"/>
  <c r="AL579" i="12"/>
  <c r="AM579" i="12"/>
  <c r="AN579" i="12"/>
  <c r="AO579" i="12"/>
  <c r="AP579" i="12"/>
  <c r="AQ579" i="12"/>
  <c r="AR579" i="12"/>
  <c r="AS579" i="12"/>
  <c r="AT579" i="12"/>
  <c r="AC503" i="12"/>
  <c r="AD503" i="12"/>
  <c r="AE503" i="12"/>
  <c r="AF503" i="12"/>
  <c r="AG503" i="12"/>
  <c r="AH503" i="12"/>
  <c r="AI503" i="12"/>
  <c r="AJ503" i="12"/>
  <c r="AK503" i="12"/>
  <c r="AL503" i="12"/>
  <c r="AM503" i="12"/>
  <c r="AN503" i="12"/>
  <c r="AO503" i="12"/>
  <c r="AP503" i="12"/>
  <c r="AQ503" i="12"/>
  <c r="AR503" i="12"/>
  <c r="AS503" i="12"/>
  <c r="AT503" i="12"/>
  <c r="AC566" i="12"/>
  <c r="AD566" i="12"/>
  <c r="AE566" i="12"/>
  <c r="AF566" i="12"/>
  <c r="AG566" i="12"/>
  <c r="AH566" i="12"/>
  <c r="AI566" i="12"/>
  <c r="AJ566" i="12"/>
  <c r="AK566" i="12"/>
  <c r="AL566" i="12"/>
  <c r="AM566" i="12"/>
  <c r="AN566" i="12"/>
  <c r="AO566" i="12"/>
  <c r="AP566" i="12"/>
  <c r="AQ566" i="12"/>
  <c r="AR566" i="12"/>
  <c r="AS566" i="12"/>
  <c r="AT566" i="12"/>
  <c r="AC569" i="12"/>
  <c r="AD569" i="12"/>
  <c r="AE569" i="12"/>
  <c r="AF569" i="12"/>
  <c r="AG569" i="12"/>
  <c r="AH569" i="12"/>
  <c r="AI569" i="12"/>
  <c r="AJ569" i="12"/>
  <c r="AK569" i="12"/>
  <c r="AL569" i="12"/>
  <c r="AM569" i="12"/>
  <c r="AN569" i="12"/>
  <c r="AO569" i="12"/>
  <c r="AP569" i="12"/>
  <c r="AQ569" i="12"/>
  <c r="AR569" i="12"/>
  <c r="AS569" i="12"/>
  <c r="AT569" i="12"/>
  <c r="AC571" i="12"/>
  <c r="AD571" i="12"/>
  <c r="AE571" i="12"/>
  <c r="AF571" i="12"/>
  <c r="AG571" i="12"/>
  <c r="AH571" i="12"/>
  <c r="AI571" i="12"/>
  <c r="AJ571" i="12"/>
  <c r="AK571" i="12"/>
  <c r="AL571" i="12"/>
  <c r="AM571" i="12"/>
  <c r="AN571" i="12"/>
  <c r="AO571" i="12"/>
  <c r="AP571" i="12"/>
  <c r="AQ571" i="12"/>
  <c r="AR571" i="12"/>
  <c r="AS571" i="12"/>
  <c r="AT571" i="12"/>
  <c r="AC572" i="12"/>
  <c r="AD572" i="12"/>
  <c r="AE572" i="12"/>
  <c r="AF572" i="12"/>
  <c r="AG572" i="12"/>
  <c r="AH572" i="12"/>
  <c r="AI572" i="12"/>
  <c r="AJ572" i="12"/>
  <c r="AK572" i="12"/>
  <c r="AL572" i="12"/>
  <c r="AM572" i="12"/>
  <c r="AN572" i="12"/>
  <c r="AO572" i="12"/>
  <c r="AP572" i="12"/>
  <c r="AQ572" i="12"/>
  <c r="AR572" i="12"/>
  <c r="AS572" i="12"/>
  <c r="AT572" i="12"/>
  <c r="AC585" i="12"/>
  <c r="AD585" i="12"/>
  <c r="AE585" i="12"/>
  <c r="AF585" i="12"/>
  <c r="AG585" i="12"/>
  <c r="AH585" i="12"/>
  <c r="AI585" i="12"/>
  <c r="AJ585" i="12"/>
  <c r="AK585" i="12"/>
  <c r="AL585" i="12"/>
  <c r="AM585" i="12"/>
  <c r="AN585" i="12"/>
  <c r="AO585" i="12"/>
  <c r="AP585" i="12"/>
  <c r="AQ585" i="12"/>
  <c r="AR585" i="12"/>
  <c r="AS585" i="12"/>
  <c r="AT585" i="12"/>
  <c r="AC581" i="12"/>
  <c r="AD581" i="12"/>
  <c r="AE581" i="12"/>
  <c r="AF581" i="12"/>
  <c r="AG581" i="12"/>
  <c r="AH581" i="12"/>
  <c r="AI581" i="12"/>
  <c r="AJ581" i="12"/>
  <c r="AK581" i="12"/>
  <c r="AL581" i="12"/>
  <c r="AM581" i="12"/>
  <c r="AN581" i="12"/>
  <c r="AO581" i="12"/>
  <c r="AP581" i="12"/>
  <c r="AQ581" i="12"/>
  <c r="AR581" i="12"/>
  <c r="AS581" i="12"/>
  <c r="AT581" i="12"/>
  <c r="AC567" i="12"/>
  <c r="AD567" i="12"/>
  <c r="AE567" i="12"/>
  <c r="AF567" i="12"/>
  <c r="AG567" i="12"/>
  <c r="AH567" i="12"/>
  <c r="AI567" i="12"/>
  <c r="AJ567" i="12"/>
  <c r="AK567" i="12"/>
  <c r="AL567" i="12"/>
  <c r="AM567" i="12"/>
  <c r="AN567" i="12"/>
  <c r="AO567" i="12"/>
  <c r="AP567" i="12"/>
  <c r="AQ567" i="12"/>
  <c r="AR567" i="12"/>
  <c r="AS567" i="12"/>
  <c r="AT567" i="12"/>
  <c r="AC586" i="12"/>
  <c r="AD586" i="12"/>
  <c r="AE586" i="12"/>
  <c r="AF586" i="12"/>
  <c r="AG586" i="12"/>
  <c r="AH586" i="12"/>
  <c r="AI586" i="12"/>
  <c r="AJ586" i="12"/>
  <c r="AK586" i="12"/>
  <c r="AL586" i="12"/>
  <c r="AM586" i="12"/>
  <c r="AN586" i="12"/>
  <c r="AO586" i="12"/>
  <c r="AP586" i="12"/>
  <c r="AQ586" i="12"/>
  <c r="AR586" i="12"/>
  <c r="AS586" i="12"/>
  <c r="AT586" i="12"/>
  <c r="AC580" i="12"/>
  <c r="AD580" i="12"/>
  <c r="AE580" i="12"/>
  <c r="AF580" i="12"/>
  <c r="AG580" i="12"/>
  <c r="AH580" i="12"/>
  <c r="AI580" i="12"/>
  <c r="AJ580" i="12"/>
  <c r="AK580" i="12"/>
  <c r="AL580" i="12"/>
  <c r="AM580" i="12"/>
  <c r="AN580" i="12"/>
  <c r="AO580" i="12"/>
  <c r="AP580" i="12"/>
  <c r="AQ580" i="12"/>
  <c r="AR580" i="12"/>
  <c r="AS580" i="12"/>
  <c r="AT580" i="12"/>
  <c r="AC575" i="12"/>
  <c r="AD575" i="12"/>
  <c r="AE575" i="12"/>
  <c r="AF575" i="12"/>
  <c r="AG575" i="12"/>
  <c r="AH575" i="12"/>
  <c r="AI575" i="12"/>
  <c r="AJ575" i="12"/>
  <c r="AK575" i="12"/>
  <c r="AL575" i="12"/>
  <c r="AM575" i="12"/>
  <c r="AN575" i="12"/>
  <c r="AO575" i="12"/>
  <c r="AP575" i="12"/>
  <c r="AQ575" i="12"/>
  <c r="AR575" i="12"/>
  <c r="AS575" i="12"/>
  <c r="AT575" i="12"/>
  <c r="AC573" i="12"/>
  <c r="AD573" i="12"/>
  <c r="AE573" i="12"/>
  <c r="AF573" i="12"/>
  <c r="AG573" i="12"/>
  <c r="AH573" i="12"/>
  <c r="AI573" i="12"/>
  <c r="AJ573" i="12"/>
  <c r="AK573" i="12"/>
  <c r="AL573" i="12"/>
  <c r="AM573" i="12"/>
  <c r="AN573" i="12"/>
  <c r="AO573" i="12"/>
  <c r="AP573" i="12"/>
  <c r="AQ573" i="12"/>
  <c r="AR573" i="12"/>
  <c r="AS573" i="12"/>
  <c r="AT573" i="12"/>
  <c r="AC565" i="12"/>
  <c r="AD565" i="12"/>
  <c r="AE565" i="12"/>
  <c r="AF565" i="12"/>
  <c r="AG565" i="12"/>
  <c r="AH565" i="12"/>
  <c r="AI565" i="12"/>
  <c r="AJ565" i="12"/>
  <c r="AK565" i="12"/>
  <c r="AL565" i="12"/>
  <c r="AM565" i="12"/>
  <c r="AN565" i="12"/>
  <c r="AO565" i="12"/>
  <c r="AP565" i="12"/>
  <c r="AQ565" i="12"/>
  <c r="AR565" i="12"/>
  <c r="AS565" i="12"/>
  <c r="AT565" i="12"/>
  <c r="AC578" i="12"/>
  <c r="AD578" i="12"/>
  <c r="AE578" i="12"/>
  <c r="AF578" i="12"/>
  <c r="AG578" i="12"/>
  <c r="AH578" i="12"/>
  <c r="AI578" i="12"/>
  <c r="AJ578" i="12"/>
  <c r="AK578" i="12"/>
  <c r="AL578" i="12"/>
  <c r="AM578" i="12"/>
  <c r="AN578" i="12"/>
  <c r="AO578" i="12"/>
  <c r="AP578" i="12"/>
  <c r="AQ578" i="12"/>
  <c r="AR578" i="12"/>
  <c r="AS578" i="12"/>
  <c r="AT578" i="12"/>
  <c r="AC576" i="12"/>
  <c r="AD576" i="12"/>
  <c r="AE576" i="12"/>
  <c r="AF576" i="12"/>
  <c r="AG576" i="12"/>
  <c r="AH576" i="12"/>
  <c r="AI576" i="12"/>
  <c r="AJ576" i="12"/>
  <c r="AK576" i="12"/>
  <c r="AL576" i="12"/>
  <c r="AM576" i="12"/>
  <c r="AN576" i="12"/>
  <c r="AO576" i="12"/>
  <c r="AP576" i="12"/>
  <c r="AQ576" i="12"/>
  <c r="AR576" i="12"/>
  <c r="AS576" i="12"/>
  <c r="AT576" i="12"/>
  <c r="AC582" i="12"/>
  <c r="AD582" i="12"/>
  <c r="AE582" i="12"/>
  <c r="AF582" i="12"/>
  <c r="AG582" i="12"/>
  <c r="AH582" i="12"/>
  <c r="AI582" i="12"/>
  <c r="AJ582" i="12"/>
  <c r="AK582" i="12"/>
  <c r="AL582" i="12"/>
  <c r="AM582" i="12"/>
  <c r="AN582" i="12"/>
  <c r="AO582" i="12"/>
  <c r="AP582" i="12"/>
  <c r="AQ582" i="12"/>
  <c r="AR582" i="12"/>
  <c r="AS582" i="12"/>
  <c r="AT582" i="12"/>
  <c r="AC583" i="12"/>
  <c r="AD583" i="12"/>
  <c r="AE583" i="12"/>
  <c r="AF583" i="12"/>
  <c r="AG583" i="12"/>
  <c r="AH583" i="12"/>
  <c r="AI583" i="12"/>
  <c r="AJ583" i="12"/>
  <c r="AK583" i="12"/>
  <c r="AL583" i="12"/>
  <c r="AM583" i="12"/>
  <c r="AN583" i="12"/>
  <c r="AO583" i="12"/>
  <c r="AP583" i="12"/>
  <c r="AQ583" i="12"/>
  <c r="AR583" i="12"/>
  <c r="AS583" i="12"/>
  <c r="AT583" i="12"/>
  <c r="AC574" i="12"/>
  <c r="AD574" i="12"/>
  <c r="AE574" i="12"/>
  <c r="AF574" i="12"/>
  <c r="AG574" i="12"/>
  <c r="AH574" i="12"/>
  <c r="AI574" i="12"/>
  <c r="AJ574" i="12"/>
  <c r="AK574" i="12"/>
  <c r="AL574" i="12"/>
  <c r="AM574" i="12"/>
  <c r="AN574" i="12"/>
  <c r="AO574" i="12"/>
  <c r="AP574" i="12"/>
  <c r="AQ574" i="12"/>
  <c r="AR574" i="12"/>
  <c r="AS574" i="12"/>
  <c r="AT574" i="12"/>
  <c r="AC584" i="12"/>
  <c r="AD584" i="12"/>
  <c r="AE584" i="12"/>
  <c r="AF584" i="12"/>
  <c r="AG584" i="12"/>
  <c r="AH584" i="12"/>
  <c r="AI584" i="12"/>
  <c r="AJ584" i="12"/>
  <c r="AK584" i="12"/>
  <c r="AL584" i="12"/>
  <c r="AM584" i="12"/>
  <c r="AN584" i="12"/>
  <c r="AO584" i="12"/>
  <c r="AP584" i="12"/>
  <c r="AQ584" i="12"/>
  <c r="AR584" i="12"/>
  <c r="AS584" i="12"/>
  <c r="AT584" i="12"/>
  <c r="AC564" i="12"/>
  <c r="AD564" i="12"/>
  <c r="AE564" i="12"/>
  <c r="AF564" i="12"/>
  <c r="AG564" i="12"/>
  <c r="AH564" i="12"/>
  <c r="AI564" i="12"/>
  <c r="AJ564" i="12"/>
  <c r="AK564" i="12"/>
  <c r="AL564" i="12"/>
  <c r="AM564" i="12"/>
  <c r="AN564" i="12"/>
  <c r="AO564" i="12"/>
  <c r="AP564" i="12"/>
  <c r="AQ564" i="12"/>
  <c r="AR564" i="12"/>
  <c r="AS564" i="12"/>
  <c r="AT564" i="12"/>
  <c r="AC622" i="12"/>
  <c r="AD622" i="12"/>
  <c r="AE622" i="12"/>
  <c r="AF622" i="12"/>
  <c r="AG622" i="12"/>
  <c r="AH622" i="12"/>
  <c r="AI622" i="12"/>
  <c r="AJ622" i="12"/>
  <c r="AK622" i="12"/>
  <c r="AL622" i="12"/>
  <c r="AM622" i="12"/>
  <c r="AN622" i="12"/>
  <c r="AO622" i="12"/>
  <c r="AP622" i="12"/>
  <c r="AQ622" i="12"/>
  <c r="AR622" i="12"/>
  <c r="AS622" i="12"/>
  <c r="AT622" i="12"/>
  <c r="AC630" i="12"/>
  <c r="AD630" i="12"/>
  <c r="AE630" i="12"/>
  <c r="AF630" i="12"/>
  <c r="AG630" i="12"/>
  <c r="AH630" i="12"/>
  <c r="AI630" i="12"/>
  <c r="AJ630" i="12"/>
  <c r="AK630" i="12"/>
  <c r="AL630" i="12"/>
  <c r="AM630" i="12"/>
  <c r="AN630" i="12"/>
  <c r="AO630" i="12"/>
  <c r="AP630" i="12"/>
  <c r="AQ630" i="12"/>
  <c r="AR630" i="12"/>
  <c r="AS630" i="12"/>
  <c r="AT630" i="12"/>
  <c r="AC589" i="12"/>
  <c r="AD589" i="12"/>
  <c r="AE589" i="12"/>
  <c r="AF589" i="12"/>
  <c r="AG589" i="12"/>
  <c r="AH589" i="12"/>
  <c r="AI589" i="12"/>
  <c r="AJ589" i="12"/>
  <c r="AK589" i="12"/>
  <c r="AL589" i="12"/>
  <c r="AM589" i="12"/>
  <c r="AN589" i="12"/>
  <c r="AO589" i="12"/>
  <c r="AP589" i="12"/>
  <c r="AQ589" i="12"/>
  <c r="AR589" i="12"/>
  <c r="AS589" i="12"/>
  <c r="AT589" i="12"/>
  <c r="AC590" i="12"/>
  <c r="AD590" i="12"/>
  <c r="AE590" i="12"/>
  <c r="AF590" i="12"/>
  <c r="AG590" i="12"/>
  <c r="AH590" i="12"/>
  <c r="AI590" i="12"/>
  <c r="AJ590" i="12"/>
  <c r="AK590" i="12"/>
  <c r="AL590" i="12"/>
  <c r="AM590" i="12"/>
  <c r="AN590" i="12"/>
  <c r="AO590" i="12"/>
  <c r="AP590" i="12"/>
  <c r="AQ590" i="12"/>
  <c r="AR590" i="12"/>
  <c r="AS590" i="12"/>
  <c r="AT590" i="12"/>
  <c r="AC639" i="12"/>
  <c r="AD639" i="12"/>
  <c r="AE639" i="12"/>
  <c r="AF639" i="12"/>
  <c r="AG639" i="12"/>
  <c r="AH639" i="12"/>
  <c r="AI639" i="12"/>
  <c r="AJ639" i="12"/>
  <c r="AK639" i="12"/>
  <c r="AL639" i="12"/>
  <c r="AM639" i="12"/>
  <c r="AN639" i="12"/>
  <c r="AO639" i="12"/>
  <c r="AP639" i="12"/>
  <c r="AQ639" i="12"/>
  <c r="AR639" i="12"/>
  <c r="AS639" i="12"/>
  <c r="AT639" i="12"/>
  <c r="AC615" i="12"/>
  <c r="AD615" i="12"/>
  <c r="AE615" i="12"/>
  <c r="AF615" i="12"/>
  <c r="AG615" i="12"/>
  <c r="AH615" i="12"/>
  <c r="AI615" i="12"/>
  <c r="AJ615" i="12"/>
  <c r="AK615" i="12"/>
  <c r="AL615" i="12"/>
  <c r="AM615" i="12"/>
  <c r="AN615" i="12"/>
  <c r="AO615" i="12"/>
  <c r="AP615" i="12"/>
  <c r="AQ615" i="12"/>
  <c r="AR615" i="12"/>
  <c r="AS615" i="12"/>
  <c r="AT615" i="12"/>
  <c r="AC598" i="12"/>
  <c r="AD598" i="12"/>
  <c r="AE598" i="12"/>
  <c r="AF598" i="12"/>
  <c r="AG598" i="12"/>
  <c r="AH598" i="12"/>
  <c r="AI598" i="12"/>
  <c r="AJ598" i="12"/>
  <c r="AK598" i="12"/>
  <c r="AL598" i="12"/>
  <c r="AM598" i="12"/>
  <c r="AN598" i="12"/>
  <c r="AO598" i="12"/>
  <c r="AP598" i="12"/>
  <c r="AQ598" i="12"/>
  <c r="AR598" i="12"/>
  <c r="AS598" i="12"/>
  <c r="AT598" i="12"/>
  <c r="AC626" i="12"/>
  <c r="AD626" i="12"/>
  <c r="AE626" i="12"/>
  <c r="AF626" i="12"/>
  <c r="AG626" i="12"/>
  <c r="AH626" i="12"/>
  <c r="AI626" i="12"/>
  <c r="AJ626" i="12"/>
  <c r="AK626" i="12"/>
  <c r="AL626" i="12"/>
  <c r="AM626" i="12"/>
  <c r="AN626" i="12"/>
  <c r="AO626" i="12"/>
  <c r="AP626" i="12"/>
  <c r="AQ626" i="12"/>
  <c r="AR626" i="12"/>
  <c r="AS626" i="12"/>
  <c r="AT626" i="12"/>
  <c r="AC642" i="12"/>
  <c r="AD642" i="12"/>
  <c r="AE642" i="12"/>
  <c r="AF642" i="12"/>
  <c r="AG642" i="12"/>
  <c r="AH642" i="12"/>
  <c r="AI642" i="12"/>
  <c r="AJ642" i="12"/>
  <c r="AK642" i="12"/>
  <c r="AL642" i="12"/>
  <c r="AM642" i="12"/>
  <c r="AN642" i="12"/>
  <c r="AO642" i="12"/>
  <c r="AP642" i="12"/>
  <c r="AQ642" i="12"/>
  <c r="AR642" i="12"/>
  <c r="AS642" i="12"/>
  <c r="AT642" i="12"/>
  <c r="AC595" i="12"/>
  <c r="AD595" i="12"/>
  <c r="AE595" i="12"/>
  <c r="AF595" i="12"/>
  <c r="AG595" i="12"/>
  <c r="AH595" i="12"/>
  <c r="AI595" i="12"/>
  <c r="AJ595" i="12"/>
  <c r="AK595" i="12"/>
  <c r="AL595" i="12"/>
  <c r="AM595" i="12"/>
  <c r="AN595" i="12"/>
  <c r="AO595" i="12"/>
  <c r="AP595" i="12"/>
  <c r="AQ595" i="12"/>
  <c r="AR595" i="12"/>
  <c r="AS595" i="12"/>
  <c r="AT595" i="12"/>
  <c r="AC600" i="12"/>
  <c r="AD600" i="12"/>
  <c r="AE600" i="12"/>
  <c r="AF600" i="12"/>
  <c r="AG600" i="12"/>
  <c r="AH600" i="12"/>
  <c r="AI600" i="12"/>
  <c r="AJ600" i="12"/>
  <c r="AK600" i="12"/>
  <c r="AL600" i="12"/>
  <c r="AM600" i="12"/>
  <c r="AN600" i="12"/>
  <c r="AO600" i="12"/>
  <c r="AP600" i="12"/>
  <c r="AQ600" i="12"/>
  <c r="AR600" i="12"/>
  <c r="AS600" i="12"/>
  <c r="AT600" i="12"/>
  <c r="AC605" i="12"/>
  <c r="AD605" i="12"/>
  <c r="AE605" i="12"/>
  <c r="AF605" i="12"/>
  <c r="AG605" i="12"/>
  <c r="AH605" i="12"/>
  <c r="AI605" i="12"/>
  <c r="AJ605" i="12"/>
  <c r="AK605" i="12"/>
  <c r="AL605" i="12"/>
  <c r="AM605" i="12"/>
  <c r="AN605" i="12"/>
  <c r="AO605" i="12"/>
  <c r="AP605" i="12"/>
  <c r="AQ605" i="12"/>
  <c r="AR605" i="12"/>
  <c r="AS605" i="12"/>
  <c r="AT605" i="12"/>
  <c r="AC607" i="12"/>
  <c r="AD607" i="12"/>
  <c r="AE607" i="12"/>
  <c r="AF607" i="12"/>
  <c r="AG607" i="12"/>
  <c r="AH607" i="12"/>
  <c r="AI607" i="12"/>
  <c r="AJ607" i="12"/>
  <c r="AK607" i="12"/>
  <c r="AL607" i="12"/>
  <c r="AM607" i="12"/>
  <c r="AN607" i="12"/>
  <c r="AO607" i="12"/>
  <c r="AP607" i="12"/>
  <c r="AQ607" i="12"/>
  <c r="AR607" i="12"/>
  <c r="AS607" i="12"/>
  <c r="AT607" i="12"/>
  <c r="AC597" i="12"/>
  <c r="AD597" i="12"/>
  <c r="AE597" i="12"/>
  <c r="AF597" i="12"/>
  <c r="AG597" i="12"/>
  <c r="AH597" i="12"/>
  <c r="AI597" i="12"/>
  <c r="AJ597" i="12"/>
  <c r="AK597" i="12"/>
  <c r="AL597" i="12"/>
  <c r="AM597" i="12"/>
  <c r="AN597" i="12"/>
  <c r="AO597" i="12"/>
  <c r="AP597" i="12"/>
  <c r="AQ597" i="12"/>
  <c r="AR597" i="12"/>
  <c r="AS597" i="12"/>
  <c r="AT597" i="12"/>
  <c r="AC112" i="12"/>
  <c r="AD112" i="12"/>
  <c r="AE112" i="12"/>
  <c r="AF112" i="12"/>
  <c r="AG112" i="12"/>
  <c r="AH112" i="12"/>
  <c r="AI112" i="12"/>
  <c r="AJ112" i="12"/>
  <c r="AK112" i="12"/>
  <c r="AL112" i="12"/>
  <c r="AM112" i="12"/>
  <c r="AN112" i="12"/>
  <c r="AO112" i="12"/>
  <c r="AP112" i="12"/>
  <c r="AQ112" i="12"/>
  <c r="AR112" i="12"/>
  <c r="AS112" i="12"/>
  <c r="AT112" i="12"/>
  <c r="AC613" i="12"/>
  <c r="AD613" i="12"/>
  <c r="AE613" i="12"/>
  <c r="AF613" i="12"/>
  <c r="AG613" i="12"/>
  <c r="AH613" i="12"/>
  <c r="AI613" i="12"/>
  <c r="AJ613" i="12"/>
  <c r="AK613" i="12"/>
  <c r="AL613" i="12"/>
  <c r="AM613" i="12"/>
  <c r="AN613" i="12"/>
  <c r="AO613" i="12"/>
  <c r="AP613" i="12"/>
  <c r="AQ613" i="12"/>
  <c r="AR613" i="12"/>
  <c r="AS613" i="12"/>
  <c r="AT613" i="12"/>
  <c r="AC601" i="12"/>
  <c r="AD601" i="12"/>
  <c r="AE601" i="12"/>
  <c r="AF601" i="12"/>
  <c r="AG601" i="12"/>
  <c r="AH601" i="12"/>
  <c r="AI601" i="12"/>
  <c r="AJ601" i="12"/>
  <c r="AK601" i="12"/>
  <c r="AL601" i="12"/>
  <c r="AM601" i="12"/>
  <c r="AN601" i="12"/>
  <c r="AO601" i="12"/>
  <c r="AP601" i="12"/>
  <c r="AQ601" i="12"/>
  <c r="AR601" i="12"/>
  <c r="AS601" i="12"/>
  <c r="AT601" i="12"/>
  <c r="AC591" i="12"/>
  <c r="AD591" i="12"/>
  <c r="AE591" i="12"/>
  <c r="AF591" i="12"/>
  <c r="AG591" i="12"/>
  <c r="AH591" i="12"/>
  <c r="AI591" i="12"/>
  <c r="AJ591" i="12"/>
  <c r="AK591" i="12"/>
  <c r="AL591" i="12"/>
  <c r="AM591" i="12"/>
  <c r="AN591" i="12"/>
  <c r="AO591" i="12"/>
  <c r="AP591" i="12"/>
  <c r="AQ591" i="12"/>
  <c r="AR591" i="12"/>
  <c r="AS591" i="12"/>
  <c r="AT591" i="12"/>
  <c r="AC611" i="12"/>
  <c r="AD611" i="12"/>
  <c r="AE611" i="12"/>
  <c r="AF611" i="12"/>
  <c r="AG611" i="12"/>
  <c r="AH611" i="12"/>
  <c r="AI611" i="12"/>
  <c r="AJ611" i="12"/>
  <c r="AK611" i="12"/>
  <c r="AL611" i="12"/>
  <c r="AM611" i="12"/>
  <c r="AN611" i="12"/>
  <c r="AO611" i="12"/>
  <c r="AP611" i="12"/>
  <c r="AQ611" i="12"/>
  <c r="AR611" i="12"/>
  <c r="AS611" i="12"/>
  <c r="AT611" i="12"/>
  <c r="AC612" i="12"/>
  <c r="AD612" i="12"/>
  <c r="AE612" i="12"/>
  <c r="AF612" i="12"/>
  <c r="AG612" i="12"/>
  <c r="AH612" i="12"/>
  <c r="AI612" i="12"/>
  <c r="AJ612" i="12"/>
  <c r="AK612" i="12"/>
  <c r="AL612" i="12"/>
  <c r="AM612" i="12"/>
  <c r="AN612" i="12"/>
  <c r="AO612" i="12"/>
  <c r="AP612" i="12"/>
  <c r="AQ612" i="12"/>
  <c r="AR612" i="12"/>
  <c r="AS612" i="12"/>
  <c r="AT612" i="12"/>
  <c r="AC617" i="12"/>
  <c r="AD617" i="12"/>
  <c r="AE617" i="12"/>
  <c r="AF617" i="12"/>
  <c r="AG617" i="12"/>
  <c r="AH617" i="12"/>
  <c r="AI617" i="12"/>
  <c r="AJ617" i="12"/>
  <c r="AK617" i="12"/>
  <c r="AL617" i="12"/>
  <c r="AM617" i="12"/>
  <c r="AN617" i="12"/>
  <c r="AO617" i="12"/>
  <c r="AP617" i="12"/>
  <c r="AQ617" i="12"/>
  <c r="AR617" i="12"/>
  <c r="AS617" i="12"/>
  <c r="AT617" i="12"/>
  <c r="AC621" i="12"/>
  <c r="AD621" i="12"/>
  <c r="AE621" i="12"/>
  <c r="AF621" i="12"/>
  <c r="AG621" i="12"/>
  <c r="AH621" i="12"/>
  <c r="AI621" i="12"/>
  <c r="AJ621" i="12"/>
  <c r="AK621" i="12"/>
  <c r="AL621" i="12"/>
  <c r="AM621" i="12"/>
  <c r="AN621" i="12"/>
  <c r="AO621" i="12"/>
  <c r="AP621" i="12"/>
  <c r="AQ621" i="12"/>
  <c r="AR621" i="12"/>
  <c r="AS621" i="12"/>
  <c r="AT621" i="12"/>
  <c r="AC599" i="12"/>
  <c r="AD599" i="12"/>
  <c r="AE599" i="12"/>
  <c r="AF599" i="12"/>
  <c r="AG599" i="12"/>
  <c r="AH599" i="12"/>
  <c r="AI599" i="12"/>
  <c r="AJ599" i="12"/>
  <c r="AK599" i="12"/>
  <c r="AL599" i="12"/>
  <c r="AM599" i="12"/>
  <c r="AN599" i="12"/>
  <c r="AO599" i="12"/>
  <c r="AP599" i="12"/>
  <c r="AQ599" i="12"/>
  <c r="AR599" i="12"/>
  <c r="AS599" i="12"/>
  <c r="AT599" i="12"/>
  <c r="AC609" i="12"/>
  <c r="AD609" i="12"/>
  <c r="AE609" i="12"/>
  <c r="AF609" i="12"/>
  <c r="AG609" i="12"/>
  <c r="AH609" i="12"/>
  <c r="AI609" i="12"/>
  <c r="AJ609" i="12"/>
  <c r="AK609" i="12"/>
  <c r="AL609" i="12"/>
  <c r="AM609" i="12"/>
  <c r="AN609" i="12"/>
  <c r="AO609" i="12"/>
  <c r="AP609" i="12"/>
  <c r="AQ609" i="12"/>
  <c r="AR609" i="12"/>
  <c r="AS609" i="12"/>
  <c r="AT609" i="12"/>
  <c r="AC627" i="12"/>
  <c r="AD627" i="12"/>
  <c r="AE627" i="12"/>
  <c r="AF627" i="12"/>
  <c r="AG627" i="12"/>
  <c r="AH627" i="12"/>
  <c r="AI627" i="12"/>
  <c r="AJ627" i="12"/>
  <c r="AK627" i="12"/>
  <c r="AL627" i="12"/>
  <c r="AM627" i="12"/>
  <c r="AN627" i="12"/>
  <c r="AO627" i="12"/>
  <c r="AP627" i="12"/>
  <c r="AQ627" i="12"/>
  <c r="AR627" i="12"/>
  <c r="AS627" i="12"/>
  <c r="AT627" i="12"/>
  <c r="AC619" i="12"/>
  <c r="AD619" i="12"/>
  <c r="AE619" i="12"/>
  <c r="AF619" i="12"/>
  <c r="AG619" i="12"/>
  <c r="AH619" i="12"/>
  <c r="AI619" i="12"/>
  <c r="AJ619" i="12"/>
  <c r="AK619" i="12"/>
  <c r="AL619" i="12"/>
  <c r="AM619" i="12"/>
  <c r="AN619" i="12"/>
  <c r="AO619" i="12"/>
  <c r="AP619" i="12"/>
  <c r="AQ619" i="12"/>
  <c r="AR619" i="12"/>
  <c r="AS619" i="12"/>
  <c r="AT619" i="12"/>
  <c r="AC620" i="12"/>
  <c r="AD620" i="12"/>
  <c r="AE620" i="12"/>
  <c r="AF620" i="12"/>
  <c r="AG620" i="12"/>
  <c r="AH620" i="12"/>
  <c r="AI620" i="12"/>
  <c r="AJ620" i="12"/>
  <c r="AK620" i="12"/>
  <c r="AL620" i="12"/>
  <c r="AM620" i="12"/>
  <c r="AN620" i="12"/>
  <c r="AO620" i="12"/>
  <c r="AP620" i="12"/>
  <c r="AQ620" i="12"/>
  <c r="AR620" i="12"/>
  <c r="AS620" i="12"/>
  <c r="AT620" i="12"/>
  <c r="AC614" i="12"/>
  <c r="AD614" i="12"/>
  <c r="AE614" i="12"/>
  <c r="AF614" i="12"/>
  <c r="AG614" i="12"/>
  <c r="AH614" i="12"/>
  <c r="AI614" i="12"/>
  <c r="AJ614" i="12"/>
  <c r="AK614" i="12"/>
  <c r="AL614" i="12"/>
  <c r="AM614" i="12"/>
  <c r="AN614" i="12"/>
  <c r="AO614" i="12"/>
  <c r="AP614" i="12"/>
  <c r="AQ614" i="12"/>
  <c r="AR614" i="12"/>
  <c r="AS614" i="12"/>
  <c r="AT614" i="12"/>
  <c r="AC592" i="12"/>
  <c r="AD592" i="12"/>
  <c r="AE592" i="12"/>
  <c r="AF592" i="12"/>
  <c r="AG592" i="12"/>
  <c r="AH592" i="12"/>
  <c r="AI592" i="12"/>
  <c r="AJ592" i="12"/>
  <c r="AK592" i="12"/>
  <c r="AL592" i="12"/>
  <c r="AM592" i="12"/>
  <c r="AN592" i="12"/>
  <c r="AO592" i="12"/>
  <c r="AP592" i="12"/>
  <c r="AQ592" i="12"/>
  <c r="AR592" i="12"/>
  <c r="AS592" i="12"/>
  <c r="AT592" i="12"/>
  <c r="AC640" i="12"/>
  <c r="AD640" i="12"/>
  <c r="AE640" i="12"/>
  <c r="AF640" i="12"/>
  <c r="AG640" i="12"/>
  <c r="AH640" i="12"/>
  <c r="AI640" i="12"/>
  <c r="AJ640" i="12"/>
  <c r="AK640" i="12"/>
  <c r="AL640" i="12"/>
  <c r="AM640" i="12"/>
  <c r="AN640" i="12"/>
  <c r="AO640" i="12"/>
  <c r="AP640" i="12"/>
  <c r="AQ640" i="12"/>
  <c r="AR640" i="12"/>
  <c r="AS640" i="12"/>
  <c r="AT640" i="12"/>
  <c r="AC623" i="12"/>
  <c r="AD623" i="12"/>
  <c r="AE623" i="12"/>
  <c r="AF623" i="12"/>
  <c r="AG623" i="12"/>
  <c r="AH623" i="12"/>
  <c r="AI623" i="12"/>
  <c r="AJ623" i="12"/>
  <c r="AK623" i="12"/>
  <c r="AL623" i="12"/>
  <c r="AM623" i="12"/>
  <c r="AN623" i="12"/>
  <c r="AO623" i="12"/>
  <c r="AP623" i="12"/>
  <c r="AQ623" i="12"/>
  <c r="AR623" i="12"/>
  <c r="AS623" i="12"/>
  <c r="AT623" i="12"/>
  <c r="AC624" i="12"/>
  <c r="AD624" i="12"/>
  <c r="AE624" i="12"/>
  <c r="AF624" i="12"/>
  <c r="AG624" i="12"/>
  <c r="AH624" i="12"/>
  <c r="AI624" i="12"/>
  <c r="AJ624" i="12"/>
  <c r="AK624" i="12"/>
  <c r="AL624" i="12"/>
  <c r="AM624" i="12"/>
  <c r="AN624" i="12"/>
  <c r="AO624" i="12"/>
  <c r="AP624" i="12"/>
  <c r="AQ624" i="12"/>
  <c r="AR624" i="12"/>
  <c r="AS624" i="12"/>
  <c r="AT624" i="12"/>
  <c r="AC629" i="12"/>
  <c r="AD629" i="12"/>
  <c r="AE629" i="12"/>
  <c r="AF629" i="12"/>
  <c r="AG629" i="12"/>
  <c r="AH629" i="12"/>
  <c r="AI629" i="12"/>
  <c r="AJ629" i="12"/>
  <c r="AK629" i="12"/>
  <c r="AL629" i="12"/>
  <c r="AM629" i="12"/>
  <c r="AN629" i="12"/>
  <c r="AO629" i="12"/>
  <c r="AP629" i="12"/>
  <c r="AQ629" i="12"/>
  <c r="AR629" i="12"/>
  <c r="AS629" i="12"/>
  <c r="AT629" i="12"/>
  <c r="AC641" i="12"/>
  <c r="AD641" i="12"/>
  <c r="AE641" i="12"/>
  <c r="AF641" i="12"/>
  <c r="AG641" i="12"/>
  <c r="AH641" i="12"/>
  <c r="AI641" i="12"/>
  <c r="AJ641" i="12"/>
  <c r="AK641" i="12"/>
  <c r="AL641" i="12"/>
  <c r="AM641" i="12"/>
  <c r="AN641" i="12"/>
  <c r="AO641" i="12"/>
  <c r="AP641" i="12"/>
  <c r="AQ641" i="12"/>
  <c r="AR641" i="12"/>
  <c r="AS641" i="12"/>
  <c r="AT641" i="12"/>
  <c r="AC637" i="12"/>
  <c r="AD637" i="12"/>
  <c r="AE637" i="12"/>
  <c r="AF637" i="12"/>
  <c r="AG637" i="12"/>
  <c r="AH637" i="12"/>
  <c r="AI637" i="12"/>
  <c r="AJ637" i="12"/>
  <c r="AK637" i="12"/>
  <c r="AL637" i="12"/>
  <c r="AM637" i="12"/>
  <c r="AN637" i="12"/>
  <c r="AO637" i="12"/>
  <c r="AP637" i="12"/>
  <c r="AQ637" i="12"/>
  <c r="AR637" i="12"/>
  <c r="AS637" i="12"/>
  <c r="AT637" i="12"/>
  <c r="AC603" i="12"/>
  <c r="AD603" i="12"/>
  <c r="AE603" i="12"/>
  <c r="AF603" i="12"/>
  <c r="AG603" i="12"/>
  <c r="AH603" i="12"/>
  <c r="AI603" i="12"/>
  <c r="AJ603" i="12"/>
  <c r="AK603" i="12"/>
  <c r="AL603" i="12"/>
  <c r="AM603" i="12"/>
  <c r="AN603" i="12"/>
  <c r="AO603" i="12"/>
  <c r="AP603" i="12"/>
  <c r="AQ603" i="12"/>
  <c r="AR603" i="12"/>
  <c r="AS603" i="12"/>
  <c r="AT603" i="12"/>
  <c r="AC593" i="12"/>
  <c r="AD593" i="12"/>
  <c r="AE593" i="12"/>
  <c r="AF593" i="12"/>
  <c r="AG593" i="12"/>
  <c r="AH593" i="12"/>
  <c r="AI593" i="12"/>
  <c r="AJ593" i="12"/>
  <c r="AK593" i="12"/>
  <c r="AL593" i="12"/>
  <c r="AM593" i="12"/>
  <c r="AN593" i="12"/>
  <c r="AO593" i="12"/>
  <c r="AP593" i="12"/>
  <c r="AQ593" i="12"/>
  <c r="AR593" i="12"/>
  <c r="AS593" i="12"/>
  <c r="AT593" i="12"/>
  <c r="AC635" i="12"/>
  <c r="AD635" i="12"/>
  <c r="AE635" i="12"/>
  <c r="AF635" i="12"/>
  <c r="AG635" i="12"/>
  <c r="AH635" i="12"/>
  <c r="AI635" i="12"/>
  <c r="AJ635" i="12"/>
  <c r="AK635" i="12"/>
  <c r="AL635" i="12"/>
  <c r="AM635" i="12"/>
  <c r="AN635" i="12"/>
  <c r="AO635" i="12"/>
  <c r="AP635" i="12"/>
  <c r="AQ635" i="12"/>
  <c r="AR635" i="12"/>
  <c r="AS635" i="12"/>
  <c r="AT635" i="12"/>
  <c r="AC633" i="12"/>
  <c r="AD633" i="12"/>
  <c r="AE633" i="12"/>
  <c r="AF633" i="12"/>
  <c r="AG633" i="12"/>
  <c r="AH633" i="12"/>
  <c r="AI633" i="12"/>
  <c r="AJ633" i="12"/>
  <c r="AK633" i="12"/>
  <c r="AL633" i="12"/>
  <c r="AM633" i="12"/>
  <c r="AN633" i="12"/>
  <c r="AO633" i="12"/>
  <c r="AP633" i="12"/>
  <c r="AQ633" i="12"/>
  <c r="AR633" i="12"/>
  <c r="AS633" i="12"/>
  <c r="AT633" i="12"/>
  <c r="AC596" i="12"/>
  <c r="AD596" i="12"/>
  <c r="AE596" i="12"/>
  <c r="AF596" i="12"/>
  <c r="AG596" i="12"/>
  <c r="AH596" i="12"/>
  <c r="AI596" i="12"/>
  <c r="AJ596" i="12"/>
  <c r="AK596" i="12"/>
  <c r="AL596" i="12"/>
  <c r="AM596" i="12"/>
  <c r="AN596" i="12"/>
  <c r="AO596" i="12"/>
  <c r="AP596" i="12"/>
  <c r="AQ596" i="12"/>
  <c r="AR596" i="12"/>
  <c r="AS596" i="12"/>
  <c r="AT596" i="12"/>
  <c r="AC632" i="12"/>
  <c r="AD632" i="12"/>
  <c r="AE632" i="12"/>
  <c r="AF632" i="12"/>
  <c r="AG632" i="12"/>
  <c r="AH632" i="12"/>
  <c r="AI632" i="12"/>
  <c r="AJ632" i="12"/>
  <c r="AK632" i="12"/>
  <c r="AL632" i="12"/>
  <c r="AM632" i="12"/>
  <c r="AN632" i="12"/>
  <c r="AO632" i="12"/>
  <c r="AP632" i="12"/>
  <c r="AQ632" i="12"/>
  <c r="AR632" i="12"/>
  <c r="AS632" i="12"/>
  <c r="AT632" i="12"/>
  <c r="AC643" i="12"/>
  <c r="AD643" i="12"/>
  <c r="AE643" i="12"/>
  <c r="AF643" i="12"/>
  <c r="AG643" i="12"/>
  <c r="AH643" i="12"/>
  <c r="AI643" i="12"/>
  <c r="AJ643" i="12"/>
  <c r="AK643" i="12"/>
  <c r="AL643" i="12"/>
  <c r="AM643" i="12"/>
  <c r="AN643" i="12"/>
  <c r="AO643" i="12"/>
  <c r="AP643" i="12"/>
  <c r="AQ643" i="12"/>
  <c r="AR643" i="12"/>
  <c r="AS643" i="12"/>
  <c r="AT643" i="12"/>
  <c r="AC644" i="12"/>
  <c r="AD644" i="12"/>
  <c r="AE644" i="12"/>
  <c r="AF644" i="12"/>
  <c r="AG644" i="12"/>
  <c r="AH644" i="12"/>
  <c r="AI644" i="12"/>
  <c r="AJ644" i="12"/>
  <c r="AK644" i="12"/>
  <c r="AL644" i="12"/>
  <c r="AM644" i="12"/>
  <c r="AN644" i="12"/>
  <c r="AO644" i="12"/>
  <c r="AP644" i="12"/>
  <c r="AQ644" i="12"/>
  <c r="AR644" i="12"/>
  <c r="AS644" i="12"/>
  <c r="AT644" i="12"/>
  <c r="AC631" i="12"/>
  <c r="AD631" i="12"/>
  <c r="AE631" i="12"/>
  <c r="AF631" i="12"/>
  <c r="AG631" i="12"/>
  <c r="AH631" i="12"/>
  <c r="AI631" i="12"/>
  <c r="AJ631" i="12"/>
  <c r="AK631" i="12"/>
  <c r="AL631" i="12"/>
  <c r="AM631" i="12"/>
  <c r="AN631" i="12"/>
  <c r="AO631" i="12"/>
  <c r="AP631" i="12"/>
  <c r="AQ631" i="12"/>
  <c r="AR631" i="12"/>
  <c r="AS631" i="12"/>
  <c r="AT631" i="12"/>
  <c r="AC618" i="12"/>
  <c r="AD618" i="12"/>
  <c r="AE618" i="12"/>
  <c r="AF618" i="12"/>
  <c r="AG618" i="12"/>
  <c r="AH618" i="12"/>
  <c r="AI618" i="12"/>
  <c r="AJ618" i="12"/>
  <c r="AK618" i="12"/>
  <c r="AL618" i="12"/>
  <c r="AM618" i="12"/>
  <c r="AN618" i="12"/>
  <c r="AO618" i="12"/>
  <c r="AP618" i="12"/>
  <c r="AQ618" i="12"/>
  <c r="AR618" i="12"/>
  <c r="AS618" i="12"/>
  <c r="AT618" i="12"/>
  <c r="AC646" i="12"/>
  <c r="AD646" i="12"/>
  <c r="AE646" i="12"/>
  <c r="AF646" i="12"/>
  <c r="AG646" i="12"/>
  <c r="AH646" i="12"/>
  <c r="AI646" i="12"/>
  <c r="AJ646" i="12"/>
  <c r="AK646" i="12"/>
  <c r="AL646" i="12"/>
  <c r="AM646" i="12"/>
  <c r="AN646" i="12"/>
  <c r="AO646" i="12"/>
  <c r="AP646" i="12"/>
  <c r="AQ646" i="12"/>
  <c r="AR646" i="12"/>
  <c r="AS646" i="12"/>
  <c r="AT646" i="12"/>
  <c r="AC669" i="12"/>
  <c r="AD669" i="12"/>
  <c r="AE669" i="12"/>
  <c r="AF669" i="12"/>
  <c r="AG669" i="12"/>
  <c r="AH669" i="12"/>
  <c r="AI669" i="12"/>
  <c r="AJ669" i="12"/>
  <c r="AK669" i="12"/>
  <c r="AL669" i="12"/>
  <c r="AM669" i="12"/>
  <c r="AN669" i="12"/>
  <c r="AO669" i="12"/>
  <c r="AP669" i="12"/>
  <c r="AQ669" i="12"/>
  <c r="AR669" i="12"/>
  <c r="AS669" i="12"/>
  <c r="AT669" i="12"/>
  <c r="AC655" i="12"/>
  <c r="AD655" i="12"/>
  <c r="AE655" i="12"/>
  <c r="AF655" i="12"/>
  <c r="AG655" i="12"/>
  <c r="AH655" i="12"/>
  <c r="AI655" i="12"/>
  <c r="AJ655" i="12"/>
  <c r="AK655" i="12"/>
  <c r="AL655" i="12"/>
  <c r="AM655" i="12"/>
  <c r="AN655" i="12"/>
  <c r="AO655" i="12"/>
  <c r="AP655" i="12"/>
  <c r="AQ655" i="12"/>
  <c r="AR655" i="12"/>
  <c r="AS655" i="12"/>
  <c r="AT655" i="12"/>
  <c r="AC652" i="12"/>
  <c r="AD652" i="12"/>
  <c r="AE652" i="12"/>
  <c r="AF652" i="12"/>
  <c r="AG652" i="12"/>
  <c r="AH652" i="12"/>
  <c r="AI652" i="12"/>
  <c r="AJ652" i="12"/>
  <c r="AK652" i="12"/>
  <c r="AL652" i="12"/>
  <c r="AM652" i="12"/>
  <c r="AN652" i="12"/>
  <c r="AO652" i="12"/>
  <c r="AP652" i="12"/>
  <c r="AQ652" i="12"/>
  <c r="AR652" i="12"/>
  <c r="AS652" i="12"/>
  <c r="AT652" i="12"/>
  <c r="AC651" i="12"/>
  <c r="AD651" i="12"/>
  <c r="AE651" i="12"/>
  <c r="AF651" i="12"/>
  <c r="AG651" i="12"/>
  <c r="AH651" i="12"/>
  <c r="AI651" i="12"/>
  <c r="AJ651" i="12"/>
  <c r="AK651" i="12"/>
  <c r="AL651" i="12"/>
  <c r="AM651" i="12"/>
  <c r="AN651" i="12"/>
  <c r="AO651" i="12"/>
  <c r="AP651" i="12"/>
  <c r="AQ651" i="12"/>
  <c r="AR651" i="12"/>
  <c r="AS651" i="12"/>
  <c r="AT651" i="12"/>
  <c r="AC662" i="12"/>
  <c r="AD662" i="12"/>
  <c r="AE662" i="12"/>
  <c r="AF662" i="12"/>
  <c r="AG662" i="12"/>
  <c r="AH662" i="12"/>
  <c r="AI662" i="12"/>
  <c r="AJ662" i="12"/>
  <c r="AK662" i="12"/>
  <c r="AL662" i="12"/>
  <c r="AM662" i="12"/>
  <c r="AN662" i="12"/>
  <c r="AO662" i="12"/>
  <c r="AP662" i="12"/>
  <c r="AQ662" i="12"/>
  <c r="AR662" i="12"/>
  <c r="AS662" i="12"/>
  <c r="AT662" i="12"/>
  <c r="AC668" i="12"/>
  <c r="AD668" i="12"/>
  <c r="AE668" i="12"/>
  <c r="AF668" i="12"/>
  <c r="AG668" i="12"/>
  <c r="AH668" i="12"/>
  <c r="AI668" i="12"/>
  <c r="AJ668" i="12"/>
  <c r="AK668" i="12"/>
  <c r="AL668" i="12"/>
  <c r="AM668" i="12"/>
  <c r="AN668" i="12"/>
  <c r="AO668" i="12"/>
  <c r="AP668" i="12"/>
  <c r="AQ668" i="12"/>
  <c r="AR668" i="12"/>
  <c r="AS668" i="12"/>
  <c r="AT668" i="12"/>
  <c r="AC648" i="12"/>
  <c r="AD648" i="12"/>
  <c r="AE648" i="12"/>
  <c r="AF648" i="12"/>
  <c r="AG648" i="12"/>
  <c r="AH648" i="12"/>
  <c r="AI648" i="12"/>
  <c r="AJ648" i="12"/>
  <c r="AK648" i="12"/>
  <c r="AL648" i="12"/>
  <c r="AM648" i="12"/>
  <c r="AN648" i="12"/>
  <c r="AO648" i="12"/>
  <c r="AP648" i="12"/>
  <c r="AQ648" i="12"/>
  <c r="AR648" i="12"/>
  <c r="AS648" i="12"/>
  <c r="AT648" i="12"/>
  <c r="AC678" i="12"/>
  <c r="AD678" i="12"/>
  <c r="AE678" i="12"/>
  <c r="AF678" i="12"/>
  <c r="AG678" i="12"/>
  <c r="AH678" i="12"/>
  <c r="AI678" i="12"/>
  <c r="AJ678" i="12"/>
  <c r="AK678" i="12"/>
  <c r="AL678" i="12"/>
  <c r="AM678" i="12"/>
  <c r="AN678" i="12"/>
  <c r="AO678" i="12"/>
  <c r="AP678" i="12"/>
  <c r="AQ678" i="12"/>
  <c r="AR678" i="12"/>
  <c r="AS678" i="12"/>
  <c r="AT678" i="12"/>
  <c r="AC664" i="12"/>
  <c r="AD664" i="12"/>
  <c r="AE664" i="12"/>
  <c r="AF664" i="12"/>
  <c r="AG664" i="12"/>
  <c r="AH664" i="12"/>
  <c r="AI664" i="12"/>
  <c r="AJ664" i="12"/>
  <c r="AK664" i="12"/>
  <c r="AL664" i="12"/>
  <c r="AM664" i="12"/>
  <c r="AN664" i="12"/>
  <c r="AO664" i="12"/>
  <c r="AP664" i="12"/>
  <c r="AQ664" i="12"/>
  <c r="AR664" i="12"/>
  <c r="AS664" i="12"/>
  <c r="AT664" i="12"/>
  <c r="AC666" i="12"/>
  <c r="AD666" i="12"/>
  <c r="AE666" i="12"/>
  <c r="AF666" i="12"/>
  <c r="AG666" i="12"/>
  <c r="AH666" i="12"/>
  <c r="AI666" i="12"/>
  <c r="AJ666" i="12"/>
  <c r="AK666" i="12"/>
  <c r="AL666" i="12"/>
  <c r="AM666" i="12"/>
  <c r="AN666" i="12"/>
  <c r="AO666" i="12"/>
  <c r="AP666" i="12"/>
  <c r="AQ666" i="12"/>
  <c r="AR666" i="12"/>
  <c r="AS666" i="12"/>
  <c r="AT666" i="12"/>
  <c r="AC658" i="12"/>
  <c r="AD658" i="12"/>
  <c r="AE658" i="12"/>
  <c r="AF658" i="12"/>
  <c r="AG658" i="12"/>
  <c r="AH658" i="12"/>
  <c r="AI658" i="12"/>
  <c r="AJ658" i="12"/>
  <c r="AK658" i="12"/>
  <c r="AL658" i="12"/>
  <c r="AM658" i="12"/>
  <c r="AN658" i="12"/>
  <c r="AO658" i="12"/>
  <c r="AP658" i="12"/>
  <c r="AQ658" i="12"/>
  <c r="AR658" i="12"/>
  <c r="AS658" i="12"/>
  <c r="AT658" i="12"/>
  <c r="AC659" i="12"/>
  <c r="AD659" i="12"/>
  <c r="AE659" i="12"/>
  <c r="AF659" i="12"/>
  <c r="AG659" i="12"/>
  <c r="AH659" i="12"/>
  <c r="AI659" i="12"/>
  <c r="AJ659" i="12"/>
  <c r="AK659" i="12"/>
  <c r="AL659" i="12"/>
  <c r="AM659" i="12"/>
  <c r="AN659" i="12"/>
  <c r="AO659" i="12"/>
  <c r="AP659" i="12"/>
  <c r="AQ659" i="12"/>
  <c r="AR659" i="12"/>
  <c r="AS659" i="12"/>
  <c r="AT659" i="12"/>
  <c r="AC672" i="12"/>
  <c r="AD672" i="12"/>
  <c r="AE672" i="12"/>
  <c r="AF672" i="12"/>
  <c r="AG672" i="12"/>
  <c r="AH672" i="12"/>
  <c r="AI672" i="12"/>
  <c r="AJ672" i="12"/>
  <c r="AK672" i="12"/>
  <c r="AL672" i="12"/>
  <c r="AM672" i="12"/>
  <c r="AN672" i="12"/>
  <c r="AO672" i="12"/>
  <c r="AP672" i="12"/>
  <c r="AQ672" i="12"/>
  <c r="AR672" i="12"/>
  <c r="AS672" i="12"/>
  <c r="AT672" i="12"/>
  <c r="AC661" i="12"/>
  <c r="AD661" i="12"/>
  <c r="AE661" i="12"/>
  <c r="AF661" i="12"/>
  <c r="AG661" i="12"/>
  <c r="AH661" i="12"/>
  <c r="AI661" i="12"/>
  <c r="AJ661" i="12"/>
  <c r="AK661" i="12"/>
  <c r="AL661" i="12"/>
  <c r="AM661" i="12"/>
  <c r="AN661" i="12"/>
  <c r="AO661" i="12"/>
  <c r="AP661" i="12"/>
  <c r="AQ661" i="12"/>
  <c r="AR661" i="12"/>
  <c r="AS661" i="12"/>
  <c r="AT661" i="12"/>
  <c r="AC665" i="12"/>
  <c r="AD665" i="12"/>
  <c r="AE665" i="12"/>
  <c r="AF665" i="12"/>
  <c r="AG665" i="12"/>
  <c r="AH665" i="12"/>
  <c r="AI665" i="12"/>
  <c r="AJ665" i="12"/>
  <c r="AK665" i="12"/>
  <c r="AL665" i="12"/>
  <c r="AM665" i="12"/>
  <c r="AN665" i="12"/>
  <c r="AO665" i="12"/>
  <c r="AP665" i="12"/>
  <c r="AQ665" i="12"/>
  <c r="AR665" i="12"/>
  <c r="AS665" i="12"/>
  <c r="AT665" i="12"/>
  <c r="AC297" i="12"/>
  <c r="AD297" i="12"/>
  <c r="AE297" i="12"/>
  <c r="AF297" i="12"/>
  <c r="AG297" i="12"/>
  <c r="AH297" i="12"/>
  <c r="AI297" i="12"/>
  <c r="AJ297" i="12"/>
  <c r="AK297" i="12"/>
  <c r="AL297" i="12"/>
  <c r="AM297" i="12"/>
  <c r="AN297" i="12"/>
  <c r="AO297" i="12"/>
  <c r="AP297" i="12"/>
  <c r="AQ297" i="12"/>
  <c r="AR297" i="12"/>
  <c r="AS297" i="12"/>
  <c r="AT297" i="12"/>
  <c r="AC675" i="12"/>
  <c r="AD675" i="12"/>
  <c r="AE675" i="12"/>
  <c r="AF675" i="12"/>
  <c r="AG675" i="12"/>
  <c r="AH675" i="12"/>
  <c r="AI675" i="12"/>
  <c r="AJ675" i="12"/>
  <c r="AK675" i="12"/>
  <c r="AL675" i="12"/>
  <c r="AM675" i="12"/>
  <c r="AN675" i="12"/>
  <c r="AO675" i="12"/>
  <c r="AP675" i="12"/>
  <c r="AQ675" i="12"/>
  <c r="AR675" i="12"/>
  <c r="AS675" i="12"/>
  <c r="AT675" i="12"/>
  <c r="AC663" i="12"/>
  <c r="AD663" i="12"/>
  <c r="AE663" i="12"/>
  <c r="AF663" i="12"/>
  <c r="AG663" i="12"/>
  <c r="AH663" i="12"/>
  <c r="AI663" i="12"/>
  <c r="AJ663" i="12"/>
  <c r="AK663" i="12"/>
  <c r="AL663" i="12"/>
  <c r="AM663" i="12"/>
  <c r="AN663" i="12"/>
  <c r="AO663" i="12"/>
  <c r="AP663" i="12"/>
  <c r="AQ663" i="12"/>
  <c r="AR663" i="12"/>
  <c r="AS663" i="12"/>
  <c r="AT663" i="12"/>
  <c r="AC673" i="12"/>
  <c r="AD673" i="12"/>
  <c r="AE673" i="12"/>
  <c r="AF673" i="12"/>
  <c r="AG673" i="12"/>
  <c r="AH673" i="12"/>
  <c r="AI673" i="12"/>
  <c r="AJ673" i="12"/>
  <c r="AK673" i="12"/>
  <c r="AL673" i="12"/>
  <c r="AM673" i="12"/>
  <c r="AN673" i="12"/>
  <c r="AO673" i="12"/>
  <c r="AP673" i="12"/>
  <c r="AQ673" i="12"/>
  <c r="AR673" i="12"/>
  <c r="AS673" i="12"/>
  <c r="AT673" i="12"/>
  <c r="AC671" i="12"/>
  <c r="AD671" i="12"/>
  <c r="AE671" i="12"/>
  <c r="AF671" i="12"/>
  <c r="AG671" i="12"/>
  <c r="AH671" i="12"/>
  <c r="AI671" i="12"/>
  <c r="AJ671" i="12"/>
  <c r="AK671" i="12"/>
  <c r="AL671" i="12"/>
  <c r="AM671" i="12"/>
  <c r="AN671" i="12"/>
  <c r="AO671" i="12"/>
  <c r="AP671" i="12"/>
  <c r="AQ671" i="12"/>
  <c r="AR671" i="12"/>
  <c r="AS671" i="12"/>
  <c r="AT671" i="12"/>
  <c r="AC649" i="12"/>
  <c r="AD649" i="12"/>
  <c r="AE649" i="12"/>
  <c r="AF649" i="12"/>
  <c r="AG649" i="12"/>
  <c r="AH649" i="12"/>
  <c r="AI649" i="12"/>
  <c r="AJ649" i="12"/>
  <c r="AK649" i="12"/>
  <c r="AL649" i="12"/>
  <c r="AM649" i="12"/>
  <c r="AN649" i="12"/>
  <c r="AO649" i="12"/>
  <c r="AP649" i="12"/>
  <c r="AQ649" i="12"/>
  <c r="AR649" i="12"/>
  <c r="AS649" i="12"/>
  <c r="AT649" i="12"/>
  <c r="AC679" i="12"/>
  <c r="AD679" i="12"/>
  <c r="AE679" i="12"/>
  <c r="AF679" i="12"/>
  <c r="AG679" i="12"/>
  <c r="AH679" i="12"/>
  <c r="AI679" i="12"/>
  <c r="AJ679" i="12"/>
  <c r="AK679" i="12"/>
  <c r="AL679" i="12"/>
  <c r="AM679" i="12"/>
  <c r="AN679" i="12"/>
  <c r="AO679" i="12"/>
  <c r="AP679" i="12"/>
  <c r="AQ679" i="12"/>
  <c r="AR679" i="12"/>
  <c r="AS679" i="12"/>
  <c r="AT679" i="12"/>
  <c r="AC667" i="12"/>
  <c r="AD667" i="12"/>
  <c r="AE667" i="12"/>
  <c r="AF667" i="12"/>
  <c r="AG667" i="12"/>
  <c r="AH667" i="12"/>
  <c r="AI667" i="12"/>
  <c r="AJ667" i="12"/>
  <c r="AK667" i="12"/>
  <c r="AL667" i="12"/>
  <c r="AM667" i="12"/>
  <c r="AN667" i="12"/>
  <c r="AO667" i="12"/>
  <c r="AP667" i="12"/>
  <c r="AQ667" i="12"/>
  <c r="AR667" i="12"/>
  <c r="AS667" i="12"/>
  <c r="AT667" i="12"/>
  <c r="AC670" i="12"/>
  <c r="AD670" i="12"/>
  <c r="AE670" i="12"/>
  <c r="AF670" i="12"/>
  <c r="AG670" i="12"/>
  <c r="AH670" i="12"/>
  <c r="AI670" i="12"/>
  <c r="AJ670" i="12"/>
  <c r="AK670" i="12"/>
  <c r="AL670" i="12"/>
  <c r="AM670" i="12"/>
  <c r="AN670" i="12"/>
  <c r="AO670" i="12"/>
  <c r="AP670" i="12"/>
  <c r="AQ670" i="12"/>
  <c r="AR670" i="12"/>
  <c r="AS670" i="12"/>
  <c r="AT670" i="12"/>
  <c r="AC674" i="12"/>
  <c r="AD674" i="12"/>
  <c r="AE674" i="12"/>
  <c r="AF674" i="12"/>
  <c r="AG674" i="12"/>
  <c r="AH674" i="12"/>
  <c r="AI674" i="12"/>
  <c r="AJ674" i="12"/>
  <c r="AK674" i="12"/>
  <c r="AL674" i="12"/>
  <c r="AM674" i="12"/>
  <c r="AN674" i="12"/>
  <c r="AO674" i="12"/>
  <c r="AP674" i="12"/>
  <c r="AQ674" i="12"/>
  <c r="AR674" i="12"/>
  <c r="AS674" i="12"/>
  <c r="AT674" i="12"/>
  <c r="AC697" i="12"/>
  <c r="AD697" i="12"/>
  <c r="AE697" i="12"/>
  <c r="AF697" i="12"/>
  <c r="AG697" i="12"/>
  <c r="AH697" i="12"/>
  <c r="AI697" i="12"/>
  <c r="AJ697" i="12"/>
  <c r="AK697" i="12"/>
  <c r="AL697" i="12"/>
  <c r="AM697" i="12"/>
  <c r="AN697" i="12"/>
  <c r="AO697" i="12"/>
  <c r="AP697" i="12"/>
  <c r="AQ697" i="12"/>
  <c r="AR697" i="12"/>
  <c r="AS697" i="12"/>
  <c r="AT697" i="12"/>
  <c r="AC684" i="12"/>
  <c r="AD684" i="12"/>
  <c r="AE684" i="12"/>
  <c r="AF684" i="12"/>
  <c r="AG684" i="12"/>
  <c r="AH684" i="12"/>
  <c r="AI684" i="12"/>
  <c r="AJ684" i="12"/>
  <c r="AK684" i="12"/>
  <c r="AL684" i="12"/>
  <c r="AM684" i="12"/>
  <c r="AN684" i="12"/>
  <c r="AO684" i="12"/>
  <c r="AP684" i="12"/>
  <c r="AQ684" i="12"/>
  <c r="AR684" i="12"/>
  <c r="AS684" i="12"/>
  <c r="AT684" i="12"/>
  <c r="AC687" i="12"/>
  <c r="AD687" i="12"/>
  <c r="AE687" i="12"/>
  <c r="AF687" i="12"/>
  <c r="AG687" i="12"/>
  <c r="AH687" i="12"/>
  <c r="AI687" i="12"/>
  <c r="AJ687" i="12"/>
  <c r="AK687" i="12"/>
  <c r="AL687" i="12"/>
  <c r="AM687" i="12"/>
  <c r="AN687" i="12"/>
  <c r="AO687" i="12"/>
  <c r="AP687" i="12"/>
  <c r="AQ687" i="12"/>
  <c r="AR687" i="12"/>
  <c r="AS687" i="12"/>
  <c r="AT687" i="12"/>
  <c r="AC689" i="12"/>
  <c r="AD689" i="12"/>
  <c r="AE689" i="12"/>
  <c r="AF689" i="12"/>
  <c r="AG689" i="12"/>
  <c r="AH689" i="12"/>
  <c r="AI689" i="12"/>
  <c r="AJ689" i="12"/>
  <c r="AK689" i="12"/>
  <c r="AL689" i="12"/>
  <c r="AM689" i="12"/>
  <c r="AN689" i="12"/>
  <c r="AO689" i="12"/>
  <c r="AP689" i="12"/>
  <c r="AQ689" i="12"/>
  <c r="AR689" i="12"/>
  <c r="AS689" i="12"/>
  <c r="AT689" i="12"/>
  <c r="AC690" i="12"/>
  <c r="AD690" i="12"/>
  <c r="AE690" i="12"/>
  <c r="AF690" i="12"/>
  <c r="AG690" i="12"/>
  <c r="AH690" i="12"/>
  <c r="AI690" i="12"/>
  <c r="AJ690" i="12"/>
  <c r="AK690" i="12"/>
  <c r="AL690" i="12"/>
  <c r="AM690" i="12"/>
  <c r="AN690" i="12"/>
  <c r="AO690" i="12"/>
  <c r="AP690" i="12"/>
  <c r="AQ690" i="12"/>
  <c r="AR690" i="12"/>
  <c r="AS690" i="12"/>
  <c r="AT690" i="12"/>
  <c r="AC68" i="12"/>
  <c r="AD68" i="12"/>
  <c r="AE68" i="12"/>
  <c r="AF68" i="12"/>
  <c r="AG68" i="12"/>
  <c r="AH68" i="12"/>
  <c r="AI68" i="12"/>
  <c r="AJ68" i="12"/>
  <c r="AK68" i="12"/>
  <c r="AL68" i="12"/>
  <c r="AM68" i="12"/>
  <c r="AN68" i="12"/>
  <c r="AO68" i="12"/>
  <c r="AP68" i="12"/>
  <c r="AQ68" i="12"/>
  <c r="AR68" i="12"/>
  <c r="AS68" i="12"/>
  <c r="AT68" i="12"/>
  <c r="AC691" i="12"/>
  <c r="AD691" i="12"/>
  <c r="AE691" i="12"/>
  <c r="AF691" i="12"/>
  <c r="AG691" i="12"/>
  <c r="AH691" i="12"/>
  <c r="AI691" i="12"/>
  <c r="AJ691" i="12"/>
  <c r="AK691" i="12"/>
  <c r="AL691" i="12"/>
  <c r="AM691" i="12"/>
  <c r="AN691" i="12"/>
  <c r="AO691" i="12"/>
  <c r="AP691" i="12"/>
  <c r="AQ691" i="12"/>
  <c r="AR691" i="12"/>
  <c r="AS691" i="12"/>
  <c r="AT691" i="12"/>
  <c r="AC694" i="12"/>
  <c r="AD694" i="12"/>
  <c r="AE694" i="12"/>
  <c r="AF694" i="12"/>
  <c r="AG694" i="12"/>
  <c r="AH694" i="12"/>
  <c r="AI694" i="12"/>
  <c r="AJ694" i="12"/>
  <c r="AK694" i="12"/>
  <c r="AL694" i="12"/>
  <c r="AM694" i="12"/>
  <c r="AN694" i="12"/>
  <c r="AO694" i="12"/>
  <c r="AP694" i="12"/>
  <c r="AQ694" i="12"/>
  <c r="AR694" i="12"/>
  <c r="AS694" i="12"/>
  <c r="AT694" i="12"/>
  <c r="AC681" i="12"/>
  <c r="AD681" i="12"/>
  <c r="AE681" i="12"/>
  <c r="AF681" i="12"/>
  <c r="AG681" i="12"/>
  <c r="AH681" i="12"/>
  <c r="AI681" i="12"/>
  <c r="AJ681" i="12"/>
  <c r="AK681" i="12"/>
  <c r="AL681" i="12"/>
  <c r="AM681" i="12"/>
  <c r="AN681" i="12"/>
  <c r="AO681" i="12"/>
  <c r="AP681" i="12"/>
  <c r="AQ681" i="12"/>
  <c r="AR681" i="12"/>
  <c r="AS681" i="12"/>
  <c r="AT681" i="12"/>
  <c r="AC683" i="12"/>
  <c r="AD683" i="12"/>
  <c r="AE683" i="12"/>
  <c r="AF683" i="12"/>
  <c r="AG683" i="12"/>
  <c r="AH683" i="12"/>
  <c r="AI683" i="12"/>
  <c r="AJ683" i="12"/>
  <c r="AK683" i="12"/>
  <c r="AL683" i="12"/>
  <c r="AM683" i="12"/>
  <c r="AN683" i="12"/>
  <c r="AO683" i="12"/>
  <c r="AP683" i="12"/>
  <c r="AQ683" i="12"/>
  <c r="AR683" i="12"/>
  <c r="AS683" i="12"/>
  <c r="AT683" i="12"/>
  <c r="AC685" i="12"/>
  <c r="AD685" i="12"/>
  <c r="AE685" i="12"/>
  <c r="AF685" i="12"/>
  <c r="AG685" i="12"/>
  <c r="AH685" i="12"/>
  <c r="AI685" i="12"/>
  <c r="AJ685" i="12"/>
  <c r="AK685" i="12"/>
  <c r="AL685" i="12"/>
  <c r="AM685" i="12"/>
  <c r="AN685" i="12"/>
  <c r="AO685" i="12"/>
  <c r="AP685" i="12"/>
  <c r="AQ685" i="12"/>
  <c r="AR685" i="12"/>
  <c r="AS685" i="12"/>
  <c r="AT685" i="12"/>
  <c r="AC696" i="12"/>
  <c r="AD696" i="12"/>
  <c r="AE696" i="12"/>
  <c r="AF696" i="12"/>
  <c r="AG696" i="12"/>
  <c r="AH696" i="12"/>
  <c r="AI696" i="12"/>
  <c r="AJ696" i="12"/>
  <c r="AK696" i="12"/>
  <c r="AL696" i="12"/>
  <c r="AM696" i="12"/>
  <c r="AN696" i="12"/>
  <c r="AO696" i="12"/>
  <c r="AP696" i="12"/>
  <c r="AQ696" i="12"/>
  <c r="AR696" i="12"/>
  <c r="AS696" i="12"/>
  <c r="AT696" i="12"/>
  <c r="AC587" i="12"/>
  <c r="AD587" i="12"/>
  <c r="AE587" i="12"/>
  <c r="AF587" i="12"/>
  <c r="AG587" i="12"/>
  <c r="AH587" i="12"/>
  <c r="AI587" i="12"/>
  <c r="AJ587" i="12"/>
  <c r="AK587" i="12"/>
  <c r="AL587" i="12"/>
  <c r="AM587" i="12"/>
  <c r="AN587" i="12"/>
  <c r="AO587" i="12"/>
  <c r="AP587" i="12"/>
  <c r="AQ587" i="12"/>
  <c r="AR587" i="12"/>
  <c r="AS587" i="12"/>
  <c r="AT587" i="12"/>
  <c r="AC692" i="12"/>
  <c r="AD692" i="12"/>
  <c r="AE692" i="12"/>
  <c r="AF692" i="12"/>
  <c r="AG692" i="12"/>
  <c r="AH692" i="12"/>
  <c r="AI692" i="12"/>
  <c r="AJ692" i="12"/>
  <c r="AK692" i="12"/>
  <c r="AL692" i="12"/>
  <c r="AM692" i="12"/>
  <c r="AN692" i="12"/>
  <c r="AO692" i="12"/>
  <c r="AP692" i="12"/>
  <c r="AQ692" i="12"/>
  <c r="AR692" i="12"/>
  <c r="AS692" i="12"/>
  <c r="AT692" i="12"/>
  <c r="AC695" i="12"/>
  <c r="AD695" i="12"/>
  <c r="AE695" i="12"/>
  <c r="AF695" i="12"/>
  <c r="AG695" i="12"/>
  <c r="AH695" i="12"/>
  <c r="AI695" i="12"/>
  <c r="AJ695" i="12"/>
  <c r="AK695" i="12"/>
  <c r="AL695" i="12"/>
  <c r="AM695" i="12"/>
  <c r="AN695" i="12"/>
  <c r="AO695" i="12"/>
  <c r="AP695" i="12"/>
  <c r="AQ695" i="12"/>
  <c r="AR695" i="12"/>
  <c r="AS695" i="12"/>
  <c r="AT695" i="12"/>
  <c r="AC701" i="12"/>
  <c r="AD701" i="12"/>
  <c r="AE701" i="12"/>
  <c r="AF701" i="12"/>
  <c r="AG701" i="12"/>
  <c r="AH701" i="12"/>
  <c r="AI701" i="12"/>
  <c r="AJ701" i="12"/>
  <c r="AK701" i="12"/>
  <c r="AL701" i="12"/>
  <c r="AM701" i="12"/>
  <c r="AN701" i="12"/>
  <c r="AO701" i="12"/>
  <c r="AP701" i="12"/>
  <c r="AQ701" i="12"/>
  <c r="AR701" i="12"/>
  <c r="AS701" i="12"/>
  <c r="AT701" i="12"/>
  <c r="AC686" i="12"/>
  <c r="AD686" i="12"/>
  <c r="AE686" i="12"/>
  <c r="AF686" i="12"/>
  <c r="AG686" i="12"/>
  <c r="AH686" i="12"/>
  <c r="AI686" i="12"/>
  <c r="AJ686" i="12"/>
  <c r="AK686" i="12"/>
  <c r="AL686" i="12"/>
  <c r="AM686" i="12"/>
  <c r="AN686" i="12"/>
  <c r="AO686" i="12"/>
  <c r="AP686" i="12"/>
  <c r="AQ686" i="12"/>
  <c r="AR686" i="12"/>
  <c r="AS686" i="12"/>
  <c r="AT686" i="12"/>
  <c r="AC688" i="12"/>
  <c r="AD688" i="12"/>
  <c r="AE688" i="12"/>
  <c r="AF688" i="12"/>
  <c r="AG688" i="12"/>
  <c r="AH688" i="12"/>
  <c r="AI688" i="12"/>
  <c r="AJ688" i="12"/>
  <c r="AK688" i="12"/>
  <c r="AL688" i="12"/>
  <c r="AM688" i="12"/>
  <c r="AN688" i="12"/>
  <c r="AO688" i="12"/>
  <c r="AP688" i="12"/>
  <c r="AQ688" i="12"/>
  <c r="AR688" i="12"/>
  <c r="AS688" i="12"/>
  <c r="AT688" i="12"/>
  <c r="AC693" i="12"/>
  <c r="AD693" i="12"/>
  <c r="AE693" i="12"/>
  <c r="AF693" i="12"/>
  <c r="AG693" i="12"/>
  <c r="AH693" i="12"/>
  <c r="AI693" i="12"/>
  <c r="AJ693" i="12"/>
  <c r="AK693" i="12"/>
  <c r="AL693" i="12"/>
  <c r="AM693" i="12"/>
  <c r="AN693" i="12"/>
  <c r="AO693" i="12"/>
  <c r="AP693" i="12"/>
  <c r="AQ693" i="12"/>
  <c r="AR693" i="12"/>
  <c r="AS693" i="12"/>
  <c r="AT693" i="12"/>
  <c r="AC698" i="12"/>
  <c r="AD698" i="12"/>
  <c r="AE698" i="12"/>
  <c r="AF698" i="12"/>
  <c r="AG698" i="12"/>
  <c r="AH698" i="12"/>
  <c r="AI698" i="12"/>
  <c r="AJ698" i="12"/>
  <c r="AK698" i="12"/>
  <c r="AL698" i="12"/>
  <c r="AM698" i="12"/>
  <c r="AN698" i="12"/>
  <c r="AO698" i="12"/>
  <c r="AP698" i="12"/>
  <c r="AQ698" i="12"/>
  <c r="AR698" i="12"/>
  <c r="AS698" i="12"/>
  <c r="AT698" i="12"/>
  <c r="AC700" i="12"/>
  <c r="AD700" i="12"/>
  <c r="AE700" i="12"/>
  <c r="AF700" i="12"/>
  <c r="AG700" i="12"/>
  <c r="AH700" i="12"/>
  <c r="AI700" i="12"/>
  <c r="AJ700" i="12"/>
  <c r="AK700" i="12"/>
  <c r="AL700" i="12"/>
  <c r="AM700" i="12"/>
  <c r="AN700" i="12"/>
  <c r="AO700" i="12"/>
  <c r="AP700" i="12"/>
  <c r="AQ700" i="12"/>
  <c r="AR700" i="12"/>
  <c r="AS700" i="12"/>
  <c r="AT700" i="12"/>
  <c r="AC705" i="12"/>
  <c r="AD705" i="12"/>
  <c r="AE705" i="12"/>
  <c r="AF705" i="12"/>
  <c r="AG705" i="12"/>
  <c r="AH705" i="12"/>
  <c r="AI705" i="12"/>
  <c r="AJ705" i="12"/>
  <c r="AK705" i="12"/>
  <c r="AL705" i="12"/>
  <c r="AM705" i="12"/>
  <c r="AN705" i="12"/>
  <c r="AO705" i="12"/>
  <c r="AP705" i="12"/>
  <c r="AQ705" i="12"/>
  <c r="AR705" i="12"/>
  <c r="AS705" i="12"/>
  <c r="AT705" i="12"/>
  <c r="AC708" i="12"/>
  <c r="AD708" i="12"/>
  <c r="AE708" i="12"/>
  <c r="AF708" i="12"/>
  <c r="AG708" i="12"/>
  <c r="AH708" i="12"/>
  <c r="AI708" i="12"/>
  <c r="AJ708" i="12"/>
  <c r="AK708" i="12"/>
  <c r="AL708" i="12"/>
  <c r="AM708" i="12"/>
  <c r="AN708" i="12"/>
  <c r="AO708" i="12"/>
  <c r="AP708" i="12"/>
  <c r="AQ708" i="12"/>
  <c r="AR708" i="12"/>
  <c r="AS708" i="12"/>
  <c r="AT708" i="12"/>
  <c r="AC704" i="12"/>
  <c r="AD704" i="12"/>
  <c r="AE704" i="12"/>
  <c r="AF704" i="12"/>
  <c r="AG704" i="12"/>
  <c r="AH704" i="12"/>
  <c r="AI704" i="12"/>
  <c r="AJ704" i="12"/>
  <c r="AK704" i="12"/>
  <c r="AL704" i="12"/>
  <c r="AM704" i="12"/>
  <c r="AN704" i="12"/>
  <c r="AO704" i="12"/>
  <c r="AP704" i="12"/>
  <c r="AQ704" i="12"/>
  <c r="AR704" i="12"/>
  <c r="AS704" i="12"/>
  <c r="AT704" i="12"/>
  <c r="AC702" i="12"/>
  <c r="AD702" i="12"/>
  <c r="AE702" i="12"/>
  <c r="AF702" i="12"/>
  <c r="AG702" i="12"/>
  <c r="AH702" i="12"/>
  <c r="AI702" i="12"/>
  <c r="AJ702" i="12"/>
  <c r="AK702" i="12"/>
  <c r="AL702" i="12"/>
  <c r="AM702" i="12"/>
  <c r="AN702" i="12"/>
  <c r="AO702" i="12"/>
  <c r="AP702" i="12"/>
  <c r="AQ702" i="12"/>
  <c r="AR702" i="12"/>
  <c r="AS702" i="12"/>
  <c r="AT702" i="12"/>
  <c r="AC707" i="12"/>
  <c r="AD707" i="12"/>
  <c r="AE707" i="12"/>
  <c r="AF707" i="12"/>
  <c r="AG707" i="12"/>
  <c r="AH707" i="12"/>
  <c r="AI707" i="12"/>
  <c r="AJ707" i="12"/>
  <c r="AK707" i="12"/>
  <c r="AL707" i="12"/>
  <c r="AM707" i="12"/>
  <c r="AN707" i="12"/>
  <c r="AO707" i="12"/>
  <c r="AP707" i="12"/>
  <c r="AQ707" i="12"/>
  <c r="AR707" i="12"/>
  <c r="AS707" i="12"/>
  <c r="AT707" i="12"/>
  <c r="AC706" i="12"/>
  <c r="AD706" i="12"/>
  <c r="AE706" i="12"/>
  <c r="AF706" i="12"/>
  <c r="AG706" i="12"/>
  <c r="AH706" i="12"/>
  <c r="AI706" i="12"/>
  <c r="AJ706" i="12"/>
  <c r="AK706" i="12"/>
  <c r="AL706" i="12"/>
  <c r="AM706" i="12"/>
  <c r="AN706" i="12"/>
  <c r="AO706" i="12"/>
  <c r="AP706" i="12"/>
  <c r="AQ706" i="12"/>
  <c r="AR706" i="12"/>
  <c r="AS706" i="12"/>
  <c r="AT706" i="12"/>
  <c r="AC728" i="12"/>
  <c r="AD728" i="12"/>
  <c r="AE728" i="12"/>
  <c r="AF728" i="12"/>
  <c r="AG728" i="12"/>
  <c r="AH728" i="12"/>
  <c r="AI728" i="12"/>
  <c r="AJ728" i="12"/>
  <c r="AK728" i="12"/>
  <c r="AL728" i="12"/>
  <c r="AM728" i="12"/>
  <c r="AN728" i="12"/>
  <c r="AO728" i="12"/>
  <c r="AP728" i="12"/>
  <c r="AQ728" i="12"/>
  <c r="AR728" i="12"/>
  <c r="AS728" i="12"/>
  <c r="AT728" i="12"/>
  <c r="AC729" i="12"/>
  <c r="AD729" i="12"/>
  <c r="AE729" i="12"/>
  <c r="AF729" i="12"/>
  <c r="AG729" i="12"/>
  <c r="AH729" i="12"/>
  <c r="AI729" i="12"/>
  <c r="AJ729" i="12"/>
  <c r="AK729" i="12"/>
  <c r="AL729" i="12"/>
  <c r="AM729" i="12"/>
  <c r="AN729" i="12"/>
  <c r="AO729" i="12"/>
  <c r="AP729" i="12"/>
  <c r="AQ729" i="12"/>
  <c r="AR729" i="12"/>
  <c r="AS729" i="12"/>
  <c r="AT729" i="12"/>
  <c r="AC736" i="12"/>
  <c r="AD736" i="12"/>
  <c r="AE736" i="12"/>
  <c r="AF736" i="12"/>
  <c r="AG736" i="12"/>
  <c r="AH736" i="12"/>
  <c r="AI736" i="12"/>
  <c r="AJ736" i="12"/>
  <c r="AK736" i="12"/>
  <c r="AL736" i="12"/>
  <c r="AM736" i="12"/>
  <c r="AN736" i="12"/>
  <c r="AO736" i="12"/>
  <c r="AP736" i="12"/>
  <c r="AQ736" i="12"/>
  <c r="AR736" i="12"/>
  <c r="AS736" i="12"/>
  <c r="AT736" i="12"/>
  <c r="AC306" i="12"/>
  <c r="AD306" i="12"/>
  <c r="AE306" i="12"/>
  <c r="AF306" i="12"/>
  <c r="AG306" i="12"/>
  <c r="AH306" i="12"/>
  <c r="AI306" i="12"/>
  <c r="AJ306" i="12"/>
  <c r="AK306" i="12"/>
  <c r="AL306" i="12"/>
  <c r="AM306" i="12"/>
  <c r="AN306" i="12"/>
  <c r="AO306" i="12"/>
  <c r="AP306" i="12"/>
  <c r="AQ306" i="12"/>
  <c r="AR306" i="12"/>
  <c r="AS306" i="12"/>
  <c r="AT306" i="12"/>
  <c r="AC712" i="12"/>
  <c r="AD712" i="12"/>
  <c r="AE712" i="12"/>
  <c r="AF712" i="12"/>
  <c r="AG712" i="12"/>
  <c r="AH712" i="12"/>
  <c r="AI712" i="12"/>
  <c r="AJ712" i="12"/>
  <c r="AK712" i="12"/>
  <c r="AL712" i="12"/>
  <c r="AM712" i="12"/>
  <c r="AN712" i="12"/>
  <c r="AO712" i="12"/>
  <c r="AP712" i="12"/>
  <c r="AQ712" i="12"/>
  <c r="AR712" i="12"/>
  <c r="AS712" i="12"/>
  <c r="AT712" i="12"/>
  <c r="AC726" i="12"/>
  <c r="AD726" i="12"/>
  <c r="AE726" i="12"/>
  <c r="AF726" i="12"/>
  <c r="AG726" i="12"/>
  <c r="AH726" i="12"/>
  <c r="AI726" i="12"/>
  <c r="AJ726" i="12"/>
  <c r="AK726" i="12"/>
  <c r="AL726" i="12"/>
  <c r="AM726" i="12"/>
  <c r="AN726" i="12"/>
  <c r="AO726" i="12"/>
  <c r="AP726" i="12"/>
  <c r="AQ726" i="12"/>
  <c r="AR726" i="12"/>
  <c r="AS726" i="12"/>
  <c r="AT726" i="12"/>
  <c r="AC710" i="12"/>
  <c r="AD710" i="12"/>
  <c r="AE710" i="12"/>
  <c r="AF710" i="12"/>
  <c r="AG710" i="12"/>
  <c r="AH710" i="12"/>
  <c r="AI710" i="12"/>
  <c r="AJ710" i="12"/>
  <c r="AK710" i="12"/>
  <c r="AL710" i="12"/>
  <c r="AM710" i="12"/>
  <c r="AN710" i="12"/>
  <c r="AO710" i="12"/>
  <c r="AP710" i="12"/>
  <c r="AQ710" i="12"/>
  <c r="AR710" i="12"/>
  <c r="AS710" i="12"/>
  <c r="AT710" i="12"/>
  <c r="AC711" i="12"/>
  <c r="AD711" i="12"/>
  <c r="AE711" i="12"/>
  <c r="AF711" i="12"/>
  <c r="AG711" i="12"/>
  <c r="AH711" i="12"/>
  <c r="AI711" i="12"/>
  <c r="AJ711" i="12"/>
  <c r="AK711" i="12"/>
  <c r="AL711" i="12"/>
  <c r="AM711" i="12"/>
  <c r="AN711" i="12"/>
  <c r="AO711" i="12"/>
  <c r="AP711" i="12"/>
  <c r="AQ711" i="12"/>
  <c r="AR711" i="12"/>
  <c r="AS711" i="12"/>
  <c r="AT711" i="12"/>
  <c r="AC714" i="12"/>
  <c r="AD714" i="12"/>
  <c r="AE714" i="12"/>
  <c r="AF714" i="12"/>
  <c r="AG714" i="12"/>
  <c r="AH714" i="12"/>
  <c r="AI714" i="12"/>
  <c r="AJ714" i="12"/>
  <c r="AK714" i="12"/>
  <c r="AL714" i="12"/>
  <c r="AM714" i="12"/>
  <c r="AN714" i="12"/>
  <c r="AO714" i="12"/>
  <c r="AP714" i="12"/>
  <c r="AQ714" i="12"/>
  <c r="AR714" i="12"/>
  <c r="AS714" i="12"/>
  <c r="AT714" i="12"/>
  <c r="AC723" i="12"/>
  <c r="AD723" i="12"/>
  <c r="AE723" i="12"/>
  <c r="AF723" i="12"/>
  <c r="AG723" i="12"/>
  <c r="AH723" i="12"/>
  <c r="AI723" i="12"/>
  <c r="AJ723" i="12"/>
  <c r="AK723" i="12"/>
  <c r="AL723" i="12"/>
  <c r="AM723" i="12"/>
  <c r="AN723" i="12"/>
  <c r="AO723" i="12"/>
  <c r="AP723" i="12"/>
  <c r="AQ723" i="12"/>
  <c r="AR723" i="12"/>
  <c r="AS723" i="12"/>
  <c r="AT723" i="12"/>
  <c r="AC733" i="12"/>
  <c r="AD733" i="12"/>
  <c r="AE733" i="12"/>
  <c r="AF733" i="12"/>
  <c r="AG733" i="12"/>
  <c r="AH733" i="12"/>
  <c r="AI733" i="12"/>
  <c r="AJ733" i="12"/>
  <c r="AK733" i="12"/>
  <c r="AL733" i="12"/>
  <c r="AM733" i="12"/>
  <c r="AN733" i="12"/>
  <c r="AO733" i="12"/>
  <c r="AP733" i="12"/>
  <c r="AQ733" i="12"/>
  <c r="AR733" i="12"/>
  <c r="AS733" i="12"/>
  <c r="AT733" i="12"/>
  <c r="AC739" i="12"/>
  <c r="AD739" i="12"/>
  <c r="AE739" i="12"/>
  <c r="AF739" i="12"/>
  <c r="AG739" i="12"/>
  <c r="AH739" i="12"/>
  <c r="AI739" i="12"/>
  <c r="AJ739" i="12"/>
  <c r="AK739" i="12"/>
  <c r="AL739" i="12"/>
  <c r="AM739" i="12"/>
  <c r="AN739" i="12"/>
  <c r="AO739" i="12"/>
  <c r="AP739" i="12"/>
  <c r="AQ739" i="12"/>
  <c r="AR739" i="12"/>
  <c r="AS739" i="12"/>
  <c r="AT739" i="12"/>
  <c r="AC715" i="12"/>
  <c r="AD715" i="12"/>
  <c r="AE715" i="12"/>
  <c r="AF715" i="12"/>
  <c r="AG715" i="12"/>
  <c r="AH715" i="12"/>
  <c r="AI715" i="12"/>
  <c r="AJ715" i="12"/>
  <c r="AK715" i="12"/>
  <c r="AL715" i="12"/>
  <c r="AM715" i="12"/>
  <c r="AN715" i="12"/>
  <c r="AO715" i="12"/>
  <c r="AP715" i="12"/>
  <c r="AQ715" i="12"/>
  <c r="AR715" i="12"/>
  <c r="AS715" i="12"/>
  <c r="AT715" i="12"/>
  <c r="AC713" i="12"/>
  <c r="AD713" i="12"/>
  <c r="AE713" i="12"/>
  <c r="AF713" i="12"/>
  <c r="AG713" i="12"/>
  <c r="AH713" i="12"/>
  <c r="AI713" i="12"/>
  <c r="AJ713" i="12"/>
  <c r="AK713" i="12"/>
  <c r="AL713" i="12"/>
  <c r="AM713" i="12"/>
  <c r="AN713" i="12"/>
  <c r="AO713" i="12"/>
  <c r="AP713" i="12"/>
  <c r="AQ713" i="12"/>
  <c r="AR713" i="12"/>
  <c r="AS713" i="12"/>
  <c r="AT713" i="12"/>
  <c r="AC717" i="12"/>
  <c r="AD717" i="12"/>
  <c r="AE717" i="12"/>
  <c r="AF717" i="12"/>
  <c r="AG717" i="12"/>
  <c r="AH717" i="12"/>
  <c r="AI717" i="12"/>
  <c r="AJ717" i="12"/>
  <c r="AK717" i="12"/>
  <c r="AL717" i="12"/>
  <c r="AM717" i="12"/>
  <c r="AN717" i="12"/>
  <c r="AO717" i="12"/>
  <c r="AP717" i="12"/>
  <c r="AQ717" i="12"/>
  <c r="AR717" i="12"/>
  <c r="AS717" i="12"/>
  <c r="AT717" i="12"/>
  <c r="AC730" i="12"/>
  <c r="AD730" i="12"/>
  <c r="AE730" i="12"/>
  <c r="AF730" i="12"/>
  <c r="AG730" i="12"/>
  <c r="AH730" i="12"/>
  <c r="AI730" i="12"/>
  <c r="AJ730" i="12"/>
  <c r="AK730" i="12"/>
  <c r="AL730" i="12"/>
  <c r="AM730" i="12"/>
  <c r="AN730" i="12"/>
  <c r="AO730" i="12"/>
  <c r="AP730" i="12"/>
  <c r="AQ730" i="12"/>
  <c r="AR730" i="12"/>
  <c r="AS730" i="12"/>
  <c r="AT730" i="12"/>
  <c r="AC735" i="12"/>
  <c r="AD735" i="12"/>
  <c r="AE735" i="12"/>
  <c r="AF735" i="12"/>
  <c r="AG735" i="12"/>
  <c r="AH735" i="12"/>
  <c r="AI735" i="12"/>
  <c r="AJ735" i="12"/>
  <c r="AK735" i="12"/>
  <c r="AL735" i="12"/>
  <c r="AM735" i="12"/>
  <c r="AN735" i="12"/>
  <c r="AO735" i="12"/>
  <c r="AP735" i="12"/>
  <c r="AQ735" i="12"/>
  <c r="AR735" i="12"/>
  <c r="AS735" i="12"/>
  <c r="AT735" i="12"/>
  <c r="AC734" i="12"/>
  <c r="AD734" i="12"/>
  <c r="AE734" i="12"/>
  <c r="AF734" i="12"/>
  <c r="AG734" i="12"/>
  <c r="AH734" i="12"/>
  <c r="AI734" i="12"/>
  <c r="AJ734" i="12"/>
  <c r="AK734" i="12"/>
  <c r="AL734" i="12"/>
  <c r="AM734" i="12"/>
  <c r="AN734" i="12"/>
  <c r="AO734" i="12"/>
  <c r="AP734" i="12"/>
  <c r="AQ734" i="12"/>
  <c r="AR734" i="12"/>
  <c r="AS734" i="12"/>
  <c r="AT734" i="12"/>
  <c r="AC709" i="12"/>
  <c r="AD709" i="12"/>
  <c r="AE709" i="12"/>
  <c r="AF709" i="12"/>
  <c r="AG709" i="12"/>
  <c r="AH709" i="12"/>
  <c r="AI709" i="12"/>
  <c r="AJ709" i="12"/>
  <c r="AK709" i="12"/>
  <c r="AL709" i="12"/>
  <c r="AM709" i="12"/>
  <c r="AN709" i="12"/>
  <c r="AO709" i="12"/>
  <c r="AP709" i="12"/>
  <c r="AQ709" i="12"/>
  <c r="AR709" i="12"/>
  <c r="AS709" i="12"/>
  <c r="AT709" i="12"/>
  <c r="AC720" i="12"/>
  <c r="AD720" i="12"/>
  <c r="AE720" i="12"/>
  <c r="AF720" i="12"/>
  <c r="AG720" i="12"/>
  <c r="AH720" i="12"/>
  <c r="AI720" i="12"/>
  <c r="AJ720" i="12"/>
  <c r="AK720" i="12"/>
  <c r="AL720" i="12"/>
  <c r="AM720" i="12"/>
  <c r="AN720" i="12"/>
  <c r="AO720" i="12"/>
  <c r="AP720" i="12"/>
  <c r="AQ720" i="12"/>
  <c r="AR720" i="12"/>
  <c r="AS720" i="12"/>
  <c r="AT720" i="12"/>
  <c r="AC721" i="12"/>
  <c r="AD721" i="12"/>
  <c r="AE721" i="12"/>
  <c r="AF721" i="12"/>
  <c r="AG721" i="12"/>
  <c r="AH721" i="12"/>
  <c r="AI721" i="12"/>
  <c r="AJ721" i="12"/>
  <c r="AK721" i="12"/>
  <c r="AL721" i="12"/>
  <c r="AM721" i="12"/>
  <c r="AN721" i="12"/>
  <c r="AO721" i="12"/>
  <c r="AP721" i="12"/>
  <c r="AQ721" i="12"/>
  <c r="AR721" i="12"/>
  <c r="AS721" i="12"/>
  <c r="AT721" i="12"/>
  <c r="AC718" i="12"/>
  <c r="AD718" i="12"/>
  <c r="AE718" i="12"/>
  <c r="AF718" i="12"/>
  <c r="AG718" i="12"/>
  <c r="AH718" i="12"/>
  <c r="AI718" i="12"/>
  <c r="AJ718" i="12"/>
  <c r="AK718" i="12"/>
  <c r="AL718" i="12"/>
  <c r="AM718" i="12"/>
  <c r="AN718" i="12"/>
  <c r="AO718" i="12"/>
  <c r="AP718" i="12"/>
  <c r="AQ718" i="12"/>
  <c r="AR718" i="12"/>
  <c r="AS718" i="12"/>
  <c r="AT718" i="12"/>
  <c r="AC719" i="12"/>
  <c r="AD719" i="12"/>
  <c r="AE719" i="12"/>
  <c r="AF719" i="12"/>
  <c r="AG719" i="12"/>
  <c r="AH719" i="12"/>
  <c r="AI719" i="12"/>
  <c r="AJ719" i="12"/>
  <c r="AK719" i="12"/>
  <c r="AL719" i="12"/>
  <c r="AM719" i="12"/>
  <c r="AN719" i="12"/>
  <c r="AO719" i="12"/>
  <c r="AP719" i="12"/>
  <c r="AQ719" i="12"/>
  <c r="AR719" i="12"/>
  <c r="AS719" i="12"/>
  <c r="AT719" i="12"/>
  <c r="AC724" i="12"/>
  <c r="AD724" i="12"/>
  <c r="AE724" i="12"/>
  <c r="AF724" i="12"/>
  <c r="AG724" i="12"/>
  <c r="AH724" i="12"/>
  <c r="AI724" i="12"/>
  <c r="AJ724" i="12"/>
  <c r="AK724" i="12"/>
  <c r="AL724" i="12"/>
  <c r="AM724" i="12"/>
  <c r="AN724" i="12"/>
  <c r="AO724" i="12"/>
  <c r="AP724" i="12"/>
  <c r="AQ724" i="12"/>
  <c r="AR724" i="12"/>
  <c r="AS724" i="12"/>
  <c r="AT724" i="12"/>
  <c r="AC732" i="12"/>
  <c r="AD732" i="12"/>
  <c r="AE732" i="12"/>
  <c r="AF732" i="12"/>
  <c r="AG732" i="12"/>
  <c r="AH732" i="12"/>
  <c r="AI732" i="12"/>
  <c r="AJ732" i="12"/>
  <c r="AK732" i="12"/>
  <c r="AL732" i="12"/>
  <c r="AM732" i="12"/>
  <c r="AN732" i="12"/>
  <c r="AO732" i="12"/>
  <c r="AP732" i="12"/>
  <c r="AQ732" i="12"/>
  <c r="AR732" i="12"/>
  <c r="AS732" i="12"/>
  <c r="AT732" i="12"/>
  <c r="AC722" i="12"/>
  <c r="AD722" i="12"/>
  <c r="AE722" i="12"/>
  <c r="AF722" i="12"/>
  <c r="AG722" i="12"/>
  <c r="AH722" i="12"/>
  <c r="AI722" i="12"/>
  <c r="AJ722" i="12"/>
  <c r="AK722" i="12"/>
  <c r="AL722" i="12"/>
  <c r="AM722" i="12"/>
  <c r="AN722" i="12"/>
  <c r="AO722" i="12"/>
  <c r="AP722" i="12"/>
  <c r="AQ722" i="12"/>
  <c r="AR722" i="12"/>
  <c r="AS722" i="12"/>
  <c r="AT722" i="12"/>
  <c r="AC737" i="12"/>
  <c r="AD737" i="12"/>
  <c r="AE737" i="12"/>
  <c r="AF737" i="12"/>
  <c r="AG737" i="12"/>
  <c r="AH737" i="12"/>
  <c r="AI737" i="12"/>
  <c r="AJ737" i="12"/>
  <c r="AK737" i="12"/>
  <c r="AL737" i="12"/>
  <c r="AM737" i="12"/>
  <c r="AN737" i="12"/>
  <c r="AO737" i="12"/>
  <c r="AP737" i="12"/>
  <c r="AQ737" i="12"/>
  <c r="AR737" i="12"/>
  <c r="AS737" i="12"/>
  <c r="AT737" i="12"/>
  <c r="AC716" i="12"/>
  <c r="AD716" i="12"/>
  <c r="AE716" i="12"/>
  <c r="AF716" i="12"/>
  <c r="AG716" i="12"/>
  <c r="AH716" i="12"/>
  <c r="AI716" i="12"/>
  <c r="AJ716" i="12"/>
  <c r="AK716" i="12"/>
  <c r="AL716" i="12"/>
  <c r="AM716" i="12"/>
  <c r="AN716" i="12"/>
  <c r="AO716" i="12"/>
  <c r="AP716" i="12"/>
  <c r="AQ716" i="12"/>
  <c r="AR716" i="12"/>
  <c r="AS716" i="12"/>
  <c r="AT716" i="12"/>
  <c r="AC727" i="12"/>
  <c r="AD727" i="12"/>
  <c r="AE727" i="12"/>
  <c r="AF727" i="12"/>
  <c r="AG727" i="12"/>
  <c r="AH727" i="12"/>
  <c r="AI727" i="12"/>
  <c r="AJ727" i="12"/>
  <c r="AK727" i="12"/>
  <c r="AL727" i="12"/>
  <c r="AM727" i="12"/>
  <c r="AN727" i="12"/>
  <c r="AO727" i="12"/>
  <c r="AP727" i="12"/>
  <c r="AQ727" i="12"/>
  <c r="AR727" i="12"/>
  <c r="AS727" i="12"/>
  <c r="AT727" i="12"/>
  <c r="AC731" i="12"/>
  <c r="AD731" i="12"/>
  <c r="AE731" i="12"/>
  <c r="AF731" i="12"/>
  <c r="AG731" i="12"/>
  <c r="AH731" i="12"/>
  <c r="AI731" i="12"/>
  <c r="AJ731" i="12"/>
  <c r="AK731" i="12"/>
  <c r="AL731" i="12"/>
  <c r="AM731" i="12"/>
  <c r="AN731" i="12"/>
  <c r="AO731" i="12"/>
  <c r="AP731" i="12"/>
  <c r="AQ731" i="12"/>
  <c r="AR731" i="12"/>
  <c r="AS731" i="12"/>
  <c r="AT731" i="12"/>
  <c r="AC741" i="12"/>
  <c r="AD741" i="12"/>
  <c r="AE741" i="12"/>
  <c r="AF741" i="12"/>
  <c r="AG741" i="12"/>
  <c r="AH741" i="12"/>
  <c r="AI741" i="12"/>
  <c r="AJ741" i="12"/>
  <c r="AK741" i="12"/>
  <c r="AL741" i="12"/>
  <c r="AM741" i="12"/>
  <c r="AN741" i="12"/>
  <c r="AO741" i="12"/>
  <c r="AP741" i="12"/>
  <c r="AQ741" i="12"/>
  <c r="AR741" i="12"/>
  <c r="AS741" i="12"/>
  <c r="AT741" i="12"/>
  <c r="AC742" i="12"/>
  <c r="AD742" i="12"/>
  <c r="AE742" i="12"/>
  <c r="AF742" i="12"/>
  <c r="AG742" i="12"/>
  <c r="AH742" i="12"/>
  <c r="AI742" i="12"/>
  <c r="AJ742" i="12"/>
  <c r="AK742" i="12"/>
  <c r="AL742" i="12"/>
  <c r="AM742" i="12"/>
  <c r="AN742" i="12"/>
  <c r="AO742" i="12"/>
  <c r="AP742" i="12"/>
  <c r="AQ742" i="12"/>
  <c r="AR742" i="12"/>
  <c r="AS742" i="12"/>
  <c r="AT742" i="12"/>
  <c r="AC745" i="12"/>
  <c r="AD745" i="12"/>
  <c r="AE745" i="12"/>
  <c r="AF745" i="12"/>
  <c r="AG745" i="12"/>
  <c r="AH745" i="12"/>
  <c r="AI745" i="12"/>
  <c r="AJ745" i="12"/>
  <c r="AK745" i="12"/>
  <c r="AL745" i="12"/>
  <c r="AM745" i="12"/>
  <c r="AN745" i="12"/>
  <c r="AO745" i="12"/>
  <c r="AP745" i="12"/>
  <c r="AQ745" i="12"/>
  <c r="AR745" i="12"/>
  <c r="AS745" i="12"/>
  <c r="AT745" i="12"/>
  <c r="AC746" i="12"/>
  <c r="AD746" i="12"/>
  <c r="AE746" i="12"/>
  <c r="AF746" i="12"/>
  <c r="AG746" i="12"/>
  <c r="AH746" i="12"/>
  <c r="AI746" i="12"/>
  <c r="AJ746" i="12"/>
  <c r="AK746" i="12"/>
  <c r="AL746" i="12"/>
  <c r="AM746" i="12"/>
  <c r="AN746" i="12"/>
  <c r="AO746" i="12"/>
  <c r="AP746" i="12"/>
  <c r="AQ746" i="12"/>
  <c r="AR746" i="12"/>
  <c r="AS746" i="12"/>
  <c r="AT746" i="12"/>
  <c r="AC747" i="12"/>
  <c r="AD747" i="12"/>
  <c r="AE747" i="12"/>
  <c r="AF747" i="12"/>
  <c r="AG747" i="12"/>
  <c r="AH747" i="12"/>
  <c r="AI747" i="12"/>
  <c r="AJ747" i="12"/>
  <c r="AK747" i="12"/>
  <c r="AL747" i="12"/>
  <c r="AM747" i="12"/>
  <c r="AN747" i="12"/>
  <c r="AO747" i="12"/>
  <c r="AP747" i="12"/>
  <c r="AQ747" i="12"/>
  <c r="AR747" i="12"/>
  <c r="AS747" i="12"/>
  <c r="AT747" i="12"/>
  <c r="AC748" i="12"/>
  <c r="AD748" i="12"/>
  <c r="AE748" i="12"/>
  <c r="AF748" i="12"/>
  <c r="AG748" i="12"/>
  <c r="AH748" i="12"/>
  <c r="AI748" i="12"/>
  <c r="AJ748" i="12"/>
  <c r="AK748" i="12"/>
  <c r="AL748" i="12"/>
  <c r="AM748" i="12"/>
  <c r="AN748" i="12"/>
  <c r="AO748" i="12"/>
  <c r="AP748" i="12"/>
  <c r="AQ748" i="12"/>
  <c r="AR748" i="12"/>
  <c r="AS748" i="12"/>
  <c r="AT748" i="12"/>
  <c r="AC444" i="12"/>
  <c r="AD444" i="12"/>
  <c r="AE444" i="12"/>
  <c r="AF444" i="12"/>
  <c r="AG444" i="12"/>
  <c r="AH444" i="12"/>
  <c r="AI444" i="12"/>
  <c r="AJ444" i="12"/>
  <c r="AK444" i="12"/>
  <c r="AL444" i="12"/>
  <c r="AM444" i="12"/>
  <c r="AN444" i="12"/>
  <c r="AO444" i="12"/>
  <c r="AP444" i="12"/>
  <c r="AQ444" i="12"/>
  <c r="AR444" i="12"/>
  <c r="AS444" i="12"/>
  <c r="AT444" i="12"/>
  <c r="AC51" i="12"/>
  <c r="AD51" i="12"/>
  <c r="AE51" i="12"/>
  <c r="AF51" i="12"/>
  <c r="AG51" i="12"/>
  <c r="AH51" i="12"/>
  <c r="AI51" i="12"/>
  <c r="AJ51" i="12"/>
  <c r="AK51" i="12"/>
  <c r="AL51" i="12"/>
  <c r="AM51" i="12"/>
  <c r="AN51" i="12"/>
  <c r="AO51" i="12"/>
  <c r="AP51" i="12"/>
  <c r="AQ51" i="12"/>
  <c r="AR51" i="12"/>
  <c r="AS51" i="12"/>
  <c r="AT51" i="12"/>
  <c r="AC8" i="12"/>
  <c r="AD8" i="12"/>
  <c r="AE8" i="12"/>
  <c r="AF8" i="12"/>
  <c r="AG8" i="12"/>
  <c r="AH8" i="12"/>
  <c r="AI8" i="12"/>
  <c r="AJ8" i="12"/>
  <c r="AK8" i="12"/>
  <c r="AL8" i="12"/>
  <c r="AM8" i="12"/>
  <c r="AN8" i="12"/>
  <c r="AO8" i="12"/>
  <c r="AP8" i="12"/>
  <c r="AQ8" i="12"/>
  <c r="AR8" i="12"/>
  <c r="AS8" i="12"/>
  <c r="AT8" i="12"/>
  <c r="AI625" i="12"/>
  <c r="AH625" i="12"/>
  <c r="AG625" i="12"/>
  <c r="AF625" i="12"/>
  <c r="AE625" i="12"/>
  <c r="AD625" i="12"/>
  <c r="AC625" i="12"/>
  <c r="AJ625" i="12"/>
  <c r="AK625" i="12"/>
  <c r="AL625" i="12"/>
  <c r="AM625" i="12"/>
  <c r="AN625" i="12"/>
  <c r="AO625" i="12"/>
  <c r="AP625" i="12"/>
  <c r="AQ625" i="12"/>
  <c r="AR625" i="12"/>
  <c r="AS625" i="12"/>
  <c r="AT625" i="12"/>
  <c r="V54" i="7"/>
  <c r="AQ177" i="4"/>
  <c r="AA177" i="4"/>
  <c r="AQ260" i="4"/>
  <c r="AA260" i="4"/>
  <c r="AQ261" i="4"/>
  <c r="AA261" i="4"/>
  <c r="AQ421" i="4"/>
  <c r="AA421" i="4"/>
  <c r="AQ429" i="4"/>
  <c r="AA429" i="4"/>
  <c r="AQ434" i="4"/>
  <c r="AA434" i="4"/>
  <c r="AQ660" i="4"/>
  <c r="AA660" i="4"/>
  <c r="AQ677" i="4"/>
  <c r="AA677" i="4"/>
  <c r="AQ725" i="4"/>
  <c r="AA725" i="4"/>
  <c r="AQ352" i="4"/>
  <c r="AA352" i="4"/>
  <c r="AQ357" i="4"/>
  <c r="AA357" i="4"/>
  <c r="AQ178" i="4"/>
  <c r="AA178" i="4"/>
  <c r="AA7" i="4"/>
  <c r="J357" i="4"/>
  <c r="Z352" i="4"/>
  <c r="Z177" i="4"/>
  <c r="J260" i="4"/>
  <c r="AP260" i="4" s="1"/>
  <c r="Z261" i="4"/>
  <c r="J421" i="4"/>
  <c r="AP421" i="4" s="1"/>
  <c r="Z429" i="4"/>
  <c r="J434" i="4"/>
  <c r="AP434" i="4" s="1"/>
  <c r="Z660" i="4"/>
  <c r="J677" i="4"/>
  <c r="AP677" i="4" s="1"/>
  <c r="J725" i="4"/>
  <c r="AP725" i="4" s="1"/>
  <c r="Z178" i="4"/>
  <c r="R177" i="4"/>
  <c r="R260" i="4"/>
  <c r="R261" i="4"/>
  <c r="R421" i="4"/>
  <c r="R429" i="4"/>
  <c r="R434" i="4"/>
  <c r="R660" i="4"/>
  <c r="R677" i="4"/>
  <c r="R725" i="4"/>
  <c r="R352" i="4"/>
  <c r="R357" i="4"/>
  <c r="R178" i="4"/>
  <c r="J352" i="4"/>
  <c r="AP352" i="4" s="1"/>
  <c r="K177" i="9"/>
  <c r="AS65" i="7"/>
  <c r="AH64" i="7"/>
  <c r="AI64" i="7"/>
  <c r="AJ64" i="7"/>
  <c r="AK64" i="7"/>
  <c r="AK66" i="7" s="1"/>
  <c r="AL64" i="7"/>
  <c r="AL66" i="7" s="1"/>
  <c r="AM64" i="7"/>
  <c r="AM66" i="7" s="1"/>
  <c r="AN64" i="7"/>
  <c r="AN66" i="7" s="1"/>
  <c r="AO64" i="7"/>
  <c r="AO66" i="7" s="1"/>
  <c r="AP64" i="7"/>
  <c r="AP66" i="7" s="1"/>
  <c r="AQ64" i="7"/>
  <c r="AQ66" i="7" s="1"/>
  <c r="AR64" i="7"/>
  <c r="AR66" i="7" s="1"/>
  <c r="AH70" i="7"/>
  <c r="AI70" i="7"/>
  <c r="AJ70" i="7"/>
  <c r="AK70" i="7"/>
  <c r="AL70" i="7"/>
  <c r="AL77" i="7" s="1"/>
  <c r="AM70" i="7"/>
  <c r="AN70" i="7"/>
  <c r="AO70" i="7"/>
  <c r="AH71" i="7"/>
  <c r="AH73" i="7" s="1"/>
  <c r="AI88" i="7" s="1"/>
  <c r="AI71" i="7"/>
  <c r="AJ71" i="7"/>
  <c r="AK71" i="7"/>
  <c r="AL71" i="7"/>
  <c r="AM71" i="7"/>
  <c r="AN71" i="7"/>
  <c r="AO71" i="7"/>
  <c r="AK72" i="7"/>
  <c r="AK79" i="7" s="1"/>
  <c r="AL72" i="7"/>
  <c r="AM72" i="7"/>
  <c r="AN72" i="7"/>
  <c r="AO72" i="7"/>
  <c r="AP79" i="7" s="1"/>
  <c r="AI73" i="7"/>
  <c r="AI96" i="7" s="1"/>
  <c r="AP73" i="7"/>
  <c r="AP96" i="7" s="1"/>
  <c r="AQ73" i="7"/>
  <c r="AQ96" i="7" s="1"/>
  <c r="AR73" i="7"/>
  <c r="AP77" i="7"/>
  <c r="AQ77" i="7"/>
  <c r="AR77" i="7"/>
  <c r="AQ78" i="7"/>
  <c r="AR78" i="7"/>
  <c r="AQ79" i="7"/>
  <c r="AR79" i="7"/>
  <c r="AR88" i="7"/>
  <c r="AI90" i="7"/>
  <c r="AJ90" i="7"/>
  <c r="AK90" i="7"/>
  <c r="AL90" i="7"/>
  <c r="AM90" i="7"/>
  <c r="AN90" i="7"/>
  <c r="AO90" i="7"/>
  <c r="AP90" i="7"/>
  <c r="AQ90" i="7"/>
  <c r="AR90" i="7"/>
  <c r="AS90" i="7"/>
  <c r="AI91" i="7"/>
  <c r="AJ91" i="7"/>
  <c r="AK91" i="7"/>
  <c r="AL91" i="7"/>
  <c r="AM91" i="7"/>
  <c r="AN91" i="7"/>
  <c r="AO91" i="7"/>
  <c r="AP91" i="7"/>
  <c r="AQ91" i="7"/>
  <c r="AR91" i="7"/>
  <c r="AS91" i="7"/>
  <c r="AI92" i="7"/>
  <c r="AJ92" i="7"/>
  <c r="AK92" i="7"/>
  <c r="AL92" i="7"/>
  <c r="AM92" i="7"/>
  <c r="AN92" i="7"/>
  <c r="AO92" i="7"/>
  <c r="AP92" i="7"/>
  <c r="AQ92" i="7"/>
  <c r="AR92" i="7"/>
  <c r="AS92" i="7"/>
  <c r="AI93" i="7"/>
  <c r="AJ93" i="7"/>
  <c r="AK93" i="7"/>
  <c r="AL93" i="7"/>
  <c r="AM93" i="7"/>
  <c r="AN93" i="7"/>
  <c r="AO93" i="7"/>
  <c r="AP93" i="7"/>
  <c r="AQ93" i="7"/>
  <c r="AR93" i="7"/>
  <c r="AS93" i="7"/>
  <c r="B805" i="6"/>
  <c r="B806" i="6" s="1"/>
  <c r="B807" i="6" s="1"/>
  <c r="C817" i="6" s="1"/>
  <c r="E805" i="6"/>
  <c r="E806" i="6" s="1"/>
  <c r="E807" i="6" s="1"/>
  <c r="E817" i="6" s="1"/>
  <c r="E816" i="6" s="1"/>
  <c r="F805" i="6"/>
  <c r="F806" i="6" s="1"/>
  <c r="F807" i="6" s="1"/>
  <c r="G805" i="6"/>
  <c r="G806" i="6" s="1"/>
  <c r="G807" i="6" s="1"/>
  <c r="G817" i="6" s="1"/>
  <c r="H805" i="6"/>
  <c r="H806" i="6" s="1"/>
  <c r="H807" i="6" s="1"/>
  <c r="C809" i="6"/>
  <c r="D809" i="6"/>
  <c r="C813" i="6"/>
  <c r="C814" i="6"/>
  <c r="C815" i="6"/>
  <c r="C820" i="6"/>
  <c r="C821" i="6"/>
  <c r="C822" i="6"/>
  <c r="C823" i="6"/>
  <c r="C824" i="6"/>
  <c r="C825" i="6"/>
  <c r="C826" i="6"/>
  <c r="C827" i="6"/>
  <c r="C828" i="6"/>
  <c r="C829" i="6"/>
  <c r="C830" i="6"/>
  <c r="E832" i="6"/>
  <c r="F832" i="6"/>
  <c r="G832" i="6"/>
  <c r="H832" i="6"/>
  <c r="C835" i="6"/>
  <c r="C847" i="6" s="1"/>
  <c r="C836" i="6"/>
  <c r="C837" i="6"/>
  <c r="C838" i="6"/>
  <c r="C839" i="6"/>
  <c r="C840" i="6"/>
  <c r="C841" i="6"/>
  <c r="C842" i="6"/>
  <c r="C843" i="6"/>
  <c r="C844" i="6"/>
  <c r="E845" i="6"/>
  <c r="F845" i="6"/>
  <c r="G845" i="6"/>
  <c r="H845" i="6"/>
  <c r="E847" i="6"/>
  <c r="F847" i="6"/>
  <c r="G847" i="6"/>
  <c r="H847" i="6"/>
  <c r="C848" i="6"/>
  <c r="E848" i="6"/>
  <c r="F848" i="6"/>
  <c r="G848" i="6"/>
  <c r="H848" i="6"/>
  <c r="C849" i="6"/>
  <c r="E849" i="6"/>
  <c r="F849" i="6"/>
  <c r="G849" i="6"/>
  <c r="H849" i="6"/>
  <c r="AQ7" i="4"/>
  <c r="R8" i="4"/>
  <c r="Z8" i="4"/>
  <c r="AQ8" i="4"/>
  <c r="AA8" i="4"/>
  <c r="R9" i="4"/>
  <c r="Z9" i="4"/>
  <c r="AQ9" i="4"/>
  <c r="AA9" i="4"/>
  <c r="R10" i="4"/>
  <c r="J10" i="4"/>
  <c r="AP10" i="4" s="1"/>
  <c r="AQ10" i="4"/>
  <c r="AA10" i="4"/>
  <c r="R11" i="4"/>
  <c r="Z11" i="4"/>
  <c r="AQ11" i="4"/>
  <c r="AA11" i="4"/>
  <c r="R12" i="4"/>
  <c r="J12" i="4"/>
  <c r="AQ12" i="4"/>
  <c r="AA12" i="4"/>
  <c r="R13" i="4"/>
  <c r="Z13" i="4"/>
  <c r="AQ13" i="4"/>
  <c r="AA13" i="4"/>
  <c r="R14" i="4"/>
  <c r="Z14" i="4"/>
  <c r="AQ14" i="4"/>
  <c r="AA14" i="4"/>
  <c r="R15" i="4"/>
  <c r="Z15" i="4"/>
  <c r="AQ15" i="4"/>
  <c r="AA15" i="4"/>
  <c r="R16" i="4"/>
  <c r="J16" i="4"/>
  <c r="AQ16" i="4"/>
  <c r="AA16" i="4"/>
  <c r="R17" i="4"/>
  <c r="Z17" i="4"/>
  <c r="AQ17" i="4"/>
  <c r="AA17" i="4"/>
  <c r="R18" i="4"/>
  <c r="Z18" i="4"/>
  <c r="AQ18" i="4"/>
  <c r="AA18" i="4"/>
  <c r="R19" i="4"/>
  <c r="Z19" i="4"/>
  <c r="AQ19" i="4"/>
  <c r="AA19" i="4"/>
  <c r="R20" i="4"/>
  <c r="Z20" i="4"/>
  <c r="AQ20" i="4"/>
  <c r="AA20" i="4"/>
  <c r="R22" i="4"/>
  <c r="Z22" i="4"/>
  <c r="AQ22" i="4"/>
  <c r="AA22" i="4"/>
  <c r="R23" i="4"/>
  <c r="Z23" i="4"/>
  <c r="AQ23" i="4"/>
  <c r="AA23" i="4"/>
  <c r="R24" i="4"/>
  <c r="Z24" i="4"/>
  <c r="AQ24" i="4"/>
  <c r="AA24" i="4"/>
  <c r="R25" i="4"/>
  <c r="Z25" i="4"/>
  <c r="AQ25" i="4"/>
  <c r="AA25" i="4"/>
  <c r="R26" i="4"/>
  <c r="Z26" i="4"/>
  <c r="AQ26" i="4"/>
  <c r="AA26" i="4"/>
  <c r="R27" i="4"/>
  <c r="Z27" i="4"/>
  <c r="AQ27" i="4"/>
  <c r="AA27" i="4"/>
  <c r="R28" i="4"/>
  <c r="J28" i="4"/>
  <c r="AQ28" i="4"/>
  <c r="AA28" i="4"/>
  <c r="R29" i="4"/>
  <c r="J29" i="4"/>
  <c r="AQ29" i="4"/>
  <c r="AA29" i="4"/>
  <c r="R30" i="4"/>
  <c r="AQ30" i="4"/>
  <c r="AA30" i="4"/>
  <c r="R31" i="4"/>
  <c r="Z31" i="4"/>
  <c r="AQ31" i="4"/>
  <c r="AA31" i="4"/>
  <c r="R32" i="4"/>
  <c r="Z32" i="4"/>
  <c r="AQ32" i="4"/>
  <c r="AA32" i="4"/>
  <c r="R33" i="4"/>
  <c r="Z33" i="4"/>
  <c r="AQ33" i="4"/>
  <c r="AA33" i="4"/>
  <c r="R34" i="4"/>
  <c r="Z34" i="4"/>
  <c r="AQ34" i="4"/>
  <c r="AA34" i="4"/>
  <c r="R35" i="4"/>
  <c r="Z35" i="4"/>
  <c r="AQ35" i="4"/>
  <c r="AA35" i="4"/>
  <c r="R36" i="4"/>
  <c r="AQ36" i="4"/>
  <c r="AA36" i="4"/>
  <c r="R37" i="4"/>
  <c r="Z37" i="4"/>
  <c r="AQ37" i="4"/>
  <c r="AA37" i="4"/>
  <c r="R39" i="4"/>
  <c r="Z39" i="4"/>
  <c r="AQ39" i="4"/>
  <c r="AA39" i="4"/>
  <c r="R40" i="4"/>
  <c r="Z40" i="4"/>
  <c r="AQ40" i="4"/>
  <c r="AA40" i="4"/>
  <c r="R43" i="4"/>
  <c r="J43" i="4"/>
  <c r="AP43" i="4" s="1"/>
  <c r="AQ43" i="4"/>
  <c r="AA43" i="4"/>
  <c r="R45" i="4"/>
  <c r="Z45" i="4"/>
  <c r="AQ45" i="4"/>
  <c r="AA45" i="4"/>
  <c r="R46" i="4"/>
  <c r="Z46" i="4"/>
  <c r="AQ46" i="4"/>
  <c r="AA46" i="4"/>
  <c r="R47" i="4"/>
  <c r="Z47" i="4"/>
  <c r="AQ47" i="4"/>
  <c r="AA47" i="4"/>
  <c r="R48" i="4"/>
  <c r="J48" i="4"/>
  <c r="AP48" i="4" s="1"/>
  <c r="Z48" i="4"/>
  <c r="AQ48" i="4"/>
  <c r="AA48" i="4"/>
  <c r="R49" i="4"/>
  <c r="Z49" i="4"/>
  <c r="AQ49" i="4"/>
  <c r="AA49" i="4"/>
  <c r="R50" i="4"/>
  <c r="J50" i="4"/>
  <c r="AP50" i="4" s="1"/>
  <c r="AQ50" i="4"/>
  <c r="AA50" i="4"/>
  <c r="R51" i="4"/>
  <c r="Z51" i="4"/>
  <c r="AQ51" i="4"/>
  <c r="AA51" i="4"/>
  <c r="R52" i="4"/>
  <c r="Z52" i="4"/>
  <c r="AQ52" i="4"/>
  <c r="AA52" i="4"/>
  <c r="R53" i="4"/>
  <c r="Z53" i="4"/>
  <c r="AQ53" i="4"/>
  <c r="AA53" i="4"/>
  <c r="R54" i="4"/>
  <c r="J54" i="4"/>
  <c r="AP54" i="4" s="1"/>
  <c r="Z54" i="4"/>
  <c r="AQ54" i="4"/>
  <c r="AA54" i="4"/>
  <c r="R55" i="4"/>
  <c r="Z55" i="4"/>
  <c r="AQ55" i="4"/>
  <c r="AA55" i="4"/>
  <c r="R56" i="4"/>
  <c r="J56" i="4"/>
  <c r="AP56" i="4" s="1"/>
  <c r="AQ56" i="4"/>
  <c r="AA56" i="4"/>
  <c r="R57" i="4"/>
  <c r="J57" i="4"/>
  <c r="AQ57" i="4"/>
  <c r="AA57" i="4"/>
  <c r="R59" i="4"/>
  <c r="J59" i="4"/>
  <c r="AP59" i="4" s="1"/>
  <c r="AQ59" i="4"/>
  <c r="AA59" i="4"/>
  <c r="R60" i="4"/>
  <c r="Z60" i="4"/>
  <c r="AQ60" i="4"/>
  <c r="AA60" i="4"/>
  <c r="R61" i="4"/>
  <c r="AQ61" i="4"/>
  <c r="AA61" i="4"/>
  <c r="R62" i="4"/>
  <c r="J62" i="4"/>
  <c r="AP62" i="4" s="1"/>
  <c r="AQ62" i="4"/>
  <c r="AA62" i="4"/>
  <c r="R63" i="4"/>
  <c r="Z63" i="4"/>
  <c r="AQ63" i="4"/>
  <c r="AA63" i="4"/>
  <c r="R64" i="4"/>
  <c r="J64" i="4"/>
  <c r="AP64" i="4" s="1"/>
  <c r="AQ64" i="4"/>
  <c r="AA64" i="4"/>
  <c r="R65" i="4"/>
  <c r="J65" i="4"/>
  <c r="AQ65" i="4"/>
  <c r="AA65" i="4"/>
  <c r="R66" i="4"/>
  <c r="J66" i="4"/>
  <c r="AP66" i="4" s="1"/>
  <c r="AQ66" i="4"/>
  <c r="AA66" i="4"/>
  <c r="R67" i="4"/>
  <c r="J67" i="4"/>
  <c r="AQ67" i="4"/>
  <c r="AA67" i="4"/>
  <c r="R69" i="4"/>
  <c r="J69" i="4"/>
  <c r="AP69" i="4" s="1"/>
  <c r="AQ69" i="4"/>
  <c r="AA69" i="4"/>
  <c r="R70" i="4"/>
  <c r="J70" i="4"/>
  <c r="AP70" i="4" s="1"/>
  <c r="AQ70" i="4"/>
  <c r="AA70" i="4"/>
  <c r="R71" i="4"/>
  <c r="Z71" i="4"/>
  <c r="AQ71" i="4"/>
  <c r="AA71" i="4"/>
  <c r="R72" i="4"/>
  <c r="Z72" i="4"/>
  <c r="AQ72" i="4"/>
  <c r="AA72" i="4"/>
  <c r="R74" i="4"/>
  <c r="Z74" i="4"/>
  <c r="AQ74" i="4"/>
  <c r="AA74" i="4"/>
  <c r="R75" i="4"/>
  <c r="J75" i="4"/>
  <c r="AQ75" i="4"/>
  <c r="AA75" i="4"/>
  <c r="R76" i="4"/>
  <c r="J76" i="4"/>
  <c r="AP76" i="4" s="1"/>
  <c r="AQ76" i="4"/>
  <c r="AA76" i="4"/>
  <c r="R77" i="4"/>
  <c r="J77" i="4"/>
  <c r="AQ77" i="4"/>
  <c r="AA77" i="4"/>
  <c r="R78" i="4"/>
  <c r="J78" i="4"/>
  <c r="AP78" i="4" s="1"/>
  <c r="AQ78" i="4"/>
  <c r="AA78" i="4"/>
  <c r="R79" i="4"/>
  <c r="J79" i="4"/>
  <c r="AP79" i="4" s="1"/>
  <c r="Z79" i="4"/>
  <c r="AQ79" i="4"/>
  <c r="AA79" i="4"/>
  <c r="R81" i="4"/>
  <c r="J81" i="4"/>
  <c r="AP81" i="4" s="1"/>
  <c r="AQ81" i="4"/>
  <c r="AA81" i="4"/>
  <c r="R82" i="4"/>
  <c r="J82" i="4"/>
  <c r="AQ82" i="4"/>
  <c r="AA82" i="4"/>
  <c r="R83" i="4"/>
  <c r="J83" i="4"/>
  <c r="AP83" i="4" s="1"/>
  <c r="AQ83" i="4"/>
  <c r="AA83" i="4"/>
  <c r="R84" i="4"/>
  <c r="J84" i="4"/>
  <c r="AP84" i="4" s="1"/>
  <c r="AQ84" i="4"/>
  <c r="AA84" i="4"/>
  <c r="R653" i="4"/>
  <c r="J653" i="4"/>
  <c r="AP653" i="4" s="1"/>
  <c r="AQ653" i="4"/>
  <c r="AA653" i="4"/>
  <c r="R85" i="4"/>
  <c r="J85" i="4"/>
  <c r="AP85" i="4" s="1"/>
  <c r="AQ85" i="4"/>
  <c r="AA85" i="4"/>
  <c r="R86" i="4"/>
  <c r="Z86" i="4"/>
  <c r="AQ86" i="4"/>
  <c r="AA86" i="4"/>
  <c r="R87" i="4"/>
  <c r="J87" i="4"/>
  <c r="AQ87" i="4"/>
  <c r="AA87" i="4"/>
  <c r="R89" i="4"/>
  <c r="Z89" i="4"/>
  <c r="AQ89" i="4"/>
  <c r="AA89" i="4"/>
  <c r="R90" i="4"/>
  <c r="J90" i="4"/>
  <c r="AP90" i="4" s="1"/>
  <c r="AQ90" i="4"/>
  <c r="AA90" i="4"/>
  <c r="R91" i="4"/>
  <c r="J91" i="4"/>
  <c r="AP91" i="4" s="1"/>
  <c r="Z91" i="4"/>
  <c r="AQ91" i="4"/>
  <c r="AA91" i="4"/>
  <c r="R92" i="4"/>
  <c r="J92" i="4"/>
  <c r="AP92" i="4" s="1"/>
  <c r="AQ92" i="4"/>
  <c r="AA92" i="4"/>
  <c r="R93" i="4"/>
  <c r="Z93" i="4"/>
  <c r="AQ93" i="4"/>
  <c r="AA93" i="4"/>
  <c r="R94" i="4"/>
  <c r="J94" i="4"/>
  <c r="AQ94" i="4"/>
  <c r="AA94" i="4"/>
  <c r="R95" i="4"/>
  <c r="J95" i="4"/>
  <c r="AQ95" i="4"/>
  <c r="AA95" i="4"/>
  <c r="R96" i="4"/>
  <c r="AQ96" i="4"/>
  <c r="AA96" i="4"/>
  <c r="R97" i="4"/>
  <c r="J97" i="4"/>
  <c r="AP97" i="4" s="1"/>
  <c r="AQ97" i="4"/>
  <c r="AA97" i="4"/>
  <c r="R98" i="4"/>
  <c r="J98" i="4"/>
  <c r="AP98" i="4" s="1"/>
  <c r="AQ98" i="4"/>
  <c r="AA98" i="4"/>
  <c r="R99" i="4"/>
  <c r="J99" i="4"/>
  <c r="AQ99" i="4"/>
  <c r="AA99" i="4"/>
  <c r="R100" i="4"/>
  <c r="J100" i="4"/>
  <c r="AP100" i="4" s="1"/>
  <c r="AQ100" i="4"/>
  <c r="AA100" i="4"/>
  <c r="R101" i="4"/>
  <c r="J101" i="4"/>
  <c r="AP101" i="4" s="1"/>
  <c r="AQ101" i="4"/>
  <c r="AA101" i="4"/>
  <c r="R102" i="4"/>
  <c r="Z102" i="4"/>
  <c r="AQ102" i="4"/>
  <c r="AA102" i="4"/>
  <c r="R103" i="4"/>
  <c r="Z103" i="4"/>
  <c r="AQ103" i="4"/>
  <c r="AA103" i="4"/>
  <c r="R104" i="4"/>
  <c r="J104" i="4"/>
  <c r="AP104" i="4" s="1"/>
  <c r="AQ104" i="4"/>
  <c r="AA104" i="4"/>
  <c r="R105" i="4"/>
  <c r="J105" i="4"/>
  <c r="AQ105" i="4"/>
  <c r="AA105" i="4"/>
  <c r="R106" i="4"/>
  <c r="J106" i="4"/>
  <c r="AP106" i="4" s="1"/>
  <c r="AQ106" i="4"/>
  <c r="AA106" i="4"/>
  <c r="R108" i="4"/>
  <c r="J108" i="4"/>
  <c r="AP108" i="4" s="1"/>
  <c r="AQ108" i="4"/>
  <c r="AA108" i="4"/>
  <c r="R109" i="4"/>
  <c r="AQ109" i="4"/>
  <c r="AA109" i="4"/>
  <c r="R110" i="4"/>
  <c r="J110" i="4"/>
  <c r="AP110" i="4" s="1"/>
  <c r="AQ110" i="4"/>
  <c r="AA110" i="4"/>
  <c r="R111" i="4"/>
  <c r="J111" i="4"/>
  <c r="AQ111" i="4"/>
  <c r="AA111" i="4"/>
  <c r="R112" i="4"/>
  <c r="J112" i="4"/>
  <c r="AP112" i="4" s="1"/>
  <c r="AQ112" i="4"/>
  <c r="AA112" i="4"/>
  <c r="R113" i="4"/>
  <c r="J113" i="4"/>
  <c r="AP113" i="4" s="1"/>
  <c r="AQ113" i="4"/>
  <c r="AA113" i="4"/>
  <c r="R116" i="4"/>
  <c r="J116" i="4"/>
  <c r="AP116" i="4" s="1"/>
  <c r="AQ116" i="4"/>
  <c r="AA116" i="4"/>
  <c r="R119" i="4"/>
  <c r="Z119" i="4"/>
  <c r="AQ119" i="4"/>
  <c r="AA119" i="4"/>
  <c r="R120" i="4"/>
  <c r="Z120" i="4"/>
  <c r="AQ120" i="4"/>
  <c r="AA120" i="4"/>
  <c r="R121" i="4"/>
  <c r="J121" i="4"/>
  <c r="AP121" i="4" s="1"/>
  <c r="AQ121" i="4"/>
  <c r="AA121" i="4"/>
  <c r="R122" i="4"/>
  <c r="AQ122" i="4"/>
  <c r="AA122" i="4"/>
  <c r="R123" i="4"/>
  <c r="AQ123" i="4"/>
  <c r="AA123" i="4"/>
  <c r="R124" i="4"/>
  <c r="AQ124" i="4"/>
  <c r="AA124" i="4"/>
  <c r="R125" i="4"/>
  <c r="J125" i="4"/>
  <c r="AP125" i="4" s="1"/>
  <c r="AQ125" i="4"/>
  <c r="AA125" i="4"/>
  <c r="R126" i="4"/>
  <c r="J126" i="4"/>
  <c r="AP126" i="4" s="1"/>
  <c r="AQ126" i="4"/>
  <c r="AA126" i="4"/>
  <c r="R127" i="4"/>
  <c r="Z127" i="4"/>
  <c r="AQ127" i="4"/>
  <c r="AA127" i="4"/>
  <c r="R128" i="4"/>
  <c r="J128" i="4"/>
  <c r="AQ128" i="4"/>
  <c r="AA128" i="4"/>
  <c r="R129" i="4"/>
  <c r="J129" i="4"/>
  <c r="AQ129" i="4"/>
  <c r="AA129" i="4"/>
  <c r="R131" i="4"/>
  <c r="J131" i="4"/>
  <c r="AP131" i="4" s="1"/>
  <c r="AQ131" i="4"/>
  <c r="AA131" i="4"/>
  <c r="R134" i="4"/>
  <c r="AQ134" i="4"/>
  <c r="AA134" i="4"/>
  <c r="R135" i="4"/>
  <c r="Z135" i="4"/>
  <c r="AQ135" i="4"/>
  <c r="AA135" i="4"/>
  <c r="R136" i="4"/>
  <c r="Z136" i="4"/>
  <c r="AQ136" i="4"/>
  <c r="AA136" i="4"/>
  <c r="R137" i="4"/>
  <c r="AQ137" i="4"/>
  <c r="AA137" i="4"/>
  <c r="R138" i="4"/>
  <c r="J138" i="4"/>
  <c r="AP138" i="4" s="1"/>
  <c r="AQ138" i="4"/>
  <c r="AA138" i="4"/>
  <c r="R139" i="4"/>
  <c r="J139" i="4"/>
  <c r="AP139" i="4" s="1"/>
  <c r="AQ139" i="4"/>
  <c r="AA139" i="4"/>
  <c r="R141" i="4"/>
  <c r="J141" i="4"/>
  <c r="AP141" i="4" s="1"/>
  <c r="AQ141" i="4"/>
  <c r="AA141" i="4"/>
  <c r="R143" i="4"/>
  <c r="J143" i="4"/>
  <c r="AQ143" i="4"/>
  <c r="AA143" i="4"/>
  <c r="R144" i="4"/>
  <c r="Z144" i="4"/>
  <c r="AQ144" i="4"/>
  <c r="AA144" i="4"/>
  <c r="R145" i="4"/>
  <c r="J145" i="4"/>
  <c r="AP145" i="4" s="1"/>
  <c r="AQ145" i="4"/>
  <c r="AA145" i="4"/>
  <c r="R650" i="4"/>
  <c r="J650" i="4"/>
  <c r="AQ650" i="4"/>
  <c r="AA650" i="4"/>
  <c r="R146" i="4"/>
  <c r="AQ146" i="4"/>
  <c r="AA146" i="4"/>
  <c r="R147" i="4"/>
  <c r="J147" i="4"/>
  <c r="AP147" i="4" s="1"/>
  <c r="AQ147" i="4"/>
  <c r="AA147" i="4"/>
  <c r="R148" i="4"/>
  <c r="Z148" i="4"/>
  <c r="AQ148" i="4"/>
  <c r="AA148" i="4"/>
  <c r="R149" i="4"/>
  <c r="J149" i="4"/>
  <c r="AP149" i="4" s="1"/>
  <c r="AQ149" i="4"/>
  <c r="AA149" i="4"/>
  <c r="R150" i="4"/>
  <c r="J150" i="4"/>
  <c r="AP150" i="4" s="1"/>
  <c r="AQ150" i="4"/>
  <c r="AA150" i="4"/>
  <c r="R151" i="4"/>
  <c r="Z151" i="4"/>
  <c r="AQ151" i="4"/>
  <c r="AA151" i="4"/>
  <c r="R152" i="4"/>
  <c r="Z152" i="4"/>
  <c r="AQ152" i="4"/>
  <c r="AA152" i="4"/>
  <c r="R153" i="4"/>
  <c r="J153" i="4"/>
  <c r="AP153" i="4" s="1"/>
  <c r="AQ153" i="4"/>
  <c r="AA153" i="4"/>
  <c r="R154" i="4"/>
  <c r="J154" i="4"/>
  <c r="AP154" i="4" s="1"/>
  <c r="AQ154" i="4"/>
  <c r="AA154" i="4"/>
  <c r="R155" i="4"/>
  <c r="J155" i="4"/>
  <c r="AQ155" i="4"/>
  <c r="AA155" i="4"/>
  <c r="R156" i="4"/>
  <c r="AQ156" i="4"/>
  <c r="AA156" i="4"/>
  <c r="R157" i="4"/>
  <c r="J157" i="4"/>
  <c r="AP157" i="4" s="1"/>
  <c r="AQ157" i="4"/>
  <c r="AA157" i="4"/>
  <c r="R158" i="4"/>
  <c r="Z158" i="4"/>
  <c r="AQ158" i="4"/>
  <c r="AA158" i="4"/>
  <c r="R159" i="4"/>
  <c r="Z159" i="4"/>
  <c r="AQ159" i="4"/>
  <c r="AA159" i="4"/>
  <c r="R160" i="4"/>
  <c r="Z160" i="4"/>
  <c r="AQ160" i="4"/>
  <c r="AA160" i="4"/>
  <c r="R161" i="4"/>
  <c r="J161" i="4"/>
  <c r="AP161" i="4" s="1"/>
  <c r="Z161" i="4"/>
  <c r="AQ161" i="4"/>
  <c r="AA161" i="4"/>
  <c r="R162" i="4"/>
  <c r="Z162" i="4"/>
  <c r="AQ162" i="4"/>
  <c r="AA162" i="4"/>
  <c r="R163" i="4"/>
  <c r="Z163" i="4"/>
  <c r="AQ163" i="4"/>
  <c r="AA163" i="4"/>
  <c r="R164" i="4"/>
  <c r="Z164" i="4"/>
  <c r="AQ164" i="4"/>
  <c r="AA164" i="4"/>
  <c r="R165" i="4"/>
  <c r="J165" i="4"/>
  <c r="AP165" i="4" s="1"/>
  <c r="AQ165" i="4"/>
  <c r="AA165" i="4"/>
  <c r="R166" i="4"/>
  <c r="J166" i="4"/>
  <c r="AP166" i="4" s="1"/>
  <c r="AQ166" i="4"/>
  <c r="AA166" i="4"/>
  <c r="R167" i="4"/>
  <c r="Z167" i="4"/>
  <c r="AQ167" i="4"/>
  <c r="AA167" i="4"/>
  <c r="R168" i="4"/>
  <c r="Z168" i="4"/>
  <c r="AQ168" i="4"/>
  <c r="AA168" i="4"/>
  <c r="R170" i="4"/>
  <c r="Z170" i="4"/>
  <c r="AQ170" i="4"/>
  <c r="AA170" i="4"/>
  <c r="R171" i="4"/>
  <c r="Z171" i="4"/>
  <c r="AQ171" i="4"/>
  <c r="AA171" i="4"/>
  <c r="R172" i="4"/>
  <c r="Z172" i="4"/>
  <c r="AQ172" i="4"/>
  <c r="AA172" i="4"/>
  <c r="R173" i="4"/>
  <c r="Z173" i="4"/>
  <c r="AQ173" i="4"/>
  <c r="AA173" i="4"/>
  <c r="R174" i="4"/>
  <c r="Z174" i="4"/>
  <c r="AQ174" i="4"/>
  <c r="AA174" i="4"/>
  <c r="R175" i="4"/>
  <c r="AQ175" i="4"/>
  <c r="AA175" i="4"/>
  <c r="R176" i="4"/>
  <c r="J176" i="4"/>
  <c r="AQ176" i="4"/>
  <c r="AA176" i="4"/>
  <c r="R179" i="4"/>
  <c r="Z179" i="4"/>
  <c r="AQ179" i="4"/>
  <c r="AA179" i="4"/>
  <c r="R180" i="4"/>
  <c r="Z180" i="4"/>
  <c r="AQ180" i="4"/>
  <c r="AA180" i="4"/>
  <c r="R182" i="4"/>
  <c r="Z182" i="4"/>
  <c r="AQ182" i="4"/>
  <c r="AA182" i="4"/>
  <c r="R183" i="4"/>
  <c r="Z183" i="4"/>
  <c r="AA183" i="4"/>
  <c r="R184" i="4"/>
  <c r="Z184" i="4"/>
  <c r="AQ184" i="4"/>
  <c r="AA184" i="4"/>
  <c r="R185" i="4"/>
  <c r="J185" i="4"/>
  <c r="AQ185" i="4"/>
  <c r="AA185" i="4"/>
  <c r="R186" i="4"/>
  <c r="J186" i="4"/>
  <c r="AQ186" i="4"/>
  <c r="AA186" i="4"/>
  <c r="R187" i="4"/>
  <c r="Z187" i="4"/>
  <c r="AQ187" i="4"/>
  <c r="AA187" i="4"/>
  <c r="R188" i="4"/>
  <c r="Z188" i="4"/>
  <c r="AQ188" i="4"/>
  <c r="AA188" i="4"/>
  <c r="R189" i="4"/>
  <c r="Z189" i="4"/>
  <c r="AQ189" i="4"/>
  <c r="AA189" i="4"/>
  <c r="R190" i="4"/>
  <c r="Z190" i="4"/>
  <c r="AQ190" i="4"/>
  <c r="AA190" i="4"/>
  <c r="R192" i="4"/>
  <c r="J192" i="4"/>
  <c r="AP192" i="4" s="1"/>
  <c r="Z192" i="4"/>
  <c r="AQ192" i="4"/>
  <c r="AA192" i="4"/>
  <c r="R193" i="4"/>
  <c r="J193" i="4"/>
  <c r="AP193" i="4" s="1"/>
  <c r="Z193" i="4"/>
  <c r="AQ193" i="4"/>
  <c r="AA193" i="4"/>
  <c r="R194" i="4"/>
  <c r="J194" i="4"/>
  <c r="AP194" i="4" s="1"/>
  <c r="AQ194" i="4"/>
  <c r="AA194" i="4"/>
  <c r="R197" i="4"/>
  <c r="Z197" i="4"/>
  <c r="AQ197" i="4"/>
  <c r="AA197" i="4"/>
  <c r="R198" i="4"/>
  <c r="J198" i="4"/>
  <c r="AP198" i="4" s="1"/>
  <c r="AQ198" i="4"/>
  <c r="AA198" i="4"/>
  <c r="R201" i="4"/>
  <c r="AQ201" i="4"/>
  <c r="AA201" i="4"/>
  <c r="R202" i="4"/>
  <c r="J202" i="4"/>
  <c r="AQ202" i="4"/>
  <c r="AA202" i="4"/>
  <c r="R203" i="4"/>
  <c r="J203" i="4"/>
  <c r="AP203" i="4" s="1"/>
  <c r="AQ203" i="4"/>
  <c r="AA203" i="4"/>
  <c r="R204" i="4"/>
  <c r="J204" i="4"/>
  <c r="AP204" i="4" s="1"/>
  <c r="AQ204" i="4"/>
  <c r="AA204" i="4"/>
  <c r="R206" i="4"/>
  <c r="Z206" i="4"/>
  <c r="AQ206" i="4"/>
  <c r="AA206" i="4"/>
  <c r="R207" i="4"/>
  <c r="AQ207" i="4"/>
  <c r="AA207" i="4"/>
  <c r="R208" i="4"/>
  <c r="J208" i="4"/>
  <c r="AP208" i="4" s="1"/>
  <c r="AQ208" i="4"/>
  <c r="AA208" i="4"/>
  <c r="R210" i="4"/>
  <c r="J210" i="4"/>
  <c r="AP210" i="4" s="1"/>
  <c r="AQ210" i="4"/>
  <c r="AA210" i="4"/>
  <c r="R211" i="4"/>
  <c r="Z211" i="4"/>
  <c r="AQ211" i="4"/>
  <c r="AA211" i="4"/>
  <c r="R212" i="4"/>
  <c r="J212" i="4"/>
  <c r="AP212" i="4" s="1"/>
  <c r="AQ212" i="4"/>
  <c r="AA212" i="4"/>
  <c r="R214" i="4"/>
  <c r="AQ214" i="4"/>
  <c r="AA214" i="4"/>
  <c r="R215" i="4"/>
  <c r="J215" i="4"/>
  <c r="AQ215" i="4"/>
  <c r="AA215" i="4"/>
  <c r="R216" i="4"/>
  <c r="J216" i="4"/>
  <c r="AP216" i="4" s="1"/>
  <c r="AQ216" i="4"/>
  <c r="AA216" i="4"/>
  <c r="R218" i="4"/>
  <c r="J218" i="4"/>
  <c r="AP218" i="4" s="1"/>
  <c r="AQ218" i="4"/>
  <c r="AA218" i="4"/>
  <c r="R219" i="4"/>
  <c r="J219" i="4"/>
  <c r="AP219" i="4" s="1"/>
  <c r="AQ219" i="4"/>
  <c r="AA219" i="4"/>
  <c r="R220" i="4"/>
  <c r="J220" i="4"/>
  <c r="AQ220" i="4"/>
  <c r="AA220" i="4"/>
  <c r="R221" i="4"/>
  <c r="J221" i="4"/>
  <c r="AP221" i="4" s="1"/>
  <c r="AQ221" i="4"/>
  <c r="AA221" i="4"/>
  <c r="R222" i="4"/>
  <c r="J222" i="4"/>
  <c r="AP222" i="4" s="1"/>
  <c r="AQ222" i="4"/>
  <c r="AA222" i="4"/>
  <c r="R223" i="4"/>
  <c r="J223" i="4"/>
  <c r="AP223" i="4" s="1"/>
  <c r="AQ223" i="4"/>
  <c r="AA223" i="4"/>
  <c r="R225" i="4"/>
  <c r="Z225" i="4"/>
  <c r="AQ225" i="4"/>
  <c r="AA225" i="4"/>
  <c r="R226" i="4"/>
  <c r="Z226" i="4"/>
  <c r="AQ226" i="4"/>
  <c r="AA226" i="4"/>
  <c r="R228" i="4"/>
  <c r="AQ228" i="4"/>
  <c r="AA228" i="4"/>
  <c r="R229" i="4"/>
  <c r="Z229" i="4"/>
  <c r="AQ229" i="4"/>
  <c r="AA229" i="4"/>
  <c r="R230" i="4"/>
  <c r="Z230" i="4"/>
  <c r="AQ230" i="4"/>
  <c r="AA230" i="4"/>
  <c r="R231" i="4"/>
  <c r="Z231" i="4"/>
  <c r="AQ231" i="4"/>
  <c r="AA231" i="4"/>
  <c r="R233" i="4"/>
  <c r="J233" i="4"/>
  <c r="AP233" i="4" s="1"/>
  <c r="AQ233" i="4"/>
  <c r="AA233" i="4"/>
  <c r="R235" i="4"/>
  <c r="J235" i="4"/>
  <c r="AP235" i="4" s="1"/>
  <c r="AQ235" i="4"/>
  <c r="AA235" i="4"/>
  <c r="R236" i="4"/>
  <c r="Z236" i="4"/>
  <c r="AQ236" i="4"/>
  <c r="AA236" i="4"/>
  <c r="R239" i="4"/>
  <c r="J239" i="4"/>
  <c r="AP239" i="4" s="1"/>
  <c r="AQ239" i="4"/>
  <c r="AA239" i="4"/>
  <c r="R240" i="4"/>
  <c r="Z240" i="4"/>
  <c r="AQ240" i="4"/>
  <c r="AA240" i="4"/>
  <c r="R241" i="4"/>
  <c r="Z241" i="4"/>
  <c r="AQ241" i="4"/>
  <c r="AA241" i="4"/>
  <c r="R242" i="4"/>
  <c r="Z242" i="4"/>
  <c r="AQ242" i="4"/>
  <c r="AA242" i="4"/>
  <c r="R243" i="4"/>
  <c r="J243" i="4"/>
  <c r="AP243" i="4" s="1"/>
  <c r="AQ243" i="4"/>
  <c r="AA243" i="4"/>
  <c r="R244" i="4"/>
  <c r="J244" i="4"/>
  <c r="AQ244" i="4"/>
  <c r="AA244" i="4"/>
  <c r="R245" i="4"/>
  <c r="Z245" i="4"/>
  <c r="AQ245" i="4"/>
  <c r="AA245" i="4"/>
  <c r="R246" i="4"/>
  <c r="Z246" i="4"/>
  <c r="AQ246" i="4"/>
  <c r="AA246" i="4"/>
  <c r="R247" i="4"/>
  <c r="Z247" i="4"/>
  <c r="AQ247" i="4"/>
  <c r="AA247" i="4"/>
  <c r="R248" i="4"/>
  <c r="Z248" i="4"/>
  <c r="AQ248" i="4"/>
  <c r="AA248" i="4"/>
  <c r="R249" i="4"/>
  <c r="J249" i="4"/>
  <c r="AP249" i="4" s="1"/>
  <c r="AQ249" i="4"/>
  <c r="AA249" i="4"/>
  <c r="R528" i="4"/>
  <c r="Z528" i="4"/>
  <c r="AQ528" i="4"/>
  <c r="AA528" i="4"/>
  <c r="R252" i="4"/>
  <c r="Z252" i="4"/>
  <c r="AQ252" i="4"/>
  <c r="AA252" i="4"/>
  <c r="R253" i="4"/>
  <c r="J253" i="4"/>
  <c r="AP253" i="4" s="1"/>
  <c r="AQ253" i="4"/>
  <c r="AA253" i="4"/>
  <c r="R254" i="4"/>
  <c r="J254" i="4"/>
  <c r="AP254" i="4" s="1"/>
  <c r="AQ254" i="4"/>
  <c r="AA254" i="4"/>
  <c r="R255" i="4"/>
  <c r="Z255" i="4"/>
  <c r="AQ255" i="4"/>
  <c r="AA255" i="4"/>
  <c r="R256" i="4"/>
  <c r="J256" i="4"/>
  <c r="AQ256" i="4"/>
  <c r="AA256" i="4"/>
  <c r="R257" i="4"/>
  <c r="J257" i="4"/>
  <c r="AP257" i="4" s="1"/>
  <c r="AQ257" i="4"/>
  <c r="AA257" i="4"/>
  <c r="R258" i="4"/>
  <c r="Z258" i="4"/>
  <c r="AQ258" i="4"/>
  <c r="AA258" i="4"/>
  <c r="R259" i="4"/>
  <c r="J259" i="4"/>
  <c r="AP259" i="4" s="1"/>
  <c r="AQ259" i="4"/>
  <c r="AA259" i="4"/>
  <c r="R262" i="4"/>
  <c r="AQ262" i="4"/>
  <c r="AA262" i="4"/>
  <c r="R263" i="4"/>
  <c r="Z263" i="4"/>
  <c r="AQ263" i="4"/>
  <c r="AA263" i="4"/>
  <c r="R264" i="4"/>
  <c r="J264" i="4"/>
  <c r="AP264" i="4" s="1"/>
  <c r="AQ264" i="4"/>
  <c r="AA264" i="4"/>
  <c r="R265" i="4"/>
  <c r="Z265" i="4"/>
  <c r="AQ265" i="4"/>
  <c r="AA265" i="4"/>
  <c r="R266" i="4"/>
  <c r="J266" i="4"/>
  <c r="AP266" i="4" s="1"/>
  <c r="AQ266" i="4"/>
  <c r="AA266" i="4"/>
  <c r="R267" i="4"/>
  <c r="AQ267" i="4"/>
  <c r="AA267" i="4"/>
  <c r="R268" i="4"/>
  <c r="Z268" i="4"/>
  <c r="AQ268" i="4"/>
  <c r="AA268" i="4"/>
  <c r="R269" i="4"/>
  <c r="J269" i="4"/>
  <c r="AQ269" i="4"/>
  <c r="AA269" i="4"/>
  <c r="R270" i="4"/>
  <c r="J270" i="4"/>
  <c r="AP270" i="4" s="1"/>
  <c r="AQ270" i="4"/>
  <c r="AA270" i="4"/>
  <c r="R272" i="4"/>
  <c r="J272" i="4"/>
  <c r="AP272" i="4" s="1"/>
  <c r="AQ272" i="4"/>
  <c r="AA272" i="4"/>
  <c r="R274" i="4"/>
  <c r="Z274" i="4"/>
  <c r="AQ274" i="4"/>
  <c r="AA274" i="4"/>
  <c r="R275" i="4"/>
  <c r="AQ275" i="4"/>
  <c r="AA275" i="4"/>
  <c r="R277" i="4"/>
  <c r="Z277" i="4"/>
  <c r="AQ277" i="4"/>
  <c r="AA277" i="4"/>
  <c r="R278" i="4"/>
  <c r="Z278" i="4"/>
  <c r="AQ278" i="4"/>
  <c r="AA278" i="4"/>
  <c r="R279" i="4"/>
  <c r="J279" i="4"/>
  <c r="AP279" i="4" s="1"/>
  <c r="AQ279" i="4"/>
  <c r="AA279" i="4"/>
  <c r="R280" i="4"/>
  <c r="Z280" i="4"/>
  <c r="AQ280" i="4"/>
  <c r="AA280" i="4"/>
  <c r="R281" i="4"/>
  <c r="J281" i="4"/>
  <c r="AP281" i="4" s="1"/>
  <c r="AQ281" i="4"/>
  <c r="AA281" i="4"/>
  <c r="R283" i="4"/>
  <c r="J283" i="4"/>
  <c r="AP283" i="4" s="1"/>
  <c r="AQ283" i="4"/>
  <c r="AA283" i="4"/>
  <c r="R285" i="4"/>
  <c r="Z285" i="4"/>
  <c r="AQ285" i="4"/>
  <c r="AA285" i="4"/>
  <c r="R286" i="4"/>
  <c r="Z286" i="4"/>
  <c r="AQ286" i="4"/>
  <c r="AA286" i="4"/>
  <c r="R287" i="4"/>
  <c r="J287" i="4"/>
  <c r="AQ287" i="4"/>
  <c r="AA287" i="4"/>
  <c r="R288" i="4"/>
  <c r="Z288" i="4"/>
  <c r="AQ288" i="4"/>
  <c r="AA288" i="4"/>
  <c r="R289" i="4"/>
  <c r="J289" i="4"/>
  <c r="AP289" i="4" s="1"/>
  <c r="AQ289" i="4"/>
  <c r="AA289" i="4"/>
  <c r="R290" i="4"/>
  <c r="Z290" i="4"/>
  <c r="AQ290" i="4"/>
  <c r="AA290" i="4"/>
  <c r="R292" i="4"/>
  <c r="Z292" i="4"/>
  <c r="AQ292" i="4"/>
  <c r="AA292" i="4"/>
  <c r="R293" i="4"/>
  <c r="AQ293" i="4"/>
  <c r="AA293" i="4"/>
  <c r="R294" i="4"/>
  <c r="Z294" i="4"/>
  <c r="AQ294" i="4"/>
  <c r="AA294" i="4"/>
  <c r="R295" i="4"/>
  <c r="AQ295" i="4"/>
  <c r="AA295" i="4"/>
  <c r="R298" i="4"/>
  <c r="J298" i="4"/>
  <c r="AP298" i="4" s="1"/>
  <c r="AQ298" i="4"/>
  <c r="AA298" i="4"/>
  <c r="R299" i="4"/>
  <c r="J299" i="4"/>
  <c r="AP299" i="4" s="1"/>
  <c r="AQ299" i="4"/>
  <c r="AA299" i="4"/>
  <c r="R300" i="4"/>
  <c r="J300" i="4"/>
  <c r="AQ300" i="4"/>
  <c r="AA300" i="4"/>
  <c r="R302" i="4"/>
  <c r="AQ302" i="4"/>
  <c r="AA302" i="4"/>
  <c r="R303" i="4"/>
  <c r="J303" i="4"/>
  <c r="AP303" i="4" s="1"/>
  <c r="AQ303" i="4"/>
  <c r="AA303" i="4"/>
  <c r="R304" i="4"/>
  <c r="J304" i="4"/>
  <c r="AQ304" i="4"/>
  <c r="AA304" i="4"/>
  <c r="R305" i="4"/>
  <c r="J305" i="4"/>
  <c r="AP305" i="4" s="1"/>
  <c r="AQ305" i="4"/>
  <c r="AA305" i="4"/>
  <c r="R306" i="4"/>
  <c r="J306" i="4"/>
  <c r="AQ306" i="4"/>
  <c r="AA306" i="4"/>
  <c r="R307" i="4"/>
  <c r="AQ307" i="4"/>
  <c r="AA307" i="4"/>
  <c r="R308" i="4"/>
  <c r="AQ308" i="4"/>
  <c r="AA308" i="4"/>
  <c r="R309" i="4"/>
  <c r="Z309" i="4"/>
  <c r="AQ309" i="4"/>
  <c r="AA309" i="4"/>
  <c r="R310" i="4"/>
  <c r="J310" i="4"/>
  <c r="AP310" i="4" s="1"/>
  <c r="AQ310" i="4"/>
  <c r="AA310" i="4"/>
  <c r="R312" i="4"/>
  <c r="AQ312" i="4"/>
  <c r="AA312" i="4"/>
  <c r="R313" i="4"/>
  <c r="AQ313" i="4"/>
  <c r="AA313" i="4"/>
  <c r="R314" i="4"/>
  <c r="J314" i="4"/>
  <c r="AP314" i="4" s="1"/>
  <c r="AQ314" i="4"/>
  <c r="AA314" i="4"/>
  <c r="R317" i="4"/>
  <c r="Z317" i="4"/>
  <c r="AQ317" i="4"/>
  <c r="AA317" i="4"/>
  <c r="R318" i="4"/>
  <c r="AQ318" i="4"/>
  <c r="AA318" i="4"/>
  <c r="R319" i="4"/>
  <c r="AQ319" i="4"/>
  <c r="AA319" i="4"/>
  <c r="R320" i="4"/>
  <c r="J320" i="4"/>
  <c r="AQ320" i="4"/>
  <c r="AA320" i="4"/>
  <c r="R321" i="4"/>
  <c r="J321" i="4"/>
  <c r="AP321" i="4" s="1"/>
  <c r="AQ321" i="4"/>
  <c r="AA321" i="4"/>
  <c r="R322" i="4"/>
  <c r="J322" i="4"/>
  <c r="AP322" i="4" s="1"/>
  <c r="AQ322" i="4"/>
  <c r="AA322" i="4"/>
  <c r="R324" i="4"/>
  <c r="AQ324" i="4"/>
  <c r="AA324" i="4"/>
  <c r="R325" i="4"/>
  <c r="J325" i="4"/>
  <c r="AP325" i="4" s="1"/>
  <c r="AQ325" i="4"/>
  <c r="AA325" i="4"/>
  <c r="R326" i="4"/>
  <c r="J326" i="4"/>
  <c r="AP326" i="4" s="1"/>
  <c r="AQ326" i="4"/>
  <c r="AA326" i="4"/>
  <c r="R327" i="4"/>
  <c r="AQ327" i="4"/>
  <c r="AA327" i="4"/>
  <c r="R328" i="4"/>
  <c r="AQ328" i="4"/>
  <c r="AA328" i="4"/>
  <c r="R329" i="4"/>
  <c r="J329" i="4"/>
  <c r="AP329" i="4" s="1"/>
  <c r="Z329" i="4"/>
  <c r="AQ329" i="4"/>
  <c r="AA329" i="4"/>
  <c r="AO329" i="4" s="1"/>
  <c r="R331" i="4"/>
  <c r="AQ331" i="4"/>
  <c r="AA331" i="4"/>
  <c r="R332" i="4"/>
  <c r="AQ332" i="4"/>
  <c r="AA332" i="4"/>
  <c r="R333" i="4"/>
  <c r="AQ333" i="4"/>
  <c r="AA333" i="4"/>
  <c r="R398" i="4"/>
  <c r="AQ398" i="4"/>
  <c r="AA398" i="4"/>
  <c r="R334" i="4"/>
  <c r="AQ334" i="4"/>
  <c r="AA334" i="4"/>
  <c r="R335" i="4"/>
  <c r="AQ335" i="4"/>
  <c r="AA335" i="4"/>
  <c r="R336" i="4"/>
  <c r="AQ336" i="4"/>
  <c r="AA336" i="4"/>
  <c r="R338" i="4"/>
  <c r="Z338" i="4"/>
  <c r="AQ338" i="4"/>
  <c r="AA338" i="4"/>
  <c r="R339" i="4"/>
  <c r="J339" i="4"/>
  <c r="AP339" i="4" s="1"/>
  <c r="AQ339" i="4"/>
  <c r="AA339" i="4"/>
  <c r="R340" i="4"/>
  <c r="J340" i="4"/>
  <c r="AP340" i="4" s="1"/>
  <c r="AQ340" i="4"/>
  <c r="AA340" i="4"/>
  <c r="R342" i="4"/>
  <c r="J342" i="4"/>
  <c r="AP342" i="4" s="1"/>
  <c r="Z342" i="4"/>
  <c r="AQ342" i="4"/>
  <c r="AA342" i="4"/>
  <c r="R343" i="4"/>
  <c r="AQ343" i="4"/>
  <c r="AA343" i="4"/>
  <c r="R344" i="4"/>
  <c r="J344" i="4"/>
  <c r="AP344" i="4" s="1"/>
  <c r="AQ344" i="4"/>
  <c r="AA344" i="4"/>
  <c r="R345" i="4"/>
  <c r="AQ345" i="4"/>
  <c r="AA345" i="4"/>
  <c r="R346" i="4"/>
  <c r="AQ346" i="4"/>
  <c r="AA346" i="4"/>
  <c r="R347" i="4"/>
  <c r="AQ347" i="4"/>
  <c r="AA347" i="4"/>
  <c r="R348" i="4"/>
  <c r="Z348" i="4"/>
  <c r="AQ348" i="4"/>
  <c r="AA348" i="4"/>
  <c r="R349" i="4"/>
  <c r="AQ349" i="4"/>
  <c r="AA349" i="4"/>
  <c r="R350" i="4"/>
  <c r="AQ350" i="4"/>
  <c r="AA350" i="4"/>
  <c r="R351" i="4"/>
  <c r="AQ351" i="4"/>
  <c r="AA351" i="4"/>
  <c r="R353" i="4"/>
  <c r="AQ353" i="4"/>
  <c r="AA353" i="4"/>
  <c r="R354" i="4"/>
  <c r="AQ354" i="4"/>
  <c r="AA354" i="4"/>
  <c r="R356" i="4"/>
  <c r="AQ356" i="4"/>
  <c r="AA356" i="4"/>
  <c r="R358" i="4"/>
  <c r="AQ358" i="4"/>
  <c r="AA358" i="4"/>
  <c r="R359" i="4"/>
  <c r="AQ359" i="4"/>
  <c r="AA359" i="4"/>
  <c r="R360" i="4"/>
  <c r="AQ360" i="4"/>
  <c r="AA360" i="4"/>
  <c r="Z361" i="4"/>
  <c r="AQ361" i="4"/>
  <c r="AA361" i="4"/>
  <c r="R362" i="4"/>
  <c r="AQ362" i="4"/>
  <c r="AA362" i="4"/>
  <c r="R363" i="4"/>
  <c r="AQ363" i="4"/>
  <c r="AA363" i="4"/>
  <c r="R364" i="4"/>
  <c r="Z364" i="4"/>
  <c r="AQ364" i="4"/>
  <c r="AA364" i="4"/>
  <c r="R365" i="4"/>
  <c r="J365" i="4"/>
  <c r="AP365" i="4" s="1"/>
  <c r="AQ365" i="4"/>
  <c r="AA365" i="4"/>
  <c r="R366" i="4"/>
  <c r="Z366" i="4"/>
  <c r="AQ366" i="4"/>
  <c r="AA366" i="4"/>
  <c r="R367" i="4"/>
  <c r="Z367" i="4"/>
  <c r="AQ367" i="4"/>
  <c r="AA367" i="4"/>
  <c r="R368" i="4"/>
  <c r="AQ368" i="4"/>
  <c r="AA368" i="4"/>
  <c r="R369" i="4"/>
  <c r="Z369" i="4"/>
  <c r="AQ369" i="4"/>
  <c r="AA369" i="4"/>
  <c r="R370" i="4"/>
  <c r="J370" i="4"/>
  <c r="AP370" i="4" s="1"/>
  <c r="AQ370" i="4"/>
  <c r="AA370" i="4"/>
  <c r="R371" i="4"/>
  <c r="J371" i="4"/>
  <c r="AP371" i="4" s="1"/>
  <c r="AQ371" i="4"/>
  <c r="AA371" i="4"/>
  <c r="R372" i="4"/>
  <c r="AQ372" i="4"/>
  <c r="AA372" i="4"/>
  <c r="R373" i="4"/>
  <c r="J373" i="4"/>
  <c r="AP373" i="4" s="1"/>
  <c r="AQ373" i="4"/>
  <c r="AA373" i="4"/>
  <c r="R374" i="4"/>
  <c r="Z374" i="4"/>
  <c r="AQ374" i="4"/>
  <c r="AA374" i="4"/>
  <c r="R375" i="4"/>
  <c r="Z375" i="4"/>
  <c r="AQ375" i="4"/>
  <c r="AA375" i="4"/>
  <c r="R376" i="4"/>
  <c r="Z376" i="4"/>
  <c r="AQ376" i="4"/>
  <c r="AA376" i="4"/>
  <c r="R378" i="4"/>
  <c r="Z378" i="4"/>
  <c r="AQ378" i="4"/>
  <c r="AA378" i="4"/>
  <c r="R379" i="4"/>
  <c r="J379" i="4"/>
  <c r="AP379" i="4" s="1"/>
  <c r="AQ379" i="4"/>
  <c r="AA379" i="4"/>
  <c r="R380" i="4"/>
  <c r="AQ380" i="4"/>
  <c r="AA380" i="4"/>
  <c r="R382" i="4"/>
  <c r="J382" i="4"/>
  <c r="AQ382" i="4"/>
  <c r="AA382" i="4"/>
  <c r="R383" i="4"/>
  <c r="J383" i="4"/>
  <c r="AP383" i="4" s="1"/>
  <c r="AQ383" i="4"/>
  <c r="AA383" i="4"/>
  <c r="R386" i="4"/>
  <c r="J386" i="4"/>
  <c r="AQ386" i="4"/>
  <c r="AA386" i="4"/>
  <c r="R387" i="4"/>
  <c r="Z387" i="4"/>
  <c r="AQ387" i="4"/>
  <c r="AA387" i="4"/>
  <c r="R388" i="4"/>
  <c r="AQ388" i="4"/>
  <c r="AA388" i="4"/>
  <c r="R389" i="4"/>
  <c r="AQ389" i="4"/>
  <c r="AA389" i="4"/>
  <c r="R391" i="4"/>
  <c r="Z391" i="4"/>
  <c r="AQ391" i="4"/>
  <c r="AA391" i="4"/>
  <c r="R392" i="4"/>
  <c r="AQ392" i="4"/>
  <c r="AA392" i="4"/>
  <c r="R393" i="4"/>
  <c r="Z393" i="4"/>
  <c r="AQ393" i="4"/>
  <c r="AA393" i="4"/>
  <c r="R395" i="4"/>
  <c r="J395" i="4"/>
  <c r="AQ395" i="4"/>
  <c r="AA395" i="4"/>
  <c r="R396" i="4"/>
  <c r="Z396" i="4"/>
  <c r="AQ396" i="4"/>
  <c r="AA396" i="4"/>
  <c r="R397" i="4"/>
  <c r="J397" i="4"/>
  <c r="AP397" i="4" s="1"/>
  <c r="AQ397" i="4"/>
  <c r="AA397" i="4"/>
  <c r="R399" i="4"/>
  <c r="J399" i="4"/>
  <c r="AP399" i="4" s="1"/>
  <c r="AQ399" i="4"/>
  <c r="AA399" i="4"/>
  <c r="R401" i="4"/>
  <c r="Z401" i="4"/>
  <c r="AQ401" i="4"/>
  <c r="AA401" i="4"/>
  <c r="R403" i="4"/>
  <c r="Z403" i="4"/>
  <c r="AQ403" i="4"/>
  <c r="AA403" i="4"/>
  <c r="R404" i="4"/>
  <c r="Z404" i="4"/>
  <c r="AQ404" i="4"/>
  <c r="AA404" i="4"/>
  <c r="R405" i="4"/>
  <c r="Z405" i="4"/>
  <c r="AQ405" i="4"/>
  <c r="AA405" i="4"/>
  <c r="R406" i="4"/>
  <c r="Z406" i="4"/>
  <c r="AQ406" i="4"/>
  <c r="AA406" i="4"/>
  <c r="R407" i="4"/>
  <c r="J407" i="4"/>
  <c r="AP407" i="4" s="1"/>
  <c r="AQ407" i="4"/>
  <c r="AA407" i="4"/>
  <c r="R408" i="4"/>
  <c r="Z408" i="4"/>
  <c r="AQ408" i="4"/>
  <c r="AA408" i="4"/>
  <c r="R410" i="4"/>
  <c r="Z410" i="4"/>
  <c r="AQ410" i="4"/>
  <c r="AA410" i="4"/>
  <c r="R411" i="4"/>
  <c r="Z411" i="4"/>
  <c r="AQ411" i="4"/>
  <c r="AA411" i="4"/>
  <c r="R412" i="4"/>
  <c r="AQ412" i="4"/>
  <c r="AA412" i="4"/>
  <c r="R413" i="4"/>
  <c r="J413" i="4"/>
  <c r="AQ413" i="4"/>
  <c r="AA413" i="4"/>
  <c r="R414" i="4"/>
  <c r="J414" i="4"/>
  <c r="AP414" i="4" s="1"/>
  <c r="AQ414" i="4"/>
  <c r="AA414" i="4"/>
  <c r="R415" i="4"/>
  <c r="J415" i="4"/>
  <c r="AP415" i="4" s="1"/>
  <c r="AQ415" i="4"/>
  <c r="AA415" i="4"/>
  <c r="R416" i="4"/>
  <c r="J416" i="4"/>
  <c r="AQ416" i="4"/>
  <c r="AA416" i="4"/>
  <c r="R417" i="4"/>
  <c r="AQ417" i="4"/>
  <c r="AA417" i="4"/>
  <c r="R418" i="4"/>
  <c r="J418" i="4"/>
  <c r="AP418" i="4" s="1"/>
  <c r="AQ418" i="4"/>
  <c r="AA418" i="4"/>
  <c r="R420" i="4"/>
  <c r="Z420" i="4"/>
  <c r="AQ420" i="4"/>
  <c r="AA420" i="4"/>
  <c r="R422" i="4"/>
  <c r="Z422" i="4"/>
  <c r="J422" i="4"/>
  <c r="AP422" i="4" s="1"/>
  <c r="AQ422" i="4"/>
  <c r="AA422" i="4"/>
  <c r="R423" i="4"/>
  <c r="AQ423" i="4"/>
  <c r="AA423" i="4"/>
  <c r="R424" i="4"/>
  <c r="J424" i="4"/>
  <c r="AP424" i="4" s="1"/>
  <c r="AQ424" i="4"/>
  <c r="AA424" i="4"/>
  <c r="R425" i="4"/>
  <c r="AQ425" i="4"/>
  <c r="AA425" i="4"/>
  <c r="R426" i="4"/>
  <c r="J426" i="4"/>
  <c r="AP426" i="4" s="1"/>
  <c r="AQ426" i="4"/>
  <c r="AA426" i="4"/>
  <c r="R427" i="4"/>
  <c r="J427" i="4"/>
  <c r="AP427" i="4" s="1"/>
  <c r="AQ427" i="4"/>
  <c r="AA427" i="4"/>
  <c r="R428" i="4"/>
  <c r="Z428" i="4"/>
  <c r="AQ428" i="4"/>
  <c r="AA428" i="4"/>
  <c r="R430" i="4"/>
  <c r="J430" i="4"/>
  <c r="AP430" i="4" s="1"/>
  <c r="AQ430" i="4"/>
  <c r="AA430" i="4"/>
  <c r="R431" i="4"/>
  <c r="J431" i="4"/>
  <c r="AQ431" i="4"/>
  <c r="AA431" i="4"/>
  <c r="R433" i="4"/>
  <c r="J433" i="4"/>
  <c r="AP433" i="4" s="1"/>
  <c r="AQ433" i="4"/>
  <c r="AA433" i="4"/>
  <c r="R435" i="4"/>
  <c r="Z435" i="4"/>
  <c r="AQ435" i="4"/>
  <c r="AA435" i="4"/>
  <c r="R436" i="4"/>
  <c r="AQ436" i="4"/>
  <c r="AA436" i="4"/>
  <c r="R437" i="4"/>
  <c r="J437" i="4"/>
  <c r="AP437" i="4" s="1"/>
  <c r="AQ437" i="4"/>
  <c r="AA437" i="4"/>
  <c r="R439" i="4"/>
  <c r="AQ439" i="4"/>
  <c r="AA439" i="4"/>
  <c r="R440" i="4"/>
  <c r="Z440" i="4"/>
  <c r="AQ440" i="4"/>
  <c r="AA440" i="4"/>
  <c r="R441" i="4"/>
  <c r="Z441" i="4"/>
  <c r="AQ441" i="4"/>
  <c r="AA441" i="4"/>
  <c r="R443" i="4"/>
  <c r="AQ443" i="4"/>
  <c r="AA443" i="4"/>
  <c r="R444" i="4"/>
  <c r="AQ444" i="4"/>
  <c r="AA444" i="4"/>
  <c r="R445" i="4"/>
  <c r="J445" i="4"/>
  <c r="AP445" i="4" s="1"/>
  <c r="AQ445" i="4"/>
  <c r="AA445" i="4"/>
  <c r="R446" i="4"/>
  <c r="Z446" i="4"/>
  <c r="AQ446" i="4"/>
  <c r="AA446" i="4"/>
  <c r="AO446" i="4" s="1"/>
  <c r="R447" i="4"/>
  <c r="AQ447" i="4"/>
  <c r="AA447" i="4"/>
  <c r="R448" i="4"/>
  <c r="AQ448" i="4"/>
  <c r="AA448" i="4"/>
  <c r="R449" i="4"/>
  <c r="AQ449" i="4"/>
  <c r="AA449" i="4"/>
  <c r="R450" i="4"/>
  <c r="AQ450" i="4"/>
  <c r="AA450" i="4"/>
  <c r="R451" i="4"/>
  <c r="J451" i="4"/>
  <c r="AP451" i="4" s="1"/>
  <c r="AQ451" i="4"/>
  <c r="AA451" i="4"/>
  <c r="R452" i="4"/>
  <c r="J452" i="4"/>
  <c r="AP452" i="4" s="1"/>
  <c r="AQ452" i="4"/>
  <c r="AA452" i="4"/>
  <c r="R453" i="4"/>
  <c r="AQ453" i="4"/>
  <c r="AA453" i="4"/>
  <c r="R454" i="4"/>
  <c r="AQ454" i="4"/>
  <c r="AA454" i="4"/>
  <c r="R455" i="4"/>
  <c r="AQ455" i="4"/>
  <c r="AA455" i="4"/>
  <c r="R457" i="4"/>
  <c r="Z457" i="4"/>
  <c r="AQ457" i="4"/>
  <c r="AA457" i="4"/>
  <c r="R460" i="4"/>
  <c r="Z460" i="4"/>
  <c r="AQ460" i="4"/>
  <c r="AA460" i="4"/>
  <c r="R461" i="4"/>
  <c r="J461" i="4"/>
  <c r="AQ461" i="4"/>
  <c r="AA461" i="4"/>
  <c r="R462" i="4"/>
  <c r="Z462" i="4"/>
  <c r="AQ462" i="4"/>
  <c r="AA462" i="4"/>
  <c r="R463" i="4"/>
  <c r="J463" i="4"/>
  <c r="AQ463" i="4"/>
  <c r="AA463" i="4"/>
  <c r="R464" i="4"/>
  <c r="J464" i="4"/>
  <c r="AQ464" i="4"/>
  <c r="AA464" i="4"/>
  <c r="R466" i="4"/>
  <c r="AQ466" i="4"/>
  <c r="AA466" i="4"/>
  <c r="R467" i="4"/>
  <c r="Z467" i="4"/>
  <c r="AQ467" i="4"/>
  <c r="AA467" i="4"/>
  <c r="R468" i="4"/>
  <c r="J468" i="4"/>
  <c r="AP468" i="4" s="1"/>
  <c r="AQ468" i="4"/>
  <c r="AA468" i="4"/>
  <c r="R469" i="4"/>
  <c r="J469" i="4"/>
  <c r="AQ469" i="4"/>
  <c r="AA469" i="4"/>
  <c r="R470" i="4"/>
  <c r="Z470" i="4"/>
  <c r="AQ470" i="4"/>
  <c r="AA470" i="4"/>
  <c r="R471" i="4"/>
  <c r="Z471" i="4"/>
  <c r="AQ471" i="4"/>
  <c r="AA471" i="4"/>
  <c r="R472" i="4"/>
  <c r="J472" i="4"/>
  <c r="AP472" i="4" s="1"/>
  <c r="AQ472" i="4"/>
  <c r="AA472" i="4"/>
  <c r="R473" i="4"/>
  <c r="Z473" i="4"/>
  <c r="AQ473" i="4"/>
  <c r="AA473" i="4"/>
  <c r="R474" i="4"/>
  <c r="J474" i="4"/>
  <c r="AP474" i="4" s="1"/>
  <c r="AQ474" i="4"/>
  <c r="AA474" i="4"/>
  <c r="AO474" i="4" s="1"/>
  <c r="R475" i="4"/>
  <c r="Z475" i="4"/>
  <c r="AQ475" i="4"/>
  <c r="AA475" i="4"/>
  <c r="R476" i="4"/>
  <c r="Z476" i="4"/>
  <c r="AQ476" i="4"/>
  <c r="AA476" i="4"/>
  <c r="R477" i="4"/>
  <c r="AQ477" i="4"/>
  <c r="AA477" i="4"/>
  <c r="R478" i="4"/>
  <c r="J478" i="4"/>
  <c r="AP478" i="4" s="1"/>
  <c r="Z478" i="4"/>
  <c r="AQ478" i="4"/>
  <c r="AA478" i="4"/>
  <c r="R479" i="4"/>
  <c r="Z479" i="4"/>
  <c r="AQ479" i="4"/>
  <c r="AA479" i="4"/>
  <c r="R480" i="4"/>
  <c r="Z480" i="4"/>
  <c r="AQ480" i="4"/>
  <c r="AA480" i="4"/>
  <c r="R481" i="4"/>
  <c r="J481" i="4"/>
  <c r="AQ481" i="4"/>
  <c r="AA481" i="4"/>
  <c r="R482" i="4"/>
  <c r="Z482" i="4"/>
  <c r="J482" i="4"/>
  <c r="AP482" i="4" s="1"/>
  <c r="AQ482" i="4"/>
  <c r="AA482" i="4"/>
  <c r="R483" i="4"/>
  <c r="Z483" i="4"/>
  <c r="AQ483" i="4"/>
  <c r="AA483" i="4"/>
  <c r="R485" i="4"/>
  <c r="J485" i="4"/>
  <c r="AP485" i="4" s="1"/>
  <c r="AQ485" i="4"/>
  <c r="AA485" i="4"/>
  <c r="R486" i="4"/>
  <c r="J486" i="4"/>
  <c r="AQ486" i="4"/>
  <c r="AA486" i="4"/>
  <c r="R487" i="4"/>
  <c r="Z487" i="4"/>
  <c r="AQ487" i="4"/>
  <c r="AA487" i="4"/>
  <c r="R489" i="4"/>
  <c r="AQ489" i="4"/>
  <c r="AA489" i="4"/>
  <c r="R491" i="4"/>
  <c r="Z491" i="4"/>
  <c r="AQ491" i="4"/>
  <c r="AA491" i="4"/>
  <c r="R492" i="4"/>
  <c r="J492" i="4"/>
  <c r="AP492" i="4" s="1"/>
  <c r="AQ492" i="4"/>
  <c r="AA492" i="4"/>
  <c r="R493" i="4"/>
  <c r="AQ493" i="4"/>
  <c r="AA493" i="4"/>
  <c r="R494" i="4"/>
  <c r="AQ494" i="4"/>
  <c r="AA494" i="4"/>
  <c r="R495" i="4"/>
  <c r="AQ495" i="4"/>
  <c r="AA495" i="4"/>
  <c r="R496" i="4"/>
  <c r="J496" i="4"/>
  <c r="AP496" i="4" s="1"/>
  <c r="AQ496" i="4"/>
  <c r="AA496" i="4"/>
  <c r="R497" i="4"/>
  <c r="J497" i="4"/>
  <c r="AQ497" i="4"/>
  <c r="AA497" i="4"/>
  <c r="R498" i="4"/>
  <c r="Z498" i="4"/>
  <c r="AQ498" i="4"/>
  <c r="AA498" i="4"/>
  <c r="R499" i="4"/>
  <c r="J499" i="4"/>
  <c r="AP499" i="4" s="1"/>
  <c r="Z499" i="4"/>
  <c r="AQ499" i="4"/>
  <c r="AA499" i="4"/>
  <c r="R500" i="4"/>
  <c r="J500" i="4"/>
  <c r="AP500" i="4" s="1"/>
  <c r="AQ500" i="4"/>
  <c r="AA500" i="4"/>
  <c r="R502" i="4"/>
  <c r="AQ502" i="4"/>
  <c r="AA502" i="4"/>
  <c r="R503" i="4"/>
  <c r="Z503" i="4"/>
  <c r="AQ503" i="4"/>
  <c r="AA503" i="4"/>
  <c r="R504" i="4"/>
  <c r="AQ504" i="4"/>
  <c r="AA504" i="4"/>
  <c r="R506" i="4"/>
  <c r="Z506" i="4"/>
  <c r="AQ506" i="4"/>
  <c r="AA506" i="4"/>
  <c r="R507" i="4"/>
  <c r="Z507" i="4"/>
  <c r="AQ507" i="4"/>
  <c r="AA507" i="4"/>
  <c r="R508" i="4"/>
  <c r="Z508" i="4"/>
  <c r="AQ508" i="4"/>
  <c r="AA508" i="4"/>
  <c r="R509" i="4"/>
  <c r="Z509" i="4"/>
  <c r="AQ509" i="4"/>
  <c r="AA509" i="4"/>
  <c r="R510" i="4"/>
  <c r="J510" i="4"/>
  <c r="AQ510" i="4"/>
  <c r="AA510" i="4"/>
  <c r="R511" i="4"/>
  <c r="Z511" i="4"/>
  <c r="AQ511" i="4"/>
  <c r="AA511" i="4"/>
  <c r="R512" i="4"/>
  <c r="Z512" i="4"/>
  <c r="AQ512" i="4"/>
  <c r="AA512" i="4"/>
  <c r="R513" i="4"/>
  <c r="Z513" i="4"/>
  <c r="AQ513" i="4"/>
  <c r="AA513" i="4"/>
  <c r="R515" i="4"/>
  <c r="AQ515" i="4"/>
  <c r="AA515" i="4"/>
  <c r="R516" i="4"/>
  <c r="Z516" i="4"/>
  <c r="AQ516" i="4"/>
  <c r="AA516" i="4"/>
  <c r="R517" i="4"/>
  <c r="Z517" i="4"/>
  <c r="AQ517" i="4"/>
  <c r="AA517" i="4"/>
  <c r="R518" i="4"/>
  <c r="J518" i="4"/>
  <c r="AP518" i="4" s="1"/>
  <c r="AQ518" i="4"/>
  <c r="AA518" i="4"/>
  <c r="R519" i="4"/>
  <c r="Z519" i="4"/>
  <c r="AQ519" i="4"/>
  <c r="AA519" i="4"/>
  <c r="R520" i="4"/>
  <c r="J520" i="4"/>
  <c r="AP520" i="4" s="1"/>
  <c r="AQ520" i="4"/>
  <c r="AA520" i="4"/>
  <c r="R521" i="4"/>
  <c r="AQ521" i="4"/>
  <c r="AA521" i="4"/>
  <c r="R522" i="4"/>
  <c r="Z522" i="4"/>
  <c r="AQ522" i="4"/>
  <c r="AA522" i="4"/>
  <c r="R523" i="4"/>
  <c r="J523" i="4"/>
  <c r="AP523" i="4" s="1"/>
  <c r="Z523" i="4"/>
  <c r="AQ523" i="4"/>
  <c r="AA523" i="4"/>
  <c r="R525" i="4"/>
  <c r="J525" i="4"/>
  <c r="AQ525" i="4"/>
  <c r="AA525" i="4"/>
  <c r="R526" i="4"/>
  <c r="J526" i="4"/>
  <c r="AQ526" i="4"/>
  <c r="AA526" i="4"/>
  <c r="R527" i="4"/>
  <c r="AQ527" i="4"/>
  <c r="AA527" i="4"/>
  <c r="R529" i="4"/>
  <c r="AQ529" i="4"/>
  <c r="AA529" i="4"/>
  <c r="R530" i="4"/>
  <c r="Z530" i="4"/>
  <c r="AQ530" i="4"/>
  <c r="AA530" i="4"/>
  <c r="R531" i="4"/>
  <c r="AQ531" i="4"/>
  <c r="AA531" i="4"/>
  <c r="R532" i="4"/>
  <c r="Z532" i="4"/>
  <c r="AQ532" i="4"/>
  <c r="AA532" i="4"/>
  <c r="R533" i="4"/>
  <c r="Z533" i="4"/>
  <c r="AQ533" i="4"/>
  <c r="AA533" i="4"/>
  <c r="R534" i="4"/>
  <c r="Z534" i="4"/>
  <c r="AQ534" i="4"/>
  <c r="AA534" i="4"/>
  <c r="R535" i="4"/>
  <c r="Z535" i="4"/>
  <c r="AQ535" i="4"/>
  <c r="AA535" i="4"/>
  <c r="R536" i="4"/>
  <c r="J536" i="4"/>
  <c r="AQ536" i="4"/>
  <c r="AA536" i="4"/>
  <c r="R537" i="4"/>
  <c r="AQ537" i="4"/>
  <c r="AA537" i="4"/>
  <c r="R538" i="4"/>
  <c r="AQ538" i="4"/>
  <c r="AA538" i="4"/>
  <c r="R539" i="4"/>
  <c r="J539" i="4"/>
  <c r="AP539" i="4" s="1"/>
  <c r="AQ539" i="4"/>
  <c r="AA539" i="4"/>
  <c r="R540" i="4"/>
  <c r="Z540" i="4"/>
  <c r="AQ540" i="4"/>
  <c r="AA540" i="4"/>
  <c r="R541" i="4"/>
  <c r="J541" i="4"/>
  <c r="AP541" i="4" s="1"/>
  <c r="AQ541" i="4"/>
  <c r="AA541" i="4"/>
  <c r="R542" i="4"/>
  <c r="Z542" i="4"/>
  <c r="AQ542" i="4"/>
  <c r="AA542" i="4"/>
  <c r="R543" i="4"/>
  <c r="J543" i="4"/>
  <c r="AP543" i="4" s="1"/>
  <c r="AQ543" i="4"/>
  <c r="AA543" i="4"/>
  <c r="R73" i="4"/>
  <c r="Z73" i="4"/>
  <c r="AQ73" i="4"/>
  <c r="AA73" i="4"/>
  <c r="R544" i="4"/>
  <c r="J544" i="4"/>
  <c r="AP544" i="4" s="1"/>
  <c r="AQ544" i="4"/>
  <c r="AA544" i="4"/>
  <c r="R545" i="4"/>
  <c r="Z545" i="4"/>
  <c r="AQ545" i="4"/>
  <c r="AA545" i="4"/>
  <c r="R546" i="4"/>
  <c r="AQ546" i="4"/>
  <c r="AA546" i="4"/>
  <c r="R547" i="4"/>
  <c r="Z547" i="4"/>
  <c r="AQ547" i="4"/>
  <c r="AA547" i="4"/>
  <c r="R548" i="4"/>
  <c r="J548" i="4"/>
  <c r="AQ548" i="4"/>
  <c r="AA548" i="4"/>
  <c r="R549" i="4"/>
  <c r="J549" i="4"/>
  <c r="AP549" i="4" s="1"/>
  <c r="AQ549" i="4"/>
  <c r="AA549" i="4"/>
  <c r="R550" i="4"/>
  <c r="AQ550" i="4"/>
  <c r="AA550" i="4"/>
  <c r="R551" i="4"/>
  <c r="AQ551" i="4"/>
  <c r="AA551" i="4"/>
  <c r="R553" i="4"/>
  <c r="Z553" i="4"/>
  <c r="AQ553" i="4"/>
  <c r="AA553" i="4"/>
  <c r="R554" i="4"/>
  <c r="Z554" i="4"/>
  <c r="AQ554" i="4"/>
  <c r="AA554" i="4"/>
  <c r="R556" i="4"/>
  <c r="Z556" i="4"/>
  <c r="AQ556" i="4"/>
  <c r="AA556" i="4"/>
  <c r="R557" i="4"/>
  <c r="J557" i="4"/>
  <c r="AQ557" i="4"/>
  <c r="AA557" i="4"/>
  <c r="R558" i="4"/>
  <c r="Z558" i="4"/>
  <c r="AQ558" i="4"/>
  <c r="AA558" i="4"/>
  <c r="R400" i="4"/>
  <c r="Z400" i="4"/>
  <c r="AQ400" i="4"/>
  <c r="AA400" i="4"/>
  <c r="R559" i="4"/>
  <c r="AQ559" i="4"/>
  <c r="AA559" i="4"/>
  <c r="R560" i="4"/>
  <c r="Z560" i="4"/>
  <c r="AQ560" i="4"/>
  <c r="AA560" i="4"/>
  <c r="R561" i="4"/>
  <c r="AQ561" i="4"/>
  <c r="AA561" i="4"/>
  <c r="R563" i="4"/>
  <c r="Z563" i="4"/>
  <c r="AQ563" i="4"/>
  <c r="AA563" i="4"/>
  <c r="R564" i="4"/>
  <c r="AQ564" i="4"/>
  <c r="AA564" i="4"/>
  <c r="R565" i="4"/>
  <c r="AQ565" i="4"/>
  <c r="AA565" i="4"/>
  <c r="R566" i="4"/>
  <c r="Z566" i="4"/>
  <c r="AQ566" i="4"/>
  <c r="AA566" i="4"/>
  <c r="R567" i="4"/>
  <c r="AQ567" i="4"/>
  <c r="AA567" i="4"/>
  <c r="R568" i="4"/>
  <c r="Z568" i="4"/>
  <c r="AQ568" i="4"/>
  <c r="AA568" i="4"/>
  <c r="R575" i="4"/>
  <c r="Z575" i="4"/>
  <c r="AQ575" i="4"/>
  <c r="AA575" i="4"/>
  <c r="R569" i="4"/>
  <c r="AQ569" i="4"/>
  <c r="AA569" i="4"/>
  <c r="R571" i="4"/>
  <c r="AQ571" i="4"/>
  <c r="AA571" i="4"/>
  <c r="R572" i="4"/>
  <c r="AQ572" i="4"/>
  <c r="AA572" i="4"/>
  <c r="R573" i="4"/>
  <c r="AQ573" i="4"/>
  <c r="AA573" i="4"/>
  <c r="R574" i="4"/>
  <c r="AQ574" i="4"/>
  <c r="AA574" i="4"/>
  <c r="R576" i="4"/>
  <c r="AQ576" i="4"/>
  <c r="AA576" i="4"/>
  <c r="R577" i="4"/>
  <c r="J577" i="4"/>
  <c r="AP577" i="4" s="1"/>
  <c r="AQ577" i="4"/>
  <c r="AA577" i="4"/>
  <c r="R578" i="4"/>
  <c r="Z578" i="4"/>
  <c r="AQ578" i="4"/>
  <c r="AA578" i="4"/>
  <c r="R579" i="4"/>
  <c r="Z579" i="4"/>
  <c r="AQ579" i="4"/>
  <c r="AA579" i="4"/>
  <c r="R580" i="4"/>
  <c r="J580" i="4"/>
  <c r="AQ580" i="4"/>
  <c r="AA580" i="4"/>
  <c r="R581" i="4"/>
  <c r="J581" i="4"/>
  <c r="AP581" i="4" s="1"/>
  <c r="Z581" i="4"/>
  <c r="AQ581" i="4"/>
  <c r="AA581" i="4"/>
  <c r="R582" i="4"/>
  <c r="AQ582" i="4"/>
  <c r="AA582" i="4"/>
  <c r="R583" i="4"/>
  <c r="J583" i="4"/>
  <c r="AQ583" i="4"/>
  <c r="AA583" i="4"/>
  <c r="R584" i="4"/>
  <c r="AQ584" i="4"/>
  <c r="AA584" i="4"/>
  <c r="R585" i="4"/>
  <c r="J585" i="4"/>
  <c r="AP585" i="4" s="1"/>
  <c r="AQ585" i="4"/>
  <c r="AA585" i="4"/>
  <c r="R586" i="4"/>
  <c r="J586" i="4"/>
  <c r="AP586" i="4" s="1"/>
  <c r="AQ586" i="4"/>
  <c r="AA586" i="4"/>
  <c r="R589" i="4"/>
  <c r="J589" i="4"/>
  <c r="AP589" i="4" s="1"/>
  <c r="AQ589" i="4"/>
  <c r="AA589" i="4"/>
  <c r="R590" i="4"/>
  <c r="Z590" i="4"/>
  <c r="AQ590" i="4"/>
  <c r="AA590" i="4"/>
  <c r="R591" i="4"/>
  <c r="AQ591" i="4"/>
  <c r="AA591" i="4"/>
  <c r="R592" i="4"/>
  <c r="J592" i="4"/>
  <c r="AP592" i="4" s="1"/>
  <c r="AQ592" i="4"/>
  <c r="AA592" i="4"/>
  <c r="R593" i="4"/>
  <c r="J593" i="4"/>
  <c r="AP593" i="4" s="1"/>
  <c r="AQ593" i="4"/>
  <c r="AA593" i="4"/>
  <c r="R595" i="4"/>
  <c r="J595" i="4"/>
  <c r="AP595" i="4" s="1"/>
  <c r="AQ595" i="4"/>
  <c r="AA595" i="4"/>
  <c r="R596" i="4"/>
  <c r="J596" i="4"/>
  <c r="AP596" i="4" s="1"/>
  <c r="AQ596" i="4"/>
  <c r="AA596" i="4"/>
  <c r="R597" i="4"/>
  <c r="AQ597" i="4"/>
  <c r="AA597" i="4"/>
  <c r="R598" i="4"/>
  <c r="Z598" i="4"/>
  <c r="AQ598" i="4"/>
  <c r="AA598" i="4"/>
  <c r="R599" i="4"/>
  <c r="J599" i="4"/>
  <c r="AP599" i="4" s="1"/>
  <c r="AQ599" i="4"/>
  <c r="AA599" i="4"/>
  <c r="R600" i="4"/>
  <c r="J600" i="4"/>
  <c r="AP600" i="4" s="1"/>
  <c r="AQ600" i="4"/>
  <c r="AA600" i="4"/>
  <c r="R601" i="4"/>
  <c r="J601" i="4"/>
  <c r="AP601" i="4" s="1"/>
  <c r="AQ601" i="4"/>
  <c r="AA601" i="4"/>
  <c r="R603" i="4"/>
  <c r="Z603" i="4"/>
  <c r="AQ603" i="4"/>
  <c r="AA603" i="4"/>
  <c r="R605" i="4"/>
  <c r="J605" i="4"/>
  <c r="AQ605" i="4"/>
  <c r="AA605" i="4"/>
  <c r="R607" i="4"/>
  <c r="AQ607" i="4"/>
  <c r="AA607" i="4"/>
  <c r="R609" i="4"/>
  <c r="J609" i="4"/>
  <c r="AQ609" i="4"/>
  <c r="AA609" i="4"/>
  <c r="R610" i="4"/>
  <c r="AQ610" i="4"/>
  <c r="AA610" i="4"/>
  <c r="R611" i="4"/>
  <c r="J611" i="4"/>
  <c r="AQ611" i="4"/>
  <c r="AA611" i="4"/>
  <c r="R612" i="4"/>
  <c r="J612" i="4"/>
  <c r="AP612" i="4" s="1"/>
  <c r="AQ612" i="4"/>
  <c r="AA612" i="4"/>
  <c r="R613" i="4"/>
  <c r="J613" i="4"/>
  <c r="AQ613" i="4"/>
  <c r="AA613" i="4"/>
  <c r="R614" i="4"/>
  <c r="J614" i="4"/>
  <c r="AP614" i="4" s="1"/>
  <c r="AQ614" i="4"/>
  <c r="AA614" i="4"/>
  <c r="R615" i="4"/>
  <c r="J615" i="4"/>
  <c r="AP615" i="4" s="1"/>
  <c r="AQ615" i="4"/>
  <c r="AA615" i="4"/>
  <c r="R617" i="4"/>
  <c r="AQ617" i="4"/>
  <c r="AA617" i="4"/>
  <c r="R618" i="4"/>
  <c r="J618" i="4"/>
  <c r="AP618" i="4" s="1"/>
  <c r="AQ618" i="4"/>
  <c r="AA618" i="4"/>
  <c r="R619" i="4"/>
  <c r="AQ619" i="4"/>
  <c r="AA619" i="4"/>
  <c r="R620" i="4"/>
  <c r="AQ620" i="4"/>
  <c r="AA620" i="4"/>
  <c r="R621" i="4"/>
  <c r="J621" i="4"/>
  <c r="AP621" i="4" s="1"/>
  <c r="AQ621" i="4"/>
  <c r="AA621" i="4"/>
  <c r="R622" i="4"/>
  <c r="Z622" i="4"/>
  <c r="AQ622" i="4"/>
  <c r="AA622" i="4"/>
  <c r="R623" i="4"/>
  <c r="Z623" i="4"/>
  <c r="AQ623" i="4"/>
  <c r="AA623" i="4"/>
  <c r="R624" i="4"/>
  <c r="J624" i="4"/>
  <c r="AQ624" i="4"/>
  <c r="AA624" i="4"/>
  <c r="R625" i="4"/>
  <c r="J625" i="4"/>
  <c r="AQ625" i="4"/>
  <c r="AA625" i="4"/>
  <c r="R626" i="4"/>
  <c r="Z626" i="4"/>
  <c r="AQ626" i="4"/>
  <c r="AA626" i="4"/>
  <c r="R627" i="4"/>
  <c r="Z627" i="4"/>
  <c r="AQ627" i="4"/>
  <c r="AA627" i="4"/>
  <c r="R629" i="4"/>
  <c r="J629" i="4"/>
  <c r="AP629" i="4" s="1"/>
  <c r="AQ629" i="4"/>
  <c r="AA629" i="4"/>
  <c r="R630" i="4"/>
  <c r="Z630" i="4"/>
  <c r="AQ630" i="4"/>
  <c r="AA630" i="4"/>
  <c r="R631" i="4"/>
  <c r="AQ631" i="4"/>
  <c r="AA631" i="4"/>
  <c r="AO631" i="4" s="1"/>
  <c r="R632" i="4"/>
  <c r="AQ632" i="4"/>
  <c r="AA632" i="4"/>
  <c r="R633" i="4"/>
  <c r="Z633" i="4"/>
  <c r="AQ633" i="4"/>
  <c r="AA633" i="4"/>
  <c r="R635" i="4"/>
  <c r="Z635" i="4"/>
  <c r="AQ635" i="4"/>
  <c r="AA635" i="4"/>
  <c r="R637" i="4"/>
  <c r="Z637" i="4"/>
  <c r="AQ637" i="4"/>
  <c r="AA637" i="4"/>
  <c r="R639" i="4"/>
  <c r="J639" i="4"/>
  <c r="AP639" i="4" s="1"/>
  <c r="AQ639" i="4"/>
  <c r="AA639" i="4"/>
  <c r="R640" i="4"/>
  <c r="Z640" i="4"/>
  <c r="AQ640" i="4"/>
  <c r="AA640" i="4"/>
  <c r="R641" i="4"/>
  <c r="Z641" i="4"/>
  <c r="AQ641" i="4"/>
  <c r="AA641" i="4"/>
  <c r="R642" i="4"/>
  <c r="J642" i="4"/>
  <c r="AP642" i="4" s="1"/>
  <c r="AQ642" i="4"/>
  <c r="AA642" i="4"/>
  <c r="R643" i="4"/>
  <c r="Z643" i="4"/>
  <c r="AQ643" i="4"/>
  <c r="AA643" i="4"/>
  <c r="R644" i="4"/>
  <c r="J644" i="4"/>
  <c r="AP644" i="4" s="1"/>
  <c r="AQ644" i="4"/>
  <c r="AA644" i="4"/>
  <c r="R646" i="4"/>
  <c r="J646" i="4"/>
  <c r="AP646" i="4" s="1"/>
  <c r="AQ646" i="4"/>
  <c r="AA646" i="4"/>
  <c r="R647" i="4"/>
  <c r="Z647" i="4"/>
  <c r="AQ647" i="4"/>
  <c r="AA647" i="4"/>
  <c r="R648" i="4"/>
  <c r="Z648" i="4"/>
  <c r="AQ648" i="4"/>
  <c r="AA648" i="4"/>
  <c r="R649" i="4"/>
  <c r="AQ649" i="4"/>
  <c r="AA649" i="4"/>
  <c r="R651" i="4"/>
  <c r="Z651" i="4"/>
  <c r="AQ651" i="4"/>
  <c r="AA651" i="4"/>
  <c r="R652" i="4"/>
  <c r="Z652" i="4"/>
  <c r="AQ652" i="4"/>
  <c r="AA652" i="4"/>
  <c r="R655" i="4"/>
  <c r="J655" i="4"/>
  <c r="AQ655" i="4"/>
  <c r="AA655" i="4"/>
  <c r="R656" i="4"/>
  <c r="Z656" i="4"/>
  <c r="AQ656" i="4"/>
  <c r="AA656" i="4"/>
  <c r="R657" i="4"/>
  <c r="Z657" i="4"/>
  <c r="AQ657" i="4"/>
  <c r="AA657" i="4"/>
  <c r="R658" i="4"/>
  <c r="J658" i="4"/>
  <c r="AP658" i="4" s="1"/>
  <c r="AQ658" i="4"/>
  <c r="AA658" i="4"/>
  <c r="R659" i="4"/>
  <c r="J659" i="4"/>
  <c r="AQ659" i="4"/>
  <c r="AA659" i="4"/>
  <c r="R297" i="4"/>
  <c r="Z297" i="4"/>
  <c r="AQ297" i="4"/>
  <c r="AA297" i="4"/>
  <c r="R661" i="4"/>
  <c r="Z661" i="4"/>
  <c r="AQ661" i="4"/>
  <c r="AA661" i="4"/>
  <c r="R662" i="4"/>
  <c r="J662" i="4"/>
  <c r="AP662" i="4" s="1"/>
  <c r="AQ662" i="4"/>
  <c r="AA662" i="4"/>
  <c r="R663" i="4"/>
  <c r="Z663" i="4"/>
  <c r="AQ663" i="4"/>
  <c r="AA663" i="4"/>
  <c r="R664" i="4"/>
  <c r="Z664" i="4"/>
  <c r="AQ664" i="4"/>
  <c r="AA664" i="4"/>
  <c r="R665" i="4"/>
  <c r="J665" i="4"/>
  <c r="AQ665" i="4"/>
  <c r="AA665" i="4"/>
  <c r="R666" i="4"/>
  <c r="Z666" i="4"/>
  <c r="AQ666" i="4"/>
  <c r="AA666" i="4"/>
  <c r="R667" i="4"/>
  <c r="Z667" i="4"/>
  <c r="AQ667" i="4"/>
  <c r="AA667" i="4"/>
  <c r="R668" i="4"/>
  <c r="AQ668" i="4"/>
  <c r="AA668" i="4"/>
  <c r="R669" i="4"/>
  <c r="J669" i="4"/>
  <c r="AP669" i="4" s="1"/>
  <c r="AQ669" i="4"/>
  <c r="AA669" i="4"/>
  <c r="R670" i="4"/>
  <c r="J670" i="4"/>
  <c r="AP670" i="4" s="1"/>
  <c r="AQ670" i="4"/>
  <c r="AA670" i="4"/>
  <c r="AO670" i="4" s="1"/>
  <c r="R671" i="4"/>
  <c r="J671" i="4"/>
  <c r="AP671" i="4" s="1"/>
  <c r="AQ671" i="4"/>
  <c r="AA671" i="4"/>
  <c r="R672" i="4"/>
  <c r="J672" i="4"/>
  <c r="AP672" i="4" s="1"/>
  <c r="AQ672" i="4"/>
  <c r="AA672" i="4"/>
  <c r="R673" i="4"/>
  <c r="Z673" i="4"/>
  <c r="AQ673" i="4"/>
  <c r="AA673" i="4"/>
  <c r="R674" i="4"/>
  <c r="Z674" i="4"/>
  <c r="AQ674" i="4"/>
  <c r="AA674" i="4"/>
  <c r="R675" i="4"/>
  <c r="Z675" i="4"/>
  <c r="AQ675" i="4"/>
  <c r="AA675" i="4"/>
  <c r="R678" i="4"/>
  <c r="Z678" i="4"/>
  <c r="AQ678" i="4"/>
  <c r="AA678" i="4"/>
  <c r="R679" i="4"/>
  <c r="J679" i="4"/>
  <c r="AQ679" i="4"/>
  <c r="AA679" i="4"/>
  <c r="R681" i="4"/>
  <c r="Z681" i="4"/>
  <c r="AQ681" i="4"/>
  <c r="AA681" i="4"/>
  <c r="R68" i="4"/>
  <c r="J68" i="4"/>
  <c r="AQ68" i="4"/>
  <c r="AA68" i="4"/>
  <c r="R683" i="4"/>
  <c r="AQ683" i="4"/>
  <c r="AA683" i="4"/>
  <c r="R684" i="4"/>
  <c r="J684" i="4"/>
  <c r="AP684" i="4" s="1"/>
  <c r="AQ684" i="4"/>
  <c r="AA684" i="4"/>
  <c r="R685" i="4"/>
  <c r="J685" i="4"/>
  <c r="AQ685" i="4"/>
  <c r="AA685" i="4"/>
  <c r="R686" i="4"/>
  <c r="Z686" i="4"/>
  <c r="AQ686" i="4"/>
  <c r="AA686" i="4"/>
  <c r="R687" i="4"/>
  <c r="Z687" i="4"/>
  <c r="AQ687" i="4"/>
  <c r="AA687" i="4"/>
  <c r="R688" i="4"/>
  <c r="J688" i="4"/>
  <c r="AQ688" i="4"/>
  <c r="AA688" i="4"/>
  <c r="R689" i="4"/>
  <c r="J689" i="4"/>
  <c r="AP689" i="4" s="1"/>
  <c r="AQ689" i="4"/>
  <c r="AA689" i="4"/>
  <c r="R690" i="4"/>
  <c r="Z690" i="4"/>
  <c r="AQ690" i="4"/>
  <c r="AA690" i="4"/>
  <c r="R691" i="4"/>
  <c r="J691" i="4"/>
  <c r="AQ691" i="4"/>
  <c r="AA691" i="4"/>
  <c r="R692" i="4"/>
  <c r="Z692" i="4"/>
  <c r="AQ692" i="4"/>
  <c r="AA692" i="4"/>
  <c r="R693" i="4"/>
  <c r="J693" i="4"/>
  <c r="AQ693" i="4"/>
  <c r="AA693" i="4"/>
  <c r="R694" i="4"/>
  <c r="J694" i="4"/>
  <c r="AQ694" i="4"/>
  <c r="AA694" i="4"/>
  <c r="R695" i="4"/>
  <c r="Z695" i="4"/>
  <c r="AQ695" i="4"/>
  <c r="AA695" i="4"/>
  <c r="R696" i="4"/>
  <c r="J696" i="4"/>
  <c r="AQ696" i="4"/>
  <c r="AA696" i="4"/>
  <c r="R697" i="4"/>
  <c r="AQ697" i="4"/>
  <c r="AA697" i="4"/>
  <c r="R698" i="4"/>
  <c r="J698" i="4"/>
  <c r="AQ698" i="4"/>
  <c r="AA698" i="4"/>
  <c r="R700" i="4"/>
  <c r="J700" i="4"/>
  <c r="AQ700" i="4"/>
  <c r="AA700" i="4"/>
  <c r="R587" i="4"/>
  <c r="Z587" i="4"/>
  <c r="AQ587" i="4"/>
  <c r="AA587" i="4"/>
  <c r="R701" i="4"/>
  <c r="Z701" i="4"/>
  <c r="AQ701" i="4"/>
  <c r="AA701" i="4"/>
  <c r="R702" i="4"/>
  <c r="AQ702" i="4"/>
  <c r="AA702" i="4"/>
  <c r="R704" i="4"/>
  <c r="Z704" i="4"/>
  <c r="AQ704" i="4"/>
  <c r="AA704" i="4"/>
  <c r="R705" i="4"/>
  <c r="J705" i="4"/>
  <c r="AP705" i="4" s="1"/>
  <c r="AQ705" i="4"/>
  <c r="AA705" i="4"/>
  <c r="R706" i="4"/>
  <c r="J706" i="4"/>
  <c r="AQ706" i="4"/>
  <c r="AA706" i="4"/>
  <c r="R707" i="4"/>
  <c r="Z707" i="4"/>
  <c r="AQ707" i="4"/>
  <c r="AA707" i="4"/>
  <c r="R708" i="4"/>
  <c r="Z708" i="4"/>
  <c r="AQ708" i="4"/>
  <c r="AA708" i="4"/>
  <c r="R709" i="4"/>
  <c r="J709" i="4"/>
  <c r="AP709" i="4" s="1"/>
  <c r="AQ709" i="4"/>
  <c r="AA709" i="4"/>
  <c r="R710" i="4"/>
  <c r="AQ710" i="4"/>
  <c r="AA710" i="4"/>
  <c r="R711" i="4"/>
  <c r="J711" i="4"/>
  <c r="AP711" i="4" s="1"/>
  <c r="AQ711" i="4"/>
  <c r="AA711" i="4"/>
  <c r="R712" i="4"/>
  <c r="J712" i="4"/>
  <c r="AQ712" i="4"/>
  <c r="AA712" i="4"/>
  <c r="R713" i="4"/>
  <c r="Z713" i="4"/>
  <c r="AQ713" i="4"/>
  <c r="AA713" i="4"/>
  <c r="R714" i="4"/>
  <c r="Z714" i="4"/>
  <c r="AQ714" i="4"/>
  <c r="AA714" i="4"/>
  <c r="R715" i="4"/>
  <c r="AQ715" i="4"/>
  <c r="AA715" i="4"/>
  <c r="R716" i="4"/>
  <c r="Z716" i="4"/>
  <c r="AQ716" i="4"/>
  <c r="AA716" i="4"/>
  <c r="R717" i="4"/>
  <c r="Z717" i="4"/>
  <c r="AQ717" i="4"/>
  <c r="AA717" i="4"/>
  <c r="R718" i="4"/>
  <c r="J718" i="4"/>
  <c r="AP718" i="4" s="1"/>
  <c r="AQ718" i="4"/>
  <c r="AA718" i="4"/>
  <c r="R719" i="4"/>
  <c r="J719" i="4"/>
  <c r="AP719" i="4" s="1"/>
  <c r="AQ719" i="4"/>
  <c r="AA719" i="4"/>
  <c r="R720" i="4"/>
  <c r="Z720" i="4"/>
  <c r="AQ720" i="4"/>
  <c r="AA720" i="4"/>
  <c r="R721" i="4"/>
  <c r="Z721" i="4"/>
  <c r="AQ721" i="4"/>
  <c r="AA721" i="4"/>
  <c r="R722" i="4"/>
  <c r="J722" i="4"/>
  <c r="AQ722" i="4"/>
  <c r="AA722" i="4"/>
  <c r="R723" i="4"/>
  <c r="Z723" i="4"/>
  <c r="AQ723" i="4"/>
  <c r="AA723" i="4"/>
  <c r="R724" i="4"/>
  <c r="J724" i="4"/>
  <c r="AP724" i="4" s="1"/>
  <c r="AQ724" i="4"/>
  <c r="AA724" i="4"/>
  <c r="R726" i="4"/>
  <c r="AQ726" i="4"/>
  <c r="AA726" i="4"/>
  <c r="R727" i="4"/>
  <c r="J727" i="4"/>
  <c r="AQ727" i="4"/>
  <c r="AA727" i="4"/>
  <c r="R728" i="4"/>
  <c r="AQ728" i="4"/>
  <c r="AA728" i="4"/>
  <c r="R729" i="4"/>
  <c r="Z729" i="4"/>
  <c r="AQ729" i="4"/>
  <c r="AA729" i="4"/>
  <c r="R730" i="4"/>
  <c r="Z730" i="4"/>
  <c r="AQ730" i="4"/>
  <c r="AA730" i="4"/>
  <c r="R731" i="4"/>
  <c r="J731" i="4"/>
  <c r="AQ731" i="4"/>
  <c r="AA731" i="4"/>
  <c r="R732" i="4"/>
  <c r="Z732" i="4"/>
  <c r="AQ732" i="4"/>
  <c r="AA732" i="4"/>
  <c r="R733" i="4"/>
  <c r="J733" i="4"/>
  <c r="AP733" i="4" s="1"/>
  <c r="AQ733" i="4"/>
  <c r="AA733" i="4"/>
  <c r="R734" i="4"/>
  <c r="AQ734" i="4"/>
  <c r="AA734" i="4"/>
  <c r="R735" i="4"/>
  <c r="J735" i="4"/>
  <c r="AQ735" i="4"/>
  <c r="AA735" i="4"/>
  <c r="R736" i="4"/>
  <c r="AQ736" i="4"/>
  <c r="AA736" i="4"/>
  <c r="R737" i="4"/>
  <c r="AQ737" i="4"/>
  <c r="AA737" i="4"/>
  <c r="R738" i="4"/>
  <c r="Z738" i="4"/>
  <c r="AQ738" i="4"/>
  <c r="AA738" i="4"/>
  <c r="R739" i="4"/>
  <c r="J739" i="4"/>
  <c r="AQ739" i="4"/>
  <c r="AA739" i="4"/>
  <c r="R741" i="4"/>
  <c r="AQ741" i="4"/>
  <c r="AA741" i="4"/>
  <c r="R742" i="4"/>
  <c r="AQ742" i="4"/>
  <c r="AA742" i="4"/>
  <c r="R743" i="4"/>
  <c r="Z743" i="4"/>
  <c r="AQ743" i="4"/>
  <c r="AA743" i="4"/>
  <c r="R744" i="4"/>
  <c r="J744" i="4"/>
  <c r="AP744" i="4" s="1"/>
  <c r="AQ744" i="4"/>
  <c r="AA744" i="4"/>
  <c r="R745" i="4"/>
  <c r="AQ745" i="4"/>
  <c r="AA745" i="4"/>
  <c r="R746" i="4"/>
  <c r="AQ746" i="4"/>
  <c r="AA746" i="4"/>
  <c r="R419" i="4"/>
  <c r="Z419" i="4"/>
  <c r="AQ419" i="4"/>
  <c r="AA419" i="4"/>
  <c r="R409" i="4"/>
  <c r="AQ409" i="4"/>
  <c r="AA409" i="4"/>
  <c r="Z502" i="4"/>
  <c r="J502" i="4"/>
  <c r="AP502" i="4" s="1"/>
  <c r="Z497" i="4"/>
  <c r="Z493" i="4"/>
  <c r="J493" i="4"/>
  <c r="AP493" i="4" s="1"/>
  <c r="Z486" i="4"/>
  <c r="J457" i="4"/>
  <c r="AP457" i="4" s="1"/>
  <c r="Z449" i="4"/>
  <c r="J449" i="4"/>
  <c r="AP449" i="4" s="1"/>
  <c r="J446" i="4"/>
  <c r="AP446" i="4" s="1"/>
  <c r="Z436" i="4"/>
  <c r="J436" i="4"/>
  <c r="J428" i="4"/>
  <c r="AP428" i="4" s="1"/>
  <c r="J388" i="4"/>
  <c r="Z388" i="4"/>
  <c r="J380" i="4"/>
  <c r="AP380" i="4" s="1"/>
  <c r="Z380" i="4"/>
  <c r="J356" i="4"/>
  <c r="AP356" i="4" s="1"/>
  <c r="Z356" i="4"/>
  <c r="J542" i="4"/>
  <c r="AP542" i="4" s="1"/>
  <c r="J513" i="4"/>
  <c r="AP513" i="4" s="1"/>
  <c r="J509" i="4"/>
  <c r="AP509" i="4" s="1"/>
  <c r="Z500" i="4"/>
  <c r="Z496" i="4"/>
  <c r="Z485" i="4"/>
  <c r="J475" i="4"/>
  <c r="AP475" i="4" s="1"/>
  <c r="Z468" i="4"/>
  <c r="Z452" i="4"/>
  <c r="Z431" i="4"/>
  <c r="Z424" i="4"/>
  <c r="Z416" i="4"/>
  <c r="Z414" i="4"/>
  <c r="J351" i="4"/>
  <c r="AP351" i="4" s="1"/>
  <c r="Z351" i="4"/>
  <c r="J517" i="4"/>
  <c r="AP517" i="4" s="1"/>
  <c r="Z515" i="4"/>
  <c r="J515" i="4"/>
  <c r="AP515" i="4" s="1"/>
  <c r="Z495" i="4"/>
  <c r="J495" i="4"/>
  <c r="AP495" i="4" s="1"/>
  <c r="Z489" i="4"/>
  <c r="J489" i="4"/>
  <c r="AP489" i="4" s="1"/>
  <c r="J471" i="4"/>
  <c r="Z464" i="4"/>
  <c r="Z451" i="4"/>
  <c r="Z439" i="4"/>
  <c r="J439" i="4"/>
  <c r="AP439" i="4" s="1"/>
  <c r="Z430" i="4"/>
  <c r="Z427" i="4"/>
  <c r="Z418" i="4"/>
  <c r="Z415" i="4"/>
  <c r="Z413" i="4"/>
  <c r="J376" i="4"/>
  <c r="AP376" i="4" s="1"/>
  <c r="J372" i="4"/>
  <c r="AP372" i="4" s="1"/>
  <c r="Z372" i="4"/>
  <c r="J368" i="4"/>
  <c r="AP368" i="4" s="1"/>
  <c r="Z368" i="4"/>
  <c r="J366" i="4"/>
  <c r="AP366" i="4" s="1"/>
  <c r="J345" i="4"/>
  <c r="AP345" i="4" s="1"/>
  <c r="Z345" i="4"/>
  <c r="J334" i="4"/>
  <c r="AP334" i="4" s="1"/>
  <c r="Z334" i="4"/>
  <c r="J498" i="4"/>
  <c r="Z494" i="4"/>
  <c r="J494" i="4"/>
  <c r="AP494" i="4" s="1"/>
  <c r="J487" i="4"/>
  <c r="AP487" i="4" s="1"/>
  <c r="Z481" i="4"/>
  <c r="J479" i="4"/>
  <c r="J460" i="4"/>
  <c r="AP460" i="4" s="1"/>
  <c r="Z437" i="4"/>
  <c r="Z433" i="4"/>
  <c r="Z426" i="4"/>
  <c r="Z423" i="4"/>
  <c r="J423" i="4"/>
  <c r="AP423" i="4" s="1"/>
  <c r="J405" i="4"/>
  <c r="AP405" i="4" s="1"/>
  <c r="J396" i="4"/>
  <c r="AP396" i="4" s="1"/>
  <c r="J363" i="4"/>
  <c r="AP363" i="4" s="1"/>
  <c r="Z363" i="4"/>
  <c r="J359" i="4"/>
  <c r="AP359" i="4" s="1"/>
  <c r="Z359" i="4"/>
  <c r="J348" i="4"/>
  <c r="Z407" i="4"/>
  <c r="Z399" i="4"/>
  <c r="Z386" i="4"/>
  <c r="Z383" i="4"/>
  <c r="Z365" i="4"/>
  <c r="J350" i="4"/>
  <c r="AP350" i="4" s="1"/>
  <c r="Z350" i="4"/>
  <c r="J398" i="4"/>
  <c r="AP398" i="4" s="1"/>
  <c r="Z398" i="4"/>
  <c r="J331" i="4"/>
  <c r="Z331" i="4"/>
  <c r="J360" i="4"/>
  <c r="AP360" i="4" s="1"/>
  <c r="Z360" i="4"/>
  <c r="J354" i="4"/>
  <c r="AP354" i="4" s="1"/>
  <c r="Z354" i="4"/>
  <c r="J349" i="4"/>
  <c r="AP349" i="4" s="1"/>
  <c r="Z349" i="4"/>
  <c r="J347" i="4"/>
  <c r="AP347" i="4" s="1"/>
  <c r="Z347" i="4"/>
  <c r="Z344" i="4"/>
  <c r="J336" i="4"/>
  <c r="AP336" i="4" s="1"/>
  <c r="Z336" i="4"/>
  <c r="J333" i="4"/>
  <c r="AP333" i="4" s="1"/>
  <c r="Z333" i="4"/>
  <c r="J358" i="4"/>
  <c r="AP358" i="4" s="1"/>
  <c r="Z358" i="4"/>
  <c r="J353" i="4"/>
  <c r="AP353" i="4" s="1"/>
  <c r="Z353" i="4"/>
  <c r="J346" i="4"/>
  <c r="AP346" i="4" s="1"/>
  <c r="Z346" i="4"/>
  <c r="Z339" i="4"/>
  <c r="J335" i="4"/>
  <c r="AP335" i="4" s="1"/>
  <c r="Z335" i="4"/>
  <c r="J332" i="4"/>
  <c r="AP332" i="4" s="1"/>
  <c r="Z332" i="4"/>
  <c r="Z326" i="4"/>
  <c r="Z325" i="4"/>
  <c r="Z322" i="4"/>
  <c r="Z321" i="4"/>
  <c r="Z320" i="4"/>
  <c r="Z314" i="4"/>
  <c r="Z310" i="4"/>
  <c r="Z306" i="4"/>
  <c r="Z305" i="4"/>
  <c r="Z300" i="4"/>
  <c r="Z299" i="4"/>
  <c r="J290" i="4"/>
  <c r="J288" i="4"/>
  <c r="AP288" i="4" s="1"/>
  <c r="J286" i="4"/>
  <c r="AP286" i="4" s="1"/>
  <c r="J278" i="4"/>
  <c r="AP278" i="4" s="1"/>
  <c r="J277" i="4"/>
  <c r="AP277" i="4" s="1"/>
  <c r="J230" i="4"/>
  <c r="AP230" i="4" s="1"/>
  <c r="J229" i="4"/>
  <c r="AP229" i="4" s="1"/>
  <c r="J226" i="4"/>
  <c r="AP226" i="4" s="1"/>
  <c r="J225" i="4"/>
  <c r="Z221" i="4"/>
  <c r="Z212" i="4"/>
  <c r="Z222" i="4"/>
  <c r="Z219" i="4"/>
  <c r="Z215" i="4"/>
  <c r="Z208" i="4"/>
  <c r="Z220" i="4"/>
  <c r="Z216" i="4"/>
  <c r="Z210" i="4"/>
  <c r="Z202" i="4"/>
  <c r="J26" i="4"/>
  <c r="J25" i="4"/>
  <c r="AP25" i="4" s="1"/>
  <c r="J24" i="4"/>
  <c r="J23" i="4"/>
  <c r="AP23" i="4" s="1"/>
  <c r="J22" i="4"/>
  <c r="AP22" i="4" s="1"/>
  <c r="J20" i="4"/>
  <c r="AP20" i="4" s="1"/>
  <c r="J19" i="4"/>
  <c r="AP19" i="4" s="1"/>
  <c r="J18" i="4"/>
  <c r="J17" i="4"/>
  <c r="AP17" i="4" s="1"/>
  <c r="J15" i="4"/>
  <c r="AP15" i="4" s="1"/>
  <c r="J14" i="4"/>
  <c r="J13" i="4"/>
  <c r="AP13" i="4" s="1"/>
  <c r="J11" i="4"/>
  <c r="AP11" i="4" s="1"/>
  <c r="J9" i="4"/>
  <c r="J8" i="4"/>
  <c r="J508" i="4"/>
  <c r="AP508" i="4" s="1"/>
  <c r="Z463" i="4"/>
  <c r="J507" i="4"/>
  <c r="AP507" i="4" s="1"/>
  <c r="J491" i="4"/>
  <c r="AP491" i="4" s="1"/>
  <c r="Z492" i="4"/>
  <c r="J467" i="4"/>
  <c r="Z340" i="4"/>
  <c r="Z444" i="4"/>
  <c r="J440" i="4"/>
  <c r="J506" i="4"/>
  <c r="AP506" i="4" s="1"/>
  <c r="J476" i="4"/>
  <c r="J480" i="4"/>
  <c r="AP480" i="4" s="1"/>
  <c r="Z298" i="4"/>
  <c r="Z303" i="4"/>
  <c r="J516" i="4"/>
  <c r="AP516" i="4" s="1"/>
  <c r="J522" i="4"/>
  <c r="AP522" i="4" s="1"/>
  <c r="J533" i="4"/>
  <c r="J540" i="4"/>
  <c r="AP540" i="4" s="1"/>
  <c r="J547" i="4"/>
  <c r="AP547" i="4" s="1"/>
  <c r="J623" i="4"/>
  <c r="AP623" i="4" s="1"/>
  <c r="J738" i="4"/>
  <c r="AP738" i="4" s="1"/>
  <c r="J704" i="4"/>
  <c r="AP704" i="4" s="1"/>
  <c r="J297" i="4"/>
  <c r="AP297" i="4" s="1"/>
  <c r="J713" i="4"/>
  <c r="AP713" i="4" s="1"/>
  <c r="Z138" i="4"/>
  <c r="J640" i="4"/>
  <c r="AP640" i="4" s="1"/>
  <c r="J648" i="4"/>
  <c r="AP648" i="4" s="1"/>
  <c r="J263" i="4"/>
  <c r="AP263" i="4" s="1"/>
  <c r="J408" i="4"/>
  <c r="AP408" i="4" s="1"/>
  <c r="Z75" i="4"/>
  <c r="J252" i="4"/>
  <c r="AP252" i="4" s="1"/>
  <c r="J172" i="4"/>
  <c r="AP172" i="4" s="1"/>
  <c r="Z90" i="4"/>
  <c r="J673" i="4"/>
  <c r="AP673" i="4" s="1"/>
  <c r="Z126" i="4"/>
  <c r="Z95" i="4"/>
  <c r="Z64" i="4"/>
  <c r="J158" i="4"/>
  <c r="Z655" i="4"/>
  <c r="J633" i="4"/>
  <c r="AP633" i="4" s="1"/>
  <c r="Z621" i="4"/>
  <c r="Z595" i="4"/>
  <c r="J367" i="4"/>
  <c r="J274" i="4"/>
  <c r="AP274" i="4" s="1"/>
  <c r="Z254" i="4"/>
  <c r="Z186" i="4"/>
  <c r="Z100" i="4"/>
  <c r="J39" i="4"/>
  <c r="AP39" i="4" s="1"/>
  <c r="Z700" i="4"/>
  <c r="J419" i="4"/>
  <c r="AP419" i="4" s="1"/>
  <c r="Z715" i="4"/>
  <c r="J715" i="4"/>
  <c r="AP715" i="4" s="1"/>
  <c r="J630" i="4"/>
  <c r="AP630" i="4" s="1"/>
  <c r="Z564" i="4"/>
  <c r="J564" i="4"/>
  <c r="AP564" i="4" s="1"/>
  <c r="J307" i="4"/>
  <c r="AP307" i="4" s="1"/>
  <c r="Z307" i="4"/>
  <c r="J302" i="4"/>
  <c r="AP302" i="4" s="1"/>
  <c r="Z302" i="4"/>
  <c r="J666" i="4"/>
  <c r="AP666" i="4" s="1"/>
  <c r="J619" i="4"/>
  <c r="AP619" i="4" s="1"/>
  <c r="Z619" i="4"/>
  <c r="Z599" i="4"/>
  <c r="Z371" i="4"/>
  <c r="J361" i="4"/>
  <c r="AP361" i="4" s="1"/>
  <c r="Z279" i="4"/>
  <c r="Z233" i="4"/>
  <c r="J163" i="4"/>
  <c r="Z650" i="4"/>
  <c r="Z116" i="4"/>
  <c r="Z264" i="4"/>
  <c r="J120" i="4"/>
  <c r="AP120" i="4" s="1"/>
  <c r="J93" i="4"/>
  <c r="AP93" i="4" s="1"/>
  <c r="J86" i="4"/>
  <c r="AP86" i="4" s="1"/>
  <c r="Z176" i="4"/>
  <c r="Z97" i="4"/>
  <c r="Z711" i="4"/>
  <c r="Z642" i="4"/>
  <c r="J598" i="4"/>
  <c r="AP598" i="4" s="1"/>
  <c r="J563" i="4"/>
  <c r="AP563" i="4" s="1"/>
  <c r="J553" i="4"/>
  <c r="AP553" i="4" s="1"/>
  <c r="J530" i="4"/>
  <c r="Z395" i="4"/>
  <c r="J268" i="4"/>
  <c r="AP268" i="4" s="1"/>
  <c r="J255" i="4"/>
  <c r="J241" i="4"/>
  <c r="AP241" i="4" s="1"/>
  <c r="J240" i="4"/>
  <c r="AP240" i="4" s="1"/>
  <c r="J103" i="4"/>
  <c r="AP103" i="4" s="1"/>
  <c r="Z653" i="4"/>
  <c r="Z56" i="4"/>
  <c r="J717" i="4"/>
  <c r="Z691" i="4"/>
  <c r="Z669" i="4"/>
  <c r="Z665" i="4"/>
  <c r="J641" i="4"/>
  <c r="AP641" i="4" s="1"/>
  <c r="J635" i="4"/>
  <c r="AP635" i="4" s="1"/>
  <c r="Z600" i="4"/>
  <c r="J391" i="4"/>
  <c r="AP391" i="4" s="1"/>
  <c r="J369" i="4"/>
  <c r="AP369" i="4" s="1"/>
  <c r="Z82" i="4"/>
  <c r="J51" i="4"/>
  <c r="AP51" i="4" s="1"/>
  <c r="Z583" i="4"/>
  <c r="J578" i="4"/>
  <c r="AP578" i="4" s="1"/>
  <c r="J556" i="4"/>
  <c r="AP556" i="4" s="1"/>
  <c r="J135" i="4"/>
  <c r="AP135" i="4" s="1"/>
  <c r="Z724" i="4"/>
  <c r="J714" i="4"/>
  <c r="AP714" i="4" s="1"/>
  <c r="Z706" i="4"/>
  <c r="J692" i="4"/>
  <c r="AP692" i="4" s="1"/>
  <c r="J647" i="4"/>
  <c r="AP647" i="4" s="1"/>
  <c r="J637" i="4"/>
  <c r="AP637" i="4" s="1"/>
  <c r="Z644" i="4"/>
  <c r="J632" i="4"/>
  <c r="AP632" i="4" s="1"/>
  <c r="Z632" i="4"/>
  <c r="Z733" i="4"/>
  <c r="J716" i="4"/>
  <c r="AP716" i="4" s="1"/>
  <c r="Z712" i="4"/>
  <c r="Z689" i="4"/>
  <c r="Z670" i="4"/>
  <c r="J743" i="4"/>
  <c r="AP743" i="4" s="1"/>
  <c r="J631" i="4"/>
  <c r="AP631" i="4" s="1"/>
  <c r="Z631" i="4"/>
  <c r="Z625" i="4"/>
  <c r="Z620" i="4"/>
  <c r="J620" i="4"/>
  <c r="AP620" i="4" s="1"/>
  <c r="J626" i="4"/>
  <c r="AP626" i="4" s="1"/>
  <c r="Z614" i="4"/>
  <c r="Z609" i="4"/>
  <c r="J590" i="4"/>
  <c r="AP590" i="4" s="1"/>
  <c r="J579" i="4"/>
  <c r="AP579" i="4" s="1"/>
  <c r="J575" i="4"/>
  <c r="AP575" i="4" s="1"/>
  <c r="J566" i="4"/>
  <c r="J560" i="4"/>
  <c r="AP560" i="4" s="1"/>
  <c r="J400" i="4"/>
  <c r="J554" i="4"/>
  <c r="AP554" i="4" s="1"/>
  <c r="J532" i="4"/>
  <c r="AP532" i="4" s="1"/>
  <c r="Z397" i="4"/>
  <c r="J378" i="4"/>
  <c r="AP378" i="4" s="1"/>
  <c r="Z541" i="4"/>
  <c r="Z198" i="4"/>
  <c r="J197" i="4"/>
  <c r="AP197" i="4" s="1"/>
  <c r="J152" i="4"/>
  <c r="AP152" i="4" s="1"/>
  <c r="J292" i="4"/>
  <c r="AP292" i="4" s="1"/>
  <c r="Z270" i="4"/>
  <c r="Z259" i="4"/>
  <c r="Z257" i="4"/>
  <c r="Z239" i="4"/>
  <c r="Z166" i="4"/>
  <c r="Z165" i="4"/>
  <c r="J136" i="4"/>
  <c r="AP136" i="4" s="1"/>
  <c r="J32" i="4"/>
  <c r="AP32" i="4" s="1"/>
  <c r="Z289" i="4"/>
  <c r="Z287" i="4"/>
  <c r="J231" i="4"/>
  <c r="AP231" i="4" s="1"/>
  <c r="Z157" i="4"/>
  <c r="Z153" i="4"/>
  <c r="J53" i="4"/>
  <c r="AP53" i="4" s="1"/>
  <c r="Z28" i="4"/>
  <c r="J409" i="4"/>
  <c r="AP409" i="4" s="1"/>
  <c r="Z409" i="4"/>
  <c r="Z744" i="4"/>
  <c r="J695" i="4"/>
  <c r="AP695" i="4" s="1"/>
  <c r="J690" i="4"/>
  <c r="AP690" i="4" s="1"/>
  <c r="Z684" i="4"/>
  <c r="Z679" i="4"/>
  <c r="J643" i="4"/>
  <c r="J627" i="4"/>
  <c r="AP627" i="4" s="1"/>
  <c r="J622" i="4"/>
  <c r="J617" i="4"/>
  <c r="AP617" i="4" s="1"/>
  <c r="Z617" i="4"/>
  <c r="Z577" i="4"/>
  <c r="Z574" i="4"/>
  <c r="J574" i="4"/>
  <c r="AP574" i="4" s="1"/>
  <c r="Z569" i="4"/>
  <c r="J569" i="4"/>
  <c r="AP569" i="4" s="1"/>
  <c r="Z567" i="4"/>
  <c r="J567" i="4"/>
  <c r="AP567" i="4" s="1"/>
  <c r="Z561" i="4"/>
  <c r="J561" i="4"/>
  <c r="AP561" i="4" s="1"/>
  <c r="Z551" i="4"/>
  <c r="J551" i="4"/>
  <c r="AP551" i="4" s="1"/>
  <c r="J546" i="4"/>
  <c r="AP546" i="4" s="1"/>
  <c r="Z546" i="4"/>
  <c r="Z584" i="4"/>
  <c r="J584" i="4"/>
  <c r="J603" i="4"/>
  <c r="Z572" i="4"/>
  <c r="J572" i="4"/>
  <c r="J568" i="4"/>
  <c r="Z565" i="4"/>
  <c r="J565" i="4"/>
  <c r="Z559" i="4"/>
  <c r="J559" i="4"/>
  <c r="AP559" i="4" s="1"/>
  <c r="Z549" i="4"/>
  <c r="Z539" i="4"/>
  <c r="J393" i="4"/>
  <c r="AP393" i="4" s="1"/>
  <c r="Z382" i="4"/>
  <c r="Z379" i="4"/>
  <c r="Z373" i="4"/>
  <c r="J294" i="4"/>
  <c r="AP294" i="4" s="1"/>
  <c r="Z272" i="4"/>
  <c r="Z269" i="4"/>
  <c r="Z266" i="4"/>
  <c r="J247" i="4"/>
  <c r="AP247" i="4" s="1"/>
  <c r="Z244" i="4"/>
  <c r="Z235" i="4"/>
  <c r="J201" i="4"/>
  <c r="AP201" i="4" s="1"/>
  <c r="Z201" i="4"/>
  <c r="J174" i="4"/>
  <c r="AP174" i="4" s="1"/>
  <c r="J168" i="4"/>
  <c r="AP168" i="4" s="1"/>
  <c r="J134" i="4"/>
  <c r="AP134" i="4" s="1"/>
  <c r="Z134" i="4"/>
  <c r="J528" i="4"/>
  <c r="AP528" i="4" s="1"/>
  <c r="J173" i="4"/>
  <c r="AP173" i="4" s="1"/>
  <c r="J171" i="4"/>
  <c r="AP171" i="4" s="1"/>
  <c r="J146" i="4"/>
  <c r="AP146" i="4" s="1"/>
  <c r="Z146" i="4"/>
  <c r="Z214" i="4"/>
  <c r="J214" i="4"/>
  <c r="AP214" i="4" s="1"/>
  <c r="J137" i="4"/>
  <c r="AP137" i="4" s="1"/>
  <c r="Z137" i="4"/>
  <c r="Z129" i="4"/>
  <c r="Z110" i="4"/>
  <c r="Z105" i="4"/>
  <c r="Z87" i="4"/>
  <c r="Z85" i="4"/>
  <c r="Z83" i="4"/>
  <c r="Z66" i="4"/>
  <c r="J45" i="4"/>
  <c r="AP45" i="4" s="1"/>
  <c r="J34" i="4"/>
  <c r="Z7" i="4"/>
  <c r="J49" i="4"/>
  <c r="AP49" i="4" s="1"/>
  <c r="Z739" i="4"/>
  <c r="Z731" i="4"/>
  <c r="J708" i="4"/>
  <c r="AP708" i="4" s="1"/>
  <c r="J701" i="4"/>
  <c r="J587" i="4"/>
  <c r="AP587" i="4" s="1"/>
  <c r="Z696" i="4"/>
  <c r="Z694" i="4"/>
  <c r="Z693" i="4"/>
  <c r="J687" i="4"/>
  <c r="AP687" i="4" s="1"/>
  <c r="J686" i="4"/>
  <c r="Z68" i="4"/>
  <c r="J678" i="4"/>
  <c r="AP678" i="4" s="1"/>
  <c r="J675" i="4"/>
  <c r="AP675" i="4" s="1"/>
  <c r="J674" i="4"/>
  <c r="AP674" i="4" s="1"/>
  <c r="Z671" i="4"/>
  <c r="J664" i="4"/>
  <c r="AP664" i="4" s="1"/>
  <c r="J663" i="4"/>
  <c r="J661" i="4"/>
  <c r="Z659" i="4"/>
  <c r="Z658" i="4"/>
  <c r="J652" i="4"/>
  <c r="AP652" i="4" s="1"/>
  <c r="J651" i="4"/>
  <c r="AP651" i="4" s="1"/>
  <c r="Z618" i="4"/>
  <c r="Z615" i="4"/>
  <c r="Z613" i="4"/>
  <c r="Z612" i="4"/>
  <c r="Z596" i="4"/>
  <c r="Z586" i="4"/>
  <c r="Z585" i="4"/>
  <c r="Z735" i="4"/>
  <c r="Z722" i="4"/>
  <c r="Z611" i="4"/>
  <c r="Z601" i="4"/>
  <c r="Z593" i="4"/>
  <c r="Z592" i="4"/>
  <c r="Z543" i="4"/>
  <c r="Z526" i="4"/>
  <c r="J411" i="4"/>
  <c r="AP411" i="4" s="1"/>
  <c r="J406" i="4"/>
  <c r="AP406" i="4" s="1"/>
  <c r="J387" i="4"/>
  <c r="AP387" i="4" s="1"/>
  <c r="J375" i="4"/>
  <c r="AP375" i="4" s="1"/>
  <c r="J364" i="4"/>
  <c r="J267" i="4"/>
  <c r="Z267" i="4"/>
  <c r="J262" i="4"/>
  <c r="AP262" i="4" s="1"/>
  <c r="Z262" i="4"/>
  <c r="Z544" i="4"/>
  <c r="Z525" i="4"/>
  <c r="Z283" i="4"/>
  <c r="J245" i="4"/>
  <c r="AP245" i="4" s="1"/>
  <c r="Z218" i="4"/>
  <c r="Z203" i="4"/>
  <c r="Z194" i="4"/>
  <c r="J189" i="4"/>
  <c r="J188" i="4"/>
  <c r="AP188" i="4" s="1"/>
  <c r="Z185" i="4"/>
  <c r="J184" i="4"/>
  <c r="AP184" i="4" s="1"/>
  <c r="J183" i="4"/>
  <c r="AP183" i="4" s="1"/>
  <c r="J182" i="4"/>
  <c r="AP182" i="4" s="1"/>
  <c r="J180" i="4"/>
  <c r="AP180" i="4" s="1"/>
  <c r="J179" i="4"/>
  <c r="AP179" i="4" s="1"/>
  <c r="J170" i="4"/>
  <c r="AP170" i="4" s="1"/>
  <c r="J167" i="4"/>
  <c r="J162" i="4"/>
  <c r="AP162" i="4" s="1"/>
  <c r="J160" i="4"/>
  <c r="Z155" i="4"/>
  <c r="Z154" i="4"/>
  <c r="Z150" i="4"/>
  <c r="Z149" i="4"/>
  <c r="Z143" i="4"/>
  <c r="Z141" i="4"/>
  <c r="Z125" i="4"/>
  <c r="J122" i="4"/>
  <c r="AP122" i="4" s="1"/>
  <c r="Z122" i="4"/>
  <c r="J265" i="4"/>
  <c r="AP265" i="4" s="1"/>
  <c r="J248" i="4"/>
  <c r="J236" i="4"/>
  <c r="AP236" i="4" s="1"/>
  <c r="Z145" i="4"/>
  <c r="J124" i="4"/>
  <c r="AP124" i="4" s="1"/>
  <c r="Z124" i="4"/>
  <c r="Z147" i="4"/>
  <c r="Z139" i="4"/>
  <c r="Z131" i="4"/>
  <c r="J123" i="4"/>
  <c r="AP123" i="4" s="1"/>
  <c r="Z123" i="4"/>
  <c r="Z113" i="4"/>
  <c r="Z112" i="4"/>
  <c r="Z111" i="4"/>
  <c r="Z108" i="4"/>
  <c r="Z106" i="4"/>
  <c r="Z104" i="4"/>
  <c r="Z101" i="4"/>
  <c r="Z98" i="4"/>
  <c r="Z94" i="4"/>
  <c r="Z92" i="4"/>
  <c r="Z84" i="4"/>
  <c r="Z81" i="4"/>
  <c r="Z78" i="4"/>
  <c r="Z77" i="4"/>
  <c r="Z69" i="4"/>
  <c r="Z62" i="4"/>
  <c r="Z59" i="4"/>
  <c r="Z70" i="4"/>
  <c r="J74" i="4"/>
  <c r="AP74" i="4" s="1"/>
  <c r="J72" i="4"/>
  <c r="AP72" i="4" s="1"/>
  <c r="J61" i="4"/>
  <c r="AP61" i="4" s="1"/>
  <c r="Z61" i="4"/>
  <c r="J46" i="4"/>
  <c r="AP46" i="4" s="1"/>
  <c r="J37" i="4"/>
  <c r="AP37" i="4" s="1"/>
  <c r="Z76" i="4"/>
  <c r="Z67" i="4"/>
  <c r="Z65" i="4"/>
  <c r="J52" i="4"/>
  <c r="J47" i="4"/>
  <c r="J40" i="4"/>
  <c r="J35" i="4"/>
  <c r="J33" i="4"/>
  <c r="J31" i="4"/>
  <c r="AP31" i="4" s="1"/>
  <c r="J30" i="4"/>
  <c r="AP30" i="4" s="1"/>
  <c r="Z30" i="4"/>
  <c r="J27" i="4"/>
  <c r="AP27" i="4" s="1"/>
  <c r="J178" i="4"/>
  <c r="AP178" i="4" s="1"/>
  <c r="Z649" i="4"/>
  <c r="J649" i="4"/>
  <c r="AP649" i="4" s="1"/>
  <c r="Z576" i="4"/>
  <c r="J576" i="4"/>
  <c r="Z573" i="4"/>
  <c r="J573" i="4"/>
  <c r="J746" i="4"/>
  <c r="Z746" i="4"/>
  <c r="Z607" i="4"/>
  <c r="J607" i="4"/>
  <c r="Z582" i="4"/>
  <c r="J582" i="4"/>
  <c r="Z726" i="4"/>
  <c r="J726" i="4"/>
  <c r="AP726" i="4" s="1"/>
  <c r="J535" i="4"/>
  <c r="AP535" i="4" s="1"/>
  <c r="J512" i="4"/>
  <c r="AP512" i="4" s="1"/>
  <c r="Z536" i="4"/>
  <c r="Z741" i="4"/>
  <c r="J741" i="4"/>
  <c r="Z531" i="4"/>
  <c r="J531" i="4"/>
  <c r="AP531" i="4" s="1"/>
  <c r="Z734" i="4"/>
  <c r="J734" i="4"/>
  <c r="AP734" i="4" s="1"/>
  <c r="J453" i="4"/>
  <c r="AP453" i="4" s="1"/>
  <c r="Z453" i="4"/>
  <c r="Z450" i="4"/>
  <c r="J450" i="4"/>
  <c r="AP450" i="4" s="1"/>
  <c r="Z448" i="4"/>
  <c r="J448" i="4"/>
  <c r="Z447" i="4"/>
  <c r="J447" i="4"/>
  <c r="AP447" i="4" s="1"/>
  <c r="Z538" i="4"/>
  <c r="J538" i="4"/>
  <c r="AP538" i="4" s="1"/>
  <c r="J477" i="4"/>
  <c r="Z477" i="4"/>
  <c r="Z57" i="4"/>
  <c r="J429" i="4"/>
  <c r="J545" i="4"/>
  <c r="Z99" i="4"/>
  <c r="Z434" i="4"/>
  <c r="Z260" i="4"/>
  <c r="Z745" i="4"/>
  <c r="J745" i="4"/>
  <c r="AP745" i="4" s="1"/>
  <c r="J737" i="4"/>
  <c r="AP737" i="4" s="1"/>
  <c r="Z737" i="4"/>
  <c r="J730" i="4"/>
  <c r="Z421" i="4"/>
  <c r="J732" i="4"/>
  <c r="AP732" i="4" s="1"/>
  <c r="J728" i="4"/>
  <c r="AP728" i="4" s="1"/>
  <c r="Z728" i="4"/>
  <c r="Z357" i="4"/>
  <c r="Z705" i="4"/>
  <c r="J519" i="4"/>
  <c r="AP519" i="4" s="1"/>
  <c r="Z469" i="4"/>
  <c r="J73" i="4"/>
  <c r="Z510" i="4"/>
  <c r="Z725" i="4"/>
  <c r="J660" i="4"/>
  <c r="AP660" i="4" s="1"/>
  <c r="AO725" i="4" l="1"/>
  <c r="AO518" i="4"/>
  <c r="AO40" i="4"/>
  <c r="AO600" i="4"/>
  <c r="AO344" i="4"/>
  <c r="AO579" i="4"/>
  <c r="AO563" i="4"/>
  <c r="AO508" i="4"/>
  <c r="AO535" i="4"/>
  <c r="AO423" i="4"/>
  <c r="AO411" i="4"/>
  <c r="AO363" i="4"/>
  <c r="AO677" i="4"/>
  <c r="AP40" i="4"/>
  <c r="AV739" i="12"/>
  <c r="AU739" i="12"/>
  <c r="AU707" i="12"/>
  <c r="AV707" i="12"/>
  <c r="AV595" i="12"/>
  <c r="AU595" i="12"/>
  <c r="AV615" i="12"/>
  <c r="AU615" i="12"/>
  <c r="AV584" i="12"/>
  <c r="AU584" i="12"/>
  <c r="AV573" i="12"/>
  <c r="AU573" i="12"/>
  <c r="AV575" i="12"/>
  <c r="AU575" i="12"/>
  <c r="AV503" i="12"/>
  <c r="AU503" i="12"/>
  <c r="AU387" i="12"/>
  <c r="AV387" i="12"/>
  <c r="AV525" i="12"/>
  <c r="AU525" i="12"/>
  <c r="AV546" i="12"/>
  <c r="AU546" i="12"/>
  <c r="AV544" i="12"/>
  <c r="AU544" i="12"/>
  <c r="AV543" i="12"/>
  <c r="AU543" i="12"/>
  <c r="AU746" i="12"/>
  <c r="AV746" i="12"/>
  <c r="AV742" i="12"/>
  <c r="AU742" i="12"/>
  <c r="AV727" i="12"/>
  <c r="AU727" i="12"/>
  <c r="AU721" i="12"/>
  <c r="AV721" i="12"/>
  <c r="AV734" i="12"/>
  <c r="AU734" i="12"/>
  <c r="AV723" i="12"/>
  <c r="AU723" i="12"/>
  <c r="AU711" i="12"/>
  <c r="AV711" i="12"/>
  <c r="AU736" i="12"/>
  <c r="AV736" i="12"/>
  <c r="AU701" i="12"/>
  <c r="AV701" i="12"/>
  <c r="AV690" i="12"/>
  <c r="AU690" i="12"/>
  <c r="AU666" i="12"/>
  <c r="AV666" i="12"/>
  <c r="AU632" i="12"/>
  <c r="AV632" i="12"/>
  <c r="AV635" i="12"/>
  <c r="AU635" i="12"/>
  <c r="AU641" i="12"/>
  <c r="AV641" i="12"/>
  <c r="AV583" i="12"/>
  <c r="AU583" i="12"/>
  <c r="AV586" i="12"/>
  <c r="AU586" i="12"/>
  <c r="AV569" i="12"/>
  <c r="AU569" i="12"/>
  <c r="AV563" i="12"/>
  <c r="AU563" i="12"/>
  <c r="AV521" i="12"/>
  <c r="AU521" i="12"/>
  <c r="AV532" i="12"/>
  <c r="AU532" i="12"/>
  <c r="AV553" i="12"/>
  <c r="AU553" i="12"/>
  <c r="AV558" i="12"/>
  <c r="AU558" i="12"/>
  <c r="AV527" i="12"/>
  <c r="AU527" i="12"/>
  <c r="AV533" i="12"/>
  <c r="AU533" i="12"/>
  <c r="AV517" i="12"/>
  <c r="AU517" i="12"/>
  <c r="AV512" i="12"/>
  <c r="AU512" i="12"/>
  <c r="AV510" i="12"/>
  <c r="AU510" i="12"/>
  <c r="AV511" i="12"/>
  <c r="AU511" i="12"/>
  <c r="AV513" i="12"/>
  <c r="AU513" i="12"/>
  <c r="AV507" i="12"/>
  <c r="AU507" i="12"/>
  <c r="AV494" i="12"/>
  <c r="AU494" i="12"/>
  <c r="AV499" i="12"/>
  <c r="AU499" i="12"/>
  <c r="AV500" i="12"/>
  <c r="AU500" i="12"/>
  <c r="AV486" i="12"/>
  <c r="AU486" i="12"/>
  <c r="AV476" i="12"/>
  <c r="AU476" i="12"/>
  <c r="AV481" i="12"/>
  <c r="AU481" i="12"/>
  <c r="AV480" i="12"/>
  <c r="AU480" i="12"/>
  <c r="AV474" i="12"/>
  <c r="AU474" i="12"/>
  <c r="AV502" i="12"/>
  <c r="AU502" i="12"/>
  <c r="AV482" i="12"/>
  <c r="AU482" i="12"/>
  <c r="AV487" i="12"/>
  <c r="AU487" i="12"/>
  <c r="AV485" i="12"/>
  <c r="AU485" i="12"/>
  <c r="AV478" i="12"/>
  <c r="AU478" i="12"/>
  <c r="AV477" i="12"/>
  <c r="AU477" i="12"/>
  <c r="AV471" i="12"/>
  <c r="AU471" i="12"/>
  <c r="AV467" i="12"/>
  <c r="AU467" i="12"/>
  <c r="AV457" i="12"/>
  <c r="AU457" i="12"/>
  <c r="AV462" i="12"/>
  <c r="AU462" i="12"/>
  <c r="AU427" i="12"/>
  <c r="AV427" i="12"/>
  <c r="AV460" i="12"/>
  <c r="AU460" i="12"/>
  <c r="AV451" i="12"/>
  <c r="AU451" i="12"/>
  <c r="AU425" i="12"/>
  <c r="AV425" i="12"/>
  <c r="AV433" i="12"/>
  <c r="AU433" i="12"/>
  <c r="AV455" i="12"/>
  <c r="AU455" i="12"/>
  <c r="AV430" i="12"/>
  <c r="AU430" i="12"/>
  <c r="AV431" i="12"/>
  <c r="AU431" i="12"/>
  <c r="AV439" i="12"/>
  <c r="AU439" i="12"/>
  <c r="AV440" i="12"/>
  <c r="AU440" i="12"/>
  <c r="AU420" i="12"/>
  <c r="AV420" i="12"/>
  <c r="AV415" i="12"/>
  <c r="AU415" i="12"/>
  <c r="AV446" i="12"/>
  <c r="AU446" i="12"/>
  <c r="AV418" i="12"/>
  <c r="AU418" i="12"/>
  <c r="AV436" i="12"/>
  <c r="AU436" i="12"/>
  <c r="AV435" i="12"/>
  <c r="AU435" i="12"/>
  <c r="AU423" i="12"/>
  <c r="AV423" i="12"/>
  <c r="AU413" i="12"/>
  <c r="AV413" i="12"/>
  <c r="AV397" i="12"/>
  <c r="AU397" i="12"/>
  <c r="AU407" i="12"/>
  <c r="AV407" i="12"/>
  <c r="AV395" i="12"/>
  <c r="AU395" i="12"/>
  <c r="AV399" i="12"/>
  <c r="AU399" i="12"/>
  <c r="AU396" i="12"/>
  <c r="AV396" i="12"/>
  <c r="AU392" i="12"/>
  <c r="AV392" i="12"/>
  <c r="AV412" i="12"/>
  <c r="AU412" i="12"/>
  <c r="AV389" i="12"/>
  <c r="AU389" i="12"/>
  <c r="AU411" i="12"/>
  <c r="AV411" i="12"/>
  <c r="AV393" i="12"/>
  <c r="AU393" i="12"/>
  <c r="AV380" i="12"/>
  <c r="AU380" i="12"/>
  <c r="AV386" i="12"/>
  <c r="AU386" i="12"/>
  <c r="AV376" i="12"/>
  <c r="AU376" i="12"/>
  <c r="AV372" i="12"/>
  <c r="AU372" i="12"/>
  <c r="AU371" i="12"/>
  <c r="AV371" i="12"/>
  <c r="AU373" i="12"/>
  <c r="AV373" i="12"/>
  <c r="AV368" i="12"/>
  <c r="AU368" i="12"/>
  <c r="AU367" i="12"/>
  <c r="AV367" i="12"/>
  <c r="AV361" i="12"/>
  <c r="AU361" i="12"/>
  <c r="AU362" i="12"/>
  <c r="AV362" i="12"/>
  <c r="AU359" i="12"/>
  <c r="AV359" i="12"/>
  <c r="AV351" i="12"/>
  <c r="AU351" i="12"/>
  <c r="AU346" i="12"/>
  <c r="AV346" i="12"/>
  <c r="AU354" i="12"/>
  <c r="AV354" i="12"/>
  <c r="AV347" i="12"/>
  <c r="AU347" i="12"/>
  <c r="AV353" i="12"/>
  <c r="AU353" i="12"/>
  <c r="AU350" i="12"/>
  <c r="AV350" i="12"/>
  <c r="AV343" i="12"/>
  <c r="AU343" i="12"/>
  <c r="AU321" i="12"/>
  <c r="AV321" i="12"/>
  <c r="AV339" i="12"/>
  <c r="AU339" i="12"/>
  <c r="AV331" i="12"/>
  <c r="AU331" i="12"/>
  <c r="AU333" i="12"/>
  <c r="AV333" i="12"/>
  <c r="AU324" i="12"/>
  <c r="AV324" i="12"/>
  <c r="AV328" i="12"/>
  <c r="AU328" i="12"/>
  <c r="AU313" i="12"/>
  <c r="AV313" i="12"/>
  <c r="AU309" i="12"/>
  <c r="AV309" i="12"/>
  <c r="AU319" i="12"/>
  <c r="AV319" i="12"/>
  <c r="AU318" i="12"/>
  <c r="AV318" i="12"/>
  <c r="AV336" i="12"/>
  <c r="AU336" i="12"/>
  <c r="AU335" i="12"/>
  <c r="AV335" i="12"/>
  <c r="AV314" i="12"/>
  <c r="AU314" i="12"/>
  <c r="AU307" i="12"/>
  <c r="AV307" i="12"/>
  <c r="AU398" i="12"/>
  <c r="AV398" i="12"/>
  <c r="AU657" i="12"/>
  <c r="AV657" i="12"/>
  <c r="AV293" i="12"/>
  <c r="AU293" i="12"/>
  <c r="AU294" i="12"/>
  <c r="AV294" i="12"/>
  <c r="AV304" i="12"/>
  <c r="AU304" i="12"/>
  <c r="AV302" i="12"/>
  <c r="AU302" i="12"/>
  <c r="AU303" i="12"/>
  <c r="AV303" i="12"/>
  <c r="AV289" i="12"/>
  <c r="AU289" i="12"/>
  <c r="AV305" i="12"/>
  <c r="AU305" i="12"/>
  <c r="AU299" i="12"/>
  <c r="AV299" i="12"/>
  <c r="AU288" i="12"/>
  <c r="AV288" i="12"/>
  <c r="AV280" i="12"/>
  <c r="AU280" i="12"/>
  <c r="AU253" i="12"/>
  <c r="AV253" i="12"/>
  <c r="AU245" i="12"/>
  <c r="AV245" i="12"/>
  <c r="AU255" i="12"/>
  <c r="AV255" i="12"/>
  <c r="AU264" i="12"/>
  <c r="AV264" i="12"/>
  <c r="AU277" i="12"/>
  <c r="AV277" i="12"/>
  <c r="AV285" i="12"/>
  <c r="AU285" i="12"/>
  <c r="AV267" i="12"/>
  <c r="AU267" i="12"/>
  <c r="AU259" i="12"/>
  <c r="AV259" i="12"/>
  <c r="AV258" i="12"/>
  <c r="AU258" i="12"/>
  <c r="AV256" i="12"/>
  <c r="AU256" i="12"/>
  <c r="AV528" i="12"/>
  <c r="AU528" i="12"/>
  <c r="AV248" i="12"/>
  <c r="AU248" i="12"/>
  <c r="AV113" i="12"/>
  <c r="AU113" i="12"/>
  <c r="AV272" i="12"/>
  <c r="AU272" i="12"/>
  <c r="AU279" i="12"/>
  <c r="AV279" i="12"/>
  <c r="AV254" i="12"/>
  <c r="AU254" i="12"/>
  <c r="AU247" i="12"/>
  <c r="AV247" i="12"/>
  <c r="AU270" i="12"/>
  <c r="AV270" i="12"/>
  <c r="AV269" i="12"/>
  <c r="AU269" i="12"/>
  <c r="AU241" i="12"/>
  <c r="AV241" i="12"/>
  <c r="AV240" i="12"/>
  <c r="AU240" i="12"/>
  <c r="AU229" i="12"/>
  <c r="AV229" i="12"/>
  <c r="AV236" i="12"/>
  <c r="AU236" i="12"/>
  <c r="AV228" i="12"/>
  <c r="AU228" i="12"/>
  <c r="AV226" i="12"/>
  <c r="AU226" i="12"/>
  <c r="AU225" i="12"/>
  <c r="AV225" i="12"/>
  <c r="AV223" i="12"/>
  <c r="AU223" i="12"/>
  <c r="AU220" i="12"/>
  <c r="AV220" i="12"/>
  <c r="AV218" i="12"/>
  <c r="AU218" i="12"/>
  <c r="AU233" i="12"/>
  <c r="AV233" i="12"/>
  <c r="AV221" i="12"/>
  <c r="AU221" i="12"/>
  <c r="AU214" i="12"/>
  <c r="AV214" i="12"/>
  <c r="AU206" i="12"/>
  <c r="AV206" i="12"/>
  <c r="AU189" i="12"/>
  <c r="AV189" i="12"/>
  <c r="AU193" i="12"/>
  <c r="AV193" i="12"/>
  <c r="AU187" i="12"/>
  <c r="AV187" i="12"/>
  <c r="AV204" i="12"/>
  <c r="AU204" i="12"/>
  <c r="AV190" i="12"/>
  <c r="AU190" i="12"/>
  <c r="AV201" i="12"/>
  <c r="AU201" i="12"/>
  <c r="AU197" i="12"/>
  <c r="AV197" i="12"/>
  <c r="AU155" i="12"/>
  <c r="AV155" i="12"/>
  <c r="AV139" i="12"/>
  <c r="AU139" i="12"/>
  <c r="AU174" i="12"/>
  <c r="AV174" i="12"/>
  <c r="AU150" i="12"/>
  <c r="AV150" i="12"/>
  <c r="AV162" i="12"/>
  <c r="AU162" i="12"/>
  <c r="AV212" i="12"/>
  <c r="AU212" i="12"/>
  <c r="AU129" i="12"/>
  <c r="AV129" i="12"/>
  <c r="AV262" i="12"/>
  <c r="AU262" i="12"/>
  <c r="AV153" i="12"/>
  <c r="AU153" i="12"/>
  <c r="AU160" i="12"/>
  <c r="AV160" i="12"/>
  <c r="AV159" i="12"/>
  <c r="AU159" i="12"/>
  <c r="AV158" i="12"/>
  <c r="AU158" i="12"/>
  <c r="AV154" i="12"/>
  <c r="AU154" i="12"/>
  <c r="AU148" i="12"/>
  <c r="AV148" i="12"/>
  <c r="AV185" i="12"/>
  <c r="AU185" i="12"/>
  <c r="AV170" i="12"/>
  <c r="AU170" i="12"/>
  <c r="AV147" i="12"/>
  <c r="AU147" i="12"/>
  <c r="AU143" i="12"/>
  <c r="AV143" i="12"/>
  <c r="AU183" i="12"/>
  <c r="AV183" i="12"/>
  <c r="AU167" i="12"/>
  <c r="AV167" i="12"/>
  <c r="AU145" i="12"/>
  <c r="AV145" i="12"/>
  <c r="AU165" i="12"/>
  <c r="AV165" i="12"/>
  <c r="AU136" i="12"/>
  <c r="AV136" i="12"/>
  <c r="AV135" i="12"/>
  <c r="AU135" i="12"/>
  <c r="AU126" i="12"/>
  <c r="AV126" i="12"/>
  <c r="AU122" i="12"/>
  <c r="AV122" i="12"/>
  <c r="AV121" i="12"/>
  <c r="AU121" i="12"/>
  <c r="AU172" i="12"/>
  <c r="AV172" i="12"/>
  <c r="AV168" i="12"/>
  <c r="AU168" i="12"/>
  <c r="AU182" i="12"/>
  <c r="AV182" i="12"/>
  <c r="AV146" i="12"/>
  <c r="AU146" i="12"/>
  <c r="AU86" i="12"/>
  <c r="AV86" i="12"/>
  <c r="AV111" i="12"/>
  <c r="AU111" i="12"/>
  <c r="AU108" i="12"/>
  <c r="AV108" i="12"/>
  <c r="AV82" i="12"/>
  <c r="AU82" i="12"/>
  <c r="AV72" i="12"/>
  <c r="AU72" i="12"/>
  <c r="AV104" i="12"/>
  <c r="AU104" i="12"/>
  <c r="AU81" i="12"/>
  <c r="AV81" i="12"/>
  <c r="AV97" i="12"/>
  <c r="AU97" i="12"/>
  <c r="AV89" i="12"/>
  <c r="AU89" i="12"/>
  <c r="AV94" i="12"/>
  <c r="AU94" i="12"/>
  <c r="AV93" i="12"/>
  <c r="AU93" i="12"/>
  <c r="AV519" i="12"/>
  <c r="AU519" i="12"/>
  <c r="AU96" i="12"/>
  <c r="AV96" i="12"/>
  <c r="AV106" i="12"/>
  <c r="AU106" i="12"/>
  <c r="AU83" i="12"/>
  <c r="AV83" i="12"/>
  <c r="AU101" i="12"/>
  <c r="AV101" i="12"/>
  <c r="AV79" i="12"/>
  <c r="AU79" i="12"/>
  <c r="AV70" i="12"/>
  <c r="AU70" i="12"/>
  <c r="AU71" i="12"/>
  <c r="AV71" i="12"/>
  <c r="AV66" i="12"/>
  <c r="AU66" i="12"/>
  <c r="AV647" i="12"/>
  <c r="AU647" i="12"/>
  <c r="AV32" i="12"/>
  <c r="AU32" i="12"/>
  <c r="AV62" i="12"/>
  <c r="AU62" i="12"/>
  <c r="AV60" i="12"/>
  <c r="AU60" i="12"/>
  <c r="AU57" i="12"/>
  <c r="AV57" i="12"/>
  <c r="AU13" i="12"/>
  <c r="AV13" i="12"/>
  <c r="AU65" i="12"/>
  <c r="AV65" i="12"/>
  <c r="AV9" i="12"/>
  <c r="AU9" i="12"/>
  <c r="AV55" i="12"/>
  <c r="AU55" i="12"/>
  <c r="AU50" i="12"/>
  <c r="AV50" i="12"/>
  <c r="AU48" i="12"/>
  <c r="AV48" i="12"/>
  <c r="AV53" i="12"/>
  <c r="AU53" i="12"/>
  <c r="AU63" i="12"/>
  <c r="AV63" i="12"/>
  <c r="AV46" i="12"/>
  <c r="AU46" i="12"/>
  <c r="AU76" i="12"/>
  <c r="AV76" i="12"/>
  <c r="AV77" i="12"/>
  <c r="AU77" i="12"/>
  <c r="AU78" i="12"/>
  <c r="AV78" i="12"/>
  <c r="AV23" i="12"/>
  <c r="AU23" i="12"/>
  <c r="AV448" i="12"/>
  <c r="AU448" i="12"/>
  <c r="AV408" i="12"/>
  <c r="AU408" i="12"/>
  <c r="AU40" i="12"/>
  <c r="AV40" i="12"/>
  <c r="AV36" i="12"/>
  <c r="AU36" i="12"/>
  <c r="AU35" i="12"/>
  <c r="AV35" i="12"/>
  <c r="AV7" i="12"/>
  <c r="AU7" i="12"/>
  <c r="AU26" i="12"/>
  <c r="AV26" i="12"/>
  <c r="AU67" i="12"/>
  <c r="AV67" i="12"/>
  <c r="AV16" i="12"/>
  <c r="AU16" i="12"/>
  <c r="AV12" i="12"/>
  <c r="AU12" i="12"/>
  <c r="AV14" i="12"/>
  <c r="AU14" i="12"/>
  <c r="AV357" i="12"/>
  <c r="AU357" i="12"/>
  <c r="AU725" i="12"/>
  <c r="AV725" i="12"/>
  <c r="AU677" i="12"/>
  <c r="AV677" i="12"/>
  <c r="AV570" i="12"/>
  <c r="AU570" i="12"/>
  <c r="AV429" i="12"/>
  <c r="AU429" i="12"/>
  <c r="AU261" i="12"/>
  <c r="AV261" i="12"/>
  <c r="AV177" i="12"/>
  <c r="AU177" i="12"/>
  <c r="AV748" i="12"/>
  <c r="AU748" i="12"/>
  <c r="AV722" i="12"/>
  <c r="AU722" i="12"/>
  <c r="AV724" i="12"/>
  <c r="AU724" i="12"/>
  <c r="AV712" i="12"/>
  <c r="AU712" i="12"/>
  <c r="AU728" i="12"/>
  <c r="AV728" i="12"/>
  <c r="AU688" i="12"/>
  <c r="AV688" i="12"/>
  <c r="AV681" i="12"/>
  <c r="AU681" i="12"/>
  <c r="AV659" i="12"/>
  <c r="AU659" i="12"/>
  <c r="AV678" i="12"/>
  <c r="AU678" i="12"/>
  <c r="AV668" i="12"/>
  <c r="AU668" i="12"/>
  <c r="AU662" i="12"/>
  <c r="AV662" i="12"/>
  <c r="AV652" i="12"/>
  <c r="AU652" i="12"/>
  <c r="AU603" i="12"/>
  <c r="AV603" i="12"/>
  <c r="AU629" i="12"/>
  <c r="AV629" i="12"/>
  <c r="AV624" i="12"/>
  <c r="AU624" i="12"/>
  <c r="AV614" i="12"/>
  <c r="AU614" i="12"/>
  <c r="AV619" i="12"/>
  <c r="AU619" i="12"/>
  <c r="AV611" i="12"/>
  <c r="AU611" i="12"/>
  <c r="AV591" i="12"/>
  <c r="AU591" i="12"/>
  <c r="AV590" i="12"/>
  <c r="AU590" i="12"/>
  <c r="AV564" i="12"/>
  <c r="AU564" i="12"/>
  <c r="AV582" i="12"/>
  <c r="AU582" i="12"/>
  <c r="AV549" i="12"/>
  <c r="AU549" i="12"/>
  <c r="AV534" i="12"/>
  <c r="AU534" i="12"/>
  <c r="AV538" i="12"/>
  <c r="AU538" i="12"/>
  <c r="AV550" i="12"/>
  <c r="AU550" i="12"/>
  <c r="AV542" i="12"/>
  <c r="AU542" i="12"/>
  <c r="AV51" i="12"/>
  <c r="AU51" i="12"/>
  <c r="AV737" i="12"/>
  <c r="AU737" i="12"/>
  <c r="AV730" i="12"/>
  <c r="AU730" i="12"/>
  <c r="AV713" i="12"/>
  <c r="AU713" i="12"/>
  <c r="AV704" i="12"/>
  <c r="AU704" i="12"/>
  <c r="AU705" i="12"/>
  <c r="AV705" i="12"/>
  <c r="AV700" i="12"/>
  <c r="AU700" i="12"/>
  <c r="AU692" i="12"/>
  <c r="AV692" i="12"/>
  <c r="AU696" i="12"/>
  <c r="AV696" i="12"/>
  <c r="AV691" i="12"/>
  <c r="AU691" i="12"/>
  <c r="AV687" i="12"/>
  <c r="AU687" i="12"/>
  <c r="AU697" i="12"/>
  <c r="AV697" i="12"/>
  <c r="AU667" i="12"/>
  <c r="AV667" i="12"/>
  <c r="AU649" i="12"/>
  <c r="AV649" i="12"/>
  <c r="AV673" i="12"/>
  <c r="AU673" i="12"/>
  <c r="AV675" i="12"/>
  <c r="AU675" i="12"/>
  <c r="AV665" i="12"/>
  <c r="AU665" i="12"/>
  <c r="AV646" i="12"/>
  <c r="AU646" i="12"/>
  <c r="AU644" i="12"/>
  <c r="AV644" i="12"/>
  <c r="AV609" i="12"/>
  <c r="AU609" i="12"/>
  <c r="AU617" i="12"/>
  <c r="AV617" i="12"/>
  <c r="AV601" i="12"/>
  <c r="AU601" i="12"/>
  <c r="AV597" i="12"/>
  <c r="AU597" i="12"/>
  <c r="AV605" i="12"/>
  <c r="AU605" i="12"/>
  <c r="AU626" i="12"/>
  <c r="AV626" i="12"/>
  <c r="AV589" i="12"/>
  <c r="AU589" i="12"/>
  <c r="AU622" i="12"/>
  <c r="AV622" i="12"/>
  <c r="AV578" i="12"/>
  <c r="AU578" i="12"/>
  <c r="AV581" i="12"/>
  <c r="AU581" i="12"/>
  <c r="AV572" i="12"/>
  <c r="AU572" i="12"/>
  <c r="AV194" i="12"/>
  <c r="AU194" i="12"/>
  <c r="AV554" i="12"/>
  <c r="AU554" i="12"/>
  <c r="AV540" i="12"/>
  <c r="AU540" i="12"/>
  <c r="AV526" i="12"/>
  <c r="AU526" i="12"/>
  <c r="AV518" i="12"/>
  <c r="AU518" i="12"/>
  <c r="AV625" i="12"/>
  <c r="AU625" i="12"/>
  <c r="AU8" i="12"/>
  <c r="AV8" i="12"/>
  <c r="AV444" i="12"/>
  <c r="AU444" i="12"/>
  <c r="AV747" i="12"/>
  <c r="AU747" i="12"/>
  <c r="AU745" i="12"/>
  <c r="AV745" i="12"/>
  <c r="AU741" i="12"/>
  <c r="AV741" i="12"/>
  <c r="AU731" i="12"/>
  <c r="AV731" i="12"/>
  <c r="AU716" i="12"/>
  <c r="AV716" i="12"/>
  <c r="AU732" i="12"/>
  <c r="AV732" i="12"/>
  <c r="AV719" i="12"/>
  <c r="AU719" i="12"/>
  <c r="AV718" i="12"/>
  <c r="AU718" i="12"/>
  <c r="AU720" i="12"/>
  <c r="AV720" i="12"/>
  <c r="AU709" i="12"/>
  <c r="AV709" i="12"/>
  <c r="AU735" i="12"/>
  <c r="AV735" i="12"/>
  <c r="AU717" i="12"/>
  <c r="AV717" i="12"/>
  <c r="AU715" i="12"/>
  <c r="AV715" i="12"/>
  <c r="AU733" i="12"/>
  <c r="AV733" i="12"/>
  <c r="AV714" i="12"/>
  <c r="AU714" i="12"/>
  <c r="AU710" i="12"/>
  <c r="AV710" i="12"/>
  <c r="AU726" i="12"/>
  <c r="AV726" i="12"/>
  <c r="AV306" i="12"/>
  <c r="AU306" i="12"/>
  <c r="AU729" i="12"/>
  <c r="AV729" i="12"/>
  <c r="AU706" i="12"/>
  <c r="AV706" i="12"/>
  <c r="AV702" i="12"/>
  <c r="AU702" i="12"/>
  <c r="AV708" i="12"/>
  <c r="AU708" i="12"/>
  <c r="AV698" i="12"/>
  <c r="AU698" i="12"/>
  <c r="AU693" i="12"/>
  <c r="AV693" i="12"/>
  <c r="AU686" i="12"/>
  <c r="AV686" i="12"/>
  <c r="AV695" i="12"/>
  <c r="AU695" i="12"/>
  <c r="AU587" i="12"/>
  <c r="AV587" i="12"/>
  <c r="AU685" i="12"/>
  <c r="AV685" i="12"/>
  <c r="AU683" i="12"/>
  <c r="AV683" i="12"/>
  <c r="AV694" i="12"/>
  <c r="AU694" i="12"/>
  <c r="AV68" i="12"/>
  <c r="AU68" i="12"/>
  <c r="AU689" i="12"/>
  <c r="AV689" i="12"/>
  <c r="AV684" i="12"/>
  <c r="AU684" i="12"/>
  <c r="AU674" i="12"/>
  <c r="AV674" i="12"/>
  <c r="AU670" i="12"/>
  <c r="AV670" i="12"/>
  <c r="AU679" i="12"/>
  <c r="AV679" i="12"/>
  <c r="AV671" i="12"/>
  <c r="AU671" i="12"/>
  <c r="AU663" i="12"/>
  <c r="AV663" i="12"/>
  <c r="AU297" i="12"/>
  <c r="AV297" i="12"/>
  <c r="AV661" i="12"/>
  <c r="AU661" i="12"/>
  <c r="AV672" i="12"/>
  <c r="AU672" i="12"/>
  <c r="AV658" i="12"/>
  <c r="AU658" i="12"/>
  <c r="AV664" i="12"/>
  <c r="AU664" i="12"/>
  <c r="AV648" i="12"/>
  <c r="AU648" i="12"/>
  <c r="AV651" i="12"/>
  <c r="AU651" i="12"/>
  <c r="AV655" i="12"/>
  <c r="AU655" i="12"/>
  <c r="AU669" i="12"/>
  <c r="AV669" i="12"/>
  <c r="AV618" i="12"/>
  <c r="AU618" i="12"/>
  <c r="AV631" i="12"/>
  <c r="AU631" i="12"/>
  <c r="AV643" i="12"/>
  <c r="AU643" i="12"/>
  <c r="AV596" i="12"/>
  <c r="AU596" i="12"/>
  <c r="AU633" i="12"/>
  <c r="AV633" i="12"/>
  <c r="AV593" i="12"/>
  <c r="AU593" i="12"/>
  <c r="AV637" i="12"/>
  <c r="AU637" i="12"/>
  <c r="AV623" i="12"/>
  <c r="AU623" i="12"/>
  <c r="AU640" i="12"/>
  <c r="AV640" i="12"/>
  <c r="AV592" i="12"/>
  <c r="AU592" i="12"/>
  <c r="AU620" i="12"/>
  <c r="AV620" i="12"/>
  <c r="AV627" i="12"/>
  <c r="AU627" i="12"/>
  <c r="AV599" i="12"/>
  <c r="AU599" i="12"/>
  <c r="AV621" i="12"/>
  <c r="AU621" i="12"/>
  <c r="AV612" i="12"/>
  <c r="AU612" i="12"/>
  <c r="AU613" i="12"/>
  <c r="AV613" i="12"/>
  <c r="AU112" i="12"/>
  <c r="AV112" i="12"/>
  <c r="AV607" i="12"/>
  <c r="AU607" i="12"/>
  <c r="AU600" i="12"/>
  <c r="AV600" i="12"/>
  <c r="AV642" i="12"/>
  <c r="AU642" i="12"/>
  <c r="AV598" i="12"/>
  <c r="AU598" i="12"/>
  <c r="AU639" i="12"/>
  <c r="AV639" i="12"/>
  <c r="AV630" i="12"/>
  <c r="AU630" i="12"/>
  <c r="AV574" i="12"/>
  <c r="AU574" i="12"/>
  <c r="AV576" i="12"/>
  <c r="AU576" i="12"/>
  <c r="AV565" i="12"/>
  <c r="AU565" i="12"/>
  <c r="AV580" i="12"/>
  <c r="AU580" i="12"/>
  <c r="AV567" i="12"/>
  <c r="AU567" i="12"/>
  <c r="AV585" i="12"/>
  <c r="AU585" i="12"/>
  <c r="AV571" i="12"/>
  <c r="AU571" i="12"/>
  <c r="AV566" i="12"/>
  <c r="AU566" i="12"/>
  <c r="AV579" i="12"/>
  <c r="AU579" i="12"/>
  <c r="AV577" i="12"/>
  <c r="AU577" i="12"/>
  <c r="AV559" i="12"/>
  <c r="AU559" i="12"/>
  <c r="AV561" i="12"/>
  <c r="AU561" i="12"/>
  <c r="AV560" i="12"/>
  <c r="AU560" i="12"/>
  <c r="AV556" i="12"/>
  <c r="AU556" i="12"/>
  <c r="AV531" i="12"/>
  <c r="AU531" i="12"/>
  <c r="AV536" i="12"/>
  <c r="AU536" i="12"/>
  <c r="AV530" i="12"/>
  <c r="AU530" i="12"/>
  <c r="AU400" i="12"/>
  <c r="AV400" i="12"/>
  <c r="AV548" i="12"/>
  <c r="AU548" i="12"/>
  <c r="AV545" i="12"/>
  <c r="AU545" i="12"/>
  <c r="AV73" i="12"/>
  <c r="AU73" i="12"/>
  <c r="AV541" i="12"/>
  <c r="AU541" i="12"/>
  <c r="AV539" i="12"/>
  <c r="AU539" i="12"/>
  <c r="AV547" i="12"/>
  <c r="AU547" i="12"/>
  <c r="AV557" i="12"/>
  <c r="AU557" i="12"/>
  <c r="AV529" i="12"/>
  <c r="AU529" i="12"/>
  <c r="AV551" i="12"/>
  <c r="AU551" i="12"/>
  <c r="AV522" i="12"/>
  <c r="AU522" i="12"/>
  <c r="AV523" i="12"/>
  <c r="AU523" i="12"/>
  <c r="AV520" i="12"/>
  <c r="AU520" i="12"/>
  <c r="AV535" i="12"/>
  <c r="AU535" i="12"/>
  <c r="AV504" i="12"/>
  <c r="AU504" i="12"/>
  <c r="AV515" i="12"/>
  <c r="AU515" i="12"/>
  <c r="AV516" i="12"/>
  <c r="AU516" i="12"/>
  <c r="AV508" i="12"/>
  <c r="AU508" i="12"/>
  <c r="AV509" i="12"/>
  <c r="AU509" i="12"/>
  <c r="AV506" i="12"/>
  <c r="AU506" i="12"/>
  <c r="AV496" i="12"/>
  <c r="AU496" i="12"/>
  <c r="AV495" i="12"/>
  <c r="AU495" i="12"/>
  <c r="AV498" i="12"/>
  <c r="AU498" i="12"/>
  <c r="AV497" i="12"/>
  <c r="AU497" i="12"/>
  <c r="AV489" i="12"/>
  <c r="AU489" i="12"/>
  <c r="AV493" i="12"/>
  <c r="AU493" i="12"/>
  <c r="AV472" i="12"/>
  <c r="AU472" i="12"/>
  <c r="AV483" i="12"/>
  <c r="AU483" i="12"/>
  <c r="AV473" i="12"/>
  <c r="AU473" i="12"/>
  <c r="AV475" i="12"/>
  <c r="AU475" i="12"/>
  <c r="AV492" i="12"/>
  <c r="AU492" i="12"/>
  <c r="AV469" i="12"/>
  <c r="AU469" i="12"/>
  <c r="AV468" i="12"/>
  <c r="AU468" i="12"/>
  <c r="AV479" i="12"/>
  <c r="AU479" i="12"/>
  <c r="AV470" i="12"/>
  <c r="AU470" i="12"/>
  <c r="AV463" i="12"/>
  <c r="AU463" i="12"/>
  <c r="AV453" i="12"/>
  <c r="AU453" i="12"/>
  <c r="AV450" i="12"/>
  <c r="AU450" i="12"/>
  <c r="AV447" i="12"/>
  <c r="AU447" i="12"/>
  <c r="AV449" i="12"/>
  <c r="AU449" i="12"/>
  <c r="AU416" i="12"/>
  <c r="AV416" i="12"/>
  <c r="AV461" i="12"/>
  <c r="AU461" i="12"/>
  <c r="AV437" i="12"/>
  <c r="AU437" i="12"/>
  <c r="AU428" i="12"/>
  <c r="AV428" i="12"/>
  <c r="AU422" i="12"/>
  <c r="AV422" i="12"/>
  <c r="AV454" i="12"/>
  <c r="AU454" i="12"/>
  <c r="AV426" i="12"/>
  <c r="AU426" i="12"/>
  <c r="AV424" i="12"/>
  <c r="AU424" i="12"/>
  <c r="AV466" i="12"/>
  <c r="AU466" i="12"/>
  <c r="AV464" i="12"/>
  <c r="AU464" i="12"/>
  <c r="AV443" i="12"/>
  <c r="AU443" i="12"/>
  <c r="AV441" i="12"/>
  <c r="AU441" i="12"/>
  <c r="AV452" i="12"/>
  <c r="AU452" i="12"/>
  <c r="AU417" i="12"/>
  <c r="AV417" i="12"/>
  <c r="AV445" i="12"/>
  <c r="AU445" i="12"/>
  <c r="AV414" i="12"/>
  <c r="AU414" i="12"/>
  <c r="AV410" i="12"/>
  <c r="AU410" i="12"/>
  <c r="AU405" i="12"/>
  <c r="AV405" i="12"/>
  <c r="AV388" i="12"/>
  <c r="AU388" i="12"/>
  <c r="AV406" i="12"/>
  <c r="AU406" i="12"/>
  <c r="AV404" i="12"/>
  <c r="AU404" i="12"/>
  <c r="AU403" i="12"/>
  <c r="AV403" i="12"/>
  <c r="AV391" i="12"/>
  <c r="AU391" i="12"/>
  <c r="AV401" i="12"/>
  <c r="AU401" i="12"/>
  <c r="AV383" i="12"/>
  <c r="AU383" i="12"/>
  <c r="AU379" i="12"/>
  <c r="AV379" i="12"/>
  <c r="AV378" i="12"/>
  <c r="AU378" i="12"/>
  <c r="AV374" i="12"/>
  <c r="AU374" i="12"/>
  <c r="AU375" i="12"/>
  <c r="AV375" i="12"/>
  <c r="AU369" i="12"/>
  <c r="AV369" i="12"/>
  <c r="AV370" i="12"/>
  <c r="AU370" i="12"/>
  <c r="AV366" i="12"/>
  <c r="AU366" i="12"/>
  <c r="AU610" i="12"/>
  <c r="AV610" i="12"/>
  <c r="AU364" i="12"/>
  <c r="AV364" i="12"/>
  <c r="AU360" i="12"/>
  <c r="AV360" i="12"/>
  <c r="AV363" i="12"/>
  <c r="AU363" i="12"/>
  <c r="AU356" i="12"/>
  <c r="AV356" i="12"/>
  <c r="AU358" i="12"/>
  <c r="AV358" i="12"/>
  <c r="AV345" i="12"/>
  <c r="AU345" i="12"/>
  <c r="AU348" i="12"/>
  <c r="AV348" i="12"/>
  <c r="AV491" i="12"/>
  <c r="AU491" i="12"/>
  <c r="AU344" i="12"/>
  <c r="AV344" i="12"/>
  <c r="AV365" i="12"/>
  <c r="AU365" i="12"/>
  <c r="AV349" i="12"/>
  <c r="AU349" i="12"/>
  <c r="AU340" i="12"/>
  <c r="AV340" i="12"/>
  <c r="AV308" i="12"/>
  <c r="AU308" i="12"/>
  <c r="AU338" i="12"/>
  <c r="AV338" i="12"/>
  <c r="AV310" i="12"/>
  <c r="AU310" i="12"/>
  <c r="AU329" i="12"/>
  <c r="AV329" i="12"/>
  <c r="AU327" i="12"/>
  <c r="AV327" i="12"/>
  <c r="AV325" i="12"/>
  <c r="AU325" i="12"/>
  <c r="AV332" i="12"/>
  <c r="AU332" i="12"/>
  <c r="AV334" i="12"/>
  <c r="AU334" i="12"/>
  <c r="AV317" i="12"/>
  <c r="AU317" i="12"/>
  <c r="AU326" i="12"/>
  <c r="AV326" i="12"/>
  <c r="AV322" i="12"/>
  <c r="AU322" i="12"/>
  <c r="AV312" i="12"/>
  <c r="AU312" i="12"/>
  <c r="AU342" i="12"/>
  <c r="AV342" i="12"/>
  <c r="AV320" i="12"/>
  <c r="AU320" i="12"/>
  <c r="AU283" i="12"/>
  <c r="AV283" i="12"/>
  <c r="AU290" i="12"/>
  <c r="AV290" i="12"/>
  <c r="AV295" i="12"/>
  <c r="AU295" i="12"/>
  <c r="AV287" i="12"/>
  <c r="AU287" i="12"/>
  <c r="AU286" i="12"/>
  <c r="AV286" i="12"/>
  <c r="AV300" i="12"/>
  <c r="AU300" i="12"/>
  <c r="AV292" i="12"/>
  <c r="AU292" i="12"/>
  <c r="AU90" i="12"/>
  <c r="AV90" i="12"/>
  <c r="AV274" i="12"/>
  <c r="AU274" i="12"/>
  <c r="AV265" i="12"/>
  <c r="AU265" i="12"/>
  <c r="AU281" i="12"/>
  <c r="AV281" i="12"/>
  <c r="AV263" i="12"/>
  <c r="AU263" i="12"/>
  <c r="AU268" i="12"/>
  <c r="AV268" i="12"/>
  <c r="AV278" i="12"/>
  <c r="AU278" i="12"/>
  <c r="AU275" i="12"/>
  <c r="AV275" i="12"/>
  <c r="AU656" i="12"/>
  <c r="AV656" i="12"/>
  <c r="AU257" i="12"/>
  <c r="AV257" i="12"/>
  <c r="AU249" i="12"/>
  <c r="AV249" i="12"/>
  <c r="AV246" i="12"/>
  <c r="AU246" i="12"/>
  <c r="AU243" i="12"/>
  <c r="AV243" i="12"/>
  <c r="AU28" i="12"/>
  <c r="AV28" i="12"/>
  <c r="AV244" i="12"/>
  <c r="AU244" i="12"/>
  <c r="AU266" i="12"/>
  <c r="AV266" i="12"/>
  <c r="AU252" i="12"/>
  <c r="AV252" i="12"/>
  <c r="AV743" i="12"/>
  <c r="AU743" i="12"/>
  <c r="AV239" i="12"/>
  <c r="AU239" i="12"/>
  <c r="AV242" i="12"/>
  <c r="AU242" i="12"/>
  <c r="AV568" i="12"/>
  <c r="AU568" i="12"/>
  <c r="AU235" i="12"/>
  <c r="AV235" i="12"/>
  <c r="AV230" i="12"/>
  <c r="AU230" i="12"/>
  <c r="AV219" i="12"/>
  <c r="AU219" i="12"/>
  <c r="AV210" i="12"/>
  <c r="AU210" i="12"/>
  <c r="AU216" i="12"/>
  <c r="AV216" i="12"/>
  <c r="AU222" i="12"/>
  <c r="AV222" i="12"/>
  <c r="AU211" i="12"/>
  <c r="AV211" i="12"/>
  <c r="AU231" i="12"/>
  <c r="AV231" i="12"/>
  <c r="AV215" i="12"/>
  <c r="AU215" i="12"/>
  <c r="AU208" i="12"/>
  <c r="AV208" i="12"/>
  <c r="AV207" i="12"/>
  <c r="AU207" i="12"/>
  <c r="AV202" i="12"/>
  <c r="AU202" i="12"/>
  <c r="AV537" i="12"/>
  <c r="AU537" i="12"/>
  <c r="AV192" i="12"/>
  <c r="AU192" i="12"/>
  <c r="AU186" i="12"/>
  <c r="AV186" i="12"/>
  <c r="AV188" i="12"/>
  <c r="AU188" i="12"/>
  <c r="AU744" i="12"/>
  <c r="AV744" i="12"/>
  <c r="AU198" i="12"/>
  <c r="AV198" i="12"/>
  <c r="AU161" i="12"/>
  <c r="AV161" i="12"/>
  <c r="AU180" i="12"/>
  <c r="AV180" i="12"/>
  <c r="AV179" i="12"/>
  <c r="AU179" i="12"/>
  <c r="AV171" i="12"/>
  <c r="AU171" i="12"/>
  <c r="AV164" i="12"/>
  <c r="AU164" i="12"/>
  <c r="AV298" i="12"/>
  <c r="AU298" i="12"/>
  <c r="AU163" i="12"/>
  <c r="AV163" i="12"/>
  <c r="AV173" i="12"/>
  <c r="AU173" i="12"/>
  <c r="AU176" i="12"/>
  <c r="AV176" i="12"/>
  <c r="AU127" i="12"/>
  <c r="AV127" i="12"/>
  <c r="AU152" i="12"/>
  <c r="AV152" i="12"/>
  <c r="AV149" i="12"/>
  <c r="AU149" i="12"/>
  <c r="AU134" i="12"/>
  <c r="AV134" i="12"/>
  <c r="AU382" i="12"/>
  <c r="AV382" i="12"/>
  <c r="AV156" i="12"/>
  <c r="AU156" i="12"/>
  <c r="AV151" i="12"/>
  <c r="AU151" i="12"/>
  <c r="AU141" i="12"/>
  <c r="AV141" i="12"/>
  <c r="AU138" i="12"/>
  <c r="AV138" i="12"/>
  <c r="AV175" i="12"/>
  <c r="AU175" i="12"/>
  <c r="AV144" i="12"/>
  <c r="AU144" i="12"/>
  <c r="AV125" i="12"/>
  <c r="AU125" i="12"/>
  <c r="AV166" i="12"/>
  <c r="AU166" i="12"/>
  <c r="AU650" i="12"/>
  <c r="AV650" i="12"/>
  <c r="AU131" i="12"/>
  <c r="AV131" i="12"/>
  <c r="AU124" i="12"/>
  <c r="AV124" i="12"/>
  <c r="AU120" i="12"/>
  <c r="AV120" i="12"/>
  <c r="AV119" i="12"/>
  <c r="AU119" i="12"/>
  <c r="AU157" i="12"/>
  <c r="AV157" i="12"/>
  <c r="AV123" i="12"/>
  <c r="AU123" i="12"/>
  <c r="AU184" i="12"/>
  <c r="AV184" i="12"/>
  <c r="AV128" i="12"/>
  <c r="AU128" i="12"/>
  <c r="AV137" i="12"/>
  <c r="AU137" i="12"/>
  <c r="AU103" i="12"/>
  <c r="AV103" i="12"/>
  <c r="AU92" i="12"/>
  <c r="AV92" i="12"/>
  <c r="AV91" i="12"/>
  <c r="AU91" i="12"/>
  <c r="AV95" i="12"/>
  <c r="AU95" i="12"/>
  <c r="AV109" i="12"/>
  <c r="AU109" i="12"/>
  <c r="AU110" i="12"/>
  <c r="AV110" i="12"/>
  <c r="AU105" i="12"/>
  <c r="AV105" i="12"/>
  <c r="AU100" i="12"/>
  <c r="AV100" i="12"/>
  <c r="AV85" i="12"/>
  <c r="AU85" i="12"/>
  <c r="AU653" i="12"/>
  <c r="AV653" i="12"/>
  <c r="AV84" i="12"/>
  <c r="AU84" i="12"/>
  <c r="AV99" i="12"/>
  <c r="AU99" i="12"/>
  <c r="AU98" i="12"/>
  <c r="AV98" i="12"/>
  <c r="AV102" i="12"/>
  <c r="AU102" i="12"/>
  <c r="AV116" i="12"/>
  <c r="AU116" i="12"/>
  <c r="AV87" i="12"/>
  <c r="AU87" i="12"/>
  <c r="AU74" i="12"/>
  <c r="AV74" i="12"/>
  <c r="AV75" i="12"/>
  <c r="AU75" i="12"/>
  <c r="AU20" i="12"/>
  <c r="AV20" i="12"/>
  <c r="AU69" i="12"/>
  <c r="AV69" i="12"/>
  <c r="AV64" i="12"/>
  <c r="AU64" i="12"/>
  <c r="AV29" i="12"/>
  <c r="AU29" i="12"/>
  <c r="AU61" i="12"/>
  <c r="AV61" i="12"/>
  <c r="AU33" i="12"/>
  <c r="AV33" i="12"/>
  <c r="AU59" i="12"/>
  <c r="AV59" i="12"/>
  <c r="AV19" i="12"/>
  <c r="AU19" i="12"/>
  <c r="AV738" i="12"/>
  <c r="AU738" i="12"/>
  <c r="AV30" i="12"/>
  <c r="AU30" i="12"/>
  <c r="AU54" i="12"/>
  <c r="AV54" i="12"/>
  <c r="AU31" i="12"/>
  <c r="AV31" i="12"/>
  <c r="AV49" i="12"/>
  <c r="AU49" i="12"/>
  <c r="AU18" i="12"/>
  <c r="AV18" i="12"/>
  <c r="AU43" i="12"/>
  <c r="AV43" i="12"/>
  <c r="AU11" i="12"/>
  <c r="AV11" i="12"/>
  <c r="AU45" i="12"/>
  <c r="AV45" i="12"/>
  <c r="AU47" i="12"/>
  <c r="AV47" i="12"/>
  <c r="AV25" i="12"/>
  <c r="AU25" i="12"/>
  <c r="AU22" i="12"/>
  <c r="AV22" i="12"/>
  <c r="AU15" i="12"/>
  <c r="AV15" i="12"/>
  <c r="AU203" i="12"/>
  <c r="AV203" i="12"/>
  <c r="AV39" i="12"/>
  <c r="AU39" i="12"/>
  <c r="AU37" i="12"/>
  <c r="AV37" i="12"/>
  <c r="AV56" i="12"/>
  <c r="AU56" i="12"/>
  <c r="AU52" i="12"/>
  <c r="AV52" i="12"/>
  <c r="AV17" i="12"/>
  <c r="AU17" i="12"/>
  <c r="AV27" i="12"/>
  <c r="AU27" i="12"/>
  <c r="AU24" i="12"/>
  <c r="AV24" i="12"/>
  <c r="AV34" i="12"/>
  <c r="AU34" i="12"/>
  <c r="AV10" i="12"/>
  <c r="AU10" i="12"/>
  <c r="AU178" i="12"/>
  <c r="AV178" i="12"/>
  <c r="AU352" i="12"/>
  <c r="AV352" i="12"/>
  <c r="AV660" i="12"/>
  <c r="AU660" i="12"/>
  <c r="AV434" i="12"/>
  <c r="AU434" i="12"/>
  <c r="AV421" i="12"/>
  <c r="AU421" i="12"/>
  <c r="AV260" i="12"/>
  <c r="AU260" i="12"/>
  <c r="E850" i="6"/>
  <c r="AO192" i="4"/>
  <c r="AO426" i="4"/>
  <c r="AO193" i="4"/>
  <c r="AO74" i="4"/>
  <c r="AO91" i="4"/>
  <c r="AO35" i="4"/>
  <c r="AO340" i="4"/>
  <c r="AO10" i="4"/>
  <c r="AO371" i="4"/>
  <c r="AO161" i="4"/>
  <c r="AO599" i="4"/>
  <c r="AO492" i="4"/>
  <c r="AO375" i="4"/>
  <c r="AO347" i="4"/>
  <c r="AO672" i="4"/>
  <c r="AO348" i="4"/>
  <c r="AO695" i="4"/>
  <c r="AO590" i="4"/>
  <c r="AO515" i="4"/>
  <c r="AO453" i="4"/>
  <c r="AO7" i="4"/>
  <c r="AO502" i="4"/>
  <c r="AO336" i="4"/>
  <c r="AO516" i="4"/>
  <c r="AP348" i="4"/>
  <c r="AO46" i="4"/>
  <c r="AP35" i="4"/>
  <c r="AO27" i="4"/>
  <c r="AW34" i="4"/>
  <c r="AX34" i="4" s="1"/>
  <c r="AX765" i="4" s="1"/>
  <c r="R760" i="4"/>
  <c r="AQ758" i="4"/>
  <c r="AQ762" i="4"/>
  <c r="R756" i="4"/>
  <c r="R764" i="4"/>
  <c r="R759" i="4"/>
  <c r="R765" i="4"/>
  <c r="AA766" i="4"/>
  <c r="AA763" i="4"/>
  <c r="AA761" i="4"/>
  <c r="AV14" i="4"/>
  <c r="AU761" i="4"/>
  <c r="AV52" i="4"/>
  <c r="AV764" i="4" s="1"/>
  <c r="AU764" i="4"/>
  <c r="AP448" i="4"/>
  <c r="AP14" i="4"/>
  <c r="AA760" i="4"/>
  <c r="R758" i="4"/>
  <c r="R762" i="4"/>
  <c r="AA756" i="4"/>
  <c r="AA764" i="4"/>
  <c r="AA759" i="4"/>
  <c r="AA765" i="4"/>
  <c r="AQ766" i="4"/>
  <c r="AQ763" i="4"/>
  <c r="AQ761" i="4"/>
  <c r="R757" i="4"/>
  <c r="AU760" i="4"/>
  <c r="AV8" i="4"/>
  <c r="AW8" i="4" s="1"/>
  <c r="AU752" i="4"/>
  <c r="AU757" i="4"/>
  <c r="AQ760" i="4"/>
  <c r="AQ756" i="4"/>
  <c r="AQ764" i="4"/>
  <c r="AQ759" i="4"/>
  <c r="AQ765" i="4"/>
  <c r="AP16" i="4"/>
  <c r="AA757" i="4"/>
  <c r="AV24" i="4"/>
  <c r="AV766" i="4" s="1"/>
  <c r="AU766" i="4"/>
  <c r="AV67" i="4"/>
  <c r="AV756" i="4" s="1"/>
  <c r="AU756" i="4"/>
  <c r="AP52" i="4"/>
  <c r="AA758" i="4"/>
  <c r="AA762" i="4"/>
  <c r="R766" i="4"/>
  <c r="R763" i="4"/>
  <c r="R761" i="4"/>
  <c r="AQ757" i="4"/>
  <c r="AQ752" i="4"/>
  <c r="AV759" i="4"/>
  <c r="AU759" i="4"/>
  <c r="AV16" i="4"/>
  <c r="AV763" i="4" s="1"/>
  <c r="AU763" i="4"/>
  <c r="AV448" i="4"/>
  <c r="AV758" i="4" s="1"/>
  <c r="AU758" i="4"/>
  <c r="AQ88" i="7"/>
  <c r="AI78" i="7"/>
  <c r="AL79" i="7"/>
  <c r="AM78" i="7"/>
  <c r="AL73" i="7"/>
  <c r="AM88" i="7" s="1"/>
  <c r="AM79" i="7"/>
  <c r="AN78" i="7"/>
  <c r="AJ78" i="7"/>
  <c r="AN77" i="7"/>
  <c r="AJ77" i="7"/>
  <c r="AO744" i="4"/>
  <c r="AO574" i="4"/>
  <c r="AO559" i="4"/>
  <c r="AO500" i="4"/>
  <c r="AO352" i="4"/>
  <c r="AO581" i="4"/>
  <c r="AO298" i="4"/>
  <c r="AO651" i="4"/>
  <c r="AO342" i="4"/>
  <c r="AO623" i="4"/>
  <c r="AO260" i="4"/>
  <c r="AO79" i="4"/>
  <c r="AN79" i="7"/>
  <c r="AK77" i="7"/>
  <c r="AO79" i="7"/>
  <c r="AJ88" i="7"/>
  <c r="H850" i="6"/>
  <c r="AO367" i="4"/>
  <c r="R752" i="4"/>
  <c r="L158" i="7" s="1"/>
  <c r="V56" i="7" s="1"/>
  <c r="AP8" i="4"/>
  <c r="AP12" i="4"/>
  <c r="AA752" i="4"/>
  <c r="AN73" i="7"/>
  <c r="AO88" i="7" s="1"/>
  <c r="AR80" i="7"/>
  <c r="AR95" i="7" s="1"/>
  <c r="AM77" i="7"/>
  <c r="AM80" i="7" s="1"/>
  <c r="AM95" i="7" s="1"/>
  <c r="AI77" i="7"/>
  <c r="AI80" i="7" s="1"/>
  <c r="AI95" i="7" s="1"/>
  <c r="AM73" i="7"/>
  <c r="AM96" i="7" s="1"/>
  <c r="AO77" i="7"/>
  <c r="AP67" i="4"/>
  <c r="AP77" i="4"/>
  <c r="AO98" i="4"/>
  <c r="AO409" i="4"/>
  <c r="AO48" i="4"/>
  <c r="AV444" i="4"/>
  <c r="AP94" i="7"/>
  <c r="AP100" i="7" s="1"/>
  <c r="AP106" i="7" s="1"/>
  <c r="AL94" i="7"/>
  <c r="AM94" i="7"/>
  <c r="D815" i="6"/>
  <c r="D813" i="6"/>
  <c r="H817" i="6"/>
  <c r="H816" i="6" s="1"/>
  <c r="H808" i="6"/>
  <c r="C816" i="6"/>
  <c r="AQ94" i="7"/>
  <c r="AQ100" i="7" s="1"/>
  <c r="AI94" i="7"/>
  <c r="AI100" i="7" s="1"/>
  <c r="AO166" i="4"/>
  <c r="AO157" i="4"/>
  <c r="AO167" i="4"/>
  <c r="AO62" i="4"/>
  <c r="AO434" i="4"/>
  <c r="AO421" i="4"/>
  <c r="AO255" i="4"/>
  <c r="AO219" i="4"/>
  <c r="AO485" i="4"/>
  <c r="AP625" i="4"/>
  <c r="AV625" i="4"/>
  <c r="AO123" i="4"/>
  <c r="AO506" i="4"/>
  <c r="AO373" i="4"/>
  <c r="AO139" i="4"/>
  <c r="AO70" i="4"/>
  <c r="AO194" i="4"/>
  <c r="AO131" i="4"/>
  <c r="AO253" i="4"/>
  <c r="AO149" i="4"/>
  <c r="AO101" i="4"/>
  <c r="AO104" i="4"/>
  <c r="AO545" i="4"/>
  <c r="AO203" i="4"/>
  <c r="AO163" i="4"/>
  <c r="AO225" i="4"/>
  <c r="AO331" i="4"/>
  <c r="AO73" i="4"/>
  <c r="AO479" i="4"/>
  <c r="AO69" i="4"/>
  <c r="AO66" i="4"/>
  <c r="AO289" i="4"/>
  <c r="AO141" i="4"/>
  <c r="AO92" i="4"/>
  <c r="AO64" i="4"/>
  <c r="AO154" i="4"/>
  <c r="AO126" i="4"/>
  <c r="AO125" i="4"/>
  <c r="AO97" i="4"/>
  <c r="AO78" i="4"/>
  <c r="AO77" i="4"/>
  <c r="AO76" i="4"/>
  <c r="AO50" i="4"/>
  <c r="AO364" i="4"/>
  <c r="AO290" i="4"/>
  <c r="AO661" i="4"/>
  <c r="AO429" i="4"/>
  <c r="AO47" i="4"/>
  <c r="AO153" i="4"/>
  <c r="AO663" i="4"/>
  <c r="AO622" i="4"/>
  <c r="AO639" i="4"/>
  <c r="AO586" i="4"/>
  <c r="AO585" i="4"/>
  <c r="AO549" i="4"/>
  <c r="AO510" i="4"/>
  <c r="AO496" i="4"/>
  <c r="AO274" i="4"/>
  <c r="AO701" i="4"/>
  <c r="AO741" i="4"/>
  <c r="AO603" i="4"/>
  <c r="AO388" i="4"/>
  <c r="AO684" i="4"/>
  <c r="AO564" i="4"/>
  <c r="AO451" i="4"/>
  <c r="AO461" i="4"/>
  <c r="AO106" i="4"/>
  <c r="AO576" i="4"/>
  <c r="AO717" i="4"/>
  <c r="AO647" i="4"/>
  <c r="AO547" i="4"/>
  <c r="AP510" i="4"/>
  <c r="AO476" i="4"/>
  <c r="AO440" i="4"/>
  <c r="AO498" i="4"/>
  <c r="AO353" i="4"/>
  <c r="AO437" i="4"/>
  <c r="AO578" i="4"/>
  <c r="AO499" i="4"/>
  <c r="AO478" i="4"/>
  <c r="AO533" i="4"/>
  <c r="AO138" i="4"/>
  <c r="AO539" i="4"/>
  <c r="AO541" i="4"/>
  <c r="AO582" i="4"/>
  <c r="AO733" i="4"/>
  <c r="AO718" i="4"/>
  <c r="AO700" i="4"/>
  <c r="AO393" i="4"/>
  <c r="AO607" i="4"/>
  <c r="AO467" i="4"/>
  <c r="AO400" i="4"/>
  <c r="AO686" i="4"/>
  <c r="AO523" i="4"/>
  <c r="AO658" i="4"/>
  <c r="AP400" i="4"/>
  <c r="AO326" i="4"/>
  <c r="AO325" i="4"/>
  <c r="AO709" i="4"/>
  <c r="AO621" i="4"/>
  <c r="AO614" i="4"/>
  <c r="AO612" i="4"/>
  <c r="AO595" i="4"/>
  <c r="AO592" i="4"/>
  <c r="AO445" i="4"/>
  <c r="AO422" i="4"/>
  <c r="AO415" i="4"/>
  <c r="AO664" i="4"/>
  <c r="AO270" i="4"/>
  <c r="AO108" i="4"/>
  <c r="AO198" i="4"/>
  <c r="AO165" i="4"/>
  <c r="AO216" i="4"/>
  <c r="AO135" i="4"/>
  <c r="AO178" i="4"/>
  <c r="AO240" i="4"/>
  <c r="AO204" i="4"/>
  <c r="AO245" i="4"/>
  <c r="AO171" i="4"/>
  <c r="AP290" i="4"/>
  <c r="AO587" i="4"/>
  <c r="AO197" i="4"/>
  <c r="AO49" i="4"/>
  <c r="AO231" i="4"/>
  <c r="AO39" i="4"/>
  <c r="AO743" i="4"/>
  <c r="AO407" i="4"/>
  <c r="AO543" i="4"/>
  <c r="AO233" i="4"/>
  <c r="AO641" i="4"/>
  <c r="AO635" i="4"/>
  <c r="AO618" i="4"/>
  <c r="AO380" i="4"/>
  <c r="AO372" i="4"/>
  <c r="AO366" i="4"/>
  <c r="AO339" i="4"/>
  <c r="AO286" i="4"/>
  <c r="AO279" i="4"/>
  <c r="AO264" i="4"/>
  <c r="AO259" i="4"/>
  <c r="AO257" i="4"/>
  <c r="AO212" i="4"/>
  <c r="AO210" i="4"/>
  <c r="AO90" i="4"/>
  <c r="AO84" i="4"/>
  <c r="AO19" i="4"/>
  <c r="AO688" i="4"/>
  <c r="AO685" i="4"/>
  <c r="AO625" i="4"/>
  <c r="AO486" i="4"/>
  <c r="AO430" i="4"/>
  <c r="AO540" i="4"/>
  <c r="AO572" i="4"/>
  <c r="AO577" i="4"/>
  <c r="AO566" i="4"/>
  <c r="AO283" i="4"/>
  <c r="AP461" i="4"/>
  <c r="AO711" i="4"/>
  <c r="AO424" i="4"/>
  <c r="AO189" i="4"/>
  <c r="AO254" i="4"/>
  <c r="AO601" i="4"/>
  <c r="AO565" i="4"/>
  <c r="AO59" i="4"/>
  <c r="AO662" i="4"/>
  <c r="AO553" i="4"/>
  <c r="AP700" i="4"/>
  <c r="AO584" i="4"/>
  <c r="AO321" i="4"/>
  <c r="AO530" i="4"/>
  <c r="AO24" i="4"/>
  <c r="AO554" i="4"/>
  <c r="AP331" i="4"/>
  <c r="AO172" i="4"/>
  <c r="AO263" i="4"/>
  <c r="AP622" i="4"/>
  <c r="AP367" i="4"/>
  <c r="AO560" i="4"/>
  <c r="AP603" i="4"/>
  <c r="AO648" i="4"/>
  <c r="AO116" i="4"/>
  <c r="AO113" i="4"/>
  <c r="AO110" i="4"/>
  <c r="AO653" i="4"/>
  <c r="AO54" i="4"/>
  <c r="AO16" i="4"/>
  <c r="AO509" i="4"/>
  <c r="AO294" i="4"/>
  <c r="AO405" i="4"/>
  <c r="AO230" i="4"/>
  <c r="AP688" i="4"/>
  <c r="AP685" i="4"/>
  <c r="AO439" i="4"/>
  <c r="AO487" i="4"/>
  <c r="AO120" i="4"/>
  <c r="AO30" i="4"/>
  <c r="AO25" i="4"/>
  <c r="AO8" i="4"/>
  <c r="AO567" i="4"/>
  <c r="AP566" i="4"/>
  <c r="AP163" i="4"/>
  <c r="AO678" i="4"/>
  <c r="AO522" i="4"/>
  <c r="AO369" i="4"/>
  <c r="AO350" i="4"/>
  <c r="AO302" i="4"/>
  <c r="AO730" i="4"/>
  <c r="AP440" i="4"/>
  <c r="AO396" i="4"/>
  <c r="AO93" i="4"/>
  <c r="AO32" i="4"/>
  <c r="AO297" i="4"/>
  <c r="AO460" i="4"/>
  <c r="AO268" i="4"/>
  <c r="AO630" i="4"/>
  <c r="AO652" i="4"/>
  <c r="AO746" i="4"/>
  <c r="AO643" i="4"/>
  <c r="AO427" i="4"/>
  <c r="AO56" i="4"/>
  <c r="AO414" i="4"/>
  <c r="AO277" i="4"/>
  <c r="AO489" i="4"/>
  <c r="AO480" i="4"/>
  <c r="AO513" i="4"/>
  <c r="AO168" i="4"/>
  <c r="AO391" i="4"/>
  <c r="AO33" i="4"/>
  <c r="AO248" i="4"/>
  <c r="AO34" i="4"/>
  <c r="AO399" i="4"/>
  <c r="AP486" i="4"/>
  <c r="AO728" i="4"/>
  <c r="AO235" i="4"/>
  <c r="AO222" i="4"/>
  <c r="AO494" i="4"/>
  <c r="AO573" i="4"/>
  <c r="AO379" i="4"/>
  <c r="AP686" i="4"/>
  <c r="AP661" i="4"/>
  <c r="AO617" i="4"/>
  <c r="AO160" i="4"/>
  <c r="AO267" i="4"/>
  <c r="AO223" i="4"/>
  <c r="AO9" i="4"/>
  <c r="AO17" i="4"/>
  <c r="AO26" i="4"/>
  <c r="AO477" i="4"/>
  <c r="AO716" i="4"/>
  <c r="AO408" i="4"/>
  <c r="AO738" i="4"/>
  <c r="AO218" i="4"/>
  <c r="AO568" i="4"/>
  <c r="AO449" i="4"/>
  <c r="AO18" i="4"/>
  <c r="AO23" i="4"/>
  <c r="AO184" i="4"/>
  <c r="AP248" i="4"/>
  <c r="AO124" i="4"/>
  <c r="AP730" i="4"/>
  <c r="AO406" i="4"/>
  <c r="AO627" i="4"/>
  <c r="AO675" i="4"/>
  <c r="AP73" i="4"/>
  <c r="AO450" i="4"/>
  <c r="AO236" i="4"/>
  <c r="AP189" i="4"/>
  <c r="AP568" i="4"/>
  <c r="AO13" i="4"/>
  <c r="AO226" i="4"/>
  <c r="AO722" i="4"/>
  <c r="AP607" i="4"/>
  <c r="AP167" i="4"/>
  <c r="AO122" i="4"/>
  <c r="AP663" i="4"/>
  <c r="AO517" i="4"/>
  <c r="AO75" i="4"/>
  <c r="AP545" i="4"/>
  <c r="AO183" i="4"/>
  <c r="AO687" i="4"/>
  <c r="AO53" i="4"/>
  <c r="AP701" i="4"/>
  <c r="AP160" i="4"/>
  <c r="AP643" i="4"/>
  <c r="AO376" i="4"/>
  <c r="AO150" i="4"/>
  <c r="AO605" i="4"/>
  <c r="AP467" i="4"/>
  <c r="AO531" i="4"/>
  <c r="AO745" i="4"/>
  <c r="AP477" i="4"/>
  <c r="AP573" i="4"/>
  <c r="AO182" i="4"/>
  <c r="AO660" i="4"/>
  <c r="AO732" i="4"/>
  <c r="AO418" i="4"/>
  <c r="AP469" i="4"/>
  <c r="AO469" i="4"/>
  <c r="AP306" i="4"/>
  <c r="AO306" i="4"/>
  <c r="AP28" i="4"/>
  <c r="AO28" i="4"/>
  <c r="AP712" i="4"/>
  <c r="AO712" i="4"/>
  <c r="AP613" i="4"/>
  <c r="AO613" i="4"/>
  <c r="AO611" i="4"/>
  <c r="AP611" i="4"/>
  <c r="AP536" i="4"/>
  <c r="AO536" i="4"/>
  <c r="AP481" i="4"/>
  <c r="AO481" i="4"/>
  <c r="AO431" i="4"/>
  <c r="AP431" i="4"/>
  <c r="AP395" i="4"/>
  <c r="AO395" i="4"/>
  <c r="AP497" i="4"/>
  <c r="AO497" i="4"/>
  <c r="AO463" i="4"/>
  <c r="AP463" i="4"/>
  <c r="AP220" i="4"/>
  <c r="AO220" i="4"/>
  <c r="AP143" i="4"/>
  <c r="AO143" i="4"/>
  <c r="AP655" i="4"/>
  <c r="AO655" i="4"/>
  <c r="AP583" i="4"/>
  <c r="AO583" i="4"/>
  <c r="AO87" i="4"/>
  <c r="AP87" i="4"/>
  <c r="AO82" i="4"/>
  <c r="AP82" i="4"/>
  <c r="AP65" i="4"/>
  <c r="AO65" i="4"/>
  <c r="AO734" i="4"/>
  <c r="AO739" i="4"/>
  <c r="AO382" i="4"/>
  <c r="AO299" i="4"/>
  <c r="AO43" i="4"/>
  <c r="Z16" i="4"/>
  <c r="J190" i="4"/>
  <c r="AP190" i="4" s="1"/>
  <c r="AP665" i="4"/>
  <c r="AO665" i="4"/>
  <c r="AP413" i="4"/>
  <c r="AO413" i="4"/>
  <c r="J466" i="4"/>
  <c r="Z466" i="4"/>
  <c r="Z443" i="4"/>
  <c r="J443" i="4"/>
  <c r="J410" i="4"/>
  <c r="J362" i="4"/>
  <c r="Z362" i="4"/>
  <c r="Z328" i="4"/>
  <c r="J328" i="4"/>
  <c r="J327" i="4"/>
  <c r="Z327" i="4"/>
  <c r="AP746" i="4"/>
  <c r="AO448" i="4"/>
  <c r="AP582" i="4"/>
  <c r="AO179" i="4"/>
  <c r="AO31" i="4"/>
  <c r="AO52" i="4"/>
  <c r="AO162" i="4"/>
  <c r="AO247" i="4"/>
  <c r="AO45" i="4"/>
  <c r="AO174" i="4"/>
  <c r="AO137" i="4"/>
  <c r="AO173" i="4"/>
  <c r="AP584" i="4"/>
  <c r="AP18" i="4"/>
  <c r="AP9" i="4"/>
  <c r="AO229" i="4"/>
  <c r="AP388" i="4"/>
  <c r="Z697" i="4"/>
  <c r="J697" i="4"/>
  <c r="AO525" i="4"/>
  <c r="Z425" i="4"/>
  <c r="J425" i="4"/>
  <c r="Z412" i="4"/>
  <c r="J412" i="4"/>
  <c r="AO412" i="4" s="1"/>
  <c r="J293" i="4"/>
  <c r="AP293" i="4" s="1"/>
  <c r="Z293" i="4"/>
  <c r="AO649" i="4"/>
  <c r="AP576" i="4"/>
  <c r="AO152" i="4"/>
  <c r="AO674" i="4"/>
  <c r="AO214" i="4"/>
  <c r="AO51" i="4"/>
  <c r="AP255" i="4"/>
  <c r="AO136" i="4"/>
  <c r="AP565" i="4"/>
  <c r="Z727" i="4"/>
  <c r="AP722" i="4"/>
  <c r="J723" i="4"/>
  <c r="J721" i="4"/>
  <c r="AP721" i="4" s="1"/>
  <c r="Z529" i="4"/>
  <c r="J529" i="4"/>
  <c r="J435" i="4"/>
  <c r="AP435" i="4" s="1"/>
  <c r="J392" i="4"/>
  <c r="Z392" i="4"/>
  <c r="J389" i="4"/>
  <c r="AP389" i="4" s="1"/>
  <c r="Z389" i="4"/>
  <c r="J319" i="4"/>
  <c r="Z319" i="4"/>
  <c r="J318" i="4"/>
  <c r="AP318" i="4" s="1"/>
  <c r="Z318" i="4"/>
  <c r="J313" i="4"/>
  <c r="Z313" i="4"/>
  <c r="J312" i="4"/>
  <c r="AP312" i="4" s="1"/>
  <c r="Z312" i="4"/>
  <c r="J309" i="4"/>
  <c r="J295" i="4"/>
  <c r="Z295" i="4"/>
  <c r="AO691" i="4"/>
  <c r="Z527" i="4"/>
  <c r="J527" i="4"/>
  <c r="Z504" i="4"/>
  <c r="J504" i="4"/>
  <c r="AP504" i="4" s="1"/>
  <c r="J455" i="4"/>
  <c r="Z455" i="4"/>
  <c r="J454" i="4"/>
  <c r="AP454" i="4" s="1"/>
  <c r="Z454" i="4"/>
  <c r="AO428" i="4"/>
  <c r="AO471" i="4"/>
  <c r="AO436" i="4"/>
  <c r="Z685" i="4"/>
  <c r="Z672" i="4"/>
  <c r="AO593" i="4"/>
  <c r="AO544" i="4"/>
  <c r="AO386" i="4"/>
  <c r="AO698" i="4"/>
  <c r="AO689" i="4"/>
  <c r="AO615" i="4"/>
  <c r="AO609" i="4"/>
  <c r="AO472" i="4"/>
  <c r="AO468" i="4"/>
  <c r="AO416" i="4"/>
  <c r="AO281" i="4"/>
  <c r="AO112" i="4"/>
  <c r="AO81" i="4"/>
  <c r="AP706" i="4"/>
  <c r="AO706" i="4"/>
  <c r="AP696" i="4"/>
  <c r="AO696" i="4"/>
  <c r="AP68" i="4"/>
  <c r="AO68" i="4"/>
  <c r="AO727" i="4"/>
  <c r="AP727" i="4"/>
  <c r="AP679" i="4"/>
  <c r="AO679" i="4"/>
  <c r="AP735" i="4"/>
  <c r="AO735" i="4"/>
  <c r="AP694" i="4"/>
  <c r="AO694" i="4"/>
  <c r="AP693" i="4"/>
  <c r="AO693" i="4"/>
  <c r="AP659" i="4"/>
  <c r="AO659" i="4"/>
  <c r="AO447" i="4"/>
  <c r="AP741" i="4"/>
  <c r="AP717" i="4"/>
  <c r="AO346" i="4"/>
  <c r="J729" i="4"/>
  <c r="AO729" i="4" s="1"/>
  <c r="AO726" i="4"/>
  <c r="AO724" i="4"/>
  <c r="Z709" i="4"/>
  <c r="AO708" i="4"/>
  <c r="AO642" i="4"/>
  <c r="AO620" i="4"/>
  <c r="AO619" i="4"/>
  <c r="AP24" i="4"/>
  <c r="J720" i="4"/>
  <c r="Z718" i="4"/>
  <c r="AO419" i="4"/>
  <c r="AO673" i="4"/>
  <c r="AO671" i="4"/>
  <c r="AO669" i="4"/>
  <c r="AO737" i="4"/>
  <c r="AO704" i="4"/>
  <c r="Z461" i="4"/>
  <c r="AO457" i="4"/>
  <c r="AO433" i="4"/>
  <c r="AO360" i="4"/>
  <c r="AO358" i="4"/>
  <c r="AO356" i="4"/>
  <c r="AO354" i="4"/>
  <c r="AO351" i="4"/>
  <c r="AO349" i="4"/>
  <c r="AO475" i="4"/>
  <c r="AO292" i="4"/>
  <c r="AO288" i="4"/>
  <c r="AO265" i="4"/>
  <c r="AO598" i="4"/>
  <c r="AO278" i="4"/>
  <c r="AO188" i="4"/>
  <c r="AO180" i="4"/>
  <c r="AO520" i="4"/>
  <c r="AO519" i="4"/>
  <c r="AO507" i="4"/>
  <c r="AO495" i="4"/>
  <c r="AO452" i="4"/>
  <c r="J403" i="4"/>
  <c r="AO335" i="4"/>
  <c r="AO334" i="4"/>
  <c r="AO398" i="4"/>
  <c r="AO333" i="4"/>
  <c r="AO332" i="4"/>
  <c r="Z223" i="4"/>
  <c r="AO221" i="4"/>
  <c r="AO61" i="4"/>
  <c r="AO14" i="4"/>
  <c r="J261" i="4"/>
  <c r="AO262" i="4"/>
  <c r="AO528" i="4"/>
  <c r="AP244" i="4"/>
  <c r="AO244" i="4"/>
  <c r="J177" i="4"/>
  <c r="AO176" i="4"/>
  <c r="AP176" i="4"/>
  <c r="AO155" i="4"/>
  <c r="AP155" i="4"/>
  <c r="AP650" i="4"/>
  <c r="AO650" i="4"/>
  <c r="AP129" i="4"/>
  <c r="AO129" i="4"/>
  <c r="AO103" i="4"/>
  <c r="J102" i="4"/>
  <c r="AO100" i="4"/>
  <c r="AO580" i="4"/>
  <c r="AP580" i="4"/>
  <c r="AP548" i="4"/>
  <c r="AO548" i="4"/>
  <c r="AP320" i="4"/>
  <c r="AO320" i="4"/>
  <c r="AP300" i="4"/>
  <c r="AO300" i="4"/>
  <c r="AP256" i="4"/>
  <c r="AO256" i="4"/>
  <c r="AO105" i="4"/>
  <c r="AP105" i="4"/>
  <c r="AP57" i="4"/>
  <c r="AO57" i="4"/>
  <c r="AO29" i="4"/>
  <c r="AP29" i="4"/>
  <c r="AP624" i="4"/>
  <c r="AO624" i="4"/>
  <c r="AO557" i="4"/>
  <c r="AP557" i="4"/>
  <c r="AP464" i="4"/>
  <c r="AO464" i="4"/>
  <c r="AP287" i="4"/>
  <c r="AO287" i="4"/>
  <c r="AP269" i="4"/>
  <c r="AO269" i="4"/>
  <c r="AP185" i="4"/>
  <c r="AO185" i="4"/>
  <c r="AP128" i="4"/>
  <c r="AO128" i="4"/>
  <c r="AP99" i="4"/>
  <c r="AO99" i="4"/>
  <c r="AP94" i="4"/>
  <c r="AO94" i="4"/>
  <c r="F808" i="6"/>
  <c r="F817" i="6"/>
  <c r="F816" i="6" s="1"/>
  <c r="AO526" i="4"/>
  <c r="AP526" i="4"/>
  <c r="AP304" i="4"/>
  <c r="AO304" i="4"/>
  <c r="AP215" i="4"/>
  <c r="AO215" i="4"/>
  <c r="AO111" i="4"/>
  <c r="AP111" i="4"/>
  <c r="AO85" i="4"/>
  <c r="AP731" i="4"/>
  <c r="AO731" i="4"/>
  <c r="AP202" i="4"/>
  <c r="AO202" i="4"/>
  <c r="AO186" i="4"/>
  <c r="AP186" i="4"/>
  <c r="AO95" i="4"/>
  <c r="AP95" i="4"/>
  <c r="AP357" i="4"/>
  <c r="AO357" i="4"/>
  <c r="J710" i="4"/>
  <c r="Z710" i="4"/>
  <c r="J683" i="4"/>
  <c r="Z683" i="4"/>
  <c r="AO640" i="4"/>
  <c r="AO72" i="4"/>
  <c r="AP605" i="4"/>
  <c r="AP498" i="4"/>
  <c r="AP429" i="4"/>
  <c r="AP386" i="4"/>
  <c r="AP479" i="4"/>
  <c r="AO556" i="4"/>
  <c r="AO542" i="4"/>
  <c r="AO368" i="4"/>
  <c r="AO387" i="4"/>
  <c r="AO626" i="4"/>
  <c r="AO637" i="4"/>
  <c r="AO546" i="4"/>
  <c r="AO715" i="4"/>
  <c r="AO491" i="4"/>
  <c r="AP33" i="4"/>
  <c r="AP47" i="4"/>
  <c r="AO37" i="4"/>
  <c r="Z128" i="4"/>
  <c r="J164" i="4"/>
  <c r="AO170" i="4"/>
  <c r="AP267" i="4"/>
  <c r="AP364" i="4"/>
  <c r="AO569" i="4"/>
  <c r="Z605" i="4"/>
  <c r="AO646" i="4"/>
  <c r="AP698" i="4"/>
  <c r="AO239" i="4"/>
  <c r="AP34" i="4"/>
  <c r="Z557" i="4"/>
  <c r="AP572" i="4"/>
  <c r="AP26" i="4"/>
  <c r="AO12" i="4"/>
  <c r="J558" i="4"/>
  <c r="AP530" i="4"/>
  <c r="AP533" i="4"/>
  <c r="J280" i="4"/>
  <c r="AP280" i="4" s="1"/>
  <c r="AP476" i="4"/>
  <c r="AO11" i="4"/>
  <c r="AP225" i="4"/>
  <c r="AO243" i="4"/>
  <c r="Z304" i="4"/>
  <c r="Z474" i="4"/>
  <c r="AO345" i="4"/>
  <c r="AP471" i="4"/>
  <c r="J511" i="4"/>
  <c r="J462" i="4"/>
  <c r="AP436" i="4"/>
  <c r="AP739" i="4"/>
  <c r="AO714" i="4"/>
  <c r="AO713" i="4"/>
  <c r="J707" i="4"/>
  <c r="AP691" i="4"/>
  <c r="AO690" i="4"/>
  <c r="J681" i="4"/>
  <c r="Z668" i="4"/>
  <c r="J668" i="4"/>
  <c r="J667" i="4"/>
  <c r="J657" i="4"/>
  <c r="Z624" i="4"/>
  <c r="J610" i="4"/>
  <c r="Z610" i="4"/>
  <c r="AP609" i="4"/>
  <c r="Z597" i="4"/>
  <c r="J597" i="4"/>
  <c r="Z580" i="4"/>
  <c r="Z550" i="4"/>
  <c r="J550" i="4"/>
  <c r="Z548" i="4"/>
  <c r="J521" i="4"/>
  <c r="Z521" i="4"/>
  <c r="Z520" i="4"/>
  <c r="J503" i="4"/>
  <c r="AP503" i="4" s="1"/>
  <c r="J444" i="4"/>
  <c r="J417" i="4"/>
  <c r="Z417" i="4"/>
  <c r="J401" i="4"/>
  <c r="AP401" i="4" s="1"/>
  <c r="AP382" i="4"/>
  <c r="J374" i="4"/>
  <c r="AO361" i="4"/>
  <c r="J338" i="4"/>
  <c r="J285" i="4"/>
  <c r="Z256" i="4"/>
  <c r="J246" i="4"/>
  <c r="AP246" i="4" s="1"/>
  <c r="J211" i="4"/>
  <c r="AP211" i="4" s="1"/>
  <c r="J187" i="4"/>
  <c r="J159" i="4"/>
  <c r="J148" i="4"/>
  <c r="J144" i="4"/>
  <c r="J119" i="4"/>
  <c r="J109" i="4"/>
  <c r="AP109" i="4" s="1"/>
  <c r="Z109" i="4"/>
  <c r="J89" i="4"/>
  <c r="AO86" i="4"/>
  <c r="AP75" i="4"/>
  <c r="J63" i="4"/>
  <c r="Z50" i="4"/>
  <c r="Z29" i="4"/>
  <c r="Z12" i="4"/>
  <c r="Z10" i="4"/>
  <c r="F850" i="6"/>
  <c r="C845" i="6"/>
  <c r="D844" i="6" s="1"/>
  <c r="D814" i="6"/>
  <c r="J537" i="4"/>
  <c r="Z537" i="4"/>
  <c r="AO397" i="4"/>
  <c r="AO359" i="4"/>
  <c r="AO272" i="4"/>
  <c r="AO208" i="4"/>
  <c r="Z36" i="4"/>
  <c r="J36" i="4"/>
  <c r="AS88" i="7"/>
  <c r="AR96" i="7"/>
  <c r="AO644" i="4"/>
  <c r="AO303" i="4"/>
  <c r="AO538" i="4"/>
  <c r="AO705" i="4"/>
  <c r="AO482" i="4"/>
  <c r="AO20" i="4"/>
  <c r="J656" i="4"/>
  <c r="AO201" i="4"/>
  <c r="AO575" i="4"/>
  <c r="AO249" i="4"/>
  <c r="AO146" i="4"/>
  <c r="AO666" i="4"/>
  <c r="AO252" i="4"/>
  <c r="AO633" i="4"/>
  <c r="AO241" i="4"/>
  <c r="AO83" i="4"/>
  <c r="AO314" i="4"/>
  <c r="Z589" i="4"/>
  <c r="Z646" i="4"/>
  <c r="J242" i="4"/>
  <c r="J258" i="4"/>
  <c r="Z249" i="4"/>
  <c r="Z639" i="4"/>
  <c r="AP158" i="4"/>
  <c r="AO158" i="4"/>
  <c r="Z629" i="4"/>
  <c r="AO493" i="4"/>
  <c r="J483" i="4"/>
  <c r="AP416" i="4"/>
  <c r="AO22" i="4"/>
  <c r="J470" i="4"/>
  <c r="J473" i="4"/>
  <c r="J742" i="4"/>
  <c r="Z742" i="4"/>
  <c r="Z702" i="4"/>
  <c r="J702" i="4"/>
  <c r="Z662" i="4"/>
  <c r="Z591" i="4"/>
  <c r="J591" i="4"/>
  <c r="AP591" i="4" s="1"/>
  <c r="Z571" i="4"/>
  <c r="J571" i="4"/>
  <c r="AO561" i="4"/>
  <c r="AO551" i="4"/>
  <c r="J441" i="4"/>
  <c r="AO383" i="4"/>
  <c r="J324" i="4"/>
  <c r="Z324" i="4"/>
  <c r="J317" i="4"/>
  <c r="AO310" i="4"/>
  <c r="J308" i="4"/>
  <c r="Z308" i="4"/>
  <c r="Z281" i="4"/>
  <c r="AO266" i="4"/>
  <c r="Z253" i="4"/>
  <c r="Z228" i="4"/>
  <c r="J228" i="4"/>
  <c r="Z207" i="4"/>
  <c r="J207" i="4"/>
  <c r="J206" i="4"/>
  <c r="AO145" i="4"/>
  <c r="Z43" i="4"/>
  <c r="C850" i="6"/>
  <c r="D847" i="6" s="1"/>
  <c r="E808" i="6"/>
  <c r="AS94" i="7"/>
  <c r="AO94" i="7"/>
  <c r="AK94" i="7"/>
  <c r="AR94" i="7"/>
  <c r="AN94" i="7"/>
  <c r="AJ94" i="7"/>
  <c r="AQ80" i="7"/>
  <c r="AQ95" i="7" s="1"/>
  <c r="Z677" i="4"/>
  <c r="AO512" i="4"/>
  <c r="AO692" i="4"/>
  <c r="Z121" i="4"/>
  <c r="J127" i="4"/>
  <c r="AO147" i="4"/>
  <c r="J404" i="4"/>
  <c r="AO365" i="4"/>
  <c r="Z698" i="4"/>
  <c r="Z719" i="4"/>
  <c r="AO719" i="4"/>
  <c r="AO596" i="4"/>
  <c r="J55" i="4"/>
  <c r="J151" i="4"/>
  <c r="Z243" i="4"/>
  <c r="AO67" i="4"/>
  <c r="AO629" i="4"/>
  <c r="AO15" i="4"/>
  <c r="Z204" i="4"/>
  <c r="Z370" i="4"/>
  <c r="Z472" i="4"/>
  <c r="J420" i="4"/>
  <c r="Z736" i="4"/>
  <c r="J736" i="4"/>
  <c r="AP736" i="4" s="1"/>
  <c r="Z688" i="4"/>
  <c r="AO632" i="4"/>
  <c r="AO589" i="4"/>
  <c r="J534" i="4"/>
  <c r="AO532" i="4"/>
  <c r="AP525" i="4"/>
  <c r="Z518" i="4"/>
  <c r="Z445" i="4"/>
  <c r="AO378" i="4"/>
  <c r="AO370" i="4"/>
  <c r="Z343" i="4"/>
  <c r="J343" i="4"/>
  <c r="AP343" i="4" s="1"/>
  <c r="AO322" i="4"/>
  <c r="AO307" i="4"/>
  <c r="AO305" i="4"/>
  <c r="J275" i="4"/>
  <c r="AP275" i="4" s="1"/>
  <c r="Z275" i="4"/>
  <c r="J175" i="4"/>
  <c r="AP175" i="4" s="1"/>
  <c r="Z175" i="4"/>
  <c r="J156" i="4"/>
  <c r="AP156" i="4" s="1"/>
  <c r="Z156" i="4"/>
  <c r="AO134" i="4"/>
  <c r="AO121" i="4"/>
  <c r="J96" i="4"/>
  <c r="Z96" i="4"/>
  <c r="J71" i="4"/>
  <c r="AP71" i="4" s="1"/>
  <c r="J60" i="4"/>
  <c r="AP60" i="4" s="1"/>
  <c r="G850" i="6"/>
  <c r="C832" i="6"/>
  <c r="G808" i="6"/>
  <c r="AJ73" i="7"/>
  <c r="AO78" i="7"/>
  <c r="AP78" i="7"/>
  <c r="AP80" i="7" s="1"/>
  <c r="AP95" i="7" s="1"/>
  <c r="AK78" i="7"/>
  <c r="AL78" i="7"/>
  <c r="AL80" i="7" s="1"/>
  <c r="AL95" i="7" s="1"/>
  <c r="AO73" i="7"/>
  <c r="AK73" i="7"/>
  <c r="AJ80" i="7" l="1"/>
  <c r="AJ95" i="7" s="1"/>
  <c r="AO309" i="4"/>
  <c r="AP309" i="4"/>
  <c r="AO504" i="4"/>
  <c r="AO683" i="4"/>
  <c r="AP683" i="4"/>
  <c r="AO721" i="4"/>
  <c r="AR89" i="7"/>
  <c r="AO80" i="7"/>
  <c r="AO95" i="7" s="1"/>
  <c r="AN80" i="7"/>
  <c r="AN95" i="7" s="1"/>
  <c r="AN89" i="7" s="1"/>
  <c r="D842" i="6"/>
  <c r="D849" i="6"/>
  <c r="D840" i="6"/>
  <c r="AL96" i="7"/>
  <c r="AL100" i="7" s="1"/>
  <c r="D823" i="6"/>
  <c r="D831" i="6"/>
  <c r="J759" i="4"/>
  <c r="AP558" i="4"/>
  <c r="AO558" i="4"/>
  <c r="AO435" i="4"/>
  <c r="AW765" i="4"/>
  <c r="J758" i="4"/>
  <c r="J756" i="4"/>
  <c r="Z758" i="4"/>
  <c r="Z757" i="4"/>
  <c r="AW448" i="4"/>
  <c r="AW758" i="4" s="1"/>
  <c r="J764" i="4"/>
  <c r="Z761" i="4"/>
  <c r="J760" i="4"/>
  <c r="J761" i="4"/>
  <c r="Z756" i="4"/>
  <c r="Z759" i="4"/>
  <c r="AX759" i="4"/>
  <c r="AW24" i="4"/>
  <c r="AW766" i="4" s="1"/>
  <c r="Z766" i="4"/>
  <c r="Z765" i="4"/>
  <c r="Z760" i="4"/>
  <c r="Z764" i="4"/>
  <c r="Z762" i="4"/>
  <c r="AW67" i="4"/>
  <c r="AX67" i="4" s="1"/>
  <c r="AX756" i="4" s="1"/>
  <c r="AW52" i="4"/>
  <c r="AX52" i="4" s="1"/>
  <c r="AX764" i="4" s="1"/>
  <c r="AV760" i="4"/>
  <c r="AW16" i="4"/>
  <c r="J763" i="4"/>
  <c r="AV752" i="4"/>
  <c r="AV757" i="4"/>
  <c r="J766" i="4"/>
  <c r="J762" i="4"/>
  <c r="AX8" i="4"/>
  <c r="AW757" i="4"/>
  <c r="Z763" i="4"/>
  <c r="AV762" i="4"/>
  <c r="AV761" i="4"/>
  <c r="J765" i="4"/>
  <c r="AW14" i="4"/>
  <c r="J757" i="4"/>
  <c r="D838" i="6"/>
  <c r="AK80" i="7"/>
  <c r="AK95" i="7" s="1"/>
  <c r="AK89" i="7" s="1"/>
  <c r="AN96" i="7"/>
  <c r="AN100" i="7" s="1"/>
  <c r="AN105" i="7" s="1"/>
  <c r="AQ89" i="7"/>
  <c r="AL89" i="7"/>
  <c r="AI89" i="7"/>
  <c r="Z752" i="4"/>
  <c r="J752" i="4"/>
  <c r="K158" i="7" s="1"/>
  <c r="V55" i="7" s="1"/>
  <c r="AP89" i="7"/>
  <c r="AN88" i="7"/>
  <c r="AM89" i="7"/>
  <c r="AM100" i="7"/>
  <c r="AM102" i="7" s="1"/>
  <c r="AP36" i="4"/>
  <c r="AP104" i="7"/>
  <c r="AW444" i="4"/>
  <c r="D825" i="6"/>
  <c r="AO89" i="7"/>
  <c r="D816" i="6"/>
  <c r="AI102" i="7"/>
  <c r="AI101" i="7"/>
  <c r="AI106" i="7"/>
  <c r="AI105" i="7"/>
  <c r="AI103" i="7"/>
  <c r="AI104" i="7"/>
  <c r="AP412" i="4"/>
  <c r="AO190" i="4"/>
  <c r="AO312" i="4"/>
  <c r="AP729" i="4"/>
  <c r="AW625" i="4"/>
  <c r="AO401" i="4"/>
  <c r="AO285" i="4"/>
  <c r="AP285" i="4"/>
  <c r="AO293" i="4"/>
  <c r="AO280" i="4"/>
  <c r="AO275" i="4"/>
  <c r="AO389" i="4"/>
  <c r="AO454" i="4"/>
  <c r="AO318" i="4"/>
  <c r="AO246" i="4"/>
  <c r="AO527" i="4"/>
  <c r="AP527" i="4"/>
  <c r="AP529" i="4"/>
  <c r="AO529" i="4"/>
  <c r="AP327" i="4"/>
  <c r="AO327" i="4"/>
  <c r="AP362" i="4"/>
  <c r="AO362" i="4"/>
  <c r="AO295" i="4"/>
  <c r="AP295" i="4"/>
  <c r="AP328" i="4"/>
  <c r="AO328" i="4"/>
  <c r="AP410" i="4"/>
  <c r="AO410" i="4"/>
  <c r="AP466" i="4"/>
  <c r="AO466" i="4"/>
  <c r="AO313" i="4"/>
  <c r="AP313" i="4"/>
  <c r="AO319" i="4"/>
  <c r="AP319" i="4"/>
  <c r="AP392" i="4"/>
  <c r="AO392" i="4"/>
  <c r="AP697" i="4"/>
  <c r="AO697" i="4"/>
  <c r="AO443" i="4"/>
  <c r="AP443" i="4"/>
  <c r="AO455" i="4"/>
  <c r="AP455" i="4"/>
  <c r="AP723" i="4"/>
  <c r="AO723" i="4"/>
  <c r="AP425" i="4"/>
  <c r="AO425" i="4"/>
  <c r="AO109" i="4"/>
  <c r="AO211" i="4"/>
  <c r="AO720" i="4"/>
  <c r="AP720" i="4"/>
  <c r="AO736" i="4"/>
  <c r="AO175" i="4"/>
  <c r="AP261" i="4"/>
  <c r="AO261" i="4"/>
  <c r="AO403" i="4"/>
  <c r="AP403" i="4"/>
  <c r="AP177" i="4"/>
  <c r="AO177" i="4"/>
  <c r="AP102" i="4"/>
  <c r="AO102" i="4"/>
  <c r="AP88" i="7"/>
  <c r="AO96" i="7"/>
  <c r="AP96" i="4"/>
  <c r="AO96" i="4"/>
  <c r="AP420" i="4"/>
  <c r="AO420" i="4"/>
  <c r="AP207" i="4"/>
  <c r="AO207" i="4"/>
  <c r="AQ104" i="7"/>
  <c r="AQ102" i="7"/>
  <c r="AQ106" i="7"/>
  <c r="AK88" i="7"/>
  <c r="AJ96" i="7"/>
  <c r="D820" i="6"/>
  <c r="D828" i="6"/>
  <c r="D826" i="6"/>
  <c r="D824" i="6"/>
  <c r="D822" i="6"/>
  <c r="D830" i="6"/>
  <c r="AP127" i="4"/>
  <c r="AO127" i="4"/>
  <c r="AO317" i="4"/>
  <c r="AP317" i="4"/>
  <c r="AO441" i="4"/>
  <c r="AP441" i="4"/>
  <c r="AP742" i="4"/>
  <c r="AO742" i="4"/>
  <c r="AR100" i="7"/>
  <c r="AR105" i="7" s="1"/>
  <c r="D827" i="6"/>
  <c r="AJ89" i="7"/>
  <c r="D839" i="6"/>
  <c r="D837" i="6"/>
  <c r="D835" i="6"/>
  <c r="D843" i="6"/>
  <c r="D841" i="6"/>
  <c r="D848" i="6"/>
  <c r="AP63" i="4"/>
  <c r="AO63" i="4"/>
  <c r="AP89" i="4"/>
  <c r="AO89" i="4"/>
  <c r="AO144" i="4"/>
  <c r="AP144" i="4"/>
  <c r="AP187" i="4"/>
  <c r="AO187" i="4"/>
  <c r="AP374" i="4"/>
  <c r="AO374" i="4"/>
  <c r="AO417" i="4"/>
  <c r="AP417" i="4"/>
  <c r="AP550" i="4"/>
  <c r="AO550" i="4"/>
  <c r="AO591" i="4"/>
  <c r="AP707" i="4"/>
  <c r="AO707" i="4"/>
  <c r="AP462" i="4"/>
  <c r="AO462" i="4"/>
  <c r="AO710" i="4"/>
  <c r="AP710" i="4"/>
  <c r="AQ105" i="7"/>
  <c r="AP242" i="4"/>
  <c r="AO242" i="4"/>
  <c r="AP119" i="4"/>
  <c r="AO119" i="4"/>
  <c r="AP668" i="4"/>
  <c r="AO668" i="4"/>
  <c r="AP164" i="4"/>
  <c r="AO164" i="4"/>
  <c r="AO36" i="4"/>
  <c r="AP151" i="4"/>
  <c r="AO151" i="4"/>
  <c r="AP404" i="4"/>
  <c r="AO404" i="4"/>
  <c r="AQ101" i="7"/>
  <c r="D821" i="6"/>
  <c r="AO503" i="4"/>
  <c r="AO702" i="4"/>
  <c r="AP702" i="4"/>
  <c r="AO473" i="4"/>
  <c r="AP473" i="4"/>
  <c r="AO60" i="4"/>
  <c r="AP102" i="7"/>
  <c r="AP103" i="7"/>
  <c r="D836" i="6"/>
  <c r="AP148" i="4"/>
  <c r="AO148" i="4"/>
  <c r="AP444" i="4"/>
  <c r="AO444" i="4"/>
  <c r="AO657" i="4"/>
  <c r="AP657" i="4"/>
  <c r="AP681" i="4"/>
  <c r="AO681" i="4"/>
  <c r="AO511" i="4"/>
  <c r="AP511" i="4"/>
  <c r="AP756" i="4" s="1"/>
  <c r="AO156" i="4"/>
  <c r="AP105" i="7"/>
  <c r="AP101" i="7"/>
  <c r="AL88" i="7"/>
  <c r="AK96" i="7"/>
  <c r="AO534" i="4"/>
  <c r="AP534" i="4"/>
  <c r="AP55" i="4"/>
  <c r="AO55" i="4"/>
  <c r="D829" i="6"/>
  <c r="AO206" i="4"/>
  <c r="AP206" i="4"/>
  <c r="AP228" i="4"/>
  <c r="AO228" i="4"/>
  <c r="AP308" i="4"/>
  <c r="AO308" i="4"/>
  <c r="AP324" i="4"/>
  <c r="AO324" i="4"/>
  <c r="AO571" i="4"/>
  <c r="AP571" i="4"/>
  <c r="AO470" i="4"/>
  <c r="AP470" i="4"/>
  <c r="AP483" i="4"/>
  <c r="AO483" i="4"/>
  <c r="AO258" i="4"/>
  <c r="AP258" i="4"/>
  <c r="AO656" i="4"/>
  <c r="AP656" i="4"/>
  <c r="AO537" i="4"/>
  <c r="AP537" i="4"/>
  <c r="AQ103" i="7"/>
  <c r="AO159" i="4"/>
  <c r="AP159" i="4"/>
  <c r="AO338" i="4"/>
  <c r="AP338" i="4"/>
  <c r="AP521" i="4"/>
  <c r="AO521" i="4"/>
  <c r="AP597" i="4"/>
  <c r="AO597" i="4"/>
  <c r="AP610" i="4"/>
  <c r="AO610" i="4"/>
  <c r="AO667" i="4"/>
  <c r="AP667" i="4"/>
  <c r="AO343" i="4"/>
  <c r="AO71" i="4"/>
  <c r="D850" i="6" l="1"/>
  <c r="AX448" i="4"/>
  <c r="AX758" i="4" s="1"/>
  <c r="AL102" i="7"/>
  <c r="AL101" i="7"/>
  <c r="AL105" i="7"/>
  <c r="AW752" i="4"/>
  <c r="AL103" i="7"/>
  <c r="AL106" i="7"/>
  <c r="AL104" i="7"/>
  <c r="AW764" i="4"/>
  <c r="AX24" i="4"/>
  <c r="AX766" i="4" s="1"/>
  <c r="AW759" i="4"/>
  <c r="AO759" i="4"/>
  <c r="AP759" i="4"/>
  <c r="AW756" i="4"/>
  <c r="AO756" i="4"/>
  <c r="AO758" i="4"/>
  <c r="AP758" i="4"/>
  <c r="AP752" i="4"/>
  <c r="AO765" i="4"/>
  <c r="AP765" i="4"/>
  <c r="AP766" i="4"/>
  <c r="AO764" i="4"/>
  <c r="AP763" i="4"/>
  <c r="AO757" i="4"/>
  <c r="AO761" i="4"/>
  <c r="AP761" i="4"/>
  <c r="AO763" i="4"/>
  <c r="AP760" i="4"/>
  <c r="AO766" i="4"/>
  <c r="AO760" i="4"/>
  <c r="AP757" i="4"/>
  <c r="AO752" i="4"/>
  <c r="AP764" i="4"/>
  <c r="AO762" i="4"/>
  <c r="AW760" i="4"/>
  <c r="AP762" i="4"/>
  <c r="AX444" i="4"/>
  <c r="AW762" i="4"/>
  <c r="AX14" i="4"/>
  <c r="AW761" i="4"/>
  <c r="AX757" i="4"/>
  <c r="AX16" i="4"/>
  <c r="AX763" i="4" s="1"/>
  <c r="AW763" i="4"/>
  <c r="AM104" i="7"/>
  <c r="AM106" i="7"/>
  <c r="AM101" i="7"/>
  <c r="AM105" i="7"/>
  <c r="AM103" i="7"/>
  <c r="AR106" i="7"/>
  <c r="AX625" i="4"/>
  <c r="AO100" i="7"/>
  <c r="AO106" i="7" s="1"/>
  <c r="D845" i="6"/>
  <c r="AR101" i="7"/>
  <c r="AR104" i="7"/>
  <c r="AR102" i="7"/>
  <c r="AR103" i="7"/>
  <c r="D832" i="6"/>
  <c r="AN101" i="7"/>
  <c r="AN102" i="7"/>
  <c r="AN104" i="7"/>
  <c r="AN103" i="7"/>
  <c r="AN106" i="7"/>
  <c r="AK100" i="7"/>
  <c r="AK106" i="7" s="1"/>
  <c r="AJ100" i="7"/>
  <c r="AJ106" i="7" s="1"/>
  <c r="AX762" i="4" l="1"/>
  <c r="AX761" i="4"/>
  <c r="AX760" i="4"/>
  <c r="AX752" i="4"/>
  <c r="AK102" i="7"/>
  <c r="AK103" i="7"/>
  <c r="AK101" i="7"/>
  <c r="AK104" i="7"/>
  <c r="AK105" i="7"/>
  <c r="AJ101" i="7"/>
  <c r="AJ104" i="7"/>
  <c r="AJ102" i="7"/>
  <c r="AJ103" i="7"/>
  <c r="AJ105" i="7"/>
  <c r="AO102" i="7"/>
  <c r="AO101" i="7"/>
  <c r="AO103" i="7"/>
  <c r="AO104" i="7"/>
  <c r="AO105" i="7"/>
  <c r="BE6" i="5" l="1"/>
  <c r="B750" i="4"/>
  <c r="X52" i="7" s="1"/>
  <c r="AX6" i="5"/>
  <c r="E6" i="5"/>
  <c r="BD6" i="5"/>
  <c r="AC6" i="5"/>
  <c r="Q6" i="5"/>
  <c r="AU6" i="5"/>
  <c r="AJ6" i="5"/>
  <c r="AQ6" i="5"/>
  <c r="AK6" i="5"/>
  <c r="L6" i="5"/>
  <c r="X6" i="5"/>
  <c r="O6" i="5"/>
  <c r="AZ6" i="5"/>
  <c r="BC6" i="5"/>
  <c r="AH6" i="5"/>
  <c r="AF6" i="5"/>
  <c r="P6" i="5"/>
  <c r="AW6" i="5"/>
  <c r="BB6" i="5"/>
  <c r="W6" i="5"/>
  <c r="AE6" i="5"/>
  <c r="I6" i="5"/>
  <c r="AS6" i="5"/>
  <c r="AL6" i="5"/>
  <c r="K6" i="5"/>
  <c r="AI6" i="5"/>
  <c r="F6" i="5"/>
  <c r="AG6" i="5"/>
  <c r="AP6" i="5"/>
  <c r="AY6" i="5"/>
  <c r="AV6" i="5"/>
  <c r="G6" i="5"/>
  <c r="AD6" i="5"/>
  <c r="BG6" i="5"/>
  <c r="BF6" i="5"/>
  <c r="AR6" i="5"/>
  <c r="H6" i="5"/>
  <c r="AE751" i="4"/>
  <c r="X53" i="7"/>
  <c r="AT751" i="4"/>
  <c r="BF751" i="4"/>
  <c r="AG751" i="4"/>
  <c r="AV751" i="4"/>
  <c r="AO751" i="4"/>
  <c r="K751" i="4"/>
  <c r="BE751" i="4"/>
  <c r="S751" i="4"/>
  <c r="T751" i="4"/>
  <c r="AN751" i="4"/>
  <c r="AM751" i="4"/>
  <c r="AU751" i="4"/>
  <c r="W751" i="4"/>
  <c r="O751" i="4"/>
  <c r="J751" i="4"/>
  <c r="E158" i="7" s="1"/>
  <c r="U55" i="7" s="1"/>
  <c r="AA751" i="4"/>
  <c r="AQ751" i="4"/>
  <c r="AW751" i="4"/>
  <c r="R751" i="4"/>
  <c r="F158" i="7" s="1"/>
  <c r="U56" i="7" s="1"/>
  <c r="AD751" i="4"/>
  <c r="BB751" i="4"/>
  <c r="AC751" i="4"/>
  <c r="X751" i="4"/>
  <c r="C158" i="7"/>
  <c r="U53" i="7" s="1"/>
  <c r="AS751" i="4"/>
  <c r="U751" i="4"/>
  <c r="Z751" i="4"/>
  <c r="AI751" i="4"/>
  <c r="V751" i="4"/>
  <c r="AY751" i="4"/>
  <c r="B751" i="4"/>
  <c r="B158" i="7" s="1"/>
  <c r="U52" i="7" s="1"/>
  <c r="AS70" i="7" s="1"/>
  <c r="B752" i="4"/>
  <c r="H158" i="7" s="1"/>
  <c r="V52" i="7" s="1"/>
  <c r="AS71" i="7" s="1"/>
  <c r="AS78" i="7" s="1"/>
  <c r="AJ751" i="4"/>
  <c r="AK751" i="4"/>
  <c r="BG751" i="4"/>
  <c r="AP751" i="4"/>
  <c r="AL751" i="4"/>
  <c r="I158" i="7"/>
  <c r="V53" i="7" s="1"/>
  <c r="AX751" i="4"/>
  <c r="AF751" i="4"/>
  <c r="B753" i="4"/>
  <c r="N158" i="7" s="1"/>
  <c r="W52" i="7" s="1"/>
  <c r="AS72" i="7" s="1"/>
  <c r="AS79" i="7" s="1"/>
  <c r="AR751" i="4"/>
  <c r="AH751" i="4"/>
  <c r="M751" i="4"/>
  <c r="BA751" i="4"/>
  <c r="I751" i="4"/>
  <c r="D158" i="7" s="1"/>
  <c r="U54" i="7" s="1"/>
  <c r="AZ751" i="4"/>
  <c r="BC751" i="4"/>
  <c r="S753" i="4"/>
  <c r="S750" i="4"/>
  <c r="R753" i="4"/>
  <c r="R158" i="7" s="1"/>
  <c r="W56" i="7" s="1"/>
  <c r="R750" i="4"/>
  <c r="X56" i="7" s="1"/>
  <c r="AD753" i="4"/>
  <c r="AD750" i="4"/>
  <c r="AC753" i="4"/>
  <c r="AC750" i="4"/>
  <c r="V753" i="4"/>
  <c r="V750" i="4"/>
  <c r="BG753" i="4"/>
  <c r="BG750" i="4"/>
  <c r="AG753" i="4"/>
  <c r="AG750" i="4"/>
  <c r="T753" i="4"/>
  <c r="T750" i="4"/>
  <c r="AQ753" i="4"/>
  <c r="AQ750" i="4"/>
  <c r="AJ753" i="4"/>
  <c r="AJ750" i="4"/>
  <c r="AK753" i="4"/>
  <c r="AK750" i="4"/>
  <c r="AL753" i="4"/>
  <c r="AL750" i="4"/>
  <c r="X753" i="4"/>
  <c r="X750" i="4"/>
  <c r="J753" i="4"/>
  <c r="Q158" i="7" s="1"/>
  <c r="W55" i="7" s="1"/>
  <c r="J750" i="4"/>
  <c r="X55" i="7" s="1"/>
  <c r="AH753" i="4"/>
  <c r="AH750" i="4"/>
  <c r="BA753" i="4"/>
  <c r="BA750" i="4"/>
  <c r="Z753" i="4"/>
  <c r="Z750" i="4"/>
  <c r="I753" i="4"/>
  <c r="P158" i="7" s="1"/>
  <c r="W54" i="7" s="1"/>
  <c r="I750" i="4"/>
  <c r="X54" i="7" s="1"/>
  <c r="AN753" i="4"/>
  <c r="AN750" i="4"/>
  <c r="W753" i="4"/>
  <c r="W750" i="4"/>
  <c r="AW753" i="4"/>
  <c r="AW750" i="4"/>
  <c r="AZ753" i="4"/>
  <c r="AZ750" i="4"/>
  <c r="AO753" i="4"/>
  <c r="AO750" i="4"/>
  <c r="AE753" i="4"/>
  <c r="AE750" i="4"/>
  <c r="K753" i="4"/>
  <c r="K750" i="4"/>
  <c r="AT753" i="4"/>
  <c r="AT750" i="4"/>
  <c r="AX753" i="4"/>
  <c r="AX750" i="4"/>
  <c r="AM753" i="4"/>
  <c r="AM750" i="4"/>
  <c r="AS753" i="4"/>
  <c r="AS750" i="4"/>
  <c r="AP753" i="4"/>
  <c r="AP750" i="4"/>
  <c r="O753" i="4"/>
  <c r="O750" i="4"/>
  <c r="AI753" i="4"/>
  <c r="AI750" i="4"/>
  <c r="M753" i="4"/>
  <c r="M750" i="4"/>
  <c r="AA753" i="4"/>
  <c r="AA750" i="4"/>
  <c r="BB753" i="4"/>
  <c r="BB750" i="4"/>
  <c r="BC753" i="4"/>
  <c r="BC750" i="4"/>
  <c r="AR753" i="4"/>
  <c r="AR750" i="4"/>
  <c r="AV753" i="4"/>
  <c r="AV750" i="4"/>
  <c r="AF753" i="4"/>
  <c r="AF750" i="4"/>
  <c r="BF753" i="4"/>
  <c r="BF750" i="4"/>
  <c r="AU753" i="4"/>
  <c r="AU750" i="4"/>
  <c r="BE753" i="4"/>
  <c r="BE750" i="4"/>
  <c r="AY753" i="4"/>
  <c r="AY750" i="4"/>
  <c r="E753" i="4"/>
  <c r="O158" i="7" s="1"/>
  <c r="W53" i="7" s="1"/>
  <c r="U753" i="4"/>
  <c r="U750" i="4"/>
  <c r="AA6" i="5" l="1"/>
  <c r="Z6" i="5"/>
  <c r="AB6" i="5"/>
  <c r="M6" i="5"/>
  <c r="S6" i="5"/>
  <c r="AT6" i="5"/>
  <c r="V6" i="5"/>
  <c r="T6" i="5"/>
  <c r="AM6" i="5"/>
  <c r="BA6" i="5"/>
  <c r="R6" i="5"/>
  <c r="N6" i="5"/>
  <c r="U6" i="5"/>
  <c r="A6" i="5"/>
  <c r="J6" i="5"/>
  <c r="C6" i="5"/>
  <c r="D6" i="5"/>
  <c r="AO6" i="5"/>
  <c r="Y6" i="5"/>
  <c r="AN6" i="5"/>
  <c r="AS77" i="7"/>
  <c r="AS80" i="7" s="1"/>
  <c r="AS95" i="7" s="1"/>
  <c r="AS89" i="7" s="1"/>
  <c r="AS73" i="7"/>
  <c r="AS96" i="7" s="1"/>
  <c r="J157" i="9"/>
  <c r="J177" i="9" s="1"/>
  <c r="AS64" i="7"/>
  <c r="AS66" i="7" s="1"/>
  <c r="AS100" i="7" l="1"/>
  <c r="AS106" i="7" s="1"/>
  <c r="AS101" i="7" l="1"/>
  <c r="AS104" i="7"/>
  <c r="AS105" i="7"/>
  <c r="AS102" i="7"/>
  <c r="AS103" i="7"/>
</calcChain>
</file>

<file path=xl/sharedStrings.xml><?xml version="1.0" encoding="utf-8"?>
<sst xmlns="http://schemas.openxmlformats.org/spreadsheetml/2006/main" count="19688" uniqueCount="4655">
  <si>
    <t>U.S. Dividend Champions</t>
  </si>
  <si>
    <t>End-of-month update at:</t>
  </si>
  <si>
    <t>Fundamental Data</t>
  </si>
  <si>
    <t>Dividends Paid by Year</t>
  </si>
  <si>
    <t>Percentage Increase by Year</t>
  </si>
  <si>
    <t>Dividend Growth Model</t>
  </si>
  <si>
    <t>Technical Data</t>
  </si>
  <si>
    <t>(and American Depository Receipts)</t>
  </si>
  <si>
    <t>Dates in Green (centered) indicate increase (by Ex-Div. Date) expected in next 2 months</t>
  </si>
  <si>
    <t>(excluding Special/Extra Dividends)</t>
  </si>
  <si>
    <t>(see Notes tab)</t>
  </si>
  <si>
    <t>(based on Earnings Estimates, if available)</t>
  </si>
  <si>
    <t>Dates in Red (right-aligned) indicate last increase more than a year ago (Ex-Div Date)</t>
  </si>
  <si>
    <t>Past Performance is No Guarantee of Future Results</t>
  </si>
  <si>
    <t>MMA=Moving Market Average</t>
  </si>
  <si>
    <t>Disclaimer: Although all figures are thought to be correct, no guarantee is expressed or implied.</t>
  </si>
  <si>
    <t># Column on right excludes amount normally paid in following year but accelerated; included next year (column on left)</t>
  </si>
  <si>
    <t>2013</t>
  </si>
  <si>
    <t>Mean</t>
  </si>
  <si>
    <t>5-year Total</t>
  </si>
  <si>
    <t>Current Price as % from:</t>
  </si>
  <si>
    <t>Company</t>
  </si>
  <si>
    <t>Ticker</t>
  </si>
  <si>
    <t>No.</t>
  </si>
  <si>
    <t>CCC</t>
  </si>
  <si>
    <t>DRIP Fees</t>
  </si>
  <si>
    <t>Div.</t>
  </si>
  <si>
    <t>MR%</t>
  </si>
  <si>
    <t>Qtly</t>
  </si>
  <si>
    <t>&amp;=MultiIncThisYr</t>
  </si>
  <si>
    <t>EPS%</t>
  </si>
  <si>
    <t>+/-% vs.</t>
  </si>
  <si>
    <t>TTM</t>
  </si>
  <si>
    <t>FYE</t>
  </si>
  <si>
    <t>PEG</t>
  </si>
  <si>
    <t>MRQ</t>
  </si>
  <si>
    <t>Past 5yr</t>
  </si>
  <si>
    <t>N</t>
  </si>
  <si>
    <t>MktCap</t>
  </si>
  <si>
    <t>Inside</t>
  </si>
  <si>
    <t>Debt/</t>
  </si>
  <si>
    <t>5/10</t>
  </si>
  <si>
    <t>DGR</t>
  </si>
  <si>
    <t>Amounts in Red indicate no increase during year</t>
  </si>
  <si>
    <t>vs.</t>
  </si>
  <si>
    <t>(simple</t>
  </si>
  <si>
    <t>Standard</t>
  </si>
  <si>
    <t>Tweed</t>
  </si>
  <si>
    <t>Chowder</t>
  </si>
  <si>
    <t>Estimated Dividends to be Paid in Year:</t>
  </si>
  <si>
    <t>Est. Payback</t>
  </si>
  <si>
    <t>5-yr</t>
  </si>
  <si>
    <t>52-wk</t>
  </si>
  <si>
    <t>50-day</t>
  </si>
  <si>
    <t>200-day</t>
  </si>
  <si>
    <t>Name</t>
  </si>
  <si>
    <t>Symbol</t>
  </si>
  <si>
    <t>Industry</t>
  </si>
  <si>
    <t>Yrs</t>
  </si>
  <si>
    <t>Seq</t>
  </si>
  <si>
    <t>DR</t>
  </si>
  <si>
    <t>SP</t>
  </si>
  <si>
    <t>Price</t>
  </si>
  <si>
    <t>Yield</t>
  </si>
  <si>
    <t>Old</t>
  </si>
  <si>
    <t>New</t>
  </si>
  <si>
    <t>Inc.</t>
  </si>
  <si>
    <t>Ex-Div</t>
  </si>
  <si>
    <t>Pay</t>
  </si>
  <si>
    <t>Sch</t>
  </si>
  <si>
    <t>Note</t>
  </si>
  <si>
    <t>Dividend</t>
  </si>
  <si>
    <t>Payout</t>
  </si>
  <si>
    <t>Graham</t>
  </si>
  <si>
    <t>P/E</t>
  </si>
  <si>
    <t>Month</t>
  </si>
  <si>
    <t>EPS</t>
  </si>
  <si>
    <t>P/Sales</t>
  </si>
  <si>
    <t>P/Book</t>
  </si>
  <si>
    <t>ROE</t>
  </si>
  <si>
    <t>Growth</t>
  </si>
  <si>
    <t>A</t>
  </si>
  <si>
    <t>($Mil)</t>
  </si>
  <si>
    <t>Own.</t>
  </si>
  <si>
    <t>Equity</t>
  </si>
  <si>
    <t>DEG</t>
  </si>
  <si>
    <t>A/D*</t>
  </si>
  <si>
    <t>1-yr</t>
  </si>
  <si>
    <t>3-yr</t>
  </si>
  <si>
    <t>10-yr</t>
  </si>
  <si>
    <t>#</t>
  </si>
  <si>
    <t>RegDivs</t>
  </si>
  <si>
    <t>2012</t>
  </si>
  <si>
    <t>average)</t>
  </si>
  <si>
    <t>Deviation</t>
  </si>
  <si>
    <t>Sector</t>
  </si>
  <si>
    <t>Factor</t>
  </si>
  <si>
    <t>Rule</t>
  </si>
  <si>
    <t>$</t>
  </si>
  <si>
    <t>%</t>
  </si>
  <si>
    <t>Beta</t>
  </si>
  <si>
    <t>Low</t>
  </si>
  <si>
    <t>High</t>
  </si>
  <si>
    <t>MMA</t>
  </si>
  <si>
    <t>1st Source Corp.</t>
  </si>
  <si>
    <t>SRCE</t>
  </si>
  <si>
    <t>-</t>
  </si>
  <si>
    <t>B15</t>
  </si>
  <si>
    <t>Financials</t>
  </si>
  <si>
    <t>3M Company</t>
  </si>
  <si>
    <t>MMM</t>
  </si>
  <si>
    <t>C12</t>
  </si>
  <si>
    <t>Industrials</t>
  </si>
  <si>
    <t>ABM Industries Inc.</t>
  </si>
  <si>
    <t>ABM</t>
  </si>
  <si>
    <t>Y</t>
  </si>
  <si>
    <t>AFLAC Inc.</t>
  </si>
  <si>
    <t>AFL</t>
  </si>
  <si>
    <t>Insurance</t>
  </si>
  <si>
    <t>C01</t>
  </si>
  <si>
    <t>Air Products &amp; Chem.</t>
  </si>
  <si>
    <t>APD</t>
  </si>
  <si>
    <t>B08</t>
  </si>
  <si>
    <t>Materials</t>
  </si>
  <si>
    <t>Altria Group Inc.</t>
  </si>
  <si>
    <t>MO</t>
  </si>
  <si>
    <t>Tobacco</t>
  </si>
  <si>
    <t>A10</t>
  </si>
  <si>
    <t>Consumer Staples</t>
  </si>
  <si>
    <t>American States Water</t>
  </si>
  <si>
    <t>AWR</t>
  </si>
  <si>
    <t>Utilities</t>
  </si>
  <si>
    <t>WTR</t>
  </si>
  <si>
    <t>Archer Daniels Midland</t>
  </si>
  <si>
    <t>ADM</t>
  </si>
  <si>
    <t>C14</t>
  </si>
  <si>
    <t>n/a</t>
  </si>
  <si>
    <t>AT&amp;T Inc.</t>
  </si>
  <si>
    <t>T</t>
  </si>
  <si>
    <t>B01</t>
  </si>
  <si>
    <t>Atmos Energy</t>
  </si>
  <si>
    <t>ATO</t>
  </si>
  <si>
    <t>C11</t>
  </si>
  <si>
    <t>Automatic Data Proc.</t>
  </si>
  <si>
    <t>ADP</t>
  </si>
  <si>
    <t>A01</t>
  </si>
  <si>
    <t>Badger Meter Inc.</t>
  </si>
  <si>
    <t>BMI</t>
  </si>
  <si>
    <t>C15</t>
  </si>
  <si>
    <t>Becton Dickinson &amp; Co.</t>
  </si>
  <si>
    <t>BDX</t>
  </si>
  <si>
    <t>C29</t>
  </si>
  <si>
    <t>FY Streak</t>
  </si>
  <si>
    <t>Health Care</t>
  </si>
  <si>
    <t>Bemis Company</t>
  </si>
  <si>
    <t>BMS</t>
  </si>
  <si>
    <t>Black Hills Corp.</t>
  </si>
  <si>
    <t>BKH</t>
  </si>
  <si>
    <t>Brady Corp.</t>
  </si>
  <si>
    <t>BRC</t>
  </si>
  <si>
    <t>A31</t>
  </si>
  <si>
    <t>Brown-Forman Class B</t>
  </si>
  <si>
    <t>BF-B</t>
  </si>
  <si>
    <t>A02</t>
  </si>
  <si>
    <t>C.R. Bard Inc.</t>
  </si>
  <si>
    <t>BCR</t>
  </si>
  <si>
    <t>California Water Service</t>
  </si>
  <si>
    <t>CWT</t>
  </si>
  <si>
    <t>B17</t>
  </si>
  <si>
    <t>Calvin B. Taylor Bankshares Inc.</t>
  </si>
  <si>
    <t>TYCB</t>
  </si>
  <si>
    <t>Dec</t>
  </si>
  <si>
    <t>Carlisle Companies</t>
  </si>
  <si>
    <t>CSL</t>
  </si>
  <si>
    <t>Chesapeake Financial Shares</t>
  </si>
  <si>
    <t>CPKF</t>
  </si>
  <si>
    <t>Chevron Corp.</t>
  </si>
  <si>
    <t>CVX</t>
  </si>
  <si>
    <t>Energy</t>
  </si>
  <si>
    <t>Cincinnati Financial</t>
  </si>
  <si>
    <t>CINF</t>
  </si>
  <si>
    <t>A14</t>
  </si>
  <si>
    <t>Cintas Corp.</t>
  </si>
  <si>
    <t>CTAS</t>
  </si>
  <si>
    <t>Clorox Company</t>
  </si>
  <si>
    <t>CLX</t>
  </si>
  <si>
    <t>Coca-Cola Company</t>
  </si>
  <si>
    <t>KO</t>
  </si>
  <si>
    <t>A03</t>
  </si>
  <si>
    <t>Colgate-Palmolive Co.</t>
  </si>
  <si>
    <t>CL</t>
  </si>
  <si>
    <t>Personal Products</t>
  </si>
  <si>
    <t>Commerce Bancshares</t>
  </si>
  <si>
    <t>CBSH</t>
  </si>
  <si>
    <t>C27</t>
  </si>
  <si>
    <t>Community Bank System</t>
  </si>
  <si>
    <t>CBU</t>
  </si>
  <si>
    <t>Community Trust Banc.</t>
  </si>
  <si>
    <t>CTBI</t>
  </si>
  <si>
    <t>Computer Services Inc.</t>
  </si>
  <si>
    <t>CSVI</t>
  </si>
  <si>
    <t>C25</t>
  </si>
  <si>
    <t>Connecticut Water Service</t>
  </si>
  <si>
    <t>CTWS</t>
  </si>
  <si>
    <t>Consolidated Edison</t>
  </si>
  <si>
    <t>ED</t>
  </si>
  <si>
    <t>Donaldson Company</t>
  </si>
  <si>
    <t>DCI</t>
  </si>
  <si>
    <t>B31</t>
  </si>
  <si>
    <t>Dover Corp.</t>
  </si>
  <si>
    <t>DOV</t>
  </si>
  <si>
    <t>Machinery</t>
  </si>
  <si>
    <t>Eagle Financial Services</t>
  </si>
  <si>
    <t>EFSI</t>
  </si>
  <si>
    <t>Eaton Vance Corp.</t>
  </si>
  <si>
    <t>EV</t>
  </si>
  <si>
    <t>Ecolab Inc.</t>
  </si>
  <si>
    <t>ECL</t>
  </si>
  <si>
    <t>A16</t>
  </si>
  <si>
    <t>Emerson Electric</t>
  </si>
  <si>
    <t>EMR</t>
  </si>
  <si>
    <t>Erie Indemnity Company</t>
  </si>
  <si>
    <t>ERIE</t>
  </si>
  <si>
    <t>A23</t>
  </si>
  <si>
    <t>ExxonMobil Corp.</t>
  </si>
  <si>
    <t>XOM</t>
  </si>
  <si>
    <t>C09</t>
  </si>
  <si>
    <t>Farmers &amp; Merchants Bancorp</t>
  </si>
  <si>
    <t>FMCB</t>
  </si>
  <si>
    <t>JaJl</t>
  </si>
  <si>
    <t>Federal Realty Inv. Trust</t>
  </si>
  <si>
    <t>FRT</t>
  </si>
  <si>
    <t>First Financial Corp.</t>
  </si>
  <si>
    <t>THFF</t>
  </si>
  <si>
    <t>Franklin Electric Co.</t>
  </si>
  <si>
    <t>FELE</t>
  </si>
  <si>
    <t>B18</t>
  </si>
  <si>
    <t>Franklin Resources</t>
  </si>
  <si>
    <t>BEN</t>
  </si>
  <si>
    <t>A13</t>
  </si>
  <si>
    <t>General Dynamics</t>
  </si>
  <si>
    <t>GD</t>
  </si>
  <si>
    <t>B05</t>
  </si>
  <si>
    <t>Genuine Parts Co.</t>
  </si>
  <si>
    <t>GPC</t>
  </si>
  <si>
    <t>Consumer Discretionary</t>
  </si>
  <si>
    <t>Gorman-Rupp Company</t>
  </si>
  <si>
    <t>GRC</t>
  </si>
  <si>
    <t>C08</t>
  </si>
  <si>
    <t>H.B. Fuller Company</t>
  </si>
  <si>
    <t>FUL</t>
  </si>
  <si>
    <t>Helmerich &amp; Payne Inc.</t>
  </si>
  <si>
    <t>HP</t>
  </si>
  <si>
    <t>Hormel Foods Corp.</t>
  </si>
  <si>
    <t>HRL</t>
  </si>
  <si>
    <t>Illinois Tool Works</t>
  </si>
  <si>
    <t>ITW</t>
  </si>
  <si>
    <t>Jack Henry &amp; Associates</t>
  </si>
  <si>
    <t>JKHY</t>
  </si>
  <si>
    <t>Johnson &amp; Johnson</t>
  </si>
  <si>
    <t>JNJ</t>
  </si>
  <si>
    <t>C13</t>
  </si>
  <si>
    <t>Kimberly-Clark Corp.</t>
  </si>
  <si>
    <t>KMB</t>
  </si>
  <si>
    <t>A04</t>
  </si>
  <si>
    <t>Lancaster Colony Corp.</t>
  </si>
  <si>
    <t>LANC</t>
  </si>
  <si>
    <t>Leggett &amp; Platt Inc.</t>
  </si>
  <si>
    <t>LEG</t>
  </si>
  <si>
    <t>Lowe's Companies</t>
  </si>
  <si>
    <t>LOW</t>
  </si>
  <si>
    <t>B09</t>
  </si>
  <si>
    <t>McCormick &amp; Co.</t>
  </si>
  <si>
    <t>MKC</t>
  </si>
  <si>
    <t>McDonald's Corp.</t>
  </si>
  <si>
    <t>MCD</t>
  </si>
  <si>
    <t>McGrath Rentcorp</t>
  </si>
  <si>
    <t>MGRC</t>
  </si>
  <si>
    <t>A28</t>
  </si>
  <si>
    <t>MDU Resources</t>
  </si>
  <si>
    <t>MDU</t>
  </si>
  <si>
    <t>Medtronic plc</t>
  </si>
  <si>
    <t>MDT</t>
  </si>
  <si>
    <t>A26</t>
  </si>
  <si>
    <t>ADR-Ireland,US$</t>
  </si>
  <si>
    <t>Mercury General Corp.</t>
  </si>
  <si>
    <t>MCY</t>
  </si>
  <si>
    <t>C28</t>
  </si>
  <si>
    <t>MGE Energy Inc.</t>
  </si>
  <si>
    <t>MGEE</t>
  </si>
  <si>
    <t>Middlesex Water Co.</t>
  </si>
  <si>
    <t>MSEX</t>
  </si>
  <si>
    <t>MSA Safety Inc.</t>
  </si>
  <si>
    <t>MSA</t>
  </si>
  <si>
    <t>C10</t>
  </si>
  <si>
    <t>NACCO Industries</t>
  </si>
  <si>
    <t>NC</t>
  </si>
  <si>
    <t>National Fuel Gas</t>
  </si>
  <si>
    <t>NFG</t>
  </si>
  <si>
    <t>National Retail Properties</t>
  </si>
  <si>
    <t>NNN</t>
  </si>
  <si>
    <t>Nordson Corp.</t>
  </si>
  <si>
    <t>NDSN</t>
  </si>
  <si>
    <t>C05</t>
  </si>
  <si>
    <t>Northwest Natural Gas</t>
  </si>
  <si>
    <t>NWN</t>
  </si>
  <si>
    <t>Nucor Corp.</t>
  </si>
  <si>
    <t>NUE</t>
  </si>
  <si>
    <t>Old Republic International</t>
  </si>
  <si>
    <t>ORI</t>
  </si>
  <si>
    <t>Parker-Hannifin Corp.</t>
  </si>
  <si>
    <t>PH</t>
  </si>
  <si>
    <t>Pentair Ltd.</t>
  </si>
  <si>
    <t>PNR</t>
  </si>
  <si>
    <t>People's United Financial</t>
  </si>
  <si>
    <t>PBCT</t>
  </si>
  <si>
    <t>PepsiCo Inc.</t>
  </si>
  <si>
    <t>PEP</t>
  </si>
  <si>
    <t>C30</t>
  </si>
  <si>
    <t>PPG Industries Inc.</t>
  </si>
  <si>
    <t>PPG</t>
  </si>
  <si>
    <t>Procter &amp; Gamble Co.</t>
  </si>
  <si>
    <t>PG</t>
  </si>
  <si>
    <t>RLI Corp.</t>
  </si>
  <si>
    <t>RLI</t>
  </si>
  <si>
    <t>C20</t>
  </si>
  <si>
    <t>RPM International Inc.</t>
  </si>
  <si>
    <t>RPM</t>
  </si>
  <si>
    <t>S&amp;P Global Inc.</t>
  </si>
  <si>
    <t>SPGI</t>
  </si>
  <si>
    <t>SEI Investments Company</t>
  </si>
  <si>
    <t>SEIC</t>
  </si>
  <si>
    <t>JaJu</t>
  </si>
  <si>
    <t>Semi-Annual</t>
  </si>
  <si>
    <t>Sherwin-Williams Co.</t>
  </si>
  <si>
    <t>SHW</t>
  </si>
  <si>
    <t>SJW Corp.</t>
  </si>
  <si>
    <t>SJW</t>
  </si>
  <si>
    <t>Sonoco Products Co.</t>
  </si>
  <si>
    <t>SON</t>
  </si>
  <si>
    <t>Stanley Black &amp; Decker</t>
  </si>
  <si>
    <t>SWK</t>
  </si>
  <si>
    <t>C19</t>
  </si>
  <si>
    <t>Stepan Company</t>
  </si>
  <si>
    <t>SCL</t>
  </si>
  <si>
    <t>Stryker Corp.</t>
  </si>
  <si>
    <t>SYK</t>
  </si>
  <si>
    <t>Sysco Corp.</t>
  </si>
  <si>
    <t>SYY</t>
  </si>
  <si>
    <t>T. Rowe Price Group</t>
  </si>
  <si>
    <t>TROW</t>
  </si>
  <si>
    <t>Target Corp.</t>
  </si>
  <si>
    <t>TGT</t>
  </si>
  <si>
    <t>Telephone &amp; Data Sys.</t>
  </si>
  <si>
    <t>TDS</t>
  </si>
  <si>
    <t>C31</t>
  </si>
  <si>
    <t>Tennant Company</t>
  </si>
  <si>
    <t>TNC</t>
  </si>
  <si>
    <t>Tompkins Financial Corp.</t>
  </si>
  <si>
    <t>TMP</t>
  </si>
  <si>
    <t>Tootsie Roll Industries</t>
  </si>
  <si>
    <t>TR</t>
  </si>
  <si>
    <t>Adj/Stock Div</t>
  </si>
  <si>
    <t>UGI Corp.</t>
  </si>
  <si>
    <t>UGI</t>
  </si>
  <si>
    <t>UMB Financial Corp.</t>
  </si>
  <si>
    <t>UMBF</t>
  </si>
  <si>
    <t>United Bankshares Inc.</t>
  </si>
  <si>
    <t>UBSI</t>
  </si>
  <si>
    <t>Rec Date Streak</t>
  </si>
  <si>
    <t>Universal Corp.</t>
  </si>
  <si>
    <t>UVV</t>
  </si>
  <si>
    <t>Universal Health Realty Trust</t>
  </si>
  <si>
    <t>UHT</t>
  </si>
  <si>
    <t>Vectren Corp.</t>
  </si>
  <si>
    <t>VVC</t>
  </si>
  <si>
    <t>VF Corp.</t>
  </si>
  <si>
    <t>VFC</t>
  </si>
  <si>
    <t>C18</t>
  </si>
  <si>
    <t>W.W. Grainger Inc.</t>
  </si>
  <si>
    <t>GWW</t>
  </si>
  <si>
    <t>Wal-Mart Stores Inc.</t>
  </si>
  <si>
    <t>WMT</t>
  </si>
  <si>
    <t>Walgreens Boots Alliance Inc.</t>
  </si>
  <si>
    <t>WBA</t>
  </si>
  <si>
    <t>West Pharmaceutical Services</t>
  </si>
  <si>
    <t>WST</t>
  </si>
  <si>
    <t>Westamerica Bancorp</t>
  </si>
  <si>
    <t>WABC</t>
  </si>
  <si>
    <t>Weyco Group Inc.</t>
  </si>
  <si>
    <t>WEYS</t>
  </si>
  <si>
    <t>Champions</t>
  </si>
  <si>
    <t>Contenders</t>
  </si>
  <si>
    <t>A.O. Smith Corp.</t>
  </si>
  <si>
    <t>AOS</t>
  </si>
  <si>
    <t>Aaron's Inc.</t>
  </si>
  <si>
    <t>AAN</t>
  </si>
  <si>
    <t>Accenture plc</t>
  </si>
  <si>
    <t>ACN</t>
  </si>
  <si>
    <t>MyNv</t>
  </si>
  <si>
    <t>Acme United Corp.</t>
  </si>
  <si>
    <t>ACU</t>
  </si>
  <si>
    <t>Albemarle Corp.</t>
  </si>
  <si>
    <t>ALB</t>
  </si>
  <si>
    <t>Alliant Energy Corp.</t>
  </si>
  <si>
    <t>LNT</t>
  </si>
  <si>
    <t>American Equity Investment Life Holding Co.</t>
  </si>
  <si>
    <t>AEL</t>
  </si>
  <si>
    <t>American Financial Group Inc.</t>
  </si>
  <si>
    <t>AFG</t>
  </si>
  <si>
    <t>A25</t>
  </si>
  <si>
    <t>American Water Works</t>
  </si>
  <si>
    <t>AWK</t>
  </si>
  <si>
    <t>AmeriGas Partners LP</t>
  </si>
  <si>
    <t>APU</t>
  </si>
  <si>
    <t>Ameriprise Financial Inc.</t>
  </si>
  <si>
    <t>AMP</t>
  </si>
  <si>
    <t>B19</t>
  </si>
  <si>
    <t>AmerisourceBergen Corp.</t>
  </si>
  <si>
    <t>ABC</t>
  </si>
  <si>
    <t>C04</t>
  </si>
  <si>
    <t>AmTrust Financial Services Inc.</t>
  </si>
  <si>
    <t>AFSI</t>
  </si>
  <si>
    <t>A19</t>
  </si>
  <si>
    <t>Analog Devices Inc.</t>
  </si>
  <si>
    <t>ADI</t>
  </si>
  <si>
    <t>C07</t>
  </si>
  <si>
    <t>Andersons Inc. (The)</t>
  </si>
  <si>
    <t>ANDE</t>
  </si>
  <si>
    <t>A24</t>
  </si>
  <si>
    <t>AptarGroup Inc.</t>
  </si>
  <si>
    <t>ATR</t>
  </si>
  <si>
    <t>B23</t>
  </si>
  <si>
    <t>Armanino Foods of Distinction Inc.</t>
  </si>
  <si>
    <t>AMNF</t>
  </si>
  <si>
    <t>Arrow Financial Corp.</t>
  </si>
  <si>
    <t>AROW</t>
  </si>
  <si>
    <t>Adj/Stk Div</t>
  </si>
  <si>
    <t>Artesian Resources</t>
  </si>
  <si>
    <t>ARTNA</t>
  </si>
  <si>
    <t>B22</t>
  </si>
  <si>
    <t>Assurant Inc.</t>
  </si>
  <si>
    <t>AIZ</t>
  </si>
  <si>
    <t>Atrion Corp.</t>
  </si>
  <si>
    <t>ATRI</t>
  </si>
  <si>
    <t>Auburn National Bancorp</t>
  </si>
  <si>
    <t>AUBN</t>
  </si>
  <si>
    <t>Avista Corp.</t>
  </si>
  <si>
    <t>AVA</t>
  </si>
  <si>
    <t>Axis Capital Holdings Ltd.</t>
  </si>
  <si>
    <t>AXS</t>
  </si>
  <si>
    <t>BancFirst Corp. OK</t>
  </si>
  <si>
    <t>BANF</t>
  </si>
  <si>
    <t>Bank of Marin Bancorp</t>
  </si>
  <si>
    <t>BMRC</t>
  </si>
  <si>
    <t>B11</t>
  </si>
  <si>
    <t>A20</t>
  </si>
  <si>
    <t>Bank of Utica</t>
  </si>
  <si>
    <t>BKUTK</t>
  </si>
  <si>
    <t>Bar Harbor Bankshares</t>
  </si>
  <si>
    <t>BHB</t>
  </si>
  <si>
    <t>Best Buy Corp.</t>
  </si>
  <si>
    <t>BBY</t>
  </si>
  <si>
    <t>A12</t>
  </si>
  <si>
    <t>BOK Financial Corp.</t>
  </si>
  <si>
    <t>BOKF</t>
  </si>
  <si>
    <t>B27</t>
  </si>
  <si>
    <t>Brinker International</t>
  </si>
  <si>
    <t>EAT</t>
  </si>
  <si>
    <t>Broadridge Financial Solutions Inc.</t>
  </si>
  <si>
    <t>BR</t>
  </si>
  <si>
    <t>Brookfield Infrastructure Partners LP</t>
  </si>
  <si>
    <t>BIP</t>
  </si>
  <si>
    <t>Bermuda,US$</t>
  </si>
  <si>
    <t>Brown &amp; Brown Inc.</t>
  </si>
  <si>
    <t>BRO</t>
  </si>
  <si>
    <t>Buckeye Partners LP</t>
  </si>
  <si>
    <t>BPL</t>
  </si>
  <si>
    <t>Bunge Limited</t>
  </si>
  <si>
    <t>BG</t>
  </si>
  <si>
    <t>C.H. Robinson Worldwide</t>
  </si>
  <si>
    <t>CHRW</t>
  </si>
  <si>
    <t>Cambridge Bancorp</t>
  </si>
  <si>
    <t>CATC</t>
  </si>
  <si>
    <t>Canadian National Railway</t>
  </si>
  <si>
    <t>CNI</t>
  </si>
  <si>
    <t>@,Canada</t>
  </si>
  <si>
    <t>Cardinal Health Inc.</t>
  </si>
  <si>
    <t>CAH</t>
  </si>
  <si>
    <t>A15</t>
  </si>
  <si>
    <t>Casey's General Stores Inc.</t>
  </si>
  <si>
    <t>CASY</t>
  </si>
  <si>
    <t>Cass Information Systems Inc.</t>
  </si>
  <si>
    <t>CASS</t>
  </si>
  <si>
    <t>Caterpillar Inc.</t>
  </si>
  <si>
    <t>CAT</t>
  </si>
  <si>
    <t>CCFNB Bancorp Inc.</t>
  </si>
  <si>
    <t>CCFN</t>
  </si>
  <si>
    <t>CenterPoint Energy</t>
  </si>
  <si>
    <t>CNP</t>
  </si>
  <si>
    <t>Chesapeake Utilities</t>
  </si>
  <si>
    <t>CPK</t>
  </si>
  <si>
    <t>A05</t>
  </si>
  <si>
    <t>Chubb Limited</t>
  </si>
  <si>
    <t>CB</t>
  </si>
  <si>
    <t>A21</t>
  </si>
  <si>
    <t>Switz.,US$</t>
  </si>
  <si>
    <t>Church &amp; Dwight</t>
  </si>
  <si>
    <t>CHD</t>
  </si>
  <si>
    <t>Citizens Financial Services</t>
  </si>
  <si>
    <t>CZFS</t>
  </si>
  <si>
    <t>CMS Energy Corp.</t>
  </si>
  <si>
    <t>CMS</t>
  </si>
  <si>
    <t>B28</t>
  </si>
  <si>
    <t>Columbia Sportswear Co.</t>
  </si>
  <si>
    <t>COLM</t>
  </si>
  <si>
    <t>B30</t>
  </si>
  <si>
    <t>Comcast Corp.</t>
  </si>
  <si>
    <t>CMCSA</t>
  </si>
  <si>
    <t>Media</t>
  </si>
  <si>
    <t>Compass Minerals International</t>
  </si>
  <si>
    <t>CMP</t>
  </si>
  <si>
    <t>Costco Wholesale</t>
  </si>
  <si>
    <t>COST</t>
  </si>
  <si>
    <t>B26</t>
  </si>
  <si>
    <t>Cracker Barrel Old Country</t>
  </si>
  <si>
    <t>CBRL</t>
  </si>
  <si>
    <t>CSX Corp.</t>
  </si>
  <si>
    <t>CSX</t>
  </si>
  <si>
    <t>Cullen/Frost Bankers</t>
  </si>
  <si>
    <t>CFR</t>
  </si>
  <si>
    <t>Cummins Inc.</t>
  </si>
  <si>
    <t>CMI</t>
  </si>
  <si>
    <t>CVS Health Corp.</t>
  </si>
  <si>
    <t>CVS</t>
  </si>
  <si>
    <t>B02</t>
  </si>
  <si>
    <t>Digital Realty Trust</t>
  </si>
  <si>
    <t>DLR</t>
  </si>
  <si>
    <t>Dominion Energy Inc.</t>
  </si>
  <si>
    <t>D</t>
  </si>
  <si>
    <t>Donegal Group Inc. A</t>
  </si>
  <si>
    <t>DGICA</t>
  </si>
  <si>
    <t>Donegal Group Inc. B</t>
  </si>
  <si>
    <t>DGICB</t>
  </si>
  <si>
    <t>Duke Energy Corp.</t>
  </si>
  <si>
    <t>DUK</t>
  </si>
  <si>
    <t>Dun &amp; Bradstreet Corp.</t>
  </si>
  <si>
    <t>DNB</t>
  </si>
  <si>
    <t>Eagle Bancorp Montana Inc.</t>
  </si>
  <si>
    <t>EBMT</t>
  </si>
  <si>
    <t>Edison International</t>
  </si>
  <si>
    <t>EIX</t>
  </si>
  <si>
    <t>Enbridge Inc.</t>
  </si>
  <si>
    <t>ENB</t>
  </si>
  <si>
    <t>Energy Transfer Partners LP</t>
  </si>
  <si>
    <t>ETP</t>
  </si>
  <si>
    <t>B14</t>
  </si>
  <si>
    <t>Ensign Group Inc.</t>
  </si>
  <si>
    <t>ENSG</t>
  </si>
  <si>
    <t>Enterprise Bancorp Inc.</t>
  </si>
  <si>
    <t>EBTC</t>
  </si>
  <si>
    <t>Enterprise Products Partners LP</t>
  </si>
  <si>
    <t>EPD</t>
  </si>
  <si>
    <t>B07</t>
  </si>
  <si>
    <t>Equity LifeStyle Properties</t>
  </si>
  <si>
    <t>ELS</t>
  </si>
  <si>
    <t>Essex Property Trust</t>
  </si>
  <si>
    <t>ESS</t>
  </si>
  <si>
    <t>A17</t>
  </si>
  <si>
    <t>Evercore Partners Inc.</t>
  </si>
  <si>
    <t>EVR</t>
  </si>
  <si>
    <t>Eversource Energy</t>
  </si>
  <si>
    <t>ES</t>
  </si>
  <si>
    <t>Expeditors International</t>
  </si>
  <si>
    <t>EXPD</t>
  </si>
  <si>
    <t>JnDe</t>
  </si>
  <si>
    <t>Factset Research System Inc.</t>
  </si>
  <si>
    <t>FDS</t>
  </si>
  <si>
    <t>Farmers and Merchants Bancorp</t>
  </si>
  <si>
    <t>FMAO</t>
  </si>
  <si>
    <t>Fastenal Company</t>
  </si>
  <si>
    <t>FAST</t>
  </si>
  <si>
    <t>FedEx Corp.</t>
  </si>
  <si>
    <t>FDX</t>
  </si>
  <si>
    <t>A06</t>
  </si>
  <si>
    <t>First Farmers Financial Corp.</t>
  </si>
  <si>
    <t>FFMR</t>
  </si>
  <si>
    <t>First of Long Island Corp.</t>
  </si>
  <si>
    <t>FLIC</t>
  </si>
  <si>
    <t>First Robinson Financial Corp.</t>
  </si>
  <si>
    <t>FRFC</t>
  </si>
  <si>
    <t>C16</t>
  </si>
  <si>
    <t>Flowers Foods</t>
  </si>
  <si>
    <t>FLO</t>
  </si>
  <si>
    <t>C23</t>
  </si>
  <si>
    <t>Flowserve Corp.</t>
  </si>
  <si>
    <t>FLS</t>
  </si>
  <si>
    <t>A08</t>
  </si>
  <si>
    <t>General Mills</t>
  </si>
  <si>
    <t>GIS</t>
  </si>
  <si>
    <t>Graco Inc.</t>
  </si>
  <si>
    <t>GGG</t>
  </si>
  <si>
    <t>Hanover Insurance Group (The)</t>
  </si>
  <si>
    <t>THG</t>
  </si>
  <si>
    <t>C22</t>
  </si>
  <si>
    <t>Hasbro Inc.</t>
  </si>
  <si>
    <t>HAS</t>
  </si>
  <si>
    <t>Hawkins Inc.</t>
  </si>
  <si>
    <t>HWKN</t>
  </si>
  <si>
    <t>ApOc</t>
  </si>
  <si>
    <t>HDFC Bank Limited</t>
  </si>
  <si>
    <t>HDB</t>
  </si>
  <si>
    <t>July</t>
  </si>
  <si>
    <t>Healthcare Services Group Inc.</t>
  </si>
  <si>
    <t>HCSG</t>
  </si>
  <si>
    <t>Hillenbrand Inc.</t>
  </si>
  <si>
    <t>HI</t>
  </si>
  <si>
    <t>Hingham Institution for Savings</t>
  </si>
  <si>
    <t>HIFS</t>
  </si>
  <si>
    <t>A18</t>
  </si>
  <si>
    <t>Holly Energy Partners LP</t>
  </si>
  <si>
    <t>HEP</t>
  </si>
  <si>
    <t>Honat Bancorp Inc.</t>
  </si>
  <si>
    <t>HONT</t>
  </si>
  <si>
    <t>Hubbell Inc.</t>
  </si>
  <si>
    <t>HUBB</t>
  </si>
  <si>
    <t>Inmarsat plc</t>
  </si>
  <si>
    <t>IMASF</t>
  </si>
  <si>
    <t>International Business Machines</t>
  </si>
  <si>
    <t>IBM</t>
  </si>
  <si>
    <t>International Flavors &amp; Fragrances</t>
  </si>
  <si>
    <t>IFF</t>
  </si>
  <si>
    <t>International Speedway Corp.</t>
  </si>
  <si>
    <t>ISCA</t>
  </si>
  <si>
    <t>Isabella Bank Corp.</t>
  </si>
  <si>
    <t>ISBA</t>
  </si>
  <si>
    <t>J.M. Smucker Co.</t>
  </si>
  <si>
    <t>SJM</t>
  </si>
  <si>
    <t>J&amp;J Snack Foods Corp.</t>
  </si>
  <si>
    <t>JJSF</t>
  </si>
  <si>
    <t>JB Hunt Transport Services Inc.</t>
  </si>
  <si>
    <t>JBHT</t>
  </si>
  <si>
    <t>B24</t>
  </si>
  <si>
    <t>John Wiley &amp; Sons Inc.</t>
  </si>
  <si>
    <t>JW-A</t>
  </si>
  <si>
    <t>Also Class B</t>
  </si>
  <si>
    <t>Kellogg Company</t>
  </si>
  <si>
    <t>K</t>
  </si>
  <si>
    <t>Kroger Company</t>
  </si>
  <si>
    <t>KR</t>
  </si>
  <si>
    <t>L3 Technologies Inc.</t>
  </si>
  <si>
    <t>LLL</t>
  </si>
  <si>
    <t>Landmark Bancorp Inc.</t>
  </si>
  <si>
    <t>LARK</t>
  </si>
  <si>
    <t>Landstar System Inc.</t>
  </si>
  <si>
    <t>LSTR</t>
  </si>
  <si>
    <t>Lazard Limited</t>
  </si>
  <si>
    <t>LAZ</t>
  </si>
  <si>
    <t>Lincoln Electric Holdings</t>
  </si>
  <si>
    <t>LECO</t>
  </si>
  <si>
    <t>Lindsay Corp.</t>
  </si>
  <si>
    <t>LNN</t>
  </si>
  <si>
    <t>Lockheed Martin</t>
  </si>
  <si>
    <t>LMT</t>
  </si>
  <si>
    <t>Lyons Bancorp Inc.</t>
  </si>
  <si>
    <t>LYBC</t>
  </si>
  <si>
    <t>Magellan Midstream Partners LP</t>
  </si>
  <si>
    <t>MMP</t>
  </si>
  <si>
    <t>Matthews International</t>
  </si>
  <si>
    <t>MATW</t>
  </si>
  <si>
    <t>Maxim Integrated Products</t>
  </si>
  <si>
    <t>MXIM</t>
  </si>
  <si>
    <t>McKesson Corp.</t>
  </si>
  <si>
    <t>MCK</t>
  </si>
  <si>
    <t>Meredith Corp.</t>
  </si>
  <si>
    <t>MDP</t>
  </si>
  <si>
    <t>Microchip Technology Inc.</t>
  </si>
  <si>
    <t>MCHP</t>
  </si>
  <si>
    <t>Microsoft Corp.</t>
  </si>
  <si>
    <t>MSFT</t>
  </si>
  <si>
    <t>Minden Bancorp Inc.</t>
  </si>
  <si>
    <t>MDNB</t>
  </si>
  <si>
    <t>MNRO</t>
  </si>
  <si>
    <t>MSC Industrial Direct Co. Inc.</t>
  </si>
  <si>
    <t>MSM</t>
  </si>
  <si>
    <t>Muncy Bank Financial Inc.</t>
  </si>
  <si>
    <t>MYBF</t>
  </si>
  <si>
    <t>National Bankshares</t>
  </si>
  <si>
    <t>NKSH</t>
  </si>
  <si>
    <t>National Health Investors</t>
  </si>
  <si>
    <t>NHI</t>
  </si>
  <si>
    <t>B10</t>
  </si>
  <si>
    <t>National Healthcare Corp.</t>
  </si>
  <si>
    <t>NHC</t>
  </si>
  <si>
    <t>New Jersey Resources</t>
  </si>
  <si>
    <t>NJR</t>
  </si>
  <si>
    <t>NewMarket Corp.</t>
  </si>
  <si>
    <t>NEU</t>
  </si>
  <si>
    <t>NextEra Energy Inc.</t>
  </si>
  <si>
    <t>NEE</t>
  </si>
  <si>
    <t>Nike Inc.</t>
  </si>
  <si>
    <t>NKE</t>
  </si>
  <si>
    <t>Northeast Indiana Bancorp</t>
  </si>
  <si>
    <t>NIDB</t>
  </si>
  <si>
    <t>B21</t>
  </si>
  <si>
    <t>Northrop Grumman</t>
  </si>
  <si>
    <t>NOC</t>
  </si>
  <si>
    <t>C21</t>
  </si>
  <si>
    <t>NorthWestern Corp.</t>
  </si>
  <si>
    <t>NWE</t>
  </si>
  <si>
    <t>Norwood Financial</t>
  </si>
  <si>
    <t>NWFL</t>
  </si>
  <si>
    <t>Nu Skin Enterprises Inc.</t>
  </si>
  <si>
    <t>NUS</t>
  </si>
  <si>
    <t>Occidental Petroleum</t>
  </si>
  <si>
    <t>OXY</t>
  </si>
  <si>
    <t>OGE Energy Corp.</t>
  </si>
  <si>
    <t>OGE</t>
  </si>
  <si>
    <t>A30</t>
  </si>
  <si>
    <t>Oil-Dri Corp. of America</t>
  </si>
  <si>
    <t>ODC</t>
  </si>
  <si>
    <t>Omega Healthcare Investors</t>
  </si>
  <si>
    <t>OHI</t>
  </si>
  <si>
    <t>ONEOK Inc.</t>
  </si>
  <si>
    <t>OKE</t>
  </si>
  <si>
    <t>Owens &amp; Minor Inc.</t>
  </si>
  <si>
    <t>OMI</t>
  </si>
  <si>
    <t>Perrigo Company plc</t>
  </si>
  <si>
    <t>PRGO</t>
  </si>
  <si>
    <t>Ireland,US$</t>
  </si>
  <si>
    <t>Philip Morris International</t>
  </si>
  <si>
    <t>PM</t>
  </si>
  <si>
    <t>Polaris Industries</t>
  </si>
  <si>
    <t>PII</t>
  </si>
  <si>
    <t>Portland General Electric Co.</t>
  </si>
  <si>
    <t>POR</t>
  </si>
  <si>
    <t>PPL Corp.</t>
  </si>
  <si>
    <t>PPL</t>
  </si>
  <si>
    <t>Prosperity Bancshares</t>
  </si>
  <si>
    <t>PB</t>
  </si>
  <si>
    <t>PSB Holdings Inc.</t>
  </si>
  <si>
    <t>PSBQ</t>
  </si>
  <si>
    <t>Quaint Oak Bancorp Inc.</t>
  </si>
  <si>
    <t>QNTO</t>
  </si>
  <si>
    <t>Quaker Chemical Corp.</t>
  </si>
  <si>
    <t>KWR</t>
  </si>
  <si>
    <t>Qualcomm Inc.</t>
  </si>
  <si>
    <t>QCOM</t>
  </si>
  <si>
    <t>Raytheon Company</t>
  </si>
  <si>
    <t>RTN</t>
  </si>
  <si>
    <t>Realty Income Corp.</t>
  </si>
  <si>
    <t>O</t>
  </si>
  <si>
    <t>Mo</t>
  </si>
  <si>
    <t>Regal Beloit Corp.</t>
  </si>
  <si>
    <t>RBC</t>
  </si>
  <si>
    <t>RenaissanceRe Holdings</t>
  </si>
  <si>
    <t>RNR</t>
  </si>
  <si>
    <t>ADR-Berm,US$</t>
  </si>
  <si>
    <t>Republic Bancorp KY</t>
  </si>
  <si>
    <t>RBCAA</t>
  </si>
  <si>
    <t>Republic Services Inc.</t>
  </si>
  <si>
    <t>RSG</t>
  </si>
  <si>
    <t>Waste Management</t>
  </si>
  <si>
    <t>RGC Resources Inc.</t>
  </si>
  <si>
    <t>RGCO</t>
  </si>
  <si>
    <t>Ritchie Brothers Auctioneers Inc.</t>
  </si>
  <si>
    <t>RBA</t>
  </si>
  <si>
    <t>Robert Half International Inc.</t>
  </si>
  <si>
    <t>RHI</t>
  </si>
  <si>
    <t>Rollins Inc.</t>
  </si>
  <si>
    <t>ROL</t>
  </si>
  <si>
    <t>Roper Technologies Inc.</t>
  </si>
  <si>
    <t>ROP</t>
  </si>
  <si>
    <t>Ross Stores Inc.</t>
  </si>
  <si>
    <t>ROST</t>
  </si>
  <si>
    <t>Royal Gold Inc.</t>
  </si>
  <si>
    <t>RGLD</t>
  </si>
  <si>
    <t>Ryder System</t>
  </si>
  <si>
    <t>R</t>
  </si>
  <si>
    <t>Sempra Energy</t>
  </si>
  <si>
    <t>SRE</t>
  </si>
  <si>
    <t>Sensient Technologies Corp.</t>
  </si>
  <si>
    <t>SXT</t>
  </si>
  <si>
    <t>Shire plc</t>
  </si>
  <si>
    <t>SHPG</t>
  </si>
  <si>
    <t>Silgan Holdings Inc.</t>
  </si>
  <si>
    <t>SLGN</t>
  </si>
  <si>
    <t>South Jersey Industries</t>
  </si>
  <si>
    <t>SJI</t>
  </si>
  <si>
    <t>Southern Company</t>
  </si>
  <si>
    <t>SO</t>
  </si>
  <si>
    <t>C06</t>
  </si>
  <si>
    <t>Southside Bancshares</t>
  </si>
  <si>
    <t>SBSI</t>
  </si>
  <si>
    <t>Southwest Gas Corp.</t>
  </si>
  <si>
    <t>SWX</t>
  </si>
  <si>
    <t>Spectra Energy Partners LP</t>
  </si>
  <si>
    <t>SEP</t>
  </si>
  <si>
    <t>B29</t>
  </si>
  <si>
    <t>Spire Inc.</t>
  </si>
  <si>
    <t>SR</t>
  </si>
  <si>
    <t>Steris plc</t>
  </si>
  <si>
    <t>STE</t>
  </si>
  <si>
    <t>ADR-UK,US$</t>
  </si>
  <si>
    <t>Tanger Factory Outlet Centers</t>
  </si>
  <si>
    <t>SKT</t>
  </si>
  <si>
    <t>TC Pipelines LP</t>
  </si>
  <si>
    <t>TCP</t>
  </si>
  <si>
    <t>Texas Instruments</t>
  </si>
  <si>
    <t>TXN</t>
  </si>
  <si>
    <t>B13</t>
  </si>
  <si>
    <t>Texas Pacific Land Trust</t>
  </si>
  <si>
    <t>TPL</t>
  </si>
  <si>
    <t>Mar</t>
  </si>
  <si>
    <t>Thomasville Bancshares Inc.</t>
  </si>
  <si>
    <t>THVB</t>
  </si>
  <si>
    <t>Thomson Reuters Corp.</t>
  </si>
  <si>
    <t>TRI</t>
  </si>
  <si>
    <t>Canada,US$</t>
  </si>
  <si>
    <t>Tiffany &amp; Company</t>
  </si>
  <si>
    <t>TIF</t>
  </si>
  <si>
    <t>TJX Companies Inc.</t>
  </si>
  <si>
    <t>TJX</t>
  </si>
  <si>
    <t>Torchmark Corp.</t>
  </si>
  <si>
    <t>TMK</t>
  </si>
  <si>
    <t>Transmontaigne Partners LP</t>
  </si>
  <si>
    <t>TLP</t>
  </si>
  <si>
    <t>Travelers Companies</t>
  </si>
  <si>
    <t>TRV</t>
  </si>
  <si>
    <t>Union Pacific</t>
  </si>
  <si>
    <t>UNP</t>
  </si>
  <si>
    <t>United Technologies</t>
  </si>
  <si>
    <t>UTX</t>
  </si>
  <si>
    <t>Urstadt Biddle Properties</t>
  </si>
  <si>
    <t>UBA</t>
  </si>
  <si>
    <t>Utah Medical Products Inc.</t>
  </si>
  <si>
    <t>UTMD</t>
  </si>
  <si>
    <t>Vector Group Ltd.</t>
  </si>
  <si>
    <t>VGR</t>
  </si>
  <si>
    <t>Verizon Communications</t>
  </si>
  <si>
    <t>VZ</t>
  </si>
  <si>
    <t>Visa Inc.</t>
  </si>
  <si>
    <t>V</t>
  </si>
  <si>
    <t>VSE Corp.</t>
  </si>
  <si>
    <t>VSEC</t>
  </si>
  <si>
    <t>W.P. Carey Inc.</t>
  </si>
  <si>
    <t>WPC</t>
  </si>
  <si>
    <t>W.R. Berkley Corp.</t>
  </si>
  <si>
    <t>WRB</t>
  </si>
  <si>
    <t>WM</t>
  </si>
  <si>
    <t>WEC Energy Group Inc.</t>
  </si>
  <si>
    <t>WEC</t>
  </si>
  <si>
    <t>Welltower Inc.</t>
  </si>
  <si>
    <t>HCN</t>
  </si>
  <si>
    <t>Western Gas Partners LP</t>
  </si>
  <si>
    <t>WES</t>
  </si>
  <si>
    <t>Westlake Chemical Corp.</t>
  </si>
  <si>
    <t>WLK</t>
  </si>
  <si>
    <t>Westwood Holdings Group Inc.</t>
  </si>
  <si>
    <t>WHG</t>
  </si>
  <si>
    <t>Williams-Sonoma Inc.</t>
  </si>
  <si>
    <t>WSM</t>
  </si>
  <si>
    <t>Xcel Energy</t>
  </si>
  <si>
    <t>XEL</t>
  </si>
  <si>
    <t>Xilinx Inc.</t>
  </si>
  <si>
    <t>XLNX</t>
  </si>
  <si>
    <t>York Water Company</t>
  </si>
  <si>
    <t>YORW</t>
  </si>
  <si>
    <t>Challengers</t>
  </si>
  <si>
    <t>AbbVie Inc.</t>
  </si>
  <si>
    <t>ABBV</t>
  </si>
  <si>
    <t>Acadia Realty Trust</t>
  </si>
  <si>
    <t>AKR</t>
  </si>
  <si>
    <t>Activision Blizzard Inc.</t>
  </si>
  <si>
    <t>ATVI</t>
  </si>
  <si>
    <t>May</t>
  </si>
  <si>
    <t>AES Corp.</t>
  </si>
  <si>
    <t>AES</t>
  </si>
  <si>
    <t>AGCO Corp.</t>
  </si>
  <si>
    <t>AGCO</t>
  </si>
  <si>
    <t>Agilent Technologies Inc.</t>
  </si>
  <si>
    <t>Agree Realty Corp.</t>
  </si>
  <si>
    <t>ADC</t>
  </si>
  <si>
    <t>Air Lease Corp.</t>
  </si>
  <si>
    <t>AL</t>
  </si>
  <si>
    <t>Aircastle Limited</t>
  </si>
  <si>
    <t>AYR</t>
  </si>
  <si>
    <t>Alaska Air Group Inc.</t>
  </si>
  <si>
    <t>ALK</t>
  </si>
  <si>
    <t>Alexandria Real Estate Equities Inc.</t>
  </si>
  <si>
    <t>ARE</t>
  </si>
  <si>
    <t>Allete Inc.</t>
  </si>
  <si>
    <t>ALE</t>
  </si>
  <si>
    <t>Allstate Corp.</t>
  </si>
  <si>
    <t>ALL</t>
  </si>
  <si>
    <t>Altra Industrial Motion Corp.</t>
  </si>
  <si>
    <t>AIMC</t>
  </si>
  <si>
    <t>Amdocs Limited</t>
  </si>
  <si>
    <t>DOX</t>
  </si>
  <si>
    <t>Channel Isles,US$</t>
  </si>
  <si>
    <t>American Assets Trust Inc.</t>
  </si>
  <si>
    <t>AAT</t>
  </si>
  <si>
    <t>American Campus Communities</t>
  </si>
  <si>
    <t>ACC</t>
  </si>
  <si>
    <t>American Electric Power Co.</t>
  </si>
  <si>
    <t>AEP</t>
  </si>
  <si>
    <t>American Express Company</t>
  </si>
  <si>
    <t>AXP</t>
  </si>
  <si>
    <t>American Tower Corp.</t>
  </si>
  <si>
    <t>AMT</t>
  </si>
  <si>
    <t>Amerisafe Inc.</t>
  </si>
  <si>
    <t>AMSF</t>
  </si>
  <si>
    <t>Ames National Corp.</t>
  </si>
  <si>
    <t>ATLO</t>
  </si>
  <si>
    <t>Amgen Inc.</t>
  </si>
  <si>
    <t>AMGN</t>
  </si>
  <si>
    <t>Biotechnology</t>
  </si>
  <si>
    <t>Amphenol Corp.</t>
  </si>
  <si>
    <t>APH</t>
  </si>
  <si>
    <t>A11</t>
  </si>
  <si>
    <t>Andeavor</t>
  </si>
  <si>
    <t>ANDV</t>
  </si>
  <si>
    <t>Andeavor Logistics LP</t>
  </si>
  <si>
    <t>ANDX</t>
  </si>
  <si>
    <t>Anthem Inc.</t>
  </si>
  <si>
    <t>ANTM</t>
  </si>
  <si>
    <t>Aon plc</t>
  </si>
  <si>
    <t>AON</t>
  </si>
  <si>
    <t>Apartment Investment &amp; Management Co.</t>
  </si>
  <si>
    <t>AIV</t>
  </si>
  <si>
    <t>Apogee Enterprises Inc.</t>
  </si>
  <si>
    <t>APOG</t>
  </si>
  <si>
    <t>Apollo Bancorp Inc.</t>
  </si>
  <si>
    <t>APLO</t>
  </si>
  <si>
    <t>Apple Inc.</t>
  </si>
  <si>
    <t>AAPL</t>
  </si>
  <si>
    <t>Applied Industrial Technologies Inc.</t>
  </si>
  <si>
    <t>AIT</t>
  </si>
  <si>
    <t>Aquesta Financial Holdings Inc.</t>
  </si>
  <si>
    <t>AQFH</t>
  </si>
  <si>
    <t>Arbor Realty Trust Inc.</t>
  </si>
  <si>
    <t>ABR</t>
  </si>
  <si>
    <t>Argo Group International Holdings Ltd.</t>
  </si>
  <si>
    <t>Armada Hoffler Properties Inc.</t>
  </si>
  <si>
    <t>AHH</t>
  </si>
  <si>
    <t>Arthur J. Gallagher &amp; Co.</t>
  </si>
  <si>
    <t>AJG</t>
  </si>
  <si>
    <t>Ashland Global Holdings Inc.</t>
  </si>
  <si>
    <t>ASH</t>
  </si>
  <si>
    <t>Adj/Spin-off</t>
  </si>
  <si>
    <t>Aspen Insurance Holdings Ltd.</t>
  </si>
  <si>
    <t>AHL</t>
  </si>
  <si>
    <t>Associated Banc-Corp</t>
  </si>
  <si>
    <t>ASB</t>
  </si>
  <si>
    <t>Assured Guaranty Ltd.</t>
  </si>
  <si>
    <t>AGO</t>
  </si>
  <si>
    <t>Autoliv Inc.</t>
  </si>
  <si>
    <t>ALV</t>
  </si>
  <si>
    <t>Avalonbay Communities Inc.</t>
  </si>
  <si>
    <t>AVB</t>
  </si>
  <si>
    <t>Avery Dennison Corp.</t>
  </si>
  <si>
    <t>AVY</t>
  </si>
  <si>
    <t>Avnet Inc.</t>
  </si>
  <si>
    <t>AVT</t>
  </si>
  <si>
    <t>AVX Corp.</t>
  </si>
  <si>
    <t>AVX</t>
  </si>
  <si>
    <t>B16</t>
  </si>
  <si>
    <t>AZZ Inc.</t>
  </si>
  <si>
    <t>AZZ</t>
  </si>
  <si>
    <t>B&amp;G Foods Inc.</t>
  </si>
  <si>
    <t>BGS</t>
  </si>
  <si>
    <t>Balchem Inc.</t>
  </si>
  <si>
    <t>BCPC</t>
  </si>
  <si>
    <t>Jan</t>
  </si>
  <si>
    <t>BancorpSouth Inc.</t>
  </si>
  <si>
    <t>BXS</t>
  </si>
  <si>
    <t>Bank of Botetourt</t>
  </si>
  <si>
    <t>BORT</t>
  </si>
  <si>
    <t>Bank of New York Mellon Corp.</t>
  </si>
  <si>
    <t>BK</t>
  </si>
  <si>
    <t>Bank of South Carolina Corp.</t>
  </si>
  <si>
    <t>BKSC</t>
  </si>
  <si>
    <t>Banner Corp.</t>
  </si>
  <si>
    <t>BANR</t>
  </si>
  <si>
    <t>Barnes Group Inc.</t>
  </si>
  <si>
    <t>B</t>
  </si>
  <si>
    <t>Bassett Furniture Industries Inc.</t>
  </si>
  <si>
    <t>BSET</t>
  </si>
  <si>
    <t>B25</t>
  </si>
  <si>
    <t>BB&amp;T Corp.</t>
  </si>
  <si>
    <t>BBT</t>
  </si>
  <si>
    <t>BlackRock Inc.</t>
  </si>
  <si>
    <t>BLK</t>
  </si>
  <si>
    <t>Boeing Company</t>
  </si>
  <si>
    <t>BA</t>
  </si>
  <si>
    <t>C02</t>
  </si>
  <si>
    <t>Booz Allen Hamilton Holding Corp.</t>
  </si>
  <si>
    <t>BAH</t>
  </si>
  <si>
    <t>BorgWarner Inc.</t>
  </si>
  <si>
    <t>BWA</t>
  </si>
  <si>
    <t>Boston Private Financial Holdings Inc.</t>
  </si>
  <si>
    <t>BPFH</t>
  </si>
  <si>
    <t>Briggs &amp; Stratton Corp.</t>
  </si>
  <si>
    <t>BGG</t>
  </si>
  <si>
    <t>Bristol-Myers Squibb Co.</t>
  </si>
  <si>
    <t>BMY</t>
  </si>
  <si>
    <t>Brixmor Property Group</t>
  </si>
  <si>
    <t>BRX</t>
  </si>
  <si>
    <t>Broadcom Limited</t>
  </si>
  <si>
    <t>AVGO</t>
  </si>
  <si>
    <t>Singapore,US$</t>
  </si>
  <si>
    <t>Brookfield Asset Management Inc.</t>
  </si>
  <si>
    <t>BAM</t>
  </si>
  <si>
    <t>Brookfield Property Partners LP</t>
  </si>
  <si>
    <t>BPY</t>
  </si>
  <si>
    <t>Brunswick Corp.</t>
  </si>
  <si>
    <t>BC</t>
  </si>
  <si>
    <t>Bryn Mawr Bank Corp.</t>
  </si>
  <si>
    <t>BMTC</t>
  </si>
  <si>
    <t>BT Group plc</t>
  </si>
  <si>
    <t>BT</t>
  </si>
  <si>
    <t>C&amp;F Financial Corp.</t>
  </si>
  <si>
    <t>CFFI</t>
  </si>
  <si>
    <t>Cabot Corp.</t>
  </si>
  <si>
    <t>CBT</t>
  </si>
  <si>
    <t>Calavo Growers Inc.</t>
  </si>
  <si>
    <t>CVGW</t>
  </si>
  <si>
    <t>Camden Property Trust</t>
  </si>
  <si>
    <t>CPT</t>
  </si>
  <si>
    <t>Cantel Medical Corp.</t>
  </si>
  <si>
    <t>CMD</t>
  </si>
  <si>
    <t>Carter's Inc.</t>
  </si>
  <si>
    <t>CRI</t>
  </si>
  <si>
    <t>Cathay General Bancorp</t>
  </si>
  <si>
    <t>CATY</t>
  </si>
  <si>
    <t>CBOE Holdings Inc.</t>
  </si>
  <si>
    <t>CBOE</t>
  </si>
  <si>
    <t>CBS Corp. (Class B)</t>
  </si>
  <si>
    <t>CBS</t>
  </si>
  <si>
    <t>CDW Corp.</t>
  </si>
  <si>
    <t>CDW</t>
  </si>
  <si>
    <t>Cedar Fair LP</t>
  </si>
  <si>
    <t>FUN</t>
  </si>
  <si>
    <t>Celanese Corp.</t>
  </si>
  <si>
    <t>CE</t>
  </si>
  <si>
    <t>Central Pacific Financial Corp.</t>
  </si>
  <si>
    <t>CPF</t>
  </si>
  <si>
    <t>Chase Corp.</t>
  </si>
  <si>
    <t>CCF</t>
  </si>
  <si>
    <t>Chatham Lodging Trust</t>
  </si>
  <si>
    <t>CLDT</t>
  </si>
  <si>
    <t>Mo.</t>
  </si>
  <si>
    <t>Cheesecake Factory Inc.</t>
  </si>
  <si>
    <t>CAKE</t>
  </si>
  <si>
    <t>Chemed Corp.</t>
  </si>
  <si>
    <t>CHE</t>
  </si>
  <si>
    <t>Chemical Financial Corp.</t>
  </si>
  <si>
    <t>CHFC</t>
  </si>
  <si>
    <t>Chico's FAS Inc.</t>
  </si>
  <si>
    <t>CHS</t>
  </si>
  <si>
    <t>Churchill Downs Inc.</t>
  </si>
  <si>
    <t>CHDN</t>
  </si>
  <si>
    <t>Cisco Systems Inc.</t>
  </si>
  <si>
    <t>CSCO</t>
  </si>
  <si>
    <t>Citizens Community Bancorp Inc.</t>
  </si>
  <si>
    <t>CZWI</t>
  </si>
  <si>
    <t>City Holding Co.</t>
  </si>
  <si>
    <t>CHCO</t>
  </si>
  <si>
    <t>Civista Bancshares Inc.</t>
  </si>
  <si>
    <t>CIVB</t>
  </si>
  <si>
    <t>CME Group Inc.</t>
  </si>
  <si>
    <t>CME</t>
  </si>
  <si>
    <t>CNO Financial Group Inc.</t>
  </si>
  <si>
    <t>CNO</t>
  </si>
  <si>
    <t>CoBiz Financial Inc.</t>
  </si>
  <si>
    <t>COBZ</t>
  </si>
  <si>
    <t>Codorus Valley Bancorp Inc.</t>
  </si>
  <si>
    <t>CVLY</t>
  </si>
  <si>
    <t>Cogent Communications Holdings Inc.</t>
  </si>
  <si>
    <t>CCOI</t>
  </si>
  <si>
    <t>Cohen &amp; Steers Inc.</t>
  </si>
  <si>
    <t>CNS</t>
  </si>
  <si>
    <t>Columbia Banking System Inc.</t>
  </si>
  <si>
    <t>COLB</t>
  </si>
  <si>
    <t>Comerica Inc.</t>
  </si>
  <si>
    <t>CMA</t>
  </si>
  <si>
    <t>Comfort Systems USA Inc.</t>
  </si>
  <si>
    <t>FIX</t>
  </si>
  <si>
    <t>Convergys Corp.</t>
  </si>
  <si>
    <t>CVG</t>
  </si>
  <si>
    <t>Core-Mark Holding Company</t>
  </si>
  <si>
    <t>CORE</t>
  </si>
  <si>
    <t>CoreSite Realty Corp.</t>
  </si>
  <si>
    <t>COR</t>
  </si>
  <si>
    <t>Corning Inc.</t>
  </si>
  <si>
    <t>GLW</t>
  </si>
  <si>
    <t>Cortland Bancorp</t>
  </si>
  <si>
    <t>CLDB</t>
  </si>
  <si>
    <t>CSG Systems International Inc.</t>
  </si>
  <si>
    <t>CSGS</t>
  </si>
  <si>
    <t>CubeSmart</t>
  </si>
  <si>
    <t>CUBE</t>
  </si>
  <si>
    <t>Culp Inc.</t>
  </si>
  <si>
    <t>CULP</t>
  </si>
  <si>
    <t>CyrusOne Inc.</t>
  </si>
  <si>
    <t>CONE</t>
  </si>
  <si>
    <t>Delek Logistics Partners LP</t>
  </si>
  <si>
    <t>DKL</t>
  </si>
  <si>
    <t>Delta Air Lines Inc.</t>
  </si>
  <si>
    <t>DAL</t>
  </si>
  <si>
    <t>Dentsply Sirona Inc.</t>
  </si>
  <si>
    <t>XRAY</t>
  </si>
  <si>
    <t>Dillard's Inc.</t>
  </si>
  <si>
    <t>DDS</t>
  </si>
  <si>
    <t>Discover Financial Services</t>
  </si>
  <si>
    <t>DFS</t>
  </si>
  <si>
    <t>Domino's Pizza Inc.</t>
  </si>
  <si>
    <t>DPZ</t>
  </si>
  <si>
    <t>Domtar Corp.</t>
  </si>
  <si>
    <t>UFS</t>
  </si>
  <si>
    <t>Douglas Dynamics Inc.</t>
  </si>
  <si>
    <t>PLOW</t>
  </si>
  <si>
    <t>Douglas Emmett Inc.</t>
  </si>
  <si>
    <t>DEI</t>
  </si>
  <si>
    <t>DTE Energy Company</t>
  </si>
  <si>
    <t>DTE</t>
  </si>
  <si>
    <t>Dunkin' Brands Group Inc.</t>
  </si>
  <si>
    <t>DNKN</t>
  </si>
  <si>
    <t>EastGroup Properties Inc.</t>
  </si>
  <si>
    <t>EGP</t>
  </si>
  <si>
    <t>Eastman Chemical Co.</t>
  </si>
  <si>
    <t>EMN</t>
  </si>
  <si>
    <t>Eaton Corp. plc</t>
  </si>
  <si>
    <t>ETN</t>
  </si>
  <si>
    <t>Education Realty Trust Inc.</t>
  </si>
  <si>
    <t>EDR</t>
  </si>
  <si>
    <t>El Paso Electric Co.</t>
  </si>
  <si>
    <t>EE</t>
  </si>
  <si>
    <t>EMC Insurance Group Inc.</t>
  </si>
  <si>
    <t>EMCI</t>
  </si>
  <si>
    <t>Emclaire Financial Corp.</t>
  </si>
  <si>
    <t>EMCF</t>
  </si>
  <si>
    <t>Entravision Communications Corp.</t>
  </si>
  <si>
    <t>EVC</t>
  </si>
  <si>
    <t>EPR Properties</t>
  </si>
  <si>
    <t>EPR</t>
  </si>
  <si>
    <t>EQT Midstream Partners LP</t>
  </si>
  <si>
    <t>EQM</t>
  </si>
  <si>
    <t>Equifax Inc.</t>
  </si>
  <si>
    <t>EFX</t>
  </si>
  <si>
    <t>Escalade Inc.</t>
  </si>
  <si>
    <t>ESCA</t>
  </si>
  <si>
    <t>Estee Lauder Companies Inc.</t>
  </si>
  <si>
    <t>EL</t>
  </si>
  <si>
    <t>Ethan Allen Interiors Inc.</t>
  </si>
  <si>
    <t>ETH</t>
  </si>
  <si>
    <t>Evans Bancorp Inc.</t>
  </si>
  <si>
    <t>EVBN</t>
  </si>
  <si>
    <t>Everest Reinsurance Group Ltd.</t>
  </si>
  <si>
    <t>RE</t>
  </si>
  <si>
    <t>Exchange Bank (Santa Rosa CA)</t>
  </si>
  <si>
    <t>EXSR</t>
  </si>
  <si>
    <t>Expedia Inc.</t>
  </si>
  <si>
    <t>EXPE</t>
  </si>
  <si>
    <t>Exponent Inc.</t>
  </si>
  <si>
    <t>EXPO</t>
  </si>
  <si>
    <t>Extra Space Storage Inc.</t>
  </si>
  <si>
    <t>EXR</t>
  </si>
  <si>
    <t>F&amp;M Bank Corp.</t>
  </si>
  <si>
    <t>FMBM</t>
  </si>
  <si>
    <t>Farmers Bankshares Inc.</t>
  </si>
  <si>
    <t>FBVA</t>
  </si>
  <si>
    <t>FBL Financial Group Inc.</t>
  </si>
  <si>
    <t>FFG</t>
  </si>
  <si>
    <t>Federal Agricultural Mortgage Corp.</t>
  </si>
  <si>
    <t>AGM</t>
  </si>
  <si>
    <t>Also Cl. A/B</t>
  </si>
  <si>
    <t>Federated National Holding Co.</t>
  </si>
  <si>
    <t>FNHC</t>
  </si>
  <si>
    <t>Fidelity National Financial Inc.</t>
  </si>
  <si>
    <t>FNF</t>
  </si>
  <si>
    <t>First American Financial Corp.</t>
  </si>
  <si>
    <t>FAF</t>
  </si>
  <si>
    <t>First Banc Trust Corp.</t>
  </si>
  <si>
    <t>FIRT</t>
  </si>
  <si>
    <t>First Business Financial Services Inc.</t>
  </si>
  <si>
    <t>FBIZ</t>
  </si>
  <si>
    <t>First Community Bancshares Inc.</t>
  </si>
  <si>
    <t>FCBC</t>
  </si>
  <si>
    <t>First Community Corp.</t>
  </si>
  <si>
    <t>FCCO</t>
  </si>
  <si>
    <t>First Defiance Financial Corp.</t>
  </si>
  <si>
    <t>FDEF</t>
  </si>
  <si>
    <t>First Federal of Northern Michigan Bancorp Inc.</t>
  </si>
  <si>
    <t>FFNM</t>
  </si>
  <si>
    <t>First Financial Bankshares Inc.</t>
  </si>
  <si>
    <t>FFIN</t>
  </si>
  <si>
    <t>First Horizon Narional Corp.</t>
  </si>
  <si>
    <t>FHN</t>
  </si>
  <si>
    <t>First Industrial Realty Trust Inc.</t>
  </si>
  <si>
    <t>FR</t>
  </si>
  <si>
    <t>First Interstate Bancsystem Inc.</t>
  </si>
  <si>
    <t>FIBK</t>
  </si>
  <si>
    <t>First Merchants Corp.</t>
  </si>
  <si>
    <t>FRME</t>
  </si>
  <si>
    <t>First Mid-Illinois Bancshares Inc.</t>
  </si>
  <si>
    <t>FMBH</t>
  </si>
  <si>
    <t>First Midwest Bancorp</t>
  </si>
  <si>
    <t>FMBI</t>
  </si>
  <si>
    <t>First Republic Bank</t>
  </si>
  <si>
    <t>FRC</t>
  </si>
  <si>
    <t>Flexsteel Industries Inc.</t>
  </si>
  <si>
    <t>FLXS</t>
  </si>
  <si>
    <t>Flir Systems Inc.</t>
  </si>
  <si>
    <t>FLIR</t>
  </si>
  <si>
    <t>Foot Locker Inc.</t>
  </si>
  <si>
    <t>FL</t>
  </si>
  <si>
    <t>Forrester Research Inc.</t>
  </si>
  <si>
    <t>FORR</t>
  </si>
  <si>
    <t>Fortune Brands Home &amp; Security</t>
  </si>
  <si>
    <t>FBHS</t>
  </si>
  <si>
    <t>Building Products</t>
  </si>
  <si>
    <t>Franco-Nevada Corp.</t>
  </si>
  <si>
    <t>FNV</t>
  </si>
  <si>
    <t>Canadian,US$</t>
  </si>
  <si>
    <t>FS Bancorp Inc.</t>
  </si>
  <si>
    <t>FSBW</t>
  </si>
  <si>
    <t>GameStop Corp.</t>
  </si>
  <si>
    <t>GME</t>
  </si>
  <si>
    <t>GATX Corp.</t>
  </si>
  <si>
    <t>GATX</t>
  </si>
  <si>
    <t>General Growth Properties Inc.</t>
  </si>
  <si>
    <t>GGP</t>
  </si>
  <si>
    <t>Gentex Corp.</t>
  </si>
  <si>
    <t>GNTX</t>
  </si>
  <si>
    <t>GEO Group Inc.</t>
  </si>
  <si>
    <t>GEO</t>
  </si>
  <si>
    <t>German American Bancorp</t>
  </si>
  <si>
    <t>GABC</t>
  </si>
  <si>
    <t>B20</t>
  </si>
  <si>
    <t>Getty Realty Corp.</t>
  </si>
  <si>
    <t>GTY</t>
  </si>
  <si>
    <t>Gildan Activewear Inc.</t>
  </si>
  <si>
    <t>GIL</t>
  </si>
  <si>
    <t>Glacier Bancorp Inc.</t>
  </si>
  <si>
    <t>GBCI</t>
  </si>
  <si>
    <t>Gladstone Investment Corp.</t>
  </si>
  <si>
    <t>GAIN</t>
  </si>
  <si>
    <t>Goldman Sachs Group Inc.</t>
  </si>
  <si>
    <t>GS</t>
  </si>
  <si>
    <t>Goodyear Tire &amp; Rubber Company</t>
  </si>
  <si>
    <t>GT</t>
  </si>
  <si>
    <t>Griffon Corp.</t>
  </si>
  <si>
    <t>GFF</t>
  </si>
  <si>
    <t>Group 1 Automotive Inc.</t>
  </si>
  <si>
    <t>GPI</t>
  </si>
  <si>
    <t>Guaranty Bancorp</t>
  </si>
  <si>
    <t>GBNK</t>
  </si>
  <si>
    <t>Hanesbrands Inc.</t>
  </si>
  <si>
    <t>HBI</t>
  </si>
  <si>
    <t>Hanmi Financial Corp.</t>
  </si>
  <si>
    <t>HAFC</t>
  </si>
  <si>
    <t>Hannon Armstrong Sustainable Infrstructure Capital Inc.</t>
  </si>
  <si>
    <t>HASI</t>
  </si>
  <si>
    <t>Harley-Davidson Inc.</t>
  </si>
  <si>
    <t>HOG</t>
  </si>
  <si>
    <t>Hartford Financial Services Group Inc.</t>
  </si>
  <si>
    <t>HIG</t>
  </si>
  <si>
    <t>Haverty Furniture Companies Inc.</t>
  </si>
  <si>
    <t>HVT</t>
  </si>
  <si>
    <t>Healthcare Trust of America Inc.</t>
  </si>
  <si>
    <t>HTA</t>
  </si>
  <si>
    <t>HealthSouth Corp.</t>
  </si>
  <si>
    <t>HLS</t>
  </si>
  <si>
    <t>Heartland BanCorp</t>
  </si>
  <si>
    <t>HLAN</t>
  </si>
  <si>
    <t>Heritage Commerce Corp.</t>
  </si>
  <si>
    <t>HTBK</t>
  </si>
  <si>
    <t>Heritage Financial Corp.</t>
  </si>
  <si>
    <t>HFWA</t>
  </si>
  <si>
    <t>Herman Miller Inc.</t>
  </si>
  <si>
    <t>MLHR</t>
  </si>
  <si>
    <t>Hershey Company</t>
  </si>
  <si>
    <t>HSY</t>
  </si>
  <si>
    <t>Hill-Rom Holdings Inc.</t>
  </si>
  <si>
    <t>HRC</t>
  </si>
  <si>
    <t>HNI Corp.</t>
  </si>
  <si>
    <t>HNI</t>
  </si>
  <si>
    <t>Home Bancshares Inc.</t>
  </si>
  <si>
    <t>HOMB</t>
  </si>
  <si>
    <t>Home Depot Inc.</t>
  </si>
  <si>
    <t>HD</t>
  </si>
  <si>
    <t>Honeywell International Inc.</t>
  </si>
  <si>
    <t>HON</t>
  </si>
  <si>
    <t>Hope Bancorp Inc.</t>
  </si>
  <si>
    <t>HOPE</t>
  </si>
  <si>
    <t>Horace Mann Educators Corp.</t>
  </si>
  <si>
    <t>HMN</t>
  </si>
  <si>
    <t>Horizon Bancorp</t>
  </si>
  <si>
    <t>HBNC</t>
  </si>
  <si>
    <t>Hospitality Properties Trust</t>
  </si>
  <si>
    <t>HPT</t>
  </si>
  <si>
    <t>HP Inc.</t>
  </si>
  <si>
    <t>HPQ</t>
  </si>
  <si>
    <t>Humana Inc.</t>
  </si>
  <si>
    <t>HUM</t>
  </si>
  <si>
    <t>Huntington Bancshares Inc.</t>
  </si>
  <si>
    <t>HBAN</t>
  </si>
  <si>
    <t>Huntington Ingalls Industries Inc.</t>
  </si>
  <si>
    <t>HII</t>
  </si>
  <si>
    <t>Hurco Companies Inc.</t>
  </si>
  <si>
    <t>HURC</t>
  </si>
  <si>
    <t>Hyster-Yale Materials Handling Inc.</t>
  </si>
  <si>
    <t>HY</t>
  </si>
  <si>
    <t>Idacorp Inc.</t>
  </si>
  <si>
    <t>IDA</t>
  </si>
  <si>
    <t>IDEX Corp.</t>
  </si>
  <si>
    <t>IEX</t>
  </si>
  <si>
    <t>Independent Bancorp MA</t>
  </si>
  <si>
    <t>INDB</t>
  </si>
  <si>
    <t>IR</t>
  </si>
  <si>
    <t>Ingredion Inc.</t>
  </si>
  <si>
    <t>INGR</t>
  </si>
  <si>
    <t>Insperity Inc.</t>
  </si>
  <si>
    <t>NSP</t>
  </si>
  <si>
    <t>Inter Parfums Inc.</t>
  </si>
  <si>
    <t>IPAR</t>
  </si>
  <si>
    <t>Intercontinental Exchange Inc.</t>
  </si>
  <si>
    <t>ICE</t>
  </si>
  <si>
    <t>Interface Inc.</t>
  </si>
  <si>
    <t>TILE</t>
  </si>
  <si>
    <t>International Bancshares Corp.</t>
  </si>
  <si>
    <t>IBOC</t>
  </si>
  <si>
    <t>International Paper Co.</t>
  </si>
  <si>
    <t>IP</t>
  </si>
  <si>
    <t>Interpublic Group of Companies Inc.</t>
  </si>
  <si>
    <t>IPG</t>
  </si>
  <si>
    <t>Intuit Inc.</t>
  </si>
  <si>
    <t>INTU</t>
  </si>
  <si>
    <t>Invesco Limited</t>
  </si>
  <si>
    <t>IVZ</t>
  </si>
  <si>
    <t>Investors Bancorp</t>
  </si>
  <si>
    <t>ISBC</t>
  </si>
  <si>
    <t>Iron Mountain Inc.</t>
  </si>
  <si>
    <t>IRM</t>
  </si>
  <si>
    <t>ITT Corp.</t>
  </si>
  <si>
    <t>ITT</t>
  </si>
  <si>
    <t>j2 Global Inc.</t>
  </si>
  <si>
    <t>JCOM</t>
  </si>
  <si>
    <t>Johnson Controls International plc</t>
  </si>
  <si>
    <t>JCI</t>
  </si>
  <si>
    <t>Johnson Outdoors Inc.</t>
  </si>
  <si>
    <t>JOUT</t>
  </si>
  <si>
    <t>Jones Lang Lasalle</t>
  </si>
  <si>
    <t>JLL</t>
  </si>
  <si>
    <t>JuDe</t>
  </si>
  <si>
    <t>JPMorgan Chase &amp; Co.</t>
  </si>
  <si>
    <t>JPM</t>
  </si>
  <si>
    <t>Kadant Inc.</t>
  </si>
  <si>
    <t>KAI</t>
  </si>
  <si>
    <t>Kaiser Aluminum Corp.</t>
  </si>
  <si>
    <t>KALU</t>
  </si>
  <si>
    <t>Kansas City Southern</t>
  </si>
  <si>
    <t>KSU</t>
  </si>
  <si>
    <t>KAR Auction Services Inc.</t>
  </si>
  <si>
    <t>KAR</t>
  </si>
  <si>
    <t>Kennedy-Wilson Holdings Inc.</t>
  </si>
  <si>
    <t>KW</t>
  </si>
  <si>
    <t>Kewaunee Scientific Corp.</t>
  </si>
  <si>
    <t>KEQU</t>
  </si>
  <si>
    <t>KeyCorp</t>
  </si>
  <si>
    <t>KEY</t>
  </si>
  <si>
    <t>Kimco Realty Corp.</t>
  </si>
  <si>
    <t>KIM</t>
  </si>
  <si>
    <t>Kingstone Companies Inc.</t>
  </si>
  <si>
    <t>KINS</t>
  </si>
  <si>
    <t>Kite Realty Group Trust</t>
  </si>
  <si>
    <t>KRG</t>
  </si>
  <si>
    <t>KLA-Tencor Corp.</t>
  </si>
  <si>
    <t>KLAC</t>
  </si>
  <si>
    <t>Kohl's Corp.</t>
  </si>
  <si>
    <t>KSS</t>
  </si>
  <si>
    <t>Kraft Heinz Company</t>
  </si>
  <si>
    <t>KHC</t>
  </si>
  <si>
    <t>La-Z-Boy Inc.</t>
  </si>
  <si>
    <t>LZB</t>
  </si>
  <si>
    <t>Lakeland Bancorp Inc.</t>
  </si>
  <si>
    <t>LBAI</t>
  </si>
  <si>
    <t>Lakeland Financial Corp.</t>
  </si>
  <si>
    <t>LKFN</t>
  </si>
  <si>
    <t>Lam Research Corp.</t>
  </si>
  <si>
    <t>LRCX</t>
  </si>
  <si>
    <t>Las Vegas Sands Corp.</t>
  </si>
  <si>
    <t>LVS</t>
  </si>
  <si>
    <t>Lear Corp.</t>
  </si>
  <si>
    <t>LEA</t>
  </si>
  <si>
    <t>LegacyTexas Financial Group Inc.</t>
  </si>
  <si>
    <t>LTXB</t>
  </si>
  <si>
    <t>Legg Mason Inc.</t>
  </si>
  <si>
    <t>LM</t>
  </si>
  <si>
    <t>LeMaitre Vascular Inc.</t>
  </si>
  <si>
    <t>LMAT</t>
  </si>
  <si>
    <t>Lennox International Inc.</t>
  </si>
  <si>
    <t>LII</t>
  </si>
  <si>
    <t>Lexington Realty Trust</t>
  </si>
  <si>
    <t>LXP</t>
  </si>
  <si>
    <t>Life Storage Inc.</t>
  </si>
  <si>
    <t>LSI</t>
  </si>
  <si>
    <t>Limoneira Company</t>
  </si>
  <si>
    <t>LMNR</t>
  </si>
  <si>
    <t>Lincoln National Corp.</t>
  </si>
  <si>
    <t>LNC</t>
  </si>
  <si>
    <t>Lithia Motors Inc.</t>
  </si>
  <si>
    <t>LAD</t>
  </si>
  <si>
    <t>Littelfuse Inc.</t>
  </si>
  <si>
    <t>LFUS</t>
  </si>
  <si>
    <t>Logansport Financial Corp.</t>
  </si>
  <si>
    <t>LOGN</t>
  </si>
  <si>
    <t>LTC Properties Inc.</t>
  </si>
  <si>
    <t>LTC</t>
  </si>
  <si>
    <t>LyondellBasell Industries NV</t>
  </si>
  <si>
    <t>LYB</t>
  </si>
  <si>
    <t>Netherlands,US$</t>
  </si>
  <si>
    <t>Macerich Company</t>
  </si>
  <si>
    <t>MAC</t>
  </si>
  <si>
    <t>Mackinac Financial Corp.</t>
  </si>
  <si>
    <t>MFNC</t>
  </si>
  <si>
    <t>Macquarie Infrastructure Company LLC</t>
  </si>
  <si>
    <t>MIC</t>
  </si>
  <si>
    <t>Macy's Inc.</t>
  </si>
  <si>
    <t>M</t>
  </si>
  <si>
    <t>Magna International Inc.</t>
  </si>
  <si>
    <t>MGA</t>
  </si>
  <si>
    <t>Main Street Capital Corp.</t>
  </si>
  <si>
    <t>MAIN</t>
  </si>
  <si>
    <t>MainSource Financial Group Inc.</t>
  </si>
  <si>
    <t>MSFG</t>
  </si>
  <si>
    <t>Malaga Financial Corp.</t>
  </si>
  <si>
    <t>MLGF</t>
  </si>
  <si>
    <t>Manhattan Bridge Capital Inc.</t>
  </si>
  <si>
    <t>LOAN</t>
  </si>
  <si>
    <t>ManpowerGroup Inc.</t>
  </si>
  <si>
    <t>MAN</t>
  </si>
  <si>
    <t>Marathon Petroleum Corp.</t>
  </si>
  <si>
    <t>MPC</t>
  </si>
  <si>
    <t>MarketAxess Holdings Inc.</t>
  </si>
  <si>
    <t>MKTX</t>
  </si>
  <si>
    <t>Marriott International Inc.</t>
  </si>
  <si>
    <t>MAR</t>
  </si>
  <si>
    <t>Marsh &amp; McLennan Companies Inc.</t>
  </si>
  <si>
    <t>MMC</t>
  </si>
  <si>
    <t>MasterCard Inc.</t>
  </si>
  <si>
    <t>MA</t>
  </si>
  <si>
    <t>Materion Corp.</t>
  </si>
  <si>
    <t>MTRN</t>
  </si>
  <si>
    <t>MB Financial Inc.</t>
  </si>
  <si>
    <t>MBFI</t>
  </si>
  <si>
    <t>Mercantile Bank Corp.</t>
  </si>
  <si>
    <t>MBWM</t>
  </si>
  <si>
    <t>Merck &amp; Company</t>
  </si>
  <si>
    <t>MRK</t>
  </si>
  <si>
    <t>Methanex Corp.</t>
  </si>
  <si>
    <t>MEOH</t>
  </si>
  <si>
    <t>MetLife Inc.</t>
  </si>
  <si>
    <t>MET</t>
  </si>
  <si>
    <t>Mid Penn Bancorp</t>
  </si>
  <si>
    <t>MPB</t>
  </si>
  <si>
    <t>Mid-America Apartment Communities Inc.</t>
  </si>
  <si>
    <t>MAA</t>
  </si>
  <si>
    <t>MidWest One Financial Group Inc.</t>
  </si>
  <si>
    <t>MOFG</t>
  </si>
  <si>
    <t>Miller Industries Inc.</t>
  </si>
  <si>
    <t>MLR</t>
  </si>
  <si>
    <t>MKS Instruments Inc.</t>
  </si>
  <si>
    <t>MKSI</t>
  </si>
  <si>
    <t>Monotype Imaging Holdings Inc.</t>
  </si>
  <si>
    <t>TYPE</t>
  </si>
  <si>
    <t>Moody's Corp.</t>
  </si>
  <si>
    <t>MCO</t>
  </si>
  <si>
    <t>Morningstar Inc.</t>
  </si>
  <si>
    <t>MORN</t>
  </si>
  <si>
    <t>Motorola Solutions Inc.</t>
  </si>
  <si>
    <t>MSI</t>
  </si>
  <si>
    <t>MPLX LP</t>
  </si>
  <si>
    <t>MPLX</t>
  </si>
  <si>
    <t>Nasdaq Inc.</t>
  </si>
  <si>
    <t>NDAQ</t>
  </si>
  <si>
    <t>National General Holdings Corp.</t>
  </si>
  <si>
    <t>NGHC</t>
  </si>
  <si>
    <t>Neenah Paper Inc.</t>
  </si>
  <si>
    <t>NP</t>
  </si>
  <si>
    <t>NetApp Inc.</t>
  </si>
  <si>
    <t>NTAP</t>
  </si>
  <si>
    <t>New Residential Investment Corp.</t>
  </si>
  <si>
    <t>NRZ</t>
  </si>
  <si>
    <t>Nexstar Media Group Inc.</t>
  </si>
  <si>
    <t>NXST</t>
  </si>
  <si>
    <t>Nielsen Holdings plc</t>
  </si>
  <si>
    <t>NLSN</t>
  </si>
  <si>
    <t>NiSource Inc.</t>
  </si>
  <si>
    <t>NI</t>
  </si>
  <si>
    <t>Northern Trust Corp.</t>
  </si>
  <si>
    <t>NTRS</t>
  </si>
  <si>
    <t>Northfield Bancorp Inc.</t>
  </si>
  <si>
    <t>NFBK</t>
  </si>
  <si>
    <t>Northrim BanCorp Inc.</t>
  </si>
  <si>
    <t>NRIM</t>
  </si>
  <si>
    <t>Northwest Bancshares Inc.</t>
  </si>
  <si>
    <t>NWBI</t>
  </si>
  <si>
    <t>NVIDIA Corp.</t>
  </si>
  <si>
    <t>NVDA</t>
  </si>
  <si>
    <t>Old Point Financial Corp.</t>
  </si>
  <si>
    <t>OPOF</t>
  </si>
  <si>
    <t>Omnicom Group Inc.</t>
  </si>
  <si>
    <t>OMC</t>
  </si>
  <si>
    <t>A09</t>
  </si>
  <si>
    <t>One Liberty Properties Inc.</t>
  </si>
  <si>
    <t>OLP</t>
  </si>
  <si>
    <t>Open Text Corp.</t>
  </si>
  <si>
    <t>OTEX</t>
  </si>
  <si>
    <t>Oracle Corp.</t>
  </si>
  <si>
    <t>ORCL</t>
  </si>
  <si>
    <t>Oshkosh Corp.</t>
  </si>
  <si>
    <t>OSK</t>
  </si>
  <si>
    <t>Oxford Industries Inc.</t>
  </si>
  <si>
    <t>OXM</t>
  </si>
  <si>
    <t>P.H. Glatfelter Co.</t>
  </si>
  <si>
    <t>GLT</t>
  </si>
  <si>
    <t>Paccar Inc.</t>
  </si>
  <si>
    <t>PCAR</t>
  </si>
  <si>
    <t>Packaging Corp of America</t>
  </si>
  <si>
    <t>PKG</t>
  </si>
  <si>
    <t>Papa John's International</t>
  </si>
  <si>
    <t>PZZA</t>
  </si>
  <si>
    <t>Pattern Energy Group Inc.</t>
  </si>
  <si>
    <t>PEGI</t>
  </si>
  <si>
    <t>Patterson Companies Inc.</t>
  </si>
  <si>
    <t>PDCO</t>
  </si>
  <si>
    <t>Paychex Inc.</t>
  </si>
  <si>
    <t>PAYX</t>
  </si>
  <si>
    <t>Pebblebrook Hotel Trust</t>
  </si>
  <si>
    <t>PEB</t>
  </si>
  <si>
    <t>Penske Automotive Group Inc.</t>
  </si>
  <si>
    <t>PAG</t>
  </si>
  <si>
    <t>Peoples Bancorp of North Carolina</t>
  </si>
  <si>
    <t>PEBK</t>
  </si>
  <si>
    <t>Peoples Ltd.</t>
  </si>
  <si>
    <t>PPLL</t>
  </si>
  <si>
    <t>PetMed Express Inc.</t>
  </si>
  <si>
    <t>PETS</t>
  </si>
  <si>
    <t>Pfizer Inc.</t>
  </si>
  <si>
    <t>PFE</t>
  </si>
  <si>
    <t>Phillips 66</t>
  </si>
  <si>
    <t>PSX</t>
  </si>
  <si>
    <t>Phillips 66 Partners LP</t>
  </si>
  <si>
    <t>PSXP</t>
  </si>
  <si>
    <t>Pinnacle Bankshares Corp.</t>
  </si>
  <si>
    <t>PPBN</t>
  </si>
  <si>
    <t>Pinnacle Foods Inc.</t>
  </si>
  <si>
    <t>PF</t>
  </si>
  <si>
    <t>Pinnacle West Capital Corp.</t>
  </si>
  <si>
    <t>PNW</t>
  </si>
  <si>
    <t>Pioneer Bankshares Inc.</t>
  </si>
  <si>
    <t>PNBI</t>
  </si>
  <si>
    <t>PNC Financial Services Group Inc.</t>
  </si>
  <si>
    <t>PNC</t>
  </si>
  <si>
    <t>PNM Resources Inc.</t>
  </si>
  <si>
    <t>PNM</t>
  </si>
  <si>
    <t>PolyOne Corp.</t>
  </si>
  <si>
    <t>POL</t>
  </si>
  <si>
    <t>Pool Corp.</t>
  </si>
  <si>
    <t>POOL</t>
  </si>
  <si>
    <t>Power Integrations Inc.</t>
  </si>
  <si>
    <t>POWI</t>
  </si>
  <si>
    <t>Preferred Apartment Communities Inc.</t>
  </si>
  <si>
    <t>APTS</t>
  </si>
  <si>
    <t>Primerica Inc.</t>
  </si>
  <si>
    <t>PRI</t>
  </si>
  <si>
    <t>Principal Financial Group Inc.</t>
  </si>
  <si>
    <t>PFG</t>
  </si>
  <si>
    <t>Provident Financial Holdings Inc.</t>
  </si>
  <si>
    <t>PROV</t>
  </si>
  <si>
    <t>Provident Financial Services Inc.</t>
  </si>
  <si>
    <t>PFS</t>
  </si>
  <si>
    <t>Prudential Financial Inc.</t>
  </si>
  <si>
    <t>PRU</t>
  </si>
  <si>
    <t>Public Service Enterprise Group Inc.</t>
  </si>
  <si>
    <t>Public Storage</t>
  </si>
  <si>
    <t>PSA</t>
  </si>
  <si>
    <t>QNB Corp.</t>
  </si>
  <si>
    <t>QNBC</t>
  </si>
  <si>
    <t>Quest Diagnostics Inc.</t>
  </si>
  <si>
    <t>DGX</t>
  </si>
  <si>
    <t>Ramco Gershenson Properties</t>
  </si>
  <si>
    <t>RPT</t>
  </si>
  <si>
    <t>Raymond James Financial Inc.</t>
  </si>
  <si>
    <t>RJF</t>
  </si>
  <si>
    <t>Regions Financial Corp.</t>
  </si>
  <si>
    <t>RF</t>
  </si>
  <si>
    <t>Reinsurance Group of America Inc.</t>
  </si>
  <si>
    <t>RGA</t>
  </si>
  <si>
    <t>Reliance Steel &amp; Aluminum Co.</t>
  </si>
  <si>
    <t>RS</t>
  </si>
  <si>
    <t>ResMed Inc.</t>
  </si>
  <si>
    <t>RMD</t>
  </si>
  <si>
    <t>Resources Connection Inc.</t>
  </si>
  <si>
    <t>RECN</t>
  </si>
  <si>
    <t>Retail Opportunity Investments Corp.</t>
  </si>
  <si>
    <t>ROIC</t>
  </si>
  <si>
    <t>Rockwell Automation Inc.</t>
  </si>
  <si>
    <t>ROK</t>
  </si>
  <si>
    <t>Royal Caribbean Cruises Ltd.</t>
  </si>
  <si>
    <t>RCL</t>
  </si>
  <si>
    <t>Ruth's Hospitality Group Inc.</t>
  </si>
  <si>
    <t>RUTH</t>
  </si>
  <si>
    <t>Ryman Hospitality Properties Inc.</t>
  </si>
  <si>
    <t>RHP</t>
  </si>
  <si>
    <t>S&amp;T Bancorp Inc.</t>
  </si>
  <si>
    <t>STBA</t>
  </si>
  <si>
    <t>Sabra Health Care REIT Inc.</t>
  </si>
  <si>
    <t>SBRA</t>
  </si>
  <si>
    <t>Sanderson Farms Inc.</t>
  </si>
  <si>
    <t>SAFM</t>
  </si>
  <si>
    <t>Sandy Spring Bancorp Inc.</t>
  </si>
  <si>
    <t>SASR</t>
  </si>
  <si>
    <t>SB Financial Group Inc.</t>
  </si>
  <si>
    <t>SBFG</t>
  </si>
  <si>
    <t>Schweitzer-Mauduit International Inc.</t>
  </si>
  <si>
    <t>SWM</t>
  </si>
  <si>
    <t>Scotts Miracle-Gro Company</t>
  </si>
  <si>
    <t>SMG</t>
  </si>
  <si>
    <t>Scripps Networks Interactive Inc.</t>
  </si>
  <si>
    <t>SNI</t>
  </si>
  <si>
    <t>Select Income REIT</t>
  </si>
  <si>
    <t>SIR</t>
  </si>
  <si>
    <t>Service Corp International</t>
  </si>
  <si>
    <t>SCI</t>
  </si>
  <si>
    <t>Shenandoah Telecommunications</t>
  </si>
  <si>
    <t>SHEN</t>
  </si>
  <si>
    <t>Shoe Carnival Inc.</t>
  </si>
  <si>
    <t>SCVL</t>
  </si>
  <si>
    <t>Sierra Bancorp</t>
  </si>
  <si>
    <t>BSRR</t>
  </si>
  <si>
    <t>Signet Jewelers Limited</t>
  </si>
  <si>
    <t>SIG</t>
  </si>
  <si>
    <t>Simmons First National Corp.</t>
  </si>
  <si>
    <t>SFNC</t>
  </si>
  <si>
    <t>Simon Property Group Inc.</t>
  </si>
  <si>
    <t>SPG</t>
  </si>
  <si>
    <t>Sinclair Broadcast Group Inc.</t>
  </si>
  <si>
    <t>SBGI</t>
  </si>
  <si>
    <t>Six Flags Entertainment Corp.</t>
  </si>
  <si>
    <t>SIX</t>
  </si>
  <si>
    <t>SL Green Realty Corp.</t>
  </si>
  <si>
    <t>SLG</t>
  </si>
  <si>
    <t>Snap-on Inc.</t>
  </si>
  <si>
    <t>SNA</t>
  </si>
  <si>
    <t>Sotherly Hotels Inc.</t>
  </si>
  <si>
    <t>SOHO</t>
  </si>
  <si>
    <t>Sound Financial Bancorp Inc.</t>
  </si>
  <si>
    <t>SFBC</t>
  </si>
  <si>
    <t>South State Corp.</t>
  </si>
  <si>
    <t>SSB</t>
  </si>
  <si>
    <t>Southern Michigan Bancorp Inc.</t>
  </si>
  <si>
    <t>SOMC</t>
  </si>
  <si>
    <t>Southern Missouri Bancorp Inc.</t>
  </si>
  <si>
    <t>SMBC</t>
  </si>
  <si>
    <t>Southwest Airlines Co.</t>
  </si>
  <si>
    <t>LUV</t>
  </si>
  <si>
    <t>Southwest Georgia Financial Corp.</t>
  </si>
  <si>
    <t>SGB</t>
  </si>
  <si>
    <t>SpartanNash Company</t>
  </si>
  <si>
    <t>SPTN</t>
  </si>
  <si>
    <t>Spectrum Brands Holdings Inc.</t>
  </si>
  <si>
    <t>SPB</t>
  </si>
  <si>
    <t>SRC</t>
  </si>
  <si>
    <t>STAG Industrial Inc.</t>
  </si>
  <si>
    <t>STAG</t>
  </si>
  <si>
    <t>Standard Motor Products Inc.</t>
  </si>
  <si>
    <t>SMP</t>
  </si>
  <si>
    <t>Standex International Inc.</t>
  </si>
  <si>
    <t>SXI</t>
  </si>
  <si>
    <t>Star Gas Partners LP</t>
  </si>
  <si>
    <t>SGU</t>
  </si>
  <si>
    <t>Starbucks Corp.</t>
  </si>
  <si>
    <t>SBUX</t>
  </si>
  <si>
    <t>State Street Corp.</t>
  </si>
  <si>
    <t>STT</t>
  </si>
  <si>
    <t>Steel Dynamics Inc.</t>
  </si>
  <si>
    <t>STLD</t>
  </si>
  <si>
    <t>Steelcase Inc.</t>
  </si>
  <si>
    <t>SCS</t>
  </si>
  <si>
    <t>Stock Yards Bancorp Inc.</t>
  </si>
  <si>
    <t>SYBT</t>
  </si>
  <si>
    <t>STRATTEC Security Corp.</t>
  </si>
  <si>
    <t>STRT</t>
  </si>
  <si>
    <t>Sunoco LP</t>
  </si>
  <si>
    <t>SUN</t>
  </si>
  <si>
    <t>SunTrust Banks Inc.</t>
  </si>
  <si>
    <t>STI</t>
  </si>
  <si>
    <t>Taubman Centers Inc.</t>
  </si>
  <si>
    <t>TCO</t>
  </si>
  <si>
    <t>TD Ameritrade Holding Corp.</t>
  </si>
  <si>
    <t>AMTD</t>
  </si>
  <si>
    <t>TE Connectivity Ltd.</t>
  </si>
  <si>
    <t>TEL</t>
  </si>
  <si>
    <t>Switz,US$</t>
  </si>
  <si>
    <t>Terex Corp.</t>
  </si>
  <si>
    <t>TEX</t>
  </si>
  <si>
    <t>Terreno Realty Corp.</t>
  </si>
  <si>
    <t>TRNO</t>
  </si>
  <si>
    <t>Territorial Bancorp</t>
  </si>
  <si>
    <t>TBNK</t>
  </si>
  <si>
    <t>Texas Roadhouse Inc.</t>
  </si>
  <si>
    <t>TXRH</t>
  </si>
  <si>
    <t>Thor Industries Inc.</t>
  </si>
  <si>
    <t>THO</t>
  </si>
  <si>
    <t>Timberland Bancorp Inc.</t>
  </si>
  <si>
    <t>TSBK</t>
  </si>
  <si>
    <t>Toro Company</t>
  </si>
  <si>
    <t>TTC</t>
  </si>
  <si>
    <t>Towne Bank</t>
  </si>
  <si>
    <t>TOWN</t>
  </si>
  <si>
    <t>Tractor Supply Company</t>
  </si>
  <si>
    <t>TSCO</t>
  </si>
  <si>
    <t>TriCo Bancshares</t>
  </si>
  <si>
    <t>TCBK</t>
  </si>
  <si>
    <t>Trinity Bank NA</t>
  </si>
  <si>
    <t>TYBT</t>
  </si>
  <si>
    <t>Trinity Industries Inc.</t>
  </si>
  <si>
    <t>TRN</t>
  </si>
  <si>
    <t>Truxton Corp.</t>
  </si>
  <si>
    <t>TRUX</t>
  </si>
  <si>
    <t>Twenty-First Century Fox Inc.</t>
  </si>
  <si>
    <t>FOXA</t>
  </si>
  <si>
    <t>Two River Bancorp</t>
  </si>
  <si>
    <t>TRCB</t>
  </si>
  <si>
    <t>Tyson Foods Inc.</t>
  </si>
  <si>
    <t>TSN</t>
  </si>
  <si>
    <t>U.S. Bancorp</t>
  </si>
  <si>
    <t>USB</t>
  </si>
  <si>
    <t>UDR Inc.</t>
  </si>
  <si>
    <t>UDR</t>
  </si>
  <si>
    <t>Umpqua Holdings Corp.</t>
  </si>
  <si>
    <t>UMPQ</t>
  </si>
  <si>
    <t>Union Bankshares Inc.</t>
  </si>
  <si>
    <t>UNB</t>
  </si>
  <si>
    <t>United Bancshares Inc.</t>
  </si>
  <si>
    <t>UBOH</t>
  </si>
  <si>
    <t>United Fire Group Inc.</t>
  </si>
  <si>
    <t>UFCS</t>
  </si>
  <si>
    <t>United Parcel Service Inc.</t>
  </si>
  <si>
    <t>UPS</t>
  </si>
  <si>
    <t>UnitedHealth Group Inc.</t>
  </si>
  <si>
    <t>UNH</t>
  </si>
  <si>
    <t>Universal Forest Products Inc.</t>
  </si>
  <si>
    <t>UFPI</t>
  </si>
  <si>
    <t>Unum Group</t>
  </si>
  <si>
    <t>UNM</t>
  </si>
  <si>
    <t>US Physical Therapy Inc.</t>
  </si>
  <si>
    <t>USPH</t>
  </si>
  <si>
    <t>Vail Resorts Inc.</t>
  </si>
  <si>
    <t>MTN</t>
  </si>
  <si>
    <t>Valero Energy Corp.</t>
  </si>
  <si>
    <t>VLO</t>
  </si>
  <si>
    <t>Ventas Inc.</t>
  </si>
  <si>
    <t>VTR</t>
  </si>
  <si>
    <t>W.T.B. Financial Corp.</t>
  </si>
  <si>
    <t>WTBFA</t>
  </si>
  <si>
    <t>Walt Disney Company</t>
  </si>
  <si>
    <t>DIS</t>
  </si>
  <si>
    <t>Entertainment</t>
  </si>
  <si>
    <t>Washington Federal Inc.</t>
  </si>
  <si>
    <t>WAFD</t>
  </si>
  <si>
    <t>Washington Trust Bancorp Inc.</t>
  </si>
  <si>
    <t>WASH</t>
  </si>
  <si>
    <t>Waste Connections Inc.</t>
  </si>
  <si>
    <t>WCN</t>
  </si>
  <si>
    <t>Watts Water Technologies Inc.</t>
  </si>
  <si>
    <t>WTS</t>
  </si>
  <si>
    <t>WD-40 Company</t>
  </si>
  <si>
    <t>WDFC</t>
  </si>
  <si>
    <t>Webster Financial Corp.</t>
  </si>
  <si>
    <t>WBS</t>
  </si>
  <si>
    <t>Weingarten Realty Investors</t>
  </si>
  <si>
    <t>WRI</t>
  </si>
  <si>
    <t>Wells Fargo &amp; Co.</t>
  </si>
  <si>
    <t>WFC</t>
  </si>
  <si>
    <t>Wendy's Company</t>
  </si>
  <si>
    <t>WEN</t>
  </si>
  <si>
    <t>WesBanco Inc.</t>
  </si>
  <si>
    <t>WSBC</t>
  </si>
  <si>
    <t>West Bancorp Inc.</t>
  </si>
  <si>
    <t>WTBA</t>
  </si>
  <si>
    <t>Western Gas Equity Partners LP</t>
  </si>
  <si>
    <t>WGP</t>
  </si>
  <si>
    <t>WAB</t>
  </si>
  <si>
    <t>WestRock Company</t>
  </si>
  <si>
    <t>WRK</t>
  </si>
  <si>
    <t>Weyerhaeuser Company</t>
  </si>
  <si>
    <t>WY</t>
  </si>
  <si>
    <t>Whirlpool Corp.</t>
  </si>
  <si>
    <t>WHR</t>
  </si>
  <si>
    <t>William Penn Bancorp Inc.</t>
  </si>
  <si>
    <t>WMPN</t>
  </si>
  <si>
    <t>Aug</t>
  </si>
  <si>
    <t>Willis Towers Watson plc</t>
  </si>
  <si>
    <t>WLTW</t>
  </si>
  <si>
    <t>Winmark Corp.</t>
  </si>
  <si>
    <t>WINA</t>
  </si>
  <si>
    <t>Worthington Industries Inc.</t>
  </si>
  <si>
    <t>WOR</t>
  </si>
  <si>
    <t>WPP plc</t>
  </si>
  <si>
    <t>WPPGY</t>
  </si>
  <si>
    <t>WYN</t>
  </si>
  <si>
    <t>XL Group Limited</t>
  </si>
  <si>
    <t>XL</t>
  </si>
  <si>
    <t>Xylem Inc.</t>
  </si>
  <si>
    <t>XYL</t>
  </si>
  <si>
    <t>Zimmer Biomet Holdings Inc.</t>
  </si>
  <si>
    <t>ZBH</t>
  </si>
  <si>
    <t>Marriot Vacations Worldwide Corp.</t>
  </si>
  <si>
    <t>VAC</t>
  </si>
  <si>
    <t>Owens Corning Inc.</t>
  </si>
  <si>
    <t>OC</t>
  </si>
  <si>
    <t>Saul Centers Inc.</t>
  </si>
  <si>
    <t>BFS</t>
  </si>
  <si>
    <t>Zions Bancorp Inc.</t>
  </si>
  <si>
    <t>ZION</t>
  </si>
  <si>
    <t>Zoetis Inc.</t>
  </si>
  <si>
    <t>ZTS</t>
  </si>
  <si>
    <t>All CCC Companies</t>
  </si>
  <si>
    <t>5 or more straight years of higher dividends</t>
  </si>
  <si>
    <t>Watch List</t>
  </si>
  <si>
    <t>Companies</t>
  </si>
  <si>
    <t>Deletions</t>
  </si>
  <si>
    <t>#Unchanged in consecutive years</t>
  </si>
  <si>
    <t>Companies in Green froze dividend, then resumed increases (See Appendix C on Notes tab)</t>
  </si>
  <si>
    <t>Companies in Blue cut dividend, then resumed increases</t>
  </si>
  <si>
    <t>Companies in Purple "cut" dividend due to currency exchange rate changes</t>
  </si>
  <si>
    <t>Companies in Red were mistakenly added, later eliminated from statistics</t>
  </si>
  <si>
    <t>Date</t>
  </si>
  <si>
    <t>Div</t>
  </si>
  <si>
    <t>Div #</t>
  </si>
  <si>
    <t>Merg</t>
  </si>
  <si>
    <t>Deleted</t>
  </si>
  <si>
    <t>Cut</t>
  </si>
  <si>
    <t>Unch</t>
  </si>
  <si>
    <t>Acq</t>
  </si>
  <si>
    <t>Other</t>
  </si>
  <si>
    <t>Notes</t>
  </si>
  <si>
    <t>A. Schulman Inc.</t>
  </si>
  <si>
    <t>SHLM</t>
  </si>
  <si>
    <t>X</t>
  </si>
  <si>
    <t>2016=2015</t>
  </si>
  <si>
    <t>ABB Limited</t>
  </si>
  <si>
    <t>ABB</t>
  </si>
  <si>
    <t>Abbott Laboratories</t>
  </si>
  <si>
    <t>ABT</t>
  </si>
  <si>
    <t>Access National Corp.</t>
  </si>
  <si>
    <t>ANCX</t>
  </si>
  <si>
    <t>2017=2016</t>
  </si>
  <si>
    <t>Admiral Group plc</t>
  </si>
  <si>
    <t>AMIGY</t>
  </si>
  <si>
    <t>ADT Corp.</t>
  </si>
  <si>
    <t>ADT</t>
  </si>
  <si>
    <t>Acquired by Apollo Global Mgmt.</t>
  </si>
  <si>
    <t>Aetna Inc.</t>
  </si>
  <si>
    <t>AET</t>
  </si>
  <si>
    <t>AGL Resources</t>
  </si>
  <si>
    <t>GAS</t>
  </si>
  <si>
    <t>Acquired by Southern Company</t>
  </si>
  <si>
    <t>Agrium Inc.</t>
  </si>
  <si>
    <t>AGU</t>
  </si>
  <si>
    <t>x</t>
  </si>
  <si>
    <t>Merger with Potash (to be Nutrien)</t>
  </si>
  <si>
    <t>Airgas Inc.</t>
  </si>
  <si>
    <t>ARG</t>
  </si>
  <si>
    <t>Acquired by Air Liquide</t>
  </si>
  <si>
    <t>Albany International Corp.</t>
  </si>
  <si>
    <t>AIN</t>
  </si>
  <si>
    <t>2015 Challenger</t>
  </si>
  <si>
    <t>Alfa Laval AB</t>
  </si>
  <si>
    <t>ALFVY</t>
  </si>
  <si>
    <t>Alliance Financial Corp.</t>
  </si>
  <si>
    <t>ALNC</t>
  </si>
  <si>
    <t>Acquired by NBT Bancorp</t>
  </si>
  <si>
    <t>Alliance Holdings GP LP</t>
  </si>
  <si>
    <t>AHGP</t>
  </si>
  <si>
    <t>Alliance Resource Partners LP</t>
  </si>
  <si>
    <t>ARLP</t>
  </si>
  <si>
    <t>Allied World Assurance Co. Holdings AG</t>
  </si>
  <si>
    <t>AWH</t>
  </si>
  <si>
    <t>Acquired by Fairfax Financial</t>
  </si>
  <si>
    <t>Allied World Assurance Co. Holdings Ltd.</t>
  </si>
  <si>
    <t>Reinstated: '11 skip but '12 Incr.</t>
  </si>
  <si>
    <t>Altera Corp.</t>
  </si>
  <si>
    <t>ALTR</t>
  </si>
  <si>
    <t>Acquired by Intel Corp.</t>
  </si>
  <si>
    <t>Alterra Capital Holdings Ltd.</t>
  </si>
  <si>
    <t>ALTE</t>
  </si>
  <si>
    <t>Acquired by Markel Corp.</t>
  </si>
  <si>
    <t>Altria Group</t>
  </si>
  <si>
    <t>PM Spin-off; Reinstated 3/6/10</t>
  </si>
  <si>
    <t>Amcol International Corp.</t>
  </si>
  <si>
    <t>ACO</t>
  </si>
  <si>
    <t>Incr.'12,Acquired by Minerals Tech.</t>
  </si>
  <si>
    <t>American Greetings</t>
  </si>
  <si>
    <t>AM</t>
  </si>
  <si>
    <t>'12='11, Acqd by Weiss family</t>
  </si>
  <si>
    <t>American Midstream Partners LP</t>
  </si>
  <si>
    <t>AMID</t>
  </si>
  <si>
    <t>American Science and Engineering Inc.</t>
  </si>
  <si>
    <t>ASEI</t>
  </si>
  <si>
    <t>FY14=FY13</t>
  </si>
  <si>
    <t>Ametek Inc.</t>
  </si>
  <si>
    <t>AME</t>
  </si>
  <si>
    <t>Anheuser-Busch</t>
  </si>
  <si>
    <t>BUD</t>
  </si>
  <si>
    <t>Acq. by InBev</t>
  </si>
  <si>
    <t>Anheuser-Busch InBev SA/NV</t>
  </si>
  <si>
    <t>2016 Challenger</t>
  </si>
  <si>
    <t>Applied Materials Inc.</t>
  </si>
  <si>
    <t>AMAT</t>
  </si>
  <si>
    <t>2015=2014</t>
  </si>
  <si>
    <t>Arch Coal Inc.</t>
  </si>
  <si>
    <t>ACI</t>
  </si>
  <si>
    <t>Cut again in 2014</t>
  </si>
  <si>
    <t>Archrock Partners LP</t>
  </si>
  <si>
    <t>APLP</t>
  </si>
  <si>
    <t>ARM Holdings plc</t>
  </si>
  <si>
    <t>ARMH</t>
  </si>
  <si>
    <t>Acquired by SoftBank</t>
  </si>
  <si>
    <t>Ashford Hospitality Trust</t>
  </si>
  <si>
    <t>AHT</t>
  </si>
  <si>
    <t>Assa Abloy AB</t>
  </si>
  <si>
    <t>ASAZY</t>
  </si>
  <si>
    <t>ASBC</t>
  </si>
  <si>
    <t>Astrazeneca plc</t>
  </si>
  <si>
    <t>AZN</t>
  </si>
  <si>
    <t>Astro-Med Inc.</t>
  </si>
  <si>
    <t>ALOT</t>
  </si>
  <si>
    <t>FY2012=2011</t>
  </si>
  <si>
    <t>ATN International Inc.</t>
  </si>
  <si>
    <t>ATNI</t>
  </si>
  <si>
    <t>Avery Dennison</t>
  </si>
  <si>
    <t>Avon Products Inc.</t>
  </si>
  <si>
    <t>AVP</t>
  </si>
  <si>
    <t>BAE Systems plc</t>
  </si>
  <si>
    <t>BAESY</t>
  </si>
  <si>
    <t>Banco Latinoamericano De Comercio Exterior SA</t>
  </si>
  <si>
    <t>BLX</t>
  </si>
  <si>
    <t>cut twice '11; Incr. '13-'15</t>
  </si>
  <si>
    <t>Bank of America</t>
  </si>
  <si>
    <t>BAC</t>
  </si>
  <si>
    <t>Cut again in 2009, Incr. '14, '16</t>
  </si>
  <si>
    <t>Bank of Hawaii</t>
  </si>
  <si>
    <t>BOH</t>
  </si>
  <si>
    <t>2010=2009</t>
  </si>
  <si>
    <t>Bank of Nova Scotia</t>
  </si>
  <si>
    <t>BNS</t>
  </si>
  <si>
    <t>Barclays plc</t>
  </si>
  <si>
    <t>BCS</t>
  </si>
  <si>
    <t>Barrett Business Services Inc.</t>
  </si>
  <si>
    <t>BBSI</t>
  </si>
  <si>
    <t>2016=2015, incr. 2017</t>
  </si>
  <si>
    <t>Baxter International Inc.</t>
  </si>
  <si>
    <t>BAX</t>
  </si>
  <si>
    <t>Spun Baxalta, Div. cut, incr '16, '17</t>
  </si>
  <si>
    <t>BCE Inc.</t>
  </si>
  <si>
    <t>BCE</t>
  </si>
  <si>
    <t>Beckman Coulter</t>
  </si>
  <si>
    <t>BEC</t>
  </si>
  <si>
    <t>Acq. by Danaher Corp.</t>
  </si>
  <si>
    <t>BHP Billiton Ltd.</t>
  </si>
  <si>
    <t>BHP</t>
  </si>
  <si>
    <t>BHP Billiton plc</t>
  </si>
  <si>
    <t>BBL</t>
  </si>
  <si>
    <t>Bio-Techne Corp.</t>
  </si>
  <si>
    <t>TECH</t>
  </si>
  <si>
    <t>BioMed Realty Trust Inc.</t>
  </si>
  <si>
    <t>BMR</t>
  </si>
  <si>
    <t>Acquired by Blackstone Group</t>
  </si>
  <si>
    <t>Birner Dental Management</t>
  </si>
  <si>
    <t>BDMS</t>
  </si>
  <si>
    <t>2013=2012</t>
  </si>
  <si>
    <t>Black Box Corp.</t>
  </si>
  <si>
    <t>BBOX</t>
  </si>
  <si>
    <t>Dividend Suspended</t>
  </si>
  <si>
    <t>Block (H&amp;R) Inc.</t>
  </si>
  <si>
    <t>HRB</t>
  </si>
  <si>
    <t>2010=2009, incr. '12,'16, '17</t>
  </si>
  <si>
    <t>Blueknight Energy Partners LP</t>
  </si>
  <si>
    <t>BKEP</t>
  </si>
  <si>
    <t>Boardwalk Pipeline Partners LP</t>
  </si>
  <si>
    <t>BWP</t>
  </si>
  <si>
    <t>Bob Evans Farms</t>
  </si>
  <si>
    <t>BOBE</t>
  </si>
  <si>
    <t>2017=2016, Also Being Acquired</t>
  </si>
  <si>
    <t>Bowl America Class A</t>
  </si>
  <si>
    <t>BWL-A</t>
  </si>
  <si>
    <t>FY16=FY15</t>
  </si>
  <si>
    <t>BP plc</t>
  </si>
  <si>
    <t>BP</t>
  </si>
  <si>
    <t>Breitburn Energy Partners LP</t>
  </si>
  <si>
    <t>BBEP</t>
  </si>
  <si>
    <t>Cut again in 2015</t>
  </si>
  <si>
    <t>Bristow Group Inc.</t>
  </si>
  <si>
    <t>BRS</t>
  </si>
  <si>
    <t>Suspended 2017</t>
  </si>
  <si>
    <t>British American Tobacco plc</t>
  </si>
  <si>
    <t>BTI</t>
  </si>
  <si>
    <t>Broadcom Corp.</t>
  </si>
  <si>
    <t>BRCM</t>
  </si>
  <si>
    <t>Acqd/Avago (now Broadcom Ltd)</t>
  </si>
  <si>
    <t>Buckeye GP Holdings LP</t>
  </si>
  <si>
    <t>BGH</t>
  </si>
  <si>
    <t>Acq. by Buckeye Partners LP</t>
  </si>
  <si>
    <t>Buckle Inc.</t>
  </si>
  <si>
    <t>BKE</t>
  </si>
  <si>
    <t>2010=2009, incr. '14, '15, '16</t>
  </si>
  <si>
    <t>Cablevision Systems Corp.</t>
  </si>
  <si>
    <t>CVC</t>
  </si>
  <si>
    <t>CAE Inc.</t>
  </si>
  <si>
    <t>CAE</t>
  </si>
  <si>
    <t>Calamos Asset Management Inc.</t>
  </si>
  <si>
    <t>CLMS</t>
  </si>
  <si>
    <t>Calumet Specialty Products Partners LP</t>
  </si>
  <si>
    <t>CLMT</t>
  </si>
  <si>
    <t>Campbell Soup Co.</t>
  </si>
  <si>
    <t>CPB</t>
  </si>
  <si>
    <t>FY13=FY12, Incr. FY14, FY17</t>
  </si>
  <si>
    <t>Canadian Natural Resources Ltd.</t>
  </si>
  <si>
    <t>CNQ</t>
  </si>
  <si>
    <t>CARBO Ceramics</t>
  </si>
  <si>
    <t>CRR</t>
  </si>
  <si>
    <t>Suspended in '16</t>
  </si>
  <si>
    <t>Cardinal Financial Corp.</t>
  </si>
  <si>
    <t>CFNL</t>
  </si>
  <si>
    <t>Acquired by United Bankshares</t>
  </si>
  <si>
    <t>Carpenter Technology Corp.</t>
  </si>
  <si>
    <t>CRS</t>
  </si>
  <si>
    <t>CBL &amp; Associates Properties Inc.</t>
  </si>
  <si>
    <t>CBL</t>
  </si>
  <si>
    <t>CEB Inc.</t>
  </si>
  <si>
    <t>CEB</t>
  </si>
  <si>
    <t>Acquired by Gartner Inc.</t>
  </si>
  <si>
    <t>Ceco Environmental Corp.</t>
  </si>
  <si>
    <t>CECE</t>
  </si>
  <si>
    <t>2016=2015, incr 2017</t>
  </si>
  <si>
    <t>Susp '10, +/- '11, cut '12, +'13</t>
  </si>
  <si>
    <t>Cenovus Energy Inc.</t>
  </si>
  <si>
    <t>CVE</t>
  </si>
  <si>
    <t>Cut again in 2016</t>
  </si>
  <si>
    <t>CenturyLink Inc.</t>
  </si>
  <si>
    <t>CTL</t>
  </si>
  <si>
    <t>2011=2010, cut in 2013</t>
  </si>
  <si>
    <t>Charles Schwab Corp.</t>
  </si>
  <si>
    <t>SCHW</t>
  </si>
  <si>
    <t>Chemical Financial</t>
  </si>
  <si>
    <t>Chesapeake Energy Corp.</t>
  </si>
  <si>
    <t>CHK</t>
  </si>
  <si>
    <t>2010=2009, incr. '11, Susp. '15</t>
  </si>
  <si>
    <t>Chesapeake Lodging Trust</t>
  </si>
  <si>
    <t>CHSP</t>
  </si>
  <si>
    <t>Cheviot Financial Corp.</t>
  </si>
  <si>
    <t>CHEV</t>
  </si>
  <si>
    <t>Increases in 2013, 2015</t>
  </si>
  <si>
    <t>China Mobile Limited</t>
  </si>
  <si>
    <t>CHL</t>
  </si>
  <si>
    <t>China Petroleum &amp; Chemical Corp.</t>
  </si>
  <si>
    <t>SNP</t>
  </si>
  <si>
    <t>Choice Hotels International</t>
  </si>
  <si>
    <t>CHH</t>
  </si>
  <si>
    <t>2010=2009, Incr. '15, '16, '17</t>
  </si>
  <si>
    <t>Chubb Corp.</t>
  </si>
  <si>
    <t>Acqd by ACE (Now Chubb Ltd.)</t>
  </si>
  <si>
    <t>Cimarex Energy Co.</t>
  </si>
  <si>
    <t>XEC</t>
  </si>
  <si>
    <t>Citizens Holding Co.</t>
  </si>
  <si>
    <t>CIZN</t>
  </si>
  <si>
    <t>2012=2011, incr '14, '15, ('16)</t>
  </si>
  <si>
    <t>Clarcor Inc.</t>
  </si>
  <si>
    <t>CLC</t>
  </si>
  <si>
    <t>Acquired by Parker-Hannifin</t>
  </si>
  <si>
    <t>Cleco Corp.</t>
  </si>
  <si>
    <t>CNL</t>
  </si>
  <si>
    <t>Acquired by Macquarie et al.</t>
  </si>
  <si>
    <t>CNB Financial Corp.</t>
  </si>
  <si>
    <t>CCNE</t>
  </si>
  <si>
    <t>CNOOC Ltd.</t>
  </si>
  <si>
    <t>CEO</t>
  </si>
  <si>
    <t>Increase in 2013</t>
  </si>
  <si>
    <t>Coach Inc.</t>
  </si>
  <si>
    <t>COH</t>
  </si>
  <si>
    <t>2015=2014, now Tapestry Inc. TPR</t>
  </si>
  <si>
    <t>Coca-Cola European Partners plc</t>
  </si>
  <si>
    <t>CCE</t>
  </si>
  <si>
    <t>Currency Switch, incr. 2017</t>
  </si>
  <si>
    <t>Coca-Cola FEMSA S.A.B. de C.V.</t>
  </si>
  <si>
    <t>KOF</t>
  </si>
  <si>
    <t>Colony Capital Inc.</t>
  </si>
  <si>
    <t>CLNY</t>
  </si>
  <si>
    <t>Merged with 2 NorthStar co's</t>
  </si>
  <si>
    <t>2017 Challenger</t>
  </si>
  <si>
    <t>Commercial Bancshares Inc.</t>
  </si>
  <si>
    <t>CMOH</t>
  </si>
  <si>
    <t>Acquired by First Defiance Fin'l</t>
  </si>
  <si>
    <t>Communications Systems Inc.</t>
  </si>
  <si>
    <t>JCS</t>
  </si>
  <si>
    <t>2014=2013, cut in '16</t>
  </si>
  <si>
    <t>ConAgra Foods Inc.</t>
  </si>
  <si>
    <t>CAG</t>
  </si>
  <si>
    <t>FY15=FY14, Spun LW '16, Incr '17</t>
  </si>
  <si>
    <t>ConocoPhillips</t>
  </si>
  <si>
    <t>COP</t>
  </si>
  <si>
    <t>Consolidated Water Co.</t>
  </si>
  <si>
    <t>CWCO</t>
  </si>
  <si>
    <t>2011=2010, Incr 2018</t>
  </si>
  <si>
    <t>Constellation Software Inc.</t>
  </si>
  <si>
    <t>CNSWF</t>
  </si>
  <si>
    <t>2014=2013</t>
  </si>
  <si>
    <t>Copa Holdings SA</t>
  </si>
  <si>
    <t>CPA</t>
  </si>
  <si>
    <t>Copano Energy LLC</t>
  </si>
  <si>
    <t>CPNO</t>
  </si>
  <si>
    <t>2010=2009; Acq. by KMP</t>
  </si>
  <si>
    <t>Core Laboratories NV</t>
  </si>
  <si>
    <t>CLB</t>
  </si>
  <si>
    <t>Corporate Office Properties Trust</t>
  </si>
  <si>
    <t>OFC</t>
  </si>
  <si>
    <t>Corrections Corp of America</t>
  </si>
  <si>
    <t>CXW</t>
  </si>
  <si>
    <t>Courier Corp.</t>
  </si>
  <si>
    <t>CRRC</t>
  </si>
  <si>
    <t>Covanta Holding Corp.</t>
  </si>
  <si>
    <t>CVA</t>
  </si>
  <si>
    <t>Covidien plc</t>
  </si>
  <si>
    <t>COV</t>
  </si>
  <si>
    <t>Acquired by Medtronic</t>
  </si>
  <si>
    <t>Crane Company</t>
  </si>
  <si>
    <t>CR</t>
  </si>
  <si>
    <t>Crawford &amp; Company</t>
  </si>
  <si>
    <t>CRD-B</t>
  </si>
  <si>
    <t>Crestwood Midstream Partners LP</t>
  </si>
  <si>
    <t>CMLP</t>
  </si>
  <si>
    <t>Merged with Inergy LP; new CMLP</t>
  </si>
  <si>
    <t>CSI Compressco LP</t>
  </si>
  <si>
    <t>CCLP</t>
  </si>
  <si>
    <t>Cut again 2017</t>
  </si>
  <si>
    <t>CSS Industries Inc.</t>
  </si>
  <si>
    <t>CSS</t>
  </si>
  <si>
    <t>2010=2009, incr. '15, '16</t>
  </si>
  <si>
    <t>Daktronics Inc.</t>
  </si>
  <si>
    <t>DAKT</t>
  </si>
  <si>
    <t>Reg 10¢/qtr&gt;Reg 6¢+Special 4¢</t>
  </si>
  <si>
    <t>Danaher Corp.</t>
  </si>
  <si>
    <t>DHR</t>
  </si>
  <si>
    <t>Darden Restaurants</t>
  </si>
  <si>
    <t>DRI</t>
  </si>
  <si>
    <t>2015=2014, Cut '16, Incr. '16, '17</t>
  </si>
  <si>
    <t>DCP Midstream Partners LP</t>
  </si>
  <si>
    <t>DPM</t>
  </si>
  <si>
    <t>Deere &amp; Company</t>
  </si>
  <si>
    <t>DE</t>
  </si>
  <si>
    <t>Delphi Financial Group</t>
  </si>
  <si>
    <t>DFG</t>
  </si>
  <si>
    <t>Acquired by Tokio Marine Holdings</t>
  </si>
  <si>
    <t>Delta Natural Gas</t>
  </si>
  <si>
    <t>DGAS</t>
  </si>
  <si>
    <t>Acquired by PNG Companies LLC</t>
  </si>
  <si>
    <t>Dentsply International Inc.</t>
  </si>
  <si>
    <t>Devon Energy Corp.</t>
  </si>
  <si>
    <t>DVN</t>
  </si>
  <si>
    <t>DeVry Education Group Inc.</t>
  </si>
  <si>
    <t>DV</t>
  </si>
  <si>
    <t>Diageo plc</t>
  </si>
  <si>
    <t>DEO</t>
  </si>
  <si>
    <t>DiamondRock Hospitality Co.</t>
  </si>
  <si>
    <t>DRH</t>
  </si>
  <si>
    <t>Diebold Inc.</t>
  </si>
  <si>
    <t>DBD</t>
  </si>
  <si>
    <t>'14='13,Cut'16,now Diebold Nixdorf</t>
  </si>
  <si>
    <t>Dow Chemical Company</t>
  </si>
  <si>
    <t>DOW</t>
  </si>
  <si>
    <t>Merged with DuPont</t>
  </si>
  <si>
    <t>DPL Inc.</t>
  </si>
  <si>
    <t>DPL</t>
  </si>
  <si>
    <t>Acquired by AES Corp.</t>
  </si>
  <si>
    <t>DSW Inc.</t>
  </si>
  <si>
    <t>DSW</t>
  </si>
  <si>
    <t>Duncan Energy Partners LP</t>
  </si>
  <si>
    <t>DEP</t>
  </si>
  <si>
    <t>Acq. by Enterprise Prod. Partners</t>
  </si>
  <si>
    <t>DuPont Fabros Technology Inc.</t>
  </si>
  <si>
    <t>DFT</t>
  </si>
  <si>
    <t>Acquired by Digital Realty Trust</t>
  </si>
  <si>
    <t>Dynex Capital Inc.</t>
  </si>
  <si>
    <t>DX</t>
  </si>
  <si>
    <t>Cut again '14, '15, '16, '17</t>
  </si>
  <si>
    <t>East West Bancorp</t>
  </si>
  <si>
    <t>EWBC</t>
  </si>
  <si>
    <t>EastGroup Properties</t>
  </si>
  <si>
    <t>Ecology &amp; Environment Inc.</t>
  </si>
  <si>
    <t>EEI</t>
  </si>
  <si>
    <t>2012=2011, cut 2016</t>
  </si>
  <si>
    <t>Eisai Company Ltd.</t>
  </si>
  <si>
    <t>ESALY</t>
  </si>
  <si>
    <t>El Paso Pipeline Partners LP</t>
  </si>
  <si>
    <t>EPB</t>
  </si>
  <si>
    <t>Acquired by Kinder Morgan Inc.</t>
  </si>
  <si>
    <t>Eli Lilly &amp; Company</t>
  </si>
  <si>
    <t>LLY</t>
  </si>
  <si>
    <t>2010=2009, Incr. In '15, '16, '17, '18</t>
  </si>
  <si>
    <t>Empresa Nacional de Electricidad SA</t>
  </si>
  <si>
    <t>EOC</t>
  </si>
  <si>
    <t>Enbridge Energy Partners LP</t>
  </si>
  <si>
    <t>EEP</t>
  </si>
  <si>
    <t>Endurance Specialty Holdings Ltd.</t>
  </si>
  <si>
    <t>ENH</t>
  </si>
  <si>
    <t>Acquired by Sompo Japan</t>
  </si>
  <si>
    <t>Energen Corp.</t>
  </si>
  <si>
    <t>EGN</t>
  </si>
  <si>
    <t>Cut After NatGas unit sale</t>
  </si>
  <si>
    <t>Energy Transfer Partners L P</t>
  </si>
  <si>
    <t>2010=2009, Incr. In '13, '14, '15</t>
  </si>
  <si>
    <t>EnergySouth Inc.</t>
  </si>
  <si>
    <t>ENSI</t>
  </si>
  <si>
    <t>Acquired by Sempra Energy</t>
  </si>
  <si>
    <t>EnLink Midstream LLC</t>
  </si>
  <si>
    <t>ENLC</t>
  </si>
  <si>
    <t>EnLink Midstream Partners LP</t>
  </si>
  <si>
    <t>ENLK</t>
  </si>
  <si>
    <t>Ensco plc</t>
  </si>
  <si>
    <t>ESV</t>
  </si>
  <si>
    <t>Enterprise GP Holdings LP</t>
  </si>
  <si>
    <t>EPE</t>
  </si>
  <si>
    <t>Acq. by Enterprise Prod LP</t>
  </si>
  <si>
    <t>Enventis Corp.</t>
  </si>
  <si>
    <t>ENVE</t>
  </si>
  <si>
    <t>Acquired by Consolidated Comm.</t>
  </si>
  <si>
    <t>EOG Resources Inc.</t>
  </si>
  <si>
    <t>EOG</t>
  </si>
  <si>
    <t>Epoch Holding Co.</t>
  </si>
  <si>
    <t>EPHC</t>
  </si>
  <si>
    <t>Acquired by TD Bank</t>
  </si>
  <si>
    <t>EV Energy Partners LP</t>
  </si>
  <si>
    <t>EVEP</t>
  </si>
  <si>
    <t>Excel Trust Inc.</t>
  </si>
  <si>
    <t>EXL</t>
  </si>
  <si>
    <t>Aquired by Blackstone subsidiary</t>
  </si>
  <si>
    <t>F.N.B. Corp.</t>
  </si>
  <si>
    <t>FNB</t>
  </si>
  <si>
    <t>Family Dollar Stores</t>
  </si>
  <si>
    <t>FDO</t>
  </si>
  <si>
    <t>Acquired by Dollar Tree Stores</t>
  </si>
  <si>
    <t>Reinstated-2013&gt;2012 (cut/incr)</t>
  </si>
  <si>
    <t>Federated Investors Inc.</t>
  </si>
  <si>
    <t>FII</t>
  </si>
  <si>
    <t>Fifth Third Bancorp</t>
  </si>
  <si>
    <t>FITB</t>
  </si>
  <si>
    <t>2016=2015, Incr. 2017</t>
  </si>
  <si>
    <t>Financial Institutions Inc.</t>
  </si>
  <si>
    <t>FISI</t>
  </si>
  <si>
    <t>First Capital Inc.</t>
  </si>
  <si>
    <t>FCAP</t>
  </si>
  <si>
    <t>First Financial Bankshares</t>
  </si>
  <si>
    <t>First Keystone Corp.</t>
  </si>
  <si>
    <t>FKYS</t>
  </si>
  <si>
    <t>FirstMerit Corp.</t>
  </si>
  <si>
    <t>FMER</t>
  </si>
  <si>
    <t>2008=2007, cut in 2009,Incr 2015</t>
  </si>
  <si>
    <t>Florida Public Utilities</t>
  </si>
  <si>
    <t>FPU</t>
  </si>
  <si>
    <t>Acq. by Chesapeake Utilities</t>
  </si>
  <si>
    <t>FMC Corp.</t>
  </si>
  <si>
    <t>FMC</t>
  </si>
  <si>
    <t>Fox Chase Bancorp Inc.</t>
  </si>
  <si>
    <t>FXCB</t>
  </si>
  <si>
    <t>Acquired by Univest Bank</t>
  </si>
  <si>
    <t>Frederick County Bancorp Inc.</t>
  </si>
  <si>
    <t>FCBI</t>
  </si>
  <si>
    <t>Frisch's Restaurants Inc.</t>
  </si>
  <si>
    <t>FRS</t>
  </si>
  <si>
    <t>Acquired by NRD Partners I LP</t>
  </si>
  <si>
    <t>Fulton Financial</t>
  </si>
  <si>
    <t>FULT</t>
  </si>
  <si>
    <t>G&amp;K Services Inc.</t>
  </si>
  <si>
    <t>GK</t>
  </si>
  <si>
    <t>Acquired by Cintas Corp.</t>
  </si>
  <si>
    <t>Gannett Company</t>
  </si>
  <si>
    <t>GCI</t>
  </si>
  <si>
    <t>Incr in '11, '12; 2015 Split-up</t>
  </si>
  <si>
    <t>Gap Inc.</t>
  </si>
  <si>
    <t>GPS</t>
  </si>
  <si>
    <t>Garmin Ltd.</t>
  </si>
  <si>
    <t>GRMN</t>
  </si>
  <si>
    <t>Gas Natural Inc.</t>
  </si>
  <si>
    <t>EGAS</t>
  </si>
  <si>
    <t>2011=2010, cut 2016</t>
  </si>
  <si>
    <t>GMT</t>
  </si>
  <si>
    <t>Only 4 years before 2010 freeze</t>
  </si>
  <si>
    <t>General Electric Co.</t>
  </si>
  <si>
    <t>GE</t>
  </si>
  <si>
    <t>2016=2015, Incr. '17,Cut '18</t>
  </si>
  <si>
    <t>Genesis Energy LP</t>
  </si>
  <si>
    <t>GEL</t>
  </si>
  <si>
    <t>Glacier Bancorp</t>
  </si>
  <si>
    <t>Global Partners LP</t>
  </si>
  <si>
    <t>GLP</t>
  </si>
  <si>
    <t>GNC Holdings Inc.</t>
  </si>
  <si>
    <t>GNC</t>
  </si>
  <si>
    <t>Div. Suspended</t>
  </si>
  <si>
    <t>Golar LNG Partners LP</t>
  </si>
  <si>
    <t>GMLP</t>
  </si>
  <si>
    <t>GrandSouth Bancorp</t>
  </si>
  <si>
    <t>GRRB</t>
  </si>
  <si>
    <t>Greif Inc. A</t>
  </si>
  <si>
    <t>GEF</t>
  </si>
  <si>
    <t>Greif Inc. B</t>
  </si>
  <si>
    <t>GEF.B</t>
  </si>
  <si>
    <t>Guess? Inc.</t>
  </si>
  <si>
    <t>GES</t>
  </si>
  <si>
    <t>2012=2011, increase in 2014</t>
  </si>
  <si>
    <t>H.J. Heinz Co.</t>
  </si>
  <si>
    <t>HNZ</t>
  </si>
  <si>
    <t>Acquired by Berkshire Hathaway+</t>
  </si>
  <si>
    <t>Harleysville Group</t>
  </si>
  <si>
    <t>HGIC</t>
  </si>
  <si>
    <t>Acquired by Nationwide Mutual</t>
  </si>
  <si>
    <t>Harleysville National</t>
  </si>
  <si>
    <t>HNBC</t>
  </si>
  <si>
    <t>2008=2007, acq. by First Niagara</t>
  </si>
  <si>
    <t>Harleysville Savings</t>
  </si>
  <si>
    <t>HARL</t>
  </si>
  <si>
    <t>Harman International Industries Inc.</t>
  </si>
  <si>
    <t>HAR</t>
  </si>
  <si>
    <t>Acquired by Samsung Electronics</t>
  </si>
  <si>
    <t>Harsco Corp.</t>
  </si>
  <si>
    <t>HSC</t>
  </si>
  <si>
    <t>2011=2010</t>
  </si>
  <si>
    <t>HCC Insurance Holdings</t>
  </si>
  <si>
    <t>HCC</t>
  </si>
  <si>
    <t>Acquired by Tokio Marine Hdgs</t>
  </si>
  <si>
    <t>HCI Group Inc.</t>
  </si>
  <si>
    <t>HCI</t>
  </si>
  <si>
    <t>HCP Inc.</t>
  </si>
  <si>
    <t>HCP</t>
  </si>
  <si>
    <t>Spun off QCP, lower div</t>
  </si>
  <si>
    <t>Heartland Payment Systems Inc.</t>
  </si>
  <si>
    <t>HPY</t>
  </si>
  <si>
    <t>Acquired by Global Payments Inc.</t>
  </si>
  <si>
    <t>Heritage Financial Group</t>
  </si>
  <si>
    <t>HBOS</t>
  </si>
  <si>
    <t>Incr. '12, '13 (4Q'sPdDec12), '14</t>
  </si>
  <si>
    <t>2014 Challenger</t>
  </si>
  <si>
    <t>High Country Bancorp Inc.</t>
  </si>
  <si>
    <t>HCBC</t>
  </si>
  <si>
    <t>Hillenbrand Industries</t>
  </si>
  <si>
    <t>HB</t>
  </si>
  <si>
    <t>Split into Hill-Rom/Hillenbrand Inc.</t>
  </si>
  <si>
    <t>Holly Corp. (now HFC)</t>
  </si>
  <si>
    <t>HOC</t>
  </si>
  <si>
    <t>HollyFrontier Corp.</t>
  </si>
  <si>
    <t>HFC</t>
  </si>
  <si>
    <t>Home Properties Inc.</t>
  </si>
  <si>
    <t>HME</t>
  </si>
  <si>
    <t>Acquired by Loan Star Funds</t>
  </si>
  <si>
    <t>Honeywell International</t>
  </si>
  <si>
    <t>Host Hotels &amp; Resorts Inc.</t>
  </si>
  <si>
    <t>HST</t>
  </si>
  <si>
    <t>HSN Inc.</t>
  </si>
  <si>
    <t>HSNI</t>
  </si>
  <si>
    <t>2016=2015, '17 Acqd/Liberty</t>
  </si>
  <si>
    <t>Hudson City Bancorp</t>
  </si>
  <si>
    <t>HCBK</t>
  </si>
  <si>
    <t>Cut again in 2013</t>
  </si>
  <si>
    <t>Imperial OilLtd.</t>
  </si>
  <si>
    <t>IMO</t>
  </si>
  <si>
    <t>Incr. '16, '17</t>
  </si>
  <si>
    <t>Independent Bank Corp MA</t>
  </si>
  <si>
    <t>Inergy Holdings LP</t>
  </si>
  <si>
    <t>NRGP</t>
  </si>
  <si>
    <t>Acquired by Inergy LP</t>
  </si>
  <si>
    <t>Inergy LP</t>
  </si>
  <si>
    <t>NRGY</t>
  </si>
  <si>
    <t>Cut again 2012/13, spun NRGM</t>
  </si>
  <si>
    <t>Infosys Technologies Ltd.</t>
  </si>
  <si>
    <t>INFY</t>
  </si>
  <si>
    <t>Innophos Holdings Inc.</t>
  </si>
  <si>
    <t>IPHS</t>
  </si>
  <si>
    <t>Integrys Energy Group</t>
  </si>
  <si>
    <t>TEG</t>
  </si>
  <si>
    <t>2010=2009, Acquired by WEC</t>
  </si>
  <si>
    <t>Intel Corp.</t>
  </si>
  <si>
    <t>INTC</t>
  </si>
  <si>
    <t>Intercontinental Hotels Group plc</t>
  </si>
  <si>
    <t>IHG</t>
  </si>
  <si>
    <t>Investors Real Estate Trust</t>
  </si>
  <si>
    <t>IRET</t>
  </si>
  <si>
    <t>ITC Holdings Corp.</t>
  </si>
  <si>
    <t>ITC</t>
  </si>
  <si>
    <t>Acquired by Fortis Inc.</t>
  </si>
  <si>
    <t>Spun off XLS, XYL, '17 Challenger</t>
  </si>
  <si>
    <t>Janus Capital Group Inc.</t>
  </si>
  <si>
    <t>JNS</t>
  </si>
  <si>
    <t>Acquired by Henderson Group</t>
  </si>
  <si>
    <t>JMP Group Inc.</t>
  </si>
  <si>
    <t>JMP</t>
  </si>
  <si>
    <t>Johnson Controls</t>
  </si>
  <si>
    <t>Joy Global Inc.</t>
  </si>
  <si>
    <t>JOYG</t>
  </si>
  <si>
    <t>'10='09,now JOY, incr. '14, cut '15</t>
  </si>
  <si>
    <t>Juniata Valley Financial</t>
  </si>
  <si>
    <t>JUVF</t>
  </si>
  <si>
    <t>Kaydon Corp.</t>
  </si>
  <si>
    <t>KDN</t>
  </si>
  <si>
    <t>Acquired by AB SKF</t>
  </si>
  <si>
    <t>Kennametal Inc.</t>
  </si>
  <si>
    <t>KMT</t>
  </si>
  <si>
    <t>Kimco Realty</t>
  </si>
  <si>
    <t>Kinder Morgan Energy Partners</t>
  </si>
  <si>
    <t>KMP</t>
  </si>
  <si>
    <t>Kinder Morgan Inc.</t>
  </si>
  <si>
    <t>KMI</t>
  </si>
  <si>
    <t>Kinross Gold Corp.</t>
  </si>
  <si>
    <t>KGC</t>
  </si>
  <si>
    <t>Knight Transportation Inc.</t>
  </si>
  <si>
    <t>KNX</t>
  </si>
  <si>
    <t>2012=2011</t>
  </si>
  <si>
    <t>Kohlberg Kravis Roberts &amp; Co. LP</t>
  </si>
  <si>
    <t>KKR</t>
  </si>
  <si>
    <t>irregular rate</t>
  </si>
  <si>
    <t>Koninklijke KPN N.V.</t>
  </si>
  <si>
    <t>KKPNY</t>
  </si>
  <si>
    <t>Kraft Foods</t>
  </si>
  <si>
    <t>KFT</t>
  </si>
  <si>
    <t>2010=2009; now KHC/MDLZ</t>
  </si>
  <si>
    <t>L Brands Inc.</t>
  </si>
  <si>
    <t>LB</t>
  </si>
  <si>
    <t>Lake Shore Bancorp Inc.</t>
  </si>
  <si>
    <t>LSBK</t>
  </si>
  <si>
    <t>Lakeland Financial</t>
  </si>
  <si>
    <t>Landauer Inc.</t>
  </si>
  <si>
    <t>LDR</t>
  </si>
  <si>
    <t>FY12=FY11, cut in FY15, Bg Acqd</t>
  </si>
  <si>
    <t>LaSalle Hotel Properties</t>
  </si>
  <si>
    <t>LHO</t>
  </si>
  <si>
    <t>LCNB Corp.</t>
  </si>
  <si>
    <t>LCNB</t>
  </si>
  <si>
    <t>2009=2008</t>
  </si>
  <si>
    <t>Legg Mason</t>
  </si>
  <si>
    <t>Lexmark International Inc.</t>
  </si>
  <si>
    <t>LXK</t>
  </si>
  <si>
    <t>Lifetime Brands Inc.</t>
  </si>
  <si>
    <t>LCUT</t>
  </si>
  <si>
    <t>Lincoln National</t>
  </si>
  <si>
    <t>Linear Technology Corp.</t>
  </si>
  <si>
    <t>LLTC</t>
  </si>
  <si>
    <t>Acquired by Analog Devices</t>
  </si>
  <si>
    <t>Lorillard Inc.</t>
  </si>
  <si>
    <t>LO</t>
  </si>
  <si>
    <t>Acquired by Reynolds American</t>
  </si>
  <si>
    <t>No trade 3 Months; Reinstated '13</t>
  </si>
  <si>
    <t>M&amp;T Bank Corp.</t>
  </si>
  <si>
    <t>MTB</t>
  </si>
  <si>
    <t>2009=2008, incr. 2017</t>
  </si>
  <si>
    <t>Marathon Oil Corp.</t>
  </si>
  <si>
    <t>MRO</t>
  </si>
  <si>
    <t>Marketing Alliance Inc.</t>
  </si>
  <si>
    <t>MAAL</t>
  </si>
  <si>
    <t>FY16=FY15, Incr. FY17, FY18</t>
  </si>
  <si>
    <t>MarkWest Energy Partners LP</t>
  </si>
  <si>
    <t>MWE</t>
  </si>
  <si>
    <t>Acquired by MPLX LP (Marathon)</t>
  </si>
  <si>
    <t>Marlin Business Services Corp.</t>
  </si>
  <si>
    <t>MRLN</t>
  </si>
  <si>
    <t>Marshall &amp; Ilsley</t>
  </si>
  <si>
    <t>MI</t>
  </si>
  <si>
    <t>Acquired by Bank of Montreal</t>
  </si>
  <si>
    <t>Martin Marietta Materials Inc.</t>
  </si>
  <si>
    <t>MLM</t>
  </si>
  <si>
    <t>Martin Midstream Partners LP</t>
  </si>
  <si>
    <t>MMLP</t>
  </si>
  <si>
    <t>Masco Corp.</t>
  </si>
  <si>
    <t>MAS</t>
  </si>
  <si>
    <t>Incr. in 2014, 2015, 2016, 2017</t>
  </si>
  <si>
    <t>Mattel Inc.</t>
  </si>
  <si>
    <t>MAT</t>
  </si>
  <si>
    <t>2015=2014, cut, suspended '17</t>
  </si>
  <si>
    <t>Mead Johnson Nutrition Co.</t>
  </si>
  <si>
    <t>MJN</t>
  </si>
  <si>
    <t>Acquired by Reckitt Benckiser</t>
  </si>
  <si>
    <t>Medallion Financial Corp.</t>
  </si>
  <si>
    <t>MFIN</t>
  </si>
  <si>
    <t>Medicis Pharmaceutical Corp.</t>
  </si>
  <si>
    <t>MRX</t>
  </si>
  <si>
    <t>Acquired by Valeant Pharma.</t>
  </si>
  <si>
    <t>Meridian Bioscience Inc.</t>
  </si>
  <si>
    <t>VIVO</t>
  </si>
  <si>
    <t>2011=2010, incr. '14, cut '17</t>
  </si>
  <si>
    <t>Mesa Laboratories Inc.</t>
  </si>
  <si>
    <t>MLAB</t>
  </si>
  <si>
    <t>Met-Pro Corp.</t>
  </si>
  <si>
    <t>MPR</t>
  </si>
  <si>
    <t>Acquired by CECO Environmental</t>
  </si>
  <si>
    <t>MOCON Inc.</t>
  </si>
  <si>
    <t>MOCO</t>
  </si>
  <si>
    <t>2015=2014, Incr 2017, Acqd</t>
  </si>
  <si>
    <t>Molex Inc.</t>
  </si>
  <si>
    <t>MOLX</t>
  </si>
  <si>
    <t>Reinstated; Fiscal Year Streak OK</t>
  </si>
  <si>
    <t>Acquired by Koch Industries</t>
  </si>
  <si>
    <t>Molson Coors Brewing Co. B</t>
  </si>
  <si>
    <t>TAP</t>
  </si>
  <si>
    <t>2013=2012, incr. 2014, 2015</t>
  </si>
  <si>
    <t>Monarch Financial Holdings Inc.</t>
  </si>
  <si>
    <t>MNRK</t>
  </si>
  <si>
    <t>Acquired by TowneBank</t>
  </si>
  <si>
    <t>Monsanto Company</t>
  </si>
  <si>
    <t>MON</t>
  </si>
  <si>
    <t>Also being acquired by Bayer 1Q18</t>
  </si>
  <si>
    <t>Montpelier Re Holdings Ltd.</t>
  </si>
  <si>
    <t>MRH</t>
  </si>
  <si>
    <t>Acquired by Endurance SPHdgs</t>
  </si>
  <si>
    <t>Movado Group Inc.</t>
  </si>
  <si>
    <t>MOV</t>
  </si>
  <si>
    <t>Murphy Oil Corp.</t>
  </si>
  <si>
    <t>MUR</t>
  </si>
  <si>
    <t>Myers Industries</t>
  </si>
  <si>
    <t>MYE</t>
  </si>
  <si>
    <t>Myers Industries Inc.</t>
  </si>
  <si>
    <t>National American University Holdings Inc.</t>
  </si>
  <si>
    <t>NAUH</t>
  </si>
  <si>
    <t>2015=2014, Suspended 2017</t>
  </si>
  <si>
    <t>National CineMedia Inc.</t>
  </si>
  <si>
    <t>NCMI</t>
  </si>
  <si>
    <t>Reinstated; deleted in error</t>
  </si>
  <si>
    <t>National Instruments Corp.</t>
  </si>
  <si>
    <t>NATI</t>
  </si>
  <si>
    <t>2013=2012, Incr. '14, '15, '16, '17</t>
  </si>
  <si>
    <t>National Interstate Corp.</t>
  </si>
  <si>
    <t>NATL</t>
  </si>
  <si>
    <t>Acq'd by Great American Insurance</t>
  </si>
  <si>
    <t>National Oilwell Varco Inc.</t>
  </si>
  <si>
    <t>NOV</t>
  </si>
  <si>
    <t>National Penn Bancshares</t>
  </si>
  <si>
    <t>NPBC</t>
  </si>
  <si>
    <t>Acq'd by BB&amp;T Corp. 2015</t>
  </si>
  <si>
    <t>National Presto Industries</t>
  </si>
  <si>
    <t>NPK</t>
  </si>
  <si>
    <t>Increase in 2013 (Paid Dec '12)</t>
  </si>
  <si>
    <t>National Research Inc.</t>
  </si>
  <si>
    <t>NRCI</t>
  </si>
  <si>
    <t>Reorg&gt;A/B shares, Incr. '15-'17</t>
  </si>
  <si>
    <t>National Semiconductor</t>
  </si>
  <si>
    <t>NSM</t>
  </si>
  <si>
    <t>Acquired by Texas Instruments</t>
  </si>
  <si>
    <t>Natural Resource Partners LP</t>
  </si>
  <si>
    <t>NRP</t>
  </si>
  <si>
    <t>Cut in 2014, cut twice in '15</t>
  </si>
  <si>
    <t>Navios Maritime Partners LP</t>
  </si>
  <si>
    <t>NMM</t>
  </si>
  <si>
    <t>NB&amp;T Financial Group Inc.</t>
  </si>
  <si>
    <t>NBTF</t>
  </si>
  <si>
    <t>2010=2009, Acq. by Peoples Bcp</t>
  </si>
  <si>
    <t>Nestle S.A.</t>
  </si>
  <si>
    <t>NSRGY</t>
  </si>
  <si>
    <t>NewAlliance Bancshares</t>
  </si>
  <si>
    <t>NAL</t>
  </si>
  <si>
    <t>Acquired by First Niagara</t>
  </si>
  <si>
    <t>Newell Brands Inc.</t>
  </si>
  <si>
    <t>NWL</t>
  </si>
  <si>
    <t>2016=2015, incr.'17</t>
  </si>
  <si>
    <t>NGL Energy Partners LP</t>
  </si>
  <si>
    <t>NGL</t>
  </si>
  <si>
    <t>Nippon Telegraph &amp; Telephone</t>
  </si>
  <si>
    <t>NTT</t>
  </si>
  <si>
    <t>Noble Corp.</t>
  </si>
  <si>
    <t>NE</t>
  </si>
  <si>
    <t>Cut '12, Incr. '13, '14, cut '15, '16</t>
  </si>
  <si>
    <t>Noble Energy Inc.</t>
  </si>
  <si>
    <t>NBL</t>
  </si>
  <si>
    <t>Nordstrom Inc.</t>
  </si>
  <si>
    <t>JWN</t>
  </si>
  <si>
    <t>Norfolk Southern</t>
  </si>
  <si>
    <t>NSC</t>
  </si>
  <si>
    <t>Northern Trust</t>
  </si>
  <si>
    <t>'12 Reorg., incr. '13-'16</t>
  </si>
  <si>
    <t>Novartis AG</t>
  </si>
  <si>
    <t>NVS</t>
  </si>
  <si>
    <t>(Increase in 2014)</t>
  </si>
  <si>
    <t>Novo Nordisk A/S</t>
  </si>
  <si>
    <t>NVO</t>
  </si>
  <si>
    <t>NSTAR</t>
  </si>
  <si>
    <t>NST</t>
  </si>
  <si>
    <t>Acquired by Northeast Utilities</t>
  </si>
  <si>
    <t>NTT DoCoMo Inc.</t>
  </si>
  <si>
    <t>DCM</t>
  </si>
  <si>
    <t>NuStar Energy LP</t>
  </si>
  <si>
    <t>NS</t>
  </si>
  <si>
    <t>NuStar GP Holdings LLC</t>
  </si>
  <si>
    <t>NSH</t>
  </si>
  <si>
    <t>NV Energy Inc.</t>
  </si>
  <si>
    <t>NVE</t>
  </si>
  <si>
    <t>Acquired by Berkshire Hathaway</t>
  </si>
  <si>
    <t>Oceaneering International Inc.</t>
  </si>
  <si>
    <t>OII</t>
  </si>
  <si>
    <t>Ohio Valley Banc Corp.</t>
  </si>
  <si>
    <t>OVBC</t>
  </si>
  <si>
    <t>Old National Bancorp</t>
  </si>
  <si>
    <t>ONB</t>
  </si>
  <si>
    <t>Omnicare Inc.</t>
  </si>
  <si>
    <t>OCR</t>
  </si>
  <si>
    <t>Acquired by CVS Health Corp.</t>
  </si>
  <si>
    <t>ONEOK Partners LP</t>
  </si>
  <si>
    <t>OKS</t>
  </si>
  <si>
    <t>2016=2015, Bg Acq'd by OKE</t>
  </si>
  <si>
    <t>Orange County Bancorp Inc.</t>
  </si>
  <si>
    <t>OCBI</t>
  </si>
  <si>
    <t>Oritani Financial Corp.</t>
  </si>
  <si>
    <t>ORIT</t>
  </si>
  <si>
    <t>Orrstown Financial Services</t>
  </si>
  <si>
    <t>ORRF</t>
  </si>
  <si>
    <t>OTC Markets Group Inc.</t>
  </si>
  <si>
    <t>OTCM</t>
  </si>
  <si>
    <t>Otter Tail Corp.</t>
  </si>
  <si>
    <t>OTTR</t>
  </si>
  <si>
    <t>2009=2008, Incr. '14, '15, '16, '17</t>
  </si>
  <si>
    <t>Overseas Shipholding Group Inc.</t>
  </si>
  <si>
    <t>OSG</t>
  </si>
  <si>
    <t>Only 4 yrs bef. freeze, now OSGB</t>
  </si>
  <si>
    <t>Pacific Continental Corp.</t>
  </si>
  <si>
    <t>PCBK</t>
  </si>
  <si>
    <t>Acqd by Columbia Banking System</t>
  </si>
  <si>
    <t>PacWest Bancorp</t>
  </si>
  <si>
    <t>PACW</t>
  </si>
  <si>
    <t>Pall Corp.</t>
  </si>
  <si>
    <t>PLL</t>
  </si>
  <si>
    <t>Acquired by Danaher Corp.</t>
  </si>
  <si>
    <t>Pardee Resource Company Inc.</t>
  </si>
  <si>
    <t>PDER</t>
  </si>
  <si>
    <t>Park National Corp.</t>
  </si>
  <si>
    <t>PRK</t>
  </si>
  <si>
    <t>PartnerRe Limited</t>
  </si>
  <si>
    <t>PRE</t>
  </si>
  <si>
    <t>Acquired by EXOR</t>
  </si>
  <si>
    <t>PCTEL Inc.</t>
  </si>
  <si>
    <t>PCTI</t>
  </si>
  <si>
    <t>2016=2015, Incr 2017</t>
  </si>
  <si>
    <t>PennantPark Investment Corp.</t>
  </si>
  <si>
    <t>PNNT</t>
  </si>
  <si>
    <t>2013=2012, Cut 2016, 2017</t>
  </si>
  <si>
    <t>PennyMac Mortgage Investment Trust</t>
  </si>
  <si>
    <t>PMT</t>
  </si>
  <si>
    <t>Peoples Bancorp OH</t>
  </si>
  <si>
    <t>PEBO</t>
  </si>
  <si>
    <t>PetSmart Inc.</t>
  </si>
  <si>
    <t>PETM</t>
  </si>
  <si>
    <t>Acquired by BC Partners</t>
  </si>
  <si>
    <t>PG&amp;E Corp.</t>
  </si>
  <si>
    <t>PCG</t>
  </si>
  <si>
    <t>Pharmaceutical Product Development Inc.</t>
  </si>
  <si>
    <t>PPDI</t>
  </si>
  <si>
    <t>Acquired by Carlyle Groep et al.</t>
  </si>
  <si>
    <t>Piedmont Natural Gas</t>
  </si>
  <si>
    <t>PNY</t>
  </si>
  <si>
    <t>Acquired by Duke Energy</t>
  </si>
  <si>
    <t>Pier 1 Imports Inc.</t>
  </si>
  <si>
    <t>PIR</t>
  </si>
  <si>
    <t>Pitney Bowes Inc.</t>
  </si>
  <si>
    <t>PBI</t>
  </si>
  <si>
    <t>Plains All American Pipeline LP</t>
  </si>
  <si>
    <t>PAA</t>
  </si>
  <si>
    <t>Cut again in 2017</t>
  </si>
  <si>
    <t>Poage Bankshares Inc.</t>
  </si>
  <si>
    <t>PBSK</t>
  </si>
  <si>
    <t>Pope Resources LP</t>
  </si>
  <si>
    <t>POPE</t>
  </si>
  <si>
    <t>Post Properties Inc.</t>
  </si>
  <si>
    <t>PPS</t>
  </si>
  <si>
    <t>Acq'd by Mid-America Apt. Comm.</t>
  </si>
  <si>
    <t>Primoris Services Corp.</t>
  </si>
  <si>
    <t>PRIM</t>
  </si>
  <si>
    <t>2017=2016, Incr. 2018</t>
  </si>
  <si>
    <t>ProAssurance Corp.</t>
  </si>
  <si>
    <t>PRA</t>
  </si>
  <si>
    <t>2016=2015, $4.69 Special-1/9/17</t>
  </si>
  <si>
    <t>Progress Energy</t>
  </si>
  <si>
    <t>PGN</t>
  </si>
  <si>
    <t>2010=2009, acq. by Duke Energy</t>
  </si>
  <si>
    <t>Progressive Corp.</t>
  </si>
  <si>
    <t>PGR</t>
  </si>
  <si>
    <t>Prospect Capital Corp.</t>
  </si>
  <si>
    <t>PSEC</t>
  </si>
  <si>
    <t>Only 4 years before 2015 cut</t>
  </si>
  <si>
    <t>Protective Life Corp.</t>
  </si>
  <si>
    <t>PL</t>
  </si>
  <si>
    <t>Acquired by Dai-ichi Life</t>
  </si>
  <si>
    <t>Public Service Enterprise Group</t>
  </si>
  <si>
    <t>PVR Partners LP</t>
  </si>
  <si>
    <t>PVR</t>
  </si>
  <si>
    <t>incr. '11-'13,Acq'd by RGP</t>
  </si>
  <si>
    <t>Questar Corp.</t>
  </si>
  <si>
    <t>STR</t>
  </si>
  <si>
    <t>Acquired by Dominion Resources</t>
  </si>
  <si>
    <t>R.G.Barry Corp.</t>
  </si>
  <si>
    <t>DFZ</t>
  </si>
  <si>
    <t>Acq by Mill Road Capital</t>
  </si>
  <si>
    <t>RAIT Financial Trust</t>
  </si>
  <si>
    <t>RAS</t>
  </si>
  <si>
    <t>Cut for 2016, 2017, suspended</t>
  </si>
  <si>
    <t>Ralph Lauren Corp.</t>
  </si>
  <si>
    <t>RL</t>
  </si>
  <si>
    <t>Randgold Resources Ltd.</t>
  </si>
  <si>
    <t>GOLD</t>
  </si>
  <si>
    <t>2014=2013, Incr. '15, '16, '17</t>
  </si>
  <si>
    <t>Raven Industries</t>
  </si>
  <si>
    <t>RAVN</t>
  </si>
  <si>
    <t>Regions Financial</t>
  </si>
  <si>
    <t>Cut again in 2009, incr. '13-'16</t>
  </si>
  <si>
    <t>Rent-A-Center Inc.</t>
  </si>
  <si>
    <t>RCII</t>
  </si>
  <si>
    <t>Reynolds American Inc.</t>
  </si>
  <si>
    <t>RAI</t>
  </si>
  <si>
    <t>Acquired by British Amer. Tobacco</t>
  </si>
  <si>
    <t>Riverview Financial Corp.</t>
  </si>
  <si>
    <t>RIVE</t>
  </si>
  <si>
    <t>2014=2013, 2015 Cut</t>
  </si>
  <si>
    <t>RLJ Lodging Trust</t>
  </si>
  <si>
    <t>RLJ</t>
  </si>
  <si>
    <t>Robbins &amp; Myers Inc.</t>
  </si>
  <si>
    <t>RBN</t>
  </si>
  <si>
    <t>Acquired by National Oilwell Varco</t>
  </si>
  <si>
    <t>Rockwell Collins Inc.</t>
  </si>
  <si>
    <t>COL</t>
  </si>
  <si>
    <t>2010=2009, incr. '12, '15</t>
  </si>
  <si>
    <t>Rogers Communications Inc.</t>
  </si>
  <si>
    <t>RCI</t>
  </si>
  <si>
    <t>Rohm and Haas</t>
  </si>
  <si>
    <t>ROH</t>
  </si>
  <si>
    <t>Acquired by Dow Chemical</t>
  </si>
  <si>
    <t>Royal Bank of Canada</t>
  </si>
  <si>
    <t>RY</t>
  </si>
  <si>
    <t>Royal Dutch Shell plc A</t>
  </si>
  <si>
    <t>RDS-A</t>
  </si>
  <si>
    <t>2011=2010, incr. in '12, '13, '14</t>
  </si>
  <si>
    <t>Royal Dutch Shell plc B</t>
  </si>
  <si>
    <t>RDS-B</t>
  </si>
  <si>
    <t>S&amp;T Bancorp</t>
  </si>
  <si>
    <t>Incr. in 2013, 2014, 2015, 2016</t>
  </si>
  <si>
    <t>Safety Insurance Group Inc.</t>
  </si>
  <si>
    <t>SAFT</t>
  </si>
  <si>
    <t>2016=2015, Inc. 2017</t>
  </si>
  <si>
    <t>Safeway Inc.</t>
  </si>
  <si>
    <t>SWY</t>
  </si>
  <si>
    <t>Acquired by Cerberus et al</t>
  </si>
  <si>
    <t>Schlumberger Limited</t>
  </si>
  <si>
    <t>SLB</t>
  </si>
  <si>
    <t>Scholastic Corp.</t>
  </si>
  <si>
    <t>SCHL</t>
  </si>
  <si>
    <t>SeaDrill Limited</t>
  </si>
  <si>
    <t>SDRL</t>
  </si>
  <si>
    <t>Seagate Technology plc</t>
  </si>
  <si>
    <t>STX</t>
  </si>
  <si>
    <t>Seaspan Corp.</t>
  </si>
  <si>
    <t>SSW</t>
  </si>
  <si>
    <t>Senior Housing Properties Trust</t>
  </si>
  <si>
    <t>SNH</t>
  </si>
  <si>
    <t>Shaw Communications Inc.</t>
  </si>
  <si>
    <t>SJR</t>
  </si>
  <si>
    <t>Acq by AbbVie cancelled</t>
  </si>
  <si>
    <t>Sigma-Aldrich Corp.</t>
  </si>
  <si>
    <t>SIAL</t>
  </si>
  <si>
    <t>Acquired by Merck KGaA</t>
  </si>
  <si>
    <t>SLM Corp.</t>
  </si>
  <si>
    <t>SLM</t>
  </si>
  <si>
    <t>DivSusp2Q07; Incorrectly included</t>
  </si>
  <si>
    <t>Smith &amp; Nephew plc</t>
  </si>
  <si>
    <t>SNN</t>
  </si>
  <si>
    <t>Solera Holdings Inc.</t>
  </si>
  <si>
    <t>SLH</t>
  </si>
  <si>
    <t>Acquired by Vista Equity Partners</t>
  </si>
  <si>
    <t>Somerset Hills Bancorp</t>
  </si>
  <si>
    <t>SOMH</t>
  </si>
  <si>
    <t>Acquired by Lakeland Bancorp</t>
  </si>
  <si>
    <t>Span-America Medical Systems</t>
  </si>
  <si>
    <t>SPAN</t>
  </si>
  <si>
    <t>Acquired by Savaria Corp.</t>
  </si>
  <si>
    <t>Spectra Energy Corp.</t>
  </si>
  <si>
    <t>SE</t>
  </si>
  <si>
    <t>Acquired by Enbridge</t>
  </si>
  <si>
    <t>St. Jude Medical Inc.</t>
  </si>
  <si>
    <t>STJ</t>
  </si>
  <si>
    <t>Acquired by Abbott Laboratories</t>
  </si>
  <si>
    <t>Stage Stores Inc.</t>
  </si>
  <si>
    <t>SSI</t>
  </si>
  <si>
    <t>StanCorp Financial Group</t>
  </si>
  <si>
    <t>SFG</t>
  </si>
  <si>
    <t>Acquired by Meiji Yasuda Life</t>
  </si>
  <si>
    <t>Starwood Hotels &amp; Resorts Worldwide Inc.</t>
  </si>
  <si>
    <t>HOT</t>
  </si>
  <si>
    <t>Acquired by Marriott International</t>
  </si>
  <si>
    <t>Starwood Property Trust Inc.</t>
  </si>
  <si>
    <t>STWD</t>
  </si>
  <si>
    <t>State Auto Financial</t>
  </si>
  <si>
    <t>STFC</t>
  </si>
  <si>
    <t>2009=2008, Cut in 2012</t>
  </si>
  <si>
    <t>State Bank Financial Corp.</t>
  </si>
  <si>
    <t>STBZ</t>
  </si>
  <si>
    <t>Stewart Enterprises Inc.</t>
  </si>
  <si>
    <t>STEI</t>
  </si>
  <si>
    <t>Acquired by Service Corp. Int'l</t>
  </si>
  <si>
    <t>StoneMor Partners LP</t>
  </si>
  <si>
    <t>STON</t>
  </si>
  <si>
    <t>Strayer Education Inc.</t>
  </si>
  <si>
    <t>STRA</t>
  </si>
  <si>
    <t>Suspended '13, Resumed '17</t>
  </si>
  <si>
    <t>Sturm Ruger &amp; Company Inc.</t>
  </si>
  <si>
    <t>RGR</t>
  </si>
  <si>
    <t>irregular rate, incr. '16</t>
  </si>
  <si>
    <t>Suburban Propane Partners LP</t>
  </si>
  <si>
    <t>SPH</t>
  </si>
  <si>
    <t>'12='11, incr. '13, '15, Cut '17</t>
  </si>
  <si>
    <t>Suncor Energy Inc.</t>
  </si>
  <si>
    <t>SU</t>
  </si>
  <si>
    <t>Supervalu Inc.</t>
  </si>
  <si>
    <t>SVU</t>
  </si>
  <si>
    <t>Div. Suspended in 2012</t>
  </si>
  <si>
    <t>Susquehanna Bancshares</t>
  </si>
  <si>
    <t>SUSQ</t>
  </si>
  <si>
    <t>Increases 2011-2014</t>
  </si>
  <si>
    <t>Symetra Financial Corp.</t>
  </si>
  <si>
    <t>SYA</t>
  </si>
  <si>
    <t>Acquired by Sumitomo Life</t>
  </si>
  <si>
    <t>Syngenta AG</t>
  </si>
  <si>
    <t>SYT</t>
  </si>
  <si>
    <t>Acquired by ChemChina</t>
  </si>
  <si>
    <t>Synovus Financial</t>
  </si>
  <si>
    <t>SNV</t>
  </si>
  <si>
    <t>TAL International Group Inc.</t>
  </si>
  <si>
    <t>TAL</t>
  </si>
  <si>
    <t>Talisman Energy Inc.</t>
  </si>
  <si>
    <t>TLM</t>
  </si>
  <si>
    <t>2012=2011, Acquired by Repsol</t>
  </si>
  <si>
    <t>Targa Resources Corp.</t>
  </si>
  <si>
    <t>TRGP</t>
  </si>
  <si>
    <t>Targa Resources Partners LP</t>
  </si>
  <si>
    <t>NGLS</t>
  </si>
  <si>
    <t>Acq'd by Targa Res. Corp. (TRGP)</t>
  </si>
  <si>
    <t>Teche Holding Co.</t>
  </si>
  <si>
    <t>TSH</t>
  </si>
  <si>
    <t>Acquired by IberiaBank</t>
  </si>
  <si>
    <t>TECO Energy Inc.</t>
  </si>
  <si>
    <t>TE</t>
  </si>
  <si>
    <t>Acquired by Emera Inc.</t>
  </si>
  <si>
    <t>Teekay Corp.</t>
  </si>
  <si>
    <t>TK</t>
  </si>
  <si>
    <t>2010=2009, cut in 2015</t>
  </si>
  <si>
    <t>Teekay LNG Partners LP</t>
  </si>
  <si>
    <t>TGP</t>
  </si>
  <si>
    <t>Teekay Offshore Partners LP</t>
  </si>
  <si>
    <t>TOO</t>
  </si>
  <si>
    <t>Teleflex Inc.</t>
  </si>
  <si>
    <t>TFX</t>
  </si>
  <si>
    <t>Telefonica S.A.</t>
  </si>
  <si>
    <t>TEF</t>
  </si>
  <si>
    <t>Telenor ASA</t>
  </si>
  <si>
    <t>TELNY</t>
  </si>
  <si>
    <t>TELUS Corp.</t>
  </si>
  <si>
    <t>TU</t>
  </si>
  <si>
    <t>Teppco Partners</t>
  </si>
  <si>
    <t>TPP</t>
  </si>
  <si>
    <t>Acq. by Enterprise Products LP</t>
  </si>
  <si>
    <t>TESSCO Technologies Inc.</t>
  </si>
  <si>
    <t>TESS</t>
  </si>
  <si>
    <t>Teva Pharmaceutical Industries</t>
  </si>
  <si>
    <t>TEVA</t>
  </si>
  <si>
    <t>Cut in 2017</t>
  </si>
  <si>
    <t>Textainer Group Holdings Ltd.</t>
  </si>
  <si>
    <t>TGH</t>
  </si>
  <si>
    <t>Tim Hortons Inc.</t>
  </si>
  <si>
    <t>THI</t>
  </si>
  <si>
    <t>Acquired by Burger King</t>
  </si>
  <si>
    <t>Time Warner Cable Inc.</t>
  </si>
  <si>
    <t>TWC</t>
  </si>
  <si>
    <t>Acqd by Charter Commun.</t>
  </si>
  <si>
    <t>Time Warner Inc.</t>
  </si>
  <si>
    <t>TWX</t>
  </si>
  <si>
    <t>Also being acquired by AT&amp;T</t>
  </si>
  <si>
    <t>Tower Group Inc.</t>
  </si>
  <si>
    <t>TWGP</t>
  </si>
  <si>
    <t>Merged with Canopius Holdings</t>
  </si>
  <si>
    <t>TransAlta Corp.</t>
  </si>
  <si>
    <t>TAC</t>
  </si>
  <si>
    <t>TransAtlantic Holdings</t>
  </si>
  <si>
    <t>TRH</t>
  </si>
  <si>
    <t>Acquired by Alleghany Corp.</t>
  </si>
  <si>
    <t>Tredegar Corp.</t>
  </si>
  <si>
    <t>TG</t>
  </si>
  <si>
    <t>Triangle Capital Corp.</t>
  </si>
  <si>
    <t>TCAP</t>
  </si>
  <si>
    <t>Cut again in 2017, 2018</t>
  </si>
  <si>
    <t>Trustmark Corp.</t>
  </si>
  <si>
    <t>TRMK</t>
  </si>
  <si>
    <t>Tupperware Brands Corp.</t>
  </si>
  <si>
    <t>TUP</t>
  </si>
  <si>
    <t>Tyco International Ltd.</t>
  </si>
  <si>
    <t>TYC</t>
  </si>
  <si>
    <t>Acquired by Johnson Controls</t>
  </si>
  <si>
    <t>Unilever NV</t>
  </si>
  <si>
    <t>UN</t>
  </si>
  <si>
    <t>Unilever plc</t>
  </si>
  <si>
    <t>UL</t>
  </si>
  <si>
    <t>United Bancorp Inc.</t>
  </si>
  <si>
    <t>UBCP</t>
  </si>
  <si>
    <t>2010=2009, Cut '12, Incr. '13-'16</t>
  </si>
  <si>
    <t>United Bankshares</t>
  </si>
  <si>
    <t>Reinstated 12/3/09-YE Increase</t>
  </si>
  <si>
    <t>United Community Bancorp</t>
  </si>
  <si>
    <t>UCBA</t>
  </si>
  <si>
    <t>United Financial Bancorp</t>
  </si>
  <si>
    <t>UBNK</t>
  </si>
  <si>
    <t>Only 3 years before 2009 freeze</t>
  </si>
  <si>
    <t>United-Guardian Inc.</t>
  </si>
  <si>
    <t>UG</t>
  </si>
  <si>
    <t>Universal Forest Products</t>
  </si>
  <si>
    <t>2011=2010, Incr. '13, '14, '15, '16</t>
  </si>
  <si>
    <t>UNS Energy Corp.</t>
  </si>
  <si>
    <t>UNS</t>
  </si>
  <si>
    <t>Acquired by Fortis</t>
  </si>
  <si>
    <t>Valley National Bancorp</t>
  </si>
  <si>
    <t>VLY</t>
  </si>
  <si>
    <t>Cuts in '09, '10, Incr. in '11, cut '12</t>
  </si>
  <si>
    <t>Valmont Industries</t>
  </si>
  <si>
    <t>VMI</t>
  </si>
  <si>
    <t>Valspar Corp.</t>
  </si>
  <si>
    <t>VAL</t>
  </si>
  <si>
    <t>Acquired by Sherwin-Williams</t>
  </si>
  <si>
    <t>Vanguard Natural Resources LLC</t>
  </si>
  <si>
    <t>VNR</t>
  </si>
  <si>
    <t>Viacom Inc. B</t>
  </si>
  <si>
    <t>VIAB</t>
  </si>
  <si>
    <t>Also Class A</t>
  </si>
  <si>
    <t>Village Super Market Inc.</t>
  </si>
  <si>
    <t>VLGEA</t>
  </si>
  <si>
    <t>Cut after '10 Special; incr. '12</t>
  </si>
  <si>
    <t>Vulcan Materials</t>
  </si>
  <si>
    <t>VMC</t>
  </si>
  <si>
    <t>Cut again in 2011, incr. '14-'17</t>
  </si>
  <si>
    <t>W&amp;T Offshore Inc.</t>
  </si>
  <si>
    <t>WTI</t>
  </si>
  <si>
    <t>Waddell &amp; Reed Financial Inc.</t>
  </si>
  <si>
    <t>WDR</t>
  </si>
  <si>
    <t>2017=2016, Cut in 2018</t>
  </si>
  <si>
    <t>Washington Federal</t>
  </si>
  <si>
    <t>WFSL</t>
  </si>
  <si>
    <t>Washington REIT</t>
  </si>
  <si>
    <t>WRE</t>
  </si>
  <si>
    <t>Washington Trust Bancorp</t>
  </si>
  <si>
    <t>WaterFurnace Renewable Energy Inc.</t>
  </si>
  <si>
    <t>WFIFF</t>
  </si>
  <si>
    <t>Acquired by NIBE Industrier AB</t>
  </si>
  <si>
    <t>Watsco Inc.</t>
  </si>
  <si>
    <t>WSO</t>
  </si>
  <si>
    <t>Wayne Savings Bancshares Inc.</t>
  </si>
  <si>
    <t>WAYN</t>
  </si>
  <si>
    <t>Wesbanco Inc.</t>
  </si>
  <si>
    <t>Wesco Financial Corp.</t>
  </si>
  <si>
    <t>WSC</t>
  </si>
  <si>
    <t>Acquired By Berkshire Hathaway</t>
  </si>
  <si>
    <t>Western Digital Corp.</t>
  </si>
  <si>
    <t>WDC</t>
  </si>
  <si>
    <t>Western Refining Inc.</t>
  </si>
  <si>
    <t>WNR</t>
  </si>
  <si>
    <t>Acquired by Tesoro Corp.</t>
  </si>
  <si>
    <t>Western Union Company</t>
  </si>
  <si>
    <t>WU</t>
  </si>
  <si>
    <t>Whole Foods Market Inc.</t>
  </si>
  <si>
    <t>WFM</t>
  </si>
  <si>
    <t>Acquired by Amazon</t>
  </si>
  <si>
    <t>Wi-Lan Inc.</t>
  </si>
  <si>
    <t>WILN</t>
  </si>
  <si>
    <t>Williams Companies</t>
  </si>
  <si>
    <t>WMB</t>
  </si>
  <si>
    <t>Williams Partners LP new</t>
  </si>
  <si>
    <t>WPZ</t>
  </si>
  <si>
    <t>Williams Partners LP old</t>
  </si>
  <si>
    <t>Acquired by Access Midstream LP</t>
  </si>
  <si>
    <t>Willis Group Holdings plc</t>
  </si>
  <si>
    <t>WSH</t>
  </si>
  <si>
    <t>(Now WLTW), 2016 Challenger</t>
  </si>
  <si>
    <t>Wilmington Trust</t>
  </si>
  <si>
    <t>WL</t>
  </si>
  <si>
    <t>Acquired by M&amp;T Bank</t>
  </si>
  <si>
    <t>Wolverine World Wide</t>
  </si>
  <si>
    <t>WWW</t>
  </si>
  <si>
    <t>2010=2009, increase in 2011</t>
  </si>
  <si>
    <t>Wrigley (Wm. Jr.) Co.</t>
  </si>
  <si>
    <t>WWY</t>
  </si>
  <si>
    <t>Acquired by Mars Inc.</t>
  </si>
  <si>
    <t>WSFS Financial Corp.</t>
  </si>
  <si>
    <t>WSFS</t>
  </si>
  <si>
    <t>Yum! Brands Inc.</t>
  </si>
  <si>
    <t>YUM</t>
  </si>
  <si>
    <t>Number of Companies</t>
  </si>
  <si>
    <t>Includes Later Adjustments</t>
  </si>
  <si>
    <t>Excl. Incorrectly Added</t>
  </si>
  <si>
    <t>Excludes Incorrect Additions</t>
  </si>
  <si>
    <t>Adj. No. of Companies</t>
  </si>
  <si>
    <t>Excludes Reinstatements</t>
  </si>
  <si>
    <t>Percent of Total</t>
  </si>
  <si>
    <t>Average Streak Ended:</t>
  </si>
  <si>
    <t>* Despite increase, yearly total was lower than prior year</t>
  </si>
  <si>
    <t>Supplemental Statistics:</t>
  </si>
  <si>
    <t>% of Total</t>
  </si>
  <si>
    <t>Freeze</t>
  </si>
  <si>
    <t>M&amp;A</t>
  </si>
  <si>
    <t>Deletions, followed by Increases</t>
  </si>
  <si>
    <t>(see Appendix C on Notes tab)</t>
  </si>
  <si>
    <t>"Cut" due to currency exchange</t>
  </si>
  <si>
    <t>---</t>
  </si>
  <si>
    <t>(Despite local-currency increase)</t>
  </si>
  <si>
    <t>Companies no longer traded</t>
  </si>
  <si>
    <t>"Permanent" Deletions - so far</t>
  </si>
  <si>
    <t>Deletions by Year:</t>
  </si>
  <si>
    <t>(Prior to Contenders, Challengers)</t>
  </si>
  <si>
    <t>(Challengers first populated)</t>
  </si>
  <si>
    <t>Deletions by Streak Length:</t>
  </si>
  <si>
    <t>5-9 years</t>
  </si>
  <si>
    <t>10-14 years</t>
  </si>
  <si>
    <t>15-19 years</t>
  </si>
  <si>
    <t>20-24 years</t>
  </si>
  <si>
    <t>25-29 years</t>
  </si>
  <si>
    <t>30-34 years</t>
  </si>
  <si>
    <t>35-39 years</t>
  </si>
  <si>
    <t>40-44 years</t>
  </si>
  <si>
    <t>45-49 years</t>
  </si>
  <si>
    <t>50 years or more</t>
  </si>
  <si>
    <t>Deletions by Category:</t>
  </si>
  <si>
    <t>(5-9 years)</t>
  </si>
  <si>
    <t>(10-24 years)</t>
  </si>
  <si>
    <t>(25 or more years)</t>
  </si>
  <si>
    <t>Streak-length corrections</t>
  </si>
  <si>
    <t>Changed</t>
  </si>
  <si>
    <t>Source, *</t>
  </si>
  <si>
    <t>website</t>
  </si>
  <si>
    <t>research</t>
  </si>
  <si>
    <t>press release</t>
  </si>
  <si>
    <t>Annual Report</t>
  </si>
  <si>
    <t>BWL.A</t>
  </si>
  <si>
    <t>Fiscal Year streak *</t>
  </si>
  <si>
    <t>press release, website</t>
  </si>
  <si>
    <t>press release *</t>
  </si>
  <si>
    <t>website *</t>
  </si>
  <si>
    <t>press release/website *</t>
  </si>
  <si>
    <t>Yahoo history</t>
  </si>
  <si>
    <t>Health Care REIT</t>
  </si>
  <si>
    <t>press release, now Welltower Inc. (see below)</t>
  </si>
  <si>
    <t>exclude "regular" Special dividends</t>
  </si>
  <si>
    <t>Fiscal Year streak</t>
  </si>
  <si>
    <t>Annual Report *</t>
  </si>
  <si>
    <t>1976=Year 1</t>
  </si>
  <si>
    <t>MGE Energy</t>
  </si>
  <si>
    <t>Sheanandoah Telecommunications</t>
  </si>
  <si>
    <t>Adjust for 2001 Mirant spin-off</t>
  </si>
  <si>
    <t>T. Rowe Price</t>
  </si>
  <si>
    <t>Yahoo history *</t>
  </si>
  <si>
    <t>Thomasville Bancshares</t>
  </si>
  <si>
    <t>Merged into St. Paul Companies</t>
  </si>
  <si>
    <t>Wal-Mart Stores</t>
  </si>
  <si>
    <t>* Subsequently deleted; see Deletions table above</t>
  </si>
  <si>
    <t>Name/Symbol changes</t>
  </si>
  <si>
    <t>*</t>
  </si>
  <si>
    <t>Access Midstream Partners LP</t>
  </si>
  <si>
    <t>ACMP</t>
  </si>
  <si>
    <t>Merger</t>
  </si>
  <si>
    <t>ACE Limited</t>
  </si>
  <si>
    <t>ACE</t>
  </si>
  <si>
    <t>Chubb Corp. acquisition</t>
  </si>
  <si>
    <t>AGL</t>
  </si>
  <si>
    <t>Arlantic Tele Network Inc.</t>
  </si>
  <si>
    <t>Ashland Inc.</t>
  </si>
  <si>
    <t>Avago Technologies Ltd.</t>
  </si>
  <si>
    <t>Broadcom (BRCM) acquisition</t>
  </si>
  <si>
    <t>BKUT</t>
  </si>
  <si>
    <t>Google</t>
  </si>
  <si>
    <t>CMN</t>
  </si>
  <si>
    <t>CenturyTel Inc.</t>
  </si>
  <si>
    <t>Merger with Embarq Inc.</t>
  </si>
  <si>
    <t>Coca-Cola Enterprises Inc.</t>
  </si>
  <si>
    <t>Merger w/2 companies</t>
  </si>
  <si>
    <t>Colony Financial Inc.</t>
  </si>
  <si>
    <t>CFI</t>
  </si>
  <si>
    <t>CVS Caremark</t>
  </si>
  <si>
    <t>DeVry Inc.</t>
  </si>
  <si>
    <t>Dominion Resources Inc.</t>
  </si>
  <si>
    <t>Exterran Partners LP</t>
  </si>
  <si>
    <t>EXLP</t>
  </si>
  <si>
    <t>FPL Group Inc.</t>
  </si>
  <si>
    <t>FPL</t>
  </si>
  <si>
    <t>GKSR</t>
  </si>
  <si>
    <t>GRF-B</t>
  </si>
  <si>
    <t>Hewlett-Packard Company</t>
  </si>
  <si>
    <t>Hickory Tech Corp.</t>
  </si>
  <si>
    <t>HTCO</t>
  </si>
  <si>
    <t>HUB.B</t>
  </si>
  <si>
    <t>HUB-A</t>
  </si>
  <si>
    <t>FinViz</t>
  </si>
  <si>
    <t>HUB-B</t>
  </si>
  <si>
    <t>Class A/B combined</t>
  </si>
  <si>
    <t>Johnson Controls Inc.</t>
  </si>
  <si>
    <t>L-3 Communications Holdings Inc.</t>
  </si>
  <si>
    <t>Laclede Group Inc.</t>
  </si>
  <si>
    <t>LG</t>
  </si>
  <si>
    <t>McGraw-Hill Companies</t>
  </si>
  <si>
    <t>MHP</t>
  </si>
  <si>
    <t>MHFI</t>
  </si>
  <si>
    <t>McGraw-Hill Financial</t>
  </si>
  <si>
    <t>TAXI</t>
  </si>
  <si>
    <t>Medtronic Inc.</t>
  </si>
  <si>
    <t>ADR after Covidien merger</t>
  </si>
  <si>
    <t>Mine Safety Appliances</t>
  </si>
  <si>
    <t>NRCIB</t>
  </si>
  <si>
    <t>National Research B</t>
  </si>
  <si>
    <t>Reorg.&gt;A/B shares</t>
  </si>
  <si>
    <t>Newell Rubbermaid Inc.</t>
  </si>
  <si>
    <t>Northeast Utilities</t>
  </si>
  <si>
    <t>NU</t>
  </si>
  <si>
    <t>Pentair Inc.</t>
  </si>
  <si>
    <t>became ADR</t>
  </si>
  <si>
    <t>PRSP</t>
  </si>
  <si>
    <t>Questar Resources</t>
  </si>
  <si>
    <t>QEP Spin-off</t>
  </si>
  <si>
    <t>RockTenn Co.</t>
  </si>
  <si>
    <t>RKT</t>
  </si>
  <si>
    <t>WestRock Co.</t>
  </si>
  <si>
    <t>Merger with MeadWestvaco</t>
  </si>
  <si>
    <t>Roper Industries Inc.</t>
  </si>
  <si>
    <t>TOP</t>
  </si>
  <si>
    <t>S.Y. Bancorp</t>
  </si>
  <si>
    <t>SHPGY</t>
  </si>
  <si>
    <t>Steris Corp.</t>
  </si>
  <si>
    <t>Sunoco Logistics Partners LP</t>
  </si>
  <si>
    <t>SXL</t>
  </si>
  <si>
    <t>Merger+Name/Symbol change</t>
  </si>
  <si>
    <t>TCLP</t>
  </si>
  <si>
    <t>Techne Corp.</t>
  </si>
  <si>
    <t>Tesoro Corp.</t>
  </si>
  <si>
    <t>TSO</t>
  </si>
  <si>
    <t>Tesoro Logistics LP</t>
  </si>
  <si>
    <t>TLLP</t>
  </si>
  <si>
    <t>UniSource Energy Corp.</t>
  </si>
  <si>
    <t>W.P. Carey &amp; Co. LLC</t>
  </si>
  <si>
    <t>became REIT</t>
  </si>
  <si>
    <t>Walgreen Company</t>
  </si>
  <si>
    <t>WAG</t>
  </si>
  <si>
    <t>Walgeens Boots Alliance</t>
  </si>
  <si>
    <t>Wisconsin Energy</t>
  </si>
  <si>
    <t>* (new name/symbol) Subsequently deleted; see Deletions table above</t>
  </si>
  <si>
    <t>Comparison with Previous Months (NOT adjusted for additions, deletions, etc.)</t>
  </si>
  <si>
    <t>CCC Aging:</t>
  </si>
  <si>
    <t>No. of</t>
  </si>
  <si>
    <t>Champions (25+ years)</t>
  </si>
  <si>
    <t>Contenders (10-24 years)</t>
  </si>
  <si>
    <t>Challengers (5-9 years)</t>
  </si>
  <si>
    <t># of Years</t>
  </si>
  <si>
    <t>Number of Companies at December 31:</t>
  </si>
  <si>
    <t>End of</t>
  </si>
  <si>
    <t>% Inc</t>
  </si>
  <si>
    <t>in Streak</t>
  </si>
  <si>
    <t>2010</t>
  </si>
  <si>
    <t>2011</t>
  </si>
  <si>
    <t>2014</t>
  </si>
  <si>
    <t>2015</t>
  </si>
  <si>
    <t>2016</t>
  </si>
  <si>
    <t>Dec07</t>
  </si>
  <si>
    <t>Jan08</t>
  </si>
  <si>
    <t>Feb08</t>
  </si>
  <si>
    <t>Mar08</t>
  </si>
  <si>
    <t>Apr08</t>
  </si>
  <si>
    <t>May08</t>
  </si>
  <si>
    <t>Jun08</t>
  </si>
  <si>
    <t>Jul08</t>
  </si>
  <si>
    <t>Aug08</t>
  </si>
  <si>
    <t>Sep08</t>
  </si>
  <si>
    <t>Oct08</t>
  </si>
  <si>
    <t>Nov08</t>
  </si>
  <si>
    <t>Contenders:</t>
  </si>
  <si>
    <t>Dec08</t>
  </si>
  <si>
    <t>Prior to May 2009, informal list of 27 companies or less</t>
  </si>
  <si>
    <t>Jan09</t>
  </si>
  <si>
    <t>Prior to June 2009, no pricing or div. rate included</t>
  </si>
  <si>
    <t>Feb09</t>
  </si>
  <si>
    <t>Prior to July 2010, prev. div. rate, % increase not included</t>
  </si>
  <si>
    <t>Mar09</t>
  </si>
  <si>
    <t>Prior to August 2010, streaks of 10-14 years not included</t>
  </si>
  <si>
    <t>Apr09</t>
  </si>
  <si>
    <t>(Prior Listing was 15-24 years)</t>
  </si>
  <si>
    <t>May09</t>
  </si>
  <si>
    <t>Jun09</t>
  </si>
  <si>
    <t>Jul09</t>
  </si>
  <si>
    <t>Aug09</t>
  </si>
  <si>
    <t>Sep09</t>
  </si>
  <si>
    <t>Oct09</t>
  </si>
  <si>
    <t>Nov09</t>
  </si>
  <si>
    <t>Dec09</t>
  </si>
  <si>
    <t>Jan10</t>
  </si>
  <si>
    <t>Feb10</t>
  </si>
  <si>
    <t>Mar10</t>
  </si>
  <si>
    <t>Challengers:</t>
  </si>
  <si>
    <t>Apr10</t>
  </si>
  <si>
    <t>Prior to Nov. 2010, prev. div. rate, % increase not included</t>
  </si>
  <si>
    <t>May10</t>
  </si>
  <si>
    <t>Prior to August 2010, streaks of 10-14 years included</t>
  </si>
  <si>
    <t>Jun10</t>
  </si>
  <si>
    <t>(Initial Listing was 5-14 years)</t>
  </si>
  <si>
    <t>Jul10</t>
  </si>
  <si>
    <t>v</t>
  </si>
  <si>
    <t>Aug10</t>
  </si>
  <si>
    <t>&lt;</t>
  </si>
  <si>
    <t>Sep10</t>
  </si>
  <si>
    <t>Oct10</t>
  </si>
  <si>
    <t>Nov10</t>
  </si>
  <si>
    <t>Dec10</t>
  </si>
  <si>
    <t>Jan11</t>
  </si>
  <si>
    <t>Feb11</t>
  </si>
  <si>
    <t>Mar11</t>
  </si>
  <si>
    <t>Apr11</t>
  </si>
  <si>
    <t>May11</t>
  </si>
  <si>
    <t>Jun11</t>
  </si>
  <si>
    <t>Jul11</t>
  </si>
  <si>
    <t>Aug11</t>
  </si>
  <si>
    <t>Sep11</t>
  </si>
  <si>
    <t>Oct11</t>
  </si>
  <si>
    <t>Quick Summary:</t>
  </si>
  <si>
    <t>Nov11</t>
  </si>
  <si>
    <t>Total</t>
  </si>
  <si>
    <t>Dec11</t>
  </si>
  <si>
    <t>No. of Companies</t>
  </si>
  <si>
    <t>Jan12</t>
  </si>
  <si>
    <t>Ave. No. of Years</t>
  </si>
  <si>
    <t>Feb12</t>
  </si>
  <si>
    <t>Average Price</t>
  </si>
  <si>
    <t>Mar12</t>
  </si>
  <si>
    <t>Average % Yield</t>
  </si>
  <si>
    <t>Apr12</t>
  </si>
  <si>
    <t>Ave. MR % Increase</t>
  </si>
  <si>
    <t>May12</t>
  </si>
  <si>
    <t>Jun12</t>
  </si>
  <si>
    <t>Jul12</t>
  </si>
  <si>
    <t>Aug12</t>
  </si>
  <si>
    <t>Sep12</t>
  </si>
  <si>
    <t>Oct12</t>
  </si>
  <si>
    <t>Nov12</t>
  </si>
  <si>
    <t>Dec12</t>
  </si>
  <si>
    <t>CCC Totals:</t>
  </si>
  <si>
    <t>Jan13</t>
  </si>
  <si>
    <t>Feb13</t>
  </si>
  <si>
    <t>Totals:</t>
  </si>
  <si>
    <t>Mar13</t>
  </si>
  <si>
    <t>(including Near-Challengers)</t>
  </si>
  <si>
    <t>Apr13</t>
  </si>
  <si>
    <t>May13</t>
  </si>
  <si>
    <t>Jun13</t>
  </si>
  <si>
    <t>Additions:</t>
  </si>
  <si>
    <t>Jul13</t>
  </si>
  <si>
    <t>Aug13</t>
  </si>
  <si>
    <t>Sep13</t>
  </si>
  <si>
    <t>Oct13</t>
  </si>
  <si>
    <t>Nov13</t>
  </si>
  <si>
    <t>Change from</t>
  </si>
  <si>
    <t>Dec13</t>
  </si>
  <si>
    <t>Prior Year:</t>
  </si>
  <si>
    <t>Jan14</t>
  </si>
  <si>
    <t>Deletions:</t>
  </si>
  <si>
    <t>Feb14</t>
  </si>
  <si>
    <t>Mar14</t>
  </si>
  <si>
    <t>Apr14</t>
  </si>
  <si>
    <t>May14</t>
  </si>
  <si>
    <t>Jun14</t>
  </si>
  <si>
    <t>=No Data</t>
  </si>
  <si>
    <t>Jul14</t>
  </si>
  <si>
    <t>=Streaks began in recession year. For more information, see the</t>
  </si>
  <si>
    <t>Aug14</t>
  </si>
  <si>
    <t xml:space="preserve">following website: </t>
  </si>
  <si>
    <t>http://en.wikipedia.org/wiki/List_of_recessions_in_the_United_States</t>
  </si>
  <si>
    <t>Sep14</t>
  </si>
  <si>
    <t>=Recession Year</t>
  </si>
  <si>
    <t>Oct14</t>
  </si>
  <si>
    <t>Population Change</t>
  </si>
  <si>
    <t>Number of Companies:</t>
  </si>
  <si>
    <t>Nov14</t>
  </si>
  <si>
    <t>Reconciliation</t>
  </si>
  <si>
    <t>Dec14</t>
  </si>
  <si>
    <t># Companies Jan. 1</t>
  </si>
  <si>
    <t>Jan15</t>
  </si>
  <si>
    <t>Feb15</t>
  </si>
  <si>
    <t>Cuts</t>
  </si>
  <si>
    <t>Mar15</t>
  </si>
  <si>
    <t>Freezes</t>
  </si>
  <si>
    <t>Apr15</t>
  </si>
  <si>
    <t>Acquired</t>
  </si>
  <si>
    <t>May15</t>
  </si>
  <si>
    <t>Jun15</t>
  </si>
  <si>
    <t>Jul15</t>
  </si>
  <si>
    <t>Net Changes:</t>
  </si>
  <si>
    <t>Aug15</t>
  </si>
  <si>
    <t># Companies Dec. 31</t>
  </si>
  <si>
    <t>Sep15</t>
  </si>
  <si>
    <t>Oct15</t>
  </si>
  <si>
    <t>Percentage Change</t>
  </si>
  <si>
    <t>Nov15</t>
  </si>
  <si>
    <t>Dec15</t>
  </si>
  <si>
    <t>Companies at Risk</t>
  </si>
  <si>
    <t>Jan16</t>
  </si>
  <si>
    <t>% Deletions:</t>
  </si>
  <si>
    <t>Feb16</t>
  </si>
  <si>
    <t>Mar16</t>
  </si>
  <si>
    <t>Apr16</t>
  </si>
  <si>
    <t>May16</t>
  </si>
  <si>
    <t>Jun16</t>
  </si>
  <si>
    <t>% Success</t>
  </si>
  <si>
    <t>Rate</t>
  </si>
  <si>
    <t>Jul16</t>
  </si>
  <si>
    <t>Aug16</t>
  </si>
  <si>
    <t>Sep16</t>
  </si>
  <si>
    <t>Oct16</t>
  </si>
  <si>
    <t>Nov16</t>
  </si>
  <si>
    <t>Dec16</t>
  </si>
  <si>
    <t>Jan17</t>
  </si>
  <si>
    <t>Feb17</t>
  </si>
  <si>
    <t>Mar17</t>
  </si>
  <si>
    <t>Apr17</t>
  </si>
  <si>
    <t>May17</t>
  </si>
  <si>
    <t>Jun17</t>
  </si>
  <si>
    <t>Jul17</t>
  </si>
  <si>
    <t>Aug17</t>
  </si>
  <si>
    <t>Sep17</t>
  </si>
  <si>
    <t>Oct17</t>
  </si>
  <si>
    <t>Nov17</t>
  </si>
  <si>
    <t>Dec17</t>
  </si>
  <si>
    <t>Jan18</t>
  </si>
  <si>
    <t>Feb18</t>
  </si>
  <si>
    <t>Mar18</t>
  </si>
  <si>
    <t>May18</t>
  </si>
  <si>
    <t>Jun18</t>
  </si>
  <si>
    <t>Jul18</t>
  </si>
  <si>
    <t>Aug18</t>
  </si>
  <si>
    <t>Sep18</t>
  </si>
  <si>
    <t>Oct18</t>
  </si>
  <si>
    <t>(This space reserved for the future)</t>
  </si>
  <si>
    <t>Revisions</t>
  </si>
  <si>
    <t>Price and Yield columns added</t>
  </si>
  <si>
    <t>Default printing changed from Portrait to Landscape</t>
  </si>
  <si>
    <t>Added horizontal lines every five companies to improve readability</t>
  </si>
  <si>
    <t>Added Industry column and averages for yield and dividend increase percentage</t>
  </si>
  <si>
    <t>Combined Source(s) into one column (PR=Press Release; WS=Web Site; IR=IR Response)</t>
  </si>
  <si>
    <t>Sent e-mails to IR Depts. at all unconfirmed companies requesting confirmation/correction</t>
  </si>
  <si>
    <t>Entered (IR) in Blue to indicate that no response was received.</t>
  </si>
  <si>
    <t>Changed Date text to Green for companies expected to announce increase in next 30 days</t>
  </si>
  <si>
    <t>Changed file name format to reflect specific date of update (yymmdd)</t>
  </si>
  <si>
    <t>Added columns for DRIP fees on dividend reinvestment (DR) and/or stock purchase (SP)</t>
  </si>
  <si>
    <t>Added Average Price and Comparison to Last Month at bottom</t>
  </si>
  <si>
    <t>Deleted DRIP w/SPP column as unnecessary (Y/N implied by DRIP Fees columns)</t>
  </si>
  <si>
    <t>Added Tab for Contenders - companies nearing eligibility</t>
  </si>
  <si>
    <t>Added link to www.dripinvesting.org (Tools page) at top of heading</t>
  </si>
  <si>
    <t>Added Web Links tab for companies' Yahoo! Summary page, IR Page, DRIP Prospectus</t>
  </si>
  <si>
    <t>Completed population of Web Links tab</t>
  </si>
  <si>
    <t>Added DRIP Fee Notations to Contenders tab</t>
  </si>
  <si>
    <t>Highlighted in Red yields above 10%</t>
  </si>
  <si>
    <t>Added Average Price and Comparison to Last Year at bottom</t>
  </si>
  <si>
    <t>Added companies with 15-19 years to Contenders tab (with date of last increase)</t>
  </si>
  <si>
    <t>Added Price, Annual Dividend, and Yield columns to Contenders tab</t>
  </si>
  <si>
    <t>Added DivHistory tab; began population</t>
  </si>
  <si>
    <t>Added subtitle to include U.S.-traded American Depository Receipts (ADRs)</t>
  </si>
  <si>
    <t>Completed DivHistory population; inserted columns for 5- and 10-year % change</t>
  </si>
  <si>
    <t>Changed 5- and 10-year % Change to Average % Change on DivHistory tab</t>
  </si>
  <si>
    <t>Added Acceleration/Deceleration Ratio and Averages to DivHistory tab</t>
  </si>
  <si>
    <t>Added Industry column to Contenders tab and populated</t>
  </si>
  <si>
    <t>Duplicated Champions heading design to Contenders tab and added all other columns</t>
  </si>
  <si>
    <t>Completed population of additional columns, formulas on Contenders tab</t>
  </si>
  <si>
    <t>Added Summary/average line to Contenders tab</t>
  </si>
  <si>
    <t>Added Summary/average lines for all prior months to Champions tab</t>
  </si>
  <si>
    <t>Replaced 5- and 10-year Average Annual Dividend Increase with CAGR on DivHistory tab</t>
  </si>
  <si>
    <t>Moved Contenders tab to left behind DivHistory tab</t>
  </si>
  <si>
    <t>Moved Revisions tab to left behind Contenders tab</t>
  </si>
  <si>
    <t>Added Challengers tab for streaks of up to 14 years</t>
  </si>
  <si>
    <t>Began additional population of Challengers tab per online research</t>
  </si>
  <si>
    <t>Renamed CAGR to DGR (Dividend Growth Rate) on DivHistory tab</t>
  </si>
  <si>
    <t>Moved all companies with streaks of 10-14 years to Contenders tab and filled columns</t>
  </si>
  <si>
    <t>Completed additional population of Challengers tab per online research</t>
  </si>
  <si>
    <t>Added Contenders section to DivHistory tab and began population</t>
  </si>
  <si>
    <t>Completed population of Contenders section of DivHistory tab; added summaries</t>
  </si>
  <si>
    <t>Deleted Web Links tab due to limited usefulness; saved 30k per file</t>
  </si>
  <si>
    <t>Replaced Source(s) column with Quarterly Schedule on Champions, Contenders tabs</t>
  </si>
  <si>
    <t>Inserted Sequence column next to No./Years on Champions, Conteners, Challengers tabs</t>
  </si>
  <si>
    <t>Updated Note tab for recent changes, additions</t>
  </si>
  <si>
    <t>Added Changes tab for company-specific actions</t>
  </si>
  <si>
    <t>Added Fundamental Data Section to Champions, Contenders; Inserted Formulas</t>
  </si>
  <si>
    <t>Moved Champions, Contenders Summary stats to new tab to avoid printing overlap</t>
  </si>
  <si>
    <t>Added Charts to Summary tab, arranged for printing</t>
  </si>
  <si>
    <t>Added Note column to Challengers tab</t>
  </si>
  <si>
    <t>Added Industry column to Challengers tab and populated</t>
  </si>
  <si>
    <t>Moved Dividend History to Champions and Contenders tabs; deleted DivHistory tab</t>
  </si>
  <si>
    <t>Added DRIP Fees columns to Challengers tab and populated</t>
  </si>
  <si>
    <t>Duplicated Champions heading design to Challengers tab and added all other columns</t>
  </si>
  <si>
    <t>Completed population of additional columns, formulas on Challengers tab</t>
  </si>
  <si>
    <t>Added Fundamental Data Section to Challengers; Inserted Formulas</t>
  </si>
  <si>
    <t>Added Annual Dividend column to Fundamental Data sections, now used for Payout Ratio</t>
  </si>
  <si>
    <t>Added 2010 column to Dividend History on Champions/Contenders tabs; began population</t>
  </si>
  <si>
    <t>Completed population of 2010 dividend column on Champions/Contenders tabs</t>
  </si>
  <si>
    <t>Changed 5- and 10-year DGRs to compare 2010 dividend to 2005 and 2000 dividends</t>
  </si>
  <si>
    <t>Added Dividend History to Challengers tab; began population</t>
  </si>
  <si>
    <t>Completed population of Challengers' Dividend History and calculations</t>
  </si>
  <si>
    <t>Added 1- and 3-year DGR (Dividend Growth Rate) to all Dividend History sections</t>
  </si>
  <si>
    <t>Added Average % Change vs. Prior Year to bottom of each Dividend History</t>
  </si>
  <si>
    <t>Removed Update Date from main headings; Date at top of Price column coincides with posting</t>
  </si>
  <si>
    <t>Added Fiscal Year Ending month column to Fundamental Data sections and populated</t>
  </si>
  <si>
    <t>Added Appendix to Notes tab listing companies with 4-year streaks</t>
  </si>
  <si>
    <t>Revised Market Cap format in Fundamental Data sections and added average</t>
  </si>
  <si>
    <t>Added Annualized Rate (@) to Notes columns, filled in ADR countries</t>
  </si>
  <si>
    <t>Added detail to Industry columns, esp. MLPs, REITs, Retail, Technology</t>
  </si>
  <si>
    <t>Added combined Champions/Contenders averages to Contenders tab</t>
  </si>
  <si>
    <t>Added combined Contenders/Challengers averages to Challengers tab</t>
  </si>
  <si>
    <t>Added combined Champions/Contenders/Challengers averages to Challengers tab</t>
  </si>
  <si>
    <t>Added Multiple Increases This Year (&amp;) to Notes columns</t>
  </si>
  <si>
    <t>Inserted Fundamental Data column for Premium/Discount to Graham Number</t>
  </si>
  <si>
    <t>Added column explanations to Notes tab</t>
  </si>
  <si>
    <t>Changed Yield calculation to use Annual Dividend (from New Rate)</t>
  </si>
  <si>
    <t>Added columns for Percentage Increase by Year (excludes decreases, division by zero)</t>
  </si>
  <si>
    <t>Added columns for Mean (simple average) and Standard Deviation</t>
  </si>
  <si>
    <t>Inserted column for Estimated 5-year Annual EPS Growth to Fundamental Data sectio</t>
  </si>
  <si>
    <t>Added Quick Summary (page 2 of 3) to Summary tab</t>
  </si>
  <si>
    <t>Expanded notations on Deletions section of Changes tab</t>
  </si>
  <si>
    <t>Expanded range of green dates to 1-2 months ahead (by ex-dividend date), including Appendix</t>
  </si>
  <si>
    <t>Inserted column for Number of Analysts to Fundamental Data section</t>
  </si>
  <si>
    <t>Revised columns AG-AJ to show % current price vs. 52-week High/Low and 50, 200-day MMA</t>
  </si>
  <si>
    <t>Added Count and Average lines to deletion table on Changes tab</t>
  </si>
  <si>
    <t>Added Tweed Factor column to Champions, Contenders, and Challengers tabs</t>
  </si>
  <si>
    <t>Added descriptions of Mean, Standard Deviation, and Tweed Factor to Notes tab</t>
  </si>
  <si>
    <t>Added Appendix B to Notes tab listing "Frozen Angels"</t>
  </si>
  <si>
    <t>Added Confidence Factor and new Appendix A to Notes with Scoring System</t>
  </si>
  <si>
    <t>Changed Appendix A and B to B and C, respectively</t>
  </si>
  <si>
    <t>Added columns for 2011 Dividends Paid and 2011 vs. 2010 Percent Change</t>
  </si>
  <si>
    <t>Reset Dividend Growth Rate columns to use 2011 instead of 2010</t>
  </si>
  <si>
    <t>Modified Mean (Simple Average) and Standard Deviation to include 2011 Change</t>
  </si>
  <si>
    <t>Completed population of 2011 Dividends Paid column</t>
  </si>
  <si>
    <t>Added Dividend Growth Model columns and inserted description on Notes tab</t>
  </si>
  <si>
    <t>Adjusted column widths and formatting for printing purposes</t>
  </si>
  <si>
    <t>Set up portfolios on FinViz to replace data from Yahoo Finance</t>
  </si>
  <si>
    <t>Changed notation in cells X1 to indicate that data is from FinViz.com</t>
  </si>
  <si>
    <t>Set up portfolio on Google for (12) companies not recognized by FinViz</t>
  </si>
  <si>
    <t>Changed Estimated Next Year and Next 5 Year % Change from formulas to values</t>
  </si>
  <si>
    <t>Changed This Year Est EPS from $ amount to percentage and 2 decimals to 1</t>
  </si>
  <si>
    <t>Deleted Next Year Est EPS amount column; Inserted Beta column</t>
  </si>
  <si>
    <t>Color-coded data cells from FinViz (Blue) and Google (Brown)</t>
  </si>
  <si>
    <t>Adjusted Confidence Factor formula for This Year Est EPS % (from $ amount/TTM EPS)</t>
  </si>
  <si>
    <t>Updated Notes for changes to EPS estimated growth columns</t>
  </si>
  <si>
    <t>Changed note for alternate source from Google to Yahoo</t>
  </si>
  <si>
    <t>Color-coded subsequent increases in Deletion table on Changes tab</t>
  </si>
  <si>
    <t>Modified Column Headings and Created Range-Names for easier sorting</t>
  </si>
  <si>
    <t>Added more column dexcriptions to main Notes section</t>
  </si>
  <si>
    <t>Added All CCC tab to combine companies (values only)</t>
  </si>
  <si>
    <t>Revised Summary tab to include Challengers historical data, updated formatting</t>
  </si>
  <si>
    <t>Added (temporary) Appendix D to Notes tab for Special Dividends paid</t>
  </si>
  <si>
    <t>Added columns for 2012 Dividends Paid and marker for 2013 accelerated dividends</t>
  </si>
  <si>
    <t>Began population of 2012 Dividends Paid column with current annual rate, to be replaced</t>
  </si>
  <si>
    <t>Changed Dividend Growth Rate calculations from 2011 to 2012 Dividends Paid</t>
  </si>
  <si>
    <t>Added column for 2012 vs. 2011 Dividends Paid and extended range of Simple Average</t>
  </si>
  <si>
    <t>Revised headings and updated formulas for Dividend Growth Model columns</t>
  </si>
  <si>
    <t>Completed population of 2012 Dividends Paid columns</t>
  </si>
  <si>
    <t>Modified formulas for Payout Ratio, Graham, P/E to show "n/a" when appropriate</t>
  </si>
  <si>
    <t>Added calculations of average Old/New dividend rates and Annual Dividend</t>
  </si>
  <si>
    <t>Copied Technical Data columns to extreme right and deleted old columns</t>
  </si>
  <si>
    <t>Added columns for P/FCF, ROE, Debt/Equity, and Insider Ownership %</t>
  </si>
  <si>
    <t>Added column to calculate Free Cash Flow (FCF) Payout Ratio</t>
  </si>
  <si>
    <t>Relabeled Payout % Ratio as EPS % Payout</t>
  </si>
  <si>
    <t>Filled new data columns with temporary data and added formula for FCF Payout Ratio</t>
  </si>
  <si>
    <t>Added new column for Sector designations and adjusted printing width</t>
  </si>
  <si>
    <t>Reset Range Names and Print Ranges to include relocated columns</t>
  </si>
  <si>
    <t>Populated Sector column with designatyions from FinViz (and Yahoo)</t>
  </si>
  <si>
    <t>Added Chowder Rule column and formulas, with conditional formatting</t>
  </si>
  <si>
    <t>Updated explanations for new and relocated columns on Notes tab</t>
  </si>
  <si>
    <t>Removed notations for multiple increases in 2012 (&amp;) and Jan13 Pd 2012</t>
  </si>
  <si>
    <t>Applied Conditional Formatting to Yield and MR% Increase columns (Red if &lt;2%)</t>
  </si>
  <si>
    <t>Applied Conditional Formatting to DGR columns (Red if &lt;2%)</t>
  </si>
  <si>
    <t>Applied Conditional Formatting to Premium/Discount to Graham Number (Green if &lt;0%)</t>
  </si>
  <si>
    <t>Added Supplemental Statistics below Deletion table on Changes tab</t>
  </si>
  <si>
    <t>Removed notations for Feb13 Pd 2012</t>
  </si>
  <si>
    <t>Added notations for additional streak year (by default) for overdue companies in Red</t>
  </si>
  <si>
    <t>Deleted (temporary) Appendix D to Notes tab for Special Dividends paid</t>
  </si>
  <si>
    <t>Updated Number of Analysts per Yahoo Analysts Estimates pages</t>
  </si>
  <si>
    <t>Updated Deletions table on Changes tab and Frozen Angels for subsequent actions</t>
  </si>
  <si>
    <t>Added column for Past 5 years' EPS Growth percentage</t>
  </si>
  <si>
    <t>Added "New" designation for companies added to Near-Challengers in current month</t>
  </si>
  <si>
    <t>Replaced FinViz Sector names with GICS (Global Industry Classification Standard)</t>
  </si>
  <si>
    <t>Added CCC (Number of Companies) Projection to Summary tab</t>
  </si>
  <si>
    <t>Updated Frozen Angels for default year of increases in 2012 (no incr. but higher than 2011)</t>
  </si>
  <si>
    <t>Modified Challenger 3-, 5-, and 10-year DGR formulas to insert "n/a" (instead of manually)</t>
  </si>
  <si>
    <t>Modified Contender 10-year DGR formulas to insert "n/a" (instead of manually)</t>
  </si>
  <si>
    <t>Modified Challenger/Contender A/D formulas to insert "n/a" (instead of manually)</t>
  </si>
  <si>
    <t>Modified EPS%Payout, +/-%Graham, and P/E formulas to insert "n/a" (instead of manually)</t>
  </si>
  <si>
    <t>Added column for 2013 Dividends Paid and initially populated at current rates</t>
  </si>
  <si>
    <t>Began re-population of 2013 Dividends Paid column (adjusted for '13 to '12 acceleration)</t>
  </si>
  <si>
    <t>Completed population of 2013 Dividends Paid column with actual (adjusted) figures</t>
  </si>
  <si>
    <t>Changed Dividend Growth Rate calculations from 2012 to 2013 Dividends Paid</t>
  </si>
  <si>
    <t>Added column for 2013 vs. 2012 Dividends Paid and extended range of Simple Average</t>
  </si>
  <si>
    <t>Added column for 5-year DEG (Dividend-to-Earnings Growth) ratio, added item to Notes</t>
  </si>
  <si>
    <t>Added column for Regular Dividends Paid over 15 years (1999-2013, inclusive), plus Note</t>
  </si>
  <si>
    <t>Changed Dividends Paid from 4 to 3 decimals and adjusted column-widths from 5.5 to 5</t>
  </si>
  <si>
    <t>Removed notations for multiple increases in 2013 (&amp;) and 2014=Year # (in 2013 file)</t>
  </si>
  <si>
    <t>Added "US$" notation to foreign ADRs that pay dividends in US$</t>
  </si>
  <si>
    <t>Removed columns for FCF % Payout Ratio and P/FCF due to questionable/missing data</t>
  </si>
  <si>
    <t>Added purple color to deletions table for "cuts" due to currency exchange rates</t>
  </si>
  <si>
    <t>Added purple color to Near-Challengers due to pending currency-rate effect on pay dates</t>
  </si>
  <si>
    <t>Modified CCC Projection on Summary tab for currency-rate "cuts" in additions/deletions</t>
  </si>
  <si>
    <t>Adjusted Supplemental Data on Changes tab to move currency deletions from Cuts to Other</t>
  </si>
  <si>
    <t>Added CCC Aging to Summary tab to show Streak lengths by year at December 31</t>
  </si>
  <si>
    <t>Expanded CCC Aging to include streaks up to 64 years and adjusted sub-total, total cells</t>
  </si>
  <si>
    <t>Added Pink shading to CCC Aging for streaks started during recession years and wikipedia link</t>
  </si>
  <si>
    <t>Added scatter pattern to CCC Aging for recession years (2008, 2009)</t>
  </si>
  <si>
    <t>Added column for 2014 Dividends Paid and initially populated at current rates</t>
  </si>
  <si>
    <t>Updated formula for Regular Dividends Paid over 16 years (1999-2014, inclusive)</t>
  </si>
  <si>
    <t>Added column for '14 vs. '13 Dividends, extended range of Simple Average, Standard Deviation</t>
  </si>
  <si>
    <t>Changed Dividend Growth Rate calculations from 2013 to 2014 Dividends Paid</t>
  </si>
  <si>
    <t>Began re-population of 2014 Dividends Paid column with actual amounts</t>
  </si>
  <si>
    <t>Completed population of 2014 Dividends Paid column with actual figures</t>
  </si>
  <si>
    <t>Input 2014 number of companies by streak length data in CCC Aging (on Summary tab)</t>
  </si>
  <si>
    <t>Removed notations for multiple increases in 2014 (&amp;) and 2015=Year # (for 2014 file)</t>
  </si>
  <si>
    <t>Updated Frozen Angels (Appendix C) to eliminate companies with subsequent freezes</t>
  </si>
  <si>
    <t>Changed Confidence Factor to subtract CCC Seq from 1000 instead of 500</t>
  </si>
  <si>
    <t>Added Red color to No. of Years for streaks extended by default (no increase during year)</t>
  </si>
  <si>
    <t>Added Deletions by Category to Supplemental Statistics (below Deletions table) on Changes tab</t>
  </si>
  <si>
    <t>Added column for 2015 Dividends Paid and initially populated at current rates</t>
  </si>
  <si>
    <t>Updated formula for Regular Dividends Paid over 17 years (1999-2015, inclusive)</t>
  </si>
  <si>
    <t>Added column for '15 vs. '14 Dividends, extended range of Simple Average, Standard Deviation</t>
  </si>
  <si>
    <t>Changed Dividend Growth Rate calculations from 2014 to 2015 Dividends Paid</t>
  </si>
  <si>
    <t>Began re-population of 2015 Dividends Paid column with actual amounts</t>
  </si>
  <si>
    <t>Completed population of 2015 Dividends Paid column with actual figures</t>
  </si>
  <si>
    <t>Input 2015 number of companies by streak length data in CCC Aging (on Summary tab)</t>
  </si>
  <si>
    <t>Removed notations for multiple increases in 2015 (&amp;) and 2016=Year # (for 2015 file)</t>
  </si>
  <si>
    <t>Added Conditional Formatting (Red+Bold) for Yield over 10%</t>
  </si>
  <si>
    <t>Added Preliminary 2016 column (AQ) to CCC Aging (on Summary tab)</t>
  </si>
  <si>
    <t>Added Population Change Reconciliation below CCC Aging on Summary tab</t>
  </si>
  <si>
    <t>Changed the formula disclaimer on the All CCC tab to Red and Bold</t>
  </si>
  <si>
    <t>Added Percentage Change Reconciliation on Summary tab</t>
  </si>
  <si>
    <t>Changed Sector designation for REITs from "Financials" to "REITs"</t>
  </si>
  <si>
    <t>Added column for 2016 Dividends Paid and initially populated at current rates</t>
  </si>
  <si>
    <t>Updated formula for Regular Dividends Paid over 18 years (1999-2016, inclusive)</t>
  </si>
  <si>
    <t>Added column for '16 vs. '15 Dividends, extended range of Simple Average, Standard Deviation</t>
  </si>
  <si>
    <t>Changed Dividend Growth Rate calculations from 2015 to 2016 Dividends Paid</t>
  </si>
  <si>
    <t>Began re-population of 2016 Dividends Paid column with actual amounts</t>
  </si>
  <si>
    <t>Completed population of 2016 Dividends Paid column with actual figures</t>
  </si>
  <si>
    <t>Input 2016 number of companies by streak length data in CCC Aging (on Summary tab)</t>
  </si>
  <si>
    <t>Removed notations for multiple increases in 2016 (&amp;) and 2017=Year # (for 2016 file)</t>
  </si>
  <si>
    <t>Removed notations for "Former" status; to be used only when being added</t>
  </si>
  <si>
    <t>Added Red color to No. of Years for streaks extended by default (potential 2017 Freezes)</t>
  </si>
  <si>
    <t>Added Preliminary 2017 column (AR) to CCC Aging (on Summary tab)</t>
  </si>
  <si>
    <t>Added WatchList tab with basic instructions</t>
  </si>
  <si>
    <t>Removed old Addition, Promotion notes from Changes tab (Now on Summary monthly)</t>
  </si>
  <si>
    <t>Added tables for Streak Corrections and Name/Symbol Changes to Changes tab</t>
  </si>
  <si>
    <t>This listing was inspired by the efforts of several individuals and is intended to be freely distributed for individual, non-commercial</t>
  </si>
  <si>
    <t>use. The initial goal was to identify companies that had increased their dividend in at least 25 consecutive years. But that</t>
  </si>
  <si>
    <t>definition was broadened to include additional companies that had paid higher dividends (without necessarily having</t>
  </si>
  <si>
    <t>increased the quarterly rate in every calendar year. Also included (under the Contenders tab) are companies that have increased</t>
  </si>
  <si>
    <t>their dividend for 10-24 straight years and (under the Challengers tab) companies that have increased their dividend for 5-9</t>
  </si>
  <si>
    <t>straight years. Unless it is clear that a streak is shorter, the number of years shown will coincide with statement(s) by the</t>
  </si>
  <si>
    <t>company itself. Some notable sub-groups include:</t>
  </si>
  <si>
    <t>"The Alternators"</t>
  </si>
  <si>
    <t>are companies that appear to follow a pattern of increasing their dividend only in alternating years, but</t>
  </si>
  <si>
    <t>do so in mid-year, so that the total paid (per share) is higher every year. An example follows:</t>
  </si>
  <si>
    <t>Q1 Div</t>
  </si>
  <si>
    <t>Q2 Div</t>
  </si>
  <si>
    <t>Q3 Div</t>
  </si>
  <si>
    <t>Q4 Div</t>
  </si>
  <si>
    <t>Year 1</t>
  </si>
  <si>
    <t>Year 2</t>
  </si>
  <si>
    <t>Year 3</t>
  </si>
  <si>
    <t>Year4</t>
  </si>
  <si>
    <t>Year 5</t>
  </si>
  <si>
    <t>As you can see, the dividend was increased only in years 2 and 4, but the company paid higher TOTAL dividends each year. To</t>
  </si>
  <si>
    <t>highlight these companies, the dates are indicated in Red (and right-aligned to stand out when printing.)</t>
  </si>
  <si>
    <t>"The Penny-Pinchers"</t>
  </si>
  <si>
    <t>are companies that typically increase their quarterly payout by a fraction of a penny, often as little as one-</t>
  </si>
  <si>
    <t>quarter cent, or one cent per share on an annual basis. Generally, these are utilities with impressive streaks. But since profits</t>
  </si>
  <si>
    <t>are limited by regulators, they may not declare substantial dividend increases. Although they typically offer relatively high yields,</t>
  </si>
  <si>
    <t>dividend and share price growth may be limited.</t>
  </si>
  <si>
    <t>Percentage increases of 2% or less are highlighted in Red.</t>
  </si>
  <si>
    <t>"The Foreigners"</t>
  </si>
  <si>
    <t>are companies that have dividend growth streaks, in U.S. dollar terms, and trade on a U.S. Exchange</t>
  </si>
  <si>
    <t>as ADRs (American Depository Receipts).</t>
  </si>
  <si>
    <t>Data Sources/Discrepancies</t>
  </si>
  <si>
    <t>As mentioned above, the dividend streaks are generally specified by the companies themselves. In some cases, however, there</t>
  </si>
  <si>
    <t>were differences between the length of the streak shown by outside sources and what was stated in company literature. Usually,</t>
  </si>
  <si>
    <t>the company's claim is shown, when it appears reasonable. For example, one source showed that Vectren had increased its</t>
  </si>
  <si>
    <t>dividend for 31 straight years, but the company stated that its latest increase marked "the 48th consecutive year that Vectren and</t>
  </si>
  <si>
    <t>its predecessor companies have increased annual dividends paid." In addition to not taking into account records of predecessor</t>
  </si>
  <si>
    <t>companies, some sources appear to curtail streaks because of a lack of clear data as much as 25 years ago. Other issues:</t>
  </si>
  <si>
    <t>Rounding errors</t>
  </si>
  <si>
    <t>can make it appear that a company did not raise its dividend, especially in the distant past. For example,</t>
  </si>
  <si>
    <t>an adjusted payout of .012275, increased to .012325, could appear unchanged if both were rounded to .0123 by the data provider.</t>
  </si>
  <si>
    <t>Splits/Stock Dividends</t>
  </si>
  <si>
    <t>may not always result in accurate adjustment of prior dividends. This is especially true if the split were</t>
  </si>
  <si>
    <t>at a ratio of 6-for-5 or higher, or if a stock dividend of 5% or less was paid. In some cases, a firm states that it is "maintaining"</t>
  </si>
  <si>
    <t>a dividend rate following a stock dividend, but that, in fact, is an increase. So, for example, a company may start the year paying a</t>
  </si>
  <si>
    <t>rate of 10¢/share and finish the year by paying 10¢/share, but a 5% stock dividend adjusts the first figure to 9.6¢/share.</t>
  </si>
  <si>
    <t>Special Dividends</t>
  </si>
  <si>
    <t>might cause some sources to drop a company from a listing such as this one. For example, if a firm</t>
  </si>
  <si>
    <t>actually increases its annual dividend from 30¢ to 40¢ per share, but paid a special (or "extra") dividend of $1 in the first year, then</t>
  </si>
  <si>
    <t>it could appear that it had reduced its payout from $1.30 to 40¢ per share, thus ending its streak. However, I don't think that such a</t>
  </si>
  <si>
    <t>company should be penalized for making an extra payout, so these special dividends are generally factored out for this listing.</t>
  </si>
  <si>
    <t>Column Headings (for Champions, Contenders, Challengers, and All CCC tabs)</t>
  </si>
  <si>
    <t>Company Name</t>
  </si>
  <si>
    <t>is the identity under which a company is incorporated.</t>
  </si>
  <si>
    <t>Ticker Symbol</t>
  </si>
  <si>
    <t>is the stock symbol under which the company's shares are traded.</t>
  </si>
  <si>
    <t>is the primary business that the company operates. Keep in mind that some companies operate in</t>
  </si>
  <si>
    <t>more than on industry; those that do business in several may be designated as 'conglomerates."</t>
  </si>
  <si>
    <t>No. Yrs</t>
  </si>
  <si>
    <t>represents the number of consecutive years of higher dividends.</t>
  </si>
  <si>
    <t>No. Yrs (in Red)</t>
  </si>
  <si>
    <t>indicates latest year of streak was by default (no rate increase but total dividends greater than prior year).</t>
  </si>
  <si>
    <t>CCC Seq</t>
  </si>
  <si>
    <t>lists all companies in sequence, from longest (#1) to shortest, from Champions to Challengers.</t>
  </si>
  <si>
    <t>indicates whether a company offers a Dividend Reinvestment Plan (DRIP) that also allows enrollees</t>
  </si>
  <si>
    <t>to invest additional cash on a voluntary, periodic basis. The vast majority of these companies offer these plans, also known as</t>
  </si>
  <si>
    <t>Direct Investment Plans, but many have recently added fees, so potential participants should carefully check the features before</t>
  </si>
  <si>
    <t>enrolling. DR=Dividend Reinvestment; SP=Stock Purchase. Information about DRIPs can be found at www.directinvesting.com.</t>
  </si>
  <si>
    <t>Disclosure:</t>
  </si>
  <si>
    <t>As shown below, I am employed by The Moneypaper Inc., which operates that web site and is affiliated with Temper</t>
  </si>
  <si>
    <t>Enrollment Service, which facilitates DRIP enrollment. This is not meant as a sales pitch!</t>
  </si>
  <si>
    <t>as of the date shown, which was the last trading day of the month.</t>
  </si>
  <si>
    <t>indicates the dividend yield of the latest dividend rate on an annualized basis.</t>
  </si>
  <si>
    <t>Yield percentages of 2% or less are highlighted in Red.</t>
  </si>
  <si>
    <t>Yield percentages of 10% or more are highlighted in Red and Bold.</t>
  </si>
  <si>
    <t>Dividend Information</t>
  </si>
  <si>
    <t>is the information associated with the most recent increase, not necessarily the most recent dividend</t>
  </si>
  <si>
    <t>Most recent increase dates older than one year are highlighted in Red (and are considered "overdue").</t>
  </si>
  <si>
    <t>Most recent Increases expected to be replaced in the next 1-2 months are highlighted in Green.</t>
  </si>
  <si>
    <t>Quarterly Schedule</t>
  </si>
  <si>
    <t>shows estimated Pay Dates, where A=Jan/Apr/Jul/Oct, B=Feb/May/Aug/Nov, C=Mar/Jun/Sep/Dec.</t>
  </si>
  <si>
    <t>includes indications of streaks that are based on a company's Fiscal Year, rather than the Calendar</t>
  </si>
  <si>
    <t>Annual Dividend</t>
  </si>
  <si>
    <t>projects the "new" (current) rate to a full-year amount</t>
  </si>
  <si>
    <t>EPS % Payout</t>
  </si>
  <si>
    <t>calculates the annual dividend as a percentage of trailing twelve months Earnings Per Share</t>
  </si>
  <si>
    <t>+/-% vs. Graham</t>
  </si>
  <si>
    <t>calculates the premium or discount that the current price represents, compared with the "Graham</t>
  </si>
  <si>
    <t>number," which is an estimation of "fair value" or what Benjamin Graham said would be the most an investor should pay for a</t>
  </si>
  <si>
    <t>share of the company's stock. Since he believed that a reasonable price/earnings ratio was 15 and a reasonable price/book</t>
  </si>
  <si>
    <t>value ratio would be 1.5, the formula for the "Graham number" is the square root of (22.5 times the earnings per share times the</t>
  </si>
  <si>
    <t>discount percentage, compared with the Graham number.</t>
  </si>
  <si>
    <t>TTM P/E</t>
  </si>
  <si>
    <t>shows the price/earnings ratio using trailing twelve months earnings divided into current price</t>
  </si>
  <si>
    <t>TTM EPS</t>
  </si>
  <si>
    <t>shows earnings per share for the most recently reported trailing twelve months</t>
  </si>
  <si>
    <t>PEG Ratio</t>
  </si>
  <si>
    <t>shows the price/earnings ratio divided by 5-year estimates growth rate</t>
  </si>
  <si>
    <t>TTM P/Sales</t>
  </si>
  <si>
    <t>shows the price divided by the trailing twelve months' sales</t>
  </si>
  <si>
    <t>MRQ P/Book</t>
  </si>
  <si>
    <t>shows the price divided by the most recent quarter's book value per share</t>
  </si>
  <si>
    <t>TTM ROE</t>
  </si>
  <si>
    <t>shows the trailing twelve months' rate of return on shareholder equity</t>
  </si>
  <si>
    <t>TY% Growth</t>
  </si>
  <si>
    <t>shows the percentage change of this year's earnings estimate compared with last year's EPS</t>
  </si>
  <si>
    <t>NY% Growth</t>
  </si>
  <si>
    <t>shows the percentage change of next year's earnings estimate compared with this year's estimate</t>
  </si>
  <si>
    <t>Past 5yr Growth</t>
  </si>
  <si>
    <t>shows the annual EPS Growth for the past five years</t>
  </si>
  <si>
    <t>Est 5-yr Growth</t>
  </si>
  <si>
    <t>shows the estimated annual EPS Growth for the next five years</t>
  </si>
  <si>
    <t>MktCap ($Mil)</t>
  </si>
  <si>
    <t>shows the market value in millions of dollars of all outstanding shares at the current price</t>
  </si>
  <si>
    <t>Inside Ownwership</t>
  </si>
  <si>
    <t>shows the percentage of shares outstanding that is owned by founders, executives, and directors</t>
  </si>
  <si>
    <t>Debt/Equity</t>
  </si>
  <si>
    <t>shows the proportion of capitalization provided by debt in relation to shareholder equity</t>
  </si>
  <si>
    <t>Past 5-year DEG</t>
  </si>
  <si>
    <t>(Dividend-to-Earnings Growth Ratio) shows the relationship between the Dividend Growth Rate (per</t>
  </si>
  <si>
    <t>share) and the Earnings (per share) Growth Rate over the past 5 years. Correlates (+/-) with change in EPS % Payout ratio.</t>
  </si>
  <si>
    <t>5/10 A/D</t>
  </si>
  <si>
    <t>is a calculation of the acceleration or deceleration of the 5-year vs. the 10-year DGR</t>
  </si>
  <si>
    <t>(multiple columns)</t>
  </si>
  <si>
    <t>(or Dividend Growth Rate) is the compound annual growth rate of the dividend for the periods shown</t>
  </si>
  <si>
    <t>Dividends by Year</t>
  </si>
  <si>
    <t>on a per-share basis, from 1999 to the most recently completed calendar year</t>
  </si>
  <si>
    <t>Summarizes total dividends paid since 1999 (inclusive)</t>
  </si>
  <si>
    <t>% Increase by Year</t>
  </si>
  <si>
    <t>shows the percentage dividend increase compared with the dividend paid in the previous year.</t>
  </si>
  <si>
    <t>Mean (simple average)</t>
  </si>
  <si>
    <t>is the "modified" average of the individual year's increases over the prior year. The averages include</t>
  </si>
  <si>
    <t>some companies whose average has been "modified" to exclude divisions by zero or negative actions (reductions) since those</t>
  </si>
  <si>
    <t>calculations would pre-date the companies' current streaks of increases.</t>
  </si>
  <si>
    <t>Standard Deviation</t>
  </si>
  <si>
    <t>expresses the degree by which the individual year's increases vary from the Mean, or simple average,</t>
  </si>
  <si>
    <t>showing how erratic (high number) or "smooth" (low number) that the annual increases have been.</t>
  </si>
  <si>
    <t>is the major part of the economy within which the company operates. Each sector is composed of</t>
  </si>
  <si>
    <t>numerous sub-groups, referred to as Industries.</t>
  </si>
  <si>
    <t>Tweed Factor</t>
  </si>
  <si>
    <t>Named after "Seeking Alpha" author Norman Tweed, this is a "quick-and-dirty" method of comparing</t>
  </si>
  <si>
    <t>the combination of a stock's dividend yield and dividend growth rate (DGR) to its price/earnings ratio. Although this is somewhat</t>
  </si>
  <si>
    <t>of an "apples-to-oranges" comparison, it builds in a margin of safety when determining a stock's fair value. The Tweed Factor is</t>
  </si>
  <si>
    <t>part of the "Tweed Model," which also requires (per Mr. Tweed) a 4% yield and a "reasonable" payout ratio. (See Payout % Ratio</t>
  </si>
  <si>
    <t>above.) Other investors may set a lower yield threshold than 4%, often in conjunction with age and years remaining to invest. The</t>
  </si>
  <si>
    <t>more positive the Tweed Factor is, the better, as it expresses the excess of the dividend data over price level.</t>
  </si>
  <si>
    <t>Chowder Rule</t>
  </si>
  <si>
    <t>Named after "Seeking Alpha" member Chowder, this is a method of identifying candidates for purchase</t>
  </si>
  <si>
    <t>based on a combination of yield and (5-year) dividend growth rate. When the sum of these elements is above 12%, the company</t>
  </si>
  <si>
    <t>presents an attractive entry point (8% for utilities). When the figure is above 8%, an existing holding is still considered worthy of</t>
  </si>
  <si>
    <t>being retained. Caution: This 'Rule" is intended to be used in conjunction with measures of quality, such as high marks for safety</t>
  </si>
  <si>
    <t>and financial stability, as specified by organizations such as Value Line or Morningstar.</t>
  </si>
  <si>
    <t>Confidence Factor</t>
  </si>
  <si>
    <t>(Next Five Years) Dividends based on growth from latest completed year of dividends paid, using Next</t>
  </si>
  <si>
    <t>Year and 5-year Earnings Per Share Estimates. (If either is "n/a," then a 3% dividend growth rate is used; if either is negative, then</t>
  </si>
  <si>
    <t>a 1% dividend growth rate is used; if either is greater than 10%, then a 10% dividend growth rate is used. The total estimated</t>
  </si>
  <si>
    <t>dividends per share for the next five years is also shown, and that total is translated into a percentage "payback," based on the</t>
  </si>
  <si>
    <t>current share price.</t>
  </si>
  <si>
    <t>Disclaimer: Past Performance is No Guarantee of Future Results.</t>
  </si>
  <si>
    <t>(mulitple columns)</t>
  </si>
  <si>
    <t>compares a stock's volatility with that of the overall market (S&amp;P 500=1.00)</t>
  </si>
  <si>
    <t>% from 52-week low/high</t>
  </si>
  <si>
    <t>these columns show the percentage that the current price varies from the 52-week range of the stock</t>
  </si>
  <si>
    <t>% from 50-, 200-day MMA</t>
  </si>
  <si>
    <t>these columns show the percentage the current price varies from the 50- and 200-day Moving Average</t>
  </si>
  <si>
    <t>Acknowledements/Updates</t>
  </si>
  <si>
    <t>I'd like to thank Motley Fool poster Bruce Doe, whose listing was the starting point for this compilation. Also, thanks to Moneypaper</t>
  </si>
  <si>
    <t>reader Jacob Geller, who brought attention to RPM International's claim to be one of 70 companies to have increased its</t>
  </si>
  <si>
    <t>dividend for at least 34 straight years. Many thanks to Publisher Vita Nelson, who has made Moneypaper's DRIP database info</t>
  </si>
  <si>
    <t>available to the general public. Also, thanks to "Seeking Alpha" Contributors Dividends4Life, Dividend Growth Investor, David Van</t>
  </si>
  <si>
    <t>Knapp, Robert Allan Schwartz, Norman Tweed, Chuck Carnevale, Five Plus Investor, David Crosetti, and others (a growing list!)</t>
  </si>
  <si>
    <t>for their valuable info and assistance. And finally, thanks to George L. Smyth for running the non-profit message boards at</t>
  </si>
  <si>
    <t>www.dripinvesting.org, where I hope to post this spreadsheet and a related PDF file (for those who can't use the spreadsheet).</t>
  </si>
  <si>
    <t>Hopefully, it can continue to be updated on a monthly basis there. Please post comments/questions on its U.S. DRIPs board or</t>
  </si>
  <si>
    <t>add a Comment to one of my articles on the Seeking Alpha website:</t>
  </si>
  <si>
    <t>http://seekingalpha.com/author/david-fish/articles</t>
  </si>
  <si>
    <t>Historical Data Available</t>
  </si>
  <si>
    <t>Previous copies of the Dividend Champions spreadsheets have been made available for downloading, thanks to Seeking Alpha</t>
  </si>
  <si>
    <t>author Robert Allan Schwartz at the following Internet address (URL):</t>
  </si>
  <si>
    <t>http://www.tessellation.com/david_fish/</t>
  </si>
  <si>
    <t>David Fish</t>
  </si>
  <si>
    <t>Former Editor,</t>
  </si>
  <si>
    <t>The Moneypaper, The Moneypaper Guide to Direct Investment Plans</t>
  </si>
  <si>
    <t>Appendix A - Confidence Factor Scoring System</t>
  </si>
  <si>
    <t>Listed below are items used to gauge confidence in continuation of dividend-increase streaks, with formulas and point ranges.</t>
  </si>
  <si>
    <t>Item</t>
  </si>
  <si>
    <t>General Formula</t>
  </si>
  <si>
    <t>Min</t>
  </si>
  <si>
    <t>Max</t>
  </si>
  <si>
    <t>Number of Years Dividend Increased</t>
  </si>
  <si>
    <t>Divided by 10</t>
  </si>
  <si>
    <t>Sequence Number within CCC companies</t>
  </si>
  <si>
    <t>(1000 minus Seq) divided by 100</t>
  </si>
  <si>
    <t>Dividend Reinvestment Plan</t>
  </si>
  <si>
    <t>No-fee=2 points; Fees=1; No plan=0</t>
  </si>
  <si>
    <t>Stock Purchase Plan</t>
  </si>
  <si>
    <t>Most Recent Increase (percentage)</t>
  </si>
  <si>
    <t>Increase divided by 2, up to 5 points</t>
  </si>
  <si>
    <t>Payout Ratio (if not over 100% or negative)</t>
  </si>
  <si>
    <t>(100 minus payout ratio) divided by 10</t>
  </si>
  <si>
    <t>Price/Earnings Ratio (if not over 100% or negative)</t>
  </si>
  <si>
    <t>(100 minus P/E ratio) divided by 10</t>
  </si>
  <si>
    <t>PEG (P/E divided by Growth Rate) Ratio (if numerical)</t>
  </si>
  <si>
    <t>5 minus PEG (up to 5)</t>
  </si>
  <si>
    <t>Price/Sales Ratio</t>
  </si>
  <si>
    <t>5 minus P/S (up to 5)</t>
  </si>
  <si>
    <t>Price/Book Value (if numerical)</t>
  </si>
  <si>
    <t>5 minus P/B (up to 5)</t>
  </si>
  <si>
    <t>This Year EPS Est Percentage Increase vs. TTM EPS</t>
  </si>
  <si>
    <t>Up to 10% Increase divided by 2</t>
  </si>
  <si>
    <t>Next Year EPS Est Percentage Increase vs. TY EPS Est</t>
  </si>
  <si>
    <t>Est 5-year EPS Percentage Increase</t>
  </si>
  <si>
    <t>Number of Analysts</t>
  </si>
  <si>
    <t>Number Divided by 10</t>
  </si>
  <si>
    <t>Market Capitalization</t>
  </si>
  <si>
    <t>Points for one, ten, one hundred billion</t>
  </si>
  <si>
    <t>Dividend Growth Rate 1-year</t>
  </si>
  <si>
    <t>Dividend Growth Rate 3-year (if numeric)</t>
  </si>
  <si>
    <t>Dividend Growth Rate 5-year (if numeric)</t>
  </si>
  <si>
    <t>Dividend Growth Rate 10-year (if numeric)</t>
  </si>
  <si>
    <t>Mean (Simple Average)</t>
  </si>
  <si>
    <t>Total Point Range:</t>
  </si>
  <si>
    <t>Appendix B - Near-Challengers</t>
  </si>
  <si>
    <t>Listed below are companies that have increased their dividends for four years and may join the Challengers listing</t>
  </si>
  <si>
    <t>in the next 12 months, with the Ex-Dividend Date of their most recent increase:</t>
  </si>
  <si>
    <t>Dates in Purple (left/centered) indicate delayed determination related to currency exchange rates (for amount paid)</t>
  </si>
  <si>
    <t>Advanced Drainage Systems Inc.</t>
  </si>
  <si>
    <t>WMS</t>
  </si>
  <si>
    <t>Alexander's Inc.</t>
  </si>
  <si>
    <t>ALX</t>
  </si>
  <si>
    <t>Allegion plc</t>
  </si>
  <si>
    <t>ALLE</t>
  </si>
  <si>
    <t>AEE</t>
  </si>
  <si>
    <t>ARMK</t>
  </si>
  <si>
    <t>BankFinancial Corp.</t>
  </si>
  <si>
    <t>BFIN</t>
  </si>
  <si>
    <t>Big Lots Inc.</t>
  </si>
  <si>
    <t>BIG</t>
  </si>
  <si>
    <t>California First National Bancorp</t>
  </si>
  <si>
    <t>CFNB</t>
  </si>
  <si>
    <t>Capital City Bank Group</t>
  </si>
  <si>
    <t>CCBG</t>
  </si>
  <si>
    <t>CDK</t>
  </si>
  <si>
    <t>Children's Place Inc. (The)</t>
  </si>
  <si>
    <t>PLCE</t>
  </si>
  <si>
    <t>Citizens Financial Group Inc.</t>
  </si>
  <si>
    <t>CFG</t>
  </si>
  <si>
    <t>CCI</t>
  </si>
  <si>
    <t>DHI</t>
  </si>
  <si>
    <t>Former Contender</t>
  </si>
  <si>
    <t>Diamond Hill Investment Group Inc.</t>
  </si>
  <si>
    <t>DHIL</t>
  </si>
  <si>
    <t>DLB</t>
  </si>
  <si>
    <t>Extended Stay America Inc.</t>
  </si>
  <si>
    <t>STAY</t>
  </si>
  <si>
    <t>First Bancorp Inc.</t>
  </si>
  <si>
    <t>FNLC</t>
  </si>
  <si>
    <t>First Busey Corp.</t>
  </si>
  <si>
    <t>BUSE</t>
  </si>
  <si>
    <t>First Connecticut Bancorp Inc.</t>
  </si>
  <si>
    <t>FBNK</t>
  </si>
  <si>
    <t>First National Corp.</t>
  </si>
  <si>
    <t>FXNC</t>
  </si>
  <si>
    <t>First Savings Financial Group Inc.</t>
  </si>
  <si>
    <t>FSFG</t>
  </si>
  <si>
    <t>Flushing Financial Corp.</t>
  </si>
  <si>
    <t>FFIC</t>
  </si>
  <si>
    <t>GLPI</t>
  </si>
  <si>
    <t>GasLog Partners LP</t>
  </si>
  <si>
    <t>GLOP</t>
  </si>
  <si>
    <t>Great Southern Bancorp Inc.</t>
  </si>
  <si>
    <t>GSBC</t>
  </si>
  <si>
    <t>Greenbrier Companies Inc.</t>
  </si>
  <si>
    <t>GBX</t>
  </si>
  <si>
    <t>Hennessy Advisors Inc.</t>
  </si>
  <si>
    <t>HNNA</t>
  </si>
  <si>
    <t>Home Bancorp Inc.</t>
  </si>
  <si>
    <t>HBCP</t>
  </si>
  <si>
    <t>HFBL</t>
  </si>
  <si>
    <t>Independence Holding Company</t>
  </si>
  <si>
    <t>IHC</t>
  </si>
  <si>
    <t>Independent Bank Corp. MI</t>
  </si>
  <si>
    <t>IBCP</t>
  </si>
  <si>
    <t>Innospec Inc.</t>
  </si>
  <si>
    <t>IOSP</t>
  </si>
  <si>
    <t>IDCC</t>
  </si>
  <si>
    <t>LADR</t>
  </si>
  <si>
    <t>Lamar Advertising Co.</t>
  </si>
  <si>
    <t>LAMR</t>
  </si>
  <si>
    <t>LOGI</t>
  </si>
  <si>
    <t>Macatawa Bank Corp.</t>
  </si>
  <si>
    <t>MCBC</t>
  </si>
  <si>
    <t>Marcus Corp.</t>
  </si>
  <si>
    <t>MCS</t>
  </si>
  <si>
    <t>Matson Inc.</t>
  </si>
  <si>
    <t>MATX</t>
  </si>
  <si>
    <t>Medical Properties Trust Inc.</t>
  </si>
  <si>
    <t>MPW</t>
  </si>
  <si>
    <t>Meridian Bancorp Inc.</t>
  </si>
  <si>
    <t>EBSB</t>
  </si>
  <si>
    <t>Mobile Mini Inc.</t>
  </si>
  <si>
    <t>MINI</t>
  </si>
  <si>
    <t>Moelis &amp; Company</t>
  </si>
  <si>
    <t>MC</t>
  </si>
  <si>
    <t>Mondelez International Inc.</t>
  </si>
  <si>
    <t>MDLZ</t>
  </si>
  <si>
    <t>MutualFirst Financial Inc.</t>
  </si>
  <si>
    <t>MFSF</t>
  </si>
  <si>
    <t>NASB Financial Inc.</t>
  </si>
  <si>
    <t>NASB</t>
  </si>
  <si>
    <t>NHTC</t>
  </si>
  <si>
    <t>NEWM</t>
  </si>
  <si>
    <t>NextEra Energy Partners LP</t>
  </si>
  <si>
    <t>NEP</t>
  </si>
  <si>
    <t>Oak Valley Bancorp</t>
  </si>
  <si>
    <t>OVLY</t>
  </si>
  <si>
    <t>Old Line Bancshares Inc.</t>
  </si>
  <si>
    <t>OLBK</t>
  </si>
  <si>
    <t>ONE Gas Inc.</t>
  </si>
  <si>
    <t>OGS</t>
  </si>
  <si>
    <t>Pacific Financial Corp.</t>
  </si>
  <si>
    <t>PFLC</t>
  </si>
  <si>
    <t>Parke Bancorp Inc.</t>
  </si>
  <si>
    <t>PKBK</t>
  </si>
  <si>
    <t>PBF Logistics LP</t>
  </si>
  <si>
    <t>PBFX</t>
  </si>
  <si>
    <t>Preferred Bank</t>
  </si>
  <si>
    <t>PFBC</t>
  </si>
  <si>
    <t>Prologis Inc.</t>
  </si>
  <si>
    <t>PLD</t>
  </si>
  <si>
    <t>PSB</t>
  </si>
  <si>
    <t>QTS Realty Trust Inc.</t>
  </si>
  <si>
    <t>QTS</t>
  </si>
  <si>
    <t>RE/MAX Holdings Inc.</t>
  </si>
  <si>
    <t>RMAX</t>
  </si>
  <si>
    <t>Regency Centers Corp.</t>
  </si>
  <si>
    <t>REG</t>
  </si>
  <si>
    <t>Restaurant Brands International Inc.</t>
  </si>
  <si>
    <t>QSR</t>
  </si>
  <si>
    <t>Selective Insurance Group Inc.</t>
  </si>
  <si>
    <t>SIGI</t>
  </si>
  <si>
    <t>SSD</t>
  </si>
  <si>
    <t>Skyworks Solutions Inc.</t>
  </si>
  <si>
    <t>Sprague Resources LP</t>
  </si>
  <si>
    <t>SRLP</t>
  </si>
  <si>
    <t>Summit Hotel Properties Inc.</t>
  </si>
  <si>
    <t>INN</t>
  </si>
  <si>
    <t>Superior Uniform Group Inc.</t>
  </si>
  <si>
    <t>SNX</t>
  </si>
  <si>
    <t>Tetra Tech Inc.</t>
  </si>
  <si>
    <t>TTEK</t>
  </si>
  <si>
    <t>TFSL</t>
  </si>
  <si>
    <t>TKR</t>
  </si>
  <si>
    <t>United Community Banks Inc.</t>
  </si>
  <si>
    <t>UCBI</t>
  </si>
  <si>
    <t>Unity Bancorp Inc.</t>
  </si>
  <si>
    <t>UNTY</t>
  </si>
  <si>
    <t>Valero Energy Partners LP</t>
  </si>
  <si>
    <t>VLP</t>
  </si>
  <si>
    <t>Wellesley Bancorp Inc.</t>
  </si>
  <si>
    <t>WEBK</t>
  </si>
  <si>
    <t>Westlake Chemical Partners LP</t>
  </si>
  <si>
    <t>WLKP</t>
  </si>
  <si>
    <t>Wintrust Financial Corp.</t>
  </si>
  <si>
    <t>WTFC</t>
  </si>
  <si>
    <t>Appendix C - "Frozen Angels"</t>
  </si>
  <si>
    <t>Listed below are companies that had increased their dividends for at least 5 years before paying the same amount</t>
  </si>
  <si>
    <t>in back-to-back years (a dividend "freeze"), but have since resumed increases. Years in parentheses indicate that no</t>
  </si>
  <si>
    <t>increase was declared, but total paid is higher than previous year.</t>
  </si>
  <si>
    <t>Companies will be removed for subsequent freezes or cuts.</t>
  </si>
  <si>
    <t>Companies will also be removed when they return to Challenger status (5 years of higher dividends).</t>
  </si>
  <si>
    <t>Increases in:</t>
  </si>
  <si>
    <t>Subsequent</t>
  </si>
  <si>
    <t>Increases (Current)</t>
  </si>
  <si>
    <t>out of last</t>
  </si>
  <si>
    <t>2016, 2017</t>
  </si>
  <si>
    <t>FY17</t>
  </si>
  <si>
    <t>2015, 2016, 2017</t>
  </si>
  <si>
    <t>ConAgra Brands Inc.</t>
  </si>
  <si>
    <t>FY16, FY17</t>
  </si>
  <si>
    <t>CBCO</t>
  </si>
  <si>
    <t>2015, 2016, 2017, '18</t>
  </si>
  <si>
    <t>FY17,FY18</t>
  </si>
  <si>
    <t>Added column for 2017 Dividends Paid and initially populated at current rates</t>
  </si>
  <si>
    <t>Updated formula for Regular Dividends Paid over 19 years (1999-2017, inclusive)</t>
  </si>
  <si>
    <t>Added column for '17 vs. '16 Dividends, extended range of Simple Average, Standard Deviation</t>
  </si>
  <si>
    <t>Changed Dividend Growth Rate calculations from 2016 to 2017 Dividends Paid</t>
  </si>
  <si>
    <t>Began re-population of 2017 Dividends Paid column with actual amounts</t>
  </si>
  <si>
    <t>Completed population of 2017 Dividends Paid column with actual figures</t>
  </si>
  <si>
    <t>CARO</t>
  </si>
  <si>
    <t>C26</t>
  </si>
  <si>
    <t>RVSB</t>
  </si>
  <si>
    <t>Investar Holding Corp.</t>
  </si>
  <si>
    <t>ISTR</t>
  </si>
  <si>
    <t>2016=2015, Incr. 2018</t>
  </si>
  <si>
    <t>Guaranty Federal Bancshares</t>
  </si>
  <si>
    <t>GFED</t>
  </si>
  <si>
    <t>Pathfinder Bancorp Inc.</t>
  </si>
  <si>
    <t>PBHC</t>
  </si>
  <si>
    <t>Summit Bancshares Inc.</t>
  </si>
  <si>
    <t>SMAL</t>
  </si>
  <si>
    <t>Spun AbbVie, 2018 Challenger</t>
  </si>
  <si>
    <t>Acq'd by Becton Dickinson &amp; Co.</t>
  </si>
  <si>
    <t>WPP</t>
  </si>
  <si>
    <t>Input 2017 number of companies by streak length data in CCC Aging (on Summary tab)</t>
  </si>
  <si>
    <t>YTD</t>
  </si>
  <si>
    <t>//\\</t>
  </si>
  <si>
    <t>\\//</t>
  </si>
  <si>
    <t>Nov18</t>
  </si>
  <si>
    <t>Removed notations for multiple increases in 2017 (&amp;) and 2018=Year # (for 2017 file)</t>
  </si>
  <si>
    <t>Added Red color to No. of Years for streaks extended by default (potential 2018 Freezes)</t>
  </si>
  <si>
    <t>Added Preliminary 2018 column (AS) to CCC Aging (on Summary tab)</t>
  </si>
  <si>
    <t>&amp;=Multiple Increases in year shown</t>
  </si>
  <si>
    <t>ALG</t>
  </si>
  <si>
    <t>Also MKCV</t>
  </si>
  <si>
    <t>Adj/Split</t>
  </si>
  <si>
    <t>RecDat Streak</t>
  </si>
  <si>
    <t>Est Dates</t>
  </si>
  <si>
    <t>Acquired by Business First Bancs.</t>
  </si>
  <si>
    <t>SYNNEX Corp.</t>
  </si>
  <si>
    <t>Cut '17, Incr. '18</t>
  </si>
  <si>
    <t>2016=2015, Incr 2017,Bg Acqd</t>
  </si>
  <si>
    <t>Antero Midstream Partners LP</t>
  </si>
  <si>
    <t>Ladder Capital Corp.</t>
  </si>
  <si>
    <t>Cleared faulty graphs from Summary tab</t>
  </si>
  <si>
    <t>Gladstone Land Corp.</t>
  </si>
  <si>
    <t>LAND</t>
  </si>
  <si>
    <t>Rice Midstream Partners LP</t>
  </si>
  <si>
    <t>RMP</t>
  </si>
  <si>
    <t>EQT GP Holdings LP</t>
  </si>
  <si>
    <t>EQGP</t>
  </si>
  <si>
    <t>2017=2016, Incr 2018</t>
  </si>
  <si>
    <t>Green Plains Partners LP</t>
  </si>
  <si>
    <t>GPP</t>
  </si>
  <si>
    <t>Citizens First Corp.</t>
  </si>
  <si>
    <t>CZFC</t>
  </si>
  <si>
    <t>EHC</t>
  </si>
  <si>
    <t>Encompass Health Corp.</t>
  </si>
  <si>
    <t>(was HealthSouth)</t>
  </si>
  <si>
    <t>2018 Challenger</t>
  </si>
  <si>
    <t>2016=2015, Incr. '17, '18</t>
  </si>
  <si>
    <t>2017, 2018</t>
  </si>
  <si>
    <t>United Community Financial Corp.</t>
  </si>
  <si>
    <t>UCFC</t>
  </si>
  <si>
    <t>&amp;</t>
  </si>
  <si>
    <t>2011=2010, incr. '12, '13, '17, '18</t>
  </si>
  <si>
    <t>Harleysville Financial Corp.</t>
  </si>
  <si>
    <t>Marquette National Corp.</t>
  </si>
  <si>
    <t>MNAT</t>
  </si>
  <si>
    <t>Marine Products Corp.</t>
  </si>
  <si>
    <t>MPX</t>
  </si>
  <si>
    <t>Mueller Water Products Inc.</t>
  </si>
  <si>
    <t>MWA</t>
  </si>
  <si>
    <t>Landmark Infrastructure Partners LP</t>
  </si>
  <si>
    <t>LMRK</t>
  </si>
  <si>
    <t>Dominion Energy Midstream Partners LP</t>
  </si>
  <si>
    <t>DM</t>
  </si>
  <si>
    <t>2014=2013, Incr.'15, '16, '17, '18</t>
  </si>
  <si>
    <t>Sturgis Bancorp</t>
  </si>
  <si>
    <t>STBI</t>
  </si>
  <si>
    <t>Shell Midstream Partners LP</t>
  </si>
  <si>
    <t>SHLX</t>
  </si>
  <si>
    <t>BHLB</t>
  </si>
  <si>
    <t>Berkshire Hills Bancorp Inc.</t>
  </si>
  <si>
    <t>Woodward Inc.</t>
  </si>
  <si>
    <t>WWD</t>
  </si>
  <si>
    <t>Spun off YUMC, lower div, Incr '18</t>
  </si>
  <si>
    <t>Incr. 2017, 2018</t>
  </si>
  <si>
    <t>2015=2014, Incr 2018</t>
  </si>
  <si>
    <t>WDFN</t>
  </si>
  <si>
    <t>Woodlands Financial Services Co.</t>
  </si>
  <si>
    <t>CenterState Bank Corp.</t>
  </si>
  <si>
    <t>CSFL</t>
  </si>
  <si>
    <t>Unitil Corp.</t>
  </si>
  <si>
    <t>UTL</t>
  </si>
  <si>
    <t>Incr. 2018</t>
  </si>
  <si>
    <t>Enviva Partners  LP</t>
  </si>
  <si>
    <t>EVA</t>
  </si>
  <si>
    <t>Independent Bank Group Inc.</t>
  </si>
  <si>
    <t>IBTX</t>
  </si>
  <si>
    <t>Dec18</t>
  </si>
  <si>
    <t>Bankwell Financial Group Inc.</t>
  </si>
  <si>
    <t>BWFG</t>
  </si>
  <si>
    <t>2016=2015, Incr 2018</t>
  </si>
  <si>
    <t>Wal-Mart Inc.</t>
  </si>
  <si>
    <t>Community Healthcare Trust Inc.</t>
  </si>
  <si>
    <t>CHCT</t>
  </si>
  <si>
    <t>USD Partners LP</t>
  </si>
  <si>
    <t>USDP</t>
  </si>
  <si>
    <t>FirstService Corp.</t>
  </si>
  <si>
    <t>FSV</t>
  </si>
  <si>
    <t>Gilead Sciences Inc.</t>
  </si>
  <si>
    <t>GILD</t>
  </si>
  <si>
    <t>Brookfield Renewable Partners LP</t>
  </si>
  <si>
    <t>BEP</t>
  </si>
  <si>
    <t>2014=2013,Cut'18,To Merge w/NS</t>
  </si>
  <si>
    <t>2013=2012, Cut '18</t>
  </si>
  <si>
    <t>Incr. in 2017, 2018</t>
  </si>
  <si>
    <t>A27</t>
  </si>
  <si>
    <t>Ireland, US$</t>
  </si>
  <si>
    <t>Enpro Industries Inc.</t>
  </si>
  <si>
    <t>NPO</t>
  </si>
  <si>
    <t>Equinix Inc.</t>
  </si>
  <si>
    <t>EQIX</t>
  </si>
  <si>
    <t>Dicks Sporting Goods Inc.</t>
  </si>
  <si>
    <t>DKS</t>
  </si>
  <si>
    <t>2016=2015, Being Acquired</t>
  </si>
  <si>
    <t>NYLD</t>
  </si>
  <si>
    <t>25¢ Spec-5/15</t>
  </si>
  <si>
    <t>ServisFirst Bancshares Inc.</t>
  </si>
  <si>
    <t>SFBS</t>
  </si>
  <si>
    <t>2012=2011, incr. '13, '14, '17, '18</t>
  </si>
  <si>
    <t>Incr. 2017 *, 2018</t>
  </si>
  <si>
    <t>County Bancorp Inc.</t>
  </si>
  <si>
    <t>ICBK</t>
  </si>
  <si>
    <t>2016, 2017, 2018</t>
  </si>
  <si>
    <t>2010=2009, Incr. 2016, 2017, '18</t>
  </si>
  <si>
    <t>Summit Financial Group Inc.</t>
  </si>
  <si>
    <t>SMMF</t>
  </si>
  <si>
    <t>Natural Health Trends Corp.</t>
  </si>
  <si>
    <t>Saratoga Investment Corp.</t>
  </si>
  <si>
    <t>SAR</t>
  </si>
  <si>
    <t>State Bank Corp.</t>
  </si>
  <si>
    <t>SBAZ</t>
  </si>
  <si>
    <t>Flanigan's Enterprises Inc.</t>
  </si>
  <si>
    <t>BDL</t>
  </si>
  <si>
    <t>2016=2015, Incr. 2017, 2018</t>
  </si>
  <si>
    <t>Jan19</t>
  </si>
  <si>
    <t>BWX Technologies Inc.</t>
  </si>
  <si>
    <t>BWXT</t>
  </si>
  <si>
    <t>Incr 2018</t>
  </si>
  <si>
    <t>Haverty Furniture Companies Inc. A</t>
  </si>
  <si>
    <t>HVT-A</t>
  </si>
  <si>
    <t>Bloomin' Brands Inc.</t>
  </si>
  <si>
    <t>BLMN</t>
  </si>
  <si>
    <t>Cut again '16, incr '17, '18</t>
  </si>
  <si>
    <t>WELL</t>
  </si>
  <si>
    <t>TTEC Holdings Inc.</t>
  </si>
  <si>
    <t>TTEC</t>
  </si>
  <si>
    <t>2018 not Year 8</t>
  </si>
  <si>
    <t>Acquired by Discovery Commun.</t>
  </si>
  <si>
    <t>cut again 8/16, incr. 2017, 2018</t>
  </si>
  <si>
    <t>2016=2015, incr. 2017, 2018</t>
  </si>
  <si>
    <t>2013=2012, Cut 2018</t>
  </si>
  <si>
    <t>Dollar General Corp.</t>
  </si>
  <si>
    <t>DG</t>
  </si>
  <si>
    <t>Owens Realty Mortgage Inc.</t>
  </si>
  <si>
    <t>ORM</t>
  </si>
  <si>
    <t>CareTrust REIT Inc.</t>
  </si>
  <si>
    <t>CTRE</t>
  </si>
  <si>
    <t>Incr '11, '12, then '15, '16, '17, '18</t>
  </si>
  <si>
    <t>Fulton Financial Corp.</t>
  </si>
  <si>
    <t>NBT Bancorp Inc.</t>
  </si>
  <si>
    <t>NBTB</t>
  </si>
  <si>
    <t>Rexford Industrial Realty Inc.</t>
  </si>
  <si>
    <t>REXR</t>
  </si>
  <si>
    <t>Feb19</t>
  </si>
  <si>
    <t>Constellation Brands Inc. A</t>
  </si>
  <si>
    <t>STZ</t>
  </si>
  <si>
    <t>Acquired by First Financial Bancorp</t>
  </si>
  <si>
    <t>Also WSOB</t>
  </si>
  <si>
    <t>Carnival Corp.</t>
  </si>
  <si>
    <t>Carnival plc</t>
  </si>
  <si>
    <t>CCL</t>
  </si>
  <si>
    <t>CUK</t>
  </si>
  <si>
    <t>2017=2016, Being Acquired?</t>
  </si>
  <si>
    <t>Potomac Bancshares Inc.</t>
  </si>
  <si>
    <t>PTBS</t>
  </si>
  <si>
    <t>EstD,10%stk-7/28</t>
  </si>
  <si>
    <t>Acquired by First Mid-Illinois Banc.</t>
  </si>
  <si>
    <t>Cut for 2016, Incr 2018</t>
  </si>
  <si>
    <t>Div. Susp.; Incr. '15, '16, '17, '18</t>
  </si>
  <si>
    <t>Orrstown Financial Services Inc.</t>
  </si>
  <si>
    <t>Monro Inc.</t>
  </si>
  <si>
    <t>Monroe Muffler Brake Inc.</t>
  </si>
  <si>
    <t>Monroe Inc.</t>
  </si>
  <si>
    <t>Hoegh LNG Partners LP</t>
  </si>
  <si>
    <t>HMLP</t>
  </si>
  <si>
    <t>Value Line Inc.</t>
  </si>
  <si>
    <t>VALU</t>
  </si>
  <si>
    <t>Incr. '13, '14; decr. '15, Incr. '16-'18</t>
  </si>
  <si>
    <t>2016=2015, Cut 2017, Incr 2018</t>
  </si>
  <si>
    <t>Franklin Financial Services Inc.</t>
  </si>
  <si>
    <t>FRAF</t>
  </si>
  <si>
    <t>Incr. '12-'14,'16(x2),'17(x2),'18(x2)</t>
  </si>
  <si>
    <t>PB Bancorp Inc.</t>
  </si>
  <si>
    <t>PBBI</t>
  </si>
  <si>
    <t>People's Utah Bancorp</t>
  </si>
  <si>
    <t>PUB</t>
  </si>
  <si>
    <t>GWB</t>
  </si>
  <si>
    <t>Great Western Bancorp Inc.</t>
  </si>
  <si>
    <t>2010=2009, incr 2013, 2018</t>
  </si>
  <si>
    <t>10¢ Spec-5/25</t>
  </si>
  <si>
    <t>Community West Bancshares</t>
  </si>
  <si>
    <t>CWBC</t>
  </si>
  <si>
    <t>ARGO</t>
  </si>
  <si>
    <t>Payouts/</t>
  </si>
  <si>
    <t>Year</t>
  </si>
  <si>
    <t>Special</t>
  </si>
  <si>
    <t>Payouts/Year Added</t>
  </si>
  <si>
    <t>Sector moved adjacent to Industry</t>
  </si>
  <si>
    <t>Record Date, Confidence Factor removed</t>
  </si>
  <si>
    <t>Dividends Paid by Year and Percent Increase by Year moved to new "Historical" sheet</t>
  </si>
  <si>
    <t>Enter the Ticker Symbol(s) of interest into Column B. All other fields will automatically populate.</t>
  </si>
  <si>
    <t>India</t>
  </si>
  <si>
    <t>CQH</t>
  </si>
  <si>
    <t>CTO</t>
  </si>
  <si>
    <t>MFC</t>
  </si>
  <si>
    <t>Cheniere Energy Partners LP Holdings LLC</t>
  </si>
  <si>
    <t>Consolidated-Tomoka Land Co.</t>
  </si>
  <si>
    <t>Manulife Financial Corporation</t>
  </si>
  <si>
    <t>Primoris Services Corporation</t>
  </si>
  <si>
    <t>Timken Company (The)</t>
  </si>
  <si>
    <t>A2</t>
  </si>
  <si>
    <t>C2</t>
  </si>
  <si>
    <t>JlDc</t>
  </si>
  <si>
    <t>Chemicals</t>
  </si>
  <si>
    <t>Adj/split</t>
  </si>
  <si>
    <t>Numbers in Blue directly from Finviz</t>
  </si>
  <si>
    <t>NY</t>
  </si>
  <si>
    <t>Est-5yr</t>
  </si>
  <si>
    <t>Historical Information</t>
  </si>
  <si>
    <t>Adj. Split</t>
  </si>
  <si>
    <t>HEICO Corp.</t>
  </si>
  <si>
    <t>HEI</t>
  </si>
  <si>
    <t>Hawthorn Bancshares Inc.</t>
  </si>
  <si>
    <t>HWBK</t>
  </si>
  <si>
    <t>OZK</t>
  </si>
  <si>
    <t xml:space="preserve">To add more rows: Select a row above. Copy and paste the entire row below. </t>
  </si>
  <si>
    <t>MS</t>
  </si>
  <si>
    <t>SWKS</t>
  </si>
  <si>
    <t>HCKT</t>
  </si>
  <si>
    <t>Bank of America Corp</t>
  </si>
  <si>
    <t>Morgan Stanley</t>
  </si>
  <si>
    <t>Simpsom Manufacturing Co.</t>
  </si>
  <si>
    <t>Information Technology</t>
  </si>
  <si>
    <t>The Hackett Group Inc.</t>
  </si>
  <si>
    <t>Home Federal Bancorp Inc. of Louisiana</t>
  </si>
  <si>
    <t>B5</t>
  </si>
  <si>
    <t>Current</t>
  </si>
  <si>
    <t>Previous</t>
  </si>
  <si>
    <t>Annualized</t>
  </si>
  <si>
    <t>DEG=Dividend to Earnings Growth; A/D=Acceleration/Deceleration; DGR=Dividend Growth Rate</t>
  </si>
  <si>
    <t>EPS=Earnings Per Share; P/E=Price/Earnings Per Share; TTM=Trailing Twelve Months; FYE=Fiscal Year End; MRQ=Most Recent Quarter; ROE = Return on Equity</t>
  </si>
  <si>
    <t>Last increased on:</t>
  </si>
  <si>
    <t>Last Increased on:</t>
  </si>
  <si>
    <t>Reorganized data to consolidate Dividend Information</t>
  </si>
  <si>
    <t>http://dripinvesting.org/Tools/Tools.asp</t>
  </si>
  <si>
    <t>Switch to quarterly div</t>
  </si>
  <si>
    <t>Can,US$</t>
  </si>
  <si>
    <t>MSCI</t>
  </si>
  <si>
    <t>SGC</t>
  </si>
  <si>
    <t>MSCI Inc.</t>
  </si>
  <si>
    <t>TFS Financial Corporation</t>
  </si>
  <si>
    <t>Carolina Financial Corp</t>
  </si>
  <si>
    <t>Maiden Holdings Ltd.</t>
  </si>
  <si>
    <t>MHLD</t>
  </si>
  <si>
    <t>Abaxis Inc.</t>
  </si>
  <si>
    <t>ABAX</t>
  </si>
  <si>
    <t>Acquired by Zoetis</t>
  </si>
  <si>
    <t>Capella Education Company</t>
  </si>
  <si>
    <t>CPLA</t>
  </si>
  <si>
    <t>Merged with Strayer to form Strategic Education</t>
  </si>
  <si>
    <t>DPS</t>
  </si>
  <si>
    <t>Dr Pepper Snapple Group</t>
  </si>
  <si>
    <t>Merged with Keurig to form Keurig Dr Pepper</t>
  </si>
  <si>
    <t>FNB Bancorp</t>
  </si>
  <si>
    <t>FNBG</t>
  </si>
  <si>
    <t>Acquired by Trico Bancshares</t>
  </si>
  <si>
    <t>Infinity Property &amp; Casualty</t>
  </si>
  <si>
    <t>IPCC</t>
  </si>
  <si>
    <t>Acquired by Kemper</t>
  </si>
  <si>
    <t>WGL Holdings Inc.</t>
  </si>
  <si>
    <t>WGL</t>
  </si>
  <si>
    <t>Acquired by Altgas</t>
  </si>
  <si>
    <t>Tallgrass Energy Partners LP</t>
  </si>
  <si>
    <t>TEP</t>
  </si>
  <si>
    <t>Acquired by Tallgras Energy GP</t>
  </si>
  <si>
    <t>Finish Line Inc. (The)</t>
  </si>
  <si>
    <t>FINL</t>
  </si>
  <si>
    <t>Acquired by JD Sports Fashion</t>
  </si>
  <si>
    <t>DDR Corp</t>
  </si>
  <si>
    <t>DDR</t>
  </si>
  <si>
    <t>Xerox Corp.</t>
  </si>
  <si>
    <t>XRX</t>
  </si>
  <si>
    <t>SCANA Corp.</t>
  </si>
  <si>
    <t>SCG</t>
  </si>
  <si>
    <t>Westar Energy</t>
  </si>
  <si>
    <t>WR</t>
  </si>
  <si>
    <t>Great Plains Energy Inc.</t>
  </si>
  <si>
    <t>GXP</t>
  </si>
  <si>
    <t>Merged with Great Plains Energy to form Evergy</t>
  </si>
  <si>
    <t>Merged with Westar Energy to form Evergy</t>
  </si>
  <si>
    <t>Superior Group of Companies Inc.</t>
  </si>
  <si>
    <t>CWEN</t>
  </si>
  <si>
    <t>Clearway Energy Inc.</t>
  </si>
  <si>
    <t>WYND</t>
  </si>
  <si>
    <t>Wyndham Destinations Inc.</t>
  </si>
  <si>
    <t>Logitech International</t>
  </si>
  <si>
    <t>Sep</t>
  </si>
  <si>
    <t>Masco Corp</t>
  </si>
  <si>
    <t>PS Business Parks Inc</t>
  </si>
  <si>
    <t>Switz, CHF</t>
  </si>
  <si>
    <t>Promotions:</t>
  </si>
  <si>
    <t>EVRG</t>
  </si>
  <si>
    <t>Evergy Inc</t>
  </si>
  <si>
    <t>Merger of WR and GXP</t>
  </si>
  <si>
    <t>OTC</t>
  </si>
  <si>
    <t>Streak Began</t>
  </si>
  <si>
    <t>Streak</t>
  </si>
  <si>
    <t>Began</t>
  </si>
  <si>
    <t>Recessions</t>
  </si>
  <si>
    <t>Survived</t>
  </si>
  <si>
    <t xml:space="preserve">Indicates a security that is traded "over-the-counter." </t>
  </si>
  <si>
    <t>Such securities typically have low liquidity and high bid-ask spreads.</t>
  </si>
  <si>
    <t>Year the current dividend growth streak started. (This may not be the year the dividend was initiated, for</t>
  </si>
  <si>
    <t>example if the dividend was cut or frozen and subsequently increased a new streak is started)</t>
  </si>
  <si>
    <t>Recessions Survived</t>
  </si>
  <si>
    <t>Number of recessions the dividend growth streak has survived. For the purposes of this metric, the</t>
  </si>
  <si>
    <t>following years are defined as beginnings of recessions: 1953, 1958, 1960, 1970, 1973, 1980, 1990, 2001, 2008</t>
  </si>
  <si>
    <t>Spirit Realty Capital</t>
  </si>
  <si>
    <t>Spinoff/Div cut</t>
  </si>
  <si>
    <t>Acquired by Brookfield Property Partners</t>
  </si>
  <si>
    <t>Acquired by AXA</t>
  </si>
  <si>
    <t>Acquired by Mackinac Financial</t>
  </si>
  <si>
    <t>Dropped coverage of Fundamental Data for OTC stocks</t>
  </si>
  <si>
    <t>Added "Streak Began" and "Recessions Survived" Columns</t>
  </si>
  <si>
    <t>Wyndham Destinations</t>
  </si>
  <si>
    <t>Wyndham Worldwide Corp</t>
  </si>
  <si>
    <t>NRG Yield Inc</t>
  </si>
  <si>
    <t>Clearway Energy Inc</t>
  </si>
  <si>
    <t>Great Plains Energy</t>
  </si>
  <si>
    <t>merger</t>
  </si>
  <si>
    <t>Apr18</t>
  </si>
  <si>
    <t>Averages for All</t>
  </si>
  <si>
    <t>book value per share). Book value per share is derived by dividing the Price/Book Value ratio in column AF into the current price</t>
  </si>
  <si>
    <t>in column I. The actual Graham number is not shown, but is divided into the current price in order to produce a premium or</t>
  </si>
  <si>
    <t>to be declared. Note that Ex-Dividend Dates are always one trading day prior to the Record Date.</t>
  </si>
  <si>
    <t>and other company-specific information.</t>
  </si>
  <si>
    <t>Year, upcoming splits, spin-offs, or acquisitions (by another company), companies that are based outside the United States</t>
  </si>
  <si>
    <t>Historical Data</t>
  </si>
  <si>
    <t>(removed, See Appendix A below)</t>
  </si>
  <si>
    <t>OCFC</t>
  </si>
  <si>
    <t>Ameren Corp</t>
  </si>
  <si>
    <t>Crown Castle International Corp</t>
  </si>
  <si>
    <t>Dolby Laboratories Inc</t>
  </si>
  <si>
    <t>OceanFirst Financial Corp</t>
  </si>
  <si>
    <t>C1</t>
  </si>
  <si>
    <t>10¢Spec 10/21</t>
  </si>
  <si>
    <t>2018=2017</t>
  </si>
  <si>
    <t>ET</t>
  </si>
  <si>
    <t>Energy Transfer LP</t>
  </si>
  <si>
    <t>Acquired by Energy Transfer Equity</t>
  </si>
  <si>
    <t xml:space="preserve">Acquired by People’s United Financial </t>
  </si>
  <si>
    <t>Acquired by Marathon Petroleum Corp</t>
  </si>
  <si>
    <t>Acquired by BOK Financial</t>
  </si>
  <si>
    <t>Acquired by Cheniere Energy Inc</t>
  </si>
  <si>
    <t>Acquired by Synnex Corp</t>
  </si>
  <si>
    <t>Life Sciences Tools &amp; Services</t>
  </si>
  <si>
    <t>Specialty Retail</t>
  </si>
  <si>
    <t>Technology Hardware, Storage &amp; Peripherals</t>
  </si>
  <si>
    <t>Real Estate</t>
  </si>
  <si>
    <t>Equity Real Estate Investment Trusts (REITs)</t>
  </si>
  <si>
    <t>Health Care Providers &amp; Services</t>
  </si>
  <si>
    <t>Commercial Services &amp; Supplies</t>
  </si>
  <si>
    <t>Mortgage Real Estate Investment Trusts (REITs)</t>
  </si>
  <si>
    <t>Health Care Equipment &amp; Supplies</t>
  </si>
  <si>
    <t>IT Services</t>
  </si>
  <si>
    <t>Semiconductors &amp; Semiconductor Equipment</t>
  </si>
  <si>
    <t>Food Products</t>
  </si>
  <si>
    <t>Multi-Utilities</t>
  </si>
  <si>
    <t>Electric Utilities</t>
  </si>
  <si>
    <t>Independent Power and Renewable Electricity Producers</t>
  </si>
  <si>
    <t>Thrifts &amp; Mortgage Finance</t>
  </si>
  <si>
    <t>Trading Companies &amp; Distributors</t>
  </si>
  <si>
    <t>Auto Components</t>
  </si>
  <si>
    <t>Capital Markets</t>
  </si>
  <si>
    <t>Food &amp; Staples Retailing</t>
  </si>
  <si>
    <t>Oil, Gas &amp; Consumable Fuels</t>
  </si>
  <si>
    <t>Electronic Equipment, Instruments &amp; Components</t>
  </si>
  <si>
    <t>Banks</t>
  </si>
  <si>
    <t>Gas Utilities</t>
  </si>
  <si>
    <t>Water Utilities</t>
  </si>
  <si>
    <t>Containers &amp; Packaging</t>
  </si>
  <si>
    <t>Communication Services</t>
  </si>
  <si>
    <t>Consumer Finance</t>
  </si>
  <si>
    <t>Aerospace &amp; Defense</t>
  </si>
  <si>
    <t>Leisure Products</t>
  </si>
  <si>
    <t>Beverages</t>
  </si>
  <si>
    <t>Multiline Retail</t>
  </si>
  <si>
    <t>Pharmaceuticals</t>
  </si>
  <si>
    <t>Real Estate Management &amp; Development</t>
  </si>
  <si>
    <t>Household Durables</t>
  </si>
  <si>
    <t>Diversified Telecommunication Services</t>
  </si>
  <si>
    <t>Hotels, Restaurants &amp; Leisure</t>
  </si>
  <si>
    <t>Household Products</t>
  </si>
  <si>
    <t>Air Freight &amp; Logistics</t>
  </si>
  <si>
    <t>Metals &amp; Mining</t>
  </si>
  <si>
    <t>Road &amp; Rail</t>
  </si>
  <si>
    <t>Textiles, Apparel &amp; Luxury Goods</t>
  </si>
  <si>
    <t>Distributors</t>
  </si>
  <si>
    <t>Communications Equipment</t>
  </si>
  <si>
    <t>Industrial Conglomerates</t>
  </si>
  <si>
    <t>Professional Services</t>
  </si>
  <si>
    <t>Electrical Equipment</t>
  </si>
  <si>
    <t>Internet &amp; Direct Marketing Retail</t>
  </si>
  <si>
    <t>Construction &amp; Engineering</t>
  </si>
  <si>
    <t>Paper &amp; Forest Products</t>
  </si>
  <si>
    <t>Automobiles</t>
  </si>
  <si>
    <t>Software</t>
  </si>
  <si>
    <t>Marine</t>
  </si>
  <si>
    <t>Diversified Consumer Services</t>
  </si>
  <si>
    <t>Wireless Telecommunication Services</t>
  </si>
  <si>
    <t>Construction Materials</t>
  </si>
  <si>
    <t>Aramark Services Inc.</t>
  </si>
  <si>
    <t>New Media</t>
  </si>
  <si>
    <t>Gaming and Leisure Properties</t>
  </si>
  <si>
    <t>Acquired by Conagra Brands</t>
  </si>
  <si>
    <t>Linde Plc</t>
  </si>
  <si>
    <t>LIN</t>
  </si>
  <si>
    <t>Updated Sector and Industry classifications</t>
  </si>
  <si>
    <t>Bermuda,US$, Adj. Stk Div.</t>
  </si>
  <si>
    <t>PX</t>
  </si>
  <si>
    <t>Praxair Inc.</t>
  </si>
  <si>
    <t>Bank OZK</t>
  </si>
  <si>
    <t>20 yrs</t>
  </si>
  <si>
    <t>D.R. Horton Inc</t>
  </si>
  <si>
    <t>Interdigital Inc</t>
  </si>
  <si>
    <t>ROA</t>
  </si>
  <si>
    <t>Adj Split</t>
  </si>
  <si>
    <t>2018 = Year 7</t>
  </si>
  <si>
    <t>2018 = Year 13</t>
  </si>
  <si>
    <t>2018 = Year 6</t>
  </si>
  <si>
    <t>2018 = Year 10</t>
  </si>
  <si>
    <t>Dividend suspended</t>
  </si>
  <si>
    <t>2018 = Year 8</t>
  </si>
  <si>
    <t>2018 = Year 27</t>
  </si>
  <si>
    <t>Adj Stock dividend</t>
  </si>
  <si>
    <t>Added TTM ROA</t>
  </si>
  <si>
    <t>TTM ROA</t>
  </si>
  <si>
    <t>shows the trailing twelve months' rate of return on assets</t>
  </si>
  <si>
    <t>Averages by Sector</t>
  </si>
  <si>
    <t>Numbers in Gray last updated 1/31/2019</t>
  </si>
  <si>
    <t>Go private</t>
  </si>
  <si>
    <t>Acquired by Takeda</t>
  </si>
  <si>
    <t>Acquired by Valero Energy Corp</t>
  </si>
  <si>
    <t>Notes: Includes Incorrect Additions and Reinstatements</t>
  </si>
  <si>
    <t>Added Averages by Sector</t>
  </si>
  <si>
    <t>Updated Dividend Growth Model formulas</t>
  </si>
  <si>
    <t>Updated Dividend Growth Rate formulas</t>
  </si>
  <si>
    <t>Updated Historical data with 2018 dividends</t>
  </si>
  <si>
    <t>Riverview Bancorp Inc</t>
  </si>
  <si>
    <t>CDK Global Inc</t>
  </si>
  <si>
    <t>Alamo Group Inc</t>
  </si>
  <si>
    <t>Acquired by Independent Bank Group</t>
  </si>
  <si>
    <t>Formerly OZRK</t>
  </si>
  <si>
    <t>B6</t>
  </si>
  <si>
    <t>C9</t>
  </si>
  <si>
    <t>Acquired by Western Gas Equity Partners LP</t>
  </si>
  <si>
    <t>Acquired by CenterPoint Energy</t>
  </si>
  <si>
    <t>The Dividend Champions List</t>
  </si>
  <si>
    <t>A Resource For Dividend Growth Investors</t>
  </si>
  <si>
    <t>A monthly publication tracking companies with a history of consistently increasing their dividends</t>
  </si>
  <si>
    <t>Created by David Fish</t>
  </si>
  <si>
    <t>Updated by Justin Law</t>
  </si>
  <si>
    <t>To be included on the list, a company must be consistently increasing its calendar year dividend payout for at least the past 5 years</t>
  </si>
  <si>
    <t>Added Title page</t>
  </si>
  <si>
    <t>A7</t>
  </si>
  <si>
    <t>AprOct</t>
  </si>
  <si>
    <t>Apr</t>
  </si>
  <si>
    <t>Western Midstream Partners LP</t>
  </si>
  <si>
    <t>Acquired by Arclight Energy Partners</t>
  </si>
  <si>
    <t>Acquired by Fifth Third Bancorp</t>
  </si>
  <si>
    <t>Mar19</t>
  </si>
  <si>
    <t>A3</t>
  </si>
  <si>
    <t>Tallgrass Energy LP</t>
  </si>
  <si>
    <t>TGE</t>
  </si>
  <si>
    <t>Acquired by Ready Capital</t>
  </si>
  <si>
    <t>Apr19</t>
  </si>
  <si>
    <t>AUB</t>
  </si>
  <si>
    <t>Atlantic Union Bankshares Corp.</t>
  </si>
  <si>
    <t>May19</t>
  </si>
  <si>
    <t>CVBF</t>
  </si>
  <si>
    <t>EFSC</t>
  </si>
  <si>
    <t>HLI</t>
  </si>
  <si>
    <t>Houlihan Lokey, Inc.</t>
  </si>
  <si>
    <t>Enterprise Financial Services Corp</t>
  </si>
  <si>
    <t>CVB Financial Corp.</t>
  </si>
  <si>
    <t>Acquired by Amcor</t>
  </si>
  <si>
    <t>Jun19</t>
  </si>
  <si>
    <t>LHX</t>
  </si>
  <si>
    <t>L3Harris Technologies Inc</t>
  </si>
  <si>
    <t>Merged with Harris Corp to form L3Harris</t>
  </si>
  <si>
    <t>Adj. Spinoff</t>
  </si>
  <si>
    <t>Warnings:</t>
  </si>
  <si>
    <t>Jul19</t>
  </si>
  <si>
    <t>Star Group LP</t>
  </si>
  <si>
    <t>Citigroup Inc</t>
  </si>
  <si>
    <t>C</t>
  </si>
  <si>
    <t>KBAL</t>
  </si>
  <si>
    <t>Kimball International Inc.</t>
  </si>
  <si>
    <t>Citigroup Inc.</t>
  </si>
  <si>
    <t>Acquired by MPLX LP</t>
  </si>
  <si>
    <t>TCF Financial Corp.</t>
  </si>
  <si>
    <t>TCF</t>
  </si>
  <si>
    <t>GL</t>
  </si>
  <si>
    <t>Globe Life Inc</t>
  </si>
  <si>
    <t>Spinoff IAA, lowered div</t>
  </si>
  <si>
    <t>Global Life Inc</t>
  </si>
  <si>
    <t>Aug19</t>
  </si>
  <si>
    <t>Wabtech Corp.</t>
  </si>
  <si>
    <t>STOR</t>
  </si>
  <si>
    <t>NSA</t>
  </si>
  <si>
    <t>National Storage Affiliates Trust</t>
  </si>
  <si>
    <t>STORE Capital Corp</t>
  </si>
  <si>
    <t>Acquired by Employers Mutual Casualty Co</t>
  </si>
  <si>
    <t>Acquired by UGI Corp</t>
  </si>
  <si>
    <t>Sep19</t>
  </si>
  <si>
    <t>NXRT</t>
  </si>
  <si>
    <t>ETR</t>
  </si>
  <si>
    <t>NexPoint Residential Trust Inc.</t>
  </si>
  <si>
    <t>Entergy Corporation</t>
  </si>
  <si>
    <t>Acquired by SJW Group</t>
  </si>
  <si>
    <t>SVC</t>
  </si>
  <si>
    <t>Service Properties Trust</t>
  </si>
  <si>
    <t>Acquired by HGGC</t>
  </si>
  <si>
    <t>Acquired by NASCAR Holdings Inc</t>
  </si>
  <si>
    <t>Oct19</t>
  </si>
  <si>
    <t>Acquired by Prosperity Bancshares</t>
  </si>
  <si>
    <t>Nov19</t>
  </si>
  <si>
    <t>2019=Year 7</t>
  </si>
  <si>
    <t>2019=Year 6</t>
  </si>
  <si>
    <t>2019=Year 9</t>
  </si>
  <si>
    <t>2019=Year 8</t>
  </si>
  <si>
    <t>2019=Year 17</t>
  </si>
  <si>
    <t>2019=Year 11</t>
  </si>
  <si>
    <t>2019=Year 10</t>
  </si>
  <si>
    <t>Gannett Co., Inc</t>
  </si>
  <si>
    <t>2019=Year 48</t>
  </si>
  <si>
    <t>Truist Financial Corp</t>
  </si>
  <si>
    <t>TFC</t>
  </si>
  <si>
    <t>Merged with BB&amp;T to form Truist Financial Corp</t>
  </si>
  <si>
    <t>BB&amp;T Corp</t>
  </si>
  <si>
    <t>GCBC</t>
  </si>
  <si>
    <t>DRE</t>
  </si>
  <si>
    <t>CGNX</t>
  </si>
  <si>
    <t>CABO</t>
  </si>
  <si>
    <t>HXL</t>
  </si>
  <si>
    <t>BPOP</t>
  </si>
  <si>
    <t>ENR</t>
  </si>
  <si>
    <t>BSM</t>
  </si>
  <si>
    <t>WERN</t>
  </si>
  <si>
    <t>NNI</t>
  </si>
  <si>
    <t>NRC</t>
  </si>
  <si>
    <t>KRNY</t>
  </si>
  <si>
    <t>CNXM</t>
  </si>
  <si>
    <t>AMNB</t>
  </si>
  <si>
    <t>AJX</t>
  </si>
  <si>
    <t>FDBC</t>
  </si>
  <si>
    <t>SHBI</t>
  </si>
  <si>
    <t>HPE</t>
  </si>
  <si>
    <t>MED</t>
  </si>
  <si>
    <t>UBP</t>
  </si>
  <si>
    <t>Greene County Bancorp, Inc.</t>
  </si>
  <si>
    <t>Carnival Corporation &amp; Plc</t>
  </si>
  <si>
    <t>Duke Realty Corporation</t>
  </si>
  <si>
    <t>11/14/2019</t>
  </si>
  <si>
    <t>11/29/2019</t>
  </si>
  <si>
    <t>12/10/2019</t>
  </si>
  <si>
    <t>1/2/2020</t>
  </si>
  <si>
    <t>12/26/2019</t>
  </si>
  <si>
    <t>2/6/2020</t>
  </si>
  <si>
    <t>C5</t>
  </si>
  <si>
    <t>A1</t>
  </si>
  <si>
    <t>B7</t>
  </si>
  <si>
    <t>Cognex Corporation</t>
  </si>
  <si>
    <t>Cable One, Inc.</t>
  </si>
  <si>
    <t>Hexcel Corporation</t>
  </si>
  <si>
    <t>Popular, Inc.</t>
  </si>
  <si>
    <t>Energizer Holdings, Inc.</t>
  </si>
  <si>
    <t>Black Stone Minerals, L.P.</t>
  </si>
  <si>
    <t>Werner Enterprises, Inc.</t>
  </si>
  <si>
    <t>Nelnet, Inc.</t>
  </si>
  <si>
    <t>Ladder Capital Corp</t>
  </si>
  <si>
    <t>Mueller Water Products, Inc.</t>
  </si>
  <si>
    <t>National Research Corporation</t>
  </si>
  <si>
    <t>Kearny Financial Corp.</t>
  </si>
  <si>
    <t>Meridian Bancorp, Inc.</t>
  </si>
  <si>
    <t>CNX Midstream Partners LP</t>
  </si>
  <si>
    <t>American National Bankshares Inc.</t>
  </si>
  <si>
    <t>Summit Financial Group, Inc.</t>
  </si>
  <si>
    <t>Great Ajax Corp.</t>
  </si>
  <si>
    <t>Fidelity D &amp; D Bancorp, Inc.</t>
  </si>
  <si>
    <t>Shore Bancshares, Inc.</t>
  </si>
  <si>
    <t>Pathfinder Bancorp, Inc.</t>
  </si>
  <si>
    <t>Hewlett Packard Enterprise Company</t>
  </si>
  <si>
    <t>Medifast, Inc.</t>
  </si>
  <si>
    <t>Urstadt Biddle Properties Inc.</t>
  </si>
  <si>
    <t>Acquired by WesBanco</t>
  </si>
  <si>
    <t>Numbers in Gray last updated 12/31/2019</t>
  </si>
  <si>
    <t>Last updated 12/31/2019</t>
  </si>
  <si>
    <t>2019=Year 5</t>
  </si>
  <si>
    <t>Updated Historical data with 2019 dividends</t>
  </si>
  <si>
    <t>'99-'19</t>
  </si>
  <si>
    <t>EXC</t>
  </si>
  <si>
    <t>ALLY</t>
  </si>
  <si>
    <t>IBKC</t>
  </si>
  <si>
    <t>Ally Financial Inc.</t>
  </si>
  <si>
    <t>Charles Schwab Corporation</t>
  </si>
  <si>
    <t>Exelon Corporation</t>
  </si>
  <si>
    <t>IBERIABANK Corporation</t>
  </si>
  <si>
    <t>Acquired by OceanFirst Financial</t>
  </si>
  <si>
    <t>Jan20</t>
  </si>
  <si>
    <t>Dec19</t>
  </si>
  <si>
    <t>©2020 All Rights Reserved. This listing is intended for personal, non-commercial use only.</t>
  </si>
  <si>
    <t>WTRG</t>
  </si>
  <si>
    <t>Essential Utilities Inc.</t>
  </si>
  <si>
    <t>Aqua America</t>
  </si>
  <si>
    <t>Name/Symbol change</t>
  </si>
  <si>
    <t>GRA</t>
  </si>
  <si>
    <t>KNSL</t>
  </si>
  <si>
    <t>MSBI</t>
  </si>
  <si>
    <t>FCCY</t>
  </si>
  <si>
    <t>HTH</t>
  </si>
  <si>
    <t>W. R. Grace &amp; Co.</t>
  </si>
  <si>
    <t>Kinsale Capital Group, Inc.</t>
  </si>
  <si>
    <t>Midland States Bancorp, Inc.</t>
  </si>
  <si>
    <t>1st Constitution Bancorp</t>
  </si>
  <si>
    <t>Hilltop Holdings Inc.</t>
  </si>
  <si>
    <t>Merged with First Defiance Financial Corp</t>
  </si>
  <si>
    <t>Feb20</t>
  </si>
  <si>
    <t>MGP</t>
  </si>
  <si>
    <t>CCMP</t>
  </si>
  <si>
    <t>SKYW</t>
  </si>
  <si>
    <t>EIG</t>
  </si>
  <si>
    <t>SYX</t>
  </si>
  <si>
    <t>MGM Growth Properties LLC</t>
  </si>
  <si>
    <t>BWX Technologies, Inc.</t>
  </si>
  <si>
    <t>Cabot Microelectronics Corporation</t>
  </si>
  <si>
    <t>SkyWest, Inc.</t>
  </si>
  <si>
    <t>Employers Holdings, Inc.</t>
  </si>
  <si>
    <t>Systemax Inc.</t>
  </si>
  <si>
    <t>Mar20</t>
  </si>
  <si>
    <t>Trane Technologies</t>
  </si>
  <si>
    <t>TT</t>
  </si>
  <si>
    <t>Ingersroll Rand</t>
  </si>
  <si>
    <t>20 Yrs Reg Dividends</t>
  </si>
  <si>
    <t>©2007-2020 All Rights Reserved. This listing is intended for personal, non-commercial use only.</t>
  </si>
  <si>
    <t>RGP</t>
  </si>
  <si>
    <t>Acquired by Marubeni and Mizuho Leasing</t>
  </si>
  <si>
    <t>Acquired by Blackstone Infrastructure Partners</t>
  </si>
  <si>
    <t>Acquired by First Bancshares, Inc</t>
  </si>
  <si>
    <t>RTX</t>
  </si>
  <si>
    <t>Raytheon Technologies</t>
  </si>
  <si>
    <t>2019=Year 26; spinoff + merger</t>
  </si>
  <si>
    <t>Merged with United Technologies</t>
  </si>
  <si>
    <t>Merged with Northwest Bancshares Inc</t>
  </si>
  <si>
    <t>To Contender</t>
  </si>
  <si>
    <t>Apr20</t>
  </si>
  <si>
    <t>Adj: switch to monthly div</t>
  </si>
  <si>
    <t>May20</t>
  </si>
  <si>
    <t>Jun20</t>
  </si>
  <si>
    <t>Acquired by Cambridge Bancorp</t>
  </si>
  <si>
    <t>PFC</t>
  </si>
  <si>
    <t>Premier Bank</t>
  </si>
  <si>
    <t>Acquired by South State Corporation</t>
  </si>
  <si>
    <t>Acquired by First Horizon National</t>
  </si>
  <si>
    <t>Acquired by WillScot</t>
  </si>
  <si>
    <t>AVNT</t>
  </si>
  <si>
    <t>Avient Corporation</t>
  </si>
  <si>
    <t>Avient Corp.</t>
  </si>
  <si>
    <t>ALTA</t>
  </si>
  <si>
    <t>Altabancorp</t>
  </si>
  <si>
    <t>Acquired by Infrastructure Investment Fund</t>
  </si>
  <si>
    <t>Jul20</t>
  </si>
  <si>
    <t>LCI Industries</t>
  </si>
  <si>
    <t>LCII</t>
  </si>
  <si>
    <t>Kilroy Realty Corporation</t>
  </si>
  <si>
    <t>KRC</t>
  </si>
  <si>
    <t>Canada CAD</t>
  </si>
  <si>
    <t>Acquired by Franklin Templeton</t>
  </si>
  <si>
    <t>Aug20</t>
  </si>
  <si>
    <t>FMNB</t>
  </si>
  <si>
    <t>Martin Marietta Materials, Inc.</t>
  </si>
  <si>
    <t>Farmers National Banc Corp.</t>
  </si>
  <si>
    <t>Sep20</t>
  </si>
  <si>
    <t>Simpson Manufacturing Co.</t>
  </si>
  <si>
    <t>CRAI</t>
  </si>
  <si>
    <t>PRGS</t>
  </si>
  <si>
    <t>CRA International, Inc.</t>
  </si>
  <si>
    <t>Progress Software Corporation</t>
  </si>
  <si>
    <t>Peoples Bancorp Inc.</t>
  </si>
  <si>
    <t>Oct20</t>
  </si>
  <si>
    <t>Acquired by Charles Schwab Corporation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</si>
</sst>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64" formatCode="m/d/yy"/>
    <numFmt numFmtId="165" formatCode="0.0000"/>
    <numFmt numFmtId="166" formatCode="0.0_);\(0.0\)"/>
    <numFmt numFmtId="167" formatCode="0.0_);[Red]\(0.0\)"/>
    <numFmt numFmtId="168" formatCode="0.0"/>
    <numFmt numFmtId="169" formatCode="0.000"/>
    <numFmt numFmtId="170" formatCode="0.000_);[Red]\(0.000\)"/>
    <numFmt numFmtId="171" formatCode="0.00_);[Red]\(0.00\)"/>
    <numFmt numFmtId="172" formatCode="m/d/yy;@"/>
    <numFmt numFmtId="173" formatCode="yyyy\-m\-d;@"/>
    <numFmt numFmtId="174" formatCode="0.000;[Red]0.000"/>
  </numFmts>
  <fonts count="9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u/>
      <sz val="10"/>
      <color indexed="17"/>
      <name val="Arial"/>
      <family val="2"/>
    </font>
    <font>
      <i/>
      <sz val="9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b/>
      <i/>
      <u/>
      <sz val="10"/>
      <name val="Arial"/>
      <family val="2"/>
    </font>
    <font>
      <sz val="10"/>
      <color indexed="48"/>
      <name val="Arial"/>
      <family val="2"/>
    </font>
    <font>
      <b/>
      <i/>
      <u/>
      <sz val="9"/>
      <name val="Arial"/>
      <family val="2"/>
    </font>
    <font>
      <sz val="9"/>
      <name val="Arial"/>
      <family val="2"/>
    </font>
    <font>
      <i/>
      <sz val="7"/>
      <name val="Arial"/>
      <family val="2"/>
    </font>
    <font>
      <sz val="7"/>
      <color indexed="17"/>
      <name val="Arial"/>
      <family val="2"/>
    </font>
    <font>
      <sz val="7"/>
      <name val="Arial"/>
      <family val="2"/>
    </font>
    <font>
      <i/>
      <sz val="8"/>
      <name val="Arial"/>
      <family val="2"/>
    </font>
    <font>
      <sz val="7"/>
      <color indexed="10"/>
      <name val="Arial"/>
      <family val="2"/>
    </font>
    <font>
      <i/>
      <sz val="8"/>
      <color indexed="17"/>
      <name val="Arial"/>
      <family val="2"/>
    </font>
    <font>
      <b/>
      <i/>
      <sz val="7"/>
      <color indexed="10"/>
      <name val="Arial"/>
      <family val="2"/>
    </font>
    <font>
      <sz val="9"/>
      <color indexed="48"/>
      <name val="Arial"/>
      <family val="2"/>
    </font>
    <font>
      <sz val="8"/>
      <color indexed="17"/>
      <name val="Arial"/>
      <family val="2"/>
    </font>
    <font>
      <b/>
      <sz val="8"/>
      <name val="Arial"/>
      <family val="2"/>
    </font>
    <font>
      <i/>
      <sz val="8"/>
      <color indexed="10"/>
      <name val="Arial"/>
      <family val="2"/>
    </font>
    <font>
      <sz val="8"/>
      <color indexed="48"/>
      <name val="Arial"/>
      <family val="2"/>
    </font>
    <font>
      <b/>
      <sz val="9"/>
      <name val="Arial"/>
      <family val="2"/>
    </font>
    <font>
      <sz val="9"/>
      <color indexed="10"/>
      <name val="Arial"/>
      <family val="2"/>
    </font>
    <font>
      <sz val="9"/>
      <color indexed="17"/>
      <name val="Arial"/>
      <family val="2"/>
    </font>
    <font>
      <sz val="8"/>
      <color indexed="10"/>
      <name val="Arial"/>
      <family val="2"/>
    </font>
    <font>
      <sz val="9"/>
      <color indexed="25"/>
      <name val="Arial"/>
      <family val="2"/>
    </font>
    <font>
      <sz val="9"/>
      <color indexed="57"/>
      <name val="Arial"/>
      <family val="2"/>
    </font>
    <font>
      <sz val="8"/>
      <color indexed="58"/>
      <name val="Arial"/>
      <family val="2"/>
    </font>
    <font>
      <b/>
      <i/>
      <u/>
      <sz val="10"/>
      <color indexed="21"/>
      <name val="Arial"/>
      <family val="2"/>
    </font>
    <font>
      <sz val="9"/>
      <color indexed="38"/>
      <name val="Arial"/>
      <family val="2"/>
    </font>
    <font>
      <b/>
      <i/>
      <u/>
      <sz val="10"/>
      <color indexed="53"/>
      <name val="Arial"/>
      <family val="2"/>
    </font>
    <font>
      <sz val="9"/>
      <color indexed="61"/>
      <name val="Arial"/>
      <family val="2"/>
    </font>
    <font>
      <sz val="9"/>
      <color indexed="52"/>
      <name val="Arial"/>
      <family val="2"/>
    </font>
    <font>
      <b/>
      <i/>
      <u/>
      <sz val="10"/>
      <color indexed="40"/>
      <name val="Arial"/>
      <family val="2"/>
    </font>
    <font>
      <b/>
      <i/>
      <u/>
      <sz val="10"/>
      <color indexed="16"/>
      <name val="Arial"/>
      <family val="2"/>
    </font>
    <font>
      <sz val="10"/>
      <color indexed="16"/>
      <name val="Arial"/>
      <family val="2"/>
    </font>
    <font>
      <b/>
      <sz val="9"/>
      <color indexed="10"/>
      <name val="Arial"/>
      <family val="2"/>
    </font>
    <font>
      <i/>
      <sz val="9"/>
      <color indexed="17"/>
      <name val="Arial"/>
      <family val="2"/>
    </font>
    <font>
      <i/>
      <sz val="9"/>
      <color indexed="48"/>
      <name val="Arial"/>
      <family val="2"/>
    </font>
    <font>
      <i/>
      <sz val="9"/>
      <color indexed="46"/>
      <name val="Arial"/>
      <family val="2"/>
    </font>
    <font>
      <i/>
      <sz val="9"/>
      <color indexed="10"/>
      <name val="Arial"/>
      <family val="2"/>
    </font>
    <font>
      <sz val="9"/>
      <color indexed="46"/>
      <name val="Arial"/>
      <family val="2"/>
    </font>
    <font>
      <b/>
      <i/>
      <sz val="9"/>
      <name val="Arial"/>
      <family val="2"/>
    </font>
    <font>
      <i/>
      <u/>
      <sz val="9"/>
      <name val="Arial"/>
      <family val="2"/>
    </font>
    <font>
      <u/>
      <sz val="8"/>
      <name val="Arial"/>
      <family val="2"/>
    </font>
    <font>
      <b/>
      <i/>
      <sz val="8"/>
      <name val="Arial"/>
      <family val="2"/>
    </font>
    <font>
      <u/>
      <sz val="8"/>
      <color indexed="12"/>
      <name val="Arial"/>
      <family val="2"/>
    </font>
    <font>
      <b/>
      <i/>
      <sz val="9"/>
      <color indexed="10"/>
      <name val="Arial"/>
      <family val="2"/>
    </font>
    <font>
      <b/>
      <u/>
      <sz val="9"/>
      <name val="Arial"/>
      <family val="2"/>
    </font>
    <font>
      <sz val="6"/>
      <name val="Arial"/>
      <family val="2"/>
    </font>
    <font>
      <u/>
      <sz val="9"/>
      <name val="Arial"/>
      <family val="2"/>
    </font>
    <font>
      <sz val="7"/>
      <color indexed="46"/>
      <name val="Arial"/>
      <family val="2"/>
    </font>
    <font>
      <sz val="10"/>
      <name val="Arial"/>
      <family val="2"/>
    </font>
    <font>
      <sz val="9"/>
      <color rgb="FF008000"/>
      <name val="Arial"/>
      <family val="2"/>
    </font>
    <font>
      <sz val="9"/>
      <color rgb="FF3366FF"/>
      <name val="Arial"/>
      <family val="2"/>
    </font>
    <font>
      <sz val="9"/>
      <color rgb="FFFF0000"/>
      <name val="Arial"/>
      <family val="2"/>
    </font>
    <font>
      <sz val="10"/>
      <color rgb="FFFF0000"/>
      <name val="Arial"/>
      <family val="2"/>
    </font>
    <font>
      <sz val="9"/>
      <color rgb="FF993300"/>
      <name val="Arial"/>
      <family val="2"/>
    </font>
    <font>
      <b/>
      <sz val="9"/>
      <color rgb="FFFF0000"/>
      <name val="Arial"/>
      <family val="2"/>
    </font>
    <font>
      <sz val="9"/>
      <color theme="9"/>
      <name val="Arial"/>
      <family val="2"/>
    </font>
    <font>
      <sz val="9"/>
      <color rgb="FF993366"/>
      <name val="Arial"/>
      <family val="2"/>
    </font>
    <font>
      <sz val="9"/>
      <color rgb="FF0070C0"/>
      <name val="Arial"/>
      <family val="2"/>
    </font>
    <font>
      <sz val="9"/>
      <color theme="0" tint="-0.499984740745262"/>
      <name val="Arial"/>
      <family val="2"/>
    </font>
    <font>
      <sz val="8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8"/>
      <color rgb="FF0070C0"/>
      <name val="Arial"/>
      <family val="2"/>
    </font>
    <font>
      <sz val="7"/>
      <color theme="0" tint="-0.499984740745262"/>
      <name val="Arial"/>
      <family val="2"/>
    </font>
    <font>
      <sz val="7"/>
      <color rgb="FF0070C0"/>
      <name val="Arial"/>
      <family val="2"/>
    </font>
    <font>
      <sz val="10"/>
      <color rgb="FF0070C0"/>
      <name val="Arial"/>
      <family val="2"/>
    </font>
    <font>
      <sz val="9"/>
      <color theme="5" tint="-0.499984740745262"/>
      <name val="Arial"/>
      <family val="2"/>
    </font>
    <font>
      <b/>
      <i/>
      <u/>
      <sz val="10"/>
      <color theme="0" tint="-0.499984740745262"/>
      <name val="Arial"/>
      <family val="2"/>
    </font>
    <font>
      <i/>
      <sz val="8"/>
      <color theme="0" tint="-0.499984740745262"/>
      <name val="Arial"/>
      <family val="2"/>
    </font>
    <font>
      <b/>
      <sz val="9"/>
      <color theme="1"/>
      <name val="Arial"/>
      <family val="2"/>
    </font>
    <font>
      <i/>
      <sz val="7"/>
      <color indexed="10"/>
      <name val="Arial"/>
      <family val="2"/>
    </font>
    <font>
      <sz val="7"/>
      <color theme="9"/>
      <name val="Arial"/>
      <family val="2"/>
    </font>
    <font>
      <i/>
      <sz val="10"/>
      <name val="Arial"/>
      <family val="2"/>
    </font>
    <font>
      <sz val="8"/>
      <color theme="5" tint="-0.499984740745262"/>
      <name val="Arial"/>
      <family val="2"/>
    </font>
    <font>
      <sz val="9"/>
      <color theme="1"/>
      <name val="Arial"/>
      <family val="2"/>
    </font>
    <font>
      <sz val="48"/>
      <name val="Calibri"/>
      <family val="2"/>
      <scheme val="minor"/>
    </font>
    <font>
      <b/>
      <sz val="10"/>
      <color indexed="17"/>
      <name val="Arial"/>
      <family val="2"/>
    </font>
    <font>
      <b/>
      <sz val="10"/>
      <color indexed="21"/>
      <name val="Arial"/>
      <family val="2"/>
    </font>
    <font>
      <b/>
      <sz val="10"/>
      <color indexed="53"/>
      <name val="Arial"/>
      <family val="2"/>
    </font>
    <font>
      <b/>
      <sz val="10"/>
      <color indexed="40"/>
      <name val="Arial"/>
      <family val="2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sz val="7"/>
      <color theme="5" tint="-0.499984740745262"/>
      <name val="Arial"/>
      <family val="2"/>
    </font>
    <font>
      <b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55"/>
      </patternFill>
    </fill>
    <fill>
      <patternFill patternType="solid">
        <fgColor indexed="9"/>
        <bgColor indexed="26"/>
      </patternFill>
    </fill>
    <fill>
      <patternFill patternType="solid">
        <fgColor indexed="29"/>
        <bgColor indexed="45"/>
      </patternFill>
    </fill>
    <fill>
      <patternFill patternType="solid">
        <fgColor indexed="55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26"/>
        <bgColor indexed="9"/>
      </patternFill>
    </fill>
    <fill>
      <patternFill patternType="solid">
        <fgColor indexed="45"/>
        <bgColor rgb="FFFF6699"/>
      </patternFill>
    </fill>
    <fill>
      <patternFill patternType="solid">
        <fgColor rgb="FFFF99CC"/>
        <bgColor rgb="FFFF66CC"/>
      </patternFill>
    </fill>
    <fill>
      <patternFill patternType="solid">
        <fgColor rgb="FFFF99CC"/>
        <bgColor rgb="FFFF6699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89" fillId="0" borderId="0"/>
    <xf numFmtId="0" fontId="90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</cellStyleXfs>
  <cellXfs count="1233">
    <xf numFmtId="0" fontId="0" fillId="0" borderId="0" xfId="0"/>
    <xf numFmtId="0" fontId="3" fillId="0" borderId="1" xfId="0" applyFont="1" applyBorder="1" applyAlignment="1">
      <alignment horizontal="left"/>
    </xf>
    <xf numFmtId="0" fontId="6" fillId="0" borderId="2" xfId="0" applyFont="1" applyBorder="1"/>
    <xf numFmtId="0" fontId="6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3" xfId="0" applyBorder="1"/>
    <xf numFmtId="0" fontId="9" fillId="0" borderId="6" xfId="0" applyFont="1" applyBorder="1"/>
    <xf numFmtId="0" fontId="6" fillId="0" borderId="5" xfId="0" applyFont="1" applyBorder="1"/>
    <xf numFmtId="0" fontId="10" fillId="0" borderId="5" xfId="0" applyFont="1" applyBorder="1"/>
    <xf numFmtId="0" fontId="13" fillId="0" borderId="7" xfId="0" applyFont="1" applyBorder="1"/>
    <xf numFmtId="0" fontId="0" fillId="0" borderId="8" xfId="0" applyBorder="1"/>
    <xf numFmtId="0" fontId="6" fillId="0" borderId="0" xfId="0" applyFont="1" applyBorder="1"/>
    <xf numFmtId="0" fontId="10" fillId="0" borderId="0" xfId="0" applyFont="1" applyBorder="1"/>
    <xf numFmtId="0" fontId="6" fillId="0" borderId="7" xfId="0" applyFont="1" applyBorder="1" applyAlignment="1">
      <alignment horizontal="left"/>
    </xf>
    <xf numFmtId="0" fontId="5" fillId="0" borderId="0" xfId="1" applyNumberFormat="1" applyFill="1" applyBorder="1" applyAlignment="1" applyProtection="1"/>
    <xf numFmtId="0" fontId="6" fillId="0" borderId="8" xfId="0" applyFont="1" applyBorder="1"/>
    <xf numFmtId="0" fontId="6" fillId="0" borderId="0" xfId="0" applyFont="1" applyBorder="1" applyAlignment="1">
      <alignment horizontal="left"/>
    </xf>
    <xf numFmtId="0" fontId="0" fillId="0" borderId="9" xfId="0" applyBorder="1"/>
    <xf numFmtId="0" fontId="0" fillId="0" borderId="10" xfId="0" applyBorder="1"/>
    <xf numFmtId="0" fontId="6" fillId="0" borderId="7" xfId="0" applyFont="1" applyBorder="1"/>
    <xf numFmtId="0" fontId="10" fillId="0" borderId="2" xfId="0" applyFont="1" applyBorder="1"/>
    <xf numFmtId="0" fontId="10" fillId="0" borderId="4" xfId="0" applyFont="1" applyBorder="1"/>
    <xf numFmtId="0" fontId="10" fillId="0" borderId="3" xfId="0" applyFont="1" applyBorder="1"/>
    <xf numFmtId="0" fontId="10" fillId="0" borderId="12" xfId="0" applyFont="1" applyBorder="1"/>
    <xf numFmtId="0" fontId="10" fillId="0" borderId="9" xfId="0" applyFont="1" applyBorder="1"/>
    <xf numFmtId="0" fontId="10" fillId="0" borderId="13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6" xfId="0" applyFont="1" applyBorder="1"/>
    <xf numFmtId="0" fontId="10" fillId="0" borderId="13" xfId="0" applyFont="1" applyBorder="1"/>
    <xf numFmtId="0" fontId="10" fillId="0" borderId="7" xfId="0" applyFont="1" applyBorder="1"/>
    <xf numFmtId="0" fontId="10" fillId="0" borderId="3" xfId="0" applyFont="1" applyBorder="1" applyAlignment="1">
      <alignment horizontal="center"/>
    </xf>
    <xf numFmtId="0" fontId="10" fillId="0" borderId="11" xfId="0" applyFont="1" applyBorder="1"/>
    <xf numFmtId="0" fontId="10" fillId="0" borderId="10" xfId="0" applyFont="1" applyBorder="1"/>
    <xf numFmtId="0" fontId="10" fillId="0" borderId="0" xfId="0" applyFont="1" applyBorder="1" applyAlignment="1">
      <alignment horizontal="center"/>
    </xf>
    <xf numFmtId="0" fontId="10" fillId="0" borderId="8" xfId="0" applyFont="1" applyBorder="1"/>
    <xf numFmtId="0" fontId="10" fillId="0" borderId="6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0" fillId="0" borderId="9" xfId="0" applyBorder="1" applyAlignment="1">
      <alignment horizontal="left"/>
    </xf>
    <xf numFmtId="0" fontId="10" fillId="0" borderId="1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5" xfId="0" applyFont="1" applyBorder="1"/>
    <xf numFmtId="0" fontId="6" fillId="0" borderId="15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23" fillId="0" borderId="13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13" xfId="0" applyFont="1" applyBorder="1" applyAlignment="1">
      <alignment horizontal="left"/>
    </xf>
    <xf numFmtId="168" fontId="6" fillId="0" borderId="5" xfId="0" applyNumberFormat="1" applyFont="1" applyBorder="1"/>
    <xf numFmtId="168" fontId="6" fillId="0" borderId="13" xfId="0" applyNumberFormat="1" applyFont="1" applyBorder="1"/>
    <xf numFmtId="2" fontId="6" fillId="0" borderId="3" xfId="0" applyNumberFormat="1" applyFont="1" applyBorder="1"/>
    <xf numFmtId="2" fontId="6" fillId="0" borderId="5" xfId="0" applyNumberFormat="1" applyFont="1" applyBorder="1"/>
    <xf numFmtId="0" fontId="23" fillId="0" borderId="12" xfId="0" applyFont="1" applyBorder="1" applyAlignment="1">
      <alignment horizontal="center"/>
    </xf>
    <xf numFmtId="168" fontId="6" fillId="0" borderId="0" xfId="0" applyNumberFormat="1" applyFont="1" applyBorder="1"/>
    <xf numFmtId="168" fontId="6" fillId="0" borderId="12" xfId="0" applyNumberFormat="1" applyFont="1" applyBorder="1"/>
    <xf numFmtId="2" fontId="6" fillId="0" borderId="12" xfId="0" applyNumberFormat="1" applyFont="1" applyBorder="1"/>
    <xf numFmtId="2" fontId="6" fillId="0" borderId="0" xfId="0" applyNumberFormat="1" applyFont="1" applyBorder="1"/>
    <xf numFmtId="0" fontId="25" fillId="0" borderId="12" xfId="0" applyFont="1" applyBorder="1"/>
    <xf numFmtId="0" fontId="23" fillId="0" borderId="15" xfId="0" applyFont="1" applyBorder="1" applyAlignment="1">
      <alignment horizontal="center"/>
    </xf>
    <xf numFmtId="168" fontId="6" fillId="0" borderId="15" xfId="0" applyNumberFormat="1" applyFont="1" applyBorder="1"/>
    <xf numFmtId="2" fontId="6" fillId="0" borderId="15" xfId="0" applyNumberFormat="1" applyFont="1" applyBorder="1"/>
    <xf numFmtId="0" fontId="24" fillId="0" borderId="12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2" fontId="6" fillId="0" borderId="9" xfId="0" applyNumberFormat="1" applyFont="1" applyBorder="1"/>
    <xf numFmtId="2" fontId="6" fillId="0" borderId="10" xfId="0" applyNumberFormat="1" applyFont="1" applyBorder="1"/>
    <xf numFmtId="2" fontId="6" fillId="0" borderId="13" xfId="0" applyNumberFormat="1" applyFont="1" applyBorder="1"/>
    <xf numFmtId="0" fontId="25" fillId="0" borderId="12" xfId="0" applyFont="1" applyBorder="1" applyAlignment="1">
      <alignment horizontal="left"/>
    </xf>
    <xf numFmtId="2" fontId="6" fillId="0" borderId="7" xfId="0" applyNumberFormat="1" applyFont="1" applyBorder="1" applyAlignment="1">
      <alignment horizontal="right"/>
    </xf>
    <xf numFmtId="0" fontId="10" fillId="0" borderId="8" xfId="0" applyFont="1" applyBorder="1" applyAlignment="1">
      <alignment horizontal="left"/>
    </xf>
    <xf numFmtId="0" fontId="10" fillId="0" borderId="11" xfId="0" applyFont="1" applyBorder="1" applyAlignment="1">
      <alignment horizontal="left"/>
    </xf>
    <xf numFmtId="0" fontId="25" fillId="0" borderId="15" xfId="0" applyFont="1" applyBorder="1"/>
    <xf numFmtId="0" fontId="24" fillId="0" borderId="13" xfId="0" applyFont="1" applyBorder="1"/>
    <xf numFmtId="0" fontId="10" fillId="0" borderId="10" xfId="0" applyFont="1" applyBorder="1" applyAlignment="1">
      <alignment horizontal="left"/>
    </xf>
    <xf numFmtId="0" fontId="19" fillId="0" borderId="12" xfId="0" applyFont="1" applyBorder="1"/>
    <xf numFmtId="0" fontId="18" fillId="0" borderId="12" xfId="0" applyFont="1" applyBorder="1"/>
    <xf numFmtId="0" fontId="6" fillId="0" borderId="13" xfId="0" applyFont="1" applyBorder="1" applyAlignment="1">
      <alignment horizontal="left"/>
    </xf>
    <xf numFmtId="0" fontId="10" fillId="0" borderId="13" xfId="0" applyFont="1" applyBorder="1" applyAlignment="1"/>
    <xf numFmtId="0" fontId="25" fillId="0" borderId="13" xfId="0" applyFont="1" applyBorder="1"/>
    <xf numFmtId="2" fontId="10" fillId="0" borderId="0" xfId="0" applyNumberFormat="1" applyFont="1"/>
    <xf numFmtId="2" fontId="10" fillId="0" borderId="8" xfId="0" applyNumberFormat="1" applyFont="1" applyBorder="1"/>
    <xf numFmtId="0" fontId="23" fillId="0" borderId="8" xfId="0" applyFont="1" applyBorder="1" applyAlignment="1">
      <alignment horizontal="center"/>
    </xf>
    <xf numFmtId="0" fontId="25" fillId="0" borderId="13" xfId="0" applyFont="1" applyBorder="1" applyAlignment="1">
      <alignment horizontal="left"/>
    </xf>
    <xf numFmtId="0" fontId="23" fillId="0" borderId="3" xfId="0" applyFont="1" applyBorder="1" applyAlignment="1">
      <alignment horizontal="center"/>
    </xf>
    <xf numFmtId="0" fontId="10" fillId="0" borderId="15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2" fontId="10" fillId="0" borderId="10" xfId="0" applyNumberFormat="1" applyFont="1" applyBorder="1"/>
    <xf numFmtId="0" fontId="10" fillId="0" borderId="9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/>
    <xf numFmtId="2" fontId="10" fillId="0" borderId="9" xfId="0" applyNumberFormat="1" applyFont="1" applyBorder="1"/>
    <xf numFmtId="168" fontId="6" fillId="0" borderId="14" xfId="0" applyNumberFormat="1" applyFont="1" applyBorder="1"/>
    <xf numFmtId="2" fontId="6" fillId="0" borderId="14" xfId="0" applyNumberFormat="1" applyFont="1" applyBorder="1"/>
    <xf numFmtId="0" fontId="30" fillId="0" borderId="1" xfId="0" applyFont="1" applyBorder="1" applyAlignment="1">
      <alignment horizontal="left"/>
    </xf>
    <xf numFmtId="0" fontId="10" fillId="0" borderId="12" xfId="0" applyFont="1" applyBorder="1" applyAlignment="1"/>
    <xf numFmtId="0" fontId="24" fillId="0" borderId="12" xfId="0" applyFont="1" applyBorder="1"/>
    <xf numFmtId="0" fontId="25" fillId="0" borderId="15" xfId="0" applyFont="1" applyBorder="1" applyAlignment="1">
      <alignment horizontal="left"/>
    </xf>
    <xf numFmtId="0" fontId="10" fillId="0" borderId="0" xfId="0" applyFont="1" applyAlignment="1">
      <alignment horizontal="center"/>
    </xf>
    <xf numFmtId="0" fontId="6" fillId="0" borderId="0" xfId="0" applyFont="1"/>
    <xf numFmtId="2" fontId="6" fillId="0" borderId="2" xfId="0" applyNumberFormat="1" applyFont="1" applyBorder="1"/>
    <xf numFmtId="2" fontId="6" fillId="0" borderId="4" xfId="0" applyNumberFormat="1" applyFont="1" applyBorder="1"/>
    <xf numFmtId="0" fontId="32" fillId="0" borderId="1" xfId="0" applyFont="1" applyBorder="1" applyAlignment="1">
      <alignment horizontal="left"/>
    </xf>
    <xf numFmtId="2" fontId="10" fillId="0" borderId="0" xfId="0" applyNumberFormat="1" applyFont="1" applyBorder="1"/>
    <xf numFmtId="2" fontId="6" fillId="0" borderId="0" xfId="0" applyNumberFormat="1" applyFont="1"/>
    <xf numFmtId="0" fontId="6" fillId="0" borderId="15" xfId="0" applyFont="1" applyBorder="1" applyAlignment="1">
      <alignment horizontal="left"/>
    </xf>
    <xf numFmtId="168" fontId="6" fillId="0" borderId="12" xfId="0" applyNumberFormat="1" applyFont="1" applyBorder="1" applyAlignment="1">
      <alignment horizontal="right"/>
    </xf>
    <xf numFmtId="164" fontId="10" fillId="0" borderId="6" xfId="0" applyNumberFormat="1" applyFont="1" applyBorder="1" applyAlignment="1">
      <alignment horizontal="center"/>
    </xf>
    <xf numFmtId="164" fontId="10" fillId="0" borderId="13" xfId="0" applyNumberFormat="1" applyFont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164" fontId="10" fillId="0" borderId="0" xfId="0" applyNumberFormat="1" applyFont="1" applyBorder="1"/>
    <xf numFmtId="164" fontId="10" fillId="0" borderId="0" xfId="0" applyNumberFormat="1" applyFont="1"/>
    <xf numFmtId="0" fontId="13" fillId="0" borderId="8" xfId="0" applyFont="1" applyBorder="1" applyAlignment="1">
      <alignment horizontal="left"/>
    </xf>
    <xf numFmtId="0" fontId="36" fillId="0" borderId="1" xfId="0" applyFont="1" applyBorder="1" applyAlignment="1">
      <alignment horizontal="left"/>
    </xf>
    <xf numFmtId="0" fontId="37" fillId="0" borderId="5" xfId="0" applyFont="1" applyBorder="1" applyAlignment="1">
      <alignment horizontal="left"/>
    </xf>
    <xf numFmtId="0" fontId="37" fillId="0" borderId="0" xfId="0" applyFont="1" applyBorder="1"/>
    <xf numFmtId="168" fontId="10" fillId="0" borderId="9" xfId="0" applyNumberFormat="1" applyFont="1" applyBorder="1"/>
    <xf numFmtId="0" fontId="7" fillId="0" borderId="14" xfId="0" applyFont="1" applyBorder="1" applyAlignment="1">
      <alignment horizontal="left"/>
    </xf>
    <xf numFmtId="0" fontId="39" fillId="0" borderId="0" xfId="0" applyFont="1" applyBorder="1" applyAlignment="1">
      <alignment horizontal="left"/>
    </xf>
    <xf numFmtId="0" fontId="40" fillId="0" borderId="0" xfId="0" applyFont="1" applyBorder="1" applyAlignment="1">
      <alignment horizontal="left"/>
    </xf>
    <xf numFmtId="0" fontId="41" fillId="0" borderId="0" xfId="0" applyFont="1" applyBorder="1" applyAlignment="1">
      <alignment horizontal="left"/>
    </xf>
    <xf numFmtId="0" fontId="42" fillId="0" borderId="0" xfId="0" applyFont="1" applyBorder="1" applyAlignment="1">
      <alignment horizontal="left"/>
    </xf>
    <xf numFmtId="0" fontId="23" fillId="0" borderId="6" xfId="0" applyFont="1" applyBorder="1" applyAlignment="1">
      <alignment horizontal="center"/>
    </xf>
    <xf numFmtId="164" fontId="10" fillId="0" borderId="6" xfId="0" applyNumberFormat="1" applyFont="1" applyBorder="1"/>
    <xf numFmtId="0" fontId="43" fillId="0" borderId="12" xfId="0" applyFont="1" applyBorder="1"/>
    <xf numFmtId="0" fontId="23" fillId="0" borderId="7" xfId="0" applyFont="1" applyBorder="1" applyAlignment="1">
      <alignment horizontal="center"/>
    </xf>
    <xf numFmtId="0" fontId="43" fillId="0" borderId="15" xfId="0" applyFont="1" applyBorder="1"/>
    <xf numFmtId="0" fontId="23" fillId="0" borderId="11" xfId="0" applyFont="1" applyBorder="1" applyAlignment="1">
      <alignment horizontal="center"/>
    </xf>
    <xf numFmtId="164" fontId="10" fillId="0" borderId="11" xfId="0" applyNumberFormat="1" applyFont="1" applyBorder="1"/>
    <xf numFmtId="0" fontId="25" fillId="0" borderId="7" xfId="0" applyFont="1" applyBorder="1" applyAlignment="1">
      <alignment horizontal="left"/>
    </xf>
    <xf numFmtId="0" fontId="43" fillId="0" borderId="7" xfId="0" applyFont="1" applyBorder="1"/>
    <xf numFmtId="0" fontId="25" fillId="0" borderId="7" xfId="0" applyFont="1" applyBorder="1"/>
    <xf numFmtId="0" fontId="18" fillId="0" borderId="13" xfId="0" applyFont="1" applyBorder="1"/>
    <xf numFmtId="0" fontId="24" fillId="0" borderId="8" xfId="0" applyFont="1" applyBorder="1" applyAlignment="1">
      <alignment horizontal="left"/>
    </xf>
    <xf numFmtId="0" fontId="25" fillId="0" borderId="11" xfId="0" applyFont="1" applyBorder="1"/>
    <xf numFmtId="0" fontId="25" fillId="0" borderId="10" xfId="0" applyFont="1" applyBorder="1" applyAlignment="1">
      <alignment horizontal="left"/>
    </xf>
    <xf numFmtId="0" fontId="25" fillId="0" borderId="8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0" fillId="0" borderId="12" xfId="0" applyNumberFormat="1" applyFont="1" applyBorder="1"/>
    <xf numFmtId="0" fontId="18" fillId="0" borderId="15" xfId="0" applyFont="1" applyBorder="1"/>
    <xf numFmtId="0" fontId="25" fillId="0" borderId="3" xfId="0" applyFont="1" applyBorder="1"/>
    <xf numFmtId="0" fontId="25" fillId="0" borderId="8" xfId="0" applyFont="1" applyBorder="1"/>
    <xf numFmtId="0" fontId="18" fillId="0" borderId="12" xfId="0" applyFont="1" applyBorder="1" applyAlignment="1">
      <alignment horizontal="left"/>
    </xf>
    <xf numFmtId="0" fontId="18" fillId="0" borderId="8" xfId="0" applyFont="1" applyBorder="1"/>
    <xf numFmtId="0" fontId="24" fillId="0" borderId="7" xfId="0" applyFont="1" applyBorder="1" applyAlignment="1">
      <alignment horizontal="center"/>
    </xf>
    <xf numFmtId="0" fontId="24" fillId="0" borderId="12" xfId="0" applyFont="1" applyBorder="1" applyAlignment="1">
      <alignment horizontal="center"/>
    </xf>
    <xf numFmtId="0" fontId="25" fillId="0" borderId="3" xfId="0" applyFont="1" applyBorder="1" applyAlignment="1">
      <alignment horizontal="left"/>
    </xf>
    <xf numFmtId="0" fontId="24" fillId="0" borderId="8" xfId="0" applyFont="1" applyBorder="1"/>
    <xf numFmtId="0" fontId="43" fillId="0" borderId="10" xfId="0" applyFont="1" applyBorder="1"/>
    <xf numFmtId="0" fontId="43" fillId="0" borderId="8" xfId="0" applyFont="1" applyBorder="1"/>
    <xf numFmtId="0" fontId="43" fillId="0" borderId="12" xfId="0" applyFont="1" applyBorder="1" applyAlignment="1">
      <alignment horizontal="left"/>
    </xf>
    <xf numFmtId="0" fontId="18" fillId="0" borderId="3" xfId="0" applyFont="1" applyBorder="1"/>
    <xf numFmtId="0" fontId="43" fillId="0" borderId="13" xfId="0" applyFont="1" applyBorder="1"/>
    <xf numFmtId="164" fontId="10" fillId="0" borderId="13" xfId="0" applyNumberFormat="1" applyFont="1" applyBorder="1"/>
    <xf numFmtId="164" fontId="10" fillId="0" borderId="15" xfId="0" applyNumberFormat="1" applyFont="1" applyBorder="1"/>
    <xf numFmtId="0" fontId="23" fillId="0" borderId="2" xfId="0" applyFont="1" applyBorder="1" applyAlignment="1">
      <alignment horizontal="center"/>
    </xf>
    <xf numFmtId="164" fontId="10" fillId="0" borderId="2" xfId="0" applyNumberFormat="1" applyFont="1" applyBorder="1"/>
    <xf numFmtId="0" fontId="10" fillId="0" borderId="4" xfId="0" applyFont="1" applyBorder="1" applyAlignment="1">
      <alignment horizontal="left"/>
    </xf>
    <xf numFmtId="0" fontId="23" fillId="0" borderId="9" xfId="0" applyFont="1" applyBorder="1" applyAlignment="1">
      <alignment horizontal="center"/>
    </xf>
    <xf numFmtId="164" fontId="10" fillId="0" borderId="9" xfId="0" applyNumberFormat="1" applyFont="1" applyBorder="1"/>
    <xf numFmtId="0" fontId="24" fillId="0" borderId="4" xfId="0" applyFont="1" applyBorder="1" applyAlignment="1">
      <alignment horizontal="left"/>
    </xf>
    <xf numFmtId="168" fontId="10" fillId="0" borderId="9" xfId="0" applyNumberFormat="1" applyFont="1" applyBorder="1" applyAlignment="1">
      <alignment horizontal="center"/>
    </xf>
    <xf numFmtId="168" fontId="23" fillId="0" borderId="9" xfId="0" applyNumberFormat="1" applyFont="1" applyBorder="1" applyAlignment="1">
      <alignment horizontal="center"/>
    </xf>
    <xf numFmtId="164" fontId="23" fillId="0" borderId="9" xfId="0" applyNumberFormat="1" applyFont="1" applyBorder="1" applyAlignment="1">
      <alignment horizontal="center"/>
    </xf>
    <xf numFmtId="0" fontId="23" fillId="0" borderId="0" xfId="0" applyFont="1" applyAlignment="1">
      <alignment horizontal="center"/>
    </xf>
    <xf numFmtId="0" fontId="44" fillId="0" borderId="1" xfId="0" applyFont="1" applyBorder="1" applyAlignment="1">
      <alignment horizontal="left"/>
    </xf>
    <xf numFmtId="0" fontId="23" fillId="0" borderId="1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10" fillId="0" borderId="14" xfId="0" applyFont="1" applyBorder="1" applyAlignment="1">
      <alignment horizontal="left"/>
    </xf>
    <xf numFmtId="168" fontId="10" fillId="0" borderId="7" xfId="0" applyNumberFormat="1" applyFont="1" applyBorder="1" applyAlignment="1">
      <alignment horizontal="center"/>
    </xf>
    <xf numFmtId="0" fontId="25" fillId="0" borderId="12" xfId="0" applyFont="1" applyBorder="1" applyAlignment="1">
      <alignment horizontal="center"/>
    </xf>
    <xf numFmtId="0" fontId="25" fillId="0" borderId="0" xfId="0" applyFont="1" applyAlignment="1">
      <alignment horizontal="left"/>
    </xf>
    <xf numFmtId="0" fontId="43" fillId="0" borderId="12" xfId="0" applyFont="1" applyBorder="1" applyAlignment="1">
      <alignment horizontal="center"/>
    </xf>
    <xf numFmtId="0" fontId="43" fillId="0" borderId="0" xfId="0" applyFont="1" applyAlignment="1">
      <alignment horizontal="left"/>
    </xf>
    <xf numFmtId="168" fontId="10" fillId="0" borderId="14" xfId="0" applyNumberFormat="1" applyFont="1" applyBorder="1" applyAlignment="1">
      <alignment horizontal="center"/>
    </xf>
    <xf numFmtId="0" fontId="23" fillId="0" borderId="14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10" fillId="0" borderId="6" xfId="0" applyFont="1" applyBorder="1" applyAlignment="1">
      <alignment horizontal="right"/>
    </xf>
    <xf numFmtId="0" fontId="23" fillId="0" borderId="0" xfId="0" applyFont="1" applyBorder="1" applyAlignment="1">
      <alignment horizontal="center"/>
    </xf>
    <xf numFmtId="0" fontId="10" fillId="0" borderId="7" xfId="0" applyFont="1" applyBorder="1" applyAlignment="1">
      <alignment horizontal="right"/>
    </xf>
    <xf numFmtId="168" fontId="10" fillId="0" borderId="11" xfId="0" applyNumberFormat="1" applyFont="1" applyBorder="1" applyAlignment="1">
      <alignment horizontal="center"/>
    </xf>
    <xf numFmtId="168" fontId="10" fillId="0" borderId="2" xfId="0" applyNumberFormat="1" applyFont="1" applyBorder="1" applyAlignment="1">
      <alignment horizontal="center"/>
    </xf>
    <xf numFmtId="168" fontId="10" fillId="0" borderId="0" xfId="0" applyNumberFormat="1" applyFont="1" applyBorder="1" applyAlignment="1">
      <alignment horizontal="center"/>
    </xf>
    <xf numFmtId="164" fontId="10" fillId="0" borderId="2" xfId="0" applyNumberFormat="1" applyFont="1" applyBorder="1" applyAlignment="1">
      <alignment horizontal="center"/>
    </xf>
    <xf numFmtId="168" fontId="10" fillId="0" borderId="6" xfId="0" applyNumberFormat="1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23" fillId="0" borderId="5" xfId="0" applyFont="1" applyBorder="1" applyAlignment="1">
      <alignment horizontal="center"/>
    </xf>
    <xf numFmtId="0" fontId="23" fillId="0" borderId="11" xfId="0" applyFont="1" applyBorder="1" applyAlignment="1">
      <alignment horizontal="left"/>
    </xf>
    <xf numFmtId="0" fontId="10" fillId="0" borderId="5" xfId="0" applyFont="1" applyBorder="1" applyAlignment="1"/>
    <xf numFmtId="0" fontId="10" fillId="0" borderId="0" xfId="0" applyFont="1" applyBorder="1" applyAlignment="1"/>
    <xf numFmtId="164" fontId="10" fillId="0" borderId="15" xfId="0" applyNumberFormat="1" applyFont="1" applyBorder="1" applyAlignment="1">
      <alignment horizontal="center"/>
    </xf>
    <xf numFmtId="0" fontId="10" fillId="0" borderId="9" xfId="0" applyFont="1" applyBorder="1" applyAlignment="1"/>
    <xf numFmtId="0" fontId="10" fillId="0" borderId="5" xfId="0" applyFont="1" applyBorder="1" applyAlignment="1">
      <alignment horizontal="left"/>
    </xf>
    <xf numFmtId="164" fontId="10" fillId="0" borderId="0" xfId="0" applyNumberFormat="1" applyFont="1" applyBorder="1" applyAlignment="1">
      <alignment horizontal="center"/>
    </xf>
    <xf numFmtId="0" fontId="10" fillId="0" borderId="6" xfId="0" applyFont="1" applyBorder="1" applyAlignment="1"/>
    <xf numFmtId="0" fontId="10" fillId="0" borderId="11" xfId="0" applyFont="1" applyBorder="1" applyAlignment="1"/>
    <xf numFmtId="0" fontId="10" fillId="0" borderId="15" xfId="0" applyFont="1" applyBorder="1" applyAlignment="1"/>
    <xf numFmtId="164" fontId="10" fillId="0" borderId="11" xfId="0" applyNumberFormat="1" applyFont="1" applyBorder="1" applyAlignment="1">
      <alignment horizontal="center"/>
    </xf>
    <xf numFmtId="0" fontId="10" fillId="0" borderId="7" xfId="0" applyFont="1" applyBorder="1" applyAlignment="1"/>
    <xf numFmtId="0" fontId="45" fillId="0" borderId="0" xfId="0" applyFont="1" applyBorder="1" applyAlignment="1">
      <alignment horizontal="left"/>
    </xf>
    <xf numFmtId="0" fontId="45" fillId="0" borderId="0" xfId="0" applyFont="1" applyAlignment="1">
      <alignment horizontal="left"/>
    </xf>
    <xf numFmtId="0" fontId="9" fillId="0" borderId="0" xfId="0" applyFont="1" applyBorder="1" applyAlignment="1">
      <alignment horizontal="left"/>
    </xf>
    <xf numFmtId="0" fontId="6" fillId="0" borderId="1" xfId="0" applyFont="1" applyBorder="1"/>
    <xf numFmtId="0" fontId="6" fillId="0" borderId="14" xfId="0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left"/>
    </xf>
    <xf numFmtId="49" fontId="6" fillId="2" borderId="13" xfId="0" applyNumberFormat="1" applyFont="1" applyFill="1" applyBorder="1" applyAlignment="1">
      <alignment horizontal="center"/>
    </xf>
    <xf numFmtId="1" fontId="6" fillId="2" borderId="13" xfId="0" applyNumberFormat="1" applyFont="1" applyFill="1" applyBorder="1"/>
    <xf numFmtId="168" fontId="6" fillId="2" borderId="12" xfId="0" applyNumberFormat="1" applyFont="1" applyFill="1" applyBorder="1"/>
    <xf numFmtId="2" fontId="6" fillId="3" borderId="0" xfId="0" applyNumberFormat="1" applyFont="1" applyFill="1" applyBorder="1" applyAlignment="1">
      <alignment horizontal="right"/>
    </xf>
    <xf numFmtId="2" fontId="6" fillId="2" borderId="12" xfId="0" applyNumberFormat="1" applyFont="1" applyFill="1" applyBorder="1"/>
    <xf numFmtId="0" fontId="6" fillId="2" borderId="7" xfId="0" applyFont="1" applyFill="1" applyBorder="1"/>
    <xf numFmtId="0" fontId="6" fillId="4" borderId="7" xfId="0" applyFont="1" applyFill="1" applyBorder="1"/>
    <xf numFmtId="0" fontId="6" fillId="5" borderId="7" xfId="0" applyFont="1" applyFill="1" applyBorder="1"/>
    <xf numFmtId="0" fontId="6" fillId="6" borderId="7" xfId="0" applyFont="1" applyFill="1" applyBorder="1"/>
    <xf numFmtId="0" fontId="6" fillId="6" borderId="12" xfId="0" applyFont="1" applyFill="1" applyBorder="1"/>
    <xf numFmtId="0" fontId="6" fillId="2" borderId="12" xfId="0" applyFont="1" applyFill="1" applyBorder="1"/>
    <xf numFmtId="0" fontId="6" fillId="2" borderId="8" xfId="0" applyFont="1" applyFill="1" applyBorder="1"/>
    <xf numFmtId="0" fontId="6" fillId="2" borderId="13" xfId="0" applyFont="1" applyFill="1" applyBorder="1"/>
    <xf numFmtId="0" fontId="6" fillId="6" borderId="13" xfId="0" applyFont="1" applyFill="1" applyBorder="1"/>
    <xf numFmtId="49" fontId="6" fillId="0" borderId="14" xfId="0" applyNumberFormat="1" applyFont="1" applyBorder="1" applyAlignment="1">
      <alignment horizontal="center"/>
    </xf>
    <xf numFmtId="1" fontId="6" fillId="0" borderId="14" xfId="0" applyNumberFormat="1" applyFont="1" applyBorder="1"/>
    <xf numFmtId="0" fontId="6" fillId="0" borderId="12" xfId="0" applyFont="1" applyFill="1" applyBorder="1"/>
    <xf numFmtId="49" fontId="6" fillId="0" borderId="13" xfId="0" applyNumberFormat="1" applyFont="1" applyBorder="1" applyAlignment="1">
      <alignment horizontal="center"/>
    </xf>
    <xf numFmtId="1" fontId="6" fillId="0" borderId="13" xfId="0" applyNumberFormat="1" applyFont="1" applyBorder="1"/>
    <xf numFmtId="0" fontId="6" fillId="0" borderId="13" xfId="0" applyFont="1" applyBorder="1"/>
    <xf numFmtId="0" fontId="6" fillId="0" borderId="0" xfId="0" applyFont="1" applyBorder="1" applyAlignment="1">
      <alignment horizontal="right"/>
    </xf>
    <xf numFmtId="0" fontId="6" fillId="6" borderId="8" xfId="0" applyFont="1" applyFill="1" applyBorder="1"/>
    <xf numFmtId="0" fontId="6" fillId="0" borderId="12" xfId="0" applyFont="1" applyBorder="1"/>
    <xf numFmtId="0" fontId="6" fillId="0" borderId="6" xfId="0" applyFont="1" applyBorder="1"/>
    <xf numFmtId="0" fontId="6" fillId="6" borderId="6" xfId="0" applyFont="1" applyFill="1" applyBorder="1"/>
    <xf numFmtId="0" fontId="6" fillId="5" borderId="6" xfId="0" applyFont="1" applyFill="1" applyBorder="1"/>
    <xf numFmtId="0" fontId="6" fillId="2" borderId="6" xfId="0" applyFont="1" applyFill="1" applyBorder="1"/>
    <xf numFmtId="0" fontId="6" fillId="0" borderId="13" xfId="0" applyFont="1" applyFill="1" applyBorder="1"/>
    <xf numFmtId="0" fontId="6" fillId="0" borderId="13" xfId="0" applyFont="1" applyBorder="1" applyAlignment="1"/>
    <xf numFmtId="0" fontId="6" fillId="0" borderId="11" xfId="0" applyFont="1" applyBorder="1"/>
    <xf numFmtId="0" fontId="6" fillId="6" borderId="11" xfId="0" applyFont="1" applyFill="1" applyBorder="1"/>
    <xf numFmtId="0" fontId="6" fillId="4" borderId="11" xfId="0" applyFont="1" applyFill="1" applyBorder="1"/>
    <xf numFmtId="0" fontId="6" fillId="7" borderId="11" xfId="0" applyFont="1" applyFill="1" applyBorder="1"/>
    <xf numFmtId="0" fontId="6" fillId="6" borderId="15" xfId="0" applyFont="1" applyFill="1" applyBorder="1"/>
    <xf numFmtId="0" fontId="6" fillId="0" borderId="10" xfId="0" applyFont="1" applyBorder="1"/>
    <xf numFmtId="0" fontId="6" fillId="6" borderId="10" xfId="0" applyFont="1" applyFill="1" applyBorder="1"/>
    <xf numFmtId="0" fontId="6" fillId="0" borderId="15" xfId="0" applyFont="1" applyBorder="1"/>
    <xf numFmtId="0" fontId="46" fillId="0" borderId="0" xfId="0" applyFont="1" applyBorder="1" applyAlignment="1">
      <alignment horizontal="left"/>
    </xf>
    <xf numFmtId="0" fontId="46" fillId="0" borderId="0" xfId="0" applyFont="1" applyBorder="1" applyAlignment="1">
      <alignment horizontal="right"/>
    </xf>
    <xf numFmtId="0" fontId="6" fillId="7" borderId="6" xfId="0" applyFont="1" applyFill="1" applyBorder="1"/>
    <xf numFmtId="0" fontId="6" fillId="6" borderId="3" xfId="0" applyFont="1" applyFill="1" applyBorder="1"/>
    <xf numFmtId="0" fontId="6" fillId="7" borderId="7" xfId="0" applyFont="1" applyFill="1" applyBorder="1"/>
    <xf numFmtId="0" fontId="6" fillId="0" borderId="14" xfId="0" applyFont="1" applyBorder="1" applyAlignment="1"/>
    <xf numFmtId="49" fontId="6" fillId="2" borderId="14" xfId="0" applyNumberFormat="1" applyFont="1" applyFill="1" applyBorder="1" applyAlignment="1">
      <alignment horizontal="center"/>
    </xf>
    <xf numFmtId="1" fontId="6" fillId="2" borderId="14" xfId="0" applyNumberFormat="1" applyFont="1" applyFill="1" applyBorder="1"/>
    <xf numFmtId="168" fontId="6" fillId="2" borderId="14" xfId="0" applyNumberFormat="1" applyFont="1" applyFill="1" applyBorder="1"/>
    <xf numFmtId="2" fontId="6" fillId="2" borderId="14" xfId="0" applyNumberFormat="1" applyFont="1" applyFill="1" applyBorder="1"/>
    <xf numFmtId="0" fontId="6" fillId="2" borderId="14" xfId="0" applyFont="1" applyFill="1" applyBorder="1" applyAlignment="1"/>
    <xf numFmtId="49" fontId="6" fillId="0" borderId="0" xfId="0" applyNumberFormat="1" applyFont="1" applyBorder="1" applyAlignment="1">
      <alignment horizontal="left"/>
    </xf>
    <xf numFmtId="0" fontId="6" fillId="2" borderId="15" xfId="0" applyFont="1" applyFill="1" applyBorder="1" applyAlignment="1"/>
    <xf numFmtId="1" fontId="6" fillId="2" borderId="15" xfId="0" applyNumberFormat="1" applyFont="1" applyFill="1" applyBorder="1" applyAlignment="1"/>
    <xf numFmtId="0" fontId="6" fillId="4" borderId="6" xfId="0" applyFont="1" applyFill="1" applyBorder="1"/>
    <xf numFmtId="1" fontId="6" fillId="2" borderId="6" xfId="0" applyNumberFormat="1" applyFont="1" applyFill="1" applyBorder="1"/>
    <xf numFmtId="168" fontId="6" fillId="2" borderId="13" xfId="0" applyNumberFormat="1" applyFont="1" applyFill="1" applyBorder="1"/>
    <xf numFmtId="2" fontId="6" fillId="0" borderId="0" xfId="0" applyNumberFormat="1" applyFont="1" applyFill="1" applyBorder="1" applyAlignment="1">
      <alignment horizontal="right"/>
    </xf>
    <xf numFmtId="2" fontId="6" fillId="2" borderId="5" xfId="0" applyNumberFormat="1" applyFont="1" applyFill="1" applyBorder="1"/>
    <xf numFmtId="2" fontId="6" fillId="2" borderId="13" xfId="0" applyNumberFormat="1" applyFont="1" applyFill="1" applyBorder="1"/>
    <xf numFmtId="1" fontId="6" fillId="2" borderId="1" xfId="0" applyNumberFormat="1" applyFont="1" applyFill="1" applyBorder="1"/>
    <xf numFmtId="2" fontId="6" fillId="2" borderId="2" xfId="0" applyNumberFormat="1" applyFont="1" applyFill="1" applyBorder="1"/>
    <xf numFmtId="1" fontId="6" fillId="2" borderId="7" xfId="0" applyNumberFormat="1" applyFont="1" applyFill="1" applyBorder="1"/>
    <xf numFmtId="2" fontId="6" fillId="2" borderId="0" xfId="0" applyNumberFormat="1" applyFont="1" applyFill="1" applyBorder="1"/>
    <xf numFmtId="1" fontId="6" fillId="0" borderId="1" xfId="0" applyNumberFormat="1" applyFont="1" applyBorder="1"/>
    <xf numFmtId="2" fontId="6" fillId="0" borderId="0" xfId="0" applyNumberFormat="1" applyFont="1" applyBorder="1" applyAlignment="1">
      <alignment horizontal="right"/>
    </xf>
    <xf numFmtId="1" fontId="6" fillId="0" borderId="7" xfId="0" applyNumberFormat="1" applyFont="1" applyBorder="1"/>
    <xf numFmtId="0" fontId="6" fillId="0" borderId="15" xfId="0" applyFont="1" applyFill="1" applyBorder="1"/>
    <xf numFmtId="0" fontId="6" fillId="0" borderId="0" xfId="0" applyFont="1" applyAlignment="1">
      <alignment horizontal="left"/>
    </xf>
    <xf numFmtId="0" fontId="6" fillId="0" borderId="14" xfId="0" applyFont="1" applyBorder="1"/>
    <xf numFmtId="0" fontId="6" fillId="0" borderId="0" xfId="0" applyFont="1" applyAlignment="1">
      <alignment horizontal="center"/>
    </xf>
    <xf numFmtId="1" fontId="6" fillId="0" borderId="6" xfId="0" applyNumberFormat="1" applyFont="1" applyBorder="1"/>
    <xf numFmtId="0" fontId="6" fillId="0" borderId="4" xfId="0" applyFont="1" applyBorder="1"/>
    <xf numFmtId="0" fontId="6" fillId="2" borderId="14" xfId="0" applyFont="1" applyFill="1" applyBorder="1"/>
    <xf numFmtId="0" fontId="6" fillId="2" borderId="1" xfId="0" applyFont="1" applyFill="1" applyBorder="1"/>
    <xf numFmtId="2" fontId="6" fillId="2" borderId="4" xfId="0" applyNumberFormat="1" applyFont="1" applyFill="1" applyBorder="1"/>
    <xf numFmtId="2" fontId="6" fillId="2" borderId="3" xfId="0" applyNumberFormat="1" applyFont="1" applyFill="1" applyBorder="1"/>
    <xf numFmtId="0" fontId="6" fillId="7" borderId="13" xfId="0" applyFont="1" applyFill="1" applyBorder="1"/>
    <xf numFmtId="0" fontId="6" fillId="7" borderId="0" xfId="0" applyFont="1" applyFill="1" applyBorder="1"/>
    <xf numFmtId="0" fontId="6" fillId="2" borderId="0" xfId="0" applyFont="1" applyFill="1" applyBorder="1"/>
    <xf numFmtId="0" fontId="6" fillId="7" borderId="12" xfId="0" applyFont="1" applyFill="1" applyBorder="1"/>
    <xf numFmtId="0" fontId="6" fillId="7" borderId="15" xfId="0" applyFont="1" applyFill="1" applyBorder="1"/>
    <xf numFmtId="0" fontId="6" fillId="4" borderId="0" xfId="0" applyFont="1" applyFill="1" applyBorder="1"/>
    <xf numFmtId="0" fontId="6" fillId="4" borderId="13" xfId="0" applyFont="1" applyFill="1" applyBorder="1"/>
    <xf numFmtId="0" fontId="7" fillId="0" borderId="0" xfId="0" applyFont="1"/>
    <xf numFmtId="164" fontId="6" fillId="0" borderId="2" xfId="0" applyNumberFormat="1" applyFont="1" applyBorder="1"/>
    <xf numFmtId="0" fontId="13" fillId="0" borderId="1" xfId="0" applyFont="1" applyBorder="1" applyAlignment="1">
      <alignment horizontal="center"/>
    </xf>
    <xf numFmtId="0" fontId="13" fillId="0" borderId="14" xfId="0" applyFont="1" applyBorder="1" applyAlignment="1">
      <alignment horizontal="center"/>
    </xf>
    <xf numFmtId="1" fontId="6" fillId="0" borderId="7" xfId="0" applyNumberFormat="1" applyFont="1" applyBorder="1" applyAlignment="1">
      <alignment horizontal="right"/>
    </xf>
    <xf numFmtId="1" fontId="6" fillId="0" borderId="12" xfId="0" applyNumberFormat="1" applyFont="1" applyBorder="1" applyAlignment="1">
      <alignment horizontal="right"/>
    </xf>
    <xf numFmtId="1" fontId="6" fillId="0" borderId="8" xfId="0" applyNumberFormat="1" applyFont="1" applyBorder="1" applyAlignment="1">
      <alignment horizontal="right"/>
    </xf>
    <xf numFmtId="49" fontId="6" fillId="0" borderId="14" xfId="0" applyNumberFormat="1" applyFont="1" applyFill="1" applyBorder="1" applyAlignment="1">
      <alignment horizontal="center"/>
    </xf>
    <xf numFmtId="0" fontId="6" fillId="0" borderId="14" xfId="0" applyFont="1" applyFill="1" applyBorder="1"/>
    <xf numFmtId="168" fontId="6" fillId="0" borderId="14" xfId="0" applyNumberFormat="1" applyFont="1" applyFill="1" applyBorder="1"/>
    <xf numFmtId="2" fontId="6" fillId="0" borderId="14" xfId="0" applyNumberFormat="1" applyFont="1" applyFill="1" applyBorder="1"/>
    <xf numFmtId="2" fontId="6" fillId="0" borderId="0" xfId="0" applyNumberFormat="1" applyFont="1" applyFill="1" applyBorder="1"/>
    <xf numFmtId="0" fontId="6" fillId="0" borderId="1" xfId="0" applyFont="1" applyFill="1" applyBorder="1"/>
    <xf numFmtId="2" fontId="6" fillId="0" borderId="2" xfId="0" applyNumberFormat="1" applyFont="1" applyFill="1" applyBorder="1"/>
    <xf numFmtId="2" fontId="6" fillId="0" borderId="4" xfId="0" applyNumberFormat="1" applyFont="1" applyFill="1" applyBorder="1"/>
    <xf numFmtId="168" fontId="6" fillId="0" borderId="7" xfId="0" applyNumberFormat="1" applyFont="1" applyBorder="1" applyAlignment="1">
      <alignment horizontal="right"/>
    </xf>
    <xf numFmtId="168" fontId="6" fillId="0" borderId="8" xfId="0" applyNumberFormat="1" applyFont="1" applyBorder="1" applyAlignment="1">
      <alignment horizontal="right"/>
    </xf>
    <xf numFmtId="1" fontId="6" fillId="0" borderId="11" xfId="0" applyNumberFormat="1" applyFont="1" applyBorder="1"/>
    <xf numFmtId="2" fontId="6" fillId="0" borderId="12" xfId="0" applyNumberFormat="1" applyFont="1" applyBorder="1" applyAlignment="1">
      <alignment horizontal="right"/>
    </xf>
    <xf numFmtId="2" fontId="6" fillId="0" borderId="8" xfId="0" applyNumberFormat="1" applyFont="1" applyBorder="1" applyAlignment="1">
      <alignment horizontal="right"/>
    </xf>
    <xf numFmtId="0" fontId="6" fillId="0" borderId="7" xfId="0" applyFont="1" applyBorder="1" applyAlignment="1">
      <alignment horizontal="right"/>
    </xf>
    <xf numFmtId="0" fontId="6" fillId="0" borderId="0" xfId="0" applyFont="1" applyFill="1"/>
    <xf numFmtId="1" fontId="6" fillId="2" borderId="11" xfId="0" applyNumberFormat="1" applyFont="1" applyFill="1" applyBorder="1"/>
    <xf numFmtId="168" fontId="6" fillId="2" borderId="15" xfId="0" applyNumberFormat="1" applyFont="1" applyFill="1" applyBorder="1"/>
    <xf numFmtId="2" fontId="6" fillId="2" borderId="9" xfId="0" applyNumberFormat="1" applyFont="1" applyFill="1" applyBorder="1"/>
    <xf numFmtId="2" fontId="6" fillId="2" borderId="15" xfId="0" applyNumberFormat="1" applyFont="1" applyFill="1" applyBorder="1"/>
    <xf numFmtId="2" fontId="6" fillId="2" borderId="10" xfId="0" applyNumberFormat="1" applyFont="1" applyFill="1" applyBorder="1"/>
    <xf numFmtId="0" fontId="6" fillId="6" borderId="0" xfId="0" applyFont="1" applyFill="1"/>
    <xf numFmtId="0" fontId="9" fillId="0" borderId="0" xfId="0" applyFont="1"/>
    <xf numFmtId="1" fontId="6" fillId="0" borderId="12" xfId="0" applyNumberFormat="1" applyFont="1" applyBorder="1"/>
    <xf numFmtId="0" fontId="6" fillId="2" borderId="0" xfId="0" applyFont="1" applyFill="1" applyBorder="1" applyAlignment="1">
      <alignment horizontal="center"/>
    </xf>
    <xf numFmtId="0" fontId="47" fillId="0" borderId="13" xfId="0" applyFont="1" applyBorder="1" applyAlignment="1">
      <alignment horizontal="left"/>
    </xf>
    <xf numFmtId="0" fontId="47" fillId="0" borderId="15" xfId="0" applyFont="1" applyBorder="1" applyAlignment="1">
      <alignment horizontal="left"/>
    </xf>
    <xf numFmtId="1" fontId="6" fillId="0" borderId="11" xfId="0" applyNumberFormat="1" applyFont="1" applyFill="1" applyBorder="1"/>
    <xf numFmtId="168" fontId="6" fillId="0" borderId="15" xfId="0" applyNumberFormat="1" applyFont="1" applyFill="1" applyBorder="1"/>
    <xf numFmtId="2" fontId="6" fillId="0" borderId="9" xfId="0" applyNumberFormat="1" applyFont="1" applyFill="1" applyBorder="1"/>
    <xf numFmtId="2" fontId="6" fillId="0" borderId="15" xfId="0" applyNumberFormat="1" applyFont="1" applyFill="1" applyBorder="1"/>
    <xf numFmtId="2" fontId="6" fillId="0" borderId="10" xfId="0" applyNumberFormat="1" applyFont="1" applyFill="1" applyBorder="1"/>
    <xf numFmtId="0" fontId="6" fillId="2" borderId="0" xfId="0" applyFont="1" applyFill="1"/>
    <xf numFmtId="0" fontId="48" fillId="0" borderId="0" xfId="1" applyNumberFormat="1" applyFont="1" applyFill="1" applyBorder="1" applyAlignment="1" applyProtection="1"/>
    <xf numFmtId="0" fontId="6" fillId="7" borderId="0" xfId="0" applyFont="1" applyFill="1"/>
    <xf numFmtId="0" fontId="47" fillId="0" borderId="6" xfId="0" applyFont="1" applyBorder="1"/>
    <xf numFmtId="0" fontId="6" fillId="0" borderId="1" xfId="0" applyFont="1" applyBorder="1" applyAlignment="1">
      <alignment horizontal="left"/>
    </xf>
    <xf numFmtId="0" fontId="0" fillId="0" borderId="2" xfId="0" applyBorder="1"/>
    <xf numFmtId="0" fontId="47" fillId="0" borderId="11" xfId="0" applyFont="1" applyBorder="1" applyAlignment="1">
      <alignment horizontal="left"/>
    </xf>
    <xf numFmtId="0" fontId="6" fillId="0" borderId="9" xfId="0" applyFont="1" applyBorder="1"/>
    <xf numFmtId="0" fontId="20" fillId="0" borderId="1" xfId="0" applyFont="1" applyBorder="1" applyAlignment="1">
      <alignment horizontal="left"/>
    </xf>
    <xf numFmtId="0" fontId="20" fillId="0" borderId="2" xfId="0" applyFont="1" applyBorder="1"/>
    <xf numFmtId="0" fontId="20" fillId="0" borderId="14" xfId="0" applyFont="1" applyBorder="1"/>
    <xf numFmtId="0" fontId="19" fillId="0" borderId="7" xfId="0" applyFont="1" applyBorder="1" applyAlignment="1">
      <alignment horizontal="right"/>
    </xf>
    <xf numFmtId="0" fontId="19" fillId="0" borderId="0" xfId="0" applyFont="1" applyBorder="1"/>
    <xf numFmtId="0" fontId="6" fillId="0" borderId="6" xfId="0" applyFont="1" applyBorder="1" applyAlignment="1">
      <alignment horizontal="right"/>
    </xf>
    <xf numFmtId="0" fontId="26" fillId="0" borderId="1" xfId="0" applyFont="1" applyBorder="1" applyAlignment="1">
      <alignment horizontal="right"/>
    </xf>
    <xf numFmtId="0" fontId="26" fillId="0" borderId="2" xfId="0" applyFont="1" applyBorder="1"/>
    <xf numFmtId="0" fontId="26" fillId="0" borderId="14" xfId="0" applyFont="1" applyBorder="1"/>
    <xf numFmtId="0" fontId="47" fillId="0" borderId="6" xfId="0" applyFont="1" applyBorder="1" applyAlignment="1">
      <alignment horizontal="left"/>
    </xf>
    <xf numFmtId="2" fontId="6" fillId="2" borderId="8" xfId="0" applyNumberFormat="1" applyFont="1" applyFill="1" applyBorder="1"/>
    <xf numFmtId="0" fontId="20" fillId="0" borderId="6" xfId="0" applyFont="1" applyBorder="1" applyAlignment="1">
      <alignment horizontal="left"/>
    </xf>
    <xf numFmtId="0" fontId="20" fillId="0" borderId="5" xfId="0" applyFont="1" applyBorder="1"/>
    <xf numFmtId="0" fontId="20" fillId="0" borderId="13" xfId="0" applyFont="1" applyBorder="1"/>
    <xf numFmtId="49" fontId="6" fillId="0" borderId="13" xfId="0" applyNumberFormat="1" applyFont="1" applyFill="1" applyBorder="1" applyAlignment="1">
      <alignment horizontal="center"/>
    </xf>
    <xf numFmtId="168" fontId="6" fillId="0" borderId="13" xfId="0" applyNumberFormat="1" applyFont="1" applyFill="1" applyBorder="1"/>
    <xf numFmtId="2" fontId="6" fillId="0" borderId="13" xfId="0" applyNumberFormat="1" applyFont="1" applyFill="1" applyBorder="1"/>
    <xf numFmtId="0" fontId="6" fillId="0" borderId="6" xfId="0" applyFont="1" applyFill="1" applyBorder="1"/>
    <xf numFmtId="2" fontId="6" fillId="0" borderId="5" xfId="0" applyNumberFormat="1" applyFont="1" applyFill="1" applyBorder="1"/>
    <xf numFmtId="2" fontId="6" fillId="0" borderId="3" xfId="0" applyNumberFormat="1" applyFont="1" applyFill="1" applyBorder="1"/>
    <xf numFmtId="1" fontId="6" fillId="0" borderId="1" xfId="0" applyNumberFormat="1" applyFont="1" applyFill="1" applyBorder="1"/>
    <xf numFmtId="1" fontId="6" fillId="0" borderId="7" xfId="0" applyNumberFormat="1" applyFont="1" applyFill="1" applyBorder="1"/>
    <xf numFmtId="168" fontId="6" fillId="0" borderId="12" xfId="0" applyNumberFormat="1" applyFont="1" applyFill="1" applyBorder="1"/>
    <xf numFmtId="2" fontId="6" fillId="0" borderId="12" xfId="0" applyNumberFormat="1" applyFont="1" applyFill="1" applyBorder="1"/>
    <xf numFmtId="2" fontId="6" fillId="0" borderId="8" xfId="0" applyNumberFormat="1" applyFont="1" applyFill="1" applyBorder="1"/>
    <xf numFmtId="1" fontId="6" fillId="0" borderId="6" xfId="0" applyNumberFormat="1" applyFont="1" applyFill="1" applyBorder="1"/>
    <xf numFmtId="0" fontId="6" fillId="0" borderId="11" xfId="0" applyFont="1" applyBorder="1" applyAlignment="1">
      <alignment horizontal="right"/>
    </xf>
    <xf numFmtId="0" fontId="26" fillId="0" borderId="11" xfId="0" applyFont="1" applyBorder="1" applyAlignment="1">
      <alignment horizontal="right"/>
    </xf>
    <xf numFmtId="0" fontId="26" fillId="0" borderId="9" xfId="0" applyFont="1" applyBorder="1"/>
    <xf numFmtId="168" fontId="26" fillId="0" borderId="14" xfId="0" applyNumberFormat="1" applyFont="1" applyBorder="1"/>
    <xf numFmtId="168" fontId="26" fillId="0" borderId="2" xfId="0" applyNumberFormat="1" applyFont="1" applyBorder="1"/>
    <xf numFmtId="0" fontId="6" fillId="0" borderId="5" xfId="0" applyFont="1" applyFill="1" applyBorder="1"/>
    <xf numFmtId="0" fontId="19" fillId="0" borderId="11" xfId="0" applyFont="1" applyBorder="1" applyAlignment="1">
      <alignment horizontal="right"/>
    </xf>
    <xf numFmtId="0" fontId="19" fillId="0" borderId="9" xfId="0" applyFont="1" applyBorder="1"/>
    <xf numFmtId="168" fontId="19" fillId="0" borderId="15" xfId="0" applyNumberFormat="1" applyFont="1" applyBorder="1"/>
    <xf numFmtId="0" fontId="19" fillId="0" borderId="0" xfId="0" applyFont="1" applyBorder="1" applyAlignment="1">
      <alignment horizontal="right"/>
    </xf>
    <xf numFmtId="168" fontId="19" fillId="0" borderId="0" xfId="0" applyNumberFormat="1" applyFont="1" applyBorder="1"/>
    <xf numFmtId="0" fontId="6" fillId="0" borderId="2" xfId="0" applyFont="1" applyFill="1" applyBorder="1"/>
    <xf numFmtId="0" fontId="6" fillId="0" borderId="0" xfId="0" applyFont="1" applyFill="1" applyBorder="1"/>
    <xf numFmtId="168" fontId="6" fillId="0" borderId="0" xfId="0" applyNumberFormat="1" applyFont="1" applyFill="1" applyBorder="1"/>
    <xf numFmtId="0" fontId="9" fillId="0" borderId="6" xfId="0" applyFont="1" applyBorder="1" applyAlignment="1">
      <alignment horizontal="left"/>
    </xf>
    <xf numFmtId="164" fontId="6" fillId="0" borderId="0" xfId="0" applyNumberFormat="1" applyFont="1" applyBorder="1"/>
    <xf numFmtId="0" fontId="10" fillId="0" borderId="0" xfId="0" applyNumberFormat="1" applyFont="1" applyBorder="1"/>
    <xf numFmtId="0" fontId="0" fillId="0" borderId="0" xfId="0" applyNumberFormat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/>
    <xf numFmtId="164" fontId="0" fillId="0" borderId="0" xfId="0" applyNumberFormat="1" applyFont="1"/>
    <xf numFmtId="0" fontId="45" fillId="0" borderId="0" xfId="0" applyFont="1" applyBorder="1" applyAlignment="1">
      <alignment horizontal="right"/>
    </xf>
    <xf numFmtId="0" fontId="13" fillId="0" borderId="0" xfId="0" applyFont="1" applyBorder="1" applyAlignment="1">
      <alignment horizontal="center"/>
    </xf>
    <xf numFmtId="2" fontId="13" fillId="0" borderId="0" xfId="0" applyNumberFormat="1" applyFont="1" applyBorder="1"/>
    <xf numFmtId="0" fontId="24" fillId="0" borderId="0" xfId="0" applyFont="1" applyBorder="1" applyAlignment="1">
      <alignment horizontal="left"/>
    </xf>
    <xf numFmtId="0" fontId="4" fillId="0" borderId="0" xfId="0" applyFont="1" applyBorder="1" applyAlignment="1">
      <alignment horizontal="right"/>
    </xf>
    <xf numFmtId="0" fontId="44" fillId="0" borderId="0" xfId="0" applyFont="1" applyBorder="1" applyAlignment="1">
      <alignment horizontal="right"/>
    </xf>
    <xf numFmtId="0" fontId="9" fillId="0" borderId="7" xfId="0" applyFont="1" applyBorder="1"/>
    <xf numFmtId="0" fontId="10" fillId="0" borderId="0" xfId="0" applyFont="1" applyBorder="1" applyAlignment="1">
      <alignment horizontal="right"/>
    </xf>
    <xf numFmtId="0" fontId="49" fillId="0" borderId="0" xfId="0" applyFont="1" applyBorder="1" applyAlignment="1">
      <alignment horizontal="right"/>
    </xf>
    <xf numFmtId="0" fontId="23" fillId="0" borderId="0" xfId="0" applyFont="1" applyBorder="1"/>
    <xf numFmtId="0" fontId="50" fillId="0" borderId="7" xfId="0" applyFont="1" applyBorder="1" applyAlignment="1">
      <alignment horizontal="left"/>
    </xf>
    <xf numFmtId="0" fontId="24" fillId="0" borderId="7" xfId="0" applyFont="1" applyBorder="1" applyAlignment="1">
      <alignment horizontal="left"/>
    </xf>
    <xf numFmtId="0" fontId="38" fillId="0" borderId="0" xfId="0" applyFont="1" applyBorder="1" applyAlignment="1">
      <alignment horizontal="left"/>
    </xf>
    <xf numFmtId="0" fontId="44" fillId="0" borderId="5" xfId="0" applyFont="1" applyBorder="1" applyAlignment="1">
      <alignment horizontal="right"/>
    </xf>
    <xf numFmtId="0" fontId="44" fillId="0" borderId="9" xfId="0" applyFont="1" applyBorder="1" applyAlignment="1">
      <alignment horizontal="right"/>
    </xf>
    <xf numFmtId="0" fontId="42" fillId="0" borderId="9" xfId="0" applyFont="1" applyBorder="1" applyAlignment="1">
      <alignment horizontal="left"/>
    </xf>
    <xf numFmtId="0" fontId="47" fillId="0" borderId="0" xfId="0" applyFont="1" applyBorder="1" applyAlignment="1">
      <alignment horizontal="right"/>
    </xf>
    <xf numFmtId="0" fontId="47" fillId="0" borderId="9" xfId="0" applyFont="1" applyBorder="1" applyAlignment="1">
      <alignment horizontal="right"/>
    </xf>
    <xf numFmtId="0" fontId="5" fillId="0" borderId="9" xfId="1" applyNumberFormat="1" applyFont="1" applyFill="1" applyBorder="1" applyAlignment="1" applyProtection="1"/>
    <xf numFmtId="0" fontId="5" fillId="0" borderId="5" xfId="1" applyNumberFormat="1" applyFill="1" applyBorder="1" applyAlignment="1" applyProtection="1"/>
    <xf numFmtId="0" fontId="5" fillId="0" borderId="9" xfId="1" applyNumberFormat="1" applyFont="1" applyFill="1" applyBorder="1" applyAlignment="1" applyProtection="1">
      <alignment horizontal="left"/>
    </xf>
    <xf numFmtId="0" fontId="6" fillId="0" borderId="14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14" fillId="0" borderId="5" xfId="0" applyFont="1" applyBorder="1" applyAlignment="1">
      <alignment horizontal="left"/>
    </xf>
    <xf numFmtId="0" fontId="52" fillId="0" borderId="7" xfId="0" applyFont="1" applyBorder="1"/>
    <xf numFmtId="0" fontId="52" fillId="0" borderId="0" xfId="0" applyFont="1" applyBorder="1"/>
    <xf numFmtId="0" fontId="52" fillId="0" borderId="0" xfId="0" applyFont="1" applyBorder="1" applyAlignment="1">
      <alignment horizontal="center"/>
    </xf>
    <xf numFmtId="0" fontId="52" fillId="0" borderId="8" xfId="0" applyFont="1" applyBorder="1" applyAlignment="1">
      <alignment horizontal="center"/>
    </xf>
    <xf numFmtId="2" fontId="10" fillId="0" borderId="0" xfId="0" applyNumberFormat="1" applyFont="1" applyBorder="1" applyAlignment="1"/>
    <xf numFmtId="0" fontId="9" fillId="0" borderId="0" xfId="0" applyFont="1" applyAlignment="1">
      <alignment horizontal="left"/>
    </xf>
    <xf numFmtId="0" fontId="12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53" fillId="0" borderId="0" xfId="0" applyFont="1" applyBorder="1" applyAlignment="1">
      <alignment horizontal="left"/>
    </xf>
    <xf numFmtId="0" fontId="52" fillId="0" borderId="0" xfId="0" applyFont="1"/>
    <xf numFmtId="0" fontId="52" fillId="0" borderId="0" xfId="0" applyFont="1" applyAlignment="1">
      <alignment horizontal="center"/>
    </xf>
    <xf numFmtId="0" fontId="13" fillId="0" borderId="0" xfId="0" applyFont="1" applyBorder="1" applyAlignment="1">
      <alignment horizontal="left"/>
    </xf>
    <xf numFmtId="0" fontId="39" fillId="0" borderId="0" xfId="0" applyFont="1" applyBorder="1" applyAlignment="1">
      <alignment horizontal="center"/>
    </xf>
    <xf numFmtId="164" fontId="10" fillId="0" borderId="0" xfId="0" applyNumberFormat="1" applyFont="1" applyAlignment="1">
      <alignment horizontal="left"/>
    </xf>
    <xf numFmtId="0" fontId="10" fillId="0" borderId="0" xfId="0" applyFont="1" applyAlignment="1"/>
    <xf numFmtId="0" fontId="24" fillId="0" borderId="0" xfId="0" applyFont="1" applyAlignment="1">
      <alignment horizontal="left"/>
    </xf>
    <xf numFmtId="0" fontId="50" fillId="0" borderId="5" xfId="0" applyFont="1" applyBorder="1" applyAlignment="1">
      <alignment horizontal="center"/>
    </xf>
    <xf numFmtId="164" fontId="10" fillId="0" borderId="5" xfId="0" applyNumberFormat="1" applyFont="1" applyBorder="1"/>
    <xf numFmtId="0" fontId="0" fillId="0" borderId="5" xfId="0" applyBorder="1" applyAlignment="1">
      <alignment horizontal="left"/>
    </xf>
    <xf numFmtId="0" fontId="0" fillId="0" borderId="0" xfId="0" applyBorder="1" applyAlignment="1">
      <alignment horizontal="left"/>
    </xf>
    <xf numFmtId="0" fontId="55" fillId="0" borderId="12" xfId="0" applyFont="1" applyBorder="1" applyAlignment="1">
      <alignment horizontal="left"/>
    </xf>
    <xf numFmtId="172" fontId="0" fillId="0" borderId="0" xfId="0" applyNumberFormat="1"/>
    <xf numFmtId="0" fontId="6" fillId="8" borderId="12" xfId="0" applyFont="1" applyFill="1" applyBorder="1"/>
    <xf numFmtId="0" fontId="6" fillId="9" borderId="13" xfId="0" applyFont="1" applyFill="1" applyBorder="1"/>
    <xf numFmtId="0" fontId="6" fillId="10" borderId="12" xfId="0" applyFont="1" applyFill="1" applyBorder="1"/>
    <xf numFmtId="0" fontId="6" fillId="11" borderId="13" xfId="0" applyFont="1" applyFill="1" applyBorder="1"/>
    <xf numFmtId="0" fontId="6" fillId="11" borderId="12" xfId="0" applyFont="1" applyFill="1" applyBorder="1"/>
    <xf numFmtId="0" fontId="5" fillId="0" borderId="0" xfId="1" applyAlignment="1">
      <alignment horizontal="center"/>
    </xf>
    <xf numFmtId="1" fontId="6" fillId="0" borderId="14" xfId="0" applyNumberFormat="1" applyFont="1" applyFill="1" applyBorder="1"/>
    <xf numFmtId="0" fontId="10" fillId="0" borderId="0" xfId="0" applyNumberFormat="1" applyFont="1" applyBorder="1" applyAlignment="1">
      <alignment horizontal="left"/>
    </xf>
    <xf numFmtId="0" fontId="25" fillId="0" borderId="10" xfId="0" applyFont="1" applyBorder="1"/>
    <xf numFmtId="0" fontId="56" fillId="0" borderId="12" xfId="0" applyFont="1" applyBorder="1" applyAlignment="1">
      <alignment horizontal="left"/>
    </xf>
    <xf numFmtId="0" fontId="56" fillId="0" borderId="12" xfId="0" applyFont="1" applyBorder="1"/>
    <xf numFmtId="0" fontId="55" fillId="0" borderId="7" xfId="0" applyFont="1" applyBorder="1"/>
    <xf numFmtId="0" fontId="55" fillId="0" borderId="12" xfId="0" applyFont="1" applyBorder="1"/>
    <xf numFmtId="0" fontId="56" fillId="0" borderId="7" xfId="0" applyFont="1" applyBorder="1" applyAlignment="1">
      <alignment horizontal="center"/>
    </xf>
    <xf numFmtId="0" fontId="56" fillId="0" borderId="15" xfId="0" applyFont="1" applyBorder="1"/>
    <xf numFmtId="0" fontId="56" fillId="0" borderId="8" xfId="0" applyFont="1" applyBorder="1" applyAlignment="1">
      <alignment horizontal="center"/>
    </xf>
    <xf numFmtId="0" fontId="56" fillId="0" borderId="13" xfId="0" applyFont="1" applyBorder="1"/>
    <xf numFmtId="0" fontId="56" fillId="0" borderId="7" xfId="0" applyFont="1" applyBorder="1"/>
    <xf numFmtId="0" fontId="56" fillId="0" borderId="7" xfId="0" applyFont="1" applyBorder="1" applyAlignment="1">
      <alignment horizontal="left"/>
    </xf>
    <xf numFmtId="0" fontId="24" fillId="0" borderId="13" xfId="0" applyFont="1" applyBorder="1" applyAlignment="1">
      <alignment horizontal="center"/>
    </xf>
    <xf numFmtId="0" fontId="10" fillId="0" borderId="11" xfId="0" applyFont="1" applyFill="1" applyBorder="1" applyAlignment="1">
      <alignment horizontal="left"/>
    </xf>
    <xf numFmtId="0" fontId="10" fillId="0" borderId="10" xfId="0" applyFont="1" applyFill="1" applyBorder="1"/>
    <xf numFmtId="0" fontId="10" fillId="0" borderId="10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left"/>
    </xf>
    <xf numFmtId="2" fontId="10" fillId="0" borderId="7" xfId="0" applyNumberFormat="1" applyFont="1" applyFill="1" applyBorder="1"/>
    <xf numFmtId="169" fontId="10" fillId="0" borderId="15" xfId="0" applyNumberFormat="1" applyFont="1" applyFill="1" applyBorder="1" applyAlignment="1">
      <alignment horizontal="right"/>
    </xf>
    <xf numFmtId="169" fontId="10" fillId="0" borderId="16" xfId="0" applyNumberFormat="1" applyFont="1" applyFill="1" applyBorder="1"/>
    <xf numFmtId="169" fontId="10" fillId="0" borderId="10" xfId="0" applyNumberFormat="1" applyFont="1" applyFill="1" applyBorder="1" applyAlignment="1">
      <alignment horizontal="right"/>
    </xf>
    <xf numFmtId="169" fontId="24" fillId="0" borderId="10" xfId="0" applyNumberFormat="1" applyFont="1" applyFill="1" applyBorder="1" applyAlignment="1">
      <alignment horizontal="right"/>
    </xf>
    <xf numFmtId="169" fontId="24" fillId="0" borderId="15" xfId="0" applyNumberFormat="1" applyFont="1" applyFill="1" applyBorder="1" applyAlignment="1">
      <alignment horizontal="right"/>
    </xf>
    <xf numFmtId="169" fontId="10" fillId="0" borderId="15" xfId="0" applyNumberFormat="1" applyFont="1" applyFill="1" applyBorder="1"/>
    <xf numFmtId="169" fontId="24" fillId="0" borderId="9" xfId="0" applyNumberFormat="1" applyFont="1" applyFill="1" applyBorder="1"/>
    <xf numFmtId="169" fontId="10" fillId="0" borderId="9" xfId="0" applyNumberFormat="1" applyFont="1" applyFill="1" applyBorder="1"/>
    <xf numFmtId="0" fontId="0" fillId="0" borderId="0" xfId="0" applyFill="1"/>
    <xf numFmtId="0" fontId="10" fillId="0" borderId="12" xfId="0" applyFont="1" applyFill="1" applyBorder="1" applyAlignment="1">
      <alignment horizontal="left"/>
    </xf>
    <xf numFmtId="169" fontId="10" fillId="0" borderId="12" xfId="0" applyNumberFormat="1" applyFont="1" applyFill="1" applyBorder="1" applyAlignment="1">
      <alignment horizontal="right"/>
    </xf>
    <xf numFmtId="169" fontId="10" fillId="0" borderId="8" xfId="0" applyNumberFormat="1" applyFont="1" applyFill="1" applyBorder="1"/>
    <xf numFmtId="0" fontId="10" fillId="0" borderId="7" xfId="0" applyFont="1" applyFill="1" applyBorder="1"/>
    <xf numFmtId="0" fontId="10" fillId="0" borderId="7" xfId="0" applyFont="1" applyFill="1" applyBorder="1" applyAlignment="1">
      <alignment horizontal="left"/>
    </xf>
    <xf numFmtId="169" fontId="24" fillId="0" borderId="8" xfId="0" applyNumberFormat="1" applyFont="1" applyFill="1" applyBorder="1" applyAlignment="1">
      <alignment horizontal="right"/>
    </xf>
    <xf numFmtId="169" fontId="24" fillId="0" borderId="12" xfId="0" applyNumberFormat="1" applyFont="1" applyFill="1" applyBorder="1"/>
    <xf numFmtId="0" fontId="10" fillId="0" borderId="11" xfId="0" applyFont="1" applyFill="1" applyBorder="1"/>
    <xf numFmtId="169" fontId="24" fillId="0" borderId="15" xfId="0" applyNumberFormat="1" applyFont="1" applyFill="1" applyBorder="1"/>
    <xf numFmtId="0" fontId="10" fillId="0" borderId="13" xfId="0" applyFont="1" applyFill="1" applyBorder="1" applyAlignment="1">
      <alignment horizontal="left"/>
    </xf>
    <xf numFmtId="0" fontId="10" fillId="0" borderId="13" xfId="0" applyFont="1" applyFill="1" applyBorder="1"/>
    <xf numFmtId="0" fontId="10" fillId="0" borderId="3" xfId="0" applyFont="1" applyFill="1" applyBorder="1"/>
    <xf numFmtId="169" fontId="10" fillId="0" borderId="13" xfId="0" applyNumberFormat="1" applyFont="1" applyFill="1" applyBorder="1" applyAlignment="1">
      <alignment horizontal="right"/>
    </xf>
    <xf numFmtId="169" fontId="10" fillId="0" borderId="13" xfId="0" applyNumberFormat="1" applyFont="1" applyFill="1" applyBorder="1"/>
    <xf numFmtId="169" fontId="10" fillId="0" borderId="7" xfId="0" applyNumberFormat="1" applyFont="1" applyFill="1" applyBorder="1"/>
    <xf numFmtId="169" fontId="24" fillId="0" borderId="3" xfId="0" applyNumberFormat="1" applyFont="1" applyFill="1" applyBorder="1" applyAlignment="1">
      <alignment horizontal="right"/>
    </xf>
    <xf numFmtId="169" fontId="10" fillId="0" borderId="3" xfId="0" applyNumberFormat="1" applyFont="1" applyFill="1" applyBorder="1" applyAlignment="1">
      <alignment horizontal="right"/>
    </xf>
    <xf numFmtId="169" fontId="24" fillId="0" borderId="13" xfId="0" applyNumberFormat="1" applyFont="1" applyFill="1" applyBorder="1" applyAlignment="1">
      <alignment horizontal="right"/>
    </xf>
    <xf numFmtId="169" fontId="10" fillId="0" borderId="5" xfId="0" applyNumberFormat="1" applyFont="1" applyFill="1" applyBorder="1"/>
    <xf numFmtId="169" fontId="24" fillId="0" borderId="5" xfId="0" applyNumberFormat="1" applyFont="1" applyFill="1" applyBorder="1"/>
    <xf numFmtId="169" fontId="10" fillId="0" borderId="19" xfId="0" applyNumberFormat="1" applyFont="1" applyFill="1" applyBorder="1"/>
    <xf numFmtId="0" fontId="10" fillId="0" borderId="6" xfId="0" applyFont="1" applyFill="1" applyBorder="1"/>
    <xf numFmtId="169" fontId="57" fillId="0" borderId="12" xfId="0" applyNumberFormat="1" applyFont="1" applyFill="1" applyBorder="1"/>
    <xf numFmtId="169" fontId="10" fillId="0" borderId="3" xfId="0" applyNumberFormat="1" applyFont="1" applyFill="1" applyBorder="1"/>
    <xf numFmtId="169" fontId="10" fillId="0" borderId="10" xfId="0" applyNumberFormat="1" applyFont="1" applyFill="1" applyBorder="1"/>
    <xf numFmtId="169" fontId="57" fillId="0" borderId="8" xfId="0" applyNumberFormat="1" applyFont="1" applyFill="1" applyBorder="1"/>
    <xf numFmtId="169" fontId="57" fillId="0" borderId="18" xfId="0" applyNumberFormat="1" applyFont="1" applyFill="1" applyBorder="1"/>
    <xf numFmtId="0" fontId="10" fillId="0" borderId="12" xfId="0" applyFont="1" applyFill="1" applyBorder="1" applyAlignment="1"/>
    <xf numFmtId="0" fontId="10" fillId="0" borderId="0" xfId="0" applyFont="1" applyFill="1" applyBorder="1" applyAlignment="1">
      <alignment horizontal="center"/>
    </xf>
    <xf numFmtId="169" fontId="10" fillId="0" borderId="6" xfId="0" applyNumberFormat="1" applyFont="1" applyFill="1" applyBorder="1"/>
    <xf numFmtId="169" fontId="10" fillId="0" borderId="11" xfId="0" applyNumberFormat="1" applyFont="1" applyFill="1" applyBorder="1"/>
    <xf numFmtId="169" fontId="24" fillId="0" borderId="13" xfId="0" applyNumberFormat="1" applyFont="1" applyFill="1" applyBorder="1"/>
    <xf numFmtId="169" fontId="10" fillId="0" borderId="0" xfId="0" applyNumberFormat="1" applyFont="1" applyFill="1" applyBorder="1" applyAlignment="1">
      <alignment horizontal="right"/>
    </xf>
    <xf numFmtId="169" fontId="10" fillId="0" borderId="7" xfId="0" applyNumberFormat="1" applyFont="1" applyFill="1" applyBorder="1" applyAlignment="1">
      <alignment horizontal="right"/>
    </xf>
    <xf numFmtId="169" fontId="24" fillId="0" borderId="0" xfId="0" applyNumberFormat="1" applyFont="1" applyFill="1" applyBorder="1" applyAlignment="1">
      <alignment horizontal="right"/>
    </xf>
    <xf numFmtId="169" fontId="24" fillId="0" borderId="7" xfId="0" applyNumberFormat="1" applyFont="1" applyFill="1" applyBorder="1" applyAlignment="1">
      <alignment horizontal="right"/>
    </xf>
    <xf numFmtId="0" fontId="10" fillId="0" borderId="0" xfId="0" applyFont="1" applyFill="1" applyBorder="1"/>
    <xf numFmtId="169" fontId="24" fillId="0" borderId="11" xfId="0" applyNumberFormat="1" applyFont="1" applyFill="1" applyBorder="1"/>
    <xf numFmtId="169" fontId="24" fillId="0" borderId="6" xfId="0" applyNumberFormat="1" applyFont="1" applyFill="1" applyBorder="1"/>
    <xf numFmtId="169" fontId="57" fillId="0" borderId="3" xfId="0" applyNumberFormat="1" applyFont="1" applyFill="1" applyBorder="1" applyAlignment="1">
      <alignment horizontal="right"/>
    </xf>
    <xf numFmtId="169" fontId="57" fillId="0" borderId="5" xfId="0" applyNumberFormat="1" applyFont="1" applyFill="1" applyBorder="1"/>
    <xf numFmtId="169" fontId="57" fillId="0" borderId="8" xfId="0" applyNumberFormat="1" applyFont="1" applyFill="1" applyBorder="1" applyAlignment="1">
      <alignment horizontal="right"/>
    </xf>
    <xf numFmtId="169" fontId="57" fillId="0" borderId="0" xfId="0" applyNumberFormat="1" applyFont="1" applyFill="1" applyBorder="1"/>
    <xf numFmtId="2" fontId="10" fillId="0" borderId="11" xfId="0" applyNumberFormat="1" applyFont="1" applyFill="1" applyBorder="1"/>
    <xf numFmtId="169" fontId="57" fillId="0" borderId="12" xfId="0" applyNumberFormat="1" applyFont="1" applyFill="1" applyBorder="1" applyAlignment="1">
      <alignment horizontal="right"/>
    </xf>
    <xf numFmtId="169" fontId="57" fillId="0" borderId="7" xfId="0" applyNumberFormat="1" applyFont="1" applyFill="1" applyBorder="1"/>
    <xf numFmtId="169" fontId="57" fillId="0" borderId="10" xfId="0" applyNumberFormat="1" applyFont="1" applyFill="1" applyBorder="1" applyAlignment="1">
      <alignment horizontal="right"/>
    </xf>
    <xf numFmtId="169" fontId="57" fillId="0" borderId="9" xfId="0" applyNumberFormat="1" applyFont="1" applyFill="1" applyBorder="1"/>
    <xf numFmtId="169" fontId="57" fillId="0" borderId="13" xfId="0" applyNumberFormat="1" applyFont="1" applyFill="1" applyBorder="1"/>
    <xf numFmtId="2" fontId="10" fillId="0" borderId="12" xfId="0" applyNumberFormat="1" applyFont="1" applyFill="1" applyBorder="1"/>
    <xf numFmtId="2" fontId="10" fillId="0" borderId="13" xfId="0" applyNumberFormat="1" applyFont="1" applyFill="1" applyBorder="1"/>
    <xf numFmtId="169" fontId="10" fillId="0" borderId="28" xfId="0" applyNumberFormat="1" applyFont="1" applyFill="1" applyBorder="1"/>
    <xf numFmtId="169" fontId="24" fillId="0" borderId="8" xfId="0" applyNumberFormat="1" applyFont="1" applyFill="1" applyBorder="1"/>
    <xf numFmtId="2" fontId="10" fillId="0" borderId="12" xfId="0" applyNumberFormat="1" applyFont="1" applyFill="1" applyBorder="1" applyAlignment="1">
      <alignment horizontal="left"/>
    </xf>
    <xf numFmtId="0" fontId="35" fillId="0" borderId="1" xfId="0" applyFont="1" applyFill="1" applyBorder="1" applyAlignment="1">
      <alignment horizontal="left"/>
    </xf>
    <xf numFmtId="0" fontId="0" fillId="0" borderId="2" xfId="0" applyFont="1" applyFill="1" applyBorder="1"/>
    <xf numFmtId="0" fontId="0" fillId="0" borderId="5" xfId="0" applyFill="1" applyBorder="1"/>
    <xf numFmtId="0" fontId="0" fillId="0" borderId="3" xfId="0" applyFill="1" applyBorder="1"/>
    <xf numFmtId="0" fontId="11" fillId="0" borderId="7" xfId="0" applyFont="1" applyFill="1" applyBorder="1" applyAlignment="1">
      <alignment horizontal="left"/>
    </xf>
    <xf numFmtId="0" fontId="0" fillId="0" borderId="0" xfId="0" applyFont="1" applyFill="1" applyBorder="1"/>
    <xf numFmtId="0" fontId="0" fillId="0" borderId="0" xfId="0" applyFill="1" applyBorder="1"/>
    <xf numFmtId="0" fontId="0" fillId="0" borderId="8" xfId="0" applyFill="1" applyBorder="1"/>
    <xf numFmtId="0" fontId="17" fillId="0" borderId="7" xfId="0" applyFont="1" applyFill="1" applyBorder="1" applyAlignment="1">
      <alignment horizontal="left"/>
    </xf>
    <xf numFmtId="0" fontId="16" fillId="0" borderId="0" xfId="0" applyFont="1" applyFill="1" applyBorder="1"/>
    <xf numFmtId="0" fontId="0" fillId="0" borderId="9" xfId="0" applyFill="1" applyBorder="1"/>
    <xf numFmtId="0" fontId="0" fillId="0" borderId="10" xfId="0" applyFill="1" applyBorder="1"/>
    <xf numFmtId="0" fontId="14" fillId="0" borderId="11" xfId="0" applyFont="1" applyFill="1" applyBorder="1" applyAlignment="1">
      <alignment horizontal="left"/>
    </xf>
    <xf numFmtId="0" fontId="0" fillId="0" borderId="9" xfId="0" applyFont="1" applyFill="1" applyBorder="1"/>
    <xf numFmtId="0" fontId="19" fillId="0" borderId="0" xfId="0" applyFont="1" applyFill="1" applyBorder="1" applyAlignment="1">
      <alignment horizontal="left"/>
    </xf>
    <xf numFmtId="0" fontId="10" fillId="0" borderId="13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0" fillId="0" borderId="9" xfId="0" applyFill="1" applyBorder="1" applyAlignment="1">
      <alignment horizontal="left"/>
    </xf>
    <xf numFmtId="0" fontId="21" fillId="0" borderId="9" xfId="0" applyFont="1" applyFill="1" applyBorder="1"/>
    <xf numFmtId="0" fontId="10" fillId="0" borderId="12" xfId="0" quotePrefix="1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center"/>
    </xf>
    <xf numFmtId="0" fontId="19" fillId="0" borderId="10" xfId="0" applyFont="1" applyFill="1" applyBorder="1" applyAlignment="1">
      <alignment horizontal="center"/>
    </xf>
    <xf numFmtId="0" fontId="10" fillId="0" borderId="14" xfId="0" applyFont="1" applyFill="1" applyBorder="1" applyAlignment="1">
      <alignment horizontal="center"/>
    </xf>
    <xf numFmtId="0" fontId="6" fillId="0" borderId="15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169" fontId="57" fillId="0" borderId="0" xfId="0" applyNumberFormat="1" applyFont="1" applyFill="1" applyBorder="1" applyAlignment="1">
      <alignment horizontal="right"/>
    </xf>
    <xf numFmtId="2" fontId="10" fillId="0" borderId="7" xfId="0" applyNumberFormat="1" applyFont="1" applyFill="1" applyBorder="1" applyAlignment="1">
      <alignment horizontal="left"/>
    </xf>
    <xf numFmtId="0" fontId="0" fillId="0" borderId="0" xfId="0" applyFont="1" applyFill="1"/>
    <xf numFmtId="0" fontId="63" fillId="0" borderId="0" xfId="0" applyFont="1" applyBorder="1"/>
    <xf numFmtId="0" fontId="5" fillId="0" borderId="0" xfId="1" applyNumberFormat="1" applyFont="1" applyFill="1" applyBorder="1" applyAlignment="1" applyProtection="1"/>
    <xf numFmtId="0" fontId="64" fillId="0" borderId="0" xfId="0" applyFont="1" applyBorder="1"/>
    <xf numFmtId="0" fontId="65" fillId="0" borderId="0" xfId="0" applyFont="1" applyBorder="1" applyAlignment="1">
      <alignment horizontal="left"/>
    </xf>
    <xf numFmtId="0" fontId="66" fillId="0" borderId="0" xfId="0" applyFont="1" applyBorder="1"/>
    <xf numFmtId="0" fontId="10" fillId="0" borderId="0" xfId="0" applyFont="1" applyFill="1" applyBorder="1" applyAlignment="1">
      <alignment horizontal="left"/>
    </xf>
    <xf numFmtId="0" fontId="10" fillId="12" borderId="7" xfId="0" applyFont="1" applyFill="1" applyBorder="1" applyAlignment="1">
      <alignment horizontal="left"/>
    </xf>
    <xf numFmtId="0" fontId="10" fillId="12" borderId="30" xfId="0" applyFont="1" applyFill="1" applyBorder="1" applyAlignment="1">
      <alignment horizontal="left"/>
    </xf>
    <xf numFmtId="0" fontId="37" fillId="0" borderId="7" xfId="0" applyFont="1" applyBorder="1" applyAlignment="1">
      <alignment horizontal="left" wrapText="1"/>
    </xf>
    <xf numFmtId="0" fontId="10" fillId="0" borderId="24" xfId="0" applyFont="1" applyFill="1" applyBorder="1"/>
    <xf numFmtId="173" fontId="10" fillId="0" borderId="12" xfId="0" applyNumberFormat="1" applyFont="1" applyFill="1" applyBorder="1" applyAlignment="1"/>
    <xf numFmtId="173" fontId="10" fillId="0" borderId="7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164" fontId="0" fillId="0" borderId="0" xfId="0" applyNumberFormat="1" applyFont="1" applyFill="1" applyBorder="1"/>
    <xf numFmtId="1" fontId="0" fillId="0" borderId="0" xfId="0" applyNumberFormat="1" applyFont="1" applyFill="1" applyBorder="1" applyAlignment="1">
      <alignment horizontal="center"/>
    </xf>
    <xf numFmtId="0" fontId="13" fillId="0" borderId="0" xfId="0" applyFont="1" applyFill="1" applyBorder="1"/>
    <xf numFmtId="0" fontId="63" fillId="0" borderId="0" xfId="0" applyFont="1" applyFill="1" applyBorder="1" applyAlignment="1">
      <alignment horizontal="left"/>
    </xf>
    <xf numFmtId="0" fontId="70" fillId="0" borderId="0" xfId="0" applyFont="1" applyFill="1" applyBorder="1"/>
    <xf numFmtId="0" fontId="69" fillId="0" borderId="0" xfId="0" applyFont="1" applyFill="1" applyBorder="1"/>
    <xf numFmtId="0" fontId="6" fillId="0" borderId="31" xfId="0" applyFont="1" applyFill="1" applyBorder="1" applyAlignment="1">
      <alignment horizontal="center"/>
    </xf>
    <xf numFmtId="0" fontId="63" fillId="0" borderId="0" xfId="0" applyFont="1" applyFill="1" applyBorder="1"/>
    <xf numFmtId="0" fontId="10" fillId="0" borderId="0" xfId="0" applyFont="1" applyFill="1"/>
    <xf numFmtId="0" fontId="0" fillId="0" borderId="31" xfId="0" applyFill="1" applyBorder="1"/>
    <xf numFmtId="2" fontId="10" fillId="0" borderId="0" xfId="0" applyNumberFormat="1" applyFont="1" applyFill="1" applyBorder="1"/>
    <xf numFmtId="2" fontId="10" fillId="0" borderId="8" xfId="0" applyNumberFormat="1" applyFont="1" applyFill="1" applyBorder="1"/>
    <xf numFmtId="0" fontId="10" fillId="0" borderId="18" xfId="0" applyFont="1" applyBorder="1"/>
    <xf numFmtId="0" fontId="10" fillId="0" borderId="30" xfId="0" applyFont="1" applyBorder="1"/>
    <xf numFmtId="0" fontId="23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right"/>
    </xf>
    <xf numFmtId="1" fontId="10" fillId="0" borderId="0" xfId="0" applyNumberFormat="1" applyFont="1" applyFill="1" applyBorder="1" applyAlignment="1">
      <alignment horizontal="center"/>
    </xf>
    <xf numFmtId="0" fontId="23" fillId="0" borderId="7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right"/>
    </xf>
    <xf numFmtId="0" fontId="44" fillId="0" borderId="0" xfId="0" applyFont="1" applyFill="1" applyBorder="1" applyAlignment="1">
      <alignment horizontal="left"/>
    </xf>
    <xf numFmtId="0" fontId="10" fillId="0" borderId="32" xfId="0" applyFont="1" applyFill="1" applyBorder="1"/>
    <xf numFmtId="0" fontId="0" fillId="0" borderId="32" xfId="0" applyFill="1" applyBorder="1"/>
    <xf numFmtId="0" fontId="0" fillId="0" borderId="32" xfId="0" applyBorder="1"/>
    <xf numFmtId="0" fontId="10" fillId="0" borderId="34" xfId="0" applyFont="1" applyFill="1" applyBorder="1"/>
    <xf numFmtId="0" fontId="10" fillId="0" borderId="38" xfId="0" applyFont="1" applyBorder="1"/>
    <xf numFmtId="0" fontId="10" fillId="0" borderId="28" xfId="0" applyFont="1" applyFill="1" applyBorder="1"/>
    <xf numFmtId="169" fontId="10" fillId="0" borderId="8" xfId="0" applyNumberFormat="1" applyFont="1" applyFill="1" applyBorder="1" applyAlignment="1">
      <alignment horizontal="right"/>
    </xf>
    <xf numFmtId="169" fontId="24" fillId="0" borderId="7" xfId="0" applyNumberFormat="1" applyFont="1" applyFill="1" applyBorder="1"/>
    <xf numFmtId="169" fontId="24" fillId="0" borderId="0" xfId="0" applyNumberFormat="1" applyFont="1" applyFill="1" applyBorder="1"/>
    <xf numFmtId="169" fontId="10" fillId="0" borderId="18" xfId="0" applyNumberFormat="1" applyFont="1" applyFill="1" applyBorder="1"/>
    <xf numFmtId="169" fontId="24" fillId="0" borderId="12" xfId="0" applyNumberFormat="1" applyFont="1" applyFill="1" applyBorder="1" applyAlignment="1">
      <alignment horizontal="right"/>
    </xf>
    <xf numFmtId="169" fontId="10" fillId="0" borderId="12" xfId="0" applyNumberFormat="1" applyFont="1" applyFill="1" applyBorder="1"/>
    <xf numFmtId="169" fontId="10" fillId="0" borderId="0" xfId="0" applyNumberFormat="1" applyFont="1" applyFill="1" applyBorder="1"/>
    <xf numFmtId="0" fontId="10" fillId="0" borderId="6" xfId="0" applyFont="1" applyFill="1" applyBorder="1" applyAlignment="1">
      <alignment horizontal="left"/>
    </xf>
    <xf numFmtId="0" fontId="10" fillId="0" borderId="0" xfId="0" applyFont="1" applyFill="1" applyBorder="1"/>
    <xf numFmtId="164" fontId="61" fillId="0" borderId="0" xfId="0" applyNumberFormat="1" applyFont="1" applyFill="1" applyBorder="1" applyAlignment="1">
      <alignment horizontal="center"/>
    </xf>
    <xf numFmtId="169" fontId="10" fillId="0" borderId="8" xfId="0" applyNumberFormat="1" applyFont="1" applyBorder="1"/>
    <xf numFmtId="0" fontId="7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168" fontId="6" fillId="0" borderId="0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31" xfId="0" applyBorder="1"/>
    <xf numFmtId="0" fontId="10" fillId="0" borderId="31" xfId="0" applyFont="1" applyFill="1" applyBorder="1"/>
    <xf numFmtId="172" fontId="10" fillId="0" borderId="0" xfId="0" applyNumberFormat="1" applyFont="1" applyFill="1" applyBorder="1" applyAlignment="1">
      <alignment horizontal="left"/>
    </xf>
    <xf numFmtId="0" fontId="0" fillId="0" borderId="0" xfId="0" applyBorder="1"/>
    <xf numFmtId="169" fontId="10" fillId="0" borderId="12" xfId="0" applyNumberFormat="1" applyFont="1" applyBorder="1"/>
    <xf numFmtId="169" fontId="57" fillId="0" borderId="8" xfId="0" applyNumberFormat="1" applyFont="1" applyBorder="1"/>
    <xf numFmtId="169" fontId="57" fillId="0" borderId="12" xfId="0" applyNumberFormat="1" applyFont="1" applyBorder="1"/>
    <xf numFmtId="169" fontId="57" fillId="0" borderId="7" xfId="0" applyNumberFormat="1" applyFont="1" applyBorder="1"/>
    <xf numFmtId="1" fontId="10" fillId="0" borderId="31" xfId="0" applyNumberFormat="1" applyFont="1" applyFill="1" applyBorder="1" applyAlignment="1">
      <alignment horizontal="center"/>
    </xf>
    <xf numFmtId="0" fontId="7" fillId="0" borderId="0" xfId="0" applyFont="1" applyFill="1" applyBorder="1"/>
    <xf numFmtId="0" fontId="10" fillId="0" borderId="31" xfId="0" applyFont="1" applyFill="1" applyBorder="1" applyAlignment="1">
      <alignment horizontal="center"/>
    </xf>
    <xf numFmtId="2" fontId="10" fillId="0" borderId="0" xfId="0" applyNumberFormat="1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/>
    <xf numFmtId="0" fontId="10" fillId="0" borderId="32" xfId="0" applyFont="1" applyFill="1" applyBorder="1" applyAlignment="1">
      <alignment horizontal="center"/>
    </xf>
    <xf numFmtId="0" fontId="10" fillId="0" borderId="27" xfId="0" applyFont="1" applyFill="1" applyBorder="1"/>
    <xf numFmtId="0" fontId="0" fillId="0" borderId="0" xfId="0" applyFont="1" applyFill="1" applyBorder="1" applyAlignment="1">
      <alignment horizontal="center"/>
    </xf>
    <xf numFmtId="0" fontId="64" fillId="0" borderId="0" xfId="0" applyFont="1" applyFill="1" applyBorder="1" applyAlignment="1">
      <alignment horizontal="center"/>
    </xf>
    <xf numFmtId="0" fontId="5" fillId="0" borderId="0" xfId="1" applyNumberFormat="1" applyFont="1" applyFill="1" applyBorder="1" applyAlignment="1" applyProtection="1">
      <alignment horizontal="center"/>
    </xf>
    <xf numFmtId="0" fontId="6" fillId="0" borderId="32" xfId="0" applyFont="1" applyFill="1" applyBorder="1"/>
    <xf numFmtId="2" fontId="10" fillId="0" borderId="32" xfId="0" applyNumberFormat="1" applyFont="1" applyFill="1" applyBorder="1" applyAlignment="1">
      <alignment horizontal="right"/>
    </xf>
    <xf numFmtId="0" fontId="0" fillId="0" borderId="18" xfId="0" applyFill="1" applyBorder="1"/>
    <xf numFmtId="0" fontId="10" fillId="0" borderId="36" xfId="0" applyFont="1" applyFill="1" applyBorder="1" applyAlignment="1">
      <alignment horizontal="center"/>
    </xf>
    <xf numFmtId="0" fontId="12" fillId="0" borderId="18" xfId="0" applyFont="1" applyFill="1" applyBorder="1" applyAlignment="1">
      <alignment horizontal="left"/>
    </xf>
    <xf numFmtId="0" fontId="15" fillId="0" borderId="18" xfId="0" applyFont="1" applyFill="1" applyBorder="1" applyAlignment="1">
      <alignment horizontal="left"/>
    </xf>
    <xf numFmtId="0" fontId="0" fillId="0" borderId="36" xfId="0" applyFont="1" applyFill="1" applyBorder="1"/>
    <xf numFmtId="0" fontId="0" fillId="0" borderId="36" xfId="0" applyFill="1" applyBorder="1"/>
    <xf numFmtId="0" fontId="13" fillId="0" borderId="18" xfId="0" applyFont="1" applyFill="1" applyBorder="1" applyAlignment="1">
      <alignment horizontal="left"/>
    </xf>
    <xf numFmtId="0" fontId="25" fillId="0" borderId="18" xfId="0" applyFont="1" applyFill="1" applyBorder="1"/>
    <xf numFmtId="0" fontId="27" fillId="0" borderId="18" xfId="0" applyFont="1" applyFill="1" applyBorder="1" applyAlignment="1">
      <alignment horizontal="left"/>
    </xf>
    <xf numFmtId="0" fontId="25" fillId="0" borderId="18" xfId="0" applyFont="1" applyFill="1" applyBorder="1" applyAlignment="1">
      <alignment horizontal="left"/>
    </xf>
    <xf numFmtId="0" fontId="55" fillId="0" borderId="18" xfId="0" applyFont="1" applyFill="1" applyBorder="1"/>
    <xf numFmtId="0" fontId="6" fillId="0" borderId="18" xfId="0" applyFont="1" applyFill="1" applyBorder="1" applyAlignment="1">
      <alignment horizontal="left"/>
    </xf>
    <xf numFmtId="0" fontId="24" fillId="0" borderId="18" xfId="0" applyFont="1" applyFill="1" applyBorder="1" applyAlignment="1">
      <alignment horizontal="left"/>
    </xf>
    <xf numFmtId="0" fontId="19" fillId="0" borderId="18" xfId="0" applyFont="1" applyFill="1" applyBorder="1" applyAlignment="1">
      <alignment horizontal="left"/>
    </xf>
    <xf numFmtId="0" fontId="31" fillId="0" borderId="18" xfId="0" applyFont="1" applyFill="1" applyBorder="1" applyAlignment="1">
      <alignment horizontal="left"/>
    </xf>
    <xf numFmtId="0" fontId="55" fillId="0" borderId="18" xfId="0" applyFont="1" applyFill="1" applyBorder="1" applyAlignment="1">
      <alignment horizontal="left"/>
    </xf>
    <xf numFmtId="0" fontId="24" fillId="0" borderId="18" xfId="0" applyFont="1" applyFill="1" applyBorder="1"/>
    <xf numFmtId="0" fontId="59" fillId="0" borderId="18" xfId="0" applyFont="1" applyFill="1" applyBorder="1" applyAlignment="1">
      <alignment horizontal="left"/>
    </xf>
    <xf numFmtId="0" fontId="26" fillId="0" borderId="18" xfId="0" applyFont="1" applyFill="1" applyBorder="1" applyAlignment="1">
      <alignment horizontal="left"/>
    </xf>
    <xf numFmtId="0" fontId="57" fillId="0" borderId="18" xfId="0" applyFont="1" applyFill="1" applyBorder="1"/>
    <xf numFmtId="0" fontId="19" fillId="0" borderId="18" xfId="0" applyFont="1" applyFill="1" applyBorder="1"/>
    <xf numFmtId="0" fontId="57" fillId="0" borderId="18" xfId="0" applyFont="1" applyFill="1" applyBorder="1" applyAlignment="1">
      <alignment horizontal="left"/>
    </xf>
    <xf numFmtId="0" fontId="71" fillId="0" borderId="18" xfId="0" applyFont="1" applyFill="1" applyBorder="1" applyAlignment="1">
      <alignment horizontal="left"/>
    </xf>
    <xf numFmtId="0" fontId="12" fillId="0" borderId="18" xfId="0" quotePrefix="1" applyFont="1" applyFill="1" applyBorder="1" applyAlignment="1">
      <alignment horizontal="left"/>
    </xf>
    <xf numFmtId="0" fontId="28" fillId="0" borderId="18" xfId="0" applyFont="1" applyFill="1" applyBorder="1"/>
    <xf numFmtId="0" fontId="29" fillId="0" borderId="18" xfId="0" applyFont="1" applyFill="1" applyBorder="1" applyAlignment="1">
      <alignment horizontal="left"/>
    </xf>
    <xf numFmtId="0" fontId="7" fillId="0" borderId="32" xfId="0" applyFont="1" applyFill="1" applyBorder="1"/>
    <xf numFmtId="0" fontId="27" fillId="0" borderId="18" xfId="0" applyFont="1" applyFill="1" applyBorder="1"/>
    <xf numFmtId="0" fontId="76" fillId="0" borderId="0" xfId="0" applyFont="1" applyFill="1" applyBorder="1" applyAlignment="1">
      <alignment horizontal="left"/>
    </xf>
    <xf numFmtId="170" fontId="63" fillId="0" borderId="0" xfId="0" applyNumberFormat="1" applyFont="1" applyFill="1" applyBorder="1" applyAlignment="1">
      <alignment horizontal="right"/>
    </xf>
    <xf numFmtId="0" fontId="63" fillId="0" borderId="0" xfId="0" applyFont="1" applyFill="1" applyBorder="1" applyAlignment="1">
      <alignment horizontal="center"/>
    </xf>
    <xf numFmtId="0" fontId="63" fillId="0" borderId="31" xfId="0" applyFont="1" applyFill="1" applyBorder="1" applyAlignment="1">
      <alignment horizontal="center"/>
    </xf>
    <xf numFmtId="0" fontId="72" fillId="0" borderId="0" xfId="0" applyFont="1" applyFill="1" applyBorder="1" applyAlignment="1">
      <alignment horizontal="center"/>
    </xf>
    <xf numFmtId="0" fontId="66" fillId="0" borderId="0" xfId="0" applyFont="1" applyFill="1" applyBorder="1" applyAlignment="1">
      <alignment horizontal="center"/>
    </xf>
    <xf numFmtId="0" fontId="73" fillId="0" borderId="0" xfId="0" applyFont="1" applyFill="1" applyBorder="1" applyAlignment="1">
      <alignment horizontal="center"/>
    </xf>
    <xf numFmtId="0" fontId="65" fillId="0" borderId="0" xfId="0" applyFont="1" applyFill="1" applyBorder="1" applyAlignment="1">
      <alignment horizontal="center"/>
    </xf>
    <xf numFmtId="0" fontId="68" fillId="0" borderId="0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left"/>
    </xf>
    <xf numFmtId="0" fontId="5" fillId="0" borderId="0" xfId="1" applyFill="1" applyBorder="1"/>
    <xf numFmtId="0" fontId="5" fillId="0" borderId="0" xfId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center"/>
    </xf>
    <xf numFmtId="164" fontId="20" fillId="0" borderId="0" xfId="0" applyNumberFormat="1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0" fontId="18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167" fontId="64" fillId="0" borderId="0" xfId="0" applyNumberFormat="1" applyFont="1" applyFill="1" applyBorder="1" applyAlignment="1">
      <alignment horizontal="center"/>
    </xf>
    <xf numFmtId="170" fontId="64" fillId="0" borderId="0" xfId="0" applyNumberFormat="1" applyFont="1" applyFill="1" applyBorder="1" applyAlignment="1">
      <alignment horizontal="center"/>
    </xf>
    <xf numFmtId="169" fontId="64" fillId="0" borderId="0" xfId="0" applyNumberFormat="1" applyFont="1" applyFill="1" applyBorder="1" applyAlignment="1">
      <alignment horizontal="center"/>
    </xf>
    <xf numFmtId="173" fontId="10" fillId="0" borderId="0" xfId="0" applyNumberFormat="1" applyFont="1" applyFill="1" applyBorder="1" applyAlignment="1"/>
    <xf numFmtId="3" fontId="70" fillId="0" borderId="0" xfId="0" applyNumberFormat="1" applyFont="1" applyFill="1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10" fillId="0" borderId="40" xfId="0" applyFont="1" applyFill="1" applyBorder="1"/>
    <xf numFmtId="0" fontId="10" fillId="0" borderId="40" xfId="0" applyFont="1" applyFill="1" applyBorder="1" applyAlignment="1">
      <alignment horizontal="center"/>
    </xf>
    <xf numFmtId="0" fontId="20" fillId="0" borderId="40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  <xf numFmtId="1" fontId="10" fillId="0" borderId="40" xfId="0" applyNumberFormat="1" applyFont="1" applyFill="1" applyBorder="1" applyAlignment="1">
      <alignment horizontal="center"/>
    </xf>
    <xf numFmtId="0" fontId="64" fillId="0" borderId="40" xfId="0" applyFont="1" applyFill="1" applyBorder="1" applyAlignment="1">
      <alignment horizontal="center"/>
    </xf>
    <xf numFmtId="0" fontId="63" fillId="0" borderId="40" xfId="0" applyFont="1" applyFill="1" applyBorder="1" applyAlignment="1">
      <alignment horizontal="center"/>
    </xf>
    <xf numFmtId="0" fontId="22" fillId="0" borderId="40" xfId="0" applyFont="1" applyFill="1" applyBorder="1" applyAlignment="1">
      <alignment horizontal="center"/>
    </xf>
    <xf numFmtId="0" fontId="0" fillId="0" borderId="40" xfId="0" applyFill="1" applyBorder="1"/>
    <xf numFmtId="0" fontId="5" fillId="0" borderId="36" xfId="1" applyNumberFormat="1" applyFill="1" applyBorder="1" applyAlignment="1" applyProtection="1"/>
    <xf numFmtId="0" fontId="10" fillId="0" borderId="41" xfId="0" applyFont="1" applyFill="1" applyBorder="1" applyAlignment="1">
      <alignment horizontal="center"/>
    </xf>
    <xf numFmtId="0" fontId="13" fillId="0" borderId="32" xfId="0" applyFont="1" applyFill="1" applyBorder="1"/>
    <xf numFmtId="0" fontId="4" fillId="0" borderId="32" xfId="0" applyFont="1" applyFill="1" applyBorder="1" applyAlignment="1">
      <alignment horizontal="left"/>
    </xf>
    <xf numFmtId="0" fontId="10" fillId="0" borderId="42" xfId="0" applyFont="1" applyFill="1" applyBorder="1" applyAlignment="1">
      <alignment horizontal="center"/>
    </xf>
    <xf numFmtId="0" fontId="9" fillId="0" borderId="32" xfId="0" applyFont="1" applyFill="1" applyBorder="1"/>
    <xf numFmtId="0" fontId="14" fillId="0" borderId="32" xfId="0" applyFont="1" applyFill="1" applyBorder="1" applyAlignment="1">
      <alignment horizontal="left"/>
    </xf>
    <xf numFmtId="0" fontId="6" fillId="0" borderId="32" xfId="0" applyFont="1" applyFill="1" applyBorder="1" applyAlignment="1">
      <alignment horizontal="center"/>
    </xf>
    <xf numFmtId="0" fontId="6" fillId="0" borderId="42" xfId="0" applyFont="1" applyFill="1" applyBorder="1" applyAlignment="1">
      <alignment horizontal="center"/>
    </xf>
    <xf numFmtId="0" fontId="13" fillId="0" borderId="32" xfId="0" applyFont="1" applyFill="1" applyBorder="1" applyAlignment="1">
      <alignment horizontal="left"/>
    </xf>
    <xf numFmtId="0" fontId="7" fillId="0" borderId="32" xfId="0" applyFont="1" applyFill="1" applyBorder="1" applyAlignment="1">
      <alignment horizontal="left"/>
    </xf>
    <xf numFmtId="0" fontId="18" fillId="0" borderId="32" xfId="0" applyFont="1" applyFill="1" applyBorder="1" applyAlignment="1">
      <alignment horizontal="center"/>
    </xf>
    <xf numFmtId="0" fontId="18" fillId="0" borderId="42" xfId="0" applyFont="1" applyFill="1" applyBorder="1" applyAlignment="1">
      <alignment horizontal="center"/>
    </xf>
    <xf numFmtId="0" fontId="63" fillId="0" borderId="32" xfId="0" applyFont="1" applyFill="1" applyBorder="1" applyAlignment="1">
      <alignment horizontal="center"/>
    </xf>
    <xf numFmtId="0" fontId="0" fillId="0" borderId="42" xfId="0" applyFill="1" applyBorder="1"/>
    <xf numFmtId="0" fontId="15" fillId="0" borderId="32" xfId="0" applyFont="1" applyFill="1" applyBorder="1" applyAlignment="1">
      <alignment horizontal="left"/>
    </xf>
    <xf numFmtId="0" fontId="68" fillId="0" borderId="32" xfId="0" applyFont="1" applyFill="1" applyBorder="1" applyAlignment="1">
      <alignment horizontal="left"/>
    </xf>
    <xf numFmtId="0" fontId="23" fillId="0" borderId="32" xfId="0" applyFont="1" applyFill="1" applyBorder="1" applyAlignment="1">
      <alignment horizontal="center"/>
    </xf>
    <xf numFmtId="165" fontId="10" fillId="0" borderId="32" xfId="0" applyNumberFormat="1" applyFont="1" applyFill="1" applyBorder="1"/>
    <xf numFmtId="165" fontId="10" fillId="0" borderId="32" xfId="0" applyNumberFormat="1" applyFont="1" applyFill="1" applyBorder="1" applyAlignment="1">
      <alignment horizontal="right"/>
    </xf>
    <xf numFmtId="165" fontId="59" fillId="0" borderId="32" xfId="0" applyNumberFormat="1" applyFont="1" applyFill="1" applyBorder="1"/>
    <xf numFmtId="165" fontId="62" fillId="0" borderId="32" xfId="0" applyNumberFormat="1" applyFont="1" applyFill="1" applyBorder="1"/>
    <xf numFmtId="165" fontId="71" fillId="0" borderId="32" xfId="0" applyNumberFormat="1" applyFont="1" applyFill="1" applyBorder="1"/>
    <xf numFmtId="165" fontId="27" fillId="0" borderId="32" xfId="0" applyNumberFormat="1" applyFont="1" applyFill="1" applyBorder="1"/>
    <xf numFmtId="167" fontId="10" fillId="0" borderId="32" xfId="0" applyNumberFormat="1" applyFont="1" applyFill="1" applyBorder="1" applyAlignment="1">
      <alignment horizontal="right"/>
    </xf>
    <xf numFmtId="167" fontId="10" fillId="0" borderId="0" xfId="0" applyNumberFormat="1" applyFont="1" applyFill="1" applyBorder="1" applyAlignment="1">
      <alignment horizontal="right"/>
    </xf>
    <xf numFmtId="168" fontId="10" fillId="0" borderId="0" xfId="0" applyNumberFormat="1" applyFont="1" applyFill="1" applyBorder="1" applyAlignment="1">
      <alignment horizontal="center"/>
    </xf>
    <xf numFmtId="0" fontId="9" fillId="0" borderId="32" xfId="0" applyFont="1" applyFill="1" applyBorder="1" applyAlignment="1">
      <alignment horizontal="left"/>
    </xf>
    <xf numFmtId="0" fontId="75" fillId="0" borderId="32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right"/>
    </xf>
    <xf numFmtId="0" fontId="6" fillId="0" borderId="42" xfId="0" applyFont="1" applyFill="1" applyBorder="1" applyAlignment="1">
      <alignment horizontal="right"/>
    </xf>
    <xf numFmtId="0" fontId="6" fillId="0" borderId="40" xfId="0" applyFont="1" applyFill="1" applyBorder="1" applyAlignment="1">
      <alignment horizontal="right"/>
    </xf>
    <xf numFmtId="168" fontId="10" fillId="0" borderId="0" xfId="0" applyNumberFormat="1" applyFont="1" applyFill="1" applyBorder="1" applyAlignment="1">
      <alignment horizontal="right"/>
    </xf>
    <xf numFmtId="0" fontId="0" fillId="0" borderId="32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22" fillId="0" borderId="32" xfId="0" applyFont="1" applyFill="1" applyBorder="1" applyAlignment="1">
      <alignment horizontal="center"/>
    </xf>
    <xf numFmtId="0" fontId="22" fillId="0" borderId="36" xfId="0" applyFont="1" applyFill="1" applyBorder="1" applyAlignment="1">
      <alignment horizontal="center"/>
    </xf>
    <xf numFmtId="0" fontId="22" fillId="0" borderId="42" xfId="0" applyFont="1" applyFill="1" applyBorder="1" applyAlignment="1">
      <alignment horizontal="center"/>
    </xf>
    <xf numFmtId="0" fontId="22" fillId="0" borderId="41" xfId="0" applyFont="1" applyFill="1" applyBorder="1" applyAlignment="1">
      <alignment horizontal="center"/>
    </xf>
    <xf numFmtId="0" fontId="10" fillId="0" borderId="27" xfId="0" applyFont="1" applyFill="1" applyBorder="1" applyAlignment="1">
      <alignment horizontal="left"/>
    </xf>
    <xf numFmtId="0" fontId="23" fillId="0" borderId="20" xfId="0" applyFont="1" applyFill="1" applyBorder="1" applyAlignment="1">
      <alignment horizontal="center"/>
    </xf>
    <xf numFmtId="2" fontId="63" fillId="0" borderId="27" xfId="0" applyNumberFormat="1" applyFont="1" applyFill="1" applyBorder="1"/>
    <xf numFmtId="2" fontId="10" fillId="0" borderId="20" xfId="0" applyNumberFormat="1" applyFont="1" applyFill="1" applyBorder="1" applyAlignment="1">
      <alignment horizontal="right"/>
    </xf>
    <xf numFmtId="165" fontId="10" fillId="0" borderId="27" xfId="0" applyNumberFormat="1" applyFont="1" applyFill="1" applyBorder="1"/>
    <xf numFmtId="1" fontId="10" fillId="0" borderId="27" xfId="0" applyNumberFormat="1" applyFont="1" applyFill="1" applyBorder="1" applyAlignment="1">
      <alignment horizontal="center"/>
    </xf>
    <xf numFmtId="2" fontId="10" fillId="0" borderId="27" xfId="0" applyNumberFormat="1" applyFont="1" applyFill="1" applyBorder="1" applyAlignment="1">
      <alignment horizontal="center"/>
    </xf>
    <xf numFmtId="164" fontId="10" fillId="0" borderId="27" xfId="0" applyNumberFormat="1" applyFont="1" applyFill="1" applyBorder="1" applyAlignment="1">
      <alignment horizontal="center"/>
    </xf>
    <xf numFmtId="165" fontId="10" fillId="0" borderId="20" xfId="0" applyNumberFormat="1" applyFont="1" applyFill="1" applyBorder="1"/>
    <xf numFmtId="164" fontId="10" fillId="0" borderId="27" xfId="0" applyNumberFormat="1" applyFont="1" applyFill="1" applyBorder="1" applyAlignment="1">
      <alignment horizontal="left"/>
    </xf>
    <xf numFmtId="0" fontId="25" fillId="0" borderId="19" xfId="0" applyFont="1" applyFill="1" applyBorder="1" applyAlignment="1">
      <alignment horizontal="left"/>
    </xf>
    <xf numFmtId="2" fontId="10" fillId="0" borderId="27" xfId="0" applyNumberFormat="1" applyFont="1" applyFill="1" applyBorder="1" applyAlignment="1">
      <alignment horizontal="right"/>
    </xf>
    <xf numFmtId="2" fontId="63" fillId="0" borderId="27" xfId="0" applyNumberFormat="1" applyFont="1" applyFill="1" applyBorder="1" applyAlignment="1">
      <alignment horizontal="right"/>
    </xf>
    <xf numFmtId="3" fontId="63" fillId="0" borderId="27" xfId="0" applyNumberFormat="1" applyFont="1" applyFill="1" applyBorder="1" applyAlignment="1">
      <alignment horizontal="right"/>
    </xf>
    <xf numFmtId="168" fontId="63" fillId="0" borderId="27" xfId="0" applyNumberFormat="1" applyFont="1" applyFill="1" applyBorder="1" applyAlignment="1">
      <alignment horizontal="right"/>
    </xf>
    <xf numFmtId="167" fontId="10" fillId="0" borderId="20" xfId="0" applyNumberFormat="1" applyFont="1" applyFill="1" applyBorder="1" applyAlignment="1">
      <alignment horizontal="right"/>
    </xf>
    <xf numFmtId="167" fontId="10" fillId="0" borderId="27" xfId="0" applyNumberFormat="1" applyFont="1" applyFill="1" applyBorder="1" applyAlignment="1">
      <alignment horizontal="right"/>
    </xf>
    <xf numFmtId="166" fontId="10" fillId="0" borderId="27" xfId="0" applyNumberFormat="1" applyFont="1" applyFill="1" applyBorder="1" applyAlignment="1">
      <alignment horizontal="right"/>
    </xf>
    <xf numFmtId="168" fontId="10" fillId="0" borderId="27" xfId="0" applyNumberFormat="1" applyFont="1" applyFill="1" applyBorder="1" applyAlignment="1">
      <alignment horizontal="right"/>
    </xf>
    <xf numFmtId="0" fontId="0" fillId="0" borderId="27" xfId="0" applyFill="1" applyBorder="1"/>
    <xf numFmtId="0" fontId="10" fillId="0" borderId="19" xfId="0" applyFont="1" applyFill="1" applyBorder="1" applyAlignment="1">
      <alignment horizontal="left"/>
    </xf>
    <xf numFmtId="2" fontId="67" fillId="0" borderId="27" xfId="0" applyNumberFormat="1" applyFont="1" applyFill="1" applyBorder="1" applyAlignment="1">
      <alignment horizontal="right"/>
    </xf>
    <xf numFmtId="2" fontId="10" fillId="0" borderId="27" xfId="0" applyNumberFormat="1" applyFont="1" applyFill="1" applyBorder="1"/>
    <xf numFmtId="164" fontId="61" fillId="0" borderId="27" xfId="0" applyNumberFormat="1" applyFont="1" applyFill="1" applyBorder="1" applyAlignment="1">
      <alignment horizontal="center"/>
    </xf>
    <xf numFmtId="0" fontId="24" fillId="0" borderId="19" xfId="0" applyFont="1" applyFill="1" applyBorder="1" applyAlignment="1">
      <alignment horizontal="left"/>
    </xf>
    <xf numFmtId="165" fontId="10" fillId="0" borderId="27" xfId="0" applyNumberFormat="1" applyFont="1" applyFill="1" applyBorder="1" applyAlignment="1">
      <alignment horizontal="right"/>
    </xf>
    <xf numFmtId="165" fontId="10" fillId="0" borderId="20" xfId="0" applyNumberFormat="1" applyFont="1" applyFill="1" applyBorder="1" applyAlignment="1">
      <alignment horizontal="right"/>
    </xf>
    <xf numFmtId="0" fontId="10" fillId="0" borderId="19" xfId="0" applyFont="1" applyFill="1" applyBorder="1"/>
    <xf numFmtId="164" fontId="57" fillId="0" borderId="27" xfId="0" applyNumberFormat="1" applyFont="1" applyFill="1" applyBorder="1" applyAlignment="1">
      <alignment horizontal="right"/>
    </xf>
    <xf numFmtId="0" fontId="19" fillId="0" borderId="19" xfId="0" applyFont="1" applyFill="1" applyBorder="1" applyAlignment="1">
      <alignment horizontal="left"/>
    </xf>
    <xf numFmtId="0" fontId="10" fillId="0" borderId="18" xfId="0" applyFont="1" applyFill="1" applyBorder="1" applyAlignment="1"/>
    <xf numFmtId="0" fontId="10" fillId="0" borderId="18" xfId="0" applyNumberFormat="1" applyFont="1" applyFill="1" applyBorder="1" applyAlignment="1"/>
    <xf numFmtId="0" fontId="4" fillId="0" borderId="0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0" fillId="0" borderId="0" xfId="0" applyFont="1" applyBorder="1"/>
    <xf numFmtId="0" fontId="8" fillId="0" borderId="0" xfId="0" applyFont="1" applyBorder="1"/>
    <xf numFmtId="1" fontId="10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20" fillId="0" borderId="31" xfId="0" applyFont="1" applyFill="1" applyBorder="1" applyAlignment="1">
      <alignment horizontal="center"/>
    </xf>
    <xf numFmtId="0" fontId="6" fillId="0" borderId="31" xfId="0" applyFont="1" applyFill="1" applyBorder="1" applyAlignment="1">
      <alignment horizontal="left"/>
    </xf>
    <xf numFmtId="0" fontId="18" fillId="0" borderId="31" xfId="0" applyFont="1" applyFill="1" applyBorder="1" applyAlignment="1">
      <alignment horizontal="center"/>
    </xf>
    <xf numFmtId="0" fontId="22" fillId="0" borderId="31" xfId="0" applyFont="1" applyFill="1" applyBorder="1" applyAlignment="1">
      <alignment horizontal="center"/>
    </xf>
    <xf numFmtId="2" fontId="0" fillId="0" borderId="0" xfId="0" applyNumberFormat="1"/>
    <xf numFmtId="2" fontId="6" fillId="0" borderId="0" xfId="0" applyNumberFormat="1" applyFont="1" applyBorder="1" applyAlignment="1">
      <alignment horizontal="center"/>
    </xf>
    <xf numFmtId="2" fontId="0" fillId="0" borderId="0" xfId="0" applyNumberFormat="1" applyBorder="1"/>
    <xf numFmtId="2" fontId="13" fillId="0" borderId="0" xfId="0" applyNumberFormat="1" applyFont="1" applyFill="1" applyBorder="1" applyAlignment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Border="1" applyAlignment="1">
      <alignment horizontal="center"/>
    </xf>
    <xf numFmtId="2" fontId="6" fillId="0" borderId="31" xfId="0" applyNumberFormat="1" applyFont="1" applyFill="1" applyBorder="1" applyAlignment="1">
      <alignment horizontal="center"/>
    </xf>
    <xf numFmtId="0" fontId="6" fillId="0" borderId="31" xfId="0" applyNumberFormat="1" applyFont="1" applyFill="1" applyBorder="1" applyAlignment="1">
      <alignment horizontal="center"/>
    </xf>
    <xf numFmtId="168" fontId="0" fillId="0" borderId="0" xfId="0" applyNumberFormat="1"/>
    <xf numFmtId="168" fontId="0" fillId="0" borderId="0" xfId="0" applyNumberFormat="1" applyBorder="1"/>
    <xf numFmtId="168" fontId="6" fillId="0" borderId="0" xfId="0" applyNumberFormat="1" applyFont="1" applyBorder="1" applyAlignment="1">
      <alignment horizontal="center"/>
    </xf>
    <xf numFmtId="168" fontId="4" fillId="0" borderId="0" xfId="0" applyNumberFormat="1" applyFont="1" applyBorder="1"/>
    <xf numFmtId="168" fontId="6" fillId="0" borderId="31" xfId="0" applyNumberFormat="1" applyFont="1" applyFill="1" applyBorder="1" applyAlignment="1">
      <alignment horizontal="center"/>
    </xf>
    <xf numFmtId="168" fontId="10" fillId="0" borderId="31" xfId="0" applyNumberFormat="1" applyFont="1" applyFill="1" applyBorder="1" applyAlignment="1">
      <alignment horizontal="center"/>
    </xf>
    <xf numFmtId="0" fontId="22" fillId="0" borderId="33" xfId="0" applyFont="1" applyFill="1" applyBorder="1" applyAlignment="1">
      <alignment horizontal="center"/>
    </xf>
    <xf numFmtId="0" fontId="22" fillId="0" borderId="37" xfId="0" applyFont="1" applyFill="1" applyBorder="1" applyAlignment="1">
      <alignment horizontal="center"/>
    </xf>
    <xf numFmtId="0" fontId="18" fillId="0" borderId="18" xfId="0" applyFont="1" applyFill="1" applyBorder="1" applyAlignment="1">
      <alignment horizontal="left"/>
    </xf>
    <xf numFmtId="0" fontId="18" fillId="0" borderId="18" xfId="0" applyFont="1" applyFill="1" applyBorder="1"/>
    <xf numFmtId="0" fontId="0" fillId="0" borderId="40" xfId="0" applyFill="1" applyBorder="1" applyAlignment="1">
      <alignment horizontal="center"/>
    </xf>
    <xf numFmtId="1" fontId="0" fillId="0" borderId="40" xfId="0" applyNumberFormat="1" applyFill="1" applyBorder="1" applyAlignment="1">
      <alignment horizontal="center"/>
    </xf>
    <xf numFmtId="0" fontId="66" fillId="0" borderId="40" xfId="0" applyFont="1" applyFill="1" applyBorder="1" applyAlignment="1">
      <alignment horizontal="center"/>
    </xf>
    <xf numFmtId="0" fontId="70" fillId="0" borderId="40" xfId="0" applyFont="1" applyFill="1" applyBorder="1"/>
    <xf numFmtId="0" fontId="0" fillId="0" borderId="42" xfId="0" applyFill="1" applyBorder="1" applyAlignment="1">
      <alignment horizontal="right"/>
    </xf>
    <xf numFmtId="0" fontId="0" fillId="0" borderId="40" xfId="0" applyFill="1" applyBorder="1" applyAlignment="1">
      <alignment horizontal="right"/>
    </xf>
    <xf numFmtId="2" fontId="0" fillId="0" borderId="0" xfId="0" applyNumberFormat="1" applyFill="1" applyBorder="1" applyAlignment="1">
      <alignment horizontal="center"/>
    </xf>
    <xf numFmtId="2" fontId="0" fillId="0" borderId="32" xfId="0" applyNumberFormat="1" applyFill="1" applyBorder="1" applyAlignment="1">
      <alignment horizontal="center"/>
    </xf>
    <xf numFmtId="172" fontId="10" fillId="0" borderId="0" xfId="0" applyNumberFormat="1" applyFont="1" applyBorder="1"/>
    <xf numFmtId="172" fontId="10" fillId="0" borderId="31" xfId="0" applyNumberFormat="1" applyFont="1" applyFill="1" applyBorder="1" applyAlignment="1">
      <alignment horizontal="center"/>
    </xf>
    <xf numFmtId="0" fontId="63" fillId="0" borderId="27" xfId="0" applyFont="1" applyFill="1" applyBorder="1" applyAlignment="1">
      <alignment horizontal="right"/>
    </xf>
    <xf numFmtId="174" fontId="10" fillId="0" borderId="0" xfId="0" applyNumberFormat="1" applyFont="1" applyFill="1" applyBorder="1" applyAlignment="1">
      <alignment horizontal="right"/>
    </xf>
    <xf numFmtId="0" fontId="0" fillId="0" borderId="45" xfId="0" applyFill="1" applyBorder="1"/>
    <xf numFmtId="0" fontId="0" fillId="0" borderId="42" xfId="0" applyFill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167" fontId="0" fillId="0" borderId="0" xfId="0" applyNumberFormat="1" applyFill="1" applyBorder="1" applyAlignment="1">
      <alignment horizontal="center"/>
    </xf>
    <xf numFmtId="170" fontId="0" fillId="0" borderId="0" xfId="0" applyNumberFormat="1" applyFill="1" applyBorder="1" applyAlignment="1">
      <alignment horizontal="center"/>
    </xf>
    <xf numFmtId="169" fontId="0" fillId="0" borderId="0" xfId="0" applyNumberFormat="1" applyFill="1" applyBorder="1" applyAlignment="1">
      <alignment horizontal="center"/>
    </xf>
    <xf numFmtId="168" fontId="0" fillId="0" borderId="0" xfId="0" applyNumberFormat="1" applyFill="1" applyBorder="1" applyAlignment="1">
      <alignment horizontal="center"/>
    </xf>
    <xf numFmtId="0" fontId="0" fillId="0" borderId="7" xfId="0" applyFill="1" applyBorder="1"/>
    <xf numFmtId="0" fontId="0" fillId="0" borderId="12" xfId="0" applyFill="1" applyBorder="1"/>
    <xf numFmtId="0" fontId="10" fillId="0" borderId="32" xfId="0" applyFont="1" applyBorder="1"/>
    <xf numFmtId="174" fontId="10" fillId="0" borderId="8" xfId="0" applyNumberFormat="1" applyFont="1" applyFill="1" applyBorder="1"/>
    <xf numFmtId="169" fontId="10" fillId="0" borderId="0" xfId="0" applyNumberFormat="1" applyFont="1" applyBorder="1"/>
    <xf numFmtId="2" fontId="10" fillId="0" borderId="12" xfId="0" applyNumberFormat="1" applyFont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0" fillId="0" borderId="8" xfId="0" applyFont="1" applyFill="1" applyBorder="1"/>
    <xf numFmtId="0" fontId="0" fillId="0" borderId="0" xfId="0"/>
    <xf numFmtId="0" fontId="10" fillId="0" borderId="15" xfId="0" applyFont="1" applyFill="1" applyBorder="1"/>
    <xf numFmtId="0" fontId="0" fillId="0" borderId="0" xfId="0"/>
    <xf numFmtId="0" fontId="10" fillId="0" borderId="12" xfId="0" applyFont="1" applyBorder="1"/>
    <xf numFmtId="0" fontId="10" fillId="0" borderId="13" xfId="0" applyFont="1" applyBorder="1"/>
    <xf numFmtId="0" fontId="10" fillId="0" borderId="10" xfId="0" applyFont="1" applyBorder="1"/>
    <xf numFmtId="0" fontId="10" fillId="0" borderId="0" xfId="0" applyFont="1" applyBorder="1" applyAlignment="1">
      <alignment horizontal="center"/>
    </xf>
    <xf numFmtId="0" fontId="10" fillId="0" borderId="8" xfId="0" applyFont="1" applyBorder="1"/>
    <xf numFmtId="0" fontId="10" fillId="0" borderId="12" xfId="0" applyFont="1" applyBorder="1" applyAlignment="1">
      <alignment horizontal="center"/>
    </xf>
    <xf numFmtId="0" fontId="10" fillId="0" borderId="15" xfId="0" applyFont="1" applyBorder="1"/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7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23" fillId="0" borderId="7" xfId="0" applyFont="1" applyBorder="1" applyAlignment="1">
      <alignment horizontal="center"/>
    </xf>
    <xf numFmtId="164" fontId="10" fillId="0" borderId="7" xfId="0" applyNumberFormat="1" applyFont="1" applyBorder="1"/>
    <xf numFmtId="0" fontId="10" fillId="0" borderId="12" xfId="0" applyFont="1" applyFill="1" applyBorder="1"/>
    <xf numFmtId="164" fontId="10" fillId="0" borderId="0" xfId="0" applyNumberFormat="1" applyFont="1" applyFill="1" applyBorder="1" applyAlignment="1">
      <alignment horizontal="left"/>
    </xf>
    <xf numFmtId="0" fontId="10" fillId="0" borderId="7" xfId="0" applyFont="1" applyFill="1" applyBorder="1" applyAlignment="1">
      <alignment horizontal="left"/>
    </xf>
    <xf numFmtId="0" fontId="10" fillId="0" borderId="0" xfId="0" applyFont="1" applyFill="1" applyBorder="1"/>
    <xf numFmtId="0" fontId="0" fillId="0" borderId="0" xfId="0" applyFill="1" applyBorder="1"/>
    <xf numFmtId="2" fontId="63" fillId="0" borderId="0" xfId="0" applyNumberFormat="1" applyFont="1" applyFill="1" applyBorder="1" applyAlignment="1">
      <alignment horizontal="right"/>
    </xf>
    <xf numFmtId="164" fontId="57" fillId="0" borderId="0" xfId="0" applyNumberFormat="1" applyFont="1" applyFill="1" applyBorder="1" applyAlignment="1">
      <alignment horizontal="right"/>
    </xf>
    <xf numFmtId="2" fontId="67" fillId="0" borderId="0" xfId="0" applyNumberFormat="1" applyFont="1" applyFill="1" applyBorder="1" applyAlignment="1">
      <alignment horizontal="right"/>
    </xf>
    <xf numFmtId="2" fontId="69" fillId="0" borderId="0" xfId="0" applyNumberFormat="1" applyFont="1" applyFill="1" applyBorder="1" applyAlignment="1">
      <alignment horizontal="right"/>
    </xf>
    <xf numFmtId="2" fontId="70" fillId="0" borderId="0" xfId="0" applyNumberFormat="1" applyFont="1" applyFill="1" applyBorder="1" applyAlignment="1">
      <alignment horizontal="right"/>
    </xf>
    <xf numFmtId="164" fontId="1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168" fontId="63" fillId="0" borderId="0" xfId="0" applyNumberFormat="1" applyFont="1" applyFill="1" applyBorder="1" applyAlignment="1">
      <alignment horizontal="right"/>
    </xf>
    <xf numFmtId="168" fontId="67" fillId="0" borderId="0" xfId="0" applyNumberFormat="1" applyFont="1" applyFill="1" applyBorder="1" applyAlignment="1">
      <alignment horizontal="right"/>
    </xf>
    <xf numFmtId="2" fontId="63" fillId="0" borderId="0" xfId="0" applyNumberFormat="1" applyFont="1" applyFill="1" applyBorder="1"/>
    <xf numFmtId="0" fontId="10" fillId="0" borderId="18" xfId="0" applyFont="1" applyFill="1" applyBorder="1"/>
    <xf numFmtId="0" fontId="10" fillId="0" borderId="18" xfId="0" applyFont="1" applyFill="1" applyBorder="1" applyAlignment="1">
      <alignment horizontal="left"/>
    </xf>
    <xf numFmtId="165" fontId="10" fillId="0" borderId="0" xfId="0" applyNumberFormat="1" applyFont="1" applyFill="1" applyBorder="1"/>
    <xf numFmtId="3" fontId="63" fillId="0" borderId="0" xfId="0" applyNumberFormat="1" applyFont="1" applyFill="1" applyBorder="1" applyAlignment="1">
      <alignment horizontal="right"/>
    </xf>
    <xf numFmtId="0" fontId="63" fillId="0" borderId="0" xfId="0" applyFont="1" applyFill="1" applyBorder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left"/>
    </xf>
    <xf numFmtId="0" fontId="63" fillId="0" borderId="0" xfId="0" applyFont="1" applyFill="1" applyBorder="1" applyAlignment="1">
      <alignment horizontal="right"/>
    </xf>
    <xf numFmtId="0" fontId="63" fillId="0" borderId="0" xfId="0" applyNumberFormat="1" applyFont="1" applyFill="1" applyBorder="1" applyAlignment="1"/>
    <xf numFmtId="165" fontId="10" fillId="0" borderId="0" xfId="0" applyNumberFormat="1" applyFont="1" applyFill="1" applyBorder="1" applyAlignment="1">
      <alignment horizontal="right"/>
    </xf>
    <xf numFmtId="165" fontId="71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right"/>
    </xf>
    <xf numFmtId="1" fontId="10" fillId="0" borderId="0" xfId="0" applyNumberFormat="1" applyFont="1" applyFill="1" applyBorder="1" applyAlignment="1">
      <alignment horizontal="center"/>
    </xf>
    <xf numFmtId="166" fontId="10" fillId="0" borderId="0" xfId="0" applyNumberFormat="1" applyFont="1" applyFill="1" applyBorder="1" applyAlignment="1">
      <alignment horizontal="right"/>
    </xf>
    <xf numFmtId="0" fontId="10" fillId="12" borderId="32" xfId="0" applyFont="1" applyFill="1" applyBorder="1" applyAlignment="1">
      <alignment horizontal="center"/>
    </xf>
    <xf numFmtId="172" fontId="10" fillId="12" borderId="32" xfId="0" applyNumberFormat="1" applyFont="1" applyFill="1" applyBorder="1" applyAlignment="1">
      <alignment horizontal="center"/>
    </xf>
    <xf numFmtId="0" fontId="10" fillId="12" borderId="33" xfId="0" applyFont="1" applyFill="1" applyBorder="1" applyAlignment="1">
      <alignment horizontal="center"/>
    </xf>
    <xf numFmtId="172" fontId="10" fillId="12" borderId="33" xfId="0" applyNumberFormat="1" applyFont="1" applyFill="1" applyBorder="1" applyAlignment="1">
      <alignment horizontal="center"/>
    </xf>
    <xf numFmtId="0" fontId="56" fillId="0" borderId="11" xfId="0" applyFont="1" applyBorder="1" applyAlignment="1">
      <alignment horizontal="left"/>
    </xf>
    <xf numFmtId="168" fontId="10" fillId="0" borderId="0" xfId="0" applyNumberFormat="1" applyFont="1" applyBorder="1"/>
    <xf numFmtId="0" fontId="10" fillId="0" borderId="36" xfId="0" applyFont="1" applyFill="1" applyBorder="1"/>
    <xf numFmtId="0" fontId="10" fillId="0" borderId="36" xfId="0" applyFont="1" applyFill="1" applyBorder="1" applyAlignment="1">
      <alignment horizontal="left"/>
    </xf>
    <xf numFmtId="0" fontId="10" fillId="0" borderId="42" xfId="0" applyFont="1" applyFill="1" applyBorder="1"/>
    <xf numFmtId="0" fontId="0" fillId="0" borderId="0" xfId="0" applyNumberFormat="1" applyFill="1" applyBorder="1" applyAlignment="1">
      <alignment horizontal="center"/>
    </xf>
    <xf numFmtId="174" fontId="10" fillId="0" borderId="0" xfId="0" applyNumberFormat="1" applyFont="1" applyFill="1" applyBorder="1"/>
    <xf numFmtId="0" fontId="23" fillId="0" borderId="32" xfId="0" applyFont="1" applyBorder="1" applyAlignment="1">
      <alignment horizontal="center"/>
    </xf>
    <xf numFmtId="0" fontId="55" fillId="0" borderId="18" xfId="0" quotePrefix="1" applyFont="1" applyFill="1" applyBorder="1" applyAlignment="1">
      <alignment horizontal="left"/>
    </xf>
    <xf numFmtId="0" fontId="56" fillId="0" borderId="9" xfId="0" applyFont="1" applyBorder="1"/>
    <xf numFmtId="0" fontId="0" fillId="0" borderId="12" xfId="0" applyBorder="1"/>
    <xf numFmtId="0" fontId="10" fillId="0" borderId="28" xfId="0" applyFont="1" applyBorder="1"/>
    <xf numFmtId="0" fontId="7" fillId="0" borderId="5" xfId="0" applyFont="1" applyFill="1" applyBorder="1" applyAlignment="1">
      <alignment horizontal="left"/>
    </xf>
    <xf numFmtId="0" fontId="9" fillId="0" borderId="32" xfId="0" applyFont="1" applyFill="1" applyBorder="1" applyAlignment="1">
      <alignment horizontal="center"/>
    </xf>
    <xf numFmtId="0" fontId="0" fillId="0" borderId="32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10" fillId="0" borderId="36" xfId="0" applyFont="1" applyBorder="1"/>
    <xf numFmtId="0" fontId="44" fillId="0" borderId="31" xfId="0" applyFont="1" applyBorder="1" applyAlignment="1">
      <alignment horizontal="right"/>
    </xf>
    <xf numFmtId="0" fontId="10" fillId="0" borderId="31" xfId="0" applyFont="1" applyBorder="1" applyAlignment="1">
      <alignment horizontal="left"/>
    </xf>
    <xf numFmtId="0" fontId="10" fillId="0" borderId="31" xfId="0" applyFont="1" applyBorder="1"/>
    <xf numFmtId="0" fontId="10" fillId="0" borderId="17" xfId="0" applyFont="1" applyBorder="1"/>
    <xf numFmtId="0" fontId="51" fillId="0" borderId="15" xfId="0" applyFont="1" applyBorder="1" applyAlignment="1">
      <alignment horizontal="left"/>
    </xf>
    <xf numFmtId="2" fontId="0" fillId="0" borderId="43" xfId="0" applyNumberFormat="1" applyFill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23" fillId="0" borderId="20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6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23" fillId="0" borderId="28" xfId="0" applyFont="1" applyFill="1" applyBorder="1" applyAlignment="1">
      <alignment horizontal="center"/>
    </xf>
    <xf numFmtId="0" fontId="23" fillId="0" borderId="39" xfId="0" applyFont="1" applyFill="1" applyBorder="1" applyAlignment="1">
      <alignment horizontal="center"/>
    </xf>
    <xf numFmtId="0" fontId="23" fillId="0" borderId="46" xfId="0" applyFont="1" applyFill="1" applyBorder="1" applyAlignment="1">
      <alignment horizontal="center"/>
    </xf>
    <xf numFmtId="0" fontId="10" fillId="0" borderId="47" xfId="0" applyFont="1" applyBorder="1" applyAlignment="1">
      <alignment horizontal="right"/>
    </xf>
    <xf numFmtId="0" fontId="10" fillId="0" borderId="48" xfId="0" applyFont="1" applyBorder="1" applyAlignment="1">
      <alignment horizontal="right"/>
    </xf>
    <xf numFmtId="0" fontId="10" fillId="0" borderId="48" xfId="0" applyFont="1" applyFill="1" applyBorder="1" applyAlignment="1">
      <alignment horizontal="right"/>
    </xf>
    <xf numFmtId="2" fontId="10" fillId="0" borderId="27" xfId="0" applyNumberFormat="1" applyFont="1" applyFill="1" applyBorder="1" applyAlignment="1">
      <alignment horizontal="left"/>
    </xf>
    <xf numFmtId="2" fontId="10" fillId="0" borderId="15" xfId="0" applyNumberFormat="1" applyFont="1" applyFill="1" applyBorder="1"/>
    <xf numFmtId="0" fontId="23" fillId="0" borderId="43" xfId="0" applyFont="1" applyBorder="1" applyAlignment="1">
      <alignment horizontal="center"/>
    </xf>
    <xf numFmtId="169" fontId="25" fillId="0" borderId="8" xfId="0" applyNumberFormat="1" applyFont="1" applyFill="1" applyBorder="1" applyAlignment="1">
      <alignment horizontal="right"/>
    </xf>
    <xf numFmtId="0" fontId="0" fillId="0" borderId="0" xfId="0" applyAlignment="1">
      <alignment vertical="center"/>
    </xf>
    <xf numFmtId="0" fontId="57" fillId="0" borderId="19" xfId="0" applyFont="1" applyFill="1" applyBorder="1" applyAlignment="1">
      <alignment horizontal="left"/>
    </xf>
    <xf numFmtId="171" fontId="63" fillId="0" borderId="32" xfId="0" applyNumberFormat="1" applyFont="1" applyFill="1" applyBorder="1" applyAlignment="1">
      <alignment horizontal="center"/>
    </xf>
    <xf numFmtId="171" fontId="63" fillId="0" borderId="2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78" fillId="0" borderId="18" xfId="0" applyFont="1" applyFill="1" applyBorder="1" applyAlignment="1">
      <alignment horizontal="left"/>
    </xf>
    <xf numFmtId="172" fontId="57" fillId="0" borderId="0" xfId="0" applyNumberFormat="1" applyFont="1" applyFill="1" applyBorder="1" applyAlignment="1">
      <alignment horizontal="right"/>
    </xf>
    <xf numFmtId="0" fontId="24" fillId="0" borderId="3" xfId="0" applyFont="1" applyBorder="1" applyAlignment="1">
      <alignment horizontal="left"/>
    </xf>
    <xf numFmtId="0" fontId="57" fillId="0" borderId="8" xfId="0" applyFont="1" applyFill="1" applyBorder="1"/>
    <xf numFmtId="0" fontId="60" fillId="0" borderId="0" xfId="0" applyFont="1" applyFill="1" applyBorder="1" applyAlignment="1">
      <alignment horizontal="center"/>
    </xf>
    <xf numFmtId="2" fontId="0" fillId="0" borderId="0" xfId="0" applyNumberFormat="1" applyFill="1" applyBorder="1"/>
    <xf numFmtId="168" fontId="0" fillId="0" borderId="36" xfId="0" applyNumberFormat="1" applyFill="1" applyBorder="1" applyAlignment="1">
      <alignment horizontal="center"/>
    </xf>
    <xf numFmtId="2" fontId="0" fillId="0" borderId="36" xfId="0" applyNumberFormat="1" applyFill="1" applyBorder="1"/>
    <xf numFmtId="165" fontId="0" fillId="0" borderId="0" xfId="0" applyNumberFormat="1" applyFill="1" applyBorder="1"/>
    <xf numFmtId="2" fontId="0" fillId="0" borderId="36" xfId="0" applyNumberFormat="1" applyFill="1" applyBorder="1" applyAlignment="1">
      <alignment horizontal="center"/>
    </xf>
    <xf numFmtId="0" fontId="70" fillId="0" borderId="36" xfId="0" applyFont="1" applyFill="1" applyBorder="1"/>
    <xf numFmtId="1" fontId="0" fillId="0" borderId="0" xfId="0" applyNumberFormat="1" applyFill="1" applyBorder="1"/>
    <xf numFmtId="2" fontId="0" fillId="0" borderId="50" xfId="0" applyNumberFormat="1" applyFill="1" applyBorder="1" applyAlignment="1">
      <alignment horizontal="center"/>
    </xf>
    <xf numFmtId="2" fontId="0" fillId="0" borderId="49" xfId="0" applyNumberFormat="1" applyFill="1" applyBorder="1" applyAlignment="1">
      <alignment horizontal="center"/>
    </xf>
    <xf numFmtId="0" fontId="6" fillId="0" borderId="32" xfId="0" applyFont="1" applyFill="1" applyBorder="1" applyAlignment="1">
      <alignment horizontal="left"/>
    </xf>
    <xf numFmtId="0" fontId="43" fillId="0" borderId="7" xfId="0" applyFont="1" applyBorder="1" applyAlignment="1">
      <alignment horizontal="left"/>
    </xf>
    <xf numFmtId="0" fontId="25" fillId="0" borderId="6" xfId="0" applyFont="1" applyBorder="1" applyAlignment="1">
      <alignment horizontal="left"/>
    </xf>
    <xf numFmtId="0" fontId="0" fillId="0" borderId="52" xfId="0" applyBorder="1"/>
    <xf numFmtId="0" fontId="10" fillId="0" borderId="52" xfId="0" applyFont="1" applyBorder="1" applyAlignment="1">
      <alignment horizontal="left"/>
    </xf>
    <xf numFmtId="0" fontId="10" fillId="0" borderId="19" xfId="0" applyFont="1" applyBorder="1"/>
    <xf numFmtId="0" fontId="10" fillId="0" borderId="27" xfId="0" applyFont="1" applyBorder="1"/>
    <xf numFmtId="0" fontId="10" fillId="0" borderId="52" xfId="0" applyFont="1" applyBorder="1" applyAlignment="1">
      <alignment horizontal="center"/>
    </xf>
    <xf numFmtId="0" fontId="0" fillId="0" borderId="52" xfId="0" applyFill="1" applyBorder="1"/>
    <xf numFmtId="169" fontId="66" fillId="0" borderId="0" xfId="0" applyNumberFormat="1" applyFont="1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3" fontId="0" fillId="0" borderId="0" xfId="0" applyNumberFormat="1" applyFill="1" applyBorder="1"/>
    <xf numFmtId="2" fontId="6" fillId="0" borderId="0" xfId="0" applyNumberFormat="1" applyFont="1" applyBorder="1" applyAlignment="1">
      <alignment horizontal="center"/>
    </xf>
    <xf numFmtId="49" fontId="6" fillId="13" borderId="14" xfId="0" applyNumberFormat="1" applyFont="1" applyFill="1" applyBorder="1" applyAlignment="1">
      <alignment horizontal="center"/>
    </xf>
    <xf numFmtId="1" fontId="6" fillId="13" borderId="14" xfId="0" applyNumberFormat="1" applyFont="1" applyFill="1" applyBorder="1"/>
    <xf numFmtId="168" fontId="6" fillId="13" borderId="14" xfId="0" applyNumberFormat="1" applyFont="1" applyFill="1" applyBorder="1"/>
    <xf numFmtId="2" fontId="6" fillId="13" borderId="14" xfId="0" applyNumberFormat="1" applyFont="1" applyFill="1" applyBorder="1"/>
    <xf numFmtId="2" fontId="6" fillId="13" borderId="2" xfId="0" applyNumberFormat="1" applyFont="1" applyFill="1" applyBorder="1"/>
    <xf numFmtId="1" fontId="6" fillId="13" borderId="1" xfId="0" applyNumberFormat="1" applyFont="1" applyFill="1" applyBorder="1"/>
    <xf numFmtId="2" fontId="6" fillId="13" borderId="4" xfId="0" applyNumberFormat="1" applyFont="1" applyFill="1" applyBorder="1"/>
    <xf numFmtId="0" fontId="6" fillId="13" borderId="2" xfId="0" applyFont="1" applyFill="1" applyBorder="1"/>
    <xf numFmtId="0" fontId="0" fillId="0" borderId="6" xfId="0" applyFill="1" applyBorder="1"/>
    <xf numFmtId="2" fontId="10" fillId="0" borderId="36" xfId="0" applyNumberFormat="1" applyFont="1" applyFill="1" applyBorder="1"/>
    <xf numFmtId="169" fontId="57" fillId="0" borderId="10" xfId="0" applyNumberFormat="1" applyFont="1" applyFill="1" applyBorder="1"/>
    <xf numFmtId="0" fontId="10" fillId="0" borderId="18" xfId="0" applyFont="1" applyBorder="1" applyAlignment="1"/>
    <xf numFmtId="169" fontId="10" fillId="0" borderId="25" xfId="0" applyNumberFormat="1" applyFont="1" applyFill="1" applyBorder="1"/>
    <xf numFmtId="0" fontId="56" fillId="0" borderId="6" xfId="0" applyFont="1" applyBorder="1" applyAlignment="1">
      <alignment horizontal="left"/>
    </xf>
    <xf numFmtId="0" fontId="18" fillId="0" borderId="7" xfId="0" applyFont="1" applyBorder="1" applyAlignment="1">
      <alignment horizontal="left"/>
    </xf>
    <xf numFmtId="0" fontId="55" fillId="0" borderId="13" xfId="0" applyFont="1" applyBorder="1"/>
    <xf numFmtId="0" fontId="18" fillId="0" borderId="13" xfId="0" applyFont="1" applyBorder="1" applyAlignment="1">
      <alignment horizontal="left"/>
    </xf>
    <xf numFmtId="0" fontId="43" fillId="0" borderId="15" xfId="0" applyFont="1" applyBorder="1" applyAlignment="1">
      <alignment horizontal="left"/>
    </xf>
    <xf numFmtId="0" fontId="24" fillId="0" borderId="8" xfId="0" applyFont="1" applyBorder="1" applyAlignment="1">
      <alignment horizontal="center"/>
    </xf>
    <xf numFmtId="0" fontId="0" fillId="14" borderId="0" xfId="0" applyFont="1" applyFill="1"/>
    <xf numFmtId="0" fontId="0" fillId="14" borderId="0" xfId="0" applyFont="1" applyFill="1" applyAlignment="1">
      <alignment horizontal="center"/>
    </xf>
    <xf numFmtId="0" fontId="81" fillId="0" borderId="0" xfId="0" applyFont="1" applyBorder="1" applyAlignment="1">
      <alignment horizontal="center"/>
    </xf>
    <xf numFmtId="0" fontId="0" fillId="14" borderId="0" xfId="0" applyFont="1" applyFill="1" applyBorder="1" applyAlignment="1">
      <alignment horizontal="center"/>
    </xf>
    <xf numFmtId="0" fontId="82" fillId="0" borderId="0" xfId="0" applyFont="1" applyBorder="1" applyAlignment="1">
      <alignment horizontal="center"/>
    </xf>
    <xf numFmtId="0" fontId="83" fillId="0" borderId="0" xfId="0" applyFont="1" applyBorder="1" applyAlignment="1">
      <alignment horizontal="center"/>
    </xf>
    <xf numFmtId="0" fontId="84" fillId="0" borderId="0" xfId="0" applyFont="1" applyFill="1" applyBorder="1" applyAlignment="1">
      <alignment horizontal="center"/>
    </xf>
    <xf numFmtId="0" fontId="80" fillId="14" borderId="0" xfId="0" applyFont="1" applyFill="1" applyAlignment="1">
      <alignment horizontal="center"/>
    </xf>
    <xf numFmtId="0" fontId="85" fillId="14" borderId="0" xfId="0" applyFont="1" applyFill="1" applyAlignment="1">
      <alignment horizontal="center"/>
    </xf>
    <xf numFmtId="0" fontId="86" fillId="14" borderId="0" xfId="0" applyFont="1" applyFill="1" applyAlignment="1">
      <alignment horizontal="center"/>
    </xf>
    <xf numFmtId="0" fontId="87" fillId="0" borderId="0" xfId="0" applyFont="1" applyBorder="1" applyAlignment="1">
      <alignment horizontal="center"/>
    </xf>
    <xf numFmtId="0" fontId="88" fillId="0" borderId="0" xfId="0" applyFont="1" applyAlignment="1">
      <alignment horizontal="center"/>
    </xf>
    <xf numFmtId="14" fontId="0" fillId="0" borderId="0" xfId="0" applyNumberFormat="1"/>
    <xf numFmtId="14" fontId="10" fillId="0" borderId="0" xfId="0" applyNumberFormat="1" applyFont="1"/>
    <xf numFmtId="169" fontId="10" fillId="0" borderId="0" xfId="0" applyNumberFormat="1" applyFont="1" applyFill="1"/>
    <xf numFmtId="169" fontId="10" fillId="0" borderId="8" xfId="0" applyNumberFormat="1" applyFont="1" applyBorder="1" applyAlignment="1">
      <alignment horizontal="right"/>
    </xf>
    <xf numFmtId="169" fontId="25" fillId="0" borderId="10" xfId="0" applyNumberFormat="1" applyFont="1" applyFill="1" applyBorder="1" applyAlignment="1">
      <alignment horizontal="right"/>
    </xf>
    <xf numFmtId="169" fontId="10" fillId="0" borderId="11" xfId="0" applyNumberFormat="1" applyFont="1" applyFill="1" applyBorder="1" applyAlignment="1">
      <alignment horizontal="right"/>
    </xf>
    <xf numFmtId="169" fontId="10" fillId="0" borderId="7" xfId="0" applyNumberFormat="1" applyFont="1" applyBorder="1"/>
    <xf numFmtId="0" fontId="55" fillId="0" borderId="11" xfId="0" applyFont="1" applyBorder="1" applyAlignment="1">
      <alignment horizontal="left"/>
    </xf>
    <xf numFmtId="0" fontId="18" fillId="0" borderId="10" xfId="0" applyFont="1" applyBorder="1"/>
    <xf numFmtId="0" fontId="24" fillId="0" borderId="6" xfId="0" applyFont="1" applyBorder="1" applyAlignment="1">
      <alignment horizontal="center"/>
    </xf>
    <xf numFmtId="0" fontId="24" fillId="0" borderId="15" xfId="0" applyFont="1" applyBorder="1" applyAlignment="1">
      <alignment horizontal="center"/>
    </xf>
    <xf numFmtId="0" fontId="10" fillId="0" borderId="32" xfId="0" applyNumberFormat="1" applyFont="1" applyFill="1" applyBorder="1" applyAlignment="1"/>
    <xf numFmtId="0" fontId="2" fillId="15" borderId="0" xfId="7" applyFill="1"/>
    <xf numFmtId="169" fontId="25" fillId="0" borderId="0" xfId="0" applyNumberFormat="1" applyFont="1" applyFill="1" applyBorder="1" applyAlignment="1">
      <alignment horizontal="right"/>
    </xf>
    <xf numFmtId="0" fontId="43" fillId="0" borderId="11" xfId="0" applyFont="1" applyBorder="1" applyAlignment="1">
      <alignment horizontal="left"/>
    </xf>
    <xf numFmtId="0" fontId="55" fillId="0" borderId="15" xfId="0" applyFont="1" applyBorder="1"/>
    <xf numFmtId="0" fontId="55" fillId="0" borderId="7" xfId="0" applyFont="1" applyBorder="1" applyAlignment="1">
      <alignment horizontal="left"/>
    </xf>
    <xf numFmtId="0" fontId="55" fillId="0" borderId="6" xfId="0" applyFont="1" applyBorder="1"/>
    <xf numFmtId="169" fontId="25" fillId="0" borderId="3" xfId="0" applyNumberFormat="1" applyFont="1" applyFill="1" applyBorder="1" applyAlignment="1">
      <alignment horizontal="right"/>
    </xf>
    <xf numFmtId="169" fontId="24" fillId="0" borderId="5" xfId="0" applyNumberFormat="1" applyFont="1" applyFill="1" applyBorder="1" applyAlignment="1">
      <alignment horizontal="right"/>
    </xf>
    <xf numFmtId="169" fontId="57" fillId="0" borderId="0" xfId="0" applyNumberFormat="1" applyFont="1" applyBorder="1"/>
    <xf numFmtId="165" fontId="71" fillId="0" borderId="20" xfId="0" applyNumberFormat="1" applyFont="1" applyFill="1" applyBorder="1"/>
    <xf numFmtId="0" fontId="0" fillId="0" borderId="7" xfId="0" applyBorder="1"/>
    <xf numFmtId="2" fontId="56" fillId="0" borderId="15" xfId="0" applyNumberFormat="1" applyFont="1" applyBorder="1" applyAlignment="1">
      <alignment horizontal="left"/>
    </xf>
    <xf numFmtId="0" fontId="43" fillId="0" borderId="11" xfId="0" applyFont="1" applyBorder="1"/>
    <xf numFmtId="2" fontId="10" fillId="0" borderId="11" xfId="0" applyNumberFormat="1" applyFont="1" applyBorder="1"/>
    <xf numFmtId="2" fontId="43" fillId="0" borderId="6" xfId="0" applyNumberFormat="1" applyFont="1" applyBorder="1"/>
    <xf numFmtId="0" fontId="55" fillId="0" borderId="6" xfId="0" applyFont="1" applyBorder="1" applyAlignment="1">
      <alignment horizontal="left"/>
    </xf>
    <xf numFmtId="0" fontId="24" fillId="0" borderId="15" xfId="0" applyFont="1" applyBorder="1"/>
    <xf numFmtId="0" fontId="18" fillId="0" borderId="11" xfId="0" applyFont="1" applyBorder="1" applyAlignment="1">
      <alignment horizontal="left"/>
    </xf>
    <xf numFmtId="0" fontId="56" fillId="0" borderId="8" xfId="0" applyFont="1" applyBorder="1"/>
    <xf numFmtId="0" fontId="25" fillId="0" borderId="9" xfId="0" applyFont="1" applyBorder="1"/>
    <xf numFmtId="0" fontId="10" fillId="0" borderId="44" xfId="0" applyFont="1" applyFill="1" applyBorder="1"/>
    <xf numFmtId="0" fontId="24" fillId="0" borderId="11" xfId="0" applyFont="1" applyBorder="1" applyAlignment="1">
      <alignment horizontal="center"/>
    </xf>
    <xf numFmtId="0" fontId="24" fillId="0" borderId="3" xfId="0" applyFont="1" applyBorder="1"/>
    <xf numFmtId="0" fontId="24" fillId="0" borderId="15" xfId="0" applyFont="1" applyBorder="1" applyAlignment="1">
      <alignment horizontal="left"/>
    </xf>
    <xf numFmtId="0" fontId="57" fillId="0" borderId="3" xfId="0" applyFont="1" applyBorder="1" applyAlignment="1">
      <alignment horizontal="left"/>
    </xf>
    <xf numFmtId="0" fontId="55" fillId="0" borderId="8" xfId="0" applyFont="1" applyBorder="1" applyAlignment="1">
      <alignment horizontal="left"/>
    </xf>
    <xf numFmtId="0" fontId="24" fillId="0" borderId="10" xfId="0" applyFont="1" applyBorder="1"/>
    <xf numFmtId="169" fontId="57" fillId="0" borderId="0" xfId="0" applyNumberFormat="1" applyFont="1" applyFill="1"/>
    <xf numFmtId="0" fontId="9" fillId="0" borderId="0" xfId="0" applyFont="1" applyFill="1" applyBorder="1" applyAlignment="1">
      <alignment horizontal="left"/>
    </xf>
    <xf numFmtId="0" fontId="23" fillId="0" borderId="6" xfId="0" applyFont="1" applyFill="1" applyBorder="1" applyAlignment="1">
      <alignment horizontal="center"/>
    </xf>
    <xf numFmtId="168" fontId="67" fillId="0" borderId="27" xfId="0" applyNumberFormat="1" applyFont="1" applyFill="1" applyBorder="1" applyAlignment="1">
      <alignment horizontal="right"/>
    </xf>
    <xf numFmtId="0" fontId="57" fillId="0" borderId="12" xfId="0" applyFont="1" applyFill="1" applyBorder="1"/>
    <xf numFmtId="169" fontId="57" fillId="0" borderId="7" xfId="0" applyNumberFormat="1" applyFont="1" applyFill="1" applyBorder="1" applyAlignment="1">
      <alignment horizontal="right"/>
    </xf>
    <xf numFmtId="0" fontId="0" fillId="0" borderId="32" xfId="0" applyFont="1" applyFill="1" applyBorder="1" applyAlignment="1">
      <alignment horizontal="center"/>
    </xf>
    <xf numFmtId="0" fontId="0" fillId="0" borderId="13" xfId="0" applyFill="1" applyBorder="1"/>
    <xf numFmtId="169" fontId="10" fillId="0" borderId="24" xfId="0" applyNumberFormat="1" applyFont="1" applyFill="1" applyBorder="1"/>
    <xf numFmtId="169" fontId="24" fillId="0" borderId="11" xfId="0" applyNumberFormat="1" applyFont="1" applyFill="1" applyBorder="1" applyAlignment="1">
      <alignment horizontal="right"/>
    </xf>
    <xf numFmtId="169" fontId="24" fillId="0" borderId="6" xfId="0" applyNumberFormat="1" applyFont="1" applyFill="1" applyBorder="1" applyAlignment="1">
      <alignment horizontal="right"/>
    </xf>
    <xf numFmtId="169" fontId="10" fillId="0" borderId="9" xfId="0" applyNumberFormat="1" applyFont="1" applyBorder="1"/>
    <xf numFmtId="0" fontId="23" fillId="0" borderId="36" xfId="0" applyFont="1" applyFill="1" applyBorder="1" applyAlignment="1">
      <alignment horizontal="center"/>
    </xf>
    <xf numFmtId="0" fontId="23" fillId="0" borderId="18" xfId="0" applyFont="1" applyFill="1" applyBorder="1" applyAlignment="1">
      <alignment horizontal="center"/>
    </xf>
    <xf numFmtId="164" fontId="10" fillId="0" borderId="36" xfId="0" applyNumberFormat="1" applyFont="1" applyBorder="1"/>
    <xf numFmtId="169" fontId="0" fillId="0" borderId="0" xfId="0" applyNumberFormat="1" applyFont="1" applyFill="1" applyBorder="1" applyAlignment="1">
      <alignment horizontal="right"/>
    </xf>
    <xf numFmtId="169" fontId="5" fillId="0" borderId="0" xfId="1" applyNumberFormat="1" applyFill="1" applyBorder="1" applyAlignment="1" applyProtection="1">
      <alignment horizontal="right"/>
    </xf>
    <xf numFmtId="169" fontId="10" fillId="0" borderId="0" xfId="0" applyNumberFormat="1" applyFont="1" applyBorder="1" applyAlignment="1">
      <alignment horizontal="right"/>
    </xf>
    <xf numFmtId="169" fontId="10" fillId="0" borderId="0" xfId="0" applyNumberFormat="1" applyFont="1" applyFill="1" applyAlignment="1">
      <alignment horizontal="right"/>
    </xf>
    <xf numFmtId="169" fontId="0" fillId="0" borderId="0" xfId="0" applyNumberFormat="1" applyFill="1" applyAlignment="1">
      <alignment horizontal="right"/>
    </xf>
    <xf numFmtId="0" fontId="12" fillId="0" borderId="19" xfId="0" applyFont="1" applyFill="1" applyBorder="1" applyAlignment="1">
      <alignment horizontal="left"/>
    </xf>
    <xf numFmtId="0" fontId="71" fillId="0" borderId="19" xfId="0" applyFont="1" applyFill="1" applyBorder="1" applyAlignment="1">
      <alignment horizontal="left"/>
    </xf>
    <xf numFmtId="1" fontId="10" fillId="0" borderId="53" xfId="0" applyNumberFormat="1" applyFont="1" applyFill="1" applyBorder="1" applyAlignment="1">
      <alignment horizontal="center"/>
    </xf>
    <xf numFmtId="168" fontId="10" fillId="0" borderId="51" xfId="0" applyNumberFormat="1" applyFont="1" applyFill="1" applyBorder="1" applyAlignment="1">
      <alignment horizontal="center"/>
    </xf>
    <xf numFmtId="168" fontId="10" fillId="0" borderId="3" xfId="0" applyNumberFormat="1" applyFont="1" applyFill="1" applyBorder="1" applyAlignment="1">
      <alignment horizontal="center"/>
    </xf>
    <xf numFmtId="168" fontId="10" fillId="0" borderId="20" xfId="0" applyNumberFormat="1" applyFont="1" applyFill="1" applyBorder="1" applyAlignment="1">
      <alignment horizontal="center"/>
    </xf>
    <xf numFmtId="168" fontId="10" fillId="0" borderId="21" xfId="0" applyNumberFormat="1" applyFont="1" applyFill="1" applyBorder="1" applyAlignment="1">
      <alignment horizontal="center"/>
    </xf>
    <xf numFmtId="169" fontId="25" fillId="0" borderId="12" xfId="0" applyNumberFormat="1" applyFont="1" applyFill="1" applyBorder="1" applyAlignment="1">
      <alignment horizontal="right"/>
    </xf>
    <xf numFmtId="169" fontId="25" fillId="0" borderId="13" xfId="0" applyNumberFormat="1" applyFont="1" applyFill="1" applyBorder="1" applyAlignment="1">
      <alignment horizontal="right"/>
    </xf>
    <xf numFmtId="168" fontId="10" fillId="0" borderId="3" xfId="0" applyNumberFormat="1" applyFont="1" applyBorder="1" applyAlignment="1">
      <alignment horizontal="center"/>
    </xf>
    <xf numFmtId="168" fontId="10" fillId="0" borderId="5" xfId="0" applyNumberFormat="1" applyFont="1" applyFill="1" applyBorder="1" applyAlignment="1">
      <alignment horizontal="center"/>
    </xf>
    <xf numFmtId="168" fontId="10" fillId="0" borderId="6" xfId="0" applyNumberFormat="1" applyFont="1" applyFill="1" applyBorder="1" applyAlignment="1">
      <alignment horizontal="center"/>
    </xf>
    <xf numFmtId="168" fontId="10" fillId="0" borderId="8" xfId="0" applyNumberFormat="1" applyFont="1" applyFill="1" applyBorder="1" applyAlignment="1">
      <alignment horizontal="center"/>
    </xf>
    <xf numFmtId="168" fontId="10" fillId="0" borderId="7" xfId="0" applyNumberFormat="1" applyFont="1" applyFill="1" applyBorder="1" applyAlignment="1">
      <alignment horizontal="center"/>
    </xf>
    <xf numFmtId="173" fontId="10" fillId="0" borderId="36" xfId="0" applyNumberFormat="1" applyFont="1" applyFill="1" applyBorder="1" applyAlignment="1"/>
    <xf numFmtId="169" fontId="10" fillId="0" borderId="18" xfId="0" applyNumberFormat="1" applyFont="1" applyBorder="1"/>
    <xf numFmtId="169" fontId="57" fillId="0" borderId="3" xfId="0" applyNumberFormat="1" applyFont="1" applyFill="1" applyBorder="1"/>
    <xf numFmtId="0" fontId="25" fillId="0" borderId="8" xfId="0" applyFont="1" applyFill="1" applyBorder="1" applyAlignment="1">
      <alignment horizontal="center"/>
    </xf>
    <xf numFmtId="169" fontId="79" fillId="0" borderId="0" xfId="0" applyNumberFormat="1" applyFont="1" applyFill="1" applyBorder="1"/>
    <xf numFmtId="0" fontId="0" fillId="0" borderId="0" xfId="0" applyBorder="1" applyAlignment="1">
      <alignment vertical="center"/>
    </xf>
    <xf numFmtId="2" fontId="73" fillId="0" borderId="0" xfId="0" applyNumberFormat="1" applyFont="1" applyFill="1" applyBorder="1" applyAlignment="1">
      <alignment horizontal="center"/>
    </xf>
    <xf numFmtId="169" fontId="79" fillId="0" borderId="0" xfId="0" applyNumberFormat="1" applyFont="1" applyFill="1" applyBorder="1" applyAlignment="1">
      <alignment horizontal="right"/>
    </xf>
    <xf numFmtId="0" fontId="10" fillId="0" borderId="27" xfId="0" applyFont="1" applyBorder="1" applyAlignment="1">
      <alignment horizontal="left"/>
    </xf>
    <xf numFmtId="2" fontId="10" fillId="0" borderId="15" xfId="0" applyNumberFormat="1" applyFont="1" applyFill="1" applyBorder="1" applyAlignment="1">
      <alignment horizontal="left"/>
    </xf>
    <xf numFmtId="2" fontId="10" fillId="0" borderId="6" xfId="0" applyNumberFormat="1" applyFont="1" applyFill="1" applyBorder="1" applyAlignment="1">
      <alignment horizontal="left"/>
    </xf>
    <xf numFmtId="169" fontId="10" fillId="0" borderId="3" xfId="0" applyNumberFormat="1" applyFont="1" applyBorder="1"/>
    <xf numFmtId="0" fontId="58" fillId="0" borderId="8" xfId="0" applyFont="1" applyFill="1" applyBorder="1"/>
    <xf numFmtId="169" fontId="10" fillId="0" borderId="5" xfId="0" applyNumberFormat="1" applyFont="1" applyBorder="1"/>
    <xf numFmtId="164" fontId="10" fillId="0" borderId="18" xfId="0" applyNumberFormat="1" applyFont="1" applyBorder="1"/>
    <xf numFmtId="172" fontId="61" fillId="0" borderId="0" xfId="0" applyNumberFormat="1" applyFont="1" applyFill="1" applyBorder="1" applyAlignment="1">
      <alignment horizontal="center"/>
    </xf>
    <xf numFmtId="49" fontId="6" fillId="14" borderId="14" xfId="0" applyNumberFormat="1" applyFont="1" applyFill="1" applyBorder="1" applyAlignment="1">
      <alignment horizontal="center"/>
    </xf>
    <xf numFmtId="1" fontId="6" fillId="14" borderId="14" xfId="0" applyNumberFormat="1" applyFont="1" applyFill="1" applyBorder="1"/>
    <xf numFmtId="168" fontId="6" fillId="14" borderId="14" xfId="0" applyNumberFormat="1" applyFont="1" applyFill="1" applyBorder="1"/>
    <xf numFmtId="2" fontId="6" fillId="14" borderId="14" xfId="0" applyNumberFormat="1" applyFont="1" applyFill="1" applyBorder="1"/>
    <xf numFmtId="2" fontId="6" fillId="14" borderId="2" xfId="0" applyNumberFormat="1" applyFont="1" applyFill="1" applyBorder="1"/>
    <xf numFmtId="1" fontId="6" fillId="14" borderId="1" xfId="0" applyNumberFormat="1" applyFont="1" applyFill="1" applyBorder="1"/>
    <xf numFmtId="2" fontId="6" fillId="14" borderId="4" xfId="0" applyNumberFormat="1" applyFont="1" applyFill="1" applyBorder="1"/>
    <xf numFmtId="0" fontId="6" fillId="14" borderId="2" xfId="0" applyFont="1" applyFill="1" applyBorder="1"/>
    <xf numFmtId="174" fontId="10" fillId="0" borderId="8" xfId="0" applyNumberFormat="1" applyFont="1" applyFill="1" applyBorder="1" applyAlignment="1">
      <alignment horizontal="right"/>
    </xf>
    <xf numFmtId="169" fontId="57" fillId="0" borderId="13" xfId="0" applyNumberFormat="1" applyFont="1" applyFill="1" applyBorder="1" applyAlignment="1">
      <alignment horizontal="right"/>
    </xf>
    <xf numFmtId="174" fontId="10" fillId="0" borderId="12" xfId="0" applyNumberFormat="1" applyFont="1" applyFill="1" applyBorder="1" applyAlignment="1">
      <alignment horizontal="right"/>
    </xf>
    <xf numFmtId="174" fontId="10" fillId="0" borderId="7" xfId="0" applyNumberFormat="1" applyFont="1" applyFill="1" applyBorder="1" applyAlignment="1">
      <alignment horizontal="right"/>
    </xf>
    <xf numFmtId="169" fontId="10" fillId="0" borderId="6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center"/>
    </xf>
    <xf numFmtId="2" fontId="10" fillId="0" borderId="11" xfId="0" applyNumberFormat="1" applyFont="1" applyFill="1" applyBorder="1" applyAlignment="1">
      <alignment horizontal="left"/>
    </xf>
    <xf numFmtId="169" fontId="79" fillId="0" borderId="8" xfId="0" applyNumberFormat="1" applyFont="1" applyFill="1" applyBorder="1" applyAlignment="1">
      <alignment horizontal="right"/>
    </xf>
    <xf numFmtId="0" fontId="91" fillId="0" borderId="8" xfId="0" applyFont="1" applyFill="1" applyBorder="1"/>
    <xf numFmtId="169" fontId="57" fillId="0" borderId="9" xfId="0" applyNumberFormat="1" applyFont="1" applyFill="1" applyBorder="1" applyAlignment="1">
      <alignment horizontal="right"/>
    </xf>
    <xf numFmtId="169" fontId="57" fillId="0" borderId="5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center"/>
    </xf>
    <xf numFmtId="0" fontId="62" fillId="0" borderId="18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25" fillId="0" borderId="19" xfId="0" applyFont="1" applyFill="1" applyBorder="1"/>
    <xf numFmtId="0" fontId="24" fillId="0" borderId="19" xfId="0" applyFont="1" applyFill="1" applyBorder="1"/>
    <xf numFmtId="169" fontId="10" fillId="0" borderId="26" xfId="0" applyNumberFormat="1" applyFont="1" applyFill="1" applyBorder="1"/>
    <xf numFmtId="174" fontId="10" fillId="0" borderId="12" xfId="0" applyNumberFormat="1" applyFont="1" applyFill="1" applyBorder="1"/>
    <xf numFmtId="164" fontId="10" fillId="0" borderId="32" xfId="0" applyNumberFormat="1" applyFont="1" applyBorder="1"/>
    <xf numFmtId="0" fontId="10" fillId="0" borderId="29" xfId="0" applyFont="1" applyBorder="1" applyAlignment="1">
      <alignment horizontal="center"/>
    </xf>
    <xf numFmtId="0" fontId="0" fillId="0" borderId="18" xfId="0" applyBorder="1"/>
    <xf numFmtId="165" fontId="71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center"/>
    </xf>
    <xf numFmtId="0" fontId="10" fillId="0" borderId="18" xfId="0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71" fillId="0" borderId="18" xfId="0" applyFont="1" applyFill="1" applyBorder="1"/>
    <xf numFmtId="0" fontId="57" fillId="0" borderId="19" xfId="0" applyFont="1" applyFill="1" applyBorder="1"/>
    <xf numFmtId="0" fontId="0" fillId="0" borderId="13" xfId="0" applyBorder="1"/>
    <xf numFmtId="16" fontId="6" fillId="0" borderId="0" xfId="0" applyNumberFormat="1" applyFont="1"/>
    <xf numFmtId="0" fontId="10" fillId="0" borderId="0" xfId="0" applyFont="1" applyFill="1" applyBorder="1" applyAlignment="1">
      <alignment horizontal="center"/>
    </xf>
    <xf numFmtId="14" fontId="77" fillId="0" borderId="0" xfId="0" applyNumberFormat="1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64" fontId="57" fillId="0" borderId="0" xfId="0" applyNumberFormat="1" applyFont="1" applyFill="1" applyBorder="1" applyAlignment="1"/>
    <xf numFmtId="164" fontId="57" fillId="0" borderId="27" xfId="0" applyNumberFormat="1" applyFont="1" applyFill="1" applyBorder="1" applyAlignment="1"/>
    <xf numFmtId="0" fontId="10" fillId="0" borderId="0" xfId="0" applyFont="1" applyFill="1" applyBorder="1" applyAlignment="1">
      <alignment horizontal="center"/>
    </xf>
    <xf numFmtId="0" fontId="10" fillId="0" borderId="32" xfId="0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2" fillId="0" borderId="18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2" fontId="69" fillId="0" borderId="27" xfId="0" applyNumberFormat="1" applyFont="1" applyFill="1" applyBorder="1" applyAlignment="1">
      <alignment horizontal="right"/>
    </xf>
    <xf numFmtId="2" fontId="10" fillId="0" borderId="6" xfId="0" applyNumberFormat="1" applyFont="1" applyFill="1" applyBorder="1"/>
    <xf numFmtId="173" fontId="10" fillId="0" borderId="11" xfId="0" applyNumberFormat="1" applyFont="1" applyFill="1" applyBorder="1" applyAlignment="1"/>
    <xf numFmtId="169" fontId="57" fillId="0" borderId="28" xfId="0" applyNumberFormat="1" applyFont="1" applyFill="1" applyBorder="1"/>
    <xf numFmtId="169" fontId="10" fillId="0" borderId="13" xfId="0" applyNumberFormat="1" applyFont="1" applyBorder="1"/>
    <xf numFmtId="0" fontId="10" fillId="0" borderId="16" xfId="0" applyFont="1" applyFill="1" applyBorder="1"/>
    <xf numFmtId="169" fontId="24" fillId="0" borderId="10" xfId="0" applyNumberFormat="1" applyFont="1" applyFill="1" applyBorder="1"/>
    <xf numFmtId="169" fontId="10" fillId="0" borderId="9" xfId="0" applyNumberFormat="1" applyFont="1" applyFill="1" applyBorder="1" applyAlignment="1">
      <alignment horizontal="right"/>
    </xf>
    <xf numFmtId="169" fontId="10" fillId="0" borderId="5" xfId="0" applyNumberFormat="1" applyFont="1" applyFill="1" applyBorder="1" applyAlignment="1">
      <alignment horizontal="right"/>
    </xf>
    <xf numFmtId="169" fontId="25" fillId="0" borderId="15" xfId="0" applyNumberFormat="1" applyFont="1" applyFill="1" applyBorder="1" applyAlignment="1">
      <alignment horizontal="right"/>
    </xf>
    <xf numFmtId="169" fontId="10" fillId="0" borderId="11" xfId="0" applyNumberFormat="1" applyFont="1" applyBorder="1"/>
    <xf numFmtId="169" fontId="57" fillId="0" borderId="6" xfId="0" applyNumberFormat="1" applyFont="1" applyFill="1" applyBorder="1"/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63" fillId="0" borderId="2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19" xfId="0" applyFont="1" applyFill="1" applyBorder="1" applyAlignment="1"/>
    <xf numFmtId="165" fontId="71" fillId="0" borderId="32" xfId="0" applyNumberFormat="1" applyFont="1" applyFill="1" applyBorder="1" applyAlignment="1">
      <alignment horizontal="right"/>
    </xf>
    <xf numFmtId="0" fontId="27" fillId="0" borderId="19" xfId="0" applyFont="1" applyFill="1" applyBorder="1" applyAlignment="1">
      <alignment horizontal="left"/>
    </xf>
    <xf numFmtId="0" fontId="13" fillId="0" borderId="18" xfId="0" applyFont="1" applyFill="1" applyBorder="1"/>
    <xf numFmtId="173" fontId="10" fillId="0" borderId="27" xfId="0" applyNumberFormat="1" applyFont="1" applyFill="1" applyBorder="1" applyAlignment="1"/>
    <xf numFmtId="0" fontId="10" fillId="0" borderId="19" xfId="0" applyNumberFormat="1" applyFont="1" applyFill="1" applyBorder="1" applyAlignment="1"/>
    <xf numFmtId="0" fontId="63" fillId="0" borderId="27" xfId="0" applyNumberFormat="1" applyFont="1" applyFill="1" applyBorder="1" applyAlignment="1"/>
    <xf numFmtId="0" fontId="10" fillId="0" borderId="20" xfId="0" applyFont="1" applyFill="1" applyBorder="1"/>
    <xf numFmtId="0" fontId="0" fillId="0" borderId="19" xfId="0" applyFill="1" applyBorder="1"/>
    <xf numFmtId="170" fontId="63" fillId="0" borderId="27" xfId="0" applyNumberFormat="1" applyFont="1" applyFill="1" applyBorder="1" applyAlignment="1">
      <alignment horizontal="right"/>
    </xf>
    <xf numFmtId="165" fontId="71" fillId="0" borderId="27" xfId="0" applyNumberFormat="1" applyFont="1" applyFill="1" applyBorder="1" applyAlignment="1">
      <alignment horizontal="right"/>
    </xf>
    <xf numFmtId="0" fontId="0" fillId="0" borderId="27" xfId="0" applyBorder="1"/>
    <xf numFmtId="165" fontId="27" fillId="0" borderId="20" xfId="0" applyNumberFormat="1" applyFont="1" applyFill="1" applyBorder="1"/>
    <xf numFmtId="172" fontId="61" fillId="0" borderId="27" xfId="0" applyNumberFormat="1" applyFont="1" applyFill="1" applyBorder="1" applyAlignment="1">
      <alignment horizontal="center"/>
    </xf>
    <xf numFmtId="0" fontId="55" fillId="0" borderId="19" xfId="0" applyFont="1" applyFill="1" applyBorder="1"/>
    <xf numFmtId="164" fontId="6" fillId="0" borderId="27" xfId="0" applyNumberFormat="1" applyFont="1" applyBorder="1"/>
    <xf numFmtId="0" fontId="13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74" fillId="0" borderId="32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3" fillId="0" borderId="0" xfId="0" applyFont="1"/>
    <xf numFmtId="0" fontId="10" fillId="0" borderId="20" xfId="0" applyFont="1" applyFill="1" applyBorder="1" applyAlignment="1">
      <alignment horizontal="center"/>
    </xf>
    <xf numFmtId="0" fontId="10" fillId="0" borderId="2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2" fontId="10" fillId="0" borderId="13" xfId="0" applyNumberFormat="1" applyFont="1" applyFill="1" applyBorder="1" applyAlignment="1">
      <alignment horizontal="left"/>
    </xf>
    <xf numFmtId="0" fontId="10" fillId="0" borderId="8" xfId="0" applyFont="1" applyFill="1" applyBorder="1" applyAlignment="1">
      <alignment horizontal="left"/>
    </xf>
    <xf numFmtId="0" fontId="10" fillId="0" borderId="39" xfId="0" applyFont="1" applyBorder="1"/>
    <xf numFmtId="169" fontId="10" fillId="0" borderId="10" xfId="0" applyNumberFormat="1" applyFont="1" applyBorder="1"/>
    <xf numFmtId="169" fontId="10" fillId="0" borderId="23" xfId="0" applyNumberFormat="1" applyFont="1" applyFill="1" applyBorder="1" applyAlignment="1">
      <alignment horizontal="right"/>
    </xf>
    <xf numFmtId="169" fontId="24" fillId="0" borderId="3" xfId="0" applyNumberFormat="1" applyFont="1" applyFill="1" applyBorder="1"/>
    <xf numFmtId="169" fontId="57" fillId="0" borderId="3" xfId="0" applyNumberFormat="1" applyFont="1" applyBorder="1"/>
    <xf numFmtId="169" fontId="57" fillId="0" borderId="10" xfId="0" applyNumberFormat="1" applyFont="1" applyBorder="1"/>
    <xf numFmtId="0" fontId="58" fillId="0" borderId="10" xfId="0" applyFont="1" applyFill="1" applyBorder="1"/>
    <xf numFmtId="169" fontId="25" fillId="0" borderId="23" xfId="0" applyNumberFormat="1" applyFont="1" applyFill="1" applyBorder="1" applyAlignment="1">
      <alignment horizontal="right"/>
    </xf>
    <xf numFmtId="169" fontId="25" fillId="0" borderId="8" xfId="0" applyNumberFormat="1" applyFont="1" applyBorder="1" applyAlignment="1">
      <alignment horizontal="right"/>
    </xf>
    <xf numFmtId="169" fontId="57" fillId="0" borderId="15" xfId="0" applyNumberFormat="1" applyFont="1" applyFill="1" applyBorder="1" applyAlignment="1">
      <alignment horizontal="right"/>
    </xf>
    <xf numFmtId="169" fontId="33" fillId="0" borderId="12" xfId="0" applyNumberFormat="1" applyFont="1" applyFill="1" applyBorder="1" applyAlignment="1">
      <alignment horizontal="right"/>
    </xf>
    <xf numFmtId="169" fontId="10" fillId="0" borderId="21" xfId="0" applyNumberFormat="1" applyFont="1" applyFill="1" applyBorder="1" applyAlignment="1">
      <alignment horizontal="right"/>
    </xf>
    <xf numFmtId="169" fontId="10" fillId="0" borderId="12" xfId="0" applyNumberFormat="1" applyFont="1" applyBorder="1" applyAlignment="1">
      <alignment horizontal="right"/>
    </xf>
    <xf numFmtId="169" fontId="57" fillId="0" borderId="15" xfId="0" applyNumberFormat="1" applyFont="1" applyBorder="1"/>
    <xf numFmtId="174" fontId="10" fillId="0" borderId="7" xfId="0" applyNumberFormat="1" applyFont="1" applyFill="1" applyBorder="1"/>
    <xf numFmtId="169" fontId="10" fillId="0" borderId="22" xfId="0" applyNumberFormat="1" applyFont="1" applyFill="1" applyBorder="1"/>
    <xf numFmtId="169" fontId="57" fillId="0" borderId="11" xfId="0" applyNumberFormat="1" applyFont="1" applyBorder="1"/>
    <xf numFmtId="169" fontId="57" fillId="0" borderId="11" xfId="0" applyNumberFormat="1" applyFont="1" applyFill="1" applyBorder="1" applyAlignment="1">
      <alignment horizontal="right"/>
    </xf>
    <xf numFmtId="169" fontId="79" fillId="0" borderId="7" xfId="0" applyNumberFormat="1" applyFont="1" applyFill="1" applyBorder="1" applyAlignment="1">
      <alignment horizontal="right"/>
    </xf>
    <xf numFmtId="169" fontId="24" fillId="0" borderId="22" xfId="0" applyNumberFormat="1" applyFont="1" applyFill="1" applyBorder="1"/>
    <xf numFmtId="0" fontId="57" fillId="0" borderId="7" xfId="0" applyFont="1" applyFill="1" applyBorder="1"/>
    <xf numFmtId="169" fontId="79" fillId="0" borderId="5" xfId="0" applyNumberFormat="1" applyFont="1" applyFill="1" applyBorder="1" applyAlignment="1">
      <alignment horizontal="right"/>
    </xf>
    <xf numFmtId="0" fontId="10" fillId="0" borderId="5" xfId="0" applyFont="1" applyFill="1" applyBorder="1"/>
    <xf numFmtId="0" fontId="10" fillId="0" borderId="9" xfId="0" applyFont="1" applyFill="1" applyBorder="1"/>
    <xf numFmtId="169" fontId="33" fillId="0" borderId="0" xfId="0" applyNumberFormat="1" applyFont="1" applyFill="1" applyBorder="1"/>
    <xf numFmtId="169" fontId="10" fillId="0" borderId="27" xfId="0" applyNumberFormat="1" applyFont="1" applyFill="1" applyBorder="1"/>
    <xf numFmtId="169" fontId="79" fillId="0" borderId="5" xfId="0" applyNumberFormat="1" applyFont="1" applyFill="1" applyBorder="1"/>
    <xf numFmtId="169" fontId="24" fillId="0" borderId="0" xfId="0" applyNumberFormat="1" applyFont="1" applyBorder="1"/>
    <xf numFmtId="169" fontId="34" fillId="0" borderId="0" xfId="0" applyNumberFormat="1" applyFont="1" applyFill="1" applyBorder="1"/>
    <xf numFmtId="169" fontId="57" fillId="0" borderId="9" xfId="0" applyNumberFormat="1" applyFont="1" applyBorder="1"/>
    <xf numFmtId="0" fontId="10" fillId="0" borderId="20" xfId="0" applyFont="1" applyFill="1" applyBorder="1" applyAlignment="1">
      <alignment horizontal="center"/>
    </xf>
    <xf numFmtId="0" fontId="10" fillId="0" borderId="27" xfId="0" applyFont="1" applyFill="1" applyBorder="1" applyAlignment="1">
      <alignment horizontal="center"/>
    </xf>
    <xf numFmtId="0" fontId="10" fillId="0" borderId="35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72" fontId="10" fillId="0" borderId="0" xfId="0" applyNumberFormat="1" applyFont="1" applyFill="1" applyBorder="1" applyAlignment="1">
      <alignment horizontal="center"/>
    </xf>
    <xf numFmtId="2" fontId="10" fillId="0" borderId="20" xfId="0" applyNumberFormat="1" applyFont="1" applyBorder="1" applyAlignment="1">
      <alignment horizontal="center"/>
    </xf>
    <xf numFmtId="2" fontId="10" fillId="0" borderId="27" xfId="0" applyNumberFormat="1" applyFont="1" applyBorder="1" applyAlignment="1">
      <alignment horizontal="center"/>
    </xf>
    <xf numFmtId="2" fontId="10" fillId="0" borderId="35" xfId="0" applyNumberFormat="1" applyFont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0" fontId="63" fillId="0" borderId="27" xfId="0" applyFont="1" applyFill="1" applyBorder="1"/>
    <xf numFmtId="0" fontId="0" fillId="0" borderId="27" xfId="0" applyFill="1" applyBorder="1" applyAlignment="1">
      <alignment horizontal="center"/>
    </xf>
    <xf numFmtId="172" fontId="10" fillId="0" borderId="27" xfId="0" applyNumberFormat="1" applyFont="1" applyFill="1" applyBorder="1" applyAlignment="1">
      <alignment horizontal="left"/>
    </xf>
    <xf numFmtId="0" fontId="31" fillId="0" borderId="19" xfId="0" applyFont="1" applyFill="1" applyBorder="1" applyAlignment="1">
      <alignment horizontal="left"/>
    </xf>
    <xf numFmtId="0" fontId="19" fillId="0" borderId="19" xfId="0" applyFont="1" applyFill="1" applyBorder="1"/>
    <xf numFmtId="0" fontId="18" fillId="0" borderId="19" xfId="0" applyFont="1" applyFill="1" applyBorder="1"/>
    <xf numFmtId="165" fontId="59" fillId="0" borderId="20" xfId="0" applyNumberFormat="1" applyFont="1" applyFill="1" applyBorder="1"/>
    <xf numFmtId="0" fontId="59" fillId="0" borderId="19" xfId="0" applyFont="1" applyFill="1" applyBorder="1" applyAlignment="1">
      <alignment horizontal="left"/>
    </xf>
  </cellXfs>
  <cellStyles count="9">
    <cellStyle name="Hyperlink" xfId="1" builtinId="8"/>
    <cellStyle name="Hyperlink 2" xfId="6"/>
    <cellStyle name="Normal" xfId="0" builtinId="0"/>
    <cellStyle name="Normal 2" xfId="2"/>
    <cellStyle name="Normal 3" xfId="3"/>
    <cellStyle name="Normal 4" xfId="4"/>
    <cellStyle name="Normal 5" xfId="5"/>
    <cellStyle name="Normal 6" xfId="7"/>
    <cellStyle name="Normal 7" xfId="8"/>
  </cellStyles>
  <dxfs count="74"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7"/>
      </font>
    </dxf>
    <dxf>
      <font>
        <b val="0"/>
        <condense val="0"/>
        <extend val="0"/>
        <color indexed="10"/>
      </font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>
      <tableStyleElement type="wholeTable" dxfId="73"/>
      <tableStyleElement type="headerRow" dxfId="72"/>
      <tableStyleElement type="firstRowStripe" dxfId="71"/>
    </tableStyle>
    <tableStyle name="TableStyleQueryResult" pivot="0" count="3">
      <tableStyleElement type="wholeTable" dxfId="70"/>
      <tableStyleElement type="headerRow" dxfId="69"/>
      <tableStyleElement type="firstRowStripe" dxfId="68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EFEFEF"/>
      <rgbColor rgb="00CCFFFF"/>
      <rgbColor rgb="00660066"/>
      <rgbColor rgb="00EF8FBF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7826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3300"/>
      <rgbColor rgb="00FF6600"/>
      <rgbColor rgb="00666699"/>
      <rgbColor rgb="00B4B4B4"/>
      <rgbColor rgb="00003366"/>
      <rgbColor rgb="00009900"/>
      <rgbColor rgb="00006600"/>
      <rgbColor rgb="00663300"/>
      <rgbColor rgb="00993300"/>
      <rgbColor rgb="00FF3333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1</xdr:row>
      <xdr:rowOff>123825</xdr:rowOff>
    </xdr:from>
    <xdr:to>
      <xdr:col>1</xdr:col>
      <xdr:colOff>200025</xdr:colOff>
      <xdr:row>2</xdr:row>
      <xdr:rowOff>133350</xdr:rowOff>
    </xdr:to>
    <xdr:cxnSp macro="">
      <xdr:nvCxnSpPr>
        <xdr:cNvPr id="1079" name="Straight Arrow Connector 2"/>
        <xdr:cNvCxnSpPr>
          <a:cxnSpLocks noChangeShapeType="1"/>
        </xdr:cNvCxnSpPr>
      </xdr:nvCxnSpPr>
      <xdr:spPr bwMode="auto">
        <a:xfrm>
          <a:off x="1504950" y="285750"/>
          <a:ext cx="0" cy="981075"/>
        </a:xfrm>
        <a:prstGeom prst="straightConnector1">
          <a:avLst/>
        </a:prstGeom>
        <a:noFill/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arrow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ripinvesting.org/Tools/Tools.asp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dripinvesting.org/Tools/Tools.asp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dripinvesting.org/Tools/Tools.asp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dripinvesting.org/Tools/Tools.asp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en.wikipedia.org/wiki/List_of_recessions_in_the_United_States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http://www.tessellation.com/david_fish/" TargetMode="External"/><Relationship Id="rId1" Type="http://schemas.openxmlformats.org/officeDocument/2006/relationships/hyperlink" Target="http://seekingalpha.com/author/david-fish/artic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M42"/>
  <sheetViews>
    <sheetView tabSelected="1" workbookViewId="0"/>
  </sheetViews>
  <sheetFormatPr defaultRowHeight="12.75" x14ac:dyDescent="0.2"/>
  <cols>
    <col min="1" max="1" width="9.140625" style="984" customWidth="1"/>
    <col min="2" max="2" width="9.140625" style="985" customWidth="1"/>
    <col min="3" max="3" width="9.140625" style="984" customWidth="1"/>
    <col min="4" max="4" width="9.140625" style="987" customWidth="1"/>
    <col min="5" max="5" width="9.140625" style="984" customWidth="1"/>
    <col min="6" max="6" width="9.140625" style="987" customWidth="1"/>
    <col min="7" max="9" width="9.140625" style="984" customWidth="1"/>
    <col min="10" max="16384" width="9.140625" style="984"/>
  </cols>
  <sheetData>
    <row r="6" spans="13:13" ht="61.5" x14ac:dyDescent="0.9">
      <c r="M6" s="991" t="s">
        <v>4421</v>
      </c>
    </row>
    <row r="8" spans="13:13" ht="21" x14ac:dyDescent="0.35">
      <c r="M8" s="993" t="s">
        <v>4422</v>
      </c>
    </row>
    <row r="18" spans="13:13" ht="15.75" x14ac:dyDescent="0.25">
      <c r="M18" s="995" t="s">
        <v>4423</v>
      </c>
    </row>
    <row r="20" spans="13:13" ht="15.75" x14ac:dyDescent="0.25">
      <c r="M20" s="992" t="s">
        <v>4426</v>
      </c>
    </row>
    <row r="36" spans="2:13" x14ac:dyDescent="0.2">
      <c r="M36" s="985" t="s">
        <v>4424</v>
      </c>
    </row>
    <row r="38" spans="2:13" x14ac:dyDescent="0.2">
      <c r="H38" s="990"/>
      <c r="M38" s="985" t="s">
        <v>4425</v>
      </c>
    </row>
    <row r="40" spans="2:13" x14ac:dyDescent="0.2">
      <c r="M40" s="994" t="s">
        <v>4575</v>
      </c>
    </row>
    <row r="41" spans="2:13" x14ac:dyDescent="0.2">
      <c r="B41" s="986"/>
      <c r="D41" s="988"/>
      <c r="F41" s="989"/>
    </row>
    <row r="42" spans="2:13" x14ac:dyDescent="0.2">
      <c r="B42" s="986"/>
      <c r="D42" s="988"/>
      <c r="F42" s="98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68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8.85546875" defaultRowHeight="12.75" x14ac:dyDescent="0.2"/>
  <cols>
    <col min="1" max="1" width="25.5703125" style="865" customWidth="1"/>
    <col min="2" max="2" width="6" style="657" customWidth="1"/>
    <col min="3" max="3" width="12.28515625" style="865" customWidth="1"/>
    <col min="4" max="4" width="13.85546875" style="865" customWidth="1"/>
    <col min="5" max="5" width="4.85546875" style="624" customWidth="1"/>
    <col min="6" max="6" width="3.7109375" style="624" customWidth="1"/>
    <col min="7" max="7" width="3.85546875" style="865" customWidth="1"/>
    <col min="8" max="8" width="4" style="865" customWidth="1"/>
    <col min="9" max="9" width="7.140625" style="865" customWidth="1"/>
    <col min="10" max="10" width="5.42578125" style="605" customWidth="1"/>
    <col min="11" max="11" width="8.42578125" style="865" customWidth="1"/>
    <col min="12" max="12" width="7.5703125" style="706" customWidth="1"/>
    <col min="13" max="13" width="8.7109375" style="624" customWidth="1"/>
    <col min="14" max="14" width="4.5703125" style="624" customWidth="1"/>
    <col min="15" max="15" width="7.5703125" style="865" customWidth="1"/>
    <col min="16" max="17" width="7.7109375" style="865" customWidth="1"/>
    <col min="18" max="18" width="6.42578125" style="624" customWidth="1"/>
    <col min="19" max="22" width="6" style="685" customWidth="1"/>
    <col min="23" max="24" width="7.42578125" style="685" customWidth="1"/>
    <col min="25" max="25" width="12.5703125" style="865" customWidth="1"/>
    <col min="26" max="26" width="7.85546875" style="605" customWidth="1"/>
    <col min="27" max="27" width="6.140625" style="865" customWidth="1"/>
    <col min="28" max="28" width="4.5703125" style="865" customWidth="1"/>
    <col min="29" max="29" width="5.42578125" style="588" customWidth="1"/>
    <col min="30" max="30" width="6.140625" style="588" customWidth="1"/>
    <col min="31" max="31" width="7.140625" style="588" customWidth="1"/>
    <col min="32" max="32" width="7.7109375" style="588" customWidth="1"/>
    <col min="33" max="33" width="8.7109375" style="588" customWidth="1"/>
    <col min="34" max="35" width="8.5703125" style="588" customWidth="1"/>
    <col min="36" max="37" width="8" style="588" customWidth="1"/>
    <col min="38" max="38" width="9.7109375" style="588" customWidth="1"/>
    <col min="39" max="39" width="6" style="588" customWidth="1"/>
    <col min="40" max="40" width="6.42578125" style="588" customWidth="1"/>
    <col min="41" max="41" width="7" style="605" customWidth="1"/>
    <col min="42" max="43" width="7" style="865" customWidth="1"/>
    <col min="44" max="44" width="5.28515625" style="749" customWidth="1"/>
    <col min="45" max="48" width="5.28515625" style="750" customWidth="1"/>
    <col min="49" max="49" width="5.42578125" style="750" customWidth="1"/>
    <col min="50" max="50" width="5.85546875" style="750" customWidth="1"/>
    <col min="51" max="51" width="5.28515625" style="605" customWidth="1"/>
    <col min="52" max="55" width="6.7109375" style="865" customWidth="1"/>
    <col min="56" max="56" width="8.85546875" style="908" customWidth="1"/>
    <col min="57" max="58" width="8.85546875" style="624"/>
    <col min="59" max="16384" width="8.85546875" style="865"/>
  </cols>
  <sheetData>
    <row r="1" spans="1:59" ht="12.75" customHeight="1" x14ac:dyDescent="0.2">
      <c r="A1" s="1" t="s">
        <v>0</v>
      </c>
      <c r="B1" s="656"/>
      <c r="C1" s="582" t="s">
        <v>1</v>
      </c>
      <c r="E1" s="649"/>
      <c r="G1" s="571"/>
      <c r="H1" s="390"/>
      <c r="I1" s="390"/>
      <c r="J1" s="678" t="s">
        <v>3636</v>
      </c>
      <c r="K1" s="539"/>
      <c r="L1" s="585"/>
      <c r="N1" s="643"/>
      <c r="P1" s="539"/>
      <c r="Q1" s="642"/>
      <c r="R1" s="584"/>
      <c r="S1" s="684"/>
      <c r="T1" s="684"/>
      <c r="W1" s="684"/>
      <c r="Y1" s="539"/>
      <c r="Z1" s="678" t="s">
        <v>2</v>
      </c>
      <c r="AC1" s="587" t="s">
        <v>4179</v>
      </c>
      <c r="AG1" s="690"/>
      <c r="AJ1" s="587"/>
      <c r="AK1" s="587"/>
      <c r="AL1" s="691"/>
      <c r="AO1" s="721" t="s">
        <v>4159</v>
      </c>
      <c r="AP1" s="390"/>
      <c r="AQ1" s="640"/>
      <c r="AR1" s="743" t="s">
        <v>5</v>
      </c>
      <c r="AS1" s="599"/>
      <c r="AT1" s="599"/>
      <c r="AU1" s="599"/>
      <c r="AV1" s="599"/>
      <c r="AW1" s="599"/>
      <c r="AX1" s="599"/>
      <c r="AY1" s="726" t="s">
        <v>6</v>
      </c>
      <c r="BD1" s="907" t="s">
        <v>1849</v>
      </c>
    </row>
    <row r="2" spans="1:59" ht="12.75" customHeight="1" x14ac:dyDescent="0.2">
      <c r="A2" s="583" t="s">
        <v>7</v>
      </c>
      <c r="B2" s="656"/>
      <c r="C2" s="15" t="s">
        <v>4208</v>
      </c>
      <c r="D2" s="583"/>
      <c r="E2" s="647"/>
      <c r="F2" s="647"/>
      <c r="G2" s="390"/>
      <c r="H2" s="390"/>
      <c r="I2" s="390"/>
      <c r="J2" s="725" t="s">
        <v>4203</v>
      </c>
      <c r="K2" s="539"/>
      <c r="L2" s="585"/>
      <c r="N2" s="643"/>
      <c r="P2" s="539"/>
      <c r="Q2" s="584"/>
      <c r="R2" s="647"/>
      <c r="S2" s="686"/>
      <c r="T2" s="1075"/>
      <c r="W2" s="686"/>
      <c r="Y2" s="539"/>
      <c r="Z2" s="725" t="s">
        <v>4204</v>
      </c>
      <c r="AO2" s="722" t="s">
        <v>10</v>
      </c>
      <c r="AP2" s="390"/>
      <c r="AR2" s="722" t="s">
        <v>11</v>
      </c>
      <c r="AS2" s="599"/>
      <c r="AT2" s="599"/>
      <c r="AU2" s="599"/>
      <c r="AV2" s="599"/>
      <c r="AW2" s="599"/>
      <c r="AX2" s="599"/>
      <c r="AY2" s="718" t="s">
        <v>14</v>
      </c>
    </row>
    <row r="3" spans="1:59" ht="12.75" customHeight="1" x14ac:dyDescent="0.2">
      <c r="A3" s="1125">
        <v>44134</v>
      </c>
      <c r="B3" s="716"/>
      <c r="D3" s="583"/>
      <c r="E3" s="647"/>
      <c r="F3" s="647"/>
      <c r="G3" s="390"/>
      <c r="H3" s="390"/>
      <c r="I3" s="390"/>
      <c r="J3" s="731" t="s">
        <v>12</v>
      </c>
      <c r="K3" s="539"/>
      <c r="L3" s="865"/>
      <c r="N3" s="647"/>
      <c r="P3" s="539"/>
      <c r="Q3" s="680" t="s">
        <v>8</v>
      </c>
      <c r="R3" s="647"/>
      <c r="S3" s="687"/>
      <c r="T3" s="687"/>
      <c r="W3" s="687"/>
      <c r="X3" s="688"/>
      <c r="Y3" s="539"/>
      <c r="AE3" s="589"/>
      <c r="AF3" s="589"/>
      <c r="AG3" s="589"/>
      <c r="AH3" s="589"/>
      <c r="AI3" s="589"/>
      <c r="AJ3" s="589"/>
      <c r="AK3" s="589"/>
      <c r="AL3" s="589"/>
      <c r="AM3" s="589"/>
      <c r="AN3" s="589"/>
      <c r="AO3" s="650"/>
      <c r="AP3" s="390"/>
      <c r="AR3" s="744" t="s">
        <v>13</v>
      </c>
      <c r="AS3" s="599"/>
      <c r="AT3" s="599"/>
      <c r="AU3" s="599"/>
      <c r="AV3" s="599"/>
      <c r="AW3" s="599"/>
      <c r="AX3" s="599"/>
      <c r="BA3" s="586"/>
      <c r="BB3" s="586"/>
      <c r="BC3" s="586"/>
    </row>
    <row r="4" spans="1:59" ht="12.75" customHeight="1" x14ac:dyDescent="0.2">
      <c r="A4" s="692"/>
      <c r="B4" s="539"/>
      <c r="C4" s="864"/>
      <c r="D4" s="539"/>
      <c r="E4" s="693"/>
      <c r="F4" s="693"/>
      <c r="G4" s="539"/>
      <c r="H4" s="539"/>
      <c r="I4" s="539"/>
      <c r="J4" s="732" t="s">
        <v>4560</v>
      </c>
      <c r="K4" s="864"/>
      <c r="L4" s="865"/>
      <c r="N4" s="1182"/>
      <c r="O4" s="644"/>
      <c r="P4" s="864"/>
      <c r="R4" s="1182"/>
      <c r="T4" s="687"/>
      <c r="W4" s="687"/>
      <c r="Y4" s="864"/>
      <c r="Z4" s="719" t="s">
        <v>15</v>
      </c>
      <c r="AA4" s="864"/>
      <c r="AB4" s="864"/>
      <c r="AC4" s="880"/>
      <c r="AD4" s="880"/>
      <c r="AE4" s="880"/>
      <c r="AF4" s="880"/>
      <c r="AG4" s="880"/>
      <c r="AH4" s="880"/>
      <c r="AI4" s="880"/>
      <c r="AJ4" s="880"/>
      <c r="AK4" s="880"/>
      <c r="AL4" s="880"/>
      <c r="AM4" s="880"/>
      <c r="AN4" s="880"/>
      <c r="AO4" s="650"/>
      <c r="AP4" s="390"/>
      <c r="AQ4" s="694"/>
      <c r="AR4" s="952" t="s">
        <v>4561</v>
      </c>
      <c r="AS4" s="745"/>
      <c r="AT4" s="745"/>
      <c r="AU4" s="745"/>
      <c r="AV4" s="745"/>
      <c r="AW4" s="695" t="s">
        <v>19</v>
      </c>
      <c r="AX4" s="745"/>
      <c r="AZ4" s="1215" t="s">
        <v>20</v>
      </c>
      <c r="BA4" s="1216"/>
      <c r="BB4" s="1216"/>
      <c r="BC4" s="1217"/>
    </row>
    <row r="5" spans="1:59" ht="12.75" customHeight="1" x14ac:dyDescent="0.2">
      <c r="A5" s="864" t="s">
        <v>21</v>
      </c>
      <c r="B5" s="653" t="s">
        <v>22</v>
      </c>
      <c r="C5" s="553"/>
      <c r="D5" s="864"/>
      <c r="E5" s="696" t="s">
        <v>23</v>
      </c>
      <c r="F5" s="696" t="s">
        <v>24</v>
      </c>
      <c r="G5" s="695" t="s">
        <v>25</v>
      </c>
      <c r="H5" s="553"/>
      <c r="I5" s="697">
        <v>44134</v>
      </c>
      <c r="J5" s="645" t="s">
        <v>26</v>
      </c>
      <c r="K5" s="1182" t="s">
        <v>4200</v>
      </c>
      <c r="L5" s="888" t="s">
        <v>4157</v>
      </c>
      <c r="M5" s="553"/>
      <c r="N5" s="1182" t="s">
        <v>28</v>
      </c>
      <c r="O5" s="1182" t="s">
        <v>4201</v>
      </c>
      <c r="P5" s="1218" t="s">
        <v>4206</v>
      </c>
      <c r="Q5" s="1218"/>
      <c r="R5" s="1182" t="s">
        <v>27</v>
      </c>
      <c r="S5" s="648" t="s">
        <v>42</v>
      </c>
      <c r="T5" s="648" t="s">
        <v>42</v>
      </c>
      <c r="U5" s="648" t="s">
        <v>42</v>
      </c>
      <c r="V5" s="648" t="s">
        <v>42</v>
      </c>
      <c r="W5" s="648" t="s">
        <v>41</v>
      </c>
      <c r="X5" s="648" t="s">
        <v>36</v>
      </c>
      <c r="Y5" s="698" t="s">
        <v>29</v>
      </c>
      <c r="Z5" s="645" t="s">
        <v>30</v>
      </c>
      <c r="AA5" s="1182" t="s">
        <v>32</v>
      </c>
      <c r="AB5" s="1182" t="s">
        <v>33</v>
      </c>
      <c r="AC5" s="682" t="s">
        <v>32</v>
      </c>
      <c r="AD5" s="682"/>
      <c r="AE5" s="682" t="s">
        <v>32</v>
      </c>
      <c r="AF5" s="682" t="s">
        <v>35</v>
      </c>
      <c r="AG5" s="682" t="s">
        <v>32</v>
      </c>
      <c r="AH5" s="682" t="s">
        <v>32</v>
      </c>
      <c r="AI5" s="682" t="s">
        <v>4180</v>
      </c>
      <c r="AJ5" s="682" t="s">
        <v>36</v>
      </c>
      <c r="AK5" s="682" t="s">
        <v>4181</v>
      </c>
      <c r="AL5" s="682" t="s">
        <v>38</v>
      </c>
      <c r="AM5" s="682" t="s">
        <v>39</v>
      </c>
      <c r="AN5" s="682" t="s">
        <v>40</v>
      </c>
      <c r="AO5" s="723" t="s">
        <v>47</v>
      </c>
      <c r="AP5" s="553" t="s">
        <v>48</v>
      </c>
      <c r="AQ5" s="1182" t="s">
        <v>31</v>
      </c>
      <c r="AR5" s="725" t="s">
        <v>49</v>
      </c>
      <c r="AS5" s="745"/>
      <c r="AT5" s="745"/>
      <c r="AU5" s="745"/>
      <c r="AV5" s="745"/>
      <c r="AW5" s="695" t="s">
        <v>50</v>
      </c>
      <c r="AX5" s="745"/>
      <c r="AY5" s="727" t="s">
        <v>51</v>
      </c>
      <c r="AZ5" s="751" t="s">
        <v>52</v>
      </c>
      <c r="BA5" s="700" t="s">
        <v>52</v>
      </c>
      <c r="BB5" s="700" t="s">
        <v>53</v>
      </c>
      <c r="BC5" s="752" t="s">
        <v>54</v>
      </c>
      <c r="BE5" s="553" t="s">
        <v>4270</v>
      </c>
      <c r="BF5" s="553" t="s">
        <v>4272</v>
      </c>
      <c r="BG5" s="624" t="s">
        <v>32</v>
      </c>
    </row>
    <row r="6" spans="1:59" s="715" customFormat="1" ht="12.75" customHeight="1" thickBot="1" x14ac:dyDescent="0.25">
      <c r="A6" s="707" t="s">
        <v>55</v>
      </c>
      <c r="B6" s="717" t="s">
        <v>56</v>
      </c>
      <c r="C6" s="708" t="s">
        <v>95</v>
      </c>
      <c r="D6" s="708" t="s">
        <v>57</v>
      </c>
      <c r="E6" s="709" t="s">
        <v>58</v>
      </c>
      <c r="F6" s="709" t="s">
        <v>59</v>
      </c>
      <c r="G6" s="710" t="s">
        <v>60</v>
      </c>
      <c r="H6" s="710" t="s">
        <v>61</v>
      </c>
      <c r="I6" s="708" t="s">
        <v>62</v>
      </c>
      <c r="J6" s="720" t="s">
        <v>63</v>
      </c>
      <c r="K6" s="708" t="s">
        <v>71</v>
      </c>
      <c r="L6" s="711" t="s">
        <v>4158</v>
      </c>
      <c r="M6" s="710" t="s">
        <v>4202</v>
      </c>
      <c r="N6" s="710" t="s">
        <v>69</v>
      </c>
      <c r="O6" s="708" t="s">
        <v>72</v>
      </c>
      <c r="P6" s="708" t="s">
        <v>67</v>
      </c>
      <c r="Q6" s="708" t="s">
        <v>68</v>
      </c>
      <c r="R6" s="708" t="s">
        <v>66</v>
      </c>
      <c r="S6" s="712" t="s">
        <v>87</v>
      </c>
      <c r="T6" s="712" t="s">
        <v>88</v>
      </c>
      <c r="U6" s="712" t="s">
        <v>51</v>
      </c>
      <c r="V6" s="712" t="s">
        <v>89</v>
      </c>
      <c r="W6" s="712" t="s">
        <v>86</v>
      </c>
      <c r="X6" s="712" t="s">
        <v>85</v>
      </c>
      <c r="Y6" s="707" t="s">
        <v>1850</v>
      </c>
      <c r="Z6" s="720" t="s">
        <v>72</v>
      </c>
      <c r="AA6" s="708" t="s">
        <v>74</v>
      </c>
      <c r="AB6" s="708" t="s">
        <v>75</v>
      </c>
      <c r="AC6" s="713" t="s">
        <v>76</v>
      </c>
      <c r="AD6" s="713" t="s">
        <v>34</v>
      </c>
      <c r="AE6" s="713" t="s">
        <v>77</v>
      </c>
      <c r="AF6" s="713" t="s">
        <v>78</v>
      </c>
      <c r="AG6" s="713" t="s">
        <v>79</v>
      </c>
      <c r="AH6" s="713" t="s">
        <v>80</v>
      </c>
      <c r="AI6" s="713" t="s">
        <v>80</v>
      </c>
      <c r="AJ6" s="713" t="s">
        <v>80</v>
      </c>
      <c r="AK6" s="713" t="s">
        <v>80</v>
      </c>
      <c r="AL6" s="713" t="s">
        <v>82</v>
      </c>
      <c r="AM6" s="713" t="s">
        <v>83</v>
      </c>
      <c r="AN6" s="713" t="s">
        <v>84</v>
      </c>
      <c r="AO6" s="724" t="s">
        <v>96</v>
      </c>
      <c r="AP6" s="710" t="s">
        <v>97</v>
      </c>
      <c r="AQ6" s="708" t="s">
        <v>73</v>
      </c>
      <c r="AR6" s="746">
        <v>2020</v>
      </c>
      <c r="AS6" s="747">
        <v>2021</v>
      </c>
      <c r="AT6" s="746">
        <v>2022</v>
      </c>
      <c r="AU6" s="747">
        <v>2023</v>
      </c>
      <c r="AV6" s="746">
        <v>2024</v>
      </c>
      <c r="AW6" s="710" t="s">
        <v>98</v>
      </c>
      <c r="AX6" s="710" t="s">
        <v>99</v>
      </c>
      <c r="AY6" s="728" t="s">
        <v>100</v>
      </c>
      <c r="AZ6" s="753" t="s">
        <v>101</v>
      </c>
      <c r="BA6" s="714" t="s">
        <v>102</v>
      </c>
      <c r="BB6" s="714" t="s">
        <v>103</v>
      </c>
      <c r="BC6" s="754" t="s">
        <v>103</v>
      </c>
      <c r="BD6" s="720" t="s">
        <v>4268</v>
      </c>
      <c r="BE6" s="710" t="s">
        <v>4271</v>
      </c>
      <c r="BF6" s="710" t="s">
        <v>4273</v>
      </c>
      <c r="BG6" s="815" t="s">
        <v>4389</v>
      </c>
    </row>
    <row r="7" spans="1:59" ht="11.25" customHeight="1" x14ac:dyDescent="0.2">
      <c r="A7" s="864" t="s">
        <v>113</v>
      </c>
      <c r="B7" s="876" t="s">
        <v>114</v>
      </c>
      <c r="C7" s="933" t="s">
        <v>112</v>
      </c>
      <c r="D7" s="933" t="s">
        <v>4325</v>
      </c>
      <c r="E7" s="733">
        <v>53</v>
      </c>
      <c r="F7" s="1182">
        <v>17</v>
      </c>
      <c r="G7" s="1182" t="s">
        <v>115</v>
      </c>
      <c r="H7" s="1182" t="s">
        <v>37</v>
      </c>
      <c r="I7" s="866">
        <v>34.72</v>
      </c>
      <c r="J7" s="651">
        <f>(M7/I7)*100</f>
        <v>2.1313364055299542</v>
      </c>
      <c r="K7" s="878">
        <v>0.185</v>
      </c>
      <c r="L7" s="888">
        <v>4</v>
      </c>
      <c r="M7" s="642">
        <f>K7*L7</f>
        <v>0.74</v>
      </c>
      <c r="N7" s="871" t="s">
        <v>242</v>
      </c>
      <c r="O7" s="734">
        <v>0.18</v>
      </c>
      <c r="P7" s="619">
        <v>43829</v>
      </c>
      <c r="Q7" s="619">
        <v>43863</v>
      </c>
      <c r="R7" s="642">
        <f>(K7-O7)/O7*100</f>
        <v>2.7777777777777803</v>
      </c>
      <c r="S7" s="701">
        <f>IF(INDEX(Historical!$D$7:$D$1254,MATCH(B7,Historical!$B$7:$B$1278,0))=0,"n/a",(INDEX(Historical!$C$7:$C$1256,MATCH(B7,Historical!$B$7:$B$1278,0))/INDEX(Historical!$D$7:$D$1254,MATCH(B7,Historical!$B$7:$B$1278,0))-1)*100)</f>
        <v>2.8571428571428692</v>
      </c>
      <c r="T7" s="701">
        <f>IF(INDEX(Historical!$F$7:$F$1247,MATCH(B7,Historical!$B$7:$B$1278,0))=0,"n/a",((INDEX(Historical!$C$7:$C$1256,MATCH(B7,Historical!$B$7:$B$1278,0))/INDEX(Historical!$F$7:$F$1247,MATCH(B7,Historical!$B$7:$B$1278,0)))^(1/3)-1)*100)</f>
        <v>2.9428498400178693</v>
      </c>
      <c r="U7" s="701">
        <f>IF(INDEX(Historical!$H$7:$H$1247,MATCH(B7,Historical!$B$7:$B$1278,0))=0,"n/a",((INDEX(Historical!$C$7:$C$1256,MATCH(B7,Historical!$B$7:$B$1278,0))/INDEX(Historical!$H$7:$H$1247,MATCH(B7,Historical!$B$7:$B$1278,0)))^(1/5)-1)*100)</f>
        <v>3.0358033101851145</v>
      </c>
      <c r="V7" s="701">
        <f>IF(INDEX(Historical!$O$7:$O$1247,MATCH(B7,Historical!$B$7:$B$1278,0))=0,"n/a",((INDEX(Historical!$C$7:$C$1256,MATCH(B7,Historical!$B$7:$B$1278,0))/INDEX(Historical!$O$7:$O$1247,MATCH(B7,Historical!$B$7:$B$1278,0)))^(1/10)-1)*100)</f>
        <v>3.3077529462111066</v>
      </c>
      <c r="W7" s="702">
        <f>IF(OR(U7&lt;=0,U7="n/a",V7&lt;=0,V7="n/a"),"n/a",U7/V7)</f>
        <v>0.91778417540599611</v>
      </c>
      <c r="X7" s="703">
        <f>IF(OR(AJ7&lt;=0,AJ7="n/a",U7&lt;=0,U7="n/a"),"n/a",U7/AJ7)</f>
        <v>0.29762777550834457</v>
      </c>
      <c r="Y7" s="659"/>
      <c r="Z7" s="651" t="str">
        <f>IF(OR(AC7&lt;0.01,AC7="n/a"),"n/a",M7/AC7*100)</f>
        <v>n/a</v>
      </c>
      <c r="AA7" s="887" t="str">
        <f>IF(OR(AC7&lt;0.01,AC7="n/a"),"n/a",I7/AC7)</f>
        <v>n/a</v>
      </c>
      <c r="AB7" s="888">
        <v>10</v>
      </c>
      <c r="AC7" s="866">
        <v>-0.08</v>
      </c>
      <c r="AD7" s="866" t="s">
        <v>136</v>
      </c>
      <c r="AE7" s="866">
        <v>0.37</v>
      </c>
      <c r="AF7" s="866">
        <v>1.6</v>
      </c>
      <c r="AG7" s="866">
        <v>-0.3</v>
      </c>
      <c r="AH7" s="866">
        <v>78.5</v>
      </c>
      <c r="AI7" s="866">
        <v>-5.2</v>
      </c>
      <c r="AJ7" s="866">
        <v>10.199999999999999</v>
      </c>
      <c r="AK7" s="866">
        <v>16</v>
      </c>
      <c r="AL7" s="879">
        <v>2270</v>
      </c>
      <c r="AM7" s="873">
        <v>1.0999999999999999</v>
      </c>
      <c r="AN7" s="866">
        <v>0.52</v>
      </c>
      <c r="AO7" s="740" t="str">
        <f>IF(U7="n/a","n/a",IF(AA7&lt;0,"n/a",IF(AA7="n/a","n/a",J7+U7-AA7)))</f>
        <v>n/a</v>
      </c>
      <c r="AP7" s="741">
        <f>IF(U7="n/a","n/a",J7+U7)</f>
        <v>5.1671397157150682</v>
      </c>
      <c r="AQ7" s="889" t="str">
        <f>IF(OR(AC7&lt;0.01,AF7="n/a"),"n/a",(I7/SQRT(22.5*AC7*(I7/AF7))-1)*100)</f>
        <v>n/a</v>
      </c>
      <c r="AR7" s="651">
        <f>INDEX(Historical!$C$7:$C$1256,MATCH(B7,Historical!$B$7:$B$1278,0))*IF(AH7="n/a",1.03,IF(AH7&lt;0,1.01,IF(AH7&gt;10,1.1,(1+AH7/100))))</f>
        <v>0.79200000000000004</v>
      </c>
      <c r="AS7" s="887">
        <f>IF($AI7="n/a",1.03*AR7,IF($AI7&lt;0,1.01*AR7,IF($AI7&gt;10,1.1*AR7,(1+$AI7/100)*AR7)))</f>
        <v>0.79992000000000008</v>
      </c>
      <c r="AT7" s="887">
        <f>IF($AK7="n/a",1.03*AS7,IF($AK7&lt;0,1.01*AS7,IF($AK7&gt;10,1.1*AS7,(1+$AK7/100)*AS7)))</f>
        <v>0.87991200000000014</v>
      </c>
      <c r="AU7" s="887">
        <f>IF($AK7="n/a",1.03*AT7,IF($AK7&lt;0,1.01*AT7,IF($AK7&gt;10,1.1*AT7,(1+$AK7/100)*AT7)))</f>
        <v>0.96790320000000019</v>
      </c>
      <c r="AV7" s="887">
        <f>IF($AK7="n/a",1.03*AU7,IF($AK7&lt;0,1.01*AU7,IF($AK7&gt;10,1.1*AU7,(1+$AK7/100)*AU7)))</f>
        <v>1.0646935200000003</v>
      </c>
      <c r="AW7" s="651">
        <f>SUM(AR7:AV7)</f>
        <v>4.5044287200000008</v>
      </c>
      <c r="AX7" s="748">
        <f>AW7/I7*100</f>
        <v>12.973585023041478</v>
      </c>
      <c r="AY7" s="935">
        <v>1.25</v>
      </c>
      <c r="AZ7" s="873">
        <v>75.44</v>
      </c>
      <c r="BA7" s="873">
        <v>-14.860000000000001</v>
      </c>
      <c r="BB7" s="873">
        <v>-5.75</v>
      </c>
      <c r="BC7" s="873">
        <v>0.74</v>
      </c>
      <c r="BE7" s="624">
        <v>1968</v>
      </c>
      <c r="BF7" s="899">
        <f>IF(BE7&gt;2008,0,IF(BE7&gt;2001,1,IF(BE7&gt;1990,2,IF(BE7&gt;1980,3,IF(BE7&gt;1973,4,IF(BE7&gt;1970,5,IF(BE7&gt;1960,6,IF(BE7&gt;1958,7,IF(BE7&gt;1953,8,9)))))))))</f>
        <v>6</v>
      </c>
      <c r="BG7" s="883">
        <v>-0.1</v>
      </c>
    </row>
    <row r="8" spans="1:59" ht="11.25" customHeight="1" x14ac:dyDescent="0.2">
      <c r="A8" s="864" t="s">
        <v>133</v>
      </c>
      <c r="B8" s="876" t="s">
        <v>134</v>
      </c>
      <c r="C8" s="933" t="s">
        <v>128</v>
      </c>
      <c r="D8" s="933" t="s">
        <v>4330</v>
      </c>
      <c r="E8" s="733">
        <v>45</v>
      </c>
      <c r="F8" s="1182">
        <v>53</v>
      </c>
      <c r="G8" s="1182" t="s">
        <v>37</v>
      </c>
      <c r="H8" s="1182" t="s">
        <v>115</v>
      </c>
      <c r="I8" s="866">
        <v>46.24</v>
      </c>
      <c r="J8" s="651">
        <f>(M8/I8)*100</f>
        <v>3.1141868512110724</v>
      </c>
      <c r="K8" s="878">
        <v>0.36</v>
      </c>
      <c r="L8" s="888">
        <v>4</v>
      </c>
      <c r="M8" s="642">
        <f>K8*L8</f>
        <v>1.44</v>
      </c>
      <c r="N8" s="871" t="s">
        <v>261</v>
      </c>
      <c r="O8" s="734">
        <v>0.35</v>
      </c>
      <c r="P8" s="862">
        <v>43873</v>
      </c>
      <c r="Q8" s="862">
        <v>43895</v>
      </c>
      <c r="R8" s="642">
        <f>(K8-O8)/O8*100</f>
        <v>2.8571428571428599</v>
      </c>
      <c r="S8" s="701">
        <f>IF(INDEX(Historical!$D$7:$D$1254,MATCH(B8,Historical!$B$7:$B$1278,0))=0,"n/a",(INDEX(Historical!$C$7:$C$1256,MATCH(B8,Historical!$B$7:$B$1278,0))/INDEX(Historical!$D$7:$D$1254,MATCH(B8,Historical!$B$7:$B$1278,0))-1)*100)</f>
        <v>4.4776119402984982</v>
      </c>
      <c r="T8" s="701">
        <f>IF(INDEX(Historical!$F$7:$F$1247,MATCH(B8,Historical!$B$7:$B$1278,0))=0,"n/a",((INDEX(Historical!$C$7:$C$1256,MATCH(B8,Historical!$B$7:$B$1278,0))/INDEX(Historical!$F$7:$F$1247,MATCH(B8,Historical!$B$7:$B$1278,0)))^(1/3)-1)*100)</f>
        <v>5.2726599609396629</v>
      </c>
      <c r="U8" s="701">
        <f>IF(INDEX(Historical!$H$7:$H$1247,MATCH(B8,Historical!$B$7:$B$1278,0))=0,"n/a",((INDEX(Historical!$C$7:$C$1256,MATCH(B8,Historical!$B$7:$B$1278,0))/INDEX(Historical!$H$7:$H$1247,MATCH(B8,Historical!$B$7:$B$1278,0)))^(1/5)-1)*100)</f>
        <v>7.8378847447948985</v>
      </c>
      <c r="V8" s="701">
        <f>IF(INDEX(Historical!$O$7:$O$1247,MATCH(B8,Historical!$B$7:$B$1278,0))=0,"n/a",((INDEX(Historical!$C$7:$C$1256,MATCH(B8,Historical!$B$7:$B$1278,0))/INDEX(Historical!$O$7:$O$1247,MATCH(B8,Historical!$B$7:$B$1278,0)))^(1/10)-1)*100)</f>
        <v>9.5958226385217227</v>
      </c>
      <c r="W8" s="702">
        <f>IF(OR(U8&lt;=0,U8="n/a",V8&lt;=0,V8="n/a"),"n/a",U8/V8)</f>
        <v>0.81680175218436069</v>
      </c>
      <c r="X8" s="703" t="str">
        <f>IF(OR(AJ8&lt;=0,AJ8="n/a",U8&lt;=0,U8="n/a"),"n/a",U8/AJ8)</f>
        <v>n/a</v>
      </c>
      <c r="Y8" s="877"/>
      <c r="Z8" s="651">
        <f>IF(OR(AC8&lt;0.01,AC8="n/a"),"n/a",M8/AC8*100)</f>
        <v>44.720496894409933</v>
      </c>
      <c r="AA8" s="887">
        <f>IF(OR(AC8&lt;0.01,AC8="n/a"),"n/a",I8/AC8)</f>
        <v>14.360248447204969</v>
      </c>
      <c r="AB8" s="888">
        <v>6</v>
      </c>
      <c r="AC8" s="866">
        <v>3.22</v>
      </c>
      <c r="AD8" s="866" t="s">
        <v>136</v>
      </c>
      <c r="AE8" s="866">
        <v>0.4</v>
      </c>
      <c r="AF8" s="866">
        <v>1.34</v>
      </c>
      <c r="AG8" s="866">
        <v>9.3000000000000007</v>
      </c>
      <c r="AH8" s="866">
        <v>-19.900000000000002</v>
      </c>
      <c r="AI8" s="866">
        <v>8.52</v>
      </c>
      <c r="AJ8" s="866">
        <v>-6</v>
      </c>
      <c r="AK8" s="866">
        <v>-8.7999999999999989</v>
      </c>
      <c r="AL8" s="879">
        <v>25600</v>
      </c>
      <c r="AM8" s="873">
        <v>0.3</v>
      </c>
      <c r="AN8" s="866">
        <v>0.48</v>
      </c>
      <c r="AO8" s="740">
        <f>IF(U8="n/a","n/a",IF(AA8&lt;0,"n/a",IF(AA8="n/a","n/a",J8+U8-AA8)))</f>
        <v>-3.4081768511989967</v>
      </c>
      <c r="AP8" s="741">
        <f>IF(U8="n/a","n/a",J8+U8)</f>
        <v>10.952071596005972</v>
      </c>
      <c r="AQ8" s="889">
        <f>IF(OR(AC8&lt;0.01,AF8="n/a"),"n/a",(I8/SQRT(22.5*AC8*(I8/AF8))-1)*100)</f>
        <v>-7.5212146387564243</v>
      </c>
      <c r="AR8" s="651">
        <f>INDEX(Historical!$C$7:$C$1256,MATCH(B8,Historical!$B$7:$B$1278,0))*IF(AH8="n/a",1.03,IF(AH8&lt;0,1.01,IF(AH8&gt;10,1.1,(1+AH8/100))))</f>
        <v>1.4139999999999999</v>
      </c>
      <c r="AS8" s="887">
        <f>IF($AI8="n/a",1.03*AR8,IF($AI8&lt;0,1.01*AR8,IF($AI8&gt;10,1.1*AR8,(1+$AI8/100)*AR8)))</f>
        <v>1.5344727999999999</v>
      </c>
      <c r="AT8" s="887">
        <f>IF($AK8="n/a",1.03*AS8,IF($AK8&lt;0,1.01*AS8,IF($AK8&gt;10,1.1*AS8,(1+$AK8/100)*AS8)))</f>
        <v>1.5498175279999999</v>
      </c>
      <c r="AU8" s="887">
        <f>IF($AK8="n/a",1.03*AT8,IF($AK8&lt;0,1.01*AT8,IF($AK8&gt;10,1.1*AT8,(1+$AK8/100)*AT8)))</f>
        <v>1.56531570328</v>
      </c>
      <c r="AV8" s="887">
        <f>IF($AK8="n/a",1.03*AU8,IF($AK8&lt;0,1.01*AU8,IF($AK8&gt;10,1.1*AU8,(1+$AK8/100)*AU8)))</f>
        <v>1.5809688603128</v>
      </c>
      <c r="AW8" s="651">
        <f>SUM(AR8:AV8)</f>
        <v>7.6445748915927991</v>
      </c>
      <c r="AX8" s="748">
        <f>AW8/I8*100</f>
        <v>16.532385146178196</v>
      </c>
      <c r="AY8" s="935">
        <v>0.91</v>
      </c>
      <c r="AZ8" s="873">
        <v>59.89</v>
      </c>
      <c r="BA8" s="873">
        <v>-11.16</v>
      </c>
      <c r="BB8" s="873">
        <v>-2.37</v>
      </c>
      <c r="BC8" s="873">
        <v>11.67</v>
      </c>
      <c r="BE8" s="624">
        <v>1976</v>
      </c>
      <c r="BF8" s="899">
        <f>IF(BE8&gt;2008,0,IF(BE8&gt;2001,1,IF(BE8&gt;1990,2,IF(BE8&gt;1980,3,IF(BE8&gt;1973,4,IF(BE8&gt;1970,5,IF(BE8&gt;1960,6,IF(BE8&gt;1958,7,IF(BE8&gt;1953,8,9)))))))))</f>
        <v>4</v>
      </c>
      <c r="BG8" s="883">
        <v>4</v>
      </c>
    </row>
    <row r="9" spans="1:59" ht="11.25" customHeight="1" x14ac:dyDescent="0.2">
      <c r="A9" s="864" t="s">
        <v>143</v>
      </c>
      <c r="B9" s="876" t="s">
        <v>144</v>
      </c>
      <c r="C9" s="933" t="s">
        <v>4196</v>
      </c>
      <c r="D9" s="933" t="s">
        <v>4328</v>
      </c>
      <c r="E9" s="733">
        <v>44</v>
      </c>
      <c r="F9" s="1182">
        <v>58</v>
      </c>
      <c r="G9" s="1182" t="s">
        <v>37</v>
      </c>
      <c r="H9" s="1182" t="s">
        <v>115</v>
      </c>
      <c r="I9" s="866">
        <v>157.96</v>
      </c>
      <c r="J9" s="651">
        <f>(M9/I9)*100</f>
        <v>2.3043808559128891</v>
      </c>
      <c r="K9" s="878">
        <v>0.91</v>
      </c>
      <c r="L9" s="888">
        <v>4</v>
      </c>
      <c r="M9" s="642">
        <f>K9*L9</f>
        <v>3.64</v>
      </c>
      <c r="N9" s="871" t="s">
        <v>145</v>
      </c>
      <c r="O9" s="734">
        <v>0.79</v>
      </c>
      <c r="P9" s="619">
        <v>43810</v>
      </c>
      <c r="Q9" s="619">
        <v>43830</v>
      </c>
      <c r="R9" s="642">
        <f>(K9-O9)/O9*100</f>
        <v>15.189873417721516</v>
      </c>
      <c r="S9" s="701">
        <f>IF(INDEX(Historical!$D$7:$D$1254,MATCH(B9,Historical!$B$7:$B$1278,0))=0,"n/a",(INDEX(Historical!$C$7:$C$1256,MATCH(B9,Historical!$B$7:$B$1278,0))/INDEX(Historical!$D$7:$D$1254,MATCH(B9,Historical!$B$7:$B$1278,0))-1)*100)</f>
        <v>19.696969696969703</v>
      </c>
      <c r="T9" s="701">
        <f>IF(INDEX(Historical!$F$7:$F$1247,MATCH(B9,Historical!$B$7:$B$1278,0))=0,"n/a",((INDEX(Historical!$C$7:$C$1256,MATCH(B9,Historical!$B$7:$B$1278,0))/INDEX(Historical!$F$7:$F$1247,MATCH(B9,Historical!$B$7:$B$1278,0)))^(1/3)-1)*100)</f>
        <v>14.2309373615795</v>
      </c>
      <c r="U9" s="701">
        <f>IF(INDEX(Historical!$H$7:$H$1247,MATCH(B9,Historical!$B$7:$B$1278,0))=0,"n/a",((INDEX(Historical!$C$7:$C$1256,MATCH(B9,Historical!$B$7:$B$1278,0))/INDEX(Historical!$H$7:$H$1247,MATCH(B9,Historical!$B$7:$B$1278,0)))^(1/5)-1)*100)</f>
        <v>13.391993286589688</v>
      </c>
      <c r="V9" s="701">
        <f>IF(INDEX(Historical!$O$7:$O$1247,MATCH(B9,Historical!$B$7:$B$1278,0))=0,"n/a",((INDEX(Historical!$C$7:$C$1256,MATCH(B9,Historical!$B$7:$B$1278,0))/INDEX(Historical!$O$7:$O$1247,MATCH(B9,Historical!$B$7:$B$1278,0)))^(1/10)-1)*100)</f>
        <v>10.606347892097933</v>
      </c>
      <c r="W9" s="702">
        <f>IF(OR(U9&lt;=0,U9="n/a",V9&lt;=0,V9="n/a"),"n/a",U9/V9)</f>
        <v>1.2626394516596189</v>
      </c>
      <c r="X9" s="703">
        <f>IF(OR(AJ9&lt;=0,AJ9="n/a",U9&lt;=0,U9="n/a"),"n/a",U9/AJ9)</f>
        <v>0.92358574390273729</v>
      </c>
      <c r="Y9" s="876"/>
      <c r="Z9" s="651">
        <f>IF(OR(AC9&lt;0.01,AC9="n/a"),"n/a",M9/AC9*100)</f>
        <v>64.08450704225352</v>
      </c>
      <c r="AA9" s="887">
        <f>IF(OR(AC9&lt;0.01,AC9="n/a"),"n/a",I9/AC9)</f>
        <v>27.80985915492958</v>
      </c>
      <c r="AB9" s="888">
        <v>6</v>
      </c>
      <c r="AC9" s="866">
        <v>5.68</v>
      </c>
      <c r="AD9" s="866">
        <v>2.63</v>
      </c>
      <c r="AE9" s="866">
        <v>4.6399999999999997</v>
      </c>
      <c r="AF9" s="866">
        <v>11.78</v>
      </c>
      <c r="AG9" s="866">
        <v>44.9</v>
      </c>
      <c r="AH9" s="866">
        <v>8.5</v>
      </c>
      <c r="AI9" s="866">
        <v>19.329999999999998</v>
      </c>
      <c r="AJ9" s="866">
        <v>14.499999999999998</v>
      </c>
      <c r="AK9" s="866">
        <v>10.57</v>
      </c>
      <c r="AL9" s="879">
        <v>67740</v>
      </c>
      <c r="AM9" s="873">
        <v>0.1</v>
      </c>
      <c r="AN9" s="866">
        <v>0.35</v>
      </c>
      <c r="AO9" s="740">
        <f>IF(U9="n/a","n/a",IF(AA9&lt;0,"n/a",IF(AA9="n/a","n/a",J9+U9-AA9)))</f>
        <v>-12.113485012427002</v>
      </c>
      <c r="AP9" s="741">
        <f>IF(U9="n/a","n/a",J9+U9)</f>
        <v>15.696374142502577</v>
      </c>
      <c r="AQ9" s="889">
        <f>IF(OR(AC9&lt;0.01,AF9="n/a"),"n/a",(I9/SQRT(22.5*AC9*(I9/AF9))-1)*100)</f>
        <v>281.57576259218706</v>
      </c>
      <c r="AR9" s="651">
        <f>INDEX(Historical!$C$7:$C$1256,MATCH(B9,Historical!$B$7:$B$1278,0))*IF(AH9="n/a",1.03,IF(AH9&lt;0,1.01,IF(AH9&gt;10,1.1,(1+AH9/100))))</f>
        <v>3.4285999999999999</v>
      </c>
      <c r="AS9" s="887">
        <f>IF($AI9="n/a",1.03*AR9,IF($AI9&lt;0,1.01*AR9,IF($AI9&gt;10,1.1*AR9,(1+$AI9/100)*AR9)))</f>
        <v>3.7714600000000003</v>
      </c>
      <c r="AT9" s="887">
        <f>IF($AK9="n/a",1.03*AS9,IF($AK9&lt;0,1.01*AS9,IF($AK9&gt;10,1.1*AS9,(1+$AK9/100)*AS9)))</f>
        <v>4.1486060000000009</v>
      </c>
      <c r="AU9" s="887">
        <f>IF($AK9="n/a",1.03*AT9,IF($AK9&lt;0,1.01*AT9,IF($AK9&gt;10,1.1*AT9,(1+$AK9/100)*AT9)))</f>
        <v>4.5634666000000017</v>
      </c>
      <c r="AV9" s="887">
        <f>IF($AK9="n/a",1.03*AU9,IF($AK9&lt;0,1.01*AU9,IF($AK9&gt;10,1.1*AU9,(1+$AK9/100)*AU9)))</f>
        <v>5.0198132600000021</v>
      </c>
      <c r="AW9" s="651">
        <f>SUM(AR9:AV9)</f>
        <v>20.931945860000006</v>
      </c>
      <c r="AX9" s="748">
        <f>AW9/I9*100</f>
        <v>13.251421790326667</v>
      </c>
      <c r="AY9" s="935">
        <v>0.76</v>
      </c>
      <c r="AZ9" s="873">
        <v>53.2</v>
      </c>
      <c r="BA9" s="873">
        <v>-13.36</v>
      </c>
      <c r="BB9" s="873">
        <v>11.87</v>
      </c>
      <c r="BC9" s="873">
        <v>7.6</v>
      </c>
      <c r="BE9" s="624">
        <v>1976</v>
      </c>
      <c r="BF9" s="899">
        <f>IF(BE9&gt;2008,0,IF(BE9&gt;2001,1,IF(BE9&gt;1990,2,IF(BE9&gt;1980,3,IF(BE9&gt;1973,4,IF(BE9&gt;1970,5,IF(BE9&gt;1960,6,IF(BE9&gt;1958,7,IF(BE9&gt;1953,8,9)))))))))</f>
        <v>4</v>
      </c>
      <c r="BG9" s="883">
        <v>5.8000000000000007</v>
      </c>
    </row>
    <row r="10" spans="1:59" ht="11.25" customHeight="1" x14ac:dyDescent="0.2">
      <c r="A10" s="864" t="s">
        <v>116</v>
      </c>
      <c r="B10" s="876" t="s">
        <v>117</v>
      </c>
      <c r="C10" s="933" t="s">
        <v>108</v>
      </c>
      <c r="D10" s="933" t="s">
        <v>118</v>
      </c>
      <c r="E10" s="733">
        <v>38</v>
      </c>
      <c r="F10" s="1182">
        <v>69</v>
      </c>
      <c r="G10" s="1182" t="s">
        <v>37</v>
      </c>
      <c r="H10" s="1182" t="s">
        <v>37</v>
      </c>
      <c r="I10" s="866">
        <v>33.950000000000003</v>
      </c>
      <c r="J10" s="651">
        <f>(M10/I10)*100</f>
        <v>3.2989690721649487</v>
      </c>
      <c r="K10" s="878">
        <v>0.28000000000000003</v>
      </c>
      <c r="L10" s="888">
        <v>4</v>
      </c>
      <c r="M10" s="642">
        <f>K10*L10</f>
        <v>1.1200000000000001</v>
      </c>
      <c r="N10" s="871" t="s">
        <v>119</v>
      </c>
      <c r="O10" s="734">
        <v>0.27</v>
      </c>
      <c r="P10" s="862">
        <v>43879</v>
      </c>
      <c r="Q10" s="862">
        <v>43892</v>
      </c>
      <c r="R10" s="642">
        <f>(K10-O10)/O10*100</f>
        <v>3.7037037037037068</v>
      </c>
      <c r="S10" s="701">
        <f>IF(INDEX(Historical!$D$7:$D$1254,MATCH(B10,Historical!$B$7:$B$1278,0))=0,"n/a",(INDEX(Historical!$C$7:$C$1256,MATCH(B10,Historical!$B$7:$B$1278,0))/INDEX(Historical!$D$7:$D$1254,MATCH(B10,Historical!$B$7:$B$1278,0))-1)*100)</f>
        <v>3.8461538461538547</v>
      </c>
      <c r="T10" s="701">
        <f>IF(INDEX(Historical!$F$7:$F$1247,MATCH(B10,Historical!$B$7:$B$1278,0))=0,"n/a",((INDEX(Historical!$C$7:$C$1256,MATCH(B10,Historical!$B$7:$B$1278,0))/INDEX(Historical!$F$7:$F$1247,MATCH(B10,Historical!$B$7:$B$1278,0)))^(1/3)-1)*100)</f>
        <v>9.172994079811847</v>
      </c>
      <c r="U10" s="701">
        <f>IF(INDEX(Historical!$H$7:$H$1247,MATCH(B10,Historical!$B$7:$B$1278,0))=0,"n/a",((INDEX(Historical!$C$7:$C$1256,MATCH(B10,Historical!$B$7:$B$1278,0))/INDEX(Historical!$H$7:$H$1247,MATCH(B10,Historical!$B$7:$B$1278,0)))^(1/5)-1)*100)</f>
        <v>7.8545341025045623</v>
      </c>
      <c r="V10" s="701">
        <f>IF(INDEX(Historical!$O$7:$O$1247,MATCH(B10,Historical!$B$7:$B$1278,0))=0,"n/a",((INDEX(Historical!$C$7:$C$1256,MATCH(B10,Historical!$B$7:$B$1278,0))/INDEX(Historical!$O$7:$O$1247,MATCH(B10,Historical!$B$7:$B$1278,0)))^(1/10)-1)*100)</f>
        <v>6.788275402791899</v>
      </c>
      <c r="W10" s="702">
        <f>IF(OR(U10&lt;=0,U10="n/a",V10&lt;=0,V10="n/a"),"n/a",U10/V10)</f>
        <v>1.1570735770788159</v>
      </c>
      <c r="X10" s="703">
        <f>IF(OR(AJ10&lt;=0,AJ10="n/a",U10&lt;=0,U10="n/a"),"n/a",U10/AJ10)</f>
        <v>1.2272709535163377</v>
      </c>
      <c r="Y10" s="662"/>
      <c r="Z10" s="651">
        <f>IF(OR(AC10&lt;0.01,AC10="n/a"),"n/a",M10/AC10*100)</f>
        <v>28.000000000000004</v>
      </c>
      <c r="AA10" s="887">
        <f>IF(OR(AC10&lt;0.01,AC10="n/a"),"n/a",I10/AC10)</f>
        <v>8.4875000000000007</v>
      </c>
      <c r="AB10" s="888">
        <v>12</v>
      </c>
      <c r="AC10" s="866">
        <v>4</v>
      </c>
      <c r="AD10" s="866">
        <v>3.36</v>
      </c>
      <c r="AE10" s="866">
        <v>1.1000000000000001</v>
      </c>
      <c r="AF10" s="866">
        <v>0.83</v>
      </c>
      <c r="AG10" s="866">
        <v>10.299999999999999</v>
      </c>
      <c r="AH10" s="866">
        <v>16.7</v>
      </c>
      <c r="AI10" s="866">
        <v>-3.49</v>
      </c>
      <c r="AJ10" s="866">
        <v>6.4</v>
      </c>
      <c r="AK10" s="866">
        <v>2.5299999999999998</v>
      </c>
      <c r="AL10" s="879">
        <v>23990</v>
      </c>
      <c r="AM10" s="873">
        <v>0.1</v>
      </c>
      <c r="AN10" s="866">
        <v>0.26</v>
      </c>
      <c r="AO10" s="740">
        <f>IF(U10="n/a","n/a",IF(AA10&lt;0,"n/a",IF(AA10="n/a","n/a",J10+U10-AA10)))</f>
        <v>2.6660031746695108</v>
      </c>
      <c r="AP10" s="741">
        <f>IF(U10="n/a","n/a",J10+U10)</f>
        <v>11.153503174669511</v>
      </c>
      <c r="AQ10" s="889">
        <f>IF(OR(AC10&lt;0.01,AF10="n/a"),"n/a",(I10/SQRT(22.5*AC10*(I10/AF10))-1)*100)</f>
        <v>-44.045157095703999</v>
      </c>
      <c r="AR10" s="651">
        <f>INDEX(Historical!$C$7:$C$1256,MATCH(B10,Historical!$B$7:$B$1278,0))*IF(AH10="n/a",1.03,IF(AH10&lt;0,1.01,IF(AH10&gt;10,1.1,(1+AH10/100))))</f>
        <v>1.1880000000000002</v>
      </c>
      <c r="AS10" s="887">
        <f>IF($AI10="n/a",1.03*AR10,IF($AI10&lt;0,1.01*AR10,IF($AI10&gt;10,1.1*AR10,(1+$AI10/100)*AR10)))</f>
        <v>1.1998800000000003</v>
      </c>
      <c r="AT10" s="887">
        <f>IF($AK10="n/a",1.03*AS10,IF($AK10&lt;0,1.01*AS10,IF($AK10&gt;10,1.1*AS10,(1+$AK10/100)*AS10)))</f>
        <v>1.2302369640000004</v>
      </c>
      <c r="AU10" s="887">
        <f>IF($AK10="n/a",1.03*AT10,IF($AK10&lt;0,1.01*AT10,IF($AK10&gt;10,1.1*AT10,(1+$AK10/100)*AT10)))</f>
        <v>1.2613619591892005</v>
      </c>
      <c r="AV10" s="887">
        <f>IF($AK10="n/a",1.03*AU10,IF($AK10&lt;0,1.01*AU10,IF($AK10&gt;10,1.1*AU10,(1+$AK10/100)*AU10)))</f>
        <v>1.2932744167566874</v>
      </c>
      <c r="AW10" s="651">
        <f>SUM(AR10:AV10)</f>
        <v>6.1727533399458885</v>
      </c>
      <c r="AX10" s="748">
        <f>AW10/I10*100</f>
        <v>18.181894963021762</v>
      </c>
      <c r="AY10" s="935">
        <v>0.79</v>
      </c>
      <c r="AZ10" s="873">
        <v>47.160000000000004</v>
      </c>
      <c r="BA10" s="873">
        <v>-38.35</v>
      </c>
      <c r="BB10" s="873">
        <v>-7.7200000000000006</v>
      </c>
      <c r="BC10" s="873">
        <v>-11.700000000000001</v>
      </c>
      <c r="BE10" s="624">
        <v>1983</v>
      </c>
      <c r="BF10" s="899">
        <f>IF(BE10&gt;2008,0,IF(BE10&gt;2001,1,IF(BE10&gt;1990,2,IF(BE10&gt;1980,3,IF(BE10&gt;1973,4,IF(BE10&gt;1970,5,IF(BE10&gt;1960,6,IF(BE10&gt;1958,7,IF(BE10&gt;1953,8,9)))))))))</f>
        <v>3</v>
      </c>
      <c r="BG10" s="883">
        <v>1.9</v>
      </c>
    </row>
    <row r="11" spans="1:59" s="774" customFormat="1" ht="11.25" customHeight="1" x14ac:dyDescent="0.2">
      <c r="A11" s="646" t="s">
        <v>402</v>
      </c>
      <c r="B11" s="782" t="s">
        <v>403</v>
      </c>
      <c r="C11" s="933" t="s">
        <v>123</v>
      </c>
      <c r="D11" s="933" t="s">
        <v>4177</v>
      </c>
      <c r="E11" s="756">
        <v>26</v>
      </c>
      <c r="F11" s="1182">
        <v>126</v>
      </c>
      <c r="G11" s="1181" t="s">
        <v>37</v>
      </c>
      <c r="H11" s="1181" t="s">
        <v>37</v>
      </c>
      <c r="I11" s="767">
        <v>93.21</v>
      </c>
      <c r="J11" s="758">
        <f>(M11/I11)*100</f>
        <v>1.6521832421414011</v>
      </c>
      <c r="K11" s="780">
        <v>0.38500000000000001</v>
      </c>
      <c r="L11" s="760">
        <v>4</v>
      </c>
      <c r="M11" s="761">
        <f>K11*L11</f>
        <v>1.54</v>
      </c>
      <c r="N11" s="762" t="s">
        <v>163</v>
      </c>
      <c r="O11" s="781">
        <v>0.36749999999999999</v>
      </c>
      <c r="P11" s="764">
        <v>43902</v>
      </c>
      <c r="Q11" s="764">
        <v>43922</v>
      </c>
      <c r="R11" s="761">
        <f>(K11-O11)/O11*100</f>
        <v>4.7619047619047663</v>
      </c>
      <c r="S11" s="701">
        <f>IF(INDEX(Historical!$D$7:$D$1254,MATCH(B11,Historical!$B$7:$B$1278,0))=0,"n/a",(INDEX(Historical!$C$7:$C$1256,MATCH(B11,Historical!$B$7:$B$1278,0))/INDEX(Historical!$D$7:$D$1254,MATCH(B11,Historical!$B$7:$B$1278,0))-1)*100)</f>
        <v>8.4905660377358583</v>
      </c>
      <c r="T11" s="701">
        <f>IF(INDEX(Historical!$F$7:$F$1247,MATCH(B11,Historical!$B$7:$B$1278,0))=0,"n/a",((INDEX(Historical!$C$7:$C$1256,MATCH(B11,Historical!$B$7:$B$1278,0))/INDEX(Historical!$F$7:$F$1247,MATCH(B11,Historical!$B$7:$B$1278,0)))^(1/3)-1)*100)</f>
        <v>6.0572272596069343</v>
      </c>
      <c r="U11" s="701">
        <f>IF(INDEX(Historical!$H$7:$H$1247,MATCH(B11,Historical!$B$7:$B$1278,0))=0,"n/a",((INDEX(Historical!$C$7:$C$1256,MATCH(B11,Historical!$B$7:$B$1278,0))/INDEX(Historical!$H$7:$H$1247,MATCH(B11,Historical!$B$7:$B$1278,0)))^(1/5)-1)*100)</f>
        <v>6.1821828430751236</v>
      </c>
      <c r="V11" s="701">
        <f>IF(INDEX(Historical!$O$7:$O$1247,MATCH(B11,Historical!$B$7:$B$1278,0))=0,"n/a",((INDEX(Historical!$C$7:$C$1256,MATCH(B11,Historical!$B$7:$B$1278,0))/INDEX(Historical!$O$7:$O$1247,MATCH(B11,Historical!$B$7:$B$1278,0)))^(1/10)-1)*100)</f>
        <v>11.138309080140285</v>
      </c>
      <c r="W11" s="702">
        <f>IF(OR(U11&lt;=0,U11="n/a",V11&lt;=0,V11="n/a"),"n/a",U11/V11)</f>
        <v>0.55503782473571472</v>
      </c>
      <c r="X11" s="703">
        <f>IF(OR(AJ11&lt;=0,AJ11="n/a",U11&lt;=0,U11="n/a"),"n/a",U11/AJ11)</f>
        <v>0.42931825299132809</v>
      </c>
      <c r="Y11" s="877"/>
      <c r="Z11" s="758">
        <f>IF(OR(AC11&lt;0.01,AC11="n/a"),"n/a",M11/AC11*100)</f>
        <v>37.378640776699029</v>
      </c>
      <c r="AA11" s="766">
        <f>IF(OR(AC11&lt;0.01,AC11="n/a"),"n/a",I11/AC11)</f>
        <v>22.623786407766989</v>
      </c>
      <c r="AB11" s="760">
        <v>12</v>
      </c>
      <c r="AC11" s="767">
        <v>4.12</v>
      </c>
      <c r="AD11" s="767">
        <v>1.51</v>
      </c>
      <c r="AE11" s="767">
        <v>2.89</v>
      </c>
      <c r="AF11" s="767">
        <v>2.46</v>
      </c>
      <c r="AG11" s="767">
        <v>11.200000000000001</v>
      </c>
      <c r="AH11" s="767">
        <v>-18.3</v>
      </c>
      <c r="AI11" s="767">
        <v>21.099999999999998</v>
      </c>
      <c r="AJ11" s="767">
        <v>14.399999999999999</v>
      </c>
      <c r="AK11" s="767">
        <v>15</v>
      </c>
      <c r="AL11" s="768">
        <v>9760</v>
      </c>
      <c r="AM11" s="769">
        <v>0.2</v>
      </c>
      <c r="AN11" s="767">
        <v>0.88</v>
      </c>
      <c r="AO11" s="770">
        <f>IF(U11="n/a","n/a",IF(AA11&lt;0,"n/a",IF(AA11="n/a","n/a",J11+U11-AA11)))</f>
        <v>-14.789420322550464</v>
      </c>
      <c r="AP11" s="771">
        <f>IF(U11="n/a","n/a",J11+U11)</f>
        <v>7.8343660852165247</v>
      </c>
      <c r="AQ11" s="772">
        <f>IF(OR(AC11&lt;0.01,AF11="n/a"),"n/a",(I11/SQRT(22.5*AC11*(I11/AF11))-1)*100)</f>
        <v>57.274727168179318</v>
      </c>
      <c r="AR11" s="651">
        <f>INDEX(Historical!$C$7:$C$1256,MATCH(B11,Historical!$B$7:$B$1278,0))*IF(AH11="n/a",1.03,IF(AH11&lt;0,1.01,IF(AH11&gt;10,1.1,(1+AH11/100))))</f>
        <v>1.451875</v>
      </c>
      <c r="AS11" s="766">
        <f>IF($AI11="n/a",1.03*AR11,IF($AI11&lt;0,1.01*AR11,IF($AI11&gt;10,1.1*AR11,(1+$AI11/100)*AR11)))</f>
        <v>1.5970625000000001</v>
      </c>
      <c r="AT11" s="766">
        <f>IF($AK11="n/a",1.03*AS11,IF($AK11&lt;0,1.01*AS11,IF($AK11&gt;10,1.1*AS11,(1+$AK11/100)*AS11)))</f>
        <v>1.7567687500000002</v>
      </c>
      <c r="AU11" s="766">
        <f>IF($AK11="n/a",1.03*AT11,IF($AK11&lt;0,1.01*AT11,IF($AK11&gt;10,1.1*AT11,(1+$AK11/100)*AT11)))</f>
        <v>1.9324456250000004</v>
      </c>
      <c r="AV11" s="766">
        <f>IF($AK11="n/a",1.03*AU11,IF($AK11&lt;0,1.01*AU11,IF($AK11&gt;10,1.1*AU11,(1+$AK11/100)*AU11)))</f>
        <v>2.1256901875000005</v>
      </c>
      <c r="AW11" s="758">
        <f>SUM(AR11:AV11)</f>
        <v>8.8638420625000016</v>
      </c>
      <c r="AX11" s="773">
        <f>AW11/I11*100</f>
        <v>9.5095398160068694</v>
      </c>
      <c r="AY11" s="936">
        <v>1.34</v>
      </c>
      <c r="AZ11" s="769">
        <v>90.649999999999991</v>
      </c>
      <c r="BA11" s="769">
        <v>-7.71</v>
      </c>
      <c r="BB11" s="769">
        <v>0.04</v>
      </c>
      <c r="BC11" s="769">
        <v>16.96</v>
      </c>
      <c r="BD11" s="909"/>
      <c r="BE11" s="624">
        <v>1995</v>
      </c>
      <c r="BF11" s="899">
        <f>IF(BE11&gt;2008,0,IF(BE11&gt;2001,1,IF(BE11&gt;1990,2,IF(BE11&gt;1980,3,IF(BE11&gt;1973,4,IF(BE11&gt;1970,5,IF(BE11&gt;1960,6,IF(BE11&gt;1958,7,IF(BE11&gt;1953,8,9)))))))))</f>
        <v>2</v>
      </c>
      <c r="BG11" s="825">
        <v>4.5999999999999996</v>
      </c>
    </row>
    <row r="12" spans="1:59" ht="11.25" customHeight="1" x14ac:dyDescent="0.2">
      <c r="A12" s="864" t="s">
        <v>393</v>
      </c>
      <c r="B12" s="876" t="s">
        <v>394</v>
      </c>
      <c r="C12" s="933" t="s">
        <v>112</v>
      </c>
      <c r="D12" s="933" t="s">
        <v>1221</v>
      </c>
      <c r="E12" s="733">
        <v>27</v>
      </c>
      <c r="F12" s="1182">
        <v>123</v>
      </c>
      <c r="G12" s="1182" t="s">
        <v>37</v>
      </c>
      <c r="H12" s="1182" t="s">
        <v>37</v>
      </c>
      <c r="I12" s="866">
        <v>51.69</v>
      </c>
      <c r="J12" s="651">
        <f>(M12/I12)*100</f>
        <v>2.0119945830915071</v>
      </c>
      <c r="K12" s="885">
        <v>0.26</v>
      </c>
      <c r="L12" s="888">
        <v>4</v>
      </c>
      <c r="M12" s="642">
        <f>K12*L12</f>
        <v>1.04</v>
      </c>
      <c r="N12" s="871" t="s">
        <v>107</v>
      </c>
      <c r="O12" s="735">
        <v>0.24</v>
      </c>
      <c r="P12" s="862">
        <v>44133</v>
      </c>
      <c r="Q12" s="862">
        <v>44151</v>
      </c>
      <c r="R12" s="642">
        <f>(K12-O12)/O12*100</f>
        <v>8.333333333333341</v>
      </c>
      <c r="S12" s="701">
        <f>IF(INDEX(Historical!$D$7:$D$1254,MATCH(B12,Historical!$B$7:$B$1278,0))=0,"n/a",(INDEX(Historical!$C$7:$C$1256,MATCH(B12,Historical!$B$7:$B$1278,0))/INDEX(Historical!$D$7:$D$1254,MATCH(B12,Historical!$B$7:$B$1278,0))-1)*100)</f>
        <v>18.421052631578938</v>
      </c>
      <c r="T12" s="701">
        <f>IF(INDEX(Historical!$F$7:$F$1247,MATCH(B12,Historical!$B$7:$B$1278,0))=0,"n/a",((INDEX(Historical!$C$7:$C$1256,MATCH(B12,Historical!$B$7:$B$1278,0))/INDEX(Historical!$F$7:$F$1247,MATCH(B12,Historical!$B$7:$B$1278,0)))^(1/3)-1)*100)</f>
        <v>23.310603716523516</v>
      </c>
      <c r="U12" s="701">
        <f>IF(INDEX(Historical!$H$7:$H$1247,MATCH(B12,Historical!$B$7:$B$1278,0))=0,"n/a",((INDEX(Historical!$C$7:$C$1256,MATCH(B12,Historical!$B$7:$B$1278,0))/INDEX(Historical!$H$7:$H$1247,MATCH(B12,Historical!$B$7:$B$1278,0)))^(1/5)-1)*100)</f>
        <v>24.573093961551741</v>
      </c>
      <c r="V12" s="701">
        <f>IF(INDEX(Historical!$O$7:$O$1247,MATCH(B12,Historical!$B$7:$B$1278,0))=0,"n/a",((INDEX(Historical!$C$7:$C$1256,MATCH(B12,Historical!$B$7:$B$1278,0))/INDEX(Historical!$O$7:$O$1247,MATCH(B12,Historical!$B$7:$B$1278,0)))^(1/10)-1)*100)</f>
        <v>21.503923903181988</v>
      </c>
      <c r="W12" s="702">
        <f>IF(OR(U12&lt;=0,U12="n/a",V12&lt;=0,V12="n/a"),"n/a",U12/V12)</f>
        <v>1.1427260472176244</v>
      </c>
      <c r="X12" s="703">
        <f>IF(OR(AJ12&lt;=0,AJ12="n/a",U12&lt;=0,U12="n/a"),"n/a",U12/AJ12)</f>
        <v>1.730499574757165</v>
      </c>
      <c r="Y12" s="661"/>
      <c r="Z12" s="651">
        <f>IF(OR(AC12&lt;0.01,AC12="n/a"),"n/a",M12/AC12*100)</f>
        <v>57.142857142857139</v>
      </c>
      <c r="AA12" s="887">
        <f>IF(OR(AC12&lt;0.01,AC12="n/a"),"n/a",I12/AC12)</f>
        <v>28.401098901098898</v>
      </c>
      <c r="AB12" s="888">
        <v>12</v>
      </c>
      <c r="AC12" s="866">
        <v>1.82</v>
      </c>
      <c r="AD12" s="866">
        <v>3.55</v>
      </c>
      <c r="AE12" s="866">
        <v>3</v>
      </c>
      <c r="AF12" s="866">
        <v>5.0199999999999996</v>
      </c>
      <c r="AG12" s="866">
        <v>18.099999999999998</v>
      </c>
      <c r="AH12" s="866">
        <v>-14.000000000000002</v>
      </c>
      <c r="AI12" s="866">
        <v>22.439999999999998</v>
      </c>
      <c r="AJ12" s="866">
        <v>14.2</v>
      </c>
      <c r="AK12" s="866">
        <v>8</v>
      </c>
      <c r="AL12" s="879">
        <v>8340</v>
      </c>
      <c r="AM12" s="873">
        <v>0.3</v>
      </c>
      <c r="AN12" s="866">
        <v>0.17</v>
      </c>
      <c r="AO12" s="740">
        <f>IF(U12="n/a","n/a",IF(AA12&lt;0,"n/a",IF(AA12="n/a","n/a",J12+U12-AA12)))</f>
        <v>-1.8160103564556493</v>
      </c>
      <c r="AP12" s="741">
        <f>IF(U12="n/a","n/a",J12+U12)</f>
        <v>26.585088544643249</v>
      </c>
      <c r="AQ12" s="889">
        <f>IF(OR(AC12&lt;0.01,AF12="n/a"),"n/a",(I12/SQRT(22.5*AC12*(I12/AF12))-1)*100)</f>
        <v>151.7260561126069</v>
      </c>
      <c r="AR12" s="651">
        <f>INDEX(Historical!$C$7:$C$1256,MATCH(B12,Historical!$B$7:$B$1278,0))*IF(AH12="n/a",1.03,IF(AH12&lt;0,1.01,IF(AH12&gt;10,1.1,(1+AH12/100))))</f>
        <v>0.90900000000000003</v>
      </c>
      <c r="AS12" s="887">
        <f>IF($AI12="n/a",1.03*AR12,IF($AI12&lt;0,1.01*AR12,IF($AI12&gt;10,1.1*AR12,(1+$AI12/100)*AR12)))</f>
        <v>0.99990000000000012</v>
      </c>
      <c r="AT12" s="887">
        <f>IF($AK12="n/a",1.03*AS12,IF($AK12&lt;0,1.01*AS12,IF($AK12&gt;10,1.1*AS12,(1+$AK12/100)*AS12)))</f>
        <v>1.0798920000000003</v>
      </c>
      <c r="AU12" s="887">
        <f>IF($AK12="n/a",1.03*AT12,IF($AK12&lt;0,1.01*AT12,IF($AK12&gt;10,1.1*AT12,(1+$AK12/100)*AT12)))</f>
        <v>1.1662833600000004</v>
      </c>
      <c r="AV12" s="887">
        <f>IF($AK12="n/a",1.03*AU12,IF($AK12&lt;0,1.01*AU12,IF($AK12&gt;10,1.1*AU12,(1+$AK12/100)*AU12)))</f>
        <v>1.2595860288000005</v>
      </c>
      <c r="AW12" s="651">
        <f>SUM(AR12:AV12)</f>
        <v>5.4146613888000008</v>
      </c>
      <c r="AX12" s="748">
        <f>AW12/I12*100</f>
        <v>10.47525902263494</v>
      </c>
      <c r="AY12" s="935">
        <v>1.1000000000000001</v>
      </c>
      <c r="AZ12" s="873">
        <v>52.910000000000004</v>
      </c>
      <c r="BA12" s="873">
        <v>-10.96</v>
      </c>
      <c r="BB12" s="873">
        <v>-1.0900000000000001</v>
      </c>
      <c r="BC12" s="873">
        <v>11.600000000000001</v>
      </c>
      <c r="BE12" s="624">
        <v>1994</v>
      </c>
      <c r="BF12" s="899">
        <f>IF(BE12&gt;2008,0,IF(BE12&gt;2001,1,IF(BE12&gt;1990,2,IF(BE12&gt;1980,3,IF(BE12&gt;1973,4,IF(BE12&gt;1970,5,IF(BE12&gt;1960,6,IF(BE12&gt;1958,7,IF(BE12&gt;1953,8,9)))))))))</f>
        <v>2</v>
      </c>
      <c r="BG12" s="883">
        <v>9.9</v>
      </c>
    </row>
    <row r="13" spans="1:59" ht="11.25" customHeight="1" x14ac:dyDescent="0.2">
      <c r="A13" s="864" t="s">
        <v>120</v>
      </c>
      <c r="B13" s="876" t="s">
        <v>121</v>
      </c>
      <c r="C13" s="933" t="s">
        <v>123</v>
      </c>
      <c r="D13" s="933" t="s">
        <v>4177</v>
      </c>
      <c r="E13" s="733">
        <v>38</v>
      </c>
      <c r="F13" s="1182">
        <v>70</v>
      </c>
      <c r="G13" s="1182" t="s">
        <v>115</v>
      </c>
      <c r="H13" s="1182" t="s">
        <v>115</v>
      </c>
      <c r="I13" s="866">
        <v>276.24</v>
      </c>
      <c r="J13" s="651">
        <f>(M13/I13)*100</f>
        <v>1.9403417318273966</v>
      </c>
      <c r="K13" s="878">
        <v>1.34</v>
      </c>
      <c r="L13" s="888">
        <v>4</v>
      </c>
      <c r="M13" s="642">
        <f>K13*L13</f>
        <v>5.36</v>
      </c>
      <c r="N13" s="871" t="s">
        <v>556</v>
      </c>
      <c r="O13" s="734">
        <v>1.1599999999999999</v>
      </c>
      <c r="P13" s="862">
        <v>43921</v>
      </c>
      <c r="Q13" s="862">
        <v>43961</v>
      </c>
      <c r="R13" s="642">
        <f>(K13-O13)/O13*100</f>
        <v>15.517241379310359</v>
      </c>
      <c r="S13" s="701">
        <f>IF(INDEX(Historical!$D$7:$D$1254,MATCH(B13,Historical!$B$7:$B$1278,0))=0,"n/a",(INDEX(Historical!$C$7:$C$1256,MATCH(B13,Historical!$B$7:$B$1278,0))/INDEX(Historical!$D$7:$D$1254,MATCH(B13,Historical!$B$7:$B$1278,0))-1)*100)</f>
        <v>7.7647058823529402</v>
      </c>
      <c r="T13" s="701">
        <f>IF(INDEX(Historical!$F$7:$F$1247,MATCH(B13,Historical!$B$7:$B$1278,0))=0,"n/a",((INDEX(Historical!$C$7:$C$1256,MATCH(B13,Historical!$B$7:$B$1278,0))/INDEX(Historical!$F$7:$F$1247,MATCH(B13,Historical!$B$7:$B$1278,0)))^(1/3)-1)*100)</f>
        <v>10.549112389787997</v>
      </c>
      <c r="U13" s="701">
        <f>IF(INDEX(Historical!$H$7:$H$1247,MATCH(B13,Historical!$B$7:$B$1278,0))=0,"n/a",((INDEX(Historical!$C$7:$C$1256,MATCH(B13,Historical!$B$7:$B$1278,0))/INDEX(Historical!$H$7:$H$1247,MATCH(B13,Historical!$B$7:$B$1278,0)))^(1/5)-1)*100)</f>
        <v>8.6855248640785412</v>
      </c>
      <c r="V13" s="701">
        <f>IF(INDEX(Historical!$O$7:$O$1247,MATCH(B13,Historical!$B$7:$B$1278,0))=0,"n/a",((INDEX(Historical!$C$7:$C$1256,MATCH(B13,Historical!$B$7:$B$1278,0))/INDEX(Historical!$O$7:$O$1247,MATCH(B13,Historical!$B$7:$B$1278,0)))^(1/10)-1)*100)</f>
        <v>9.8502993399897996</v>
      </c>
      <c r="W13" s="702">
        <f>IF(OR(U13&lt;=0,U13="n/a",V13&lt;=0,V13="n/a"),"n/a",U13/V13)</f>
        <v>0.88175237769855785</v>
      </c>
      <c r="X13" s="703">
        <f>IF(OR(AJ13&lt;=0,AJ13="n/a",U13&lt;=0,U13="n/a"),"n/a",U13/AJ13)</f>
        <v>0.76863051894500356</v>
      </c>
      <c r="Y13" s="876"/>
      <c r="Z13" s="651">
        <f>IF(OR(AC13&lt;0.01,AC13="n/a"),"n/a",M13/AC13*100)</f>
        <v>62.108922363847043</v>
      </c>
      <c r="AA13" s="887">
        <f>IF(OR(AC13&lt;0.01,AC13="n/a"),"n/a",I13/AC13)</f>
        <v>32.009269988412512</v>
      </c>
      <c r="AB13" s="888">
        <v>9</v>
      </c>
      <c r="AC13" s="866">
        <v>8.6300000000000008</v>
      </c>
      <c r="AD13" s="866">
        <v>3.1</v>
      </c>
      <c r="AE13" s="866">
        <v>6.88</v>
      </c>
      <c r="AF13" s="866">
        <v>5.24</v>
      </c>
      <c r="AG13" s="866">
        <v>16.7</v>
      </c>
      <c r="AH13" s="866">
        <v>2.9000000000000004</v>
      </c>
      <c r="AI13" s="866">
        <v>17.11</v>
      </c>
      <c r="AJ13" s="866">
        <v>11.3</v>
      </c>
      <c r="AK13" s="866">
        <v>10.33</v>
      </c>
      <c r="AL13" s="879">
        <v>60660</v>
      </c>
      <c r="AM13" s="873">
        <v>0.25</v>
      </c>
      <c r="AN13" s="866">
        <v>0.7</v>
      </c>
      <c r="AO13" s="740">
        <f>IF(U13="n/a","n/a",IF(AA13&lt;0,"n/a",IF(AA13="n/a","n/a",J13+U13-AA13)))</f>
        <v>-21.383403392506573</v>
      </c>
      <c r="AP13" s="741">
        <f>IF(U13="n/a","n/a",J13+U13)</f>
        <v>10.625866595905938</v>
      </c>
      <c r="AQ13" s="889">
        <f>IF(OR(AC13&lt;0.01,AF13="n/a"),"n/a",(I13/SQRT(22.5*AC13*(I13/AF13))-1)*100)</f>
        <v>173.03119458673302</v>
      </c>
      <c r="AR13" s="651">
        <f>INDEX(Historical!$C$7:$C$1256,MATCH(B13,Historical!$B$7:$B$1278,0))*IF(AH13="n/a",1.03,IF(AH13&lt;0,1.01,IF(AH13&gt;10,1.1,(1+AH13/100))))</f>
        <v>4.7128199999999998</v>
      </c>
      <c r="AS13" s="887">
        <f>IF($AI13="n/a",1.03*AR13,IF($AI13&lt;0,1.01*AR13,IF($AI13&gt;10,1.1*AR13,(1+$AI13/100)*AR13)))</f>
        <v>5.1841020000000002</v>
      </c>
      <c r="AT13" s="887">
        <f>IF($AK13="n/a",1.03*AS13,IF($AK13&lt;0,1.01*AS13,IF($AK13&gt;10,1.1*AS13,(1+$AK13/100)*AS13)))</f>
        <v>5.702512200000001</v>
      </c>
      <c r="AU13" s="887">
        <f>IF($AK13="n/a",1.03*AT13,IF($AK13&lt;0,1.01*AT13,IF($AK13&gt;10,1.1*AT13,(1+$AK13/100)*AT13)))</f>
        <v>6.2727634200000013</v>
      </c>
      <c r="AV13" s="887">
        <f>IF($AK13="n/a",1.03*AU13,IF($AK13&lt;0,1.01*AU13,IF($AK13&gt;10,1.1*AU13,(1+$AK13/100)*AU13)))</f>
        <v>6.9000397620000022</v>
      </c>
      <c r="AW13" s="651">
        <f>SUM(AR13:AV13)</f>
        <v>28.772237382000004</v>
      </c>
      <c r="AX13" s="748">
        <f>AW13/I13*100</f>
        <v>10.415666587749783</v>
      </c>
      <c r="AY13" s="935">
        <v>0.85</v>
      </c>
      <c r="AZ13" s="873">
        <v>64.990000000000009</v>
      </c>
      <c r="BA13" s="873">
        <v>-11.1</v>
      </c>
      <c r="BB13" s="873">
        <v>-6.32</v>
      </c>
      <c r="BC13" s="873">
        <v>8.7800000000000011</v>
      </c>
      <c r="BE13" s="624">
        <v>1983</v>
      </c>
      <c r="BF13" s="899">
        <f>IF(BE13&gt;2008,0,IF(BE13&gt;2001,1,IF(BE13&gt;1990,2,IF(BE13&gt;1980,3,IF(BE13&gt;1973,4,IF(BE13&gt;1970,5,IF(BE13&gt;1960,6,IF(BE13&gt;1958,7,IF(BE13&gt;1953,8,9)))))))))</f>
        <v>3</v>
      </c>
      <c r="BG13" s="883">
        <v>9.1999999999999993</v>
      </c>
    </row>
    <row r="14" spans="1:59" ht="11.25" customHeight="1" x14ac:dyDescent="0.2">
      <c r="A14" s="864" t="s">
        <v>435</v>
      </c>
      <c r="B14" s="876" t="s">
        <v>436</v>
      </c>
      <c r="C14" s="933" t="s">
        <v>108</v>
      </c>
      <c r="D14" s="933" t="s">
        <v>4341</v>
      </c>
      <c r="E14" s="733">
        <v>28</v>
      </c>
      <c r="F14" s="1182">
        <v>107</v>
      </c>
      <c r="G14" s="1182" t="s">
        <v>37</v>
      </c>
      <c r="H14" s="1182" t="s">
        <v>37</v>
      </c>
      <c r="I14" s="866">
        <v>27.37</v>
      </c>
      <c r="J14" s="651">
        <f>(M14/I14)*100</f>
        <v>3.7997807818779683</v>
      </c>
      <c r="K14" s="885">
        <v>0.26</v>
      </c>
      <c r="L14" s="888">
        <v>4</v>
      </c>
      <c r="M14" s="642">
        <f>K14*L14</f>
        <v>1.04</v>
      </c>
      <c r="N14" s="871" t="s">
        <v>148</v>
      </c>
      <c r="O14" s="1160">
        <v>0.25242700000000001</v>
      </c>
      <c r="P14" s="862">
        <v>44090</v>
      </c>
      <c r="Q14" s="862">
        <v>44099</v>
      </c>
      <c r="R14" s="642">
        <f>(K14-O14)/O14*100</f>
        <v>3.0000752692857722</v>
      </c>
      <c r="S14" s="701">
        <f>IF(INDEX(Historical!$D$7:$D$1254,MATCH(B14,Historical!$B$7:$B$1278,0))=0,"n/a",(INDEX(Historical!$C$7:$C$1256,MATCH(B14,Historical!$B$7:$B$1278,0))/INDEX(Historical!$D$7:$D$1254,MATCH(B14,Historical!$B$7:$B$1278,0))-1)*100)</f>
        <v>5.0042809885191497</v>
      </c>
      <c r="T14" s="701">
        <f>IF(INDEX(Historical!$F$7:$F$1247,MATCH(B14,Historical!$B$7:$B$1278,0))=0,"n/a",((INDEX(Historical!$C$7:$C$1256,MATCH(B14,Historical!$B$7:$B$1278,0))/INDEX(Historical!$F$7:$F$1247,MATCH(B14,Historical!$B$7:$B$1278,0)))^(1/3)-1)*100)</f>
        <v>4.3554185934782552</v>
      </c>
      <c r="U14" s="701">
        <f>IF(INDEX(Historical!$H$7:$H$1247,MATCH(B14,Historical!$B$7:$B$1278,0))=0,"n/a",((INDEX(Historical!$C$7:$C$1256,MATCH(B14,Historical!$B$7:$B$1278,0))/INDEX(Historical!$H$7:$H$1247,MATCH(B14,Historical!$B$7:$B$1278,0)))^(1/5)-1)*100)</f>
        <v>3.458188531853712</v>
      </c>
      <c r="V14" s="701">
        <f>IF(INDEX(Historical!$O$7:$O$1247,MATCH(B14,Historical!$B$7:$B$1278,0))=0,"n/a",((INDEX(Historical!$C$7:$C$1256,MATCH(B14,Historical!$B$7:$B$1278,0))/INDEX(Historical!$O$7:$O$1247,MATCH(B14,Historical!$B$7:$B$1278,0)))^(1/10)-1)*100)</f>
        <v>3.306881790083005</v>
      </c>
      <c r="W14" s="702">
        <f>IF(OR(U14&lt;=0,U14="n/a",V14&lt;=0,V14="n/a"),"n/a",U14/V14)</f>
        <v>1.0457551105166385</v>
      </c>
      <c r="X14" s="703">
        <f>IF(OR(AJ14&lt;=0,AJ14="n/a",U14&lt;=0,U14="n/a"),"n/a",U14/AJ14)</f>
        <v>0.37589005781018614</v>
      </c>
      <c r="Y14" s="674" t="s">
        <v>4398</v>
      </c>
      <c r="Z14" s="651">
        <f>IF(OR(AC14&lt;0.01,AC14="n/a"),"n/a",M14/AC14*100)</f>
        <v>42.276422764227647</v>
      </c>
      <c r="AA14" s="887">
        <f>IF(OR(AC14&lt;0.01,AC14="n/a"),"n/a",I14/AC14)</f>
        <v>11.126016260162602</v>
      </c>
      <c r="AB14" s="888">
        <v>12</v>
      </c>
      <c r="AC14" s="866">
        <v>2.46</v>
      </c>
      <c r="AD14" s="866">
        <v>1.61</v>
      </c>
      <c r="AE14" s="866">
        <v>3.75</v>
      </c>
      <c r="AF14" s="866">
        <v>1.33</v>
      </c>
      <c r="AG14" s="866">
        <v>12.1</v>
      </c>
      <c r="AH14" s="866">
        <v>2.9000000000000004</v>
      </c>
      <c r="AI14" s="866">
        <v>2.71</v>
      </c>
      <c r="AJ14" s="866">
        <v>9.1999999999999993</v>
      </c>
      <c r="AK14" s="866">
        <v>6.9</v>
      </c>
      <c r="AL14" s="879">
        <v>419.86</v>
      </c>
      <c r="AM14" s="873">
        <v>3</v>
      </c>
      <c r="AN14" s="866">
        <v>0.08</v>
      </c>
      <c r="AO14" s="740">
        <f>IF(U14="n/a","n/a",IF(AA14&lt;0,"n/a",IF(AA14="n/a","n/a",J14+U14-AA14)))</f>
        <v>-3.8680469464309226</v>
      </c>
      <c r="AP14" s="741">
        <f>IF(U14="n/a","n/a",J14+U14)</f>
        <v>7.2579693137316799</v>
      </c>
      <c r="AQ14" s="889">
        <f>IF(OR(AC14&lt;0.01,AF14="n/a"),"n/a",(I14/SQRT(22.5*AC14*(I14/AF14))-1)*100)</f>
        <v>-18.903071366512247</v>
      </c>
      <c r="AR14" s="651">
        <f>INDEX(Historical!$C$7:$C$1256,MATCH(B14,Historical!$B$7:$B$1278,0))*IF(AH14="n/a",1.03,IF(AH14&lt;0,1.01,IF(AH14&gt;10,1.1,(1+AH14/100))))</f>
        <v>1.0467827184466016</v>
      </c>
      <c r="AS14" s="887">
        <f>IF($AI14="n/a",1.03*AR14,IF($AI14&lt;0,1.01*AR14,IF($AI14&gt;10,1.1*AR14,(1+$AI14/100)*AR14)))</f>
        <v>1.0751505301165045</v>
      </c>
      <c r="AT14" s="887">
        <f>IF($AK14="n/a",1.03*AS14,IF($AK14&lt;0,1.01*AS14,IF($AK14&gt;10,1.1*AS14,(1+$AK14/100)*AS14)))</f>
        <v>1.1493359166945434</v>
      </c>
      <c r="AU14" s="887">
        <f>IF($AK14="n/a",1.03*AT14,IF($AK14&lt;0,1.01*AT14,IF($AK14&gt;10,1.1*AT14,(1+$AK14/100)*AT14)))</f>
        <v>1.2286400949464669</v>
      </c>
      <c r="AV14" s="887">
        <f>IF($AK14="n/a",1.03*AU14,IF($AK14&lt;0,1.01*AU14,IF($AK14&gt;10,1.1*AU14,(1+$AK14/100)*AU14)))</f>
        <v>1.3134162614977729</v>
      </c>
      <c r="AW14" s="651">
        <f>SUM(AR14:AV14)</f>
        <v>5.8133255217018895</v>
      </c>
      <c r="AX14" s="748">
        <f>AW14/I14*100</f>
        <v>21.239771727080342</v>
      </c>
      <c r="AY14" s="935">
        <v>0.68</v>
      </c>
      <c r="AZ14" s="873">
        <v>35.630000000000003</v>
      </c>
      <c r="BA14" s="873">
        <v>-26.41</v>
      </c>
      <c r="BB14" s="873">
        <v>1.68</v>
      </c>
      <c r="BC14" s="873">
        <v>-2.54</v>
      </c>
      <c r="BE14" s="624">
        <v>1994</v>
      </c>
      <c r="BF14" s="899">
        <f>IF(BE14&gt;2008,0,IF(BE14&gt;2001,1,IF(BE14&gt;1990,2,IF(BE14&gt;1980,3,IF(BE14&gt;1973,4,IF(BE14&gt;1970,5,IF(BE14&gt;1960,6,IF(BE14&gt;1958,7,IF(BE14&gt;1953,8,9)))))))))</f>
        <v>2</v>
      </c>
      <c r="BG14" s="883">
        <v>1.0999999999999999</v>
      </c>
    </row>
    <row r="15" spans="1:59" ht="11.25" customHeight="1" x14ac:dyDescent="0.2">
      <c r="A15" s="864" t="s">
        <v>438</v>
      </c>
      <c r="B15" s="876" t="s">
        <v>439</v>
      </c>
      <c r="C15" s="933" t="s">
        <v>131</v>
      </c>
      <c r="D15" s="933" t="s">
        <v>4343</v>
      </c>
      <c r="E15" s="733">
        <v>28</v>
      </c>
      <c r="F15" s="1182">
        <v>108</v>
      </c>
      <c r="G15" s="1182" t="s">
        <v>37</v>
      </c>
      <c r="H15" s="1182" t="s">
        <v>37</v>
      </c>
      <c r="I15" s="875">
        <v>35.229999999999997</v>
      </c>
      <c r="J15" s="651">
        <f>(M15/I15)*100</f>
        <v>2.9191030371842182</v>
      </c>
      <c r="K15" s="885">
        <v>0.2571</v>
      </c>
      <c r="L15" s="888">
        <v>4</v>
      </c>
      <c r="M15" s="642">
        <f>K15*L15</f>
        <v>1.0284</v>
      </c>
      <c r="N15" s="871" t="s">
        <v>440</v>
      </c>
      <c r="O15" s="735">
        <v>0.24959999999999999</v>
      </c>
      <c r="P15" s="862">
        <v>44141</v>
      </c>
      <c r="Q15" s="862">
        <v>44155</v>
      </c>
      <c r="R15" s="642">
        <f>(K15-O15)/O15*100</f>
        <v>3.0048076923076952</v>
      </c>
      <c r="S15" s="701">
        <f>IF(INDEX(Historical!$D$7:$D$1254,MATCH(B15,Historical!$B$7:$B$1278,0))=0,"n/a",(INDEX(Historical!$C$7:$C$1256,MATCH(B15,Historical!$B$7:$B$1278,0))/INDEX(Historical!$D$7:$D$1254,MATCH(B15,Historical!$B$7:$B$1278,0))-1)*100)</f>
        <v>3.0160226201696672</v>
      </c>
      <c r="T15" s="701">
        <f>IF(INDEX(Historical!$F$7:$F$1247,MATCH(B15,Historical!$B$7:$B$1278,0))=0,"n/a",((INDEX(Historical!$C$7:$C$1256,MATCH(B15,Historical!$B$7:$B$1278,0))/INDEX(Historical!$F$7:$F$1247,MATCH(B15,Historical!$B$7:$B$1278,0)))^(1/3)-1)*100)</f>
        <v>3.0200248500614313</v>
      </c>
      <c r="U15" s="701">
        <f>IF(INDEX(Historical!$H$7:$H$1247,MATCH(B15,Historical!$B$7:$B$1278,0))=0,"n/a",((INDEX(Historical!$C$7:$C$1256,MATCH(B15,Historical!$B$7:$B$1278,0))/INDEX(Historical!$H$7:$H$1247,MATCH(B15,Historical!$B$7:$B$1278,0)))^(1/5)-1)*100)</f>
        <v>3.0157448975054457</v>
      </c>
      <c r="V15" s="701">
        <f>IF(INDEX(Historical!$O$7:$O$1247,MATCH(B15,Historical!$B$7:$B$1278,0))=0,"n/a",((INDEX(Historical!$C$7:$C$1256,MATCH(B15,Historical!$B$7:$B$1278,0))/INDEX(Historical!$O$7:$O$1247,MATCH(B15,Historical!$B$7:$B$1278,0)))^(1/10)-1)*100)</f>
        <v>3.1341472411370974</v>
      </c>
      <c r="W15" s="702">
        <f>IF(OR(U15&lt;=0,U15="n/a",V15&lt;=0,V15="n/a"),"n/a",U15/V15)</f>
        <v>0.96222183116429005</v>
      </c>
      <c r="X15" s="703">
        <f>IF(OR(AJ15&lt;=0,AJ15="n/a",U15&lt;=0,U15="n/a"),"n/a",U15/AJ15)</f>
        <v>0.35479351735358183</v>
      </c>
      <c r="Y15" s="877"/>
      <c r="Z15" s="651">
        <f>IF(OR(AC15&lt;0.01,AC15="n/a"),"n/a",M15/AC15*100)</f>
        <v>59.445086705202307</v>
      </c>
      <c r="AA15" s="887">
        <f>IF(OR(AC15&lt;0.01,AC15="n/a"),"n/a",I15/AC15)</f>
        <v>20.364161849710982</v>
      </c>
      <c r="AB15" s="888">
        <v>12</v>
      </c>
      <c r="AC15" s="866">
        <v>1.73</v>
      </c>
      <c r="AD15" s="866">
        <v>5.08</v>
      </c>
      <c r="AE15" s="866">
        <v>3.88</v>
      </c>
      <c r="AF15" s="866">
        <v>2.02</v>
      </c>
      <c r="AG15" s="866">
        <v>10.100000000000001</v>
      </c>
      <c r="AH15" s="866">
        <v>1.7999999999999998</v>
      </c>
      <c r="AI15" s="866">
        <v>4.17</v>
      </c>
      <c r="AJ15" s="866">
        <v>8.5</v>
      </c>
      <c r="AK15" s="866">
        <v>4</v>
      </c>
      <c r="AL15" s="879">
        <v>330.81</v>
      </c>
      <c r="AM15" s="873">
        <v>0.5</v>
      </c>
      <c r="AN15" s="866">
        <v>0.98</v>
      </c>
      <c r="AO15" s="740">
        <f>IF(U15="n/a","n/a",IF(AA15&lt;0,"n/a",IF(AA15="n/a","n/a",J15+U15-AA15)))</f>
        <v>-14.429313915021318</v>
      </c>
      <c r="AP15" s="741">
        <f>IF(U15="n/a","n/a",J15+U15)</f>
        <v>5.9348479346896639</v>
      </c>
      <c r="AQ15" s="889">
        <f>IF(OR(AC15&lt;0.01,AF15="n/a"),"n/a",(I15/SQRT(22.5*AC15*(I15/AF15))-1)*100)</f>
        <v>35.212765565018024</v>
      </c>
      <c r="AR15" s="651">
        <f>INDEX(Historical!$C$7:$C$1256,MATCH(B15,Historical!$B$7:$B$1278,0))*IF(AH15="n/a",1.03,IF(AH15&lt;0,1.01,IF(AH15&gt;10,1.1,(1+AH15/100))))</f>
        <v>1.0014065999999999</v>
      </c>
      <c r="AS15" s="887">
        <f>IF($AI15="n/a",1.03*AR15,IF($AI15&lt;0,1.01*AR15,IF($AI15&gt;10,1.1*AR15,(1+$AI15/100)*AR15)))</f>
        <v>1.0431652552199999</v>
      </c>
      <c r="AT15" s="887">
        <f>IF($AK15="n/a",1.03*AS15,IF($AK15&lt;0,1.01*AS15,IF($AK15&gt;10,1.1*AS15,(1+$AK15/100)*AS15)))</f>
        <v>1.0848918654288</v>
      </c>
      <c r="AU15" s="887">
        <f>IF($AK15="n/a",1.03*AT15,IF($AK15&lt;0,1.01*AT15,IF($AK15&gt;10,1.1*AT15,(1+$AK15/100)*AT15)))</f>
        <v>1.128287540045952</v>
      </c>
      <c r="AV15" s="887">
        <f>IF($AK15="n/a",1.03*AU15,IF($AK15&lt;0,1.01*AU15,IF($AK15&gt;10,1.1*AU15,(1+$AK15/100)*AU15)))</f>
        <v>1.1734190416477901</v>
      </c>
      <c r="AW15" s="651">
        <f>SUM(AR15:AV15)</f>
        <v>5.4311703023425419</v>
      </c>
      <c r="AX15" s="748">
        <f>AW15/I15*100</f>
        <v>15.416322175255583</v>
      </c>
      <c r="AY15" s="935">
        <v>-0.03</v>
      </c>
      <c r="AZ15" s="873">
        <v>17.39</v>
      </c>
      <c r="BA15" s="873">
        <v>-11.04</v>
      </c>
      <c r="BB15" s="873">
        <v>0.22999999999999998</v>
      </c>
      <c r="BC15" s="873">
        <v>-1.21</v>
      </c>
      <c r="BE15" s="624">
        <v>1993</v>
      </c>
      <c r="BF15" s="899">
        <f>IF(BE15&gt;2008,0,IF(BE15&gt;2001,1,IF(BE15&gt;1990,2,IF(BE15&gt;1980,3,IF(BE15&gt;1973,4,IF(BE15&gt;1970,5,IF(BE15&gt;1960,6,IF(BE15&gt;1958,7,IF(BE15&gt;1953,8,9)))))))))</f>
        <v>2</v>
      </c>
      <c r="BG15" s="883">
        <v>2.9000000000000004</v>
      </c>
    </row>
    <row r="16" spans="1:59" ht="11.25" customHeight="1" x14ac:dyDescent="0.2">
      <c r="A16" s="872" t="s">
        <v>140</v>
      </c>
      <c r="B16" s="876" t="s">
        <v>141</v>
      </c>
      <c r="C16" s="933" t="s">
        <v>131</v>
      </c>
      <c r="D16" s="933" t="s">
        <v>4342</v>
      </c>
      <c r="E16" s="733">
        <v>36</v>
      </c>
      <c r="F16" s="1182">
        <v>74</v>
      </c>
      <c r="G16" s="1182" t="s">
        <v>37</v>
      </c>
      <c r="H16" s="1182" t="s">
        <v>37</v>
      </c>
      <c r="I16" s="866">
        <v>91.67</v>
      </c>
      <c r="J16" s="651">
        <f>(M16/I16)*100</f>
        <v>2.508999672739173</v>
      </c>
      <c r="K16" s="885">
        <v>0.57499999999999996</v>
      </c>
      <c r="L16" s="888">
        <v>4</v>
      </c>
      <c r="M16" s="642">
        <f>K16*L16</f>
        <v>2.2999999999999998</v>
      </c>
      <c r="N16" s="871" t="s">
        <v>142</v>
      </c>
      <c r="O16" s="735">
        <v>0.52500000000000002</v>
      </c>
      <c r="P16" s="619">
        <v>43790</v>
      </c>
      <c r="Q16" s="619">
        <v>43807</v>
      </c>
      <c r="R16" s="642">
        <f>(K16-O16)/O16*100</f>
        <v>9.5238095238095113</v>
      </c>
      <c r="S16" s="701">
        <f>IF(INDEX(Historical!$D$7:$D$1254,MATCH(B16,Historical!$B$7:$B$1278,0))=0,"n/a",(INDEX(Historical!$C$7:$C$1256,MATCH(B16,Historical!$B$7:$B$1278,0))/INDEX(Historical!$D$7:$D$1254,MATCH(B16,Historical!$B$7:$B$1278,0))-1)*100)</f>
        <v>8.5858585858585847</v>
      </c>
      <c r="T16" s="701">
        <f>IF(INDEX(Historical!$F$7:$F$1247,MATCH(B16,Historical!$B$7:$B$1278,0))=0,"n/a",((INDEX(Historical!$C$7:$C$1256,MATCH(B16,Historical!$B$7:$B$1278,0))/INDEX(Historical!$F$7:$F$1247,MATCH(B16,Historical!$B$7:$B$1278,0)))^(1/3)-1)*100)</f>
        <v>7.9313103888733583</v>
      </c>
      <c r="U16" s="701">
        <f>IF(INDEX(Historical!$H$7:$H$1247,MATCH(B16,Historical!$B$7:$B$1278,0))=0,"n/a",((INDEX(Historical!$C$7:$C$1256,MATCH(B16,Historical!$B$7:$B$1278,0))/INDEX(Historical!$H$7:$H$1247,MATCH(B16,Historical!$B$7:$B$1278,0)))^(1/5)-1)*100)</f>
        <v>7.4655931692266808</v>
      </c>
      <c r="V16" s="701">
        <f>IF(INDEX(Historical!$O$7:$O$1247,MATCH(B16,Historical!$B$7:$B$1278,0))=0,"n/a",((INDEX(Historical!$C$7:$C$1256,MATCH(B16,Historical!$B$7:$B$1278,0))/INDEX(Historical!$O$7:$O$1247,MATCH(B16,Historical!$B$7:$B$1278,0)))^(1/10)-1)*100)</f>
        <v>4.9596220462753582</v>
      </c>
      <c r="W16" s="702">
        <f>IF(OR(U16&lt;=0,U16="n/a",V16&lt;=0,V16="n/a"),"n/a",U16/V16)</f>
        <v>1.5052746155996484</v>
      </c>
      <c r="X16" s="703">
        <f>IF(OR(AJ16&lt;=0,AJ16="n/a",U16&lt;=0,U16="n/a"),"n/a",U16/AJ16)</f>
        <v>0.9331991461533351</v>
      </c>
      <c r="Y16" s="876"/>
      <c r="Z16" s="651">
        <f>IF(OR(AC16&lt;0.01,AC16="n/a"),"n/a",M16/AC16*100)</f>
        <v>47.422680412371129</v>
      </c>
      <c r="AA16" s="887">
        <f>IF(OR(AC16&lt;0.01,AC16="n/a"),"n/a",I16/AC16)</f>
        <v>18.901030927835052</v>
      </c>
      <c r="AB16" s="888">
        <v>9</v>
      </c>
      <c r="AC16" s="866">
        <v>4.8499999999999996</v>
      </c>
      <c r="AD16" s="866">
        <v>2.61</v>
      </c>
      <c r="AE16" s="866">
        <v>4.01</v>
      </c>
      <c r="AF16" s="866">
        <v>1.75</v>
      </c>
      <c r="AG16" s="866">
        <v>11.600000000000001</v>
      </c>
      <c r="AH16" s="866">
        <v>8.7999999999999989</v>
      </c>
      <c r="AI16" s="866">
        <v>6.78</v>
      </c>
      <c r="AJ16" s="866">
        <v>8</v>
      </c>
      <c r="AK16" s="866">
        <v>7.2499999999999991</v>
      </c>
      <c r="AL16" s="879">
        <v>11190</v>
      </c>
      <c r="AM16" s="873">
        <v>0.5</v>
      </c>
      <c r="AN16" s="866">
        <v>0.7</v>
      </c>
      <c r="AO16" s="740">
        <f>IF(U16="n/a","n/a",IF(AA16&lt;0,"n/a",IF(AA16="n/a","n/a",J16+U16-AA16)))</f>
        <v>-8.9264380858691972</v>
      </c>
      <c r="AP16" s="741">
        <f>IF(U16="n/a","n/a",J16+U16)</f>
        <v>9.9745928419658547</v>
      </c>
      <c r="AQ16" s="889">
        <f>IF(OR(AC16&lt;0.01,AF16="n/a"),"n/a",(I16/SQRT(22.5*AC16*(I16/AF16))-1)*100)</f>
        <v>21.246863187303113</v>
      </c>
      <c r="AR16" s="651">
        <f>INDEX(Historical!$C$7:$C$1256,MATCH(B16,Historical!$B$7:$B$1278,0))*IF(AH16="n/a",1.03,IF(AH16&lt;0,1.01,IF(AH16&gt;10,1.1,(1+AH16/100))))</f>
        <v>2.3391999999999999</v>
      </c>
      <c r="AS16" s="887">
        <f>IF($AI16="n/a",1.03*AR16,IF($AI16&lt;0,1.01*AR16,IF($AI16&gt;10,1.1*AR16,(1+$AI16/100)*AR16)))</f>
        <v>2.4977977600000001</v>
      </c>
      <c r="AT16" s="887">
        <f>IF($AK16="n/a",1.03*AS16,IF($AK16&lt;0,1.01*AS16,IF($AK16&gt;10,1.1*AS16,(1+$AK16/100)*AS16)))</f>
        <v>2.6788880976000002</v>
      </c>
      <c r="AU16" s="887">
        <f>IF($AK16="n/a",1.03*AT16,IF($AK16&lt;0,1.01*AT16,IF($AK16&gt;10,1.1*AT16,(1+$AK16/100)*AT16)))</f>
        <v>2.8731074846760003</v>
      </c>
      <c r="AV16" s="887">
        <f>IF($AK16="n/a",1.03*AU16,IF($AK16&lt;0,1.01*AU16,IF($AK16&gt;10,1.1*AU16,(1+$AK16/100)*AU16)))</f>
        <v>3.0814077773150101</v>
      </c>
      <c r="AW16" s="651">
        <f>SUM(AR16:AV16)</f>
        <v>13.47040111959101</v>
      </c>
      <c r="AX16" s="748">
        <f>AW16/I16*100</f>
        <v>14.694448695964885</v>
      </c>
      <c r="AY16" s="935">
        <v>0.28000000000000003</v>
      </c>
      <c r="AZ16" s="873">
        <v>17.649999999999999</v>
      </c>
      <c r="BA16" s="873">
        <v>-24.29</v>
      </c>
      <c r="BB16" s="873">
        <v>-4.5</v>
      </c>
      <c r="BC16" s="873">
        <v>-10.35</v>
      </c>
      <c r="BE16" s="624">
        <v>1985</v>
      </c>
      <c r="BF16" s="899">
        <f>IF(BE16&gt;2008,0,IF(BE16&gt;2001,1,IF(BE16&gt;1990,2,IF(BE16&gt;1980,3,IF(BE16&gt;1973,4,IF(BE16&gt;1970,5,IF(BE16&gt;1960,6,IF(BE16&gt;1958,7,IF(BE16&gt;1953,8,9)))))))))</f>
        <v>3</v>
      </c>
      <c r="BG16" s="883">
        <v>5</v>
      </c>
    </row>
    <row r="17" spans="1:59" ht="11.25" customHeight="1" x14ac:dyDescent="0.2">
      <c r="A17" s="864" t="s">
        <v>430</v>
      </c>
      <c r="B17" s="876" t="s">
        <v>431</v>
      </c>
      <c r="C17" s="933" t="s">
        <v>123</v>
      </c>
      <c r="D17" s="933" t="s">
        <v>4344</v>
      </c>
      <c r="E17" s="733">
        <v>26</v>
      </c>
      <c r="F17" s="1182">
        <v>120</v>
      </c>
      <c r="G17" s="1182" t="s">
        <v>106</v>
      </c>
      <c r="H17" s="1182" t="s">
        <v>106</v>
      </c>
      <c r="I17" s="866">
        <v>114.09</v>
      </c>
      <c r="J17" s="651">
        <f>(M17/I17)*100</f>
        <v>1.2621614514856692</v>
      </c>
      <c r="K17" s="885">
        <v>0.36</v>
      </c>
      <c r="L17" s="888">
        <v>4</v>
      </c>
      <c r="M17" s="642">
        <f>K17*L17</f>
        <v>1.44</v>
      </c>
      <c r="N17" s="871" t="s">
        <v>432</v>
      </c>
      <c r="O17" s="735">
        <v>0.34</v>
      </c>
      <c r="P17" s="867">
        <v>43585</v>
      </c>
      <c r="Q17" s="867">
        <v>43607</v>
      </c>
      <c r="R17" s="642">
        <f>(K17-O17)/O17*100</f>
        <v>5.8823529411764595</v>
      </c>
      <c r="S17" s="701">
        <f>IF(INDEX(Historical!$D$7:$D$1254,MATCH(B17,Historical!$B$7:$B$1278,0))=0,"n/a",(INDEX(Historical!$C$7:$C$1256,MATCH(B17,Historical!$B$7:$B$1278,0))/INDEX(Historical!$D$7:$D$1254,MATCH(B17,Historical!$B$7:$B$1278,0))-1)*100)</f>
        <v>7.575757575757569</v>
      </c>
      <c r="T17" s="701">
        <f>IF(INDEX(Historical!$F$7:$F$1247,MATCH(B17,Historical!$B$7:$B$1278,0))=0,"n/a",((INDEX(Historical!$C$7:$C$1256,MATCH(B17,Historical!$B$7:$B$1278,0))/INDEX(Historical!$F$7:$F$1247,MATCH(B17,Historical!$B$7:$B$1278,0)))^(1/3)-1)*100)</f>
        <v>5.1904156618667763</v>
      </c>
      <c r="U17" s="701">
        <f>IF(INDEX(Historical!$H$7:$H$1247,MATCH(B17,Historical!$B$7:$B$1278,0))=0,"n/a",((INDEX(Historical!$C$7:$C$1256,MATCH(B17,Historical!$B$7:$B$1278,0))/INDEX(Historical!$H$7:$H$1247,MATCH(B17,Historical!$B$7:$B$1278,0)))^(1/5)-1)*100)</f>
        <v>5.4319816254103426</v>
      </c>
      <c r="V17" s="701">
        <f>IF(INDEX(Historical!$O$7:$O$1247,MATCH(B17,Historical!$B$7:$B$1278,0))=0,"n/a",((INDEX(Historical!$C$7:$C$1256,MATCH(B17,Historical!$B$7:$B$1278,0))/INDEX(Historical!$O$7:$O$1247,MATCH(B17,Historical!$B$7:$B$1278,0)))^(1/10)-1)*100)</f>
        <v>8.996790356615092</v>
      </c>
      <c r="W17" s="702">
        <f>IF(OR(U17&lt;=0,U17="n/a",V17&lt;=0,V17="n/a"),"n/a",U17/V17)</f>
        <v>0.60376883422834859</v>
      </c>
      <c r="X17" s="703">
        <f>IF(OR(AJ17&lt;=0,AJ17="n/a",U17&lt;=0,U17="n/a"),"n/a",U17/AJ17)</f>
        <v>1.0446118510404505</v>
      </c>
      <c r="Y17" s="668"/>
      <c r="Z17" s="651">
        <f>IF(OR(AC17&lt;0.01,AC17="n/a"),"n/a",M17/AC17*100)</f>
        <v>47.213114754098363</v>
      </c>
      <c r="AA17" s="887">
        <f>IF(OR(AC17&lt;0.01,AC17="n/a"),"n/a",I17/AC17)</f>
        <v>37.406557377049182</v>
      </c>
      <c r="AB17" s="888">
        <v>12</v>
      </c>
      <c r="AC17" s="866">
        <v>3.05</v>
      </c>
      <c r="AD17" s="866">
        <v>7.54</v>
      </c>
      <c r="AE17" s="866">
        <v>2.63</v>
      </c>
      <c r="AF17" s="866">
        <v>4.45</v>
      </c>
      <c r="AG17" s="866">
        <v>12.7</v>
      </c>
      <c r="AH17" s="866">
        <v>25.6</v>
      </c>
      <c r="AI17" s="866">
        <v>18.57</v>
      </c>
      <c r="AJ17" s="866">
        <v>5.2</v>
      </c>
      <c r="AK17" s="866">
        <v>4.96</v>
      </c>
      <c r="AL17" s="879">
        <v>7350</v>
      </c>
      <c r="AM17" s="873">
        <v>0.3</v>
      </c>
      <c r="AN17" s="866">
        <v>0.79</v>
      </c>
      <c r="AO17" s="740">
        <f>IF(U17="n/a","n/a",IF(AA17&lt;0,"n/a",IF(AA17="n/a","n/a",J17+U17-AA17)))</f>
        <v>-30.712414300153171</v>
      </c>
      <c r="AP17" s="741">
        <f>IF(U17="n/a","n/a",J17+U17)</f>
        <v>6.6941430768960117</v>
      </c>
      <c r="AQ17" s="889">
        <f>IF(OR(AC17&lt;0.01,AF17="n/a"),"n/a",(I17/SQRT(22.5*AC17*(I17/AF17))-1)*100)</f>
        <v>171.99606233086772</v>
      </c>
      <c r="AR17" s="651">
        <f>INDEX(Historical!$C$7:$C$1256,MATCH(B17,Historical!$B$7:$B$1278,0))*IF(AH17="n/a",1.03,IF(AH17&lt;0,1.01,IF(AH17&gt;10,1.1,(1+AH17/100))))</f>
        <v>1.5620000000000001</v>
      </c>
      <c r="AS17" s="887">
        <f>IF($AI17="n/a",1.03*AR17,IF($AI17&lt;0,1.01*AR17,IF($AI17&gt;10,1.1*AR17,(1+$AI17/100)*AR17)))</f>
        <v>1.7182000000000002</v>
      </c>
      <c r="AT17" s="887">
        <f>IF($AK17="n/a",1.03*AS17,IF($AK17&lt;0,1.01*AS17,IF($AK17&gt;10,1.1*AS17,(1+$AK17/100)*AS17)))</f>
        <v>1.8034227200000004</v>
      </c>
      <c r="AU17" s="887">
        <f>IF($AK17="n/a",1.03*AT17,IF($AK17&lt;0,1.01*AT17,IF($AK17&gt;10,1.1*AT17,(1+$AK17/100)*AT17)))</f>
        <v>1.8928724869120006</v>
      </c>
      <c r="AV17" s="887">
        <f>IF($AK17="n/a",1.03*AU17,IF($AK17&lt;0,1.01*AU17,IF($AK17&gt;10,1.1*AU17,(1+$AK17/100)*AU17)))</f>
        <v>1.9867589622628361</v>
      </c>
      <c r="AW17" s="651">
        <f>SUM(AR17:AV17)</f>
        <v>8.9632541691748386</v>
      </c>
      <c r="AX17" s="748">
        <f>AW17/I17*100</f>
        <v>7.856301314028256</v>
      </c>
      <c r="AY17" s="935">
        <v>0.59</v>
      </c>
      <c r="AZ17" s="873">
        <v>42.9</v>
      </c>
      <c r="BA17" s="873">
        <v>-6.8199999999999994</v>
      </c>
      <c r="BB17" s="873">
        <v>-1.97</v>
      </c>
      <c r="BC17" s="873">
        <v>2.79</v>
      </c>
      <c r="BE17" s="624">
        <v>1994</v>
      </c>
      <c r="BF17" s="899">
        <f>IF(BE17&gt;2008,0,IF(BE17&gt;2001,1,IF(BE17&gt;1990,2,IF(BE17&gt;1980,3,IF(BE17&gt;1973,4,IF(BE17&gt;1970,5,IF(BE17&gt;1960,6,IF(BE17&gt;1958,7,IF(BE17&gt;1953,8,9)))))))))</f>
        <v>2</v>
      </c>
      <c r="BG17" s="883">
        <v>5.5</v>
      </c>
    </row>
    <row r="18" spans="1:59" ht="11.25" customHeight="1" x14ac:dyDescent="0.2">
      <c r="A18" s="864" t="s">
        <v>129</v>
      </c>
      <c r="B18" s="876" t="s">
        <v>130</v>
      </c>
      <c r="C18" s="933" t="s">
        <v>131</v>
      </c>
      <c r="D18" s="933" t="s">
        <v>4343</v>
      </c>
      <c r="E18" s="733">
        <v>66</v>
      </c>
      <c r="F18" s="1182">
        <v>1</v>
      </c>
      <c r="G18" s="1182" t="s">
        <v>37</v>
      </c>
      <c r="H18" s="1182" t="s">
        <v>37</v>
      </c>
      <c r="I18" s="866">
        <v>74.69</v>
      </c>
      <c r="J18" s="651">
        <f>(M18/I18)*100</f>
        <v>1.7940822064533406</v>
      </c>
      <c r="K18" s="878">
        <v>0.33500000000000002</v>
      </c>
      <c r="L18" s="888">
        <v>4</v>
      </c>
      <c r="M18" s="642">
        <f>K18*L18</f>
        <v>1.34</v>
      </c>
      <c r="N18" s="871" t="s">
        <v>119</v>
      </c>
      <c r="O18" s="734">
        <v>0.30499999999999999</v>
      </c>
      <c r="P18" s="862">
        <v>44057</v>
      </c>
      <c r="Q18" s="862">
        <v>44075</v>
      </c>
      <c r="R18" s="642">
        <f>(K18-O18)/O18*100</f>
        <v>9.8360655737705009</v>
      </c>
      <c r="S18" s="701">
        <f>IF(INDEX(Historical!$D$7:$D$1254,MATCH(B18,Historical!$B$7:$B$1278,0))=0,"n/a",(INDEX(Historical!$C$7:$C$1256,MATCH(B18,Historical!$B$7:$B$1278,0))/INDEX(Historical!$D$7:$D$1254,MATCH(B18,Historical!$B$7:$B$1278,0))-1)*100)</f>
        <v>9.4339622641509422</v>
      </c>
      <c r="T18" s="701">
        <f>IF(INDEX(Historical!$F$7:$F$1247,MATCH(B18,Historical!$B$7:$B$1278,0))=0,"n/a",((INDEX(Historical!$C$7:$C$1256,MATCH(B18,Historical!$B$7:$B$1278,0))/INDEX(Historical!$F$7:$F$1247,MATCH(B18,Historical!$B$7:$B$1278,0)))^(1/3)-1)*100)</f>
        <v>8.2689515415704129</v>
      </c>
      <c r="U18" s="701">
        <f>IF(INDEX(Historical!$H$7:$H$1247,MATCH(B18,Historical!$B$7:$B$1278,0))=0,"n/a",((INDEX(Historical!$C$7:$C$1256,MATCH(B18,Historical!$B$7:$B$1278,0))/INDEX(Historical!$H$7:$H$1247,MATCH(B18,Historical!$B$7:$B$1278,0)))^(1/5)-1)*100)</f>
        <v>6.9241925628751311</v>
      </c>
      <c r="V18" s="701">
        <f>IF(INDEX(Historical!$O$7:$O$1247,MATCH(B18,Historical!$B$7:$B$1278,0))=0,"n/a",((INDEX(Historical!$C$7:$C$1256,MATCH(B18,Historical!$B$7:$B$1278,0))/INDEX(Historical!$O$7:$O$1247,MATCH(B18,Historical!$B$7:$B$1278,0)))^(1/10)-1)*100)</f>
        <v>8.6717500787874648</v>
      </c>
      <c r="W18" s="702">
        <f>IF(OR(U18&lt;=0,U18="n/a",V18&lt;=0,V18="n/a"),"n/a",U18/V18)</f>
        <v>0.79847695101509575</v>
      </c>
      <c r="X18" s="703">
        <f>IF(OR(AJ18&lt;=0,AJ18="n/a",U18&lt;=0,U18="n/a"),"n/a",U18/AJ18)</f>
        <v>0.88771699524040149</v>
      </c>
      <c r="Y18" s="664"/>
      <c r="Z18" s="651">
        <f>IF(OR(AC18&lt;0.01,AC18="n/a"),"n/a",M18/AC18*100)</f>
        <v>58.771929824561411</v>
      </c>
      <c r="AA18" s="887">
        <f>IF(OR(AC18&lt;0.01,AC18="n/a"),"n/a",I18/AC18)</f>
        <v>32.758771929824562</v>
      </c>
      <c r="AB18" s="888">
        <v>12</v>
      </c>
      <c r="AC18" s="866">
        <v>2.2799999999999998</v>
      </c>
      <c r="AD18" s="866">
        <v>6.18</v>
      </c>
      <c r="AE18" s="866">
        <v>5.66</v>
      </c>
      <c r="AF18" s="866">
        <v>4.45</v>
      </c>
      <c r="AG18" s="866">
        <v>13.900000000000002</v>
      </c>
      <c r="AH18" s="866">
        <v>32.6</v>
      </c>
      <c r="AI18" s="866">
        <v>5.64</v>
      </c>
      <c r="AJ18" s="866">
        <v>7.8</v>
      </c>
      <c r="AK18" s="866">
        <v>5.3</v>
      </c>
      <c r="AL18" s="879">
        <v>2700</v>
      </c>
      <c r="AM18" s="873">
        <v>0.4</v>
      </c>
      <c r="AN18" s="866">
        <v>0.86</v>
      </c>
      <c r="AO18" s="740">
        <f>IF(U18="n/a","n/a",IF(AA18&lt;0,"n/a",IF(AA18="n/a","n/a",J18+U18-AA18)))</f>
        <v>-24.040497160496088</v>
      </c>
      <c r="AP18" s="741">
        <f>IF(U18="n/a","n/a",J18+U18)</f>
        <v>8.7182747693284721</v>
      </c>
      <c r="AQ18" s="889">
        <f>IF(OR(AC18&lt;0.01,AF18="n/a"),"n/a",(I18/SQRT(22.5*AC18*(I18/AF18))-1)*100)</f>
        <v>154.53795620711949</v>
      </c>
      <c r="AR18" s="651">
        <f>INDEX(Historical!$C$7:$C$1256,MATCH(B18,Historical!$B$7:$B$1278,0))*IF(AH18="n/a",1.03,IF(AH18&lt;0,1.01,IF(AH18&gt;10,1.1,(1+AH18/100))))</f>
        <v>1.276</v>
      </c>
      <c r="AS18" s="887">
        <f>IF($AI18="n/a",1.03*AR18,IF($AI18&lt;0,1.01*AR18,IF($AI18&gt;10,1.1*AR18,(1+$AI18/100)*AR18)))</f>
        <v>1.3479664</v>
      </c>
      <c r="AT18" s="887">
        <f>IF($AK18="n/a",1.03*AS18,IF($AK18&lt;0,1.01*AS18,IF($AK18&gt;10,1.1*AS18,(1+$AK18/100)*AS18)))</f>
        <v>1.4194086191999999</v>
      </c>
      <c r="AU18" s="887">
        <f>IF($AK18="n/a",1.03*AT18,IF($AK18&lt;0,1.01*AT18,IF($AK18&gt;10,1.1*AT18,(1+$AK18/100)*AT18)))</f>
        <v>1.4946372760175999</v>
      </c>
      <c r="AV18" s="887">
        <f>IF($AK18="n/a",1.03*AU18,IF($AK18&lt;0,1.01*AU18,IF($AK18&gt;10,1.1*AU18,(1+$AK18/100)*AU18)))</f>
        <v>1.5738530516465326</v>
      </c>
      <c r="AW18" s="651">
        <f>SUM(AR18:AV18)</f>
        <v>7.111865346864132</v>
      </c>
      <c r="AX18" s="748">
        <f>AW18/I18*100</f>
        <v>9.5218440847022787</v>
      </c>
      <c r="AY18" s="935">
        <v>-7.0000000000000007E-2</v>
      </c>
      <c r="AZ18" s="873">
        <v>14.71</v>
      </c>
      <c r="BA18" s="873">
        <v>-22.71</v>
      </c>
      <c r="BB18" s="873">
        <v>-1.47</v>
      </c>
      <c r="BC18" s="873">
        <v>-6.79</v>
      </c>
      <c r="BE18" s="624">
        <v>1955</v>
      </c>
      <c r="BF18" s="899">
        <f>IF(BE18&gt;2008,0,IF(BE18&gt;2001,1,IF(BE18&gt;1990,2,IF(BE18&gt;1980,3,IF(BE18&gt;1973,4,IF(BE18&gt;1970,5,IF(BE18&gt;1960,6,IF(BE18&gt;1958,7,IF(BE18&gt;1953,8,9)))))))))</f>
        <v>8</v>
      </c>
      <c r="BG18" s="883">
        <v>5.0999999999999996</v>
      </c>
    </row>
    <row r="19" spans="1:59" ht="11.25" customHeight="1" x14ac:dyDescent="0.2">
      <c r="A19" s="864" t="s">
        <v>451</v>
      </c>
      <c r="B19" s="876" t="s">
        <v>452</v>
      </c>
      <c r="C19" s="933" t="s">
        <v>108</v>
      </c>
      <c r="D19" s="933" t="s">
        <v>4341</v>
      </c>
      <c r="E19" s="733">
        <v>27</v>
      </c>
      <c r="F19" s="1182">
        <v>117</v>
      </c>
      <c r="G19" s="1182" t="s">
        <v>106</v>
      </c>
      <c r="H19" s="1182" t="s">
        <v>106</v>
      </c>
      <c r="I19" s="866">
        <v>44.45</v>
      </c>
      <c r="J19" s="651">
        <f>(M19/I19)*100</f>
        <v>3.0596175478065244</v>
      </c>
      <c r="K19" s="885">
        <v>0.34</v>
      </c>
      <c r="L19" s="888">
        <v>4</v>
      </c>
      <c r="M19" s="642">
        <f>K19*L19</f>
        <v>1.36</v>
      </c>
      <c r="N19" s="871" t="s">
        <v>239</v>
      </c>
      <c r="O19" s="735">
        <v>0.32</v>
      </c>
      <c r="P19" s="862">
        <v>44103</v>
      </c>
      <c r="Q19" s="862">
        <v>44119</v>
      </c>
      <c r="R19" s="642">
        <f>(K19-O19)/O19*100</f>
        <v>6.2500000000000053</v>
      </c>
      <c r="S19" s="701">
        <f>IF(INDEX(Historical!$D$7:$D$1254,MATCH(B19,Historical!$B$7:$B$1278,0))=0,"n/a",(INDEX(Historical!$C$7:$C$1256,MATCH(B19,Historical!$B$7:$B$1278,0))/INDEX(Historical!$D$7:$D$1254,MATCH(B19,Historical!$B$7:$B$1278,0))-1)*100)</f>
        <v>31.182795698924725</v>
      </c>
      <c r="T19" s="701">
        <f>IF(INDEX(Historical!$F$7:$F$1247,MATCH(B19,Historical!$B$7:$B$1278,0))=0,"n/a",((INDEX(Historical!$C$7:$C$1256,MATCH(B19,Historical!$B$7:$B$1278,0))/INDEX(Historical!$F$7:$F$1247,MATCH(B19,Historical!$B$7:$B$1278,0)))^(1/3)-1)*100)</f>
        <v>18.671288229889061</v>
      </c>
      <c r="U19" s="701">
        <f>IF(INDEX(Historical!$H$7:$H$1247,MATCH(B19,Historical!$B$7:$B$1278,0))=0,"n/a",((INDEX(Historical!$C$7:$C$1256,MATCH(B19,Historical!$B$7:$B$1278,0))/INDEX(Historical!$H$7:$H$1247,MATCH(B19,Historical!$B$7:$B$1278,0)))^(1/5)-1)*100)</f>
        <v>13.950758688841036</v>
      </c>
      <c r="V19" s="701">
        <f>IF(INDEX(Historical!$O$7:$O$1247,MATCH(B19,Historical!$B$7:$B$1278,0))=0,"n/a",((INDEX(Historical!$C$7:$C$1256,MATCH(B19,Historical!$B$7:$B$1278,0))/INDEX(Historical!$O$7:$O$1247,MATCH(B19,Historical!$B$7:$B$1278,0)))^(1/10)-1)*100)</f>
        <v>10.611423629549632</v>
      </c>
      <c r="W19" s="702">
        <f>IF(OR(U19&lt;=0,U19="n/a",V19&lt;=0,V19="n/a"),"n/a",U19/V19)</f>
        <v>1.3146924650140588</v>
      </c>
      <c r="X19" s="703">
        <f>IF(OR(AJ19&lt;=0,AJ19="n/a",U19&lt;=0,U19="n/a"),"n/a",U19/AJ19)</f>
        <v>0.93629252945241859</v>
      </c>
      <c r="Y19" s="661"/>
      <c r="Z19" s="651">
        <f>IF(OR(AC19&lt;0.01,AC19="n/a"),"n/a",M19/AC19*100)</f>
        <v>45.333333333333336</v>
      </c>
      <c r="AA19" s="887">
        <f>IF(OR(AC19&lt;0.01,AC19="n/a"),"n/a",I19/AC19)</f>
        <v>14.816666666666668</v>
      </c>
      <c r="AB19" s="888">
        <v>12</v>
      </c>
      <c r="AC19" s="866">
        <v>3</v>
      </c>
      <c r="AD19" s="866">
        <v>2.12</v>
      </c>
      <c r="AE19" s="866">
        <v>4.5199999999999996</v>
      </c>
      <c r="AF19" s="866">
        <v>1.4</v>
      </c>
      <c r="AG19" s="866">
        <v>12.4</v>
      </c>
      <c r="AH19" s="866">
        <v>7.5</v>
      </c>
      <c r="AI19" s="866">
        <v>23.56</v>
      </c>
      <c r="AJ19" s="866">
        <v>14.899999999999999</v>
      </c>
      <c r="AK19" s="866">
        <v>7.0000000000000009</v>
      </c>
      <c r="AL19" s="879">
        <v>1480</v>
      </c>
      <c r="AM19" s="873">
        <v>0.1</v>
      </c>
      <c r="AN19" s="866">
        <v>0.03</v>
      </c>
      <c r="AO19" s="740">
        <f>IF(U19="n/a","n/a",IF(AA19&lt;0,"n/a",IF(AA19="n/a","n/a",J19+U19-AA19)))</f>
        <v>2.1937095699808911</v>
      </c>
      <c r="AP19" s="741">
        <f>IF(U19="n/a","n/a",J19+U19)</f>
        <v>17.010376236647559</v>
      </c>
      <c r="AQ19" s="889">
        <f>IF(OR(AC19&lt;0.01,AF19="n/a"),"n/a",(I19/SQRT(22.5*AC19*(I19/AF19))-1)*100)</f>
        <v>-3.9830261919317822</v>
      </c>
      <c r="AR19" s="651">
        <f>INDEX(Historical!$C$7:$C$1256,MATCH(B19,Historical!$B$7:$B$1278,0))*IF(AH19="n/a",1.03,IF(AH19&lt;0,1.01,IF(AH19&gt;10,1.1,(1+AH19/100))))</f>
        <v>1.3114999999999999</v>
      </c>
      <c r="AS19" s="887">
        <f>IF($AI19="n/a",1.03*AR19,IF($AI19&lt;0,1.01*AR19,IF($AI19&gt;10,1.1*AR19,(1+$AI19/100)*AR19)))</f>
        <v>1.44265</v>
      </c>
      <c r="AT19" s="887">
        <f>IF($AK19="n/a",1.03*AS19,IF($AK19&lt;0,1.01*AS19,IF($AK19&gt;10,1.1*AS19,(1+$AK19/100)*AS19)))</f>
        <v>1.5436355000000002</v>
      </c>
      <c r="AU19" s="887">
        <f>IF($AK19="n/a",1.03*AT19,IF($AK19&lt;0,1.01*AT19,IF($AK19&gt;10,1.1*AT19,(1+$AK19/100)*AT19)))</f>
        <v>1.6516899850000002</v>
      </c>
      <c r="AV19" s="887">
        <f>IF($AK19="n/a",1.03*AU19,IF($AK19&lt;0,1.01*AU19,IF($AK19&gt;10,1.1*AU19,(1+$AK19/100)*AU19)))</f>
        <v>1.7673082839500003</v>
      </c>
      <c r="AW19" s="651">
        <f>SUM(AR19:AV19)</f>
        <v>7.7167837689500001</v>
      </c>
      <c r="AX19" s="748">
        <f>AW19/I19*100</f>
        <v>17.360593405961755</v>
      </c>
      <c r="AY19" s="935">
        <v>1.41</v>
      </c>
      <c r="AZ19" s="873">
        <v>70.960000000000008</v>
      </c>
      <c r="BA19" s="873">
        <v>-30.5</v>
      </c>
      <c r="BB19" s="873">
        <v>1.67</v>
      </c>
      <c r="BC19" s="873">
        <v>4.01</v>
      </c>
      <c r="BE19" s="624">
        <v>1994</v>
      </c>
      <c r="BF19" s="899">
        <f>IF(BE19&gt;2008,0,IF(BE19&gt;2001,1,IF(BE19&gt;1990,2,IF(BE19&gt;1980,3,IF(BE19&gt;1973,4,IF(BE19&gt;1970,5,IF(BE19&gt;1960,6,IF(BE19&gt;1958,7,IF(BE19&gt;1953,8,9)))))))))</f>
        <v>2</v>
      </c>
      <c r="BG19" s="883">
        <v>1.4000000000000001</v>
      </c>
    </row>
    <row r="20" spans="1:59" ht="11.25" customHeight="1" x14ac:dyDescent="0.2">
      <c r="A20" s="864" t="s">
        <v>149</v>
      </c>
      <c r="B20" s="876" t="s">
        <v>150</v>
      </c>
      <c r="C20" s="933" t="s">
        <v>153</v>
      </c>
      <c r="D20" s="933" t="s">
        <v>4327</v>
      </c>
      <c r="E20" s="733">
        <v>48</v>
      </c>
      <c r="F20" s="1182">
        <v>39</v>
      </c>
      <c r="G20" s="1182" t="s">
        <v>37</v>
      </c>
      <c r="H20" s="1182" t="s">
        <v>37</v>
      </c>
      <c r="I20" s="866">
        <v>231.13</v>
      </c>
      <c r="J20" s="651">
        <f>(M20/I20)*100</f>
        <v>1.3671959503309827</v>
      </c>
      <c r="K20" s="878">
        <v>0.79</v>
      </c>
      <c r="L20" s="888">
        <v>4</v>
      </c>
      <c r="M20" s="642">
        <f>K20*L20</f>
        <v>3.16</v>
      </c>
      <c r="N20" s="871" t="s">
        <v>151</v>
      </c>
      <c r="O20" s="734">
        <v>0.77</v>
      </c>
      <c r="P20" s="619">
        <v>43807</v>
      </c>
      <c r="Q20" s="619">
        <v>43830</v>
      </c>
      <c r="R20" s="642">
        <f>(K20-O20)/O20*100</f>
        <v>2.5974025974025996</v>
      </c>
      <c r="S20" s="701">
        <f>IF(INDEX(Historical!$D$7:$D$1254,MATCH(B20,Historical!$B$7:$B$1278,0))=0,"n/a",(INDEX(Historical!$C$7:$C$1256,MATCH(B20,Historical!$B$7:$B$1278,0))/INDEX(Historical!$D$7:$D$1254,MATCH(B20,Historical!$B$7:$B$1278,0))-1)*100)</f>
        <v>2.6490066225165476</v>
      </c>
      <c r="T20" s="701">
        <f>IF(INDEX(Historical!$F$7:$F$1247,MATCH(B20,Historical!$B$7:$B$1278,0))=0,"n/a",((INDEX(Historical!$C$7:$C$1256,MATCH(B20,Historical!$B$7:$B$1278,0))/INDEX(Historical!$F$7:$F$1247,MATCH(B20,Historical!$B$7:$B$1278,0)))^(1/3)-1)*100)</f>
        <v>4.5837317697531965</v>
      </c>
      <c r="U20" s="701">
        <f>IF(INDEX(Historical!$H$7:$H$1247,MATCH(B20,Historical!$B$7:$B$1278,0))=0,"n/a",((INDEX(Historical!$C$7:$C$1256,MATCH(B20,Historical!$B$7:$B$1278,0))/INDEX(Historical!$H$7:$H$1247,MATCH(B20,Historical!$B$7:$B$1278,0)))^(1/5)-1)*100)</f>
        <v>6.7620325308412221</v>
      </c>
      <c r="V20" s="701">
        <f>IF(INDEX(Historical!$O$7:$O$1247,MATCH(B20,Historical!$B$7:$B$1278,0))=0,"n/a",((INDEX(Historical!$C$7:$C$1256,MATCH(B20,Historical!$B$7:$B$1278,0))/INDEX(Historical!$O$7:$O$1247,MATCH(B20,Historical!$B$7:$B$1278,0)))^(1/10)-1)*100)</f>
        <v>8.912763124201394</v>
      </c>
      <c r="W20" s="702">
        <f>IF(OR(U20&lt;=0,U20="n/a",V20&lt;=0,V20="n/a"),"n/a",U20/V20)</f>
        <v>0.75869092857184139</v>
      </c>
      <c r="X20" s="703" t="str">
        <f>IF(OR(AJ20&lt;=0,AJ20="n/a",U20&lt;=0,U20="n/a"),"n/a",U20/AJ20)</f>
        <v>n/a</v>
      </c>
      <c r="Y20" s="877" t="s">
        <v>152</v>
      </c>
      <c r="Z20" s="651">
        <f>IF(OR(AC20&lt;0.01,AC20="n/a"),"n/a",M20/AC20*100)</f>
        <v>111.26760563380283</v>
      </c>
      <c r="AA20" s="887">
        <f>IF(OR(AC20&lt;0.01,AC20="n/a"),"n/a",I20/AC20)</f>
        <v>81.383802816901408</v>
      </c>
      <c r="AB20" s="888">
        <v>9</v>
      </c>
      <c r="AC20" s="866">
        <v>2.84</v>
      </c>
      <c r="AD20" s="866">
        <v>12.72</v>
      </c>
      <c r="AE20" s="866">
        <v>3.97</v>
      </c>
      <c r="AF20" s="866">
        <v>2.72</v>
      </c>
      <c r="AG20" s="866">
        <v>3.5999999999999996</v>
      </c>
      <c r="AH20" s="866">
        <v>24.4</v>
      </c>
      <c r="AI20" s="866">
        <v>26.25</v>
      </c>
      <c r="AJ20" s="866">
        <v>-8.9</v>
      </c>
      <c r="AK20" s="866">
        <v>6.4</v>
      </c>
      <c r="AL20" s="879">
        <v>67220</v>
      </c>
      <c r="AM20" s="873">
        <v>0.1</v>
      </c>
      <c r="AN20" s="866">
        <v>0.78</v>
      </c>
      <c r="AO20" s="740">
        <f>IF(U20="n/a","n/a",IF(AA20&lt;0,"n/a",IF(AA20="n/a","n/a",J20+U20-AA20)))</f>
        <v>-73.254574335729203</v>
      </c>
      <c r="AP20" s="741">
        <f>IF(U20="n/a","n/a",J20+U20)</f>
        <v>8.1292284811722055</v>
      </c>
      <c r="AQ20" s="889">
        <f>IF(OR(AC20&lt;0.01,AF20="n/a"),"n/a",(I20/SQRT(22.5*AC20*(I20/AF20))-1)*100)</f>
        <v>213.66219880769242</v>
      </c>
      <c r="AR20" s="651">
        <f>INDEX(Historical!$C$7:$C$1256,MATCH(B20,Historical!$B$7:$B$1278,0))*IF(AH20="n/a",1.03,IF(AH20&lt;0,1.01,IF(AH20&gt;10,1.1,(1+AH20/100))))</f>
        <v>3.4100000000000006</v>
      </c>
      <c r="AS20" s="887">
        <f>IF($AI20="n/a",1.03*AR20,IF($AI20&lt;0,1.01*AR20,IF($AI20&gt;10,1.1*AR20,(1+$AI20/100)*AR20)))</f>
        <v>3.7510000000000008</v>
      </c>
      <c r="AT20" s="887">
        <f>IF($AK20="n/a",1.03*AS20,IF($AK20&lt;0,1.01*AS20,IF($AK20&gt;10,1.1*AS20,(1+$AK20/100)*AS20)))</f>
        <v>3.9910640000000011</v>
      </c>
      <c r="AU20" s="887">
        <f>IF($AK20="n/a",1.03*AT20,IF($AK20&lt;0,1.01*AT20,IF($AK20&gt;10,1.1*AT20,(1+$AK20/100)*AT20)))</f>
        <v>4.2464920960000017</v>
      </c>
      <c r="AV20" s="887">
        <f>IF($AK20="n/a",1.03*AU20,IF($AK20&lt;0,1.01*AU20,IF($AK20&gt;10,1.1*AU20,(1+$AK20/100)*AU20)))</f>
        <v>4.5182675901440019</v>
      </c>
      <c r="AW20" s="651">
        <f>SUM(AR20:AV20)</f>
        <v>19.916823686144006</v>
      </c>
      <c r="AX20" s="748">
        <f>AW20/I20*100</f>
        <v>8.6171521161874285</v>
      </c>
      <c r="AY20" s="935">
        <v>0.85</v>
      </c>
      <c r="AZ20" s="873">
        <v>16.88</v>
      </c>
      <c r="BA20" s="873">
        <v>-19.39</v>
      </c>
      <c r="BB20" s="873">
        <v>-2.37</v>
      </c>
      <c r="BC20" s="873">
        <v>-6.8199999999999994</v>
      </c>
      <c r="BE20" s="624">
        <v>1973</v>
      </c>
      <c r="BF20" s="899">
        <f>IF(BE20&gt;2008,0,IF(BE20&gt;2001,1,IF(BE20&gt;1990,2,IF(BE20&gt;1980,3,IF(BE20&gt;1973,4,IF(BE20&gt;1970,5,IF(BE20&gt;1960,6,IF(BE20&gt;1958,7,IF(BE20&gt;1953,8,9)))))))))</f>
        <v>5</v>
      </c>
      <c r="BG20" s="883">
        <v>1.5</v>
      </c>
    </row>
    <row r="21" spans="1:59" ht="11.25" customHeight="1" x14ac:dyDescent="0.2">
      <c r="A21" s="864" t="s">
        <v>237</v>
      </c>
      <c r="B21" s="876" t="s">
        <v>238</v>
      </c>
      <c r="C21" s="933" t="s">
        <v>108</v>
      </c>
      <c r="D21" s="933" t="s">
        <v>4337</v>
      </c>
      <c r="E21" s="733">
        <v>40</v>
      </c>
      <c r="F21" s="1182">
        <v>64</v>
      </c>
      <c r="G21" s="1182" t="s">
        <v>37</v>
      </c>
      <c r="H21" s="1182" t="s">
        <v>115</v>
      </c>
      <c r="I21" s="866">
        <v>18.75</v>
      </c>
      <c r="J21" s="651">
        <f>(M21/I21)*100</f>
        <v>5.7600000000000007</v>
      </c>
      <c r="K21" s="878">
        <v>0.27</v>
      </c>
      <c r="L21" s="888">
        <v>4</v>
      </c>
      <c r="M21" s="642">
        <f>K21*L21</f>
        <v>1.08</v>
      </c>
      <c r="N21" s="871" t="s">
        <v>127</v>
      </c>
      <c r="O21" s="734">
        <v>0.26</v>
      </c>
      <c r="P21" s="619">
        <v>43828</v>
      </c>
      <c r="Q21" s="619">
        <v>43839</v>
      </c>
      <c r="R21" s="642">
        <f>(K21-O21)/O21*100</f>
        <v>3.8461538461538494</v>
      </c>
      <c r="S21" s="701">
        <f>IF(INDEX(Historical!$D$7:$D$1254,MATCH(B21,Historical!$B$7:$B$1278,0))=0,"n/a",(INDEX(Historical!$C$7:$C$1256,MATCH(B21,Historical!$B$7:$B$1278,0))/INDEX(Historical!$D$7:$D$1254,MATCH(B21,Historical!$B$7:$B$1278,0))-1)*100)</f>
        <v>13.043478260869556</v>
      </c>
      <c r="T21" s="701">
        <f>IF(INDEX(Historical!$F$7:$F$1247,MATCH(B21,Historical!$B$7:$B$1278,0))=0,"n/a",((INDEX(Historical!$C$7:$C$1256,MATCH(B21,Historical!$B$7:$B$1278,0))/INDEX(Historical!$F$7:$F$1247,MATCH(B21,Historical!$B$7:$B$1278,0)))^(1/3)-1)*100)</f>
        <v>13.040381433805571</v>
      </c>
      <c r="U21" s="701">
        <f>IF(INDEX(Historical!$H$7:$H$1247,MATCH(B21,Historical!$B$7:$B$1278,0))=0,"n/a",((INDEX(Historical!$C$7:$C$1256,MATCH(B21,Historical!$B$7:$B$1278,0))/INDEX(Historical!$H$7:$H$1247,MATCH(B21,Historical!$B$7:$B$1278,0)))^(1/5)-1)*100)</f>
        <v>16.723531932969316</v>
      </c>
      <c r="V21" s="701">
        <f>IF(INDEX(Historical!$O$7:$O$1247,MATCH(B21,Historical!$B$7:$B$1278,0))=0,"n/a",((INDEX(Historical!$C$7:$C$1256,MATCH(B21,Historical!$B$7:$B$1278,0))/INDEX(Historical!$O$7:$O$1247,MATCH(B21,Historical!$B$7:$B$1278,0)))^(1/10)-1)*100)</f>
        <v>14.021704985878225</v>
      </c>
      <c r="W21" s="702">
        <f>IF(OR(U21&lt;=0,U21="n/a",V21&lt;=0,V21="n/a"),"n/a",U21/V21)</f>
        <v>1.1926889026557184</v>
      </c>
      <c r="X21" s="703" t="str">
        <f>IF(OR(AJ21&lt;=0,AJ21="n/a",U21&lt;=0,U21="n/a"),"n/a",U21/AJ21)</f>
        <v>n/a</v>
      </c>
      <c r="Y21" s="661"/>
      <c r="Z21" s="651">
        <f>IF(OR(AC21&lt;0.01,AC21="n/a"),"n/a",M21/AC21*100)</f>
        <v>52.682926829268304</v>
      </c>
      <c r="AA21" s="887">
        <f>IF(OR(AC21&lt;0.01,AC21="n/a"),"n/a",I21/AC21)</f>
        <v>9.1463414634146343</v>
      </c>
      <c r="AB21" s="888">
        <v>9</v>
      </c>
      <c r="AC21" s="866">
        <v>2.0499999999999998</v>
      </c>
      <c r="AD21" s="866" t="s">
        <v>136</v>
      </c>
      <c r="AE21" s="866">
        <v>1.72</v>
      </c>
      <c r="AF21" s="866">
        <v>0.91</v>
      </c>
      <c r="AG21" s="866">
        <v>10.100000000000001</v>
      </c>
      <c r="AH21" s="866">
        <v>-26.3</v>
      </c>
      <c r="AI21" s="866">
        <v>8.86</v>
      </c>
      <c r="AJ21" s="866">
        <v>-9.1</v>
      </c>
      <c r="AK21" s="866">
        <v>-5.29</v>
      </c>
      <c r="AL21" s="879">
        <v>9270</v>
      </c>
      <c r="AM21" s="873">
        <v>0.1</v>
      </c>
      <c r="AN21" s="866">
        <v>0.14000000000000001</v>
      </c>
      <c r="AO21" s="740">
        <f>IF(U21="n/a","n/a",IF(AA21&lt;0,"n/a",IF(AA21="n/a","n/a",J21+U21-AA21)))</f>
        <v>13.337190469554683</v>
      </c>
      <c r="AP21" s="741">
        <f>IF(U21="n/a","n/a",J21+U21)</f>
        <v>22.483531932969317</v>
      </c>
      <c r="AQ21" s="889">
        <f>IF(OR(AC21&lt;0.01,AF21="n/a"),"n/a",(I21/SQRT(22.5*AC21*(I21/AF21))-1)*100)</f>
        <v>-39.179057949831794</v>
      </c>
      <c r="AR21" s="651">
        <f>INDEX(Historical!$C$7:$C$1256,MATCH(B21,Historical!$B$7:$B$1278,0))*IF(AH21="n/a",1.03,IF(AH21&lt;0,1.01,IF(AH21&gt;10,1.1,(1+AH21/100))))</f>
        <v>1.0504</v>
      </c>
      <c r="AS21" s="887">
        <f>IF($AI21="n/a",1.03*AR21,IF($AI21&lt;0,1.01*AR21,IF($AI21&gt;10,1.1*AR21,(1+$AI21/100)*AR21)))</f>
        <v>1.1434654399999999</v>
      </c>
      <c r="AT21" s="887">
        <f>IF($AK21="n/a",1.03*AS21,IF($AK21&lt;0,1.01*AS21,IF($AK21&gt;10,1.1*AS21,(1+$AK21/100)*AS21)))</f>
        <v>1.1549000943999999</v>
      </c>
      <c r="AU21" s="887">
        <f>IF($AK21="n/a",1.03*AT21,IF($AK21&lt;0,1.01*AT21,IF($AK21&gt;10,1.1*AT21,(1+$AK21/100)*AT21)))</f>
        <v>1.1664490953439999</v>
      </c>
      <c r="AV21" s="887">
        <f>IF($AK21="n/a",1.03*AU21,IF($AK21&lt;0,1.01*AU21,IF($AK21&gt;10,1.1*AU21,(1+$AK21/100)*AU21)))</f>
        <v>1.1781135862974399</v>
      </c>
      <c r="AW21" s="651">
        <f>SUM(AR21:AV21)</f>
        <v>5.6933282160414391</v>
      </c>
      <c r="AX21" s="748">
        <f>AW21/I21*100</f>
        <v>30.364417152221009</v>
      </c>
      <c r="AY21" s="935">
        <v>1.21</v>
      </c>
      <c r="AZ21" s="873">
        <v>25.75</v>
      </c>
      <c r="BA21" s="873">
        <v>-35.94</v>
      </c>
      <c r="BB21" s="873">
        <v>-11.65</v>
      </c>
      <c r="BC21" s="873">
        <v>-9.93</v>
      </c>
      <c r="BE21" s="624">
        <v>1981</v>
      </c>
      <c r="BF21" s="899">
        <f>IF(BE21&gt;2008,0,IF(BE21&gt;2001,1,IF(BE21&gt;1990,2,IF(BE21&gt;1980,3,IF(BE21&gt;1973,4,IF(BE21&gt;1970,5,IF(BE21&gt;1960,6,IF(BE21&gt;1958,7,IF(BE21&gt;1953,8,9)))))))))</f>
        <v>3</v>
      </c>
      <c r="BG21" s="883">
        <v>6.8000000000000007</v>
      </c>
    </row>
    <row r="22" spans="1:59" ht="11.25" customHeight="1" x14ac:dyDescent="0.2">
      <c r="A22" s="872" t="s">
        <v>161</v>
      </c>
      <c r="B22" s="876" t="s">
        <v>162</v>
      </c>
      <c r="C22" s="933" t="s">
        <v>128</v>
      </c>
      <c r="D22" s="933" t="s">
        <v>4349</v>
      </c>
      <c r="E22" s="733">
        <v>36</v>
      </c>
      <c r="F22" s="1182">
        <v>75</v>
      </c>
      <c r="G22" s="1182" t="s">
        <v>115</v>
      </c>
      <c r="H22" s="1182" t="s">
        <v>115</v>
      </c>
      <c r="I22" s="866">
        <v>69.709999999999994</v>
      </c>
      <c r="J22" s="651">
        <f>(M22/I22)*100</f>
        <v>1.0001434514416871</v>
      </c>
      <c r="K22" s="878">
        <v>0.17430000000000001</v>
      </c>
      <c r="L22" s="888">
        <v>4</v>
      </c>
      <c r="M22" s="642">
        <f>K22*L22</f>
        <v>0.69720000000000004</v>
      </c>
      <c r="N22" s="871" t="s">
        <v>163</v>
      </c>
      <c r="O22" s="734">
        <v>0.16600000000000001</v>
      </c>
      <c r="P22" s="619">
        <v>43802</v>
      </c>
      <c r="Q22" s="619">
        <v>43831</v>
      </c>
      <c r="R22" s="642">
        <f>(K22-O22)/O22*100</f>
        <v>5.0000000000000009</v>
      </c>
      <c r="S22" s="701">
        <f>IF(INDEX(Historical!$D$7:$D$1254,MATCH(B22,Historical!$B$7:$B$1278,0))=0,"n/a",(INDEX(Historical!$C$7:$C$1256,MATCH(B22,Historical!$B$7:$B$1278,0))/INDEX(Historical!$D$7:$D$1254,MATCH(B22,Historical!$B$7:$B$1278,0))-1)*100)</f>
        <v>5.0632911392405111</v>
      </c>
      <c r="T22" s="701">
        <f>IF(INDEX(Historical!$F$7:$F$1247,MATCH(B22,Historical!$B$7:$B$1278,0))=0,"n/a",((INDEX(Historical!$C$7:$C$1256,MATCH(B22,Historical!$B$7:$B$1278,0))/INDEX(Historical!$F$7:$F$1247,MATCH(B22,Historical!$B$7:$B$1278,0)))^(1/3)-1)*100)</f>
        <v>6.8701436680861372</v>
      </c>
      <c r="U22" s="701">
        <f>IF(INDEX(Historical!$H$7:$H$1247,MATCH(B22,Historical!$B$7:$B$1278,0))=0,"n/a",((INDEX(Historical!$C$7:$C$1256,MATCH(B22,Historical!$B$7:$B$1278,0))/INDEX(Historical!$H$7:$H$1247,MATCH(B22,Historical!$B$7:$B$1278,0)))^(1/5)-1)*100)</f>
        <v>7.0644317120605482</v>
      </c>
      <c r="V22" s="701">
        <f>IF(INDEX(Historical!$O$7:$O$1247,MATCH(B22,Historical!$B$7:$B$1278,0))=0,"n/a",((INDEX(Historical!$C$7:$C$1256,MATCH(B22,Historical!$B$7:$B$1278,0))/INDEX(Historical!$O$7:$O$1247,MATCH(B22,Historical!$B$7:$B$1278,0)))^(1/10)-1)*100)</f>
        <v>8.0314364271328653</v>
      </c>
      <c r="W22" s="702">
        <f>IF(OR(U22&lt;=0,U22="n/a",V22&lt;=0,V22="n/a"),"n/a",U22/V22)</f>
        <v>0.87959753851683953</v>
      </c>
      <c r="X22" s="703">
        <f>IF(OR(AJ22&lt;=0,AJ22="n/a",U22&lt;=0,U22="n/a"),"n/a",U22/AJ22)</f>
        <v>1.1774052853434247</v>
      </c>
      <c r="Y22" s="902"/>
      <c r="Z22" s="651">
        <f>IF(OR(AC22&lt;0.01,AC22="n/a"),"n/a",M22/AC22*100)</f>
        <v>34.68656716417911</v>
      </c>
      <c r="AA22" s="887">
        <f>IF(OR(AC22&lt;0.01,AC22="n/a"),"n/a",I22/AC22)</f>
        <v>34.681592039800996</v>
      </c>
      <c r="AB22" s="888">
        <v>4</v>
      </c>
      <c r="AC22" s="866">
        <v>2.0099999999999998</v>
      </c>
      <c r="AD22" s="866">
        <v>5.07</v>
      </c>
      <c r="AE22" s="866">
        <v>9.7100000000000009</v>
      </c>
      <c r="AF22" s="866">
        <v>15.53</v>
      </c>
      <c r="AG22" s="866">
        <v>47.8</v>
      </c>
      <c r="AH22" s="866">
        <v>15.9</v>
      </c>
      <c r="AI22" s="866">
        <v>-0.9900000000000001</v>
      </c>
      <c r="AJ22" s="866">
        <v>6</v>
      </c>
      <c r="AK22" s="866">
        <v>6.8500000000000005</v>
      </c>
      <c r="AL22" s="879">
        <v>32520.000000000004</v>
      </c>
      <c r="AM22" s="873">
        <v>0.4</v>
      </c>
      <c r="AN22" s="866">
        <v>1.26</v>
      </c>
      <c r="AO22" s="740">
        <f>IF(U22="n/a","n/a",IF(AA22&lt;0,"n/a",IF(AA22="n/a","n/a",J22+U22-AA22)))</f>
        <v>-26.617016876298763</v>
      </c>
      <c r="AP22" s="741">
        <f>IF(U22="n/a","n/a",J22+U22)</f>
        <v>8.0645751635022354</v>
      </c>
      <c r="AQ22" s="889">
        <f>IF(OR(AC22&lt;0.01,AF22="n/a"),"n/a",(I22/SQRT(22.5*AC22*(I22/AF22))-1)*100)</f>
        <v>389.2648109962127</v>
      </c>
      <c r="AR22" s="651">
        <f>INDEX(Historical!$C$7:$C$1256,MATCH(B22,Historical!$B$7:$B$1278,0))*IF(AH22="n/a",1.03,IF(AH22&lt;0,1.01,IF(AH22&gt;10,1.1,(1+AH22/100))))</f>
        <v>0.73040000000000005</v>
      </c>
      <c r="AS22" s="887">
        <f>IF($AI22="n/a",1.03*AR22,IF($AI22&lt;0,1.01*AR22,IF($AI22&gt;10,1.1*AR22,(1+$AI22/100)*AR22)))</f>
        <v>0.73770400000000003</v>
      </c>
      <c r="AT22" s="887">
        <f>IF($AK22="n/a",1.03*AS22,IF($AK22&lt;0,1.01*AS22,IF($AK22&gt;10,1.1*AS22,(1+$AK22/100)*AS22)))</f>
        <v>0.788236724</v>
      </c>
      <c r="AU22" s="887">
        <f>IF($AK22="n/a",1.03*AT22,IF($AK22&lt;0,1.01*AT22,IF($AK22&gt;10,1.1*AT22,(1+$AK22/100)*AT22)))</f>
        <v>0.84223093959399997</v>
      </c>
      <c r="AV22" s="887">
        <f>IF($AK22="n/a",1.03*AU22,IF($AK22&lt;0,1.01*AU22,IF($AK22&gt;10,1.1*AU22,(1+$AK22/100)*AU22)))</f>
        <v>0.89992375895618892</v>
      </c>
      <c r="AW22" s="651">
        <f>SUM(AR22:AV22)</f>
        <v>3.9984954225501887</v>
      </c>
      <c r="AX22" s="748">
        <f>AW22/I22*100</f>
        <v>5.7358993294365073</v>
      </c>
      <c r="AY22" s="935">
        <v>0.7</v>
      </c>
      <c r="AZ22" s="873">
        <v>56.02</v>
      </c>
      <c r="BA22" s="873">
        <v>-16.41</v>
      </c>
      <c r="BB22" s="873">
        <v>-7.9699999999999989</v>
      </c>
      <c r="BC22" s="873">
        <v>3.35</v>
      </c>
      <c r="BE22" s="624">
        <v>1985</v>
      </c>
      <c r="BF22" s="899">
        <f>IF(BE22&gt;2008,0,IF(BE22&gt;2001,1,IF(BE22&gt;1990,2,IF(BE22&gt;1980,3,IF(BE22&gt;1973,4,IF(BE22&gt;1970,5,IF(BE22&gt;1960,6,IF(BE22&gt;1958,7,IF(BE22&gt;1953,8,9)))))))))</f>
        <v>3</v>
      </c>
      <c r="BG22" s="883">
        <v>16.8</v>
      </c>
    </row>
    <row r="23" spans="1:59" ht="11.25" customHeight="1" x14ac:dyDescent="0.2">
      <c r="A23" s="864" t="s">
        <v>156</v>
      </c>
      <c r="B23" s="876" t="s">
        <v>157</v>
      </c>
      <c r="C23" s="933" t="s">
        <v>131</v>
      </c>
      <c r="D23" s="933" t="s">
        <v>4331</v>
      </c>
      <c r="E23" s="733">
        <v>50</v>
      </c>
      <c r="F23" s="1182">
        <v>31</v>
      </c>
      <c r="G23" s="1182" t="s">
        <v>37</v>
      </c>
      <c r="H23" s="1182" t="s">
        <v>37</v>
      </c>
      <c r="I23" s="866">
        <v>56.66</v>
      </c>
      <c r="J23" s="651">
        <f>(M23/I23)*100</f>
        <v>3.9887045534768797</v>
      </c>
      <c r="K23" s="878">
        <v>0.56499999999999995</v>
      </c>
      <c r="L23" s="888">
        <v>4</v>
      </c>
      <c r="M23" s="642">
        <f>K23*L23</f>
        <v>2.2599999999999998</v>
      </c>
      <c r="N23" s="871" t="s">
        <v>119</v>
      </c>
      <c r="O23" s="734">
        <v>0.53500000000000003</v>
      </c>
      <c r="P23" s="862">
        <v>44151</v>
      </c>
      <c r="Q23" s="862">
        <v>44166</v>
      </c>
      <c r="R23" s="642">
        <f>(K23-O23)/O23*100</f>
        <v>5.6074766355140024</v>
      </c>
      <c r="S23" s="701">
        <f>IF(INDEX(Historical!$D$7:$D$1254,MATCH(B23,Historical!$B$7:$B$1278,0))=0,"n/a",(INDEX(Historical!$C$7:$C$1256,MATCH(B23,Historical!$B$7:$B$1278,0))/INDEX(Historical!$D$7:$D$1254,MATCH(B23,Historical!$B$7:$B$1278,0))-1)*100)</f>
        <v>6.2176165803108807</v>
      </c>
      <c r="T23" s="701">
        <f>IF(INDEX(Historical!$F$7:$F$1247,MATCH(B23,Historical!$B$7:$B$1278,0))=0,"n/a",((INDEX(Historical!$C$7:$C$1256,MATCH(B23,Historical!$B$7:$B$1278,0))/INDEX(Historical!$F$7:$F$1247,MATCH(B23,Historical!$B$7:$B$1278,0)))^(1/3)-1)*100)</f>
        <v>6.8599237059249418</v>
      </c>
      <c r="U23" s="701">
        <f>IF(INDEX(Historical!$H$7:$H$1247,MATCH(B23,Historical!$B$7:$B$1278,0))=0,"n/a",((INDEX(Historical!$C$7:$C$1256,MATCH(B23,Historical!$B$7:$B$1278,0))/INDEX(Historical!$H$7:$H$1247,MATCH(B23,Historical!$B$7:$B$1278,0)))^(1/5)-1)*100)</f>
        <v>5.6150605941585052</v>
      </c>
      <c r="V23" s="701">
        <f>IF(INDEX(Historical!$O$7:$O$1247,MATCH(B23,Historical!$B$7:$B$1278,0))=0,"n/a",((INDEX(Historical!$C$7:$C$1256,MATCH(B23,Historical!$B$7:$B$1278,0))/INDEX(Historical!$O$7:$O$1247,MATCH(B23,Historical!$B$7:$B$1278,0)))^(1/10)-1)*100)</f>
        <v>3.7400735743586822</v>
      </c>
      <c r="W23" s="702">
        <f>IF(OR(U23&lt;=0,U23="n/a",V23&lt;=0,V23="n/a"),"n/a",U23/V23)</f>
        <v>1.5013235655721908</v>
      </c>
      <c r="X23" s="703">
        <f>IF(OR(AJ23&lt;=0,AJ23="n/a",U23&lt;=0,U23="n/a"),"n/a",U23/AJ23)</f>
        <v>2.5523002700720481</v>
      </c>
      <c r="Y23" s="876"/>
      <c r="Z23" s="651">
        <f>IF(OR(AC23&lt;0.01,AC23="n/a"),"n/a",M23/AC23*100)</f>
        <v>71.518987341772146</v>
      </c>
      <c r="AA23" s="887">
        <f>IF(OR(AC23&lt;0.01,AC23="n/a"),"n/a",I23/AC23)</f>
        <v>17.930379746835442</v>
      </c>
      <c r="AB23" s="888">
        <v>12</v>
      </c>
      <c r="AC23" s="866">
        <v>3.16</v>
      </c>
      <c r="AD23" s="866">
        <v>3.83</v>
      </c>
      <c r="AE23" s="866">
        <v>2.12</v>
      </c>
      <c r="AF23" s="866">
        <v>1.41</v>
      </c>
      <c r="AG23" s="866">
        <v>8</v>
      </c>
      <c r="AH23" s="866">
        <v>-31.4</v>
      </c>
      <c r="AI23" s="866">
        <v>8.0500000000000007</v>
      </c>
      <c r="AJ23" s="866">
        <v>2.1999999999999997</v>
      </c>
      <c r="AK23" s="866">
        <v>4.6899999999999995</v>
      </c>
      <c r="AL23" s="879">
        <v>3540</v>
      </c>
      <c r="AM23" s="873">
        <v>0.4</v>
      </c>
      <c r="AN23" s="866">
        <v>1.41</v>
      </c>
      <c r="AO23" s="740">
        <f>IF(U23="n/a","n/a",IF(AA23&lt;0,"n/a",IF(AA23="n/a","n/a",J23+U23-AA23)))</f>
        <v>-8.326614599200056</v>
      </c>
      <c r="AP23" s="741">
        <f>IF(U23="n/a","n/a",J23+U23)</f>
        <v>9.6037651476353858</v>
      </c>
      <c r="AQ23" s="889">
        <f>IF(OR(AC23&lt;0.01,AF23="n/a"),"n/a",(I23/SQRT(22.5*AC23*(I23/AF23))-1)*100)</f>
        <v>6.0017514384402837</v>
      </c>
      <c r="AR23" s="651">
        <f>INDEX(Historical!$C$7:$C$1256,MATCH(B23,Historical!$B$7:$B$1278,0))*IF(AH23="n/a",1.03,IF(AH23&lt;0,1.01,IF(AH23&gt;10,1.1,(1+AH23/100))))</f>
        <v>2.0705</v>
      </c>
      <c r="AS23" s="887">
        <f>IF($AI23="n/a",1.03*AR23,IF($AI23&lt;0,1.01*AR23,IF($AI23&gt;10,1.1*AR23,(1+$AI23/100)*AR23)))</f>
        <v>2.2371752499999999</v>
      </c>
      <c r="AT23" s="887">
        <f>IF($AK23="n/a",1.03*AS23,IF($AK23&lt;0,1.01*AS23,IF($AK23&gt;10,1.1*AS23,(1+$AK23/100)*AS23)))</f>
        <v>2.3420987692249997</v>
      </c>
      <c r="AU23" s="887">
        <f>IF($AK23="n/a",1.03*AT23,IF($AK23&lt;0,1.01*AT23,IF($AK23&gt;10,1.1*AT23,(1+$AK23/100)*AT23)))</f>
        <v>2.4519432015016522</v>
      </c>
      <c r="AV23" s="887">
        <f>IF($AK23="n/a",1.03*AU23,IF($AK23&lt;0,1.01*AU23,IF($AK23&gt;10,1.1*AU23,(1+$AK23/100)*AU23)))</f>
        <v>2.5669393376520797</v>
      </c>
      <c r="AW23" s="651">
        <f>SUM(AR23:AV23)</f>
        <v>11.668656558378732</v>
      </c>
      <c r="AX23" s="748">
        <f>AW23/I23*100</f>
        <v>20.594169711222612</v>
      </c>
      <c r="AY23" s="935">
        <v>0.25</v>
      </c>
      <c r="AZ23" s="873">
        <v>17.87</v>
      </c>
      <c r="BA23" s="873">
        <v>-34.96</v>
      </c>
      <c r="BB23" s="873">
        <v>1.21</v>
      </c>
      <c r="BC23" s="873">
        <v>-9.99</v>
      </c>
      <c r="BE23" s="624">
        <v>1972</v>
      </c>
      <c r="BF23" s="899">
        <f>IF(BE23&gt;2008,0,IF(BE23&gt;2001,1,IF(BE23&gt;1990,2,IF(BE23&gt;1980,3,IF(BE23&gt;1973,4,IF(BE23&gt;1970,5,IF(BE23&gt;1960,6,IF(BE23&gt;1958,7,IF(BE23&gt;1953,8,9)))))))))</f>
        <v>5</v>
      </c>
      <c r="BG23" s="883">
        <v>2.6</v>
      </c>
    </row>
    <row r="24" spans="1:59" ht="11.25" customHeight="1" x14ac:dyDescent="0.2">
      <c r="A24" s="864" t="s">
        <v>146</v>
      </c>
      <c r="B24" s="876" t="s">
        <v>147</v>
      </c>
      <c r="C24" s="933" t="s">
        <v>4196</v>
      </c>
      <c r="D24" s="933" t="s">
        <v>4340</v>
      </c>
      <c r="E24" s="733">
        <v>28</v>
      </c>
      <c r="F24" s="1182">
        <v>106</v>
      </c>
      <c r="G24" s="1182" t="s">
        <v>37</v>
      </c>
      <c r="H24" s="1182" t="s">
        <v>115</v>
      </c>
      <c r="I24" s="866">
        <v>73.34</v>
      </c>
      <c r="J24" s="651">
        <f>(M24/I24)*100</f>
        <v>0.98172893373329684</v>
      </c>
      <c r="K24" s="885">
        <v>0.18</v>
      </c>
      <c r="L24" s="888">
        <v>4</v>
      </c>
      <c r="M24" s="642">
        <f>K24*L24</f>
        <v>0.72</v>
      </c>
      <c r="N24" s="871" t="s">
        <v>148</v>
      </c>
      <c r="O24" s="735">
        <v>0.17</v>
      </c>
      <c r="P24" s="862">
        <v>44070</v>
      </c>
      <c r="Q24" s="862">
        <v>44085</v>
      </c>
      <c r="R24" s="642">
        <f>(K24-O24)/O24*100</f>
        <v>5.8823529411764595</v>
      </c>
      <c r="S24" s="701">
        <f>IF(INDEX(Historical!$D$7:$D$1254,MATCH(B24,Historical!$B$7:$B$1278,0))=0,"n/a",(INDEX(Historical!$C$7:$C$1256,MATCH(B24,Historical!$B$7:$B$1278,0))/INDEX(Historical!$D$7:$D$1254,MATCH(B24,Historical!$B$7:$B$1278,0))-1)*100)</f>
        <v>14.285714285714279</v>
      </c>
      <c r="T24" s="701">
        <f>IF(INDEX(Historical!$F$7:$F$1247,MATCH(B24,Historical!$B$7:$B$1278,0))=0,"n/a",((INDEX(Historical!$C$7:$C$1256,MATCH(B24,Historical!$B$7:$B$1278,0))/INDEX(Historical!$F$7:$F$1247,MATCH(B24,Historical!$B$7:$B$1278,0)))^(1/3)-1)*100)</f>
        <v>14.174864832757784</v>
      </c>
      <c r="U24" s="701">
        <f>IF(INDEX(Historical!$H$7:$H$1247,MATCH(B24,Historical!$B$7:$B$1278,0))=0,"n/a",((INDEX(Historical!$C$7:$C$1256,MATCH(B24,Historical!$B$7:$B$1278,0))/INDEX(Historical!$H$7:$H$1247,MATCH(B24,Historical!$B$7:$B$1278,0)))^(1/5)-1)*100)</f>
        <v>11.582387582449961</v>
      </c>
      <c r="V24" s="701">
        <f>IF(INDEX(Historical!$O$7:$O$1247,MATCH(B24,Historical!$B$7:$B$1278,0))=0,"n/a",((INDEX(Historical!$C$7:$C$1256,MATCH(B24,Historical!$B$7:$B$1278,0))/INDEX(Historical!$O$7:$O$1247,MATCH(B24,Historical!$B$7:$B$1278,0)))^(1/10)-1)*100)</f>
        <v>10.775881290145882</v>
      </c>
      <c r="W24" s="702">
        <f>IF(OR(U24&lt;=0,U24="n/a",V24&lt;=0,V24="n/a"),"n/a",U24/V24)</f>
        <v>1.0748436504252878</v>
      </c>
      <c r="X24" s="703">
        <f>IF(OR(AJ24&lt;=0,AJ24="n/a",U24&lt;=0,U24="n/a"),"n/a",U24/AJ24)</f>
        <v>1.2321688917499958</v>
      </c>
      <c r="Y24" s="661"/>
      <c r="Z24" s="651">
        <f>IF(OR(AC24&lt;0.01,AC24="n/a"),"n/a",M24/AC24*100)</f>
        <v>43.373493975903614</v>
      </c>
      <c r="AA24" s="887">
        <f>IF(OR(AC24&lt;0.01,AC24="n/a"),"n/a",I24/AC24)</f>
        <v>44.180722891566269</v>
      </c>
      <c r="AB24" s="888">
        <v>12</v>
      </c>
      <c r="AC24" s="866">
        <v>1.66</v>
      </c>
      <c r="AD24" s="866">
        <v>2.97</v>
      </c>
      <c r="AE24" s="866">
        <v>5.09</v>
      </c>
      <c r="AF24" s="866">
        <v>6.25</v>
      </c>
      <c r="AG24" s="866">
        <v>14.499999999999998</v>
      </c>
      <c r="AH24" s="866">
        <v>69.599999999999994</v>
      </c>
      <c r="AI24" s="866">
        <v>9.5399999999999991</v>
      </c>
      <c r="AJ24" s="866">
        <v>9.4</v>
      </c>
      <c r="AK24" s="866">
        <v>14.899999999999999</v>
      </c>
      <c r="AL24" s="879">
        <v>2140</v>
      </c>
      <c r="AM24" s="873">
        <v>0.2</v>
      </c>
      <c r="AN24" s="866">
        <v>0.01</v>
      </c>
      <c r="AO24" s="740">
        <f>IF(U24="n/a","n/a",IF(AA24&lt;0,"n/a",IF(AA24="n/a","n/a",J24+U24-AA24)))</f>
        <v>-31.616606375383011</v>
      </c>
      <c r="AP24" s="741">
        <f>IF(U24="n/a","n/a",J24+U24)</f>
        <v>12.564116516183258</v>
      </c>
      <c r="AQ24" s="889">
        <f>IF(OR(AC24&lt;0.01,AF24="n/a"),"n/a",(I24/SQRT(22.5*AC24*(I24/AF24))-1)*100)</f>
        <v>250.32018248218409</v>
      </c>
      <c r="AR24" s="651">
        <f>INDEX(Historical!$C$7:$C$1256,MATCH(B24,Historical!$B$7:$B$1278,0))*IF(AH24="n/a",1.03,IF(AH24&lt;0,1.01,IF(AH24&gt;10,1.1,(1+AH24/100))))</f>
        <v>0.70400000000000007</v>
      </c>
      <c r="AS24" s="887">
        <f>IF($AI24="n/a",1.03*AR24,IF($AI24&lt;0,1.01*AR24,IF($AI24&gt;10,1.1*AR24,(1+$AI24/100)*AR24)))</f>
        <v>0.7711616</v>
      </c>
      <c r="AT24" s="887">
        <f>IF($AK24="n/a",1.03*AS24,IF($AK24&lt;0,1.01*AS24,IF($AK24&gt;10,1.1*AS24,(1+$AK24/100)*AS24)))</f>
        <v>0.8482777600000001</v>
      </c>
      <c r="AU24" s="887">
        <f>IF($AK24="n/a",1.03*AT24,IF($AK24&lt;0,1.01*AT24,IF($AK24&gt;10,1.1*AT24,(1+$AK24/100)*AT24)))</f>
        <v>0.93310553600000024</v>
      </c>
      <c r="AV24" s="887">
        <f>IF($AK24="n/a",1.03*AU24,IF($AK24&lt;0,1.01*AU24,IF($AK24&gt;10,1.1*AU24,(1+$AK24/100)*AU24)))</f>
        <v>1.0264160896000003</v>
      </c>
      <c r="AW24" s="651">
        <f>SUM(AR24:AV24)</f>
        <v>4.2829609856000008</v>
      </c>
      <c r="AX24" s="748">
        <f>AW24/I24*100</f>
        <v>5.8398704466866658</v>
      </c>
      <c r="AY24" s="935">
        <v>0.79</v>
      </c>
      <c r="AZ24" s="873">
        <v>76.72</v>
      </c>
      <c r="BA24" s="873">
        <v>-11.53</v>
      </c>
      <c r="BB24" s="873">
        <v>8.9499999999999993</v>
      </c>
      <c r="BC24" s="873">
        <v>17.43</v>
      </c>
      <c r="BE24" s="624">
        <v>1993</v>
      </c>
      <c r="BF24" s="899">
        <f>IF(BE24&gt;2008,0,IF(BE24&gt;2001,1,IF(BE24&gt;1990,2,IF(BE24&gt;1980,3,IF(BE24&gt;1973,4,IF(BE24&gt;1970,5,IF(BE24&gt;1960,6,IF(BE24&gt;1958,7,IF(BE24&gt;1953,8,9)))))))))</f>
        <v>2</v>
      </c>
      <c r="BG24" s="883">
        <v>11.3</v>
      </c>
    </row>
    <row r="25" spans="1:59" ht="11.25" customHeight="1" x14ac:dyDescent="0.2">
      <c r="A25" s="872" t="s">
        <v>158</v>
      </c>
      <c r="B25" s="876" t="s">
        <v>159</v>
      </c>
      <c r="C25" s="933" t="s">
        <v>112</v>
      </c>
      <c r="D25" s="933" t="s">
        <v>4325</v>
      </c>
      <c r="E25" s="733">
        <v>35</v>
      </c>
      <c r="F25" s="1182">
        <v>79</v>
      </c>
      <c r="G25" s="1182" t="s">
        <v>37</v>
      </c>
      <c r="H25" s="1182" t="s">
        <v>37</v>
      </c>
      <c r="I25" s="866">
        <v>37.72</v>
      </c>
      <c r="J25" s="651">
        <f>(M25/I25)*100</f>
        <v>2.3329798515376461</v>
      </c>
      <c r="K25" s="885">
        <v>0.22</v>
      </c>
      <c r="L25" s="888">
        <v>4</v>
      </c>
      <c r="M25" s="642">
        <f>K25*L25</f>
        <v>0.88</v>
      </c>
      <c r="N25" s="871" t="s">
        <v>160</v>
      </c>
      <c r="O25" s="735">
        <v>0.2175</v>
      </c>
      <c r="P25" s="862">
        <v>44112</v>
      </c>
      <c r="Q25" s="862">
        <v>44134</v>
      </c>
      <c r="R25" s="642">
        <f>(K25-O25)/O25*100</f>
        <v>1.1494252873563229</v>
      </c>
      <c r="S25" s="701">
        <f>IF(INDEX(Historical!$D$7:$D$1254,MATCH(B25,Historical!$B$7:$B$1278,0))=0,"n/a",(INDEX(Historical!$C$7:$C$1256,MATCH(B25,Historical!$B$7:$B$1278,0))/INDEX(Historical!$D$7:$D$1254,MATCH(B25,Historical!$B$7:$B$1278,0))-1)*100)</f>
        <v>2.5179856115107979</v>
      </c>
      <c r="T25" s="701">
        <f>IF(INDEX(Historical!$F$7:$F$1247,MATCH(B25,Historical!$B$7:$B$1278,0))=0,"n/a",((INDEX(Historical!$C$7:$C$1256,MATCH(B25,Historical!$B$7:$B$1278,0))/INDEX(Historical!$F$7:$F$1247,MATCH(B25,Historical!$B$7:$B$1278,0)))^(1/3)-1)*100)</f>
        <v>1.7140424691734157</v>
      </c>
      <c r="U25" s="701">
        <f>IF(INDEX(Historical!$H$7:$H$1247,MATCH(B25,Historical!$B$7:$B$1278,0))=0,"n/a",((INDEX(Historical!$C$7:$C$1256,MATCH(B25,Historical!$B$7:$B$1278,0))/INDEX(Historical!$H$7:$H$1247,MATCH(B25,Historical!$B$7:$B$1278,0)))^(1/5)-1)*100)</f>
        <v>1.7230308602011801</v>
      </c>
      <c r="V25" s="701">
        <f>IF(INDEX(Historical!$O$7:$O$1247,MATCH(B25,Historical!$B$7:$B$1278,0))=0,"n/a",((INDEX(Historical!$C$7:$C$1256,MATCH(B25,Historical!$B$7:$B$1278,0))/INDEX(Historical!$O$7:$O$1247,MATCH(B25,Historical!$B$7:$B$1278,0)))^(1/10)-1)*100)</f>
        <v>2.2415804817228269</v>
      </c>
      <c r="W25" s="702">
        <f>IF(OR(U25&lt;=0,U25="n/a",V25&lt;=0,V25="n/a"),"n/a",U25/V25)</f>
        <v>0.76866785477936461</v>
      </c>
      <c r="X25" s="703">
        <f>IF(OR(AJ25&lt;=0,AJ25="n/a",U25&lt;=0,U25="n/a"),"n/a",U25/AJ25)</f>
        <v>1.8687970284177659E-2</v>
      </c>
      <c r="Y25" s="876"/>
      <c r="Z25" s="651">
        <f>IF(OR(AC25&lt;0.01,AC25="n/a"),"n/a",M25/AC25*100)</f>
        <v>42.10526315789474</v>
      </c>
      <c r="AA25" s="887">
        <f>IF(OR(AC25&lt;0.01,AC25="n/a"),"n/a",I25/AC25)</f>
        <v>18.047846889952154</v>
      </c>
      <c r="AB25" s="888">
        <v>7</v>
      </c>
      <c r="AC25" s="866">
        <v>2.09</v>
      </c>
      <c r="AD25" s="866">
        <v>2.58</v>
      </c>
      <c r="AE25" s="866">
        <v>1.79</v>
      </c>
      <c r="AF25" s="866">
        <v>2.27</v>
      </c>
      <c r="AG25" s="866">
        <v>12.9</v>
      </c>
      <c r="AH25" s="866">
        <v>-14.299999999999999</v>
      </c>
      <c r="AI25" s="866">
        <v>10.85</v>
      </c>
      <c r="AJ25" s="866">
        <v>92.2</v>
      </c>
      <c r="AK25" s="866">
        <v>7.0000000000000009</v>
      </c>
      <c r="AL25" s="879">
        <v>1940</v>
      </c>
      <c r="AM25" s="873">
        <v>1.7000000000000002</v>
      </c>
      <c r="AN25" s="866">
        <v>0</v>
      </c>
      <c r="AO25" s="740">
        <f>IF(U25="n/a","n/a",IF(AA25&lt;0,"n/a",IF(AA25="n/a","n/a",J25+U25-AA25)))</f>
        <v>-13.991836178213328</v>
      </c>
      <c r="AP25" s="741">
        <f>IF(U25="n/a","n/a",J25+U25)</f>
        <v>4.0560107117388267</v>
      </c>
      <c r="AQ25" s="889">
        <f>IF(OR(AC25&lt;0.01,AF25="n/a"),"n/a",(I25/SQRT(22.5*AC25*(I25/AF25))-1)*100)</f>
        <v>34.938030946211086</v>
      </c>
      <c r="AR25" s="651">
        <f>INDEX(Historical!$C$7:$C$1256,MATCH(B25,Historical!$B$7:$B$1278,0))*IF(AH25="n/a",1.03,IF(AH25&lt;0,1.01,IF(AH25&gt;10,1.1,(1+AH25/100))))</f>
        <v>0.86355000000000004</v>
      </c>
      <c r="AS25" s="887">
        <f>IF($AI25="n/a",1.03*AR25,IF($AI25&lt;0,1.01*AR25,IF($AI25&gt;10,1.1*AR25,(1+$AI25/100)*AR25)))</f>
        <v>0.94990500000000011</v>
      </c>
      <c r="AT25" s="887">
        <f>IF($AK25="n/a",1.03*AS25,IF($AK25&lt;0,1.01*AS25,IF($AK25&gt;10,1.1*AS25,(1+$AK25/100)*AS25)))</f>
        <v>1.0163983500000002</v>
      </c>
      <c r="AU25" s="887">
        <f>IF($AK25="n/a",1.03*AT25,IF($AK25&lt;0,1.01*AT25,IF($AK25&gt;10,1.1*AT25,(1+$AK25/100)*AT25)))</f>
        <v>1.0875462345000002</v>
      </c>
      <c r="AV25" s="887">
        <f>IF($AK25="n/a",1.03*AU25,IF($AK25&lt;0,1.01*AU25,IF($AK25&gt;10,1.1*AU25,(1+$AK25/100)*AU25)))</f>
        <v>1.1636744709150002</v>
      </c>
      <c r="AW25" s="651">
        <f>SUM(AR25:AV25)</f>
        <v>5.0810740554150016</v>
      </c>
      <c r="AX25" s="748">
        <f>AW25/I25*100</f>
        <v>13.470503858470313</v>
      </c>
      <c r="AY25" s="935">
        <v>0.67</v>
      </c>
      <c r="AZ25" s="873">
        <v>14.299999999999999</v>
      </c>
      <c r="BA25" s="873">
        <v>-36.19</v>
      </c>
      <c r="BB25" s="873">
        <v>-12.24</v>
      </c>
      <c r="BC25" s="873">
        <v>-18.690000000000001</v>
      </c>
      <c r="BE25" s="624">
        <v>1986</v>
      </c>
      <c r="BF25" s="899">
        <f>IF(BE25&gt;2008,0,IF(BE25&gt;2001,1,IF(BE25&gt;1990,2,IF(BE25&gt;1980,3,IF(BE25&gt;1973,4,IF(BE25&gt;1970,5,IF(BE25&gt;1960,6,IF(BE25&gt;1958,7,IF(BE25&gt;1953,8,9)))))))))</f>
        <v>3</v>
      </c>
      <c r="BG25" s="883">
        <v>9.4</v>
      </c>
    </row>
    <row r="26" spans="1:59" s="774" customFormat="1" ht="11.25" customHeight="1" x14ac:dyDescent="0.2">
      <c r="A26" s="646" t="s">
        <v>474</v>
      </c>
      <c r="B26" s="782" t="s">
        <v>475</v>
      </c>
      <c r="C26" s="933" t="s">
        <v>108</v>
      </c>
      <c r="D26" s="933" t="s">
        <v>118</v>
      </c>
      <c r="E26" s="756">
        <v>27</v>
      </c>
      <c r="F26" s="1182">
        <v>124</v>
      </c>
      <c r="G26" s="1181" t="s">
        <v>106</v>
      </c>
      <c r="H26" s="1181" t="s">
        <v>106</v>
      </c>
      <c r="I26" s="767">
        <v>43.51</v>
      </c>
      <c r="J26" s="758">
        <f>(M26/I26)*100</f>
        <v>0.85037922316708803</v>
      </c>
      <c r="K26" s="780">
        <v>9.2499999999999999E-2</v>
      </c>
      <c r="L26" s="760">
        <v>4</v>
      </c>
      <c r="M26" s="761">
        <f>K26*L26</f>
        <v>0.37</v>
      </c>
      <c r="N26" s="762" t="s">
        <v>122</v>
      </c>
      <c r="O26" s="781">
        <v>8.5000000000000006E-2</v>
      </c>
      <c r="P26" s="764">
        <v>44138</v>
      </c>
      <c r="Q26" s="764">
        <v>44153</v>
      </c>
      <c r="R26" s="761">
        <f>(K26-O26)/O26*100</f>
        <v>8.8235294117646959</v>
      </c>
      <c r="S26" s="701">
        <f>IF(INDEX(Historical!$D$7:$D$1254,MATCH(B26,Historical!$B$7:$B$1278,0))=0,"n/a",(INDEX(Historical!$C$7:$C$1256,MATCH(B26,Historical!$B$7:$B$1278,0))/INDEX(Historical!$D$7:$D$1254,MATCH(B26,Historical!$B$7:$B$1278,0))-1)*100)</f>
        <v>6.5573770491803351</v>
      </c>
      <c r="T26" s="701">
        <f>IF(INDEX(Historical!$F$7:$F$1247,MATCH(B26,Historical!$B$7:$B$1278,0))=0,"n/a",((INDEX(Historical!$C$7:$C$1256,MATCH(B26,Historical!$B$7:$B$1278,0))/INDEX(Historical!$F$7:$F$1247,MATCH(B26,Historical!$B$7:$B$1278,0)))^(1/3)-1)*100)</f>
        <v>8.9579934734813627</v>
      </c>
      <c r="U26" s="701">
        <f>IF(INDEX(Historical!$H$7:$H$1247,MATCH(B26,Historical!$B$7:$B$1278,0))=0,"n/a",((INDEX(Historical!$C$7:$C$1256,MATCH(B26,Historical!$B$7:$B$1278,0))/INDEX(Historical!$H$7:$H$1247,MATCH(B26,Historical!$B$7:$B$1278,0)))^(1/5)-1)*100)</f>
        <v>9.6543588673895009</v>
      </c>
      <c r="V26" s="701">
        <f>IF(INDEX(Historical!$O$7:$O$1247,MATCH(B26,Historical!$B$7:$B$1278,0))=0,"n/a",((INDEX(Historical!$C$7:$C$1256,MATCH(B26,Historical!$B$7:$B$1278,0))/INDEX(Historical!$O$7:$O$1247,MATCH(B26,Historical!$B$7:$B$1278,0)))^(1/10)-1)*100)</f>
        <v>7.9490433048294618</v>
      </c>
      <c r="W26" s="702">
        <f>IF(OR(U26&lt;=0,U26="n/a",V26&lt;=0,V26="n/a"),"n/a",U26/V26)</f>
        <v>1.214530918648282</v>
      </c>
      <c r="X26" s="703">
        <f>IF(OR(AJ26&lt;=0,AJ26="n/a",U26&lt;=0,U26="n/a"),"n/a",U26/AJ26)</f>
        <v>0.65675910662513615</v>
      </c>
      <c r="Y26" s="662"/>
      <c r="Z26" s="758">
        <f>IF(OR(AC26&lt;0.01,AC26="n/a"),"n/a",M26/AC26*100)</f>
        <v>23.870967741935484</v>
      </c>
      <c r="AA26" s="766">
        <f>IF(OR(AC26&lt;0.01,AC26="n/a"),"n/a",I26/AC26)</f>
        <v>28.070967741935483</v>
      </c>
      <c r="AB26" s="760">
        <v>12</v>
      </c>
      <c r="AC26" s="767">
        <v>1.55</v>
      </c>
      <c r="AD26" s="767">
        <v>3.17</v>
      </c>
      <c r="AE26" s="767">
        <v>4.92</v>
      </c>
      <c r="AF26" s="767">
        <v>3.32</v>
      </c>
      <c r="AG26" s="767">
        <v>12.4</v>
      </c>
      <c r="AH26" s="767">
        <v>15.2</v>
      </c>
      <c r="AI26" s="767">
        <v>5.4899999999999993</v>
      </c>
      <c r="AJ26" s="767">
        <v>14.7</v>
      </c>
      <c r="AK26" s="767">
        <v>8.84</v>
      </c>
      <c r="AL26" s="768">
        <v>12280</v>
      </c>
      <c r="AM26" s="769">
        <v>2.1</v>
      </c>
      <c r="AN26" s="767">
        <v>0.45</v>
      </c>
      <c r="AO26" s="770">
        <f>IF(U26="n/a","n/a",IF(AA26&lt;0,"n/a",IF(AA26="n/a","n/a",J26+U26-AA26)))</f>
        <v>-17.566229651378894</v>
      </c>
      <c r="AP26" s="771">
        <f>IF(U26="n/a","n/a",J26+U26)</f>
        <v>10.504738090556589</v>
      </c>
      <c r="AQ26" s="772">
        <f>IF(OR(AC26&lt;0.01,AF26="n/a"),"n/a",(I26/SQRT(22.5*AC26*(I26/AF26))-1)*100)</f>
        <v>103.51971010551702</v>
      </c>
      <c r="AR26" s="651">
        <f>INDEX(Historical!$C$7:$C$1256,MATCH(B26,Historical!$B$7:$B$1278,0))*IF(AH26="n/a",1.03,IF(AH26&lt;0,1.01,IF(AH26&gt;10,1.1,(1+AH26/100))))</f>
        <v>0.35750000000000004</v>
      </c>
      <c r="AS26" s="766">
        <f>IF($AI26="n/a",1.03*AR26,IF($AI26&lt;0,1.01*AR26,IF($AI26&gt;10,1.1*AR26,(1+$AI26/100)*AR26)))</f>
        <v>0.37712675000000001</v>
      </c>
      <c r="AT26" s="766">
        <f>IF($AK26="n/a",1.03*AS26,IF($AK26&lt;0,1.01*AS26,IF($AK26&gt;10,1.1*AS26,(1+$AK26/100)*AS26)))</f>
        <v>0.41046475470000005</v>
      </c>
      <c r="AU26" s="766">
        <f>IF($AK26="n/a",1.03*AT26,IF($AK26&lt;0,1.01*AT26,IF($AK26&gt;10,1.1*AT26,(1+$AK26/100)*AT26)))</f>
        <v>0.44674983901548004</v>
      </c>
      <c r="AV26" s="766">
        <f>IF($AK26="n/a",1.03*AU26,IF($AK26&lt;0,1.01*AU26,IF($AK26&gt;10,1.1*AU26,(1+$AK26/100)*AU26)))</f>
        <v>0.48624252478444852</v>
      </c>
      <c r="AW26" s="758">
        <f>SUM(AR26:AV26)</f>
        <v>2.0780838684999288</v>
      </c>
      <c r="AX26" s="773">
        <f>AW26/I26*100</f>
        <v>4.7761063399216939</v>
      </c>
      <c r="AY26" s="936">
        <v>0.7</v>
      </c>
      <c r="AZ26" s="769">
        <v>41.730000000000004</v>
      </c>
      <c r="BA26" s="769">
        <v>-10.639999999999999</v>
      </c>
      <c r="BB26" s="769">
        <v>-4.7</v>
      </c>
      <c r="BC26" s="769">
        <v>2.65</v>
      </c>
      <c r="BD26" s="909"/>
      <c r="BE26" s="624">
        <v>1995</v>
      </c>
      <c r="BF26" s="899">
        <f>IF(BE26&gt;2008,0,IF(BE26&gt;2001,1,IF(BE26&gt;1990,2,IF(BE26&gt;1980,3,IF(BE26&gt;1973,4,IF(BE26&gt;1970,5,IF(BE26&gt;1960,6,IF(BE26&gt;1958,7,IF(BE26&gt;1953,8,9)))))))))</f>
        <v>2</v>
      </c>
      <c r="BG26" s="825">
        <v>5.5</v>
      </c>
    </row>
    <row r="27" spans="1:59" ht="11.25" customHeight="1" x14ac:dyDescent="0.2">
      <c r="A27" s="864" t="s">
        <v>494</v>
      </c>
      <c r="B27" s="876" t="s">
        <v>495</v>
      </c>
      <c r="C27" s="933" t="s">
        <v>112</v>
      </c>
      <c r="D27" s="933" t="s">
        <v>211</v>
      </c>
      <c r="E27" s="733">
        <v>26</v>
      </c>
      <c r="F27" s="1182">
        <v>122</v>
      </c>
      <c r="G27" s="1182" t="s">
        <v>37</v>
      </c>
      <c r="H27" s="1182" t="s">
        <v>115</v>
      </c>
      <c r="I27" s="866">
        <v>157.05000000000001</v>
      </c>
      <c r="J27" s="651">
        <f>(M27/I27)*100</f>
        <v>2.62336835402738</v>
      </c>
      <c r="K27" s="885">
        <v>1.03</v>
      </c>
      <c r="L27" s="888">
        <v>4</v>
      </c>
      <c r="M27" s="642">
        <f>K27*L27</f>
        <v>4.12</v>
      </c>
      <c r="N27" s="871" t="s">
        <v>417</v>
      </c>
      <c r="O27" s="735">
        <v>0.86</v>
      </c>
      <c r="P27" s="867">
        <v>43665</v>
      </c>
      <c r="Q27" s="867">
        <v>43697</v>
      </c>
      <c r="R27" s="642">
        <f>(K27-O27)/O27*100</f>
        <v>19.767441860465119</v>
      </c>
      <c r="S27" s="701">
        <f>IF(INDEX(Historical!$D$7:$D$1254,MATCH(B27,Historical!$B$7:$B$1278,0))=0,"n/a",(INDEX(Historical!$C$7:$C$1256,MATCH(B27,Historical!$B$7:$B$1278,0))/INDEX(Historical!$D$7:$D$1254,MATCH(B27,Historical!$B$7:$B$1278,0))-1)*100)</f>
        <v>15.243902439024382</v>
      </c>
      <c r="T27" s="701">
        <f>IF(INDEX(Historical!$F$7:$F$1247,MATCH(B27,Historical!$B$7:$B$1278,0))=0,"n/a",((INDEX(Historical!$C$7:$C$1256,MATCH(B27,Historical!$B$7:$B$1278,0))/INDEX(Historical!$F$7:$F$1247,MATCH(B27,Historical!$B$7:$B$1278,0)))^(1/3)-1)*100)</f>
        <v>7.0648783255412129</v>
      </c>
      <c r="U27" s="701">
        <f>IF(INDEX(Historical!$H$7:$H$1247,MATCH(B27,Historical!$B$7:$B$1278,0))=0,"n/a",((INDEX(Historical!$C$7:$C$1256,MATCH(B27,Historical!$B$7:$B$1278,0))/INDEX(Historical!$H$7:$H$1247,MATCH(B27,Historical!$B$7:$B$1278,0)))^(1/5)-1)*100)</f>
        <v>7.7714411424242513</v>
      </c>
      <c r="V27" s="701">
        <f>IF(INDEX(Historical!$O$7:$O$1247,MATCH(B27,Historical!$B$7:$B$1278,0))=0,"n/a",((INDEX(Historical!$C$7:$C$1256,MATCH(B27,Historical!$B$7:$B$1278,0))/INDEX(Historical!$O$7:$O$1247,MATCH(B27,Historical!$B$7:$B$1278,0)))^(1/10)-1)*100)</f>
        <v>8.4471771197698544</v>
      </c>
      <c r="W27" s="702">
        <f>IF(OR(U27&lt;=0,U27="n/a",V27&lt;=0,V27="n/a"),"n/a",U27/V27)</f>
        <v>0.9200045213016661</v>
      </c>
      <c r="X27" s="703">
        <f>IF(OR(AJ27&lt;=0,AJ27="n/a",U27&lt;=0,U27="n/a"),"n/a",U27/AJ27)</f>
        <v>0.35813092822231574</v>
      </c>
      <c r="Y27" s="664"/>
      <c r="Z27" s="651">
        <f>IF(OR(AC27&lt;0.01,AC27="n/a"),"n/a",M27/AC27*100)</f>
        <v>55.45087483176313</v>
      </c>
      <c r="AA27" s="887">
        <f>IF(OR(AC27&lt;0.01,AC27="n/a"),"n/a",I27/AC27)</f>
        <v>21.137281292059221</v>
      </c>
      <c r="AB27" s="888">
        <v>12</v>
      </c>
      <c r="AC27" s="866">
        <v>7.43</v>
      </c>
      <c r="AD27" s="866" t="s">
        <v>136</v>
      </c>
      <c r="AE27" s="866">
        <v>1.84</v>
      </c>
      <c r="AF27" s="866">
        <v>6.19</v>
      </c>
      <c r="AG27" s="866">
        <v>28.799999999999997</v>
      </c>
      <c r="AH27" s="868">
        <v>3.4000000000000004</v>
      </c>
      <c r="AI27" s="868">
        <v>41.21</v>
      </c>
      <c r="AJ27" s="866">
        <v>21.7</v>
      </c>
      <c r="AK27" s="866">
        <v>-1.87</v>
      </c>
      <c r="AL27" s="879">
        <v>85580</v>
      </c>
      <c r="AM27" s="873">
        <v>0.1</v>
      </c>
      <c r="AN27" s="866">
        <v>2.81</v>
      </c>
      <c r="AO27" s="740">
        <f>IF(U27="n/a","n/a",IF(AA27&lt;0,"n/a",IF(AA27="n/a","n/a",J27+U27-AA27)))</f>
        <v>-10.742471795607589</v>
      </c>
      <c r="AP27" s="741">
        <f>IF(U27="n/a","n/a",J27+U27)</f>
        <v>10.394809496451632</v>
      </c>
      <c r="AQ27" s="889">
        <f>IF(OR(AC27&lt;0.01,AF27="n/a"),"n/a",(I27/SQRT(22.5*AC27*(I27/AF27))-1)*100)</f>
        <v>141.1452040187927</v>
      </c>
      <c r="AR27" s="651">
        <f>INDEX(Historical!$C$7:$C$1256,MATCH(B27,Historical!$B$7:$B$1278,0))*IF(AH27="n/a",1.03,IF(AH27&lt;0,1.01,IF(AH27&gt;10,1.1,(1+AH27/100))))</f>
        <v>3.9085199999999998</v>
      </c>
      <c r="AS27" s="887">
        <f>IF($AI27="n/a",1.03*AR27,IF($AI27&lt;0,1.01*AR27,IF($AI27&gt;10,1.1*AR27,(1+$AI27/100)*AR27)))</f>
        <v>4.299372</v>
      </c>
      <c r="AT27" s="887">
        <f>IF($AK27="n/a",1.03*AS27,IF($AK27&lt;0,1.01*AS27,IF($AK27&gt;10,1.1*AS27,(1+$AK27/100)*AS27)))</f>
        <v>4.3423657200000001</v>
      </c>
      <c r="AU27" s="887">
        <f>IF($AK27="n/a",1.03*AT27,IF($AK27&lt;0,1.01*AT27,IF($AK27&gt;10,1.1*AT27,(1+$AK27/100)*AT27)))</f>
        <v>4.3857893772000001</v>
      </c>
      <c r="AV27" s="887">
        <f>IF($AK27="n/a",1.03*AU27,IF($AK27&lt;0,1.01*AU27,IF($AK27&gt;10,1.1*AU27,(1+$AK27/100)*AU27)))</f>
        <v>4.4296472709720005</v>
      </c>
      <c r="AW27" s="651">
        <f>SUM(AR27:AV27)</f>
        <v>21.365694368172001</v>
      </c>
      <c r="AX27" s="748">
        <f>AW27/I27*100</f>
        <v>13.604389919243554</v>
      </c>
      <c r="AY27" s="935">
        <v>1.03</v>
      </c>
      <c r="AZ27" s="873">
        <v>79.490000000000009</v>
      </c>
      <c r="BA27" s="873">
        <v>-8.3000000000000007</v>
      </c>
      <c r="BB27" s="873">
        <v>3.05</v>
      </c>
      <c r="BC27" s="873">
        <v>19.57</v>
      </c>
      <c r="BE27" s="624">
        <v>1994</v>
      </c>
      <c r="BF27" s="899">
        <f>IF(BE27&gt;2008,0,IF(BE27&gt;2001,1,IF(BE27&gt;1990,2,IF(BE27&gt;1980,3,IF(BE27&gt;1973,4,IF(BE27&gt;1970,5,IF(BE27&gt;1960,6,IF(BE27&gt;1958,7,IF(BE27&gt;1953,8,9)))))))))</f>
        <v>2</v>
      </c>
      <c r="BG27" s="883">
        <v>5.4</v>
      </c>
    </row>
    <row r="28" spans="1:59" ht="11.25" customHeight="1" x14ac:dyDescent="0.2">
      <c r="A28" s="872" t="s">
        <v>503</v>
      </c>
      <c r="B28" s="876" t="s">
        <v>504</v>
      </c>
      <c r="C28" s="933" t="s">
        <v>108</v>
      </c>
      <c r="D28" s="933" t="s">
        <v>118</v>
      </c>
      <c r="E28" s="733">
        <v>27</v>
      </c>
      <c r="F28" s="1182">
        <v>114</v>
      </c>
      <c r="G28" s="1182" t="s">
        <v>37</v>
      </c>
      <c r="H28" s="1182" t="s">
        <v>37</v>
      </c>
      <c r="I28" s="866">
        <v>129.91</v>
      </c>
      <c r="J28" s="651">
        <f>(M28/I28)*100</f>
        <v>2.401662689554307</v>
      </c>
      <c r="K28" s="885">
        <v>0.78</v>
      </c>
      <c r="L28" s="888">
        <v>4</v>
      </c>
      <c r="M28" s="642">
        <f>K28*L28</f>
        <v>3.12</v>
      </c>
      <c r="N28" s="871" t="s">
        <v>505</v>
      </c>
      <c r="O28" s="735">
        <v>0.75</v>
      </c>
      <c r="P28" s="862">
        <v>44000</v>
      </c>
      <c r="Q28" s="862">
        <v>44022</v>
      </c>
      <c r="R28" s="642">
        <f>(K28-O28)/O28*100</f>
        <v>4.0000000000000036</v>
      </c>
      <c r="S28" s="701">
        <f>IF(INDEX(Historical!$D$7:$D$1254,MATCH(B28,Historical!$B$7:$B$1278,0))=0,"n/a",(INDEX(Historical!$C$7:$C$1256,MATCH(B28,Historical!$B$7:$B$1278,0))/INDEX(Historical!$D$7:$D$1254,MATCH(B28,Historical!$B$7:$B$1278,0))-1)*100)</f>
        <v>2.7777777777777901</v>
      </c>
      <c r="T28" s="701">
        <f>IF(INDEX(Historical!$F$7:$F$1247,MATCH(B28,Historical!$B$7:$B$1278,0))=0,"n/a",((INDEX(Historical!$C$7:$C$1256,MATCH(B28,Historical!$B$7:$B$1278,0))/INDEX(Historical!$F$7:$F$1247,MATCH(B28,Historical!$B$7:$B$1278,0)))^(1/3)-1)*100)</f>
        <v>2.8586773986917446</v>
      </c>
      <c r="U28" s="701">
        <f>IF(INDEX(Historical!$H$7:$H$1247,MATCH(B28,Historical!$B$7:$B$1278,0))=0,"n/a",((INDEX(Historical!$C$7:$C$1256,MATCH(B28,Historical!$B$7:$B$1278,0))/INDEX(Historical!$H$7:$H$1247,MATCH(B28,Historical!$B$7:$B$1278,0)))^(1/5)-1)*100)</f>
        <v>2.9462068239258565</v>
      </c>
      <c r="V28" s="701">
        <f>IF(INDEX(Historical!$O$7:$O$1247,MATCH(B28,Historical!$B$7:$B$1278,0))=0,"n/a",((INDEX(Historical!$C$7:$C$1256,MATCH(B28,Historical!$B$7:$B$1278,0))/INDEX(Historical!$O$7:$O$1247,MATCH(B28,Historical!$B$7:$B$1278,0)))^(1/10)-1)*100)</f>
        <v>9.9156131924449156</v>
      </c>
      <c r="W28" s="702">
        <f>IF(OR(U28&lt;=0,U28="n/a",V28&lt;=0,V28="n/a"),"n/a",U28/V28)</f>
        <v>0.29712805115982982</v>
      </c>
      <c r="X28" s="703">
        <f>IF(OR(AJ28&lt;=0,AJ28="n/a",U28&lt;=0,U28="n/a"),"n/a",U28/AJ28)</f>
        <v>1.01593338756064</v>
      </c>
      <c r="Y28" s="877" t="s">
        <v>506</v>
      </c>
      <c r="Z28" s="651">
        <f>IF(OR(AC28&lt;0.01,AC28="n/a"),"n/a",M28/AC28*100)</f>
        <v>65.271966527196653</v>
      </c>
      <c r="AA28" s="887">
        <f>IF(OR(AC28&lt;0.01,AC28="n/a"),"n/a",I28/AC28)</f>
        <v>27.177824267782423</v>
      </c>
      <c r="AB28" s="888">
        <v>12</v>
      </c>
      <c r="AC28" s="866">
        <v>4.78</v>
      </c>
      <c r="AD28" s="866">
        <v>14.65</v>
      </c>
      <c r="AE28" s="866">
        <v>1.68</v>
      </c>
      <c r="AF28" s="866">
        <v>1.07</v>
      </c>
      <c r="AG28" s="866">
        <v>4</v>
      </c>
      <c r="AH28" s="866">
        <v>15.1</v>
      </c>
      <c r="AI28" s="866">
        <v>54.84</v>
      </c>
      <c r="AJ28" s="866">
        <v>2.9000000000000004</v>
      </c>
      <c r="AK28" s="866">
        <v>1.8599999999999999</v>
      </c>
      <c r="AL28" s="879">
        <v>58000</v>
      </c>
      <c r="AM28" s="873">
        <v>0.5</v>
      </c>
      <c r="AN28" s="866">
        <v>0.28000000000000003</v>
      </c>
      <c r="AO28" s="740">
        <f>IF(U28="n/a","n/a",IF(AA28&lt;0,"n/a",IF(AA28="n/a","n/a",J28+U28-AA28)))</f>
        <v>-21.829954754302261</v>
      </c>
      <c r="AP28" s="741">
        <f>IF(U28="n/a","n/a",J28+U28)</f>
        <v>5.3478695134801635</v>
      </c>
      <c r="AQ28" s="889">
        <f>IF(OR(AC28&lt;0.01,AF28="n/a"),"n/a",(I28/SQRT(22.5*AC28*(I28/AF28))-1)*100)</f>
        <v>13.686258265704797</v>
      </c>
      <c r="AR28" s="651">
        <f>INDEX(Historical!$C$7:$C$1256,MATCH(B28,Historical!$B$7:$B$1278,0))*IF(AH28="n/a",1.03,IF(AH28&lt;0,1.01,IF(AH28&gt;10,1.1,(1+AH28/100))))</f>
        <v>3.2560000000000002</v>
      </c>
      <c r="AS28" s="887">
        <f>IF($AI28="n/a",1.03*AR28,IF($AI28&lt;0,1.01*AR28,IF($AI28&gt;10,1.1*AR28,(1+$AI28/100)*AR28)))</f>
        <v>3.5816000000000003</v>
      </c>
      <c r="AT28" s="887">
        <f>IF($AK28="n/a",1.03*AS28,IF($AK28&lt;0,1.01*AS28,IF($AK28&gt;10,1.1*AS28,(1+$AK28/100)*AS28)))</f>
        <v>3.6482177600000001</v>
      </c>
      <c r="AU28" s="887">
        <f>IF($AK28="n/a",1.03*AT28,IF($AK28&lt;0,1.01*AT28,IF($AK28&gt;10,1.1*AT28,(1+$AK28/100)*AT28)))</f>
        <v>3.7160746103359998</v>
      </c>
      <c r="AV28" s="887">
        <f>IF($AK28="n/a",1.03*AU28,IF($AK28&lt;0,1.01*AU28,IF($AK28&gt;10,1.1*AU28,(1+$AK28/100)*AU28)))</f>
        <v>3.7851935980882492</v>
      </c>
      <c r="AW28" s="651">
        <f>SUM(AR28:AV28)</f>
        <v>17.98708596842425</v>
      </c>
      <c r="AX28" s="748">
        <f>AW28/I28*100</f>
        <v>13.845805533387923</v>
      </c>
      <c r="AY28" s="935">
        <v>0.67</v>
      </c>
      <c r="AZ28" s="873">
        <v>48.72</v>
      </c>
      <c r="BA28" s="873">
        <v>-22.55</v>
      </c>
      <c r="BB28" s="873">
        <v>7.24</v>
      </c>
      <c r="BC28" s="873">
        <v>2.87</v>
      </c>
      <c r="BE28" s="624">
        <v>1994</v>
      </c>
      <c r="BF28" s="899">
        <f>IF(BE28&gt;2008,0,IF(BE28&gt;2001,1,IF(BE28&gt;1990,2,IF(BE28&gt;1980,3,IF(BE28&gt;1973,4,IF(BE28&gt;1970,5,IF(BE28&gt;1960,6,IF(BE28&gt;1958,7,IF(BE28&gt;1953,8,9)))))))))</f>
        <v>2</v>
      </c>
      <c r="BG28" s="883">
        <v>1.2</v>
      </c>
    </row>
    <row r="29" spans="1:59" ht="11.25" customHeight="1" x14ac:dyDescent="0.2">
      <c r="A29" s="864" t="s">
        <v>192</v>
      </c>
      <c r="B29" s="876" t="s">
        <v>193</v>
      </c>
      <c r="C29" s="933" t="s">
        <v>108</v>
      </c>
      <c r="D29" s="933" t="s">
        <v>4341</v>
      </c>
      <c r="E29" s="733">
        <v>52</v>
      </c>
      <c r="F29" s="1182">
        <v>25</v>
      </c>
      <c r="G29" s="1182" t="s">
        <v>106</v>
      </c>
      <c r="H29" s="1182" t="s">
        <v>106</v>
      </c>
      <c r="I29" s="866">
        <v>62.25</v>
      </c>
      <c r="J29" s="651">
        <f>(M29/I29)*100</f>
        <v>1.7349397590361446</v>
      </c>
      <c r="K29" s="878">
        <v>0.27</v>
      </c>
      <c r="L29" s="888">
        <v>4</v>
      </c>
      <c r="M29" s="642">
        <f>K29*L29</f>
        <v>1.08</v>
      </c>
      <c r="N29" s="871" t="s">
        <v>3951</v>
      </c>
      <c r="O29" s="736">
        <v>0.26</v>
      </c>
      <c r="P29" s="862">
        <v>43895</v>
      </c>
      <c r="Q29" s="862">
        <v>43913</v>
      </c>
      <c r="R29" s="642">
        <f>(K29-O29)/O29*100</f>
        <v>3.8461538461538494</v>
      </c>
      <c r="S29" s="701">
        <f>IF(INDEX(Historical!$D$7:$D$1254,MATCH(B29,Historical!$B$7:$B$1278,0))=0,"n/a",(INDEX(Historical!$C$7:$C$1256,MATCH(B29,Historical!$B$7:$B$1278,0))/INDEX(Historical!$D$7:$D$1254,MATCH(B29,Historical!$B$7:$B$1278,0))-1)*100)</f>
        <v>16.170212765957469</v>
      </c>
      <c r="T29" s="701">
        <f>IF(INDEX(Historical!$F$7:$F$1247,MATCH(B29,Historical!$B$7:$B$1278,0))=0,"n/a",((INDEX(Historical!$C$7:$C$1256,MATCH(B29,Historical!$B$7:$B$1278,0))/INDEX(Historical!$F$7:$F$1247,MATCH(B29,Historical!$B$7:$B$1278,0)))^(1/3)-1)*100)</f>
        <v>10.184264164201039</v>
      </c>
      <c r="U29" s="701">
        <f>IF(INDEX(Historical!$H$7:$H$1247,MATCH(B29,Historical!$B$7:$B$1278,0))=0,"n/a",((INDEX(Historical!$C$7:$C$1256,MATCH(B29,Historical!$B$7:$B$1278,0))/INDEX(Historical!$H$7:$H$1247,MATCH(B29,Historical!$B$7:$B$1278,0)))^(1/5)-1)*100)</f>
        <v>8.0805298384026827</v>
      </c>
      <c r="V29" s="701">
        <f>IF(INDEX(Historical!$O$7:$O$1247,MATCH(B29,Historical!$B$7:$B$1278,0))=0,"n/a",((INDEX(Historical!$C$7:$C$1256,MATCH(B29,Historical!$B$7:$B$1278,0))/INDEX(Historical!$O$7:$O$1247,MATCH(B29,Historical!$B$7:$B$1278,0)))^(1/10)-1)*100)</f>
        <v>6.3625752307909123</v>
      </c>
      <c r="W29" s="702">
        <f>IF(OR(U29&lt;=0,U29="n/a",V29&lt;=0,V29="n/a"),"n/a",U29/V29)</f>
        <v>1.2700093193865807</v>
      </c>
      <c r="X29" s="703">
        <f>IF(OR(AJ29&lt;=0,AJ29="n/a",U29&lt;=0,U29="n/a"),"n/a",U29/AJ29)</f>
        <v>0.68479066427141388</v>
      </c>
      <c r="Y29" s="669" t="s">
        <v>437</v>
      </c>
      <c r="Z29" s="651">
        <f>IF(OR(AC29&lt;0.01,AC29="n/a"),"n/a",M29/AC29*100)</f>
        <v>33.644859813084118</v>
      </c>
      <c r="AA29" s="887">
        <f>IF(OR(AC29&lt;0.01,AC29="n/a"),"n/a",I29/AC29)</f>
        <v>19.392523364485982</v>
      </c>
      <c r="AB29" s="888">
        <v>12</v>
      </c>
      <c r="AC29" s="866">
        <v>3.21</v>
      </c>
      <c r="AD29" s="866" t="s">
        <v>136</v>
      </c>
      <c r="AE29" s="866">
        <v>7.48</v>
      </c>
      <c r="AF29" s="866">
        <v>2.15</v>
      </c>
      <c r="AG29" s="866">
        <v>11.799999999999999</v>
      </c>
      <c r="AH29" s="866">
        <v>-0.5</v>
      </c>
      <c r="AI29" s="866">
        <v>25.990000000000002</v>
      </c>
      <c r="AJ29" s="866">
        <v>11.799999999999999</v>
      </c>
      <c r="AK29" s="866">
        <v>-8.6999999999999993</v>
      </c>
      <c r="AL29" s="879">
        <v>6870</v>
      </c>
      <c r="AM29" s="873">
        <v>2.1999999999999997</v>
      </c>
      <c r="AN29" s="866">
        <v>0</v>
      </c>
      <c r="AO29" s="740">
        <f>IF(U29="n/a","n/a",IF(AA29&lt;0,"n/a",IF(AA29="n/a","n/a",J29+U29-AA29)))</f>
        <v>-9.5770537670471541</v>
      </c>
      <c r="AP29" s="741">
        <f>IF(U29="n/a","n/a",J29+U29)</f>
        <v>9.8154695974388275</v>
      </c>
      <c r="AQ29" s="889">
        <f>IF(OR(AC29&lt;0.01,AF29="n/a"),"n/a",(I29/SQRT(22.5*AC29*(I29/AF29))-1)*100)</f>
        <v>36.127269263639803</v>
      </c>
      <c r="AR29" s="651">
        <f>INDEX(Historical!$C$7:$C$1256,MATCH(B29,Historical!$B$7:$B$1278,0))*IF(AH29="n/a",1.03,IF(AH29&lt;0,1.01,IF(AH29&gt;10,1.1,(1+AH29/100))))</f>
        <v>1.0504</v>
      </c>
      <c r="AS29" s="887">
        <f>IF($AI29="n/a",1.03*AR29,IF($AI29&lt;0,1.01*AR29,IF($AI29&gt;10,1.1*AR29,(1+$AI29/100)*AR29)))</f>
        <v>1.15544</v>
      </c>
      <c r="AT29" s="887">
        <f>IF($AK29="n/a",1.03*AS29,IF($AK29&lt;0,1.01*AS29,IF($AK29&gt;10,1.1*AS29,(1+$AK29/100)*AS29)))</f>
        <v>1.1669944000000001</v>
      </c>
      <c r="AU29" s="887">
        <f>IF($AK29="n/a",1.03*AT29,IF($AK29&lt;0,1.01*AT29,IF($AK29&gt;10,1.1*AT29,(1+$AK29/100)*AT29)))</f>
        <v>1.1786643440000002</v>
      </c>
      <c r="AV29" s="887">
        <f>IF($AK29="n/a",1.03*AU29,IF($AK29&lt;0,1.01*AU29,IF($AK29&gt;10,1.1*AU29,(1+$AK29/100)*AU29)))</f>
        <v>1.1904509874400002</v>
      </c>
      <c r="AW29" s="651">
        <f>SUM(AR29:AV29)</f>
        <v>5.741949731440001</v>
      </c>
      <c r="AX29" s="748">
        <f>AW29/I29*100</f>
        <v>9.2240156328353429</v>
      </c>
      <c r="AY29" s="935">
        <v>1.08</v>
      </c>
      <c r="AZ29" s="873">
        <v>36.78</v>
      </c>
      <c r="BA29" s="873">
        <v>-13.450000000000001</v>
      </c>
      <c r="BB29" s="873">
        <v>6.69</v>
      </c>
      <c r="BC29" s="873">
        <v>4.4400000000000004</v>
      </c>
      <c r="BE29" s="624">
        <v>1969</v>
      </c>
      <c r="BF29" s="899">
        <f>IF(BE29&gt;2008,0,IF(BE29&gt;2001,1,IF(BE29&gt;1990,2,IF(BE29&gt;1980,3,IF(BE29&gt;1973,4,IF(BE29&gt;1970,5,IF(BE29&gt;1960,6,IF(BE29&gt;1958,7,IF(BE29&gt;1953,8,9)))))))))</f>
        <v>6</v>
      </c>
      <c r="BG29" s="883">
        <v>1.3</v>
      </c>
    </row>
    <row r="30" spans="1:59" ht="11.25" customHeight="1" x14ac:dyDescent="0.2">
      <c r="A30" s="864" t="s">
        <v>195</v>
      </c>
      <c r="B30" s="876" t="s">
        <v>196</v>
      </c>
      <c r="C30" s="933" t="s">
        <v>108</v>
      </c>
      <c r="D30" s="933" t="s">
        <v>4341</v>
      </c>
      <c r="E30" s="733">
        <v>29</v>
      </c>
      <c r="F30" s="1182">
        <v>95</v>
      </c>
      <c r="G30" s="1182" t="s">
        <v>37</v>
      </c>
      <c r="H30" s="1182" t="s">
        <v>37</v>
      </c>
      <c r="I30" s="866">
        <v>57.99</v>
      </c>
      <c r="J30" s="651">
        <f>(M30/I30)*100</f>
        <v>2.8970512157268495</v>
      </c>
      <c r="K30" s="885">
        <v>0.42</v>
      </c>
      <c r="L30" s="888">
        <v>4</v>
      </c>
      <c r="M30" s="642">
        <f>K30*L30</f>
        <v>1.68</v>
      </c>
      <c r="N30" s="871" t="s">
        <v>119</v>
      </c>
      <c r="O30" s="735">
        <v>0.41</v>
      </c>
      <c r="P30" s="862">
        <v>44088</v>
      </c>
      <c r="Q30" s="862">
        <v>44113</v>
      </c>
      <c r="R30" s="642">
        <f>(K30-O30)/O30*100</f>
        <v>2.4390243902439046</v>
      </c>
      <c r="S30" s="701">
        <f>IF(INDEX(Historical!$D$7:$D$1254,MATCH(B30,Historical!$B$7:$B$1278,0))=0,"n/a",(INDEX(Historical!$C$7:$C$1256,MATCH(B30,Historical!$B$7:$B$1278,0))/INDEX(Historical!$D$7:$D$1254,MATCH(B30,Historical!$B$7:$B$1278,0))-1)*100)</f>
        <v>10.714285714285721</v>
      </c>
      <c r="T30" s="701">
        <f>IF(INDEX(Historical!$F$7:$F$1247,MATCH(B30,Historical!$B$7:$B$1278,0))=0,"n/a",((INDEX(Historical!$C$7:$C$1256,MATCH(B30,Historical!$B$7:$B$1278,0))/INDEX(Historical!$F$7:$F$1247,MATCH(B30,Historical!$B$7:$B$1278,0)))^(1/3)-1)*100)</f>
        <v>7.4337070988966358</v>
      </c>
      <c r="U30" s="701">
        <f>IF(INDEX(Historical!$H$7:$H$1247,MATCH(B30,Historical!$B$7:$B$1278,0))=0,"n/a",((INDEX(Historical!$C$7:$C$1256,MATCH(B30,Historical!$B$7:$B$1278,0))/INDEX(Historical!$H$7:$H$1247,MATCH(B30,Historical!$B$7:$B$1278,0)))^(1/5)-1)*100)</f>
        <v>6.3372364312462404</v>
      </c>
      <c r="V30" s="701">
        <f>IF(INDEX(Historical!$O$7:$O$1247,MATCH(B30,Historical!$B$7:$B$1278,0))=0,"n/a",((INDEX(Historical!$C$7:$C$1256,MATCH(B30,Historical!$B$7:$B$1278,0))/INDEX(Historical!$O$7:$O$1247,MATCH(B30,Historical!$B$7:$B$1278,0)))^(1/10)-1)*100)</f>
        <v>5.8241777244472548</v>
      </c>
      <c r="W30" s="702">
        <f>IF(OR(U30&lt;=0,U30="n/a",V30&lt;=0,V30="n/a"),"n/a",U30/V30)</f>
        <v>1.0880911831803137</v>
      </c>
      <c r="X30" s="703">
        <f>IF(OR(AJ30&lt;=0,AJ30="n/a",U30&lt;=0,U30="n/a"),"n/a",U30/AJ30)</f>
        <v>0.81246620913413337</v>
      </c>
      <c r="Y30" s="876"/>
      <c r="Z30" s="651">
        <f>IF(OR(AC30&lt;0.01,AC30="n/a"),"n/a",M30/AC30*100)</f>
        <v>56.187290969899664</v>
      </c>
      <c r="AA30" s="887">
        <f>IF(OR(AC30&lt;0.01,AC30="n/a"),"n/a",I30/AC30)</f>
        <v>19.394648829431436</v>
      </c>
      <c r="AB30" s="888">
        <v>12</v>
      </c>
      <c r="AC30" s="866">
        <v>2.99</v>
      </c>
      <c r="AD30" s="866">
        <v>2.4300000000000002</v>
      </c>
      <c r="AE30" s="866">
        <v>7.96</v>
      </c>
      <c r="AF30" s="866">
        <v>1.46</v>
      </c>
      <c r="AG30" s="866">
        <v>8.1</v>
      </c>
      <c r="AH30" s="866">
        <v>-0.5</v>
      </c>
      <c r="AI30" s="866">
        <v>-7.42</v>
      </c>
      <c r="AJ30" s="866">
        <v>7.8</v>
      </c>
      <c r="AK30" s="866">
        <v>8</v>
      </c>
      <c r="AL30" s="879">
        <v>3130</v>
      </c>
      <c r="AM30" s="873">
        <v>0.3</v>
      </c>
      <c r="AN30" s="866">
        <v>0.04</v>
      </c>
      <c r="AO30" s="740">
        <f>IF(U30="n/a","n/a",IF(AA30&lt;0,"n/a",IF(AA30="n/a","n/a",J30+U30-AA30)))</f>
        <v>-10.160361182458345</v>
      </c>
      <c r="AP30" s="741">
        <f>IF(U30="n/a","n/a",J30+U30)</f>
        <v>9.2342876469730903</v>
      </c>
      <c r="AQ30" s="889">
        <f>IF(OR(AC30&lt;0.01,AF30="n/a"),"n/a",(I30/SQRT(22.5*AC30*(I30/AF30))-1)*100)</f>
        <v>12.182762175478423</v>
      </c>
      <c r="AR30" s="651">
        <f>INDEX(Historical!$C$7:$C$1256,MATCH(B30,Historical!$B$7:$B$1278,0))*IF(AH30="n/a",1.03,IF(AH30&lt;0,1.01,IF(AH30&gt;10,1.1,(1+AH30/100))))</f>
        <v>1.5655000000000001</v>
      </c>
      <c r="AS30" s="887">
        <f>IF($AI30="n/a",1.03*AR30,IF($AI30&lt;0,1.01*AR30,IF($AI30&gt;10,1.1*AR30,(1+$AI30/100)*AR30)))</f>
        <v>1.5811550000000001</v>
      </c>
      <c r="AT30" s="887">
        <f>IF($AK30="n/a",1.03*AS30,IF($AK30&lt;0,1.01*AS30,IF($AK30&gt;10,1.1*AS30,(1+$AK30/100)*AS30)))</f>
        <v>1.7076474000000001</v>
      </c>
      <c r="AU30" s="887">
        <f>IF($AK30="n/a",1.03*AT30,IF($AK30&lt;0,1.01*AT30,IF($AK30&gt;10,1.1*AT30,(1+$AK30/100)*AT30)))</f>
        <v>1.8442591920000002</v>
      </c>
      <c r="AV30" s="887">
        <f>IF($AK30="n/a",1.03*AU30,IF($AK30&lt;0,1.01*AU30,IF($AK30&gt;10,1.1*AU30,(1+$AK30/100)*AU30)))</f>
        <v>1.9917999273600004</v>
      </c>
      <c r="AW30" s="651">
        <f>SUM(AR30:AV30)</f>
        <v>8.6903615193599997</v>
      </c>
      <c r="AX30" s="748">
        <f>AW30/I30*100</f>
        <v>14.985965717123642</v>
      </c>
      <c r="AY30" s="935">
        <v>0.8</v>
      </c>
      <c r="AZ30" s="873">
        <v>23.36</v>
      </c>
      <c r="BA30" s="873">
        <v>-20.16</v>
      </c>
      <c r="BB30" s="873">
        <v>0.44999999999999996</v>
      </c>
      <c r="BC30" s="873">
        <v>-2.64</v>
      </c>
      <c r="BE30" s="624">
        <v>1993</v>
      </c>
      <c r="BF30" s="899">
        <f>IF(BE30&gt;2008,0,IF(BE30&gt;2001,1,IF(BE30&gt;1990,2,IF(BE30&gt;1980,3,IF(BE30&gt;1973,4,IF(BE30&gt;1970,5,IF(BE30&gt;1960,6,IF(BE30&gt;1958,7,IF(BE30&gt;1953,8,9)))))))))</f>
        <v>2</v>
      </c>
      <c r="BG30" s="883">
        <v>1.3</v>
      </c>
    </row>
    <row r="31" spans="1:59" ht="11.25" customHeight="1" x14ac:dyDescent="0.2">
      <c r="A31" s="864" t="s">
        <v>529</v>
      </c>
      <c r="B31" s="876" t="s">
        <v>530</v>
      </c>
      <c r="C31" s="933" t="s">
        <v>108</v>
      </c>
      <c r="D31" s="933" t="s">
        <v>4341</v>
      </c>
      <c r="E31" s="733">
        <v>26</v>
      </c>
      <c r="F31" s="1182">
        <v>121</v>
      </c>
      <c r="G31" s="1182" t="s">
        <v>106</v>
      </c>
      <c r="H31" s="1182" t="s">
        <v>106</v>
      </c>
      <c r="I31" s="866">
        <v>70.27</v>
      </c>
      <c r="J31" s="651">
        <f>(M31/I31)*100</f>
        <v>4.0415540059769457</v>
      </c>
      <c r="K31" s="885">
        <v>0.71</v>
      </c>
      <c r="L31" s="888">
        <v>4</v>
      </c>
      <c r="M31" s="642">
        <f>K31*L31</f>
        <v>2.84</v>
      </c>
      <c r="N31" s="871" t="s">
        <v>148</v>
      </c>
      <c r="O31" s="885">
        <v>0.67</v>
      </c>
      <c r="P31" s="867">
        <v>43615</v>
      </c>
      <c r="Q31" s="867">
        <v>43630</v>
      </c>
      <c r="R31" s="642">
        <f>(K31-O31)/O31*100</f>
        <v>5.9701492537313312</v>
      </c>
      <c r="S31" s="701">
        <f>IF(INDEX(Historical!$D$7:$D$1254,MATCH(B31,Historical!$B$7:$B$1278,0))=0,"n/a",(INDEX(Historical!$C$7:$C$1256,MATCH(B31,Historical!$B$7:$B$1278,0))/INDEX(Historical!$D$7:$D$1254,MATCH(B31,Historical!$B$7:$B$1278,0))-1)*100)</f>
        <v>8.5271317829457303</v>
      </c>
      <c r="T31" s="701">
        <f>IF(INDEX(Historical!$F$7:$F$1247,MATCH(B31,Historical!$B$7:$B$1278,0))=0,"n/a",((INDEX(Historical!$C$7:$C$1256,MATCH(B31,Historical!$B$7:$B$1278,0))/INDEX(Historical!$F$7:$F$1247,MATCH(B31,Historical!$B$7:$B$1278,0)))^(1/3)-1)*100)</f>
        <v>9.2043296137024999</v>
      </c>
      <c r="U31" s="701">
        <f>IF(INDEX(Historical!$H$7:$H$1247,MATCH(B31,Historical!$B$7:$B$1278,0))=0,"n/a",((INDEX(Historical!$C$7:$C$1256,MATCH(B31,Historical!$B$7:$B$1278,0))/INDEX(Historical!$H$7:$H$1247,MATCH(B31,Historical!$B$7:$B$1278,0)))^(1/5)-1)*100)</f>
        <v>6.6430110168431922</v>
      </c>
      <c r="V31" s="701">
        <f>IF(INDEX(Historical!$O$7:$O$1247,MATCH(B31,Historical!$B$7:$B$1278,0))=0,"n/a",((INDEX(Historical!$C$7:$C$1256,MATCH(B31,Historical!$B$7:$B$1278,0))/INDEX(Historical!$O$7:$O$1247,MATCH(B31,Historical!$B$7:$B$1278,0)))^(1/10)-1)*100)</f>
        <v>5.054870584268456</v>
      </c>
      <c r="W31" s="702">
        <f>IF(OR(U31&lt;=0,U31="n/a",V31&lt;=0,V31="n/a"),"n/a",U31/V31)</f>
        <v>1.3141802358931356</v>
      </c>
      <c r="X31" s="703">
        <f>IF(OR(AJ31&lt;=0,AJ31="n/a",U31&lt;=0,U31="n/a"),"n/a",U31/AJ31)</f>
        <v>0.67785826702481544</v>
      </c>
      <c r="Y31" s="876"/>
      <c r="Z31" s="651">
        <f>IF(OR(AC31&lt;0.01,AC31="n/a"),"n/a",M31/AC31*100)</f>
        <v>51.171171171171167</v>
      </c>
      <c r="AA31" s="887">
        <f>IF(OR(AC31&lt;0.01,AC31="n/a"),"n/a",I31/AC31)</f>
        <v>12.661261261261261</v>
      </c>
      <c r="AB31" s="888">
        <v>12</v>
      </c>
      <c r="AC31" s="866">
        <v>5.55</v>
      </c>
      <c r="AD31" s="866">
        <v>1.26</v>
      </c>
      <c r="AE31" s="866">
        <v>3.97</v>
      </c>
      <c r="AF31" s="866">
        <v>1.1000000000000001</v>
      </c>
      <c r="AG31" s="866">
        <v>9.1</v>
      </c>
      <c r="AH31" s="866">
        <v>-0.70000000000000007</v>
      </c>
      <c r="AI31" s="866">
        <v>-9.1300000000000008</v>
      </c>
      <c r="AJ31" s="866">
        <v>9.8000000000000007</v>
      </c>
      <c r="AK31" s="866">
        <v>10.02</v>
      </c>
      <c r="AL31" s="879">
        <v>4310</v>
      </c>
      <c r="AM31" s="873">
        <v>0.3</v>
      </c>
      <c r="AN31" s="866">
        <v>0.06</v>
      </c>
      <c r="AO31" s="740">
        <f>IF(U31="n/a","n/a",IF(AA31&lt;0,"n/a",IF(AA31="n/a","n/a",J31+U31-AA31)))</f>
        <v>-1.9766962384411233</v>
      </c>
      <c r="AP31" s="741">
        <f>IF(U31="n/a","n/a",J31+U31)</f>
        <v>10.684565022820138</v>
      </c>
      <c r="AQ31" s="889">
        <f>IF(OR(AC31&lt;0.01,AF31="n/a"),"n/a",(I31/SQRT(22.5*AC31*(I31/AF31))-1)*100)</f>
        <v>-21.323765024310237</v>
      </c>
      <c r="AR31" s="651">
        <f>INDEX(Historical!$C$7:$C$1256,MATCH(B31,Historical!$B$7:$B$1278,0))*IF(AH31="n/a",1.03,IF(AH31&lt;0,1.01,IF(AH31&gt;10,1.1,(1+AH31/100))))</f>
        <v>2.8279999999999998</v>
      </c>
      <c r="AS31" s="887">
        <f>IF($AI31="n/a",1.03*AR31,IF($AI31&lt;0,1.01*AR31,IF($AI31&gt;10,1.1*AR31,(1+$AI31/100)*AR31)))</f>
        <v>2.8562799999999999</v>
      </c>
      <c r="AT31" s="887">
        <f>IF($AK31="n/a",1.03*AS31,IF($AK31&lt;0,1.01*AS31,IF($AK31&gt;10,1.1*AS31,(1+$AK31/100)*AS31)))</f>
        <v>3.1419080000000004</v>
      </c>
      <c r="AU31" s="887">
        <f>IF($AK31="n/a",1.03*AT31,IF($AK31&lt;0,1.01*AT31,IF($AK31&gt;10,1.1*AT31,(1+$AK31/100)*AT31)))</f>
        <v>3.4560988000000008</v>
      </c>
      <c r="AV31" s="887">
        <f>IF($AK31="n/a",1.03*AU31,IF($AK31&lt;0,1.01*AU31,IF($AK31&gt;10,1.1*AU31,(1+$AK31/100)*AU31)))</f>
        <v>3.8017086800000013</v>
      </c>
      <c r="AW31" s="651">
        <f>SUM(AR31:AV31)</f>
        <v>16.083995480000002</v>
      </c>
      <c r="AX31" s="748">
        <f>AW31/I31*100</f>
        <v>22.888850832503209</v>
      </c>
      <c r="AY31" s="935">
        <v>1.61</v>
      </c>
      <c r="AZ31" s="873">
        <v>47.349999999999994</v>
      </c>
      <c r="BA31" s="873">
        <v>-29.32</v>
      </c>
      <c r="BB31" s="873">
        <v>3.38</v>
      </c>
      <c r="BC31" s="873">
        <v>-2.44</v>
      </c>
      <c r="BE31" s="624">
        <v>1994</v>
      </c>
      <c r="BF31" s="899">
        <f>IF(BE31&gt;2008,0,IF(BE31&gt;2001,1,IF(BE31&gt;1990,2,IF(BE31&gt;1980,3,IF(BE31&gt;1973,4,IF(BE31&gt;1970,5,IF(BE31&gt;1960,6,IF(BE31&gt;1958,7,IF(BE31&gt;1953,8,9)))))))))</f>
        <v>2</v>
      </c>
      <c r="BG31" s="883">
        <v>1</v>
      </c>
    </row>
    <row r="32" spans="1:59" ht="11.25" customHeight="1" x14ac:dyDescent="0.2">
      <c r="A32" s="864" t="s">
        <v>179</v>
      </c>
      <c r="B32" s="876" t="s">
        <v>180</v>
      </c>
      <c r="C32" s="933" t="s">
        <v>108</v>
      </c>
      <c r="D32" s="933" t="s">
        <v>118</v>
      </c>
      <c r="E32" s="733">
        <v>60</v>
      </c>
      <c r="F32" s="1182">
        <v>9</v>
      </c>
      <c r="G32" s="1182" t="s">
        <v>37</v>
      </c>
      <c r="H32" s="1182" t="s">
        <v>37</v>
      </c>
      <c r="I32" s="866">
        <v>70.739999999999995</v>
      </c>
      <c r="J32" s="651">
        <f>(M32/I32)*100</f>
        <v>3.3927056827820183</v>
      </c>
      <c r="K32" s="878">
        <v>0.6</v>
      </c>
      <c r="L32" s="888">
        <v>4</v>
      </c>
      <c r="M32" s="642">
        <f>K32*L32</f>
        <v>2.4</v>
      </c>
      <c r="N32" s="871" t="s">
        <v>218</v>
      </c>
      <c r="O32" s="734">
        <v>0.56000000000000005</v>
      </c>
      <c r="P32" s="862">
        <v>43907</v>
      </c>
      <c r="Q32" s="862">
        <v>43936</v>
      </c>
      <c r="R32" s="642">
        <f>(K32-O32)/O32*100</f>
        <v>7.1428571428571281</v>
      </c>
      <c r="S32" s="701">
        <f>IF(INDEX(Historical!$D$7:$D$1254,MATCH(B32,Historical!$B$7:$B$1278,0))=0,"n/a",(INDEX(Historical!$C$7:$C$1256,MATCH(B32,Historical!$B$7:$B$1278,0))/INDEX(Historical!$D$7:$D$1254,MATCH(B32,Historical!$B$7:$B$1278,0))-1)*100)</f>
        <v>5.741626794258381</v>
      </c>
      <c r="T32" s="701">
        <f>IF(INDEX(Historical!$F$7:$F$1247,MATCH(B32,Historical!$B$7:$B$1278,0))=0,"n/a",((INDEX(Historical!$C$7:$C$1256,MATCH(B32,Historical!$B$7:$B$1278,0))/INDEX(Historical!$F$7:$F$1247,MATCH(B32,Historical!$B$7:$B$1278,0)))^(1/3)-1)*100)</f>
        <v>5.1670174815897862</v>
      </c>
      <c r="U32" s="701">
        <f>IF(INDEX(Historical!$H$7:$H$1247,MATCH(B32,Historical!$B$7:$B$1278,0))=0,"n/a",((INDEX(Historical!$C$7:$C$1256,MATCH(B32,Historical!$B$7:$B$1278,0))/INDEX(Historical!$H$7:$H$1247,MATCH(B32,Historical!$B$7:$B$1278,0)))^(1/5)-1)*100)</f>
        <v>4.8983374579510519</v>
      </c>
      <c r="V32" s="701">
        <f>IF(INDEX(Historical!$O$7:$O$1247,MATCH(B32,Historical!$B$7:$B$1278,0))=0,"n/a",((INDEX(Historical!$C$7:$C$1256,MATCH(B32,Historical!$B$7:$B$1278,0))/INDEX(Historical!$O$7:$O$1247,MATCH(B32,Historical!$B$7:$B$1278,0)))^(1/10)-1)*100)</f>
        <v>3.5113072097720188</v>
      </c>
      <c r="W32" s="702">
        <f>IF(OR(U32&lt;=0,U32="n/a",V32&lt;=0,V32="n/a"),"n/a",U32/V32)</f>
        <v>1.3950181984415684</v>
      </c>
      <c r="X32" s="703">
        <f>IF(OR(AJ32&lt;=0,AJ32="n/a",U32&lt;=0,U32="n/a"),"n/a",U32/AJ32)</f>
        <v>0.15903693045295622</v>
      </c>
      <c r="Y32" s="665"/>
      <c r="Z32" s="651">
        <f>IF(OR(AC32&lt;0.01,AC32="n/a"),"n/a",M32/AC32*100)</f>
        <v>71.428571428571431</v>
      </c>
      <c r="AA32" s="887">
        <f>IF(OR(AC32&lt;0.01,AC32="n/a"),"n/a",I32/AC32)</f>
        <v>21.053571428571427</v>
      </c>
      <c r="AB32" s="888">
        <v>12</v>
      </c>
      <c r="AC32" s="866">
        <v>3.36</v>
      </c>
      <c r="AD32" s="866" t="s">
        <v>136</v>
      </c>
      <c r="AE32" s="866">
        <v>1.74</v>
      </c>
      <c r="AF32" s="866">
        <v>1.23</v>
      </c>
      <c r="AG32" s="866">
        <v>6.1</v>
      </c>
      <c r="AH32" s="866">
        <v>593.29999999999995</v>
      </c>
      <c r="AI32" s="866">
        <v>33.129999999999995</v>
      </c>
      <c r="AJ32" s="866">
        <v>30.8</v>
      </c>
      <c r="AK32" s="866">
        <v>-4.2</v>
      </c>
      <c r="AL32" s="879">
        <v>11280</v>
      </c>
      <c r="AM32" s="873">
        <v>0.3</v>
      </c>
      <c r="AN32" s="866">
        <v>0.1</v>
      </c>
      <c r="AO32" s="740">
        <f>IF(U32="n/a","n/a",IF(AA32&lt;0,"n/a",IF(AA32="n/a","n/a",J32+U32-AA32)))</f>
        <v>-12.762528287838357</v>
      </c>
      <c r="AP32" s="741">
        <f>IF(U32="n/a","n/a",J32+U32)</f>
        <v>8.2910431407330698</v>
      </c>
      <c r="AQ32" s="889">
        <f>IF(OR(AC32&lt;0.01,AF32="n/a"),"n/a",(I32/SQRT(22.5*AC32*(I32/AF32))-1)*100)</f>
        <v>7.2813390776127251</v>
      </c>
      <c r="AR32" s="651">
        <f>INDEX(Historical!$C$7:$C$1256,MATCH(B32,Historical!$B$7:$B$1278,0))*IF(AH32="n/a",1.03,IF(AH32&lt;0,1.01,IF(AH32&gt;10,1.1,(1+AH32/100))))</f>
        <v>2.431</v>
      </c>
      <c r="AS32" s="887">
        <f>IF($AI32="n/a",1.03*AR32,IF($AI32&lt;0,1.01*AR32,IF($AI32&gt;10,1.1*AR32,(1+$AI32/100)*AR32)))</f>
        <v>2.6741000000000001</v>
      </c>
      <c r="AT32" s="887">
        <f>IF($AK32="n/a",1.03*AS32,IF($AK32&lt;0,1.01*AS32,IF($AK32&gt;10,1.1*AS32,(1+$AK32/100)*AS32)))</f>
        <v>2.700841</v>
      </c>
      <c r="AU32" s="887">
        <f>IF($AK32="n/a",1.03*AT32,IF($AK32&lt;0,1.01*AT32,IF($AK32&gt;10,1.1*AT32,(1+$AK32/100)*AT32)))</f>
        <v>2.7278494100000001</v>
      </c>
      <c r="AV32" s="887">
        <f>IF($AK32="n/a",1.03*AU32,IF($AK32&lt;0,1.01*AU32,IF($AK32&gt;10,1.1*AU32,(1+$AK32/100)*AU32)))</f>
        <v>2.7551279041000001</v>
      </c>
      <c r="AW32" s="651">
        <f>SUM(AR32:AV32)</f>
        <v>13.288918314100002</v>
      </c>
      <c r="AX32" s="748">
        <f>AW32/I32*100</f>
        <v>18.785578617613801</v>
      </c>
      <c r="AY32" s="935">
        <v>0.52</v>
      </c>
      <c r="AZ32" s="873">
        <v>53.55</v>
      </c>
      <c r="BA32" s="873">
        <v>-38.769999999999996</v>
      </c>
      <c r="BB32" s="873">
        <v>-9.56</v>
      </c>
      <c r="BC32" s="873">
        <v>-10.95</v>
      </c>
      <c r="BE32" s="624">
        <v>1961</v>
      </c>
      <c r="BF32" s="899">
        <f>IF(BE32&gt;2008,0,IF(BE32&gt;2001,1,IF(BE32&gt;1990,2,IF(BE32&gt;1980,3,IF(BE32&gt;1973,4,IF(BE32&gt;1970,5,IF(BE32&gt;1960,6,IF(BE32&gt;1958,7,IF(BE32&gt;1953,8,9)))))))))</f>
        <v>6</v>
      </c>
      <c r="BG32" s="883">
        <v>2.2999999999999998</v>
      </c>
    </row>
    <row r="33" spans="1:59" ht="11.25" customHeight="1" x14ac:dyDescent="0.2">
      <c r="A33" s="864" t="s">
        <v>189</v>
      </c>
      <c r="B33" s="876" t="s">
        <v>190</v>
      </c>
      <c r="C33" s="933" t="s">
        <v>128</v>
      </c>
      <c r="D33" s="933" t="s">
        <v>4356</v>
      </c>
      <c r="E33" s="733">
        <v>57</v>
      </c>
      <c r="F33" s="1182">
        <v>14</v>
      </c>
      <c r="G33" s="1182" t="s">
        <v>115</v>
      </c>
      <c r="H33" s="1182" t="s">
        <v>115</v>
      </c>
      <c r="I33" s="866">
        <v>78.89</v>
      </c>
      <c r="J33" s="651">
        <f>(M33/I33)*100</f>
        <v>2.2309544935986816</v>
      </c>
      <c r="K33" s="878">
        <v>0.44</v>
      </c>
      <c r="L33" s="888">
        <v>4</v>
      </c>
      <c r="M33" s="642">
        <f>K33*L33</f>
        <v>1.76</v>
      </c>
      <c r="N33" s="871" t="s">
        <v>107</v>
      </c>
      <c r="O33" s="734">
        <v>0.43</v>
      </c>
      <c r="P33" s="862">
        <v>43938</v>
      </c>
      <c r="Q33" s="862">
        <v>43966</v>
      </c>
      <c r="R33" s="642">
        <f>(K33-O33)/O33*100</f>
        <v>2.3255813953488391</v>
      </c>
      <c r="S33" s="701">
        <f>IF(INDEX(Historical!$D$7:$D$1254,MATCH(B33,Historical!$B$7:$B$1278,0))=0,"n/a",(INDEX(Historical!$C$7:$C$1256,MATCH(B33,Historical!$B$7:$B$1278,0))/INDEX(Historical!$D$7:$D$1254,MATCH(B33,Historical!$B$7:$B$1278,0))-1)*100)</f>
        <v>3.0120481927710774</v>
      </c>
      <c r="T33" s="701">
        <f>IF(INDEX(Historical!$F$7:$F$1247,MATCH(B33,Historical!$B$7:$B$1278,0))=0,"n/a",((INDEX(Historical!$C$7:$C$1256,MATCH(B33,Historical!$B$7:$B$1278,0))/INDEX(Historical!$F$7:$F$1247,MATCH(B33,Historical!$B$7:$B$1278,0)))^(1/3)-1)*100)</f>
        <v>3.3288202147229384</v>
      </c>
      <c r="U33" s="701">
        <f>IF(INDEX(Historical!$H$7:$H$1247,MATCH(B33,Historical!$B$7:$B$1278,0))=0,"n/a",((INDEX(Historical!$C$7:$C$1256,MATCH(B33,Historical!$B$7:$B$1278,0))/INDEX(Historical!$H$7:$H$1247,MATCH(B33,Historical!$B$7:$B$1278,0)))^(1/5)-1)*100)</f>
        <v>3.786664117545846</v>
      </c>
      <c r="V33" s="701">
        <f>IF(INDEX(Historical!$O$7:$O$1247,MATCH(B33,Historical!$B$7:$B$1278,0))=0,"n/a",((INDEX(Historical!$C$7:$C$1256,MATCH(B33,Historical!$B$7:$B$1278,0))/INDEX(Historical!$O$7:$O$1247,MATCH(B33,Historical!$B$7:$B$1278,0)))^(1/10)-1)*100)</f>
        <v>7.1148702135272801</v>
      </c>
      <c r="W33" s="702">
        <f>IF(OR(U33&lt;=0,U33="n/a",V33&lt;=0,V33="n/a"),"n/a",U33/V33)</f>
        <v>0.53221829828271217</v>
      </c>
      <c r="X33" s="703">
        <f>IF(OR(AJ33&lt;=0,AJ33="n/a",U33&lt;=0,U33="n/a"),"n/a",U33/AJ33)</f>
        <v>1.2215045540470471</v>
      </c>
      <c r="Y33" s="664"/>
      <c r="Z33" s="651">
        <f>IF(OR(AC33&lt;0.01,AC33="n/a"),"n/a",M33/AC33*100)</f>
        <v>58.862876254180598</v>
      </c>
      <c r="AA33" s="887">
        <f>IF(OR(AC33&lt;0.01,AC33="n/a"),"n/a",I33/AC33)</f>
        <v>26.384615384615383</v>
      </c>
      <c r="AB33" s="888">
        <v>12</v>
      </c>
      <c r="AC33" s="866">
        <v>2.99</v>
      </c>
      <c r="AD33" s="866">
        <v>4.5199999999999996</v>
      </c>
      <c r="AE33" s="866">
        <v>4.24</v>
      </c>
      <c r="AF33" s="868">
        <v>254.48</v>
      </c>
      <c r="AG33" s="869" t="s">
        <v>136</v>
      </c>
      <c r="AH33" s="866">
        <v>-3.2</v>
      </c>
      <c r="AI33" s="866">
        <v>5.9700000000000006</v>
      </c>
      <c r="AJ33" s="866">
        <v>3.1</v>
      </c>
      <c r="AK33" s="866">
        <v>5.82</v>
      </c>
      <c r="AL33" s="879">
        <v>67600</v>
      </c>
      <c r="AM33" s="873">
        <v>0.1</v>
      </c>
      <c r="AN33" s="868">
        <v>27.58</v>
      </c>
      <c r="AO33" s="740">
        <f>IF(U33="n/a","n/a",IF(AA33&lt;0,"n/a",IF(AA33="n/a","n/a",J33+U33-AA33)))</f>
        <v>-20.366996773470856</v>
      </c>
      <c r="AP33" s="741">
        <f>IF(U33="n/a","n/a",J33+U33)</f>
        <v>6.0176186111445276</v>
      </c>
      <c r="AQ33" s="889">
        <f>IF(OR(AC33&lt;0.01,AF33="n/a"),"n/a",(I33/SQRT(22.5*AC33*(I33/AF33))-1)*100)</f>
        <v>1627.4717457830193</v>
      </c>
      <c r="AR33" s="651">
        <f>INDEX(Historical!$C$7:$C$1256,MATCH(B33,Historical!$B$7:$B$1278,0))*IF(AH33="n/a",1.03,IF(AH33&lt;0,1.01,IF(AH33&gt;10,1.1,(1+AH33/100))))</f>
        <v>1.7271000000000001</v>
      </c>
      <c r="AS33" s="887">
        <f>IF($AI33="n/a",1.03*AR33,IF($AI33&lt;0,1.01*AR33,IF($AI33&gt;10,1.1*AR33,(1+$AI33/100)*AR33)))</f>
        <v>1.8302078700000002</v>
      </c>
      <c r="AT33" s="887">
        <f>IF($AK33="n/a",1.03*AS33,IF($AK33&lt;0,1.01*AS33,IF($AK33&gt;10,1.1*AS33,(1+$AK33/100)*AS33)))</f>
        <v>1.9367259680340003</v>
      </c>
      <c r="AU33" s="887">
        <f>IF($AK33="n/a",1.03*AT33,IF($AK33&lt;0,1.01*AT33,IF($AK33&gt;10,1.1*AT33,(1+$AK33/100)*AT33)))</f>
        <v>2.0494434193735791</v>
      </c>
      <c r="AV33" s="887">
        <f>IF($AK33="n/a",1.03*AU33,IF($AK33&lt;0,1.01*AU33,IF($AK33&gt;10,1.1*AU33,(1+$AK33/100)*AU33)))</f>
        <v>2.1687210263811214</v>
      </c>
      <c r="AW33" s="651">
        <f>SUM(AR33:AV33)</f>
        <v>9.7121982837887</v>
      </c>
      <c r="AX33" s="748">
        <f>AW33/I33*100</f>
        <v>12.311063865874889</v>
      </c>
      <c r="AY33" s="935">
        <v>0.56999999999999995</v>
      </c>
      <c r="AZ33" s="873">
        <v>34.880000000000003</v>
      </c>
      <c r="BA33" s="873">
        <v>-2.59</v>
      </c>
      <c r="BB33" s="873">
        <v>1.1900000000000002</v>
      </c>
      <c r="BC33" s="873">
        <v>7.39</v>
      </c>
      <c r="BE33" s="624">
        <v>1964</v>
      </c>
      <c r="BF33" s="899">
        <f>IF(BE33&gt;2008,0,IF(BE33&gt;2001,1,IF(BE33&gt;1990,2,IF(BE33&gt;1980,3,IF(BE33&gt;1973,4,IF(BE33&gt;1970,5,IF(BE33&gt;1960,6,IF(BE33&gt;1958,7,IF(BE33&gt;1953,8,9)))))))))</f>
        <v>6</v>
      </c>
      <c r="BG33" s="883">
        <v>17.100000000000001</v>
      </c>
    </row>
    <row r="34" spans="1:59" ht="11.25" customHeight="1" x14ac:dyDescent="0.2">
      <c r="A34" s="864" t="s">
        <v>184</v>
      </c>
      <c r="B34" s="876" t="s">
        <v>185</v>
      </c>
      <c r="C34" s="933" t="s">
        <v>128</v>
      </c>
      <c r="D34" s="933" t="s">
        <v>4356</v>
      </c>
      <c r="E34" s="733">
        <v>43</v>
      </c>
      <c r="F34" s="1182">
        <v>62</v>
      </c>
      <c r="G34" s="1182" t="s">
        <v>37</v>
      </c>
      <c r="H34" s="1182" t="s">
        <v>115</v>
      </c>
      <c r="I34" s="866">
        <v>207.25</v>
      </c>
      <c r="J34" s="651">
        <f>(M34/I34)*100</f>
        <v>2.1423401688781665</v>
      </c>
      <c r="K34" s="878">
        <v>1.1100000000000001</v>
      </c>
      <c r="L34" s="888">
        <v>4</v>
      </c>
      <c r="M34" s="642">
        <f>K34*L34</f>
        <v>4.4400000000000004</v>
      </c>
      <c r="N34" s="871" t="s">
        <v>455</v>
      </c>
      <c r="O34" s="734">
        <v>1.06</v>
      </c>
      <c r="P34" s="862">
        <v>44040</v>
      </c>
      <c r="Q34" s="862">
        <v>44057</v>
      </c>
      <c r="R34" s="642">
        <f>(K34-O34)/O34*100</f>
        <v>4.7169811320754755</v>
      </c>
      <c r="S34" s="701">
        <f>IF(INDEX(Historical!$D$7:$D$1254,MATCH(B34,Historical!$B$7:$B$1278,0))=0,"n/a",(INDEX(Historical!$C$7:$C$1256,MATCH(B34,Historical!$B$7:$B$1278,0))/INDEX(Historical!$D$7:$D$1254,MATCH(B34,Historical!$B$7:$B$1278,0))-1)*100)</f>
        <v>8.602150537634401</v>
      </c>
      <c r="T34" s="701">
        <f>IF(INDEX(Historical!$F$7:$F$1247,MATCH(B34,Historical!$B$7:$B$1278,0))=0,"n/a",((INDEX(Historical!$C$7:$C$1256,MATCH(B34,Historical!$B$7:$B$1278,0))/INDEX(Historical!$F$7:$F$1247,MATCH(B34,Historical!$B$7:$B$1278,0)))^(1/3)-1)*100)</f>
        <v>8.7636830647543462</v>
      </c>
      <c r="U34" s="701">
        <f>IF(INDEX(Historical!$H$7:$H$1247,MATCH(B34,Historical!$B$7:$B$1278,0))=0,"n/a",((INDEX(Historical!$C$7:$C$1256,MATCH(B34,Historical!$B$7:$B$1278,0))/INDEX(Historical!$H$7:$H$1247,MATCH(B34,Historical!$B$7:$B$1278,0)))^(1/5)-1)*100)</f>
        <v>6.855448978091383</v>
      </c>
      <c r="V34" s="701">
        <f>IF(INDEX(Historical!$O$7:$O$1247,MATCH(B34,Historical!$B$7:$B$1278,0))=0,"n/a",((INDEX(Historical!$C$7:$C$1256,MATCH(B34,Historical!$B$7:$B$1278,0))/INDEX(Historical!$O$7:$O$1247,MATCH(B34,Historical!$B$7:$B$1278,0)))^(1/10)-1)*100)</f>
        <v>7.7228943285717611</v>
      </c>
      <c r="W34" s="702">
        <f>IF(OR(U34&lt;=0,U34="n/a",V34&lt;=0,V34="n/a"),"n/a",U34/V34)</f>
        <v>0.88767872334195208</v>
      </c>
      <c r="X34" s="703">
        <f>IF(OR(AJ34&lt;=0,AJ34="n/a",U34&lt;=0,U34="n/a"),"n/a",U34/AJ34)</f>
        <v>0.6855448978091383</v>
      </c>
      <c r="Y34" s="664"/>
      <c r="Z34" s="651">
        <f>IF(OR(AC34&lt;0.01,AC34="n/a"),"n/a",M34/AC34*100)</f>
        <v>60.408163265306136</v>
      </c>
      <c r="AA34" s="887">
        <f>IF(OR(AC34&lt;0.01,AC34="n/a"),"n/a",I34/AC34)</f>
        <v>28.197278911564627</v>
      </c>
      <c r="AB34" s="888">
        <v>6</v>
      </c>
      <c r="AC34" s="866">
        <v>7.35</v>
      </c>
      <c r="AD34" s="866">
        <v>7.85</v>
      </c>
      <c r="AE34" s="866">
        <v>3.86</v>
      </c>
      <c r="AF34" s="868">
        <v>28.86</v>
      </c>
      <c r="AG34" s="868">
        <v>138.69999999999999</v>
      </c>
      <c r="AH34" s="866">
        <v>16.400000000000002</v>
      </c>
      <c r="AI34" s="866">
        <v>1.92</v>
      </c>
      <c r="AJ34" s="866">
        <v>10</v>
      </c>
      <c r="AK34" s="866">
        <v>3.5999999999999996</v>
      </c>
      <c r="AL34" s="879">
        <v>25940</v>
      </c>
      <c r="AM34" s="873">
        <v>0.3</v>
      </c>
      <c r="AN34" s="868">
        <v>3.08</v>
      </c>
      <c r="AO34" s="740">
        <f>IF(U34="n/a","n/a",IF(AA34&lt;0,"n/a",IF(AA34="n/a","n/a",J34+U34-AA34)))</f>
        <v>-19.199489764595079</v>
      </c>
      <c r="AP34" s="741">
        <f>IF(U34="n/a","n/a",J34+U34)</f>
        <v>8.9977891469695486</v>
      </c>
      <c r="AQ34" s="889">
        <f>IF(OR(AC34&lt;0.01,AF34="n/a"),"n/a",(I34/SQRT(22.5*AC34*(I34/AF34))-1)*100)</f>
        <v>501.39595734064335</v>
      </c>
      <c r="AR34" s="651">
        <f>INDEX(Historical!$C$7:$C$1256,MATCH(B34,Historical!$B$7:$B$1278,0))*IF(AH34="n/a",1.03,IF(AH34&lt;0,1.01,IF(AH34&gt;10,1.1,(1+AH34/100))))</f>
        <v>4.4440000000000008</v>
      </c>
      <c r="AS34" s="887">
        <f>IF($AI34="n/a",1.03*AR34,IF($AI34&lt;0,1.01*AR34,IF($AI34&gt;10,1.1*AR34,(1+$AI34/100)*AR34)))</f>
        <v>4.5293248000000013</v>
      </c>
      <c r="AT34" s="887">
        <f>IF($AK34="n/a",1.03*AS34,IF($AK34&lt;0,1.01*AS34,IF($AK34&gt;10,1.1*AS34,(1+$AK34/100)*AS34)))</f>
        <v>4.6923804928000017</v>
      </c>
      <c r="AU34" s="887">
        <f>IF($AK34="n/a",1.03*AT34,IF($AK34&lt;0,1.01*AT34,IF($AK34&gt;10,1.1*AT34,(1+$AK34/100)*AT34)))</f>
        <v>4.8613061905408017</v>
      </c>
      <c r="AV34" s="887">
        <f>IF($AK34="n/a",1.03*AU34,IF($AK34&lt;0,1.01*AU34,IF($AK34&gt;10,1.1*AU34,(1+$AK34/100)*AU34)))</f>
        <v>5.0363132134002706</v>
      </c>
      <c r="AW34" s="651">
        <f>SUM(AR34:AV34)</f>
        <v>23.563324696741077</v>
      </c>
      <c r="AX34" s="748">
        <f>AW34/I34*100</f>
        <v>11.369517344627782</v>
      </c>
      <c r="AY34" s="935">
        <v>0.23</v>
      </c>
      <c r="AZ34" s="873">
        <v>43.61</v>
      </c>
      <c r="BA34" s="873">
        <v>-13.600000000000001</v>
      </c>
      <c r="BB34" s="873">
        <v>-3.4000000000000004</v>
      </c>
      <c r="BC34" s="873">
        <v>3.58</v>
      </c>
      <c r="BE34" s="624">
        <v>1978</v>
      </c>
      <c r="BF34" s="899">
        <f>IF(BE34&gt;2008,0,IF(BE34&gt;2001,1,IF(BE34&gt;1990,2,IF(BE34&gt;1980,3,IF(BE34&gt;1973,4,IF(BE34&gt;1970,5,IF(BE34&gt;1960,6,IF(BE34&gt;1958,7,IF(BE34&gt;1953,8,9)))))))))</f>
        <v>4</v>
      </c>
      <c r="BG34" s="883">
        <v>16.400000000000002</v>
      </c>
    </row>
    <row r="35" spans="1:59" ht="11.25" customHeight="1" x14ac:dyDescent="0.2">
      <c r="A35" s="864" t="s">
        <v>484</v>
      </c>
      <c r="B35" s="876" t="s">
        <v>485</v>
      </c>
      <c r="C35" s="933" t="s">
        <v>112</v>
      </c>
      <c r="D35" s="933" t="s">
        <v>4359</v>
      </c>
      <c r="E35" s="733">
        <v>25</v>
      </c>
      <c r="F35" s="1182">
        <v>134</v>
      </c>
      <c r="G35" s="1182" t="s">
        <v>106</v>
      </c>
      <c r="H35" s="1182" t="s">
        <v>106</v>
      </c>
      <c r="I35" s="875">
        <v>99.45</v>
      </c>
      <c r="J35" s="651">
        <f>(M35/I35)*100</f>
        <v>1.7496229260935143</v>
      </c>
      <c r="K35" s="885">
        <v>0.435</v>
      </c>
      <c r="L35" s="888">
        <v>4</v>
      </c>
      <c r="M35" s="642">
        <f>K35*L35</f>
        <v>1.74</v>
      </c>
      <c r="N35" s="871" t="s">
        <v>151</v>
      </c>
      <c r="O35" s="735">
        <v>0.40500000000000003</v>
      </c>
      <c r="P35" s="862">
        <v>43899</v>
      </c>
      <c r="Q35" s="862">
        <v>43921</v>
      </c>
      <c r="R35" s="642">
        <f>(K35-O35)/O35*100</f>
        <v>7.4074074074074003</v>
      </c>
      <c r="S35" s="701">
        <f>IF(INDEX(Historical!$D$7:$D$1254,MATCH(B35,Historical!$B$7:$B$1278,0))=0,"n/a",(INDEX(Historical!$C$7:$C$1256,MATCH(B35,Historical!$B$7:$B$1278,0))/INDEX(Historical!$D$7:$D$1254,MATCH(B35,Historical!$B$7:$B$1278,0))-1)*100)</f>
        <v>16.376707404744796</v>
      </c>
      <c r="T35" s="701">
        <f>IF(INDEX(Historical!$F$7:$F$1247,MATCH(B35,Historical!$B$7:$B$1278,0))=0,"n/a",((INDEX(Historical!$C$7:$C$1256,MATCH(B35,Historical!$B$7:$B$1278,0))/INDEX(Historical!$F$7:$F$1247,MATCH(B35,Historical!$B$7:$B$1278,0)))^(1/3)-1)*100)</f>
        <v>12.506431822920483</v>
      </c>
      <c r="U35" s="701">
        <f>IF(INDEX(Historical!$H$7:$H$1247,MATCH(B35,Historical!$B$7:$B$1278,0))=0,"n/a",((INDEX(Historical!$C$7:$C$1256,MATCH(B35,Historical!$B$7:$B$1278,0))/INDEX(Historical!$H$7:$H$1247,MATCH(B35,Historical!$B$7:$B$1278,0)))^(1/5)-1)*100)</f>
        <v>12.33340502046758</v>
      </c>
      <c r="V35" s="701">
        <f>IF(INDEX(Historical!$O$7:$O$1247,MATCH(B35,Historical!$B$7:$B$1278,0))=0,"n/a",((INDEX(Historical!$C$7:$C$1256,MATCH(B35,Historical!$B$7:$B$1278,0))/INDEX(Historical!$O$7:$O$1247,MATCH(B35,Historical!$B$7:$B$1278,0)))^(1/10)-1)*100)</f>
        <v>13.771778926809986</v>
      </c>
      <c r="W35" s="702">
        <f>IF(OR(U35&lt;=0,U35="n/a",V35&lt;=0,V35="n/a"),"n/a",U35/V35)</f>
        <v>0.89555641910993244</v>
      </c>
      <c r="X35" s="703">
        <f>IF(OR(AJ35&lt;=0,AJ35="n/a",U35&lt;=0,U35="n/a"),"n/a",U35/AJ35)</f>
        <v>1.4176327609732853</v>
      </c>
      <c r="Y35" s="877" t="s">
        <v>486</v>
      </c>
      <c r="Z35" s="651">
        <f>IF(OR(AC35&lt;0.01,AC35="n/a"),"n/a",M35/AC35*100)</f>
        <v>49.856733524355299</v>
      </c>
      <c r="AA35" s="887">
        <f>IF(OR(AC35&lt;0.01,AC35="n/a"),"n/a",I35/AC35)</f>
        <v>28.495702005730656</v>
      </c>
      <c r="AB35" s="888">
        <v>12</v>
      </c>
      <c r="AC35" s="866">
        <v>3.49</v>
      </c>
      <c r="AD35" s="866">
        <v>5.75</v>
      </c>
      <c r="AE35" s="866">
        <v>6.73</v>
      </c>
      <c r="AF35" s="866">
        <v>4.8099999999999996</v>
      </c>
      <c r="AG35" s="866">
        <v>18.2</v>
      </c>
      <c r="AH35" s="866">
        <v>-0.6</v>
      </c>
      <c r="AI35" s="866">
        <v>18.360000000000003</v>
      </c>
      <c r="AJ35" s="866">
        <v>8.6999999999999993</v>
      </c>
      <c r="AK35" s="866">
        <v>4.95</v>
      </c>
      <c r="AL35" s="879">
        <v>70410</v>
      </c>
      <c r="AM35" s="873">
        <v>0.2</v>
      </c>
      <c r="AN35" s="866">
        <v>0.71</v>
      </c>
      <c r="AO35" s="740">
        <f>IF(U35="n/a","n/a",IF(AA35&lt;0,"n/a",IF(AA35="n/a","n/a",J35+U35-AA35)))</f>
        <v>-14.412674059169561</v>
      </c>
      <c r="AP35" s="741">
        <f>IF(U35="n/a","n/a",J35+U35)</f>
        <v>14.083027946561096</v>
      </c>
      <c r="AQ35" s="889">
        <f>IF(OR(AC35&lt;0.01,AF35="n/a"),"n/a",(I35/SQRT(22.5*AC35*(I35/AF35))-1)*100)</f>
        <v>146.81466429292374</v>
      </c>
      <c r="AR35" s="651">
        <f>INDEX(Historical!$C$7:$C$1256,MATCH(B35,Historical!$B$7:$B$1278,0))*IF(AH35="n/a",1.03,IF(AH35&lt;0,1.01,IF(AH35&gt;10,1.1,(1+AH35/100))))</f>
        <v>1.6349880000000001</v>
      </c>
      <c r="AS35" s="887">
        <f>IF($AI35="n/a",1.03*AR35,IF($AI35&lt;0,1.01*AR35,IF($AI35&gt;10,1.1*AR35,(1+$AI35/100)*AR35)))</f>
        <v>1.7984868000000003</v>
      </c>
      <c r="AT35" s="887">
        <f>IF($AK35="n/a",1.03*AS35,IF($AK35&lt;0,1.01*AS35,IF($AK35&gt;10,1.1*AS35,(1+$AK35/100)*AS35)))</f>
        <v>1.8875118966000004</v>
      </c>
      <c r="AU35" s="887">
        <f>IF($AK35="n/a",1.03*AT35,IF($AK35&lt;0,1.01*AT35,IF($AK35&gt;10,1.1*AT35,(1+$AK35/100)*AT35)))</f>
        <v>1.9809437354817006</v>
      </c>
      <c r="AV35" s="887">
        <f>IF($AK35="n/a",1.03*AU35,IF($AK35&lt;0,1.01*AU35,IF($AK35&gt;10,1.1*AU35,(1+$AK35/100)*AU35)))</f>
        <v>2.0790004503880448</v>
      </c>
      <c r="AW35" s="651">
        <f>SUM(AR35:AV35)</f>
        <v>9.3809308824697446</v>
      </c>
      <c r="AX35" s="748">
        <f>AW35/I35*100</f>
        <v>9.4328113448665096</v>
      </c>
      <c r="AY35" s="935">
        <v>0.85</v>
      </c>
      <c r="AZ35" s="873">
        <v>52.690000000000005</v>
      </c>
      <c r="BA35" s="873">
        <v>-11.97</v>
      </c>
      <c r="BB35" s="873">
        <v>-6.419999999999999</v>
      </c>
      <c r="BC35" s="873">
        <v>8.0399999999999991</v>
      </c>
      <c r="BE35" s="624">
        <v>1998</v>
      </c>
      <c r="BF35" s="899">
        <f>IF(BE35&gt;2008,0,IF(BE35&gt;2001,1,IF(BE35&gt;1990,2,IF(BE35&gt;1980,3,IF(BE35&gt;1973,4,IF(BE35&gt;1970,5,IF(BE35&gt;1960,6,IF(BE35&gt;1958,7,IF(BE35&gt;1953,8,9)))))))))</f>
        <v>2</v>
      </c>
      <c r="BG35" s="883">
        <v>7.6</v>
      </c>
    </row>
    <row r="36" spans="1:59" s="774" customFormat="1" ht="11.25" customHeight="1" x14ac:dyDescent="0.2">
      <c r="A36" s="755" t="s">
        <v>174</v>
      </c>
      <c r="B36" s="782" t="s">
        <v>175</v>
      </c>
      <c r="C36" s="933" t="s">
        <v>108</v>
      </c>
      <c r="D36" s="933" t="s">
        <v>4341</v>
      </c>
      <c r="E36" s="756">
        <v>28</v>
      </c>
      <c r="F36" s="1182">
        <v>97</v>
      </c>
      <c r="G36" s="1181" t="s">
        <v>106</v>
      </c>
      <c r="H36" s="1181" t="s">
        <v>106</v>
      </c>
      <c r="I36" s="757">
        <v>19.5</v>
      </c>
      <c r="J36" s="758">
        <f>(M36/I36)*100</f>
        <v>2.5641025641025639</v>
      </c>
      <c r="K36" s="759">
        <v>0.125</v>
      </c>
      <c r="L36" s="760">
        <v>4</v>
      </c>
      <c r="M36" s="761">
        <f>K36*L36</f>
        <v>0.5</v>
      </c>
      <c r="N36" s="762" t="s">
        <v>148</v>
      </c>
      <c r="O36" s="1017">
        <v>0.12083333333333333</v>
      </c>
      <c r="P36" s="778">
        <v>43795</v>
      </c>
      <c r="Q36" s="778">
        <v>43811</v>
      </c>
      <c r="R36" s="761">
        <f>(K36-O36)/O36*100</f>
        <v>3.4482758620689649</v>
      </c>
      <c r="S36" s="701">
        <f>IF(INDEX(Historical!$D$7:$D$1254,MATCH(B36,Historical!$B$7:$B$1278,0))=0,"n/a",(INDEX(Historical!$C$7:$C$1256,MATCH(B36,Historical!$B$7:$B$1278,0))/INDEX(Historical!$D$7:$D$1254,MATCH(B36,Historical!$B$7:$B$1278,0))-1)*100)</f>
        <v>6.3636363636363713</v>
      </c>
      <c r="T36" s="701">
        <f>IF(INDEX(Historical!$F$7:$F$1247,MATCH(B36,Historical!$B$7:$B$1278,0))=0,"n/a",((INDEX(Historical!$C$7:$C$1256,MATCH(B36,Historical!$B$7:$B$1278,0))/INDEX(Historical!$F$7:$F$1247,MATCH(B36,Historical!$B$7:$B$1278,0)))^(1/3)-1)*100)</f>
        <v>6.0848244434812182</v>
      </c>
      <c r="U36" s="701">
        <f>IF(INDEX(Historical!$H$7:$H$1247,MATCH(B36,Historical!$B$7:$B$1278,0))=0,"n/a",((INDEX(Historical!$C$7:$C$1256,MATCH(B36,Historical!$B$7:$B$1278,0))/INDEX(Historical!$H$7:$H$1247,MATCH(B36,Historical!$B$7:$B$1278,0)))^(1/5)-1)*100)</f>
        <v>5.387395206178347</v>
      </c>
      <c r="V36" s="701">
        <f>IF(INDEX(Historical!$O$7:$O$1247,MATCH(B36,Historical!$B$7:$B$1278,0))=0,"n/a",((INDEX(Historical!$C$7:$C$1256,MATCH(B36,Historical!$B$7:$B$1278,0))/INDEX(Historical!$O$7:$O$1247,MATCH(B36,Historical!$B$7:$B$1278,0)))^(1/10)-1)*100)</f>
        <v>7.207929052384876</v>
      </c>
      <c r="W36" s="702">
        <f>IF(OR(U36&lt;=0,U36="n/a",V36&lt;=0,V36="n/a"),"n/a",U36/V36)</f>
        <v>0.74742622562243843</v>
      </c>
      <c r="X36" s="703" t="str">
        <f>IF(OR(AJ36&lt;=0,AJ36="n/a",U36&lt;=0,U36="n/a"),"n/a",U36/AJ36)</f>
        <v>n/a</v>
      </c>
      <c r="Y36" s="669" t="s">
        <v>437</v>
      </c>
      <c r="Z36" s="758" t="str">
        <f>IF(OR(AC36&lt;0.01,AC36="n/a"),"n/a",M36/AC36*100)</f>
        <v>n/a</v>
      </c>
      <c r="AA36" s="766" t="str">
        <f>IF(OR(AC36&lt;0.01,AC36="n/a"),"n/a",I36/AC36)</f>
        <v>n/a</v>
      </c>
      <c r="AB36" s="760">
        <v>12</v>
      </c>
      <c r="AC36" s="767" t="s">
        <v>136</v>
      </c>
      <c r="AD36" s="767" t="s">
        <v>136</v>
      </c>
      <c r="AE36" s="767" t="s">
        <v>136</v>
      </c>
      <c r="AF36" s="767" t="s">
        <v>136</v>
      </c>
      <c r="AG36" s="767" t="s">
        <v>136</v>
      </c>
      <c r="AH36" s="767" t="s">
        <v>136</v>
      </c>
      <c r="AI36" s="767" t="s">
        <v>136</v>
      </c>
      <c r="AJ36" s="767" t="s">
        <v>136</v>
      </c>
      <c r="AK36" s="767" t="s">
        <v>136</v>
      </c>
      <c r="AL36" s="768" t="s">
        <v>136</v>
      </c>
      <c r="AM36" s="769" t="s">
        <v>136</v>
      </c>
      <c r="AN36" s="767" t="s">
        <v>136</v>
      </c>
      <c r="AO36" s="770" t="str">
        <f>IF(U36="n/a","n/a",IF(AA36&lt;0,"n/a",IF(AA36="n/a","n/a",J36+U36-AA36)))</f>
        <v>n/a</v>
      </c>
      <c r="AP36" s="771">
        <f>IF(U36="n/a","n/a",J36+U36)</f>
        <v>7.9514977702809109</v>
      </c>
      <c r="AQ36" s="772" t="str">
        <f>IF(OR(AC36&lt;0.01,AF36="n/a"),"n/a",(I36/SQRT(22.5*AC36*(I36/AF36))-1)*100)</f>
        <v>n/a</v>
      </c>
      <c r="AR36" s="651">
        <f>INDEX(Historical!$C$7:$C$1256,MATCH(B36,Historical!$B$7:$B$1278,0))*IF(AH36="n/a",1.03,IF(AH36&lt;0,1.01,IF(AH36&gt;10,1.1,(1+AH36/100))))</f>
        <v>0.50212500000000004</v>
      </c>
      <c r="AS36" s="766">
        <f>IF($AI36="n/a",1.03*AR36,IF($AI36&lt;0,1.01*AR36,IF($AI36&gt;10,1.1*AR36,(1+$AI36/100)*AR36)))</f>
        <v>0.51718875000000009</v>
      </c>
      <c r="AT36" s="766">
        <f>IF($AK36="n/a",1.03*AS36,IF($AK36&lt;0,1.01*AS36,IF($AK36&gt;10,1.1*AS36,(1+$AK36/100)*AS36)))</f>
        <v>0.53270441250000011</v>
      </c>
      <c r="AU36" s="766">
        <f>IF($AK36="n/a",1.03*AT36,IF($AK36&lt;0,1.01*AT36,IF($AK36&gt;10,1.1*AT36,(1+$AK36/100)*AT36)))</f>
        <v>0.5486855448750001</v>
      </c>
      <c r="AV36" s="766">
        <f>IF($AK36="n/a",1.03*AU36,IF($AK36&lt;0,1.01*AU36,IF($AK36&gt;10,1.1*AU36,(1+$AK36/100)*AU36)))</f>
        <v>0.56514611122125014</v>
      </c>
      <c r="AW36" s="758">
        <f>SUM(AR36:AV36)</f>
        <v>2.6658498185962509</v>
      </c>
      <c r="AX36" s="773">
        <f>AW36/I36*100</f>
        <v>13.671024710750004</v>
      </c>
      <c r="AY36" s="936" t="s">
        <v>136</v>
      </c>
      <c r="AZ36" s="769" t="s">
        <v>136</v>
      </c>
      <c r="BA36" s="769" t="s">
        <v>136</v>
      </c>
      <c r="BB36" s="769" t="s">
        <v>136</v>
      </c>
      <c r="BC36" s="769" t="s">
        <v>136</v>
      </c>
      <c r="BD36" s="909" t="s">
        <v>4268</v>
      </c>
      <c r="BE36" s="624">
        <v>1992</v>
      </c>
      <c r="BF36" s="899">
        <f>IF(BE36&gt;2008,0,IF(BE36&gt;2001,1,IF(BE36&gt;1990,2,IF(BE36&gt;1980,3,IF(BE36&gt;1973,4,IF(BE36&gt;1970,5,IF(BE36&gt;1960,6,IF(BE36&gt;1958,7,IF(BE36&gt;1953,8,9)))))))))</f>
        <v>2</v>
      </c>
      <c r="BG36" s="825" t="s">
        <v>136</v>
      </c>
    </row>
    <row r="37" spans="1:59" ht="11.25" customHeight="1" x14ac:dyDescent="0.2">
      <c r="A37" s="864" t="s">
        <v>172</v>
      </c>
      <c r="B37" s="876" t="s">
        <v>173</v>
      </c>
      <c r="C37" s="933" t="s">
        <v>112</v>
      </c>
      <c r="D37" s="933" t="s">
        <v>4363</v>
      </c>
      <c r="E37" s="733">
        <v>44</v>
      </c>
      <c r="F37" s="1182">
        <v>60</v>
      </c>
      <c r="G37" s="1182" t="s">
        <v>37</v>
      </c>
      <c r="H37" s="1182" t="s">
        <v>37</v>
      </c>
      <c r="I37" s="866">
        <v>123.87</v>
      </c>
      <c r="J37" s="651">
        <f>(M37/I37)*100</f>
        <v>1.6953257447323806</v>
      </c>
      <c r="K37" s="878">
        <v>0.52500000000000002</v>
      </c>
      <c r="L37" s="888">
        <v>4</v>
      </c>
      <c r="M37" s="642">
        <f>K37*L37</f>
        <v>2.1</v>
      </c>
      <c r="N37" s="871" t="s">
        <v>119</v>
      </c>
      <c r="O37" s="734">
        <v>0.5</v>
      </c>
      <c r="P37" s="862">
        <v>44060</v>
      </c>
      <c r="Q37" s="862">
        <v>44075</v>
      </c>
      <c r="R37" s="642">
        <f>(K37-O37)/O37*100</f>
        <v>5.0000000000000044</v>
      </c>
      <c r="S37" s="701">
        <f>IF(INDEX(Historical!$D$7:$D$1254,MATCH(B37,Historical!$B$7:$B$1278,0))=0,"n/a",(INDEX(Historical!$C$7:$C$1256,MATCH(B37,Historical!$B$7:$B$1278,0))/INDEX(Historical!$D$7:$D$1254,MATCH(B37,Historical!$B$7:$B$1278,0))-1)*100)</f>
        <v>16.883116883116877</v>
      </c>
      <c r="T37" s="701">
        <f>IF(INDEX(Historical!$F$7:$F$1247,MATCH(B37,Historical!$B$7:$B$1278,0))=0,"n/a",((INDEX(Historical!$C$7:$C$1256,MATCH(B37,Historical!$B$7:$B$1278,0))/INDEX(Historical!$F$7:$F$1247,MATCH(B37,Historical!$B$7:$B$1278,0)))^(1/3)-1)*100)</f>
        <v>11.457607795906144</v>
      </c>
      <c r="U37" s="701">
        <f>IF(INDEX(Historical!$H$7:$H$1247,MATCH(B37,Historical!$B$7:$B$1278,0))=0,"n/a",((INDEX(Historical!$C$7:$C$1256,MATCH(B37,Historical!$B$7:$B$1278,0))/INDEX(Historical!$H$7:$H$1247,MATCH(B37,Historical!$B$7:$B$1278,0)))^(1/5)-1)*100)</f>
        <v>13.875141675620807</v>
      </c>
      <c r="V37" s="701">
        <f>IF(INDEX(Historical!$O$7:$O$1247,MATCH(B37,Historical!$B$7:$B$1278,0))=0,"n/a",((INDEX(Historical!$C$7:$C$1256,MATCH(B37,Historical!$B$7:$B$1278,0))/INDEX(Historical!$O$7:$O$1247,MATCH(B37,Historical!$B$7:$B$1278,0)))^(1/10)-1)*100)</f>
        <v>11.069085371075271</v>
      </c>
      <c r="W37" s="702">
        <f>IF(OR(U37&lt;=0,U37="n/a",V37&lt;=0,V37="n/a"),"n/a",U37/V37)</f>
        <v>1.253503899416845</v>
      </c>
      <c r="X37" s="703">
        <f>IF(OR(AJ37&lt;=0,AJ37="n/a",U37&lt;=0,U37="n/a"),"n/a",U37/AJ37)</f>
        <v>0.84091767731035194</v>
      </c>
      <c r="Y37" s="876"/>
      <c r="Z37" s="651">
        <f>IF(OR(AC37&lt;0.01,AC37="n/a"),"n/a",M37/AC37*100)</f>
        <v>34.090909090909093</v>
      </c>
      <c r="AA37" s="887">
        <f>IF(OR(AC37&lt;0.01,AC37="n/a"),"n/a",I37/AC37)</f>
        <v>20.108766233766232</v>
      </c>
      <c r="AB37" s="888">
        <v>12</v>
      </c>
      <c r="AC37" s="866">
        <v>6.16</v>
      </c>
      <c r="AD37" s="866">
        <v>1.34</v>
      </c>
      <c r="AE37" s="866">
        <v>1.54</v>
      </c>
      <c r="AF37" s="866">
        <v>2.71</v>
      </c>
      <c r="AG37" s="866">
        <v>13.4</v>
      </c>
      <c r="AH37" s="866">
        <v>41.199999999999996</v>
      </c>
      <c r="AI37" s="866">
        <v>29.409999999999997</v>
      </c>
      <c r="AJ37" s="866">
        <v>16.5</v>
      </c>
      <c r="AK37" s="866">
        <v>15</v>
      </c>
      <c r="AL37" s="879">
        <v>6640</v>
      </c>
      <c r="AM37" s="873">
        <v>0.2</v>
      </c>
      <c r="AN37" s="866">
        <v>0.84</v>
      </c>
      <c r="AO37" s="740">
        <f>IF(U37="n/a","n/a",IF(AA37&lt;0,"n/a",IF(AA37="n/a","n/a",J37+U37-AA37)))</f>
        <v>-4.5382988134130446</v>
      </c>
      <c r="AP37" s="741">
        <f>IF(U37="n/a","n/a",J37+U37)</f>
        <v>15.570467420353188</v>
      </c>
      <c r="AQ37" s="889">
        <f>IF(OR(AC37&lt;0.01,AF37="n/a"),"n/a",(I37/SQRT(22.5*AC37*(I37/AF37))-1)*100)</f>
        <v>55.627413314273696</v>
      </c>
      <c r="AR37" s="651">
        <f>INDEX(Historical!$C$7:$C$1256,MATCH(B37,Historical!$B$7:$B$1278,0))*IF(AH37="n/a",1.03,IF(AH37&lt;0,1.01,IF(AH37&gt;10,1.1,(1+AH37/100))))</f>
        <v>1.9800000000000002</v>
      </c>
      <c r="AS37" s="887">
        <f>IF($AI37="n/a",1.03*AR37,IF($AI37&lt;0,1.01*AR37,IF($AI37&gt;10,1.1*AR37,(1+$AI37/100)*AR37)))</f>
        <v>2.1780000000000004</v>
      </c>
      <c r="AT37" s="887">
        <f>IF($AK37="n/a",1.03*AS37,IF($AK37&lt;0,1.01*AS37,IF($AK37&gt;10,1.1*AS37,(1+$AK37/100)*AS37)))</f>
        <v>2.3958000000000008</v>
      </c>
      <c r="AU37" s="887">
        <f>IF($AK37="n/a",1.03*AT37,IF($AK37&lt;0,1.01*AT37,IF($AK37&gt;10,1.1*AT37,(1+$AK37/100)*AT37)))</f>
        <v>2.6353800000000009</v>
      </c>
      <c r="AV37" s="887">
        <f>IF($AK37="n/a",1.03*AU37,IF($AK37&lt;0,1.01*AU37,IF($AK37&gt;10,1.1*AU37,(1+$AK37/100)*AU37)))</f>
        <v>2.8989180000000014</v>
      </c>
      <c r="AW37" s="651">
        <f>SUM(AR37:AV37)</f>
        <v>12.088098000000004</v>
      </c>
      <c r="AX37" s="748">
        <f>AW37/I37*100</f>
        <v>9.7586970210704802</v>
      </c>
      <c r="AY37" s="935">
        <v>0.9</v>
      </c>
      <c r="AZ37" s="873">
        <v>26.979999999999997</v>
      </c>
      <c r="BA37" s="873">
        <v>-27.08</v>
      </c>
      <c r="BB37" s="873">
        <v>-1.08</v>
      </c>
      <c r="BC37" s="873">
        <v>-3.47</v>
      </c>
      <c r="BE37" s="624">
        <v>1977</v>
      </c>
      <c r="BF37" s="899">
        <f>IF(BE37&gt;2008,0,IF(BE37&gt;2001,1,IF(BE37&gt;1990,2,IF(BE37&gt;1980,3,IF(BE37&gt;1973,4,IF(BE37&gt;1970,5,IF(BE37&gt;1960,6,IF(BE37&gt;1958,7,IF(BE37&gt;1953,8,9)))))))))</f>
        <v>4</v>
      </c>
      <c r="BG37" s="883">
        <v>5.8000000000000007</v>
      </c>
    </row>
    <row r="38" spans="1:59" ht="11.25" customHeight="1" x14ac:dyDescent="0.2">
      <c r="A38" s="872" t="s">
        <v>199</v>
      </c>
      <c r="B38" s="876" t="s">
        <v>200</v>
      </c>
      <c r="C38" s="933" t="s">
        <v>4196</v>
      </c>
      <c r="D38" s="933" t="s">
        <v>4328</v>
      </c>
      <c r="E38" s="733">
        <v>49</v>
      </c>
      <c r="F38" s="1182">
        <v>36</v>
      </c>
      <c r="G38" s="1182" t="s">
        <v>106</v>
      </c>
      <c r="H38" s="1182" t="s">
        <v>106</v>
      </c>
      <c r="I38" s="875">
        <v>60</v>
      </c>
      <c r="J38" s="651">
        <f>(M38/I38)*100</f>
        <v>1.6666666666666667</v>
      </c>
      <c r="K38" s="878">
        <v>0.25</v>
      </c>
      <c r="L38" s="888">
        <v>4</v>
      </c>
      <c r="M38" s="642">
        <f>K38*L38</f>
        <v>1</v>
      </c>
      <c r="N38" s="871" t="s">
        <v>201</v>
      </c>
      <c r="O38" s="734">
        <v>0.21</v>
      </c>
      <c r="P38" s="862">
        <v>44074</v>
      </c>
      <c r="Q38" s="862">
        <v>44099</v>
      </c>
      <c r="R38" s="642">
        <f>(K38-O38)/O38*100</f>
        <v>19.047619047619051</v>
      </c>
      <c r="S38" s="701">
        <f>IF(INDEX(Historical!$D$7:$D$1254,MATCH(B38,Historical!$B$7:$B$1278,0))=0,"n/a",(INDEX(Historical!$C$7:$C$1256,MATCH(B38,Historical!$B$7:$B$1278,0))/INDEX(Historical!$D$7:$D$1254,MATCH(B38,Historical!$B$7:$B$1278,0))-1)*100)</f>
        <v>16.417910447761198</v>
      </c>
      <c r="T38" s="701">
        <f>IF(INDEX(Historical!$F$7:$F$1247,MATCH(B38,Historical!$B$7:$B$1278,0))=0,"n/a",((INDEX(Historical!$C$7:$C$1256,MATCH(B38,Historical!$B$7:$B$1278,0))/INDEX(Historical!$F$7:$F$1247,MATCH(B38,Historical!$B$7:$B$1278,0)))^(1/3)-1)*100)</f>
        <v>13.746902159841756</v>
      </c>
      <c r="U38" s="701">
        <f>IF(INDEX(Historical!$H$7:$H$1247,MATCH(B38,Historical!$B$7:$B$1278,0))=0,"n/a",((INDEX(Historical!$C$7:$C$1256,MATCH(B38,Historical!$B$7:$B$1278,0))/INDEX(Historical!$H$7:$H$1247,MATCH(B38,Historical!$B$7:$B$1278,0)))^(1/5)-1)*100)</f>
        <v>15.468148270605052</v>
      </c>
      <c r="V38" s="701">
        <f>IF(INDEX(Historical!$O$7:$O$1247,MATCH(B38,Historical!$B$7:$B$1278,0))=0,"n/a",((INDEX(Historical!$C$7:$C$1256,MATCH(B38,Historical!$B$7:$B$1278,0))/INDEX(Historical!$O$7:$O$1247,MATCH(B38,Historical!$B$7:$B$1278,0)))^(1/10)-1)*100)</f>
        <v>15.792974364097635</v>
      </c>
      <c r="W38" s="702">
        <f>IF(OR(U38&lt;=0,U38="n/a",V38&lt;=0,V38="n/a"),"n/a",U38/V38)</f>
        <v>0.97943224081772629</v>
      </c>
      <c r="X38" s="703" t="str">
        <f>IF(OR(AJ38&lt;=0,AJ38="n/a",U38&lt;=0,U38="n/a"),"n/a",U38/AJ38)</f>
        <v>n/a</v>
      </c>
      <c r="Y38" s="938" t="s">
        <v>4390</v>
      </c>
      <c r="Z38" s="651">
        <f>IF(OR(AC38&lt;0.01,AC38="n/a"),"n/a",M38/AC38*100)</f>
        <v>49.751243781094537</v>
      </c>
      <c r="AA38" s="887">
        <f>IF(OR(AC38&lt;0.01,AC38="n/a"),"n/a",I38/AC38)</f>
        <v>29.850746268656721</v>
      </c>
      <c r="AB38" s="888">
        <v>2</v>
      </c>
      <c r="AC38" s="866">
        <v>2.0099999999999998</v>
      </c>
      <c r="AD38" s="866" t="s">
        <v>136</v>
      </c>
      <c r="AE38" s="866">
        <v>5.74</v>
      </c>
      <c r="AF38" s="866">
        <v>6.42</v>
      </c>
      <c r="AG38" s="866">
        <v>32</v>
      </c>
      <c r="AH38" s="866" t="s">
        <v>136</v>
      </c>
      <c r="AI38" s="866" t="s">
        <v>136</v>
      </c>
      <c r="AJ38" s="866" t="s">
        <v>136</v>
      </c>
      <c r="AK38" s="866" t="s">
        <v>136</v>
      </c>
      <c r="AL38" s="883">
        <v>1650</v>
      </c>
      <c r="AM38" s="873" t="s">
        <v>136</v>
      </c>
      <c r="AN38" s="866">
        <v>3.1199999999999999E-2</v>
      </c>
      <c r="AO38" s="740">
        <f>IF(U38="n/a","n/a",IF(AA38&lt;0,"n/a",IF(AA38="n/a","n/a",J38+U38-AA38)))</f>
        <v>-12.715931331385001</v>
      </c>
      <c r="AP38" s="741">
        <f>IF(U38="n/a","n/a",J38+U38)</f>
        <v>17.13481493727172</v>
      </c>
      <c r="AQ38" s="889">
        <f>IF(OR(AC38&lt;0.01,AF38="n/a"),"n/a",(I38/SQRT(22.5*AC38*(I38/AF38))-1)*100)</f>
        <v>191.84607133424606</v>
      </c>
      <c r="AR38" s="651">
        <f>INDEX(Historical!$C$7:$C$1256,MATCH(B38,Historical!$B$7:$B$1278,0))*IF(AH38="n/a",1.03,IF(AH38&lt;0,1.01,IF(AH38&gt;10,1.1,(1+AH38/100))))</f>
        <v>0.8034</v>
      </c>
      <c r="AS38" s="887">
        <f>IF($AI38="n/a",1.03*AR38,IF($AI38&lt;0,1.01*AR38,IF($AI38&gt;10,1.1*AR38,(1+$AI38/100)*AR38)))</f>
        <v>0.82750200000000007</v>
      </c>
      <c r="AT38" s="887">
        <f>IF($AK38="n/a",1.03*AS38,IF($AK38&lt;0,1.01*AS38,IF($AK38&gt;10,1.1*AS38,(1+$AK38/100)*AS38)))</f>
        <v>0.85232706000000014</v>
      </c>
      <c r="AU38" s="887">
        <f>IF($AK38="n/a",1.03*AT38,IF($AK38&lt;0,1.01*AT38,IF($AK38&gt;10,1.1*AT38,(1+$AK38/100)*AT38)))</f>
        <v>0.8778968718000002</v>
      </c>
      <c r="AV38" s="887">
        <f>IF($AK38="n/a",1.03*AU38,IF($AK38&lt;0,1.01*AU38,IF($AK38&gt;10,1.1*AU38,(1+$AK38/100)*AU38)))</f>
        <v>0.90423377795400028</v>
      </c>
      <c r="AW38" s="651">
        <f>SUM(AR38:AV38)</f>
        <v>4.2653597097540006</v>
      </c>
      <c r="AX38" s="748">
        <f>AW38/I38*100</f>
        <v>7.1089328495900013</v>
      </c>
      <c r="AY38" s="935">
        <v>0.57999999999999996</v>
      </c>
      <c r="AZ38" s="873">
        <v>62.118346392866798</v>
      </c>
      <c r="BA38" s="873">
        <v>-4.5346062052506024</v>
      </c>
      <c r="BB38" s="873">
        <v>0.58675607711651256</v>
      </c>
      <c r="BC38" s="873">
        <v>11.441307578008919</v>
      </c>
      <c r="BD38" s="908" t="s">
        <v>4268</v>
      </c>
      <c r="BE38" s="624">
        <v>1972</v>
      </c>
      <c r="BF38" s="899">
        <f>IF(BE38&gt;2008,0,IF(BE38&gt;2001,1,IF(BE38&gt;1990,2,IF(BE38&gt;1980,3,IF(BE38&gt;1973,4,IF(BE38&gt;1970,5,IF(BE38&gt;1960,6,IF(BE38&gt;1958,7,IF(BE38&gt;1953,8,9)))))))))</f>
        <v>5</v>
      </c>
      <c r="BG38" s="883">
        <v>12.32</v>
      </c>
    </row>
    <row r="39" spans="1:59" ht="11.25" customHeight="1" x14ac:dyDescent="0.2">
      <c r="A39" s="864" t="s">
        <v>182</v>
      </c>
      <c r="B39" s="876" t="s">
        <v>183</v>
      </c>
      <c r="C39" s="933" t="s">
        <v>112</v>
      </c>
      <c r="D39" s="933" t="s">
        <v>4325</v>
      </c>
      <c r="E39" s="733">
        <v>38</v>
      </c>
      <c r="F39" s="1182">
        <v>73</v>
      </c>
      <c r="G39" s="1182" t="s">
        <v>106</v>
      </c>
      <c r="H39" s="1182" t="s">
        <v>106</v>
      </c>
      <c r="I39" s="866">
        <v>314.55</v>
      </c>
      <c r="J39" s="651">
        <f>(M39/I39)*100</f>
        <v>0.89333969162295346</v>
      </c>
      <c r="K39" s="878">
        <v>2.81</v>
      </c>
      <c r="L39" s="888">
        <v>1</v>
      </c>
      <c r="M39" s="642">
        <f>K39*L39</f>
        <v>2.81</v>
      </c>
      <c r="N39" s="871" t="s">
        <v>171</v>
      </c>
      <c r="O39" s="734">
        <v>2.5499999999999998</v>
      </c>
      <c r="P39" s="862">
        <v>44140</v>
      </c>
      <c r="Q39" s="862">
        <v>44169</v>
      </c>
      <c r="R39" s="642">
        <f>(K39-O39)/O39*100</f>
        <v>10.196078431372559</v>
      </c>
      <c r="S39" s="701">
        <f>IF(INDEX(Historical!$D$7:$D$1254,MATCH(B39,Historical!$B$7:$B$1278,0))=0,"n/a",(INDEX(Historical!$C$7:$C$1256,MATCH(B39,Historical!$B$7:$B$1278,0))/INDEX(Historical!$D$7:$D$1254,MATCH(B39,Historical!$B$7:$B$1278,0))-1)*100)</f>
        <v>24.390243902439025</v>
      </c>
      <c r="T39" s="701">
        <f>IF(INDEX(Historical!$F$7:$F$1247,MATCH(B39,Historical!$B$7:$B$1278,0))=0,"n/a",((INDEX(Historical!$C$7:$C$1256,MATCH(B39,Historical!$B$7:$B$1278,0))/INDEX(Historical!$F$7:$F$1247,MATCH(B39,Historical!$B$7:$B$1278,0)))^(1/3)-1)*100)</f>
        <v>24.230866143863096</v>
      </c>
      <c r="U39" s="701">
        <f>IF(INDEX(Historical!$H$7:$H$1247,MATCH(B39,Historical!$B$7:$B$1278,0))=0,"n/a",((INDEX(Historical!$C$7:$C$1256,MATCH(B39,Historical!$B$7:$B$1278,0))/INDEX(Historical!$H$7:$H$1247,MATCH(B39,Historical!$B$7:$B$1278,0)))^(1/5)-1)*100)</f>
        <v>24.573093961551741</v>
      </c>
      <c r="V39" s="701">
        <f>IF(INDEX(Historical!$O$7:$O$1247,MATCH(B39,Historical!$B$7:$B$1278,0))=0,"n/a",((INDEX(Historical!$C$7:$C$1256,MATCH(B39,Historical!$B$7:$B$1278,0))/INDEX(Historical!$O$7:$O$1247,MATCH(B39,Historical!$B$7:$B$1278,0)))^(1/10)-1)*100)</f>
        <v>18.425228740845533</v>
      </c>
      <c r="W39" s="702">
        <f>IF(OR(U39&lt;=0,U39="n/a",V39&lt;=0,V39="n/a"),"n/a",U39/V39)</f>
        <v>1.3336656118182924</v>
      </c>
      <c r="X39" s="703">
        <f>IF(OR(AJ39&lt;=0,AJ39="n/a",U39&lt;=0,U39="n/a"),"n/a",U39/AJ39)</f>
        <v>1.2865494220707716</v>
      </c>
      <c r="Y39" s="877"/>
      <c r="Z39" s="651">
        <f>IF(OR(AC39&lt;0.01,AC39="n/a"),"n/a",M39/AC39*100)</f>
        <v>32.82710280373832</v>
      </c>
      <c r="AA39" s="887">
        <f>IF(OR(AC39&lt;0.01,AC39="n/a"),"n/a",I39/AC39)</f>
        <v>36.746495327102799</v>
      </c>
      <c r="AB39" s="888">
        <v>5</v>
      </c>
      <c r="AC39" s="866">
        <v>8.56</v>
      </c>
      <c r="AD39" s="866">
        <v>3.08</v>
      </c>
      <c r="AE39" s="866">
        <v>4.6900000000000004</v>
      </c>
      <c r="AF39" s="866">
        <v>9.09</v>
      </c>
      <c r="AG39" s="866" t="s">
        <v>136</v>
      </c>
      <c r="AH39" s="866">
        <v>1.6</v>
      </c>
      <c r="AI39" s="866">
        <v>6.4</v>
      </c>
      <c r="AJ39" s="866">
        <v>19.100000000000001</v>
      </c>
      <c r="AK39" s="866">
        <v>11.95</v>
      </c>
      <c r="AL39" s="879">
        <v>32950</v>
      </c>
      <c r="AM39" s="873">
        <v>1.0999999999999999</v>
      </c>
      <c r="AN39" s="866">
        <v>0.7</v>
      </c>
      <c r="AO39" s="740">
        <f>IF(U39="n/a","n/a",IF(AA39&lt;0,"n/a",IF(AA39="n/a","n/a",J39+U39-AA39)))</f>
        <v>-11.280061673928106</v>
      </c>
      <c r="AP39" s="741">
        <f>IF(U39="n/a","n/a",J39+U39)</f>
        <v>25.466433653174693</v>
      </c>
      <c r="AQ39" s="889">
        <f>IF(OR(AC39&lt;0.01,AF39="n/a"),"n/a",(I39/SQRT(22.5*AC39*(I39/AF39))-1)*100)</f>
        <v>285.29967703269017</v>
      </c>
      <c r="AR39" s="651">
        <f>INDEX(Historical!$C$7:$C$1256,MATCH(B39,Historical!$B$7:$B$1278,0))*IF(AH39="n/a",1.03,IF(AH39&lt;0,1.01,IF(AH39&gt;10,1.1,(1+AH39/100))))</f>
        <v>2.5907999999999998</v>
      </c>
      <c r="AS39" s="887">
        <f>IF($AI39="n/a",1.03*AR39,IF($AI39&lt;0,1.01*AR39,IF($AI39&gt;10,1.1*AR39,(1+$AI39/100)*AR39)))</f>
        <v>2.7566112</v>
      </c>
      <c r="AT39" s="887">
        <f>IF($AK39="n/a",1.03*AS39,IF($AK39&lt;0,1.01*AS39,IF($AK39&gt;10,1.1*AS39,(1+$AK39/100)*AS39)))</f>
        <v>3.0322723200000001</v>
      </c>
      <c r="AU39" s="887">
        <f>IF($AK39="n/a",1.03*AT39,IF($AK39&lt;0,1.01*AT39,IF($AK39&gt;10,1.1*AT39,(1+$AK39/100)*AT39)))</f>
        <v>3.3354995520000004</v>
      </c>
      <c r="AV39" s="887">
        <f>IF($AK39="n/a",1.03*AU39,IF($AK39&lt;0,1.01*AU39,IF($AK39&gt;10,1.1*AU39,(1+$AK39/100)*AU39)))</f>
        <v>3.6690495072000009</v>
      </c>
      <c r="AW39" s="651">
        <f>SUM(AR39:AV39)</f>
        <v>15.384232579200001</v>
      </c>
      <c r="AX39" s="748">
        <f>AW39/I39*100</f>
        <v>4.8908703160705773</v>
      </c>
      <c r="AY39" s="935">
        <v>1.52</v>
      </c>
      <c r="AZ39" s="873">
        <v>103.82000000000001</v>
      </c>
      <c r="BA39" s="873">
        <v>-12.3</v>
      </c>
      <c r="BB39" s="873">
        <v>-5.0200000000000005</v>
      </c>
      <c r="BC39" s="873">
        <v>14.69</v>
      </c>
      <c r="BE39" s="624">
        <v>1984</v>
      </c>
      <c r="BF39" s="899">
        <f>IF(BE39&gt;2008,0,IF(BE39&gt;2001,1,IF(BE39&gt;1990,2,IF(BE39&gt;1980,3,IF(BE39&gt;1973,4,IF(BE39&gt;1970,5,IF(BE39&gt;1960,6,IF(BE39&gt;1958,7,IF(BE39&gt;1953,8,9)))))))))</f>
        <v>3</v>
      </c>
      <c r="BG39" s="883" t="s">
        <v>136</v>
      </c>
    </row>
    <row r="40" spans="1:59" ht="11.25" customHeight="1" x14ac:dyDescent="0.2">
      <c r="A40" s="864" t="s">
        <v>197</v>
      </c>
      <c r="B40" s="876" t="s">
        <v>198</v>
      </c>
      <c r="C40" s="933" t="s">
        <v>108</v>
      </c>
      <c r="D40" s="933" t="s">
        <v>4341</v>
      </c>
      <c r="E40" s="733">
        <v>40</v>
      </c>
      <c r="F40" s="1182">
        <v>65</v>
      </c>
      <c r="G40" s="1182" t="s">
        <v>37</v>
      </c>
      <c r="H40" s="1182" t="s">
        <v>106</v>
      </c>
      <c r="I40" s="866">
        <v>31.82</v>
      </c>
      <c r="J40" s="651">
        <f>(M40/I40)*100</f>
        <v>4.8397234443746076</v>
      </c>
      <c r="K40" s="878">
        <v>0.38500000000000001</v>
      </c>
      <c r="L40" s="888">
        <v>4</v>
      </c>
      <c r="M40" s="642">
        <f>K40*L40</f>
        <v>1.54</v>
      </c>
      <c r="N40" s="871" t="s">
        <v>145</v>
      </c>
      <c r="O40" s="734">
        <v>0.38</v>
      </c>
      <c r="P40" s="862">
        <v>44088</v>
      </c>
      <c r="Q40" s="862">
        <v>44105</v>
      </c>
      <c r="R40" s="642">
        <f>(K40-O40)/O40*100</f>
        <v>1.3157894736842117</v>
      </c>
      <c r="S40" s="701">
        <f>IF(INDEX(Historical!$D$7:$D$1254,MATCH(B40,Historical!$B$7:$B$1278,0))=0,"n/a",(INDEX(Historical!$C$7:$C$1256,MATCH(B40,Historical!$B$7:$B$1278,0))/INDEX(Historical!$D$7:$D$1254,MATCH(B40,Historical!$B$7:$B$1278,0))-1)*100)</f>
        <v>9.6296296296296102</v>
      </c>
      <c r="T40" s="701">
        <f>IF(INDEX(Historical!$F$7:$F$1247,MATCH(B40,Historical!$B$7:$B$1278,0))=0,"n/a",((INDEX(Historical!$C$7:$C$1256,MATCH(B40,Historical!$B$7:$B$1278,0))/INDEX(Historical!$F$7:$F$1247,MATCH(B40,Historical!$B$7:$B$1278,0)))^(1/3)-1)*100)</f>
        <v>5.7914494538841454</v>
      </c>
      <c r="U40" s="701">
        <f>IF(INDEX(Historical!$H$7:$H$1247,MATCH(B40,Historical!$B$7:$B$1278,0))=0,"n/a",((INDEX(Historical!$C$7:$C$1256,MATCH(B40,Historical!$B$7:$B$1278,0))/INDEX(Historical!$H$7:$H$1247,MATCH(B40,Historical!$B$7:$B$1278,0)))^(1/5)-1)*100)</f>
        <v>4.7641602147354689</v>
      </c>
      <c r="V40" s="701">
        <f>IF(INDEX(Historical!$O$7:$O$1247,MATCH(B40,Historical!$B$7:$B$1278,0))=0,"n/a",((INDEX(Historical!$C$7:$C$1256,MATCH(B40,Historical!$B$7:$B$1278,0))/INDEX(Historical!$O$7:$O$1247,MATCH(B40,Historical!$B$7:$B$1278,0)))^(1/10)-1)*100)</f>
        <v>3.0973056243249752</v>
      </c>
      <c r="W40" s="702">
        <f>IF(OR(U40&lt;=0,U40="n/a",V40&lt;=0,V40="n/a"),"n/a",U40/V40)</f>
        <v>1.5381627751939291</v>
      </c>
      <c r="X40" s="703">
        <f>IF(OR(AJ40&lt;=0,AJ40="n/a",U40&lt;=0,U40="n/a"),"n/a",U40/AJ40)</f>
        <v>0.60305825502980615</v>
      </c>
      <c r="Y40" s="660"/>
      <c r="Z40" s="651">
        <f>IF(OR(AC40&lt;0.01,AC40="n/a"),"n/a",M40/AC40*100)</f>
        <v>45.833333333333336</v>
      </c>
      <c r="AA40" s="887">
        <f>IF(OR(AC40&lt;0.01,AC40="n/a"),"n/a",I40/AC40)</f>
        <v>9.4702380952380949</v>
      </c>
      <c r="AB40" s="888">
        <v>12</v>
      </c>
      <c r="AC40" s="866">
        <v>3.36</v>
      </c>
      <c r="AD40" s="866">
        <v>1.89</v>
      </c>
      <c r="AE40" s="866">
        <v>3.19</v>
      </c>
      <c r="AF40" s="866">
        <v>0.89</v>
      </c>
      <c r="AG40" s="866">
        <v>9.1</v>
      </c>
      <c r="AH40" s="866">
        <v>8.6999999999999993</v>
      </c>
      <c r="AI40" s="866">
        <v>-14.05</v>
      </c>
      <c r="AJ40" s="866">
        <v>7.9</v>
      </c>
      <c r="AK40" s="866">
        <v>5</v>
      </c>
      <c r="AL40" s="883">
        <v>571.16999999999996</v>
      </c>
      <c r="AM40" s="873">
        <v>0.1</v>
      </c>
      <c r="AN40" s="866">
        <v>0.09</v>
      </c>
      <c r="AO40" s="740">
        <f>IF(U40="n/a","n/a",IF(AA40&lt;0,"n/a",IF(AA40="n/a","n/a",J40+U40-AA40)))</f>
        <v>0.13364556387198157</v>
      </c>
      <c r="AP40" s="741">
        <f>IF(U40="n/a","n/a",J40+U40)</f>
        <v>9.6038836591100765</v>
      </c>
      <c r="AQ40" s="889">
        <f>IF(OR(AC40&lt;0.01,AF40="n/a"),"n/a",(I40/SQRT(22.5*AC40*(I40/AF40))-1)*100)</f>
        <v>-38.795381783681613</v>
      </c>
      <c r="AR40" s="651">
        <f>INDEX(Historical!$C$7:$C$1256,MATCH(B40,Historical!$B$7:$B$1278,0))*IF(AH40="n/a",1.03,IF(AH40&lt;0,1.01,IF(AH40&gt;10,1.1,(1+AH40/100))))</f>
        <v>1.60876</v>
      </c>
      <c r="AS40" s="887">
        <f>IF($AI40="n/a",1.03*AR40,IF($AI40&lt;0,1.01*AR40,IF($AI40&gt;10,1.1*AR40,(1+$AI40/100)*AR40)))</f>
        <v>1.6248476000000001</v>
      </c>
      <c r="AT40" s="887">
        <f>IF($AK40="n/a",1.03*AS40,IF($AK40&lt;0,1.01*AS40,IF($AK40&gt;10,1.1*AS40,(1+$AK40/100)*AS40)))</f>
        <v>1.7060899800000002</v>
      </c>
      <c r="AU40" s="887">
        <f>IF($AK40="n/a",1.03*AT40,IF($AK40&lt;0,1.01*AT40,IF($AK40&gt;10,1.1*AT40,(1+$AK40/100)*AT40)))</f>
        <v>1.7913944790000003</v>
      </c>
      <c r="AV40" s="887">
        <f>IF($AK40="n/a",1.03*AU40,IF($AK40&lt;0,1.01*AU40,IF($AK40&gt;10,1.1*AU40,(1+$AK40/100)*AU40)))</f>
        <v>1.8809642029500004</v>
      </c>
      <c r="AW40" s="651">
        <f>SUM(AR40:AV40)</f>
        <v>8.6120562619500021</v>
      </c>
      <c r="AX40" s="748">
        <f>AW40/I40*100</f>
        <v>27.064915970930237</v>
      </c>
      <c r="AY40" s="935">
        <v>0.93</v>
      </c>
      <c r="AZ40" s="873">
        <v>20.3</v>
      </c>
      <c r="BA40" s="873">
        <v>-33.07</v>
      </c>
      <c r="BB40" s="873">
        <v>3.18</v>
      </c>
      <c r="BC40" s="873">
        <v>-5.4899999999999993</v>
      </c>
      <c r="BE40" s="624">
        <v>1981</v>
      </c>
      <c r="BF40" s="899">
        <f>IF(BE40&gt;2008,0,IF(BE40&gt;2001,1,IF(BE40&gt;1990,2,IF(BE40&gt;1980,3,IF(BE40&gt;1973,4,IF(BE40&gt;1970,5,IF(BE40&gt;1960,6,IF(BE40&gt;1958,7,IF(BE40&gt;1953,8,9)))))))))</f>
        <v>3</v>
      </c>
      <c r="BG40" s="883">
        <v>1.2</v>
      </c>
    </row>
    <row r="41" spans="1:59" ht="11.25" customHeight="1" x14ac:dyDescent="0.2">
      <c r="A41" s="872" t="s">
        <v>176</v>
      </c>
      <c r="B41" s="876" t="s">
        <v>177</v>
      </c>
      <c r="C41" s="933" t="s">
        <v>178</v>
      </c>
      <c r="D41" s="933" t="s">
        <v>4339</v>
      </c>
      <c r="E41" s="733">
        <v>33</v>
      </c>
      <c r="F41" s="1182">
        <v>86</v>
      </c>
      <c r="G41" s="1182" t="s">
        <v>115</v>
      </c>
      <c r="H41" s="1182" t="s">
        <v>115</v>
      </c>
      <c r="I41" s="866">
        <v>69.5</v>
      </c>
      <c r="J41" s="651">
        <f>(M41/I41)*100</f>
        <v>7.4244604316546763</v>
      </c>
      <c r="K41" s="885">
        <v>1.29</v>
      </c>
      <c r="L41" s="888">
        <v>4</v>
      </c>
      <c r="M41" s="642">
        <f>K41*L41</f>
        <v>5.16</v>
      </c>
      <c r="N41" s="871" t="s">
        <v>111</v>
      </c>
      <c r="O41" s="735">
        <v>1.19</v>
      </c>
      <c r="P41" s="862">
        <v>43875</v>
      </c>
      <c r="Q41" s="862">
        <v>43900</v>
      </c>
      <c r="R41" s="642">
        <f>(K41-O41)/O41*100</f>
        <v>8.4033613445378226</v>
      </c>
      <c r="S41" s="701">
        <f>IF(INDEX(Historical!$D$7:$D$1254,MATCH(B41,Historical!$B$7:$B$1278,0))=0,"n/a",(INDEX(Historical!$C$7:$C$1256,MATCH(B41,Historical!$B$7:$B$1278,0))/INDEX(Historical!$D$7:$D$1254,MATCH(B41,Historical!$B$7:$B$1278,0))-1)*100)</f>
        <v>6.2499999999999778</v>
      </c>
      <c r="T41" s="701">
        <f>IF(INDEX(Historical!$F$7:$F$1247,MATCH(B41,Historical!$B$7:$B$1278,0))=0,"n/a",((INDEX(Historical!$C$7:$C$1256,MATCH(B41,Historical!$B$7:$B$1278,0))/INDEX(Historical!$F$7:$F$1247,MATCH(B41,Historical!$B$7:$B$1278,0)))^(1/3)-1)*100)</f>
        <v>3.5261078950306501</v>
      </c>
      <c r="U41" s="701">
        <f>IF(INDEX(Historical!$H$7:$H$1247,MATCH(B41,Historical!$B$7:$B$1278,0))=0,"n/a",((INDEX(Historical!$C$7:$C$1256,MATCH(B41,Historical!$B$7:$B$1278,0))/INDEX(Historical!$H$7:$H$1247,MATCH(B41,Historical!$B$7:$B$1278,0)))^(1/5)-1)*100)</f>
        <v>2.4861010731696886</v>
      </c>
      <c r="V41" s="701">
        <f>IF(INDEX(Historical!$O$7:$O$1247,MATCH(B41,Historical!$B$7:$B$1278,0))=0,"n/a",((INDEX(Historical!$C$7:$C$1256,MATCH(B41,Historical!$B$7:$B$1278,0))/INDEX(Historical!$O$7:$O$1247,MATCH(B41,Historical!$B$7:$B$1278,0)))^(1/10)-1)*100)</f>
        <v>5.9918644328465609</v>
      </c>
      <c r="W41" s="702">
        <f>IF(OR(U41&lt;=0,U41="n/a",V41&lt;=0,V41="n/a"),"n/a",U41/V41)</f>
        <v>0.41491277064635024</v>
      </c>
      <c r="X41" s="703" t="str">
        <f>IF(OR(AJ41&lt;=0,AJ41="n/a",U41&lt;=0,U41="n/a"),"n/a",U41/AJ41)</f>
        <v>n/a</v>
      </c>
      <c r="Y41" s="664"/>
      <c r="Z41" s="651" t="str">
        <f>IF(OR(AC41&lt;0.01,AC41="n/a"),"n/a",M41/AC41*100)</f>
        <v>n/a</v>
      </c>
      <c r="AA41" s="887" t="str">
        <f>IF(OR(AC41&lt;0.01,AC41="n/a"),"n/a",I41/AC41)</f>
        <v>n/a</v>
      </c>
      <c r="AB41" s="888">
        <v>12</v>
      </c>
      <c r="AC41" s="866">
        <v>-4.71</v>
      </c>
      <c r="AD41" s="866" t="s">
        <v>136</v>
      </c>
      <c r="AE41" s="866">
        <v>1.18</v>
      </c>
      <c r="AF41" s="866">
        <v>0.96</v>
      </c>
      <c r="AG41" s="866">
        <v>-6</v>
      </c>
      <c r="AH41" s="868">
        <v>-80</v>
      </c>
      <c r="AI41" s="868">
        <v>847.19999999999993</v>
      </c>
      <c r="AJ41" s="866">
        <v>-31.4</v>
      </c>
      <c r="AK41" s="866">
        <v>-4.41</v>
      </c>
      <c r="AL41" s="879">
        <v>135320</v>
      </c>
      <c r="AM41" s="873">
        <v>0.05</v>
      </c>
      <c r="AN41" s="866">
        <v>0.25</v>
      </c>
      <c r="AO41" s="740" t="str">
        <f>IF(U41="n/a","n/a",IF(AA41&lt;0,"n/a",IF(AA41="n/a","n/a",J41+U41-AA41)))</f>
        <v>n/a</v>
      </c>
      <c r="AP41" s="741">
        <f>IF(U41="n/a","n/a",J41+U41)</f>
        <v>9.9105615048243649</v>
      </c>
      <c r="AQ41" s="889" t="str">
        <f>IF(OR(AC41&lt;0.01,AF41="n/a"),"n/a",(I41/SQRT(22.5*AC41*(I41/AF41))-1)*100)</f>
        <v>n/a</v>
      </c>
      <c r="AR41" s="651">
        <f>INDEX(Historical!$C$7:$C$1256,MATCH(B41,Historical!$B$7:$B$1278,0))*IF(AH41="n/a",1.03,IF(AH41&lt;0,1.01,IF(AH41&gt;10,1.1,(1+AH41/100))))</f>
        <v>4.8075999999999999</v>
      </c>
      <c r="AS41" s="887">
        <f>IF($AI41="n/a",1.03*AR41,IF($AI41&lt;0,1.01*AR41,IF($AI41&gt;10,1.1*AR41,(1+$AI41/100)*AR41)))</f>
        <v>5.2883599999999999</v>
      </c>
      <c r="AT41" s="887">
        <f>IF($AK41="n/a",1.03*AS41,IF($AK41&lt;0,1.01*AS41,IF($AK41&gt;10,1.1*AS41,(1+$AK41/100)*AS41)))</f>
        <v>5.3412436000000003</v>
      </c>
      <c r="AU41" s="887">
        <f>IF($AK41="n/a",1.03*AT41,IF($AK41&lt;0,1.01*AT41,IF($AK41&gt;10,1.1*AT41,(1+$AK41/100)*AT41)))</f>
        <v>5.3946560360000007</v>
      </c>
      <c r="AV41" s="887">
        <f>IF($AK41="n/a",1.03*AU41,IF($AK41&lt;0,1.01*AU41,IF($AK41&gt;10,1.1*AU41,(1+$AK41/100)*AU41)))</f>
        <v>5.4486025963600007</v>
      </c>
      <c r="AW41" s="651">
        <f>SUM(AR41:AV41)</f>
        <v>26.280462232360001</v>
      </c>
      <c r="AX41" s="748">
        <f>AW41/I41*100</f>
        <v>37.813614722820141</v>
      </c>
      <c r="AY41" s="935">
        <v>1.22</v>
      </c>
      <c r="AZ41" s="873">
        <v>34.69</v>
      </c>
      <c r="BA41" s="873">
        <v>-43.47</v>
      </c>
      <c r="BB41" s="873">
        <v>-8.91</v>
      </c>
      <c r="BC41" s="873">
        <v>-20.48</v>
      </c>
      <c r="BE41" s="624">
        <v>1988</v>
      </c>
      <c r="BF41" s="899">
        <f>IF(BE41&gt;2008,0,IF(BE41&gt;2001,1,IF(BE41&gt;1990,2,IF(BE41&gt;1980,3,IF(BE41&gt;1973,4,IF(BE41&gt;1970,5,IF(BE41&gt;1960,6,IF(BE41&gt;1958,7,IF(BE41&gt;1953,8,9)))))))))</f>
        <v>3</v>
      </c>
      <c r="BG41" s="883">
        <v>-3.5999999999999996</v>
      </c>
    </row>
    <row r="42" spans="1:59" ht="11.25" customHeight="1" x14ac:dyDescent="0.2">
      <c r="A42" s="864" t="s">
        <v>166</v>
      </c>
      <c r="B42" s="876" t="s">
        <v>167</v>
      </c>
      <c r="C42" s="933" t="s">
        <v>131</v>
      </c>
      <c r="D42" s="933" t="s">
        <v>4343</v>
      </c>
      <c r="E42" s="733">
        <v>53</v>
      </c>
      <c r="F42" s="1182">
        <v>19</v>
      </c>
      <c r="G42" s="1182" t="s">
        <v>37</v>
      </c>
      <c r="H42" s="1182" t="s">
        <v>37</v>
      </c>
      <c r="I42" s="866">
        <v>44.57</v>
      </c>
      <c r="J42" s="651">
        <f>(M42/I42)*100</f>
        <v>1.9071124074489565</v>
      </c>
      <c r="K42" s="878">
        <v>0.21249999999999999</v>
      </c>
      <c r="L42" s="888">
        <v>4</v>
      </c>
      <c r="M42" s="642">
        <f>K42*L42</f>
        <v>0.85</v>
      </c>
      <c r="N42" s="871" t="s">
        <v>432</v>
      </c>
      <c r="O42" s="734">
        <v>0.19750000000000001</v>
      </c>
      <c r="P42" s="862">
        <v>43868</v>
      </c>
      <c r="Q42" s="862">
        <v>43881</v>
      </c>
      <c r="R42" s="642">
        <f>(K42-O42)/O42*100</f>
        <v>7.5949367088607511</v>
      </c>
      <c r="S42" s="701">
        <f>IF(INDEX(Historical!$D$7:$D$1254,MATCH(B42,Historical!$B$7:$B$1278,0))=0,"n/a",(INDEX(Historical!$C$7:$C$1256,MATCH(B42,Historical!$B$7:$B$1278,0))/INDEX(Historical!$D$7:$D$1254,MATCH(B42,Historical!$B$7:$B$1278,0))-1)*100)</f>
        <v>5.0531914893616969</v>
      </c>
      <c r="T42" s="701">
        <f>IF(INDEX(Historical!$F$7:$F$1247,MATCH(B42,Historical!$B$7:$B$1278,0))=0,"n/a",((INDEX(Historical!$C$7:$C$1256,MATCH(B42,Historical!$B$7:$B$1278,0))/INDEX(Historical!$F$7:$F$1247,MATCH(B42,Historical!$B$7:$B$1278,0)))^(1/3)-1)*100)</f>
        <v>4.6146886474063287</v>
      </c>
      <c r="U42" s="701">
        <f>IF(INDEX(Historical!$H$7:$H$1247,MATCH(B42,Historical!$B$7:$B$1278,0))=0,"n/a",((INDEX(Historical!$C$7:$C$1256,MATCH(B42,Historical!$B$7:$B$1278,0))/INDEX(Historical!$H$7:$H$1247,MATCH(B42,Historical!$B$7:$B$1278,0)))^(1/5)-1)*100)</f>
        <v>3.9783082120392388</v>
      </c>
      <c r="V42" s="701">
        <f>IF(INDEX(Historical!$O$7:$O$1247,MATCH(B42,Historical!$B$7:$B$1278,0))=0,"n/a",((INDEX(Historical!$C$7:$C$1256,MATCH(B42,Historical!$B$7:$B$1278,0))/INDEX(Historical!$O$7:$O$1247,MATCH(B42,Historical!$B$7:$B$1278,0)))^(1/10)-1)*100)</f>
        <v>2.9621275417430537</v>
      </c>
      <c r="W42" s="702">
        <f>IF(OR(U42&lt;=0,U42="n/a",V42&lt;=0,V42="n/a"),"n/a",U42/V42)</f>
        <v>1.3430577029435462</v>
      </c>
      <c r="X42" s="703" t="str">
        <f>IF(OR(AJ42&lt;=0,AJ42="n/a",U42&lt;=0,U42="n/a"),"n/a",U42/AJ42)</f>
        <v>n/a</v>
      </c>
      <c r="Y42" s="664"/>
      <c r="Z42" s="651" t="str">
        <f>IF(OR(AC42&lt;0.01,AC42="n/a"),"n/a",M42/AC42*100)</f>
        <v>n/a</v>
      </c>
      <c r="AA42" s="887" t="str">
        <f>IF(OR(AC42&lt;0.01,AC42="n/a"),"n/a",I42/AC42)</f>
        <v>n/a</v>
      </c>
      <c r="AB42" s="888">
        <v>12</v>
      </c>
      <c r="AC42" s="866">
        <v>-1.7</v>
      </c>
      <c r="AD42" s="866" t="s">
        <v>136</v>
      </c>
      <c r="AE42" s="866">
        <v>3.06</v>
      </c>
      <c r="AF42" s="866">
        <v>2.79</v>
      </c>
      <c r="AG42" s="866">
        <v>5</v>
      </c>
      <c r="AH42" s="866">
        <v>-153.69999999999999</v>
      </c>
      <c r="AI42" s="866">
        <v>15.18</v>
      </c>
      <c r="AJ42" s="866">
        <v>-24.7</v>
      </c>
      <c r="AK42" s="866">
        <v>11.5</v>
      </c>
      <c r="AL42" s="879">
        <v>2170</v>
      </c>
      <c r="AM42" s="873">
        <v>0.8</v>
      </c>
      <c r="AN42" s="866">
        <v>1.51</v>
      </c>
      <c r="AO42" s="740" t="str">
        <f>IF(U42="n/a","n/a",IF(AA42&lt;0,"n/a",IF(AA42="n/a","n/a",J42+U42-AA42)))</f>
        <v>n/a</v>
      </c>
      <c r="AP42" s="741">
        <f>IF(U42="n/a","n/a",J42+U42)</f>
        <v>5.8854206194881957</v>
      </c>
      <c r="AQ42" s="889" t="str">
        <f>IF(OR(AC42&lt;0.01,AF42="n/a"),"n/a",(I42/SQRT(22.5*AC42*(I42/AF42))-1)*100)</f>
        <v>n/a</v>
      </c>
      <c r="AR42" s="651">
        <f>INDEX(Historical!$C$7:$C$1256,MATCH(B42,Historical!$B$7:$B$1278,0))*IF(AH42="n/a",1.03,IF(AH42&lt;0,1.01,IF(AH42&gt;10,1.1,(1+AH42/100))))</f>
        <v>0.79790000000000005</v>
      </c>
      <c r="AS42" s="887">
        <f>IF($AI42="n/a",1.03*AR42,IF($AI42&lt;0,1.01*AR42,IF($AI42&gt;10,1.1*AR42,(1+$AI42/100)*AR42)))</f>
        <v>0.87769000000000008</v>
      </c>
      <c r="AT42" s="887">
        <f>IF($AK42="n/a",1.03*AS42,IF($AK42&lt;0,1.01*AS42,IF($AK42&gt;10,1.1*AS42,(1+$AK42/100)*AS42)))</f>
        <v>0.96545900000000018</v>
      </c>
      <c r="AU42" s="887">
        <f>IF($AK42="n/a",1.03*AT42,IF($AK42&lt;0,1.01*AT42,IF($AK42&gt;10,1.1*AT42,(1+$AK42/100)*AT42)))</f>
        <v>1.0620049000000003</v>
      </c>
      <c r="AV42" s="887">
        <f>IF($AK42="n/a",1.03*AU42,IF($AK42&lt;0,1.01*AU42,IF($AK42&gt;10,1.1*AU42,(1+$AK42/100)*AU42)))</f>
        <v>1.1682053900000005</v>
      </c>
      <c r="AW42" s="651">
        <f>SUM(AR42:AV42)</f>
        <v>4.8712592900000011</v>
      </c>
      <c r="AX42" s="748">
        <f>AW42/I42*100</f>
        <v>10.929457684541173</v>
      </c>
      <c r="AY42" s="935">
        <v>-0.01</v>
      </c>
      <c r="AZ42" s="873">
        <v>12.15</v>
      </c>
      <c r="BA42" s="873">
        <v>-22.3</v>
      </c>
      <c r="BB42" s="873">
        <v>-1.1199999999999999</v>
      </c>
      <c r="BC42" s="873">
        <v>-7.46</v>
      </c>
      <c r="BE42" s="624">
        <v>1968</v>
      </c>
      <c r="BF42" s="899">
        <f>IF(BE42&gt;2008,0,IF(BE42&gt;2001,1,IF(BE42&gt;1990,2,IF(BE42&gt;1980,3,IF(BE42&gt;1973,4,IF(BE42&gt;1970,5,IF(BE42&gt;1960,6,IF(BE42&gt;1958,7,IF(BE42&gt;1953,8,9)))))))))</f>
        <v>6</v>
      </c>
      <c r="BG42" s="883">
        <v>1.2</v>
      </c>
    </row>
    <row r="43" spans="1:59" ht="11.25" customHeight="1" x14ac:dyDescent="0.2">
      <c r="A43" s="864" t="s">
        <v>206</v>
      </c>
      <c r="B43" s="876" t="s">
        <v>207</v>
      </c>
      <c r="C43" s="933" t="s">
        <v>112</v>
      </c>
      <c r="D43" s="933" t="s">
        <v>211</v>
      </c>
      <c r="E43" s="733">
        <v>33</v>
      </c>
      <c r="F43" s="1182">
        <v>81</v>
      </c>
      <c r="G43" s="1182" t="s">
        <v>37</v>
      </c>
      <c r="H43" s="1182" t="s">
        <v>37</v>
      </c>
      <c r="I43" s="866">
        <v>47.5</v>
      </c>
      <c r="J43" s="651">
        <f>(M43/I43)*100</f>
        <v>1.7684210526315789</v>
      </c>
      <c r="K43" s="885">
        <v>0.21</v>
      </c>
      <c r="L43" s="888">
        <v>4</v>
      </c>
      <c r="M43" s="642">
        <f>K43*L43</f>
        <v>0.84</v>
      </c>
      <c r="N43" s="871" t="s">
        <v>208</v>
      </c>
      <c r="O43" s="735">
        <v>0.19</v>
      </c>
      <c r="P43" s="1128">
        <v>43628</v>
      </c>
      <c r="Q43" s="1128">
        <v>43644</v>
      </c>
      <c r="R43" s="642">
        <f>(K43-O43)/O43*100</f>
        <v>10.52631578947368</v>
      </c>
      <c r="S43" s="701">
        <f>IF(INDEX(Historical!$D$7:$D$1254,MATCH(B43,Historical!$B$7:$B$1278,0))=0,"n/a",(INDEX(Historical!$C$7:$C$1256,MATCH(B43,Historical!$B$7:$B$1278,0))/INDEX(Historical!$D$7:$D$1254,MATCH(B43,Historical!$B$7:$B$1278,0))-1)*100)</f>
        <v>9.3333333333333268</v>
      </c>
      <c r="T43" s="701">
        <f>IF(INDEX(Historical!$F$7:$F$1247,MATCH(B43,Historical!$B$7:$B$1278,0))=0,"n/a",((INDEX(Historical!$C$7:$C$1256,MATCH(B43,Historical!$B$7:$B$1278,0))/INDEX(Historical!$F$7:$F$1247,MATCH(B43,Historical!$B$7:$B$1278,0)))^(1/3)-1)*100)</f>
        <v>5.6678852579815864</v>
      </c>
      <c r="U43" s="701">
        <f>IF(INDEX(Historical!$H$7:$H$1247,MATCH(B43,Historical!$B$7:$B$1278,0))=0,"n/a",((INDEX(Historical!$C$7:$C$1256,MATCH(B43,Historical!$B$7:$B$1278,0))/INDEX(Historical!$H$7:$H$1247,MATCH(B43,Historical!$B$7:$B$1278,0)))^(1/5)-1)*100)</f>
        <v>5.2465880290959443</v>
      </c>
      <c r="V43" s="701">
        <f>IF(INDEX(Historical!$O$7:$O$1247,MATCH(B43,Historical!$B$7:$B$1278,0))=0,"n/a",((INDEX(Historical!$C$7:$C$1256,MATCH(B43,Historical!$B$7:$B$1278,0))/INDEX(Historical!$O$7:$O$1247,MATCH(B43,Historical!$B$7:$B$1278,0)))^(1/10)-1)*100)</f>
        <v>13.555611844396509</v>
      </c>
      <c r="W43" s="702">
        <f>IF(OR(U43&lt;=0,U43="n/a",V43&lt;=0,V43="n/a"),"n/a",U43/V43)</f>
        <v>0.38704177202187517</v>
      </c>
      <c r="X43" s="703">
        <f>IF(OR(AJ43&lt;=0,AJ43="n/a",U43&lt;=0,U43="n/a"),"n/a",U43/AJ43)</f>
        <v>0.86009639821244999</v>
      </c>
      <c r="Y43" s="877"/>
      <c r="Z43" s="651">
        <f>IF(OR(AC43&lt;0.01,AC43="n/a"),"n/a",M43/AC43*100)</f>
        <v>42</v>
      </c>
      <c r="AA43" s="887">
        <f>IF(OR(AC43&lt;0.01,AC43="n/a"),"n/a",I43/AC43)</f>
        <v>23.75</v>
      </c>
      <c r="AB43" s="888">
        <v>7</v>
      </c>
      <c r="AC43" s="866">
        <v>2</v>
      </c>
      <c r="AD43" s="866">
        <v>2.37</v>
      </c>
      <c r="AE43" s="866">
        <v>2.3199999999999998</v>
      </c>
      <c r="AF43" s="866">
        <v>6.09</v>
      </c>
      <c r="AG43" s="866">
        <v>27.200000000000003</v>
      </c>
      <c r="AH43" s="866">
        <v>-8.6999999999999993</v>
      </c>
      <c r="AI43" s="866">
        <v>18.260000000000002</v>
      </c>
      <c r="AJ43" s="866">
        <v>6.1</v>
      </c>
      <c r="AK43" s="866">
        <v>10</v>
      </c>
      <c r="AL43" s="879">
        <v>6000</v>
      </c>
      <c r="AM43" s="873">
        <v>0.4</v>
      </c>
      <c r="AN43" s="866">
        <v>0.64</v>
      </c>
      <c r="AO43" s="740">
        <f>IF(U43="n/a","n/a",IF(AA43&lt;0,"n/a",IF(AA43="n/a","n/a",J43+U43-AA43)))</f>
        <v>-16.734990918272477</v>
      </c>
      <c r="AP43" s="741">
        <f>IF(U43="n/a","n/a",J43+U43)</f>
        <v>7.0150090817275235</v>
      </c>
      <c r="AQ43" s="889">
        <f>IF(OR(AC43&lt;0.01,AF43="n/a"),"n/a",(I43/SQRT(22.5*AC43*(I43/AF43))-1)*100)</f>
        <v>153.54158107366399</v>
      </c>
      <c r="AR43" s="651">
        <f>INDEX(Historical!$C$7:$C$1256,MATCH(B43,Historical!$B$7:$B$1278,0))*IF(AH43="n/a",1.03,IF(AH43&lt;0,1.01,IF(AH43&gt;10,1.1,(1+AH43/100))))</f>
        <v>0.82819999999999994</v>
      </c>
      <c r="AS43" s="887">
        <f>IF($AI43="n/a",1.03*AR43,IF($AI43&lt;0,1.01*AR43,IF($AI43&gt;10,1.1*AR43,(1+$AI43/100)*AR43)))</f>
        <v>0.91102000000000005</v>
      </c>
      <c r="AT43" s="887">
        <f>IF($AK43="n/a",1.03*AS43,IF($AK43&lt;0,1.01*AS43,IF($AK43&gt;10,1.1*AS43,(1+$AK43/100)*AS43)))</f>
        <v>1.0021220000000002</v>
      </c>
      <c r="AU43" s="887">
        <f>IF($AK43="n/a",1.03*AT43,IF($AK43&lt;0,1.01*AT43,IF($AK43&gt;10,1.1*AT43,(1+$AK43/100)*AT43)))</f>
        <v>1.1023342000000003</v>
      </c>
      <c r="AV43" s="887">
        <f>IF($AK43="n/a",1.03*AU43,IF($AK43&lt;0,1.01*AU43,IF($AK43&gt;10,1.1*AU43,(1+$AK43/100)*AU43)))</f>
        <v>1.2125676200000004</v>
      </c>
      <c r="AW43" s="651">
        <f>SUM(AR43:AV43)</f>
        <v>5.0562438200000015</v>
      </c>
      <c r="AX43" s="748">
        <f>AW43/I43*100</f>
        <v>10.644723831578951</v>
      </c>
      <c r="AY43" s="935">
        <v>1.42</v>
      </c>
      <c r="AZ43" s="873">
        <v>52.83</v>
      </c>
      <c r="BA43" s="873">
        <v>-18.55</v>
      </c>
      <c r="BB43" s="873">
        <v>-3.4799999999999995</v>
      </c>
      <c r="BC43" s="873">
        <v>0.83</v>
      </c>
      <c r="BE43" s="624">
        <v>1987</v>
      </c>
      <c r="BF43" s="899">
        <f>IF(BE43&gt;2008,0,IF(BE43&gt;2001,1,IF(BE43&gt;1990,2,IF(BE43&gt;1980,3,IF(BE43&gt;1973,4,IF(BE43&gt;1970,5,IF(BE43&gt;1960,6,IF(BE43&gt;1958,7,IF(BE43&gt;1953,8,9)))))))))</f>
        <v>3</v>
      </c>
      <c r="BG43" s="883">
        <v>11.3</v>
      </c>
    </row>
    <row r="44" spans="1:59" s="774" customFormat="1" ht="11.25" customHeight="1" x14ac:dyDescent="0.2">
      <c r="A44" s="646" t="s">
        <v>209</v>
      </c>
      <c r="B44" s="782" t="s">
        <v>210</v>
      </c>
      <c r="C44" s="933" t="s">
        <v>112</v>
      </c>
      <c r="D44" s="933" t="s">
        <v>211</v>
      </c>
      <c r="E44" s="756">
        <v>65</v>
      </c>
      <c r="F44" s="1182">
        <v>2</v>
      </c>
      <c r="G44" s="1181" t="s">
        <v>115</v>
      </c>
      <c r="H44" s="1181" t="s">
        <v>37</v>
      </c>
      <c r="I44" s="767">
        <v>110.71</v>
      </c>
      <c r="J44" s="758">
        <f>(M44/I44)*100</f>
        <v>1.7884563273417036</v>
      </c>
      <c r="K44" s="759">
        <v>0.495</v>
      </c>
      <c r="L44" s="760">
        <v>4</v>
      </c>
      <c r="M44" s="761">
        <f>K44*L44</f>
        <v>1.98</v>
      </c>
      <c r="N44" s="762" t="s">
        <v>148</v>
      </c>
      <c r="O44" s="763">
        <v>0.49</v>
      </c>
      <c r="P44" s="764">
        <v>44071</v>
      </c>
      <c r="Q44" s="764">
        <v>44089</v>
      </c>
      <c r="R44" s="761">
        <f>(K44-O44)/O44*100</f>
        <v>1.020408163265307</v>
      </c>
      <c r="S44" s="701">
        <f>IF(INDEX(Historical!$D$7:$D$1254,MATCH(B44,Historical!$B$7:$B$1278,0))=0,"n/a",(INDEX(Historical!$C$7:$C$1256,MATCH(B44,Historical!$B$7:$B$1278,0))/INDEX(Historical!$D$7:$D$1254,MATCH(B44,Historical!$B$7:$B$1278,0))-1)*100)</f>
        <v>2.1052631578947434</v>
      </c>
      <c r="T44" s="701">
        <f>IF(INDEX(Historical!$F$7:$F$1247,MATCH(B44,Historical!$B$7:$B$1278,0))=0,"n/a",((INDEX(Historical!$C$7:$C$1256,MATCH(B44,Historical!$B$7:$B$1278,0))/INDEX(Historical!$F$7:$F$1247,MATCH(B44,Historical!$B$7:$B$1278,0)))^(1/3)-1)*100)</f>
        <v>4.0936956641970834</v>
      </c>
      <c r="U44" s="701">
        <f>IF(INDEX(Historical!$H$7:$H$1247,MATCH(B44,Historical!$B$7:$B$1278,0))=0,"n/a",((INDEX(Historical!$C$7:$C$1256,MATCH(B44,Historical!$B$7:$B$1278,0))/INDEX(Historical!$H$7:$H$1247,MATCH(B44,Historical!$B$7:$B$1278,0)))^(1/5)-1)*100)</f>
        <v>4.5909255890655087</v>
      </c>
      <c r="V44" s="701">
        <f>IF(INDEX(Historical!$O$7:$O$1247,MATCH(B44,Historical!$B$7:$B$1278,0))=0,"n/a",((INDEX(Historical!$C$7:$C$1256,MATCH(B44,Historical!$B$7:$B$1278,0))/INDEX(Historical!$O$7:$O$1247,MATCH(B44,Historical!$B$7:$B$1278,0)))^(1/10)-1)*100)</f>
        <v>8.5765174403783728</v>
      </c>
      <c r="W44" s="702">
        <f>IF(OR(U44&lt;=0,U44="n/a",V44&lt;=0,V44="n/a"),"n/a",U44/V44)</f>
        <v>0.5352901828720551</v>
      </c>
      <c r="X44" s="703" t="str">
        <f>IF(OR(AJ44&lt;=0,AJ44="n/a",U44&lt;=0,U44="n/a"),"n/a",U44/AJ44)</f>
        <v>n/a</v>
      </c>
      <c r="Y44" s="775"/>
      <c r="Z44" s="758">
        <f>IF(OR(AC44&lt;0.01,AC44="n/a"),"n/a",M44/AC44*100)</f>
        <v>43.137254901960787</v>
      </c>
      <c r="AA44" s="766">
        <f>IF(OR(AC44&lt;0.01,AC44="n/a"),"n/a",I44/AC44)</f>
        <v>24.119825708061001</v>
      </c>
      <c r="AB44" s="760">
        <v>12</v>
      </c>
      <c r="AC44" s="767">
        <v>4.59</v>
      </c>
      <c r="AD44" s="767">
        <v>7</v>
      </c>
      <c r="AE44" s="767">
        <v>2.37</v>
      </c>
      <c r="AF44" s="767">
        <v>4.91</v>
      </c>
      <c r="AG44" s="767">
        <v>21.7</v>
      </c>
      <c r="AH44" s="767">
        <v>19.5</v>
      </c>
      <c r="AI44" s="767">
        <v>12.590000000000002</v>
      </c>
      <c r="AJ44" s="767">
        <v>0</v>
      </c>
      <c r="AK44" s="767">
        <v>3.45</v>
      </c>
      <c r="AL44" s="768">
        <v>15810</v>
      </c>
      <c r="AM44" s="769">
        <v>0.2</v>
      </c>
      <c r="AN44" s="767">
        <v>0.97</v>
      </c>
      <c r="AO44" s="770">
        <f>IF(U44="n/a","n/a",IF(AA44&lt;0,"n/a",IF(AA44="n/a","n/a",J44+U44-AA44)))</f>
        <v>-17.740443791653789</v>
      </c>
      <c r="AP44" s="771">
        <f>IF(U44="n/a","n/a",J44+U44)</f>
        <v>6.3793819164072119</v>
      </c>
      <c r="AQ44" s="772">
        <f>IF(OR(AC44&lt;0.01,AF44="n/a"),"n/a",(I44/SQRT(22.5*AC44*(I44/AF44))-1)*100)</f>
        <v>129.42279672311901</v>
      </c>
      <c r="AR44" s="651">
        <f>INDEX(Historical!$C$7:$C$1256,MATCH(B44,Historical!$B$7:$B$1278,0))*IF(AH44="n/a",1.03,IF(AH44&lt;0,1.01,IF(AH44&gt;10,1.1,(1+AH44/100))))</f>
        <v>2.1339999999999999</v>
      </c>
      <c r="AS44" s="766">
        <f>IF($AI44="n/a",1.03*AR44,IF($AI44&lt;0,1.01*AR44,IF($AI44&gt;10,1.1*AR44,(1+$AI44/100)*AR44)))</f>
        <v>2.3473999999999999</v>
      </c>
      <c r="AT44" s="766">
        <f>IF($AK44="n/a",1.03*AS44,IF($AK44&lt;0,1.01*AS44,IF($AK44&gt;10,1.1*AS44,(1+$AK44/100)*AS44)))</f>
        <v>2.4283853</v>
      </c>
      <c r="AU44" s="766">
        <f>IF($AK44="n/a",1.03*AT44,IF($AK44&lt;0,1.01*AT44,IF($AK44&gt;10,1.1*AT44,(1+$AK44/100)*AT44)))</f>
        <v>2.51216459285</v>
      </c>
      <c r="AV44" s="766">
        <f>IF($AK44="n/a",1.03*AU44,IF($AK44&lt;0,1.01*AU44,IF($AK44&gt;10,1.1*AU44,(1+$AK44/100)*AU44)))</f>
        <v>2.5988342713033248</v>
      </c>
      <c r="AW44" s="758">
        <f>SUM(AR44:AV44)</f>
        <v>12.020784164153325</v>
      </c>
      <c r="AX44" s="773">
        <f>AW44/I44*100</f>
        <v>10.857902776762105</v>
      </c>
      <c r="AY44" s="936">
        <v>1.38</v>
      </c>
      <c r="AZ44" s="769">
        <v>75.87</v>
      </c>
      <c r="BA44" s="769">
        <v>-7.9399999999999995</v>
      </c>
      <c r="BB44" s="769">
        <v>-0.6</v>
      </c>
      <c r="BC44" s="769">
        <v>8.34</v>
      </c>
      <c r="BD44" s="909"/>
      <c r="BE44" s="624">
        <v>1956</v>
      </c>
      <c r="BF44" s="899">
        <f>IF(BE44&gt;2008,0,IF(BE44&gt;2001,1,IF(BE44&gt;1990,2,IF(BE44&gt;1980,3,IF(BE44&gt;1973,4,IF(BE44&gt;1970,5,IF(BE44&gt;1960,6,IF(BE44&gt;1958,7,IF(BE44&gt;1953,8,9)))))))))</f>
        <v>8</v>
      </c>
      <c r="BG44" s="825">
        <v>7.5</v>
      </c>
    </row>
    <row r="45" spans="1:59" ht="11.25" customHeight="1" x14ac:dyDescent="0.2">
      <c r="A45" s="872" t="s">
        <v>559</v>
      </c>
      <c r="B45" s="876" t="s">
        <v>560</v>
      </c>
      <c r="C45" s="933" t="s">
        <v>108</v>
      </c>
      <c r="D45" s="933" t="s">
        <v>4341</v>
      </c>
      <c r="E45" s="733">
        <v>28</v>
      </c>
      <c r="F45" s="1182">
        <v>102</v>
      </c>
      <c r="G45" s="1182" t="s">
        <v>37</v>
      </c>
      <c r="H45" s="1182" t="s">
        <v>106</v>
      </c>
      <c r="I45" s="875">
        <v>22.61</v>
      </c>
      <c r="J45" s="651">
        <f>(M45/I45)*100</f>
        <v>3.0959752321981426</v>
      </c>
      <c r="K45" s="878">
        <v>0.17499999999999999</v>
      </c>
      <c r="L45" s="888">
        <v>4</v>
      </c>
      <c r="M45" s="642">
        <f>K45*L45</f>
        <v>0.7</v>
      </c>
      <c r="N45" s="871" t="s">
        <v>119</v>
      </c>
      <c r="O45" s="734">
        <v>0.16</v>
      </c>
      <c r="P45" s="862">
        <v>43868</v>
      </c>
      <c r="Q45" s="862">
        <v>43891</v>
      </c>
      <c r="R45" s="642">
        <f>(K45-O45)/O45*100</f>
        <v>9.3749999999999911</v>
      </c>
      <c r="S45" s="701">
        <f>IF(INDEX(Historical!$D$7:$D$1254,MATCH(B45,Historical!$B$7:$B$1278,0))=0,"n/a",(INDEX(Historical!$C$7:$C$1256,MATCH(B45,Historical!$B$7:$B$1278,0))/INDEX(Historical!$D$7:$D$1254,MATCH(B45,Historical!$B$7:$B$1278,0))-1)*100)</f>
        <v>10.344827586206918</v>
      </c>
      <c r="T45" s="701">
        <f>IF(INDEX(Historical!$F$7:$F$1247,MATCH(B45,Historical!$B$7:$B$1278,0))=0,"n/a",((INDEX(Historical!$C$7:$C$1256,MATCH(B45,Historical!$B$7:$B$1278,0))/INDEX(Historical!$F$7:$F$1247,MATCH(B45,Historical!$B$7:$B$1278,0)))^(1/3)-1)*100)</f>
        <v>7.1664579674248774</v>
      </c>
      <c r="U45" s="701">
        <f>IF(INDEX(Historical!$H$7:$H$1247,MATCH(B45,Historical!$B$7:$B$1278,0))=0,"n/a",((INDEX(Historical!$C$7:$C$1256,MATCH(B45,Historical!$B$7:$B$1278,0))/INDEX(Historical!$H$7:$H$1247,MATCH(B45,Historical!$B$7:$B$1278,0)))^(1/5)-1)*100)</f>
        <v>5.9223841048812176</v>
      </c>
      <c r="V45" s="701">
        <f>IF(INDEX(Historical!$O$7:$O$1247,MATCH(B45,Historical!$B$7:$B$1278,0))=0,"n/a",((INDEX(Historical!$C$7:$C$1256,MATCH(B45,Historical!$B$7:$B$1278,0))/INDEX(Historical!$O$7:$O$1247,MATCH(B45,Historical!$B$7:$B$1278,0)))^(1/10)-1)*100)</f>
        <v>5.3512366162214775</v>
      </c>
      <c r="W45" s="702">
        <f>IF(OR(U45&lt;=0,U45="n/a",V45&lt;=0,V45="n/a"),"n/a",U45/V45)</f>
        <v>1.1067318695884969</v>
      </c>
      <c r="X45" s="703">
        <f>IF(OR(AJ45&lt;=0,AJ45="n/a",U45&lt;=0,U45="n/a"),"n/a",U45/AJ45)</f>
        <v>0.39482560699208119</v>
      </c>
      <c r="Y45" s="876"/>
      <c r="Z45" s="651">
        <f>IF(OR(AC45&lt;0.01,AC45="n/a"),"n/a",M45/AC45*100)</f>
        <v>28.688524590163933</v>
      </c>
      <c r="AA45" s="887">
        <f>IF(OR(AC45&lt;0.01,AC45="n/a"),"n/a",I45/AC45)</f>
        <v>9.2663934426229506</v>
      </c>
      <c r="AB45" s="888">
        <v>12</v>
      </c>
      <c r="AC45" s="866">
        <v>2.44</v>
      </c>
      <c r="AD45" s="866" t="s">
        <v>136</v>
      </c>
      <c r="AE45" s="866">
        <v>1.88</v>
      </c>
      <c r="AF45" s="866">
        <v>0.85</v>
      </c>
      <c r="AG45" s="866">
        <v>9.8000000000000007</v>
      </c>
      <c r="AH45" s="866">
        <v>17.599999999999998</v>
      </c>
      <c r="AI45" s="866" t="s">
        <v>136</v>
      </c>
      <c r="AJ45" s="866">
        <v>15</v>
      </c>
      <c r="AK45" s="866" t="s">
        <v>136</v>
      </c>
      <c r="AL45" s="879">
        <v>264.76</v>
      </c>
      <c r="AM45" s="873">
        <v>10.299999999999999</v>
      </c>
      <c r="AN45" s="866">
        <v>0.05</v>
      </c>
      <c r="AO45" s="740">
        <f>IF(U45="n/a","n/a",IF(AA45&lt;0,"n/a",IF(AA45="n/a","n/a",J45+U45-AA45)))</f>
        <v>-0.2480341055435904</v>
      </c>
      <c r="AP45" s="741">
        <f>IF(U45="n/a","n/a",J45+U45)</f>
        <v>9.0183593370793602</v>
      </c>
      <c r="AQ45" s="889">
        <f>IF(OR(AC45&lt;0.01,AF45="n/a"),"n/a",(I45/SQRT(22.5*AC45*(I45/AF45))-1)*100)</f>
        <v>-40.833814363534728</v>
      </c>
      <c r="AR45" s="651">
        <f>INDEX(Historical!$C$7:$C$1256,MATCH(B45,Historical!$B$7:$B$1278,0))*IF(AH45="n/a",1.03,IF(AH45&lt;0,1.01,IF(AH45&gt;10,1.1,(1+AH45/100))))</f>
        <v>0.70400000000000007</v>
      </c>
      <c r="AS45" s="887">
        <f>IF($AI45="n/a",1.03*AR45,IF($AI45&lt;0,1.01*AR45,IF($AI45&gt;10,1.1*AR45,(1+$AI45/100)*AR45)))</f>
        <v>0.7251200000000001</v>
      </c>
      <c r="AT45" s="887">
        <f>IF($AK45="n/a",1.03*AS45,IF($AK45&lt;0,1.01*AS45,IF($AK45&gt;10,1.1*AS45,(1+$AK45/100)*AS45)))</f>
        <v>0.74687360000000014</v>
      </c>
      <c r="AU45" s="887">
        <f>IF($AK45="n/a",1.03*AT45,IF($AK45&lt;0,1.01*AT45,IF($AK45&gt;10,1.1*AT45,(1+$AK45/100)*AT45)))</f>
        <v>0.76927980800000018</v>
      </c>
      <c r="AV45" s="887">
        <f>IF($AK45="n/a",1.03*AU45,IF($AK45&lt;0,1.01*AU45,IF($AK45&gt;10,1.1*AU45,(1+$AK45/100)*AU45)))</f>
        <v>0.7923582022400002</v>
      </c>
      <c r="AW45" s="651">
        <f>SUM(AR45:AV45)</f>
        <v>3.7376316102400011</v>
      </c>
      <c r="AX45" s="748">
        <f>AW45/I45*100</f>
        <v>16.530878417691291</v>
      </c>
      <c r="AY45" s="935">
        <v>0.43</v>
      </c>
      <c r="AZ45" s="873">
        <v>17.299999999999997</v>
      </c>
      <c r="BA45" s="873">
        <v>-34.94</v>
      </c>
      <c r="BB45" s="873">
        <v>3.06</v>
      </c>
      <c r="BC45" s="873">
        <v>-6.4</v>
      </c>
      <c r="BE45" s="624">
        <v>1995</v>
      </c>
      <c r="BF45" s="899">
        <f>IF(BE45&gt;2008,0,IF(BE45&gt;2001,1,IF(BE45&gt;1990,2,IF(BE45&gt;1980,3,IF(BE45&gt;1973,4,IF(BE45&gt;1970,5,IF(BE45&gt;1960,6,IF(BE45&gt;1958,7,IF(BE45&gt;1953,8,9)))))))))</f>
        <v>2</v>
      </c>
      <c r="BG45" s="883">
        <v>0.89999999999999991</v>
      </c>
    </row>
    <row r="46" spans="1:59" ht="11.25" customHeight="1" x14ac:dyDescent="0.2">
      <c r="A46" s="872" t="s">
        <v>216</v>
      </c>
      <c r="B46" s="876" t="s">
        <v>217</v>
      </c>
      <c r="C46" s="933" t="s">
        <v>123</v>
      </c>
      <c r="D46" s="933" t="s">
        <v>4177</v>
      </c>
      <c r="E46" s="733">
        <v>28</v>
      </c>
      <c r="F46" s="1182">
        <v>100</v>
      </c>
      <c r="G46" s="1182" t="s">
        <v>37</v>
      </c>
      <c r="H46" s="1182" t="s">
        <v>37</v>
      </c>
      <c r="I46" s="866">
        <v>183.59</v>
      </c>
      <c r="J46" s="651">
        <f>(M46/I46)*100</f>
        <v>1.0240209161719047</v>
      </c>
      <c r="K46" s="885">
        <v>0.47</v>
      </c>
      <c r="L46" s="888">
        <v>4</v>
      </c>
      <c r="M46" s="642">
        <f>K46*L46</f>
        <v>1.88</v>
      </c>
      <c r="N46" s="871" t="s">
        <v>218</v>
      </c>
      <c r="O46" s="735">
        <v>0.46</v>
      </c>
      <c r="P46" s="619">
        <v>43814</v>
      </c>
      <c r="Q46" s="619">
        <v>43844</v>
      </c>
      <c r="R46" s="642">
        <f>(K46-O46)/O46*100</f>
        <v>2.1739130434782505</v>
      </c>
      <c r="S46" s="701">
        <f>IF(INDEX(Historical!$D$7:$D$1254,MATCH(B46,Historical!$B$7:$B$1278,0))=0,"n/a",(INDEX(Historical!$C$7:$C$1256,MATCH(B46,Historical!$B$7:$B$1278,0))/INDEX(Historical!$D$7:$D$1254,MATCH(B46,Historical!$B$7:$B$1278,0))-1)*100)</f>
        <v>12.195121951219523</v>
      </c>
      <c r="T46" s="701">
        <f>IF(INDEX(Historical!$F$7:$F$1247,MATCH(B46,Historical!$B$7:$B$1278,0))=0,"n/a",((INDEX(Historical!$C$7:$C$1256,MATCH(B46,Historical!$B$7:$B$1278,0))/INDEX(Historical!$F$7:$F$1247,MATCH(B46,Historical!$B$7:$B$1278,0)))^(1/3)-1)*100)</f>
        <v>9.5376104072121279</v>
      </c>
      <c r="U46" s="701">
        <f>IF(INDEX(Historical!$H$7:$H$1247,MATCH(B46,Historical!$B$7:$B$1278,0))=0,"n/a",((INDEX(Historical!$C$7:$C$1256,MATCH(B46,Historical!$B$7:$B$1278,0))/INDEX(Historical!$H$7:$H$1247,MATCH(B46,Historical!$B$7:$B$1278,0)))^(1/5)-1)*100)</f>
        <v>10.837067695276769</v>
      </c>
      <c r="V46" s="701">
        <f>IF(INDEX(Historical!$O$7:$O$1247,MATCH(B46,Historical!$B$7:$B$1278,0))=0,"n/a",((INDEX(Historical!$C$7:$C$1256,MATCH(B46,Historical!$B$7:$B$1278,0))/INDEX(Historical!$O$7:$O$1247,MATCH(B46,Historical!$B$7:$B$1278,0)))^(1/10)-1)*100)</f>
        <v>12.632306980651853</v>
      </c>
      <c r="W46" s="702">
        <f>IF(OR(U46&lt;=0,U46="n/a",V46&lt;=0,V46="n/a"),"n/a",U46/V46)</f>
        <v>0.85788508083877757</v>
      </c>
      <c r="X46" s="703">
        <f>IF(OR(AJ46&lt;=0,AJ46="n/a",U46&lt;=0,U46="n/a"),"n/a",U46/AJ46)</f>
        <v>1.7479141443994788</v>
      </c>
      <c r="Y46" s="659"/>
      <c r="Z46" s="651">
        <f>IF(OR(AC46&lt;0.01,AC46="n/a"),"n/a",M46/AC46*100)</f>
        <v>41.777777777777771</v>
      </c>
      <c r="AA46" s="887">
        <f>IF(OR(AC46&lt;0.01,AC46="n/a"),"n/a",I46/AC46)</f>
        <v>40.797777777777782</v>
      </c>
      <c r="AB46" s="888">
        <v>12</v>
      </c>
      <c r="AC46" s="866">
        <v>4.5</v>
      </c>
      <c r="AD46" s="866">
        <v>5.03</v>
      </c>
      <c r="AE46" s="866">
        <v>3.93</v>
      </c>
      <c r="AF46" s="866">
        <v>9.0299999999999994</v>
      </c>
      <c r="AG46" s="866">
        <v>-10.8</v>
      </c>
      <c r="AH46" s="866">
        <v>1.7999999999999998</v>
      </c>
      <c r="AI46" s="866">
        <v>29.9</v>
      </c>
      <c r="AJ46" s="866">
        <v>6.2</v>
      </c>
      <c r="AK46" s="866">
        <v>8.1100000000000012</v>
      </c>
      <c r="AL46" s="879">
        <v>52390</v>
      </c>
      <c r="AM46" s="873">
        <v>0.4</v>
      </c>
      <c r="AN46" s="866">
        <v>1.24</v>
      </c>
      <c r="AO46" s="740">
        <f>IF(U46="n/a","n/a",IF(AA46&lt;0,"n/a",IF(AA46="n/a","n/a",J46+U46-AA46)))</f>
        <v>-28.93668916632911</v>
      </c>
      <c r="AP46" s="741">
        <f>IF(U46="n/a","n/a",J46+U46)</f>
        <v>11.861088611448674</v>
      </c>
      <c r="AQ46" s="889">
        <f>IF(OR(AC46&lt;0.01,AF46="n/a"),"n/a",(I46/SQRT(22.5*AC46*(I46/AF46))-1)*100)</f>
        <v>304.64191760305982</v>
      </c>
      <c r="AR46" s="651">
        <f>INDEX(Historical!$C$7:$C$1256,MATCH(B46,Historical!$B$7:$B$1278,0))*IF(AH46="n/a",1.03,IF(AH46&lt;0,1.01,IF(AH46&gt;10,1.1,(1+AH46/100))))</f>
        <v>1.8731200000000001</v>
      </c>
      <c r="AS46" s="887">
        <f>IF($AI46="n/a",1.03*AR46,IF($AI46&lt;0,1.01*AR46,IF($AI46&gt;10,1.1*AR46,(1+$AI46/100)*AR46)))</f>
        <v>2.0604320000000005</v>
      </c>
      <c r="AT46" s="887">
        <f>IF($AK46="n/a",1.03*AS46,IF($AK46&lt;0,1.01*AS46,IF($AK46&gt;10,1.1*AS46,(1+$AK46/100)*AS46)))</f>
        <v>2.2275330352000005</v>
      </c>
      <c r="AU46" s="887">
        <f>IF($AK46="n/a",1.03*AT46,IF($AK46&lt;0,1.01*AT46,IF($AK46&gt;10,1.1*AT46,(1+$AK46/100)*AT46)))</f>
        <v>2.4081859643547205</v>
      </c>
      <c r="AV46" s="887">
        <f>IF($AK46="n/a",1.03*AU46,IF($AK46&lt;0,1.01*AU46,IF($AK46&gt;10,1.1*AU46,(1+$AK46/100)*AU46)))</f>
        <v>2.6034898460638884</v>
      </c>
      <c r="AW46" s="651">
        <f>SUM(AR46:AV46)</f>
        <v>11.17276084561861</v>
      </c>
      <c r="AX46" s="748">
        <f>AW46/I46*100</f>
        <v>6.0857131900531671</v>
      </c>
      <c r="AY46" s="935">
        <v>0.92</v>
      </c>
      <c r="AZ46" s="873">
        <v>47.339999999999996</v>
      </c>
      <c r="BA46" s="873">
        <v>-20.65</v>
      </c>
      <c r="BB46" s="873">
        <v>-8.19</v>
      </c>
      <c r="BC46" s="873">
        <v>-5.6800000000000006</v>
      </c>
      <c r="BE46" s="624">
        <v>1993</v>
      </c>
      <c r="BF46" s="899">
        <f>IF(BE46&gt;2008,0,IF(BE46&gt;2001,1,IF(BE46&gt;1990,2,IF(BE46&gt;1980,3,IF(BE46&gt;1973,4,IF(BE46&gt;1970,5,IF(BE46&gt;1960,6,IF(BE46&gt;1958,7,IF(BE46&gt;1953,8,9)))))))))</f>
        <v>2</v>
      </c>
      <c r="BG46" s="883">
        <v>-4.2</v>
      </c>
    </row>
    <row r="47" spans="1:59" ht="11.25" customHeight="1" x14ac:dyDescent="0.2">
      <c r="A47" s="864" t="s">
        <v>204</v>
      </c>
      <c r="B47" s="876" t="s">
        <v>205</v>
      </c>
      <c r="C47" s="933" t="s">
        <v>131</v>
      </c>
      <c r="D47" s="933" t="s">
        <v>4331</v>
      </c>
      <c r="E47" s="733">
        <v>46</v>
      </c>
      <c r="F47" s="1182">
        <v>49</v>
      </c>
      <c r="G47" s="1182" t="s">
        <v>37</v>
      </c>
      <c r="H47" s="1182" t="s">
        <v>115</v>
      </c>
      <c r="I47" s="866">
        <v>78.489999999999995</v>
      </c>
      <c r="J47" s="651">
        <f>(M47/I47)*100</f>
        <v>3.8985858071091859</v>
      </c>
      <c r="K47" s="878">
        <v>0.76500000000000001</v>
      </c>
      <c r="L47" s="888">
        <v>4</v>
      </c>
      <c r="M47" s="642">
        <f>K47*L47</f>
        <v>3.06</v>
      </c>
      <c r="N47" s="871" t="s">
        <v>148</v>
      </c>
      <c r="O47" s="734">
        <v>0.74</v>
      </c>
      <c r="P47" s="862">
        <v>43879</v>
      </c>
      <c r="Q47" s="862">
        <v>43905</v>
      </c>
      <c r="R47" s="642">
        <f>(K47-O47)/O47*100</f>
        <v>3.3783783783783812</v>
      </c>
      <c r="S47" s="701">
        <f>IF(INDEX(Historical!$D$7:$D$1254,MATCH(B47,Historical!$B$7:$B$1278,0))=0,"n/a",(INDEX(Historical!$C$7:$C$1256,MATCH(B47,Historical!$B$7:$B$1278,0))/INDEX(Historical!$D$7:$D$1254,MATCH(B47,Historical!$B$7:$B$1278,0))-1)*100)</f>
        <v>3.4965034965035002</v>
      </c>
      <c r="T47" s="701">
        <f>IF(INDEX(Historical!$F$7:$F$1247,MATCH(B47,Historical!$B$7:$B$1278,0))=0,"n/a",((INDEX(Historical!$C$7:$C$1256,MATCH(B47,Historical!$B$7:$B$1278,0))/INDEX(Historical!$F$7:$F$1247,MATCH(B47,Historical!$B$7:$B$1278,0)))^(1/3)-1)*100)</f>
        <v>3.3678870711322473</v>
      </c>
      <c r="U47" s="701">
        <f>IF(INDEX(Historical!$H$7:$H$1247,MATCH(B47,Historical!$B$7:$B$1278,0))=0,"n/a",((INDEX(Historical!$C$7:$C$1256,MATCH(B47,Historical!$B$7:$B$1278,0))/INDEX(Historical!$H$7:$H$1247,MATCH(B47,Historical!$B$7:$B$1278,0)))^(1/5)-1)*100)</f>
        <v>3.2709647184887336</v>
      </c>
      <c r="V47" s="701">
        <f>IF(INDEX(Historical!$O$7:$O$1247,MATCH(B47,Historical!$B$7:$B$1278,0))=0,"n/a",((INDEX(Historical!$C$7:$C$1256,MATCH(B47,Historical!$B$7:$B$1278,0))/INDEX(Historical!$O$7:$O$1247,MATCH(B47,Historical!$B$7:$B$1278,0)))^(1/10)-1)*100)</f>
        <v>2.2911287200176877</v>
      </c>
      <c r="W47" s="702">
        <f>IF(OR(U47&lt;=0,U47="n/a",V47&lt;=0,V47="n/a"),"n/a",U47/V47)</f>
        <v>1.4276651896116432</v>
      </c>
      <c r="X47" s="703">
        <f>IF(OR(AJ47&lt;=0,AJ47="n/a",U47&lt;=0,U47="n/a"),"n/a",U47/AJ47)</f>
        <v>1.7215603781519651</v>
      </c>
      <c r="Y47" s="876"/>
      <c r="Z47" s="651">
        <f>IF(OR(AC47&lt;0.01,AC47="n/a"),"n/a",M47/AC47*100)</f>
        <v>76.691729323308266</v>
      </c>
      <c r="AA47" s="887">
        <f>IF(OR(AC47&lt;0.01,AC47="n/a"),"n/a",I47/AC47)</f>
        <v>19.671679197994987</v>
      </c>
      <c r="AB47" s="888">
        <v>12</v>
      </c>
      <c r="AC47" s="866">
        <v>3.99</v>
      </c>
      <c r="AD47" s="866">
        <v>7.72</v>
      </c>
      <c r="AE47" s="866">
        <v>2.14</v>
      </c>
      <c r="AF47" s="866">
        <v>1.44</v>
      </c>
      <c r="AG47" s="866">
        <v>7.3999999999999995</v>
      </c>
      <c r="AH47" s="866">
        <v>-10.4</v>
      </c>
      <c r="AI47" s="866">
        <v>6.2399999999999993</v>
      </c>
      <c r="AJ47" s="866">
        <v>1.9</v>
      </c>
      <c r="AK47" s="866">
        <v>2.5499999999999998</v>
      </c>
      <c r="AL47" s="879">
        <v>26200</v>
      </c>
      <c r="AM47" s="873">
        <v>0.2</v>
      </c>
      <c r="AN47" s="866">
        <v>1.26</v>
      </c>
      <c r="AO47" s="740">
        <f>IF(U47="n/a","n/a",IF(AA47&lt;0,"n/a",IF(AA47="n/a","n/a",J47+U47-AA47)))</f>
        <v>-12.502128672397067</v>
      </c>
      <c r="AP47" s="741">
        <f>IF(U47="n/a","n/a",J47+U47)</f>
        <v>7.1695505255979199</v>
      </c>
      <c r="AQ47" s="889">
        <f>IF(OR(AC47&lt;0.01,AF47="n/a"),"n/a",(I47/SQRT(22.5*AC47*(I47/AF47))-1)*100)</f>
        <v>12.204610808632953</v>
      </c>
      <c r="AR47" s="651">
        <f>INDEX(Historical!$C$7:$C$1256,MATCH(B47,Historical!$B$7:$B$1278,0))*IF(AH47="n/a",1.03,IF(AH47&lt;0,1.01,IF(AH47&gt;10,1.1,(1+AH47/100))))</f>
        <v>2.9895999999999998</v>
      </c>
      <c r="AS47" s="887">
        <f>IF($AI47="n/a",1.03*AR47,IF($AI47&lt;0,1.01*AR47,IF($AI47&gt;10,1.1*AR47,(1+$AI47/100)*AR47)))</f>
        <v>3.1761510399999997</v>
      </c>
      <c r="AT47" s="887">
        <f>IF($AK47="n/a",1.03*AS47,IF($AK47&lt;0,1.01*AS47,IF($AK47&gt;10,1.1*AS47,(1+$AK47/100)*AS47)))</f>
        <v>3.25714289152</v>
      </c>
      <c r="AU47" s="887">
        <f>IF($AK47="n/a",1.03*AT47,IF($AK47&lt;0,1.01*AT47,IF($AK47&gt;10,1.1*AT47,(1+$AK47/100)*AT47)))</f>
        <v>3.3402000352537602</v>
      </c>
      <c r="AV47" s="887">
        <f>IF($AK47="n/a",1.03*AU47,IF($AK47&lt;0,1.01*AU47,IF($AK47&gt;10,1.1*AU47,(1+$AK47/100)*AU47)))</f>
        <v>3.4253751361527311</v>
      </c>
      <c r="AW47" s="651">
        <f>SUM(AR47:AV47)</f>
        <v>16.188469102926494</v>
      </c>
      <c r="AX47" s="748">
        <f>AW47/I47*100</f>
        <v>20.624881007678042</v>
      </c>
      <c r="AY47" s="935">
        <v>0.17</v>
      </c>
      <c r="AZ47" s="873">
        <v>26.540000000000003</v>
      </c>
      <c r="BA47" s="873">
        <v>-17.47</v>
      </c>
      <c r="BB47" s="873">
        <v>2.31</v>
      </c>
      <c r="BC47" s="873">
        <v>-0.8</v>
      </c>
      <c r="BE47" s="624">
        <v>1975</v>
      </c>
      <c r="BF47" s="899">
        <f>IF(BE47&gt;2008,0,IF(BE47&gt;2001,1,IF(BE47&gt;1990,2,IF(BE47&gt;1980,3,IF(BE47&gt;1973,4,IF(BE47&gt;1970,5,IF(BE47&gt;1960,6,IF(BE47&gt;1958,7,IF(BE47&gt;1953,8,9)))))))))</f>
        <v>4</v>
      </c>
      <c r="BG47" s="883">
        <v>2.2999999999999998</v>
      </c>
    </row>
    <row r="48" spans="1:59" ht="11.25" customHeight="1" x14ac:dyDescent="0.2">
      <c r="A48" s="872" t="s">
        <v>212</v>
      </c>
      <c r="B48" s="876" t="s">
        <v>213</v>
      </c>
      <c r="C48" s="933" t="s">
        <v>108</v>
      </c>
      <c r="D48" s="933" t="s">
        <v>4341</v>
      </c>
      <c r="E48" s="733">
        <v>33</v>
      </c>
      <c r="F48" s="1182">
        <v>82</v>
      </c>
      <c r="G48" s="1182" t="s">
        <v>106</v>
      </c>
      <c r="H48" s="1182" t="s">
        <v>106</v>
      </c>
      <c r="I48" s="875">
        <v>25.5</v>
      </c>
      <c r="J48" s="651">
        <f>(M48/I48)*100</f>
        <v>4.0784313725490202</v>
      </c>
      <c r="K48" s="878">
        <v>0.26</v>
      </c>
      <c r="L48" s="888">
        <v>4</v>
      </c>
      <c r="M48" s="642">
        <f>K48*L48</f>
        <v>1.04</v>
      </c>
      <c r="N48" s="871" t="s">
        <v>966</v>
      </c>
      <c r="O48" s="734">
        <v>0.25</v>
      </c>
      <c r="P48" s="867">
        <v>43769</v>
      </c>
      <c r="Q48" s="867">
        <v>43784</v>
      </c>
      <c r="R48" s="642">
        <f>(K48-O48)/O48*100</f>
        <v>4.0000000000000036</v>
      </c>
      <c r="S48" s="701">
        <f>IF(INDEX(Historical!$D$7:$D$1254,MATCH(B48,Historical!$B$7:$B$1278,0))=0,"n/a",(INDEX(Historical!$C$7:$C$1256,MATCH(B48,Historical!$B$7:$B$1278,0))/INDEX(Historical!$D$7:$D$1254,MATCH(B48,Historical!$B$7:$B$1278,0))-1)*100)</f>
        <v>6.3829787234042534</v>
      </c>
      <c r="T48" s="701">
        <f>IF(INDEX(Historical!$F$7:$F$1247,MATCH(B48,Historical!$B$7:$B$1278,0))=0,"n/a",((INDEX(Historical!$C$7:$C$1256,MATCH(B48,Historical!$B$7:$B$1278,0))/INDEX(Historical!$F$7:$F$1247,MATCH(B48,Historical!$B$7:$B$1278,0)))^(1/3)-1)*100)</f>
        <v>6.8387297498542221</v>
      </c>
      <c r="U48" s="701">
        <f>IF(INDEX(Historical!$H$7:$H$1247,MATCH(B48,Historical!$B$7:$B$1278,0))=0,"n/a",((INDEX(Historical!$C$7:$C$1256,MATCH(B48,Historical!$B$7:$B$1278,0))/INDEX(Historical!$H$7:$H$1247,MATCH(B48,Historical!$B$7:$B$1278,0)))^(1/5)-1)*100)</f>
        <v>5.3663303643578519</v>
      </c>
      <c r="V48" s="701">
        <f>IF(INDEX(Historical!$O$7:$O$1247,MATCH(B48,Historical!$B$7:$B$1278,0))=0,"n/a",((INDEX(Historical!$C$7:$C$1256,MATCH(B48,Historical!$B$7:$B$1278,0))/INDEX(Historical!$O$7:$O$1247,MATCH(B48,Historical!$B$7:$B$1278,0)))^(1/10)-1)*100)</f>
        <v>3.9319579005208327</v>
      </c>
      <c r="W48" s="702">
        <f>IF(OR(U48&lt;=0,U48="n/a",V48&lt;=0,V48="n/a"),"n/a",U48/V48)</f>
        <v>1.3647985304336601</v>
      </c>
      <c r="X48" s="703" t="str">
        <f>IF(OR(AJ48&lt;=0,AJ48="n/a",U48&lt;=0,U48="n/a"),"n/a",U48/AJ48)</f>
        <v>n/a</v>
      </c>
      <c r="Y48" s="664"/>
      <c r="Z48" s="651" t="str">
        <f>IF(OR(AC48&lt;0.01,AC48="n/a"),"n/a",M48/AC48*100)</f>
        <v>n/a</v>
      </c>
      <c r="AA48" s="887" t="str">
        <f>IF(OR(AC48&lt;0.01,AC48="n/a"),"n/a",I48/AC48)</f>
        <v>n/a</v>
      </c>
      <c r="AB48" s="888">
        <v>12</v>
      </c>
      <c r="AC48" s="866" t="s">
        <v>136</v>
      </c>
      <c r="AD48" s="866" t="s">
        <v>136</v>
      </c>
      <c r="AE48" s="866" t="s">
        <v>136</v>
      </c>
      <c r="AF48" s="866" t="s">
        <v>136</v>
      </c>
      <c r="AG48" s="866" t="s">
        <v>136</v>
      </c>
      <c r="AH48" s="866" t="s">
        <v>136</v>
      </c>
      <c r="AI48" s="866" t="s">
        <v>136</v>
      </c>
      <c r="AJ48" s="866" t="s">
        <v>136</v>
      </c>
      <c r="AK48" s="866" t="s">
        <v>136</v>
      </c>
      <c r="AL48" s="879" t="s">
        <v>136</v>
      </c>
      <c r="AM48" s="873" t="s">
        <v>136</v>
      </c>
      <c r="AN48" s="866" t="s">
        <v>136</v>
      </c>
      <c r="AO48" s="740" t="str">
        <f>IF(U48="n/a","n/a",IF(AA48&lt;0,"n/a",IF(AA48="n/a","n/a",J48+U48-AA48)))</f>
        <v>n/a</v>
      </c>
      <c r="AP48" s="741">
        <f>IF(U48="n/a","n/a",J48+U48)</f>
        <v>9.444761736906873</v>
      </c>
      <c r="AQ48" s="889" t="str">
        <f>IF(OR(AC48&lt;0.01,AF48="n/a"),"n/a",(I48/SQRT(22.5*AC48*(I48/AF48))-1)*100)</f>
        <v>n/a</v>
      </c>
      <c r="AR48" s="651">
        <f>INDEX(Historical!$C$7:$C$1256,MATCH(B48,Historical!$B$7:$B$1278,0))*IF(AH48="n/a",1.03,IF(AH48&lt;0,1.01,IF(AH48&gt;10,1.1,(1+AH48/100))))</f>
        <v>1.03</v>
      </c>
      <c r="AS48" s="887">
        <f>IF($AI48="n/a",1.03*AR48,IF($AI48&lt;0,1.01*AR48,IF($AI48&gt;10,1.1*AR48,(1+$AI48/100)*AR48)))</f>
        <v>1.0609</v>
      </c>
      <c r="AT48" s="887">
        <f>IF($AK48="n/a",1.03*AS48,IF($AK48&lt;0,1.01*AS48,IF($AK48&gt;10,1.1*AS48,(1+$AK48/100)*AS48)))</f>
        <v>1.092727</v>
      </c>
      <c r="AU48" s="887">
        <f>IF($AK48="n/a",1.03*AT48,IF($AK48&lt;0,1.01*AT48,IF($AK48&gt;10,1.1*AT48,(1+$AK48/100)*AT48)))</f>
        <v>1.1255088100000001</v>
      </c>
      <c r="AV48" s="887">
        <f>IF($AK48="n/a",1.03*AU48,IF($AK48&lt;0,1.01*AU48,IF($AK48&gt;10,1.1*AU48,(1+$AK48/100)*AU48)))</f>
        <v>1.1592740743000001</v>
      </c>
      <c r="AW48" s="651">
        <f>SUM(AR48:AV48)</f>
        <v>5.4684098842999997</v>
      </c>
      <c r="AX48" s="748">
        <f>AW48/I48*100</f>
        <v>21.444744644313722</v>
      </c>
      <c r="AY48" s="935" t="s">
        <v>136</v>
      </c>
      <c r="AZ48" s="873" t="s">
        <v>136</v>
      </c>
      <c r="BA48" s="873" t="s">
        <v>136</v>
      </c>
      <c r="BB48" s="873" t="s">
        <v>136</v>
      </c>
      <c r="BC48" s="873" t="s">
        <v>136</v>
      </c>
      <c r="BD48" s="908" t="s">
        <v>4268</v>
      </c>
      <c r="BE48" s="624">
        <v>1987</v>
      </c>
      <c r="BF48" s="899">
        <f>IF(BE48&gt;2008,0,IF(BE48&gt;2001,1,IF(BE48&gt;1990,2,IF(BE48&gt;1980,3,IF(BE48&gt;1973,4,IF(BE48&gt;1970,5,IF(BE48&gt;1960,6,IF(BE48&gt;1958,7,IF(BE48&gt;1953,8,9)))))))))</f>
        <v>3</v>
      </c>
      <c r="BG48" s="883" t="s">
        <v>136</v>
      </c>
    </row>
    <row r="49" spans="1:59" ht="11.25" customHeight="1" x14ac:dyDescent="0.2">
      <c r="A49" s="864" t="s">
        <v>219</v>
      </c>
      <c r="B49" s="876" t="s">
        <v>220</v>
      </c>
      <c r="C49" s="933" t="s">
        <v>112</v>
      </c>
      <c r="D49" s="933" t="s">
        <v>4365</v>
      </c>
      <c r="E49" s="733">
        <v>63</v>
      </c>
      <c r="F49" s="1182">
        <v>7</v>
      </c>
      <c r="G49" s="1182" t="s">
        <v>37</v>
      </c>
      <c r="H49" s="1182" t="s">
        <v>37</v>
      </c>
      <c r="I49" s="866">
        <v>64.790000000000006</v>
      </c>
      <c r="J49" s="651">
        <f>(M49/I49)*100</f>
        <v>3.0868961259453616</v>
      </c>
      <c r="K49" s="878">
        <v>0.5</v>
      </c>
      <c r="L49" s="888">
        <v>4</v>
      </c>
      <c r="M49" s="642">
        <f>K49*L49</f>
        <v>2</v>
      </c>
      <c r="N49" s="871" t="s">
        <v>142</v>
      </c>
      <c r="O49" s="734">
        <v>0.49</v>
      </c>
      <c r="P49" s="619">
        <v>43782</v>
      </c>
      <c r="Q49" s="619">
        <v>43808</v>
      </c>
      <c r="R49" s="642">
        <f>(K49-O49)/O49*100</f>
        <v>2.0408163265306141</v>
      </c>
      <c r="S49" s="701">
        <f>IF(INDEX(Historical!$D$7:$D$1254,MATCH(B49,Historical!$B$7:$B$1278,0))=0,"n/a",(INDEX(Historical!$C$7:$C$1256,MATCH(B49,Historical!$B$7:$B$1278,0))/INDEX(Historical!$D$7:$D$1254,MATCH(B49,Historical!$B$7:$B$1278,0))-1)*100)</f>
        <v>1.2853470437018011</v>
      </c>
      <c r="T49" s="701">
        <f>IF(INDEX(Historical!$F$7:$F$1247,MATCH(B49,Historical!$B$7:$B$1278,0))=0,"n/a",((INDEX(Historical!$C$7:$C$1256,MATCH(B49,Historical!$B$7:$B$1278,0))/INDEX(Historical!$F$7:$F$1247,MATCH(B49,Historical!$B$7:$B$1278,0)))^(1/3)-1)*100)</f>
        <v>1.1246617711334395</v>
      </c>
      <c r="U49" s="701">
        <f>IF(INDEX(Historical!$H$7:$H$1247,MATCH(B49,Historical!$B$7:$B$1278,0))=0,"n/a",((INDEX(Historical!$C$7:$C$1256,MATCH(B49,Historical!$B$7:$B$1278,0))/INDEX(Historical!$H$7:$H$1247,MATCH(B49,Historical!$B$7:$B$1278,0)))^(1/5)-1)*100)</f>
        <v>2.2799981901628685</v>
      </c>
      <c r="V49" s="701">
        <f>IF(INDEX(Historical!$O$7:$O$1247,MATCH(B49,Historical!$B$7:$B$1278,0))=0,"n/a",((INDEX(Historical!$C$7:$C$1256,MATCH(B49,Historical!$B$7:$B$1278,0))/INDEX(Historical!$O$7:$O$1247,MATCH(B49,Historical!$B$7:$B$1278,0)))^(1/10)-1)*100)</f>
        <v>4.0459152311358881</v>
      </c>
      <c r="W49" s="702">
        <f>IF(OR(U49&lt;=0,U49="n/a",V49&lt;=0,V49="n/a"),"n/a",U49/V49)</f>
        <v>0.56353088483338309</v>
      </c>
      <c r="X49" s="703">
        <f>IF(OR(AJ49&lt;=0,AJ49="n/a",U49&lt;=0,U49="n/a"),"n/a",U49/AJ49)</f>
        <v>0.65142805433224804</v>
      </c>
      <c r="Y49" s="668"/>
      <c r="Z49" s="651">
        <f>IF(OR(AC49&lt;0.01,AC49="n/a"),"n/a",M49/AC49*100)</f>
        <v>62.5</v>
      </c>
      <c r="AA49" s="887">
        <f>IF(OR(AC49&lt;0.01,AC49="n/a"),"n/a",I49/AC49)</f>
        <v>20.246874999999999</v>
      </c>
      <c r="AB49" s="888">
        <v>9</v>
      </c>
      <c r="AC49" s="866">
        <v>3.2</v>
      </c>
      <c r="AD49" s="866">
        <v>18.89</v>
      </c>
      <c r="AE49" s="866">
        <v>2.2400000000000002</v>
      </c>
      <c r="AF49" s="866">
        <v>4.9400000000000004</v>
      </c>
      <c r="AG49" s="866">
        <v>24.5</v>
      </c>
      <c r="AH49" s="866">
        <v>17.2</v>
      </c>
      <c r="AI49" s="866">
        <v>3.6999999999999997</v>
      </c>
      <c r="AJ49" s="866">
        <v>3.5000000000000004</v>
      </c>
      <c r="AK49" s="866">
        <v>1.0699999999999998</v>
      </c>
      <c r="AL49" s="879">
        <v>38570</v>
      </c>
      <c r="AM49" s="873">
        <v>0.4</v>
      </c>
      <c r="AN49" s="866">
        <v>0.92</v>
      </c>
      <c r="AO49" s="740">
        <f>IF(U49="n/a","n/a",IF(AA49&lt;0,"n/a",IF(AA49="n/a","n/a",J49+U49-AA49)))</f>
        <v>-14.87998068389177</v>
      </c>
      <c r="AP49" s="741">
        <f>IF(U49="n/a","n/a",J49+U49)</f>
        <v>5.3668943161082296</v>
      </c>
      <c r="AQ49" s="889">
        <f>IF(OR(AC49&lt;0.01,AF49="n/a"),"n/a",(I49/SQRT(22.5*AC49*(I49/AF49))-1)*100)</f>
        <v>110.83913035508589</v>
      </c>
      <c r="AR49" s="651">
        <f>INDEX(Historical!$C$7:$C$1256,MATCH(B49,Historical!$B$7:$B$1278,0))*IF(AH49="n/a",1.03,IF(AH49&lt;0,1.01,IF(AH49&gt;10,1.1,(1+AH49/100))))</f>
        <v>2.1670000000000003</v>
      </c>
      <c r="AS49" s="887">
        <f>IF($AI49="n/a",1.03*AR49,IF($AI49&lt;0,1.01*AR49,IF($AI49&gt;10,1.1*AR49,(1+$AI49/100)*AR49)))</f>
        <v>2.247179</v>
      </c>
      <c r="AT49" s="887">
        <f>IF($AK49="n/a",1.03*AS49,IF($AK49&lt;0,1.01*AS49,IF($AK49&gt;10,1.1*AS49,(1+$AK49/100)*AS49)))</f>
        <v>2.2712238152999999</v>
      </c>
      <c r="AU49" s="887">
        <f>IF($AK49="n/a",1.03*AT49,IF($AK49&lt;0,1.01*AT49,IF($AK49&gt;10,1.1*AT49,(1+$AK49/100)*AT49)))</f>
        <v>2.2955259101237098</v>
      </c>
      <c r="AV49" s="887">
        <f>IF($AK49="n/a",1.03*AU49,IF($AK49&lt;0,1.01*AU49,IF($AK49&gt;10,1.1*AU49,(1+$AK49/100)*AU49)))</f>
        <v>2.3200880373620332</v>
      </c>
      <c r="AW49" s="651">
        <f>SUM(AR49:AV49)</f>
        <v>11.301016762785745</v>
      </c>
      <c r="AX49" s="748">
        <f>AW49/I49*100</f>
        <v>17.442532432143455</v>
      </c>
      <c r="AY49" s="935">
        <v>1.54</v>
      </c>
      <c r="AZ49" s="873">
        <v>71.63000000000001</v>
      </c>
      <c r="BA49" s="873">
        <v>-17.34</v>
      </c>
      <c r="BB49" s="873">
        <v>-4.75</v>
      </c>
      <c r="BC49" s="873">
        <v>3.34</v>
      </c>
      <c r="BE49" s="624">
        <v>1958</v>
      </c>
      <c r="BF49" s="899">
        <f>IF(BE49&gt;2008,0,IF(BE49&gt;2001,1,IF(BE49&gt;1990,2,IF(BE49&gt;1980,3,IF(BE49&gt;1973,4,IF(BE49&gt;1970,5,IF(BE49&gt;1960,6,IF(BE49&gt;1958,7,IF(BE49&gt;1953,8,9)))))))))</f>
        <v>8</v>
      </c>
      <c r="BG49" s="883">
        <v>9.1999999999999993</v>
      </c>
    </row>
    <row r="50" spans="1:59" ht="11.25" customHeight="1" x14ac:dyDescent="0.2">
      <c r="A50" s="872" t="s">
        <v>221</v>
      </c>
      <c r="B50" s="876" t="s">
        <v>222</v>
      </c>
      <c r="C50" s="933" t="s">
        <v>108</v>
      </c>
      <c r="D50" s="933" t="s">
        <v>118</v>
      </c>
      <c r="E50" s="733">
        <v>30</v>
      </c>
      <c r="F50" s="1182">
        <v>91</v>
      </c>
      <c r="G50" s="1182" t="s">
        <v>106</v>
      </c>
      <c r="H50" s="1182" t="s">
        <v>106</v>
      </c>
      <c r="I50" s="866">
        <v>232.87</v>
      </c>
      <c r="J50" s="651">
        <f>(M50/I50)*100</f>
        <v>1.657577188989565</v>
      </c>
      <c r="K50" s="885">
        <v>0.96499999999999997</v>
      </c>
      <c r="L50" s="888">
        <v>4</v>
      </c>
      <c r="M50" s="642">
        <f>K50*L50</f>
        <v>3.86</v>
      </c>
      <c r="N50" s="871" t="s">
        <v>223</v>
      </c>
      <c r="O50" s="735">
        <v>0.9</v>
      </c>
      <c r="P50" s="862">
        <v>43835</v>
      </c>
      <c r="Q50" s="862">
        <v>43851</v>
      </c>
      <c r="R50" s="642">
        <f>(K50-O50)/O50*100</f>
        <v>7.2222222222222161</v>
      </c>
      <c r="S50" s="701">
        <f>IF(INDEX(Historical!$D$7:$D$1254,MATCH(B50,Historical!$B$7:$B$1278,0))=0,"n/a",(INDEX(Historical!$C$7:$C$1256,MATCH(B50,Historical!$B$7:$B$1278,0))/INDEX(Historical!$D$7:$D$1254,MATCH(B50,Historical!$B$7:$B$1278,0))-1)*100)</f>
        <v>7.1428571428571397</v>
      </c>
      <c r="T50" s="701">
        <f>IF(INDEX(Historical!$F$7:$F$1247,MATCH(B50,Historical!$B$7:$B$1278,0))=0,"n/a",((INDEX(Historical!$C$7:$C$1256,MATCH(B50,Historical!$B$7:$B$1278,0))/INDEX(Historical!$F$7:$F$1247,MATCH(B50,Historical!$B$7:$B$1278,0)))^(1/3)-1)*100)</f>
        <v>7.2275911569341433</v>
      </c>
      <c r="U50" s="701">
        <f>IF(INDEX(Historical!$H$7:$H$1247,MATCH(B50,Historical!$B$7:$B$1278,0))=0,"n/a",((INDEX(Historical!$C$7:$C$1256,MATCH(B50,Historical!$B$7:$B$1278,0))/INDEX(Historical!$H$7:$H$1247,MATCH(B50,Historical!$B$7:$B$1278,0)))^(1/5)-1)*100)</f>
        <v>7.2244326173546369</v>
      </c>
      <c r="V50" s="701">
        <f>IF(INDEX(Historical!$O$7:$O$1247,MATCH(B50,Historical!$B$7:$B$1278,0))=0,"n/a",((INDEX(Historical!$C$7:$C$1256,MATCH(B50,Historical!$B$7:$B$1278,0))/INDEX(Historical!$O$7:$O$1247,MATCH(B50,Historical!$B$7:$B$1278,0)))^(1/10)-1)*100)</f>
        <v>7.1773462536293131</v>
      </c>
      <c r="W50" s="702">
        <f>IF(OR(U50&lt;=0,U50="n/a",V50&lt;=0,V50="n/a"),"n/a",U50/V50)</f>
        <v>1.0065604141226312</v>
      </c>
      <c r="X50" s="703">
        <f>IF(OR(AJ50&lt;=0,AJ50="n/a",U50&lt;=0,U50="n/a"),"n/a",U50/AJ50)</f>
        <v>0.52733084798209029</v>
      </c>
      <c r="Y50" s="661"/>
      <c r="Z50" s="651">
        <f>IF(OR(AC50&lt;0.01,AC50="n/a"),"n/a",M50/AC50*100)</f>
        <v>76.43564356435644</v>
      </c>
      <c r="AA50" s="887">
        <f>IF(OR(AC50&lt;0.01,AC50="n/a"),"n/a",I50/AC50)</f>
        <v>46.112871287128712</v>
      </c>
      <c r="AB50" s="888">
        <v>12</v>
      </c>
      <c r="AC50" s="866">
        <v>5.05</v>
      </c>
      <c r="AD50" s="866">
        <v>4.6100000000000003</v>
      </c>
      <c r="AE50" s="866">
        <v>4.28</v>
      </c>
      <c r="AF50" s="866">
        <v>10.199999999999999</v>
      </c>
      <c r="AG50" s="866">
        <v>25.900000000000002</v>
      </c>
      <c r="AH50" s="866">
        <v>9.9</v>
      </c>
      <c r="AI50" s="866">
        <v>9.49</v>
      </c>
      <c r="AJ50" s="866">
        <v>13.700000000000001</v>
      </c>
      <c r="AK50" s="866">
        <v>10</v>
      </c>
      <c r="AL50" s="879">
        <v>10730</v>
      </c>
      <c r="AM50" s="873">
        <v>0.8</v>
      </c>
      <c r="AN50" s="866">
        <v>0.08</v>
      </c>
      <c r="AO50" s="740">
        <f>IF(U50="n/a","n/a",IF(AA50&lt;0,"n/a",IF(AA50="n/a","n/a",J50+U50-AA50)))</f>
        <v>-37.230861480784512</v>
      </c>
      <c r="AP50" s="741">
        <f>IF(U50="n/a","n/a",J50+U50)</f>
        <v>8.8820098063442021</v>
      </c>
      <c r="AQ50" s="889">
        <f>IF(OR(AC50&lt;0.01,AF50="n/a"),"n/a",(I50/SQRT(22.5*AC50*(I50/AF50))-1)*100)</f>
        <v>357.2144097703507</v>
      </c>
      <c r="AR50" s="651">
        <f>INDEX(Historical!$C$7:$C$1256,MATCH(B50,Historical!$B$7:$B$1278,0))*IF(AH50="n/a",1.03,IF(AH50&lt;0,1.01,IF(AH50&gt;10,1.1,(1+AH50/100))))</f>
        <v>3.9563999999999999</v>
      </c>
      <c r="AS50" s="887">
        <f>IF($AI50="n/a",1.03*AR50,IF($AI50&lt;0,1.01*AR50,IF($AI50&gt;10,1.1*AR50,(1+$AI50/100)*AR50)))</f>
        <v>4.3318623599999997</v>
      </c>
      <c r="AT50" s="887">
        <f>IF($AK50="n/a",1.03*AS50,IF($AK50&lt;0,1.01*AS50,IF($AK50&gt;10,1.1*AS50,(1+$AK50/100)*AS50)))</f>
        <v>4.7650485959999997</v>
      </c>
      <c r="AU50" s="887">
        <f>IF($AK50="n/a",1.03*AT50,IF($AK50&lt;0,1.01*AT50,IF($AK50&gt;10,1.1*AT50,(1+$AK50/100)*AT50)))</f>
        <v>5.2415534556000001</v>
      </c>
      <c r="AV50" s="887">
        <f>IF($AK50="n/a",1.03*AU50,IF($AK50&lt;0,1.01*AU50,IF($AK50&gt;10,1.1*AU50,(1+$AK50/100)*AU50)))</f>
        <v>5.7657088011600006</v>
      </c>
      <c r="AW50" s="651">
        <f>SUM(AR50:AV50)</f>
        <v>24.060573212759998</v>
      </c>
      <c r="AX50" s="748">
        <f>AW50/I50*100</f>
        <v>10.332191013337914</v>
      </c>
      <c r="AY50" s="935">
        <v>0.53</v>
      </c>
      <c r="AZ50" s="873">
        <v>78.86</v>
      </c>
      <c r="BA50" s="873">
        <v>-4.01</v>
      </c>
      <c r="BB50" s="873">
        <v>6.49</v>
      </c>
      <c r="BC50" s="873">
        <v>23.89</v>
      </c>
      <c r="BE50" s="624">
        <v>1991</v>
      </c>
      <c r="BF50" s="899">
        <f>IF(BE50&gt;2008,0,IF(BE50&gt;2001,1,IF(BE50&gt;1990,2,IF(BE50&gt;1980,3,IF(BE50&gt;1973,4,IF(BE50&gt;1970,5,IF(BE50&gt;1960,6,IF(BE50&gt;1958,7,IF(BE50&gt;1953,8,9)))))))))</f>
        <v>2</v>
      </c>
      <c r="BG50" s="883">
        <v>14.7</v>
      </c>
    </row>
    <row r="51" spans="1:59" ht="11.25" customHeight="1" x14ac:dyDescent="0.2">
      <c r="A51" s="864" t="s">
        <v>566</v>
      </c>
      <c r="B51" s="876" t="s">
        <v>567</v>
      </c>
      <c r="C51" s="933" t="s">
        <v>4322</v>
      </c>
      <c r="D51" s="933" t="s">
        <v>4323</v>
      </c>
      <c r="E51" s="733">
        <v>26</v>
      </c>
      <c r="F51" s="1182">
        <v>127</v>
      </c>
      <c r="G51" s="1182" t="s">
        <v>37</v>
      </c>
      <c r="H51" s="1182" t="s">
        <v>115</v>
      </c>
      <c r="I51" s="866">
        <v>204.59</v>
      </c>
      <c r="J51" s="651">
        <f>(M51/I51)*100</f>
        <v>4.0617821007869397</v>
      </c>
      <c r="K51" s="885">
        <v>2.0775000000000001</v>
      </c>
      <c r="L51" s="888">
        <v>4</v>
      </c>
      <c r="M51" s="642">
        <f>K51*L51</f>
        <v>8.31</v>
      </c>
      <c r="N51" s="871" t="s">
        <v>218</v>
      </c>
      <c r="O51" s="735">
        <v>1.95</v>
      </c>
      <c r="P51" s="862">
        <v>43920</v>
      </c>
      <c r="Q51" s="862">
        <v>43936</v>
      </c>
      <c r="R51" s="642">
        <f>(K51-O51)/O51*100</f>
        <v>6.5384615384615472</v>
      </c>
      <c r="S51" s="701">
        <f>IF(INDEX(Historical!$D$7:$D$1254,MATCH(B51,Historical!$B$7:$B$1278,0))=0,"n/a",(INDEX(Historical!$C$7:$C$1256,MATCH(B51,Historical!$B$7:$B$1278,0))/INDEX(Historical!$D$7:$D$1254,MATCH(B51,Historical!$B$7:$B$1278,0))-1)*100)</f>
        <v>5.184174624829474</v>
      </c>
      <c r="T51" s="701">
        <f>IF(INDEX(Historical!$F$7:$F$1247,MATCH(B51,Historical!$B$7:$B$1278,0))=0,"n/a",((INDEX(Historical!$C$7:$C$1256,MATCH(B51,Historical!$B$7:$B$1278,0))/INDEX(Historical!$F$7:$F$1247,MATCH(B51,Historical!$B$7:$B$1278,0)))^(1/3)-1)*100)</f>
        <v>7.3058163272460952</v>
      </c>
      <c r="U51" s="701">
        <f>IF(INDEX(Historical!$H$7:$H$1247,MATCH(B51,Historical!$B$7:$B$1278,0))=0,"n/a",((INDEX(Historical!$C$7:$C$1256,MATCH(B51,Historical!$B$7:$B$1278,0))/INDEX(Historical!$H$7:$H$1247,MATCH(B51,Historical!$B$7:$B$1278,0)))^(1/5)-1)*100)</f>
        <v>8.9607621082625766</v>
      </c>
      <c r="V51" s="701">
        <f>IF(INDEX(Historical!$O$7:$O$1247,MATCH(B51,Historical!$B$7:$B$1278,0))=0,"n/a",((INDEX(Historical!$C$7:$C$1256,MATCH(B51,Historical!$B$7:$B$1278,0))/INDEX(Historical!$O$7:$O$1247,MATCH(B51,Historical!$B$7:$B$1278,0)))^(1/10)-1)*100)</f>
        <v>6.4930475603180993</v>
      </c>
      <c r="W51" s="702">
        <f>IF(OR(U51&lt;=0,U51="n/a",V51&lt;=0,V51="n/a"),"n/a",U51/V51)</f>
        <v>1.3800549010338039</v>
      </c>
      <c r="X51" s="703">
        <f>IF(OR(AJ51&lt;=0,AJ51="n/a",U51&lt;=0,U51="n/a"),"n/a",U51/AJ51)</f>
        <v>0.33942280713115819</v>
      </c>
      <c r="Y51" s="876"/>
      <c r="Z51" s="651">
        <f>IF(OR(AC51&lt;0.01,AC51="n/a"),"n/a",M51/AC51*100)</f>
        <v>87.473684210526329</v>
      </c>
      <c r="AA51" s="887">
        <f>IF(OR(AC51&lt;0.01,AC51="n/a"),"n/a",I51/AC51)</f>
        <v>21.535789473684211</v>
      </c>
      <c r="AB51" s="888">
        <v>12</v>
      </c>
      <c r="AC51" s="866">
        <v>9.5</v>
      </c>
      <c r="AD51" s="866">
        <v>2.73</v>
      </c>
      <c r="AE51" s="866">
        <v>8.83</v>
      </c>
      <c r="AF51" s="866">
        <v>2.17</v>
      </c>
      <c r="AG51" s="866">
        <v>10.100000000000001</v>
      </c>
      <c r="AH51" s="866">
        <v>12.8</v>
      </c>
      <c r="AI51" s="866">
        <v>-49.46</v>
      </c>
      <c r="AJ51" s="866">
        <v>26.400000000000002</v>
      </c>
      <c r="AK51" s="866">
        <v>7.9</v>
      </c>
      <c r="AL51" s="879">
        <v>13290</v>
      </c>
      <c r="AM51" s="873">
        <v>2.11</v>
      </c>
      <c r="AN51" s="866">
        <v>1.02</v>
      </c>
      <c r="AO51" s="740">
        <f>IF(U51="n/a","n/a",IF(AA51&lt;0,"n/a",IF(AA51="n/a","n/a",J51+U51-AA51)))</f>
        <v>-8.5132452646346941</v>
      </c>
      <c r="AP51" s="741">
        <f>IF(U51="n/a","n/a",J51+U51)</f>
        <v>13.022544209049517</v>
      </c>
      <c r="AQ51" s="889">
        <f>IF(OR(AC51&lt;0.01,AF51="n/a"),"n/a",(I51/SQRT(22.5*AC51*(I51/AF51))-1)*100)</f>
        <v>44.118258782917174</v>
      </c>
      <c r="AR51" s="651">
        <f>INDEX(Historical!$C$7:$C$1256,MATCH(B51,Historical!$B$7:$B$1278,0))*IF(AH51="n/a",1.03,IF(AH51&lt;0,1.01,IF(AH51&gt;10,1.1,(1+AH51/100))))</f>
        <v>8.4809999999999999</v>
      </c>
      <c r="AS51" s="887">
        <f>IF($AI51="n/a",1.03*AR51,IF($AI51&lt;0,1.01*AR51,IF($AI51&gt;10,1.1*AR51,(1+$AI51/100)*AR51)))</f>
        <v>8.5658100000000008</v>
      </c>
      <c r="AT51" s="887">
        <f>IF($AK51="n/a",1.03*AS51,IF($AK51&lt;0,1.01*AS51,IF($AK51&gt;10,1.1*AS51,(1+$AK51/100)*AS51)))</f>
        <v>9.242508990000001</v>
      </c>
      <c r="AU51" s="887">
        <f>IF($AK51="n/a",1.03*AT51,IF($AK51&lt;0,1.01*AT51,IF($AK51&gt;10,1.1*AT51,(1+$AK51/100)*AT51)))</f>
        <v>9.972667200210001</v>
      </c>
      <c r="AV51" s="887">
        <f>IF($AK51="n/a",1.03*AU51,IF($AK51&lt;0,1.01*AU51,IF($AK51&gt;10,1.1*AU51,(1+$AK51/100)*AU51)))</f>
        <v>10.760507909026591</v>
      </c>
      <c r="AW51" s="651">
        <f>SUM(AR51:AV51)</f>
        <v>47.022494099236596</v>
      </c>
      <c r="AX51" s="748">
        <f>AW51/I51*100</f>
        <v>22.983769538705019</v>
      </c>
      <c r="AY51" s="935">
        <v>0.7</v>
      </c>
      <c r="AZ51" s="873">
        <v>16.37</v>
      </c>
      <c r="BA51" s="873">
        <v>-38.1</v>
      </c>
      <c r="BB51" s="873">
        <v>-2.52</v>
      </c>
      <c r="BC51" s="873">
        <v>-15.040000000000001</v>
      </c>
      <c r="BE51" s="624">
        <v>1995</v>
      </c>
      <c r="BF51" s="899">
        <f>IF(BE51&gt;2008,0,IF(BE51&gt;2001,1,IF(BE51&gt;1990,2,IF(BE51&gt;1980,3,IF(BE51&gt;1973,4,IF(BE51&gt;1970,5,IF(BE51&gt;1960,6,IF(BE51&gt;1958,7,IF(BE51&gt;1953,8,9)))))))))</f>
        <v>2</v>
      </c>
      <c r="BG51" s="883">
        <v>4.8</v>
      </c>
    </row>
    <row r="52" spans="1:59" s="774" customFormat="1" ht="11.25" customHeight="1" x14ac:dyDescent="0.2">
      <c r="A52" s="646" t="s">
        <v>214</v>
      </c>
      <c r="B52" s="782" t="s">
        <v>215</v>
      </c>
      <c r="C52" s="933" t="s">
        <v>108</v>
      </c>
      <c r="D52" s="933" t="s">
        <v>4337</v>
      </c>
      <c r="E52" s="756">
        <v>39</v>
      </c>
      <c r="F52" s="1182">
        <v>66</v>
      </c>
      <c r="G52" s="1181" t="s">
        <v>106</v>
      </c>
      <c r="H52" s="1181" t="s">
        <v>106</v>
      </c>
      <c r="I52" s="767">
        <v>59.79</v>
      </c>
      <c r="J52" s="758">
        <f>(M52/I52)*100</f>
        <v>2.5087807325639742</v>
      </c>
      <c r="K52" s="759">
        <v>0.375</v>
      </c>
      <c r="L52" s="760">
        <v>4</v>
      </c>
      <c r="M52" s="761">
        <f>K52*L52</f>
        <v>1.5</v>
      </c>
      <c r="N52" s="762" t="s">
        <v>107</v>
      </c>
      <c r="O52" s="763">
        <v>0.35</v>
      </c>
      <c r="P52" s="783">
        <v>43768</v>
      </c>
      <c r="Q52" s="783">
        <v>43784</v>
      </c>
      <c r="R52" s="761">
        <f>(K52-O52)/O52*100</f>
        <v>7.1428571428571495</v>
      </c>
      <c r="S52" s="701">
        <f>IF(INDEX(Historical!$D$7:$D$1254,MATCH(B52,Historical!$B$7:$B$1278,0))=0,"n/a",(INDEX(Historical!$C$7:$C$1256,MATCH(B52,Historical!$B$7:$B$1278,0))/INDEX(Historical!$D$7:$D$1254,MATCH(B52,Historical!$B$7:$B$1278,0))-1)*100)</f>
        <v>11.328125</v>
      </c>
      <c r="T52" s="701">
        <f>IF(INDEX(Historical!$F$7:$F$1247,MATCH(B52,Historical!$B$7:$B$1278,0))=0,"n/a",((INDEX(Historical!$C$7:$C$1256,MATCH(B52,Historical!$B$7:$B$1278,0))/INDEX(Historical!$F$7:$F$1247,MATCH(B52,Historical!$B$7:$B$1278,0)))^(1/3)-1)*100)</f>
        <v>9.8505241180611556</v>
      </c>
      <c r="U52" s="701">
        <f>IF(INDEX(Historical!$H$7:$H$1247,MATCH(B52,Historical!$B$7:$B$1278,0))=0,"n/a",((INDEX(Historical!$C$7:$C$1256,MATCH(B52,Historical!$B$7:$B$1278,0))/INDEX(Historical!$H$7:$H$1247,MATCH(B52,Historical!$B$7:$B$1278,0)))^(1/5)-1)*100)</f>
        <v>9.3842250709028399</v>
      </c>
      <c r="V52" s="701">
        <f>IF(INDEX(Historical!$O$7:$O$1247,MATCH(B52,Historical!$B$7:$B$1278,0))=0,"n/a",((INDEX(Historical!$C$7:$C$1256,MATCH(B52,Historical!$B$7:$B$1278,0))/INDEX(Historical!$O$7:$O$1247,MATCH(B52,Historical!$B$7:$B$1278,0)))^(1/10)-1)*100)</f>
        <v>8.5909130346304643</v>
      </c>
      <c r="W52" s="702">
        <f>IF(OR(U52&lt;=0,U52="n/a",V52&lt;=0,V52="n/a"),"n/a",U52/V52)</f>
        <v>1.0923431575985567</v>
      </c>
      <c r="X52" s="703">
        <f>IF(OR(AJ52&lt;=0,AJ52="n/a",U52&lt;=0,U52="n/a"),"n/a",U52/AJ52)</f>
        <v>1.2512300094537119</v>
      </c>
      <c r="Y52" s="779"/>
      <c r="Z52" s="758">
        <f>IF(OR(AC52&lt;0.01,AC52="n/a"),"n/a",M52/AC52*100)</f>
        <v>60</v>
      </c>
      <c r="AA52" s="766">
        <f>IF(OR(AC52&lt;0.01,AC52="n/a"),"n/a",I52/AC52)</f>
        <v>23.916</v>
      </c>
      <c r="AB52" s="760">
        <v>10</v>
      </c>
      <c r="AC52" s="767">
        <v>2.5</v>
      </c>
      <c r="AD52" s="767">
        <v>5.6</v>
      </c>
      <c r="AE52" s="767">
        <v>4</v>
      </c>
      <c r="AF52" s="767">
        <v>5.12</v>
      </c>
      <c r="AG52" s="767">
        <v>22.8</v>
      </c>
      <c r="AH52" s="767">
        <v>5.8000000000000007</v>
      </c>
      <c r="AI52" s="767">
        <v>5.53</v>
      </c>
      <c r="AJ52" s="767">
        <v>7.5</v>
      </c>
      <c r="AK52" s="767">
        <v>4.2799999999999994</v>
      </c>
      <c r="AL52" s="768">
        <v>6840</v>
      </c>
      <c r="AM52" s="769">
        <v>3.5999999999999996</v>
      </c>
      <c r="AN52" s="767">
        <v>0</v>
      </c>
      <c r="AO52" s="770">
        <f>IF(U52="n/a","n/a",IF(AA52&lt;0,"n/a",IF(AA52="n/a","n/a",J52+U52-AA52)))</f>
        <v>-12.022994196533187</v>
      </c>
      <c r="AP52" s="771">
        <f>IF(U52="n/a","n/a",J52+U52)</f>
        <v>11.893005803466814</v>
      </c>
      <c r="AQ52" s="772">
        <f>IF(OR(AC52&lt;0.01,AF52="n/a"),"n/a",(I52/SQRT(22.5*AC52*(I52/AF52))-1)*100)</f>
        <v>133.28563321959342</v>
      </c>
      <c r="AR52" s="651">
        <f>INDEX(Historical!$C$7:$C$1256,MATCH(B52,Historical!$B$7:$B$1278,0))*IF(AH52="n/a",1.03,IF(AH52&lt;0,1.01,IF(AH52&gt;10,1.1,(1+AH52/100))))</f>
        <v>1.5076500000000002</v>
      </c>
      <c r="AS52" s="766">
        <f>IF($AI52="n/a",1.03*AR52,IF($AI52&lt;0,1.01*AR52,IF($AI52&gt;10,1.1*AR52,(1+$AI52/100)*AR52)))</f>
        <v>1.591023045</v>
      </c>
      <c r="AT52" s="766">
        <f>IF($AK52="n/a",1.03*AS52,IF($AK52&lt;0,1.01*AS52,IF($AK52&gt;10,1.1*AS52,(1+$AK52/100)*AS52)))</f>
        <v>1.6591188313259999</v>
      </c>
      <c r="AU52" s="766">
        <f>IF($AK52="n/a",1.03*AT52,IF($AK52&lt;0,1.01*AT52,IF($AK52&gt;10,1.1*AT52,(1+$AK52/100)*AT52)))</f>
        <v>1.7301291173067526</v>
      </c>
      <c r="AV52" s="766">
        <f>IF($AK52="n/a",1.03*AU52,IF($AK52&lt;0,1.01*AU52,IF($AK52&gt;10,1.1*AU52,(1+$AK52/100)*AU52)))</f>
        <v>1.8041786435274816</v>
      </c>
      <c r="AW52" s="758">
        <f>SUM(AR52:AV52)</f>
        <v>8.2920996371602342</v>
      </c>
      <c r="AX52" s="773">
        <f>AW52/I52*100</f>
        <v>13.868706534805545</v>
      </c>
      <c r="AY52" s="936">
        <v>1.56</v>
      </c>
      <c r="AZ52" s="769">
        <v>153.44999999999999</v>
      </c>
      <c r="BA52" s="769">
        <v>-4.26</v>
      </c>
      <c r="BB52" s="769">
        <v>29.73</v>
      </c>
      <c r="BC52" s="769">
        <v>48.04</v>
      </c>
      <c r="BD52" s="909"/>
      <c r="BE52" s="624">
        <v>1982</v>
      </c>
      <c r="BF52" s="899">
        <f>IF(BE52&gt;2008,0,IF(BE52&gt;2001,1,IF(BE52&gt;1990,2,IF(BE52&gt;1980,3,IF(BE52&gt;1973,4,IF(BE52&gt;1970,5,IF(BE52&gt;1960,6,IF(BE52&gt;1958,7,IF(BE52&gt;1953,8,9)))))))))</f>
        <v>3</v>
      </c>
      <c r="BG52" s="825">
        <v>6.9</v>
      </c>
    </row>
    <row r="53" spans="1:59" ht="11.25" customHeight="1" x14ac:dyDescent="0.2">
      <c r="A53" s="864" t="s">
        <v>573</v>
      </c>
      <c r="B53" s="876" t="s">
        <v>574</v>
      </c>
      <c r="C53" s="933" t="s">
        <v>112</v>
      </c>
      <c r="D53" s="933" t="s">
        <v>4357</v>
      </c>
      <c r="E53" s="733">
        <v>26</v>
      </c>
      <c r="F53" s="1182">
        <v>128</v>
      </c>
      <c r="G53" s="1182" t="s">
        <v>106</v>
      </c>
      <c r="H53" s="1182" t="s">
        <v>106</v>
      </c>
      <c r="I53" s="866">
        <v>88.37</v>
      </c>
      <c r="J53" s="651">
        <f>(M53/I53)*100</f>
        <v>1.1768699784994907</v>
      </c>
      <c r="K53" s="885">
        <v>0.52</v>
      </c>
      <c r="L53" s="888">
        <v>2</v>
      </c>
      <c r="M53" s="642">
        <f>K53*L53</f>
        <v>1.04</v>
      </c>
      <c r="N53" s="871" t="s">
        <v>575</v>
      </c>
      <c r="O53" s="735">
        <v>0.5</v>
      </c>
      <c r="P53" s="862">
        <v>43980</v>
      </c>
      <c r="Q53" s="862">
        <v>43997</v>
      </c>
      <c r="R53" s="642">
        <f>(K53-O53)/O53*100</f>
        <v>4.0000000000000036</v>
      </c>
      <c r="S53" s="701">
        <f>IF(INDEX(Historical!$D$7:$D$1254,MATCH(B53,Historical!$B$7:$B$1278,0))=0,"n/a",(INDEX(Historical!$C$7:$C$1256,MATCH(B53,Historical!$B$7:$B$1278,0))/INDEX(Historical!$D$7:$D$1254,MATCH(B53,Historical!$B$7:$B$1278,0))-1)*100)</f>
        <v>11.111111111111116</v>
      </c>
      <c r="T53" s="701">
        <f>IF(INDEX(Historical!$F$7:$F$1247,MATCH(B53,Historical!$B$7:$B$1278,0))=0,"n/a",((INDEX(Historical!$C$7:$C$1256,MATCH(B53,Historical!$B$7:$B$1278,0))/INDEX(Historical!$F$7:$F$1247,MATCH(B53,Historical!$B$7:$B$1278,0)))^(1/3)-1)*100)</f>
        <v>7.7217345015941907</v>
      </c>
      <c r="U53" s="701">
        <f>IF(INDEX(Historical!$H$7:$H$1247,MATCH(B53,Historical!$B$7:$B$1278,0))=0,"n/a",((INDEX(Historical!$C$7:$C$1256,MATCH(B53,Historical!$B$7:$B$1278,0))/INDEX(Historical!$H$7:$H$1247,MATCH(B53,Historical!$B$7:$B$1278,0)))^(1/5)-1)*100)</f>
        <v>9.3362073943278112</v>
      </c>
      <c r="V53" s="701">
        <f>IF(INDEX(Historical!$O$7:$O$1247,MATCH(B53,Historical!$B$7:$B$1278,0))=0,"n/a",((INDEX(Historical!$C$7:$C$1256,MATCH(B53,Historical!$B$7:$B$1278,0))/INDEX(Historical!$O$7:$O$1247,MATCH(B53,Historical!$B$7:$B$1278,0)))^(1/10)-1)*100)</f>
        <v>10.159419920323188</v>
      </c>
      <c r="W53" s="702">
        <f>IF(OR(U53&lt;=0,U53="n/a",V53&lt;=0,V53="n/a"),"n/a",U53/V53)</f>
        <v>0.91897051874501223</v>
      </c>
      <c r="X53" s="703">
        <f>IF(OR(AJ53&lt;=0,AJ53="n/a",U53&lt;=0,U53="n/a"),"n/a",U53/AJ53)</f>
        <v>0.77158738796097615</v>
      </c>
      <c r="Y53" s="877"/>
      <c r="Z53" s="651">
        <f>IF(OR(AC53&lt;0.01,AC53="n/a"),"n/a",M53/AC53*100)</f>
        <v>29.545454545454547</v>
      </c>
      <c r="AA53" s="887">
        <f>IF(OR(AC53&lt;0.01,AC53="n/a"),"n/a",I53/AC53)</f>
        <v>25.105113636363637</v>
      </c>
      <c r="AB53" s="888">
        <v>12</v>
      </c>
      <c r="AC53" s="866">
        <v>3.52</v>
      </c>
      <c r="AD53" s="866">
        <v>3.81</v>
      </c>
      <c r="AE53" s="866">
        <v>1.71</v>
      </c>
      <c r="AF53" s="866">
        <v>6.82</v>
      </c>
      <c r="AG53" s="866">
        <v>28.1</v>
      </c>
      <c r="AH53" s="866">
        <v>-5.4</v>
      </c>
      <c r="AI53" s="866">
        <v>3.1300000000000003</v>
      </c>
      <c r="AJ53" s="866">
        <v>12.1</v>
      </c>
      <c r="AK53" s="866">
        <v>6.59</v>
      </c>
      <c r="AL53" s="879">
        <v>14670</v>
      </c>
      <c r="AM53" s="873">
        <v>0.2</v>
      </c>
      <c r="AN53" s="866">
        <v>0</v>
      </c>
      <c r="AO53" s="740">
        <f>IF(U53="n/a","n/a",IF(AA53&lt;0,"n/a",IF(AA53="n/a","n/a",J53+U53-AA53)))</f>
        <v>-14.592036263536334</v>
      </c>
      <c r="AP53" s="741">
        <f>IF(U53="n/a","n/a",J53+U53)</f>
        <v>10.513077372827302</v>
      </c>
      <c r="AQ53" s="889">
        <f>IF(OR(AC53&lt;0.01,AF53="n/a"),"n/a",(I53/SQRT(22.5*AC53*(I53/AF53))-1)*100)</f>
        <v>175.85573927125188</v>
      </c>
      <c r="AR53" s="651">
        <f>INDEX(Historical!$C$7:$C$1256,MATCH(B53,Historical!$B$7:$B$1278,0))*IF(AH53="n/a",1.03,IF(AH53&lt;0,1.01,IF(AH53&gt;10,1.1,(1+AH53/100))))</f>
        <v>1.01</v>
      </c>
      <c r="AS53" s="887">
        <f>IF($AI53="n/a",1.03*AR53,IF($AI53&lt;0,1.01*AR53,IF($AI53&gt;10,1.1*AR53,(1+$AI53/100)*AR53)))</f>
        <v>1.0416130000000001</v>
      </c>
      <c r="AT53" s="887">
        <f>IF($AK53="n/a",1.03*AS53,IF($AK53&lt;0,1.01*AS53,IF($AK53&gt;10,1.1*AS53,(1+$AK53/100)*AS53)))</f>
        <v>1.1102552967000001</v>
      </c>
      <c r="AU53" s="887">
        <f>IF($AK53="n/a",1.03*AT53,IF($AK53&lt;0,1.01*AT53,IF($AK53&gt;10,1.1*AT53,(1+$AK53/100)*AT53)))</f>
        <v>1.1834211207525303</v>
      </c>
      <c r="AV53" s="887">
        <f>IF($AK53="n/a",1.03*AU53,IF($AK53&lt;0,1.01*AU53,IF($AK53&gt;10,1.1*AU53,(1+$AK53/100)*AU53)))</f>
        <v>1.2614085726101221</v>
      </c>
      <c r="AW53" s="651">
        <f>SUM(AR53:AV53)</f>
        <v>5.6066979900626528</v>
      </c>
      <c r="AX53" s="748">
        <f>AW53/I53*100</f>
        <v>6.3445716759790116</v>
      </c>
      <c r="AY53" s="935">
        <v>0.82</v>
      </c>
      <c r="AZ53" s="873">
        <v>68.16</v>
      </c>
      <c r="BA53" s="873">
        <v>-7.3400000000000007</v>
      </c>
      <c r="BB53" s="873">
        <v>-2.44</v>
      </c>
      <c r="BC53" s="873">
        <v>13.020000000000001</v>
      </c>
      <c r="BE53" s="624">
        <v>1995</v>
      </c>
      <c r="BF53" s="899">
        <f>IF(BE53&gt;2008,0,IF(BE53&gt;2001,1,IF(BE53&gt;1990,2,IF(BE53&gt;1980,3,IF(BE53&gt;1973,4,IF(BE53&gt;1970,5,IF(BE53&gt;1960,6,IF(BE53&gt;1958,7,IF(BE53&gt;1953,8,9)))))))))</f>
        <v>2</v>
      </c>
      <c r="BG53" s="883">
        <v>16.400000000000002</v>
      </c>
    </row>
    <row r="54" spans="1:59" ht="11.25" customHeight="1" x14ac:dyDescent="0.2">
      <c r="A54" s="872" t="s">
        <v>234</v>
      </c>
      <c r="B54" s="876" t="s">
        <v>235</v>
      </c>
      <c r="C54" s="933" t="s">
        <v>112</v>
      </c>
      <c r="D54" s="933" t="s">
        <v>211</v>
      </c>
      <c r="E54" s="733">
        <v>28</v>
      </c>
      <c r="F54" s="1182">
        <v>101</v>
      </c>
      <c r="G54" s="1182" t="s">
        <v>106</v>
      </c>
      <c r="H54" s="1182" t="s">
        <v>106</v>
      </c>
      <c r="I54" s="866">
        <v>59.73</v>
      </c>
      <c r="J54" s="651">
        <f>(M54/I54)*100</f>
        <v>1.03800435292148</v>
      </c>
      <c r="K54" s="885">
        <v>0.155</v>
      </c>
      <c r="L54" s="888">
        <v>4</v>
      </c>
      <c r="M54" s="642">
        <f>K54*L54</f>
        <v>0.62</v>
      </c>
      <c r="N54" s="871" t="s">
        <v>168</v>
      </c>
      <c r="O54" s="735">
        <v>0.14499999999999999</v>
      </c>
      <c r="P54" s="862">
        <v>43866</v>
      </c>
      <c r="Q54" s="862">
        <v>43881</v>
      </c>
      <c r="R54" s="642">
        <f>(K54-O54)/O54*100</f>
        <v>6.8965517241379377</v>
      </c>
      <c r="S54" s="701">
        <f>IF(INDEX(Historical!$D$7:$D$1254,MATCH(B54,Historical!$B$7:$B$1278,0))=0,"n/a",(INDEX(Historical!$C$7:$C$1256,MATCH(B54,Historical!$B$7:$B$1278,0))/INDEX(Historical!$D$7:$D$1254,MATCH(B54,Historical!$B$7:$B$1278,0))-1)*100)</f>
        <v>24.064171122994637</v>
      </c>
      <c r="T54" s="701">
        <f>IF(INDEX(Historical!$F$7:$F$1247,MATCH(B54,Historical!$B$7:$B$1278,0))=0,"n/a",((INDEX(Historical!$C$7:$C$1256,MATCH(B54,Historical!$B$7:$B$1278,0))/INDEX(Historical!$F$7:$F$1247,MATCH(B54,Historical!$B$7:$B$1278,0)))^(1/3)-1)*100)</f>
        <v>13.421909239605935</v>
      </c>
      <c r="U54" s="701">
        <f>IF(INDEX(Historical!$H$7:$H$1247,MATCH(B54,Historical!$B$7:$B$1278,0))=0,"n/a",((INDEX(Historical!$C$7:$C$1256,MATCH(B54,Historical!$B$7:$B$1278,0))/INDEX(Historical!$H$7:$H$1247,MATCH(B54,Historical!$B$7:$B$1278,0)))^(1/5)-1)*100)</f>
        <v>10.788488409570141</v>
      </c>
      <c r="V54" s="701">
        <f>IF(INDEX(Historical!$O$7:$O$1247,MATCH(B54,Historical!$B$7:$B$1278,0))=0,"n/a",((INDEX(Historical!$C$7:$C$1256,MATCH(B54,Historical!$B$7:$B$1278,0))/INDEX(Historical!$O$7:$O$1247,MATCH(B54,Historical!$B$7:$B$1278,0)))^(1/10)-1)*100)</f>
        <v>8.7799358808551951</v>
      </c>
      <c r="W54" s="702">
        <f>IF(OR(U54&lt;=0,U54="n/a",V54&lt;=0,V54="n/a"),"n/a",U54/V54)</f>
        <v>1.228766195558971</v>
      </c>
      <c r="X54" s="703">
        <f>IF(OR(AJ54&lt;=0,AJ54="n/a",U54&lt;=0,U54="n/a"),"n/a",U54/AJ54)</f>
        <v>1.4579038391311001</v>
      </c>
      <c r="Y54" s="661"/>
      <c r="Z54" s="651">
        <f>IF(OR(AC54&lt;0.01,AC54="n/a"),"n/a",M54/AC54*100)</f>
        <v>32.804232804232811</v>
      </c>
      <c r="AA54" s="887">
        <f>IF(OR(AC54&lt;0.01,AC54="n/a"),"n/a",I54/AC54)</f>
        <v>31.603174603174605</v>
      </c>
      <c r="AB54" s="888">
        <v>12</v>
      </c>
      <c r="AC54" s="866">
        <v>1.89</v>
      </c>
      <c r="AD54" s="866">
        <v>2.36</v>
      </c>
      <c r="AE54" s="866">
        <v>2.2000000000000002</v>
      </c>
      <c r="AF54" s="866">
        <v>3.57</v>
      </c>
      <c r="AG54" s="866">
        <v>11.4</v>
      </c>
      <c r="AH54" s="866">
        <v>-9.6</v>
      </c>
      <c r="AI54" s="866">
        <v>18.279999999999998</v>
      </c>
      <c r="AJ54" s="866">
        <v>7.3999999999999995</v>
      </c>
      <c r="AK54" s="866">
        <v>13.4</v>
      </c>
      <c r="AL54" s="879">
        <v>2730</v>
      </c>
      <c r="AM54" s="873">
        <v>1.4000000000000001</v>
      </c>
      <c r="AN54" s="866">
        <v>0.12</v>
      </c>
      <c r="AO54" s="740">
        <f>IF(U54="n/a","n/a",IF(AA54&lt;0,"n/a",IF(AA54="n/a","n/a",J54+U54-AA54)))</f>
        <v>-19.776681840682983</v>
      </c>
      <c r="AP54" s="741">
        <f>IF(U54="n/a","n/a",J54+U54)</f>
        <v>11.82649276249162</v>
      </c>
      <c r="AQ54" s="889">
        <f>IF(OR(AC54&lt;0.01,AF54="n/a"),"n/a",(I54/SQRT(22.5*AC54*(I54/AF54))-1)*100)</f>
        <v>123.92789844881702</v>
      </c>
      <c r="AR54" s="651">
        <f>INDEX(Historical!$C$7:$C$1256,MATCH(B54,Historical!$B$7:$B$1278,0))*IF(AH54="n/a",1.03,IF(AH54&lt;0,1.01,IF(AH54&gt;10,1.1,(1+AH54/100))))</f>
        <v>0.58579999999999999</v>
      </c>
      <c r="AS54" s="887">
        <f>IF($AI54="n/a",1.03*AR54,IF($AI54&lt;0,1.01*AR54,IF($AI54&gt;10,1.1*AR54,(1+$AI54/100)*AR54)))</f>
        <v>0.64438000000000006</v>
      </c>
      <c r="AT54" s="887">
        <f>IF($AK54="n/a",1.03*AS54,IF($AK54&lt;0,1.01*AS54,IF($AK54&gt;10,1.1*AS54,(1+$AK54/100)*AS54)))</f>
        <v>0.70881800000000017</v>
      </c>
      <c r="AU54" s="887">
        <f>IF($AK54="n/a",1.03*AT54,IF($AK54&lt;0,1.01*AT54,IF($AK54&gt;10,1.1*AT54,(1+$AK54/100)*AT54)))</f>
        <v>0.77969980000000028</v>
      </c>
      <c r="AV54" s="887">
        <f>IF($AK54="n/a",1.03*AU54,IF($AK54&lt;0,1.01*AU54,IF($AK54&gt;10,1.1*AU54,(1+$AK54/100)*AU54)))</f>
        <v>0.85766978000000038</v>
      </c>
      <c r="AW54" s="651">
        <f>SUM(AR54:AV54)</f>
        <v>3.5763675800000012</v>
      </c>
      <c r="AX54" s="748">
        <f>AW54/I54*100</f>
        <v>5.9875566382052599</v>
      </c>
      <c r="AY54" s="935">
        <v>1.03</v>
      </c>
      <c r="AZ54" s="873">
        <v>44.800000000000004</v>
      </c>
      <c r="BA54" s="873">
        <v>-8.33</v>
      </c>
      <c r="BB54" s="873">
        <v>-0.96</v>
      </c>
      <c r="BC54" s="873">
        <v>9.6</v>
      </c>
      <c r="BE54" s="624">
        <v>1993</v>
      </c>
      <c r="BF54" s="899">
        <f>IF(BE54&gt;2008,0,IF(BE54&gt;2001,1,IF(BE54&gt;1990,2,IF(BE54&gt;1980,3,IF(BE54&gt;1973,4,IF(BE54&gt;1970,5,IF(BE54&gt;1960,6,IF(BE54&gt;1958,7,IF(BE54&gt;1953,8,9)))))))))</f>
        <v>2</v>
      </c>
      <c r="BG54" s="883">
        <v>7.5</v>
      </c>
    </row>
    <row r="55" spans="1:59" ht="11.25" customHeight="1" x14ac:dyDescent="0.2">
      <c r="A55" s="864" t="s">
        <v>587</v>
      </c>
      <c r="B55" s="876" t="s">
        <v>588</v>
      </c>
      <c r="C55" s="933" t="s">
        <v>108</v>
      </c>
      <c r="D55" s="933" t="s">
        <v>4341</v>
      </c>
      <c r="E55" s="733">
        <v>25</v>
      </c>
      <c r="F55" s="1182">
        <v>138</v>
      </c>
      <c r="G55" s="1182" t="s">
        <v>37</v>
      </c>
      <c r="H55" s="1182" t="s">
        <v>37</v>
      </c>
      <c r="I55" s="866">
        <v>15.43</v>
      </c>
      <c r="J55" s="651">
        <f>(M55/I55)*100</f>
        <v>4.9254698639014913</v>
      </c>
      <c r="K55" s="885">
        <v>0.19</v>
      </c>
      <c r="L55" s="888">
        <v>4</v>
      </c>
      <c r="M55" s="642">
        <f>K55*L55</f>
        <v>0.76</v>
      </c>
      <c r="N55" s="871" t="s">
        <v>456</v>
      </c>
      <c r="O55" s="735">
        <v>0.18</v>
      </c>
      <c r="P55" s="862">
        <v>44113</v>
      </c>
      <c r="Q55" s="862">
        <v>44126</v>
      </c>
      <c r="R55" s="642">
        <f>(K55-O55)/O55*100</f>
        <v>5.5555555555555607</v>
      </c>
      <c r="S55" s="701">
        <f>IF(INDEX(Historical!$D$7:$D$1254,MATCH(B55,Historical!$B$7:$B$1278,0))=0,"n/a",(INDEX(Historical!$C$7:$C$1256,MATCH(B55,Historical!$B$7:$B$1278,0))/INDEX(Historical!$D$7:$D$1254,MATCH(B55,Historical!$B$7:$B$1278,0))-1)*100)</f>
        <v>11.290322580645151</v>
      </c>
      <c r="T55" s="701">
        <f>IF(INDEX(Historical!$F$7:$F$1247,MATCH(B55,Historical!$B$7:$B$1278,0))=0,"n/a",((INDEX(Historical!$C$7:$C$1256,MATCH(B55,Historical!$B$7:$B$1278,0))/INDEX(Historical!$F$7:$F$1247,MATCH(B55,Historical!$B$7:$B$1278,0)))^(1/3)-1)*100)</f>
        <v>8.5138345254405436</v>
      </c>
      <c r="U55" s="701">
        <f>IF(INDEX(Historical!$H$7:$H$1247,MATCH(B55,Historical!$B$7:$B$1278,0))=0,"n/a",((INDEX(Historical!$C$7:$C$1256,MATCH(B55,Historical!$B$7:$B$1278,0))/INDEX(Historical!$H$7:$H$1247,MATCH(B55,Historical!$B$7:$B$1278,0)))^(1/5)-1)*100)</f>
        <v>7.9309421566509997</v>
      </c>
      <c r="V55" s="701">
        <f>IF(INDEX(Historical!$O$7:$O$1247,MATCH(B55,Historical!$B$7:$B$1278,0))=0,"n/a",((INDEX(Historical!$C$7:$C$1256,MATCH(B55,Historical!$B$7:$B$1278,0))/INDEX(Historical!$O$7:$O$1247,MATCH(B55,Historical!$B$7:$B$1278,0)))^(1/10)-1)*100)</f>
        <v>7.6911436101459785</v>
      </c>
      <c r="W55" s="702">
        <f>IF(OR(U55&lt;=0,U55="n/a",V55&lt;=0,V55="n/a"),"n/a",U55/V55)</f>
        <v>1.031178529313727</v>
      </c>
      <c r="X55" s="703">
        <f>IF(OR(AJ55&lt;=0,AJ55="n/a",U55&lt;=0,U55="n/a"),"n/a",U55/AJ55)</f>
        <v>0.91160254674149432</v>
      </c>
      <c r="Y55" s="661"/>
      <c r="Z55" s="651">
        <f>IF(OR(AC55&lt;0.01,AC55="n/a"),"n/a",M55/AC55*100)</f>
        <v>46.060606060606062</v>
      </c>
      <c r="AA55" s="887">
        <f>IF(OR(AC55&lt;0.01,AC55="n/a"),"n/a",I55/AC55)</f>
        <v>9.3515151515151516</v>
      </c>
      <c r="AB55" s="888">
        <v>12</v>
      </c>
      <c r="AC55" s="866">
        <v>1.65</v>
      </c>
      <c r="AD55" s="866">
        <v>1.34</v>
      </c>
      <c r="AE55" s="866">
        <v>2.61</v>
      </c>
      <c r="AF55" s="866">
        <v>0.94</v>
      </c>
      <c r="AG55" s="866">
        <v>10.299999999999999</v>
      </c>
      <c r="AH55" s="866">
        <v>2.7</v>
      </c>
      <c r="AI55" s="866">
        <v>-3.88</v>
      </c>
      <c r="AJ55" s="866">
        <v>8.6999999999999993</v>
      </c>
      <c r="AK55" s="866">
        <v>7.0000000000000009</v>
      </c>
      <c r="AL55" s="879">
        <v>364.15</v>
      </c>
      <c r="AM55" s="873">
        <v>1.4000000000000001</v>
      </c>
      <c r="AN55" s="866">
        <v>1.1299999999999999</v>
      </c>
      <c r="AO55" s="740">
        <f>IF(U55="n/a","n/a",IF(AA55&lt;0,"n/a",IF(AA55="n/a","n/a",J55+U55-AA55)))</f>
        <v>3.5048968690373385</v>
      </c>
      <c r="AP55" s="741">
        <f>IF(U55="n/a","n/a",J55+U55)</f>
        <v>12.85641202055249</v>
      </c>
      <c r="AQ55" s="889">
        <f>IF(OR(AC55&lt;0.01,AF55="n/a"),"n/a",(I55/SQRT(22.5*AC55*(I55/AF55))-1)*100)</f>
        <v>-37.495158436684136</v>
      </c>
      <c r="AR55" s="651">
        <f>INDEX(Historical!$C$7:$C$1256,MATCH(B55,Historical!$B$7:$B$1278,0))*IF(AH55="n/a",1.03,IF(AH55&lt;0,1.01,IF(AH55&gt;10,1.1,(1+AH55/100))))</f>
        <v>0.70862999999999987</v>
      </c>
      <c r="AS55" s="887">
        <f>IF($AI55="n/a",1.03*AR55,IF($AI55&lt;0,1.01*AR55,IF($AI55&gt;10,1.1*AR55,(1+$AI55/100)*AR55)))</f>
        <v>0.71571629999999986</v>
      </c>
      <c r="AT55" s="887">
        <f>IF($AK55="n/a",1.03*AS55,IF($AK55&lt;0,1.01*AS55,IF($AK55&gt;10,1.1*AS55,(1+$AK55/100)*AS55)))</f>
        <v>0.7658164409999999</v>
      </c>
      <c r="AU55" s="887">
        <f>IF($AK55="n/a",1.03*AT55,IF($AK55&lt;0,1.01*AT55,IF($AK55&gt;10,1.1*AT55,(1+$AK55/100)*AT55)))</f>
        <v>0.81942359186999991</v>
      </c>
      <c r="AV55" s="887">
        <f>IF($AK55="n/a",1.03*AU55,IF($AK55&lt;0,1.01*AU55,IF($AK55&gt;10,1.1*AU55,(1+$AK55/100)*AU55)))</f>
        <v>0.87678324330089996</v>
      </c>
      <c r="AW55" s="651">
        <f>SUM(AR55:AV55)</f>
        <v>3.8863695761708996</v>
      </c>
      <c r="AX55" s="748">
        <f>AW55/I55*100</f>
        <v>25.187100299228128</v>
      </c>
      <c r="AY55" s="935">
        <v>0.52</v>
      </c>
      <c r="AZ55" s="873">
        <v>26.939999999999998</v>
      </c>
      <c r="BA55" s="873">
        <v>-39.56</v>
      </c>
      <c r="BB55" s="873">
        <v>-0.55999999999999994</v>
      </c>
      <c r="BC55" s="873">
        <v>-7.2900000000000009</v>
      </c>
      <c r="BE55" s="624">
        <v>1997</v>
      </c>
      <c r="BF55" s="899">
        <f>IF(BE55&gt;2008,0,IF(BE55&gt;2001,1,IF(BE55&gt;1990,2,IF(BE55&gt;1980,3,IF(BE55&gt;1973,4,IF(BE55&gt;1970,5,IF(BE55&gt;1960,6,IF(BE55&gt;1958,7,IF(BE55&gt;1953,8,9)))))))))</f>
        <v>2</v>
      </c>
      <c r="BG55" s="883">
        <v>1</v>
      </c>
    </row>
    <row r="56" spans="1:59" ht="11.25" customHeight="1" x14ac:dyDescent="0.2">
      <c r="A56" s="872" t="s">
        <v>227</v>
      </c>
      <c r="B56" s="876" t="s">
        <v>228</v>
      </c>
      <c r="C56" s="933" t="s">
        <v>108</v>
      </c>
      <c r="D56" s="933" t="s">
        <v>4341</v>
      </c>
      <c r="E56" s="733">
        <v>57</v>
      </c>
      <c r="F56" s="1182">
        <v>15</v>
      </c>
      <c r="G56" s="1182" t="s">
        <v>106</v>
      </c>
      <c r="H56" s="1182" t="s">
        <v>106</v>
      </c>
      <c r="I56" s="866">
        <v>705</v>
      </c>
      <c r="J56" s="651">
        <f>(M56/I56)*100</f>
        <v>2.0567375886524819</v>
      </c>
      <c r="K56" s="885">
        <v>7.25</v>
      </c>
      <c r="L56" s="888">
        <v>2</v>
      </c>
      <c r="M56" s="642">
        <f>K56*L56</f>
        <v>14.5</v>
      </c>
      <c r="N56" s="871" t="s">
        <v>229</v>
      </c>
      <c r="O56" s="735">
        <v>7.15</v>
      </c>
      <c r="P56" s="862">
        <v>43993</v>
      </c>
      <c r="Q56" s="862">
        <v>44013</v>
      </c>
      <c r="R56" s="642">
        <f>(K56-O56)/O56*100</f>
        <v>1.3986013986013937</v>
      </c>
      <c r="S56" s="701">
        <f>IF(INDEX(Historical!$D$7:$D$1254,MATCH(B56,Historical!$B$7:$B$1278,0))=0,"n/a",(INDEX(Historical!$C$7:$C$1256,MATCH(B56,Historical!$B$7:$B$1278,0))/INDEX(Historical!$D$7:$D$1254,MATCH(B56,Historical!$B$7:$B$1278,0))-1)*100)</f>
        <v>2.1582733812949506</v>
      </c>
      <c r="T56" s="701">
        <f>IF(INDEX(Historical!$F$7:$F$1247,MATCH(B56,Historical!$B$7:$B$1278,0))=0,"n/a",((INDEX(Historical!$C$7:$C$1256,MATCH(B56,Historical!$B$7:$B$1278,0))/INDEX(Historical!$F$7:$F$1247,MATCH(B56,Historical!$B$7:$B$1278,0)))^(1/3)-1)*100)</f>
        <v>2.8551268747883718</v>
      </c>
      <c r="U56" s="701">
        <f>IF(INDEX(Historical!$H$7:$H$1247,MATCH(B56,Historical!$B$7:$B$1278,0))=0,"n/a",((INDEX(Historical!$C$7:$C$1256,MATCH(B56,Historical!$B$7:$B$1278,0))/INDEX(Historical!$H$7:$H$1247,MATCH(B56,Historical!$B$7:$B$1278,0)))^(1/5)-1)*100)</f>
        <v>2.419714257165384</v>
      </c>
      <c r="V56" s="701">
        <f>IF(INDEX(Historical!$O$7:$O$1247,MATCH(B56,Historical!$B$7:$B$1278,0))=0,"n/a",((INDEX(Historical!$C$7:$C$1256,MATCH(B56,Historical!$B$7:$B$1278,0))/INDEX(Historical!$O$7:$O$1247,MATCH(B56,Historical!$B$7:$B$1278,0)))^(1/10)-1)*100)</f>
        <v>2.6800767556249605</v>
      </c>
      <c r="W56" s="702">
        <f>IF(OR(U56&lt;=0,U56="n/a",V56&lt;=0,V56="n/a"),"n/a",U56/V56)</f>
        <v>0.90285259632466641</v>
      </c>
      <c r="X56" s="703" t="str">
        <f>IF(OR(AJ56&lt;=0,AJ56="n/a",U56&lt;=0,U56="n/a"),"n/a",U56/AJ56)</f>
        <v>n/a</v>
      </c>
      <c r="Y56" s="877"/>
      <c r="Z56" s="651" t="str">
        <f>IF(OR(AC56&lt;0.01,AC56="n/a"),"n/a",M56/AC56*100)</f>
        <v>n/a</v>
      </c>
      <c r="AA56" s="887" t="str">
        <f>IF(OR(AC56&lt;0.01,AC56="n/a"),"n/a",I56/AC56)</f>
        <v>n/a</v>
      </c>
      <c r="AB56" s="888">
        <v>12</v>
      </c>
      <c r="AC56" s="866" t="s">
        <v>136</v>
      </c>
      <c r="AD56" s="866" t="s">
        <v>136</v>
      </c>
      <c r="AE56" s="866" t="s">
        <v>136</v>
      </c>
      <c r="AF56" s="866" t="s">
        <v>136</v>
      </c>
      <c r="AG56" s="866" t="s">
        <v>136</v>
      </c>
      <c r="AH56" s="866" t="s">
        <v>136</v>
      </c>
      <c r="AI56" s="866" t="s">
        <v>136</v>
      </c>
      <c r="AJ56" s="866" t="s">
        <v>136</v>
      </c>
      <c r="AK56" s="866" t="s">
        <v>136</v>
      </c>
      <c r="AL56" s="879" t="s">
        <v>136</v>
      </c>
      <c r="AM56" s="873" t="s">
        <v>136</v>
      </c>
      <c r="AN56" s="866" t="s">
        <v>136</v>
      </c>
      <c r="AO56" s="740" t="str">
        <f>IF(U56="n/a","n/a",IF(AA56&lt;0,"n/a",IF(AA56="n/a","n/a",J56+U56-AA56)))</f>
        <v>n/a</v>
      </c>
      <c r="AP56" s="741">
        <f>IF(U56="n/a","n/a",J56+U56)</f>
        <v>4.4764518458178664</v>
      </c>
      <c r="AQ56" s="889" t="str">
        <f>IF(OR(AC56&lt;0.01,AF56="n/a"),"n/a",(I56/SQRT(22.5*AC56*(I56/AF56))-1)*100)</f>
        <v>n/a</v>
      </c>
      <c r="AR56" s="651">
        <f>INDEX(Historical!$C$7:$C$1256,MATCH(B56,Historical!$B$7:$B$1278,0))*IF(AH56="n/a",1.03,IF(AH56&lt;0,1.01,IF(AH56&gt;10,1.1,(1+AH56/100))))</f>
        <v>14.625999999999999</v>
      </c>
      <c r="AS56" s="887">
        <f>IF($AI56="n/a",1.03*AR56,IF($AI56&lt;0,1.01*AR56,IF($AI56&gt;10,1.1*AR56,(1+$AI56/100)*AR56)))</f>
        <v>15.064779999999999</v>
      </c>
      <c r="AT56" s="887">
        <f>IF($AK56="n/a",1.03*AS56,IF($AK56&lt;0,1.01*AS56,IF($AK56&gt;10,1.1*AS56,(1+$AK56/100)*AS56)))</f>
        <v>15.5167234</v>
      </c>
      <c r="AU56" s="887">
        <f>IF($AK56="n/a",1.03*AT56,IF($AK56&lt;0,1.01*AT56,IF($AK56&gt;10,1.1*AT56,(1+$AK56/100)*AT56)))</f>
        <v>15.982225102000001</v>
      </c>
      <c r="AV56" s="887">
        <f>IF($AK56="n/a",1.03*AU56,IF($AK56&lt;0,1.01*AU56,IF($AK56&gt;10,1.1*AU56,(1+$AK56/100)*AU56)))</f>
        <v>16.46169185506</v>
      </c>
      <c r="AW56" s="651">
        <f>SUM(AR56:AV56)</f>
        <v>77.65142035705999</v>
      </c>
      <c r="AX56" s="748">
        <f>AW56/I56*100</f>
        <v>11.014385866249645</v>
      </c>
      <c r="AY56" s="935" t="s">
        <v>136</v>
      </c>
      <c r="AZ56" s="873" t="s">
        <v>136</v>
      </c>
      <c r="BA56" s="873" t="s">
        <v>136</v>
      </c>
      <c r="BB56" s="873" t="s">
        <v>136</v>
      </c>
      <c r="BC56" s="873" t="s">
        <v>136</v>
      </c>
      <c r="BD56" s="908" t="s">
        <v>4268</v>
      </c>
      <c r="BE56" s="624">
        <v>1964</v>
      </c>
      <c r="BF56" s="899">
        <f>IF(BE56&gt;2008,0,IF(BE56&gt;2001,1,IF(BE56&gt;1990,2,IF(BE56&gt;1980,3,IF(BE56&gt;1973,4,IF(BE56&gt;1970,5,IF(BE56&gt;1960,6,IF(BE56&gt;1958,7,IF(BE56&gt;1953,8,9)))))))))</f>
        <v>6</v>
      </c>
      <c r="BG56" s="883" t="s">
        <v>136</v>
      </c>
    </row>
    <row r="57" spans="1:59" ht="11.25" customHeight="1" x14ac:dyDescent="0.2">
      <c r="A57" s="864" t="s">
        <v>230</v>
      </c>
      <c r="B57" s="876" t="s">
        <v>231</v>
      </c>
      <c r="C57" s="933" t="s">
        <v>4322</v>
      </c>
      <c r="D57" s="933" t="s">
        <v>4323</v>
      </c>
      <c r="E57" s="733">
        <v>53</v>
      </c>
      <c r="F57" s="1182">
        <v>23</v>
      </c>
      <c r="G57" s="1182" t="s">
        <v>37</v>
      </c>
      <c r="H57" s="1182" t="s">
        <v>37</v>
      </c>
      <c r="I57" s="866">
        <v>68.78</v>
      </c>
      <c r="J57" s="651">
        <f>(M57/I57)*100</f>
        <v>6.1645827275370744</v>
      </c>
      <c r="K57" s="878">
        <v>1.06</v>
      </c>
      <c r="L57" s="888">
        <v>4</v>
      </c>
      <c r="M57" s="642">
        <f>K57*L57</f>
        <v>4.24</v>
      </c>
      <c r="N57" s="871" t="s">
        <v>218</v>
      </c>
      <c r="O57" s="734">
        <v>1.05</v>
      </c>
      <c r="P57" s="862">
        <v>44095</v>
      </c>
      <c r="Q57" s="862">
        <v>44119</v>
      </c>
      <c r="R57" s="642">
        <f>(K57-O57)/O57*100</f>
        <v>0.95238095238095322</v>
      </c>
      <c r="S57" s="701">
        <f>IF(INDEX(Historical!$D$7:$D$1254,MATCH(B57,Historical!$B$7:$B$1278,0))=0,"n/a",(INDEX(Historical!$C$7:$C$1256,MATCH(B57,Historical!$B$7:$B$1278,0))/INDEX(Historical!$D$7:$D$1254,MATCH(B57,Historical!$B$7:$B$1278,0))-1)*100)</f>
        <v>2.2388059701492713</v>
      </c>
      <c r="T57" s="701">
        <f>IF(INDEX(Historical!$F$7:$F$1247,MATCH(B57,Historical!$B$7:$B$1278,0))=0,"n/a",((INDEX(Historical!$C$7:$C$1256,MATCH(B57,Historical!$B$7:$B$1278,0))/INDEX(Historical!$F$7:$F$1247,MATCH(B57,Historical!$B$7:$B$1278,0)))^(1/3)-1)*100)</f>
        <v>2.6485317509305828</v>
      </c>
      <c r="U57" s="701">
        <f>IF(INDEX(Historical!$H$7:$H$1247,MATCH(B57,Historical!$B$7:$B$1278,0))=0,"n/a",((INDEX(Historical!$C$7:$C$1256,MATCH(B57,Historical!$B$7:$B$1278,0))/INDEX(Historical!$H$7:$H$1247,MATCH(B57,Historical!$B$7:$B$1278,0)))^(1/5)-1)*100)</f>
        <v>5.0672482065731161</v>
      </c>
      <c r="V57" s="701">
        <f>IF(INDEX(Historical!$O$7:$O$1247,MATCH(B57,Historical!$B$7:$B$1278,0))=0,"n/a",((INDEX(Historical!$C$7:$C$1256,MATCH(B57,Historical!$B$7:$B$1278,0))/INDEX(Historical!$O$7:$O$1247,MATCH(B57,Historical!$B$7:$B$1278,0)))^(1/10)-1)*100)</f>
        <v>4.6453973653938663</v>
      </c>
      <c r="W57" s="702">
        <f>IF(OR(U57&lt;=0,U57="n/a",V57&lt;=0,V57="n/a"),"n/a",U57/V57)</f>
        <v>1.0908104964974257</v>
      </c>
      <c r="X57" s="703">
        <f>IF(OR(AJ57&lt;=0,AJ57="n/a",U57&lt;=0,U57="n/a"),"n/a",U57/AJ57)</f>
        <v>0.35189223656757757</v>
      </c>
      <c r="Y57" s="876"/>
      <c r="Z57" s="651">
        <f>IF(OR(AC57&lt;0.01,AC57="n/a"),"n/a",M57/AC57*100)</f>
        <v>118.43575418994415</v>
      </c>
      <c r="AA57" s="887">
        <f>IF(OR(AC57&lt;0.01,AC57="n/a"),"n/a",I57/AC57)</f>
        <v>19.212290502793294</v>
      </c>
      <c r="AB57" s="888">
        <v>12</v>
      </c>
      <c r="AC57" s="866">
        <v>3.58</v>
      </c>
      <c r="AD57" s="866">
        <v>2.87</v>
      </c>
      <c r="AE57" s="866">
        <v>5.8</v>
      </c>
      <c r="AF57" s="866">
        <v>2.2799999999999998</v>
      </c>
      <c r="AG57" s="866">
        <v>11.600000000000001</v>
      </c>
      <c r="AH57" s="866">
        <v>53</v>
      </c>
      <c r="AI57" s="866">
        <v>17.95</v>
      </c>
      <c r="AJ57" s="866">
        <v>14.399999999999999</v>
      </c>
      <c r="AK57" s="866">
        <v>6.7</v>
      </c>
      <c r="AL57" s="879">
        <v>5110</v>
      </c>
      <c r="AM57" s="873">
        <v>0.86999999999999988</v>
      </c>
      <c r="AN57" s="866">
        <v>1.99</v>
      </c>
      <c r="AO57" s="740">
        <f>IF(U57="n/a","n/a",IF(AA57&lt;0,"n/a",IF(AA57="n/a","n/a",J57+U57-AA57)))</f>
        <v>-7.9804595686831039</v>
      </c>
      <c r="AP57" s="741">
        <f>IF(U57="n/a","n/a",J57+U57)</f>
        <v>11.231830934110191</v>
      </c>
      <c r="AQ57" s="889">
        <f>IF(OR(AC57&lt;0.01,AF57="n/a"),"n/a",(I57/SQRT(22.5*AC57*(I57/AF57))-1)*100)</f>
        <v>39.529403267425579</v>
      </c>
      <c r="AR57" s="651">
        <f>INDEX(Historical!$C$7:$C$1256,MATCH(B57,Historical!$B$7:$B$1278,0))*IF(AH57="n/a",1.03,IF(AH57&lt;0,1.01,IF(AH57&gt;10,1.1,(1+AH57/100))))</f>
        <v>4.5210000000000008</v>
      </c>
      <c r="AS57" s="887">
        <f>IF($AI57="n/a",1.03*AR57,IF($AI57&lt;0,1.01*AR57,IF($AI57&gt;10,1.1*AR57,(1+$AI57/100)*AR57)))</f>
        <v>4.9731000000000014</v>
      </c>
      <c r="AT57" s="887">
        <f>IF($AK57="n/a",1.03*AS57,IF($AK57&lt;0,1.01*AS57,IF($AK57&gt;10,1.1*AS57,(1+$AK57/100)*AS57)))</f>
        <v>5.3062977000000009</v>
      </c>
      <c r="AU57" s="887">
        <f>IF($AK57="n/a",1.03*AT57,IF($AK57&lt;0,1.01*AT57,IF($AK57&gt;10,1.1*AT57,(1+$AK57/100)*AT57)))</f>
        <v>5.6618196459000005</v>
      </c>
      <c r="AV57" s="887">
        <f>IF($AK57="n/a",1.03*AU57,IF($AK57&lt;0,1.01*AU57,IF($AK57&gt;10,1.1*AU57,(1+$AK57/100)*AU57)))</f>
        <v>6.0411615621752999</v>
      </c>
      <c r="AW57" s="651">
        <f>SUM(AR57:AV57)</f>
        <v>26.503378908075305</v>
      </c>
      <c r="AX57" s="748">
        <f>AW57/I57*100</f>
        <v>38.533554678795149</v>
      </c>
      <c r="AY57" s="935">
        <v>0.92</v>
      </c>
      <c r="AZ57" s="873">
        <v>7.28</v>
      </c>
      <c r="BA57" s="873">
        <v>-51.33</v>
      </c>
      <c r="BB57" s="873">
        <v>-11.020000000000001</v>
      </c>
      <c r="BC57" s="873">
        <v>-21.790000000000003</v>
      </c>
      <c r="BE57" s="624">
        <v>1968</v>
      </c>
      <c r="BF57" s="899">
        <f>IF(BE57&gt;2008,0,IF(BE57&gt;2001,1,IF(BE57&gt;1990,2,IF(BE57&gt;1980,3,IF(BE57&gt;1973,4,IF(BE57&gt;1970,5,IF(BE57&gt;1960,6,IF(BE57&gt;1958,7,IF(BE57&gt;1953,8,9)))))))))</f>
        <v>6</v>
      </c>
      <c r="BG57" s="883">
        <v>3.6999999999999997</v>
      </c>
    </row>
    <row r="58" spans="1:59" ht="11.25" customHeight="1" x14ac:dyDescent="0.2">
      <c r="A58" s="864" t="s">
        <v>249</v>
      </c>
      <c r="B58" s="876" t="s">
        <v>250</v>
      </c>
      <c r="C58" s="933" t="s">
        <v>123</v>
      </c>
      <c r="D58" s="933" t="s">
        <v>4177</v>
      </c>
      <c r="E58" s="733">
        <v>51</v>
      </c>
      <c r="F58" s="1182">
        <v>27</v>
      </c>
      <c r="G58" s="1182" t="s">
        <v>115</v>
      </c>
      <c r="H58" s="1182" t="s">
        <v>115</v>
      </c>
      <c r="I58" s="866">
        <v>45.25</v>
      </c>
      <c r="J58" s="651">
        <f>(M58/I58)*100</f>
        <v>1.4364640883977902</v>
      </c>
      <c r="K58" s="878">
        <v>0.16250000000000001</v>
      </c>
      <c r="L58" s="888">
        <v>4</v>
      </c>
      <c r="M58" s="642">
        <f>K58*L58</f>
        <v>0.65</v>
      </c>
      <c r="N58" s="871" t="s">
        <v>691</v>
      </c>
      <c r="O58" s="734">
        <v>0.16</v>
      </c>
      <c r="P58" s="862">
        <v>43936</v>
      </c>
      <c r="Q58" s="862">
        <v>43951</v>
      </c>
      <c r="R58" s="642">
        <f>(K58-O58)/O58*100</f>
        <v>1.5625000000000013</v>
      </c>
      <c r="S58" s="701">
        <f>IF(INDEX(Historical!$D$7:$D$1254,MATCH(B58,Historical!$B$7:$B$1278,0))=0,"n/a",(INDEX(Historical!$C$7:$C$1256,MATCH(B58,Historical!$B$7:$B$1278,0))/INDEX(Historical!$D$7:$D$1254,MATCH(B58,Historical!$B$7:$B$1278,0))-1)*100)</f>
        <v>3.2520325203251987</v>
      </c>
      <c r="T58" s="701">
        <f>IF(INDEX(Historical!$F$7:$F$1247,MATCH(B58,Historical!$B$7:$B$1278,0))=0,"n/a",((INDEX(Historical!$C$7:$C$1256,MATCH(B58,Historical!$B$7:$B$1278,0))/INDEX(Historical!$F$7:$F$1247,MATCH(B58,Historical!$B$7:$B$1278,0)))^(1/3)-1)*100)</f>
        <v>4.9068093647468114</v>
      </c>
      <c r="U58" s="701">
        <f>IF(INDEX(Historical!$H$7:$H$1247,MATCH(B58,Historical!$B$7:$B$1278,0))=0,"n/a",((INDEX(Historical!$C$7:$C$1256,MATCH(B58,Historical!$B$7:$B$1278,0))/INDEX(Historical!$H$7:$H$1247,MATCH(B58,Historical!$B$7:$B$1278,0)))^(1/5)-1)*100)</f>
        <v>6.660392797243464</v>
      </c>
      <c r="V58" s="701">
        <f>IF(INDEX(Historical!$O$7:$O$1247,MATCH(B58,Historical!$B$7:$B$1278,0))=0,"n/a",((INDEX(Historical!$C$7:$C$1256,MATCH(B58,Historical!$B$7:$B$1278,0))/INDEX(Historical!$O$7:$O$1247,MATCH(B58,Historical!$B$7:$B$1278,0)))^(1/10)-1)*100)</f>
        <v>8.9283677923822182</v>
      </c>
      <c r="W58" s="702">
        <f>IF(OR(U58&lt;=0,U58="n/a",V58&lt;=0,V58="n/a"),"n/a",U58/V58)</f>
        <v>0.7459810070689723</v>
      </c>
      <c r="X58" s="703">
        <f>IF(OR(AJ58&lt;=0,AJ58="n/a",U58&lt;=0,U58="n/a"),"n/a",U58/AJ58)</f>
        <v>0.3171615617734983</v>
      </c>
      <c r="Y58" s="876"/>
      <c r="Z58" s="651">
        <f>IF(OR(AC58&lt;0.01,AC58="n/a"),"n/a",M58/AC58*100)</f>
        <v>29.54545454545454</v>
      </c>
      <c r="AA58" s="887">
        <f>IF(OR(AC58&lt;0.01,AC58="n/a"),"n/a",I58/AC58)</f>
        <v>20.568181818181817</v>
      </c>
      <c r="AB58" s="888">
        <v>11</v>
      </c>
      <c r="AC58" s="866">
        <v>2.2000000000000002</v>
      </c>
      <c r="AD58" s="866">
        <v>2.57</v>
      </c>
      <c r="AE58" s="866">
        <v>0.85</v>
      </c>
      <c r="AF58" s="866">
        <v>1.8</v>
      </c>
      <c r="AG58" s="866">
        <v>9.3000000000000007</v>
      </c>
      <c r="AH58" s="866">
        <v>-38.700000000000003</v>
      </c>
      <c r="AI58" s="866">
        <v>23.31</v>
      </c>
      <c r="AJ58" s="866">
        <v>21</v>
      </c>
      <c r="AK58" s="866">
        <v>8.01</v>
      </c>
      <c r="AL58" s="879">
        <v>2330</v>
      </c>
      <c r="AM58" s="873">
        <v>0.70000000000000007</v>
      </c>
      <c r="AN58" s="866">
        <v>1.42</v>
      </c>
      <c r="AO58" s="740">
        <f>IF(U58="n/a","n/a",IF(AA58&lt;0,"n/a",IF(AA58="n/a","n/a",J58+U58-AA58)))</f>
        <v>-12.471324932540563</v>
      </c>
      <c r="AP58" s="741">
        <f>IF(U58="n/a","n/a",J58+U58)</f>
        <v>8.0968568856412535</v>
      </c>
      <c r="AQ58" s="889">
        <f>IF(OR(AC58&lt;0.01,AF58="n/a"),"n/a",(I58/SQRT(22.5*AC58*(I58/AF58))-1)*100)</f>
        <v>28.275272186596624</v>
      </c>
      <c r="AR58" s="651">
        <f>INDEX(Historical!$C$7:$C$1256,MATCH(B58,Historical!$B$7:$B$1278,0))*IF(AH58="n/a",1.03,IF(AH58&lt;0,1.01,IF(AH58&gt;10,1.1,(1+AH58/100))))</f>
        <v>0.64134999999999998</v>
      </c>
      <c r="AS58" s="887">
        <f>IF($AI58="n/a",1.03*AR58,IF($AI58&lt;0,1.01*AR58,IF($AI58&gt;10,1.1*AR58,(1+$AI58/100)*AR58)))</f>
        <v>0.70548500000000003</v>
      </c>
      <c r="AT58" s="887">
        <f>IF($AK58="n/a",1.03*AS58,IF($AK58&lt;0,1.01*AS58,IF($AK58&gt;10,1.1*AS58,(1+$AK58/100)*AS58)))</f>
        <v>0.76199434850000003</v>
      </c>
      <c r="AU58" s="887">
        <f>IF($AK58="n/a",1.03*AT58,IF($AK58&lt;0,1.01*AT58,IF($AK58&gt;10,1.1*AT58,(1+$AK58/100)*AT58)))</f>
        <v>0.82303009581485009</v>
      </c>
      <c r="AV58" s="887">
        <f>IF($AK58="n/a",1.03*AU58,IF($AK58&lt;0,1.01*AU58,IF($AK58&gt;10,1.1*AU58,(1+$AK58/100)*AU58)))</f>
        <v>0.88895480648961966</v>
      </c>
      <c r="AW58" s="651">
        <f>SUM(AR58:AV58)</f>
        <v>3.8208142508044696</v>
      </c>
      <c r="AX58" s="748">
        <f>AW58/I58*100</f>
        <v>8.4437883995678895</v>
      </c>
      <c r="AY58" s="935">
        <v>1.78</v>
      </c>
      <c r="AZ58" s="873">
        <v>91.09</v>
      </c>
      <c r="BA58" s="873">
        <v>-13.65</v>
      </c>
      <c r="BB58" s="873">
        <v>-6.4799999999999995</v>
      </c>
      <c r="BC58" s="873">
        <v>7.2900000000000009</v>
      </c>
      <c r="BE58" s="624">
        <v>1970</v>
      </c>
      <c r="BF58" s="899">
        <f>IF(BE58&gt;2008,0,IF(BE58&gt;2001,1,IF(BE58&gt;1990,2,IF(BE58&gt;1980,3,IF(BE58&gt;1973,4,IF(BE58&gt;1970,5,IF(BE58&gt;1960,6,IF(BE58&gt;1958,7,IF(BE58&gt;1953,8,9)))))))))</f>
        <v>6</v>
      </c>
      <c r="BG58" s="883">
        <v>2.9000000000000004</v>
      </c>
    </row>
    <row r="59" spans="1:59" ht="11.25" customHeight="1" x14ac:dyDescent="0.2">
      <c r="A59" s="872" t="s">
        <v>240</v>
      </c>
      <c r="B59" s="876" t="s">
        <v>241</v>
      </c>
      <c r="C59" s="933" t="s">
        <v>112</v>
      </c>
      <c r="D59" s="933" t="s">
        <v>4347</v>
      </c>
      <c r="E59" s="733">
        <v>29</v>
      </c>
      <c r="F59" s="1182">
        <v>94</v>
      </c>
      <c r="G59" s="1182" t="s">
        <v>106</v>
      </c>
      <c r="H59" s="1182" t="s">
        <v>106</v>
      </c>
      <c r="I59" s="866">
        <v>131.33000000000001</v>
      </c>
      <c r="J59" s="651">
        <f>(M59/I59)*100</f>
        <v>3.3503388410873374</v>
      </c>
      <c r="K59" s="885">
        <v>1.1000000000000001</v>
      </c>
      <c r="L59" s="888">
        <v>4</v>
      </c>
      <c r="M59" s="642">
        <f>K59*L59</f>
        <v>4.4000000000000004</v>
      </c>
      <c r="N59" s="871" t="s">
        <v>455</v>
      </c>
      <c r="O59" s="735">
        <v>1.02</v>
      </c>
      <c r="P59" s="862">
        <v>43929</v>
      </c>
      <c r="Q59" s="862">
        <v>43959</v>
      </c>
      <c r="R59" s="642">
        <f>(K59-O59)/O59*100</f>
        <v>7.8431372549019676</v>
      </c>
      <c r="S59" s="701">
        <f>IF(INDEX(Historical!$D$7:$D$1254,MATCH(B59,Historical!$B$7:$B$1278,0))=0,"n/a",(INDEX(Historical!$C$7:$C$1256,MATCH(B59,Historical!$B$7:$B$1278,0))/INDEX(Historical!$D$7:$D$1254,MATCH(B59,Historical!$B$7:$B$1278,0))-1)*100)</f>
        <v>9.9173553719008378</v>
      </c>
      <c r="T59" s="701">
        <f>IF(INDEX(Historical!$F$7:$F$1247,MATCH(B59,Historical!$B$7:$B$1278,0))=0,"n/a",((INDEX(Historical!$C$7:$C$1256,MATCH(B59,Historical!$B$7:$B$1278,0))/INDEX(Historical!$F$7:$F$1247,MATCH(B59,Historical!$B$7:$B$1278,0)))^(1/3)-1)*100)</f>
        <v>10.341482704395411</v>
      </c>
      <c r="U59" s="701">
        <f>IF(INDEX(Historical!$H$7:$H$1247,MATCH(B59,Historical!$B$7:$B$1278,0))=0,"n/a",((INDEX(Historical!$C$7:$C$1256,MATCH(B59,Historical!$B$7:$B$1278,0))/INDEX(Historical!$H$7:$H$1247,MATCH(B59,Historical!$B$7:$B$1278,0)))^(1/5)-1)*100)</f>
        <v>10.517615454992036</v>
      </c>
      <c r="V59" s="701">
        <f>IF(INDEX(Historical!$O$7:$O$1247,MATCH(B59,Historical!$B$7:$B$1278,0))=0,"n/a",((INDEX(Historical!$C$7:$C$1256,MATCH(B59,Historical!$B$7:$B$1278,0))/INDEX(Historical!$O$7:$O$1247,MATCH(B59,Historical!$B$7:$B$1278,0)))^(1/10)-1)*100)</f>
        <v>10.351607191013269</v>
      </c>
      <c r="W59" s="702">
        <f>IF(OR(U59&lt;=0,U59="n/a",V59&lt;=0,V59="n/a"),"n/a",U59/V59)</f>
        <v>1.0160369555099509</v>
      </c>
      <c r="X59" s="703">
        <f>IF(OR(AJ59&lt;=0,AJ59="n/a",U59&lt;=0,U59="n/a"),"n/a",U59/AJ59)</f>
        <v>1.1817545455047231</v>
      </c>
      <c r="Y59" s="659"/>
      <c r="Z59" s="651">
        <f>IF(OR(AC59&lt;0.01,AC59="n/a"),"n/a",M59/AC59*100)</f>
        <v>39.076376554174068</v>
      </c>
      <c r="AA59" s="887">
        <f>IF(OR(AC59&lt;0.01,AC59="n/a"),"n/a",I59/AC59)</f>
        <v>11.663410301953821</v>
      </c>
      <c r="AB59" s="888">
        <v>12</v>
      </c>
      <c r="AC59" s="866">
        <v>11.26</v>
      </c>
      <c r="AD59" s="866">
        <v>3.01</v>
      </c>
      <c r="AE59" s="866">
        <v>0.97</v>
      </c>
      <c r="AF59" s="866">
        <v>2.71</v>
      </c>
      <c r="AG59" s="866">
        <v>24.099999999999998</v>
      </c>
      <c r="AH59" s="868">
        <v>6.7</v>
      </c>
      <c r="AI59" s="868">
        <v>8.7800000000000011</v>
      </c>
      <c r="AJ59" s="866">
        <v>8.9</v>
      </c>
      <c r="AK59" s="866">
        <v>3.88</v>
      </c>
      <c r="AL59" s="879">
        <v>37340</v>
      </c>
      <c r="AM59" s="873">
        <v>0.4</v>
      </c>
      <c r="AN59" s="866">
        <v>1.05</v>
      </c>
      <c r="AO59" s="740">
        <f>IF(U59="n/a","n/a",IF(AA59&lt;0,"n/a",IF(AA59="n/a","n/a",J59+U59-AA59)))</f>
        <v>2.2045439941255527</v>
      </c>
      <c r="AP59" s="741">
        <f>IF(U59="n/a","n/a",J59+U59)</f>
        <v>13.867954296079374</v>
      </c>
      <c r="AQ59" s="889">
        <f>IF(OR(AC59&lt;0.01,AF59="n/a"),"n/a",(I59/SQRT(22.5*AC59*(I59/AF59))-1)*100)</f>
        <v>18.523962731020681</v>
      </c>
      <c r="AR59" s="651">
        <f>INDEX(Historical!$C$7:$C$1256,MATCH(B59,Historical!$B$7:$B$1278,0))*IF(AH59="n/a",1.03,IF(AH59&lt;0,1.01,IF(AH59&gt;10,1.1,(1+AH59/100))))</f>
        <v>4.2573299999999996</v>
      </c>
      <c r="AS59" s="887">
        <f>IF($AI59="n/a",1.03*AR59,IF($AI59&lt;0,1.01*AR59,IF($AI59&gt;10,1.1*AR59,(1+$AI59/100)*AR59)))</f>
        <v>4.6311235740000001</v>
      </c>
      <c r="AT59" s="887">
        <f>IF($AK59="n/a",1.03*AS59,IF($AK59&lt;0,1.01*AS59,IF($AK59&gt;10,1.1*AS59,(1+$AK59/100)*AS59)))</f>
        <v>4.8108111686711998</v>
      </c>
      <c r="AU59" s="887">
        <f>IF($AK59="n/a",1.03*AT59,IF($AK59&lt;0,1.01*AT59,IF($AK59&gt;10,1.1*AT59,(1+$AK59/100)*AT59)))</f>
        <v>4.9974706420156423</v>
      </c>
      <c r="AV59" s="887">
        <f>IF($AK59="n/a",1.03*AU59,IF($AK59&lt;0,1.01*AU59,IF($AK59&gt;10,1.1*AU59,(1+$AK59/100)*AU59)))</f>
        <v>5.1913725029258488</v>
      </c>
      <c r="AW59" s="651">
        <f>SUM(AR59:AV59)</f>
        <v>23.888107887612691</v>
      </c>
      <c r="AX59" s="748">
        <f>AW59/I59*100</f>
        <v>18.189376294534902</v>
      </c>
      <c r="AY59" s="935">
        <v>1</v>
      </c>
      <c r="AZ59" s="873">
        <v>30.61</v>
      </c>
      <c r="BA59" s="873">
        <v>-30.91</v>
      </c>
      <c r="BB59" s="873">
        <v>-8.49</v>
      </c>
      <c r="BC59" s="873">
        <v>-11.81</v>
      </c>
      <c r="BE59" s="624">
        <v>1992</v>
      </c>
      <c r="BF59" s="899">
        <f>IF(BE59&gt;2008,0,IF(BE59&gt;2001,1,IF(BE59&gt;1990,2,IF(BE59&gt;1980,3,IF(BE59&gt;1973,4,IF(BE59&gt;1970,5,IF(BE59&gt;1960,6,IF(BE59&gt;1958,7,IF(BE59&gt;1953,8,9)))))))))</f>
        <v>2</v>
      </c>
      <c r="BG59" s="883">
        <v>6.5</v>
      </c>
    </row>
    <row r="60" spans="1:59" ht="11.25" customHeight="1" x14ac:dyDescent="0.2">
      <c r="A60" s="864" t="s">
        <v>243</v>
      </c>
      <c r="B60" s="876" t="s">
        <v>244</v>
      </c>
      <c r="C60" s="933" t="s">
        <v>245</v>
      </c>
      <c r="D60" s="933" t="s">
        <v>4361</v>
      </c>
      <c r="E60" s="733">
        <v>64</v>
      </c>
      <c r="F60" s="1182">
        <v>4</v>
      </c>
      <c r="G60" s="1182" t="s">
        <v>37</v>
      </c>
      <c r="H60" s="1182" t="s">
        <v>37</v>
      </c>
      <c r="I60" s="866">
        <v>90.43</v>
      </c>
      <c r="J60" s="651">
        <f>(M60/I60)*100</f>
        <v>3.4944155700541852</v>
      </c>
      <c r="K60" s="878">
        <v>0.79</v>
      </c>
      <c r="L60" s="888">
        <v>4</v>
      </c>
      <c r="M60" s="642">
        <f>K60*L60</f>
        <v>3.16</v>
      </c>
      <c r="N60" s="871" t="s">
        <v>163</v>
      </c>
      <c r="O60" s="734">
        <v>0.76249999999999996</v>
      </c>
      <c r="P60" s="862">
        <v>43895</v>
      </c>
      <c r="Q60" s="862">
        <v>43922</v>
      </c>
      <c r="R60" s="642">
        <f>(K60-O60)/O60*100</f>
        <v>3.606557377049191</v>
      </c>
      <c r="S60" s="701">
        <f>IF(INDEX(Historical!$D$7:$D$1254,MATCH(B60,Historical!$B$7:$B$1278,0))=0,"n/a",(INDEX(Historical!$C$7:$C$1256,MATCH(B60,Historical!$B$7:$B$1278,0))/INDEX(Historical!$D$7:$D$1254,MATCH(B60,Historical!$B$7:$B$1278,0))-1)*100)</f>
        <v>6.0846560846560704</v>
      </c>
      <c r="T60" s="701">
        <f>IF(INDEX(Historical!$F$7:$F$1247,MATCH(B60,Historical!$B$7:$B$1278,0))=0,"n/a",((INDEX(Historical!$C$7:$C$1256,MATCH(B60,Historical!$B$7:$B$1278,0))/INDEX(Historical!$F$7:$F$1247,MATCH(B60,Historical!$B$7:$B$1278,0)))^(1/3)-1)*100)</f>
        <v>5.1417236815872736</v>
      </c>
      <c r="U60" s="701">
        <f>IF(INDEX(Historical!$H$7:$H$1247,MATCH(B60,Historical!$B$7:$B$1278,0))=0,"n/a",((INDEX(Historical!$C$7:$C$1256,MATCH(B60,Historical!$B$7:$B$1278,0))/INDEX(Historical!$H$7:$H$1247,MATCH(B60,Historical!$B$7:$B$1278,0)))^(1/5)-1)*100)</f>
        <v>5.5104705778027618</v>
      </c>
      <c r="V60" s="701">
        <f>IF(INDEX(Historical!$O$7:$O$1247,MATCH(B60,Historical!$B$7:$B$1278,0))=0,"n/a",((INDEX(Historical!$C$7:$C$1256,MATCH(B60,Historical!$B$7:$B$1278,0))/INDEX(Historical!$O$7:$O$1247,MATCH(B60,Historical!$B$7:$B$1278,0)))^(1/10)-1)*100)</f>
        <v>6.5812602501814643</v>
      </c>
      <c r="W60" s="702">
        <f>IF(OR(U60&lt;=0,U60="n/a",V60&lt;=0,V60="n/a"),"n/a",U60/V60)</f>
        <v>0.83729716928468556</v>
      </c>
      <c r="X60" s="703" t="str">
        <f>IF(OR(AJ60&lt;=0,AJ60="n/a",U60&lt;=0,U60="n/a"),"n/a",U60/AJ60)</f>
        <v>n/a</v>
      </c>
      <c r="Y60" s="876"/>
      <c r="Z60" s="651">
        <f>IF(OR(AC60&lt;0.01,AC60="n/a"),"n/a",M60/AC60*100)</f>
        <v>10533.333333333334</v>
      </c>
      <c r="AA60" s="887">
        <f>IF(OR(AC60&lt;0.01,AC60="n/a"),"n/a",I60/AC60)</f>
        <v>3014.3333333333335</v>
      </c>
      <c r="AB60" s="888">
        <v>12</v>
      </c>
      <c r="AC60" s="866">
        <v>0.03</v>
      </c>
      <c r="AD60" s="866" t="s">
        <v>136</v>
      </c>
      <c r="AE60" s="866">
        <v>0.75</v>
      </c>
      <c r="AF60" s="866">
        <v>4.33</v>
      </c>
      <c r="AG60" s="866">
        <v>-5.8999999999999995</v>
      </c>
      <c r="AH60" s="866">
        <v>-22.900000000000002</v>
      </c>
      <c r="AI60" s="866">
        <v>11.53</v>
      </c>
      <c r="AJ60" s="866">
        <v>-1.5</v>
      </c>
      <c r="AK60" s="866">
        <v>-1.0999999999999999</v>
      </c>
      <c r="AL60" s="879">
        <v>12780</v>
      </c>
      <c r="AM60" s="873">
        <v>2.76</v>
      </c>
      <c r="AN60" s="866">
        <v>0.96</v>
      </c>
      <c r="AO60" s="740">
        <f>IF(U60="n/a","n/a",IF(AA60&lt;0,"n/a",IF(AA60="n/a","n/a",J60+U60-AA60)))</f>
        <v>-3005.3284471854768</v>
      </c>
      <c r="AP60" s="741">
        <f>IF(U60="n/a","n/a",J60+U60)</f>
        <v>9.0048861478569471</v>
      </c>
      <c r="AQ60" s="889">
        <f>IF(OR(AC60&lt;0.01,AF60="n/a"),"n/a",(I60/SQRT(22.5*AC60*(I60/AF60))-1)*100)</f>
        <v>2308.5092976854044</v>
      </c>
      <c r="AR60" s="651">
        <f>INDEX(Historical!$C$7:$C$1256,MATCH(B60,Historical!$B$7:$B$1278,0))*IF(AH60="n/a",1.03,IF(AH60&lt;0,1.01,IF(AH60&gt;10,1.1,(1+AH60/100))))</f>
        <v>3.0375749999999999</v>
      </c>
      <c r="AS60" s="887">
        <f>IF($AI60="n/a",1.03*AR60,IF($AI60&lt;0,1.01*AR60,IF($AI60&gt;10,1.1*AR60,(1+$AI60/100)*AR60)))</f>
        <v>3.3413325</v>
      </c>
      <c r="AT60" s="887">
        <f>IF($AK60="n/a",1.03*AS60,IF($AK60&lt;0,1.01*AS60,IF($AK60&gt;10,1.1*AS60,(1+$AK60/100)*AS60)))</f>
        <v>3.3747458250000002</v>
      </c>
      <c r="AU60" s="887">
        <f>IF($AK60="n/a",1.03*AT60,IF($AK60&lt;0,1.01*AT60,IF($AK60&gt;10,1.1*AT60,(1+$AK60/100)*AT60)))</f>
        <v>3.4084932832500003</v>
      </c>
      <c r="AV60" s="887">
        <f>IF($AK60="n/a",1.03*AU60,IF($AK60&lt;0,1.01*AU60,IF($AK60&gt;10,1.1*AU60,(1+$AK60/100)*AU60)))</f>
        <v>3.4425782160825005</v>
      </c>
      <c r="AW60" s="651">
        <f>SUM(AR60:AV60)</f>
        <v>16.6047248243325</v>
      </c>
      <c r="AX60" s="748">
        <f>AW60/I60*100</f>
        <v>18.361964861586308</v>
      </c>
      <c r="AY60" s="935">
        <v>1.08</v>
      </c>
      <c r="AZ60" s="873">
        <v>82.02000000000001</v>
      </c>
      <c r="BA60" s="873">
        <v>-16.72</v>
      </c>
      <c r="BB60" s="873">
        <v>-7.1</v>
      </c>
      <c r="BC60" s="873">
        <v>3.38</v>
      </c>
      <c r="BE60" s="624">
        <v>1957</v>
      </c>
      <c r="BF60" s="899">
        <f>IF(BE60&gt;2008,0,IF(BE60&gt;2001,1,IF(BE60&gt;1990,2,IF(BE60&gt;1980,3,IF(BE60&gt;1973,4,IF(BE60&gt;1970,5,IF(BE60&gt;1960,6,IF(BE60&gt;1958,7,IF(BE60&gt;1953,8,9)))))))))</f>
        <v>8</v>
      </c>
      <c r="BG60" s="883">
        <v>-1.4000000000000001</v>
      </c>
    </row>
    <row r="61" spans="1:59" ht="11.25" customHeight="1" x14ac:dyDescent="0.2">
      <c r="A61" s="864" t="s">
        <v>246</v>
      </c>
      <c r="B61" s="876" t="s">
        <v>247</v>
      </c>
      <c r="C61" s="933" t="s">
        <v>112</v>
      </c>
      <c r="D61" s="933" t="s">
        <v>211</v>
      </c>
      <c r="E61" s="733">
        <v>48</v>
      </c>
      <c r="F61" s="1182">
        <v>43</v>
      </c>
      <c r="G61" s="1182" t="s">
        <v>37</v>
      </c>
      <c r="H61" s="1182" t="s">
        <v>37</v>
      </c>
      <c r="I61" s="866">
        <v>31.05</v>
      </c>
      <c r="J61" s="651">
        <f>(M61/I61)*100</f>
        <v>1.9967793880837359</v>
      </c>
      <c r="K61" s="878">
        <v>0.155</v>
      </c>
      <c r="L61" s="888">
        <v>4</v>
      </c>
      <c r="M61" s="642">
        <f>K61*L61</f>
        <v>0.62</v>
      </c>
      <c r="N61" s="871" t="s">
        <v>248</v>
      </c>
      <c r="O61" s="734">
        <v>0.14499999999999999</v>
      </c>
      <c r="P61" s="862">
        <v>44147</v>
      </c>
      <c r="Q61" s="862">
        <v>44175</v>
      </c>
      <c r="R61" s="642">
        <f>(K61-O61)/O61*100</f>
        <v>6.8965517241379377</v>
      </c>
      <c r="S61" s="701">
        <f>IF(INDEX(Historical!$D$7:$D$1254,MATCH(B61,Historical!$B$7:$B$1278,0))=0,"n/a",(INDEX(Historical!$C$7:$C$1256,MATCH(B61,Historical!$B$7:$B$1278,0))/INDEX(Historical!$D$7:$D$1254,MATCH(B61,Historical!$B$7:$B$1278,0))-1)*100)</f>
        <v>7.8431372549019773</v>
      </c>
      <c r="T61" s="701">
        <f>IF(INDEX(Historical!$F$7:$F$1247,MATCH(B61,Historical!$B$7:$B$1278,0))=0,"n/a",((INDEX(Historical!$C$7:$C$1256,MATCH(B61,Historical!$B$7:$B$1278,0))/INDEX(Historical!$F$7:$F$1247,MATCH(B61,Historical!$B$7:$B$1278,0)))^(1/3)-1)*100)</f>
        <v>8.5503957932088639</v>
      </c>
      <c r="U61" s="701">
        <f>IF(INDEX(Historical!$H$7:$H$1247,MATCH(B61,Historical!$B$7:$B$1278,0))=0,"n/a",((INDEX(Historical!$C$7:$C$1256,MATCH(B61,Historical!$B$7:$B$1278,0))/INDEX(Historical!$H$7:$H$1247,MATCH(B61,Historical!$B$7:$B$1278,0)))^(1/5)-1)*100)</f>
        <v>8.2510688249816333</v>
      </c>
      <c r="V61" s="701">
        <f>IF(INDEX(Historical!$O$7:$O$1247,MATCH(B61,Historical!$B$7:$B$1278,0))=0,"n/a",((INDEX(Historical!$C$7:$C$1256,MATCH(B61,Historical!$B$7:$B$1278,0))/INDEX(Historical!$O$7:$O$1247,MATCH(B61,Historical!$B$7:$B$1278,0)))^(1/10)-1)*100)</f>
        <v>7.8134067217353165</v>
      </c>
      <c r="W61" s="702">
        <f>IF(OR(U61&lt;=0,U61="n/a",V61&lt;=0,V61="n/a"),"n/a",U61/V61)</f>
        <v>1.0560142481804806</v>
      </c>
      <c r="X61" s="703" t="str">
        <f>IF(OR(AJ61&lt;=0,AJ61="n/a",U61&lt;=0,U61="n/a"),"n/a",U61/AJ61)</f>
        <v>n/a</v>
      </c>
      <c r="Y61" s="664"/>
      <c r="Z61" s="651">
        <f>IF(OR(AC61&lt;0.01,AC61="n/a"),"n/a",M61/AC61*100)</f>
        <v>55.357142857142847</v>
      </c>
      <c r="AA61" s="887">
        <f>IF(OR(AC61&lt;0.01,AC61="n/a"),"n/a",I61/AC61)</f>
        <v>27.723214285714285</v>
      </c>
      <c r="AB61" s="888">
        <v>12</v>
      </c>
      <c r="AC61" s="866">
        <v>1.1200000000000001</v>
      </c>
      <c r="AD61" s="866">
        <v>1.85</v>
      </c>
      <c r="AE61" s="866">
        <v>2.11</v>
      </c>
      <c r="AF61" s="866">
        <v>2.59</v>
      </c>
      <c r="AG61" s="866">
        <v>11</v>
      </c>
      <c r="AH61" s="866">
        <v>-9</v>
      </c>
      <c r="AI61" s="866">
        <v>36.28</v>
      </c>
      <c r="AJ61" s="866">
        <v>-0.1</v>
      </c>
      <c r="AK61" s="866">
        <v>15</v>
      </c>
      <c r="AL61" s="883">
        <v>780.6</v>
      </c>
      <c r="AM61" s="873">
        <v>0.4</v>
      </c>
      <c r="AN61" s="866">
        <v>0</v>
      </c>
      <c r="AO61" s="740">
        <f>IF(U61="n/a","n/a",IF(AA61&lt;0,"n/a",IF(AA61="n/a","n/a",J61+U61-AA61)))</f>
        <v>-17.475366072648917</v>
      </c>
      <c r="AP61" s="741">
        <f>IF(U61="n/a","n/a",J61+U61)</f>
        <v>10.247848213065369</v>
      </c>
      <c r="AQ61" s="889">
        <f>IF(OR(AC61&lt;0.01,AF61="n/a"),"n/a",(I61/SQRT(22.5*AC61*(I61/AF61))-1)*100)</f>
        <v>78.64070084949843</v>
      </c>
      <c r="AR61" s="651">
        <f>INDEX(Historical!$C$7:$C$1256,MATCH(B61,Historical!$B$7:$B$1278,0))*IF(AH61="n/a",1.03,IF(AH61&lt;0,1.01,IF(AH61&gt;10,1.1,(1+AH61/100))))</f>
        <v>0.5555000000000001</v>
      </c>
      <c r="AS61" s="887">
        <f>IF($AI61="n/a",1.03*AR61,IF($AI61&lt;0,1.01*AR61,IF($AI61&gt;10,1.1*AR61,(1+$AI61/100)*AR61)))</f>
        <v>0.6110500000000002</v>
      </c>
      <c r="AT61" s="887">
        <f>IF($AK61="n/a",1.03*AS61,IF($AK61&lt;0,1.01*AS61,IF($AK61&gt;10,1.1*AS61,(1+$AK61/100)*AS61)))</f>
        <v>0.67215500000000028</v>
      </c>
      <c r="AU61" s="887">
        <f>IF($AK61="n/a",1.03*AT61,IF($AK61&lt;0,1.01*AT61,IF($AK61&gt;10,1.1*AT61,(1+$AK61/100)*AT61)))</f>
        <v>0.73937050000000037</v>
      </c>
      <c r="AV61" s="887">
        <f>IF($AK61="n/a",1.03*AU61,IF($AK61&lt;0,1.01*AU61,IF($AK61&gt;10,1.1*AU61,(1+$AK61/100)*AU61)))</f>
        <v>0.81330755000000043</v>
      </c>
      <c r="AW61" s="651">
        <f>SUM(AR61:AV61)</f>
        <v>3.3913830500000017</v>
      </c>
      <c r="AX61" s="748">
        <f>AW61/I61*100</f>
        <v>10.922328663446059</v>
      </c>
      <c r="AY61" s="935">
        <v>0.63</v>
      </c>
      <c r="AZ61" s="873">
        <v>44.49</v>
      </c>
      <c r="BA61" s="873">
        <v>-21.59</v>
      </c>
      <c r="BB61" s="873">
        <v>-2.5100000000000002</v>
      </c>
      <c r="BC61" s="873">
        <v>-0.95</v>
      </c>
      <c r="BE61" s="624">
        <v>1974</v>
      </c>
      <c r="BF61" s="899">
        <f>IF(BE61&gt;2008,0,IF(BE61&gt;2001,1,IF(BE61&gt;1990,2,IF(BE61&gt;1980,3,IF(BE61&gt;1973,4,IF(BE61&gt;1970,5,IF(BE61&gt;1960,6,IF(BE61&gt;1958,7,IF(BE61&gt;1953,8,9)))))))))</f>
        <v>4</v>
      </c>
      <c r="BG61" s="883">
        <v>8.9</v>
      </c>
    </row>
    <row r="62" spans="1:59" ht="11.25" customHeight="1" x14ac:dyDescent="0.2">
      <c r="A62" s="864" t="s">
        <v>379</v>
      </c>
      <c r="B62" s="876" t="s">
        <v>380</v>
      </c>
      <c r="C62" s="933" t="s">
        <v>112</v>
      </c>
      <c r="D62" s="933" t="s">
        <v>4335</v>
      </c>
      <c r="E62" s="733">
        <v>49</v>
      </c>
      <c r="F62" s="1182">
        <v>34</v>
      </c>
      <c r="G62" s="1182" t="s">
        <v>106</v>
      </c>
      <c r="H62" s="1182" t="s">
        <v>106</v>
      </c>
      <c r="I62" s="866">
        <v>350.02</v>
      </c>
      <c r="J62" s="651">
        <f>(M62/I62)*100</f>
        <v>1.7484715159133766</v>
      </c>
      <c r="K62" s="878">
        <v>1.53</v>
      </c>
      <c r="L62" s="888">
        <v>4</v>
      </c>
      <c r="M62" s="642">
        <f>K62*L62</f>
        <v>6.12</v>
      </c>
      <c r="N62" s="871" t="s">
        <v>119</v>
      </c>
      <c r="O62" s="734">
        <v>1.44</v>
      </c>
      <c r="P62" s="862">
        <v>44050</v>
      </c>
      <c r="Q62" s="862">
        <v>44075</v>
      </c>
      <c r="R62" s="642">
        <f>(K62-O62)/O62*100</f>
        <v>6.2500000000000053</v>
      </c>
      <c r="S62" s="701">
        <f>IF(INDEX(Historical!$D$7:$D$1254,MATCH(B62,Historical!$B$7:$B$1278,0))=0,"n/a",(INDEX(Historical!$C$7:$C$1256,MATCH(B62,Historical!$B$7:$B$1278,0))/INDEX(Historical!$D$7:$D$1254,MATCH(B62,Historical!$B$7:$B$1278,0))-1)*100)</f>
        <v>5.9701492537313383</v>
      </c>
      <c r="T62" s="701">
        <f>IF(INDEX(Historical!$F$7:$F$1247,MATCH(B62,Historical!$B$7:$B$1278,0))=0,"n/a",((INDEX(Historical!$C$7:$C$1256,MATCH(B62,Historical!$B$7:$B$1278,0))/INDEX(Historical!$F$7:$F$1247,MATCH(B62,Historical!$B$7:$B$1278,0)))^(1/3)-1)*100)</f>
        <v>5.5521462104258346</v>
      </c>
      <c r="U62" s="701">
        <f>IF(INDEX(Historical!$H$7:$H$1247,MATCH(B62,Historical!$B$7:$B$1278,0))=0,"n/a",((INDEX(Historical!$C$7:$C$1256,MATCH(B62,Historical!$B$7:$B$1278,0))/INDEX(Historical!$H$7:$H$1247,MATCH(B62,Historical!$B$7:$B$1278,0)))^(1/5)-1)*100)</f>
        <v>6.3757061705500329</v>
      </c>
      <c r="V62" s="701">
        <f>IF(INDEX(Historical!$O$7:$O$1247,MATCH(B62,Historical!$B$7:$B$1278,0))=0,"n/a",((INDEX(Historical!$C$7:$C$1256,MATCH(B62,Historical!$B$7:$B$1278,0))/INDEX(Historical!$O$7:$O$1247,MATCH(B62,Historical!$B$7:$B$1278,0)))^(1/10)-1)*100)</f>
        <v>12.303381525935686</v>
      </c>
      <c r="W62" s="702">
        <f>IF(OR(U62&lt;=0,U62="n/a",V62&lt;=0,V62="n/a"),"n/a",U62/V62)</f>
        <v>0.51820762910667795</v>
      </c>
      <c r="X62" s="703">
        <f>IF(OR(AJ62&lt;=0,AJ62="n/a",U62&lt;=0,U62="n/a"),"n/a",U62/AJ62)</f>
        <v>1.0120168524682591</v>
      </c>
      <c r="Y62" s="876"/>
      <c r="Z62" s="651">
        <f>IF(OR(AC62&lt;0.01,AC62="n/a"),"n/a",M62/AC62*100)</f>
        <v>52.307692307692314</v>
      </c>
      <c r="AA62" s="887">
        <f>IF(OR(AC62&lt;0.01,AC62="n/a"),"n/a",I62/AC62)</f>
        <v>29.916239316239317</v>
      </c>
      <c r="AB62" s="888">
        <v>12</v>
      </c>
      <c r="AC62" s="866">
        <v>11.7</v>
      </c>
      <c r="AD62" s="866">
        <v>4.66</v>
      </c>
      <c r="AE62" s="866">
        <v>1.61</v>
      </c>
      <c r="AF62" s="866">
        <v>8.8000000000000007</v>
      </c>
      <c r="AG62" s="866">
        <v>32.6</v>
      </c>
      <c r="AH62" s="866">
        <v>12.1</v>
      </c>
      <c r="AI62" s="866">
        <v>12.72</v>
      </c>
      <c r="AJ62" s="866">
        <v>6.3</v>
      </c>
      <c r="AK62" s="866">
        <v>6.419999999999999</v>
      </c>
      <c r="AL62" s="879">
        <v>18800</v>
      </c>
      <c r="AM62" s="873">
        <v>0.3</v>
      </c>
      <c r="AN62" s="866">
        <v>1.1299999999999999</v>
      </c>
      <c r="AO62" s="740">
        <f>IF(U62="n/a","n/a",IF(AA62&lt;0,"n/a",IF(AA62="n/a","n/a",J62+U62-AA62)))</f>
        <v>-21.792061629775908</v>
      </c>
      <c r="AP62" s="741">
        <f>IF(U62="n/a","n/a",J62+U62)</f>
        <v>8.1241776864634101</v>
      </c>
      <c r="AQ62" s="889">
        <f>IF(OR(AC62&lt;0.01,AF62="n/a"),"n/a",(I62/SQRT(22.5*AC62*(I62/AF62))-1)*100)</f>
        <v>242.06101209053728</v>
      </c>
      <c r="AR62" s="651">
        <f>INDEX(Historical!$C$7:$C$1256,MATCH(B62,Historical!$B$7:$B$1278,0))*IF(AH62="n/a",1.03,IF(AH62&lt;0,1.01,IF(AH62&gt;10,1.1,(1+AH62/100))))</f>
        <v>6.2480000000000002</v>
      </c>
      <c r="AS62" s="887">
        <f>IF($AI62="n/a",1.03*AR62,IF($AI62&lt;0,1.01*AR62,IF($AI62&gt;10,1.1*AR62,(1+$AI62/100)*AR62)))</f>
        <v>6.8728000000000007</v>
      </c>
      <c r="AT62" s="887">
        <f>IF($AK62="n/a",1.03*AS62,IF($AK62&lt;0,1.01*AS62,IF($AK62&gt;10,1.1*AS62,(1+$AK62/100)*AS62)))</f>
        <v>7.3140337600000009</v>
      </c>
      <c r="AU62" s="887">
        <f>IF($AK62="n/a",1.03*AT62,IF($AK62&lt;0,1.01*AT62,IF($AK62&gt;10,1.1*AT62,(1+$AK62/100)*AT62)))</f>
        <v>7.7835947273920016</v>
      </c>
      <c r="AV62" s="887">
        <f>IF($AK62="n/a",1.03*AU62,IF($AK62&lt;0,1.01*AU62,IF($AK62&gt;10,1.1*AU62,(1+$AK62/100)*AU62)))</f>
        <v>8.2833015088905686</v>
      </c>
      <c r="AW62" s="651">
        <f>SUM(AR62:AV62)</f>
        <v>36.50172999628257</v>
      </c>
      <c r="AX62" s="748">
        <f>AW62/I62*100</f>
        <v>10.428469800663555</v>
      </c>
      <c r="AY62" s="935">
        <v>1.1000000000000001</v>
      </c>
      <c r="AZ62" s="873">
        <v>74.48</v>
      </c>
      <c r="BA62" s="873">
        <v>-10.83</v>
      </c>
      <c r="BB62" s="873">
        <v>-3.26</v>
      </c>
      <c r="BC62" s="873">
        <v>11.15</v>
      </c>
      <c r="BE62" s="624">
        <v>1972</v>
      </c>
      <c r="BF62" s="899">
        <f>IF(BE62&gt;2008,0,IF(BE62&gt;2001,1,IF(BE62&gt;1990,2,IF(BE62&gt;1980,3,IF(BE62&gt;1973,4,IF(BE62&gt;1970,5,IF(BE62&gt;1960,6,IF(BE62&gt;1958,7,IF(BE62&gt;1953,8,9)))))))))</f>
        <v>5</v>
      </c>
      <c r="BG62" s="883">
        <v>9.3000000000000007</v>
      </c>
    </row>
    <row r="63" spans="1:59" ht="11.25" customHeight="1" x14ac:dyDescent="0.2">
      <c r="A63" s="864" t="s">
        <v>253</v>
      </c>
      <c r="B63" s="876" t="s">
        <v>254</v>
      </c>
      <c r="C63" s="933" t="s">
        <v>128</v>
      </c>
      <c r="D63" s="933" t="s">
        <v>4330</v>
      </c>
      <c r="E63" s="733">
        <v>53</v>
      </c>
      <c r="F63" s="1182">
        <v>18</v>
      </c>
      <c r="G63" s="1182" t="s">
        <v>37</v>
      </c>
      <c r="H63" s="1182" t="s">
        <v>37</v>
      </c>
      <c r="I63" s="866">
        <v>48.69</v>
      </c>
      <c r="J63" s="651">
        <f>(M63/I63)*100</f>
        <v>1.9100431300061615</v>
      </c>
      <c r="K63" s="878">
        <v>0.23250000000000001</v>
      </c>
      <c r="L63" s="888">
        <v>4</v>
      </c>
      <c r="M63" s="642">
        <f>K63*L63</f>
        <v>0.93</v>
      </c>
      <c r="N63" s="871" t="s">
        <v>107</v>
      </c>
      <c r="O63" s="734">
        <v>0.21</v>
      </c>
      <c r="P63" s="862">
        <v>43839</v>
      </c>
      <c r="Q63" s="862">
        <v>43879</v>
      </c>
      <c r="R63" s="642">
        <f>(K63-O63)/O63*100</f>
        <v>10.714285714285724</v>
      </c>
      <c r="S63" s="701">
        <f>IF(INDEX(Historical!$D$7:$D$1254,MATCH(B63,Historical!$B$7:$B$1278,0))=0,"n/a",(INDEX(Historical!$C$7:$C$1256,MATCH(B63,Historical!$B$7:$B$1278,0))/INDEX(Historical!$D$7:$D$1254,MATCH(B63,Historical!$B$7:$B$1278,0))-1)*100)</f>
        <v>11.999999999999989</v>
      </c>
      <c r="T63" s="701">
        <f>IF(INDEX(Historical!$F$7:$F$1247,MATCH(B63,Historical!$B$7:$B$1278,0))=0,"n/a",((INDEX(Historical!$C$7:$C$1256,MATCH(B63,Historical!$B$7:$B$1278,0))/INDEX(Historical!$F$7:$F$1247,MATCH(B63,Historical!$B$7:$B$1278,0)))^(1/3)-1)*100)</f>
        <v>13.140240479934251</v>
      </c>
      <c r="U63" s="701">
        <f>IF(INDEX(Historical!$H$7:$H$1247,MATCH(B63,Historical!$B$7:$B$1278,0))=0,"n/a",((INDEX(Historical!$C$7:$C$1256,MATCH(B63,Historical!$B$7:$B$1278,0))/INDEX(Historical!$H$7:$H$1247,MATCH(B63,Historical!$B$7:$B$1278,0)))^(1/5)-1)*100)</f>
        <v>15.996225865400127</v>
      </c>
      <c r="V63" s="701">
        <f>IF(INDEX(Historical!$O$7:$O$1247,MATCH(B63,Historical!$B$7:$B$1278,0))=0,"n/a",((INDEX(Historical!$C$7:$C$1256,MATCH(B63,Historical!$B$7:$B$1278,0))/INDEX(Historical!$O$7:$O$1247,MATCH(B63,Historical!$B$7:$B$1278,0)))^(1/10)-1)*100)</f>
        <v>16.025264865483567</v>
      </c>
      <c r="W63" s="702">
        <f>IF(OR(U63&lt;=0,U63="n/a",V63&lt;=0,V63="n/a"),"n/a",U63/V63)</f>
        <v>0.99818792386102861</v>
      </c>
      <c r="X63" s="703">
        <f>IF(OR(AJ63&lt;=0,AJ63="n/a",U63&lt;=0,U63="n/a"),"n/a",U63/AJ63)</f>
        <v>1.5996225865400127</v>
      </c>
      <c r="Y63" s="661"/>
      <c r="Z63" s="651">
        <f>IF(OR(AC63&lt;0.01,AC63="n/a"),"n/a",M63/AC63*100)</f>
        <v>54.705882352941181</v>
      </c>
      <c r="AA63" s="887">
        <f>IF(OR(AC63&lt;0.01,AC63="n/a"),"n/a",I63/AC63)</f>
        <v>28.641176470588235</v>
      </c>
      <c r="AB63" s="888">
        <v>10</v>
      </c>
      <c r="AC63" s="866">
        <v>1.7</v>
      </c>
      <c r="AD63" s="866">
        <v>28.57</v>
      </c>
      <c r="AE63" s="866">
        <v>2.7</v>
      </c>
      <c r="AF63" s="866">
        <v>4.1900000000000004</v>
      </c>
      <c r="AG63" s="866">
        <v>15.2</v>
      </c>
      <c r="AH63" s="866">
        <v>4</v>
      </c>
      <c r="AI63" s="866">
        <v>8.67</v>
      </c>
      <c r="AJ63" s="866">
        <v>10</v>
      </c>
      <c r="AK63" s="866">
        <v>1</v>
      </c>
      <c r="AL63" s="879">
        <v>26130</v>
      </c>
      <c r="AM63" s="873">
        <v>0.2</v>
      </c>
      <c r="AN63" s="866">
        <v>0.21</v>
      </c>
      <c r="AO63" s="740">
        <f>IF(U63="n/a","n/a",IF(AA63&lt;0,"n/a",IF(AA63="n/a","n/a",J63+U63-AA63)))</f>
        <v>-10.734907475181945</v>
      </c>
      <c r="AP63" s="741">
        <f>IF(U63="n/a","n/a",J63+U63)</f>
        <v>17.90626899540629</v>
      </c>
      <c r="AQ63" s="889">
        <f>IF(OR(AC63&lt;0.01,AF63="n/a"),"n/a",(I63/SQRT(22.5*AC63*(I63/AF63))-1)*100)</f>
        <v>130.94639051978635</v>
      </c>
      <c r="AR63" s="651">
        <f>INDEX(Historical!$C$7:$C$1256,MATCH(B63,Historical!$B$7:$B$1278,0))*IF(AH63="n/a",1.03,IF(AH63&lt;0,1.01,IF(AH63&gt;10,1.1,(1+AH63/100))))</f>
        <v>0.87360000000000004</v>
      </c>
      <c r="AS63" s="887">
        <f>IF($AI63="n/a",1.03*AR63,IF($AI63&lt;0,1.01*AR63,IF($AI63&gt;10,1.1*AR63,(1+$AI63/100)*AR63)))</f>
        <v>0.94934112000000004</v>
      </c>
      <c r="AT63" s="887">
        <f>IF($AK63="n/a",1.03*AS63,IF($AK63&lt;0,1.01*AS63,IF($AK63&gt;10,1.1*AS63,(1+$AK63/100)*AS63)))</f>
        <v>0.95883453120000006</v>
      </c>
      <c r="AU63" s="887">
        <f>IF($AK63="n/a",1.03*AT63,IF($AK63&lt;0,1.01*AT63,IF($AK63&gt;10,1.1*AT63,(1+$AK63/100)*AT63)))</f>
        <v>0.9684228765120001</v>
      </c>
      <c r="AV63" s="887">
        <f>IF($AK63="n/a",1.03*AU63,IF($AK63&lt;0,1.01*AU63,IF($AK63&gt;10,1.1*AU63,(1+$AK63/100)*AU63)))</f>
        <v>0.97810710527712008</v>
      </c>
      <c r="AW63" s="651">
        <f>SUM(AR63:AV63)</f>
        <v>4.7283056329891204</v>
      </c>
      <c r="AX63" s="748">
        <f>AW63/I63*100</f>
        <v>9.7110405278067784</v>
      </c>
      <c r="AY63" s="935">
        <v>-0.06</v>
      </c>
      <c r="AZ63" s="873">
        <v>24.81</v>
      </c>
      <c r="BA63" s="873">
        <v>-8.08</v>
      </c>
      <c r="BB63" s="873">
        <v>-2.2999999999999998</v>
      </c>
      <c r="BC63" s="873">
        <v>1.1199999999999999</v>
      </c>
      <c r="BE63" s="624">
        <v>1967</v>
      </c>
      <c r="BF63" s="899">
        <f>IF(BE63&gt;2008,0,IF(BE63&gt;2001,1,IF(BE63&gt;1990,2,IF(BE63&gt;1980,3,IF(BE63&gt;1973,4,IF(BE63&gt;1970,5,IF(BE63&gt;1960,6,IF(BE63&gt;1958,7,IF(BE63&gt;1953,8,9)))))))))</f>
        <v>6</v>
      </c>
      <c r="BG63" s="883">
        <v>10.8</v>
      </c>
    </row>
    <row r="64" spans="1:59" ht="11.25" customHeight="1" x14ac:dyDescent="0.2">
      <c r="A64" s="864" t="s">
        <v>628</v>
      </c>
      <c r="B64" s="876" t="s">
        <v>629</v>
      </c>
      <c r="C64" s="933" t="s">
        <v>4196</v>
      </c>
      <c r="D64" s="933" t="s">
        <v>4328</v>
      </c>
      <c r="E64" s="733">
        <v>25</v>
      </c>
      <c r="F64" s="1182">
        <v>136</v>
      </c>
      <c r="G64" s="1182" t="s">
        <v>115</v>
      </c>
      <c r="H64" s="1182" t="s">
        <v>115</v>
      </c>
      <c r="I64" s="866">
        <v>111.66</v>
      </c>
      <c r="J64" s="651">
        <f>(M64/I64)*100</f>
        <v>5.8391545763926205</v>
      </c>
      <c r="K64" s="885">
        <v>1.63</v>
      </c>
      <c r="L64" s="888">
        <v>4</v>
      </c>
      <c r="M64" s="642">
        <f>K64*L64</f>
        <v>6.52</v>
      </c>
      <c r="N64" s="871" t="s">
        <v>226</v>
      </c>
      <c r="O64" s="735">
        <v>1.62</v>
      </c>
      <c r="P64" s="862">
        <v>43958</v>
      </c>
      <c r="Q64" s="862">
        <v>43992</v>
      </c>
      <c r="R64" s="642">
        <f>(K64-O64)/O64*100</f>
        <v>0.6172839506172707</v>
      </c>
      <c r="S64" s="701">
        <f>IF(INDEX(Historical!$D$7:$D$1254,MATCH(B64,Historical!$B$7:$B$1278,0))=0,"n/a",(INDEX(Historical!$C$7:$C$1256,MATCH(B64,Historical!$B$7:$B$1278,0))/INDEX(Historical!$D$7:$D$1254,MATCH(B64,Historical!$B$7:$B$1278,0))-1)*100)</f>
        <v>3.5426731078904927</v>
      </c>
      <c r="T64" s="701">
        <f>IF(INDEX(Historical!$F$7:$F$1247,MATCH(B64,Historical!$B$7:$B$1278,0))=0,"n/a",((INDEX(Historical!$C$7:$C$1256,MATCH(B64,Historical!$B$7:$B$1278,0))/INDEX(Historical!$F$7:$F$1247,MATCH(B64,Historical!$B$7:$B$1278,0)))^(1/3)-1)*100)</f>
        <v>5.3455256425956499</v>
      </c>
      <c r="U64" s="701">
        <f>IF(INDEX(Historical!$H$7:$H$1247,MATCH(B64,Historical!$B$7:$B$1278,0))=0,"n/a",((INDEX(Historical!$C$7:$C$1256,MATCH(B64,Historical!$B$7:$B$1278,0))/INDEX(Historical!$H$7:$H$1247,MATCH(B64,Historical!$B$7:$B$1278,0)))^(1/5)-1)*100)</f>
        <v>8.6336592202783677</v>
      </c>
      <c r="V64" s="701">
        <f>IF(INDEX(Historical!$O$7:$O$1247,MATCH(B64,Historical!$B$7:$B$1278,0))=0,"n/a",((INDEX(Historical!$C$7:$C$1256,MATCH(B64,Historical!$B$7:$B$1278,0))/INDEX(Historical!$O$7:$O$1247,MATCH(B64,Historical!$B$7:$B$1278,0)))^(1/10)-1)*100)</f>
        <v>11.577660546940137</v>
      </c>
      <c r="W64" s="702">
        <f>IF(OR(U64&lt;=0,U64="n/a",V64&lt;=0,V64="n/a"),"n/a",U64/V64)</f>
        <v>0.74571708034402162</v>
      </c>
      <c r="X64" s="703" t="str">
        <f>IF(OR(AJ64&lt;=0,AJ64="n/a",U64&lt;=0,U64="n/a"),"n/a",U64/AJ64)</f>
        <v>n/a</v>
      </c>
      <c r="Y64" s="876"/>
      <c r="Z64" s="651">
        <f>IF(OR(AC64&lt;0.01,AC64="n/a"),"n/a",M64/AC64*100)</f>
        <v>72.767857142857125</v>
      </c>
      <c r="AA64" s="887">
        <f>IF(OR(AC64&lt;0.01,AC64="n/a"),"n/a",I64/AC64)</f>
        <v>12.462053571428569</v>
      </c>
      <c r="AB64" s="888">
        <v>12</v>
      </c>
      <c r="AC64" s="866">
        <v>8.9600000000000009</v>
      </c>
      <c r="AD64" s="866" t="s">
        <v>136</v>
      </c>
      <c r="AE64" s="866">
        <v>1.32</v>
      </c>
      <c r="AF64" s="866">
        <v>4.83</v>
      </c>
      <c r="AG64" s="868">
        <v>45.4</v>
      </c>
      <c r="AH64" s="866">
        <v>-8.6</v>
      </c>
      <c r="AI64" s="866">
        <v>38.690000000000005</v>
      </c>
      <c r="AJ64" s="866">
        <v>-7.1999999999999993</v>
      </c>
      <c r="AK64" s="866">
        <v>-1.0900000000000001</v>
      </c>
      <c r="AL64" s="879">
        <v>99240</v>
      </c>
      <c r="AM64" s="873">
        <v>0.1</v>
      </c>
      <c r="AN64" s="866">
        <v>3.15</v>
      </c>
      <c r="AO64" s="740">
        <f>IF(U64="n/a","n/a",IF(AA64&lt;0,"n/a",IF(AA64="n/a","n/a",J64+U64-AA64)))</f>
        <v>2.0107602252424179</v>
      </c>
      <c r="AP64" s="741">
        <f>IF(U64="n/a","n/a",J64+U64)</f>
        <v>14.472813796670987</v>
      </c>
      <c r="AQ64" s="889">
        <f>IF(OR(AC64&lt;0.01,AF64="n/a"),"n/a",(I64/SQRT(22.5*AC64*(I64/AF64))-1)*100)</f>
        <v>63.56000427977493</v>
      </c>
      <c r="AR64" s="651">
        <f>INDEX(Historical!$C$7:$C$1256,MATCH(B64,Historical!$B$7:$B$1278,0))*IF(AH64="n/a",1.03,IF(AH64&lt;0,1.01,IF(AH64&gt;10,1.1,(1+AH64/100))))</f>
        <v>6.4943</v>
      </c>
      <c r="AS64" s="887">
        <f>IF($AI64="n/a",1.03*AR64,IF($AI64&lt;0,1.01*AR64,IF($AI64&gt;10,1.1*AR64,(1+$AI64/100)*AR64)))</f>
        <v>7.1437300000000006</v>
      </c>
      <c r="AT64" s="887">
        <f>IF($AK64="n/a",1.03*AS64,IF($AK64&lt;0,1.01*AS64,IF($AK64&gt;10,1.1*AS64,(1+$AK64/100)*AS64)))</f>
        <v>7.2151673000000009</v>
      </c>
      <c r="AU64" s="887">
        <f>IF($AK64="n/a",1.03*AT64,IF($AK64&lt;0,1.01*AT64,IF($AK64&gt;10,1.1*AT64,(1+$AK64/100)*AT64)))</f>
        <v>7.2873189730000014</v>
      </c>
      <c r="AV64" s="887">
        <f>IF($AK64="n/a",1.03*AU64,IF($AK64&lt;0,1.01*AU64,IF($AK64&gt;10,1.1*AU64,(1+$AK64/100)*AU64)))</f>
        <v>7.3601921627300015</v>
      </c>
      <c r="AW64" s="651">
        <f>SUM(AR64:AV64)</f>
        <v>35.500708435730004</v>
      </c>
      <c r="AX64" s="748">
        <f>AW64/I64*100</f>
        <v>31.793577320195244</v>
      </c>
      <c r="AY64" s="935">
        <v>1.23</v>
      </c>
      <c r="AZ64" s="873">
        <v>23.3</v>
      </c>
      <c r="BA64" s="873">
        <v>-29.659999999999997</v>
      </c>
      <c r="BB64" s="873">
        <v>-8.19</v>
      </c>
      <c r="BC64" s="873">
        <v>-10.34</v>
      </c>
      <c r="BE64" s="624">
        <v>1996</v>
      </c>
      <c r="BF64" s="899">
        <f>IF(BE64&gt;2008,0,IF(BE64&gt;2001,1,IF(BE64&gt;1990,2,IF(BE64&gt;1980,3,IF(BE64&gt;1973,4,IF(BE64&gt;1970,5,IF(BE64&gt;1960,6,IF(BE64&gt;1958,7,IF(BE64&gt;1953,8,9)))))))))</f>
        <v>2</v>
      </c>
      <c r="BG64" s="883">
        <v>5.8999999999999995</v>
      </c>
    </row>
    <row r="65" spans="1:59" ht="11.25" customHeight="1" x14ac:dyDescent="0.2">
      <c r="A65" s="864" t="s">
        <v>255</v>
      </c>
      <c r="B65" s="876" t="s">
        <v>256</v>
      </c>
      <c r="C65" s="933" t="s">
        <v>112</v>
      </c>
      <c r="D65" s="933" t="s">
        <v>211</v>
      </c>
      <c r="E65" s="733">
        <v>46</v>
      </c>
      <c r="F65" s="1182">
        <v>51</v>
      </c>
      <c r="G65" s="1182" t="s">
        <v>37</v>
      </c>
      <c r="H65" s="1182" t="s">
        <v>37</v>
      </c>
      <c r="I65" s="866">
        <v>195.88</v>
      </c>
      <c r="J65" s="651">
        <f>(M65/I65)*100</f>
        <v>2.3279558913620586</v>
      </c>
      <c r="K65" s="878">
        <v>1.1399999999999999</v>
      </c>
      <c r="L65" s="888">
        <v>4</v>
      </c>
      <c r="M65" s="642">
        <f>K65*L65</f>
        <v>4.5599999999999996</v>
      </c>
      <c r="N65" s="871" t="s">
        <v>127</v>
      </c>
      <c r="O65" s="734">
        <v>1.07</v>
      </c>
      <c r="P65" s="862">
        <v>44103</v>
      </c>
      <c r="Q65" s="862">
        <v>44118</v>
      </c>
      <c r="R65" s="642">
        <f>(K65-O65)/O65*100</f>
        <v>6.5420560747663394</v>
      </c>
      <c r="S65" s="701">
        <f>IF(INDEX(Historical!$D$7:$D$1254,MATCH(B65,Historical!$B$7:$B$1278,0))=0,"n/a",(INDEX(Historical!$C$7:$C$1256,MATCH(B65,Historical!$B$7:$B$1278,0))/INDEX(Historical!$D$7:$D$1254,MATCH(B65,Historical!$B$7:$B$1278,0))-1)*100)</f>
        <v>21.856287425149713</v>
      </c>
      <c r="T65" s="701">
        <f>IF(INDEX(Historical!$F$7:$F$1247,MATCH(B65,Historical!$B$7:$B$1278,0))=0,"n/a",((INDEX(Historical!$C$7:$C$1256,MATCH(B65,Historical!$B$7:$B$1278,0))/INDEX(Historical!$F$7:$F$1247,MATCH(B65,Historical!$B$7:$B$1278,0)))^(1/3)-1)*100)</f>
        <v>20.954544713721202</v>
      </c>
      <c r="U65" s="701">
        <f>IF(INDEX(Historical!$H$7:$H$1247,MATCH(B65,Historical!$B$7:$B$1278,0))=0,"n/a",((INDEX(Historical!$C$7:$C$1256,MATCH(B65,Historical!$B$7:$B$1278,0))/INDEX(Historical!$H$7:$H$1247,MATCH(B65,Historical!$B$7:$B$1278,0)))^(1/5)-1)*100)</f>
        <v>18.456745225824921</v>
      </c>
      <c r="V65" s="701">
        <f>IF(INDEX(Historical!$O$7:$O$1247,MATCH(B65,Historical!$B$7:$B$1278,0))=0,"n/a",((INDEX(Historical!$C$7:$C$1256,MATCH(B65,Historical!$B$7:$B$1278,0))/INDEX(Historical!$O$7:$O$1247,MATCH(B65,Historical!$B$7:$B$1278,0)))^(1/10)-1)*100)</f>
        <v>12.620453650645791</v>
      </c>
      <c r="W65" s="702">
        <f>IF(OR(U65&lt;=0,U65="n/a",V65&lt;=0,V65="n/a"),"n/a",U65/V65)</f>
        <v>1.4624470511708179</v>
      </c>
      <c r="X65" s="703">
        <f>IF(OR(AJ65&lt;=0,AJ65="n/a",U65&lt;=0,U65="n/a"),"n/a",U65/AJ65)</f>
        <v>1.741202379794804</v>
      </c>
      <c r="Y65" s="659"/>
      <c r="Z65" s="651">
        <f>IF(OR(AC65&lt;0.01,AC65="n/a"),"n/a",M65/AC65*100)</f>
        <v>67.058823529411754</v>
      </c>
      <c r="AA65" s="887">
        <f>IF(OR(AC65&lt;0.01,AC65="n/a"),"n/a",I65/AC65)</f>
        <v>28.805882352941175</v>
      </c>
      <c r="AB65" s="888">
        <v>12</v>
      </c>
      <c r="AC65" s="866">
        <v>6.8</v>
      </c>
      <c r="AD65" s="866">
        <v>42.74</v>
      </c>
      <c r="AE65" s="866">
        <v>4.74</v>
      </c>
      <c r="AF65" s="866">
        <v>26.26</v>
      </c>
      <c r="AG65" s="866">
        <v>93.7</v>
      </c>
      <c r="AH65" s="866">
        <v>1.7999999999999998</v>
      </c>
      <c r="AI65" s="866">
        <v>21.560000000000002</v>
      </c>
      <c r="AJ65" s="866">
        <v>10.6</v>
      </c>
      <c r="AK65" s="866">
        <v>0.67</v>
      </c>
      <c r="AL65" s="879">
        <v>60440</v>
      </c>
      <c r="AM65" s="873">
        <v>0.2</v>
      </c>
      <c r="AN65" s="866">
        <v>3.3</v>
      </c>
      <c r="AO65" s="740">
        <f>IF(U65="n/a","n/a",IF(AA65&lt;0,"n/a",IF(AA65="n/a","n/a",J65+U65-AA65)))</f>
        <v>-8.0211812357541952</v>
      </c>
      <c r="AP65" s="741">
        <f>IF(U65="n/a","n/a",J65+U65)</f>
        <v>20.78470111718698</v>
      </c>
      <c r="AQ65" s="889">
        <f>IF(OR(AC65&lt;0.01,AF65="n/a"),"n/a",(I65/SQRT(22.5*AC65*(I65/AF65))-1)*100)</f>
        <v>479.82467487575178</v>
      </c>
      <c r="AR65" s="651">
        <f>INDEX(Historical!$C$7:$C$1256,MATCH(B65,Historical!$B$7:$B$1278,0))*IF(AH65="n/a",1.03,IF(AH65&lt;0,1.01,IF(AH65&gt;10,1.1,(1+AH65/100))))</f>
        <v>4.1432600000000006</v>
      </c>
      <c r="AS65" s="887">
        <f>IF($AI65="n/a",1.03*AR65,IF($AI65&lt;0,1.01*AR65,IF($AI65&gt;10,1.1*AR65,(1+$AI65/100)*AR65)))</f>
        <v>4.5575860000000015</v>
      </c>
      <c r="AT65" s="887">
        <f>IF($AK65="n/a",1.03*AS65,IF($AK65&lt;0,1.01*AS65,IF($AK65&gt;10,1.1*AS65,(1+$AK65/100)*AS65)))</f>
        <v>4.588121826200001</v>
      </c>
      <c r="AU65" s="887">
        <f>IF($AK65="n/a",1.03*AT65,IF($AK65&lt;0,1.01*AT65,IF($AK65&gt;10,1.1*AT65,(1+$AK65/100)*AT65)))</f>
        <v>4.618862242435541</v>
      </c>
      <c r="AV65" s="887">
        <f>IF($AK65="n/a",1.03*AU65,IF($AK65&lt;0,1.01*AU65,IF($AK65&gt;10,1.1*AU65,(1+$AK65/100)*AU65)))</f>
        <v>4.6498086194598587</v>
      </c>
      <c r="AW65" s="651">
        <f>SUM(AR65:AV65)</f>
        <v>22.557638688095402</v>
      </c>
      <c r="AX65" s="748">
        <f>AW65/I65*100</f>
        <v>11.51604997350184</v>
      </c>
      <c r="AY65" s="935">
        <v>1.1499999999999999</v>
      </c>
      <c r="AZ65" s="873">
        <v>68.95</v>
      </c>
      <c r="BA65" s="873">
        <v>-5.86</v>
      </c>
      <c r="BB65" s="873">
        <v>-0.9900000000000001</v>
      </c>
      <c r="BC65" s="873">
        <v>10.67</v>
      </c>
      <c r="BE65" s="624">
        <v>1975</v>
      </c>
      <c r="BF65" s="899">
        <f>IF(BE65&gt;2008,0,IF(BE65&gt;2001,1,IF(BE65&gt;1990,2,IF(BE65&gt;1980,3,IF(BE65&gt;1973,4,IF(BE65&gt;1970,5,IF(BE65&gt;1960,6,IF(BE65&gt;1958,7,IF(BE65&gt;1953,8,9)))))))))</f>
        <v>4</v>
      </c>
      <c r="BG65" s="883">
        <v>17</v>
      </c>
    </row>
    <row r="66" spans="1:59" ht="11.25" customHeight="1" x14ac:dyDescent="0.2">
      <c r="A66" s="872" t="s">
        <v>257</v>
      </c>
      <c r="B66" s="876" t="s">
        <v>258</v>
      </c>
      <c r="C66" s="933" t="s">
        <v>4196</v>
      </c>
      <c r="D66" s="933" t="s">
        <v>4328</v>
      </c>
      <c r="E66" s="733">
        <v>30</v>
      </c>
      <c r="F66" s="1182">
        <v>92</v>
      </c>
      <c r="G66" s="1182" t="s">
        <v>37</v>
      </c>
      <c r="H66" s="1182" t="s">
        <v>106</v>
      </c>
      <c r="I66" s="866">
        <v>148.25</v>
      </c>
      <c r="J66" s="651">
        <f>(M66/I66)*100</f>
        <v>1.160202360876897</v>
      </c>
      <c r="K66" s="885">
        <v>0.43</v>
      </c>
      <c r="L66" s="888">
        <v>4</v>
      </c>
      <c r="M66" s="642">
        <f>K66*L66</f>
        <v>1.72</v>
      </c>
      <c r="N66" s="871" t="s">
        <v>591</v>
      </c>
      <c r="O66" s="735">
        <v>0.4</v>
      </c>
      <c r="P66" s="862">
        <v>43889</v>
      </c>
      <c r="Q66" s="862">
        <v>43909</v>
      </c>
      <c r="R66" s="642">
        <f>(K66-O66)/O66*100</f>
        <v>7.4999999999999929</v>
      </c>
      <c r="S66" s="701">
        <f>IF(INDEX(Historical!$D$7:$D$1254,MATCH(B66,Historical!$B$7:$B$1278,0))=0,"n/a",(INDEX(Historical!$C$7:$C$1256,MATCH(B66,Historical!$B$7:$B$1278,0))/INDEX(Historical!$D$7:$D$1254,MATCH(B66,Historical!$B$7:$B$1278,0))-1)*100)</f>
        <v>8.1081081081081141</v>
      </c>
      <c r="T66" s="701">
        <f>IF(INDEX(Historical!$F$7:$F$1247,MATCH(B66,Historical!$B$7:$B$1278,0))=0,"n/a",((INDEX(Historical!$C$7:$C$1256,MATCH(B66,Historical!$B$7:$B$1278,0))/INDEX(Historical!$F$7:$F$1247,MATCH(B66,Historical!$B$7:$B$1278,0)))^(1/3)-1)*100)</f>
        <v>12.624788044360603</v>
      </c>
      <c r="U66" s="701">
        <f>IF(INDEX(Historical!$H$7:$H$1247,MATCH(B66,Historical!$B$7:$B$1278,0))=0,"n/a",((INDEX(Historical!$C$7:$C$1256,MATCH(B66,Historical!$B$7:$B$1278,0))/INDEX(Historical!$H$7:$H$1247,MATCH(B66,Historical!$B$7:$B$1278,0)))^(1/5)-1)*100)</f>
        <v>12.700920209792542</v>
      </c>
      <c r="V66" s="701">
        <f>IF(INDEX(Historical!$O$7:$O$1247,MATCH(B66,Historical!$B$7:$B$1278,0))=0,"n/a",((INDEX(Historical!$C$7:$C$1256,MATCH(B66,Historical!$B$7:$B$1278,0))/INDEX(Historical!$O$7:$O$1247,MATCH(B66,Historical!$B$7:$B$1278,0)))^(1/10)-1)*100)</f>
        <v>16.751940226096163</v>
      </c>
      <c r="W66" s="702">
        <f>IF(OR(U66&lt;=0,U66="n/a",V66&lt;=0,V66="n/a"),"n/a",U66/V66)</f>
        <v>0.7581760702564504</v>
      </c>
      <c r="X66" s="703">
        <f>IF(OR(AJ66&lt;=0,AJ66="n/a",U66&lt;=0,U66="n/a"),"n/a",U66/AJ66)</f>
        <v>1.5302313505774146</v>
      </c>
      <c r="Y66" s="877" t="s">
        <v>152</v>
      </c>
      <c r="Z66" s="651">
        <f>IF(OR(AC66&lt;0.01,AC66="n/a"),"n/a",M66/AC66*100)</f>
        <v>44.559585492227981</v>
      </c>
      <c r="AA66" s="887">
        <f>IF(OR(AC66&lt;0.01,AC66="n/a"),"n/a",I66/AC66)</f>
        <v>38.406735751295336</v>
      </c>
      <c r="AB66" s="888">
        <v>6</v>
      </c>
      <c r="AC66" s="866">
        <v>3.86</v>
      </c>
      <c r="AD66" s="866">
        <v>5.49</v>
      </c>
      <c r="AE66" s="866">
        <v>6.65</v>
      </c>
      <c r="AF66" s="866">
        <v>7.33</v>
      </c>
      <c r="AG66" s="866">
        <v>19.7</v>
      </c>
      <c r="AH66" s="866">
        <v>9.8000000000000007</v>
      </c>
      <c r="AI66" s="866">
        <v>17.64</v>
      </c>
      <c r="AJ66" s="866">
        <v>8.3000000000000007</v>
      </c>
      <c r="AK66" s="866">
        <v>7.0000000000000009</v>
      </c>
      <c r="AL66" s="879">
        <v>11280</v>
      </c>
      <c r="AM66" s="873">
        <v>0.6</v>
      </c>
      <c r="AN66" s="866">
        <v>0</v>
      </c>
      <c r="AO66" s="740">
        <f>IF(U66="n/a","n/a",IF(AA66&lt;0,"n/a",IF(AA66="n/a","n/a",J66+U66-AA66)))</f>
        <v>-24.545613180625899</v>
      </c>
      <c r="AP66" s="741">
        <f>IF(U66="n/a","n/a",J66+U66)</f>
        <v>13.861122570669439</v>
      </c>
      <c r="AQ66" s="889">
        <f>IF(OR(AC66&lt;0.01,AF66="n/a"),"n/a",(I66/SQRT(22.5*AC66*(I66/AF66))-1)*100)</f>
        <v>253.72391811630899</v>
      </c>
      <c r="AR66" s="651">
        <f>INDEX(Historical!$C$7:$C$1256,MATCH(B66,Historical!$B$7:$B$1278,0))*IF(AH66="n/a",1.03,IF(AH66&lt;0,1.01,IF(AH66&gt;10,1.1,(1+AH66/100))))</f>
        <v>1.7568000000000001</v>
      </c>
      <c r="AS66" s="887">
        <f>IF($AI66="n/a",1.03*AR66,IF($AI66&lt;0,1.01*AR66,IF($AI66&gt;10,1.1*AR66,(1+$AI66/100)*AR66)))</f>
        <v>1.9324800000000004</v>
      </c>
      <c r="AT66" s="887">
        <f>IF($AK66="n/a",1.03*AS66,IF($AK66&lt;0,1.01*AS66,IF($AK66&gt;10,1.1*AS66,(1+$AK66/100)*AS66)))</f>
        <v>2.0677536000000005</v>
      </c>
      <c r="AU66" s="887">
        <f>IF($AK66="n/a",1.03*AT66,IF($AK66&lt;0,1.01*AT66,IF($AK66&gt;10,1.1*AT66,(1+$AK66/100)*AT66)))</f>
        <v>2.2124963520000005</v>
      </c>
      <c r="AV66" s="887">
        <f>IF($AK66="n/a",1.03*AU66,IF($AK66&lt;0,1.01*AU66,IF($AK66&gt;10,1.1*AU66,(1+$AK66/100)*AU66)))</f>
        <v>2.3673710966400008</v>
      </c>
      <c r="AW66" s="651">
        <f>SUM(AR66:AV66)</f>
        <v>10.336901048640003</v>
      </c>
      <c r="AX66" s="748">
        <f>AW66/I66*100</f>
        <v>6.9726145353389573</v>
      </c>
      <c r="AY66" s="935">
        <v>0.47</v>
      </c>
      <c r="AZ66" s="873">
        <v>19.900000000000002</v>
      </c>
      <c r="BA66" s="873">
        <v>-26.240000000000002</v>
      </c>
      <c r="BB66" s="873">
        <v>-8.07</v>
      </c>
      <c r="BC66" s="873">
        <v>-11.77</v>
      </c>
      <c r="BE66" s="624">
        <v>1991</v>
      </c>
      <c r="BF66" s="899">
        <f>IF(BE66&gt;2008,0,IF(BE66&gt;2001,1,IF(BE66&gt;1990,2,IF(BE66&gt;1980,3,IF(BE66&gt;1973,4,IF(BE66&gt;1970,5,IF(BE66&gt;1960,6,IF(BE66&gt;1958,7,IF(BE66&gt;1953,8,9)))))))))</f>
        <v>2</v>
      </c>
      <c r="BG66" s="883">
        <v>13.100000000000001</v>
      </c>
    </row>
    <row r="67" spans="1:59" ht="11.25" customHeight="1" x14ac:dyDescent="0.2">
      <c r="A67" s="864" t="s">
        <v>259</v>
      </c>
      <c r="B67" s="876" t="s">
        <v>260</v>
      </c>
      <c r="C67" s="933" t="s">
        <v>153</v>
      </c>
      <c r="D67" s="933" t="s">
        <v>4351</v>
      </c>
      <c r="E67" s="733">
        <v>58</v>
      </c>
      <c r="F67" s="1182">
        <v>11</v>
      </c>
      <c r="G67" s="1182" t="s">
        <v>37</v>
      </c>
      <c r="H67" s="1182" t="s">
        <v>37</v>
      </c>
      <c r="I67" s="866">
        <v>137.11000000000001</v>
      </c>
      <c r="J67" s="651">
        <f>(M67/I67)*100</f>
        <v>2.9465392750346435</v>
      </c>
      <c r="K67" s="878">
        <v>1.01</v>
      </c>
      <c r="L67" s="888">
        <v>4</v>
      </c>
      <c r="M67" s="642">
        <f>K67*L67</f>
        <v>4.04</v>
      </c>
      <c r="N67" s="871" t="s">
        <v>111</v>
      </c>
      <c r="O67" s="734">
        <v>0.95</v>
      </c>
      <c r="P67" s="862">
        <v>43973</v>
      </c>
      <c r="Q67" s="862">
        <v>43991</v>
      </c>
      <c r="R67" s="642">
        <f>(K67-O67)/O67*100</f>
        <v>6.3157894736842159</v>
      </c>
      <c r="S67" s="701">
        <f>IF(INDEX(Historical!$D$7:$D$1254,MATCH(B67,Historical!$B$7:$B$1278,0))=0,"n/a",(INDEX(Historical!$C$7:$C$1256,MATCH(B67,Historical!$B$7:$B$1278,0))/INDEX(Historical!$D$7:$D$1254,MATCH(B67,Historical!$B$7:$B$1278,0))-1)*100)</f>
        <v>5.9322033898305149</v>
      </c>
      <c r="T67" s="701">
        <f>IF(INDEX(Historical!$F$7:$F$1247,MATCH(B67,Historical!$B$7:$B$1278,0))=0,"n/a",((INDEX(Historical!$C$7:$C$1256,MATCH(B67,Historical!$B$7:$B$1278,0))/INDEX(Historical!$F$7:$F$1247,MATCH(B67,Historical!$B$7:$B$1278,0)))^(1/3)-1)*100)</f>
        <v>5.983983294832651</v>
      </c>
      <c r="U67" s="701">
        <f>IF(INDEX(Historical!$H$7:$H$1247,MATCH(B67,Historical!$B$7:$B$1278,0))=0,"n/a",((INDEX(Historical!$C$7:$C$1256,MATCH(B67,Historical!$B$7:$B$1278,0))/INDEX(Historical!$H$7:$H$1247,MATCH(B67,Historical!$B$7:$B$1278,0)))^(1/5)-1)*100)</f>
        <v>6.322318187613063</v>
      </c>
      <c r="V67" s="701">
        <f>IF(INDEX(Historical!$O$7:$O$1247,MATCH(B67,Historical!$B$7:$B$1278,0))=0,"n/a",((INDEX(Historical!$C$7:$C$1256,MATCH(B67,Historical!$B$7:$B$1278,0))/INDEX(Historical!$O$7:$O$1247,MATCH(B67,Historical!$B$7:$B$1278,0)))^(1/10)-1)*100)</f>
        <v>6.867929644412607</v>
      </c>
      <c r="W67" s="702">
        <f>IF(OR(U67&lt;=0,U67="n/a",V67&lt;=0,V67="n/a"),"n/a",U67/V67)</f>
        <v>0.9205566327774739</v>
      </c>
      <c r="X67" s="703" t="str">
        <f>IF(OR(AJ67&lt;=0,AJ67="n/a",U67&lt;=0,U67="n/a"),"n/a",U67/AJ67)</f>
        <v>n/a</v>
      </c>
      <c r="Y67" s="876"/>
      <c r="Z67" s="651">
        <f>IF(OR(AC67&lt;0.01,AC67="n/a"),"n/a",M67/AC67*100)</f>
        <v>64.64</v>
      </c>
      <c r="AA67" s="887">
        <f>IF(OR(AC67&lt;0.01,AC67="n/a"),"n/a",I67/AC67)</f>
        <v>21.937600000000003</v>
      </c>
      <c r="AB67" s="888">
        <v>12</v>
      </c>
      <c r="AC67" s="866">
        <v>6.25</v>
      </c>
      <c r="AD67" s="866">
        <v>5.07</v>
      </c>
      <c r="AE67" s="866">
        <v>4.46</v>
      </c>
      <c r="AF67" s="866">
        <v>5.6</v>
      </c>
      <c r="AG67" s="866">
        <v>24.5</v>
      </c>
      <c r="AH67" s="866">
        <v>0.5</v>
      </c>
      <c r="AI67" s="866">
        <v>12.42</v>
      </c>
      <c r="AJ67" s="866">
        <v>-0.2</v>
      </c>
      <c r="AK67" s="866">
        <v>4.33</v>
      </c>
      <c r="AL67" s="879">
        <v>360590</v>
      </c>
      <c r="AM67" s="873">
        <v>0.08</v>
      </c>
      <c r="AN67" s="866">
        <v>0.59</v>
      </c>
      <c r="AO67" s="740">
        <f>IF(U67="n/a","n/a",IF(AA67&lt;0,"n/a",IF(AA67="n/a","n/a",J67+U67-AA67)))</f>
        <v>-12.668742537352298</v>
      </c>
      <c r="AP67" s="741">
        <f>IF(U67="n/a","n/a",J67+U67)</f>
        <v>9.2688574626477056</v>
      </c>
      <c r="AQ67" s="889">
        <f>IF(OR(AC67&lt;0.01,AF67="n/a"),"n/a",(I67/SQRT(22.5*AC67*(I67/AF67))-1)*100)</f>
        <v>133.6669614834089</v>
      </c>
      <c r="AR67" s="651">
        <f>INDEX(Historical!$C$7:$C$1256,MATCH(B67,Historical!$B$7:$B$1278,0))*IF(AH67="n/a",1.03,IF(AH67&lt;0,1.01,IF(AH67&gt;10,1.1,(1+AH67/100))))</f>
        <v>3.7687499999999998</v>
      </c>
      <c r="AS67" s="887">
        <f>IF($AI67="n/a",1.03*AR67,IF($AI67&lt;0,1.01*AR67,IF($AI67&gt;10,1.1*AR67,(1+$AI67/100)*AR67)))</f>
        <v>4.1456249999999999</v>
      </c>
      <c r="AT67" s="887">
        <f>IF($AK67="n/a",1.03*AS67,IF($AK67&lt;0,1.01*AS67,IF($AK67&gt;10,1.1*AS67,(1+$AK67/100)*AS67)))</f>
        <v>4.3251305624999992</v>
      </c>
      <c r="AU67" s="887">
        <f>IF($AK67="n/a",1.03*AT67,IF($AK67&lt;0,1.01*AT67,IF($AK67&gt;10,1.1*AT67,(1+$AK67/100)*AT67)))</f>
        <v>4.5124087158562487</v>
      </c>
      <c r="AV67" s="887">
        <f>IF($AK67="n/a",1.03*AU67,IF($AK67&lt;0,1.01*AU67,IF($AK67&gt;10,1.1*AU67,(1+$AK67/100)*AU67)))</f>
        <v>4.7077960132528238</v>
      </c>
      <c r="AW67" s="651">
        <f>SUM(AR67:AV67)</f>
        <v>21.459710291609074</v>
      </c>
      <c r="AX67" s="748">
        <f>AW67/I67*100</f>
        <v>15.65145524878497</v>
      </c>
      <c r="AY67" s="935">
        <v>0.66</v>
      </c>
      <c r="AZ67" s="873">
        <v>25.6</v>
      </c>
      <c r="BA67" s="873">
        <v>-12.67</v>
      </c>
      <c r="BB67" s="873">
        <v>-7.23</v>
      </c>
      <c r="BC67" s="873">
        <v>-5.63</v>
      </c>
      <c r="BE67" s="624">
        <v>1963</v>
      </c>
      <c r="BF67" s="899">
        <f>IF(BE67&gt;2008,0,IF(BE67&gt;2001,1,IF(BE67&gt;1990,2,IF(BE67&gt;1980,3,IF(BE67&gt;1973,4,IF(BE67&gt;1970,5,IF(BE67&gt;1960,6,IF(BE67&gt;1958,7,IF(BE67&gt;1953,8,9)))))))))</f>
        <v>6</v>
      </c>
      <c r="BG67" s="883">
        <v>9.5</v>
      </c>
    </row>
    <row r="68" spans="1:59" s="774" customFormat="1" ht="11.25" customHeight="1" x14ac:dyDescent="0.2">
      <c r="A68" s="646" t="s">
        <v>643</v>
      </c>
      <c r="B68" s="782" t="s">
        <v>644</v>
      </c>
      <c r="C68" s="933" t="s">
        <v>4345</v>
      </c>
      <c r="D68" s="933" t="s">
        <v>519</v>
      </c>
      <c r="E68" s="756">
        <v>27</v>
      </c>
      <c r="F68" s="1182">
        <v>115</v>
      </c>
      <c r="G68" s="1181" t="s">
        <v>106</v>
      </c>
      <c r="H68" s="1181" t="s">
        <v>106</v>
      </c>
      <c r="I68" s="767">
        <v>30.96</v>
      </c>
      <c r="J68" s="758">
        <f>(M68/I68)*100</f>
        <v>4.4250645994832043</v>
      </c>
      <c r="K68" s="780">
        <v>0.34250000000000003</v>
      </c>
      <c r="L68" s="760">
        <v>4</v>
      </c>
      <c r="M68" s="761">
        <f>K68*L68</f>
        <v>1.37</v>
      </c>
      <c r="N68" s="762" t="s">
        <v>423</v>
      </c>
      <c r="O68" s="781">
        <v>0.34</v>
      </c>
      <c r="P68" s="764">
        <v>44018</v>
      </c>
      <c r="Q68" s="764">
        <v>44034</v>
      </c>
      <c r="R68" s="761">
        <f>(K68-O68)/O68*100</f>
        <v>0.73529411764705943</v>
      </c>
      <c r="S68" s="701">
        <f>IF(INDEX(Historical!$D$7:$D$1254,MATCH(B68,Historical!$B$7:$B$1278,0))=0,"n/a",(INDEX(Historical!$C$7:$C$1256,MATCH(B68,Historical!$B$7:$B$1278,0))/INDEX(Historical!$D$7:$D$1254,MATCH(B68,Historical!$B$7:$B$1278,0))-1)*100)</f>
        <v>3.0769230769230882</v>
      </c>
      <c r="T68" s="701">
        <f>IF(INDEX(Historical!$F$7:$F$1247,MATCH(B68,Historical!$B$7:$B$1278,0))=0,"n/a",((INDEX(Historical!$C$7:$C$1256,MATCH(B68,Historical!$B$7:$B$1278,0))/INDEX(Historical!$F$7:$F$1247,MATCH(B68,Historical!$B$7:$B$1278,0)))^(1/3)-1)*100)</f>
        <v>3.1767053684250257</v>
      </c>
      <c r="U68" s="701">
        <f>IF(INDEX(Historical!$H$7:$H$1247,MATCH(B68,Historical!$B$7:$B$1278,0))=0,"n/a",((INDEX(Historical!$C$7:$C$1256,MATCH(B68,Historical!$B$7:$B$1278,0))/INDEX(Historical!$H$7:$H$1247,MATCH(B68,Historical!$B$7:$B$1278,0)))^(1/5)-1)*100)</f>
        <v>4.4085846538828521</v>
      </c>
      <c r="V68" s="701">
        <f>IF(INDEX(Historical!$O$7:$O$1247,MATCH(B68,Historical!$B$7:$B$1278,0))=0,"n/a",((INDEX(Historical!$C$7:$C$1256,MATCH(B68,Historical!$B$7:$B$1278,0))/INDEX(Historical!$O$7:$O$1247,MATCH(B68,Historical!$B$7:$B$1278,0)))^(1/10)-1)*100)</f>
        <v>9.5143686643373258</v>
      </c>
      <c r="W68" s="702">
        <f>IF(OR(U68&lt;=0,U68="n/a",V68&lt;=0,V68="n/a"),"n/a",U68/V68)</f>
        <v>0.46336071361282588</v>
      </c>
      <c r="X68" s="703" t="str">
        <f>IF(OR(AJ68&lt;=0,AJ68="n/a",U68&lt;=0,U68="n/a"),"n/a",U68/AJ68)</f>
        <v>n/a</v>
      </c>
      <c r="Y68" s="775" t="s">
        <v>645</v>
      </c>
      <c r="Z68" s="758" t="str">
        <f>IF(OR(AC68&lt;0.01,AC68="n/a"),"n/a",M68/AC68*100)</f>
        <v>n/a</v>
      </c>
      <c r="AA68" s="766" t="str">
        <f>IF(OR(AC68&lt;0.01,AC68="n/a"),"n/a",I68/AC68)</f>
        <v>n/a</v>
      </c>
      <c r="AB68" s="760">
        <v>4</v>
      </c>
      <c r="AC68" s="767">
        <v>-1.1200000000000001</v>
      </c>
      <c r="AD68" s="767" t="s">
        <v>136</v>
      </c>
      <c r="AE68" s="767">
        <v>1.0900000000000001</v>
      </c>
      <c r="AF68" s="767">
        <v>1.78</v>
      </c>
      <c r="AG68" s="767">
        <v>-5.8000000000000007</v>
      </c>
      <c r="AH68" s="767">
        <v>-145.4</v>
      </c>
      <c r="AI68" s="767">
        <v>12.559999999999999</v>
      </c>
      <c r="AJ68" s="767">
        <v>-19.600000000000001</v>
      </c>
      <c r="AK68" s="767">
        <v>2.6</v>
      </c>
      <c r="AL68" s="879">
        <v>2000</v>
      </c>
      <c r="AM68" s="769">
        <v>0.6</v>
      </c>
      <c r="AN68" s="767">
        <v>0.87</v>
      </c>
      <c r="AO68" s="770" t="str">
        <f>IF(U68="n/a","n/a",IF(AA68&lt;0,"n/a",IF(AA68="n/a","n/a",J68+U68-AA68)))</f>
        <v>n/a</v>
      </c>
      <c r="AP68" s="771">
        <f>IF(U68="n/a","n/a",J68+U68)</f>
        <v>8.8336492533660564</v>
      </c>
      <c r="AQ68" s="772" t="str">
        <f>IF(OR(AC68&lt;0.01,AF68="n/a"),"n/a",(I68/SQRT(22.5*AC68*(I68/AF68))-1)*100)</f>
        <v>n/a</v>
      </c>
      <c r="AR68" s="651">
        <f>INDEX(Historical!$C$7:$C$1256,MATCH(B68,Historical!$B$7:$B$1278,0))*IF(AH68="n/a",1.03,IF(AH68&lt;0,1.01,IF(AH68&gt;10,1.1,(1+AH68/100))))</f>
        <v>1.3534000000000002</v>
      </c>
      <c r="AS68" s="766">
        <f>IF($AI68="n/a",1.03*AR68,IF($AI68&lt;0,1.01*AR68,IF($AI68&gt;10,1.1*AR68,(1+$AI68/100)*AR68)))</f>
        <v>1.4887400000000004</v>
      </c>
      <c r="AT68" s="766">
        <f>IF($AK68="n/a",1.03*AS68,IF($AK68&lt;0,1.01*AS68,IF($AK68&gt;10,1.1*AS68,(1+$AK68/100)*AS68)))</f>
        <v>1.5274472400000005</v>
      </c>
      <c r="AU68" s="766">
        <f>IF($AK68="n/a",1.03*AT68,IF($AK68&lt;0,1.01*AT68,IF($AK68&gt;10,1.1*AT68,(1+$AK68/100)*AT68)))</f>
        <v>1.5671608682400007</v>
      </c>
      <c r="AV68" s="766">
        <f>IF($AK68="n/a",1.03*AU68,IF($AK68&lt;0,1.01*AU68,IF($AK68&gt;10,1.1*AU68,(1+$AK68/100)*AU68)))</f>
        <v>1.6079070508142408</v>
      </c>
      <c r="AW68" s="758">
        <f>SUM(AR68:AV68)</f>
        <v>7.5446551590542423</v>
      </c>
      <c r="AX68" s="773">
        <f>AW68/I68*100</f>
        <v>24.36904121141551</v>
      </c>
      <c r="AY68" s="936">
        <v>0.7</v>
      </c>
      <c r="AZ68" s="769">
        <v>3.2</v>
      </c>
      <c r="BA68" s="769">
        <v>-38.14</v>
      </c>
      <c r="BB68" s="769">
        <v>-4.3999999999999995</v>
      </c>
      <c r="BC68" s="769">
        <v>-15.989999999999998</v>
      </c>
      <c r="BD68" s="909"/>
      <c r="BE68" s="624">
        <v>1994</v>
      </c>
      <c r="BF68" s="899">
        <f>IF(BE68&gt;2008,0,IF(BE68&gt;2001,1,IF(BE68&gt;1990,2,IF(BE68&gt;1980,3,IF(BE68&gt;1973,4,IF(BE68&gt;1970,5,IF(BE68&gt;1960,6,IF(BE68&gt;1958,7,IF(BE68&gt;1953,8,9)))))))))</f>
        <v>2</v>
      </c>
      <c r="BG68" s="825">
        <v>-1.9</v>
      </c>
    </row>
    <row r="69" spans="1:59" ht="11.25" customHeight="1" x14ac:dyDescent="0.2">
      <c r="A69" s="864" t="s">
        <v>262</v>
      </c>
      <c r="B69" s="876" t="s">
        <v>263</v>
      </c>
      <c r="C69" s="933" t="s">
        <v>128</v>
      </c>
      <c r="D69" s="933" t="s">
        <v>4356</v>
      </c>
      <c r="E69" s="733">
        <v>48</v>
      </c>
      <c r="F69" s="1182">
        <v>40</v>
      </c>
      <c r="G69" s="1182" t="s">
        <v>115</v>
      </c>
      <c r="H69" s="1182" t="s">
        <v>37</v>
      </c>
      <c r="I69" s="866">
        <v>132.59</v>
      </c>
      <c r="J69" s="651">
        <f>(M69/I69)*100</f>
        <v>3.2279960781356061</v>
      </c>
      <c r="K69" s="878">
        <v>1.07</v>
      </c>
      <c r="L69" s="888">
        <v>4</v>
      </c>
      <c r="M69" s="642">
        <f>K69*L69</f>
        <v>4.28</v>
      </c>
      <c r="N69" s="871" t="s">
        <v>188</v>
      </c>
      <c r="O69" s="734">
        <v>1.03</v>
      </c>
      <c r="P69" s="862">
        <v>43895</v>
      </c>
      <c r="Q69" s="862">
        <v>43922</v>
      </c>
      <c r="R69" s="642">
        <f>(K69-O69)/O69*100</f>
        <v>3.8834951456310711</v>
      </c>
      <c r="S69" s="701">
        <f>IF(INDEX(Historical!$D$7:$D$1254,MATCH(B69,Historical!$B$7:$B$1278,0))=0,"n/a",(INDEX(Historical!$C$7:$C$1256,MATCH(B69,Historical!$B$7:$B$1278,0))/INDEX(Historical!$D$7:$D$1254,MATCH(B69,Historical!$B$7:$B$1278,0))-1)*100)</f>
        <v>3.0226700251889005</v>
      </c>
      <c r="T69" s="701">
        <f>IF(INDEX(Historical!$F$7:$F$1247,MATCH(B69,Historical!$B$7:$B$1278,0))=0,"n/a",((INDEX(Historical!$C$7:$C$1256,MATCH(B69,Historical!$B$7:$B$1278,0))/INDEX(Historical!$F$7:$F$1247,MATCH(B69,Historical!$B$7:$B$1278,0)))^(1/3)-1)*100)</f>
        <v>3.9618441645456137</v>
      </c>
      <c r="U69" s="701">
        <f>IF(INDEX(Historical!$H$7:$H$1247,MATCH(B69,Historical!$B$7:$B$1278,0))=0,"n/a",((INDEX(Historical!$C$7:$C$1256,MATCH(B69,Historical!$B$7:$B$1278,0))/INDEX(Historical!$H$7:$H$1247,MATCH(B69,Historical!$B$7:$B$1278,0)))^(1/5)-1)*100)</f>
        <v>4.6658122225865295</v>
      </c>
      <c r="V69" s="701">
        <f>IF(INDEX(Historical!$O$7:$O$1247,MATCH(B69,Historical!$B$7:$B$1278,0))=0,"n/a",((INDEX(Historical!$C$7:$C$1256,MATCH(B69,Historical!$B$7:$B$1278,0))/INDEX(Historical!$O$7:$O$1247,MATCH(B69,Historical!$B$7:$B$1278,0)))^(1/10)-1)*100)</f>
        <v>6.0123398646766413</v>
      </c>
      <c r="W69" s="702">
        <f>IF(OR(U69&lt;=0,U69="n/a",V69&lt;=0,V69="n/a"),"n/a",U69/V69)</f>
        <v>0.77603933370414491</v>
      </c>
      <c r="X69" s="703">
        <f>IF(OR(AJ69&lt;=0,AJ69="n/a",U69&lt;=0,U69="n/a"),"n/a",U69/AJ69)</f>
        <v>0.47610328801903357</v>
      </c>
      <c r="Y69" s="877"/>
      <c r="Z69" s="651">
        <f>IF(OR(AC69&lt;0.01,AC69="n/a"),"n/a",M69/AC69*100)</f>
        <v>62.209302325581397</v>
      </c>
      <c r="AA69" s="887">
        <f>IF(OR(AC69&lt;0.01,AC69="n/a"),"n/a",I69/AC69)</f>
        <v>19.271802325581397</v>
      </c>
      <c r="AB69" s="888">
        <v>12</v>
      </c>
      <c r="AC69" s="866">
        <v>6.88</v>
      </c>
      <c r="AD69" s="866">
        <v>3.09</v>
      </c>
      <c r="AE69" s="866">
        <v>2.42</v>
      </c>
      <c r="AF69" s="868">
        <v>135.30000000000001</v>
      </c>
      <c r="AG69" s="868" t="s">
        <v>136</v>
      </c>
      <c r="AH69" s="866">
        <v>42.9</v>
      </c>
      <c r="AI69" s="866">
        <v>2.75</v>
      </c>
      <c r="AJ69" s="866">
        <v>9.8000000000000007</v>
      </c>
      <c r="AK69" s="866">
        <v>6.2399999999999993</v>
      </c>
      <c r="AL69" s="879">
        <v>45620</v>
      </c>
      <c r="AM69" s="873">
        <v>0.33999999999999997</v>
      </c>
      <c r="AN69" s="869">
        <v>25.07</v>
      </c>
      <c r="AO69" s="740">
        <f>IF(U69="n/a","n/a",IF(AA69&lt;0,"n/a",IF(AA69="n/a","n/a",J69+U69-AA69)))</f>
        <v>-11.377994024859262</v>
      </c>
      <c r="AP69" s="741">
        <f>IF(U69="n/a","n/a",J69+U69)</f>
        <v>7.8938083007221351</v>
      </c>
      <c r="AQ69" s="889">
        <f>IF(OR(AC69&lt;0.01,AF69="n/a"),"n/a",(I69/SQRT(22.5*AC69*(I69/AF69))-1)*100)</f>
        <v>976.51182677121324</v>
      </c>
      <c r="AR69" s="651">
        <f>INDEX(Historical!$C$7:$C$1256,MATCH(B69,Historical!$B$7:$B$1278,0))*IF(AH69="n/a",1.03,IF(AH69&lt;0,1.01,IF(AH69&gt;10,1.1,(1+AH69/100))))</f>
        <v>4.4990000000000006</v>
      </c>
      <c r="AS69" s="887">
        <f>IF($AI69="n/a",1.03*AR69,IF($AI69&lt;0,1.01*AR69,IF($AI69&gt;10,1.1*AR69,(1+$AI69/100)*AR69)))</f>
        <v>4.622722500000001</v>
      </c>
      <c r="AT69" s="887">
        <f>IF($AK69="n/a",1.03*AS69,IF($AK69&lt;0,1.01*AS69,IF($AK69&gt;10,1.1*AS69,(1+$AK69/100)*AS69)))</f>
        <v>4.9111803840000015</v>
      </c>
      <c r="AU69" s="887">
        <f>IF($AK69="n/a",1.03*AT69,IF($AK69&lt;0,1.01*AT69,IF($AK69&gt;10,1.1*AT69,(1+$AK69/100)*AT69)))</f>
        <v>5.217638039961602</v>
      </c>
      <c r="AV69" s="887">
        <f>IF($AK69="n/a",1.03*AU69,IF($AK69&lt;0,1.01*AU69,IF($AK69&gt;10,1.1*AU69,(1+$AK69/100)*AU69)))</f>
        <v>5.5432186536552059</v>
      </c>
      <c r="AW69" s="651">
        <f>SUM(AR69:AV69)</f>
        <v>24.793759577616811</v>
      </c>
      <c r="AX69" s="748">
        <f>AW69/I69*100</f>
        <v>18.699569784762659</v>
      </c>
      <c r="AY69" s="935">
        <v>0.46</v>
      </c>
      <c r="AZ69" s="873">
        <v>19.82</v>
      </c>
      <c r="BA69" s="873">
        <v>-17.21</v>
      </c>
      <c r="BB69" s="873">
        <v>-11.01</v>
      </c>
      <c r="BC69" s="873">
        <v>-7.1999999999999993</v>
      </c>
      <c r="BE69" s="624">
        <v>1973</v>
      </c>
      <c r="BF69" s="899">
        <f>IF(BE69&gt;2008,0,IF(BE69&gt;2001,1,IF(BE69&gt;1990,2,IF(BE69&gt;1980,3,IF(BE69&gt;1973,4,IF(BE69&gt;1970,5,IF(BE69&gt;1960,6,IF(BE69&gt;1958,7,IF(BE69&gt;1953,8,9)))))))))</f>
        <v>5</v>
      </c>
      <c r="BG69" s="883">
        <v>14.799999999999999</v>
      </c>
    </row>
    <row r="70" spans="1:59" ht="11.25" customHeight="1" x14ac:dyDescent="0.2">
      <c r="A70" s="864" t="s">
        <v>186</v>
      </c>
      <c r="B70" s="876" t="s">
        <v>187</v>
      </c>
      <c r="C70" s="933" t="s">
        <v>128</v>
      </c>
      <c r="D70" s="933" t="s">
        <v>4349</v>
      </c>
      <c r="E70" s="733">
        <v>58</v>
      </c>
      <c r="F70" s="1182">
        <v>10</v>
      </c>
      <c r="G70" s="1182" t="s">
        <v>115</v>
      </c>
      <c r="H70" s="1182" t="s">
        <v>115</v>
      </c>
      <c r="I70" s="866">
        <v>48.06</v>
      </c>
      <c r="J70" s="651">
        <f>(M70/I70)*100</f>
        <v>3.4124011652101536</v>
      </c>
      <c r="K70" s="878">
        <v>0.41</v>
      </c>
      <c r="L70" s="888">
        <v>4</v>
      </c>
      <c r="M70" s="642">
        <f>K70*L70</f>
        <v>1.64</v>
      </c>
      <c r="N70" s="871" t="s">
        <v>163</v>
      </c>
      <c r="O70" s="734">
        <v>0.4</v>
      </c>
      <c r="P70" s="862">
        <v>43903</v>
      </c>
      <c r="Q70" s="862">
        <v>43922</v>
      </c>
      <c r="R70" s="642">
        <f>(K70-O70)/O70*100</f>
        <v>2.4999999999999885</v>
      </c>
      <c r="S70" s="701">
        <f>IF(INDEX(Historical!$D$7:$D$1254,MATCH(B70,Historical!$B$7:$B$1278,0))=0,"n/a",(INDEX(Historical!$C$7:$C$1256,MATCH(B70,Historical!$B$7:$B$1278,0))/INDEX(Historical!$D$7:$D$1254,MATCH(B70,Historical!$B$7:$B$1278,0))-1)*100)</f>
        <v>2.5641025641025772</v>
      </c>
      <c r="T70" s="701">
        <f>IF(INDEX(Historical!$F$7:$F$1247,MATCH(B70,Historical!$B$7:$B$1278,0))=0,"n/a",((INDEX(Historical!$C$7:$C$1256,MATCH(B70,Historical!$B$7:$B$1278,0))/INDEX(Historical!$F$7:$F$1247,MATCH(B70,Historical!$B$7:$B$1278,0)))^(1/3)-1)*100)</f>
        <v>4.5515917149420382</v>
      </c>
      <c r="U70" s="701">
        <f>IF(INDEX(Historical!$H$7:$H$1247,MATCH(B70,Historical!$B$7:$B$1278,0))=0,"n/a",((INDEX(Historical!$C$7:$C$1256,MATCH(B70,Historical!$B$7:$B$1278,0))/INDEX(Historical!$H$7:$H$1247,MATCH(B70,Historical!$B$7:$B$1278,0)))^(1/5)-1)*100)</f>
        <v>5.5727976512114141</v>
      </c>
      <c r="V70" s="701">
        <f>IF(INDEX(Historical!$O$7:$O$1247,MATCH(B70,Historical!$B$7:$B$1278,0))=0,"n/a",((INDEX(Historical!$C$7:$C$1256,MATCH(B70,Historical!$B$7:$B$1278,0))/INDEX(Historical!$O$7:$O$1247,MATCH(B70,Historical!$B$7:$B$1278,0)))^(1/10)-1)*100)</f>
        <v>6.9130238595059845</v>
      </c>
      <c r="W70" s="702">
        <f>IF(OR(U70&lt;=0,U70="n/a",V70&lt;=0,V70="n/a"),"n/a",U70/V70)</f>
        <v>0.80613024986863779</v>
      </c>
      <c r="X70" s="703">
        <f>IF(OR(AJ70&lt;=0,AJ70="n/a",U70&lt;=0,U70="n/a"),"n/a",U70/AJ70)</f>
        <v>1.0514712549455498</v>
      </c>
      <c r="Y70" s="664"/>
      <c r="Z70" s="651">
        <f>IF(OR(AC70&lt;0.01,AC70="n/a"),"n/a",M70/AC70*100)</f>
        <v>84.974093264248708</v>
      </c>
      <c r="AA70" s="887">
        <f>IF(OR(AC70&lt;0.01,AC70="n/a"),"n/a",I70/AC70)</f>
        <v>24.901554404145081</v>
      </c>
      <c r="AB70" s="888">
        <v>12</v>
      </c>
      <c r="AC70" s="866">
        <v>1.93</v>
      </c>
      <c r="AD70" s="866">
        <v>7.46</v>
      </c>
      <c r="AE70" s="866">
        <v>6.19</v>
      </c>
      <c r="AF70" s="866">
        <v>11.1</v>
      </c>
      <c r="AG70" s="866">
        <v>45.5</v>
      </c>
      <c r="AH70" s="866">
        <v>38</v>
      </c>
      <c r="AI70" s="866">
        <v>12</v>
      </c>
      <c r="AJ70" s="866">
        <v>5.3</v>
      </c>
      <c r="AK70" s="866">
        <v>3.34</v>
      </c>
      <c r="AL70" s="879">
        <v>207090</v>
      </c>
      <c r="AM70" s="873">
        <v>0.70000000000000007</v>
      </c>
      <c r="AN70" s="866">
        <v>2.84</v>
      </c>
      <c r="AO70" s="740">
        <f>IF(U70="n/a","n/a",IF(AA70&lt;0,"n/a",IF(AA70="n/a","n/a",J70+U70-AA70)))</f>
        <v>-15.916355587723514</v>
      </c>
      <c r="AP70" s="741">
        <f>IF(U70="n/a","n/a",J70+U70)</f>
        <v>8.9851988164215673</v>
      </c>
      <c r="AQ70" s="889">
        <f>IF(OR(AC70&lt;0.01,AF70="n/a"),"n/a",(I70/SQRT(22.5*AC70*(I70/AF70))-1)*100)</f>
        <v>250.49631723283824</v>
      </c>
      <c r="AR70" s="651">
        <f>INDEX(Historical!$C$7:$C$1256,MATCH(B70,Historical!$B$7:$B$1278,0))*IF(AH70="n/a",1.03,IF(AH70&lt;0,1.01,IF(AH70&gt;10,1.1,(1+AH70/100))))</f>
        <v>1.7600000000000002</v>
      </c>
      <c r="AS70" s="887">
        <f>IF($AI70="n/a",1.03*AR70,IF($AI70&lt;0,1.01*AR70,IF($AI70&gt;10,1.1*AR70,(1+$AI70/100)*AR70)))</f>
        <v>1.9360000000000004</v>
      </c>
      <c r="AT70" s="887">
        <f>IF($AK70="n/a",1.03*AS70,IF($AK70&lt;0,1.01*AS70,IF($AK70&gt;10,1.1*AS70,(1+$AK70/100)*AS70)))</f>
        <v>2.0006624000000004</v>
      </c>
      <c r="AU70" s="887">
        <f>IF($AK70="n/a",1.03*AT70,IF($AK70&lt;0,1.01*AT70,IF($AK70&gt;10,1.1*AT70,(1+$AK70/100)*AT70)))</f>
        <v>2.0674845241600006</v>
      </c>
      <c r="AV70" s="887">
        <f>IF($AK70="n/a",1.03*AU70,IF($AK70&lt;0,1.01*AU70,IF($AK70&gt;10,1.1*AU70,(1+$AK70/100)*AU70)))</f>
        <v>2.1365385072669447</v>
      </c>
      <c r="AW70" s="651">
        <f>SUM(AR70:AV70)</f>
        <v>9.9006854314269468</v>
      </c>
      <c r="AX70" s="748">
        <f>AW70/I70*100</f>
        <v>20.60067713571982</v>
      </c>
      <c r="AY70" s="935">
        <v>0.55000000000000004</v>
      </c>
      <c r="AZ70" s="873">
        <v>32.51</v>
      </c>
      <c r="BA70" s="873">
        <v>-20.07</v>
      </c>
      <c r="BB70" s="873">
        <v>-3.1300000000000003</v>
      </c>
      <c r="BC70" s="873">
        <v>-2.13</v>
      </c>
      <c r="BE70" s="624">
        <v>1963</v>
      </c>
      <c r="BF70" s="899">
        <f>IF(BE70&gt;2008,0,IF(BE70&gt;2001,1,IF(BE70&gt;1990,2,IF(BE70&gt;1980,3,IF(BE70&gt;1973,4,IF(BE70&gt;1970,5,IF(BE70&gt;1960,6,IF(BE70&gt;1958,7,IF(BE70&gt;1953,8,9)))))))))</f>
        <v>6</v>
      </c>
      <c r="BG70" s="883">
        <v>9</v>
      </c>
    </row>
    <row r="71" spans="1:59" ht="11.25" customHeight="1" x14ac:dyDescent="0.2">
      <c r="A71" s="864" t="s">
        <v>265</v>
      </c>
      <c r="B71" s="876" t="s">
        <v>266</v>
      </c>
      <c r="C71" s="933" t="s">
        <v>128</v>
      </c>
      <c r="D71" s="933" t="s">
        <v>4330</v>
      </c>
      <c r="E71" s="733">
        <v>57</v>
      </c>
      <c r="F71" s="1182">
        <v>13</v>
      </c>
      <c r="G71" s="1182" t="s">
        <v>37</v>
      </c>
      <c r="H71" s="1182" t="s">
        <v>37</v>
      </c>
      <c r="I71" s="866">
        <v>166.14</v>
      </c>
      <c r="J71" s="651">
        <f>(M71/I71)*100</f>
        <v>1.6853256289876009</v>
      </c>
      <c r="K71" s="878">
        <v>0.7</v>
      </c>
      <c r="L71" s="888">
        <v>4</v>
      </c>
      <c r="M71" s="642">
        <f>K71*L71</f>
        <v>2.8</v>
      </c>
      <c r="N71" s="871" t="s">
        <v>151</v>
      </c>
      <c r="O71" s="734">
        <v>0.65</v>
      </c>
      <c r="P71" s="619">
        <v>43803</v>
      </c>
      <c r="Q71" s="619">
        <v>43829</v>
      </c>
      <c r="R71" s="642">
        <f>(K71-O71)/O71*100</f>
        <v>7.6923076923076819</v>
      </c>
      <c r="S71" s="701">
        <f>IF(INDEX(Historical!$D$7:$D$1254,MATCH(B71,Historical!$B$7:$B$1278,0))=0,"n/a",(INDEX(Historical!$C$7:$C$1256,MATCH(B71,Historical!$B$7:$B$1278,0))/INDEX(Historical!$D$7:$D$1254,MATCH(B71,Historical!$B$7:$B$1278,0))-1)*100)</f>
        <v>8.1632653061224367</v>
      </c>
      <c r="T71" s="701">
        <f>IF(INDEX(Historical!$F$7:$F$1247,MATCH(B71,Historical!$B$7:$B$1278,0))=0,"n/a",((INDEX(Historical!$C$7:$C$1256,MATCH(B71,Historical!$B$7:$B$1278,0))/INDEX(Historical!$F$7:$F$1247,MATCH(B71,Historical!$B$7:$B$1278,0)))^(1/3)-1)*100)</f>
        <v>8.9341387842532871</v>
      </c>
      <c r="U71" s="701">
        <f>IF(INDEX(Historical!$H$7:$H$1247,MATCH(B71,Historical!$B$7:$B$1278,0))=0,"n/a",((INDEX(Historical!$C$7:$C$1256,MATCH(B71,Historical!$B$7:$B$1278,0))/INDEX(Historical!$H$7:$H$1247,MATCH(B71,Historical!$B$7:$B$1278,0)))^(1/5)-1)*100)</f>
        <v>8.2842204447633137</v>
      </c>
      <c r="V71" s="701">
        <f>IF(INDEX(Historical!$O$7:$O$1247,MATCH(B71,Historical!$B$7:$B$1278,0))=0,"n/a",((INDEX(Historical!$C$7:$C$1256,MATCH(B71,Historical!$B$7:$B$1278,0))/INDEX(Historical!$O$7:$O$1247,MATCH(B71,Historical!$B$7:$B$1278,0)))^(1/10)-1)*100)</f>
        <v>8.659171412759914</v>
      </c>
      <c r="W71" s="702">
        <f>IF(OR(U71&lt;=0,U71="n/a",V71&lt;=0,V71="n/a"),"n/a",U71/V71)</f>
        <v>0.95669897844450991</v>
      </c>
      <c r="X71" s="703">
        <f>IF(OR(AJ71&lt;=0,AJ71="n/a",U71&lt;=0,U71="n/a"),"n/a",U71/AJ71)</f>
        <v>1.3807034074605522</v>
      </c>
      <c r="Y71" s="665"/>
      <c r="Z71" s="651">
        <f>IF(OR(AC71&lt;0.01,AC71="n/a"),"n/a",M71/AC71*100)</f>
        <v>56.338028169014088</v>
      </c>
      <c r="AA71" s="887">
        <f>IF(OR(AC71&lt;0.01,AC71="n/a"),"n/a",I71/AC71)</f>
        <v>33.428571428571431</v>
      </c>
      <c r="AB71" s="888">
        <v>6</v>
      </c>
      <c r="AC71" s="866">
        <v>4.97</v>
      </c>
      <c r="AD71" s="866">
        <v>11.14</v>
      </c>
      <c r="AE71" s="866">
        <v>3.42</v>
      </c>
      <c r="AF71" s="866">
        <v>5.82</v>
      </c>
      <c r="AG71" s="866">
        <v>17.8</v>
      </c>
      <c r="AH71" s="866">
        <v>-8.9</v>
      </c>
      <c r="AI71" s="866">
        <v>8.0399999999999991</v>
      </c>
      <c r="AJ71" s="866">
        <v>6</v>
      </c>
      <c r="AK71" s="866">
        <v>3</v>
      </c>
      <c r="AL71" s="879">
        <v>4560</v>
      </c>
      <c r="AM71" s="873">
        <v>0.2</v>
      </c>
      <c r="AN71" s="866">
        <v>0</v>
      </c>
      <c r="AO71" s="740">
        <f>IF(U71="n/a","n/a",IF(AA71&lt;0,"n/a",IF(AA71="n/a","n/a",J71+U71-AA71)))</f>
        <v>-23.459025354820518</v>
      </c>
      <c r="AP71" s="741">
        <f>IF(U71="n/a","n/a",J71+U71)</f>
        <v>9.9695460737509141</v>
      </c>
      <c r="AQ71" s="889">
        <f>IF(OR(AC71&lt;0.01,AF71="n/a"),"n/a",(I71/SQRT(22.5*AC71*(I71/AF71))-1)*100)</f>
        <v>194.05538836853751</v>
      </c>
      <c r="AR71" s="651">
        <f>INDEX(Historical!$C$7:$C$1256,MATCH(B71,Historical!$B$7:$B$1278,0))*IF(AH71="n/a",1.03,IF(AH71&lt;0,1.01,IF(AH71&gt;10,1.1,(1+AH71/100))))</f>
        <v>2.6764999999999999</v>
      </c>
      <c r="AS71" s="887">
        <f>IF($AI71="n/a",1.03*AR71,IF($AI71&lt;0,1.01*AR71,IF($AI71&gt;10,1.1*AR71,(1+$AI71/100)*AR71)))</f>
        <v>2.8916906</v>
      </c>
      <c r="AT71" s="887">
        <f>IF($AK71="n/a",1.03*AS71,IF($AK71&lt;0,1.01*AS71,IF($AK71&gt;10,1.1*AS71,(1+$AK71/100)*AS71)))</f>
        <v>2.9784413180000002</v>
      </c>
      <c r="AU71" s="887">
        <f>IF($AK71="n/a",1.03*AT71,IF($AK71&lt;0,1.01*AT71,IF($AK71&gt;10,1.1*AT71,(1+$AK71/100)*AT71)))</f>
        <v>3.0677945575400005</v>
      </c>
      <c r="AV71" s="887">
        <f>IF($AK71="n/a",1.03*AU71,IF($AK71&lt;0,1.01*AU71,IF($AK71&gt;10,1.1*AU71,(1+$AK71/100)*AU71)))</f>
        <v>3.1598283942662007</v>
      </c>
      <c r="AW71" s="651">
        <f>SUM(AR71:AV71)</f>
        <v>14.774254869806201</v>
      </c>
      <c r="AX71" s="748">
        <f>AW71/I71*100</f>
        <v>8.8926537075997363</v>
      </c>
      <c r="AY71" s="935">
        <v>0.22</v>
      </c>
      <c r="AZ71" s="873">
        <v>45.04</v>
      </c>
      <c r="BA71" s="873">
        <v>-10.18</v>
      </c>
      <c r="BB71" s="873">
        <v>-5.76</v>
      </c>
      <c r="BC71" s="873">
        <v>5.76</v>
      </c>
      <c r="BE71" s="624">
        <v>1964</v>
      </c>
      <c r="BF71" s="899">
        <f>IF(BE71&gt;2008,0,IF(BE71&gt;2001,1,IF(BE71&gt;1990,2,IF(BE71&gt;1980,3,IF(BE71&gt;1973,4,IF(BE71&gt;1970,5,IF(BE71&gt;1960,6,IF(BE71&gt;1958,7,IF(BE71&gt;1953,8,9)))))))))</f>
        <v>6</v>
      </c>
      <c r="BG71" s="883">
        <v>13.900000000000002</v>
      </c>
    </row>
    <row r="72" spans="1:59" ht="11.25" customHeight="1" x14ac:dyDescent="0.2">
      <c r="A72" s="864" t="s">
        <v>658</v>
      </c>
      <c r="B72" s="876" t="s">
        <v>659</v>
      </c>
      <c r="C72" s="933" t="s">
        <v>112</v>
      </c>
      <c r="D72" s="933" t="s">
        <v>211</v>
      </c>
      <c r="E72" s="733">
        <v>26</v>
      </c>
      <c r="F72" s="1182">
        <v>132</v>
      </c>
      <c r="G72" s="1182" t="s">
        <v>37</v>
      </c>
      <c r="H72" s="1182" t="s">
        <v>37</v>
      </c>
      <c r="I72" s="866">
        <v>101.82</v>
      </c>
      <c r="J72" s="651">
        <f>(M72/I72)*100</f>
        <v>2.0035356511490869</v>
      </c>
      <c r="K72" s="885">
        <v>0.51</v>
      </c>
      <c r="L72" s="888">
        <v>4</v>
      </c>
      <c r="M72" s="642">
        <f>K72*L72</f>
        <v>2.04</v>
      </c>
      <c r="N72" s="871" t="s">
        <v>463</v>
      </c>
      <c r="O72" s="735">
        <v>0.49</v>
      </c>
      <c r="P72" s="862">
        <v>44195</v>
      </c>
      <c r="Q72" s="862">
        <v>44211</v>
      </c>
      <c r="R72" s="642">
        <f>(K72-O72)/O72*100</f>
        <v>4.0816326530612281</v>
      </c>
      <c r="S72" s="701">
        <f>IF(INDEX(Historical!$D$7:$D$1254,MATCH(B72,Historical!$B$7:$B$1278,0))=0,"n/a",(INDEX(Historical!$C$7:$C$1256,MATCH(B72,Historical!$B$7:$B$1278,0))/INDEX(Historical!$D$7:$D$1254,MATCH(B72,Historical!$B$7:$B$1278,0))-1)*100)</f>
        <v>20.512820512820507</v>
      </c>
      <c r="T72" s="701">
        <f>IF(INDEX(Historical!$F$7:$F$1247,MATCH(B72,Historical!$B$7:$B$1278,0))=0,"n/a",((INDEX(Historical!$C$7:$C$1256,MATCH(B72,Historical!$B$7:$B$1278,0))/INDEX(Historical!$F$7:$F$1247,MATCH(B72,Historical!$B$7:$B$1278,0)))^(1/3)-1)*100)</f>
        <v>13.670898594408598</v>
      </c>
      <c r="U72" s="701">
        <f>IF(INDEX(Historical!$H$7:$H$1247,MATCH(B72,Historical!$B$7:$B$1278,0))=0,"n/a",((INDEX(Historical!$C$7:$C$1256,MATCH(B72,Historical!$B$7:$B$1278,0))/INDEX(Historical!$H$7:$H$1247,MATCH(B72,Historical!$B$7:$B$1278,0)))^(1/5)-1)*100)</f>
        <v>15.36498246073117</v>
      </c>
      <c r="V72" s="701">
        <f>IF(INDEX(Historical!$O$7:$O$1247,MATCH(B72,Historical!$B$7:$B$1278,0))=0,"n/a",((INDEX(Historical!$C$7:$C$1256,MATCH(B72,Historical!$B$7:$B$1278,0))/INDEX(Historical!$O$7:$O$1247,MATCH(B72,Historical!$B$7:$B$1278,0)))^(1/10)-1)*100)</f>
        <v>13.286043385171364</v>
      </c>
      <c r="W72" s="702">
        <f>IF(OR(U72&lt;=0,U72="n/a",V72&lt;=0,V72="n/a"),"n/a",U72/V72)</f>
        <v>1.1564754092162699</v>
      </c>
      <c r="X72" s="703">
        <f>IF(OR(AJ72&lt;=0,AJ72="n/a",U72&lt;=0,U72="n/a"),"n/a",U72/AJ72)</f>
        <v>1.9206228075913963</v>
      </c>
      <c r="Y72" s="661"/>
      <c r="Z72" s="651">
        <f>IF(OR(AC72&lt;0.01,AC72="n/a"),"n/a",M72/AC72*100)</f>
        <v>57.142857142857153</v>
      </c>
      <c r="AA72" s="887">
        <f>IF(OR(AC72&lt;0.01,AC72="n/a"),"n/a",I72/AC72)</f>
        <v>28.521008403361343</v>
      </c>
      <c r="AB72" s="888">
        <v>12</v>
      </c>
      <c r="AC72" s="866">
        <v>3.57</v>
      </c>
      <c r="AD72" s="866">
        <v>4.05</v>
      </c>
      <c r="AE72" s="866">
        <v>2.16</v>
      </c>
      <c r="AF72" s="866">
        <v>9.16</v>
      </c>
      <c r="AG72" s="866">
        <v>29.599999999999998</v>
      </c>
      <c r="AH72" s="866">
        <v>6.9</v>
      </c>
      <c r="AI72" s="866">
        <v>20.919999999999998</v>
      </c>
      <c r="AJ72" s="866">
        <v>8</v>
      </c>
      <c r="AK72" s="866">
        <v>7.0499999999999989</v>
      </c>
      <c r="AL72" s="879">
        <v>5950</v>
      </c>
      <c r="AM72" s="873">
        <v>0.1</v>
      </c>
      <c r="AN72" s="866">
        <v>1.1599999999999999</v>
      </c>
      <c r="AO72" s="740">
        <f>IF(U72="n/a","n/a",IF(AA72&lt;0,"n/a",IF(AA72="n/a","n/a",J72+U72-AA72)))</f>
        <v>-11.152490291481087</v>
      </c>
      <c r="AP72" s="741">
        <f>IF(U72="n/a","n/a",J72+U72)</f>
        <v>17.368518111880256</v>
      </c>
      <c r="AQ72" s="889">
        <f>IF(OR(AC72&lt;0.01,AF72="n/a"),"n/a",(I72/SQRT(22.5*AC72*(I72/AF72))-1)*100)</f>
        <v>240.75239428508456</v>
      </c>
      <c r="AR72" s="651">
        <f>INDEX(Historical!$C$7:$C$1256,MATCH(B72,Historical!$B$7:$B$1278,0))*IF(AH72="n/a",1.03,IF(AH72&lt;0,1.01,IF(AH72&gt;10,1.1,(1+AH72/100))))</f>
        <v>2.0097199999999997</v>
      </c>
      <c r="AS72" s="887">
        <f>IF($AI72="n/a",1.03*AR72,IF($AI72&lt;0,1.01*AR72,IF($AI72&gt;10,1.1*AR72,(1+$AI72/100)*AR72)))</f>
        <v>2.2106919999999999</v>
      </c>
      <c r="AT72" s="887">
        <f>IF($AK72="n/a",1.03*AS72,IF($AK72&lt;0,1.01*AS72,IF($AK72&gt;10,1.1*AS72,(1+$AK72/100)*AS72)))</f>
        <v>2.3665457860000001</v>
      </c>
      <c r="AU72" s="887">
        <f>IF($AK72="n/a",1.03*AT72,IF($AK72&lt;0,1.01*AT72,IF($AK72&gt;10,1.1*AT72,(1+$AK72/100)*AT72)))</f>
        <v>2.5333872639130002</v>
      </c>
      <c r="AV72" s="887">
        <f>IF($AK72="n/a",1.03*AU72,IF($AK72&lt;0,1.01*AU72,IF($AK72&gt;10,1.1*AU72,(1+$AK72/100)*AU72)))</f>
        <v>2.7119910660188666</v>
      </c>
      <c r="AW72" s="651">
        <f>SUM(AR72:AV72)</f>
        <v>11.832336115931865</v>
      </c>
      <c r="AX72" s="748">
        <f>AW72/I72*100</f>
        <v>11.62083688463157</v>
      </c>
      <c r="AY72" s="935">
        <v>1.22</v>
      </c>
      <c r="AZ72" s="873">
        <v>71.72</v>
      </c>
      <c r="BA72" s="873">
        <v>-4.12</v>
      </c>
      <c r="BB72" s="873">
        <v>6.2799999999999994</v>
      </c>
      <c r="BC72" s="873">
        <v>17.71</v>
      </c>
      <c r="BE72" s="624">
        <v>1996</v>
      </c>
      <c r="BF72" s="899">
        <f>IF(BE72&gt;2008,0,IF(BE72&gt;2001,1,IF(BE72&gt;1990,2,IF(BE72&gt;1980,3,IF(BE72&gt;1973,4,IF(BE72&gt;1970,5,IF(BE72&gt;1960,6,IF(BE72&gt;1958,7,IF(BE72&gt;1953,8,9)))))))))</f>
        <v>2</v>
      </c>
      <c r="BG72" s="883">
        <v>9.5</v>
      </c>
    </row>
    <row r="73" spans="1:59" ht="11.25" customHeight="1" x14ac:dyDescent="0.2">
      <c r="A73" s="864" t="s">
        <v>267</v>
      </c>
      <c r="B73" s="876" t="s">
        <v>268</v>
      </c>
      <c r="C73" s="933" t="s">
        <v>245</v>
      </c>
      <c r="D73" s="933" t="s">
        <v>4353</v>
      </c>
      <c r="E73" s="733">
        <v>48</v>
      </c>
      <c r="F73" s="1182">
        <v>38</v>
      </c>
      <c r="G73" s="1182" t="s">
        <v>106</v>
      </c>
      <c r="H73" s="1182" t="s">
        <v>106</v>
      </c>
      <c r="I73" s="866">
        <v>41.73</v>
      </c>
      <c r="J73" s="651">
        <f>(M73/I73)*100</f>
        <v>3.8341720584711241</v>
      </c>
      <c r="K73" s="878">
        <v>0.4</v>
      </c>
      <c r="L73" s="888">
        <v>4</v>
      </c>
      <c r="M73" s="642">
        <f>K73*L73</f>
        <v>1.6</v>
      </c>
      <c r="N73" s="871" t="s">
        <v>181</v>
      </c>
      <c r="O73" s="734">
        <v>0.38</v>
      </c>
      <c r="P73" s="1128">
        <v>43629</v>
      </c>
      <c r="Q73" s="1128">
        <v>43661</v>
      </c>
      <c r="R73" s="642">
        <f>(K73-O73)/O73*100</f>
        <v>5.2631578947368469</v>
      </c>
      <c r="S73" s="701">
        <f>IF(INDEX(Historical!$D$7:$D$1254,MATCH(B73,Historical!$B$7:$B$1278,0))=0,"n/a",(INDEX(Historical!$C$7:$C$1256,MATCH(B73,Historical!$B$7:$B$1278,0))/INDEX(Historical!$D$7:$D$1254,MATCH(B73,Historical!$B$7:$B$1278,0))-1)*100)</f>
        <v>5.4054054054054168</v>
      </c>
      <c r="T73" s="701">
        <f>IF(INDEX(Historical!$F$7:$F$1247,MATCH(B73,Historical!$B$7:$B$1278,0))=0,"n/a",((INDEX(Historical!$C$7:$C$1256,MATCH(B73,Historical!$B$7:$B$1278,0))/INDEX(Historical!$F$7:$F$1247,MATCH(B73,Historical!$B$7:$B$1278,0)))^(1/3)-1)*100)</f>
        <v>5.7264270346431223</v>
      </c>
      <c r="U73" s="701">
        <f>IF(INDEX(Historical!$H$7:$H$1247,MATCH(B73,Historical!$B$7:$B$1278,0))=0,"n/a",((INDEX(Historical!$C$7:$C$1256,MATCH(B73,Historical!$B$7:$B$1278,0))/INDEX(Historical!$H$7:$H$1247,MATCH(B73,Historical!$B$7:$B$1278,0)))^(1/5)-1)*100)</f>
        <v>5.2126224443751035</v>
      </c>
      <c r="V73" s="701">
        <f>IF(INDEX(Historical!$O$7:$O$1247,MATCH(B73,Historical!$B$7:$B$1278,0))=0,"n/a",((INDEX(Historical!$C$7:$C$1256,MATCH(B73,Historical!$B$7:$B$1278,0))/INDEX(Historical!$O$7:$O$1247,MATCH(B73,Historical!$B$7:$B$1278,0)))^(1/10)-1)*100)</f>
        <v>4.4432367708736376</v>
      </c>
      <c r="W73" s="702">
        <f>IF(OR(U73&lt;=0,U73="n/a",V73&lt;=0,V73="n/a"),"n/a",U73/V73)</f>
        <v>1.1731588283894643</v>
      </c>
      <c r="X73" s="703">
        <f>IF(OR(AJ73&lt;=0,AJ73="n/a",U73&lt;=0,U73="n/a"),"n/a",U73/AJ73)</f>
        <v>0.53738375715207243</v>
      </c>
      <c r="Y73" s="876"/>
      <c r="Z73" s="651">
        <f>IF(OR(AC73&lt;0.01,AC73="n/a"),"n/a",M73/AC73*100)</f>
        <v>95.80838323353295</v>
      </c>
      <c r="AA73" s="887">
        <f>IF(OR(AC73&lt;0.01,AC73="n/a"),"n/a",I73/AC73)</f>
        <v>24.988023952095809</v>
      </c>
      <c r="AB73" s="888">
        <v>12</v>
      </c>
      <c r="AC73" s="866">
        <v>1.67</v>
      </c>
      <c r="AD73" s="866">
        <v>4.82</v>
      </c>
      <c r="AE73" s="866">
        <v>1.28</v>
      </c>
      <c r="AF73" s="866">
        <v>4.66</v>
      </c>
      <c r="AG73" s="866">
        <v>18</v>
      </c>
      <c r="AH73" s="866">
        <v>9.6</v>
      </c>
      <c r="AI73" s="866">
        <v>29.23</v>
      </c>
      <c r="AJ73" s="866">
        <v>9.7000000000000011</v>
      </c>
      <c r="AK73" s="866">
        <v>5.2</v>
      </c>
      <c r="AL73" s="879">
        <v>5490</v>
      </c>
      <c r="AM73" s="873">
        <v>1.4000000000000001</v>
      </c>
      <c r="AN73" s="866">
        <v>1.76</v>
      </c>
      <c r="AO73" s="740">
        <f>IF(U73="n/a","n/a",IF(AA73&lt;0,"n/a",IF(AA73="n/a","n/a",J73+U73-AA73)))</f>
        <v>-15.941229449249581</v>
      </c>
      <c r="AP73" s="741">
        <f>IF(U73="n/a","n/a",J73+U73)</f>
        <v>9.0467945028462271</v>
      </c>
      <c r="AQ73" s="889">
        <f>IF(OR(AC73&lt;0.01,AF73="n/a"),"n/a",(I73/SQRT(22.5*AC73*(I73/AF73))-1)*100)</f>
        <v>127.49280000012355</v>
      </c>
      <c r="AR73" s="651">
        <f>INDEX(Historical!$C$7:$C$1256,MATCH(B73,Historical!$B$7:$B$1278,0))*IF(AH73="n/a",1.03,IF(AH73&lt;0,1.01,IF(AH73&gt;10,1.1,(1+AH73/100))))</f>
        <v>1.7097600000000002</v>
      </c>
      <c r="AS73" s="887">
        <f>IF($AI73="n/a",1.03*AR73,IF($AI73&lt;0,1.01*AR73,IF($AI73&gt;10,1.1*AR73,(1+$AI73/100)*AR73)))</f>
        <v>1.8807360000000004</v>
      </c>
      <c r="AT73" s="887">
        <f>IF($AK73="n/a",1.03*AS73,IF($AK73&lt;0,1.01*AS73,IF($AK73&gt;10,1.1*AS73,(1+$AK73/100)*AS73)))</f>
        <v>1.9785342720000005</v>
      </c>
      <c r="AU73" s="887">
        <f>IF($AK73="n/a",1.03*AT73,IF($AK73&lt;0,1.01*AT73,IF($AK73&gt;10,1.1*AT73,(1+$AK73/100)*AT73)))</f>
        <v>2.0814180541440006</v>
      </c>
      <c r="AV73" s="887">
        <f>IF($AK73="n/a",1.03*AU73,IF($AK73&lt;0,1.01*AU73,IF($AK73&gt;10,1.1*AU73,(1+$AK73/100)*AU73)))</f>
        <v>2.1896517929594888</v>
      </c>
      <c r="AW73" s="651">
        <f>SUM(AR73:AV73)</f>
        <v>9.8401001191034894</v>
      </c>
      <c r="AX73" s="748">
        <f>AW73/I73*100</f>
        <v>23.580398080765612</v>
      </c>
      <c r="AY73" s="935">
        <v>1.59</v>
      </c>
      <c r="AZ73" s="873">
        <v>89.42</v>
      </c>
      <c r="BA73" s="873">
        <v>-24.7</v>
      </c>
      <c r="BB73" s="873">
        <v>-2.46</v>
      </c>
      <c r="BC73" s="873">
        <v>11.42</v>
      </c>
      <c r="BE73" s="624">
        <v>1972</v>
      </c>
      <c r="BF73" s="899">
        <f>IF(BE73&gt;2008,0,IF(BE73&gt;2001,1,IF(BE73&gt;1990,2,IF(BE73&gt;1980,3,IF(BE73&gt;1973,4,IF(BE73&gt;1970,5,IF(BE73&gt;1960,6,IF(BE73&gt;1958,7,IF(BE73&gt;1953,8,9)))))))))</f>
        <v>5</v>
      </c>
      <c r="BG73" s="883">
        <v>4.7</v>
      </c>
    </row>
    <row r="74" spans="1:59" ht="11.25" customHeight="1" x14ac:dyDescent="0.2">
      <c r="A74" s="864" t="s">
        <v>4379</v>
      </c>
      <c r="B74" s="876" t="s">
        <v>4380</v>
      </c>
      <c r="C74" s="933" t="s">
        <v>123</v>
      </c>
      <c r="D74" s="933" t="s">
        <v>4177</v>
      </c>
      <c r="E74" s="733">
        <v>27</v>
      </c>
      <c r="F74" s="1182">
        <v>113</v>
      </c>
      <c r="G74" s="1182" t="s">
        <v>37</v>
      </c>
      <c r="H74" s="1182" t="s">
        <v>37</v>
      </c>
      <c r="I74" s="866">
        <v>220.34</v>
      </c>
      <c r="J74" s="651">
        <f>(M74/I74)*100</f>
        <v>1.7482073159662339</v>
      </c>
      <c r="K74" s="885">
        <v>0.96299999999999997</v>
      </c>
      <c r="L74" s="888">
        <v>4</v>
      </c>
      <c r="M74" s="642">
        <f>K74*L74</f>
        <v>3.8519999999999999</v>
      </c>
      <c r="N74" s="871" t="s">
        <v>148</v>
      </c>
      <c r="O74" s="735">
        <v>0.875</v>
      </c>
      <c r="P74" s="862">
        <v>43895</v>
      </c>
      <c r="Q74" s="862">
        <v>43910</v>
      </c>
      <c r="R74" s="642">
        <f>(K74-O74)/O74*100</f>
        <v>10.057142857142853</v>
      </c>
      <c r="S74" s="701">
        <f>IF(INDEX(Historical!$D$7:$D$1254,MATCH(B74,Historical!$B$7:$B$1278,0))=0,"n/a",(INDEX(Historical!$C$7:$C$1256,MATCH(B74,Historical!$B$7:$B$1278,0))/INDEX(Historical!$D$7:$D$1254,MATCH(B74,Historical!$B$7:$B$1278,0))-1)*100)</f>
        <v>6.0606060606060552</v>
      </c>
      <c r="T74" s="701">
        <f>IF(INDEX(Historical!$F$7:$F$1247,MATCH(B74,Historical!$B$7:$B$1278,0))=0,"n/a",((INDEX(Historical!$C$7:$C$1256,MATCH(B74,Historical!$B$7:$B$1278,0))/INDEX(Historical!$F$7:$F$1247,MATCH(B74,Historical!$B$7:$B$1278,0)))^(1/3)-1)*100)</f>
        <v>5.2726599609396629</v>
      </c>
      <c r="U74" s="701">
        <f>IF(INDEX(Historical!$H$7:$H$1247,MATCH(B74,Historical!$B$7:$B$1278,0))=0,"n/a",((INDEX(Historical!$C$7:$C$1256,MATCH(B74,Historical!$B$7:$B$1278,0))/INDEX(Historical!$H$7:$H$1247,MATCH(B74,Historical!$B$7:$B$1278,0)))^(1/5)-1)*100)</f>
        <v>6.1253020375036993</v>
      </c>
      <c r="V74" s="701">
        <f>IF(INDEX(Historical!$O$7:$O$1247,MATCH(B74,Historical!$B$7:$B$1278,0))=0,"n/a",((INDEX(Historical!$C$7:$C$1256,MATCH(B74,Historical!$B$7:$B$1278,0))/INDEX(Historical!$O$7:$O$1247,MATCH(B74,Historical!$B$7:$B$1278,0)))^(1/10)-1)*100)</f>
        <v>8.1421018250528618</v>
      </c>
      <c r="W74" s="702">
        <f>IF(OR(U74&lt;=0,U74="n/a",V74&lt;=0,V74="n/a"),"n/a",U74/V74)</f>
        <v>0.75229985685716128</v>
      </c>
      <c r="X74" s="703" t="str">
        <f>IF(OR(AJ74&lt;=0,AJ74="n/a",U74&lt;=0,U74="n/a"),"n/a",U74/AJ74)</f>
        <v>n/a</v>
      </c>
      <c r="Y74" s="670"/>
      <c r="Z74" s="651">
        <f>IF(OR(AC74&lt;0.01,AC74="n/a"),"n/a",M74/AC74*100)</f>
        <v>91.496437054631826</v>
      </c>
      <c r="AA74" s="887">
        <f>IF(OR(AC74&lt;0.01,AC74="n/a"),"n/a",I74/AC74)</f>
        <v>52.337292161520189</v>
      </c>
      <c r="AB74" s="888">
        <v>12</v>
      </c>
      <c r="AC74" s="866">
        <v>4.21</v>
      </c>
      <c r="AD74" s="866">
        <v>4.83</v>
      </c>
      <c r="AE74" s="866">
        <v>4.24</v>
      </c>
      <c r="AF74" s="866">
        <v>2.54</v>
      </c>
      <c r="AG74" s="866">
        <v>4.8</v>
      </c>
      <c r="AH74" s="866">
        <v>-70.8</v>
      </c>
      <c r="AI74" s="866">
        <v>13.44</v>
      </c>
      <c r="AJ74" s="866">
        <v>-6.9</v>
      </c>
      <c r="AK74" s="866">
        <v>10.83</v>
      </c>
      <c r="AL74" s="879">
        <v>115230</v>
      </c>
      <c r="AM74" s="873">
        <v>0.1</v>
      </c>
      <c r="AN74" s="866">
        <v>0.38</v>
      </c>
      <c r="AO74" s="740">
        <f>IF(U74="n/a","n/a",IF(AA74&lt;0,"n/a",IF(AA74="n/a","n/a",J74+U74-AA74)))</f>
        <v>-44.463782808050254</v>
      </c>
      <c r="AP74" s="741">
        <f>IF(U74="n/a","n/a",J74+U74)</f>
        <v>7.8735093534699327</v>
      </c>
      <c r="AQ74" s="889">
        <f>IF(OR(AC74&lt;0.01,AF74="n/a"),"n/a",(I74/SQRT(22.5*AC74*(I74/AF74))-1)*100)</f>
        <v>143.06992326421565</v>
      </c>
      <c r="AR74" s="651">
        <f>INDEX(Historical!$C$7:$C$1256,MATCH(B74,Historical!$B$7:$B$1278,0))*IF(AH74="n/a",1.03,IF(AH74&lt;0,1.01,IF(AH74&gt;10,1.1,(1+AH74/100))))</f>
        <v>3.5350000000000001</v>
      </c>
      <c r="AS74" s="887">
        <f>IF($AI74="n/a",1.03*AR74,IF($AI74&lt;0,1.01*AR74,IF($AI74&gt;10,1.1*AR74,(1+$AI74/100)*AR74)))</f>
        <v>3.8885000000000005</v>
      </c>
      <c r="AT74" s="887">
        <f>IF($AK74="n/a",1.03*AS74,IF($AK74&lt;0,1.01*AS74,IF($AK74&gt;10,1.1*AS74,(1+$AK74/100)*AS74)))</f>
        <v>4.2773500000000011</v>
      </c>
      <c r="AU74" s="887">
        <f>IF($AK74="n/a",1.03*AT74,IF($AK74&lt;0,1.01*AT74,IF($AK74&gt;10,1.1*AT74,(1+$AK74/100)*AT74)))</f>
        <v>4.7050850000000013</v>
      </c>
      <c r="AV74" s="887">
        <f>IF($AK74="n/a",1.03*AU74,IF($AK74&lt;0,1.01*AU74,IF($AK74&gt;10,1.1*AU74,(1+$AK74/100)*AU74)))</f>
        <v>5.1755935000000015</v>
      </c>
      <c r="AW74" s="651">
        <f>SUM(AR74:AV74)</f>
        <v>21.581528500000005</v>
      </c>
      <c r="AX74" s="748">
        <f>AW74/I74*100</f>
        <v>9.7946484977761656</v>
      </c>
      <c r="AY74" s="935">
        <v>0.72</v>
      </c>
      <c r="AZ74" s="873">
        <v>50.19</v>
      </c>
      <c r="BA74" s="873">
        <v>-15.409999999999998</v>
      </c>
      <c r="BB74" s="873">
        <v>-8.2900000000000009</v>
      </c>
      <c r="BC74" s="873">
        <v>3.18</v>
      </c>
      <c r="BE74" s="624">
        <v>1994</v>
      </c>
      <c r="BF74" s="899">
        <f>IF(BE74&gt;2008,0,IF(BE74&gt;2001,1,IF(BE74&gt;1990,2,IF(BE74&gt;1980,3,IF(BE74&gt;1973,4,IF(BE74&gt;1970,5,IF(BE74&gt;1960,6,IF(BE74&gt;1958,7,IF(BE74&gt;1953,8,9)))))))))</f>
        <v>2</v>
      </c>
      <c r="BG74" s="883">
        <v>2.7</v>
      </c>
    </row>
    <row r="75" spans="1:59" ht="11.25" customHeight="1" x14ac:dyDescent="0.2">
      <c r="A75" s="864" t="s">
        <v>269</v>
      </c>
      <c r="B75" s="876" t="s">
        <v>270</v>
      </c>
      <c r="C75" s="933" t="s">
        <v>245</v>
      </c>
      <c r="D75" s="933" t="s">
        <v>4320</v>
      </c>
      <c r="E75" s="733">
        <v>58</v>
      </c>
      <c r="F75" s="1182">
        <v>12</v>
      </c>
      <c r="G75" s="1182" t="s">
        <v>37</v>
      </c>
      <c r="H75" s="1182" t="s">
        <v>115</v>
      </c>
      <c r="I75" s="866">
        <v>158.1</v>
      </c>
      <c r="J75" s="651">
        <f>(M75/I75)*100</f>
        <v>1.5180265654648957</v>
      </c>
      <c r="K75" s="878">
        <v>0.6</v>
      </c>
      <c r="L75" s="888">
        <v>4</v>
      </c>
      <c r="M75" s="642">
        <f>K75*L75</f>
        <v>2.4</v>
      </c>
      <c r="N75" s="871" t="s">
        <v>271</v>
      </c>
      <c r="O75" s="734">
        <v>0.55000000000000004</v>
      </c>
      <c r="P75" s="862">
        <v>44124</v>
      </c>
      <c r="Q75" s="862">
        <v>44139</v>
      </c>
      <c r="R75" s="642">
        <f>(K75-O75)/O75*100</f>
        <v>9.0909090909090793</v>
      </c>
      <c r="S75" s="701">
        <f>IF(INDEX(Historical!$D$7:$D$1254,MATCH(B75,Historical!$B$7:$B$1278,0))=0,"n/a",(INDEX(Historical!$C$7:$C$1256,MATCH(B75,Historical!$B$7:$B$1278,0))/INDEX(Historical!$D$7:$D$1254,MATCH(B75,Historical!$B$7:$B$1278,0))-1)*100)</f>
        <v>15.730337078651679</v>
      </c>
      <c r="T75" s="701">
        <f>IF(INDEX(Historical!$F$7:$F$1247,MATCH(B75,Historical!$B$7:$B$1278,0))=0,"n/a",((INDEX(Historical!$C$7:$C$1256,MATCH(B75,Historical!$B$7:$B$1278,0))/INDEX(Historical!$F$7:$F$1247,MATCH(B75,Historical!$B$7:$B$1278,0)))^(1/3)-1)*100)</f>
        <v>17.805497703104489</v>
      </c>
      <c r="U75" s="701">
        <f>IF(INDEX(Historical!$H$7:$H$1247,MATCH(B75,Historical!$B$7:$B$1278,0))=0,"n/a",((INDEX(Historical!$C$7:$C$1256,MATCH(B75,Historical!$B$7:$B$1278,0))/INDEX(Historical!$H$7:$H$1247,MATCH(B75,Historical!$B$7:$B$1278,0)))^(1/5)-1)*100)</f>
        <v>20.229398287186861</v>
      </c>
      <c r="V75" s="701">
        <f>IF(INDEX(Historical!$O$7:$O$1247,MATCH(B75,Historical!$B$7:$B$1278,0))=0,"n/a",((INDEX(Historical!$C$7:$C$1256,MATCH(B75,Historical!$B$7:$B$1278,0))/INDEX(Historical!$O$7:$O$1247,MATCH(B75,Historical!$B$7:$B$1278,0)))^(1/10)-1)*100)</f>
        <v>19.3932894022808</v>
      </c>
      <c r="W75" s="702">
        <f>IF(OR(U75&lt;=0,U75="n/a",V75&lt;=0,V75="n/a"),"n/a",U75/V75)</f>
        <v>1.0431133093289335</v>
      </c>
      <c r="X75" s="703">
        <f>IF(OR(AJ75&lt;=0,AJ75="n/a",U75&lt;=0,U75="n/a"),"n/a",U75/AJ75)</f>
        <v>1.3308814662622934</v>
      </c>
      <c r="Y75" s="876"/>
      <c r="Z75" s="651">
        <f>IF(OR(AC75&lt;0.01,AC75="n/a"),"n/a",M75/AC75*100)</f>
        <v>31.872509960159363</v>
      </c>
      <c r="AA75" s="887">
        <f>IF(OR(AC75&lt;0.01,AC75="n/a"),"n/a",I75/AC75)</f>
        <v>20.996015936254977</v>
      </c>
      <c r="AB75" s="888">
        <v>1</v>
      </c>
      <c r="AC75" s="866">
        <v>7.53</v>
      </c>
      <c r="AD75" s="866">
        <v>1.01</v>
      </c>
      <c r="AE75" s="866">
        <v>1.48</v>
      </c>
      <c r="AF75" s="866">
        <v>27.31</v>
      </c>
      <c r="AG75" s="866">
        <v>217.20000000000002</v>
      </c>
      <c r="AH75" s="866">
        <v>92.9</v>
      </c>
      <c r="AI75" s="866">
        <v>-0.63</v>
      </c>
      <c r="AJ75" s="866">
        <v>15.2</v>
      </c>
      <c r="AK75" s="866">
        <v>20.7</v>
      </c>
      <c r="AL75" s="879">
        <v>118860</v>
      </c>
      <c r="AM75" s="873">
        <v>0.16999999999999998</v>
      </c>
      <c r="AN75" s="866">
        <v>5.01</v>
      </c>
      <c r="AO75" s="740">
        <f>IF(U75="n/a","n/a",IF(AA75&lt;0,"n/a",IF(AA75="n/a","n/a",J75+U75-AA75)))</f>
        <v>0.75140891639678031</v>
      </c>
      <c r="AP75" s="741">
        <f>IF(U75="n/a","n/a",J75+U75)</f>
        <v>21.747424852651758</v>
      </c>
      <c r="AQ75" s="889">
        <f>IF(OR(AC75&lt;0.01,AF75="n/a"),"n/a",(I75/SQRT(22.5*AC75*(I75/AF75))-1)*100)</f>
        <v>404.82172660548576</v>
      </c>
      <c r="AR75" s="651">
        <f>INDEX(Historical!$C$7:$C$1256,MATCH(B75,Historical!$B$7:$B$1278,0))*IF(AH75="n/a",1.03,IF(AH75&lt;0,1.01,IF(AH75&gt;10,1.1,(1+AH75/100))))</f>
        <v>2.2660000000000005</v>
      </c>
      <c r="AS75" s="887">
        <f>IF($AI75="n/a",1.03*AR75,IF($AI75&lt;0,1.01*AR75,IF($AI75&gt;10,1.1*AR75,(1+$AI75/100)*AR75)))</f>
        <v>2.2886600000000006</v>
      </c>
      <c r="AT75" s="887">
        <f>IF($AK75="n/a",1.03*AS75,IF($AK75&lt;0,1.01*AS75,IF($AK75&gt;10,1.1*AS75,(1+$AK75/100)*AS75)))</f>
        <v>2.517526000000001</v>
      </c>
      <c r="AU75" s="887">
        <f>IF($AK75="n/a",1.03*AT75,IF($AK75&lt;0,1.01*AT75,IF($AK75&gt;10,1.1*AT75,(1+$AK75/100)*AT75)))</f>
        <v>2.7692786000000016</v>
      </c>
      <c r="AV75" s="887">
        <f>IF($AK75="n/a",1.03*AU75,IF($AK75&lt;0,1.01*AU75,IF($AK75&gt;10,1.1*AU75,(1+$AK75/100)*AU75)))</f>
        <v>3.0462064600000018</v>
      </c>
      <c r="AW75" s="651">
        <f>SUM(AR75:AV75)</f>
        <v>12.887671060000006</v>
      </c>
      <c r="AX75" s="748">
        <f>AW75/I75*100</f>
        <v>8.1515945983554765</v>
      </c>
      <c r="AY75" s="935">
        <v>1.51</v>
      </c>
      <c r="AZ75" s="873">
        <v>163.5</v>
      </c>
      <c r="BA75" s="873">
        <v>-12.49</v>
      </c>
      <c r="BB75" s="873">
        <v>-4.79</v>
      </c>
      <c r="BC75" s="873">
        <v>20.69</v>
      </c>
      <c r="BE75" s="624">
        <v>1963</v>
      </c>
      <c r="BF75" s="899">
        <f>IF(BE75&gt;2008,0,IF(BE75&gt;2001,1,IF(BE75&gt;1990,2,IF(BE75&gt;1980,3,IF(BE75&gt;1973,4,IF(BE75&gt;1970,5,IF(BE75&gt;1960,6,IF(BE75&gt;1958,7,IF(BE75&gt;1953,8,9)))))))))</f>
        <v>6</v>
      </c>
      <c r="BG75" s="883">
        <v>12.9</v>
      </c>
    </row>
    <row r="76" spans="1:59" ht="11.25" customHeight="1" x14ac:dyDescent="0.2">
      <c r="A76" s="864" t="s">
        <v>668</v>
      </c>
      <c r="B76" s="876" t="s">
        <v>669</v>
      </c>
      <c r="C76" s="933" t="s">
        <v>112</v>
      </c>
      <c r="D76" s="933" t="s">
        <v>4325</v>
      </c>
      <c r="E76" s="733">
        <v>25</v>
      </c>
      <c r="F76" s="1182">
        <v>131</v>
      </c>
      <c r="G76" s="1182" t="s">
        <v>106</v>
      </c>
      <c r="H76" s="1182" t="s">
        <v>106</v>
      </c>
      <c r="I76" s="866">
        <v>21.83</v>
      </c>
      <c r="J76" s="651">
        <f>(M76/I76)*100</f>
        <v>3.8479157123224925</v>
      </c>
      <c r="K76" s="885">
        <v>0.21</v>
      </c>
      <c r="L76" s="888">
        <v>4</v>
      </c>
      <c r="M76" s="642">
        <f>K76*L76</f>
        <v>0.84</v>
      </c>
      <c r="N76" s="871" t="s">
        <v>142</v>
      </c>
      <c r="O76" s="735">
        <v>0.2</v>
      </c>
      <c r="P76" s="619">
        <v>43790</v>
      </c>
      <c r="Q76" s="619">
        <v>43807</v>
      </c>
      <c r="R76" s="642">
        <f>(K76-O76)/O76*100</f>
        <v>4.9999999999999902</v>
      </c>
      <c r="S76" s="701">
        <f>IF(INDEX(Historical!$D$7:$D$1254,MATCH(B76,Historical!$B$7:$B$1278,0))=0,"n/a",(INDEX(Historical!$C$7:$C$1256,MATCH(B76,Historical!$B$7:$B$1278,0))/INDEX(Historical!$D$7:$D$1254,MATCH(B76,Historical!$B$7:$B$1278,0))-1)*100)</f>
        <v>5.1948051948051965</v>
      </c>
      <c r="T76" s="701">
        <f>IF(INDEX(Historical!$F$7:$F$1247,MATCH(B76,Historical!$B$7:$B$1278,0))=0,"n/a",((INDEX(Historical!$C$7:$C$1256,MATCH(B76,Historical!$B$7:$B$1278,0))/INDEX(Historical!$F$7:$F$1247,MATCH(B76,Historical!$B$7:$B$1278,0)))^(1/3)-1)*100)</f>
        <v>9.319535187362149</v>
      </c>
      <c r="U76" s="701">
        <f>IF(INDEX(Historical!$H$7:$H$1247,MATCH(B76,Historical!$B$7:$B$1278,0))=0,"n/a",((INDEX(Historical!$C$7:$C$1256,MATCH(B76,Historical!$B$7:$B$1278,0))/INDEX(Historical!$H$7:$H$1247,MATCH(B76,Historical!$B$7:$B$1278,0)))^(1/5)-1)*100)</f>
        <v>11.981282593120568</v>
      </c>
      <c r="V76" s="701">
        <f>IF(INDEX(Historical!$O$7:$O$1247,MATCH(B76,Historical!$B$7:$B$1278,0))=0,"n/a",((INDEX(Historical!$C$7:$C$1256,MATCH(B76,Historical!$B$7:$B$1278,0))/INDEX(Historical!$O$7:$O$1247,MATCH(B76,Historical!$B$7:$B$1278,0)))^(1/10)-1)*100)</f>
        <v>11.821139737601305</v>
      </c>
      <c r="W76" s="702">
        <f>IF(OR(U76&lt;=0,U76="n/a",V76&lt;=0,V76="n/a"),"n/a",U76/V76)</f>
        <v>1.013547158655935</v>
      </c>
      <c r="X76" s="703" t="str">
        <f>IF(OR(AJ76&lt;=0,AJ76="n/a",U76&lt;=0,U76="n/a"),"n/a",U76/AJ76)</f>
        <v>n/a</v>
      </c>
      <c r="Y76" s="876"/>
      <c r="Z76" s="651" t="str">
        <f>IF(OR(AC76&lt;0.01,AC76="n/a"),"n/a",M76/AC76*100)</f>
        <v>n/a</v>
      </c>
      <c r="AA76" s="887" t="str">
        <f>IF(OR(AC76&lt;0.01,AC76="n/a"),"n/a",I76/AC76)</f>
        <v>n/a</v>
      </c>
      <c r="AB76" s="888">
        <v>9</v>
      </c>
      <c r="AC76" s="866">
        <v>-5.32</v>
      </c>
      <c r="AD76" s="866" t="s">
        <v>136</v>
      </c>
      <c r="AE76" s="866">
        <v>0.45</v>
      </c>
      <c r="AF76" s="866">
        <v>1.1299999999999999</v>
      </c>
      <c r="AG76" s="866">
        <v>-25.3</v>
      </c>
      <c r="AH76" s="866">
        <v>-135.60000000000002</v>
      </c>
      <c r="AI76" s="866">
        <v>5.64</v>
      </c>
      <c r="AJ76" s="866">
        <v>-22.900000000000002</v>
      </c>
      <c r="AK76" s="866">
        <v>-10</v>
      </c>
      <c r="AL76" s="879">
        <v>673.46</v>
      </c>
      <c r="AM76" s="873">
        <v>3.3000000000000003</v>
      </c>
      <c r="AN76" s="866">
        <v>1.43</v>
      </c>
      <c r="AO76" s="740" t="str">
        <f>IF(U76="n/a","n/a",IF(AA76&lt;0,"n/a",IF(AA76="n/a","n/a",J76+U76-AA76)))</f>
        <v>n/a</v>
      </c>
      <c r="AP76" s="741">
        <f>IF(U76="n/a","n/a",J76+U76)</f>
        <v>15.829198305443061</v>
      </c>
      <c r="AQ76" s="889" t="str">
        <f>IF(OR(AC76&lt;0.01,AF76="n/a"),"n/a",(I76/SQRT(22.5*AC76*(I76/AF76))-1)*100)</f>
        <v>n/a</v>
      </c>
      <c r="AR76" s="651">
        <f>INDEX(Historical!$C$7:$C$1256,MATCH(B76,Historical!$B$7:$B$1278,0))*IF(AH76="n/a",1.03,IF(AH76&lt;0,1.01,IF(AH76&gt;10,1.1,(1+AH76/100))))</f>
        <v>0.81810000000000005</v>
      </c>
      <c r="AS76" s="887">
        <f>IF($AI76="n/a",1.03*AR76,IF($AI76&lt;0,1.01*AR76,IF($AI76&gt;10,1.1*AR76,(1+$AI76/100)*AR76)))</f>
        <v>0.86424084000000001</v>
      </c>
      <c r="AT76" s="887">
        <f>IF($AK76="n/a",1.03*AS76,IF($AK76&lt;0,1.01*AS76,IF($AK76&gt;10,1.1*AS76,(1+$AK76/100)*AS76)))</f>
        <v>0.87288324839999998</v>
      </c>
      <c r="AU76" s="887">
        <f>IF($AK76="n/a",1.03*AT76,IF($AK76&lt;0,1.01*AT76,IF($AK76&gt;10,1.1*AT76,(1+$AK76/100)*AT76)))</f>
        <v>0.881612080884</v>
      </c>
      <c r="AV76" s="887">
        <f>IF($AK76="n/a",1.03*AU76,IF($AK76&lt;0,1.01*AU76,IF($AK76&gt;10,1.1*AU76,(1+$AK76/100)*AU76)))</f>
        <v>0.89042820169283998</v>
      </c>
      <c r="AW76" s="651">
        <f>SUM(AR76:AV76)</f>
        <v>4.3272643709768399</v>
      </c>
      <c r="AX76" s="748">
        <f>AW76/I76*100</f>
        <v>19.822557814827483</v>
      </c>
      <c r="AY76" s="935">
        <v>1.07</v>
      </c>
      <c r="AZ76" s="873">
        <v>28.34</v>
      </c>
      <c r="BA76" s="873">
        <v>-45.910000000000004</v>
      </c>
      <c r="BB76" s="873">
        <v>-4.62</v>
      </c>
      <c r="BC76" s="873">
        <v>-9.17</v>
      </c>
      <c r="BE76" s="624">
        <v>1996</v>
      </c>
      <c r="BF76" s="899">
        <f>IF(BE76&gt;2008,0,IF(BE76&gt;2001,1,IF(BE76&gt;1990,2,IF(BE76&gt;1980,3,IF(BE76&gt;1973,4,IF(BE76&gt;1970,5,IF(BE76&gt;1960,6,IF(BE76&gt;1958,7,IF(BE76&gt;1953,8,9)))))))))</f>
        <v>2</v>
      </c>
      <c r="BG76" s="883">
        <v>-7.6</v>
      </c>
    </row>
    <row r="77" spans="1:59" s="774" customFormat="1" ht="11.25" customHeight="1" x14ac:dyDescent="0.2">
      <c r="A77" s="646" t="s">
        <v>274</v>
      </c>
      <c r="B77" s="782" t="s">
        <v>275</v>
      </c>
      <c r="C77" s="933" t="s">
        <v>245</v>
      </c>
      <c r="D77" s="933" t="s">
        <v>4355</v>
      </c>
      <c r="E77" s="756">
        <v>45</v>
      </c>
      <c r="F77" s="1182">
        <v>57</v>
      </c>
      <c r="G77" s="1181" t="s">
        <v>37</v>
      </c>
      <c r="H77" s="1181" t="s">
        <v>115</v>
      </c>
      <c r="I77" s="767">
        <v>213</v>
      </c>
      <c r="J77" s="758">
        <f>(M77/I77)*100</f>
        <v>2.422535211267606</v>
      </c>
      <c r="K77" s="759">
        <v>1.29</v>
      </c>
      <c r="L77" s="760">
        <v>4</v>
      </c>
      <c r="M77" s="761">
        <f>K77*L77</f>
        <v>5.16</v>
      </c>
      <c r="N77" s="762" t="s">
        <v>148</v>
      </c>
      <c r="O77" s="763">
        <v>1.25</v>
      </c>
      <c r="P77" s="764">
        <v>44165</v>
      </c>
      <c r="Q77" s="764">
        <v>44180</v>
      </c>
      <c r="R77" s="761">
        <f>(K77-O77)/O77*100</f>
        <v>3.2000000000000028</v>
      </c>
      <c r="S77" s="701">
        <f>IF(INDEX(Historical!$D$7:$D$1254,MATCH(B77,Historical!$B$7:$B$1278,0))=0,"n/a",(INDEX(Historical!$C$7:$C$1256,MATCH(B77,Historical!$B$7:$B$1278,0))/INDEX(Historical!$D$7:$D$1254,MATCH(B77,Historical!$B$7:$B$1278,0))-1)*100)</f>
        <v>12.887828162291171</v>
      </c>
      <c r="T77" s="701">
        <f>IF(INDEX(Historical!$F$7:$F$1247,MATCH(B77,Historical!$B$7:$B$1278,0))=0,"n/a",((INDEX(Historical!$C$7:$C$1256,MATCH(B77,Historical!$B$7:$B$1278,0))/INDEX(Historical!$F$7:$F$1247,MATCH(B77,Historical!$B$7:$B$1278,0)))^(1/3)-1)*100)</f>
        <v>9.4253588741905592</v>
      </c>
      <c r="U77" s="701">
        <f>IF(INDEX(Historical!$H$7:$H$1247,MATCH(B77,Historical!$B$7:$B$1278,0))=0,"n/a",((INDEX(Historical!$C$7:$C$1256,MATCH(B77,Historical!$B$7:$B$1278,0))/INDEX(Historical!$H$7:$H$1247,MATCH(B77,Historical!$B$7:$B$1278,0)))^(1/5)-1)*100)</f>
        <v>7.5963302873188976</v>
      </c>
      <c r="V77" s="701">
        <f>IF(INDEX(Historical!$O$7:$O$1247,MATCH(B77,Historical!$B$7:$B$1278,0))=0,"n/a",((INDEX(Historical!$C$7:$C$1256,MATCH(B77,Historical!$B$7:$B$1278,0))/INDEX(Historical!$O$7:$O$1247,MATCH(B77,Historical!$B$7:$B$1278,0)))^(1/10)-1)*100)</f>
        <v>8.7203214942733531</v>
      </c>
      <c r="W77" s="702">
        <f>IF(OR(U77&lt;=0,U77="n/a",V77&lt;=0,V77="n/a"),"n/a",U77/V77)</f>
        <v>0.871106677925512</v>
      </c>
      <c r="X77" s="703">
        <f>IF(OR(AJ77&lt;=0,AJ77="n/a",U77&lt;=0,U77="n/a"),"n/a",U77/AJ77)</f>
        <v>0.72346002736370452</v>
      </c>
      <c r="Y77" s="1230"/>
      <c r="Z77" s="758">
        <f>IF(OR(AC77&lt;0.01,AC77="n/a"),"n/a",M77/AC77*100)</f>
        <v>81.774960380348659</v>
      </c>
      <c r="AA77" s="766">
        <f>IF(OR(AC77&lt;0.01,AC77="n/a"),"n/a",I77/AC77)</f>
        <v>33.75594294770206</v>
      </c>
      <c r="AB77" s="760">
        <v>12</v>
      </c>
      <c r="AC77" s="767">
        <v>6.31</v>
      </c>
      <c r="AD77" s="767">
        <v>6.89</v>
      </c>
      <c r="AE77" s="767">
        <v>8.25</v>
      </c>
      <c r="AF77" s="767" t="s">
        <v>136</v>
      </c>
      <c r="AG77" s="1142">
        <v>-53.7</v>
      </c>
      <c r="AH77" s="767">
        <v>4</v>
      </c>
      <c r="AI77" s="767">
        <v>39.39</v>
      </c>
      <c r="AJ77" s="767">
        <v>10.5</v>
      </c>
      <c r="AK77" s="767">
        <v>4.9000000000000004</v>
      </c>
      <c r="AL77" s="768">
        <v>158800</v>
      </c>
      <c r="AM77" s="769">
        <v>0.12</v>
      </c>
      <c r="AN77" s="767" t="s">
        <v>136</v>
      </c>
      <c r="AO77" s="770">
        <f>IF(U77="n/a","n/a",IF(AA77&lt;0,"n/a",IF(AA77="n/a","n/a",J77+U77-AA77)))</f>
        <v>-23.737077449115557</v>
      </c>
      <c r="AP77" s="771">
        <f>IF(U77="n/a","n/a",J77+U77)</f>
        <v>10.018865498586504</v>
      </c>
      <c r="AQ77" s="772" t="str">
        <f>IF(OR(AC77&lt;0.01,AF77="n/a"),"n/a",(I77/SQRT(22.5*AC77*(I77/AF77))-1)*100)</f>
        <v>n/a</v>
      </c>
      <c r="AR77" s="651">
        <f>INDEX(Historical!$C$7:$C$1256,MATCH(B77,Historical!$B$7:$B$1278,0))*IF(AH77="n/a",1.03,IF(AH77&lt;0,1.01,IF(AH77&gt;10,1.1,(1+AH77/100))))</f>
        <v>4.9192000000000009</v>
      </c>
      <c r="AS77" s="766">
        <f>IF($AI77="n/a",1.03*AR77,IF($AI77&lt;0,1.01*AR77,IF($AI77&gt;10,1.1*AR77,(1+$AI77/100)*AR77)))</f>
        <v>5.4111200000000013</v>
      </c>
      <c r="AT77" s="766">
        <f>IF($AK77="n/a",1.03*AS77,IF($AK77&lt;0,1.01*AS77,IF($AK77&gt;10,1.1*AS77,(1+$AK77/100)*AS77)))</f>
        <v>5.6762648800000006</v>
      </c>
      <c r="AU77" s="766">
        <f>IF($AK77="n/a",1.03*AT77,IF($AK77&lt;0,1.01*AT77,IF($AK77&gt;10,1.1*AT77,(1+$AK77/100)*AT77)))</f>
        <v>5.9544018591199999</v>
      </c>
      <c r="AV77" s="766">
        <f>IF($AK77="n/a",1.03*AU77,IF($AK77&lt;0,1.01*AU77,IF($AK77&gt;10,1.1*AU77,(1+$AK77/100)*AU77)))</f>
        <v>6.2461675502168799</v>
      </c>
      <c r="AW77" s="758">
        <f>SUM(AR77:AV77)</f>
        <v>28.207154289336884</v>
      </c>
      <c r="AX77" s="773">
        <f>AW77/I77*100</f>
        <v>13.242795441003233</v>
      </c>
      <c r="AY77" s="936">
        <v>0.62</v>
      </c>
      <c r="AZ77" s="769">
        <v>71.460000000000008</v>
      </c>
      <c r="BA77" s="769">
        <v>-8.15</v>
      </c>
      <c r="BB77" s="769">
        <v>-3.16</v>
      </c>
      <c r="BC77" s="769">
        <v>7.6300000000000008</v>
      </c>
      <c r="BD77" s="909"/>
      <c r="BE77" s="624">
        <v>1976</v>
      </c>
      <c r="BF77" s="899">
        <f>IF(BE77&gt;2008,0,IF(BE77&gt;2001,1,IF(BE77&gt;1990,2,IF(BE77&gt;1980,3,IF(BE77&gt;1973,4,IF(BE77&gt;1970,5,IF(BE77&gt;1960,6,IF(BE77&gt;1958,7,IF(BE77&gt;1953,8,9)))))))))</f>
        <v>4</v>
      </c>
      <c r="BG77" s="825">
        <v>9.8000000000000007</v>
      </c>
    </row>
    <row r="78" spans="1:59" ht="11.25" customHeight="1" x14ac:dyDescent="0.2">
      <c r="A78" s="872" t="s">
        <v>285</v>
      </c>
      <c r="B78" s="876" t="s">
        <v>286</v>
      </c>
      <c r="C78" s="933" t="s">
        <v>108</v>
      </c>
      <c r="D78" s="933" t="s">
        <v>118</v>
      </c>
      <c r="E78" s="733">
        <v>33</v>
      </c>
      <c r="F78" s="1182">
        <v>84</v>
      </c>
      <c r="G78" s="1182" t="s">
        <v>106</v>
      </c>
      <c r="H78" s="1182" t="s">
        <v>106</v>
      </c>
      <c r="I78" s="866">
        <v>40.71</v>
      </c>
      <c r="J78" s="651">
        <f>(M78/I78)*100</f>
        <v>6.1901252763448777</v>
      </c>
      <c r="K78" s="885">
        <v>0.63</v>
      </c>
      <c r="L78" s="888">
        <v>4</v>
      </c>
      <c r="M78" s="642">
        <f>K78*L78</f>
        <v>2.52</v>
      </c>
      <c r="N78" s="871" t="s">
        <v>287</v>
      </c>
      <c r="O78" s="735">
        <v>0.62749999999999995</v>
      </c>
      <c r="P78" s="619">
        <v>43810</v>
      </c>
      <c r="Q78" s="619">
        <v>43825</v>
      </c>
      <c r="R78" s="642">
        <f>(K78-O78)/O78*100</f>
        <v>0.39840637450200128</v>
      </c>
      <c r="S78" s="701">
        <f>IF(INDEX(Historical!$D$7:$D$1254,MATCH(B78,Historical!$B$7:$B$1278,0))=0,"n/a",(INDEX(Historical!$C$7:$C$1256,MATCH(B78,Historical!$B$7:$B$1278,0))/INDEX(Historical!$D$7:$D$1254,MATCH(B78,Historical!$B$7:$B$1278,0))-1)*100)</f>
        <v>0.39960039960040827</v>
      </c>
      <c r="T78" s="701">
        <f>IF(INDEX(Historical!$F$7:$F$1247,MATCH(B78,Historical!$B$7:$B$1278,0))=0,"n/a",((INDEX(Historical!$C$7:$C$1256,MATCH(B78,Historical!$B$7:$B$1278,0))/INDEX(Historical!$F$7:$F$1247,MATCH(B78,Historical!$B$7:$B$1278,0)))^(1/3)-1)*100)</f>
        <v>0.40120790759770042</v>
      </c>
      <c r="U78" s="701">
        <f>IF(INDEX(Historical!$H$7:$H$1247,MATCH(B78,Historical!$B$7:$B$1278,0))=0,"n/a",((INDEX(Historical!$C$7:$C$1256,MATCH(B78,Historical!$B$7:$B$1278,0))/INDEX(Historical!$H$7:$H$1247,MATCH(B78,Historical!$B$7:$B$1278,0)))^(1/5)-1)*100)</f>
        <v>0.40283278526862532</v>
      </c>
      <c r="V78" s="701">
        <f>IF(INDEX(Historical!$O$7:$O$1247,MATCH(B78,Historical!$B$7:$B$1278,0))=0,"n/a",((INDEX(Historical!$C$7:$C$1256,MATCH(B78,Historical!$B$7:$B$1278,0))/INDEX(Historical!$O$7:$O$1247,MATCH(B78,Historical!$B$7:$B$1278,0)))^(1/10)-1)*100)</f>
        <v>0.75695055325406546</v>
      </c>
      <c r="W78" s="702">
        <f>IF(OR(U78&lt;=0,U78="n/a",V78&lt;=0,V78="n/a"),"n/a",U78/V78)</f>
        <v>0.53217846732112384</v>
      </c>
      <c r="X78" s="703">
        <f>IF(OR(AJ78&lt;=0,AJ78="n/a",U78&lt;=0,U78="n/a"),"n/a",U78/AJ78)</f>
        <v>3.2750632948668722E-2</v>
      </c>
      <c r="Y78" s="876"/>
      <c r="Z78" s="651">
        <f>IF(OR(AC78&lt;0.01,AC78="n/a"),"n/a",M78/AC78*100)</f>
        <v>73.469387755102034</v>
      </c>
      <c r="AA78" s="887">
        <f>IF(OR(AC78&lt;0.01,AC78="n/a"),"n/a",I78/AC78)</f>
        <v>11.868804664723031</v>
      </c>
      <c r="AB78" s="888">
        <v>12</v>
      </c>
      <c r="AC78" s="866">
        <v>3.43</v>
      </c>
      <c r="AD78" s="866">
        <v>0.31</v>
      </c>
      <c r="AE78" s="866">
        <v>0.61</v>
      </c>
      <c r="AF78" s="866">
        <v>1.24</v>
      </c>
      <c r="AG78" s="866">
        <v>10.8</v>
      </c>
      <c r="AH78" s="866">
        <v>76.900000000000006</v>
      </c>
      <c r="AI78" s="866">
        <v>-25</v>
      </c>
      <c r="AJ78" s="866">
        <v>12.3</v>
      </c>
      <c r="AK78" s="866">
        <v>37.9</v>
      </c>
      <c r="AL78" s="879">
        <v>2250</v>
      </c>
      <c r="AM78" s="873">
        <v>35.5</v>
      </c>
      <c r="AN78" s="866">
        <v>0.2</v>
      </c>
      <c r="AO78" s="740">
        <f>IF(U78="n/a","n/a",IF(AA78&lt;0,"n/a",IF(AA78="n/a","n/a",J78+U78-AA78)))</f>
        <v>-5.2758466031095281</v>
      </c>
      <c r="AP78" s="741">
        <f>IF(U78="n/a","n/a",J78+U78)</f>
        <v>6.5929580616135031</v>
      </c>
      <c r="AQ78" s="889">
        <f>IF(OR(AC78&lt;0.01,AF78="n/a"),"n/a",(I78/SQRT(22.5*AC78*(I78/AF78))-1)*100)</f>
        <v>-19.123364768703134</v>
      </c>
      <c r="AR78" s="651">
        <f>INDEX(Historical!$C$7:$C$1256,MATCH(B78,Historical!$B$7:$B$1278,0))*IF(AH78="n/a",1.03,IF(AH78&lt;0,1.01,IF(AH78&gt;10,1.1,(1+AH78/100))))</f>
        <v>2.7637500000000004</v>
      </c>
      <c r="AS78" s="887">
        <f>IF($AI78="n/a",1.03*AR78,IF($AI78&lt;0,1.01*AR78,IF($AI78&gt;10,1.1*AR78,(1+$AI78/100)*AR78)))</f>
        <v>2.7913875000000004</v>
      </c>
      <c r="AT78" s="887">
        <f>IF($AK78="n/a",1.03*AS78,IF($AK78&lt;0,1.01*AS78,IF($AK78&gt;10,1.1*AS78,(1+$AK78/100)*AS78)))</f>
        <v>3.0705262500000008</v>
      </c>
      <c r="AU78" s="887">
        <f>IF($AK78="n/a",1.03*AT78,IF($AK78&lt;0,1.01*AT78,IF($AK78&gt;10,1.1*AT78,(1+$AK78/100)*AT78)))</f>
        <v>3.3775788750000011</v>
      </c>
      <c r="AV78" s="887">
        <f>IF($AK78="n/a",1.03*AU78,IF($AK78&lt;0,1.01*AU78,IF($AK78&gt;10,1.1*AU78,(1+$AK78/100)*AU78)))</f>
        <v>3.7153367625000016</v>
      </c>
      <c r="AW78" s="651">
        <f>SUM(AR78:AV78)</f>
        <v>15.718579387500004</v>
      </c>
      <c r="AX78" s="748">
        <f>AW78/I78*100</f>
        <v>38.611101418570385</v>
      </c>
      <c r="AY78" s="935">
        <v>0.34</v>
      </c>
      <c r="AZ78" s="873">
        <v>21.7</v>
      </c>
      <c r="BA78" s="873">
        <v>-24.57</v>
      </c>
      <c r="BB78" s="873">
        <v>-4.3</v>
      </c>
      <c r="BC78" s="873">
        <v>-4.0599999999999996</v>
      </c>
      <c r="BE78" s="624">
        <v>1988</v>
      </c>
      <c r="BF78" s="899">
        <f>IF(BE78&gt;2008,0,IF(BE78&gt;2001,1,IF(BE78&gt;1990,2,IF(BE78&gt;1980,3,IF(BE78&gt;1973,4,IF(BE78&gt;1970,5,IF(BE78&gt;1960,6,IF(BE78&gt;1958,7,IF(BE78&gt;1953,8,9)))))))))</f>
        <v>3</v>
      </c>
      <c r="BG78" s="883">
        <v>3.2</v>
      </c>
    </row>
    <row r="79" spans="1:59" ht="11.25" customHeight="1" x14ac:dyDescent="0.2">
      <c r="A79" s="872" t="s">
        <v>281</v>
      </c>
      <c r="B79" s="876" t="s">
        <v>282</v>
      </c>
      <c r="C79" s="933" t="s">
        <v>153</v>
      </c>
      <c r="D79" s="933" t="s">
        <v>4327</v>
      </c>
      <c r="E79" s="733">
        <v>43</v>
      </c>
      <c r="F79" s="1182">
        <v>61</v>
      </c>
      <c r="G79" s="1182" t="s">
        <v>115</v>
      </c>
      <c r="H79" s="1182" t="s">
        <v>115</v>
      </c>
      <c r="I79" s="866">
        <v>100.57</v>
      </c>
      <c r="J79" s="651">
        <f>(M79/I79)*100</f>
        <v>2.3068509495873522</v>
      </c>
      <c r="K79" s="878">
        <v>0.57999999999999996</v>
      </c>
      <c r="L79" s="888">
        <v>4</v>
      </c>
      <c r="M79" s="642">
        <f>K79*L79</f>
        <v>2.3199999999999998</v>
      </c>
      <c r="N79" s="871" t="s">
        <v>283</v>
      </c>
      <c r="O79" s="734">
        <v>0.54</v>
      </c>
      <c r="P79" s="862">
        <v>44007</v>
      </c>
      <c r="Q79" s="862">
        <v>44029</v>
      </c>
      <c r="R79" s="642">
        <f>(K79-O79)/O79*100</f>
        <v>7.4074074074073932</v>
      </c>
      <c r="S79" s="701">
        <f>IF(INDEX(Historical!$D$7:$D$1254,MATCH(B79,Historical!$B$7:$B$1278,0))=0,"n/a",(INDEX(Historical!$C$7:$C$1256,MATCH(B79,Historical!$B$7:$B$1278,0))/INDEX(Historical!$D$7:$D$1254,MATCH(B79,Historical!$B$7:$B$1278,0))-1)*100)</f>
        <v>8.3333333333333481</v>
      </c>
      <c r="T79" s="701">
        <f>IF(INDEX(Historical!$F$7:$F$1247,MATCH(B79,Historical!$B$7:$B$1278,0))=0,"n/a",((INDEX(Historical!$C$7:$C$1256,MATCH(B79,Historical!$B$7:$B$1278,0))/INDEX(Historical!$F$7:$F$1247,MATCH(B79,Historical!$B$7:$B$1278,0)))^(1/3)-1)*100)</f>
        <v>8.6882943668610721</v>
      </c>
      <c r="U79" s="701">
        <f>IF(INDEX(Historical!$H$7:$H$1247,MATCH(B79,Historical!$B$7:$B$1278,0))=0,"n/a",((INDEX(Historical!$C$7:$C$1256,MATCH(B79,Historical!$B$7:$B$1278,0))/INDEX(Historical!$H$7:$H$1247,MATCH(B79,Historical!$B$7:$B$1278,0)))^(1/5)-1)*100)</f>
        <v>12.195514544619957</v>
      </c>
      <c r="V79" s="701">
        <f>IF(INDEX(Historical!$O$7:$O$1247,MATCH(B79,Historical!$B$7:$B$1278,0))=0,"n/a",((INDEX(Historical!$C$7:$C$1256,MATCH(B79,Historical!$B$7:$B$1278,0))/INDEX(Historical!$O$7:$O$1247,MATCH(B79,Historical!$B$7:$B$1278,0)))^(1/10)-1)*100)</f>
        <v>10.234964816349468</v>
      </c>
      <c r="W79" s="702">
        <f>IF(OR(U79&lt;=0,U79="n/a",V79&lt;=0,V79="n/a"),"n/a",U79/V79)</f>
        <v>1.1915541248504031</v>
      </c>
      <c r="X79" s="703">
        <f>IF(OR(AJ79&lt;=0,AJ79="n/a",U79&lt;=0,U79="n/a"),"n/a",U79/AJ79)</f>
        <v>1.5838330577428517</v>
      </c>
      <c r="Y79" s="663" t="s">
        <v>284</v>
      </c>
      <c r="Z79" s="651">
        <f>IF(OR(AC79&lt;0.01,AC79="n/a"),"n/a",M79/AC79*100)</f>
        <v>71.604938271604922</v>
      </c>
      <c r="AA79" s="887">
        <f>IF(OR(AC79&lt;0.01,AC79="n/a"),"n/a",I79/AC79)</f>
        <v>31.04012345679012</v>
      </c>
      <c r="AB79" s="888">
        <v>4</v>
      </c>
      <c r="AC79" s="866">
        <v>3.24</v>
      </c>
      <c r="AD79" s="866">
        <v>3.3</v>
      </c>
      <c r="AE79" s="866">
        <v>4.8600000000000003</v>
      </c>
      <c r="AF79" s="866">
        <v>2.68</v>
      </c>
      <c r="AG79" s="866">
        <v>8.6999999999999993</v>
      </c>
      <c r="AH79" s="866">
        <v>2.2999999999999998</v>
      </c>
      <c r="AI79" s="866">
        <v>43.96</v>
      </c>
      <c r="AJ79" s="866">
        <v>7.7</v>
      </c>
      <c r="AK79" s="866">
        <v>9.41</v>
      </c>
      <c r="AL79" s="879">
        <v>135700</v>
      </c>
      <c r="AM79" s="873">
        <v>0.1</v>
      </c>
      <c r="AN79" s="866">
        <v>0.56999999999999995</v>
      </c>
      <c r="AO79" s="740">
        <f>IF(U79="n/a","n/a",IF(AA79&lt;0,"n/a",IF(AA79="n/a","n/a",J79+U79-AA79)))</f>
        <v>-16.537757962582809</v>
      </c>
      <c r="AP79" s="741">
        <f>IF(U79="n/a","n/a",J79+U79)</f>
        <v>14.502365494207309</v>
      </c>
      <c r="AQ79" s="889">
        <f>IF(OR(AC79&lt;0.01,AF79="n/a"),"n/a",(I79/SQRT(22.5*AC79*(I79/AF79))-1)*100)</f>
        <v>92.281657834654979</v>
      </c>
      <c r="AR79" s="651">
        <f>INDEX(Historical!$C$7:$C$1256,MATCH(B79,Historical!$B$7:$B$1278,0))*IF(AH79="n/a",1.03,IF(AH79&lt;0,1.01,IF(AH79&gt;10,1.1,(1+AH79/100))))</f>
        <v>2.12784</v>
      </c>
      <c r="AS79" s="887">
        <f>IF($AI79="n/a",1.03*AR79,IF($AI79&lt;0,1.01*AR79,IF($AI79&gt;10,1.1*AR79,(1+$AI79/100)*AR79)))</f>
        <v>2.340624</v>
      </c>
      <c r="AT79" s="887">
        <f>IF($AK79="n/a",1.03*AS79,IF($AK79&lt;0,1.01*AS79,IF($AK79&gt;10,1.1*AS79,(1+$AK79/100)*AS79)))</f>
        <v>2.5608767184000003</v>
      </c>
      <c r="AU79" s="887">
        <f>IF($AK79="n/a",1.03*AT79,IF($AK79&lt;0,1.01*AT79,IF($AK79&gt;10,1.1*AT79,(1+$AK79/100)*AT79)))</f>
        <v>2.8018552176014406</v>
      </c>
      <c r="AV79" s="887">
        <f>IF($AK79="n/a",1.03*AU79,IF($AK79&lt;0,1.01*AU79,IF($AK79&gt;10,1.1*AU79,(1+$AK79/100)*AU79)))</f>
        <v>3.0655097935777365</v>
      </c>
      <c r="AW79" s="651">
        <f>SUM(AR79:AV79)</f>
        <v>12.896705729579178</v>
      </c>
      <c r="AX79" s="748">
        <f>AW79/I79*100</f>
        <v>12.823611146046712</v>
      </c>
      <c r="AY79" s="935">
        <v>0.65</v>
      </c>
      <c r="AZ79" s="873">
        <v>39.43</v>
      </c>
      <c r="BA79" s="873">
        <v>-17.669999999999998</v>
      </c>
      <c r="BB79" s="873">
        <v>-4.82</v>
      </c>
      <c r="BC79" s="873">
        <v>-0.13999999999999999</v>
      </c>
      <c r="BE79" s="624">
        <v>1978</v>
      </c>
      <c r="BF79" s="899">
        <f>IF(BE79&gt;2008,0,IF(BE79&gt;2001,1,IF(BE79&gt;1990,2,IF(BE79&gt;1980,3,IF(BE79&gt;1973,4,IF(BE79&gt;1970,5,IF(BE79&gt;1960,6,IF(BE79&gt;1958,7,IF(BE79&gt;1953,8,9)))))))))</f>
        <v>4</v>
      </c>
      <c r="BG79" s="883">
        <v>4.8</v>
      </c>
    </row>
    <row r="80" spans="1:59" ht="11.25" customHeight="1" x14ac:dyDescent="0.2">
      <c r="A80" s="872" t="s">
        <v>279</v>
      </c>
      <c r="B80" s="876" t="s">
        <v>280</v>
      </c>
      <c r="C80" s="933" t="s">
        <v>131</v>
      </c>
      <c r="D80" s="933" t="s">
        <v>4331</v>
      </c>
      <c r="E80" s="733">
        <v>28</v>
      </c>
      <c r="F80" s="1182">
        <v>98</v>
      </c>
      <c r="G80" s="1182" t="s">
        <v>37</v>
      </c>
      <c r="H80" s="1182" t="s">
        <v>37</v>
      </c>
      <c r="I80" s="866">
        <v>23.76</v>
      </c>
      <c r="J80" s="651">
        <f>(M80/I80)*100</f>
        <v>3.4932659932659926</v>
      </c>
      <c r="K80" s="885">
        <v>0.20749999999999999</v>
      </c>
      <c r="L80" s="888">
        <v>4</v>
      </c>
      <c r="M80" s="642">
        <f>K80*L80</f>
        <v>0.83</v>
      </c>
      <c r="N80" s="871" t="s">
        <v>145</v>
      </c>
      <c r="O80" s="735">
        <v>0.20250000000000001</v>
      </c>
      <c r="P80" s="619">
        <v>43809</v>
      </c>
      <c r="Q80" s="619">
        <v>43830</v>
      </c>
      <c r="R80" s="642">
        <f>(K80-O80)/O80*100</f>
        <v>2.4691358024691241</v>
      </c>
      <c r="S80" s="701">
        <f>IF(INDEX(Historical!$D$7:$D$1254,MATCH(B80,Historical!$B$7:$B$1278,0))=0,"n/a",(INDEX(Historical!$C$7:$C$1256,MATCH(B80,Historical!$B$7:$B$1278,0))/INDEX(Historical!$D$7:$D$1254,MATCH(B80,Historical!$B$7:$B$1278,0))-1)*100)</f>
        <v>3.1645569620253111</v>
      </c>
      <c r="T80" s="701">
        <f>IF(INDEX(Historical!$F$7:$F$1247,MATCH(B80,Historical!$B$7:$B$1278,0))=0,"n/a",((INDEX(Historical!$C$7:$C$1256,MATCH(B80,Historical!$B$7:$B$1278,0))/INDEX(Historical!$F$7:$F$1247,MATCH(B80,Historical!$B$7:$B$1278,0)))^(1/3)-1)*100)</f>
        <v>2.8092320468116938</v>
      </c>
      <c r="U80" s="701">
        <f>IF(INDEX(Historical!$H$7:$H$1247,MATCH(B80,Historical!$B$7:$B$1278,0))=0,"n/a",((INDEX(Historical!$C$7:$C$1256,MATCH(B80,Historical!$B$7:$B$1278,0))/INDEX(Historical!$H$7:$H$1247,MATCH(B80,Historical!$B$7:$B$1278,0)))^(1/5)-1)*100)</f>
        <v>2.79686070125027</v>
      </c>
      <c r="V80" s="701">
        <f>IF(INDEX(Historical!$O$7:$O$1247,MATCH(B80,Historical!$B$7:$B$1278,0))=0,"n/a",((INDEX(Historical!$C$7:$C$1256,MATCH(B80,Historical!$B$7:$B$1278,0))/INDEX(Historical!$O$7:$O$1247,MATCH(B80,Historical!$B$7:$B$1278,0)))^(1/10)-1)*100)</f>
        <v>2.7724220986734105</v>
      </c>
      <c r="W80" s="702">
        <f>IF(OR(U80&lt;=0,U80="n/a",V80&lt;=0,V80="n/a"),"n/a",U80/V80)</f>
        <v>1.0088148924323439</v>
      </c>
      <c r="X80" s="703">
        <f>IF(OR(AJ80&lt;=0,AJ80="n/a",U80&lt;=0,U80="n/a"),"n/a",U80/AJ80)</f>
        <v>0.23307172510418916</v>
      </c>
      <c r="Y80" s="659"/>
      <c r="Z80" s="651">
        <f>IF(OR(AC80&lt;0.01,AC80="n/a"),"n/a",M80/AC80*100)</f>
        <v>46.629213483146067</v>
      </c>
      <c r="AA80" s="887">
        <f>IF(OR(AC80&lt;0.01,AC80="n/a"),"n/a",I80/AC80)</f>
        <v>13.348314606741575</v>
      </c>
      <c r="AB80" s="888">
        <v>12</v>
      </c>
      <c r="AC80" s="866">
        <v>1.78</v>
      </c>
      <c r="AD80" s="866">
        <v>1.63</v>
      </c>
      <c r="AE80" s="866">
        <v>0.84</v>
      </c>
      <c r="AF80" s="866">
        <v>1.64</v>
      </c>
      <c r="AG80" s="866">
        <v>12.6</v>
      </c>
      <c r="AH80" s="868">
        <v>25.7</v>
      </c>
      <c r="AI80" s="868">
        <v>6.35</v>
      </c>
      <c r="AJ80" s="866">
        <v>12</v>
      </c>
      <c r="AK80" s="866">
        <v>8.2000000000000011</v>
      </c>
      <c r="AL80" s="879">
        <v>4650</v>
      </c>
      <c r="AM80" s="873">
        <v>0.2</v>
      </c>
      <c r="AN80" s="866">
        <v>0.81</v>
      </c>
      <c r="AO80" s="740">
        <f>IF(U80="n/a","n/a",IF(AA80&lt;0,"n/a",IF(AA80="n/a","n/a",J80+U80-AA80)))</f>
        <v>-7.0581879122253124</v>
      </c>
      <c r="AP80" s="741">
        <f>IF(U80="n/a","n/a",J80+U80)</f>
        <v>6.2901266945162622</v>
      </c>
      <c r="AQ80" s="889">
        <f>IF(OR(AC80&lt;0.01,AF80="n/a"),"n/a",(I80/SQRT(22.5*AC80*(I80/AF80))-1)*100)</f>
        <v>-1.3620853715611392</v>
      </c>
      <c r="AR80" s="651">
        <f>INDEX(Historical!$C$7:$C$1256,MATCH(B80,Historical!$B$7:$B$1278,0))*IF(AH80="n/a",1.03,IF(AH80&lt;0,1.01,IF(AH80&gt;10,1.1,(1+AH80/100))))</f>
        <v>0.89649999999999996</v>
      </c>
      <c r="AS80" s="887">
        <f>IF($AI80="n/a",1.03*AR80,IF($AI80&lt;0,1.01*AR80,IF($AI80&gt;10,1.1*AR80,(1+$AI80/100)*AR80)))</f>
        <v>0.95342774999999991</v>
      </c>
      <c r="AT80" s="887">
        <f>IF($AK80="n/a",1.03*AS80,IF($AK80&lt;0,1.01*AS80,IF($AK80&gt;10,1.1*AS80,(1+$AK80/100)*AS80)))</f>
        <v>1.0316088255</v>
      </c>
      <c r="AU80" s="887">
        <f>IF($AK80="n/a",1.03*AT80,IF($AK80&lt;0,1.01*AT80,IF($AK80&gt;10,1.1*AT80,(1+$AK80/100)*AT80)))</f>
        <v>1.116200749191</v>
      </c>
      <c r="AV80" s="887">
        <f>IF($AK80="n/a",1.03*AU80,IF($AK80&lt;0,1.01*AU80,IF($AK80&gt;10,1.1*AU80,(1+$AK80/100)*AU80)))</f>
        <v>1.207729210624662</v>
      </c>
      <c r="AW80" s="651">
        <f>SUM(AR80:AV80)</f>
        <v>5.2054665353156624</v>
      </c>
      <c r="AX80" s="748">
        <f>AW80/I80*100</f>
        <v>21.90852918903898</v>
      </c>
      <c r="AY80" s="935">
        <v>0.76</v>
      </c>
      <c r="AZ80" s="873">
        <v>58.4</v>
      </c>
      <c r="BA80" s="873">
        <v>-26.26</v>
      </c>
      <c r="BB80" s="873">
        <v>1.91</v>
      </c>
      <c r="BC80" s="873">
        <v>0.25</v>
      </c>
      <c r="BE80" s="624">
        <v>1992</v>
      </c>
      <c r="BF80" s="899">
        <f>IF(BE80&gt;2008,0,IF(BE80&gt;2001,1,IF(BE80&gt;1990,2,IF(BE80&gt;1980,3,IF(BE80&gt;1973,4,IF(BE80&gt;1970,5,IF(BE80&gt;1960,6,IF(BE80&gt;1958,7,IF(BE80&gt;1953,8,9)))))))))</f>
        <v>2</v>
      </c>
      <c r="BG80" s="883">
        <v>4.5999999999999996</v>
      </c>
    </row>
    <row r="81" spans="1:59" ht="11.25" customHeight="1" x14ac:dyDescent="0.2">
      <c r="A81" s="864" t="s">
        <v>288</v>
      </c>
      <c r="B81" s="876" t="s">
        <v>289</v>
      </c>
      <c r="C81" s="933" t="s">
        <v>131</v>
      </c>
      <c r="D81" s="933" t="s">
        <v>4332</v>
      </c>
      <c r="E81" s="733">
        <v>45</v>
      </c>
      <c r="F81" s="1182">
        <v>56</v>
      </c>
      <c r="G81" s="1182" t="s">
        <v>37</v>
      </c>
      <c r="H81" s="1182" t="s">
        <v>37</v>
      </c>
      <c r="I81" s="866">
        <v>65.02</v>
      </c>
      <c r="J81" s="651">
        <f>(M81/I81)*100</f>
        <v>2.2762227007074745</v>
      </c>
      <c r="K81" s="878">
        <v>0.37</v>
      </c>
      <c r="L81" s="888">
        <v>4</v>
      </c>
      <c r="M81" s="642">
        <f>K81*L81</f>
        <v>1.48</v>
      </c>
      <c r="N81" s="871" t="s">
        <v>148</v>
      </c>
      <c r="O81" s="734">
        <v>0.35249999999999998</v>
      </c>
      <c r="P81" s="862">
        <v>44074</v>
      </c>
      <c r="Q81" s="862">
        <v>44089</v>
      </c>
      <c r="R81" s="642">
        <f>(K81-O81)/O81*100</f>
        <v>4.9645390070922026</v>
      </c>
      <c r="S81" s="701">
        <f>IF(INDEX(Historical!$D$7:$D$1254,MATCH(B81,Historical!$B$7:$B$1278,0))=0,"n/a",(INDEX(Historical!$C$7:$C$1256,MATCH(B81,Historical!$B$7:$B$1278,0))/INDEX(Historical!$D$7:$D$1254,MATCH(B81,Historical!$B$7:$B$1278,0))-1)*100)</f>
        <v>4.5454545454545414</v>
      </c>
      <c r="T81" s="701">
        <f>IF(INDEX(Historical!$F$7:$F$1247,MATCH(B81,Historical!$B$7:$B$1278,0))=0,"n/a",((INDEX(Historical!$C$7:$C$1256,MATCH(B81,Historical!$B$7:$B$1278,0))/INDEX(Historical!$F$7:$F$1247,MATCH(B81,Historical!$B$7:$B$1278,0)))^(1/3)-1)*100)</f>
        <v>4.6238457750613193</v>
      </c>
      <c r="U81" s="701">
        <f>IF(INDEX(Historical!$H$7:$H$1247,MATCH(B81,Historical!$B$7:$B$1278,0))=0,"n/a",((INDEX(Historical!$C$7:$C$1256,MATCH(B81,Historical!$B$7:$B$1278,0))/INDEX(Historical!$H$7:$H$1247,MATCH(B81,Historical!$B$7:$B$1278,0)))^(1/5)-1)*100)</f>
        <v>4.4795491178031499</v>
      </c>
      <c r="V81" s="701">
        <f>IF(INDEX(Historical!$O$7:$O$1247,MATCH(B81,Historical!$B$7:$B$1278,0))=0,"n/a",((INDEX(Historical!$C$7:$C$1256,MATCH(B81,Historical!$B$7:$B$1278,0))/INDEX(Historical!$O$7:$O$1247,MATCH(B81,Historical!$B$7:$B$1278,0)))^(1/10)-1)*100)</f>
        <v>3.5513583374495283</v>
      </c>
      <c r="W81" s="702">
        <f>IF(OR(U81&lt;=0,U81="n/a",V81&lt;=0,V81="n/a"),"n/a",U81/V81)</f>
        <v>1.2613621865655547</v>
      </c>
      <c r="X81" s="703">
        <f>IF(OR(AJ81&lt;=0,AJ81="n/a",U81&lt;=0,U81="n/a"),"n/a",U81/AJ81)</f>
        <v>2.7997181986269686</v>
      </c>
      <c r="Y81" s="664"/>
      <c r="Z81" s="651">
        <f>IF(OR(AC81&lt;0.01,AC81="n/a"),"n/a",M81/AC81*100)</f>
        <v>55.849056603773583</v>
      </c>
      <c r="AA81" s="887">
        <f>IF(OR(AC81&lt;0.01,AC81="n/a"),"n/a",I81/AC81)</f>
        <v>24.535849056603773</v>
      </c>
      <c r="AB81" s="888">
        <v>12</v>
      </c>
      <c r="AC81" s="866">
        <v>2.65</v>
      </c>
      <c r="AD81" s="866">
        <v>5.58</v>
      </c>
      <c r="AE81" s="866">
        <v>4.28</v>
      </c>
      <c r="AF81" s="866">
        <v>2.41</v>
      </c>
      <c r="AG81" s="866">
        <v>10.4</v>
      </c>
      <c r="AH81" s="866">
        <v>3.2</v>
      </c>
      <c r="AI81" s="866">
        <v>7.3999999999999995</v>
      </c>
      <c r="AJ81" s="866">
        <v>1.6</v>
      </c>
      <c r="AK81" s="866">
        <v>4.3999999999999995</v>
      </c>
      <c r="AL81" s="879">
        <v>2340</v>
      </c>
      <c r="AM81" s="873">
        <v>0.19</v>
      </c>
      <c r="AN81" s="866">
        <v>0.59</v>
      </c>
      <c r="AO81" s="740">
        <f>IF(U81="n/a","n/a",IF(AA81&lt;0,"n/a",IF(AA81="n/a","n/a",J81+U81-AA81)))</f>
        <v>-17.780077238093149</v>
      </c>
      <c r="AP81" s="741">
        <f>IF(U81="n/a","n/a",J81+U81)</f>
        <v>6.7557718185106239</v>
      </c>
      <c r="AQ81" s="889">
        <f>IF(OR(AC81&lt;0.01,AF81="n/a"),"n/a",(I81/SQRT(22.5*AC81*(I81/AF81))-1)*100)</f>
        <v>62.11298697227614</v>
      </c>
      <c r="AR81" s="651">
        <f>INDEX(Historical!$C$7:$C$1256,MATCH(B81,Historical!$B$7:$B$1278,0))*IF(AH81="n/a",1.03,IF(AH81&lt;0,1.01,IF(AH81&gt;10,1.1,(1+AH81/100))))</f>
        <v>1.4241599999999999</v>
      </c>
      <c r="AS81" s="887">
        <f>IF($AI81="n/a",1.03*AR81,IF($AI81&lt;0,1.01*AR81,IF($AI81&gt;10,1.1*AR81,(1+$AI81/100)*AR81)))</f>
        <v>1.52954784</v>
      </c>
      <c r="AT81" s="887">
        <f>IF($AK81="n/a",1.03*AS81,IF($AK81&lt;0,1.01*AS81,IF($AK81&gt;10,1.1*AS81,(1+$AK81/100)*AS81)))</f>
        <v>1.5968479449600002</v>
      </c>
      <c r="AU81" s="887">
        <f>IF($AK81="n/a",1.03*AT81,IF($AK81&lt;0,1.01*AT81,IF($AK81&gt;10,1.1*AT81,(1+$AK81/100)*AT81)))</f>
        <v>1.6671092545382402</v>
      </c>
      <c r="AV81" s="887">
        <f>IF($AK81="n/a",1.03*AU81,IF($AK81&lt;0,1.01*AU81,IF($AK81&gt;10,1.1*AU81,(1+$AK81/100)*AU81)))</f>
        <v>1.7404620617379229</v>
      </c>
      <c r="AW81" s="651">
        <f>SUM(AR81:AV81)</f>
        <v>7.9581271012361636</v>
      </c>
      <c r="AX81" s="748">
        <f>AW81/I81*100</f>
        <v>12.239506461452114</v>
      </c>
      <c r="AY81" s="935">
        <v>0.48</v>
      </c>
      <c r="AZ81" s="873">
        <v>37.78</v>
      </c>
      <c r="BA81" s="873">
        <v>-21.91</v>
      </c>
      <c r="BB81" s="873">
        <v>0.35000000000000003</v>
      </c>
      <c r="BC81" s="873">
        <v>-3.6999999999999997</v>
      </c>
      <c r="BE81" s="624">
        <v>1976</v>
      </c>
      <c r="BF81" s="899">
        <f>IF(BE81&gt;2008,0,IF(BE81&gt;2001,1,IF(BE81&gt;1990,2,IF(BE81&gt;1980,3,IF(BE81&gt;1973,4,IF(BE81&gt;1970,5,IF(BE81&gt;1960,6,IF(BE81&gt;1958,7,IF(BE81&gt;1953,8,9)))))))))</f>
        <v>4</v>
      </c>
      <c r="BG81" s="883">
        <v>4.3999999999999995</v>
      </c>
    </row>
    <row r="82" spans="1:59" ht="11.25" customHeight="1" x14ac:dyDescent="0.2">
      <c r="A82" s="872" t="s">
        <v>276</v>
      </c>
      <c r="B82" s="876" t="s">
        <v>277</v>
      </c>
      <c r="C82" s="933" t="s">
        <v>112</v>
      </c>
      <c r="D82" s="933" t="s">
        <v>4325</v>
      </c>
      <c r="E82" s="733">
        <v>28</v>
      </c>
      <c r="F82" s="1182">
        <v>103</v>
      </c>
      <c r="G82" s="1182" t="s">
        <v>106</v>
      </c>
      <c r="H82" s="1182" t="s">
        <v>106</v>
      </c>
      <c r="I82" s="866">
        <v>57.08</v>
      </c>
      <c r="J82" s="651">
        <f>(M82/I82)*100</f>
        <v>2.9432375613174488</v>
      </c>
      <c r="K82" s="885">
        <v>0.42</v>
      </c>
      <c r="L82" s="888">
        <v>4</v>
      </c>
      <c r="M82" s="642">
        <f>K82*L82</f>
        <v>1.68</v>
      </c>
      <c r="N82" s="871" t="s">
        <v>718</v>
      </c>
      <c r="O82" s="735">
        <v>0.375</v>
      </c>
      <c r="P82" s="862">
        <v>43935</v>
      </c>
      <c r="Q82" s="862">
        <v>43951</v>
      </c>
      <c r="R82" s="642">
        <f>(K82-O82)/O82*100</f>
        <v>11.999999999999995</v>
      </c>
      <c r="S82" s="701">
        <f>IF(INDEX(Historical!$D$7:$D$1254,MATCH(B82,Historical!$B$7:$B$1278,0))=0,"n/a",(INDEX(Historical!$C$7:$C$1256,MATCH(B82,Historical!$B$7:$B$1278,0))/INDEX(Historical!$D$7:$D$1254,MATCH(B82,Historical!$B$7:$B$1278,0))-1)*100)</f>
        <v>14.453125</v>
      </c>
      <c r="T82" s="701">
        <f>IF(INDEX(Historical!$F$7:$F$1247,MATCH(B82,Historical!$B$7:$B$1278,0))=0,"n/a",((INDEX(Historical!$C$7:$C$1256,MATCH(B82,Historical!$B$7:$B$1278,0))/INDEX(Historical!$F$7:$F$1247,MATCH(B82,Historical!$B$7:$B$1278,0)))^(1/3)-1)*100)</f>
        <v>13.011817849157147</v>
      </c>
      <c r="U82" s="701">
        <f>IF(INDEX(Historical!$H$7:$H$1247,MATCH(B82,Historical!$B$7:$B$1278,0))=0,"n/a",((INDEX(Historical!$C$7:$C$1256,MATCH(B82,Historical!$B$7:$B$1278,0))/INDEX(Historical!$H$7:$H$1247,MATCH(B82,Historical!$B$7:$B$1278,0)))^(1/5)-1)*100)</f>
        <v>8.4842277526471896</v>
      </c>
      <c r="V82" s="701">
        <f>IF(INDEX(Historical!$O$7:$O$1247,MATCH(B82,Historical!$B$7:$B$1278,0))=0,"n/a",((INDEX(Historical!$C$7:$C$1256,MATCH(B82,Historical!$B$7:$B$1278,0))/INDEX(Historical!$O$7:$O$1247,MATCH(B82,Historical!$B$7:$B$1278,0)))^(1/10)-1)*100)</f>
        <v>5.4712073135550154</v>
      </c>
      <c r="W82" s="702">
        <f>IF(OR(U82&lt;=0,U82="n/a",V82&lt;=0,V82="n/a"),"n/a",U82/V82)</f>
        <v>1.5507048566095021</v>
      </c>
      <c r="X82" s="703">
        <f>IF(OR(AJ82&lt;=0,AJ82="n/a",U82&lt;=0,U82="n/a"),"n/a",U82/AJ82)</f>
        <v>0.48205839503677222</v>
      </c>
      <c r="Y82" s="876"/>
      <c r="Z82" s="651">
        <f>IF(OR(AC82&lt;0.01,AC82="n/a"),"n/a",M82/AC82*100)</f>
        <v>40.776699029126213</v>
      </c>
      <c r="AA82" s="887">
        <f>IF(OR(AC82&lt;0.01,AC82="n/a"),"n/a",I82/AC82)</f>
        <v>13.854368932038835</v>
      </c>
      <c r="AB82" s="888">
        <v>12</v>
      </c>
      <c r="AC82" s="866">
        <v>4.12</v>
      </c>
      <c r="AD82" s="866">
        <v>1.38</v>
      </c>
      <c r="AE82" s="866">
        <v>2.36</v>
      </c>
      <c r="AF82" s="866">
        <v>2.14</v>
      </c>
      <c r="AG82" s="866">
        <v>16</v>
      </c>
      <c r="AH82" s="866">
        <v>21.5</v>
      </c>
      <c r="AI82" s="866">
        <v>9.629999999999999</v>
      </c>
      <c r="AJ82" s="866">
        <v>17.599999999999998</v>
      </c>
      <c r="AK82" s="866">
        <v>10</v>
      </c>
      <c r="AL82" s="879">
        <v>1390</v>
      </c>
      <c r="AM82" s="873">
        <v>0.6</v>
      </c>
      <c r="AN82" s="866">
        <v>0.42</v>
      </c>
      <c r="AO82" s="740">
        <f>IF(U82="n/a","n/a",IF(AA82&lt;0,"n/a",IF(AA82="n/a","n/a",J82+U82-AA82)))</f>
        <v>-2.4269036180741956</v>
      </c>
      <c r="AP82" s="741">
        <f>IF(U82="n/a","n/a",J82+U82)</f>
        <v>11.427465313964639</v>
      </c>
      <c r="AQ82" s="889">
        <f>IF(OR(AC82&lt;0.01,AF82="n/a"),"n/a",(I82/SQRT(22.5*AC82*(I82/AF82))-1)*100)</f>
        <v>14.791307287157917</v>
      </c>
      <c r="AR82" s="651">
        <f>INDEX(Historical!$C$7:$C$1256,MATCH(B82,Historical!$B$7:$B$1278,0))*IF(AH82="n/a",1.03,IF(AH82&lt;0,1.01,IF(AH82&gt;10,1.1,(1+AH82/100))))</f>
        <v>1.6115000000000002</v>
      </c>
      <c r="AS82" s="887">
        <f>IF($AI82="n/a",1.03*AR82,IF($AI82&lt;0,1.01*AR82,IF($AI82&gt;10,1.1*AR82,(1+$AI82/100)*AR82)))</f>
        <v>1.7666874500000003</v>
      </c>
      <c r="AT82" s="887">
        <f>IF($AK82="n/a",1.03*AS82,IF($AK82&lt;0,1.01*AS82,IF($AK82&gt;10,1.1*AS82,(1+$AK82/100)*AS82)))</f>
        <v>1.9433561950000005</v>
      </c>
      <c r="AU82" s="887">
        <f>IF($AK82="n/a",1.03*AT82,IF($AK82&lt;0,1.01*AT82,IF($AK82&gt;10,1.1*AT82,(1+$AK82/100)*AT82)))</f>
        <v>2.1376918145000006</v>
      </c>
      <c r="AV82" s="887">
        <f>IF($AK82="n/a",1.03*AU82,IF($AK82&lt;0,1.01*AU82,IF($AK82&gt;10,1.1*AU82,(1+$AK82/100)*AU82)))</f>
        <v>2.351460995950001</v>
      </c>
      <c r="AW82" s="651">
        <f>SUM(AR82:AV82)</f>
        <v>9.8106964554500031</v>
      </c>
      <c r="AX82" s="748">
        <f>AW82/I82*100</f>
        <v>17.187625184740721</v>
      </c>
      <c r="AY82" s="935">
        <v>1.02</v>
      </c>
      <c r="AZ82" s="873">
        <v>28.79</v>
      </c>
      <c r="BA82" s="873">
        <v>-32.01</v>
      </c>
      <c r="BB82" s="873">
        <v>-10.050000000000001</v>
      </c>
      <c r="BC82" s="873">
        <v>-6.0699999999999994</v>
      </c>
      <c r="BE82" s="624">
        <v>1993</v>
      </c>
      <c r="BF82" s="899">
        <f>IF(BE82&gt;2008,0,IF(BE82&gt;2001,1,IF(BE82&gt;1990,2,IF(BE82&gt;1980,3,IF(BE82&gt;1973,4,IF(BE82&gt;1970,5,IF(BE82&gt;1960,6,IF(BE82&gt;1958,7,IF(BE82&gt;1953,8,9)))))))))</f>
        <v>2</v>
      </c>
      <c r="BG82" s="883">
        <v>7.7</v>
      </c>
    </row>
    <row r="83" spans="1:59" ht="11.25" customHeight="1" x14ac:dyDescent="0.2">
      <c r="A83" s="864" t="s">
        <v>272</v>
      </c>
      <c r="B83" s="876" t="s">
        <v>273</v>
      </c>
      <c r="C83" s="933" t="s">
        <v>128</v>
      </c>
      <c r="D83" s="933" t="s">
        <v>4330</v>
      </c>
      <c r="E83" s="733">
        <v>33</v>
      </c>
      <c r="F83" s="1182">
        <v>85</v>
      </c>
      <c r="G83" s="1182" t="s">
        <v>37</v>
      </c>
      <c r="H83" s="1182" t="s">
        <v>37</v>
      </c>
      <c r="I83" s="866">
        <v>180.51</v>
      </c>
      <c r="J83" s="651">
        <f>(M83/I83)*100</f>
        <v>1.3738851033183757</v>
      </c>
      <c r="K83" s="885">
        <v>0.62</v>
      </c>
      <c r="L83" s="888">
        <v>4</v>
      </c>
      <c r="M83" s="642">
        <f>K83*L83</f>
        <v>2.48</v>
      </c>
      <c r="N83" s="871" t="s">
        <v>218</v>
      </c>
      <c r="O83" s="735">
        <v>0.56999999999999995</v>
      </c>
      <c r="P83" s="619">
        <v>43828</v>
      </c>
      <c r="Q83" s="619">
        <v>43843</v>
      </c>
      <c r="R83" s="642">
        <f>(K83-O83)/O83*100</f>
        <v>8.771929824561413</v>
      </c>
      <c r="S83" s="701">
        <f>IF(INDEX(Historical!$D$7:$D$1254,MATCH(B83,Historical!$B$7:$B$1278,0))=0,"n/a",(INDEX(Historical!$C$7:$C$1256,MATCH(B83,Historical!$B$7:$B$1278,0))/INDEX(Historical!$D$7:$D$1254,MATCH(B83,Historical!$B$7:$B$1278,0))-1)*100)</f>
        <v>9.6153846153846025</v>
      </c>
      <c r="T83" s="701">
        <f>IF(INDEX(Historical!$F$7:$F$1247,MATCH(B83,Historical!$B$7:$B$1278,0))=0,"n/a",((INDEX(Historical!$C$7:$C$1256,MATCH(B83,Historical!$B$7:$B$1278,0))/INDEX(Historical!$F$7:$F$1247,MATCH(B83,Historical!$B$7:$B$1278,0)))^(1/3)-1)*100)</f>
        <v>9.8505241180611556</v>
      </c>
      <c r="U83" s="701">
        <f>IF(INDEX(Historical!$H$7:$H$1247,MATCH(B83,Historical!$B$7:$B$1278,0))=0,"n/a",((INDEX(Historical!$C$7:$C$1256,MATCH(B83,Historical!$B$7:$B$1278,0))/INDEX(Historical!$H$7:$H$1247,MATCH(B83,Historical!$B$7:$B$1278,0)))^(1/5)-1)*100)</f>
        <v>9.0271416315252928</v>
      </c>
      <c r="V83" s="701">
        <f>IF(INDEX(Historical!$O$7:$O$1247,MATCH(B83,Historical!$B$7:$B$1278,0))=0,"n/a",((INDEX(Historical!$C$7:$C$1256,MATCH(B83,Historical!$B$7:$B$1278,0))/INDEX(Historical!$O$7:$O$1247,MATCH(B83,Historical!$B$7:$B$1278,0)))^(1/10)-1)*100)</f>
        <v>9.0351088313816561</v>
      </c>
      <c r="W83" s="702">
        <f>IF(OR(U83&lt;=0,U83="n/a",V83&lt;=0,V83="n/a"),"n/a",U83/V83)</f>
        <v>0.99911819547444847</v>
      </c>
      <c r="X83" s="703">
        <f>IF(OR(AJ83&lt;=0,AJ83="n/a",U83&lt;=0,U83="n/a"),"n/a",U83/AJ83)</f>
        <v>0.96033421611971193</v>
      </c>
      <c r="Y83" s="876" t="s">
        <v>3975</v>
      </c>
      <c r="Z83" s="651">
        <f>IF(OR(AC83&lt;0.01,AC83="n/a"),"n/a",M83/AC83*100)</f>
        <v>43.89380530973451</v>
      </c>
      <c r="AA83" s="887">
        <f>IF(OR(AC83&lt;0.01,AC83="n/a"),"n/a",I83/AC83)</f>
        <v>31.948672566371677</v>
      </c>
      <c r="AB83" s="888">
        <v>11</v>
      </c>
      <c r="AC83" s="870">
        <v>5.65</v>
      </c>
      <c r="AD83" s="870">
        <v>6.65</v>
      </c>
      <c r="AE83" s="870">
        <v>4.32</v>
      </c>
      <c r="AF83" s="870">
        <v>6.12</v>
      </c>
      <c r="AG83" s="866">
        <v>20.8</v>
      </c>
      <c r="AH83" s="870">
        <v>10.199999999999999</v>
      </c>
      <c r="AI83" s="870">
        <v>1.59</v>
      </c>
      <c r="AJ83" s="866">
        <v>9.4</v>
      </c>
      <c r="AK83" s="866">
        <v>4.8</v>
      </c>
      <c r="AL83" s="705">
        <v>23860</v>
      </c>
      <c r="AM83" s="873">
        <v>6.9999999999999993E-2</v>
      </c>
      <c r="AN83" s="866">
        <v>1.06</v>
      </c>
      <c r="AO83" s="740">
        <f>IF(U83="n/a","n/a",IF(AA83&lt;0,"n/a",IF(AA83="n/a","n/a",J83+U83-AA83)))</f>
        <v>-21.547645831528008</v>
      </c>
      <c r="AP83" s="741">
        <f>IF(U83="n/a","n/a",J83+U83)</f>
        <v>10.401026734843668</v>
      </c>
      <c r="AQ83" s="889">
        <f>IF(OR(AC83&lt;0.01,AF83="n/a"),"n/a",(I83/SQRT(22.5*AC83*(I83/AF83))-1)*100)</f>
        <v>194.78871990042452</v>
      </c>
      <c r="AR83" s="651">
        <f>INDEX(Historical!$C$7:$C$1256,MATCH(B83,Historical!$B$7:$B$1278,0))*IF(AH83="n/a",1.03,IF(AH83&lt;0,1.01,IF(AH83&gt;10,1.1,(1+AH83/100))))</f>
        <v>2.508</v>
      </c>
      <c r="AS83" s="887">
        <f>IF($AI83="n/a",1.03*AR83,IF($AI83&lt;0,1.01*AR83,IF($AI83&gt;10,1.1*AR83,(1+$AI83/100)*AR83)))</f>
        <v>2.5478772000000003</v>
      </c>
      <c r="AT83" s="887">
        <f>IF($AK83="n/a",1.03*AS83,IF($AK83&lt;0,1.01*AS83,IF($AK83&gt;10,1.1*AS83,(1+$AK83/100)*AS83)))</f>
        <v>2.6701753056000004</v>
      </c>
      <c r="AU83" s="887">
        <f>IF($AK83="n/a",1.03*AT83,IF($AK83&lt;0,1.01*AT83,IF($AK83&gt;10,1.1*AT83,(1+$AK83/100)*AT83)))</f>
        <v>2.7983437202688006</v>
      </c>
      <c r="AV83" s="887">
        <f>IF($AK83="n/a",1.03*AU83,IF($AK83&lt;0,1.01*AU83,IF($AK83&gt;10,1.1*AU83,(1+$AK83/100)*AU83)))</f>
        <v>2.9326642188417034</v>
      </c>
      <c r="AW83" s="651">
        <f>SUM(AR83:AV83)</f>
        <v>13.457060444710503</v>
      </c>
      <c r="AX83" s="748">
        <f>AW83/I83*100</f>
        <v>7.4550221288075482</v>
      </c>
      <c r="AY83" s="935">
        <v>0.43</v>
      </c>
      <c r="AZ83" s="873">
        <v>60.85</v>
      </c>
      <c r="BA83" s="873">
        <v>-14.48</v>
      </c>
      <c r="BB83" s="873">
        <v>-8.39</v>
      </c>
      <c r="BC83" s="873">
        <v>3.3000000000000003</v>
      </c>
      <c r="BE83" s="624">
        <v>1987</v>
      </c>
      <c r="BF83" s="899">
        <f>IF(BE83&gt;2008,0,IF(BE83&gt;2001,1,IF(BE83&gt;1990,2,IF(BE83&gt;1980,3,IF(BE83&gt;1973,4,IF(BE83&gt;1970,5,IF(BE83&gt;1960,6,IF(BE83&gt;1958,7,IF(BE83&gt;1953,8,9)))))))))</f>
        <v>3</v>
      </c>
      <c r="BG83" s="883">
        <v>7.1999999999999993</v>
      </c>
    </row>
    <row r="84" spans="1:59" ht="11.25" customHeight="1" x14ac:dyDescent="0.2">
      <c r="A84" s="864" t="s">
        <v>109</v>
      </c>
      <c r="B84" s="876" t="s">
        <v>110</v>
      </c>
      <c r="C84" s="933" t="s">
        <v>112</v>
      </c>
      <c r="D84" s="933" t="s">
        <v>4363</v>
      </c>
      <c r="E84" s="733">
        <v>62</v>
      </c>
      <c r="F84" s="1182">
        <v>8</v>
      </c>
      <c r="G84" s="1182" t="s">
        <v>37</v>
      </c>
      <c r="H84" s="1182" t="s">
        <v>37</v>
      </c>
      <c r="I84" s="866">
        <v>159.96</v>
      </c>
      <c r="J84" s="651">
        <f>(M84/I84)*100</f>
        <v>3.6759189797449361</v>
      </c>
      <c r="K84" s="878">
        <v>1.47</v>
      </c>
      <c r="L84" s="888">
        <v>4</v>
      </c>
      <c r="M84" s="642">
        <f>K84*L84</f>
        <v>5.88</v>
      </c>
      <c r="N84" s="871" t="s">
        <v>111</v>
      </c>
      <c r="O84" s="734">
        <v>1.44</v>
      </c>
      <c r="P84" s="862">
        <v>43874</v>
      </c>
      <c r="Q84" s="862">
        <v>43902</v>
      </c>
      <c r="R84" s="642">
        <f>(K84-O84)/O84*100</f>
        <v>2.0833333333333353</v>
      </c>
      <c r="S84" s="701">
        <f>IF(INDEX(Historical!$D$7:$D$1254,MATCH(B84,Historical!$B$7:$B$1278,0))=0,"n/a",(INDEX(Historical!$C$7:$C$1256,MATCH(B84,Historical!$B$7:$B$1278,0))/INDEX(Historical!$D$7:$D$1254,MATCH(B84,Historical!$B$7:$B$1278,0))-1)*100)</f>
        <v>5.8823529411764497</v>
      </c>
      <c r="T84" s="701">
        <f>IF(INDEX(Historical!$F$7:$F$1247,MATCH(B84,Historical!$B$7:$B$1278,0))=0,"n/a",((INDEX(Historical!$C$7:$C$1256,MATCH(B84,Historical!$B$7:$B$1278,0))/INDEX(Historical!$F$7:$F$1247,MATCH(B84,Historical!$B$7:$B$1278,0)))^(1/3)-1)*100)</f>
        <v>9.0636022289195104</v>
      </c>
      <c r="U84" s="701">
        <f>IF(INDEX(Historical!$H$7:$H$1247,MATCH(B84,Historical!$B$7:$B$1278,0))=0,"n/a",((INDEX(Historical!$C$7:$C$1256,MATCH(B84,Historical!$B$7:$B$1278,0))/INDEX(Historical!$H$7:$H$1247,MATCH(B84,Historical!$B$7:$B$1278,0)))^(1/5)-1)*100)</f>
        <v>10.98883056567086</v>
      </c>
      <c r="V84" s="701">
        <f>IF(INDEX(Historical!$O$7:$O$1247,MATCH(B84,Historical!$B$7:$B$1278,0))=0,"n/a",((INDEX(Historical!$C$7:$C$1256,MATCH(B84,Historical!$B$7:$B$1278,0))/INDEX(Historical!$O$7:$O$1247,MATCH(B84,Historical!$B$7:$B$1278,0)))^(1/10)-1)*100)</f>
        <v>10.937718880294355</v>
      </c>
      <c r="W84" s="702">
        <f>IF(OR(U84&lt;=0,U84="n/a",V84&lt;=0,V84="n/a"),"n/a",U84/V84)</f>
        <v>1.0046729748621157</v>
      </c>
      <c r="X84" s="703">
        <f>IF(OR(AJ84&lt;=0,AJ84="n/a",U84&lt;=0,U84="n/a"),"n/a",U84/AJ84)</f>
        <v>12.20981173963429</v>
      </c>
      <c r="Y84" s="876"/>
      <c r="Z84" s="651">
        <f>IF(OR(AC84&lt;0.01,AC84="n/a"),"n/a",M84/AC84*100)</f>
        <v>66.666666666666657</v>
      </c>
      <c r="AA84" s="887">
        <f>IF(OR(AC84&lt;0.01,AC84="n/a"),"n/a",I84/AC84)</f>
        <v>18.136054421768709</v>
      </c>
      <c r="AB84" s="888">
        <v>12</v>
      </c>
      <c r="AC84" s="866">
        <v>8.82</v>
      </c>
      <c r="AD84" s="866">
        <v>5.49</v>
      </c>
      <c r="AE84" s="866">
        <v>2.95</v>
      </c>
      <c r="AF84" s="866">
        <v>8.5</v>
      </c>
      <c r="AG84" s="866">
        <v>49.2</v>
      </c>
      <c r="AH84" s="866">
        <v>-14.899999999999999</v>
      </c>
      <c r="AI84" s="866">
        <v>10.02</v>
      </c>
      <c r="AJ84" s="866">
        <v>0.89999999999999991</v>
      </c>
      <c r="AK84" s="866">
        <v>3.3099999999999996</v>
      </c>
      <c r="AL84" s="879">
        <v>92630</v>
      </c>
      <c r="AM84" s="873">
        <v>0.18</v>
      </c>
      <c r="AN84" s="866">
        <v>1.91</v>
      </c>
      <c r="AO84" s="740">
        <f>IF(U84="n/a","n/a",IF(AA84&lt;0,"n/a",IF(AA84="n/a","n/a",J84+U84-AA84)))</f>
        <v>-3.4713048763529137</v>
      </c>
      <c r="AP84" s="741">
        <f>IF(U84="n/a","n/a",J84+U84)</f>
        <v>14.664749545415795</v>
      </c>
      <c r="AQ84" s="889">
        <f>IF(OR(AC84&lt;0.01,AF84="n/a"),"n/a",(I84/SQRT(22.5*AC84*(I84/AF84))-1)*100)</f>
        <v>161.75175906023293</v>
      </c>
      <c r="AR84" s="651">
        <f>INDEX(Historical!$C$7:$C$1256,MATCH(B84,Historical!$B$7:$B$1278,0))*IF(AH84="n/a",1.03,IF(AH84&lt;0,1.01,IF(AH84&gt;10,1.1,(1+AH84/100))))</f>
        <v>5.8175999999999997</v>
      </c>
      <c r="AS84" s="887">
        <f>IF($AI84="n/a",1.03*AR84,IF($AI84&lt;0,1.01*AR84,IF($AI84&gt;10,1.1*AR84,(1+$AI84/100)*AR84)))</f>
        <v>6.3993599999999997</v>
      </c>
      <c r="AT84" s="887">
        <f>IF($AK84="n/a",1.03*AS84,IF($AK84&lt;0,1.01*AS84,IF($AK84&gt;10,1.1*AS84,(1+$AK84/100)*AS84)))</f>
        <v>6.6111788159999989</v>
      </c>
      <c r="AU84" s="887">
        <f>IF($AK84="n/a",1.03*AT84,IF($AK84&lt;0,1.01*AT84,IF($AK84&gt;10,1.1*AT84,(1+$AK84/100)*AT84)))</f>
        <v>6.8300088348095986</v>
      </c>
      <c r="AV84" s="887">
        <f>IF($AK84="n/a",1.03*AU84,IF($AK84&lt;0,1.01*AU84,IF($AK84&gt;10,1.1*AU84,(1+$AK84/100)*AU84)))</f>
        <v>7.0560821272417957</v>
      </c>
      <c r="AW84" s="651">
        <f>SUM(AR84:AV84)</f>
        <v>32.71422977805139</v>
      </c>
      <c r="AX84" s="748">
        <f>AW84/I84*100</f>
        <v>20.451506487904094</v>
      </c>
      <c r="AY84" s="935">
        <v>0.95</v>
      </c>
      <c r="AZ84" s="873">
        <v>40.270000000000003</v>
      </c>
      <c r="BA84" s="873">
        <v>-12.370000000000001</v>
      </c>
      <c r="BB84" s="873">
        <v>-3.06</v>
      </c>
      <c r="BC84" s="873">
        <v>2.4299999999999997</v>
      </c>
      <c r="BE84" s="624">
        <v>1959</v>
      </c>
      <c r="BF84" s="899">
        <f>IF(BE84&gt;2008,0,IF(BE84&gt;2001,1,IF(BE84&gt;1990,2,IF(BE84&gt;1980,3,IF(BE84&gt;1973,4,IF(BE84&gt;1970,5,IF(BE84&gt;1960,6,IF(BE84&gt;1958,7,IF(BE84&gt;1953,8,9)))))))))</f>
        <v>7</v>
      </c>
      <c r="BG84" s="883">
        <v>11.5</v>
      </c>
    </row>
    <row r="85" spans="1:59" ht="11.25" customHeight="1" x14ac:dyDescent="0.2">
      <c r="A85" s="864" t="s">
        <v>124</v>
      </c>
      <c r="B85" s="876" t="s">
        <v>125</v>
      </c>
      <c r="C85" s="933" t="s">
        <v>128</v>
      </c>
      <c r="D85" s="933" t="s">
        <v>126</v>
      </c>
      <c r="E85" s="733">
        <v>51</v>
      </c>
      <c r="F85" s="1182">
        <v>28</v>
      </c>
      <c r="G85" s="1182" t="s">
        <v>115</v>
      </c>
      <c r="H85" s="1182" t="s">
        <v>115</v>
      </c>
      <c r="I85" s="866">
        <v>36.08</v>
      </c>
      <c r="J85" s="651">
        <f>(M85/I85)*100</f>
        <v>9.5343680709534375</v>
      </c>
      <c r="K85" s="878">
        <v>0.86</v>
      </c>
      <c r="L85" s="888">
        <v>4</v>
      </c>
      <c r="M85" s="642">
        <f>K85*L85</f>
        <v>3.44</v>
      </c>
      <c r="N85" s="871" t="s">
        <v>127</v>
      </c>
      <c r="O85" s="734">
        <v>0.84</v>
      </c>
      <c r="P85" s="862">
        <v>44088</v>
      </c>
      <c r="Q85" s="862">
        <v>44113</v>
      </c>
      <c r="R85" s="642">
        <f>(K85-O85)/O85*100</f>
        <v>2.3809523809523832</v>
      </c>
      <c r="S85" s="701">
        <f>IF(INDEX(Historical!$D$7:$D$1254,MATCH(B85,Historical!$B$7:$B$1278,0))=0,"n/a",(INDEX(Historical!$C$7:$C$1256,MATCH(B85,Historical!$B$7:$B$1278,0))/INDEX(Historical!$D$7:$D$1254,MATCH(B85,Historical!$B$7:$B$1278,0))-1)*100)</f>
        <v>14.685314685314687</v>
      </c>
      <c r="T85" s="701">
        <f>IF(INDEX(Historical!$F$7:$F$1247,MATCH(B85,Historical!$B$7:$B$1278,0))=0,"n/a",((INDEX(Historical!$C$7:$C$1256,MATCH(B85,Historical!$B$7:$B$1278,0))/INDEX(Historical!$F$7:$F$1247,MATCH(B85,Historical!$B$7:$B$1278,0)))^(1/3)-1)*100)</f>
        <v>12.478013610416184</v>
      </c>
      <c r="U85" s="701">
        <f>IF(INDEX(Historical!$H$7:$H$1247,MATCH(B85,Historical!$B$7:$B$1278,0))=0,"n/a",((INDEX(Historical!$C$7:$C$1256,MATCH(B85,Historical!$B$7:$B$1278,0))/INDEX(Historical!$H$7:$H$1247,MATCH(B85,Historical!$B$7:$B$1278,0)))^(1/5)-1)*100)</f>
        <v>10.846900650337087</v>
      </c>
      <c r="V85" s="701">
        <f>IF(INDEX(Historical!$O$7:$O$1247,MATCH(B85,Historical!$B$7:$B$1278,0))=0,"n/a",((INDEX(Historical!$C$7:$C$1256,MATCH(B85,Historical!$B$7:$B$1278,0))/INDEX(Historical!$O$7:$O$1247,MATCH(B85,Historical!$B$7:$B$1278,0)))^(1/10)-1)*100)</f>
        <v>9.6965702282410415</v>
      </c>
      <c r="W85" s="702">
        <f>IF(OR(U85&lt;=0,U85="n/a",V85&lt;=0,V85="n/a"),"n/a",U85/V85)</f>
        <v>1.1186327118784469</v>
      </c>
      <c r="X85" s="703" t="str">
        <f>IF(OR(AJ85&lt;=0,AJ85="n/a",U85&lt;=0,U85="n/a"),"n/a",U85/AJ85)</f>
        <v>n/a</v>
      </c>
      <c r="Y85" s="813"/>
      <c r="Z85" s="651" t="str">
        <f>IF(OR(AC85&lt;0.01,AC85="n/a"),"n/a",M85/AC85*100)</f>
        <v>n/a</v>
      </c>
      <c r="AA85" s="887" t="str">
        <f>IF(OR(AC85&lt;0.01,AC85="n/a"),"n/a",I85/AC85)</f>
        <v>n/a</v>
      </c>
      <c r="AB85" s="888">
        <v>12</v>
      </c>
      <c r="AC85" s="866">
        <v>-0.46</v>
      </c>
      <c r="AD85" s="866" t="s">
        <v>136</v>
      </c>
      <c r="AE85" s="866">
        <v>2.61</v>
      </c>
      <c r="AF85" s="866">
        <v>11.79</v>
      </c>
      <c r="AG85" s="868">
        <v>-12.7</v>
      </c>
      <c r="AH85" s="866">
        <v>-117.19999999999999</v>
      </c>
      <c r="AI85" s="866">
        <v>5.53</v>
      </c>
      <c r="AJ85" s="866">
        <v>-17.7</v>
      </c>
      <c r="AK85" s="866">
        <v>6.1</v>
      </c>
      <c r="AL85" s="879">
        <v>66900</v>
      </c>
      <c r="AM85" s="873">
        <v>0.1</v>
      </c>
      <c r="AN85" s="866">
        <v>5.1100000000000003</v>
      </c>
      <c r="AO85" s="740" t="str">
        <f>IF(U85="n/a","n/a",IF(AA85&lt;0,"n/a",IF(AA85="n/a","n/a",J85+U85-AA85)))</f>
        <v>n/a</v>
      </c>
      <c r="AP85" s="741">
        <f>IF(U85="n/a","n/a",J85+U85)</f>
        <v>20.381268721290525</v>
      </c>
      <c r="AQ85" s="889" t="str">
        <f>IF(OR(AC85&lt;0.01,AF85="n/a"),"n/a",(I85/SQRT(22.5*AC85*(I85/AF85))-1)*100)</f>
        <v>n/a</v>
      </c>
      <c r="AR85" s="651">
        <f>INDEX(Historical!$C$7:$C$1256,MATCH(B85,Historical!$B$7:$B$1278,0))*IF(AH85="n/a",1.03,IF(AH85&lt;0,1.01,IF(AH85&gt;10,1.1,(1+AH85/100))))</f>
        <v>3.3127999999999997</v>
      </c>
      <c r="AS85" s="887">
        <f>IF($AI85="n/a",1.03*AR85,IF($AI85&lt;0,1.01*AR85,IF($AI85&gt;10,1.1*AR85,(1+$AI85/100)*AR85)))</f>
        <v>3.4959978399999994</v>
      </c>
      <c r="AT85" s="887">
        <f>IF($AK85="n/a",1.03*AS85,IF($AK85&lt;0,1.01*AS85,IF($AK85&gt;10,1.1*AS85,(1+$AK85/100)*AS85)))</f>
        <v>3.709253708239999</v>
      </c>
      <c r="AU85" s="887">
        <f>IF($AK85="n/a",1.03*AT85,IF($AK85&lt;0,1.01*AT85,IF($AK85&gt;10,1.1*AT85,(1+$AK85/100)*AT85)))</f>
        <v>3.9355181844426386</v>
      </c>
      <c r="AV85" s="887">
        <f>IF($AK85="n/a",1.03*AU85,IF($AK85&lt;0,1.01*AU85,IF($AK85&gt;10,1.1*AU85,(1+$AK85/100)*AU85)))</f>
        <v>4.1755847936936394</v>
      </c>
      <c r="AW85" s="651">
        <f>SUM(AR85:AV85)</f>
        <v>18.629154526376276</v>
      </c>
      <c r="AX85" s="748">
        <f>AW85/I85*100</f>
        <v>51.632911658470839</v>
      </c>
      <c r="AY85" s="935">
        <v>0.5</v>
      </c>
      <c r="AZ85" s="873">
        <v>16.580000000000002</v>
      </c>
      <c r="BA85" s="873">
        <v>-30.31</v>
      </c>
      <c r="BB85" s="873">
        <v>-11.29</v>
      </c>
      <c r="BC85" s="873">
        <v>-11.91</v>
      </c>
      <c r="BE85" s="624">
        <v>1970</v>
      </c>
      <c r="BF85" s="899">
        <f>IF(BE85&gt;2008,0,IF(BE85&gt;2001,1,IF(BE85&gt;1990,2,IF(BE85&gt;1980,3,IF(BE85&gt;1973,4,IF(BE85&gt;1970,5,IF(BE85&gt;1960,6,IF(BE85&gt;1958,7,IF(BE85&gt;1953,8,9)))))))))</f>
        <v>6</v>
      </c>
      <c r="BG85" s="883">
        <v>-1.7999999999999998</v>
      </c>
    </row>
    <row r="86" spans="1:59" s="774" customFormat="1" ht="11.25" customHeight="1" x14ac:dyDescent="0.2">
      <c r="A86" s="646" t="s">
        <v>292</v>
      </c>
      <c r="B86" s="782" t="s">
        <v>293</v>
      </c>
      <c r="C86" s="933" t="s">
        <v>112</v>
      </c>
      <c r="D86" s="933" t="s">
        <v>4325</v>
      </c>
      <c r="E86" s="756">
        <v>49</v>
      </c>
      <c r="F86" s="1182">
        <v>32</v>
      </c>
      <c r="G86" s="1181" t="s">
        <v>106</v>
      </c>
      <c r="H86" s="1181" t="s">
        <v>106</v>
      </c>
      <c r="I86" s="767">
        <v>131.91999999999999</v>
      </c>
      <c r="J86" s="758">
        <f>(M86/I86)*100</f>
        <v>1.3038204972710734</v>
      </c>
      <c r="K86" s="759">
        <v>0.43</v>
      </c>
      <c r="L86" s="760">
        <v>4</v>
      </c>
      <c r="M86" s="761">
        <f>K86*L86</f>
        <v>1.72</v>
      </c>
      <c r="N86" s="762" t="s">
        <v>294</v>
      </c>
      <c r="O86" s="763">
        <v>0.42</v>
      </c>
      <c r="P86" s="764">
        <v>43972</v>
      </c>
      <c r="Q86" s="764">
        <v>43992</v>
      </c>
      <c r="R86" s="761">
        <f>(K86-O86)/O86*100</f>
        <v>2.3809523809523832</v>
      </c>
      <c r="S86" s="701">
        <f>IF(INDEX(Historical!$D$7:$D$1254,MATCH(B86,Historical!$B$7:$B$1278,0))=0,"n/a",(INDEX(Historical!$C$7:$C$1256,MATCH(B86,Historical!$B$7:$B$1278,0))/INDEX(Historical!$D$7:$D$1254,MATCH(B86,Historical!$B$7:$B$1278,0))-1)*100)</f>
        <v>10.067114093959727</v>
      </c>
      <c r="T86" s="701">
        <f>IF(INDEX(Historical!$F$7:$F$1247,MATCH(B86,Historical!$B$7:$B$1278,0))=0,"n/a",((INDEX(Historical!$C$7:$C$1256,MATCH(B86,Historical!$B$7:$B$1278,0))/INDEX(Historical!$F$7:$F$1247,MATCH(B86,Historical!$B$7:$B$1278,0)))^(1/3)-1)*100)</f>
        <v>7.7765268480218808</v>
      </c>
      <c r="U86" s="701">
        <f>IF(INDEX(Historical!$H$7:$H$1247,MATCH(B86,Historical!$B$7:$B$1278,0))=0,"n/a",((INDEX(Historical!$C$7:$C$1256,MATCH(B86,Historical!$B$7:$B$1278,0))/INDEX(Historical!$H$7:$H$1247,MATCH(B86,Historical!$B$7:$B$1278,0)))^(1/5)-1)*100)</f>
        <v>5.9223841048812176</v>
      </c>
      <c r="V86" s="701">
        <f>IF(INDEX(Historical!$O$7:$O$1247,MATCH(B86,Historical!$B$7:$B$1278,0))=0,"n/a",((INDEX(Historical!$C$7:$C$1256,MATCH(B86,Historical!$B$7:$B$1278,0))/INDEX(Historical!$O$7:$O$1247,MATCH(B86,Historical!$B$7:$B$1278,0)))^(1/10)-1)*100)</f>
        <v>5.5011664891012169</v>
      </c>
      <c r="W86" s="702">
        <f>IF(OR(U86&lt;=0,U86="n/a",V86&lt;=0,V86="n/a"),"n/a",U86/V86)</f>
        <v>1.0765687816601275</v>
      </c>
      <c r="X86" s="703">
        <f>IF(OR(AJ86&lt;=0,AJ86="n/a",U86&lt;=0,U86="n/a"),"n/a",U86/AJ86)</f>
        <v>0.67299819373650205</v>
      </c>
      <c r="Y86" s="779"/>
      <c r="Z86" s="758">
        <f>IF(OR(AC86&lt;0.01,AC86="n/a"),"n/a",M86/AC86*100)</f>
        <v>44.102564102564102</v>
      </c>
      <c r="AA86" s="766">
        <f>IF(OR(AC86&lt;0.01,AC86="n/a"),"n/a",I86/AC86)</f>
        <v>33.825641025641026</v>
      </c>
      <c r="AB86" s="760">
        <v>12</v>
      </c>
      <c r="AC86" s="767">
        <v>3.9</v>
      </c>
      <c r="AD86" s="767">
        <v>1.88</v>
      </c>
      <c r="AE86" s="767">
        <v>3.72</v>
      </c>
      <c r="AF86" s="767">
        <v>6.94</v>
      </c>
      <c r="AG86" s="767">
        <v>21.3</v>
      </c>
      <c r="AH86" s="767">
        <v>11</v>
      </c>
      <c r="AI86" s="767">
        <v>9.2899999999999991</v>
      </c>
      <c r="AJ86" s="767">
        <v>8.7999999999999989</v>
      </c>
      <c r="AK86" s="767">
        <v>18</v>
      </c>
      <c r="AL86" s="768">
        <v>5140</v>
      </c>
      <c r="AM86" s="769">
        <v>3</v>
      </c>
      <c r="AN86" s="767">
        <v>0.45</v>
      </c>
      <c r="AO86" s="770">
        <f>IF(U86="n/a","n/a",IF(AA86&lt;0,"n/a",IF(AA86="n/a","n/a",J86+U86-AA86)))</f>
        <v>-26.599436423488736</v>
      </c>
      <c r="AP86" s="771">
        <f>IF(U86="n/a","n/a",J86+U86)</f>
        <v>7.2262046021522908</v>
      </c>
      <c r="AQ86" s="772">
        <f>IF(OR(AC86&lt;0.01,AF86="n/a"),"n/a",(I86/SQRT(22.5*AC86*(I86/AF86))-1)*100)</f>
        <v>223.00667259564548</v>
      </c>
      <c r="AR86" s="651">
        <f>INDEX(Historical!$C$7:$C$1256,MATCH(B86,Historical!$B$7:$B$1278,0))*IF(AH86="n/a",1.03,IF(AH86&lt;0,1.01,IF(AH86&gt;10,1.1,(1+AH86/100))))</f>
        <v>1.804</v>
      </c>
      <c r="AS86" s="766">
        <f>IF($AI86="n/a",1.03*AR86,IF($AI86&lt;0,1.01*AR86,IF($AI86&gt;10,1.1*AR86,(1+$AI86/100)*AR86)))</f>
        <v>1.9715916</v>
      </c>
      <c r="AT86" s="766">
        <f>IF($AK86="n/a",1.03*AS86,IF($AK86&lt;0,1.01*AS86,IF($AK86&gt;10,1.1*AS86,(1+$AK86/100)*AS86)))</f>
        <v>2.16875076</v>
      </c>
      <c r="AU86" s="766">
        <f>IF($AK86="n/a",1.03*AT86,IF($AK86&lt;0,1.01*AT86,IF($AK86&gt;10,1.1*AT86,(1+$AK86/100)*AT86)))</f>
        <v>2.385625836</v>
      </c>
      <c r="AV86" s="766">
        <f>IF($AK86="n/a",1.03*AU86,IF($AK86&lt;0,1.01*AU86,IF($AK86&gt;10,1.1*AU86,(1+$AK86/100)*AU86)))</f>
        <v>2.6241884196000003</v>
      </c>
      <c r="AW86" s="758">
        <f>SUM(AR86:AV86)</f>
        <v>10.954156615599999</v>
      </c>
      <c r="AX86" s="773">
        <f>AW86/I86*100</f>
        <v>8.3036360033353542</v>
      </c>
      <c r="AY86" s="936">
        <v>0.97</v>
      </c>
      <c r="AZ86" s="769">
        <v>57.86</v>
      </c>
      <c r="BA86" s="769">
        <v>-10.26</v>
      </c>
      <c r="BB86" s="769">
        <v>-1.18</v>
      </c>
      <c r="BC86" s="769">
        <v>8.5599999999999987</v>
      </c>
      <c r="BD86" s="909"/>
      <c r="BE86" s="624">
        <v>1972</v>
      </c>
      <c r="BF86" s="899">
        <f>IF(BE86&gt;2008,0,IF(BE86&gt;2001,1,IF(BE86&gt;1990,2,IF(BE86&gt;1980,3,IF(BE86&gt;1973,4,IF(BE86&gt;1970,5,IF(BE86&gt;1960,6,IF(BE86&gt;1958,7,IF(BE86&gt;1953,8,9)))))))))</f>
        <v>5</v>
      </c>
      <c r="BG86" s="825">
        <v>8.7999999999999989</v>
      </c>
    </row>
    <row r="87" spans="1:59" ht="11.25" customHeight="1" x14ac:dyDescent="0.2">
      <c r="A87" s="864" t="s">
        <v>290</v>
      </c>
      <c r="B87" s="876" t="s">
        <v>291</v>
      </c>
      <c r="C87" s="933" t="s">
        <v>131</v>
      </c>
      <c r="D87" s="933" t="s">
        <v>4343</v>
      </c>
      <c r="E87" s="733">
        <v>48</v>
      </c>
      <c r="F87" s="1182">
        <v>42</v>
      </c>
      <c r="G87" s="1182" t="s">
        <v>37</v>
      </c>
      <c r="H87" s="1182" t="s">
        <v>37</v>
      </c>
      <c r="I87" s="866">
        <v>64.14</v>
      </c>
      <c r="J87" s="651">
        <f>(M87/I87)*100</f>
        <v>1.6994075459931404</v>
      </c>
      <c r="K87" s="878">
        <v>0.27250000000000002</v>
      </c>
      <c r="L87" s="888">
        <v>4</v>
      </c>
      <c r="M87" s="642">
        <f>K87*L87</f>
        <v>1.0900000000000001</v>
      </c>
      <c r="N87" s="871" t="s">
        <v>119</v>
      </c>
      <c r="O87" s="734">
        <v>0.25624999999999998</v>
      </c>
      <c r="P87" s="862">
        <v>44147</v>
      </c>
      <c r="Q87" s="862">
        <v>44166</v>
      </c>
      <c r="R87" s="642">
        <f>(K87-O87)/O87*100</f>
        <v>6.3414634146341626</v>
      </c>
      <c r="S87" s="701">
        <f>IF(INDEX(Historical!$D$7:$D$1254,MATCH(B87,Historical!$B$7:$B$1278,0))=0,"n/a",(INDEX(Historical!$C$7:$C$1256,MATCH(B87,Historical!$B$7:$B$1278,0))/INDEX(Historical!$D$7:$D$1254,MATCH(B87,Historical!$B$7:$B$1278,0))-1)*100)</f>
        <v>7.1275720164609035</v>
      </c>
      <c r="T87" s="701">
        <f>IF(INDEX(Historical!$F$7:$F$1247,MATCH(B87,Historical!$B$7:$B$1278,0))=0,"n/a",((INDEX(Historical!$C$7:$C$1256,MATCH(B87,Historical!$B$7:$B$1278,0))/INDEX(Historical!$F$7:$F$1247,MATCH(B87,Historical!$B$7:$B$1278,0)))^(1/3)-1)*100)</f>
        <v>6.5284048832540797</v>
      </c>
      <c r="U87" s="701">
        <f>IF(INDEX(Historical!$H$7:$H$1247,MATCH(B87,Historical!$B$7:$B$1278,0))=0,"n/a",((INDEX(Historical!$C$7:$C$1256,MATCH(B87,Historical!$B$7:$B$1278,0))/INDEX(Historical!$H$7:$H$1247,MATCH(B87,Historical!$B$7:$B$1278,0)))^(1/5)-1)*100)</f>
        <v>5.0654176065469292</v>
      </c>
      <c r="V87" s="701">
        <f>IF(INDEX(Historical!$O$7:$O$1247,MATCH(B87,Historical!$B$7:$B$1278,0))=0,"n/a",((INDEX(Historical!$C$7:$C$1256,MATCH(B87,Historical!$B$7:$B$1278,0))/INDEX(Historical!$O$7:$O$1247,MATCH(B87,Historical!$B$7:$B$1278,0)))^(1/10)-1)*100)</f>
        <v>3.1989773004620581</v>
      </c>
      <c r="W87" s="702">
        <f>IF(OR(U87&lt;=0,U87="n/a",V87&lt;=0,V87="n/a"),"n/a",U87/V87)</f>
        <v>1.5834490622410118</v>
      </c>
      <c r="X87" s="703">
        <f>IF(OR(AJ87&lt;=0,AJ87="n/a",U87&lt;=0,U87="n/a"),"n/a",U87/AJ87)</f>
        <v>0.41182256963796171</v>
      </c>
      <c r="Y87" s="876"/>
      <c r="Z87" s="651">
        <f>IF(OR(AC87&lt;0.01,AC87="n/a"),"n/a",M87/AC87*100)</f>
        <v>51.415094339622648</v>
      </c>
      <c r="AA87" s="887">
        <f>IF(OR(AC87&lt;0.01,AC87="n/a"),"n/a",I87/AC87)</f>
        <v>30.254716981132074</v>
      </c>
      <c r="AB87" s="888">
        <v>12</v>
      </c>
      <c r="AC87" s="866">
        <v>2.12</v>
      </c>
      <c r="AD87" s="866">
        <v>11.23</v>
      </c>
      <c r="AE87" s="866">
        <v>8.01</v>
      </c>
      <c r="AF87" s="866">
        <v>3.36</v>
      </c>
      <c r="AG87" s="866">
        <v>11.600000000000001</v>
      </c>
      <c r="AH87" s="866">
        <v>2.6</v>
      </c>
      <c r="AI87" s="866">
        <v>3.7600000000000002</v>
      </c>
      <c r="AJ87" s="866">
        <v>12.3</v>
      </c>
      <c r="AK87" s="866">
        <v>2.7</v>
      </c>
      <c r="AL87" s="883">
        <v>1100</v>
      </c>
      <c r="AM87" s="873">
        <v>0.70000000000000007</v>
      </c>
      <c r="AN87" s="866">
        <v>0.85</v>
      </c>
      <c r="AO87" s="740">
        <f>IF(U87="n/a","n/a",IF(AA87&lt;0,"n/a",IF(AA87="n/a","n/a",J87+U87-AA87)))</f>
        <v>-23.489891828592004</v>
      </c>
      <c r="AP87" s="741">
        <f>IF(U87="n/a","n/a",J87+U87)</f>
        <v>6.7648251525400696</v>
      </c>
      <c r="AQ87" s="889">
        <f>IF(OR(AC87&lt;0.01,AF87="n/a"),"n/a",(I87/SQRT(22.5*AC87*(I87/AF87))-1)*100)</f>
        <v>112.5567626740927</v>
      </c>
      <c r="AR87" s="651">
        <f>INDEX(Historical!$C$7:$C$1256,MATCH(B87,Historical!$B$7:$B$1278,0))*IF(AH87="n/a",1.03,IF(AH87&lt;0,1.01,IF(AH87&gt;10,1.1,(1+AH87/100))))</f>
        <v>1.0015811999999999</v>
      </c>
      <c r="AS87" s="887">
        <f>IF($AI87="n/a",1.03*AR87,IF($AI87&lt;0,1.01*AR87,IF($AI87&gt;10,1.1*AR87,(1+$AI87/100)*AR87)))</f>
        <v>1.03924065312</v>
      </c>
      <c r="AT87" s="887">
        <f>IF($AK87="n/a",1.03*AS87,IF($AK87&lt;0,1.01*AS87,IF($AK87&gt;10,1.1*AS87,(1+$AK87/100)*AS87)))</f>
        <v>1.0673001507542399</v>
      </c>
      <c r="AU87" s="887">
        <f>IF($AK87="n/a",1.03*AT87,IF($AK87&lt;0,1.01*AT87,IF($AK87&gt;10,1.1*AT87,(1+$AK87/100)*AT87)))</f>
        <v>1.0961172548246043</v>
      </c>
      <c r="AV87" s="887">
        <f>IF($AK87="n/a",1.03*AU87,IF($AK87&lt;0,1.01*AU87,IF($AK87&gt;10,1.1*AU87,(1+$AK87/100)*AU87)))</f>
        <v>1.1257124207048685</v>
      </c>
      <c r="AW87" s="651">
        <f>SUM(AR87:AV87)</f>
        <v>5.3299516794037123</v>
      </c>
      <c r="AX87" s="748">
        <f>AW87/I87*100</f>
        <v>8.3098716548233735</v>
      </c>
      <c r="AY87" s="935">
        <v>0.22</v>
      </c>
      <c r="AZ87" s="873">
        <v>31.46</v>
      </c>
      <c r="BA87" s="873">
        <v>-11.42</v>
      </c>
      <c r="BB87" s="873">
        <v>-0.44999999999999996</v>
      </c>
      <c r="BC87" s="873">
        <v>-0.01</v>
      </c>
      <c r="BE87" s="624">
        <v>1974</v>
      </c>
      <c r="BF87" s="899">
        <f>IF(BE87&gt;2008,0,IF(BE87&gt;2001,1,IF(BE87&gt;1990,2,IF(BE87&gt;1980,3,IF(BE87&gt;1973,4,IF(BE87&gt;1970,5,IF(BE87&gt;1960,6,IF(BE87&gt;1958,7,IF(BE87&gt;1953,8,9)))))))))</f>
        <v>4</v>
      </c>
      <c r="BG87" s="883">
        <v>4</v>
      </c>
    </row>
    <row r="88" spans="1:59" ht="11.25" customHeight="1" x14ac:dyDescent="0.2">
      <c r="A88" s="872" t="s">
        <v>295</v>
      </c>
      <c r="B88" s="785" t="s">
        <v>296</v>
      </c>
      <c r="C88" s="933" t="s">
        <v>178</v>
      </c>
      <c r="D88" s="933" t="s">
        <v>4339</v>
      </c>
      <c r="E88" s="733">
        <v>35</v>
      </c>
      <c r="F88" s="1182">
        <v>77</v>
      </c>
      <c r="G88" s="1182" t="s">
        <v>106</v>
      </c>
      <c r="H88" s="1182" t="s">
        <v>106</v>
      </c>
      <c r="I88" s="866">
        <v>19.489999999999998</v>
      </c>
      <c r="J88" s="651">
        <f>(M88/I88)*100</f>
        <v>3.9507439712673169</v>
      </c>
      <c r="K88" s="878">
        <v>0.1925</v>
      </c>
      <c r="L88" s="888">
        <v>4</v>
      </c>
      <c r="M88" s="642">
        <f>K88*L88</f>
        <v>0.77</v>
      </c>
      <c r="N88" s="871" t="s">
        <v>148</v>
      </c>
      <c r="O88" s="739">
        <v>0.19</v>
      </c>
      <c r="P88" s="862">
        <v>43979</v>
      </c>
      <c r="Q88" s="862">
        <v>43997</v>
      </c>
      <c r="R88" s="642">
        <f>(K88-O88)/O88*100</f>
        <v>1.3157894736842117</v>
      </c>
      <c r="S88" s="701">
        <f>IF(INDEX(Historical!$D$7:$D$1254,MATCH(B88,Historical!$B$7:$B$1278,0))=0,"n/a",(INDEX(Historical!$C$7:$C$1256,MATCH(B88,Historical!$B$7:$B$1278,0))/INDEX(Historical!$D$7:$D$1254,MATCH(B88,Historical!$B$7:$B$1278,0))-1)*100)</f>
        <v>11.363636363636353</v>
      </c>
      <c r="T88" s="701">
        <f>IF(INDEX(Historical!$F$7:$F$1247,MATCH(B88,Historical!$B$7:$B$1278,0))=0,"n/a",((INDEX(Historical!$C$7:$C$1256,MATCH(B88,Historical!$B$7:$B$1278,0))/INDEX(Historical!$F$7:$F$1247,MATCH(B88,Historical!$B$7:$B$1278,0)))^(1/3)-1)*100)</f>
        <v>29.83141660670432</v>
      </c>
      <c r="U88" s="701">
        <f>IF(INDEX(Historical!$H$7:$H$1247,MATCH(B88,Historical!$B$7:$B$1278,0))=0,"n/a",((INDEX(Historical!$C$7:$C$1256,MATCH(B88,Historical!$B$7:$B$1278,0))/INDEX(Historical!$H$7:$H$1247,MATCH(B88,Historical!$B$7:$B$1278,0)))^(1/5)-1)*100)</f>
        <v>17.913935781862335</v>
      </c>
      <c r="V88" s="701">
        <f>IF(INDEX(Historical!$O$7:$O$1247,MATCH(B88,Historical!$B$7:$B$1278,0))=0,"n/a",((INDEX(Historical!$C$7:$C$1256,MATCH(B88,Historical!$B$7:$B$1278,0))/INDEX(Historical!$O$7:$O$1247,MATCH(B88,Historical!$B$7:$B$1278,0)))^(1/10)-1)*100)</f>
        <v>13.471262255653782</v>
      </c>
      <c r="W88" s="702">
        <f>IF(OR(U88&lt;=0,U88="n/a",V88&lt;=0,V88="n/a"),"n/a",U88/V88)</f>
        <v>1.3297889568101904</v>
      </c>
      <c r="X88" s="703">
        <f>IF(OR(AJ88&lt;=0,AJ88="n/a",U88&lt;=0,U88="n/a"),"n/a",U88/AJ88)</f>
        <v>0.69976311647899747</v>
      </c>
      <c r="Y88" s="673"/>
      <c r="Z88" s="651">
        <f>IF(OR(AC88&lt;0.01,AC88="n/a"),"n/a",M88/AC88*100)</f>
        <v>18.734793187347933</v>
      </c>
      <c r="AA88" s="887">
        <f>IF(OR(AC88&lt;0.01,AC88="n/a"),"n/a",I88/AC88)</f>
        <v>4.7420924574209238</v>
      </c>
      <c r="AB88" s="888">
        <v>12</v>
      </c>
      <c r="AC88" s="866">
        <v>4.1100000000000003</v>
      </c>
      <c r="AD88" s="866" t="s">
        <v>136</v>
      </c>
      <c r="AE88" s="866">
        <v>1.02</v>
      </c>
      <c r="AF88" s="866">
        <v>0.46</v>
      </c>
      <c r="AG88" s="866">
        <v>9.9</v>
      </c>
      <c r="AH88" s="866">
        <v>13.200000000000001</v>
      </c>
      <c r="AI88" s="866" t="s">
        <v>136</v>
      </c>
      <c r="AJ88" s="866">
        <v>25.6</v>
      </c>
      <c r="AK88" s="866" t="s">
        <v>136</v>
      </c>
      <c r="AL88" s="879">
        <v>135.26</v>
      </c>
      <c r="AM88" s="873">
        <v>2.9000000000000004</v>
      </c>
      <c r="AN88" s="866">
        <v>0.09</v>
      </c>
      <c r="AO88" s="740">
        <f>IF(U88="n/a","n/a",IF(AA88&lt;0,"n/a",IF(AA88="n/a","n/a",J88+U88-AA88)))</f>
        <v>17.12258729570873</v>
      </c>
      <c r="AP88" s="741">
        <f>IF(U88="n/a","n/a",J88+U88)</f>
        <v>21.864679753129654</v>
      </c>
      <c r="AQ88" s="889">
        <f>IF(OR(AC88&lt;0.01,AF88="n/a"),"n/a",(I88/SQRT(22.5*AC88*(I88/AF88))-1)*100)</f>
        <v>-68.863294041250754</v>
      </c>
      <c r="AR88" s="651">
        <f>INDEX(Historical!$C$7:$C$1256,MATCH(B88,Historical!$B$7:$B$1278,0))*IF(AH88="n/a",1.03,IF(AH88&lt;0,1.01,IF(AH88&gt;10,1.1,(1+AH88/100))))</f>
        <v>0.8085</v>
      </c>
      <c r="AS88" s="887">
        <f>IF($AI88="n/a",1.03*AR88,IF($AI88&lt;0,1.01*AR88,IF($AI88&gt;10,1.1*AR88,(1+$AI88/100)*AR88)))</f>
        <v>0.83275500000000002</v>
      </c>
      <c r="AT88" s="887">
        <f>IF($AK88="n/a",1.03*AS88,IF($AK88&lt;0,1.01*AS88,IF($AK88&gt;10,1.1*AS88,(1+$AK88/100)*AS88)))</f>
        <v>0.85773765000000002</v>
      </c>
      <c r="AU88" s="887">
        <f>IF($AK88="n/a",1.03*AT88,IF($AK88&lt;0,1.01*AT88,IF($AK88&gt;10,1.1*AT88,(1+$AK88/100)*AT88)))</f>
        <v>0.88346977950000005</v>
      </c>
      <c r="AV88" s="887">
        <f>IF($AK88="n/a",1.03*AU88,IF($AK88&lt;0,1.01*AU88,IF($AK88&gt;10,1.1*AU88,(1+$AK88/100)*AU88)))</f>
        <v>0.90997387288500009</v>
      </c>
      <c r="AW88" s="651">
        <f>SUM(AR88:AV88)</f>
        <v>4.2924363023850001</v>
      </c>
      <c r="AX88" s="748">
        <f>AW88/I88*100</f>
        <v>22.02378810869677</v>
      </c>
      <c r="AY88" s="935">
        <v>0.89</v>
      </c>
      <c r="AZ88" s="873">
        <v>8.58</v>
      </c>
      <c r="BA88" s="873">
        <v>-68.100000000000009</v>
      </c>
      <c r="BB88" s="873">
        <v>-2.71</v>
      </c>
      <c r="BC88" s="873">
        <v>-30.14</v>
      </c>
      <c r="BE88" s="624">
        <v>1987</v>
      </c>
      <c r="BF88" s="899">
        <f>IF(BE88&gt;2008,0,IF(BE88&gt;2001,1,IF(BE88&gt;1990,2,IF(BE88&gt;1980,3,IF(BE88&gt;1973,4,IF(BE88&gt;1970,5,IF(BE88&gt;1960,6,IF(BE88&gt;1958,7,IF(BE88&gt;1953,8,9)))))))))</f>
        <v>3</v>
      </c>
      <c r="BG88" s="883">
        <v>6.6000000000000005</v>
      </c>
    </row>
    <row r="89" spans="1:59" ht="11.25" customHeight="1" x14ac:dyDescent="0.2">
      <c r="A89" s="864" t="s">
        <v>301</v>
      </c>
      <c r="B89" s="876" t="s">
        <v>302</v>
      </c>
      <c r="C89" s="933" t="s">
        <v>112</v>
      </c>
      <c r="D89" s="933" t="s">
        <v>211</v>
      </c>
      <c r="E89" s="733">
        <v>57</v>
      </c>
      <c r="F89" s="1182">
        <v>16</v>
      </c>
      <c r="G89" s="1182" t="s">
        <v>37</v>
      </c>
      <c r="H89" s="1182" t="s">
        <v>37</v>
      </c>
      <c r="I89" s="866">
        <v>193.43</v>
      </c>
      <c r="J89" s="651">
        <f>(M89/I89)*100</f>
        <v>0.80649330507160211</v>
      </c>
      <c r="K89" s="878">
        <v>0.39</v>
      </c>
      <c r="L89" s="888">
        <v>4</v>
      </c>
      <c r="M89" s="642">
        <f>K89*L89</f>
        <v>1.56</v>
      </c>
      <c r="N89" s="871" t="s">
        <v>303</v>
      </c>
      <c r="O89" s="734">
        <v>0.38</v>
      </c>
      <c r="P89" s="862">
        <v>44067</v>
      </c>
      <c r="Q89" s="862">
        <v>44082</v>
      </c>
      <c r="R89" s="642">
        <f>(K89-O89)/O89*100</f>
        <v>2.6315789473684235</v>
      </c>
      <c r="S89" s="701">
        <f>IF(INDEX(Historical!$D$7:$D$1254,MATCH(B89,Historical!$B$7:$B$1278,0))=0,"n/a",(INDEX(Historical!$C$7:$C$1256,MATCH(B89,Historical!$B$7:$B$1278,0))/INDEX(Historical!$D$7:$D$1254,MATCH(B89,Historical!$B$7:$B$1278,0))-1)*100)</f>
        <v>14.399999999999991</v>
      </c>
      <c r="T89" s="701">
        <f>IF(INDEX(Historical!$F$7:$F$1247,MATCH(B89,Historical!$B$7:$B$1278,0))=0,"n/a",((INDEX(Historical!$C$7:$C$1256,MATCH(B89,Historical!$B$7:$B$1278,0))/INDEX(Historical!$F$7:$F$1247,MATCH(B89,Historical!$B$7:$B$1278,0)))^(1/3)-1)*100)</f>
        <v>11.921096219546069</v>
      </c>
      <c r="U89" s="701">
        <f>IF(INDEX(Historical!$H$7:$H$1247,MATCH(B89,Historical!$B$7:$B$1278,0))=0,"n/a",((INDEX(Historical!$C$7:$C$1256,MATCH(B89,Historical!$B$7:$B$1278,0))/INDEX(Historical!$H$7:$H$1247,MATCH(B89,Historical!$B$7:$B$1278,0)))^(1/5)-1)*100)</f>
        <v>13.476122913336441</v>
      </c>
      <c r="V89" s="701">
        <f>IF(INDEX(Historical!$O$7:$O$1247,MATCH(B89,Historical!$B$7:$B$1278,0))=0,"n/a",((INDEX(Historical!$C$7:$C$1256,MATCH(B89,Historical!$B$7:$B$1278,0))/INDEX(Historical!$O$7:$O$1247,MATCH(B89,Historical!$B$7:$B$1278,0)))^(1/10)-1)*100)</f>
        <v>14.514478816773346</v>
      </c>
      <c r="W89" s="702">
        <f>IF(OR(U89&lt;=0,U89="n/a",V89&lt;=0,V89="n/a"),"n/a",U89/V89)</f>
        <v>0.92846068284333083</v>
      </c>
      <c r="X89" s="703">
        <f>IF(OR(AJ89&lt;=0,AJ89="n/a",U89&lt;=0,U89="n/a"),"n/a",U89/AJ89)</f>
        <v>1.5141711138580272</v>
      </c>
      <c r="Y89" s="664"/>
      <c r="Z89" s="651">
        <f>IF(OR(AC89&lt;0.01,AC89="n/a"),"n/a",M89/AC89*100)</f>
        <v>27.272727272727277</v>
      </c>
      <c r="AA89" s="887">
        <f>IF(OR(AC89&lt;0.01,AC89="n/a"),"n/a",I89/AC89)</f>
        <v>33.816433566433567</v>
      </c>
      <c r="AB89" s="888">
        <v>10</v>
      </c>
      <c r="AC89" s="866">
        <v>5.72</v>
      </c>
      <c r="AD89" s="866">
        <v>2.6</v>
      </c>
      <c r="AE89" s="866">
        <v>5.32</v>
      </c>
      <c r="AF89" s="866">
        <v>6.3</v>
      </c>
      <c r="AG89" s="866">
        <v>20.100000000000001</v>
      </c>
      <c r="AH89" s="866">
        <v>-2.7</v>
      </c>
      <c r="AI89" s="866">
        <v>18.420000000000002</v>
      </c>
      <c r="AJ89" s="866">
        <v>8.9</v>
      </c>
      <c r="AK89" s="866">
        <v>13</v>
      </c>
      <c r="AL89" s="879">
        <v>11420</v>
      </c>
      <c r="AM89" s="873">
        <v>0.5</v>
      </c>
      <c r="AN89" s="866">
        <v>0.72</v>
      </c>
      <c r="AO89" s="740">
        <f>IF(U89="n/a","n/a",IF(AA89&lt;0,"n/a",IF(AA89="n/a","n/a",J89+U89-AA89)))</f>
        <v>-19.533817348025522</v>
      </c>
      <c r="AP89" s="741">
        <f>IF(U89="n/a","n/a",J89+U89)</f>
        <v>14.282616218408043</v>
      </c>
      <c r="AQ89" s="889">
        <f>IF(OR(AC89&lt;0.01,AF89="n/a"),"n/a",(I89/SQRT(22.5*AC89*(I89/AF89))-1)*100)</f>
        <v>207.71092601013373</v>
      </c>
      <c r="AR89" s="651">
        <f>INDEX(Historical!$C$7:$C$1256,MATCH(B89,Historical!$B$7:$B$1278,0))*IF(AH89="n/a",1.03,IF(AH89&lt;0,1.01,IF(AH89&gt;10,1.1,(1+AH89/100))))</f>
        <v>1.4442999999999999</v>
      </c>
      <c r="AS89" s="887">
        <f>IF($AI89="n/a",1.03*AR89,IF($AI89&lt;0,1.01*AR89,IF($AI89&gt;10,1.1*AR89,(1+$AI89/100)*AR89)))</f>
        <v>1.58873</v>
      </c>
      <c r="AT89" s="887">
        <f>IF($AK89="n/a",1.03*AS89,IF($AK89&lt;0,1.01*AS89,IF($AK89&gt;10,1.1*AS89,(1+$AK89/100)*AS89)))</f>
        <v>1.747603</v>
      </c>
      <c r="AU89" s="887">
        <f>IF($AK89="n/a",1.03*AT89,IF($AK89&lt;0,1.01*AT89,IF($AK89&gt;10,1.1*AT89,(1+$AK89/100)*AT89)))</f>
        <v>1.9223633000000002</v>
      </c>
      <c r="AV89" s="887">
        <f>IF($AK89="n/a",1.03*AU89,IF($AK89&lt;0,1.01*AU89,IF($AK89&gt;10,1.1*AU89,(1+$AK89/100)*AU89)))</f>
        <v>2.1145996300000003</v>
      </c>
      <c r="AW89" s="651">
        <f>SUM(AR89:AV89)</f>
        <v>8.8175959300000013</v>
      </c>
      <c r="AX89" s="748">
        <f>AW89/I89*100</f>
        <v>4.5585462079305179</v>
      </c>
      <c r="AY89" s="935">
        <v>1.06</v>
      </c>
      <c r="AZ89" s="873">
        <v>100.54</v>
      </c>
      <c r="BA89" s="873">
        <v>-9.1800000000000015</v>
      </c>
      <c r="BB89" s="873">
        <v>-0.71000000000000008</v>
      </c>
      <c r="BC89" s="873">
        <v>10.07</v>
      </c>
      <c r="BE89" s="624">
        <v>1964</v>
      </c>
      <c r="BF89" s="899">
        <f>IF(BE89&gt;2008,0,IF(BE89&gt;2001,1,IF(BE89&gt;1990,2,IF(BE89&gt;1980,3,IF(BE89&gt;1973,4,IF(BE89&gt;1970,5,IF(BE89&gt;1960,6,IF(BE89&gt;1958,7,IF(BE89&gt;1953,8,9)))))))))</f>
        <v>6</v>
      </c>
      <c r="BG89" s="883">
        <v>9.1</v>
      </c>
    </row>
    <row r="90" spans="1:59" ht="11.25" customHeight="1" x14ac:dyDescent="0.2">
      <c r="A90" s="872" t="s">
        <v>698</v>
      </c>
      <c r="B90" s="876" t="s">
        <v>699</v>
      </c>
      <c r="C90" s="933" t="s">
        <v>131</v>
      </c>
      <c r="D90" s="933" t="s">
        <v>4332</v>
      </c>
      <c r="E90" s="733">
        <v>26</v>
      </c>
      <c r="F90" s="1182">
        <v>125</v>
      </c>
      <c r="G90" s="1182" t="s">
        <v>37</v>
      </c>
      <c r="H90" s="1182" t="s">
        <v>37</v>
      </c>
      <c r="I90" s="866">
        <v>73.209999999999994</v>
      </c>
      <c r="J90" s="651">
        <f>(M90/I90)*100</f>
        <v>1.9123070618767928</v>
      </c>
      <c r="K90" s="885">
        <v>0.35</v>
      </c>
      <c r="L90" s="888">
        <v>4</v>
      </c>
      <c r="M90" s="642">
        <f>K90*L90</f>
        <v>1.4</v>
      </c>
      <c r="N90" s="871" t="s">
        <v>148</v>
      </c>
      <c r="O90" s="735">
        <v>0.3125</v>
      </c>
      <c r="P90" s="862">
        <v>43888</v>
      </c>
      <c r="Q90" s="862">
        <v>43906</v>
      </c>
      <c r="R90" s="642">
        <f>(K90-O90)/O90*100</f>
        <v>11.999999999999993</v>
      </c>
      <c r="S90" s="701">
        <f>IF(INDEX(Historical!$D$7:$D$1254,MATCH(B90,Historical!$B$7:$B$1278,0))=0,"n/a",(INDEX(Historical!$C$7:$C$1256,MATCH(B90,Historical!$B$7:$B$1278,0))/INDEX(Historical!$D$7:$D$1254,MATCH(B90,Historical!$B$7:$B$1278,0))-1)*100)</f>
        <v>12.612612612612594</v>
      </c>
      <c r="T90" s="701">
        <f>IF(INDEX(Historical!$F$7:$F$1247,MATCH(B90,Historical!$B$7:$B$1278,0))=0,"n/a",((INDEX(Historical!$C$7:$C$1256,MATCH(B90,Historical!$B$7:$B$1278,0))/INDEX(Historical!$F$7:$F$1247,MATCH(B90,Historical!$B$7:$B$1278,0)))^(1/3)-1)*100)</f>
        <v>12.840132331705822</v>
      </c>
      <c r="U90" s="701">
        <f>IF(INDEX(Historical!$H$7:$H$1247,MATCH(B90,Historical!$B$7:$B$1278,0))=0,"n/a",((INDEX(Historical!$C$7:$C$1256,MATCH(B90,Historical!$B$7:$B$1278,0))/INDEX(Historical!$H$7:$H$1247,MATCH(B90,Historical!$B$7:$B$1278,0)))^(1/5)-1)*100)</f>
        <v>11.510150326638136</v>
      </c>
      <c r="V90" s="701">
        <f>IF(INDEX(Historical!$O$7:$O$1247,MATCH(B90,Historical!$B$7:$B$1278,0))=0,"n/a",((INDEX(Historical!$C$7:$C$1256,MATCH(B90,Historical!$B$7:$B$1278,0))/INDEX(Historical!$O$7:$O$1247,MATCH(B90,Historical!$B$7:$B$1278,0)))^(1/10)-1)*100)</f>
        <v>10.21756701616261</v>
      </c>
      <c r="W90" s="702">
        <f>IF(OR(U90&lt;=0,U90="n/a",V90&lt;=0,V90="n/a"),"n/a",U90/V90)</f>
        <v>1.1265059782266031</v>
      </c>
      <c r="X90" s="703">
        <f>IF(OR(AJ90&lt;=0,AJ90="n/a",U90&lt;=0,U90="n/a"),"n/a",U90/AJ90)</f>
        <v>1.5986319898108525</v>
      </c>
      <c r="Y90" s="876"/>
      <c r="Z90" s="651">
        <f>IF(OR(AC90&lt;0.01,AC90="n/a"),"n/a",M90/AC90*100)</f>
        <v>19.099590723055933</v>
      </c>
      <c r="AA90" s="887">
        <f>IF(OR(AC90&lt;0.01,AC90="n/a"),"n/a",I90/AC90)</f>
        <v>9.9877216916780345</v>
      </c>
      <c r="AB90" s="888">
        <v>12</v>
      </c>
      <c r="AC90" s="866">
        <v>7.33</v>
      </c>
      <c r="AD90" s="866">
        <v>1.18</v>
      </c>
      <c r="AE90" s="866">
        <v>1.88</v>
      </c>
      <c r="AF90" s="866">
        <v>0.96</v>
      </c>
      <c r="AG90" s="866" t="s">
        <v>136</v>
      </c>
      <c r="AH90" s="866">
        <v>-38.9</v>
      </c>
      <c r="AI90" s="866">
        <v>9.0399999999999991</v>
      </c>
      <c r="AJ90" s="866">
        <v>7.1999999999999993</v>
      </c>
      <c r="AK90" s="866">
        <v>8.49</v>
      </c>
      <c r="AL90" s="879">
        <v>35750</v>
      </c>
      <c r="AM90" s="873">
        <v>0.1</v>
      </c>
      <c r="AN90" s="866">
        <v>2.58</v>
      </c>
      <c r="AO90" s="740">
        <f>IF(U90="n/a","n/a",IF(AA90&lt;0,"n/a",IF(AA90="n/a","n/a",J90+U90-AA90)))</f>
        <v>3.4347356968368938</v>
      </c>
      <c r="AP90" s="741">
        <f>IF(U90="n/a","n/a",J90+U90)</f>
        <v>13.422457388514928</v>
      </c>
      <c r="AQ90" s="889">
        <f>IF(OR(AC90&lt;0.01,AF90="n/a"),"n/a",(I90/SQRT(22.5*AC90*(I90/AF90))-1)*100)</f>
        <v>-34.72038662964809</v>
      </c>
      <c r="AR90" s="651">
        <f>INDEX(Historical!$C$7:$C$1256,MATCH(B90,Historical!$B$7:$B$1278,0))*IF(AH90="n/a",1.03,IF(AH90&lt;0,1.01,IF(AH90&gt;10,1.1,(1+AH90/100))))</f>
        <v>1.2625</v>
      </c>
      <c r="AS90" s="887">
        <f>IF($AI90="n/a",1.03*AR90,IF($AI90&lt;0,1.01*AR90,IF($AI90&gt;10,1.1*AR90,(1+$AI90/100)*AR90)))</f>
        <v>1.37663</v>
      </c>
      <c r="AT90" s="887">
        <f>IF($AK90="n/a",1.03*AS90,IF($AK90&lt;0,1.01*AS90,IF($AK90&gt;10,1.1*AS90,(1+$AK90/100)*AS90)))</f>
        <v>1.493505887</v>
      </c>
      <c r="AU90" s="887">
        <f>IF($AK90="n/a",1.03*AT90,IF($AK90&lt;0,1.01*AT90,IF($AK90&gt;10,1.1*AT90,(1+$AK90/100)*AT90)))</f>
        <v>1.6203045368063</v>
      </c>
      <c r="AV90" s="887">
        <f>IF($AK90="n/a",1.03*AU90,IF($AK90&lt;0,1.01*AU90,IF($AK90&gt;10,1.1*AU90,(1+$AK90/100)*AU90)))</f>
        <v>1.7578683919811549</v>
      </c>
      <c r="AW90" s="651">
        <f>SUM(AR90:AV90)</f>
        <v>7.5108088157874544</v>
      </c>
      <c r="AX90" s="748">
        <f>AW90/I90*100</f>
        <v>10.259266242026301</v>
      </c>
      <c r="AY90" s="935">
        <v>0.21</v>
      </c>
      <c r="AZ90" s="873">
        <v>67.53</v>
      </c>
      <c r="BA90" s="873">
        <v>-4.9399999999999995</v>
      </c>
      <c r="BB90" s="873">
        <v>1.76</v>
      </c>
      <c r="BC90" s="873">
        <v>12.27</v>
      </c>
      <c r="BE90" s="624">
        <v>1995</v>
      </c>
      <c r="BF90" s="899">
        <f>IF(BE90&gt;2008,0,IF(BE90&gt;2001,1,IF(BE90&gt;1990,2,IF(BE90&gt;1980,3,IF(BE90&gt;1973,4,IF(BE90&gt;1970,5,IF(BE90&gt;1960,6,IF(BE90&gt;1958,7,IF(BE90&gt;1953,8,9)))))))))</f>
        <v>2</v>
      </c>
      <c r="BG90" s="883" t="s">
        <v>136</v>
      </c>
    </row>
    <row r="91" spans="1:59" ht="11.25" customHeight="1" x14ac:dyDescent="0.2">
      <c r="A91" s="864" t="s">
        <v>297</v>
      </c>
      <c r="B91" s="876" t="s">
        <v>298</v>
      </c>
      <c r="C91" s="933" t="s">
        <v>131</v>
      </c>
      <c r="D91" s="933" t="s">
        <v>4342</v>
      </c>
      <c r="E91" s="733">
        <v>50</v>
      </c>
      <c r="F91" s="1182">
        <v>30</v>
      </c>
      <c r="G91" s="1182" t="s">
        <v>37</v>
      </c>
      <c r="H91" s="1182" t="s">
        <v>37</v>
      </c>
      <c r="I91" s="866">
        <v>39.96</v>
      </c>
      <c r="J91" s="651">
        <f>(M91/I91)*100</f>
        <v>4.4544544544544546</v>
      </c>
      <c r="K91" s="878">
        <v>0.44500000000000001</v>
      </c>
      <c r="L91" s="888">
        <v>4</v>
      </c>
      <c r="M91" s="642">
        <f>K91*L91</f>
        <v>1.78</v>
      </c>
      <c r="N91" s="871" t="s">
        <v>181</v>
      </c>
      <c r="O91" s="734">
        <v>0.435</v>
      </c>
      <c r="P91" s="862">
        <v>44011</v>
      </c>
      <c r="Q91" s="862">
        <v>44027</v>
      </c>
      <c r="R91" s="642">
        <f>(K91-O91)/O91*100</f>
        <v>2.2988505747126458</v>
      </c>
      <c r="S91" s="701">
        <f>IF(INDEX(Historical!$D$7:$D$1254,MATCH(B91,Historical!$B$7:$B$1278,0))=0,"n/a",(INDEX(Historical!$C$7:$C$1256,MATCH(B91,Historical!$B$7:$B$1278,0))/INDEX(Historical!$D$7:$D$1254,MATCH(B91,Historical!$B$7:$B$1278,0))-1)*100)</f>
        <v>2.3809523809523725</v>
      </c>
      <c r="T91" s="701">
        <f>IF(INDEX(Historical!$F$7:$F$1247,MATCH(B91,Historical!$B$7:$B$1278,0))=0,"n/a",((INDEX(Historical!$C$7:$C$1256,MATCH(B91,Historical!$B$7:$B$1278,0))/INDEX(Historical!$F$7:$F$1247,MATCH(B91,Historical!$B$7:$B$1278,0)))^(1/3)-1)*100)</f>
        <v>2.4399807259133155</v>
      </c>
      <c r="U91" s="701">
        <f>IF(INDEX(Historical!$H$7:$H$1247,MATCH(B91,Historical!$B$7:$B$1278,0))=0,"n/a",((INDEX(Historical!$C$7:$C$1256,MATCH(B91,Historical!$B$7:$B$1278,0))/INDEX(Historical!$H$7:$H$1247,MATCH(B91,Historical!$B$7:$B$1278,0)))^(1/5)-1)*100)</f>
        <v>2.5030933534903488</v>
      </c>
      <c r="V91" s="701">
        <f>IF(INDEX(Historical!$O$7:$O$1247,MATCH(B91,Historical!$B$7:$B$1278,0))=0,"n/a",((INDEX(Historical!$C$7:$C$1256,MATCH(B91,Historical!$B$7:$B$1278,0))/INDEX(Historical!$O$7:$O$1247,MATCH(B91,Historical!$B$7:$B$1278,0)))^(1/10)-1)*100)</f>
        <v>2.6822677547211127</v>
      </c>
      <c r="W91" s="702">
        <f>IF(OR(U91&lt;=0,U91="n/a",V91&lt;=0,V91="n/a"),"n/a",U91/V91)</f>
        <v>0.93320040442815766</v>
      </c>
      <c r="X91" s="703" t="str">
        <f>IF(OR(AJ91&lt;=0,AJ91="n/a",U91&lt;=0,U91="n/a"),"n/a",U91/AJ91)</f>
        <v>n/a</v>
      </c>
      <c r="Y91" s="876"/>
      <c r="Z91" s="651">
        <f>IF(OR(AC91&lt;0.01,AC91="n/a"),"n/a",M91/AC91*100)</f>
        <v>228.2051282051282</v>
      </c>
      <c r="AA91" s="887">
        <f>IF(OR(AC91&lt;0.01,AC91="n/a"),"n/a",I91/AC91)</f>
        <v>51.230769230769234</v>
      </c>
      <c r="AB91" s="888">
        <v>9</v>
      </c>
      <c r="AC91" s="866">
        <v>0.78</v>
      </c>
      <c r="AD91" s="866">
        <v>6</v>
      </c>
      <c r="AE91" s="866">
        <v>2.35</v>
      </c>
      <c r="AF91" s="866">
        <v>1.58</v>
      </c>
      <c r="AG91" s="866">
        <v>3.2</v>
      </c>
      <c r="AH91" s="866">
        <v>5.2</v>
      </c>
      <c r="AI91" s="866">
        <v>27.76</v>
      </c>
      <c r="AJ91" s="866">
        <v>-0.1</v>
      </c>
      <c r="AK91" s="866">
        <v>8.5</v>
      </c>
      <c r="AL91" s="879">
        <v>3650</v>
      </c>
      <c r="AM91" s="873">
        <v>1.0999999999999999</v>
      </c>
      <c r="AN91" s="866">
        <v>0</v>
      </c>
      <c r="AO91" s="740">
        <f>IF(U91="n/a","n/a",IF(AA91&lt;0,"n/a",IF(AA91="n/a","n/a",J91+U91-AA91)))</f>
        <v>-44.273221422824427</v>
      </c>
      <c r="AP91" s="741">
        <f>IF(U91="n/a","n/a",J91+U91)</f>
        <v>6.9575478079448034</v>
      </c>
      <c r="AQ91" s="889">
        <f>IF(OR(AC91&lt;0.01,AF91="n/a"),"n/a",(I91/SQRT(22.5*AC91*(I91/AF91))-1)*100)</f>
        <v>89.671781283839437</v>
      </c>
      <c r="AR91" s="651">
        <f>INDEX(Historical!$C$7:$C$1256,MATCH(B91,Historical!$B$7:$B$1278,0))*IF(AH91="n/a",1.03,IF(AH91&lt;0,1.01,IF(AH91&gt;10,1.1,(1+AH91/100))))</f>
        <v>1.8094400000000002</v>
      </c>
      <c r="AS91" s="887">
        <f>IF($AI91="n/a",1.03*AR91,IF($AI91&lt;0,1.01*AR91,IF($AI91&gt;10,1.1*AR91,(1+$AI91/100)*AR91)))</f>
        <v>1.9903840000000004</v>
      </c>
      <c r="AT91" s="887">
        <f>IF($AK91="n/a",1.03*AS91,IF($AK91&lt;0,1.01*AS91,IF($AK91&gt;10,1.1*AS91,(1+$AK91/100)*AS91)))</f>
        <v>2.1595666400000004</v>
      </c>
      <c r="AU91" s="887">
        <f>IF($AK91="n/a",1.03*AT91,IF($AK91&lt;0,1.01*AT91,IF($AK91&gt;10,1.1*AT91,(1+$AK91/100)*AT91)))</f>
        <v>2.3431298044000002</v>
      </c>
      <c r="AV91" s="887">
        <f>IF($AK91="n/a",1.03*AU91,IF($AK91&lt;0,1.01*AU91,IF($AK91&gt;10,1.1*AU91,(1+$AK91/100)*AU91)))</f>
        <v>2.5422958377740001</v>
      </c>
      <c r="AW91" s="651">
        <f>SUM(AR91:AV91)</f>
        <v>10.844816282174001</v>
      </c>
      <c r="AX91" s="748">
        <f>AW91/I91*100</f>
        <v>27.139179885320324</v>
      </c>
      <c r="AY91" s="935">
        <v>0.74</v>
      </c>
      <c r="AZ91" s="873">
        <v>26.540000000000003</v>
      </c>
      <c r="BA91" s="873">
        <v>-16.23</v>
      </c>
      <c r="BB91" s="873">
        <v>-5.9700000000000006</v>
      </c>
      <c r="BC91" s="873">
        <v>-3.25</v>
      </c>
      <c r="BE91" s="624">
        <v>1971</v>
      </c>
      <c r="BF91" s="899">
        <f>IF(BE91&gt;2008,0,IF(BE91&gt;2001,1,IF(BE91&gt;1990,2,IF(BE91&gt;1980,3,IF(BE91&gt;1973,4,IF(BE91&gt;1970,5,IF(BE91&gt;1960,6,IF(BE91&gt;1958,7,IF(BE91&gt;1953,8,9)))))))))</f>
        <v>5</v>
      </c>
      <c r="BG91" s="883">
        <v>1</v>
      </c>
    </row>
    <row r="92" spans="1:59" ht="11.25" customHeight="1" x14ac:dyDescent="0.2">
      <c r="A92" s="864" t="s">
        <v>702</v>
      </c>
      <c r="B92" s="876" t="s">
        <v>703</v>
      </c>
      <c r="C92" s="933" t="s">
        <v>108</v>
      </c>
      <c r="D92" s="933" t="s">
        <v>4334</v>
      </c>
      <c r="E92" s="733">
        <v>26</v>
      </c>
      <c r="F92" s="1182">
        <v>130</v>
      </c>
      <c r="G92" s="1182" t="s">
        <v>106</v>
      </c>
      <c r="H92" s="1182" t="s">
        <v>106</v>
      </c>
      <c r="I92" s="866">
        <v>34.630000000000003</v>
      </c>
      <c r="J92" s="651">
        <f>(M92/I92)*100</f>
        <v>3.2341900086630093</v>
      </c>
      <c r="K92" s="885">
        <v>0.28000000000000003</v>
      </c>
      <c r="L92" s="888">
        <v>4</v>
      </c>
      <c r="M92" s="642">
        <f>K92*L92</f>
        <v>1.1200000000000001</v>
      </c>
      <c r="N92" s="871" t="s">
        <v>704</v>
      </c>
      <c r="O92" s="735">
        <v>0.27</v>
      </c>
      <c r="P92" s="862">
        <v>44145</v>
      </c>
      <c r="Q92" s="862">
        <v>44162</v>
      </c>
      <c r="R92" s="642">
        <f>(K92-O92)/O92*100</f>
        <v>3.7037037037037068</v>
      </c>
      <c r="S92" s="701">
        <f>IF(INDEX(Historical!$D$7:$D$1254,MATCH(B92,Historical!$B$7:$B$1278,0))=0,"n/a",(INDEX(Historical!$C$7:$C$1256,MATCH(B92,Historical!$B$7:$B$1278,0))/INDEX(Historical!$D$7:$D$1254,MATCH(B92,Historical!$B$7:$B$1278,0))-1)*100)</f>
        <v>5.1546391752577359</v>
      </c>
      <c r="T92" s="701">
        <f>IF(INDEX(Historical!$F$7:$F$1247,MATCH(B92,Historical!$B$7:$B$1278,0))=0,"n/a",((INDEX(Historical!$C$7:$C$1256,MATCH(B92,Historical!$B$7:$B$1278,0))/INDEX(Historical!$F$7:$F$1247,MATCH(B92,Historical!$B$7:$B$1278,0)))^(1/3)-1)*100)</f>
        <v>6.2658569182611146</v>
      </c>
      <c r="U92" s="701">
        <f>IF(INDEX(Historical!$H$7:$H$1247,MATCH(B92,Historical!$B$7:$B$1278,0))=0,"n/a",((INDEX(Historical!$C$7:$C$1256,MATCH(B92,Historical!$B$7:$B$1278,0))/INDEX(Historical!$H$7:$H$1247,MATCH(B92,Historical!$B$7:$B$1278,0)))^(1/5)-1)*100)</f>
        <v>5.3770661463693692</v>
      </c>
      <c r="V92" s="701">
        <f>IF(INDEX(Historical!$O$7:$O$1247,MATCH(B92,Historical!$B$7:$B$1278,0))=0,"n/a",((INDEX(Historical!$C$7:$C$1256,MATCH(B92,Historical!$B$7:$B$1278,0))/INDEX(Historical!$O$7:$O$1247,MATCH(B92,Historical!$B$7:$B$1278,0)))^(1/10)-1)*100)</f>
        <v>4.3705213000589049</v>
      </c>
      <c r="W92" s="702">
        <f>IF(OR(U92&lt;=0,U92="n/a",V92&lt;=0,V92="n/a"),"n/a",U92/V92)</f>
        <v>1.2303031554375214</v>
      </c>
      <c r="X92" s="703" t="str">
        <f>IF(OR(AJ92&lt;=0,AJ92="n/a",U92&lt;=0,U92="n/a"),"n/a",U92/AJ92)</f>
        <v>n/a</v>
      </c>
      <c r="Y92" s="665"/>
      <c r="Z92" s="651" t="str">
        <f>IF(OR(AC92&lt;0.01,AC92="n/a"),"n/a",M92/AC92*100)</f>
        <v>n/a</v>
      </c>
      <c r="AA92" s="887" t="str">
        <f>IF(OR(AC92&lt;0.01,AC92="n/a"),"n/a",I92/AC92)</f>
        <v>n/a</v>
      </c>
      <c r="AB92" s="888">
        <v>12</v>
      </c>
      <c r="AC92" s="866" t="s">
        <v>136</v>
      </c>
      <c r="AD92" s="866" t="s">
        <v>136</v>
      </c>
      <c r="AE92" s="866" t="s">
        <v>136</v>
      </c>
      <c r="AF92" s="866" t="s">
        <v>136</v>
      </c>
      <c r="AG92" s="866" t="s">
        <v>136</v>
      </c>
      <c r="AH92" s="866" t="s">
        <v>136</v>
      </c>
      <c r="AI92" s="866" t="s">
        <v>136</v>
      </c>
      <c r="AJ92" s="866" t="s">
        <v>136</v>
      </c>
      <c r="AK92" s="866" t="s">
        <v>136</v>
      </c>
      <c r="AL92" s="879" t="s">
        <v>136</v>
      </c>
      <c r="AM92" s="873" t="s">
        <v>136</v>
      </c>
      <c r="AN92" s="866" t="s">
        <v>136</v>
      </c>
      <c r="AO92" s="740" t="str">
        <f>IF(U92="n/a","n/a",IF(AA92&lt;0,"n/a",IF(AA92="n/a","n/a",J92+U92-AA92)))</f>
        <v>n/a</v>
      </c>
      <c r="AP92" s="741">
        <f>IF(U92="n/a","n/a",J92+U92)</f>
        <v>8.611256155032379</v>
      </c>
      <c r="AQ92" s="889" t="str">
        <f>IF(OR(AC92&lt;0.01,AF92="n/a"),"n/a",(I92/SQRT(22.5*AC92*(I92/AF92))-1)*100)</f>
        <v>n/a</v>
      </c>
      <c r="AR92" s="651">
        <f>INDEX(Historical!$C$7:$C$1256,MATCH(B92,Historical!$B$7:$B$1278,0))*IF(AH92="n/a",1.03,IF(AH92&lt;0,1.01,IF(AH92&gt;10,1.1,(1+AH92/100))))</f>
        <v>1.0506</v>
      </c>
      <c r="AS92" s="887">
        <f>IF($AI92="n/a",1.03*AR92,IF($AI92&lt;0,1.01*AR92,IF($AI92&gt;10,1.1*AR92,(1+$AI92/100)*AR92)))</f>
        <v>1.0821179999999999</v>
      </c>
      <c r="AT92" s="887">
        <f>IF($AK92="n/a",1.03*AS92,IF($AK92&lt;0,1.01*AS92,IF($AK92&gt;10,1.1*AS92,(1+$AK92/100)*AS92)))</f>
        <v>1.1145815399999999</v>
      </c>
      <c r="AU92" s="887">
        <f>IF($AK92="n/a",1.03*AT92,IF($AK92&lt;0,1.01*AT92,IF($AK92&gt;10,1.1*AT92,(1+$AK92/100)*AT92)))</f>
        <v>1.1480189861999999</v>
      </c>
      <c r="AV92" s="887">
        <f>IF($AK92="n/a",1.03*AU92,IF($AK92&lt;0,1.01*AU92,IF($AK92&gt;10,1.1*AU92,(1+$AK92/100)*AU92)))</f>
        <v>1.1824595557859998</v>
      </c>
      <c r="AW92" s="651">
        <f>SUM(AR92:AV92)</f>
        <v>5.5777780819859988</v>
      </c>
      <c r="AX92" s="748">
        <f>AW92/I92*100</f>
        <v>16.106780485088066</v>
      </c>
      <c r="AY92" s="935" t="s">
        <v>136</v>
      </c>
      <c r="AZ92" s="873" t="s">
        <v>136</v>
      </c>
      <c r="BA92" s="873" t="s">
        <v>136</v>
      </c>
      <c r="BB92" s="873" t="s">
        <v>136</v>
      </c>
      <c r="BC92" s="873" t="s">
        <v>136</v>
      </c>
      <c r="BD92" s="908" t="s">
        <v>4268</v>
      </c>
      <c r="BE92" s="624">
        <v>1996</v>
      </c>
      <c r="BF92" s="899">
        <f>IF(BE92&gt;2008,0,IF(BE92&gt;2001,1,IF(BE92&gt;1990,2,IF(BE92&gt;1980,3,IF(BE92&gt;1973,4,IF(BE92&gt;1970,5,IF(BE92&gt;1960,6,IF(BE92&gt;1958,7,IF(BE92&gt;1953,8,9)))))))))</f>
        <v>2</v>
      </c>
      <c r="BG92" s="883" t="s">
        <v>136</v>
      </c>
    </row>
    <row r="93" spans="1:59" ht="11.25" customHeight="1" x14ac:dyDescent="0.2">
      <c r="A93" s="864" t="s">
        <v>694</v>
      </c>
      <c r="B93" s="876" t="s">
        <v>695</v>
      </c>
      <c r="C93" s="933" t="s">
        <v>131</v>
      </c>
      <c r="D93" s="933" t="s">
        <v>4342</v>
      </c>
      <c r="E93" s="733">
        <v>25</v>
      </c>
      <c r="F93" s="1182">
        <v>137</v>
      </c>
      <c r="G93" s="1182" t="s">
        <v>37</v>
      </c>
      <c r="H93" s="1182" t="s">
        <v>37</v>
      </c>
      <c r="I93" s="866">
        <v>29.18</v>
      </c>
      <c r="J93" s="651">
        <f>(M93/I93)*100</f>
        <v>4.5579163810829337</v>
      </c>
      <c r="K93" s="885">
        <v>0.33250000000000002</v>
      </c>
      <c r="L93" s="888">
        <v>4</v>
      </c>
      <c r="M93" s="642">
        <f>K93*L93</f>
        <v>1.33</v>
      </c>
      <c r="N93" s="871" t="s">
        <v>163</v>
      </c>
      <c r="O93" s="735">
        <v>0.3125</v>
      </c>
      <c r="P93" s="862">
        <v>44095</v>
      </c>
      <c r="Q93" s="862">
        <v>44105</v>
      </c>
      <c r="R93" s="642">
        <f>(K93-O93)/O93*100</f>
        <v>6.4000000000000057</v>
      </c>
      <c r="S93" s="701">
        <f>IF(INDEX(Historical!$D$7:$D$1254,MATCH(B93,Historical!$B$7:$B$1278,0))=0,"n/a",(INDEX(Historical!$C$7:$C$1256,MATCH(B93,Historical!$B$7:$B$1278,0))/INDEX(Historical!$D$7:$D$1254,MATCH(B93,Historical!$B$7:$B$1278,0))-1)*100)</f>
        <v>7.2072072072072002</v>
      </c>
      <c r="T93" s="701">
        <f>IF(INDEX(Historical!$F$7:$F$1247,MATCH(B93,Historical!$B$7:$B$1278,0))=0,"n/a",((INDEX(Historical!$C$7:$C$1256,MATCH(B93,Historical!$B$7:$B$1278,0))/INDEX(Historical!$F$7:$F$1247,MATCH(B93,Historical!$B$7:$B$1278,0)))^(1/3)-1)*100)</f>
        <v>6.8679426106305508</v>
      </c>
      <c r="U93" s="701">
        <f>IF(INDEX(Historical!$H$7:$H$1247,MATCH(B93,Historical!$B$7:$B$1278,0))=0,"n/a",((INDEX(Historical!$C$7:$C$1256,MATCH(B93,Historical!$B$7:$B$1278,0))/INDEX(Historical!$H$7:$H$1247,MATCH(B93,Historical!$B$7:$B$1278,0)))^(1/5)-1)*100)</f>
        <v>6.8356432797128219</v>
      </c>
      <c r="V93" s="701">
        <f>IF(INDEX(Historical!$O$7:$O$1247,MATCH(B93,Historical!$B$7:$B$1278,0))=0,"n/a",((INDEX(Historical!$C$7:$C$1256,MATCH(B93,Historical!$B$7:$B$1278,0))/INDEX(Historical!$O$7:$O$1247,MATCH(B93,Historical!$B$7:$B$1278,0)))^(1/10)-1)*100)</f>
        <v>6.7371314959294937</v>
      </c>
      <c r="W93" s="702">
        <f>IF(OR(U93&lt;=0,U93="n/a",V93&lt;=0,V93="n/a"),"n/a",U93/V93)</f>
        <v>1.0146222147872352</v>
      </c>
      <c r="X93" s="703">
        <f>IF(OR(AJ93&lt;=0,AJ93="n/a",U93&lt;=0,U93="n/a"),"n/a",U93/AJ93)</f>
        <v>2.7342573118851288</v>
      </c>
      <c r="Y93" s="664"/>
      <c r="Z93" s="651">
        <f>IF(OR(AC93&lt;0.01,AC93="n/a"),"n/a",M93/AC93*100)</f>
        <v>73.480662983425418</v>
      </c>
      <c r="AA93" s="887">
        <f>IF(OR(AC93&lt;0.01,AC93="n/a"),"n/a",I93/AC93)</f>
        <v>16.121546961325965</v>
      </c>
      <c r="AB93" s="888">
        <v>9</v>
      </c>
      <c r="AC93" s="866">
        <v>1.81</v>
      </c>
      <c r="AD93" s="866">
        <v>2.69</v>
      </c>
      <c r="AE93" s="866">
        <v>1.37</v>
      </c>
      <c r="AF93" s="866">
        <v>1.52</v>
      </c>
      <c r="AG93" s="866">
        <v>9.5</v>
      </c>
      <c r="AH93" s="866">
        <v>6.5</v>
      </c>
      <c r="AI93" s="866">
        <v>12.29</v>
      </c>
      <c r="AJ93" s="866">
        <v>2.5</v>
      </c>
      <c r="AK93" s="866">
        <v>6</v>
      </c>
      <c r="AL93" s="879">
        <v>2780</v>
      </c>
      <c r="AM93" s="873">
        <v>0.4</v>
      </c>
      <c r="AN93" s="866">
        <v>1.22</v>
      </c>
      <c r="AO93" s="740">
        <f>IF(U93="n/a","n/a",IF(AA93&lt;0,"n/a",IF(AA93="n/a","n/a",J93+U93-AA93)))</f>
        <v>-4.7279873005302093</v>
      </c>
      <c r="AP93" s="741">
        <f>IF(U93="n/a","n/a",J93+U93)</f>
        <v>11.393559660795756</v>
      </c>
      <c r="AQ93" s="889">
        <f>IF(OR(AC93&lt;0.01,AF93="n/a"),"n/a",(I93/SQRT(22.5*AC93*(I93/AF93))-1)*100)</f>
        <v>4.3599569464914278</v>
      </c>
      <c r="AR93" s="651">
        <f>INDEX(Historical!$C$7:$C$1256,MATCH(B93,Historical!$B$7:$B$1278,0))*IF(AH93="n/a",1.03,IF(AH93&lt;0,1.01,IF(AH93&gt;10,1.1,(1+AH93/100))))</f>
        <v>1.26735</v>
      </c>
      <c r="AS93" s="887">
        <f>IF($AI93="n/a",1.03*AR93,IF($AI93&lt;0,1.01*AR93,IF($AI93&gt;10,1.1*AR93,(1+$AI93/100)*AR93)))</f>
        <v>1.394085</v>
      </c>
      <c r="AT93" s="887">
        <f>IF($AK93="n/a",1.03*AS93,IF($AK93&lt;0,1.01*AS93,IF($AK93&gt;10,1.1*AS93,(1+$AK93/100)*AS93)))</f>
        <v>1.4777301</v>
      </c>
      <c r="AU93" s="887">
        <f>IF($AK93="n/a",1.03*AT93,IF($AK93&lt;0,1.01*AT93,IF($AK93&gt;10,1.1*AT93,(1+$AK93/100)*AT93)))</f>
        <v>1.5663939060000001</v>
      </c>
      <c r="AV93" s="887">
        <f>IF($AK93="n/a",1.03*AU93,IF($AK93&lt;0,1.01*AU93,IF($AK93&gt;10,1.1*AU93,(1+$AK93/100)*AU93)))</f>
        <v>1.6603775403600001</v>
      </c>
      <c r="AW93" s="651">
        <f>SUM(AR93:AV93)</f>
        <v>7.3659365463599995</v>
      </c>
      <c r="AX93" s="748">
        <f>AW93/I93*100</f>
        <v>25.243099884715559</v>
      </c>
      <c r="AY93" s="935">
        <v>0.4</v>
      </c>
      <c r="AZ93" s="873">
        <v>38.03</v>
      </c>
      <c r="BA93" s="873">
        <v>-36.230000000000004</v>
      </c>
      <c r="BB93" s="873">
        <v>1.4200000000000002</v>
      </c>
      <c r="BC93" s="873">
        <v>-11.91</v>
      </c>
      <c r="BE93" s="624">
        <v>1996</v>
      </c>
      <c r="BF93" s="899">
        <f>IF(BE93&gt;2008,0,IF(BE93&gt;2001,1,IF(BE93&gt;1990,2,IF(BE93&gt;1980,3,IF(BE93&gt;1973,4,IF(BE93&gt;1970,5,IF(BE93&gt;1960,6,IF(BE93&gt;1958,7,IF(BE93&gt;1953,8,9)))))))))</f>
        <v>2</v>
      </c>
      <c r="BG93" s="883">
        <v>3.4000000000000004</v>
      </c>
    </row>
    <row r="94" spans="1:59" ht="11.25" customHeight="1" x14ac:dyDescent="0.2">
      <c r="A94" s="872" t="s">
        <v>299</v>
      </c>
      <c r="B94" s="876" t="s">
        <v>300</v>
      </c>
      <c r="C94" s="933" t="s">
        <v>4322</v>
      </c>
      <c r="D94" s="933" t="s">
        <v>4323</v>
      </c>
      <c r="E94" s="733">
        <v>31</v>
      </c>
      <c r="F94" s="1182">
        <v>90</v>
      </c>
      <c r="G94" s="1182" t="s">
        <v>37</v>
      </c>
      <c r="H94" s="1182" t="s">
        <v>37</v>
      </c>
      <c r="I94" s="866">
        <v>32.01</v>
      </c>
      <c r="J94" s="651">
        <f>(M94/I94)*100</f>
        <v>6.4979693845673232</v>
      </c>
      <c r="K94" s="885">
        <v>0.52</v>
      </c>
      <c r="L94" s="888">
        <v>4</v>
      </c>
      <c r="M94" s="642">
        <f>K94*L94</f>
        <v>2.08</v>
      </c>
      <c r="N94" s="871" t="s">
        <v>107</v>
      </c>
      <c r="O94" s="735">
        <v>0.51500000000000001</v>
      </c>
      <c r="P94" s="862">
        <v>44042</v>
      </c>
      <c r="Q94" s="862">
        <v>44057</v>
      </c>
      <c r="R94" s="642">
        <f>(K94-O94)/O94*100</f>
        <v>0.97087378640776778</v>
      </c>
      <c r="S94" s="701">
        <f>IF(INDEX(Historical!$D$7:$D$1254,MATCH(B94,Historical!$B$7:$B$1278,0))=0,"n/a",(INDEX(Historical!$C$7:$C$1256,MATCH(B94,Historical!$B$7:$B$1278,0))/INDEX(Historical!$D$7:$D$1254,MATCH(B94,Historical!$B$7:$B$1278,0))-1)*100)</f>
        <v>4.102564102564088</v>
      </c>
      <c r="T94" s="701">
        <f>IF(INDEX(Historical!$F$7:$F$1247,MATCH(B94,Historical!$B$7:$B$1278,0))=0,"n/a",((INDEX(Historical!$C$7:$C$1256,MATCH(B94,Historical!$B$7:$B$1278,0))/INDEX(Historical!$F$7:$F$1247,MATCH(B94,Historical!$B$7:$B$1278,0)))^(1/3)-1)*100)</f>
        <v>4.4781190331791842</v>
      </c>
      <c r="U94" s="701">
        <f>IF(INDEX(Historical!$H$7:$H$1247,MATCH(B94,Historical!$B$7:$B$1278,0))=0,"n/a",((INDEX(Historical!$C$7:$C$1256,MATCH(B94,Historical!$B$7:$B$1278,0))/INDEX(Historical!$H$7:$H$1247,MATCH(B94,Historical!$B$7:$B$1278,0)))^(1/5)-1)*100)</f>
        <v>4.2323234444577196</v>
      </c>
      <c r="V94" s="701">
        <f>IF(INDEX(Historical!$O$7:$O$1247,MATCH(B94,Historical!$B$7:$B$1278,0))=0,"n/a",((INDEX(Historical!$C$7:$C$1256,MATCH(B94,Historical!$B$7:$B$1278,0))/INDEX(Historical!$O$7:$O$1247,MATCH(B94,Historical!$B$7:$B$1278,0)))^(1/10)-1)*100)</f>
        <v>3.0719465400570911</v>
      </c>
      <c r="W94" s="702">
        <f>IF(OR(U94&lt;=0,U94="n/a",V94&lt;=0,V94="n/a"),"n/a",U94/V94)</f>
        <v>1.377733430341227</v>
      </c>
      <c r="X94" s="703">
        <f>IF(OR(AJ94&lt;=0,AJ94="n/a",U94&lt;=0,U94="n/a"),"n/a",U94/AJ94)</f>
        <v>0.66130053819651868</v>
      </c>
      <c r="Y94" s="876"/>
      <c r="Z94" s="651">
        <f>IF(OR(AC94&lt;0.01,AC94="n/a"),"n/a",M94/AC94*100)</f>
        <v>161.24031007751938</v>
      </c>
      <c r="AA94" s="887">
        <f>IF(OR(AC94&lt;0.01,AC94="n/a"),"n/a",I94/AC94)</f>
        <v>24.813953488372089</v>
      </c>
      <c r="AB94" s="888">
        <v>12</v>
      </c>
      <c r="AC94" s="866">
        <v>1.29</v>
      </c>
      <c r="AD94" s="866">
        <v>2.48</v>
      </c>
      <c r="AE94" s="866">
        <v>8.0299999999999994</v>
      </c>
      <c r="AF94" s="866">
        <v>1.38</v>
      </c>
      <c r="AG94" s="866">
        <v>5.5</v>
      </c>
      <c r="AH94" s="866">
        <v>-5.3</v>
      </c>
      <c r="AI94" s="866">
        <v>16.650000000000002</v>
      </c>
      <c r="AJ94" s="866">
        <v>6.4</v>
      </c>
      <c r="AK94" s="866">
        <v>10</v>
      </c>
      <c r="AL94" s="879">
        <v>5470</v>
      </c>
      <c r="AM94" s="873">
        <v>0.2</v>
      </c>
      <c r="AN94" s="866">
        <v>0.81</v>
      </c>
      <c r="AO94" s="740">
        <f>IF(U94="n/a","n/a",IF(AA94&lt;0,"n/a",IF(AA94="n/a","n/a",J94+U94-AA94)))</f>
        <v>-14.083660659347046</v>
      </c>
      <c r="AP94" s="741">
        <f>IF(U94="n/a","n/a",J94+U94)</f>
        <v>10.730292829025043</v>
      </c>
      <c r="AQ94" s="889">
        <f>IF(OR(AC94&lt;0.01,AF94="n/a"),"n/a",(I94/SQRT(22.5*AC94*(I94/AF94))-1)*100)</f>
        <v>23.366222306600392</v>
      </c>
      <c r="AR94" s="651">
        <f>INDEX(Historical!$C$7:$C$1256,MATCH(B94,Historical!$B$7:$B$1278,0))*IF(AH94="n/a",1.03,IF(AH94&lt;0,1.01,IF(AH94&gt;10,1.1,(1+AH94/100))))</f>
        <v>2.0503</v>
      </c>
      <c r="AS94" s="887">
        <f>IF($AI94="n/a",1.03*AR94,IF($AI94&lt;0,1.01*AR94,IF($AI94&gt;10,1.1*AR94,(1+$AI94/100)*AR94)))</f>
        <v>2.2553300000000003</v>
      </c>
      <c r="AT94" s="887">
        <f>IF($AK94="n/a",1.03*AS94,IF($AK94&lt;0,1.01*AS94,IF($AK94&gt;10,1.1*AS94,(1+$AK94/100)*AS94)))</f>
        <v>2.4808630000000007</v>
      </c>
      <c r="AU94" s="887">
        <f>IF($AK94="n/a",1.03*AT94,IF($AK94&lt;0,1.01*AT94,IF($AK94&gt;10,1.1*AT94,(1+$AK94/100)*AT94)))</f>
        <v>2.7289493000000009</v>
      </c>
      <c r="AV94" s="887">
        <f>IF($AK94="n/a",1.03*AU94,IF($AK94&lt;0,1.01*AU94,IF($AK94&gt;10,1.1*AU94,(1+$AK94/100)*AU94)))</f>
        <v>3.0018442300000014</v>
      </c>
      <c r="AW94" s="651">
        <f>SUM(AR94:AV94)</f>
        <v>12.517286530000005</v>
      </c>
      <c r="AX94" s="748">
        <f>AW94/I94*100</f>
        <v>39.104300312402387</v>
      </c>
      <c r="AY94" s="935">
        <v>0.56999999999999995</v>
      </c>
      <c r="AZ94" s="873">
        <v>33.15</v>
      </c>
      <c r="BA94" s="873">
        <v>-45.98</v>
      </c>
      <c r="BB94" s="873">
        <v>-10.040000000000001</v>
      </c>
      <c r="BC94" s="873">
        <v>-16.400000000000002</v>
      </c>
      <c r="BD94" s="645"/>
      <c r="BE94" s="624">
        <v>1990</v>
      </c>
      <c r="BF94" s="899">
        <f>IF(BE94&gt;2008,0,IF(BE94&gt;2001,1,IF(BE94&gt;1990,2,IF(BE94&gt;1980,3,IF(BE94&gt;1973,4,IF(BE94&gt;1970,5,IF(BE94&gt;1960,6,IF(BE94&gt;1958,7,IF(BE94&gt;1953,8,9)))))))))</f>
        <v>3</v>
      </c>
      <c r="BG94" s="883">
        <v>2.9000000000000004</v>
      </c>
    </row>
    <row r="95" spans="1:59" ht="11.25" customHeight="1" x14ac:dyDescent="0.2">
      <c r="A95" s="864" t="s">
        <v>306</v>
      </c>
      <c r="B95" s="876" t="s">
        <v>307</v>
      </c>
      <c r="C95" s="933" t="s">
        <v>123</v>
      </c>
      <c r="D95" s="933" t="s">
        <v>4358</v>
      </c>
      <c r="E95" s="733">
        <v>47</v>
      </c>
      <c r="F95" s="1182">
        <v>45</v>
      </c>
      <c r="G95" s="1182" t="s">
        <v>37</v>
      </c>
      <c r="H95" s="1182" t="s">
        <v>37</v>
      </c>
      <c r="I95" s="866">
        <v>47.76</v>
      </c>
      <c r="J95" s="651">
        <f>(M95/I95)*100</f>
        <v>3.371021775544389</v>
      </c>
      <c r="K95" s="878">
        <v>0.40250000000000002</v>
      </c>
      <c r="L95" s="888">
        <v>4</v>
      </c>
      <c r="M95" s="642">
        <f>K95*L95</f>
        <v>1.61</v>
      </c>
      <c r="N95" s="871" t="s">
        <v>271</v>
      </c>
      <c r="O95" s="734">
        <v>0.4</v>
      </c>
      <c r="P95" s="619">
        <v>43828</v>
      </c>
      <c r="Q95" s="619">
        <v>43871</v>
      </c>
      <c r="R95" s="642">
        <f>(K95-O95)/O95*100</f>
        <v>0.62500000000000056</v>
      </c>
      <c r="S95" s="701">
        <f>IF(INDEX(Historical!$D$7:$D$1254,MATCH(B95,Historical!$B$7:$B$1278,0))=0,"n/a",(INDEX(Historical!$C$7:$C$1256,MATCH(B95,Historical!$B$7:$B$1278,0))/INDEX(Historical!$D$7:$D$1254,MATCH(B95,Historical!$B$7:$B$1278,0))-1)*100)</f>
        <v>5.2631578947368363</v>
      </c>
      <c r="T95" s="701">
        <f>IF(INDEX(Historical!$F$7:$F$1247,MATCH(B95,Historical!$B$7:$B$1278,0))=0,"n/a",((INDEX(Historical!$C$7:$C$1256,MATCH(B95,Historical!$B$7:$B$1278,0))/INDEX(Historical!$F$7:$F$1247,MATCH(B95,Historical!$B$7:$B$1278,0)))^(1/3)-1)*100)</f>
        <v>2.1745909858070789</v>
      </c>
      <c r="U95" s="701">
        <f>IF(INDEX(Historical!$H$7:$H$1247,MATCH(B95,Historical!$B$7:$B$1278,0))=0,"n/a",((INDEX(Historical!$C$7:$C$1256,MATCH(B95,Historical!$B$7:$B$1278,0))/INDEX(Historical!$H$7:$H$1247,MATCH(B95,Historical!$B$7:$B$1278,0)))^(1/5)-1)*100)</f>
        <v>1.5714502603950908</v>
      </c>
      <c r="V95" s="701">
        <f>IF(INDEX(Historical!$O$7:$O$1247,MATCH(B95,Historical!$B$7:$B$1278,0))=0,"n/a",((INDEX(Historical!$C$7:$C$1256,MATCH(B95,Historical!$B$7:$B$1278,0))/INDEX(Historical!$O$7:$O$1247,MATCH(B95,Historical!$B$7:$B$1278,0)))^(1/10)-1)*100)</f>
        <v>1.2721632646855774</v>
      </c>
      <c r="W95" s="702">
        <f>IF(OR(U95&lt;=0,U95="n/a",V95&lt;=0,V95="n/a"),"n/a",U95/V95)</f>
        <v>1.2352583225891876</v>
      </c>
      <c r="X95" s="703">
        <f>IF(OR(AJ95&lt;=0,AJ95="n/a",U95&lt;=0,U95="n/a"),"n/a",U95/AJ95)</f>
        <v>0.10912849030521465</v>
      </c>
      <c r="Y95" s="676"/>
      <c r="Z95" s="651">
        <f>IF(OR(AC95&lt;0.01,AC95="n/a"),"n/a",M95/AC95*100)</f>
        <v>115.00000000000001</v>
      </c>
      <c r="AA95" s="887">
        <f>IF(OR(AC95&lt;0.01,AC95="n/a"),"n/a",I95/AC95)</f>
        <v>34.114285714285714</v>
      </c>
      <c r="AB95" s="888">
        <v>12</v>
      </c>
      <c r="AC95" s="866">
        <v>1.4</v>
      </c>
      <c r="AD95" s="866" t="s">
        <v>136</v>
      </c>
      <c r="AE95" s="866">
        <v>0.72</v>
      </c>
      <c r="AF95" s="866">
        <v>1.42</v>
      </c>
      <c r="AG95" s="866" t="s">
        <v>136</v>
      </c>
      <c r="AH95" s="866">
        <v>-44.4</v>
      </c>
      <c r="AI95" s="866">
        <v>9.4</v>
      </c>
      <c r="AJ95" s="866">
        <v>14.399999999999999</v>
      </c>
      <c r="AK95" s="866">
        <v>-5.42</v>
      </c>
      <c r="AL95" s="879">
        <v>14340</v>
      </c>
      <c r="AM95" s="873">
        <v>0.5</v>
      </c>
      <c r="AN95" s="866">
        <v>0.53</v>
      </c>
      <c r="AO95" s="740">
        <f>IF(U95="n/a","n/a",IF(AA95&lt;0,"n/a",IF(AA95="n/a","n/a",J95+U95-AA95)))</f>
        <v>-29.171813678346233</v>
      </c>
      <c r="AP95" s="741">
        <f>IF(U95="n/a","n/a",J95+U95)</f>
        <v>4.9424720359394794</v>
      </c>
      <c r="AQ95" s="889">
        <f>IF(OR(AC95&lt;0.01,AF95="n/a"),"n/a",(I95/SQRT(22.5*AC95*(I95/AF95))-1)*100)</f>
        <v>46.730721942968586</v>
      </c>
      <c r="AR95" s="651">
        <f>INDEX(Historical!$C$7:$C$1256,MATCH(B95,Historical!$B$7:$B$1278,0))*IF(AH95="n/a",1.03,IF(AH95&lt;0,1.01,IF(AH95&gt;10,1.1,(1+AH95/100))))</f>
        <v>1.6160000000000001</v>
      </c>
      <c r="AS95" s="887">
        <f>IF($AI95="n/a",1.03*AR95,IF($AI95&lt;0,1.01*AR95,IF($AI95&gt;10,1.1*AR95,(1+$AI95/100)*AR95)))</f>
        <v>1.7679040000000001</v>
      </c>
      <c r="AT95" s="887">
        <f>IF($AK95="n/a",1.03*AS95,IF($AK95&lt;0,1.01*AS95,IF($AK95&gt;10,1.1*AS95,(1+$AK95/100)*AS95)))</f>
        <v>1.7855830400000001</v>
      </c>
      <c r="AU95" s="887">
        <f>IF($AK95="n/a",1.03*AT95,IF($AK95&lt;0,1.01*AT95,IF($AK95&gt;10,1.1*AT95,(1+$AK95/100)*AT95)))</f>
        <v>1.8034388704000002</v>
      </c>
      <c r="AV95" s="887">
        <f>IF($AK95="n/a",1.03*AU95,IF($AK95&lt;0,1.01*AU95,IF($AK95&gt;10,1.1*AU95,(1+$AK95/100)*AU95)))</f>
        <v>1.8214732591040002</v>
      </c>
      <c r="AW95" s="651">
        <f>SUM(AR95:AV95)</f>
        <v>8.7943991695040005</v>
      </c>
      <c r="AX95" s="748">
        <f>AW95/I95*100</f>
        <v>18.413733604489114</v>
      </c>
      <c r="AY95" s="935">
        <v>1.42</v>
      </c>
      <c r="AZ95" s="873">
        <v>73.509999999999991</v>
      </c>
      <c r="BA95" s="873">
        <v>-18.64</v>
      </c>
      <c r="BB95" s="873">
        <v>1.55</v>
      </c>
      <c r="BC95" s="873">
        <v>10.93</v>
      </c>
      <c r="BE95" s="624">
        <v>1974</v>
      </c>
      <c r="BF95" s="899">
        <f>IF(BE95&gt;2008,0,IF(BE95&gt;2001,1,IF(BE95&gt;1990,2,IF(BE95&gt;1980,3,IF(BE95&gt;1973,4,IF(BE95&gt;1970,5,IF(BE95&gt;1960,6,IF(BE95&gt;1958,7,IF(BE95&gt;1953,8,9)))))))))</f>
        <v>4</v>
      </c>
      <c r="BG95" s="883" t="s">
        <v>136</v>
      </c>
    </row>
    <row r="96" spans="1:59" ht="11.25" customHeight="1" x14ac:dyDescent="0.2">
      <c r="A96" s="864" t="s">
        <v>304</v>
      </c>
      <c r="B96" s="876" t="s">
        <v>305</v>
      </c>
      <c r="C96" s="1074" t="s">
        <v>131</v>
      </c>
      <c r="D96" s="1074" t="s">
        <v>4342</v>
      </c>
      <c r="E96" s="733">
        <v>65</v>
      </c>
      <c r="F96" s="1182">
        <v>3</v>
      </c>
      <c r="G96" s="1182" t="s">
        <v>37</v>
      </c>
      <c r="H96" s="1182" t="s">
        <v>37</v>
      </c>
      <c r="I96" s="866">
        <v>44.44</v>
      </c>
      <c r="J96" s="651">
        <f>(M96/I96)*100</f>
        <v>4.3204320432043204</v>
      </c>
      <c r="K96" s="878">
        <v>0.48</v>
      </c>
      <c r="L96" s="888">
        <v>4</v>
      </c>
      <c r="M96" s="642">
        <f>K96*L96</f>
        <v>1.92</v>
      </c>
      <c r="N96" s="871" t="s">
        <v>107</v>
      </c>
      <c r="O96" s="734">
        <v>0.47749999999999998</v>
      </c>
      <c r="P96" s="862">
        <v>44133</v>
      </c>
      <c r="Q96" s="862">
        <v>44148</v>
      </c>
      <c r="R96" s="642">
        <f>(K96-O96)/O96*100</f>
        <v>0.52356020942408421</v>
      </c>
      <c r="S96" s="701">
        <f>IF(INDEX(Historical!$D$7:$D$1254,MATCH(B96,Historical!$B$7:$B$1278,0))=0,"n/a",(INDEX(Historical!$C$7:$C$1256,MATCH(B96,Historical!$B$7:$B$1278,0))/INDEX(Historical!$D$7:$D$1254,MATCH(B96,Historical!$B$7:$B$1278,0))-1)*100)</f>
        <v>0.52840158520475189</v>
      </c>
      <c r="T96" s="701">
        <f>IF(INDEX(Historical!$F$7:$F$1247,MATCH(B96,Historical!$B$7:$B$1278,0))=0,"n/a",((INDEX(Historical!$C$7:$C$1256,MATCH(B96,Historical!$B$7:$B$1278,0))/INDEX(Historical!$F$7:$F$1247,MATCH(B96,Historical!$B$7:$B$1278,0)))^(1/3)-1)*100)</f>
        <v>0.53121846639594406</v>
      </c>
      <c r="U96" s="701">
        <f>IF(INDEX(Historical!$H$7:$H$1247,MATCH(B96,Historical!$B$7:$B$1278,0))=0,"n/a",((INDEX(Historical!$C$7:$C$1256,MATCH(B96,Historical!$B$7:$B$1278,0))/INDEX(Historical!$H$7:$H$1247,MATCH(B96,Historical!$B$7:$B$1278,0)))^(1/5)-1)*100)</f>
        <v>0.61567822003012473</v>
      </c>
      <c r="V96" s="701">
        <f>IF(INDEX(Historical!$O$7:$O$1247,MATCH(B96,Historical!$B$7:$B$1278,0))=0,"n/a",((INDEX(Historical!$C$7:$C$1256,MATCH(B96,Historical!$B$7:$B$1278,0))/INDEX(Historical!$O$7:$O$1247,MATCH(B96,Historical!$B$7:$B$1278,0)))^(1/10)-1)*100)</f>
        <v>1.7467318237841978</v>
      </c>
      <c r="W96" s="702">
        <f>IF(OR(U96&lt;=0,U96="n/a",V96&lt;=0,V96="n/a"),"n/a",U96/V96)</f>
        <v>0.35247438195537767</v>
      </c>
      <c r="X96" s="703">
        <f>IF(OR(AJ96&lt;=0,AJ96="n/a",U96&lt;=0,U96="n/a"),"n/a",U96/AJ96)</f>
        <v>2.0522607334337493</v>
      </c>
      <c r="Y96" s="876"/>
      <c r="Z96" s="651">
        <f>IF(OR(AC96&lt;0.01,AC96="n/a"),"n/a",M96/AC96*100)</f>
        <v>93.203883495145618</v>
      </c>
      <c r="AA96" s="887">
        <f>IF(OR(AC96&lt;0.01,AC96="n/a"),"n/a",I96/AC96)</f>
        <v>21.572815533980581</v>
      </c>
      <c r="AB96" s="888">
        <v>12</v>
      </c>
      <c r="AC96" s="866">
        <v>2.06</v>
      </c>
      <c r="AD96" s="866">
        <v>6.96</v>
      </c>
      <c r="AE96" s="866">
        <v>1.8</v>
      </c>
      <c r="AF96" s="866">
        <v>1.54</v>
      </c>
      <c r="AG96" s="866">
        <v>6.9</v>
      </c>
      <c r="AH96" s="868">
        <v>-6.2</v>
      </c>
      <c r="AI96" s="868">
        <v>12.4</v>
      </c>
      <c r="AJ96" s="866">
        <v>0.3</v>
      </c>
      <c r="AK96" s="866">
        <v>3.1</v>
      </c>
      <c r="AL96" s="879">
        <v>1360</v>
      </c>
      <c r="AM96" s="873">
        <v>0.97</v>
      </c>
      <c r="AN96" s="866">
        <v>1.34</v>
      </c>
      <c r="AO96" s="740">
        <f>IF(U96="n/a","n/a",IF(AA96&lt;0,"n/a",IF(AA96="n/a","n/a",J96+U96-AA96)))</f>
        <v>-16.636705270746134</v>
      </c>
      <c r="AP96" s="741">
        <f>IF(U96="n/a","n/a",J96+U96)</f>
        <v>4.9361102632344451</v>
      </c>
      <c r="AQ96" s="889">
        <f>IF(OR(AC96&lt;0.01,AF96="n/a"),"n/a",(I96/SQRT(22.5*AC96*(I96/AF96))-1)*100)</f>
        <v>21.512936526354352</v>
      </c>
      <c r="AR96" s="651">
        <f>INDEX(Historical!$C$7:$C$1256,MATCH(B96,Historical!$B$7:$B$1278,0))*IF(AH96="n/a",1.03,IF(AH96&lt;0,1.01,IF(AH96&gt;10,1.1,(1+AH96/100))))</f>
        <v>1.9215250000000001</v>
      </c>
      <c r="AS96" s="887">
        <f>IF($AI96="n/a",1.03*AR96,IF($AI96&lt;0,1.01*AR96,IF($AI96&gt;10,1.1*AR96,(1+$AI96/100)*AR96)))</f>
        <v>2.1136775000000005</v>
      </c>
      <c r="AT96" s="887">
        <f>IF($AK96="n/a",1.03*AS96,IF($AK96&lt;0,1.01*AS96,IF($AK96&gt;10,1.1*AS96,(1+$AK96/100)*AS96)))</f>
        <v>2.1792015025000002</v>
      </c>
      <c r="AU96" s="887">
        <f>IF($AK96="n/a",1.03*AT96,IF($AK96&lt;0,1.01*AT96,IF($AK96&gt;10,1.1*AT96,(1+$AK96/100)*AT96)))</f>
        <v>2.2467567490775</v>
      </c>
      <c r="AV96" s="887">
        <f>IF($AK96="n/a",1.03*AU96,IF($AK96&lt;0,1.01*AU96,IF($AK96&gt;10,1.1*AU96,(1+$AK96/100)*AU96)))</f>
        <v>2.3164062082989023</v>
      </c>
      <c r="AW96" s="651">
        <f>SUM(AR96:AV96)</f>
        <v>10.777566959876403</v>
      </c>
      <c r="AX96" s="748">
        <f>AW96/I96*100</f>
        <v>24.25195085480739</v>
      </c>
      <c r="AY96" s="935">
        <v>0.4</v>
      </c>
      <c r="AZ96" s="873">
        <v>4.97</v>
      </c>
      <c r="BA96" s="873">
        <v>-42.480000000000004</v>
      </c>
      <c r="BB96" s="873">
        <v>-5.9499999999999993</v>
      </c>
      <c r="BC96" s="873">
        <v>-24</v>
      </c>
      <c r="BE96" s="624">
        <v>1957</v>
      </c>
      <c r="BF96" s="899">
        <f>IF(BE96&gt;2008,0,IF(BE96&gt;2001,1,IF(BE96&gt;1990,2,IF(BE96&gt;1980,3,IF(BE96&gt;1973,4,IF(BE96&gt;1970,5,IF(BE96&gt;1960,6,IF(BE96&gt;1958,7,IF(BE96&gt;1953,8,9)))))))))</f>
        <v>8</v>
      </c>
      <c r="BG96" s="883">
        <v>1.7000000000000002</v>
      </c>
    </row>
    <row r="97" spans="1:59" ht="11.25" customHeight="1" x14ac:dyDescent="0.2">
      <c r="A97" s="864" t="s">
        <v>750</v>
      </c>
      <c r="B97" s="876" t="s">
        <v>751</v>
      </c>
      <c r="C97" s="933" t="s">
        <v>4322</v>
      </c>
      <c r="D97" s="933" t="s">
        <v>4323</v>
      </c>
      <c r="E97" s="733">
        <v>27</v>
      </c>
      <c r="F97" s="1182">
        <v>118</v>
      </c>
      <c r="G97" s="1182" t="s">
        <v>115</v>
      </c>
      <c r="H97" s="1182" t="s">
        <v>115</v>
      </c>
      <c r="I97" s="866">
        <v>57.86</v>
      </c>
      <c r="J97" s="651">
        <f>(M97/I97)*100</f>
        <v>4.853093674386451</v>
      </c>
      <c r="K97" s="885">
        <v>0.23400000000000001</v>
      </c>
      <c r="L97" s="888">
        <v>12</v>
      </c>
      <c r="M97" s="642">
        <f>K97*L97</f>
        <v>2.8080000000000003</v>
      </c>
      <c r="N97" s="871" t="s">
        <v>752</v>
      </c>
      <c r="O97" s="735">
        <v>0.23350000000000001</v>
      </c>
      <c r="P97" s="862">
        <v>44104</v>
      </c>
      <c r="Q97" s="862">
        <v>44119</v>
      </c>
      <c r="R97" s="642">
        <f>(K97-O97)/O97*100</f>
        <v>0.21413276231263401</v>
      </c>
      <c r="S97" s="701">
        <f>IF(INDEX(Historical!$D$7:$D$1254,MATCH(B97,Historical!$B$7:$B$1278,0))=0,"n/a",(INDEX(Historical!$C$7:$C$1256,MATCH(B97,Historical!$B$7:$B$1278,0))/INDEX(Historical!$D$7:$D$1254,MATCH(B97,Historical!$B$7:$B$1278,0))-1)*100)</f>
        <v>3.0412469112336193</v>
      </c>
      <c r="T97" s="701">
        <f>IF(INDEX(Historical!$F$7:$F$1247,MATCH(B97,Historical!$B$7:$B$1278,0))=0,"n/a",((INDEX(Historical!$C$7:$C$1256,MATCH(B97,Historical!$B$7:$B$1278,0))/INDEX(Historical!$F$7:$F$1247,MATCH(B97,Historical!$B$7:$B$1278,0)))^(1/3)-1)*100)</f>
        <v>4.262069773536914</v>
      </c>
      <c r="U97" s="701">
        <f>IF(INDEX(Historical!$H$7:$H$1247,MATCH(B97,Historical!$B$7:$B$1278,0))=0,"n/a",((INDEX(Historical!$C$7:$C$1256,MATCH(B97,Historical!$B$7:$B$1278,0))/INDEX(Historical!$H$7:$H$1247,MATCH(B97,Historical!$B$7:$B$1278,0)))^(1/5)-1)*100)</f>
        <v>4.3413898465698653</v>
      </c>
      <c r="V97" s="701">
        <f>IF(INDEX(Historical!$O$7:$O$1247,MATCH(B97,Historical!$B$7:$B$1278,0))=0,"n/a",((INDEX(Historical!$C$7:$C$1256,MATCH(B97,Historical!$B$7:$B$1278,0))/INDEX(Historical!$O$7:$O$1247,MATCH(B97,Historical!$B$7:$B$1278,0)))^(1/10)-1)*100)</f>
        <v>4.6774688882362359</v>
      </c>
      <c r="W97" s="702">
        <f>IF(OR(U97&lt;=0,U97="n/a",V97&lt;=0,V97="n/a"),"n/a",U97/V97)</f>
        <v>0.92814937956902199</v>
      </c>
      <c r="X97" s="703">
        <f>IF(OR(AJ97&lt;=0,AJ97="n/a",U97&lt;=0,U97="n/a"),"n/a",U97/AJ97)</f>
        <v>0.71170325353604358</v>
      </c>
      <c r="Y97" s="877"/>
      <c r="Z97" s="651">
        <f>IF(OR(AC97&lt;0.01,AC97="n/a"),"n/a",M97/AC97*100)</f>
        <v>192.32876712328769</v>
      </c>
      <c r="AA97" s="887">
        <f>IF(OR(AC97&lt;0.01,AC97="n/a"),"n/a",I97/AC97)</f>
        <v>39.630136986301373</v>
      </c>
      <c r="AB97" s="888">
        <v>12</v>
      </c>
      <c r="AC97" s="866">
        <v>1.46</v>
      </c>
      <c r="AD97" s="866">
        <v>7.28</v>
      </c>
      <c r="AE97" s="866">
        <v>12.34</v>
      </c>
      <c r="AF97" s="866">
        <v>1.92</v>
      </c>
      <c r="AG97" s="866">
        <v>4.9000000000000004</v>
      </c>
      <c r="AH97" s="866">
        <v>10.100000000000001</v>
      </c>
      <c r="AI97" s="866">
        <v>2.09</v>
      </c>
      <c r="AJ97" s="866">
        <v>6.1</v>
      </c>
      <c r="AK97" s="866">
        <v>5.45</v>
      </c>
      <c r="AL97" s="879">
        <v>19750</v>
      </c>
      <c r="AM97" s="873">
        <v>0.1</v>
      </c>
      <c r="AN97" s="866">
        <v>0.76</v>
      </c>
      <c r="AO97" s="740">
        <f>IF(U97="n/a","n/a",IF(AA97&lt;0,"n/a",IF(AA97="n/a","n/a",J97+U97-AA97)))</f>
        <v>-30.435653465345055</v>
      </c>
      <c r="AP97" s="741">
        <f>IF(U97="n/a","n/a",J97+U97)</f>
        <v>9.1944835209563163</v>
      </c>
      <c r="AQ97" s="889">
        <f>IF(OR(AC97&lt;0.01,AF97="n/a"),"n/a",(I97/SQRT(22.5*AC97*(I97/AF97))-1)*100)</f>
        <v>83.895940398305584</v>
      </c>
      <c r="AR97" s="651">
        <f>INDEX(Historical!$C$7:$C$1256,MATCH(B97,Historical!$B$7:$B$1278,0))*IF(AH97="n/a",1.03,IF(AH97&lt;0,1.01,IF(AH97&gt;10,1.1,(1+AH97/100))))</f>
        <v>2.9815500000000004</v>
      </c>
      <c r="AS97" s="887">
        <f>IF($AI97="n/a",1.03*AR97,IF($AI97&lt;0,1.01*AR97,IF($AI97&gt;10,1.1*AR97,(1+$AI97/100)*AR97)))</f>
        <v>3.0438643949999999</v>
      </c>
      <c r="AT97" s="887">
        <f>IF($AK97="n/a",1.03*AS97,IF($AK97&lt;0,1.01*AS97,IF($AK97&gt;10,1.1*AS97,(1+$AK97/100)*AS97)))</f>
        <v>3.2097550045275001</v>
      </c>
      <c r="AU97" s="887">
        <f>IF($AK97="n/a",1.03*AT97,IF($AK97&lt;0,1.01*AT97,IF($AK97&gt;10,1.1*AT97,(1+$AK97/100)*AT97)))</f>
        <v>3.3846866522742487</v>
      </c>
      <c r="AV97" s="887">
        <f>IF($AK97="n/a",1.03*AU97,IF($AK97&lt;0,1.01*AU97,IF($AK97&gt;10,1.1*AU97,(1+$AK97/100)*AU97)))</f>
        <v>3.5691520748231951</v>
      </c>
      <c r="AW97" s="651">
        <f>SUM(AR97:AV97)</f>
        <v>16.189008126624945</v>
      </c>
      <c r="AX97" s="748">
        <f>AW97/I97*100</f>
        <v>27.979619990710241</v>
      </c>
      <c r="AY97" s="935">
        <v>0.64</v>
      </c>
      <c r="AZ97" s="873">
        <v>52.26</v>
      </c>
      <c r="BA97" s="873">
        <v>-31.869999999999997</v>
      </c>
      <c r="BB97" s="873">
        <v>-6.5100000000000007</v>
      </c>
      <c r="BC97" s="873">
        <v>-6.4</v>
      </c>
      <c r="BE97" s="624">
        <v>1994</v>
      </c>
      <c r="BF97" s="899">
        <f>IF(BE97&gt;2008,0,IF(BE97&gt;2001,1,IF(BE97&gt;1990,2,IF(BE97&gt;1980,3,IF(BE97&gt;1973,4,IF(BE97&gt;1970,5,IF(BE97&gt;1960,6,IF(BE97&gt;1958,7,IF(BE97&gt;1953,8,9)))))))))</f>
        <v>2</v>
      </c>
      <c r="BG97" s="883">
        <v>2.6</v>
      </c>
    </row>
    <row r="98" spans="1:59" ht="11.25" customHeight="1" x14ac:dyDescent="0.2">
      <c r="A98" s="872" t="s">
        <v>308</v>
      </c>
      <c r="B98" s="876" t="s">
        <v>309</v>
      </c>
      <c r="C98" s="933" t="s">
        <v>108</v>
      </c>
      <c r="D98" s="933" t="s">
        <v>118</v>
      </c>
      <c r="E98" s="733">
        <v>39</v>
      </c>
      <c r="F98" s="1182">
        <v>67</v>
      </c>
      <c r="G98" s="1182" t="s">
        <v>37</v>
      </c>
      <c r="H98" s="1182" t="s">
        <v>115</v>
      </c>
      <c r="I98" s="866">
        <v>16.28</v>
      </c>
      <c r="J98" s="651">
        <f>(M98/I98)*100</f>
        <v>5.1597051597051591</v>
      </c>
      <c r="K98" s="878">
        <v>0.21</v>
      </c>
      <c r="L98" s="888">
        <v>4</v>
      </c>
      <c r="M98" s="642">
        <f>K98*L98</f>
        <v>0.84</v>
      </c>
      <c r="N98" s="871" t="s">
        <v>148</v>
      </c>
      <c r="O98" s="734">
        <v>0.2</v>
      </c>
      <c r="P98" s="862">
        <v>43896</v>
      </c>
      <c r="Q98" s="862">
        <v>43906</v>
      </c>
      <c r="R98" s="642">
        <f>(K98-O98)/O98*100</f>
        <v>4.9999999999999902</v>
      </c>
      <c r="S98" s="701">
        <f>IF(INDEX(Historical!$D$7:$D$1254,MATCH(B98,Historical!$B$7:$B$1278,0))=0,"n/a",(INDEX(Historical!$C$7:$C$1256,MATCH(B98,Historical!$B$7:$B$1278,0))/INDEX(Historical!$D$7:$D$1254,MATCH(B98,Historical!$B$7:$B$1278,0))-1)*100)</f>
        <v>2.5641025641025772</v>
      </c>
      <c r="T98" s="701">
        <f>IF(INDEX(Historical!$F$7:$F$1247,MATCH(B98,Historical!$B$7:$B$1278,0))=0,"n/a",((INDEX(Historical!$C$7:$C$1256,MATCH(B98,Historical!$B$7:$B$1278,0))/INDEX(Historical!$F$7:$F$1247,MATCH(B98,Historical!$B$7:$B$1278,0)))^(1/3)-1)*100)</f>
        <v>2.1745909858070789</v>
      </c>
      <c r="U98" s="701">
        <f>IF(INDEX(Historical!$H$7:$H$1247,MATCH(B98,Historical!$B$7:$B$1278,0))=0,"n/a",((INDEX(Historical!$C$7:$C$1256,MATCH(B98,Historical!$B$7:$B$1278,0))/INDEX(Historical!$H$7:$H$1247,MATCH(B98,Historical!$B$7:$B$1278,0)))^(1/5)-1)*100)</f>
        <v>1.8482158094029089</v>
      </c>
      <c r="V98" s="701">
        <f>IF(INDEX(Historical!$O$7:$O$1247,MATCH(B98,Historical!$B$7:$B$1278,0))=0,"n/a",((INDEX(Historical!$C$7:$C$1256,MATCH(B98,Historical!$B$7:$B$1278,0))/INDEX(Historical!$O$7:$O$1247,MATCH(B98,Historical!$B$7:$B$1278,0)))^(1/10)-1)*100)</f>
        <v>1.6384673297434205</v>
      </c>
      <c r="W98" s="702">
        <f>IF(OR(U98&lt;=0,U98="n/a",V98&lt;=0,V98="n/a"),"n/a",U98/V98)</f>
        <v>1.1280150515374234</v>
      </c>
      <c r="X98" s="703">
        <f>IF(OR(AJ98&lt;=0,AJ98="n/a",U98&lt;=0,U98="n/a"),"n/a",U98/AJ98)</f>
        <v>9.4780297918097889E-2</v>
      </c>
      <c r="Y98" s="667"/>
      <c r="Z98" s="651">
        <f>IF(OR(AC98&lt;0.01,AC98="n/a"),"n/a",M98/AC98*100)</f>
        <v>78.504672897196258</v>
      </c>
      <c r="AA98" s="887">
        <f>IF(OR(AC98&lt;0.01,AC98="n/a"),"n/a",I98/AC98)</f>
        <v>15.214953271028037</v>
      </c>
      <c r="AB98" s="888">
        <v>12</v>
      </c>
      <c r="AC98" s="866">
        <v>1.07</v>
      </c>
      <c r="AD98" s="866">
        <v>1.53</v>
      </c>
      <c r="AE98" s="866">
        <v>0.73</v>
      </c>
      <c r="AF98" s="866">
        <v>0.83</v>
      </c>
      <c r="AG98" s="866">
        <v>0.70000000000000007</v>
      </c>
      <c r="AH98" s="866">
        <v>184.9</v>
      </c>
      <c r="AI98" s="866">
        <v>-4.6100000000000003</v>
      </c>
      <c r="AJ98" s="866">
        <v>19.5</v>
      </c>
      <c r="AK98" s="866">
        <v>10</v>
      </c>
      <c r="AL98" s="879">
        <v>5030</v>
      </c>
      <c r="AM98" s="873">
        <v>0.5</v>
      </c>
      <c r="AN98" s="866">
        <v>0.17</v>
      </c>
      <c r="AO98" s="740">
        <f>IF(U98="n/a","n/a",IF(AA98&lt;0,"n/a",IF(AA98="n/a","n/a",J98+U98-AA98)))</f>
        <v>-8.2070323019199698</v>
      </c>
      <c r="AP98" s="741">
        <f>IF(U98="n/a","n/a",J98+U98)</f>
        <v>7.0079209691080679</v>
      </c>
      <c r="AQ98" s="889">
        <f>IF(OR(AC98&lt;0.01,AF98="n/a"),"n/a",(I98/SQRT(22.5*AC98*(I98/AF98))-1)*100)</f>
        <v>-25.082530697801207</v>
      </c>
      <c r="AR98" s="651">
        <f>INDEX(Historical!$C$7:$C$1256,MATCH(B98,Historical!$B$7:$B$1278,0))*IF(AH98="n/a",1.03,IF(AH98&lt;0,1.01,IF(AH98&gt;10,1.1,(1+AH98/100))))</f>
        <v>0.88000000000000012</v>
      </c>
      <c r="AS98" s="887">
        <f>IF($AI98="n/a",1.03*AR98,IF($AI98&lt;0,1.01*AR98,IF($AI98&gt;10,1.1*AR98,(1+$AI98/100)*AR98)))</f>
        <v>0.88880000000000015</v>
      </c>
      <c r="AT98" s="887">
        <f>IF($AK98="n/a",1.03*AS98,IF($AK98&lt;0,1.01*AS98,IF($AK98&gt;10,1.1*AS98,(1+$AK98/100)*AS98)))</f>
        <v>0.97768000000000022</v>
      </c>
      <c r="AU98" s="887">
        <f>IF($AK98="n/a",1.03*AT98,IF($AK98&lt;0,1.01*AT98,IF($AK98&gt;10,1.1*AT98,(1+$AK98/100)*AT98)))</f>
        <v>1.0754480000000004</v>
      </c>
      <c r="AV98" s="887">
        <f>IF($AK98="n/a",1.03*AU98,IF($AK98&lt;0,1.01*AU98,IF($AK98&gt;10,1.1*AU98,(1+$AK98/100)*AU98)))</f>
        <v>1.1829928000000005</v>
      </c>
      <c r="AW98" s="651">
        <f>SUM(AR98:AV98)</f>
        <v>5.0049208000000007</v>
      </c>
      <c r="AX98" s="748">
        <f>AW98/I98*100</f>
        <v>30.742756756756762</v>
      </c>
      <c r="AY98" s="935">
        <v>0.81</v>
      </c>
      <c r="AZ98" s="873">
        <v>37.04</v>
      </c>
      <c r="BA98" s="873">
        <v>-31.080000000000002</v>
      </c>
      <c r="BB98" s="873">
        <v>4.37</v>
      </c>
      <c r="BC98" s="873">
        <v>-4.26</v>
      </c>
      <c r="BE98" s="624">
        <v>1982</v>
      </c>
      <c r="BF98" s="899">
        <f>IF(BE98&gt;2008,0,IF(BE98&gt;2001,1,IF(BE98&gt;1990,2,IF(BE98&gt;1980,3,IF(BE98&gt;1973,4,IF(BE98&gt;1970,5,IF(BE98&gt;1960,6,IF(BE98&gt;1958,7,IF(BE98&gt;1953,8,9)))))))))</f>
        <v>3</v>
      </c>
      <c r="BG98" s="883">
        <v>0.2</v>
      </c>
    </row>
    <row r="99" spans="1:59" ht="11.25" customHeight="1" x14ac:dyDescent="0.2">
      <c r="A99" s="872" t="s">
        <v>314</v>
      </c>
      <c r="B99" s="876" t="s">
        <v>315</v>
      </c>
      <c r="C99" s="933" t="s">
        <v>108</v>
      </c>
      <c r="D99" s="933" t="s">
        <v>4341</v>
      </c>
      <c r="E99" s="733">
        <v>28</v>
      </c>
      <c r="F99" s="1182">
        <v>104</v>
      </c>
      <c r="G99" s="1182" t="s">
        <v>37</v>
      </c>
      <c r="H99" s="1182" t="s">
        <v>115</v>
      </c>
      <c r="I99" s="866">
        <v>10.67</v>
      </c>
      <c r="J99" s="651">
        <f>(M99/I99)*100</f>
        <v>6.7478912839737575</v>
      </c>
      <c r="K99" s="885">
        <v>0.18</v>
      </c>
      <c r="L99" s="888">
        <v>4</v>
      </c>
      <c r="M99" s="642">
        <f>K99*L99</f>
        <v>0.72</v>
      </c>
      <c r="N99" s="871" t="s">
        <v>107</v>
      </c>
      <c r="O99" s="735">
        <v>0.17749999999999999</v>
      </c>
      <c r="P99" s="862">
        <v>43951</v>
      </c>
      <c r="Q99" s="862">
        <v>43966</v>
      </c>
      <c r="R99" s="642">
        <f>(K99-O99)/O99*100</f>
        <v>1.4084507042253533</v>
      </c>
      <c r="S99" s="701">
        <f>IF(INDEX(Historical!$D$7:$D$1254,MATCH(B99,Historical!$B$7:$B$1278,0))=0,"n/a",(INDEX(Historical!$C$7:$C$1256,MATCH(B99,Historical!$B$7:$B$1278,0))/INDEX(Historical!$D$7:$D$1254,MATCH(B99,Historical!$B$7:$B$1278,0))-1)*100)</f>
        <v>1.4336917562723928</v>
      </c>
      <c r="T99" s="701">
        <f>IF(INDEX(Historical!$F$7:$F$1247,MATCH(B99,Historical!$B$7:$B$1278,0))=0,"n/a",((INDEX(Historical!$C$7:$C$1256,MATCH(B99,Historical!$B$7:$B$1278,0))/INDEX(Historical!$F$7:$F$1247,MATCH(B99,Historical!$B$7:$B$1278,0)))^(1/3)-1)*100)</f>
        <v>1.4547491855941175</v>
      </c>
      <c r="U99" s="701">
        <f>IF(INDEX(Historical!$H$7:$H$1247,MATCH(B99,Historical!$B$7:$B$1278,0))=0,"n/a",((INDEX(Historical!$C$7:$C$1256,MATCH(B99,Historical!$B$7:$B$1278,0))/INDEX(Historical!$H$7:$H$1247,MATCH(B99,Historical!$B$7:$B$1278,0)))^(1/5)-1)*100)</f>
        <v>1.4766536862223845</v>
      </c>
      <c r="V99" s="701">
        <f>IF(INDEX(Historical!$O$7:$O$1247,MATCH(B99,Historical!$B$7:$B$1278,0))=0,"n/a",((INDEX(Historical!$C$7:$C$1256,MATCH(B99,Historical!$B$7:$B$1278,0))/INDEX(Historical!$O$7:$O$1247,MATCH(B99,Historical!$B$7:$B$1278,0)))^(1/10)-1)*100)</f>
        <v>1.535524408274358</v>
      </c>
      <c r="W99" s="702">
        <f>IF(OR(U99&lt;=0,U99="n/a",V99&lt;=0,V99="n/a"),"n/a",U99/V99)</f>
        <v>0.96166083604093722</v>
      </c>
      <c r="X99" s="703">
        <f>IF(OR(AJ99&lt;=0,AJ99="n/a",U99&lt;=0,U99="n/a"),"n/a",U99/AJ99)</f>
        <v>0.16973030876119363</v>
      </c>
      <c r="Y99" s="876"/>
      <c r="Z99" s="651">
        <f>IF(OR(AC99&lt;0.01,AC99="n/a"),"n/a",M99/AC99*100)</f>
        <v>62.608695652173921</v>
      </c>
      <c r="AA99" s="887">
        <f>IF(OR(AC99&lt;0.01,AC99="n/a"),"n/a",I99/AC99)</f>
        <v>9.2782608695652176</v>
      </c>
      <c r="AB99" s="888">
        <v>12</v>
      </c>
      <c r="AC99" s="866">
        <v>1.1499999999999999</v>
      </c>
      <c r="AD99" s="866">
        <v>0.68</v>
      </c>
      <c r="AE99" s="866">
        <v>2.37</v>
      </c>
      <c r="AF99" s="866">
        <v>0.59</v>
      </c>
      <c r="AG99" s="866">
        <v>7.1</v>
      </c>
      <c r="AH99" s="866">
        <v>0.8</v>
      </c>
      <c r="AI99" s="866">
        <v>-9.42</v>
      </c>
      <c r="AJ99" s="866">
        <v>8.6999999999999993</v>
      </c>
      <c r="AK99" s="866">
        <v>13.73</v>
      </c>
      <c r="AL99" s="879">
        <v>4490</v>
      </c>
      <c r="AM99" s="873">
        <v>0.3</v>
      </c>
      <c r="AN99" s="866">
        <v>0</v>
      </c>
      <c r="AO99" s="740">
        <f>IF(U99="n/a","n/a",IF(AA99&lt;0,"n/a",IF(AA99="n/a","n/a",J99+U99-AA99)))</f>
        <v>-1.0537158993690756</v>
      </c>
      <c r="AP99" s="741">
        <f>IF(U99="n/a","n/a",J99+U99)</f>
        <v>8.2245449701961419</v>
      </c>
      <c r="AQ99" s="889">
        <f>IF(OR(AC99&lt;0.01,AF99="n/a"),"n/a",(I99/SQRT(22.5*AC99*(I99/AF99))-1)*100)</f>
        <v>-50.674892969453389</v>
      </c>
      <c r="AR99" s="651">
        <f>INDEX(Historical!$C$7:$C$1256,MATCH(B99,Historical!$B$7:$B$1278,0))*IF(AH99="n/a",1.03,IF(AH99&lt;0,1.01,IF(AH99&gt;10,1.1,(1+AH99/100))))</f>
        <v>0.71316000000000002</v>
      </c>
      <c r="AS99" s="887">
        <f>IF($AI99="n/a",1.03*AR99,IF($AI99&lt;0,1.01*AR99,IF($AI99&gt;10,1.1*AR99,(1+$AI99/100)*AR99)))</f>
        <v>0.72029160000000003</v>
      </c>
      <c r="AT99" s="887">
        <f>IF($AK99="n/a",1.03*AS99,IF($AK99&lt;0,1.01*AS99,IF($AK99&gt;10,1.1*AS99,(1+$AK99/100)*AS99)))</f>
        <v>0.79232076000000007</v>
      </c>
      <c r="AU99" s="887">
        <f>IF($AK99="n/a",1.03*AT99,IF($AK99&lt;0,1.01*AT99,IF($AK99&gt;10,1.1*AT99,(1+$AK99/100)*AT99)))</f>
        <v>0.87155283600000011</v>
      </c>
      <c r="AV99" s="887">
        <f>IF($AK99="n/a",1.03*AU99,IF($AK99&lt;0,1.01*AU99,IF($AK99&gt;10,1.1*AU99,(1+$AK99/100)*AU99)))</f>
        <v>0.95870811960000024</v>
      </c>
      <c r="AW99" s="651">
        <f>SUM(AR99:AV99)</f>
        <v>4.0560333156000006</v>
      </c>
      <c r="AX99" s="748">
        <f>AW99/I99*100</f>
        <v>38.013433135895035</v>
      </c>
      <c r="AY99" s="935">
        <v>1.24</v>
      </c>
      <c r="AZ99" s="873">
        <v>13.87</v>
      </c>
      <c r="BA99" s="873">
        <v>-37.71</v>
      </c>
      <c r="BB99" s="873">
        <v>1.1199999999999999</v>
      </c>
      <c r="BC99" s="873">
        <v>-11.4</v>
      </c>
      <c r="BE99" s="624">
        <v>1993</v>
      </c>
      <c r="BF99" s="899">
        <f>IF(BE99&gt;2008,0,IF(BE99&gt;2001,1,IF(BE99&gt;1990,2,IF(BE99&gt;1980,3,IF(BE99&gt;1973,4,IF(BE99&gt;1970,5,IF(BE99&gt;1960,6,IF(BE99&gt;1958,7,IF(BE99&gt;1953,8,9)))))))))</f>
        <v>2</v>
      </c>
      <c r="BG99" s="883">
        <v>0.89999999999999991</v>
      </c>
    </row>
    <row r="100" spans="1:59" ht="11.25" customHeight="1" x14ac:dyDescent="0.2">
      <c r="A100" s="864" t="s">
        <v>316</v>
      </c>
      <c r="B100" s="876" t="s">
        <v>317</v>
      </c>
      <c r="C100" s="933" t="s">
        <v>128</v>
      </c>
      <c r="D100" s="933" t="s">
        <v>4349</v>
      </c>
      <c r="E100" s="733">
        <v>48</v>
      </c>
      <c r="F100" s="1182">
        <v>41</v>
      </c>
      <c r="G100" s="1182" t="s">
        <v>115</v>
      </c>
      <c r="H100" s="1182" t="s">
        <v>115</v>
      </c>
      <c r="I100" s="866">
        <v>133.29</v>
      </c>
      <c r="J100" s="651">
        <f>(M100/I100)*100</f>
        <v>3.0684972616100237</v>
      </c>
      <c r="K100" s="878">
        <v>1.0225</v>
      </c>
      <c r="L100" s="888">
        <v>4</v>
      </c>
      <c r="M100" s="642">
        <f>K100*L100</f>
        <v>4.09</v>
      </c>
      <c r="N100" s="871" t="s">
        <v>318</v>
      </c>
      <c r="O100" s="734">
        <v>0.95499999999999996</v>
      </c>
      <c r="P100" s="862">
        <v>43986</v>
      </c>
      <c r="Q100" s="862">
        <v>44012</v>
      </c>
      <c r="R100" s="642">
        <f>(K100-O100)/O100*100</f>
        <v>7.0680628272251314</v>
      </c>
      <c r="S100" s="701">
        <f>IF(INDEX(Historical!$D$7:$D$1254,MATCH(B100,Historical!$B$7:$B$1278,0))=0,"n/a",(INDEX(Historical!$C$7:$C$1256,MATCH(B100,Historical!$B$7:$B$1278,0))/INDEX(Historical!$D$7:$D$1254,MATCH(B100,Historical!$B$7:$B$1278,0))-1)*100)</f>
        <v>8.6580086580086757</v>
      </c>
      <c r="T100" s="701">
        <f>IF(INDEX(Historical!$F$7:$F$1247,MATCH(B100,Historical!$B$7:$B$1278,0))=0,"n/a",((INDEX(Historical!$C$7:$C$1256,MATCH(B100,Historical!$B$7:$B$1278,0))/INDEX(Historical!$F$7:$F$1247,MATCH(B100,Historical!$B$7:$B$1278,0)))^(1/3)-1)*100)</f>
        <v>8.9659134497745754</v>
      </c>
      <c r="U100" s="701">
        <f>IF(INDEX(Historical!$H$7:$H$1247,MATCH(B100,Historical!$B$7:$B$1278,0))=0,"n/a",((INDEX(Historical!$C$7:$C$1256,MATCH(B100,Historical!$B$7:$B$1278,0))/INDEX(Historical!$H$7:$H$1247,MATCH(B100,Historical!$B$7:$B$1278,0)))^(1/5)-1)*100)</f>
        <v>9.0177522506611929</v>
      </c>
      <c r="V100" s="701">
        <f>IF(INDEX(Historical!$O$7:$O$1247,MATCH(B100,Historical!$B$7:$B$1278,0))=0,"n/a",((INDEX(Historical!$C$7:$C$1256,MATCH(B100,Historical!$B$7:$B$1278,0))/INDEX(Historical!$O$7:$O$1247,MATCH(B100,Historical!$B$7:$B$1278,0)))^(1/10)-1)*100)</f>
        <v>7.9624404817293826</v>
      </c>
      <c r="W100" s="702">
        <f>IF(OR(U100&lt;=0,U100="n/a",V100&lt;=0,V100="n/a"),"n/a",U100/V100)</f>
        <v>1.1325362206918004</v>
      </c>
      <c r="X100" s="703">
        <f>IF(OR(AJ100&lt;=0,AJ100="n/a",U100&lt;=0,U100="n/a"),"n/a",U100/AJ100)</f>
        <v>2.2544380626652982</v>
      </c>
      <c r="Y100" s="668"/>
      <c r="Z100" s="651">
        <f>IF(OR(AC100&lt;0.01,AC100="n/a"),"n/a",M100/AC100*100)</f>
        <v>80.830039525691703</v>
      </c>
      <c r="AA100" s="887">
        <f>IF(OR(AC100&lt;0.01,AC100="n/a"),"n/a",I100/AC100)</f>
        <v>26.341897233201582</v>
      </c>
      <c r="AB100" s="888">
        <v>12</v>
      </c>
      <c r="AC100" s="866">
        <v>5.0599999999999996</v>
      </c>
      <c r="AD100" s="866">
        <v>4.46</v>
      </c>
      <c r="AE100" s="866">
        <v>2.69</v>
      </c>
      <c r="AF100" s="866">
        <v>13.68</v>
      </c>
      <c r="AG100" s="866">
        <v>51.9</v>
      </c>
      <c r="AH100" s="866">
        <v>-40.699999999999996</v>
      </c>
      <c r="AI100" s="866">
        <v>9.32</v>
      </c>
      <c r="AJ100" s="866">
        <v>4</v>
      </c>
      <c r="AK100" s="866">
        <v>5.8999999999999995</v>
      </c>
      <c r="AL100" s="879">
        <v>184270</v>
      </c>
      <c r="AM100" s="873">
        <v>0.1</v>
      </c>
      <c r="AN100" s="866">
        <v>3.31</v>
      </c>
      <c r="AO100" s="740">
        <f>IF(U100="n/a","n/a",IF(AA100&lt;0,"n/a",IF(AA100="n/a","n/a",J100+U100-AA100)))</f>
        <v>-14.255647720930366</v>
      </c>
      <c r="AP100" s="741">
        <f>IF(U100="n/a","n/a",J100+U100)</f>
        <v>12.086249512271216</v>
      </c>
      <c r="AQ100" s="889">
        <f>IF(OR(AC100&lt;0.01,AF100="n/a"),"n/a",(I100/SQRT(22.5*AC100*(I100/AF100))-1)*100)</f>
        <v>300.19836978411797</v>
      </c>
      <c r="AR100" s="651">
        <f>INDEX(Historical!$C$7:$C$1256,MATCH(B100,Historical!$B$7:$B$1278,0))*IF(AH100="n/a",1.03,IF(AH100&lt;0,1.01,IF(AH100&gt;10,1.1,(1+AH100/100))))</f>
        <v>3.8026500000000003</v>
      </c>
      <c r="AS100" s="887">
        <f>IF($AI100="n/a",1.03*AR100,IF($AI100&lt;0,1.01*AR100,IF($AI100&gt;10,1.1*AR100,(1+$AI100/100)*AR100)))</f>
        <v>4.1570569800000001</v>
      </c>
      <c r="AT100" s="887">
        <f>IF($AK100="n/a",1.03*AS100,IF($AK100&lt;0,1.01*AS100,IF($AK100&gt;10,1.1*AS100,(1+$AK100/100)*AS100)))</f>
        <v>4.4023233418199998</v>
      </c>
      <c r="AU100" s="887">
        <f>IF($AK100="n/a",1.03*AT100,IF($AK100&lt;0,1.01*AT100,IF($AK100&gt;10,1.1*AT100,(1+$AK100/100)*AT100)))</f>
        <v>4.6620604189873793</v>
      </c>
      <c r="AV100" s="887">
        <f>IF($AK100="n/a",1.03*AU100,IF($AK100&lt;0,1.01*AU100,IF($AK100&gt;10,1.1*AU100,(1+$AK100/100)*AU100)))</f>
        <v>4.9371219837076348</v>
      </c>
      <c r="AW100" s="651">
        <f>SUM(AR100:AV100)</f>
        <v>21.961212724515015</v>
      </c>
      <c r="AX100" s="748">
        <f>AW100/I100*100</f>
        <v>16.476264329293283</v>
      </c>
      <c r="AY100" s="935">
        <v>0.55000000000000004</v>
      </c>
      <c r="AZ100" s="873">
        <v>31.419999999999998</v>
      </c>
      <c r="BA100" s="873">
        <v>-9.4499999999999993</v>
      </c>
      <c r="BB100" s="873">
        <v>-3.06</v>
      </c>
      <c r="BC100" s="873">
        <v>-1.0900000000000001</v>
      </c>
      <c r="BE100" s="624">
        <v>1973</v>
      </c>
      <c r="BF100" s="899">
        <f>IF(BE100&gt;2008,0,IF(BE100&gt;2001,1,IF(BE100&gt;1990,2,IF(BE100&gt;1980,3,IF(BE100&gt;1973,4,IF(BE100&gt;1970,5,IF(BE100&gt;1960,6,IF(BE100&gt;1958,7,IF(BE100&gt;1953,8,9)))))))))</f>
        <v>5</v>
      </c>
      <c r="BG100" s="883">
        <v>8.2000000000000011</v>
      </c>
    </row>
    <row r="101" spans="1:59" s="774" customFormat="1" ht="11.25" customHeight="1" x14ac:dyDescent="0.2">
      <c r="A101" s="646" t="s">
        <v>321</v>
      </c>
      <c r="B101" s="782" t="s">
        <v>322</v>
      </c>
      <c r="C101" s="933" t="s">
        <v>128</v>
      </c>
      <c r="D101" s="933" t="s">
        <v>4356</v>
      </c>
      <c r="E101" s="756">
        <v>64</v>
      </c>
      <c r="F101" s="1182">
        <v>5</v>
      </c>
      <c r="G101" s="1181" t="s">
        <v>37</v>
      </c>
      <c r="H101" s="1181" t="s">
        <v>115</v>
      </c>
      <c r="I101" s="767">
        <v>137.1</v>
      </c>
      <c r="J101" s="758">
        <f>(M101/I101)*100</f>
        <v>2.3069292487235593</v>
      </c>
      <c r="K101" s="759">
        <v>0.79069999999999996</v>
      </c>
      <c r="L101" s="760">
        <v>4</v>
      </c>
      <c r="M101" s="761">
        <f>K101*L101</f>
        <v>3.1627999999999998</v>
      </c>
      <c r="N101" s="762" t="s">
        <v>107</v>
      </c>
      <c r="O101" s="763">
        <v>0.74590000000000001</v>
      </c>
      <c r="P101" s="764">
        <v>43944</v>
      </c>
      <c r="Q101" s="764">
        <v>43966</v>
      </c>
      <c r="R101" s="761">
        <f>(K101-O101)/O101*100</f>
        <v>6.0061670465209751</v>
      </c>
      <c r="S101" s="701">
        <f>IF(INDEX(Historical!$D$7:$D$1254,MATCH(B101,Historical!$B$7:$B$1278,0))=0,"n/a",(INDEX(Historical!$C$7:$C$1256,MATCH(B101,Historical!$B$7:$B$1278,0))/INDEX(Historical!$D$7:$D$1254,MATCH(B101,Historical!$B$7:$B$1278,0))-1)*100)</f>
        <v>4.0018302125862215</v>
      </c>
      <c r="T101" s="701">
        <f>IF(INDEX(Historical!$F$7:$F$1247,MATCH(B101,Historical!$B$7:$B$1278,0))=0,"n/a",((INDEX(Historical!$C$7:$C$1256,MATCH(B101,Historical!$B$7:$B$1278,0))/INDEX(Historical!$F$7:$F$1247,MATCH(B101,Historical!$B$7:$B$1278,0)))^(1/3)-1)*100)</f>
        <v>3.4192273464497713</v>
      </c>
      <c r="U101" s="701">
        <f>IF(INDEX(Historical!$H$7:$H$1247,MATCH(B101,Historical!$B$7:$B$1278,0))=0,"n/a",((INDEX(Historical!$C$7:$C$1256,MATCH(B101,Historical!$B$7:$B$1278,0))/INDEX(Historical!$H$7:$H$1247,MATCH(B101,Historical!$B$7:$B$1278,0)))^(1/5)-1)*100)</f>
        <v>3.1348702634693915</v>
      </c>
      <c r="V101" s="701">
        <f>IF(INDEX(Historical!$O$7:$O$1247,MATCH(B101,Historical!$B$7:$B$1278,0))=0,"n/a",((INDEX(Historical!$C$7:$C$1256,MATCH(B101,Historical!$B$7:$B$1278,0))/INDEX(Historical!$O$7:$O$1247,MATCH(B101,Historical!$B$7:$B$1278,0)))^(1/10)-1)*100)</f>
        <v>5.5604988992965731</v>
      </c>
      <c r="W101" s="702">
        <f>IF(OR(U101&lt;=0,U101="n/a",V101&lt;=0,V101="n/a"),"n/a",U101/V101)</f>
        <v>0.56377499937388098</v>
      </c>
      <c r="X101" s="703">
        <f>IF(OR(AJ101&lt;=0,AJ101="n/a",U101&lt;=0,U101="n/a"),"n/a",U101/AJ101)</f>
        <v>0.26566697148045693</v>
      </c>
      <c r="Y101" s="782"/>
      <c r="Z101" s="758">
        <f>IF(OR(AC101&lt;0.01,AC101="n/a"),"n/a",M101/AC101*100)</f>
        <v>60.474187380497128</v>
      </c>
      <c r="AA101" s="766">
        <f>IF(OR(AC101&lt;0.01,AC101="n/a"),"n/a",I101/AC101)</f>
        <v>26.214149139579348</v>
      </c>
      <c r="AB101" s="760">
        <v>6</v>
      </c>
      <c r="AC101" s="767">
        <v>5.23</v>
      </c>
      <c r="AD101" s="767">
        <v>3.09</v>
      </c>
      <c r="AE101" s="767">
        <v>4.66</v>
      </c>
      <c r="AF101" s="767">
        <v>7.21</v>
      </c>
      <c r="AG101" s="767">
        <v>29.7</v>
      </c>
      <c r="AH101" s="767">
        <v>246.70000000000002</v>
      </c>
      <c r="AI101" s="767">
        <v>6.2</v>
      </c>
      <c r="AJ101" s="767">
        <v>11.799999999999999</v>
      </c>
      <c r="AK101" s="767">
        <v>8.4699999999999989</v>
      </c>
      <c r="AL101" s="768">
        <v>337730</v>
      </c>
      <c r="AM101" s="769">
        <v>0.1</v>
      </c>
      <c r="AN101" s="767">
        <v>0.67</v>
      </c>
      <c r="AO101" s="770">
        <f>IF(U101="n/a","n/a",IF(AA101&lt;0,"n/a",IF(AA101="n/a","n/a",J101+U101-AA101)))</f>
        <v>-20.772349627386397</v>
      </c>
      <c r="AP101" s="771">
        <f>IF(U101="n/a","n/a",J101+U101)</f>
        <v>5.4417995121929508</v>
      </c>
      <c r="AQ101" s="772">
        <f>IF(OR(AC101&lt;0.01,AF101="n/a"),"n/a",(I101/SQRT(22.5*AC101*(I101/AF101))-1)*100)</f>
        <v>189.83061359380784</v>
      </c>
      <c r="AR101" s="651">
        <f>INDEX(Historical!$C$7:$C$1256,MATCH(B101,Historical!$B$7:$B$1278,0))*IF(AH101="n/a",1.03,IF(AH101&lt;0,1.01,IF(AH101&gt;10,1.1,(1+AH101/100))))</f>
        <v>3.2503899999999999</v>
      </c>
      <c r="AS101" s="766">
        <f>IF($AI101="n/a",1.03*AR101,IF($AI101&lt;0,1.01*AR101,IF($AI101&gt;10,1.1*AR101,(1+$AI101/100)*AR101)))</f>
        <v>3.4519141800000002</v>
      </c>
      <c r="AT101" s="766">
        <f>IF($AK101="n/a",1.03*AS101,IF($AK101&lt;0,1.01*AS101,IF($AK101&gt;10,1.1*AS101,(1+$AK101/100)*AS101)))</f>
        <v>3.7442913110460001</v>
      </c>
      <c r="AU101" s="766">
        <f>IF($AK101="n/a",1.03*AT101,IF($AK101&lt;0,1.01*AT101,IF($AK101&gt;10,1.1*AT101,(1+$AK101/100)*AT101)))</f>
        <v>4.0614327850915961</v>
      </c>
      <c r="AV101" s="766">
        <f>IF($AK101="n/a",1.03*AU101,IF($AK101&lt;0,1.01*AU101,IF($AK101&gt;10,1.1*AU101,(1+$AK101/100)*AU101)))</f>
        <v>4.4054361419888544</v>
      </c>
      <c r="AW101" s="758">
        <f>SUM(AR101:AV101)</f>
        <v>18.913464418126452</v>
      </c>
      <c r="AX101" s="773">
        <f>AW101/I101*100</f>
        <v>13.795378860777866</v>
      </c>
      <c r="AY101" s="936">
        <v>0.4</v>
      </c>
      <c r="AZ101" s="769">
        <v>45.33</v>
      </c>
      <c r="BA101" s="769">
        <v>-6.01</v>
      </c>
      <c r="BB101" s="769">
        <v>-1.68</v>
      </c>
      <c r="BC101" s="769">
        <v>9.59</v>
      </c>
      <c r="BD101" s="909"/>
      <c r="BE101" s="624">
        <v>1957</v>
      </c>
      <c r="BF101" s="899">
        <f>IF(BE101&gt;2008,0,IF(BE101&gt;2001,1,IF(BE101&gt;1990,2,IF(BE101&gt;1980,3,IF(BE101&gt;1973,4,IF(BE101&gt;1970,5,IF(BE101&gt;1960,6,IF(BE101&gt;1958,7,IF(BE101&gt;1953,8,9)))))))))</f>
        <v>8</v>
      </c>
      <c r="BG101" s="825">
        <v>11.5</v>
      </c>
    </row>
    <row r="102" spans="1:59" ht="11.25" customHeight="1" x14ac:dyDescent="0.2">
      <c r="A102" s="864" t="s">
        <v>310</v>
      </c>
      <c r="B102" s="876" t="s">
        <v>311</v>
      </c>
      <c r="C102" s="933" t="s">
        <v>112</v>
      </c>
      <c r="D102" s="933" t="s">
        <v>211</v>
      </c>
      <c r="E102" s="733">
        <v>63</v>
      </c>
      <c r="F102" s="1182">
        <v>6</v>
      </c>
      <c r="G102" s="1182" t="s">
        <v>37</v>
      </c>
      <c r="H102" s="1182" t="s">
        <v>37</v>
      </c>
      <c r="I102" s="866">
        <v>208.36</v>
      </c>
      <c r="J102" s="651">
        <f>(M102/I102)*100</f>
        <v>1.6893837588788634</v>
      </c>
      <c r="K102" s="878">
        <v>0.88</v>
      </c>
      <c r="L102" s="888">
        <v>4</v>
      </c>
      <c r="M102" s="642">
        <f>K102*L102</f>
        <v>3.52</v>
      </c>
      <c r="N102" s="871" t="s">
        <v>294</v>
      </c>
      <c r="O102" s="734">
        <v>0.76</v>
      </c>
      <c r="P102" s="867">
        <v>43594</v>
      </c>
      <c r="Q102" s="867">
        <v>43623</v>
      </c>
      <c r="R102" s="642">
        <f>(K102-O102)/O102*100</f>
        <v>15.789473684210526</v>
      </c>
      <c r="S102" s="701">
        <f>IF(INDEX(Historical!$D$7:$D$1254,MATCH(B102,Historical!$B$7:$B$1278,0))=0,"n/a",(INDEX(Historical!$C$7:$C$1256,MATCH(B102,Historical!$B$7:$B$1278,0))/INDEX(Historical!$D$7:$D$1254,MATCH(B102,Historical!$B$7:$B$1278,0))-1)*100)</f>
        <v>15.646258503401356</v>
      </c>
      <c r="T102" s="701">
        <f>IF(INDEX(Historical!$F$7:$F$1247,MATCH(B102,Historical!$B$7:$B$1278,0))=0,"n/a",((INDEX(Historical!$C$7:$C$1256,MATCH(B102,Historical!$B$7:$B$1278,0))/INDEX(Historical!$F$7:$F$1247,MATCH(B102,Historical!$B$7:$B$1278,0)))^(1/3)-1)*100)</f>
        <v>10.499282680146504</v>
      </c>
      <c r="U102" s="701">
        <f>IF(INDEX(Historical!$H$7:$H$1247,MATCH(B102,Historical!$B$7:$B$1278,0))=0,"n/a",((INDEX(Historical!$C$7:$C$1256,MATCH(B102,Historical!$B$7:$B$1278,0))/INDEX(Historical!$H$7:$H$1247,MATCH(B102,Historical!$B$7:$B$1278,0)))^(1/5)-1)*100)</f>
        <v>10.433723187908207</v>
      </c>
      <c r="V102" s="701">
        <f>IF(INDEX(Historical!$O$7:$O$1247,MATCH(B102,Historical!$B$7:$B$1278,0))=0,"n/a",((INDEX(Historical!$C$7:$C$1256,MATCH(B102,Historical!$B$7:$B$1278,0))/INDEX(Historical!$O$7:$O$1247,MATCH(B102,Historical!$B$7:$B$1278,0)))^(1/10)-1)*100)</f>
        <v>13.018071324347936</v>
      </c>
      <c r="W102" s="702">
        <f>IF(OR(U102&lt;=0,U102="n/a",V102&lt;=0,V102="n/a"),"n/a",U102/V102)</f>
        <v>0.80147995259434657</v>
      </c>
      <c r="X102" s="703">
        <f>IF(OR(AJ102&lt;=0,AJ102="n/a",U102&lt;=0,U102="n/a"),"n/a",U102/AJ102)</f>
        <v>1.7684276589674928</v>
      </c>
      <c r="Y102" s="877" t="s">
        <v>152</v>
      </c>
      <c r="Z102" s="651">
        <f>IF(OR(AC102&lt;0.01,AC102="n/a"),"n/a",M102/AC102*100)</f>
        <v>37.931034482758626</v>
      </c>
      <c r="AA102" s="887">
        <f>IF(OR(AC102&lt;0.01,AC102="n/a"),"n/a",I102/AC102)</f>
        <v>22.452586206896555</v>
      </c>
      <c r="AB102" s="888">
        <v>6</v>
      </c>
      <c r="AC102" s="866">
        <v>9.2799999999999994</v>
      </c>
      <c r="AD102" s="866">
        <v>2.91</v>
      </c>
      <c r="AE102" s="866">
        <v>1.95</v>
      </c>
      <c r="AF102" s="866">
        <v>4.38</v>
      </c>
      <c r="AG102" s="866">
        <v>19.400000000000002</v>
      </c>
      <c r="AH102" s="866">
        <v>-19.8</v>
      </c>
      <c r="AI102" s="866">
        <v>19.52</v>
      </c>
      <c r="AJ102" s="866">
        <v>5.8999999999999995</v>
      </c>
      <c r="AK102" s="866">
        <v>7.7</v>
      </c>
      <c r="AL102" s="879">
        <v>26740</v>
      </c>
      <c r="AM102" s="873">
        <v>0.4</v>
      </c>
      <c r="AN102" s="866">
        <v>1.38</v>
      </c>
      <c r="AO102" s="740">
        <f>IF(U102="n/a","n/a",IF(AA102&lt;0,"n/a",IF(AA102="n/a","n/a",J102+U102-AA102)))</f>
        <v>-10.329479260109485</v>
      </c>
      <c r="AP102" s="741">
        <f>IF(U102="n/a","n/a",J102+U102)</f>
        <v>12.12310694678707</v>
      </c>
      <c r="AQ102" s="889">
        <f>IF(OR(AC102&lt;0.01,AF102="n/a"),"n/a",(I102/SQRT(22.5*AC102*(I102/AF102))-1)*100)</f>
        <v>109.0638685890637</v>
      </c>
      <c r="AR102" s="651">
        <f>INDEX(Historical!$C$7:$C$1256,MATCH(B102,Historical!$B$7:$B$1278,0))*IF(AH102="n/a",1.03,IF(AH102&lt;0,1.01,IF(AH102&gt;10,1.1,(1+AH102/100))))</f>
        <v>3.4339999999999997</v>
      </c>
      <c r="AS102" s="887">
        <f>IF($AI102="n/a",1.03*AR102,IF($AI102&lt;0,1.01*AR102,IF($AI102&gt;10,1.1*AR102,(1+$AI102/100)*AR102)))</f>
        <v>3.7774000000000001</v>
      </c>
      <c r="AT102" s="887">
        <f>IF($AK102="n/a",1.03*AS102,IF($AK102&lt;0,1.01*AS102,IF($AK102&gt;10,1.1*AS102,(1+$AK102/100)*AS102)))</f>
        <v>4.0682597999999999</v>
      </c>
      <c r="AU102" s="887">
        <f>IF($AK102="n/a",1.03*AT102,IF($AK102&lt;0,1.01*AT102,IF($AK102&gt;10,1.1*AT102,(1+$AK102/100)*AT102)))</f>
        <v>4.3815158045999993</v>
      </c>
      <c r="AV102" s="887">
        <f>IF($AK102="n/a",1.03*AU102,IF($AK102&lt;0,1.01*AU102,IF($AK102&gt;10,1.1*AU102,(1+$AK102/100)*AU102)))</f>
        <v>4.7188925215541992</v>
      </c>
      <c r="AW102" s="651">
        <f>SUM(AR102:AV102)</f>
        <v>20.3800681261542</v>
      </c>
      <c r="AX102" s="748">
        <f>AW102/I102*100</f>
        <v>9.7811807094232091</v>
      </c>
      <c r="AY102" s="935">
        <v>1.71</v>
      </c>
      <c r="AZ102" s="873">
        <v>124.03999999999999</v>
      </c>
      <c r="BA102" s="873">
        <v>-8.8800000000000008</v>
      </c>
      <c r="BB102" s="873">
        <v>-1.02</v>
      </c>
      <c r="BC102" s="873">
        <v>14.330000000000002</v>
      </c>
      <c r="BE102" s="624">
        <v>1957</v>
      </c>
      <c r="BF102" s="899">
        <f>IF(BE102&gt;2008,0,IF(BE102&gt;2001,1,IF(BE102&gt;1990,2,IF(BE102&gt;1980,3,IF(BE102&gt;1973,4,IF(BE102&gt;1970,5,IF(BE102&gt;1960,6,IF(BE102&gt;1958,7,IF(BE102&gt;1953,8,9)))))))))</f>
        <v>8</v>
      </c>
      <c r="BG102" s="883">
        <v>6</v>
      </c>
    </row>
    <row r="103" spans="1:59" ht="11.25" customHeight="1" x14ac:dyDescent="0.2">
      <c r="A103" s="864" t="s">
        <v>732</v>
      </c>
      <c r="B103" s="876" t="s">
        <v>733</v>
      </c>
      <c r="C103" s="933" t="s">
        <v>245</v>
      </c>
      <c r="D103" s="933" t="s">
        <v>4348</v>
      </c>
      <c r="E103" s="733">
        <v>25</v>
      </c>
      <c r="F103" s="1182">
        <v>133</v>
      </c>
      <c r="G103" s="1182" t="s">
        <v>37</v>
      </c>
      <c r="H103" s="1182" t="s">
        <v>37</v>
      </c>
      <c r="I103" s="866">
        <v>90.86</v>
      </c>
      <c r="J103" s="651">
        <f>(M103/I103)*100</f>
        <v>2.729473915914594</v>
      </c>
      <c r="K103" s="885">
        <v>0.62</v>
      </c>
      <c r="L103" s="888">
        <v>4</v>
      </c>
      <c r="M103" s="642">
        <f>K103*L103</f>
        <v>2.48</v>
      </c>
      <c r="N103" s="871" t="s">
        <v>148</v>
      </c>
      <c r="O103" s="735">
        <v>0.61</v>
      </c>
      <c r="P103" s="862">
        <v>43889</v>
      </c>
      <c r="Q103" s="862">
        <v>43906</v>
      </c>
      <c r="R103" s="642">
        <f>(K103-O103)/O103*100</f>
        <v>1.6393442622950833</v>
      </c>
      <c r="S103" s="701">
        <f>IF(INDEX(Historical!$D$7:$D$1254,MATCH(B103,Historical!$B$7:$B$1278,0))=0,"n/a",(INDEX(Historical!$C$7:$C$1256,MATCH(B103,Historical!$B$7:$B$1278,0))/INDEX(Historical!$D$7:$D$1254,MATCH(B103,Historical!$B$7:$B$1278,0))-1)*100)</f>
        <v>1.6666666666666607</v>
      </c>
      <c r="T103" s="701">
        <f>IF(INDEX(Historical!$F$7:$F$1247,MATCH(B103,Historical!$B$7:$B$1278,0))=0,"n/a",((INDEX(Historical!$C$7:$C$1256,MATCH(B103,Historical!$B$7:$B$1278,0))/INDEX(Historical!$F$7:$F$1247,MATCH(B103,Historical!$B$7:$B$1278,0)))^(1/3)-1)*100)</f>
        <v>3.5116064089332433</v>
      </c>
      <c r="U103" s="701">
        <f>IF(INDEX(Historical!$H$7:$H$1247,MATCH(B103,Historical!$B$7:$B$1278,0))=0,"n/a",((INDEX(Historical!$C$7:$C$1256,MATCH(B103,Historical!$B$7:$B$1278,0))/INDEX(Historical!$H$7:$H$1247,MATCH(B103,Historical!$B$7:$B$1278,0)))^(1/5)-1)*100)</f>
        <v>4.9102011019389824</v>
      </c>
      <c r="V103" s="701">
        <f>IF(INDEX(Historical!$O$7:$O$1247,MATCH(B103,Historical!$B$7:$B$1278,0))=0,"n/a",((INDEX(Historical!$C$7:$C$1256,MATCH(B103,Historical!$B$7:$B$1278,0))/INDEX(Historical!$O$7:$O$1247,MATCH(B103,Historical!$B$7:$B$1278,0)))^(1/10)-1)*100)</f>
        <v>12.080361326294486</v>
      </c>
      <c r="W103" s="702">
        <f>IF(OR(U103&lt;=0,U103="n/a",V103&lt;=0,V103="n/a"),"n/a",U103/V103)</f>
        <v>0.40646144343806073</v>
      </c>
      <c r="X103" s="703" t="str">
        <f>IF(OR(AJ103&lt;=0,AJ103="n/a",U103&lt;=0,U103="n/a"),"n/a",U103/AJ103)</f>
        <v>n/a</v>
      </c>
      <c r="Y103" s="664"/>
      <c r="Z103" s="651" t="str">
        <f>IF(OR(AC103&lt;0.01,AC103="n/a"),"n/a",M103/AC103*100)</f>
        <v>n/a</v>
      </c>
      <c r="AA103" s="887" t="str">
        <f>IF(OR(AC103&lt;0.01,AC103="n/a"),"n/a",I103/AC103)</f>
        <v>n/a</v>
      </c>
      <c r="AB103" s="888">
        <v>12</v>
      </c>
      <c r="AC103" s="866">
        <v>-0.91</v>
      </c>
      <c r="AD103" s="866" t="s">
        <v>136</v>
      </c>
      <c r="AE103" s="866">
        <v>0.87</v>
      </c>
      <c r="AF103" s="866">
        <v>7.44</v>
      </c>
      <c r="AG103" s="866">
        <v>-5.5</v>
      </c>
      <c r="AH103" s="866">
        <v>-0.8</v>
      </c>
      <c r="AI103" s="866">
        <v>8.49</v>
      </c>
      <c r="AJ103" s="866">
        <v>-4.8</v>
      </c>
      <c r="AK103" s="866">
        <v>15</v>
      </c>
      <c r="AL103" s="879">
        <v>5580</v>
      </c>
      <c r="AM103" s="873">
        <v>1.0999999999999999</v>
      </c>
      <c r="AN103" s="866">
        <v>2.56</v>
      </c>
      <c r="AO103" s="740" t="str">
        <f>IF(U103="n/a","n/a",IF(AA103&lt;0,"n/a",IF(AA103="n/a","n/a",J103+U103-AA103)))</f>
        <v>n/a</v>
      </c>
      <c r="AP103" s="741">
        <f>IF(U103="n/a","n/a",J103+U103)</f>
        <v>7.6396750178535768</v>
      </c>
      <c r="AQ103" s="889" t="str">
        <f>IF(OR(AC103&lt;0.01,AF103="n/a"),"n/a",(I103/SQRT(22.5*AC103*(I103/AF103))-1)*100)</f>
        <v>n/a</v>
      </c>
      <c r="AR103" s="651">
        <f>INDEX(Historical!$C$7:$C$1256,MATCH(B103,Historical!$B$7:$B$1278,0))*IF(AH103="n/a",1.03,IF(AH103&lt;0,1.01,IF(AH103&gt;10,1.1,(1+AH103/100))))</f>
        <v>2.4643999999999999</v>
      </c>
      <c r="AS103" s="887">
        <f>IF($AI103="n/a",1.03*AR103,IF($AI103&lt;0,1.01*AR103,IF($AI103&gt;10,1.1*AR103,(1+$AI103/100)*AR103)))</f>
        <v>2.6736275599999999</v>
      </c>
      <c r="AT103" s="887">
        <f>IF($AK103="n/a",1.03*AS103,IF($AK103&lt;0,1.01*AS103,IF($AK103&gt;10,1.1*AS103,(1+$AK103/100)*AS103)))</f>
        <v>2.9409903160000002</v>
      </c>
      <c r="AU103" s="887">
        <f>IF($AK103="n/a",1.03*AT103,IF($AK103&lt;0,1.01*AT103,IF($AK103&gt;10,1.1*AT103,(1+$AK103/100)*AT103)))</f>
        <v>3.2350893476000002</v>
      </c>
      <c r="AV103" s="887">
        <f>IF($AK103="n/a",1.03*AU103,IF($AK103&lt;0,1.01*AU103,IF($AK103&gt;10,1.1*AU103,(1+$AK103/100)*AU103)))</f>
        <v>3.5585982823600006</v>
      </c>
      <c r="AW103" s="651">
        <f>SUM(AR103:AV103)</f>
        <v>14.872705505960001</v>
      </c>
      <c r="AX103" s="748">
        <f>AW103/I103*100</f>
        <v>16.368815216773058</v>
      </c>
      <c r="AY103" s="935">
        <v>2.25</v>
      </c>
      <c r="AZ103" s="873">
        <v>143.22999999999999</v>
      </c>
      <c r="BA103" s="873">
        <v>-17.62</v>
      </c>
      <c r="BB103" s="873">
        <v>-5.5100000000000007</v>
      </c>
      <c r="BC103" s="873">
        <v>5.3900000000000006</v>
      </c>
      <c r="BE103" s="624">
        <v>1996</v>
      </c>
      <c r="BF103" s="899">
        <f>IF(BE103&gt;2008,0,IF(BE103&gt;2001,1,IF(BE103&gt;1990,2,IF(BE103&gt;1980,3,IF(BE103&gt;1973,4,IF(BE103&gt;1970,5,IF(BE103&gt;1960,6,IF(BE103&gt;1958,7,IF(BE103&gt;1953,8,9)))))))))</f>
        <v>2</v>
      </c>
      <c r="BG103" s="883">
        <v>-1.2</v>
      </c>
    </row>
    <row r="104" spans="1:59" ht="11.25" customHeight="1" x14ac:dyDescent="0.2">
      <c r="A104" s="872" t="s">
        <v>312</v>
      </c>
      <c r="B104" s="876" t="s">
        <v>313</v>
      </c>
      <c r="C104" s="933" t="s">
        <v>112</v>
      </c>
      <c r="D104" s="933" t="s">
        <v>211</v>
      </c>
      <c r="E104" s="733">
        <v>44</v>
      </c>
      <c r="F104" s="1182">
        <v>59</v>
      </c>
      <c r="G104" s="1182" t="s">
        <v>37</v>
      </c>
      <c r="H104" s="1182" t="s">
        <v>37</v>
      </c>
      <c r="I104" s="866">
        <v>49.76</v>
      </c>
      <c r="J104" s="651">
        <f>(M104/I104)*100</f>
        <v>1.527331189710611</v>
      </c>
      <c r="K104" s="886">
        <v>0.19</v>
      </c>
      <c r="L104" s="888">
        <v>4</v>
      </c>
      <c r="M104" s="642">
        <f>K104*L104</f>
        <v>0.76</v>
      </c>
      <c r="N104" s="871" t="s">
        <v>271</v>
      </c>
      <c r="O104" s="734">
        <v>0.18</v>
      </c>
      <c r="P104" s="862">
        <v>43852</v>
      </c>
      <c r="Q104" s="862">
        <v>43867</v>
      </c>
      <c r="R104" s="642">
        <f>(K104-O104)/O104*100</f>
        <v>5.5555555555555607</v>
      </c>
      <c r="S104" s="701">
        <f>IF(INDEX(Historical!$D$7:$D$1254,MATCH(B104,Historical!$B$7:$B$1278,0))=0,"n/a",(INDEX(Historical!$C$7:$C$1256,MATCH(B104,Historical!$B$7:$B$1278,0))/INDEX(Historical!$D$7:$D$1254,MATCH(B104,Historical!$B$7:$B$1278,0))-1)*100)</f>
        <v>-7.3170731707317032</v>
      </c>
      <c r="T104" s="701">
        <f>IF(INDEX(Historical!$F$7:$F$1247,MATCH(B104,Historical!$B$7:$B$1278,0))=0,"n/a",((INDEX(Historical!$C$7:$C$1256,MATCH(B104,Historical!$B$7:$B$1278,0))/INDEX(Historical!$F$7:$F$1247,MATCH(B104,Historical!$B$7:$B$1278,0)))^(1/3)-1)*100)</f>
        <v>-5.9432877576129357</v>
      </c>
      <c r="U104" s="701">
        <f>IF(INDEX(Historical!$H$7:$H$1247,MATCH(B104,Historical!$B$7:$B$1278,0))=0,"n/a",((INDEX(Historical!$C$7:$C$1256,MATCH(B104,Historical!$B$7:$B$1278,0))/INDEX(Historical!$H$7:$H$1247,MATCH(B104,Historical!$B$7:$B$1278,0)))^(1/5)-1)*100)</f>
        <v>0.56876593028489797</v>
      </c>
      <c r="V104" s="701">
        <f>IF(INDEX(Historical!$O$7:$O$1247,MATCH(B104,Historical!$B$7:$B$1278,0))=0,"n/a",((INDEX(Historical!$C$7:$C$1256,MATCH(B104,Historical!$B$7:$B$1278,0))/INDEX(Historical!$O$7:$O$1247,MATCH(B104,Historical!$B$7:$B$1278,0)))^(1/10)-1)*100)</f>
        <v>4.6255079216745321</v>
      </c>
      <c r="W104" s="702">
        <f>IF(OR(U104&lt;=0,U104="n/a",V104&lt;=0,V104="n/a"),"n/a",U104/V104)</f>
        <v>0.12296291346075408</v>
      </c>
      <c r="X104" s="703">
        <f>IF(OR(AJ104&lt;=0,AJ104="n/a",U104&lt;=0,U104="n/a"),"n/a",U104/AJ104)</f>
        <v>0.19612618285686134</v>
      </c>
      <c r="Y104" s="674"/>
      <c r="Z104" s="651">
        <f>IF(OR(AC104&lt;0.01,AC104="n/a"),"n/a",M104/AC104*100)</f>
        <v>35.514018691588781</v>
      </c>
      <c r="AA104" s="887">
        <f>IF(OR(AC104&lt;0.01,AC104="n/a"),"n/a",I104/AC104)</f>
        <v>23.252336448598129</v>
      </c>
      <c r="AB104" s="888">
        <v>12</v>
      </c>
      <c r="AC104" s="866">
        <v>2.14</v>
      </c>
      <c r="AD104" s="866">
        <v>3.52</v>
      </c>
      <c r="AE104" s="866">
        <v>2.76</v>
      </c>
      <c r="AF104" s="866">
        <v>4.03</v>
      </c>
      <c r="AG104" s="866">
        <v>18</v>
      </c>
      <c r="AH104" s="868">
        <v>8.1</v>
      </c>
      <c r="AI104" s="868">
        <v>10.119999999999999</v>
      </c>
      <c r="AJ104" s="866">
        <v>2.9000000000000004</v>
      </c>
      <c r="AK104" s="866">
        <v>6.6000000000000005</v>
      </c>
      <c r="AL104" s="879">
        <v>8230</v>
      </c>
      <c r="AM104" s="873">
        <v>0.2</v>
      </c>
      <c r="AN104" s="866">
        <v>0.39</v>
      </c>
      <c r="AO104" s="740">
        <f>IF(U104="n/a","n/a",IF(AA104&lt;0,"n/a",IF(AA104="n/a","n/a",J104+U104-AA104)))</f>
        <v>-21.15623932860262</v>
      </c>
      <c r="AP104" s="741">
        <f>IF(U104="n/a","n/a",J104+U104)</f>
        <v>2.096097119995509</v>
      </c>
      <c r="AQ104" s="889">
        <f>IF(OR(AC104&lt;0.01,AF104="n/a"),"n/a",(I104/SQRT(22.5*AC104*(I104/AF104))-1)*100)</f>
        <v>104.07723580149253</v>
      </c>
      <c r="AR104" s="651">
        <f>INDEX(Historical!$C$7:$C$1256,MATCH(B104,Historical!$B$7:$B$1278,0))*IF(AH104="n/a",1.03,IF(AH104&lt;0,1.01,IF(AH104&gt;10,1.1,(1+AH104/100))))</f>
        <v>0.82155999999999996</v>
      </c>
      <c r="AS104" s="887">
        <f>IF($AI104="n/a",1.03*AR104,IF($AI104&lt;0,1.01*AR104,IF($AI104&gt;10,1.1*AR104,(1+$AI104/100)*AR104)))</f>
        <v>0.90371600000000007</v>
      </c>
      <c r="AT104" s="887">
        <f>IF($AK104="n/a",1.03*AS104,IF($AK104&lt;0,1.01*AS104,IF($AK104&gt;10,1.1*AS104,(1+$AK104/100)*AS104)))</f>
        <v>0.96336125600000011</v>
      </c>
      <c r="AU104" s="887">
        <f>IF($AK104="n/a",1.03*AT104,IF($AK104&lt;0,1.01*AT104,IF($AK104&gt;10,1.1*AT104,(1+$AK104/100)*AT104)))</f>
        <v>1.0269430988960002</v>
      </c>
      <c r="AV104" s="887">
        <f>IF($AK104="n/a",1.03*AU104,IF($AK104&lt;0,1.01*AU104,IF($AK104&gt;10,1.1*AU104,(1+$AK104/100)*AU104)))</f>
        <v>1.0947213434231362</v>
      </c>
      <c r="AW104" s="651">
        <f>SUM(AR104:AV104)</f>
        <v>4.8103016983191367</v>
      </c>
      <c r="AX104" s="748">
        <f>AW104/I104*100</f>
        <v>9.6670050207378146</v>
      </c>
      <c r="AY104" s="935">
        <v>1.36</v>
      </c>
      <c r="AZ104" s="873">
        <v>126.08</v>
      </c>
      <c r="BA104" s="873">
        <v>-5.88</v>
      </c>
      <c r="BB104" s="873">
        <v>5.92</v>
      </c>
      <c r="BC104" s="873">
        <v>23.27</v>
      </c>
      <c r="BE104" s="624">
        <v>1977</v>
      </c>
      <c r="BF104" s="899">
        <f>IF(BE104&gt;2008,0,IF(BE104&gt;2001,1,IF(BE104&gt;1990,2,IF(BE104&gt;1980,3,IF(BE104&gt;1973,4,IF(BE104&gt;1970,5,IF(BE104&gt;1960,6,IF(BE104&gt;1958,7,IF(BE104&gt;1953,8,9)))))))))</f>
        <v>4</v>
      </c>
      <c r="BG104" s="883">
        <v>8.4</v>
      </c>
    </row>
    <row r="105" spans="1:59" ht="11.25" customHeight="1" x14ac:dyDescent="0.2">
      <c r="A105" s="864" t="s">
        <v>319</v>
      </c>
      <c r="B105" s="876" t="s">
        <v>320</v>
      </c>
      <c r="C105" s="933" t="s">
        <v>123</v>
      </c>
      <c r="D105" s="933" t="s">
        <v>4177</v>
      </c>
      <c r="E105" s="733">
        <v>49</v>
      </c>
      <c r="F105" s="1182">
        <v>35</v>
      </c>
      <c r="G105" s="1182" t="s">
        <v>37</v>
      </c>
      <c r="H105" s="1182" t="s">
        <v>115</v>
      </c>
      <c r="I105" s="866">
        <v>129.72</v>
      </c>
      <c r="J105" s="651">
        <f>(M105/I105)*100</f>
        <v>1.6651248843663276</v>
      </c>
      <c r="K105" s="878">
        <v>0.54</v>
      </c>
      <c r="L105" s="888">
        <v>4</v>
      </c>
      <c r="M105" s="642">
        <f>K105*L105</f>
        <v>2.16</v>
      </c>
      <c r="N105" s="871" t="s">
        <v>111</v>
      </c>
      <c r="O105" s="734">
        <v>0.51</v>
      </c>
      <c r="P105" s="862">
        <v>44050</v>
      </c>
      <c r="Q105" s="862">
        <v>44085</v>
      </c>
      <c r="R105" s="642">
        <f>(K105-O105)/O105*100</f>
        <v>5.8823529411764754</v>
      </c>
      <c r="S105" s="701">
        <f>IF(INDEX(Historical!$D$7:$D$1254,MATCH(B105,Historical!$B$7:$B$1278,0))=0,"n/a",(INDEX(Historical!$C$7:$C$1256,MATCH(B105,Historical!$B$7:$B$1278,0))/INDEX(Historical!$D$7:$D$1254,MATCH(B105,Historical!$B$7:$B$1278,0))-1)*100)</f>
        <v>6.4516129032258007</v>
      </c>
      <c r="T105" s="701">
        <f>IF(INDEX(Historical!$F$7:$F$1247,MATCH(B105,Historical!$B$7:$B$1278,0))=0,"n/a",((INDEX(Historical!$C$7:$C$1256,MATCH(B105,Historical!$B$7:$B$1278,0))/INDEX(Historical!$F$7:$F$1247,MATCH(B105,Historical!$B$7:$B$1278,0)))^(1/3)-1)*100)</f>
        <v>8.2713447015707828</v>
      </c>
      <c r="U105" s="701">
        <f>IF(INDEX(Historical!$H$7:$H$1247,MATCH(B105,Historical!$B$7:$B$1278,0))=0,"n/a",((INDEX(Historical!$C$7:$C$1256,MATCH(B105,Historical!$B$7:$B$1278,0))/INDEX(Historical!$H$7:$H$1247,MATCH(B105,Historical!$B$7:$B$1278,0)))^(1/5)-1)*100)</f>
        <v>8.6122420805315514</v>
      </c>
      <c r="V105" s="701">
        <f>IF(INDEX(Historical!$O$7:$O$1247,MATCH(B105,Historical!$B$7:$B$1278,0))=0,"n/a",((INDEX(Historical!$C$7:$C$1256,MATCH(B105,Historical!$B$7:$B$1278,0))/INDEX(Historical!$O$7:$O$1247,MATCH(B105,Historical!$B$7:$B$1278,0)))^(1/10)-1)*100)</f>
        <v>6.3975329993701369</v>
      </c>
      <c r="W105" s="702">
        <f>IF(OR(U105&lt;=0,U105="n/a",V105&lt;=0,V105="n/a"),"n/a",U105/V105)</f>
        <v>1.3461817362066693</v>
      </c>
      <c r="X105" s="703">
        <f>IF(OR(AJ105&lt;=0,AJ105="n/a",U105&lt;=0,U105="n/a"),"n/a",U105/AJ105)</f>
        <v>1.2665061883134634</v>
      </c>
      <c r="Y105" s="664"/>
      <c r="Z105" s="651">
        <f>IF(OR(AC105&lt;0.01,AC105="n/a"),"n/a",M105/AC105*100)</f>
        <v>47.57709251101322</v>
      </c>
      <c r="AA105" s="887">
        <f>IF(OR(AC105&lt;0.01,AC105="n/a"),"n/a",I105/AC105)</f>
        <v>28.572687224669604</v>
      </c>
      <c r="AB105" s="888">
        <v>12</v>
      </c>
      <c r="AC105" s="866">
        <v>4.54</v>
      </c>
      <c r="AD105" s="866">
        <v>3.82</v>
      </c>
      <c r="AE105" s="866">
        <v>2.2200000000000002</v>
      </c>
      <c r="AF105" s="866">
        <v>5.79</v>
      </c>
      <c r="AG105" s="866">
        <v>21.4</v>
      </c>
      <c r="AH105" s="866">
        <v>-2.1999999999999997</v>
      </c>
      <c r="AI105" s="866">
        <v>17.87</v>
      </c>
      <c r="AJ105" s="866">
        <v>6.8000000000000007</v>
      </c>
      <c r="AK105" s="866">
        <v>7.5</v>
      </c>
      <c r="AL105" s="879">
        <v>30510</v>
      </c>
      <c r="AM105" s="873">
        <v>0.42</v>
      </c>
      <c r="AN105" s="866">
        <v>1.04</v>
      </c>
      <c r="AO105" s="740">
        <f>IF(U105="n/a","n/a",IF(AA105&lt;0,"n/a",IF(AA105="n/a","n/a",J105+U105-AA105)))</f>
        <v>-18.295320259771724</v>
      </c>
      <c r="AP105" s="741">
        <f>IF(U105="n/a","n/a",J105+U105)</f>
        <v>10.27736696489788</v>
      </c>
      <c r="AQ105" s="889">
        <f>IF(OR(AC105&lt;0.01,AF105="n/a"),"n/a",(I105/SQRT(22.5*AC105*(I105/AF105))-1)*100)</f>
        <v>171.15871451633225</v>
      </c>
      <c r="AR105" s="651">
        <f>INDEX(Historical!$C$7:$C$1256,MATCH(B105,Historical!$B$7:$B$1278,0))*IF(AH105="n/a",1.03,IF(AH105&lt;0,1.01,IF(AH105&gt;10,1.1,(1+AH105/100))))</f>
        <v>1.9998</v>
      </c>
      <c r="AS105" s="887">
        <f>IF($AI105="n/a",1.03*AR105,IF($AI105&lt;0,1.01*AR105,IF($AI105&gt;10,1.1*AR105,(1+$AI105/100)*AR105)))</f>
        <v>2.1997800000000001</v>
      </c>
      <c r="AT105" s="887">
        <f>IF($AK105="n/a",1.03*AS105,IF($AK105&lt;0,1.01*AS105,IF($AK105&gt;10,1.1*AS105,(1+$AK105/100)*AS105)))</f>
        <v>2.3647635</v>
      </c>
      <c r="AU105" s="887">
        <f>IF($AK105="n/a",1.03*AT105,IF($AK105&lt;0,1.01*AT105,IF($AK105&gt;10,1.1*AT105,(1+$AK105/100)*AT105)))</f>
        <v>2.5421207624999997</v>
      </c>
      <c r="AV105" s="887">
        <f>IF($AK105="n/a",1.03*AU105,IF($AK105&lt;0,1.01*AU105,IF($AK105&gt;10,1.1*AU105,(1+$AK105/100)*AU105)))</f>
        <v>2.7327798196874995</v>
      </c>
      <c r="AW105" s="651">
        <f>SUM(AR105:AV105)</f>
        <v>11.839244082187498</v>
      </c>
      <c r="AX105" s="748">
        <f>AW105/I105*100</f>
        <v>9.1267684876561042</v>
      </c>
      <c r="AY105" s="935">
        <v>1.1599999999999999</v>
      </c>
      <c r="AZ105" s="873">
        <v>85.929999999999993</v>
      </c>
      <c r="BA105" s="873">
        <v>-6.2700000000000005</v>
      </c>
      <c r="BB105" s="873">
        <v>2.65</v>
      </c>
      <c r="BC105" s="873">
        <v>18.459999999999997</v>
      </c>
      <c r="BE105" s="624">
        <v>1972</v>
      </c>
      <c r="BF105" s="899">
        <f>IF(BE105&gt;2008,0,IF(BE105&gt;2001,1,IF(BE105&gt;1990,2,IF(BE105&gt;1980,3,IF(BE105&gt;1973,4,IF(BE105&gt;1970,5,IF(BE105&gt;1960,6,IF(BE105&gt;1958,7,IF(BE105&gt;1953,8,9)))))))))</f>
        <v>5</v>
      </c>
      <c r="BG105" s="883">
        <v>6</v>
      </c>
    </row>
    <row r="106" spans="1:59" ht="11.25" customHeight="1" x14ac:dyDescent="0.2">
      <c r="A106" s="872" t="s">
        <v>740</v>
      </c>
      <c r="B106" s="876" t="s">
        <v>741</v>
      </c>
      <c r="C106" s="933" t="s">
        <v>108</v>
      </c>
      <c r="D106" s="933" t="s">
        <v>4341</v>
      </c>
      <c r="E106" s="733">
        <v>27</v>
      </c>
      <c r="F106" s="1182">
        <v>116</v>
      </c>
      <c r="G106" s="1182" t="s">
        <v>106</v>
      </c>
      <c r="H106" s="1182" t="s">
        <v>106</v>
      </c>
      <c r="I106" s="875">
        <v>18</v>
      </c>
      <c r="J106" s="651">
        <f>(M106/I106)*100</f>
        <v>2.333333333333333</v>
      </c>
      <c r="K106" s="878">
        <v>0.21</v>
      </c>
      <c r="L106" s="888">
        <v>2</v>
      </c>
      <c r="M106" s="642">
        <f>K106*L106</f>
        <v>0.42</v>
      </c>
      <c r="N106" s="871" t="s">
        <v>229</v>
      </c>
      <c r="O106" s="738">
        <v>0.2</v>
      </c>
      <c r="P106" s="862">
        <v>44021</v>
      </c>
      <c r="Q106" s="862">
        <v>44043</v>
      </c>
      <c r="R106" s="642">
        <f>(K106-O106)/O106*100</f>
        <v>4.9999999999999902</v>
      </c>
      <c r="S106" s="701">
        <f>IF(INDEX(Historical!$D$7:$D$1254,MATCH(B106,Historical!$B$7:$B$1278,0))=0,"n/a",(INDEX(Historical!$C$7:$C$1256,MATCH(B106,Historical!$B$7:$B$1278,0))/INDEX(Historical!$D$7:$D$1254,MATCH(B106,Historical!$B$7:$B$1278,0))-1)*100)</f>
        <v>12.86011286011286</v>
      </c>
      <c r="T106" s="701">
        <f>IF(INDEX(Historical!$F$7:$F$1247,MATCH(B106,Historical!$B$7:$B$1278,0))=0,"n/a",((INDEX(Historical!$C$7:$C$1256,MATCH(B106,Historical!$B$7:$B$1278,0))/INDEX(Historical!$F$7:$F$1247,MATCH(B106,Historical!$B$7:$B$1278,0)))^(1/3)-1)*100)</f>
        <v>10.715524489384997</v>
      </c>
      <c r="U106" s="701">
        <f>IF(INDEX(Historical!$H$7:$H$1247,MATCH(B106,Historical!$B$7:$B$1278,0))=0,"n/a",((INDEX(Historical!$C$7:$C$1256,MATCH(B106,Historical!$B$7:$B$1278,0))/INDEX(Historical!$H$7:$H$1247,MATCH(B106,Historical!$B$7:$B$1278,0)))^(1/5)-1)*100)</f>
        <v>7.6107236755172503</v>
      </c>
      <c r="V106" s="701">
        <f>IF(INDEX(Historical!$O$7:$O$1247,MATCH(B106,Historical!$B$7:$B$1278,0))=0,"n/a",((INDEX(Historical!$C$7:$C$1256,MATCH(B106,Historical!$B$7:$B$1278,0))/INDEX(Historical!$O$7:$O$1247,MATCH(B106,Historical!$B$7:$B$1278,0)))^(1/10)-1)*100)</f>
        <v>6.1808672815675925</v>
      </c>
      <c r="W106" s="702">
        <f>IF(OR(U106&lt;=0,U106="n/a",V106&lt;=0,V106="n/a"),"n/a",U106/V106)</f>
        <v>1.2313358835925396</v>
      </c>
      <c r="X106" s="703" t="str">
        <f>IF(OR(AJ106&lt;=0,AJ106="n/a",U106&lt;=0,U106="n/a"),"n/a",U106/AJ106)</f>
        <v>n/a</v>
      </c>
      <c r="Y106" s="674" t="s">
        <v>4390</v>
      </c>
      <c r="Z106" s="651" t="str">
        <f>IF(OR(AC106&lt;0.01,AC106="n/a"),"n/a",M106/AC106*100)</f>
        <v>n/a</v>
      </c>
      <c r="AA106" s="887" t="str">
        <f>IF(OR(AC106&lt;0.01,AC106="n/a"),"n/a",I106/AC106)</f>
        <v>n/a</v>
      </c>
      <c r="AB106" s="888">
        <v>12</v>
      </c>
      <c r="AC106" s="866" t="s">
        <v>136</v>
      </c>
      <c r="AD106" s="866" t="s">
        <v>136</v>
      </c>
      <c r="AE106" s="866" t="s">
        <v>136</v>
      </c>
      <c r="AF106" s="866" t="s">
        <v>136</v>
      </c>
      <c r="AG106" s="866" t="s">
        <v>136</v>
      </c>
      <c r="AH106" s="866" t="s">
        <v>136</v>
      </c>
      <c r="AI106" s="866" t="s">
        <v>136</v>
      </c>
      <c r="AJ106" s="866" t="s">
        <v>136</v>
      </c>
      <c r="AK106" s="866" t="s">
        <v>136</v>
      </c>
      <c r="AL106" s="879" t="s">
        <v>136</v>
      </c>
      <c r="AM106" s="873" t="s">
        <v>136</v>
      </c>
      <c r="AN106" s="866" t="s">
        <v>136</v>
      </c>
      <c r="AO106" s="740" t="str">
        <f>IF(U106="n/a","n/a",IF(AA106&lt;0,"n/a",IF(AA106="n/a","n/a",J106+U106-AA106)))</f>
        <v>n/a</v>
      </c>
      <c r="AP106" s="741">
        <f>IF(U106="n/a","n/a",J106+U106)</f>
        <v>9.9440570088505833</v>
      </c>
      <c r="AQ106" s="889" t="str">
        <f>IF(OR(AC106&lt;0.01,AF106="n/a"),"n/a",(I106/SQRT(22.5*AC106*(I106/AF106))-1)*100)</f>
        <v>n/a</v>
      </c>
      <c r="AR106" s="651">
        <f>INDEX(Historical!$C$7:$C$1256,MATCH(B106,Historical!$B$7:$B$1278,0))*IF(AH106="n/a",1.03,IF(AH106&lt;0,1.01,IF(AH106&gt;10,1.1,(1+AH106/100))))</f>
        <v>0.39140000000000003</v>
      </c>
      <c r="AS106" s="887">
        <f>IF($AI106="n/a",1.03*AR106,IF($AI106&lt;0,1.01*AR106,IF($AI106&gt;10,1.1*AR106,(1+$AI106/100)*AR106)))</f>
        <v>0.40314200000000006</v>
      </c>
      <c r="AT106" s="887">
        <f>IF($AK106="n/a",1.03*AS106,IF($AK106&lt;0,1.01*AS106,IF($AK106&gt;10,1.1*AS106,(1+$AK106/100)*AS106)))</f>
        <v>0.41523626000000008</v>
      </c>
      <c r="AU106" s="887">
        <f>IF($AK106="n/a",1.03*AT106,IF($AK106&lt;0,1.01*AT106,IF($AK106&gt;10,1.1*AT106,(1+$AK106/100)*AT106)))</f>
        <v>0.42769334780000007</v>
      </c>
      <c r="AV106" s="887">
        <f>IF($AK106="n/a",1.03*AU106,IF($AK106&lt;0,1.01*AU106,IF($AK106&gt;10,1.1*AU106,(1+$AK106/100)*AU106)))</f>
        <v>0.4405241482340001</v>
      </c>
      <c r="AW106" s="651">
        <f>SUM(AR106:AV106)</f>
        <v>2.0779957560340003</v>
      </c>
      <c r="AX106" s="748">
        <f>AW106/I106*100</f>
        <v>11.544420866855559</v>
      </c>
      <c r="AY106" s="935" t="s">
        <v>136</v>
      </c>
      <c r="AZ106" s="873" t="s">
        <v>136</v>
      </c>
      <c r="BA106" s="873" t="s">
        <v>136</v>
      </c>
      <c r="BB106" s="873" t="s">
        <v>136</v>
      </c>
      <c r="BC106" s="873" t="s">
        <v>136</v>
      </c>
      <c r="BD106" s="908" t="s">
        <v>4268</v>
      </c>
      <c r="BE106" s="624">
        <v>1994</v>
      </c>
      <c r="BF106" s="899">
        <f>IF(BE106&gt;2008,0,IF(BE106&gt;2001,1,IF(BE106&gt;1990,2,IF(BE106&gt;1980,3,IF(BE106&gt;1973,4,IF(BE106&gt;1970,5,IF(BE106&gt;1960,6,IF(BE106&gt;1958,7,IF(BE106&gt;1953,8,9)))))))))</f>
        <v>2</v>
      </c>
      <c r="BG106" s="883" t="s">
        <v>136</v>
      </c>
    </row>
    <row r="107" spans="1:59" ht="11.25" customHeight="1" x14ac:dyDescent="0.2">
      <c r="A107" s="864" t="s">
        <v>323</v>
      </c>
      <c r="B107" s="876" t="s">
        <v>324</v>
      </c>
      <c r="C107" s="933" t="s">
        <v>108</v>
      </c>
      <c r="D107" s="933" t="s">
        <v>118</v>
      </c>
      <c r="E107" s="733">
        <v>45</v>
      </c>
      <c r="F107" s="1182">
        <v>54</v>
      </c>
      <c r="G107" s="1182" t="s">
        <v>37</v>
      </c>
      <c r="H107" s="1182" t="s">
        <v>37</v>
      </c>
      <c r="I107" s="866">
        <v>86.7</v>
      </c>
      <c r="J107" s="651">
        <f>(M107/I107)*100</f>
        <v>1.107266435986159</v>
      </c>
      <c r="K107" s="878">
        <v>0.24</v>
      </c>
      <c r="L107" s="888">
        <v>4</v>
      </c>
      <c r="M107" s="642">
        <f>K107*L107</f>
        <v>0.96</v>
      </c>
      <c r="N107" s="871" t="s">
        <v>325</v>
      </c>
      <c r="O107" s="734">
        <v>0.23</v>
      </c>
      <c r="P107" s="862">
        <v>43979</v>
      </c>
      <c r="Q107" s="862">
        <v>44001</v>
      </c>
      <c r="R107" s="642">
        <f>(K107-O107)/O107*100</f>
        <v>4.3478260869565135</v>
      </c>
      <c r="S107" s="701">
        <f>IF(INDEX(Historical!$D$7:$D$1254,MATCH(B107,Historical!$B$7:$B$1278,0))=0,"n/a",(INDEX(Historical!$C$7:$C$1256,MATCH(B107,Historical!$B$7:$B$1278,0))/INDEX(Historical!$D$7:$D$1254,MATCH(B107,Historical!$B$7:$B$1278,0))-1)*100)</f>
        <v>4.5977011494252817</v>
      </c>
      <c r="T107" s="701">
        <f>IF(INDEX(Historical!$F$7:$F$1247,MATCH(B107,Historical!$B$7:$B$1278,0))=0,"n/a",((INDEX(Historical!$C$7:$C$1256,MATCH(B107,Historical!$B$7:$B$1278,0))/INDEX(Historical!$F$7:$F$1247,MATCH(B107,Historical!$B$7:$B$1278,0)))^(1/3)-1)*100)</f>
        <v>4.8265840170789165</v>
      </c>
      <c r="U107" s="701">
        <f>IF(INDEX(Historical!$H$7:$H$1247,MATCH(B107,Historical!$B$7:$B$1278,0))=0,"n/a",((INDEX(Historical!$C$7:$C$1256,MATCH(B107,Historical!$B$7:$B$1278,0))/INDEX(Historical!$H$7:$H$1247,MATCH(B107,Historical!$B$7:$B$1278,0)))^(1/5)-1)*100)</f>
        <v>5.088842545712402</v>
      </c>
      <c r="V107" s="701">
        <f>IF(INDEX(Historical!$O$7:$O$1247,MATCH(B107,Historical!$B$7:$B$1278,0))=0,"n/a",((INDEX(Historical!$C$7:$C$1256,MATCH(B107,Historical!$B$7:$B$1278,0))/INDEX(Historical!$O$7:$O$1247,MATCH(B107,Historical!$B$7:$B$1278,0)))^(1/10)-1)*100)</f>
        <v>5.5544512418752356</v>
      </c>
      <c r="W107" s="702">
        <f>IF(OR(U107&lt;=0,U107="n/a",V107&lt;=0,V107="n/a"),"n/a",U107/V107)</f>
        <v>0.91617377200962891</v>
      </c>
      <c r="X107" s="703">
        <f>IF(OR(AJ107&lt;=0,AJ107="n/a",U107&lt;=0,U107="n/a"),"n/a",U107/AJ107)</f>
        <v>0.78289885318652341</v>
      </c>
      <c r="Y107" s="665"/>
      <c r="Z107" s="651">
        <f>IF(OR(AC107&lt;0.01,AC107="n/a"),"n/a",M107/AC107*100)</f>
        <v>34.532374100719423</v>
      </c>
      <c r="AA107" s="887">
        <f>IF(OR(AC107&lt;0.01,AC107="n/a"),"n/a",I107/AC107)</f>
        <v>31.187050359712234</v>
      </c>
      <c r="AB107" s="888">
        <v>12</v>
      </c>
      <c r="AC107" s="866">
        <v>2.78</v>
      </c>
      <c r="AD107" s="866">
        <v>3.18</v>
      </c>
      <c r="AE107" s="866">
        <v>4.0999999999999996</v>
      </c>
      <c r="AF107" s="866">
        <v>3.55</v>
      </c>
      <c r="AG107" s="866">
        <v>12.5</v>
      </c>
      <c r="AH107" s="866">
        <v>206.70000000000002</v>
      </c>
      <c r="AI107" s="866">
        <v>14.29</v>
      </c>
      <c r="AJ107" s="866">
        <v>6.5</v>
      </c>
      <c r="AK107" s="866">
        <v>9.8000000000000007</v>
      </c>
      <c r="AL107" s="879">
        <v>3870</v>
      </c>
      <c r="AM107" s="873">
        <v>3.6999999999999997</v>
      </c>
      <c r="AN107" s="866">
        <v>0.14000000000000001</v>
      </c>
      <c r="AO107" s="740">
        <f>IF(U107="n/a","n/a",IF(AA107&lt;0,"n/a",IF(AA107="n/a","n/a",J107+U107-AA107)))</f>
        <v>-24.990941378013673</v>
      </c>
      <c r="AP107" s="741">
        <f>IF(U107="n/a","n/a",J107+U107)</f>
        <v>6.1961089816985613</v>
      </c>
      <c r="AQ107" s="889">
        <f>IF(OR(AC107&lt;0.01,AF107="n/a"),"n/a",(I107/SQRT(22.5*AC107*(I107/AF107))-1)*100)</f>
        <v>121.82478448539156</v>
      </c>
      <c r="AR107" s="651">
        <f>INDEX(Historical!$C$7:$C$1256,MATCH(B107,Historical!$B$7:$B$1278,0))*IF(AH107="n/a",1.03,IF(AH107&lt;0,1.01,IF(AH107&gt;10,1.1,(1+AH107/100))))</f>
        <v>1.0010000000000001</v>
      </c>
      <c r="AS107" s="887">
        <f>IF($AI107="n/a",1.03*AR107,IF($AI107&lt;0,1.01*AR107,IF($AI107&gt;10,1.1*AR107,(1+$AI107/100)*AR107)))</f>
        <v>1.1011000000000002</v>
      </c>
      <c r="AT107" s="887">
        <f>IF($AK107="n/a",1.03*AS107,IF($AK107&lt;0,1.01*AS107,IF($AK107&gt;10,1.1*AS107,(1+$AK107/100)*AS107)))</f>
        <v>1.2090078000000004</v>
      </c>
      <c r="AU107" s="887">
        <f>IF($AK107="n/a",1.03*AT107,IF($AK107&lt;0,1.01*AT107,IF($AK107&gt;10,1.1*AT107,(1+$AK107/100)*AT107)))</f>
        <v>1.3274905644000006</v>
      </c>
      <c r="AV107" s="887">
        <f>IF($AK107="n/a",1.03*AU107,IF($AK107&lt;0,1.01*AU107,IF($AK107&gt;10,1.1*AU107,(1+$AK107/100)*AU107)))</f>
        <v>1.4575846397112007</v>
      </c>
      <c r="AW107" s="651">
        <f>SUM(AR107:AV107)</f>
        <v>6.096183004111202</v>
      </c>
      <c r="AX107" s="748">
        <f>AW107/I107*100</f>
        <v>7.031352945918341</v>
      </c>
      <c r="AY107" s="935">
        <v>0.31</v>
      </c>
      <c r="AZ107" s="873">
        <v>31.319999999999997</v>
      </c>
      <c r="BA107" s="873">
        <v>-12.64</v>
      </c>
      <c r="BB107" s="873">
        <v>-1.7399999999999998</v>
      </c>
      <c r="BC107" s="873">
        <v>2.31</v>
      </c>
      <c r="BE107" s="624">
        <v>1976</v>
      </c>
      <c r="BF107" s="899">
        <f>IF(BE107&gt;2008,0,IF(BE107&gt;2001,1,IF(BE107&gt;1990,2,IF(BE107&gt;1980,3,IF(BE107&gt;1973,4,IF(BE107&gt;1970,5,IF(BE107&gt;1960,6,IF(BE107&gt;1958,7,IF(BE107&gt;1953,8,9)))))))))</f>
        <v>4</v>
      </c>
      <c r="BG107" s="883">
        <v>3.5000000000000004</v>
      </c>
    </row>
    <row r="108" spans="1:59" s="774" customFormat="1" ht="11.25" customHeight="1" x14ac:dyDescent="0.2">
      <c r="A108" s="646" t="s">
        <v>755</v>
      </c>
      <c r="B108" s="782" t="s">
        <v>756</v>
      </c>
      <c r="C108" s="933" t="s">
        <v>108</v>
      </c>
      <c r="D108" s="933" t="s">
        <v>118</v>
      </c>
      <c r="E108" s="756">
        <v>25</v>
      </c>
      <c r="F108" s="1182">
        <v>135</v>
      </c>
      <c r="G108" s="1181" t="s">
        <v>106</v>
      </c>
      <c r="H108" s="1181" t="s">
        <v>106</v>
      </c>
      <c r="I108" s="767">
        <v>161.72</v>
      </c>
      <c r="J108" s="758">
        <f>(M108/I108)*100</f>
        <v>0.86569379173880767</v>
      </c>
      <c r="K108" s="780">
        <v>0.35</v>
      </c>
      <c r="L108" s="760">
        <v>4</v>
      </c>
      <c r="M108" s="761">
        <f>K108*L108</f>
        <v>1.4</v>
      </c>
      <c r="N108" s="762" t="s">
        <v>151</v>
      </c>
      <c r="O108" s="781">
        <v>0.34</v>
      </c>
      <c r="P108" s="764">
        <v>43902</v>
      </c>
      <c r="Q108" s="764">
        <v>43921</v>
      </c>
      <c r="R108" s="761">
        <f>(K108-O108)/O108*100</f>
        <v>2.9411764705882213</v>
      </c>
      <c r="S108" s="701">
        <f>IF(INDEX(Historical!$D$7:$D$1254,MATCH(B108,Historical!$B$7:$B$1278,0))=0,"n/a",(INDEX(Historical!$C$7:$C$1256,MATCH(B108,Historical!$B$7:$B$1278,0))/INDEX(Historical!$D$7:$D$1254,MATCH(B108,Historical!$B$7:$B$1278,0))-1)*100)</f>
        <v>3.0303030303030276</v>
      </c>
      <c r="T108" s="701">
        <f>IF(INDEX(Historical!$F$7:$F$1247,MATCH(B108,Historical!$B$7:$B$1278,0))=0,"n/a",((INDEX(Historical!$C$7:$C$1256,MATCH(B108,Historical!$B$7:$B$1278,0))/INDEX(Historical!$F$7:$F$1247,MATCH(B108,Historical!$B$7:$B$1278,0)))^(1/3)-1)*100)</f>
        <v>3.1270055989971013</v>
      </c>
      <c r="U108" s="701">
        <f>IF(INDEX(Historical!$H$7:$H$1247,MATCH(B108,Historical!$B$7:$B$1278,0))=0,"n/a",((INDEX(Historical!$C$7:$C$1256,MATCH(B108,Historical!$B$7:$B$1278,0))/INDEX(Historical!$H$7:$H$1247,MATCH(B108,Historical!$B$7:$B$1278,0)))^(1/5)-1)*100)</f>
        <v>3.2324379535307868</v>
      </c>
      <c r="V108" s="701">
        <f>IF(INDEX(Historical!$O$7:$O$1247,MATCH(B108,Historical!$B$7:$B$1278,0))=0,"n/a",((INDEX(Historical!$C$7:$C$1256,MATCH(B108,Historical!$B$7:$B$1278,0))/INDEX(Historical!$O$7:$O$1247,MATCH(B108,Historical!$B$7:$B$1278,0)))^(1/10)-1)*100)</f>
        <v>3.5444361566979943</v>
      </c>
      <c r="W108" s="702">
        <f>IF(OR(U108&lt;=0,U108="n/a",V108&lt;=0,V108="n/a"),"n/a",U108/V108)</f>
        <v>0.91197522275084064</v>
      </c>
      <c r="X108" s="703">
        <f>IF(OR(AJ108&lt;=0,AJ108="n/a",U108&lt;=0,U108="n/a"),"n/a",U108/AJ108)</f>
        <v>0.60989395349637487</v>
      </c>
      <c r="Y108" s="775" t="s">
        <v>757</v>
      </c>
      <c r="Z108" s="758">
        <f>IF(OR(AC108&lt;0.01,AC108="n/a"),"n/a",M108/AC108*100)</f>
        <v>11.456628477905072</v>
      </c>
      <c r="AA108" s="766">
        <f>IF(OR(AC108&lt;0.01,AC108="n/a"),"n/a",I108/AC108)</f>
        <v>13.234042553191488</v>
      </c>
      <c r="AB108" s="760">
        <v>12</v>
      </c>
      <c r="AC108" s="767">
        <v>12.22</v>
      </c>
      <c r="AD108" s="767">
        <v>0.54</v>
      </c>
      <c r="AE108" s="767">
        <v>1.8</v>
      </c>
      <c r="AF108" s="767">
        <v>1.07</v>
      </c>
      <c r="AG108" s="767">
        <v>9.9</v>
      </c>
      <c r="AH108" s="776">
        <v>231.9</v>
      </c>
      <c r="AI108" s="776">
        <v>174.6</v>
      </c>
      <c r="AJ108" s="767">
        <v>5.3</v>
      </c>
      <c r="AK108" s="767">
        <v>24.68</v>
      </c>
      <c r="AL108" s="768">
        <v>8290</v>
      </c>
      <c r="AM108" s="769">
        <v>0.2</v>
      </c>
      <c r="AN108" s="767">
        <v>0.17</v>
      </c>
      <c r="AO108" s="770">
        <f>IF(U108="n/a","n/a",IF(AA108&lt;0,"n/a",IF(AA108="n/a","n/a",J108+U108-AA108)))</f>
        <v>-9.1359108079218938</v>
      </c>
      <c r="AP108" s="771">
        <f>IF(U108="n/a","n/a",J108+U108)</f>
        <v>4.098131745269594</v>
      </c>
      <c r="AQ108" s="772">
        <f>IF(OR(AC108&lt;0.01,AF108="n/a"),"n/a",(I108/SQRT(22.5*AC108*(I108/AF108))-1)*100)</f>
        <v>-20.668275837286622</v>
      </c>
      <c r="AR108" s="651">
        <f>INDEX(Historical!$C$7:$C$1256,MATCH(B108,Historical!$B$7:$B$1278,0))*IF(AH108="n/a",1.03,IF(AH108&lt;0,1.01,IF(AH108&gt;10,1.1,(1+AH108/100))))</f>
        <v>1.4960000000000002</v>
      </c>
      <c r="AS108" s="766">
        <f>IF($AI108="n/a",1.03*AR108,IF($AI108&lt;0,1.01*AR108,IF($AI108&gt;10,1.1*AR108,(1+$AI108/100)*AR108)))</f>
        <v>1.6456000000000004</v>
      </c>
      <c r="AT108" s="766">
        <f>IF($AK108="n/a",1.03*AS108,IF($AK108&lt;0,1.01*AS108,IF($AK108&gt;10,1.1*AS108,(1+$AK108/100)*AS108)))</f>
        <v>1.8101600000000007</v>
      </c>
      <c r="AU108" s="766">
        <f>IF($AK108="n/a",1.03*AT108,IF($AK108&lt;0,1.01*AT108,IF($AK108&gt;10,1.1*AT108,(1+$AK108/100)*AT108)))</f>
        <v>1.9911760000000009</v>
      </c>
      <c r="AV108" s="766">
        <f>IF($AK108="n/a",1.03*AU108,IF($AK108&lt;0,1.01*AU108,IF($AK108&gt;10,1.1*AU108,(1+$AK108/100)*AU108)))</f>
        <v>2.1902936000000013</v>
      </c>
      <c r="AW108" s="758">
        <f>SUM(AR108:AV108)</f>
        <v>9.1332296000000035</v>
      </c>
      <c r="AX108" s="773">
        <f>AW108/I108*100</f>
        <v>5.6475572594607986</v>
      </c>
      <c r="AY108" s="936">
        <v>0.47</v>
      </c>
      <c r="AZ108" s="769">
        <v>42.77</v>
      </c>
      <c r="BA108" s="769">
        <v>-20.21</v>
      </c>
      <c r="BB108" s="769">
        <v>-6.87</v>
      </c>
      <c r="BC108" s="769">
        <v>-6</v>
      </c>
      <c r="BD108" s="909"/>
      <c r="BE108" s="624">
        <v>1996</v>
      </c>
      <c r="BF108" s="899">
        <f>IF(BE108&gt;2008,0,IF(BE108&gt;2001,1,IF(BE108&gt;1990,2,IF(BE108&gt;1980,3,IF(BE108&gt;1973,4,IF(BE108&gt;1970,5,IF(BE108&gt;1960,6,IF(BE108&gt;1958,7,IF(BE108&gt;1953,8,9)))))))))</f>
        <v>2</v>
      </c>
      <c r="BG108" s="825">
        <v>2</v>
      </c>
    </row>
    <row r="109" spans="1:59" ht="11.25" customHeight="1" x14ac:dyDescent="0.2">
      <c r="A109" s="872" t="s">
        <v>771</v>
      </c>
      <c r="B109" s="876" t="s">
        <v>772</v>
      </c>
      <c r="C109" s="933" t="s">
        <v>112</v>
      </c>
      <c r="D109" s="933" t="s">
        <v>4363</v>
      </c>
      <c r="E109" s="733">
        <v>27</v>
      </c>
      <c r="F109" s="1182">
        <v>110</v>
      </c>
      <c r="G109" s="1182" t="s">
        <v>106</v>
      </c>
      <c r="H109" s="1182" t="s">
        <v>106</v>
      </c>
      <c r="I109" s="866">
        <v>371.34</v>
      </c>
      <c r="J109" s="651">
        <f>(M109/I109)*100</f>
        <v>0.55205472074109974</v>
      </c>
      <c r="K109" s="885">
        <v>0.51249999999999996</v>
      </c>
      <c r="L109" s="888">
        <v>4</v>
      </c>
      <c r="M109" s="642">
        <f>K109*L109</f>
        <v>2.0499999999999998</v>
      </c>
      <c r="N109" s="871" t="s">
        <v>223</v>
      </c>
      <c r="O109" s="735">
        <v>0.46250000000000002</v>
      </c>
      <c r="P109" s="862">
        <v>43837</v>
      </c>
      <c r="Q109" s="862">
        <v>43852</v>
      </c>
      <c r="R109" s="642">
        <f>(K109-O109)/O109*100</f>
        <v>10.810810810810796</v>
      </c>
      <c r="S109" s="701">
        <f>IF(INDEX(Historical!$D$7:$D$1254,MATCH(B109,Historical!$B$7:$B$1278,0))=0,"n/a",(INDEX(Historical!$C$7:$C$1256,MATCH(B109,Historical!$B$7:$B$1278,0))/INDEX(Historical!$D$7:$D$1254,MATCH(B109,Historical!$B$7:$B$1278,0))-1)*100)</f>
        <v>12.121212121212132</v>
      </c>
      <c r="T109" s="701">
        <f>IF(INDEX(Historical!$F$7:$F$1247,MATCH(B109,Historical!$B$7:$B$1278,0))=0,"n/a",((INDEX(Historical!$C$7:$C$1256,MATCH(B109,Historical!$B$7:$B$1278,0))/INDEX(Historical!$F$7:$F$1247,MATCH(B109,Historical!$B$7:$B$1278,0)))^(1/3)-1)*100)</f>
        <v>15.521679473813489</v>
      </c>
      <c r="U109" s="701">
        <f>IF(INDEX(Historical!$H$7:$H$1247,MATCH(B109,Historical!$B$7:$B$1278,0))=0,"n/a",((INDEX(Historical!$C$7:$C$1256,MATCH(B109,Historical!$B$7:$B$1278,0))/INDEX(Historical!$H$7:$H$1247,MATCH(B109,Historical!$B$7:$B$1278,0)))^(1/5)-1)*100)</f>
        <v>18.254138431828171</v>
      </c>
      <c r="V109" s="701">
        <f>IF(INDEX(Historical!$O$7:$O$1247,MATCH(B109,Historical!$B$7:$B$1278,0))=0,"n/a",((INDEX(Historical!$C$7:$C$1256,MATCH(B109,Historical!$B$7:$B$1278,0))/INDEX(Historical!$O$7:$O$1247,MATCH(B109,Historical!$B$7:$B$1278,0)))^(1/10)-1)*100)</f>
        <v>18.813497090639686</v>
      </c>
      <c r="W109" s="702">
        <f>IF(OR(U109&lt;=0,U109="n/a",V109&lt;=0,V109="n/a"),"n/a",U109/V109)</f>
        <v>0.97026822519403833</v>
      </c>
      <c r="X109" s="703">
        <f>IF(OR(AJ109&lt;=0,AJ109="n/a",U109&lt;=0,U109="n/a"),"n/a",U109/AJ109)</f>
        <v>0.85700180431118167</v>
      </c>
      <c r="Y109" s="667"/>
      <c r="Z109" s="651">
        <f>IF(OR(AC109&lt;0.01,AC109="n/a"),"n/a",M109/AC109*100)</f>
        <v>13.407455853499018</v>
      </c>
      <c r="AA109" s="887">
        <f>IF(OR(AC109&lt;0.01,AC109="n/a"),"n/a",I109/AC109)</f>
        <v>24.286461739699149</v>
      </c>
      <c r="AB109" s="888">
        <v>12</v>
      </c>
      <c r="AC109" s="866">
        <v>15.29</v>
      </c>
      <c r="AD109" s="866">
        <v>24.28</v>
      </c>
      <c r="AE109" s="866">
        <v>7.18</v>
      </c>
      <c r="AF109" s="866">
        <v>3.93</v>
      </c>
      <c r="AG109" s="866">
        <v>17.100000000000001</v>
      </c>
      <c r="AH109" s="866">
        <v>88.8</v>
      </c>
      <c r="AI109" s="866">
        <v>14.12</v>
      </c>
      <c r="AJ109" s="866">
        <v>21.3</v>
      </c>
      <c r="AK109" s="866">
        <v>1</v>
      </c>
      <c r="AL109" s="879">
        <v>38790</v>
      </c>
      <c r="AM109" s="873">
        <v>0.5</v>
      </c>
      <c r="AN109" s="866">
        <v>0.59</v>
      </c>
      <c r="AO109" s="740">
        <f>IF(U109="n/a","n/a",IF(AA109&lt;0,"n/a",IF(AA109="n/a","n/a",J109+U109-AA109)))</f>
        <v>-5.4802685871298777</v>
      </c>
      <c r="AP109" s="741">
        <f>IF(U109="n/a","n/a",J109+U109)</f>
        <v>18.806193152569271</v>
      </c>
      <c r="AQ109" s="889">
        <f>IF(OR(AC109&lt;0.01,AF109="n/a"),"n/a",(I109/SQRT(22.5*AC109*(I109/AF109))-1)*100)</f>
        <v>105.96201876076049</v>
      </c>
      <c r="AR109" s="651">
        <f>INDEX(Historical!$C$7:$C$1256,MATCH(B109,Historical!$B$7:$B$1278,0))*IF(AH109="n/a",1.03,IF(AH109&lt;0,1.01,IF(AH109&gt;10,1.1,(1+AH109/100))))</f>
        <v>2.0350000000000001</v>
      </c>
      <c r="AS109" s="887">
        <f>IF($AI109="n/a",1.03*AR109,IF($AI109&lt;0,1.01*AR109,IF($AI109&gt;10,1.1*AR109,(1+$AI109/100)*AR109)))</f>
        <v>2.2385000000000002</v>
      </c>
      <c r="AT109" s="887">
        <f>IF($AK109="n/a",1.03*AS109,IF($AK109&lt;0,1.01*AS109,IF($AK109&gt;10,1.1*AS109,(1+$AK109/100)*AS109)))</f>
        <v>2.260885</v>
      </c>
      <c r="AU109" s="887">
        <f>IF($AK109="n/a",1.03*AT109,IF($AK109&lt;0,1.01*AT109,IF($AK109&gt;10,1.1*AT109,(1+$AK109/100)*AT109)))</f>
        <v>2.2834938500000002</v>
      </c>
      <c r="AV109" s="887">
        <f>IF($AK109="n/a",1.03*AU109,IF($AK109&lt;0,1.01*AU109,IF($AK109&gt;10,1.1*AU109,(1+$AK109/100)*AU109)))</f>
        <v>2.3063287885000001</v>
      </c>
      <c r="AW109" s="651">
        <f>SUM(AR109:AV109)</f>
        <v>11.1242076385</v>
      </c>
      <c r="AX109" s="748">
        <f>AW109/I109*100</f>
        <v>2.9956933372381105</v>
      </c>
      <c r="AY109" s="935">
        <v>1</v>
      </c>
      <c r="AZ109" s="873">
        <v>54.72</v>
      </c>
      <c r="BA109" s="873">
        <v>-18.52</v>
      </c>
      <c r="BB109" s="873">
        <v>-9.629999999999999</v>
      </c>
      <c r="BC109" s="873">
        <v>-2.42</v>
      </c>
      <c r="BE109" s="624">
        <v>1994</v>
      </c>
      <c r="BF109" s="899">
        <f>IF(BE109&gt;2008,0,IF(BE109&gt;2001,1,IF(BE109&gt;1990,2,IF(BE109&gt;1980,3,IF(BE109&gt;1973,4,IF(BE109&gt;1970,5,IF(BE109&gt;1960,6,IF(BE109&gt;1958,7,IF(BE109&gt;1953,8,9)))))))))</f>
        <v>2</v>
      </c>
      <c r="BG109" s="883">
        <v>8.7999999999999989</v>
      </c>
    </row>
    <row r="110" spans="1:59" ht="11.25" customHeight="1" x14ac:dyDescent="0.2">
      <c r="A110" s="864" t="s">
        <v>326</v>
      </c>
      <c r="B110" s="876" t="s">
        <v>327</v>
      </c>
      <c r="C110" s="933" t="s">
        <v>123</v>
      </c>
      <c r="D110" s="933" t="s">
        <v>4177</v>
      </c>
      <c r="E110" s="733">
        <v>47</v>
      </c>
      <c r="F110" s="1182">
        <v>48</v>
      </c>
      <c r="G110" s="1182" t="s">
        <v>37</v>
      </c>
      <c r="H110" s="1182" t="s">
        <v>37</v>
      </c>
      <c r="I110" s="866">
        <v>84.67</v>
      </c>
      <c r="J110" s="651">
        <f>(M110/I110)*100</f>
        <v>1.7952049131923937</v>
      </c>
      <c r="K110" s="878">
        <v>0.38</v>
      </c>
      <c r="L110" s="888">
        <v>4</v>
      </c>
      <c r="M110" s="642">
        <f>K110*L110</f>
        <v>1.52</v>
      </c>
      <c r="N110" s="871" t="s">
        <v>160</v>
      </c>
      <c r="O110" s="734">
        <v>0.36</v>
      </c>
      <c r="P110" s="862">
        <v>44120</v>
      </c>
      <c r="Q110" s="862">
        <v>44134</v>
      </c>
      <c r="R110" s="642">
        <f>(K110-O110)/O110*100</f>
        <v>5.5555555555555607</v>
      </c>
      <c r="S110" s="701">
        <f>IF(INDEX(Historical!$D$7:$D$1254,MATCH(B110,Historical!$B$7:$B$1278,0))=0,"n/a",(INDEX(Historical!$C$7:$C$1256,MATCH(B110,Historical!$B$7:$B$1278,0))/INDEX(Historical!$D$7:$D$1254,MATCH(B110,Historical!$B$7:$B$1278,0))-1)*100)</f>
        <v>7.6335877862595325</v>
      </c>
      <c r="T110" s="701">
        <f>IF(INDEX(Historical!$F$7:$F$1247,MATCH(B110,Historical!$B$7:$B$1278,0))=0,"n/a",((INDEX(Historical!$C$7:$C$1256,MATCH(B110,Historical!$B$7:$B$1278,0))/INDEX(Historical!$F$7:$F$1247,MATCH(B110,Historical!$B$7:$B$1278,0)))^(1/3)-1)*100)</f>
        <v>7.8174021668855564</v>
      </c>
      <c r="U110" s="701">
        <f>IF(INDEX(Historical!$H$7:$H$1247,MATCH(B110,Historical!$B$7:$B$1278,0))=0,"n/a",((INDEX(Historical!$C$7:$C$1256,MATCH(B110,Historical!$B$7:$B$1278,0))/INDEX(Historical!$H$7:$H$1247,MATCH(B110,Historical!$B$7:$B$1278,0)))^(1/5)-1)*100)</f>
        <v>7.5470760365846212</v>
      </c>
      <c r="V110" s="701">
        <f>IF(INDEX(Historical!$O$7:$O$1247,MATCH(B110,Historical!$B$7:$B$1278,0))=0,"n/a",((INDEX(Historical!$C$7:$C$1256,MATCH(B110,Historical!$B$7:$B$1278,0))/INDEX(Historical!$O$7:$O$1247,MATCH(B110,Historical!$B$7:$B$1278,0)))^(1/10)-1)*100)</f>
        <v>5.7650851138196568</v>
      </c>
      <c r="W110" s="702">
        <f>IF(OR(U110&lt;=0,U110="n/a",V110&lt;=0,V110="n/a"),"n/a",U110/V110)</f>
        <v>1.3091005401625904</v>
      </c>
      <c r="X110" s="703">
        <f>IF(OR(AJ110&lt;=0,AJ110="n/a",U110&lt;=0,U110="n/a"),"n/a",U110/AJ110)</f>
        <v>1.3240484274709861</v>
      </c>
      <c r="Y110" s="659"/>
      <c r="Z110" s="651">
        <f>IF(OR(AC110&lt;0.01,AC110="n/a"),"n/a",M110/AC110*100)</f>
        <v>52.413793103448278</v>
      </c>
      <c r="AA110" s="887">
        <f>IF(OR(AC110&lt;0.01,AC110="n/a"),"n/a",I110/AC110)</f>
        <v>29.196551724137933</v>
      </c>
      <c r="AB110" s="888">
        <v>5</v>
      </c>
      <c r="AC110" s="866">
        <v>2.9</v>
      </c>
      <c r="AD110" s="866">
        <v>2.31</v>
      </c>
      <c r="AE110" s="866">
        <v>1.94</v>
      </c>
      <c r="AF110" s="866">
        <v>7.5</v>
      </c>
      <c r="AG110" s="866" t="s">
        <v>136</v>
      </c>
      <c r="AH110" s="866">
        <v>20</v>
      </c>
      <c r="AI110" s="866">
        <v>10.89</v>
      </c>
      <c r="AJ110" s="866">
        <v>5.7</v>
      </c>
      <c r="AK110" s="866">
        <v>12.6</v>
      </c>
      <c r="AL110" s="879">
        <v>10930</v>
      </c>
      <c r="AM110" s="873">
        <v>1.2</v>
      </c>
      <c r="AN110" s="866">
        <v>1.62</v>
      </c>
      <c r="AO110" s="740">
        <f>IF(U110="n/a","n/a",IF(AA110&lt;0,"n/a",IF(AA110="n/a","n/a",J110+U110-AA110)))</f>
        <v>-19.85427077436092</v>
      </c>
      <c r="AP110" s="741">
        <f>IF(U110="n/a","n/a",J110+U110)</f>
        <v>9.342280949777015</v>
      </c>
      <c r="AQ110" s="889">
        <f>IF(OR(AC110&lt;0.01,AF110="n/a"),"n/a",(I110/SQRT(22.5*AC110*(I110/AF110))-1)*100)</f>
        <v>211.96448368437677</v>
      </c>
      <c r="AR110" s="651">
        <f>INDEX(Historical!$C$7:$C$1256,MATCH(B110,Historical!$B$7:$B$1278,0))*IF(AH110="n/a",1.03,IF(AH110&lt;0,1.01,IF(AH110&gt;10,1.1,(1+AH110/100))))</f>
        <v>1.5509999999999999</v>
      </c>
      <c r="AS110" s="887">
        <f>IF($AI110="n/a",1.03*AR110,IF($AI110&lt;0,1.01*AR110,IF($AI110&gt;10,1.1*AR110,(1+$AI110/100)*AR110)))</f>
        <v>1.7061000000000002</v>
      </c>
      <c r="AT110" s="887">
        <f>IF($AK110="n/a",1.03*AS110,IF($AK110&lt;0,1.01*AS110,IF($AK110&gt;10,1.1*AS110,(1+$AK110/100)*AS110)))</f>
        <v>1.8767100000000003</v>
      </c>
      <c r="AU110" s="887">
        <f>IF($AK110="n/a",1.03*AT110,IF($AK110&lt;0,1.01*AT110,IF($AK110&gt;10,1.1*AT110,(1+$AK110/100)*AT110)))</f>
        <v>2.0643810000000005</v>
      </c>
      <c r="AV110" s="887">
        <f>IF($AK110="n/a",1.03*AU110,IF($AK110&lt;0,1.01*AU110,IF($AK110&gt;10,1.1*AU110,(1+$AK110/100)*AU110)))</f>
        <v>2.2708191000000006</v>
      </c>
      <c r="AW110" s="651">
        <f>SUM(AR110:AV110)</f>
        <v>9.469010100000002</v>
      </c>
      <c r="AX110" s="748">
        <f>AW110/I110*100</f>
        <v>11.183429904334478</v>
      </c>
      <c r="AY110" s="935">
        <v>1.1100000000000001</v>
      </c>
      <c r="AZ110" s="873">
        <v>97.6</v>
      </c>
      <c r="BA110" s="873">
        <v>-6.79</v>
      </c>
      <c r="BB110" s="873">
        <v>-0.47000000000000003</v>
      </c>
      <c r="BC110" s="873">
        <v>13.18</v>
      </c>
      <c r="BE110" s="624">
        <v>1975</v>
      </c>
      <c r="BF110" s="899">
        <f>IF(BE110&gt;2008,0,IF(BE110&gt;2001,1,IF(BE110&gt;1990,2,IF(BE110&gt;1980,3,IF(BE110&gt;1973,4,IF(BE110&gt;1970,5,IF(BE110&gt;1960,6,IF(BE110&gt;1958,7,IF(BE110&gt;1953,8,9)))))))))</f>
        <v>4</v>
      </c>
      <c r="BG110" s="883" t="s">
        <v>136</v>
      </c>
    </row>
    <row r="111" spans="1:59" ht="11.25" customHeight="1" x14ac:dyDescent="0.2">
      <c r="A111" s="864" t="s">
        <v>4614</v>
      </c>
      <c r="B111" s="876" t="s">
        <v>4613</v>
      </c>
      <c r="C111" s="933" t="s">
        <v>112</v>
      </c>
      <c r="D111" s="933" t="s">
        <v>4347</v>
      </c>
      <c r="E111" s="733">
        <v>26</v>
      </c>
      <c r="F111" s="1182">
        <v>119</v>
      </c>
      <c r="G111" s="1182" t="s">
        <v>115</v>
      </c>
      <c r="H111" s="1182" t="s">
        <v>115</v>
      </c>
      <c r="I111" s="866">
        <v>54.32</v>
      </c>
      <c r="J111" s="651">
        <f>(M111/I111)*100</f>
        <v>3.4977908689248896</v>
      </c>
      <c r="K111" s="1115">
        <v>0.47499999999999998</v>
      </c>
      <c r="L111" s="888">
        <v>4</v>
      </c>
      <c r="M111" s="642">
        <f>K111*L111</f>
        <v>1.9</v>
      </c>
      <c r="N111" s="871" t="s">
        <v>294</v>
      </c>
      <c r="O111" s="735">
        <v>0.7</v>
      </c>
      <c r="P111" s="867">
        <v>43419</v>
      </c>
      <c r="Q111" s="867">
        <v>43444</v>
      </c>
      <c r="R111" s="642">
        <f>(K111-O111)/O111*100</f>
        <v>-32.142857142857139</v>
      </c>
      <c r="S111" s="701">
        <f>IF(INDEX(Historical!$D$7:$D$1254,MATCH(B111,Historical!$B$7:$B$1278,0))=0,"n/a",(INDEX(Historical!$C$7:$C$1256,MATCH(B111,Historical!$B$7:$B$1278,0))/INDEX(Historical!$D$7:$D$1254,MATCH(B111,Historical!$B$7:$B$1278,0))-1)*100)</f>
        <v>3.7037037037036979</v>
      </c>
      <c r="T111" s="701">
        <f>IF(INDEX(Historical!$F$7:$F$1247,MATCH(B111,Historical!$B$7:$B$1278,0))=0,"n/a",((INDEX(Historical!$C$7:$C$1256,MATCH(B111,Historical!$B$7:$B$1278,0))/INDEX(Historical!$F$7:$F$1247,MATCH(B111,Historical!$B$7:$B$1278,0)))^(1/3)-1)*100)</f>
        <v>3.9159023231052137</v>
      </c>
      <c r="U111" s="701">
        <f>IF(INDEX(Historical!$H$7:$H$1247,MATCH(B111,Historical!$B$7:$B$1278,0))=0,"n/a",((INDEX(Historical!$C$7:$C$1256,MATCH(B111,Historical!$B$7:$B$1278,0))/INDEX(Historical!$H$7:$H$1247,MATCH(B111,Historical!$B$7:$B$1278,0)))^(1/5)-1)*100)</f>
        <v>4.4929681228908169</v>
      </c>
      <c r="V111" s="701">
        <f>IF(INDEX(Historical!$O$7:$O$1247,MATCH(B111,Historical!$B$7:$B$1278,0))=0,"n/a",((INDEX(Historical!$C$7:$C$1256,MATCH(B111,Historical!$B$7:$B$1278,0))/INDEX(Historical!$O$7:$O$1247,MATCH(B111,Historical!$B$7:$B$1278,0)))^(1/10)-1)*100)</f>
        <v>6.6799149938662872</v>
      </c>
      <c r="W111" s="702">
        <f>IF(OR(U111&lt;=0,U111="n/a",V111&lt;=0,V111="n/a"),"n/a",U111/V111)</f>
        <v>0.67260857765651283</v>
      </c>
      <c r="X111" s="703" t="str">
        <f>IF(OR(AJ111&lt;=0,AJ111="n/a",U111&lt;=0,U111="n/a"),"n/a",U111/AJ111)</f>
        <v>n/a</v>
      </c>
      <c r="Y111" s="674" t="s">
        <v>4615</v>
      </c>
      <c r="Z111" s="651">
        <f>IF(OR(AC111&lt;0.01,AC111="n/a"),"n/a",M111/AC111*100)</f>
        <v>463.41463414634143</v>
      </c>
      <c r="AA111" s="887">
        <f>IF(OR(AC111&lt;0.01,AC111="n/a"),"n/a",I111/AC111)</f>
        <v>132.48780487804879</v>
      </c>
      <c r="AB111" s="888">
        <v>12</v>
      </c>
      <c r="AC111" s="866">
        <v>0.41</v>
      </c>
      <c r="AD111" s="866" t="s">
        <v>136</v>
      </c>
      <c r="AE111" s="866">
        <v>1.29</v>
      </c>
      <c r="AF111" s="866">
        <v>1.21</v>
      </c>
      <c r="AG111" s="866">
        <v>-3.4000000000000004</v>
      </c>
      <c r="AH111" s="866">
        <v>-13.700000000000001</v>
      </c>
      <c r="AI111" s="866">
        <v>30.320000000000004</v>
      </c>
      <c r="AJ111" s="866">
        <v>-0.70000000000000007</v>
      </c>
      <c r="AK111" s="866">
        <v>-13.5</v>
      </c>
      <c r="AL111" s="879">
        <v>83290</v>
      </c>
      <c r="AM111" s="873">
        <v>0.1</v>
      </c>
      <c r="AN111" s="866">
        <v>0.49</v>
      </c>
      <c r="AO111" s="740">
        <f>IF(U111="n/a","n/a",IF(AA111&lt;0,"n/a",IF(AA111="n/a","n/a",J111+U111-AA111)))</f>
        <v>-124.49704588623308</v>
      </c>
      <c r="AP111" s="741">
        <f>IF(U111="n/a","n/a",J111+U111)</f>
        <v>7.9907589918157065</v>
      </c>
      <c r="AQ111" s="889">
        <f>IF(OR(AC111&lt;0.01,AF111="n/a"),"n/a",(I111/SQRT(22.5*AC111*(I111/AF111))-1)*100)</f>
        <v>166.9250780462055</v>
      </c>
      <c r="AR111" s="651">
        <f>INDEX(Historical!$C$7:$C$1256,MATCH(B111,Historical!$B$7:$B$1278,0))*IF(AH111="n/a",1.03,IF(AH111&lt;0,1.01,IF(AH111&gt;10,1.1,(1+AH111/100))))</f>
        <v>2.9693999999999998</v>
      </c>
      <c r="AS111" s="887">
        <f>IF($AI111="n/a",1.03*AR111,IF($AI111&lt;0,1.01*AR111,IF($AI111&gt;10,1.1*AR111,(1+$AI111/100)*AR111)))</f>
        <v>3.26634</v>
      </c>
      <c r="AT111" s="887">
        <f>IF($AK111="n/a",1.03*AS111,IF($AK111&lt;0,1.01*AS111,IF($AK111&gt;10,1.1*AS111,(1+$AK111/100)*AS111)))</f>
        <v>3.2990034000000001</v>
      </c>
      <c r="AU111" s="887">
        <f>IF($AK111="n/a",1.03*AT111,IF($AK111&lt;0,1.01*AT111,IF($AK111&gt;10,1.1*AT111,(1+$AK111/100)*AT111)))</f>
        <v>3.3319934340000001</v>
      </c>
      <c r="AV111" s="887">
        <f>IF($AK111="n/a",1.03*AU111,IF($AK111&lt;0,1.01*AU111,IF($AK111&gt;10,1.1*AU111,(1+$AK111/100)*AU111)))</f>
        <v>3.3653133683400003</v>
      </c>
      <c r="AW111" s="651">
        <f>SUM(AR111:AV111)</f>
        <v>16.232050202340002</v>
      </c>
      <c r="AX111" s="748">
        <f>AW111/I111*100</f>
        <v>29.882272095618561</v>
      </c>
      <c r="AY111" s="935">
        <v>1.34</v>
      </c>
      <c r="AZ111" s="873">
        <v>33.43</v>
      </c>
      <c r="BA111" s="873">
        <v>-41.870000000000005</v>
      </c>
      <c r="BB111" s="873">
        <v>-9.4600000000000009</v>
      </c>
      <c r="BC111" s="873">
        <v>-16.98</v>
      </c>
      <c r="BE111" s="624">
        <v>1995</v>
      </c>
      <c r="BF111" s="899">
        <f>IF(BE111&gt;2008,0,IF(BE111&gt;2001,1,IF(BE111&gt;1990,2,IF(BE111&gt;1980,3,IF(BE111&gt;1973,4,IF(BE111&gt;1970,5,IF(BE111&gt;1960,6,IF(BE111&gt;1958,7,IF(BE111&gt;1953,8,9)))))))))</f>
        <v>2</v>
      </c>
      <c r="BG111" s="883">
        <v>-1.0999999999999999</v>
      </c>
    </row>
    <row r="112" spans="1:59" ht="11.25" customHeight="1" x14ac:dyDescent="0.2">
      <c r="A112" s="864" t="s">
        <v>792</v>
      </c>
      <c r="B112" s="876" t="s">
        <v>793</v>
      </c>
      <c r="C112" s="933" t="s">
        <v>108</v>
      </c>
      <c r="D112" s="933" t="s">
        <v>4341</v>
      </c>
      <c r="E112" s="733">
        <v>25</v>
      </c>
      <c r="F112" s="1182">
        <v>129</v>
      </c>
      <c r="G112" s="1182" t="s">
        <v>37</v>
      </c>
      <c r="H112" s="1182" t="s">
        <v>106</v>
      </c>
      <c r="I112" s="866">
        <v>26.96</v>
      </c>
      <c r="J112" s="651">
        <f>(M112/I112)*100</f>
        <v>4.5994065281899106</v>
      </c>
      <c r="K112" s="885">
        <v>0.31</v>
      </c>
      <c r="L112" s="888">
        <v>4</v>
      </c>
      <c r="M112" s="642">
        <f>K112*L112</f>
        <v>1.24</v>
      </c>
      <c r="N112" s="871" t="s">
        <v>426</v>
      </c>
      <c r="O112" s="735">
        <v>0.3</v>
      </c>
      <c r="P112" s="867">
        <v>43607</v>
      </c>
      <c r="Q112" s="867">
        <v>43622</v>
      </c>
      <c r="R112" s="642">
        <f>(K112-O112)/O112*100</f>
        <v>3.3333333333333366</v>
      </c>
      <c r="S112" s="701">
        <f>IF(INDEX(Historical!$D$7:$D$1254,MATCH(B112,Historical!$B$7:$B$1278,0))=0,"n/a",(INDEX(Historical!$C$7:$C$1256,MATCH(B112,Historical!$B$7:$B$1278,0))/INDEX(Historical!$D$7:$D$1254,MATCH(B112,Historical!$B$7:$B$1278,0))-1)*100)</f>
        <v>2.5000000000000133</v>
      </c>
      <c r="T112" s="701">
        <f>IF(INDEX(Historical!$F$7:$F$1247,MATCH(B112,Historical!$B$7:$B$1278,0))=0,"n/a",((INDEX(Historical!$C$7:$C$1256,MATCH(B112,Historical!$B$7:$B$1278,0))/INDEX(Historical!$F$7:$F$1247,MATCH(B112,Historical!$B$7:$B$1278,0)))^(1/3)-1)*100)</f>
        <v>10.37418907881753</v>
      </c>
      <c r="U112" s="701">
        <f>IF(INDEX(Historical!$H$7:$H$1247,MATCH(B112,Historical!$B$7:$B$1278,0))=0,"n/a",((INDEX(Historical!$C$7:$C$1256,MATCH(B112,Historical!$B$7:$B$1278,0))/INDEX(Historical!$H$7:$H$1247,MATCH(B112,Historical!$B$7:$B$1278,0)))^(1/5)-1)*100)</f>
        <v>10.078328097037193</v>
      </c>
      <c r="V112" s="701">
        <f>IF(INDEX(Historical!$O$7:$O$1247,MATCH(B112,Historical!$B$7:$B$1278,0))=0,"n/a",((INDEX(Historical!$C$7:$C$1256,MATCH(B112,Historical!$B$7:$B$1278,0))/INDEX(Historical!$O$7:$O$1247,MATCH(B112,Historical!$B$7:$B$1278,0)))^(1/10)-1)*100)</f>
        <v>12.552866808310025</v>
      </c>
      <c r="W112" s="702">
        <f>IF(OR(U112&lt;=0,U112="n/a",V112&lt;=0,V112="n/a"),"n/a",U112/V112)</f>
        <v>0.80287063114262613</v>
      </c>
      <c r="X112" s="703">
        <f>IF(OR(AJ112&lt;=0,AJ112="n/a",U112&lt;=0,U112="n/a"),"n/a",U112/AJ112)</f>
        <v>0.55990711650206626</v>
      </c>
      <c r="Y112" s="660"/>
      <c r="Z112" s="651">
        <f>IF(OR(AC112&lt;0.01,AC112="n/a"),"n/a",M112/AC112*100)</f>
        <v>66.666666666666657</v>
      </c>
      <c r="AA112" s="887">
        <f>IF(OR(AC112&lt;0.01,AC112="n/a"),"n/a",I112/AC112)</f>
        <v>14.494623655913978</v>
      </c>
      <c r="AB112" s="888">
        <v>12</v>
      </c>
      <c r="AC112" s="866">
        <v>1.86</v>
      </c>
      <c r="AD112" s="866">
        <v>7.24</v>
      </c>
      <c r="AE112" s="866">
        <v>3.62</v>
      </c>
      <c r="AF112" s="866">
        <v>1.0900000000000001</v>
      </c>
      <c r="AG112" s="866">
        <v>7.3999999999999995</v>
      </c>
      <c r="AH112" s="866">
        <v>5.3</v>
      </c>
      <c r="AI112" s="866">
        <v>10.95</v>
      </c>
      <c r="AJ112" s="866">
        <v>18</v>
      </c>
      <c r="AK112" s="866">
        <v>2</v>
      </c>
      <c r="AL112" s="879">
        <v>870</v>
      </c>
      <c r="AM112" s="873">
        <v>1.7999999999999998</v>
      </c>
      <c r="AN112" s="866">
        <v>0.19</v>
      </c>
      <c r="AO112" s="740">
        <f>IF(U112="n/a","n/a",IF(AA112&lt;0,"n/a",IF(AA112="n/a","n/a",J112+U112-AA112)))</f>
        <v>0.18311096931312498</v>
      </c>
      <c r="AP112" s="741">
        <f>IF(U112="n/a","n/a",J112+U112)</f>
        <v>14.677734625227103</v>
      </c>
      <c r="AQ112" s="889">
        <f>IF(OR(AC112&lt;0.01,AF112="n/a"),"n/a",(I112/SQRT(22.5*AC112*(I112/AF112))-1)*100)</f>
        <v>-16.203580599046163</v>
      </c>
      <c r="AR112" s="651">
        <f>INDEX(Historical!$C$7:$C$1256,MATCH(B112,Historical!$B$7:$B$1278,0))*IF(AH112="n/a",1.03,IF(AH112&lt;0,1.01,IF(AH112&gt;10,1.1,(1+AH112/100))))</f>
        <v>1.2951899999999998</v>
      </c>
      <c r="AS112" s="887">
        <f>IF($AI112="n/a",1.03*AR112,IF($AI112&lt;0,1.01*AR112,IF($AI112&gt;10,1.1*AR112,(1+$AI112/100)*AR112)))</f>
        <v>1.424709</v>
      </c>
      <c r="AT112" s="887">
        <f>IF($AK112="n/a",1.03*AS112,IF($AK112&lt;0,1.01*AS112,IF($AK112&gt;10,1.1*AS112,(1+$AK112/100)*AS112)))</f>
        <v>1.45320318</v>
      </c>
      <c r="AU112" s="887">
        <f>IF($AK112="n/a",1.03*AT112,IF($AK112&lt;0,1.01*AT112,IF($AK112&gt;10,1.1*AT112,(1+$AK112/100)*AT112)))</f>
        <v>1.4822672436000002</v>
      </c>
      <c r="AV112" s="887">
        <f>IF($AK112="n/a",1.03*AU112,IF($AK112&lt;0,1.01*AU112,IF($AK112&gt;10,1.1*AU112,(1+$AK112/100)*AU112)))</f>
        <v>1.5119125884720002</v>
      </c>
      <c r="AW112" s="651">
        <f>SUM(AR112:AV112)</f>
        <v>7.1672820120720004</v>
      </c>
      <c r="AX112" s="748">
        <f>AW112/I112*100</f>
        <v>26.584873932017807</v>
      </c>
      <c r="AY112" s="935">
        <v>0.65</v>
      </c>
      <c r="AZ112" s="873">
        <v>14.67</v>
      </c>
      <c r="BA112" s="873">
        <v>-28.849999999999998</v>
      </c>
      <c r="BB112" s="873">
        <v>2.93</v>
      </c>
      <c r="BC112" s="873">
        <v>-6.8900000000000006</v>
      </c>
      <c r="BE112" s="624">
        <v>1995</v>
      </c>
      <c r="BF112" s="899">
        <f>IF(BE112&gt;2008,0,IF(BE112&gt;2001,1,IF(BE112&gt;1990,2,IF(BE112&gt;1980,3,IF(BE112&gt;1973,4,IF(BE112&gt;1970,5,IF(BE112&gt;1960,6,IF(BE112&gt;1958,7,IF(BE112&gt;1953,8,9)))))))))</f>
        <v>2</v>
      </c>
      <c r="BG112" s="883">
        <v>0.89999999999999991</v>
      </c>
    </row>
    <row r="113" spans="1:59" ht="11.25" customHeight="1" x14ac:dyDescent="0.2">
      <c r="A113" s="864" t="s">
        <v>343</v>
      </c>
      <c r="B113" s="876" t="s">
        <v>344</v>
      </c>
      <c r="C113" s="933" t="s">
        <v>123</v>
      </c>
      <c r="D113" s="933" t="s">
        <v>4177</v>
      </c>
      <c r="E113" s="733">
        <v>53</v>
      </c>
      <c r="F113" s="1182">
        <v>24</v>
      </c>
      <c r="G113" s="1182" t="s">
        <v>106</v>
      </c>
      <c r="H113" s="1182" t="s">
        <v>106</v>
      </c>
      <c r="I113" s="866">
        <v>116.44</v>
      </c>
      <c r="J113" s="651">
        <f>(M113/I113)*100</f>
        <v>1.0477499141188595</v>
      </c>
      <c r="K113" s="878">
        <v>0.30499999999999999</v>
      </c>
      <c r="L113" s="888">
        <v>4</v>
      </c>
      <c r="M113" s="642">
        <f>K113*L113</f>
        <v>1.22</v>
      </c>
      <c r="N113" s="871" t="s">
        <v>148</v>
      </c>
      <c r="O113" s="734">
        <v>0.27500000000000002</v>
      </c>
      <c r="P113" s="862">
        <v>44162</v>
      </c>
      <c r="Q113" s="862">
        <v>44180</v>
      </c>
      <c r="R113" s="642">
        <f>(K113-O113)/O113*100</f>
        <v>10.909090909090898</v>
      </c>
      <c r="S113" s="701">
        <f>IF(INDEX(Historical!$D$7:$D$1254,MATCH(B113,Historical!$B$7:$B$1278,0))=0,"n/a",(INDEX(Historical!$C$7:$C$1256,MATCH(B113,Historical!$B$7:$B$1278,0))/INDEX(Historical!$D$7:$D$1254,MATCH(B113,Historical!$B$7:$B$1278,0))-1)*100)</f>
        <v>10.810810810810789</v>
      </c>
      <c r="T113" s="701">
        <f>IF(INDEX(Historical!$F$7:$F$1247,MATCH(B113,Historical!$B$7:$B$1278,0))=0,"n/a",((INDEX(Historical!$C$7:$C$1256,MATCH(B113,Historical!$B$7:$B$1278,0))/INDEX(Historical!$F$7:$F$1247,MATCH(B113,Historical!$B$7:$B$1278,0)))^(1/3)-1)*100)</f>
        <v>9.2994734014064449</v>
      </c>
      <c r="U113" s="701">
        <f>IF(INDEX(Historical!$H$7:$H$1247,MATCH(B113,Historical!$B$7:$B$1278,0))=0,"n/a",((INDEX(Historical!$C$7:$C$1256,MATCH(B113,Historical!$B$7:$B$1278,0))/INDEX(Historical!$H$7:$H$1247,MATCH(B113,Historical!$B$7:$B$1278,0)))^(1/5)-1)*100)</f>
        <v>8.2368027373979089</v>
      </c>
      <c r="V113" s="701">
        <f>IF(INDEX(Historical!$O$7:$O$1247,MATCH(B113,Historical!$B$7:$B$1278,0))=0,"n/a",((INDEX(Historical!$C$7:$C$1256,MATCH(B113,Historical!$B$7:$B$1278,0))/INDEX(Historical!$O$7:$O$1247,MATCH(B113,Historical!$B$7:$B$1278,0)))^(1/10)-1)*100)</f>
        <v>8.5803244800448439</v>
      </c>
      <c r="W113" s="702">
        <f>IF(OR(U113&lt;=0,U113="n/a",V113&lt;=0,V113="n/a"),"n/a",U113/V113)</f>
        <v>0.95996401494537187</v>
      </c>
      <c r="X113" s="703">
        <f>IF(OR(AJ113&lt;=0,AJ113="n/a",U113&lt;=0,U113="n/a"),"n/a",U113/AJ113)</f>
        <v>0.67514776536048438</v>
      </c>
      <c r="Y113" s="664"/>
      <c r="Z113" s="651">
        <f>IF(OR(AC113&lt;0.01,AC113="n/a"),"n/a",M113/AC113*100)</f>
        <v>23.921568627450981</v>
      </c>
      <c r="AA113" s="887">
        <f>IF(OR(AC113&lt;0.01,AC113="n/a"),"n/a",I113/AC113)</f>
        <v>22.831372549019608</v>
      </c>
      <c r="AB113" s="888">
        <v>12</v>
      </c>
      <c r="AC113" s="866">
        <v>5.0999999999999996</v>
      </c>
      <c r="AD113" s="866">
        <v>5.19</v>
      </c>
      <c r="AE113" s="866">
        <v>1.39</v>
      </c>
      <c r="AF113" s="866">
        <v>2.97</v>
      </c>
      <c r="AG113" s="866">
        <v>12</v>
      </c>
      <c r="AH113" s="866">
        <v>-6.8000000000000007</v>
      </c>
      <c r="AI113" s="866">
        <v>17.43</v>
      </c>
      <c r="AJ113" s="866">
        <v>12.2</v>
      </c>
      <c r="AK113" s="866">
        <v>4.3999999999999995</v>
      </c>
      <c r="AL113" s="879">
        <v>2540</v>
      </c>
      <c r="AM113" s="873">
        <v>1.4000000000000001</v>
      </c>
      <c r="AN113" s="866">
        <v>0.23</v>
      </c>
      <c r="AO113" s="740">
        <f>IF(U113="n/a","n/a",IF(AA113&lt;0,"n/a",IF(AA113="n/a","n/a",J113+U113-AA113)))</f>
        <v>-13.546819897502839</v>
      </c>
      <c r="AP113" s="741">
        <f>IF(U113="n/a","n/a",J113+U113)</f>
        <v>9.2845526515167691</v>
      </c>
      <c r="AQ113" s="889">
        <f>IF(OR(AC113&lt;0.01,AF113="n/a"),"n/a",(I113/SQRT(22.5*AC113*(I113/AF113))-1)*100)</f>
        <v>73.601301160751348</v>
      </c>
      <c r="AR113" s="651">
        <f>INDEX(Historical!$C$7:$C$1256,MATCH(B113,Historical!$B$7:$B$1278,0))*IF(AH113="n/a",1.03,IF(AH113&lt;0,1.01,IF(AH113&gt;10,1.1,(1+AH113/100))))</f>
        <v>1.03525</v>
      </c>
      <c r="AS113" s="887">
        <f>IF($AI113="n/a",1.03*AR113,IF($AI113&lt;0,1.01*AR113,IF($AI113&gt;10,1.1*AR113,(1+$AI113/100)*AR113)))</f>
        <v>1.1387750000000001</v>
      </c>
      <c r="AT113" s="887">
        <f>IF($AK113="n/a",1.03*AS113,IF($AK113&lt;0,1.01*AS113,IF($AK113&gt;10,1.1*AS113,(1+$AK113/100)*AS113)))</f>
        <v>1.1888811000000001</v>
      </c>
      <c r="AU113" s="887">
        <f>IF($AK113="n/a",1.03*AT113,IF($AK113&lt;0,1.01*AT113,IF($AK113&gt;10,1.1*AT113,(1+$AK113/100)*AT113)))</f>
        <v>1.2411918684000003</v>
      </c>
      <c r="AV113" s="887">
        <f>IF($AK113="n/a",1.03*AU113,IF($AK113&lt;0,1.01*AU113,IF($AK113&gt;10,1.1*AU113,(1+$AK113/100)*AU113)))</f>
        <v>1.2958043106096004</v>
      </c>
      <c r="AW113" s="651">
        <f>SUM(AR113:AV113)</f>
        <v>5.8999022790096012</v>
      </c>
      <c r="AX113" s="748">
        <f>AW113/I113*100</f>
        <v>5.0669033656901421</v>
      </c>
      <c r="AY113" s="935">
        <v>0.88</v>
      </c>
      <c r="AZ113" s="873">
        <v>67.95</v>
      </c>
      <c r="BA113" s="873">
        <v>-2.42</v>
      </c>
      <c r="BB113" s="873">
        <v>2.2599999999999998</v>
      </c>
      <c r="BC113" s="873">
        <v>15.21</v>
      </c>
      <c r="BE113" s="624">
        <v>1969</v>
      </c>
      <c r="BF113" s="899">
        <f>IF(BE113&gt;2008,0,IF(BE113&gt;2001,1,IF(BE113&gt;1990,2,IF(BE113&gt;1980,3,IF(BE113&gt;1973,4,IF(BE113&gt;1970,5,IF(BE113&gt;1960,6,IF(BE113&gt;1958,7,IF(BE113&gt;1953,8,9)))))))))</f>
        <v>6</v>
      </c>
      <c r="BG113" s="883">
        <v>6.9</v>
      </c>
    </row>
    <row r="114" spans="1:59" ht="11.25" customHeight="1" x14ac:dyDescent="0.2">
      <c r="A114" s="872" t="s">
        <v>330</v>
      </c>
      <c r="B114" s="876" t="s">
        <v>331</v>
      </c>
      <c r="C114" s="933" t="s">
        <v>108</v>
      </c>
      <c r="D114" s="933" t="s">
        <v>4337</v>
      </c>
      <c r="E114" s="733">
        <v>29</v>
      </c>
      <c r="F114" s="1182">
        <v>93</v>
      </c>
      <c r="G114" s="1182" t="s">
        <v>106</v>
      </c>
      <c r="H114" s="1182" t="s">
        <v>106</v>
      </c>
      <c r="I114" s="866">
        <v>49.15</v>
      </c>
      <c r="J114" s="651">
        <f>(M114/I114)*100</f>
        <v>1.4242115971515767</v>
      </c>
      <c r="K114" s="885">
        <v>0.35</v>
      </c>
      <c r="L114" s="888">
        <v>2</v>
      </c>
      <c r="M114" s="642">
        <f>K114*L114</f>
        <v>0.7</v>
      </c>
      <c r="N114" s="871" t="s">
        <v>332</v>
      </c>
      <c r="O114" s="735">
        <v>0.33</v>
      </c>
      <c r="P114" s="619">
        <v>43824</v>
      </c>
      <c r="Q114" s="619">
        <v>43837</v>
      </c>
      <c r="R114" s="642">
        <f>(K114-O114)/O114*100</f>
        <v>6.060606060606049</v>
      </c>
      <c r="S114" s="701">
        <f>IF(INDEX(Historical!$D$7:$D$1254,MATCH(B114,Historical!$B$7:$B$1278,0))=0,"n/a",(INDEX(Historical!$C$7:$C$1256,MATCH(B114,Historical!$B$7:$B$1278,0))/INDEX(Historical!$D$7:$D$1254,MATCH(B114,Historical!$B$7:$B$1278,0))-1)*100)</f>
        <v>10.000000000000009</v>
      </c>
      <c r="T114" s="701">
        <f>IF(INDEX(Historical!$F$7:$F$1247,MATCH(B114,Historical!$B$7:$B$1278,0))=0,"n/a",((INDEX(Historical!$C$7:$C$1256,MATCH(B114,Historical!$B$7:$B$1278,0))/INDEX(Historical!$F$7:$F$1247,MATCH(B114,Historical!$B$7:$B$1278,0)))^(1/3)-1)*100)</f>
        <v>8.2713447015707828</v>
      </c>
      <c r="U114" s="701">
        <f>IF(INDEX(Historical!$H$7:$H$1247,MATCH(B114,Historical!$B$7:$B$1278,0))=0,"n/a",((INDEX(Historical!$C$7:$C$1256,MATCH(B114,Historical!$B$7:$B$1278,0))/INDEX(Historical!$H$7:$H$1247,MATCH(B114,Historical!$B$7:$B$1278,0)))^(1/5)-1)*100)</f>
        <v>8.4471771197698544</v>
      </c>
      <c r="V114" s="701">
        <f>IF(INDEX(Historical!$O$7:$O$1247,MATCH(B114,Historical!$B$7:$B$1278,0))=0,"n/a",((INDEX(Historical!$C$7:$C$1256,MATCH(B114,Historical!$B$7:$B$1278,0))/INDEX(Historical!$O$7:$O$1247,MATCH(B114,Historical!$B$7:$B$1278,0)))^(1/10)-1)*100)</f>
        <v>15.223853443231672</v>
      </c>
      <c r="W114" s="702">
        <f>IF(OR(U114&lt;=0,U114="n/a",V114&lt;=0,V114="n/a"),"n/a",U114/V114)</f>
        <v>0.55486458479573453</v>
      </c>
      <c r="X114" s="703">
        <f>IF(OR(AJ114&lt;=0,AJ114="n/a",U114&lt;=0,U114="n/a"),"n/a",U114/AJ114)</f>
        <v>0.71586246777710638</v>
      </c>
      <c r="Y114" s="877"/>
      <c r="Z114" s="651">
        <f>IF(OR(AC114&lt;0.01,AC114="n/a"),"n/a",M114/AC114*100)</f>
        <v>23.569023569023567</v>
      </c>
      <c r="AA114" s="887">
        <f>IF(OR(AC114&lt;0.01,AC114="n/a"),"n/a",I114/AC114)</f>
        <v>16.548821548821547</v>
      </c>
      <c r="AB114" s="888">
        <v>12</v>
      </c>
      <c r="AC114" s="866">
        <v>2.97</v>
      </c>
      <c r="AD114" s="866">
        <v>1.38</v>
      </c>
      <c r="AE114" s="866">
        <v>4.32</v>
      </c>
      <c r="AF114" s="866">
        <v>4.24</v>
      </c>
      <c r="AG114" s="866">
        <v>28.9</v>
      </c>
      <c r="AH114" s="866">
        <v>3.1</v>
      </c>
      <c r="AI114" s="866">
        <v>15.909999999999998</v>
      </c>
      <c r="AJ114" s="866">
        <v>11.799999999999999</v>
      </c>
      <c r="AK114" s="866">
        <v>12</v>
      </c>
      <c r="AL114" s="879">
        <v>7190</v>
      </c>
      <c r="AM114" s="873">
        <v>7.3</v>
      </c>
      <c r="AN114" s="866">
        <v>0</v>
      </c>
      <c r="AO114" s="740">
        <f>IF(U114="n/a","n/a",IF(AA114&lt;0,"n/a",IF(AA114="n/a","n/a",J114+U114-AA114)))</f>
        <v>-6.6774328319001164</v>
      </c>
      <c r="AP114" s="741">
        <f>IF(U114="n/a","n/a",J114+U114)</f>
        <v>9.8713887169214303</v>
      </c>
      <c r="AQ114" s="889">
        <f>IF(OR(AC114&lt;0.01,AF114="n/a"),"n/a",(I114/SQRT(22.5*AC114*(I114/AF114))-1)*100)</f>
        <v>76.593699858684843</v>
      </c>
      <c r="AR114" s="651">
        <f>INDEX(Historical!$C$7:$C$1256,MATCH(B114,Historical!$B$7:$B$1278,0))*IF(AH114="n/a",1.03,IF(AH114&lt;0,1.01,IF(AH114&gt;10,1.1,(1+AH114/100))))</f>
        <v>0.68045999999999995</v>
      </c>
      <c r="AS114" s="887">
        <f>IF($AI114="n/a",1.03*AR114,IF($AI114&lt;0,1.01*AR114,IF($AI114&gt;10,1.1*AR114,(1+$AI114/100)*AR114)))</f>
        <v>0.748506</v>
      </c>
      <c r="AT114" s="887">
        <f>IF($AK114="n/a",1.03*AS114,IF($AK114&lt;0,1.01*AS114,IF($AK114&gt;10,1.1*AS114,(1+$AK114/100)*AS114)))</f>
        <v>0.82335660000000011</v>
      </c>
      <c r="AU114" s="887">
        <f>IF($AK114="n/a",1.03*AT114,IF($AK114&lt;0,1.01*AT114,IF($AK114&gt;10,1.1*AT114,(1+$AK114/100)*AT114)))</f>
        <v>0.90569226000000014</v>
      </c>
      <c r="AV114" s="887">
        <f>IF($AK114="n/a",1.03*AU114,IF($AK114&lt;0,1.01*AU114,IF($AK114&gt;10,1.1*AU114,(1+$AK114/100)*AU114)))</f>
        <v>0.9962614860000002</v>
      </c>
      <c r="AW114" s="651">
        <f>SUM(AR114:AV114)</f>
        <v>4.1542763460000005</v>
      </c>
      <c r="AX114" s="748">
        <f>AW114/I114*100</f>
        <v>8.452240785350968</v>
      </c>
      <c r="AY114" s="935">
        <v>1.23</v>
      </c>
      <c r="AZ114" s="873">
        <v>38.82</v>
      </c>
      <c r="BA114" s="873">
        <v>-29.39</v>
      </c>
      <c r="BB114" s="873">
        <v>-5.88</v>
      </c>
      <c r="BC114" s="873">
        <v>-9.26</v>
      </c>
      <c r="BE114" s="624">
        <v>1992</v>
      </c>
      <c r="BF114" s="899">
        <f>IF(BE114&gt;2008,0,IF(BE114&gt;2001,1,IF(BE114&gt;1990,2,IF(BE114&gt;1980,3,IF(BE114&gt;1973,4,IF(BE114&gt;1970,5,IF(BE114&gt;1960,6,IF(BE114&gt;1958,7,IF(BE114&gt;1953,8,9)))))))))</f>
        <v>2</v>
      </c>
      <c r="BG114" s="883">
        <v>23.9</v>
      </c>
    </row>
    <row r="115" spans="1:59" ht="11.25" customHeight="1" x14ac:dyDescent="0.2">
      <c r="A115" s="864" t="s">
        <v>334</v>
      </c>
      <c r="B115" s="876" t="s">
        <v>335</v>
      </c>
      <c r="C115" s="933" t="s">
        <v>123</v>
      </c>
      <c r="D115" s="933" t="s">
        <v>4177</v>
      </c>
      <c r="E115" s="733">
        <v>42</v>
      </c>
      <c r="F115" s="1182">
        <v>63</v>
      </c>
      <c r="G115" s="1182" t="s">
        <v>37</v>
      </c>
      <c r="H115" s="1182" t="s">
        <v>37</v>
      </c>
      <c r="I115" s="866">
        <v>687.98</v>
      </c>
      <c r="J115" s="651">
        <f>(M115/I115)*100</f>
        <v>0.7790924154771941</v>
      </c>
      <c r="K115" s="878">
        <v>1.34</v>
      </c>
      <c r="L115" s="888">
        <v>4</v>
      </c>
      <c r="M115" s="642">
        <f>K115*L115</f>
        <v>5.36</v>
      </c>
      <c r="N115" s="871" t="s">
        <v>226</v>
      </c>
      <c r="O115" s="734">
        <v>1.1299999999999999</v>
      </c>
      <c r="P115" s="862">
        <v>43889</v>
      </c>
      <c r="Q115" s="862">
        <v>43903</v>
      </c>
      <c r="R115" s="642">
        <f>(K115-O115)/O115*100</f>
        <v>18.584070796460196</v>
      </c>
      <c r="S115" s="701">
        <f>IF(INDEX(Historical!$D$7:$D$1254,MATCH(B115,Historical!$B$7:$B$1278,0))=0,"n/a",(INDEX(Historical!$C$7:$C$1256,MATCH(B115,Historical!$B$7:$B$1278,0))/INDEX(Historical!$D$7:$D$1254,MATCH(B115,Historical!$B$7:$B$1278,0))-1)*100)</f>
        <v>31.395348837209291</v>
      </c>
      <c r="T115" s="701">
        <f>IF(INDEX(Historical!$F$7:$F$1247,MATCH(B115,Historical!$B$7:$B$1278,0))=0,"n/a",((INDEX(Historical!$C$7:$C$1256,MATCH(B115,Historical!$B$7:$B$1278,0))/INDEX(Historical!$F$7:$F$1247,MATCH(B115,Historical!$B$7:$B$1278,0)))^(1/3)-1)*100)</f>
        <v>10.390843667722827</v>
      </c>
      <c r="U115" s="701">
        <f>IF(INDEX(Historical!$H$7:$H$1247,MATCH(B115,Historical!$B$7:$B$1278,0))=0,"n/a",((INDEX(Historical!$C$7:$C$1256,MATCH(B115,Historical!$B$7:$B$1278,0))/INDEX(Historical!$H$7:$H$1247,MATCH(B115,Historical!$B$7:$B$1278,0)))^(1/5)-1)*100)</f>
        <v>15.489672766139527</v>
      </c>
      <c r="V115" s="701">
        <f>IF(INDEX(Historical!$O$7:$O$1247,MATCH(B115,Historical!$B$7:$B$1278,0))=0,"n/a",((INDEX(Historical!$C$7:$C$1256,MATCH(B115,Historical!$B$7:$B$1278,0))/INDEX(Historical!$O$7:$O$1247,MATCH(B115,Historical!$B$7:$B$1278,0)))^(1/10)-1)*100)</f>
        <v>12.275502907503899</v>
      </c>
      <c r="W115" s="702">
        <f>IF(OR(U115&lt;=0,U115="n/a",V115&lt;=0,V115="n/a"),"n/a",U115/V115)</f>
        <v>1.2618361042194726</v>
      </c>
      <c r="X115" s="703">
        <f>IF(OR(AJ115&lt;=0,AJ115="n/a",U115&lt;=0,U115="n/a"),"n/a",U115/AJ115)</f>
        <v>1.1473831678621873</v>
      </c>
      <c r="Y115" s="876"/>
      <c r="Z115" s="651">
        <f>IF(OR(AC115&lt;0.01,AC115="n/a"),"n/a",M115/AC115*100)</f>
        <v>28.556206712839639</v>
      </c>
      <c r="AA115" s="887">
        <f>IF(OR(AC115&lt;0.01,AC115="n/a"),"n/a",I115/AC115)</f>
        <v>36.653169952051144</v>
      </c>
      <c r="AB115" s="888">
        <v>12</v>
      </c>
      <c r="AC115" s="866">
        <v>18.77</v>
      </c>
      <c r="AD115" s="866">
        <v>3.85</v>
      </c>
      <c r="AE115" s="866">
        <v>3.5</v>
      </c>
      <c r="AF115" s="866">
        <v>16.079999999999998</v>
      </c>
      <c r="AG115" s="868">
        <v>45.5</v>
      </c>
      <c r="AH115" s="866">
        <v>42.4</v>
      </c>
      <c r="AI115" s="866">
        <v>9.5</v>
      </c>
      <c r="AJ115" s="866">
        <v>13.5</v>
      </c>
      <c r="AK115" s="866">
        <v>9.51</v>
      </c>
      <c r="AL115" s="879">
        <v>62150</v>
      </c>
      <c r="AM115" s="873">
        <v>0.2</v>
      </c>
      <c r="AN115" s="866">
        <v>2.29</v>
      </c>
      <c r="AO115" s="740">
        <f>IF(U115="n/a","n/a",IF(AA115&lt;0,"n/a",IF(AA115="n/a","n/a",J115+U115-AA115)))</f>
        <v>-20.384404770434422</v>
      </c>
      <c r="AP115" s="741">
        <f>IF(U115="n/a","n/a",J115+U115)</f>
        <v>16.268765181616722</v>
      </c>
      <c r="AQ115" s="889">
        <f>IF(OR(AC115&lt;0.01,AF115="n/a"),"n/a",(I115/SQRT(22.5*AC115*(I115/AF115))-1)*100)</f>
        <v>411.80854616154295</v>
      </c>
      <c r="AR115" s="651">
        <f>INDEX(Historical!$C$7:$C$1256,MATCH(B115,Historical!$B$7:$B$1278,0))*IF(AH115="n/a",1.03,IF(AH115&lt;0,1.01,IF(AH115&gt;10,1.1,(1+AH115/100))))</f>
        <v>4.9719999999999995</v>
      </c>
      <c r="AS115" s="887">
        <f>IF($AI115="n/a",1.03*AR115,IF($AI115&lt;0,1.01*AR115,IF($AI115&gt;10,1.1*AR115,(1+$AI115/100)*AR115)))</f>
        <v>5.4443399999999995</v>
      </c>
      <c r="AT115" s="887">
        <f>IF($AK115="n/a",1.03*AS115,IF($AK115&lt;0,1.01*AS115,IF($AK115&gt;10,1.1*AS115,(1+$AK115/100)*AS115)))</f>
        <v>5.9620967339999993</v>
      </c>
      <c r="AU115" s="887">
        <f>IF($AK115="n/a",1.03*AT115,IF($AK115&lt;0,1.01*AT115,IF($AK115&gt;10,1.1*AT115,(1+$AK115/100)*AT115)))</f>
        <v>6.5290921334033989</v>
      </c>
      <c r="AV115" s="887">
        <f>IF($AK115="n/a",1.03*AU115,IF($AK115&lt;0,1.01*AU115,IF($AK115&gt;10,1.1*AU115,(1+$AK115/100)*AU115)))</f>
        <v>7.1500087952900619</v>
      </c>
      <c r="AW115" s="651">
        <f>SUM(AR115:AV115)</f>
        <v>30.057537662693459</v>
      </c>
      <c r="AX115" s="748">
        <f>AW115/I115*100</f>
        <v>4.3689551531575717</v>
      </c>
      <c r="AY115" s="935">
        <v>1.06</v>
      </c>
      <c r="AZ115" s="873">
        <v>111.41000000000001</v>
      </c>
      <c r="BA115" s="873">
        <v>-5.2299999999999995</v>
      </c>
      <c r="BB115" s="873">
        <v>-0.06</v>
      </c>
      <c r="BC115" s="873">
        <v>16.329999999999998</v>
      </c>
      <c r="BE115" s="624">
        <v>1979</v>
      </c>
      <c r="BF115" s="899">
        <f>IF(BE115&gt;2008,0,IF(BE115&gt;2001,1,IF(BE115&gt;1990,2,IF(BE115&gt;1980,3,IF(BE115&gt;1973,4,IF(BE115&gt;1970,5,IF(BE115&gt;1960,6,IF(BE115&gt;1958,7,IF(BE115&gt;1953,8,9)))))))))</f>
        <v>4</v>
      </c>
      <c r="BG115" s="883">
        <v>8.5</v>
      </c>
    </row>
    <row r="116" spans="1:59" s="774" customFormat="1" ht="11.25" customHeight="1" x14ac:dyDescent="0.2">
      <c r="A116" s="646" t="s">
        <v>336</v>
      </c>
      <c r="B116" s="782" t="s">
        <v>337</v>
      </c>
      <c r="C116" s="933" t="s">
        <v>131</v>
      </c>
      <c r="D116" s="933" t="s">
        <v>4343</v>
      </c>
      <c r="E116" s="756">
        <v>53</v>
      </c>
      <c r="F116" s="1182">
        <v>20</v>
      </c>
      <c r="G116" s="1181" t="s">
        <v>37</v>
      </c>
      <c r="H116" s="1181" t="s">
        <v>37</v>
      </c>
      <c r="I116" s="767">
        <v>60.69</v>
      </c>
      <c r="J116" s="758">
        <f>(M116/I116)*100</f>
        <v>2.1090789256879225</v>
      </c>
      <c r="K116" s="759">
        <v>0.32</v>
      </c>
      <c r="L116" s="760">
        <v>4</v>
      </c>
      <c r="M116" s="761">
        <f>K116*L116</f>
        <v>1.28</v>
      </c>
      <c r="N116" s="762" t="s">
        <v>119</v>
      </c>
      <c r="O116" s="763">
        <v>0.3</v>
      </c>
      <c r="P116" s="764">
        <v>43868</v>
      </c>
      <c r="Q116" s="764">
        <v>43892</v>
      </c>
      <c r="R116" s="761">
        <f>(K116-O116)/O116*100</f>
        <v>6.6666666666666732</v>
      </c>
      <c r="S116" s="701">
        <f>IF(INDEX(Historical!$D$7:$D$1254,MATCH(B116,Historical!$B$7:$B$1278,0))=0,"n/a",(INDEX(Historical!$C$7:$C$1256,MATCH(B116,Historical!$B$7:$B$1278,0))/INDEX(Historical!$D$7:$D$1254,MATCH(B116,Historical!$B$7:$B$1278,0))-1)*100)</f>
        <v>7.1428571428571397</v>
      </c>
      <c r="T116" s="701">
        <f>IF(INDEX(Historical!$F$7:$F$1247,MATCH(B116,Historical!$B$7:$B$1278,0))=0,"n/a",((INDEX(Historical!$C$7:$C$1256,MATCH(B116,Historical!$B$7:$B$1278,0))/INDEX(Historical!$F$7:$F$1247,MATCH(B116,Historical!$B$7:$B$1278,0)))^(1/3)-1)*100)</f>
        <v>13.998396445113137</v>
      </c>
      <c r="U116" s="701">
        <f>IF(INDEX(Historical!$H$7:$H$1247,MATCH(B116,Historical!$B$7:$B$1278,0))=0,"n/a",((INDEX(Historical!$C$7:$C$1256,MATCH(B116,Historical!$B$7:$B$1278,0))/INDEX(Historical!$H$7:$H$1247,MATCH(B116,Historical!$B$7:$B$1278,0)))^(1/5)-1)*100)</f>
        <v>9.8560543306117623</v>
      </c>
      <c r="V116" s="701">
        <f>IF(INDEX(Historical!$O$7:$O$1247,MATCH(B116,Historical!$B$7:$B$1278,0))=0,"n/a",((INDEX(Historical!$C$7:$C$1256,MATCH(B116,Historical!$B$7:$B$1278,0))/INDEX(Historical!$O$7:$O$1247,MATCH(B116,Historical!$B$7:$B$1278,0)))^(1/10)-1)*100)</f>
        <v>6.1606896218145968</v>
      </c>
      <c r="W116" s="702">
        <f>IF(OR(U116&lt;=0,U116="n/a",V116&lt;=0,V116="n/a"),"n/a",U116/V116)</f>
        <v>1.5998297164187791</v>
      </c>
      <c r="X116" s="703" t="str">
        <f>IF(OR(AJ116&lt;=0,AJ116="n/a",U116&lt;=0,U116="n/a"),"n/a",U116/AJ116)</f>
        <v>n/a</v>
      </c>
      <c r="Y116" s="1229"/>
      <c r="Z116" s="758">
        <f>IF(OR(AC116&lt;0.01,AC116="n/a"),"n/a",M116/AC116*100)</f>
        <v>140.65934065934064</v>
      </c>
      <c r="AA116" s="766">
        <f>IF(OR(AC116&lt;0.01,AC116="n/a"),"n/a",I116/AC116)</f>
        <v>66.692307692307693</v>
      </c>
      <c r="AB116" s="760">
        <v>12</v>
      </c>
      <c r="AC116" s="767">
        <v>0.91</v>
      </c>
      <c r="AD116" s="767">
        <v>4.88</v>
      </c>
      <c r="AE116" s="767">
        <v>3.37</v>
      </c>
      <c r="AF116" s="767">
        <v>1.93</v>
      </c>
      <c r="AG116" s="767">
        <v>2.9000000000000004</v>
      </c>
      <c r="AH116" s="767">
        <v>-54.800000000000004</v>
      </c>
      <c r="AI116" s="767">
        <v>17.22</v>
      </c>
      <c r="AJ116" s="767">
        <v>-20.200000000000003</v>
      </c>
      <c r="AK116" s="767">
        <v>13.700000000000001</v>
      </c>
      <c r="AL116" s="768">
        <v>1690</v>
      </c>
      <c r="AM116" s="769">
        <v>0.89999999999999991</v>
      </c>
      <c r="AN116" s="767">
        <v>1.66</v>
      </c>
      <c r="AO116" s="770">
        <f>IF(U116="n/a","n/a",IF(AA116&lt;0,"n/a",IF(AA116="n/a","n/a",J116+U116-AA116)))</f>
        <v>-54.727174436008006</v>
      </c>
      <c r="AP116" s="771">
        <f>IF(U116="n/a","n/a",J116+U116)</f>
        <v>11.965133256299685</v>
      </c>
      <c r="AQ116" s="772">
        <f>IF(OR(AC116&lt;0.01,AF116="n/a"),"n/a",(I116/SQRT(22.5*AC116*(I116/AF116))-1)*100)</f>
        <v>139.18022386305159</v>
      </c>
      <c r="AR116" s="651">
        <f>INDEX(Historical!$C$7:$C$1256,MATCH(B116,Historical!$B$7:$B$1278,0))*IF(AH116="n/a",1.03,IF(AH116&lt;0,1.01,IF(AH116&gt;10,1.1,(1+AH116/100))))</f>
        <v>1.212</v>
      </c>
      <c r="AS116" s="766">
        <f>IF($AI116="n/a",1.03*AR116,IF($AI116&lt;0,1.01*AR116,IF($AI116&gt;10,1.1*AR116,(1+$AI116/100)*AR116)))</f>
        <v>1.3332000000000002</v>
      </c>
      <c r="AT116" s="766">
        <f>IF($AK116="n/a",1.03*AS116,IF($AK116&lt;0,1.01*AS116,IF($AK116&gt;10,1.1*AS116,(1+$AK116/100)*AS116)))</f>
        <v>1.4665200000000003</v>
      </c>
      <c r="AU116" s="766">
        <f>IF($AK116="n/a",1.03*AT116,IF($AK116&lt;0,1.01*AT116,IF($AK116&gt;10,1.1*AT116,(1+$AK116/100)*AT116)))</f>
        <v>1.6131720000000005</v>
      </c>
      <c r="AV116" s="766">
        <f>IF($AK116="n/a",1.03*AU116,IF($AK116&lt;0,1.01*AU116,IF($AK116&gt;10,1.1*AU116,(1+$AK116/100)*AU116)))</f>
        <v>1.7744892000000008</v>
      </c>
      <c r="AW116" s="758">
        <f>SUM(AR116:AV116)</f>
        <v>7.3993812000000014</v>
      </c>
      <c r="AX116" s="773">
        <f>AW116/I116*100</f>
        <v>12.192092931290166</v>
      </c>
      <c r="AY116" s="936">
        <v>0.27</v>
      </c>
      <c r="AZ116" s="769">
        <v>33.090000000000003</v>
      </c>
      <c r="BA116" s="769">
        <v>-19.07</v>
      </c>
      <c r="BB116" s="769">
        <v>-1.66</v>
      </c>
      <c r="BC116" s="769">
        <v>-3.7199999999999998</v>
      </c>
      <c r="BD116" s="909"/>
      <c r="BE116" s="624">
        <v>1968</v>
      </c>
      <c r="BF116" s="899">
        <f>IF(BE116&gt;2008,0,IF(BE116&gt;2001,1,IF(BE116&gt;1990,2,IF(BE116&gt;1980,3,IF(BE116&gt;1973,4,IF(BE116&gt;1970,5,IF(BE116&gt;1960,6,IF(BE116&gt;1958,7,IF(BE116&gt;1953,8,9)))))))))</f>
        <v>6</v>
      </c>
      <c r="BG116" s="825">
        <v>0.89999999999999991</v>
      </c>
    </row>
    <row r="117" spans="1:59" ht="11.25" customHeight="1" x14ac:dyDescent="0.2">
      <c r="A117" s="864" t="s">
        <v>338</v>
      </c>
      <c r="B117" s="876" t="s">
        <v>339</v>
      </c>
      <c r="C117" s="933" t="s">
        <v>123</v>
      </c>
      <c r="D117" s="933" t="s">
        <v>4344</v>
      </c>
      <c r="E117" s="733">
        <v>37</v>
      </c>
      <c r="F117" s="1182">
        <v>71</v>
      </c>
      <c r="G117" s="1182" t="s">
        <v>37</v>
      </c>
      <c r="H117" s="1182" t="s">
        <v>37</v>
      </c>
      <c r="I117" s="866">
        <v>48.89</v>
      </c>
      <c r="J117" s="651">
        <f>(M117/I117)*100</f>
        <v>3.5181018613213335</v>
      </c>
      <c r="K117" s="878">
        <v>0.43</v>
      </c>
      <c r="L117" s="888">
        <v>4</v>
      </c>
      <c r="M117" s="642">
        <f>K117*L117</f>
        <v>1.72</v>
      </c>
      <c r="N117" s="871" t="s">
        <v>248</v>
      </c>
      <c r="O117" s="734">
        <v>0.41</v>
      </c>
      <c r="P117" s="867">
        <v>43594</v>
      </c>
      <c r="Q117" s="867">
        <v>43626</v>
      </c>
      <c r="R117" s="642">
        <f>(K117-O117)/O117*100</f>
        <v>4.8780487804878092</v>
      </c>
      <c r="S117" s="701">
        <f>IF(INDEX(Historical!$D$7:$D$1254,MATCH(B117,Historical!$B$7:$B$1278,0))=0,"n/a",(INDEX(Historical!$C$7:$C$1256,MATCH(B117,Historical!$B$7:$B$1278,0))/INDEX(Historical!$D$7:$D$1254,MATCH(B117,Historical!$B$7:$B$1278,0))-1)*100)</f>
        <v>4.9382716049382713</v>
      </c>
      <c r="T117" s="701">
        <f>IF(INDEX(Historical!$F$7:$F$1247,MATCH(B117,Historical!$B$7:$B$1278,0))=0,"n/a",((INDEX(Historical!$C$7:$C$1256,MATCH(B117,Historical!$B$7:$B$1278,0))/INDEX(Historical!$F$7:$F$1247,MATCH(B117,Historical!$B$7:$B$1278,0)))^(1/3)-1)*100)</f>
        <v>5.2039441059310576</v>
      </c>
      <c r="U117" s="701">
        <f>IF(INDEX(Historical!$H$7:$H$1247,MATCH(B117,Historical!$B$7:$B$1278,0))=0,"n/a",((INDEX(Historical!$C$7:$C$1256,MATCH(B117,Historical!$B$7:$B$1278,0))/INDEX(Historical!$H$7:$H$1247,MATCH(B117,Historical!$B$7:$B$1278,0)))^(1/5)-1)*100)</f>
        <v>6.0056565223223002</v>
      </c>
      <c r="V117" s="701">
        <f>IF(INDEX(Historical!$O$7:$O$1247,MATCH(B117,Historical!$B$7:$B$1278,0))=0,"n/a",((INDEX(Historical!$C$7:$C$1256,MATCH(B117,Historical!$B$7:$B$1278,0))/INDEX(Historical!$O$7:$O$1247,MATCH(B117,Historical!$B$7:$B$1278,0)))^(1/10)-1)*100)</f>
        <v>4.6411530629548281</v>
      </c>
      <c r="W117" s="702">
        <f>IF(OR(U117&lt;=0,U117="n/a",V117&lt;=0,V117="n/a"),"n/a",U117/V117)</f>
        <v>1.2940009607221938</v>
      </c>
      <c r="X117" s="703">
        <f>IF(OR(AJ117&lt;=0,AJ117="n/a",U117&lt;=0,U117="n/a"),"n/a",U117/AJ117)</f>
        <v>1.0536239512846139</v>
      </c>
      <c r="Y117" s="876"/>
      <c r="Z117" s="651">
        <f>IF(OR(AC117&lt;0.01,AC117="n/a"),"n/a",M117/AC117*100)</f>
        <v>65.900383141762447</v>
      </c>
      <c r="AA117" s="887">
        <f>IF(OR(AC117&lt;0.01,AC117="n/a"),"n/a",I117/AC117)</f>
        <v>18.731800766283527</v>
      </c>
      <c r="AB117" s="888">
        <v>12</v>
      </c>
      <c r="AC117" s="866">
        <v>2.61</v>
      </c>
      <c r="AD117" s="866">
        <v>7.8</v>
      </c>
      <c r="AE117" s="866">
        <v>0.95</v>
      </c>
      <c r="AF117" s="866">
        <v>2.75</v>
      </c>
      <c r="AG117" s="866">
        <v>16.600000000000001</v>
      </c>
      <c r="AH117" s="866">
        <v>-8.2000000000000011</v>
      </c>
      <c r="AI117" s="866">
        <v>4.2</v>
      </c>
      <c r="AJ117" s="866">
        <v>5.7</v>
      </c>
      <c r="AK117" s="866">
        <v>2.4</v>
      </c>
      <c r="AL117" s="879">
        <v>4930</v>
      </c>
      <c r="AM117" s="873">
        <v>0.1</v>
      </c>
      <c r="AN117" s="866">
        <v>1.26</v>
      </c>
      <c r="AO117" s="740">
        <f>IF(U117="n/a","n/a",IF(AA117&lt;0,"n/a",IF(AA117="n/a","n/a",J117+U117-AA117)))</f>
        <v>-9.2080423826398938</v>
      </c>
      <c r="AP117" s="741">
        <f>IF(U117="n/a","n/a",J117+U117)</f>
        <v>9.5237583836436333</v>
      </c>
      <c r="AQ117" s="889">
        <f>IF(OR(AC117&lt;0.01,AF117="n/a"),"n/a",(I117/SQRT(22.5*AC117*(I117/AF117))-1)*100)</f>
        <v>51.309031980219146</v>
      </c>
      <c r="AR117" s="651">
        <f>INDEX(Historical!$C$7:$C$1256,MATCH(B117,Historical!$B$7:$B$1278,0))*IF(AH117="n/a",1.03,IF(AH117&lt;0,1.01,IF(AH117&gt;10,1.1,(1+AH117/100))))</f>
        <v>1.7169999999999999</v>
      </c>
      <c r="AS117" s="887">
        <f>IF($AI117="n/a",1.03*AR117,IF($AI117&lt;0,1.01*AR117,IF($AI117&gt;10,1.1*AR117,(1+$AI117/100)*AR117)))</f>
        <v>1.7891139999999999</v>
      </c>
      <c r="AT117" s="887">
        <f>IF($AK117="n/a",1.03*AS117,IF($AK117&lt;0,1.01*AS117,IF($AK117&gt;10,1.1*AS117,(1+$AK117/100)*AS117)))</f>
        <v>1.8320527359999998</v>
      </c>
      <c r="AU117" s="887">
        <f>IF($AK117="n/a",1.03*AT117,IF($AK117&lt;0,1.01*AT117,IF($AK117&gt;10,1.1*AT117,(1+$AK117/100)*AT117)))</f>
        <v>1.8760220016639999</v>
      </c>
      <c r="AV117" s="887">
        <f>IF($AK117="n/a",1.03*AU117,IF($AK117&lt;0,1.01*AU117,IF($AK117&gt;10,1.1*AU117,(1+$AK117/100)*AU117)))</f>
        <v>1.9210465297039359</v>
      </c>
      <c r="AW117" s="651">
        <f>SUM(AR117:AV117)</f>
        <v>9.1352352673679356</v>
      </c>
      <c r="AX117" s="748">
        <f>AW117/I117*100</f>
        <v>18.685283835892687</v>
      </c>
      <c r="AY117" s="935">
        <v>0.74</v>
      </c>
      <c r="AZ117" s="873">
        <v>31.069999999999997</v>
      </c>
      <c r="BA117" s="873">
        <v>-22.11</v>
      </c>
      <c r="BB117" s="873">
        <v>-7.3999999999999995</v>
      </c>
      <c r="BC117" s="873">
        <v>-5.37</v>
      </c>
      <c r="BE117" s="624">
        <v>1983</v>
      </c>
      <c r="BF117" s="899">
        <f>IF(BE117&gt;2008,0,IF(BE117&gt;2001,1,IF(BE117&gt;1990,2,IF(BE117&gt;1980,3,IF(BE117&gt;1973,4,IF(BE117&gt;1970,5,IF(BE117&gt;1960,6,IF(BE117&gt;1958,7,IF(BE117&gt;1953,8,9)))))))))</f>
        <v>3</v>
      </c>
      <c r="BG117" s="883">
        <v>5.7</v>
      </c>
    </row>
    <row r="118" spans="1:59" ht="11.25" customHeight="1" x14ac:dyDescent="0.2">
      <c r="A118" s="872" t="s">
        <v>328</v>
      </c>
      <c r="B118" s="877" t="s">
        <v>329</v>
      </c>
      <c r="C118" s="933" t="s">
        <v>108</v>
      </c>
      <c r="D118" s="933" t="s">
        <v>4337</v>
      </c>
      <c r="E118" s="733">
        <v>47</v>
      </c>
      <c r="F118" s="1182">
        <v>46</v>
      </c>
      <c r="G118" s="1182" t="s">
        <v>37</v>
      </c>
      <c r="H118" s="1182" t="s">
        <v>37</v>
      </c>
      <c r="I118" s="866">
        <v>322.73</v>
      </c>
      <c r="J118" s="651">
        <f>(M118/I118)*100</f>
        <v>0.83041551761534416</v>
      </c>
      <c r="K118" s="878">
        <v>0.67</v>
      </c>
      <c r="L118" s="888">
        <v>4</v>
      </c>
      <c r="M118" s="642">
        <f>K118*L118</f>
        <v>2.68</v>
      </c>
      <c r="N118" s="871" t="s">
        <v>111</v>
      </c>
      <c r="O118" s="734">
        <v>0.56999999999999995</v>
      </c>
      <c r="P118" s="862">
        <v>43886</v>
      </c>
      <c r="Q118" s="862">
        <v>43900</v>
      </c>
      <c r="R118" s="642">
        <f>(K118-O118)/O118*100</f>
        <v>17.543859649122826</v>
      </c>
      <c r="S118" s="701">
        <f>IF(INDEX(Historical!$D$7:$D$1254,MATCH(B118,Historical!$B$7:$B$1278,0))=0,"n/a",(INDEX(Historical!$C$7:$C$1256,MATCH(B118,Historical!$B$7:$B$1278,0))/INDEX(Historical!$D$7:$D$1254,MATCH(B118,Historical!$B$7:$B$1278,0))-1)*100)</f>
        <v>13.999999999999989</v>
      </c>
      <c r="T118" s="701">
        <f>IF(INDEX(Historical!$F$7:$F$1247,MATCH(B118,Historical!$B$7:$B$1278,0))=0,"n/a",((INDEX(Historical!$C$7:$C$1256,MATCH(B118,Historical!$B$7:$B$1278,0))/INDEX(Historical!$F$7:$F$1247,MATCH(B118,Historical!$B$7:$B$1278,0)))^(1/3)-1)*100)</f>
        <v>16.553177619681136</v>
      </c>
      <c r="U118" s="701">
        <f>IF(INDEX(Historical!$H$7:$H$1247,MATCH(B118,Historical!$B$7:$B$1278,0))=0,"n/a",((INDEX(Historical!$C$7:$C$1256,MATCH(B118,Historical!$B$7:$B$1278,0))/INDEX(Historical!$H$7:$H$1247,MATCH(B118,Historical!$B$7:$B$1278,0)))^(1/5)-1)*100)</f>
        <v>13.697448881013807</v>
      </c>
      <c r="V118" s="701">
        <f>IF(INDEX(Historical!$O$7:$O$1247,MATCH(B118,Historical!$B$7:$B$1278,0))=0,"n/a",((INDEX(Historical!$C$7:$C$1256,MATCH(B118,Historical!$B$7:$B$1278,0))/INDEX(Historical!$O$7:$O$1247,MATCH(B118,Historical!$B$7:$B$1278,0)))^(1/10)-1)*100)</f>
        <v>9.7410809684315147</v>
      </c>
      <c r="W118" s="702">
        <f>IF(OR(U118&lt;=0,U118="n/a",V118&lt;=0,V118="n/a"),"n/a",U118/V118)</f>
        <v>1.4061528618234387</v>
      </c>
      <c r="X118" s="703">
        <f>IF(OR(AJ118&lt;=0,AJ118="n/a",U118&lt;=0,U118="n/a"),"n/a",U118/AJ118)</f>
        <v>0.2345453575516063</v>
      </c>
      <c r="Y118" s="670"/>
      <c r="Z118" s="651">
        <f>IF(OR(AC118&lt;0.01,AC118="n/a"),"n/a",M118/AC118*100)</f>
        <v>25.259189443920832</v>
      </c>
      <c r="AA118" s="887">
        <f>IF(OR(AC118&lt;0.01,AC118="n/a"),"n/a",I118/AC118)</f>
        <v>30.417530631479739</v>
      </c>
      <c r="AB118" s="888">
        <v>12</v>
      </c>
      <c r="AC118" s="866">
        <v>10.61</v>
      </c>
      <c r="AD118" s="866">
        <v>3.08</v>
      </c>
      <c r="AE118" s="866">
        <v>10.87</v>
      </c>
      <c r="AF118" s="869">
        <v>370.95</v>
      </c>
      <c r="AG118" s="868" t="s">
        <v>136</v>
      </c>
      <c r="AH118" s="866">
        <v>11.200000000000001</v>
      </c>
      <c r="AI118" s="866">
        <v>4.8</v>
      </c>
      <c r="AJ118" s="866">
        <v>58.4</v>
      </c>
      <c r="AK118" s="866">
        <v>9.89</v>
      </c>
      <c r="AL118" s="879">
        <v>77740</v>
      </c>
      <c r="AM118" s="873">
        <v>0.1</v>
      </c>
      <c r="AN118" s="869">
        <v>0</v>
      </c>
      <c r="AO118" s="740">
        <f>IF(U118="n/a","n/a",IF(AA118&lt;0,"n/a",IF(AA118="n/a","n/a",J118+U118-AA118)))</f>
        <v>-15.889666232850587</v>
      </c>
      <c r="AP118" s="741">
        <f>IF(U118="n/a","n/a",J118+U118)</f>
        <v>14.527864398629152</v>
      </c>
      <c r="AQ118" s="889">
        <f>IF(OR(AC118&lt;0.01,AF118="n/a"),"n/a",(I118/SQRT(22.5*AC118*(I118/AF118))-1)*100)</f>
        <v>2139.383147976981</v>
      </c>
      <c r="AR118" s="651">
        <f>INDEX(Historical!$C$7:$C$1256,MATCH(B118,Historical!$B$7:$B$1278,0))*IF(AH118="n/a",1.03,IF(AH118&lt;0,1.01,IF(AH118&gt;10,1.1,(1+AH118/100))))</f>
        <v>2.508</v>
      </c>
      <c r="AS118" s="887">
        <f>IF($AI118="n/a",1.03*AR118,IF($AI118&lt;0,1.01*AR118,IF($AI118&gt;10,1.1*AR118,(1+$AI118/100)*AR118)))</f>
        <v>2.6283840000000001</v>
      </c>
      <c r="AT118" s="887">
        <f>IF($AK118="n/a",1.03*AS118,IF($AK118&lt;0,1.01*AS118,IF($AK118&gt;10,1.1*AS118,(1+$AK118/100)*AS118)))</f>
        <v>2.8883311776</v>
      </c>
      <c r="AU118" s="887">
        <f>IF($AK118="n/a",1.03*AT118,IF($AK118&lt;0,1.01*AT118,IF($AK118&gt;10,1.1*AT118,(1+$AK118/100)*AT118)))</f>
        <v>3.1739871310646399</v>
      </c>
      <c r="AV118" s="887">
        <f>IF($AK118="n/a",1.03*AU118,IF($AK118&lt;0,1.01*AU118,IF($AK118&gt;10,1.1*AU118,(1+$AK118/100)*AU118)))</f>
        <v>3.4878944583269327</v>
      </c>
      <c r="AW118" s="651">
        <f>SUM(AR118:AV118)</f>
        <v>14.686596766991572</v>
      </c>
      <c r="AX118" s="748">
        <f>AW118/I118*100</f>
        <v>4.5507380060705769</v>
      </c>
      <c r="AY118" s="935">
        <v>0.99</v>
      </c>
      <c r="AZ118" s="873">
        <v>73.460000000000008</v>
      </c>
      <c r="BA118" s="873">
        <v>-15.040000000000001</v>
      </c>
      <c r="BB118" s="873">
        <v>-8.36</v>
      </c>
      <c r="BC118" s="873">
        <v>2.52</v>
      </c>
      <c r="BE118" s="624">
        <v>1974</v>
      </c>
      <c r="BF118" s="899">
        <f>IF(BE118&gt;2008,0,IF(BE118&gt;2001,1,IF(BE118&gt;1990,2,IF(BE118&gt;1980,3,IF(BE118&gt;1973,4,IF(BE118&gt;1970,5,IF(BE118&gt;1960,6,IF(BE118&gt;1958,7,IF(BE118&gt;1953,8,9)))))))))</f>
        <v>4</v>
      </c>
      <c r="BG118" s="883">
        <v>24</v>
      </c>
    </row>
    <row r="119" spans="1:59" ht="11.25" customHeight="1" x14ac:dyDescent="0.2">
      <c r="A119" s="872" t="s">
        <v>104</v>
      </c>
      <c r="B119" s="876" t="s">
        <v>105</v>
      </c>
      <c r="C119" s="933" t="s">
        <v>108</v>
      </c>
      <c r="D119" s="933" t="s">
        <v>4341</v>
      </c>
      <c r="E119" s="733">
        <v>32</v>
      </c>
      <c r="F119" s="1182">
        <v>88</v>
      </c>
      <c r="G119" s="1182" t="s">
        <v>106</v>
      </c>
      <c r="H119" s="1182" t="s">
        <v>106</v>
      </c>
      <c r="I119" s="866">
        <v>33.49</v>
      </c>
      <c r="J119" s="651">
        <f>(M119/I119)*100</f>
        <v>3.3442818751866228</v>
      </c>
      <c r="K119" s="885">
        <v>0.28000000000000003</v>
      </c>
      <c r="L119" s="888">
        <v>4</v>
      </c>
      <c r="M119" s="642">
        <f>K119*L119</f>
        <v>1.1200000000000001</v>
      </c>
      <c r="N119" s="871" t="s">
        <v>107</v>
      </c>
      <c r="O119" s="735">
        <v>0.27</v>
      </c>
      <c r="P119" s="619">
        <v>43773</v>
      </c>
      <c r="Q119" s="619">
        <v>43784</v>
      </c>
      <c r="R119" s="642">
        <f>(K119-O119)/O119*100</f>
        <v>3.7037037037037068</v>
      </c>
      <c r="S119" s="701">
        <f>IF(INDEX(Historical!$D$7:$D$1254,MATCH(B119,Historical!$B$7:$B$1278,0))=0,"n/a",(INDEX(Historical!$C$7:$C$1256,MATCH(B119,Historical!$B$7:$B$1278,0))/INDEX(Historical!$D$7:$D$1254,MATCH(B119,Historical!$B$7:$B$1278,0))-1)*100)</f>
        <v>14.583333333333348</v>
      </c>
      <c r="T119" s="701">
        <f>IF(INDEX(Historical!$F$7:$F$1247,MATCH(B119,Historical!$B$7:$B$1278,0))=0,"n/a",((INDEX(Historical!$C$7:$C$1256,MATCH(B119,Historical!$B$7:$B$1278,0))/INDEX(Historical!$F$7:$F$1247,MATCH(B119,Historical!$B$7:$B$1278,0)))^(1/3)-1)*100)</f>
        <v>15.173720500186395</v>
      </c>
      <c r="U119" s="701">
        <f>IF(INDEX(Historical!$H$7:$H$1247,MATCH(B119,Historical!$B$7:$B$1278,0))=0,"n/a",((INDEX(Historical!$C$7:$C$1256,MATCH(B119,Historical!$B$7:$B$1278,0))/INDEX(Historical!$H$7:$H$1247,MATCH(B119,Historical!$B$7:$B$1278,0)))^(1/5)-1)*100)</f>
        <v>11.251379358678083</v>
      </c>
      <c r="V119" s="701">
        <f>IF(INDEX(Historical!$O$7:$O$1247,MATCH(B119,Historical!$B$7:$B$1278,0))=0,"n/a",((INDEX(Historical!$C$7:$C$1256,MATCH(B119,Historical!$B$7:$B$1278,0))/INDEX(Historical!$O$7:$O$1247,MATCH(B119,Historical!$B$7:$B$1278,0)))^(1/10)-1)*100)</f>
        <v>7.446762909991067</v>
      </c>
      <c r="W119" s="702">
        <f>IF(OR(U119&lt;=0,U119="n/a",V119&lt;=0,V119="n/a"),"n/a",U119/V119)</f>
        <v>1.5109087659528535</v>
      </c>
      <c r="X119" s="703">
        <f>IF(OR(AJ119&lt;=0,AJ119="n/a",U119&lt;=0,U119="n/a"),"n/a",U119/AJ119)</f>
        <v>1.0715599389217221</v>
      </c>
      <c r="Y119" s="877"/>
      <c r="Z119" s="651">
        <f>IF(OR(AC119&lt;0.01,AC119="n/a"),"n/a",M119/AC119*100)</f>
        <v>35.331230283911673</v>
      </c>
      <c r="AA119" s="887">
        <f>IF(OR(AC119&lt;0.01,AC119="n/a"),"n/a",I119/AC119)</f>
        <v>10.564668769716089</v>
      </c>
      <c r="AB119" s="888">
        <v>12</v>
      </c>
      <c r="AC119" s="866">
        <v>3.17</v>
      </c>
      <c r="AD119" s="866">
        <v>1.06</v>
      </c>
      <c r="AE119" s="866">
        <v>3.08</v>
      </c>
      <c r="AF119" s="866">
        <v>0.97</v>
      </c>
      <c r="AG119" s="866">
        <v>8.9</v>
      </c>
      <c r="AH119" s="866">
        <v>14.399999999999999</v>
      </c>
      <c r="AI119" s="866">
        <v>-12.620000000000001</v>
      </c>
      <c r="AJ119" s="866">
        <v>10.5</v>
      </c>
      <c r="AK119" s="866">
        <v>10</v>
      </c>
      <c r="AL119" s="879">
        <v>841.94</v>
      </c>
      <c r="AM119" s="873">
        <v>0.8</v>
      </c>
      <c r="AN119" s="866">
        <v>0.16</v>
      </c>
      <c r="AO119" s="740">
        <f>IF(U119="n/a","n/a",IF(AA119&lt;0,"n/a",IF(AA119="n/a","n/a",J119+U119-AA119)))</f>
        <v>4.0309924641486159</v>
      </c>
      <c r="AP119" s="741">
        <f>IF(U119="n/a","n/a",J119+U119)</f>
        <v>14.595661233864705</v>
      </c>
      <c r="AQ119" s="889">
        <f>IF(OR(AC119&lt;0.01,AF119="n/a"),"n/a",(I119/SQRT(22.5*AC119*(I119/AF119))-1)*100)</f>
        <v>-32.512622722221906</v>
      </c>
      <c r="AR119" s="651">
        <f>INDEX(Historical!$C$7:$C$1256,MATCH(B119,Historical!$B$7:$B$1278,0))*IF(AH119="n/a",1.03,IF(AH119&lt;0,1.01,IF(AH119&gt;10,1.1,(1+AH119/100))))</f>
        <v>1.2100000000000002</v>
      </c>
      <c r="AS119" s="887">
        <f>IF($AI119="n/a",1.03*AR119,IF($AI119&lt;0,1.01*AR119,IF($AI119&gt;10,1.1*AR119,(1+$AI119/100)*AR119)))</f>
        <v>1.2221000000000002</v>
      </c>
      <c r="AT119" s="887">
        <f>IF($AK119="n/a",1.03*AS119,IF($AK119&lt;0,1.01*AS119,IF($AK119&gt;10,1.1*AS119,(1+$AK119/100)*AS119)))</f>
        <v>1.3443100000000003</v>
      </c>
      <c r="AU119" s="887">
        <f>IF($AK119="n/a",1.03*AT119,IF($AK119&lt;0,1.01*AT119,IF($AK119&gt;10,1.1*AT119,(1+$AK119/100)*AT119)))</f>
        <v>1.4787410000000005</v>
      </c>
      <c r="AV119" s="887">
        <f>IF($AK119="n/a",1.03*AU119,IF($AK119&lt;0,1.01*AU119,IF($AK119&gt;10,1.1*AU119,(1+$AK119/100)*AU119)))</f>
        <v>1.6266151000000006</v>
      </c>
      <c r="AW119" s="651">
        <f>SUM(AR119:AV119)</f>
        <v>6.881766100000001</v>
      </c>
      <c r="AX119" s="748">
        <f>AW119/I119*100</f>
        <v>20.548719319199762</v>
      </c>
      <c r="AY119" s="935">
        <v>1.2</v>
      </c>
      <c r="AZ119" s="873">
        <v>28.46</v>
      </c>
      <c r="BA119" s="873">
        <v>-37.31</v>
      </c>
      <c r="BB119" s="873">
        <v>1.5599999999999998</v>
      </c>
      <c r="BC119" s="873">
        <v>-5.83</v>
      </c>
      <c r="BE119" s="624">
        <v>1988</v>
      </c>
      <c r="BF119" s="899">
        <f>IF(BE119&gt;2008,0,IF(BE119&gt;2001,1,IF(BE119&gt;1990,2,IF(BE119&gt;1980,3,IF(BE119&gt;1973,4,IF(BE119&gt;1970,5,IF(BE119&gt;1960,6,IF(BE119&gt;1958,7,IF(BE119&gt;1953,8,9)))))))))</f>
        <v>3</v>
      </c>
      <c r="BG119" s="883">
        <v>1.0999999999999999</v>
      </c>
    </row>
    <row r="120" spans="1:59" ht="11.25" customHeight="1" x14ac:dyDescent="0.2">
      <c r="A120" s="872" t="s">
        <v>340</v>
      </c>
      <c r="B120" s="876" t="s">
        <v>341</v>
      </c>
      <c r="C120" s="933" t="s">
        <v>112</v>
      </c>
      <c r="D120" s="933" t="s">
        <v>211</v>
      </c>
      <c r="E120" s="733">
        <v>53</v>
      </c>
      <c r="F120" s="1182">
        <v>22</v>
      </c>
      <c r="G120" s="1182" t="s">
        <v>115</v>
      </c>
      <c r="H120" s="1182" t="s">
        <v>115</v>
      </c>
      <c r="I120" s="866">
        <v>166.2</v>
      </c>
      <c r="J120" s="651">
        <f>(M120/I120)*100</f>
        <v>1.684717208182912</v>
      </c>
      <c r="K120" s="878">
        <v>0.7</v>
      </c>
      <c r="L120" s="888">
        <v>4</v>
      </c>
      <c r="M120" s="642">
        <f>K120*L120</f>
        <v>2.8</v>
      </c>
      <c r="N120" s="871" t="s">
        <v>342</v>
      </c>
      <c r="O120" s="734">
        <v>0.69</v>
      </c>
      <c r="P120" s="862">
        <v>44074</v>
      </c>
      <c r="Q120" s="862">
        <v>44089</v>
      </c>
      <c r="R120" s="642">
        <f>(K120-O120)/O120*100</f>
        <v>1.4492753623188419</v>
      </c>
      <c r="S120" s="701">
        <f>IF(INDEX(Historical!$D$7:$D$1254,MATCH(B120,Historical!$B$7:$B$1278,0))=0,"n/a",(INDEX(Historical!$C$7:$C$1256,MATCH(B120,Historical!$B$7:$B$1278,0))/INDEX(Historical!$D$7:$D$1254,MATCH(B120,Historical!$B$7:$B$1278,0))-1)*100)</f>
        <v>4.6511627906976827</v>
      </c>
      <c r="T120" s="701">
        <f>IF(INDEX(Historical!$F$7:$F$1247,MATCH(B120,Historical!$B$7:$B$1278,0))=0,"n/a",((INDEX(Historical!$C$7:$C$1256,MATCH(B120,Historical!$B$7:$B$1278,0))/INDEX(Historical!$F$7:$F$1247,MATCH(B120,Historical!$B$7:$B$1278,0)))^(1/3)-1)*100)</f>
        <v>6.1088908745345227</v>
      </c>
      <c r="U120" s="701">
        <f>IF(INDEX(Historical!$H$7:$H$1247,MATCH(B120,Historical!$B$7:$B$1278,0))=0,"n/a",((INDEX(Historical!$C$7:$C$1256,MATCH(B120,Historical!$B$7:$B$1278,0))/INDEX(Historical!$H$7:$H$1247,MATCH(B120,Historical!$B$7:$B$1278,0)))^(1/5)-1)*100)</f>
        <v>5.7661557194869095</v>
      </c>
      <c r="V120" s="701">
        <f>IF(INDEX(Historical!$O$7:$O$1247,MATCH(B120,Historical!$B$7:$B$1278,0))=0,"n/a",((INDEX(Historical!$C$7:$C$1256,MATCH(B120,Historical!$B$7:$B$1278,0))/INDEX(Historical!$O$7:$O$1247,MATCH(B120,Historical!$B$7:$B$1278,0)))^(1/10)-1)*100)</f>
        <v>7.5826013155565253</v>
      </c>
      <c r="W120" s="702">
        <f>IF(OR(U120&lt;=0,U120="n/a",V120&lt;=0,V120="n/a"),"n/a",U120/V120)</f>
        <v>0.76044558846276389</v>
      </c>
      <c r="X120" s="703">
        <f>IF(OR(AJ120&lt;=0,AJ120="n/a",U120&lt;=0,U120="n/a"),"n/a",U120/AJ120)</f>
        <v>1.6959281527902674</v>
      </c>
      <c r="Y120" s="876"/>
      <c r="Z120" s="651">
        <f>IF(OR(AC120&lt;0.01,AC120="n/a"),"n/a",M120/AC120*100)</f>
        <v>52.930056710775041</v>
      </c>
      <c r="AA120" s="887">
        <f>IF(OR(AC120&lt;0.01,AC120="n/a"),"n/a",I120/AC120)</f>
        <v>31.417769376181472</v>
      </c>
      <c r="AB120" s="888">
        <v>12</v>
      </c>
      <c r="AC120" s="866">
        <v>5.29</v>
      </c>
      <c r="AD120" s="866">
        <v>4.5999999999999996</v>
      </c>
      <c r="AE120" s="866">
        <v>1.95</v>
      </c>
      <c r="AF120" s="866">
        <v>3.01</v>
      </c>
      <c r="AG120" s="866">
        <v>10.299999999999999</v>
      </c>
      <c r="AH120" s="866">
        <v>19.600000000000001</v>
      </c>
      <c r="AI120" s="866">
        <v>13.719999999999999</v>
      </c>
      <c r="AJ120" s="866">
        <v>3.4000000000000004</v>
      </c>
      <c r="AK120" s="866">
        <v>6.83</v>
      </c>
      <c r="AL120" s="879">
        <v>26540</v>
      </c>
      <c r="AM120" s="873">
        <v>0.1</v>
      </c>
      <c r="AN120" s="866">
        <v>0.63</v>
      </c>
      <c r="AO120" s="740">
        <f>IF(U120="n/a","n/a",IF(AA120&lt;0,"n/a",IF(AA120="n/a","n/a",J120+U120-AA120)))</f>
        <v>-23.966896448511651</v>
      </c>
      <c r="AP120" s="741">
        <f>IF(U120="n/a","n/a",J120+U120)</f>
        <v>7.4508729276698213</v>
      </c>
      <c r="AQ120" s="889">
        <f>IF(OR(AC120&lt;0.01,AF120="n/a"),"n/a",(I120/SQRT(22.5*AC120*(I120/AF120))-1)*100)</f>
        <v>105.01217939137848</v>
      </c>
      <c r="AR120" s="651">
        <f>INDEX(Historical!$C$7:$C$1256,MATCH(B120,Historical!$B$7:$B$1278,0))*IF(AH120="n/a",1.03,IF(AH120&lt;0,1.01,IF(AH120&gt;10,1.1,(1+AH120/100))))</f>
        <v>2.9700000000000006</v>
      </c>
      <c r="AS120" s="887">
        <f>IF($AI120="n/a",1.03*AR120,IF($AI120&lt;0,1.01*AR120,IF($AI120&gt;10,1.1*AR120,(1+$AI120/100)*AR120)))</f>
        <v>3.2670000000000008</v>
      </c>
      <c r="AT120" s="887">
        <f>IF($AK120="n/a",1.03*AS120,IF($AK120&lt;0,1.01*AS120,IF($AK120&gt;10,1.1*AS120,(1+$AK120/100)*AS120)))</f>
        <v>3.4901361000000009</v>
      </c>
      <c r="AU120" s="887">
        <f>IF($AK120="n/a",1.03*AT120,IF($AK120&lt;0,1.01*AT120,IF($AK120&gt;10,1.1*AT120,(1+$AK120/100)*AT120)))</f>
        <v>3.728512395630001</v>
      </c>
      <c r="AV120" s="887">
        <f>IF($AK120="n/a",1.03*AU120,IF($AK120&lt;0,1.01*AU120,IF($AK120&gt;10,1.1*AU120,(1+$AK120/100)*AU120)))</f>
        <v>3.9831697922515303</v>
      </c>
      <c r="AW120" s="651">
        <f>SUM(AR120:AV120)</f>
        <v>17.438818287881535</v>
      </c>
      <c r="AX120" s="748">
        <f>AW120/I120*100</f>
        <v>10.492670449988891</v>
      </c>
      <c r="AY120" s="935">
        <v>1.56</v>
      </c>
      <c r="AZ120" s="873">
        <v>137.43</v>
      </c>
      <c r="BA120" s="873">
        <v>-8.15</v>
      </c>
      <c r="BB120" s="873">
        <v>0.44999999999999996</v>
      </c>
      <c r="BC120" s="873">
        <v>17.14</v>
      </c>
      <c r="BE120" s="624">
        <v>1968</v>
      </c>
      <c r="BF120" s="899">
        <f>IF(BE120&gt;2008,0,IF(BE120&gt;2001,1,IF(BE120&gt;1990,2,IF(BE120&gt;1980,3,IF(BE120&gt;1973,4,IF(BE120&gt;1970,5,IF(BE120&gt;1960,6,IF(BE120&gt;1958,7,IF(BE120&gt;1953,8,9)))))))))</f>
        <v>6</v>
      </c>
      <c r="BG120" s="883">
        <v>3.5999999999999996</v>
      </c>
    </row>
    <row r="121" spans="1:59" ht="11.25" customHeight="1" x14ac:dyDescent="0.2">
      <c r="A121" s="864" t="s">
        <v>345</v>
      </c>
      <c r="B121" s="876" t="s">
        <v>346</v>
      </c>
      <c r="C121" s="933" t="s">
        <v>153</v>
      </c>
      <c r="D121" s="933" t="s">
        <v>4327</v>
      </c>
      <c r="E121" s="733">
        <v>27</v>
      </c>
      <c r="F121" s="1182">
        <v>111</v>
      </c>
      <c r="G121" s="1182" t="s">
        <v>106</v>
      </c>
      <c r="H121" s="1182" t="s">
        <v>106</v>
      </c>
      <c r="I121" s="866">
        <v>202.01</v>
      </c>
      <c r="J121" s="651">
        <f>(M121/I121)*100</f>
        <v>1.1385574971536063</v>
      </c>
      <c r="K121" s="885">
        <v>0.57499999999999996</v>
      </c>
      <c r="L121" s="888">
        <v>4</v>
      </c>
      <c r="M121" s="642">
        <f>K121*L121</f>
        <v>2.2999999999999998</v>
      </c>
      <c r="N121" s="871" t="s">
        <v>160</v>
      </c>
      <c r="O121" s="735">
        <v>0.52</v>
      </c>
      <c r="P121" s="619">
        <v>43828</v>
      </c>
      <c r="Q121" s="619">
        <v>43860</v>
      </c>
      <c r="R121" s="642">
        <f>(K121-O121)/O121*100</f>
        <v>10.576923076923064</v>
      </c>
      <c r="S121" s="701">
        <f>IF(INDEX(Historical!$D$7:$D$1254,MATCH(B121,Historical!$B$7:$B$1278,0))=0,"n/a",(INDEX(Historical!$C$7:$C$1256,MATCH(B121,Historical!$B$7:$B$1278,0))/INDEX(Historical!$D$7:$D$1254,MATCH(B121,Historical!$B$7:$B$1278,0))-1)*100)</f>
        <v>10.638297872340431</v>
      </c>
      <c r="T121" s="701">
        <f>IF(INDEX(Historical!$F$7:$F$1247,MATCH(B121,Historical!$B$7:$B$1278,0))=0,"n/a",((INDEX(Historical!$C$7:$C$1256,MATCH(B121,Historical!$B$7:$B$1278,0))/INDEX(Historical!$F$7:$F$1247,MATCH(B121,Historical!$B$7:$B$1278,0)))^(1/3)-1)*100)</f>
        <v>11.021370033491195</v>
      </c>
      <c r="U121" s="701">
        <f>IF(INDEX(Historical!$H$7:$H$1247,MATCH(B121,Historical!$B$7:$B$1278,0))=0,"n/a",((INDEX(Historical!$C$7:$C$1256,MATCH(B121,Historical!$B$7:$B$1278,0))/INDEX(Historical!$H$7:$H$1247,MATCH(B121,Historical!$B$7:$B$1278,0)))^(1/5)-1)*100)</f>
        <v>11.260421490901141</v>
      </c>
      <c r="V121" s="701">
        <f>IF(INDEX(Historical!$O$7:$O$1247,MATCH(B121,Historical!$B$7:$B$1278,0))=0,"n/a",((INDEX(Historical!$C$7:$C$1256,MATCH(B121,Historical!$B$7:$B$1278,0))/INDEX(Historical!$O$7:$O$1247,MATCH(B121,Historical!$B$7:$B$1278,0)))^(1/10)-1)*100)</f>
        <v>15.321247843556506</v>
      </c>
      <c r="W121" s="702">
        <f>IF(OR(U121&lt;=0,U121="n/a",V121&lt;=0,V121="n/a"),"n/a",U121/V121)</f>
        <v>0.73495459416099818</v>
      </c>
      <c r="X121" s="703">
        <f>IF(OR(AJ121&lt;=0,AJ121="n/a",U121&lt;=0,U121="n/a"),"n/a",U121/AJ121)</f>
        <v>0.34754387317596114</v>
      </c>
      <c r="Y121" s="659"/>
      <c r="Z121" s="651">
        <f>IF(OR(AC121&lt;0.01,AC121="n/a"),"n/a",M121/AC121*100)</f>
        <v>54.631828978622323</v>
      </c>
      <c r="AA121" s="887">
        <f>IF(OR(AC121&lt;0.01,AC121="n/a"),"n/a",I121/AC121)</f>
        <v>47.983372921615199</v>
      </c>
      <c r="AB121" s="888">
        <v>12</v>
      </c>
      <c r="AC121" s="866">
        <v>4.21</v>
      </c>
      <c r="AD121" s="866">
        <v>6.08</v>
      </c>
      <c r="AE121" s="866">
        <v>5.46</v>
      </c>
      <c r="AF121" s="866">
        <v>5.95</v>
      </c>
      <c r="AG121" s="866">
        <v>12.6</v>
      </c>
      <c r="AH121" s="866">
        <v>4.5999999999999996</v>
      </c>
      <c r="AI121" s="866">
        <v>39.04</v>
      </c>
      <c r="AJ121" s="866">
        <v>32.4</v>
      </c>
      <c r="AK121" s="866">
        <v>7.89</v>
      </c>
      <c r="AL121" s="879">
        <v>76770</v>
      </c>
      <c r="AM121" s="873">
        <v>0.1</v>
      </c>
      <c r="AN121" s="866">
        <v>1.01</v>
      </c>
      <c r="AO121" s="740">
        <f>IF(U121="n/a","n/a",IF(AA121&lt;0,"n/a",IF(AA121="n/a","n/a",J121+U121-AA121)))</f>
        <v>-35.584393933560449</v>
      </c>
      <c r="AP121" s="741">
        <f>IF(U121="n/a","n/a",J121+U121)</f>
        <v>12.398978988054747</v>
      </c>
      <c r="AQ121" s="889">
        <f>IF(OR(AC121&lt;0.01,AF121="n/a"),"n/a",(I121/SQRT(22.5*AC121*(I121/AF121))-1)*100)</f>
        <v>256.2153336793229</v>
      </c>
      <c r="AR121" s="651">
        <f>INDEX(Historical!$C$7:$C$1256,MATCH(B121,Historical!$B$7:$B$1278,0))*IF(AH121="n/a",1.03,IF(AH121&lt;0,1.01,IF(AH121&gt;10,1.1,(1+AH121/100))))</f>
        <v>2.1756800000000003</v>
      </c>
      <c r="AS121" s="887">
        <f>IF($AI121="n/a",1.03*AR121,IF($AI121&lt;0,1.01*AR121,IF($AI121&gt;10,1.1*AR121,(1+$AI121/100)*AR121)))</f>
        <v>2.3932480000000007</v>
      </c>
      <c r="AT121" s="887">
        <f>IF($AK121="n/a",1.03*AS121,IF($AK121&lt;0,1.01*AS121,IF($AK121&gt;10,1.1*AS121,(1+$AK121/100)*AS121)))</f>
        <v>2.5820752672000009</v>
      </c>
      <c r="AU121" s="887">
        <f>IF($AK121="n/a",1.03*AT121,IF($AK121&lt;0,1.01*AT121,IF($AK121&gt;10,1.1*AT121,(1+$AK121/100)*AT121)))</f>
        <v>2.7858010057820808</v>
      </c>
      <c r="AV121" s="887">
        <f>IF($AK121="n/a",1.03*AU121,IF($AK121&lt;0,1.01*AU121,IF($AK121&gt;10,1.1*AU121,(1+$AK121/100)*AU121)))</f>
        <v>3.0056007051382867</v>
      </c>
      <c r="AW121" s="651">
        <f>SUM(AR121:AV121)</f>
        <v>12.94240497812037</v>
      </c>
      <c r="AX121" s="748">
        <f>AW121/I121*100</f>
        <v>6.4068140082770011</v>
      </c>
      <c r="AY121" s="935">
        <v>0.84</v>
      </c>
      <c r="AZ121" s="873">
        <v>62.2</v>
      </c>
      <c r="BA121" s="873">
        <v>-11.16</v>
      </c>
      <c r="BB121" s="873">
        <v>-2.75</v>
      </c>
      <c r="BC121" s="873">
        <v>4.55</v>
      </c>
      <c r="BE121" s="624">
        <v>1994</v>
      </c>
      <c r="BF121" s="899">
        <f>IF(BE121&gt;2008,0,IF(BE121&gt;2001,1,IF(BE121&gt;1990,2,IF(BE121&gt;1980,3,IF(BE121&gt;1973,4,IF(BE121&gt;1970,5,IF(BE121&gt;1960,6,IF(BE121&gt;1958,7,IF(BE121&gt;1953,8,9)))))))))</f>
        <v>2</v>
      </c>
      <c r="BG121" s="883">
        <v>5.4</v>
      </c>
    </row>
    <row r="122" spans="1:59" ht="11.25" customHeight="1" x14ac:dyDescent="0.2">
      <c r="A122" s="864" t="s">
        <v>347</v>
      </c>
      <c r="B122" s="876" t="s">
        <v>348</v>
      </c>
      <c r="C122" s="933" t="s">
        <v>128</v>
      </c>
      <c r="D122" s="933" t="s">
        <v>4338</v>
      </c>
      <c r="E122" s="733">
        <v>50</v>
      </c>
      <c r="F122" s="1182">
        <v>29</v>
      </c>
      <c r="G122" s="1182" t="s">
        <v>37</v>
      </c>
      <c r="H122" s="1182" t="s">
        <v>115</v>
      </c>
      <c r="I122" s="866">
        <v>55.31</v>
      </c>
      <c r="J122" s="651">
        <f>(M122/I122)*100</f>
        <v>3.2543843789549811</v>
      </c>
      <c r="K122" s="878">
        <v>0.45</v>
      </c>
      <c r="L122" s="888">
        <v>4</v>
      </c>
      <c r="M122" s="642">
        <f>K122*L122</f>
        <v>1.8</v>
      </c>
      <c r="N122" s="871" t="s">
        <v>283</v>
      </c>
      <c r="O122" s="734">
        <v>0.39</v>
      </c>
      <c r="P122" s="862">
        <v>43831</v>
      </c>
      <c r="Q122" s="862">
        <v>43853</v>
      </c>
      <c r="R122" s="642">
        <f>(K122-O122)/O122*100</f>
        <v>15.384615384615383</v>
      </c>
      <c r="S122" s="701">
        <f>IF(INDEX(Historical!$D$7:$D$1254,MATCH(B122,Historical!$B$7:$B$1278,0))=0,"n/a",(INDEX(Historical!$C$7:$C$1256,MATCH(B122,Historical!$B$7:$B$1278,0))/INDEX(Historical!$D$7:$D$1254,MATCH(B122,Historical!$B$7:$B$1278,0))-1)*100)</f>
        <v>8.3333333333333481</v>
      </c>
      <c r="T122" s="701">
        <f>IF(INDEX(Historical!$F$7:$F$1247,MATCH(B122,Historical!$B$7:$B$1278,0))=0,"n/a",((INDEX(Historical!$C$7:$C$1256,MATCH(B122,Historical!$B$7:$B$1278,0))/INDEX(Historical!$F$7:$F$1247,MATCH(B122,Historical!$B$7:$B$1278,0)))^(1/3)-1)*100)</f>
        <v>7.9528977308938487</v>
      </c>
      <c r="U122" s="701">
        <f>IF(INDEX(Historical!$H$7:$H$1247,MATCH(B122,Historical!$B$7:$B$1278,0))=0,"n/a",((INDEX(Historical!$C$7:$C$1256,MATCH(B122,Historical!$B$7:$B$1278,0))/INDEX(Historical!$H$7:$H$1247,MATCH(B122,Historical!$B$7:$B$1278,0)))^(1/5)-1)*100)</f>
        <v>6.1043824021231208</v>
      </c>
      <c r="V122" s="701">
        <f>IF(INDEX(Historical!$O$7:$O$1247,MATCH(B122,Historical!$B$7:$B$1278,0))=0,"n/a",((INDEX(Historical!$C$7:$C$1256,MATCH(B122,Historical!$B$7:$B$1278,0))/INDEX(Historical!$O$7:$O$1247,MATCH(B122,Historical!$B$7:$B$1278,0)))^(1/10)-1)*100)</f>
        <v>4.9748678361387633</v>
      </c>
      <c r="W122" s="702">
        <f>IF(OR(U122&lt;=0,U122="n/a",V122&lt;=0,V122="n/a"),"n/a",U122/V122)</f>
        <v>1.2270441352791854</v>
      </c>
      <c r="X122" s="703" t="str">
        <f>IF(OR(AJ122&lt;=0,AJ122="n/a",U122&lt;=0,U122="n/a"),"n/a",U122/AJ122)</f>
        <v>n/a</v>
      </c>
      <c r="Y122" s="659"/>
      <c r="Z122" s="651">
        <f>IF(OR(AC122&lt;0.01,AC122="n/a"),"n/a",M122/AC122*100)</f>
        <v>450</v>
      </c>
      <c r="AA122" s="887">
        <f>IF(OR(AC122&lt;0.01,AC122="n/a"),"n/a",I122/AC122)</f>
        <v>138.27500000000001</v>
      </c>
      <c r="AB122" s="888">
        <v>6</v>
      </c>
      <c r="AC122" s="866">
        <v>0.4</v>
      </c>
      <c r="AD122" s="866">
        <v>6.34</v>
      </c>
      <c r="AE122" s="866">
        <v>0.54</v>
      </c>
      <c r="AF122" s="866">
        <v>24.26</v>
      </c>
      <c r="AG122" s="866">
        <v>10.5</v>
      </c>
      <c r="AH122" s="866">
        <v>-87</v>
      </c>
      <c r="AI122" s="866">
        <v>69.19</v>
      </c>
      <c r="AJ122" s="866">
        <v>-18.3</v>
      </c>
      <c r="AK122" s="866">
        <v>22.08</v>
      </c>
      <c r="AL122" s="879">
        <v>28300</v>
      </c>
      <c r="AM122" s="873">
        <v>0.1</v>
      </c>
      <c r="AN122" s="866">
        <v>12.47</v>
      </c>
      <c r="AO122" s="740">
        <f>IF(U122="n/a","n/a",IF(AA122&lt;0,"n/a",IF(AA122="n/a","n/a",J122+U122-AA122)))</f>
        <v>-128.91623321892189</v>
      </c>
      <c r="AP122" s="741">
        <f>IF(U122="n/a","n/a",J122+U122)</f>
        <v>9.3587667810781028</v>
      </c>
      <c r="AQ122" s="889">
        <f>IF(OR(AC122&lt;0.01,AF122="n/a"),"n/a",(I122/SQRT(22.5*AC122*(I122/AF122))-1)*100)</f>
        <v>1121.028983184993</v>
      </c>
      <c r="AR122" s="651">
        <f>INDEX(Historical!$C$7:$C$1256,MATCH(B122,Historical!$B$7:$B$1278,0))*IF(AH122="n/a",1.03,IF(AH122&lt;0,1.01,IF(AH122&gt;10,1.1,(1+AH122/100))))</f>
        <v>1.5756000000000001</v>
      </c>
      <c r="AS122" s="887">
        <f>IF($AI122="n/a",1.03*AR122,IF($AI122&lt;0,1.01*AR122,IF($AI122&gt;10,1.1*AR122,(1+$AI122/100)*AR122)))</f>
        <v>1.7331600000000003</v>
      </c>
      <c r="AT122" s="887">
        <f>IF($AK122="n/a",1.03*AS122,IF($AK122&lt;0,1.01*AS122,IF($AK122&gt;10,1.1*AS122,(1+$AK122/100)*AS122)))</f>
        <v>1.9064760000000005</v>
      </c>
      <c r="AU122" s="887">
        <f>IF($AK122="n/a",1.03*AT122,IF($AK122&lt;0,1.01*AT122,IF($AK122&gt;10,1.1*AT122,(1+$AK122/100)*AT122)))</f>
        <v>2.0971236000000006</v>
      </c>
      <c r="AV122" s="887">
        <f>IF($AK122="n/a",1.03*AU122,IF($AK122&lt;0,1.01*AU122,IF($AK122&gt;10,1.1*AU122,(1+$AK122/100)*AU122)))</f>
        <v>2.3068359600000008</v>
      </c>
      <c r="AW122" s="651">
        <f>SUM(AR122:AV122)</f>
        <v>9.6191955600000014</v>
      </c>
      <c r="AX122" s="748">
        <f>AW122/I122*100</f>
        <v>17.391422093653951</v>
      </c>
      <c r="AY122" s="935">
        <v>1.2</v>
      </c>
      <c r="AZ122" s="873">
        <v>112.72999999999999</v>
      </c>
      <c r="BA122" s="873">
        <v>-35.67</v>
      </c>
      <c r="BB122" s="873">
        <v>-11.66</v>
      </c>
      <c r="BC122" s="873">
        <v>-6.4600000000000009</v>
      </c>
      <c r="BE122" s="624">
        <v>1971</v>
      </c>
      <c r="BF122" s="899">
        <f>IF(BE122&gt;2008,0,IF(BE122&gt;2001,1,IF(BE122&gt;1990,2,IF(BE122&gt;1980,3,IF(BE122&gt;1973,4,IF(BE122&gt;1970,5,IF(BE122&gt;1960,6,IF(BE122&gt;1958,7,IF(BE122&gt;1953,8,9)))))))))</f>
        <v>5</v>
      </c>
      <c r="BG122" s="883">
        <v>1.0999999999999999</v>
      </c>
    </row>
    <row r="123" spans="1:59" ht="11.25" customHeight="1" x14ac:dyDescent="0.2">
      <c r="A123" s="864" t="s">
        <v>137</v>
      </c>
      <c r="B123" s="876" t="s">
        <v>138</v>
      </c>
      <c r="C123" s="933" t="s">
        <v>4345</v>
      </c>
      <c r="D123" s="933" t="s">
        <v>4354</v>
      </c>
      <c r="E123" s="733">
        <v>36</v>
      </c>
      <c r="F123" s="1182">
        <v>76</v>
      </c>
      <c r="G123" s="1182" t="s">
        <v>115</v>
      </c>
      <c r="H123" s="1182" t="s">
        <v>115</v>
      </c>
      <c r="I123" s="866">
        <v>27.02</v>
      </c>
      <c r="J123" s="651">
        <f>(M123/I123)*100</f>
        <v>7.6980014803849004</v>
      </c>
      <c r="K123" s="878">
        <v>0.52</v>
      </c>
      <c r="L123" s="888">
        <v>4</v>
      </c>
      <c r="M123" s="642">
        <f>K123*L123</f>
        <v>2.08</v>
      </c>
      <c r="N123" s="871" t="s">
        <v>139</v>
      </c>
      <c r="O123" s="734">
        <v>0.51</v>
      </c>
      <c r="P123" s="862">
        <v>43838</v>
      </c>
      <c r="Q123" s="862">
        <v>43863</v>
      </c>
      <c r="R123" s="642">
        <f>(K123-O123)/O123*100</f>
        <v>1.9607843137254919</v>
      </c>
      <c r="S123" s="701">
        <f>IF(INDEX(Historical!$D$7:$D$1254,MATCH(B123,Historical!$B$7:$B$1278,0))=0,"n/a",(INDEX(Historical!$C$7:$C$1256,MATCH(B123,Historical!$B$7:$B$1278,0))/INDEX(Historical!$D$7:$D$1254,MATCH(B123,Historical!$B$7:$B$1278,0))-1)*100)</f>
        <v>2.0000000000000018</v>
      </c>
      <c r="T123" s="701">
        <f>IF(INDEX(Historical!$F$7:$F$1247,MATCH(B123,Historical!$B$7:$B$1278,0))=0,"n/a",((INDEX(Historical!$C$7:$C$1256,MATCH(B123,Historical!$B$7:$B$1278,0))/INDEX(Historical!$F$7:$F$1247,MATCH(B123,Historical!$B$7:$B$1278,0)))^(1/3)-1)*100)</f>
        <v>2.0413775479336982</v>
      </c>
      <c r="U123" s="701">
        <f>IF(INDEX(Historical!$H$7:$H$1247,MATCH(B123,Historical!$B$7:$B$1278,0))=0,"n/a",((INDEX(Historical!$C$7:$C$1256,MATCH(B123,Historical!$B$7:$B$1278,0))/INDEX(Historical!$H$7:$H$1247,MATCH(B123,Historical!$B$7:$B$1278,0)))^(1/5)-1)*100)</f>
        <v>2.0851259369290887</v>
      </c>
      <c r="V123" s="701">
        <f>IF(INDEX(Historical!$O$7:$O$1247,MATCH(B123,Historical!$B$7:$B$1278,0))=0,"n/a",((INDEX(Historical!$C$7:$C$1256,MATCH(B123,Historical!$B$7:$B$1278,0))/INDEX(Historical!$O$7:$O$1247,MATCH(B123,Historical!$B$7:$B$1278,0)))^(1/10)-1)*100)</f>
        <v>2.2065271930807651</v>
      </c>
      <c r="W123" s="702">
        <f>IF(OR(U123&lt;=0,U123="n/a",V123&lt;=0,V123="n/a"),"n/a",U123/V123)</f>
        <v>0.94498084749085942</v>
      </c>
      <c r="X123" s="703">
        <f>IF(OR(AJ123&lt;=0,AJ123="n/a",U123&lt;=0,U123="n/a"),"n/a",U123/AJ123)</f>
        <v>0.23428381313809984</v>
      </c>
      <c r="Y123" s="659"/>
      <c r="Z123" s="651">
        <f>IF(OR(AC123&lt;0.01,AC123="n/a"),"n/a",M123/AC123*100)</f>
        <v>136.84210526315789</v>
      </c>
      <c r="AA123" s="887">
        <f>IF(OR(AC123&lt;0.01,AC123="n/a"),"n/a",I123/AC123)</f>
        <v>17.776315789473685</v>
      </c>
      <c r="AB123" s="888">
        <v>12</v>
      </c>
      <c r="AC123" s="866">
        <v>1.52</v>
      </c>
      <c r="AD123" s="866" t="s">
        <v>136</v>
      </c>
      <c r="AE123" s="866">
        <v>1.1299999999999999</v>
      </c>
      <c r="AF123" s="866">
        <v>1.1000000000000001</v>
      </c>
      <c r="AG123" s="866">
        <v>8</v>
      </c>
      <c r="AH123" s="866">
        <v>-30.9</v>
      </c>
      <c r="AI123" s="866">
        <v>1.23</v>
      </c>
      <c r="AJ123" s="866">
        <v>8.9</v>
      </c>
      <c r="AK123" s="866">
        <v>-0.31</v>
      </c>
      <c r="AL123" s="879">
        <v>195700</v>
      </c>
      <c r="AM123" s="873">
        <v>0.08</v>
      </c>
      <c r="AN123" s="866">
        <v>0.96</v>
      </c>
      <c r="AO123" s="740">
        <f>IF(U123="n/a","n/a",IF(AA123&lt;0,"n/a",IF(AA123="n/a","n/a",J123+U123-AA123)))</f>
        <v>-7.9931883721596968</v>
      </c>
      <c r="AP123" s="741">
        <f>IF(U123="n/a","n/a",J123+U123)</f>
        <v>9.7831274173139882</v>
      </c>
      <c r="AQ123" s="889">
        <f>IF(OR(AC123&lt;0.01,AF123="n/a"),"n/a",(I123/SQRT(22.5*AC123*(I123/AF123))-1)*100)</f>
        <v>-6.7763802738072147</v>
      </c>
      <c r="AR123" s="651">
        <f>INDEX(Historical!$C$7:$C$1256,MATCH(B123,Historical!$B$7:$B$1278,0))*IF(AH123="n/a",1.03,IF(AH123&lt;0,1.01,IF(AH123&gt;10,1.1,(1+AH123/100))))</f>
        <v>2.0604</v>
      </c>
      <c r="AS123" s="887">
        <f>IF($AI123="n/a",1.03*AR123,IF($AI123&lt;0,1.01*AR123,IF($AI123&gt;10,1.1*AR123,(1+$AI123/100)*AR123)))</f>
        <v>2.0857429199999999</v>
      </c>
      <c r="AT123" s="887">
        <f>IF($AK123="n/a",1.03*AS123,IF($AK123&lt;0,1.01*AS123,IF($AK123&gt;10,1.1*AS123,(1+$AK123/100)*AS123)))</f>
        <v>2.1066003491999998</v>
      </c>
      <c r="AU123" s="887">
        <f>IF($AK123="n/a",1.03*AT123,IF($AK123&lt;0,1.01*AT123,IF($AK123&gt;10,1.1*AT123,(1+$AK123/100)*AT123)))</f>
        <v>2.1276663526919997</v>
      </c>
      <c r="AV123" s="887">
        <f>IF($AK123="n/a",1.03*AU123,IF($AK123&lt;0,1.01*AU123,IF($AK123&gt;10,1.1*AU123,(1+$AK123/100)*AU123)))</f>
        <v>2.1489430162189196</v>
      </c>
      <c r="AW123" s="651">
        <f>SUM(AR123:AV123)</f>
        <v>10.529352638110918</v>
      </c>
      <c r="AX123" s="748">
        <f>AW123/I123*100</f>
        <v>38.968736632534856</v>
      </c>
      <c r="AY123" s="935">
        <v>0.66</v>
      </c>
      <c r="AZ123" s="873">
        <v>3.5999999999999996</v>
      </c>
      <c r="BA123" s="873">
        <v>-31.94</v>
      </c>
      <c r="BB123" s="873">
        <v>-5.41</v>
      </c>
      <c r="BC123" s="873">
        <v>-13.28</v>
      </c>
      <c r="BE123" s="624">
        <v>1985</v>
      </c>
      <c r="BF123" s="899">
        <f>IF(BE123&gt;2008,0,IF(BE123&gt;2001,1,IF(BE123&gt;1990,2,IF(BE123&gt;1980,3,IF(BE123&gt;1973,4,IF(BE123&gt;1970,5,IF(BE123&gt;1960,6,IF(BE123&gt;1958,7,IF(BE123&gt;1953,8,9)))))))))</f>
        <v>3</v>
      </c>
      <c r="BG123" s="883">
        <v>2.6</v>
      </c>
    </row>
    <row r="124" spans="1:59" ht="11.25" customHeight="1" x14ac:dyDescent="0.2">
      <c r="A124" s="864" t="s">
        <v>353</v>
      </c>
      <c r="B124" s="876" t="s">
        <v>354</v>
      </c>
      <c r="C124" s="933" t="s">
        <v>4345</v>
      </c>
      <c r="D124" s="933" t="s">
        <v>4373</v>
      </c>
      <c r="E124" s="733">
        <v>46</v>
      </c>
      <c r="F124" s="1182">
        <v>50</v>
      </c>
      <c r="G124" s="1182" t="s">
        <v>37</v>
      </c>
      <c r="H124" s="1182" t="s">
        <v>37</v>
      </c>
      <c r="I124" s="866">
        <v>17</v>
      </c>
      <c r="J124" s="651">
        <f>(M124/I124)*100</f>
        <v>4</v>
      </c>
      <c r="K124" s="878">
        <v>0.17</v>
      </c>
      <c r="L124" s="888">
        <v>4</v>
      </c>
      <c r="M124" s="642">
        <f>K124*L124</f>
        <v>0.68</v>
      </c>
      <c r="N124" s="871" t="s">
        <v>151</v>
      </c>
      <c r="O124" s="734">
        <v>0.16500000000000001</v>
      </c>
      <c r="P124" s="862">
        <v>43906</v>
      </c>
      <c r="Q124" s="862">
        <v>43921</v>
      </c>
      <c r="R124" s="642">
        <f>(K124-O124)/O124*100</f>
        <v>3.0303030303030329</v>
      </c>
      <c r="S124" s="701">
        <f>IF(INDEX(Historical!$D$7:$D$1254,MATCH(B124,Historical!$B$7:$B$1278,0))=0,"n/a",(INDEX(Historical!$C$7:$C$1256,MATCH(B124,Historical!$B$7:$B$1278,0))/INDEX(Historical!$D$7:$D$1254,MATCH(B124,Historical!$B$7:$B$1278,0))-1)*100)</f>
        <v>3.125</v>
      </c>
      <c r="T124" s="701">
        <f>IF(INDEX(Historical!$F$7:$F$1247,MATCH(B124,Historical!$B$7:$B$1278,0))=0,"n/a",((INDEX(Historical!$C$7:$C$1256,MATCH(B124,Historical!$B$7:$B$1278,0))/INDEX(Historical!$F$7:$F$1247,MATCH(B124,Historical!$B$7:$B$1278,0)))^(1/3)-1)*100)</f>
        <v>3.6909236189927697</v>
      </c>
      <c r="U124" s="701">
        <f>IF(INDEX(Historical!$H$7:$H$1247,MATCH(B124,Historical!$B$7:$B$1278,0))=0,"n/a",((INDEX(Historical!$C$7:$C$1256,MATCH(B124,Historical!$B$7:$B$1278,0))/INDEX(Historical!$H$7:$H$1247,MATCH(B124,Historical!$B$7:$B$1278,0)))^(1/5)-1)*100)</f>
        <v>4.2499437153478592</v>
      </c>
      <c r="V124" s="701">
        <f>IF(INDEX(Historical!$O$7:$O$1247,MATCH(B124,Historical!$B$7:$B$1278,0))=0,"n/a",((INDEX(Historical!$C$7:$C$1256,MATCH(B124,Historical!$B$7:$B$1278,0))/INDEX(Historical!$O$7:$O$1247,MATCH(B124,Historical!$B$7:$B$1278,0)))^(1/10)-1)*100)</f>
        <v>4.3776579902244483</v>
      </c>
      <c r="W124" s="702">
        <f>IF(OR(U124&lt;=0,U124="n/a",V124&lt;=0,V124="n/a"),"n/a",U124/V124)</f>
        <v>0.97082589019932986</v>
      </c>
      <c r="X124" s="703">
        <f>IF(OR(AJ124&lt;=0,AJ124="n/a",U124&lt;=0,U124="n/a"),"n/a",U124/AJ124)</f>
        <v>0.18398024741765623</v>
      </c>
      <c r="Y124" s="876"/>
      <c r="Z124" s="651">
        <f>IF(OR(AC124&lt;0.01,AC124="n/a"),"n/a",M124/AC124*100)</f>
        <v>47.887323943661983</v>
      </c>
      <c r="AA124" s="887">
        <f>IF(OR(AC124&lt;0.01,AC124="n/a"),"n/a",I124/AC124)</f>
        <v>11.971830985915494</v>
      </c>
      <c r="AB124" s="888">
        <v>12</v>
      </c>
      <c r="AC124" s="866">
        <v>1.42</v>
      </c>
      <c r="AD124" s="866" t="s">
        <v>136</v>
      </c>
      <c r="AE124" s="866">
        <v>0.35</v>
      </c>
      <c r="AF124" s="866">
        <v>0.41</v>
      </c>
      <c r="AG124" s="866">
        <v>3.5000000000000004</v>
      </c>
      <c r="AH124" s="868">
        <v>-0.1</v>
      </c>
      <c r="AI124" s="868">
        <v>-31.669999999999998</v>
      </c>
      <c r="AJ124" s="866">
        <v>23.1</v>
      </c>
      <c r="AK124" s="866" t="s">
        <v>136</v>
      </c>
      <c r="AL124" s="879">
        <v>1810</v>
      </c>
      <c r="AM124" s="873">
        <v>0.4</v>
      </c>
      <c r="AN124" s="866">
        <v>0.53</v>
      </c>
      <c r="AO124" s="740">
        <f>IF(U124="n/a","n/a",IF(AA124&lt;0,"n/a",IF(AA124="n/a","n/a",J124+U124-AA124)))</f>
        <v>-3.7218872705676347</v>
      </c>
      <c r="AP124" s="741">
        <f>IF(U124="n/a","n/a",J124+U124)</f>
        <v>8.2499437153478592</v>
      </c>
      <c r="AQ124" s="889">
        <f>IF(OR(AC124&lt;0.01,AF124="n/a"),"n/a",(I124/SQRT(22.5*AC124*(I124/AF124))-1)*100)</f>
        <v>-53.293109220133502</v>
      </c>
      <c r="AR124" s="651">
        <f>INDEX(Historical!$C$7:$C$1256,MATCH(B124,Historical!$B$7:$B$1278,0))*IF(AH124="n/a",1.03,IF(AH124&lt;0,1.01,IF(AH124&gt;10,1.1,(1+AH124/100))))</f>
        <v>0.66660000000000008</v>
      </c>
      <c r="AS124" s="887">
        <f>IF($AI124="n/a",1.03*AR124,IF($AI124&lt;0,1.01*AR124,IF($AI124&gt;10,1.1*AR124,(1+$AI124/100)*AR124)))</f>
        <v>0.67326600000000014</v>
      </c>
      <c r="AT124" s="887">
        <f>IF($AK124="n/a",1.03*AS124,IF($AK124&lt;0,1.01*AS124,IF($AK124&gt;10,1.1*AS124,(1+$AK124/100)*AS124)))</f>
        <v>0.6934639800000002</v>
      </c>
      <c r="AU124" s="887">
        <f>IF($AK124="n/a",1.03*AT124,IF($AK124&lt;0,1.01*AT124,IF($AK124&gt;10,1.1*AT124,(1+$AK124/100)*AT124)))</f>
        <v>0.71426789940000024</v>
      </c>
      <c r="AV124" s="887">
        <f>IF($AK124="n/a",1.03*AU124,IF($AK124&lt;0,1.01*AU124,IF($AK124&gt;10,1.1*AU124,(1+$AK124/100)*AU124)))</f>
        <v>0.73569593638200026</v>
      </c>
      <c r="AW124" s="651">
        <f>SUM(AR124:AV124)</f>
        <v>3.4832938157820008</v>
      </c>
      <c r="AX124" s="748">
        <f>AW124/I124*100</f>
        <v>20.489963622247064</v>
      </c>
      <c r="AY124" s="935">
        <v>1.18</v>
      </c>
      <c r="AZ124" s="873">
        <v>21</v>
      </c>
      <c r="BA124" s="873">
        <v>-36.659999999999997</v>
      </c>
      <c r="BB124" s="873">
        <v>-14.75</v>
      </c>
      <c r="BC124" s="873">
        <v>-15.559999999999999</v>
      </c>
      <c r="BE124" s="624">
        <v>1975</v>
      </c>
      <c r="BF124" s="899">
        <f>IF(BE124&gt;2008,0,IF(BE124&gt;2001,1,IF(BE124&gt;1990,2,IF(BE124&gt;1980,3,IF(BE124&gt;1973,4,IF(BE124&gt;1970,5,IF(BE124&gt;1960,6,IF(BE124&gt;1958,7,IF(BE124&gt;1953,8,9)))))))))</f>
        <v>4</v>
      </c>
      <c r="BG124" s="883">
        <v>1.5</v>
      </c>
    </row>
    <row r="125" spans="1:59" s="774" customFormat="1" ht="11.25" customHeight="1" x14ac:dyDescent="0.2">
      <c r="A125" s="646" t="s">
        <v>351</v>
      </c>
      <c r="B125" s="782" t="s">
        <v>352</v>
      </c>
      <c r="C125" s="933" t="s">
        <v>245</v>
      </c>
      <c r="D125" s="933" t="s">
        <v>4350</v>
      </c>
      <c r="E125" s="756">
        <v>53</v>
      </c>
      <c r="F125" s="1182">
        <v>21</v>
      </c>
      <c r="G125" s="1181" t="s">
        <v>115</v>
      </c>
      <c r="H125" s="1181" t="s">
        <v>115</v>
      </c>
      <c r="I125" s="767">
        <v>152.22</v>
      </c>
      <c r="J125" s="758">
        <f>(M125/I125)*100</f>
        <v>1.7868873998160557</v>
      </c>
      <c r="K125" s="759">
        <v>0.68</v>
      </c>
      <c r="L125" s="760">
        <v>4</v>
      </c>
      <c r="M125" s="761">
        <f>K125*L125</f>
        <v>2.72</v>
      </c>
      <c r="N125" s="762" t="s">
        <v>294</v>
      </c>
      <c r="O125" s="763">
        <v>0.66</v>
      </c>
      <c r="P125" s="764">
        <v>44061</v>
      </c>
      <c r="Q125" s="764">
        <v>44084</v>
      </c>
      <c r="R125" s="761">
        <f>(K125-O125)/O125*100</f>
        <v>3.0303030303030329</v>
      </c>
      <c r="S125" s="701">
        <f>IF(INDEX(Historical!$D$7:$D$1254,MATCH(B125,Historical!$B$7:$B$1278,0))=0,"n/a",(INDEX(Historical!$C$7:$C$1256,MATCH(B125,Historical!$B$7:$B$1278,0))/INDEX(Historical!$D$7:$D$1254,MATCH(B125,Historical!$B$7:$B$1278,0))-1)*100)</f>
        <v>3.1746031746031855</v>
      </c>
      <c r="T125" s="701">
        <f>IF(INDEX(Historical!$F$7:$F$1247,MATCH(B125,Historical!$B$7:$B$1278,0))=0,"n/a",((INDEX(Historical!$C$7:$C$1256,MATCH(B125,Historical!$B$7:$B$1278,0))/INDEX(Historical!$F$7:$F$1247,MATCH(B125,Historical!$B$7:$B$1278,0)))^(1/3)-1)*100)</f>
        <v>3.8711933206158289</v>
      </c>
      <c r="U125" s="701">
        <f>IF(INDEX(Historical!$H$7:$H$1247,MATCH(B125,Historical!$B$7:$B$1278,0))=0,"n/a",((INDEX(Historical!$C$7:$C$1256,MATCH(B125,Historical!$B$7:$B$1278,0))/INDEX(Historical!$H$7:$H$1247,MATCH(B125,Historical!$B$7:$B$1278,0)))^(1/5)-1)*100)</f>
        <v>6.4740930444701084</v>
      </c>
      <c r="V125" s="701">
        <f>IF(INDEX(Historical!$O$7:$O$1247,MATCH(B125,Historical!$B$7:$B$1278,0))=0,"n/a",((INDEX(Historical!$C$7:$C$1256,MATCH(B125,Historical!$B$7:$B$1278,0))/INDEX(Historical!$O$7:$O$1247,MATCH(B125,Historical!$B$7:$B$1278,0)))^(1/10)-1)*100)</f>
        <v>14.694592108707315</v>
      </c>
      <c r="W125" s="702">
        <f>IF(OR(U125&lt;=0,U125="n/a",V125&lt;=0,V125="n/a"),"n/a",U125/V125)</f>
        <v>0.44057657378824888</v>
      </c>
      <c r="X125" s="703">
        <f>IF(OR(AJ125&lt;=0,AJ125="n/a",U125&lt;=0,U125="n/a"),"n/a",U125/AJ125)</f>
        <v>0.62250894658366429</v>
      </c>
      <c r="Y125" s="782"/>
      <c r="Z125" s="758">
        <f>IF(OR(AC125&lt;0.01,AC125="n/a"),"n/a",M125/AC125*100)</f>
        <v>39.363241678726482</v>
      </c>
      <c r="AA125" s="766">
        <f>IF(OR(AC125&lt;0.01,AC125="n/a"),"n/a",I125/AC125)</f>
        <v>22.028943560057886</v>
      </c>
      <c r="AB125" s="760">
        <v>1</v>
      </c>
      <c r="AC125" s="767">
        <v>6.91</v>
      </c>
      <c r="AD125" s="767">
        <v>2.93</v>
      </c>
      <c r="AE125" s="767">
        <v>0.9</v>
      </c>
      <c r="AF125" s="767">
        <v>6.05</v>
      </c>
      <c r="AG125" s="767">
        <v>29.9</v>
      </c>
      <c r="AH125" s="767">
        <v>16.8</v>
      </c>
      <c r="AI125" s="767">
        <v>6.65</v>
      </c>
      <c r="AJ125" s="767">
        <v>10.4</v>
      </c>
      <c r="AK125" s="767">
        <v>7.51</v>
      </c>
      <c r="AL125" s="768">
        <v>75900</v>
      </c>
      <c r="AM125" s="769">
        <v>0.2</v>
      </c>
      <c r="AN125" s="767">
        <v>1.1399999999999999</v>
      </c>
      <c r="AO125" s="770">
        <f>IF(U125="n/a","n/a",IF(AA125&lt;0,"n/a",IF(AA125="n/a","n/a",J125+U125-AA125)))</f>
        <v>-13.767963115771723</v>
      </c>
      <c r="AP125" s="771">
        <f>IF(U125="n/a","n/a",J125+U125)</f>
        <v>8.2609804442861634</v>
      </c>
      <c r="AQ125" s="772">
        <f>IF(OR(AC125&lt;0.01,AF125="n/a"),"n/a",(I125/SQRT(22.5*AC125*(I125/AF125))-1)*100)</f>
        <v>143.37909025345647</v>
      </c>
      <c r="AR125" s="651">
        <f>INDEX(Historical!$C$7:$C$1256,MATCH(B125,Historical!$B$7:$B$1278,0))*IF(AH125="n/a",1.03,IF(AH125&lt;0,1.01,IF(AH125&gt;10,1.1,(1+AH125/100))))</f>
        <v>2.8600000000000003</v>
      </c>
      <c r="AS125" s="766">
        <f>IF($AI125="n/a",1.03*AR125,IF($AI125&lt;0,1.01*AR125,IF($AI125&gt;10,1.1*AR125,(1+$AI125/100)*AR125)))</f>
        <v>3.0501900000000002</v>
      </c>
      <c r="AT125" s="766">
        <f>IF($AK125="n/a",1.03*AS125,IF($AK125&lt;0,1.01*AS125,IF($AK125&gt;10,1.1*AS125,(1+$AK125/100)*AS125)))</f>
        <v>3.2792592690000002</v>
      </c>
      <c r="AU125" s="766">
        <f>IF($AK125="n/a",1.03*AT125,IF($AK125&lt;0,1.01*AT125,IF($AK125&gt;10,1.1*AT125,(1+$AK125/100)*AT125)))</f>
        <v>3.5255316401018999</v>
      </c>
      <c r="AV125" s="766">
        <f>IF($AK125="n/a",1.03*AU125,IF($AK125&lt;0,1.01*AU125,IF($AK125&gt;10,1.1*AU125,(1+$AK125/100)*AU125)))</f>
        <v>3.7902990662735525</v>
      </c>
      <c r="AW125" s="758">
        <f>SUM(AR125:AV125)</f>
        <v>16.505279975375451</v>
      </c>
      <c r="AX125" s="773">
        <f>AW125/I125*100</f>
        <v>10.843042947953917</v>
      </c>
      <c r="AY125" s="936">
        <v>0.92</v>
      </c>
      <c r="AZ125" s="769">
        <v>68.81</v>
      </c>
      <c r="BA125" s="769">
        <v>-9.08</v>
      </c>
      <c r="BB125" s="769">
        <v>-1.8599999999999999</v>
      </c>
      <c r="BC125" s="769">
        <v>21.75</v>
      </c>
      <c r="BD125" s="909"/>
      <c r="BE125" s="624">
        <v>1968</v>
      </c>
      <c r="BF125" s="899">
        <f>IF(BE125&gt;2008,0,IF(BE125&gt;2001,1,IF(BE125&gt;1990,2,IF(BE125&gt;1980,3,IF(BE125&gt;1973,4,IF(BE125&gt;1970,5,IF(BE125&gt;1960,6,IF(BE125&gt;1958,7,IF(BE125&gt;1953,8,9)))))))))</f>
        <v>6</v>
      </c>
      <c r="BG125" s="825">
        <v>7.9</v>
      </c>
    </row>
    <row r="126" spans="1:59" ht="11.25" customHeight="1" x14ac:dyDescent="0.2">
      <c r="A126" s="872" t="s">
        <v>232</v>
      </c>
      <c r="B126" s="876" t="s">
        <v>233</v>
      </c>
      <c r="C126" s="933" t="s">
        <v>108</v>
      </c>
      <c r="D126" s="933" t="s">
        <v>4341</v>
      </c>
      <c r="E126" s="733">
        <v>31</v>
      </c>
      <c r="F126" s="1182">
        <v>89</v>
      </c>
      <c r="G126" s="1182" t="s">
        <v>106</v>
      </c>
      <c r="H126" s="1182" t="s">
        <v>106</v>
      </c>
      <c r="I126" s="866">
        <v>34.72</v>
      </c>
      <c r="J126" s="651">
        <f>(M126/I126)*100</f>
        <v>2.9953917050691246</v>
      </c>
      <c r="K126" s="885">
        <v>0.52</v>
      </c>
      <c r="L126" s="888">
        <v>2</v>
      </c>
      <c r="M126" s="642">
        <f>K126*L126</f>
        <v>1.04</v>
      </c>
      <c r="N126" s="871" t="s">
        <v>229</v>
      </c>
      <c r="O126" s="735">
        <v>0.51</v>
      </c>
      <c r="P126" s="1128">
        <v>43630</v>
      </c>
      <c r="Q126" s="1128">
        <v>43648</v>
      </c>
      <c r="R126" s="642">
        <f>(K126-O126)/O126*100</f>
        <v>1.9607843137254919</v>
      </c>
      <c r="S126" s="701">
        <f>IF(INDEX(Historical!$D$7:$D$1254,MATCH(B126,Historical!$B$7:$B$1278,0))=0,"n/a",(INDEX(Historical!$C$7:$C$1256,MATCH(B126,Historical!$B$7:$B$1278,0))/INDEX(Historical!$D$7:$D$1254,MATCH(B126,Historical!$B$7:$B$1278,0))-1)*100)</f>
        <v>0.98039215686274161</v>
      </c>
      <c r="T126" s="701">
        <f>IF(INDEX(Historical!$F$7:$F$1247,MATCH(B126,Historical!$B$7:$B$1278,0))=0,"n/a",((INDEX(Historical!$C$7:$C$1256,MATCH(B126,Historical!$B$7:$B$1278,0))/INDEX(Historical!$F$7:$F$1247,MATCH(B126,Historical!$B$7:$B$1278,0)))^(1/3)-1)*100)</f>
        <v>1.3290591106872141</v>
      </c>
      <c r="U126" s="701">
        <f>IF(INDEX(Historical!$H$7:$H$1247,MATCH(B126,Historical!$B$7:$B$1278,0))=0,"n/a",((INDEX(Historical!$C$7:$C$1256,MATCH(B126,Historical!$B$7:$B$1278,0))/INDEX(Historical!$H$7:$H$1247,MATCH(B126,Historical!$B$7:$B$1278,0)))^(1/5)-1)*100)</f>
        <v>1.2075934301617242</v>
      </c>
      <c r="V126" s="701">
        <f>IF(INDEX(Historical!$O$7:$O$1247,MATCH(B126,Historical!$B$7:$B$1278,0))=0,"n/a",((INDEX(Historical!$C$7:$C$1256,MATCH(B126,Historical!$B$7:$B$1278,0))/INDEX(Historical!$O$7:$O$1247,MATCH(B126,Historical!$B$7:$B$1278,0)))^(1/10)-1)*100)</f>
        <v>1.3583358613762364</v>
      </c>
      <c r="W126" s="702">
        <f>IF(OR(U126&lt;=0,U126="n/a",V126&lt;=0,V126="n/a"),"n/a",U126/V126)</f>
        <v>0.88902418356106472</v>
      </c>
      <c r="X126" s="703">
        <f>IF(OR(AJ126&lt;=0,AJ126="n/a",U126&lt;=0,U126="n/a"),"n/a",U126/AJ126)</f>
        <v>0.14549318435683423</v>
      </c>
      <c r="Y126" s="877"/>
      <c r="Z126" s="651">
        <f>IF(OR(AC126&lt;0.01,AC126="n/a"),"n/a",M126/AC126*100)</f>
        <v>27.882037533512065</v>
      </c>
      <c r="AA126" s="887">
        <f>IF(OR(AC126&lt;0.01,AC126="n/a"),"n/a",I126/AC126)</f>
        <v>9.3083109919571037</v>
      </c>
      <c r="AB126" s="888">
        <v>12</v>
      </c>
      <c r="AC126" s="866">
        <v>3.73</v>
      </c>
      <c r="AD126" s="866" t="s">
        <v>136</v>
      </c>
      <c r="AE126" s="866">
        <v>2.87</v>
      </c>
      <c r="AF126" s="866">
        <v>0.81</v>
      </c>
      <c r="AG126" s="866">
        <v>8.9</v>
      </c>
      <c r="AH126" s="866">
        <v>-0.1</v>
      </c>
      <c r="AI126" s="866">
        <v>-20.580000000000002</v>
      </c>
      <c r="AJ126" s="866">
        <v>8.3000000000000007</v>
      </c>
      <c r="AK126" s="866" t="s">
        <v>136</v>
      </c>
      <c r="AL126" s="883">
        <v>470.8</v>
      </c>
      <c r="AM126" s="873">
        <v>0.1</v>
      </c>
      <c r="AN126" s="866">
        <v>0</v>
      </c>
      <c r="AO126" s="740">
        <f>IF(U126="n/a","n/a",IF(AA126&lt;0,"n/a",IF(AA126="n/a","n/a",J126+U126-AA126)))</f>
        <v>-5.1053258567262549</v>
      </c>
      <c r="AP126" s="741">
        <f>IF(U126="n/a","n/a",J126+U126)</f>
        <v>4.2029851352308487</v>
      </c>
      <c r="AQ126" s="889">
        <f>IF(OR(AC126&lt;0.01,AF126="n/a"),"n/a",(I126/SQRT(22.5*AC126*(I126/AF126))-1)*100)</f>
        <v>-42.112246916082874</v>
      </c>
      <c r="AR126" s="651">
        <f>INDEX(Historical!$C$7:$C$1256,MATCH(B126,Historical!$B$7:$B$1278,0))*IF(AH126="n/a",1.03,IF(AH126&lt;0,1.01,IF(AH126&gt;10,1.1,(1+AH126/100))))</f>
        <v>1.0403</v>
      </c>
      <c r="AS126" s="887">
        <f>IF($AI126="n/a",1.03*AR126,IF($AI126&lt;0,1.01*AR126,IF($AI126&gt;10,1.1*AR126,(1+$AI126/100)*AR126)))</f>
        <v>1.0507029999999999</v>
      </c>
      <c r="AT126" s="887">
        <f>IF($AK126="n/a",1.03*AS126,IF($AK126&lt;0,1.01*AS126,IF($AK126&gt;10,1.1*AS126,(1+$AK126/100)*AS126)))</f>
        <v>1.08222409</v>
      </c>
      <c r="AU126" s="887">
        <f>IF($AK126="n/a",1.03*AT126,IF($AK126&lt;0,1.01*AT126,IF($AK126&gt;10,1.1*AT126,(1+$AK126/100)*AT126)))</f>
        <v>1.1146908126999999</v>
      </c>
      <c r="AV126" s="887">
        <f>IF($AK126="n/a",1.03*AU126,IF($AK126&lt;0,1.01*AU126,IF($AK126&gt;10,1.1*AU126,(1+$AK126/100)*AU126)))</f>
        <v>1.1481315370809999</v>
      </c>
      <c r="AW126" s="651">
        <f>SUM(AR126:AV126)</f>
        <v>5.4360494397809997</v>
      </c>
      <c r="AX126" s="748">
        <f>AW126/I126*100</f>
        <v>15.656824423332372</v>
      </c>
      <c r="AY126" s="935">
        <v>0.89</v>
      </c>
      <c r="AZ126" s="873">
        <v>25.71</v>
      </c>
      <c r="BA126" s="873">
        <v>-26.02</v>
      </c>
      <c r="BB126" s="873">
        <v>4.1900000000000004</v>
      </c>
      <c r="BC126" s="873">
        <v>-1.73</v>
      </c>
      <c r="BE126" s="624">
        <v>1989</v>
      </c>
      <c r="BF126" s="899">
        <f>IF(BE126&gt;2008,0,IF(BE126&gt;2001,1,IF(BE126&gt;1990,2,IF(BE126&gt;1980,3,IF(BE126&gt;1973,4,IF(BE126&gt;1970,5,IF(BE126&gt;1960,6,IF(BE126&gt;1958,7,IF(BE126&gt;1953,8,9)))))))))</f>
        <v>3</v>
      </c>
      <c r="BG126" s="883">
        <v>1.2</v>
      </c>
    </row>
    <row r="127" spans="1:59" ht="11.25" customHeight="1" x14ac:dyDescent="0.2">
      <c r="A127" s="864" t="s">
        <v>358</v>
      </c>
      <c r="B127" s="876" t="s">
        <v>359</v>
      </c>
      <c r="C127" s="933" t="s">
        <v>108</v>
      </c>
      <c r="D127" s="933" t="s">
        <v>4341</v>
      </c>
      <c r="E127" s="733">
        <v>34</v>
      </c>
      <c r="F127" s="1182">
        <v>83</v>
      </c>
      <c r="G127" s="1182" t="s">
        <v>37</v>
      </c>
      <c r="H127" s="1182" t="s">
        <v>37</v>
      </c>
      <c r="I127" s="866">
        <v>55.99</v>
      </c>
      <c r="J127" s="651">
        <f>(M127/I127)*100</f>
        <v>3.8578317556706558</v>
      </c>
      <c r="K127" s="885">
        <v>0.54</v>
      </c>
      <c r="L127" s="888">
        <v>4</v>
      </c>
      <c r="M127" s="642">
        <f>K127*L127</f>
        <v>2.16</v>
      </c>
      <c r="N127" s="871" t="s">
        <v>107</v>
      </c>
      <c r="O127" s="735">
        <v>0.52</v>
      </c>
      <c r="P127" s="862">
        <v>44137</v>
      </c>
      <c r="Q127" s="862">
        <v>44148</v>
      </c>
      <c r="R127" s="642">
        <f>(K127-O127)/O127*100</f>
        <v>3.8461538461538494</v>
      </c>
      <c r="S127" s="701">
        <f>IF(INDEX(Historical!$D$7:$D$1254,MATCH(B127,Historical!$B$7:$B$1278,0))=0,"n/a",(INDEX(Historical!$C$7:$C$1256,MATCH(B127,Historical!$B$7:$B$1278,0))/INDEX(Historical!$D$7:$D$1254,MATCH(B127,Historical!$B$7:$B$1278,0))-1)*100)</f>
        <v>4.1237113402061931</v>
      </c>
      <c r="T127" s="701">
        <f>IF(INDEX(Historical!$F$7:$F$1247,MATCH(B127,Historical!$B$7:$B$1278,0))=0,"n/a",((INDEX(Historical!$C$7:$C$1256,MATCH(B127,Historical!$B$7:$B$1278,0))/INDEX(Historical!$F$7:$F$1247,MATCH(B127,Historical!$B$7:$B$1278,0)))^(1/3)-1)*100)</f>
        <v>4.5023446084026197</v>
      </c>
      <c r="U127" s="701">
        <f>IF(INDEX(Historical!$H$7:$H$1247,MATCH(B127,Historical!$B$7:$B$1278,0))=0,"n/a",((INDEX(Historical!$C$7:$C$1256,MATCH(B127,Historical!$B$7:$B$1278,0))/INDEX(Historical!$H$7:$H$1247,MATCH(B127,Historical!$B$7:$B$1278,0)))^(1/5)-1)*100)</f>
        <v>4.5122676632935566</v>
      </c>
      <c r="V127" s="701">
        <f>IF(INDEX(Historical!$O$7:$O$1247,MATCH(B127,Historical!$B$7:$B$1278,0))=0,"n/a",((INDEX(Historical!$C$7:$C$1256,MATCH(B127,Historical!$B$7:$B$1278,0))/INDEX(Historical!$O$7:$O$1247,MATCH(B127,Historical!$B$7:$B$1278,0)))^(1/10)-1)*100)</f>
        <v>5.0314200537601383</v>
      </c>
      <c r="W127" s="702">
        <f>IF(OR(U127&lt;=0,U127="n/a",V127&lt;=0,V127="n/a"),"n/a",U127/V127)</f>
        <v>0.89681791921177345</v>
      </c>
      <c r="X127" s="703">
        <f>IF(OR(AJ127&lt;=0,AJ127="n/a",U127&lt;=0,U127="n/a"),"n/a",U127/AJ127)</f>
        <v>0.50136307369928401</v>
      </c>
      <c r="Y127" s="679"/>
      <c r="Z127" s="651">
        <f>IF(OR(AC127&lt;0.01,AC127="n/a"),"n/a",M127/AC127*100)</f>
        <v>45.859872611464972</v>
      </c>
      <c r="AA127" s="887">
        <f>IF(OR(AC127&lt;0.01,AC127="n/a"),"n/a",I127/AC127)</f>
        <v>11.88747346072187</v>
      </c>
      <c r="AB127" s="888">
        <v>12</v>
      </c>
      <c r="AC127" s="866">
        <v>4.71</v>
      </c>
      <c r="AD127" s="866">
        <v>1.49</v>
      </c>
      <c r="AE127" s="866">
        <v>3.24</v>
      </c>
      <c r="AF127" s="866">
        <v>1.18</v>
      </c>
      <c r="AG127" s="866">
        <v>10</v>
      </c>
      <c r="AH127" s="866">
        <v>0.3</v>
      </c>
      <c r="AI127" s="866">
        <v>-2.67</v>
      </c>
      <c r="AJ127" s="866">
        <v>9</v>
      </c>
      <c r="AK127" s="866">
        <v>8</v>
      </c>
      <c r="AL127" s="879">
        <v>832.57</v>
      </c>
      <c r="AM127" s="873">
        <v>1.2</v>
      </c>
      <c r="AN127" s="866">
        <v>0.02</v>
      </c>
      <c r="AO127" s="740">
        <f>IF(U127="n/a","n/a",IF(AA127&lt;0,"n/a",IF(AA127="n/a","n/a",J127+U127-AA127)))</f>
        <v>-3.5173740417576571</v>
      </c>
      <c r="AP127" s="741">
        <f>IF(U127="n/a","n/a",J127+U127)</f>
        <v>8.3700994189642124</v>
      </c>
      <c r="AQ127" s="889">
        <f>IF(OR(AC127&lt;0.01,AF127="n/a"),"n/a",(I127/SQRT(22.5*AC127*(I127/AF127))-1)*100)</f>
        <v>-21.042293504963318</v>
      </c>
      <c r="AR127" s="651">
        <f>INDEX(Historical!$C$7:$C$1256,MATCH(B127,Historical!$B$7:$B$1278,0))*IF(AH127="n/a",1.03,IF(AH127&lt;0,1.01,IF(AH127&gt;10,1.1,(1+AH127/100))))</f>
        <v>2.0260599999999998</v>
      </c>
      <c r="AS127" s="887">
        <f>IF($AI127="n/a",1.03*AR127,IF($AI127&lt;0,1.01*AR127,IF($AI127&gt;10,1.1*AR127,(1+$AI127/100)*AR127)))</f>
        <v>2.0463205999999996</v>
      </c>
      <c r="AT127" s="887">
        <f>IF($AK127="n/a",1.03*AS127,IF($AK127&lt;0,1.01*AS127,IF($AK127&gt;10,1.1*AS127,(1+$AK127/100)*AS127)))</f>
        <v>2.2100262479999997</v>
      </c>
      <c r="AU127" s="887">
        <f>IF($AK127="n/a",1.03*AT127,IF($AK127&lt;0,1.01*AT127,IF($AK127&gt;10,1.1*AT127,(1+$AK127/100)*AT127)))</f>
        <v>2.3868283478399999</v>
      </c>
      <c r="AV127" s="887">
        <f>IF($AK127="n/a",1.03*AU127,IF($AK127&lt;0,1.01*AU127,IF($AK127&gt;10,1.1*AU127,(1+$AK127/100)*AU127)))</f>
        <v>2.5777746156672001</v>
      </c>
      <c r="AW127" s="651">
        <f>SUM(AR127:AV127)</f>
        <v>11.247009811507199</v>
      </c>
      <c r="AX127" s="748">
        <f>AW127/I127*100</f>
        <v>20.087533151468477</v>
      </c>
      <c r="AY127" s="935">
        <v>0.66</v>
      </c>
      <c r="AZ127" s="873">
        <v>5</v>
      </c>
      <c r="BA127" s="873">
        <v>-40.22</v>
      </c>
      <c r="BB127" s="873">
        <v>-6.75</v>
      </c>
      <c r="BC127" s="873">
        <v>-17.690000000000001</v>
      </c>
      <c r="BE127" s="624">
        <v>1987</v>
      </c>
      <c r="BF127" s="899">
        <f>IF(BE127&gt;2008,0,IF(BE127&gt;2001,1,IF(BE127&gt;1990,2,IF(BE127&gt;1980,3,IF(BE127&gt;1973,4,IF(BE127&gt;1970,5,IF(BE127&gt;1960,6,IF(BE127&gt;1958,7,IF(BE127&gt;1953,8,9)))))))))</f>
        <v>3</v>
      </c>
      <c r="BG127" s="883">
        <v>1</v>
      </c>
    </row>
    <row r="128" spans="1:59" ht="11.25" customHeight="1" x14ac:dyDescent="0.2">
      <c r="A128" s="864" t="s">
        <v>356</v>
      </c>
      <c r="B128" s="876" t="s">
        <v>357</v>
      </c>
      <c r="C128" s="933" t="s">
        <v>112</v>
      </c>
      <c r="D128" s="933" t="s">
        <v>211</v>
      </c>
      <c r="E128" s="733">
        <v>49</v>
      </c>
      <c r="F128" s="1182">
        <v>37</v>
      </c>
      <c r="G128" s="1182" t="s">
        <v>37</v>
      </c>
      <c r="H128" s="1182" t="s">
        <v>37</v>
      </c>
      <c r="I128" s="866">
        <v>59.62</v>
      </c>
      <c r="J128" s="651">
        <f>(M128/I128)*100</f>
        <v>1.5431063401543108</v>
      </c>
      <c r="K128" s="878">
        <v>0.23</v>
      </c>
      <c r="L128" s="888">
        <v>4</v>
      </c>
      <c r="M128" s="642">
        <f>K128*L128</f>
        <v>0.92</v>
      </c>
      <c r="N128" s="871" t="s">
        <v>148</v>
      </c>
      <c r="O128" s="734">
        <v>0.22</v>
      </c>
      <c r="P128" s="862">
        <v>44162</v>
      </c>
      <c r="Q128" s="862">
        <v>44180</v>
      </c>
      <c r="R128" s="642">
        <f>(K128-O128)/O128*100</f>
        <v>4.5454545454545494</v>
      </c>
      <c r="S128" s="701">
        <f>IF(INDEX(Historical!$D$7:$D$1254,MATCH(B128,Historical!$B$7:$B$1278,0))=0,"n/a",(INDEX(Historical!$C$7:$C$1256,MATCH(B128,Historical!$B$7:$B$1278,0))/INDEX(Historical!$D$7:$D$1254,MATCH(B128,Historical!$B$7:$B$1278,0))-1)*100)</f>
        <v>3.529411764705892</v>
      </c>
      <c r="T128" s="701">
        <f>IF(INDEX(Historical!$F$7:$F$1247,MATCH(B128,Historical!$B$7:$B$1278,0))=0,"n/a",((INDEX(Historical!$C$7:$C$1256,MATCH(B128,Historical!$B$7:$B$1278,0))/INDEX(Historical!$F$7:$F$1247,MATCH(B128,Historical!$B$7:$B$1278,0)))^(1/3)-1)*100)</f>
        <v>2.8014446485053801</v>
      </c>
      <c r="U128" s="701">
        <f>IF(INDEX(Historical!$H$7:$H$1247,MATCH(B128,Historical!$B$7:$B$1278,0))=0,"n/a",((INDEX(Historical!$C$7:$C$1256,MATCH(B128,Historical!$B$7:$B$1278,0))/INDEX(Historical!$H$7:$H$1247,MATCH(B128,Historical!$B$7:$B$1278,0)))^(1/5)-1)*100)</f>
        <v>2.4418974332246046</v>
      </c>
      <c r="V128" s="701">
        <f>IF(INDEX(Historical!$O$7:$O$1247,MATCH(B128,Historical!$B$7:$B$1278,0))=0,"n/a",((INDEX(Historical!$C$7:$C$1256,MATCH(B128,Historical!$B$7:$B$1278,0))/INDEX(Historical!$O$7:$O$1247,MATCH(B128,Historical!$B$7:$B$1278,0)))^(1/10)-1)*100)</f>
        <v>5.2011967385568125</v>
      </c>
      <c r="W128" s="702">
        <f>IF(OR(U128&lt;=0,U128="n/a",V128&lt;=0,V128="n/a"),"n/a",U128/V128)</f>
        <v>0.46948761140347928</v>
      </c>
      <c r="X128" s="703" t="str">
        <f>IF(OR(AJ128&lt;=0,AJ128="n/a",U128&lt;=0,U128="n/a"),"n/a",U128/AJ128)</f>
        <v>n/a</v>
      </c>
      <c r="Y128" s="673" t="s">
        <v>4499</v>
      </c>
      <c r="Z128" s="651">
        <f>IF(OR(AC128&lt;0.01,AC128="n/a"),"n/a",M128/AC128*100)</f>
        <v>37.860082304526749</v>
      </c>
      <c r="AA128" s="887">
        <f>IF(OR(AC128&lt;0.01,AC128="n/a"),"n/a",I128/AC128)</f>
        <v>24.534979423868311</v>
      </c>
      <c r="AB128" s="888">
        <v>12</v>
      </c>
      <c r="AC128" s="866">
        <v>2.4300000000000002</v>
      </c>
      <c r="AD128" s="866">
        <v>1.64</v>
      </c>
      <c r="AE128" s="866">
        <v>1.06</v>
      </c>
      <c r="AF128" s="866">
        <v>2.94</v>
      </c>
      <c r="AG128" s="866">
        <v>12.6</v>
      </c>
      <c r="AH128" s="868">
        <v>36.199999999999996</v>
      </c>
      <c r="AI128" s="868">
        <v>25.36</v>
      </c>
      <c r="AJ128" s="866">
        <v>-1.7000000000000002</v>
      </c>
      <c r="AK128" s="866">
        <v>15</v>
      </c>
      <c r="AL128" s="879">
        <v>1100</v>
      </c>
      <c r="AM128" s="873">
        <v>0.70000000000000007</v>
      </c>
      <c r="AN128" s="866">
        <v>0.91</v>
      </c>
      <c r="AO128" s="740">
        <f>IF(U128="n/a","n/a",IF(AA128&lt;0,"n/a",IF(AA128="n/a","n/a",J128+U128-AA128)))</f>
        <v>-20.549975650489394</v>
      </c>
      <c r="AP128" s="741">
        <f>IF(U128="n/a","n/a",J128+U128)</f>
        <v>3.9850037733789154</v>
      </c>
      <c r="AQ128" s="889">
        <f>IF(OR(AC128&lt;0.01,AF128="n/a"),"n/a",(I128/SQRT(22.5*AC128*(I128/AF128))-1)*100)</f>
        <v>79.050383357649508</v>
      </c>
      <c r="AR128" s="651">
        <f>INDEX(Historical!$C$7:$C$1256,MATCH(B128,Historical!$B$7:$B$1278,0))*IF(AH128="n/a",1.03,IF(AH128&lt;0,1.01,IF(AH128&gt;10,1.1,(1+AH128/100))))</f>
        <v>0.96800000000000008</v>
      </c>
      <c r="AS128" s="887">
        <f>IF($AI128="n/a",1.03*AR128,IF($AI128&lt;0,1.01*AR128,IF($AI128&gt;10,1.1*AR128,(1+$AI128/100)*AR128)))</f>
        <v>1.0648000000000002</v>
      </c>
      <c r="AT128" s="887">
        <f>IF($AK128="n/a",1.03*AS128,IF($AK128&lt;0,1.01*AS128,IF($AK128&gt;10,1.1*AS128,(1+$AK128/100)*AS128)))</f>
        <v>1.1712800000000003</v>
      </c>
      <c r="AU128" s="887">
        <f>IF($AK128="n/a",1.03*AT128,IF($AK128&lt;0,1.01*AT128,IF($AK128&gt;10,1.1*AT128,(1+$AK128/100)*AT128)))</f>
        <v>1.2884080000000004</v>
      </c>
      <c r="AV128" s="887">
        <f>IF($AK128="n/a",1.03*AU128,IF($AK128&lt;0,1.01*AU128,IF($AK128&gt;10,1.1*AU128,(1+$AK128/100)*AU128)))</f>
        <v>1.4172488000000005</v>
      </c>
      <c r="AW128" s="651">
        <f>SUM(AR128:AV128)</f>
        <v>5.9097368000000019</v>
      </c>
      <c r="AX128" s="748">
        <f>AW128/I128*100</f>
        <v>9.9123394833948364</v>
      </c>
      <c r="AY128" s="935">
        <v>1.19</v>
      </c>
      <c r="AZ128" s="873">
        <v>27.83</v>
      </c>
      <c r="BA128" s="873">
        <v>-31.52</v>
      </c>
      <c r="BB128" s="873">
        <v>-6.09</v>
      </c>
      <c r="BC128" s="873">
        <v>-9.17</v>
      </c>
      <c r="BE128" s="624">
        <v>1973</v>
      </c>
      <c r="BF128" s="899">
        <f>IF(BE128&gt;2008,0,IF(BE128&gt;2001,1,IF(BE128&gt;1990,2,IF(BE128&gt;1980,3,IF(BE128&gt;1973,4,IF(BE128&gt;1970,5,IF(BE128&gt;1960,6,IF(BE128&gt;1958,7,IF(BE128&gt;1953,8,9)))))))))</f>
        <v>5</v>
      </c>
      <c r="BG128" s="883">
        <v>4.2</v>
      </c>
    </row>
    <row r="129" spans="1:59" ht="11.25" customHeight="1" x14ac:dyDescent="0.2">
      <c r="A129" s="864" t="s">
        <v>360</v>
      </c>
      <c r="B129" s="876" t="s">
        <v>361</v>
      </c>
      <c r="C129" s="933" t="s">
        <v>128</v>
      </c>
      <c r="D129" s="933" t="s">
        <v>4330</v>
      </c>
      <c r="E129" s="733">
        <v>52</v>
      </c>
      <c r="F129" s="1182">
        <v>26</v>
      </c>
      <c r="G129" s="1182" t="s">
        <v>106</v>
      </c>
      <c r="H129" s="1182" t="s">
        <v>106</v>
      </c>
      <c r="I129" s="866">
        <v>29.88</v>
      </c>
      <c r="J129" s="651">
        <f>(M129/I129)*100</f>
        <v>1.2048192771084338</v>
      </c>
      <c r="K129" s="878">
        <v>0.09</v>
      </c>
      <c r="L129" s="888">
        <v>4</v>
      </c>
      <c r="M129" s="642">
        <f>K129*L129</f>
        <v>0.36</v>
      </c>
      <c r="N129" s="871" t="s">
        <v>194</v>
      </c>
      <c r="O129" s="738">
        <v>8.7378640776699018E-2</v>
      </c>
      <c r="P129" s="862">
        <v>43892</v>
      </c>
      <c r="Q129" s="862">
        <v>43917</v>
      </c>
      <c r="R129" s="642">
        <f>(K129-O129)/O129*100</f>
        <v>3.0000000000000093</v>
      </c>
      <c r="S129" s="701">
        <f>IF(INDEX(Historical!$D$7:$D$1254,MATCH(B129,Historical!$B$7:$B$1278,0))=0,"n/a",(INDEX(Historical!$C$7:$C$1256,MATCH(B129,Historical!$B$7:$B$1278,0))/INDEX(Historical!$D$7:$D$1254,MATCH(B129,Historical!$B$7:$B$1278,0))-1)*100)</f>
        <v>3.0001035316490343</v>
      </c>
      <c r="T129" s="701">
        <f>IF(INDEX(Historical!$F$7:$F$1247,MATCH(B129,Historical!$B$7:$B$1278,0))=0,"n/a",((INDEX(Historical!$C$7:$C$1256,MATCH(B129,Historical!$B$7:$B$1278,0))/INDEX(Historical!$F$7:$F$1247,MATCH(B129,Historical!$B$7:$B$1278,0)))^(1/3)-1)*100)</f>
        <v>3.2531068656641571</v>
      </c>
      <c r="U129" s="701">
        <f>IF(INDEX(Historical!$H$7:$H$1247,MATCH(B129,Historical!$B$7:$B$1278,0))=0,"n/a",((INDEX(Historical!$C$7:$C$1256,MATCH(B129,Historical!$B$7:$B$1278,0))/INDEX(Historical!$H$7:$H$1247,MATCH(B129,Historical!$B$7:$B$1278,0)))^(1/5)-1)*100)</f>
        <v>6.0804210619743726</v>
      </c>
      <c r="V129" s="701">
        <f>IF(INDEX(Historical!$O$7:$O$1247,MATCH(B129,Historical!$B$7:$B$1278,0))=0,"n/a",((INDEX(Historical!$C$7:$C$1256,MATCH(B129,Historical!$B$7:$B$1278,0))/INDEX(Historical!$O$7:$O$1247,MATCH(B129,Historical!$B$7:$B$1278,0)))^(1/10)-1)*100)</f>
        <v>4.4525031953743799</v>
      </c>
      <c r="W129" s="702">
        <f>IF(OR(U129&lt;=0,U129="n/a",V129&lt;=0,V129="n/a"),"n/a",U129/V129)</f>
        <v>1.3656185734557598</v>
      </c>
      <c r="X129" s="703">
        <f>IF(OR(AJ129&lt;=0,AJ129="n/a",U129&lt;=0,U129="n/a"),"n/a",U129/AJ129)</f>
        <v>3.2002216115654596</v>
      </c>
      <c r="Y129" s="674" t="s">
        <v>362</v>
      </c>
      <c r="Z129" s="651">
        <f>IF(OR(AC129&lt;0.01,AC129="n/a"),"n/a",M129/AC129*100)</f>
        <v>37.894736842105267</v>
      </c>
      <c r="AA129" s="887">
        <f>IF(OR(AC129&lt;0.01,AC129="n/a"),"n/a",I129/AC129)</f>
        <v>31.452631578947368</v>
      </c>
      <c r="AB129" s="888">
        <v>12</v>
      </c>
      <c r="AC129" s="866">
        <v>0.95</v>
      </c>
      <c r="AD129" s="866">
        <v>3.49</v>
      </c>
      <c r="AE129" s="866">
        <v>3.87</v>
      </c>
      <c r="AF129" s="866">
        <v>2.65</v>
      </c>
      <c r="AG129" s="866">
        <v>8.4</v>
      </c>
      <c r="AH129" s="866">
        <v>15.299999999999999</v>
      </c>
      <c r="AI129" s="866" t="s">
        <v>136</v>
      </c>
      <c r="AJ129" s="866">
        <v>1.9</v>
      </c>
      <c r="AK129" s="866">
        <v>9</v>
      </c>
      <c r="AL129" s="879">
        <v>1950</v>
      </c>
      <c r="AM129" s="873">
        <v>34.599999999999994</v>
      </c>
      <c r="AN129" s="866">
        <v>0.01</v>
      </c>
      <c r="AO129" s="740">
        <f>IF(U129="n/a","n/a",IF(AA129&lt;0,"n/a",IF(AA129="n/a","n/a",J129+U129-AA129)))</f>
        <v>-24.167391239864564</v>
      </c>
      <c r="AP129" s="741">
        <f>IF(U129="n/a","n/a",J129+U129)</f>
        <v>7.2852403390828062</v>
      </c>
      <c r="AQ129" s="889">
        <f>IF(OR(AC129&lt;0.01,AF129="n/a"),"n/a",(I129/SQRT(22.5*AC129*(I129/AF129))-1)*100)</f>
        <v>92.468726099373825</v>
      </c>
      <c r="AR129" s="651">
        <f>INDEX(Historical!$C$7:$C$1256,MATCH(B129,Historical!$B$7:$B$1278,0))*IF(AH129="n/a",1.03,IF(AH129&lt;0,1.01,IF(AH129&gt;10,1.1,(1+AH129/100))))</f>
        <v>0.39311690000000005</v>
      </c>
      <c r="AS129" s="887">
        <f>IF($AI129="n/a",1.03*AR129,IF($AI129&lt;0,1.01*AR129,IF($AI129&gt;10,1.1*AR129,(1+$AI129/100)*AR129)))</f>
        <v>0.40491040700000008</v>
      </c>
      <c r="AT129" s="887">
        <f>IF($AK129="n/a",1.03*AS129,IF($AK129&lt;0,1.01*AS129,IF($AK129&gt;10,1.1*AS129,(1+$AK129/100)*AS129)))</f>
        <v>0.44135234363000014</v>
      </c>
      <c r="AU129" s="887">
        <f>IF($AK129="n/a",1.03*AT129,IF($AK129&lt;0,1.01*AT129,IF($AK129&gt;10,1.1*AT129,(1+$AK129/100)*AT129)))</f>
        <v>0.48107405455670021</v>
      </c>
      <c r="AV129" s="887">
        <f>IF($AK129="n/a",1.03*AU129,IF($AK129&lt;0,1.01*AU129,IF($AK129&gt;10,1.1*AU129,(1+$AK129/100)*AU129)))</f>
        <v>0.52437071946680325</v>
      </c>
      <c r="AW129" s="651">
        <f>SUM(AR129:AV129)</f>
        <v>2.2448244246535038</v>
      </c>
      <c r="AX129" s="748">
        <f>AW129/I129*100</f>
        <v>7.5127992792955292</v>
      </c>
      <c r="AY129" s="935">
        <v>-0.05</v>
      </c>
      <c r="AZ129" s="873">
        <v>3.0700000000000003</v>
      </c>
      <c r="BA129" s="873">
        <v>-23.23</v>
      </c>
      <c r="BB129" s="873">
        <v>-3.7900000000000005</v>
      </c>
      <c r="BC129" s="873">
        <v>-10.51</v>
      </c>
      <c r="BE129" s="624">
        <v>1967</v>
      </c>
      <c r="BF129" s="899">
        <f>IF(BE129&gt;2008,0,IF(BE129&gt;2001,1,IF(BE129&gt;1990,2,IF(BE129&gt;1980,3,IF(BE129&gt;1973,4,IF(BE129&gt;1970,5,IF(BE129&gt;1960,6,IF(BE129&gt;1958,7,IF(BE129&gt;1953,8,9)))))))))</f>
        <v>6</v>
      </c>
      <c r="BG129" s="883">
        <v>6.6000000000000005</v>
      </c>
    </row>
    <row r="130" spans="1:59" ht="11.25" customHeight="1" x14ac:dyDescent="0.2">
      <c r="A130" s="864" t="s">
        <v>816</v>
      </c>
      <c r="B130" s="876" t="s">
        <v>817</v>
      </c>
      <c r="C130" s="933" t="s">
        <v>108</v>
      </c>
      <c r="D130" s="933" t="s">
        <v>4337</v>
      </c>
      <c r="E130" s="733">
        <v>27</v>
      </c>
      <c r="F130" s="1182">
        <v>112</v>
      </c>
      <c r="G130" s="1182" t="s">
        <v>106</v>
      </c>
      <c r="H130" s="1182" t="s">
        <v>106</v>
      </c>
      <c r="I130" s="875">
        <v>77.849999999999994</v>
      </c>
      <c r="J130" s="651">
        <f>(M130/I130)*100</f>
        <v>1.9524727039177909</v>
      </c>
      <c r="K130" s="878">
        <v>0.38</v>
      </c>
      <c r="L130" s="888">
        <v>4</v>
      </c>
      <c r="M130" s="642">
        <f>K130*L130</f>
        <v>1.52</v>
      </c>
      <c r="N130" s="871" t="s">
        <v>148</v>
      </c>
      <c r="O130" s="734">
        <v>0.36</v>
      </c>
      <c r="P130" s="862">
        <v>43895</v>
      </c>
      <c r="Q130" s="862">
        <v>43908</v>
      </c>
      <c r="R130" s="642">
        <f>(K130-O130)/O130*100</f>
        <v>5.5555555555555607</v>
      </c>
      <c r="S130" s="701">
        <f>IF(INDEX(Historical!$D$7:$D$1254,MATCH(B130,Historical!$B$7:$B$1278,0))=0,"n/a",(INDEX(Historical!$C$7:$C$1256,MATCH(B130,Historical!$B$7:$B$1278,0))/INDEX(Historical!$D$7:$D$1254,MATCH(B130,Historical!$B$7:$B$1278,0))-1)*100)</f>
        <v>3.971119133573997</v>
      </c>
      <c r="T130" s="701">
        <f>IF(INDEX(Historical!$F$7:$F$1247,MATCH(B130,Historical!$B$7:$B$1278,0))=0,"n/a",((INDEX(Historical!$C$7:$C$1256,MATCH(B130,Historical!$B$7:$B$1278,0))/INDEX(Historical!$F$7:$F$1247,MATCH(B130,Historical!$B$7:$B$1278,0)))^(1/3)-1)*100)</f>
        <v>1.9235467531193207</v>
      </c>
      <c r="U130" s="701">
        <f>IF(INDEX(Historical!$H$7:$H$1247,MATCH(B130,Historical!$B$7:$B$1278,0))=0,"n/a",((INDEX(Historical!$C$7:$C$1256,MATCH(B130,Historical!$B$7:$B$1278,0))/INDEX(Historical!$H$7:$H$1247,MATCH(B130,Historical!$B$7:$B$1278,0)))^(1/5)-1)*100)</f>
        <v>1.7554577175587616</v>
      </c>
      <c r="V130" s="701">
        <f>IF(INDEX(Historical!$O$7:$O$1247,MATCH(B130,Historical!$B$7:$B$1278,0))=0,"n/a",((INDEX(Historical!$C$7:$C$1256,MATCH(B130,Historical!$B$7:$B$1278,0))/INDEX(Historical!$O$7:$O$1247,MATCH(B130,Historical!$B$7:$B$1278,0)))^(1/10)-1)*100)</f>
        <v>2.5449899701238676</v>
      </c>
      <c r="W130" s="702">
        <f>IF(OR(U130&lt;=0,U130="n/a",V130&lt;=0,V130="n/a"),"n/a",U130/V130)</f>
        <v>0.6897699944465091</v>
      </c>
      <c r="X130" s="703" t="str">
        <f>IF(OR(AJ130&lt;=0,AJ130="n/a",U130&lt;=0,U130="n/a"),"n/a",U130/AJ130)</f>
        <v>n/a</v>
      </c>
      <c r="Y130" s="877" t="s">
        <v>818</v>
      </c>
      <c r="Z130" s="651">
        <f>IF(OR(AC130&lt;0.01,AC130="n/a"),"n/a",M130/AC130*100)</f>
        <v>202.66666666666669</v>
      </c>
      <c r="AA130" s="887">
        <f>IF(OR(AC130&lt;0.01,AC130="n/a"),"n/a",I130/AC130)</f>
        <v>103.8</v>
      </c>
      <c r="AB130" s="888">
        <v>12</v>
      </c>
      <c r="AC130" s="866">
        <v>0.75</v>
      </c>
      <c r="AD130" s="866">
        <v>5.34</v>
      </c>
      <c r="AE130" s="866">
        <v>6.53</v>
      </c>
      <c r="AF130" s="866">
        <v>4.2</v>
      </c>
      <c r="AG130" s="866">
        <v>17.599999999999998</v>
      </c>
      <c r="AH130" s="866">
        <v>161.69999999999999</v>
      </c>
      <c r="AI130" s="866">
        <v>9.6</v>
      </c>
      <c r="AJ130" s="866">
        <v>-22.1</v>
      </c>
      <c r="AK130" s="866">
        <v>19.53</v>
      </c>
      <c r="AL130" s="879">
        <v>38690</v>
      </c>
      <c r="AM130" s="873">
        <v>55.000000000000007</v>
      </c>
      <c r="AN130" s="866">
        <v>0.45</v>
      </c>
      <c r="AO130" s="740">
        <f>IF(U130="n/a","n/a",IF(AA130&lt;0,"n/a",IF(AA130="n/a","n/a",J130+U130-AA130)))</f>
        <v>-100.09206957852345</v>
      </c>
      <c r="AP130" s="741">
        <f>IF(U130="n/a","n/a",J130+U130)</f>
        <v>3.7079304214765525</v>
      </c>
      <c r="AQ130" s="889">
        <f>IF(OR(AC130&lt;0.01,AF130="n/a"),"n/a",(I130/SQRT(22.5*AC130*(I130/AF130))-1)*100)</f>
        <v>340.18178063159314</v>
      </c>
      <c r="AR130" s="651">
        <f>INDEX(Historical!$C$7:$C$1256,MATCH(B130,Historical!$B$7:$B$1278,0))*IF(AH130="n/a",1.03,IF(AH130&lt;0,1.01,IF(AH130&gt;10,1.1,(1+AH130/100))))</f>
        <v>1.5840000000000001</v>
      </c>
      <c r="AS130" s="887">
        <f>IF($AI130="n/a",1.03*AR130,IF($AI130&lt;0,1.01*AR130,IF($AI130&gt;10,1.1*AR130,(1+$AI130/100)*AR130)))</f>
        <v>1.7360640000000003</v>
      </c>
      <c r="AT130" s="887">
        <f>IF($AK130="n/a",1.03*AS130,IF($AK130&lt;0,1.01*AS130,IF($AK130&gt;10,1.1*AS130,(1+$AK130/100)*AS130)))</f>
        <v>1.9096704000000004</v>
      </c>
      <c r="AU130" s="887">
        <f>IF($AK130="n/a",1.03*AT130,IF($AK130&lt;0,1.01*AT130,IF($AK130&gt;10,1.1*AT130,(1+$AK130/100)*AT130)))</f>
        <v>2.1006374400000007</v>
      </c>
      <c r="AV130" s="887">
        <f>IF($AK130="n/a",1.03*AU130,IF($AK130&lt;0,1.01*AU130,IF($AK130&gt;10,1.1*AU130,(1+$AK130/100)*AU130)))</f>
        <v>2.3107011840000009</v>
      </c>
      <c r="AW130" s="651">
        <f>SUM(AR130:AV130)</f>
        <v>9.6410730240000024</v>
      </c>
      <c r="AX130" s="748">
        <f>AW130/I130*100</f>
        <v>12.384165734104052</v>
      </c>
      <c r="AY130" s="935">
        <v>0.53</v>
      </c>
      <c r="AZ130" s="873">
        <v>49.05</v>
      </c>
      <c r="BA130" s="873">
        <v>-7.04</v>
      </c>
      <c r="BB130" s="873">
        <v>-1.6400000000000001</v>
      </c>
      <c r="BC130" s="873">
        <v>6.660000000000001</v>
      </c>
      <c r="BE130" s="624">
        <v>1995</v>
      </c>
      <c r="BF130" s="899">
        <f>IF(BE130&gt;2008,0,IF(BE130&gt;2001,1,IF(BE130&gt;1990,2,IF(BE130&gt;1980,3,IF(BE130&gt;1973,4,IF(BE130&gt;1970,5,IF(BE130&gt;1960,6,IF(BE130&gt;1958,7,IF(BE130&gt;1953,8,9)))))))))</f>
        <v>2</v>
      </c>
      <c r="BG130" s="883">
        <v>9.5</v>
      </c>
    </row>
    <row r="131" spans="1:59" ht="11.25" customHeight="1" x14ac:dyDescent="0.2">
      <c r="A131" s="872" t="s">
        <v>349</v>
      </c>
      <c r="B131" s="876" t="s">
        <v>350</v>
      </c>
      <c r="C131" s="933" t="s">
        <v>108</v>
      </c>
      <c r="D131" s="933" t="s">
        <v>4337</v>
      </c>
      <c r="E131" s="733">
        <v>34</v>
      </c>
      <c r="F131" s="1182">
        <v>80</v>
      </c>
      <c r="G131" s="1182" t="s">
        <v>106</v>
      </c>
      <c r="H131" s="1182" t="s">
        <v>106</v>
      </c>
      <c r="I131" s="866">
        <v>126.66</v>
      </c>
      <c r="J131" s="651">
        <f>(M131/I131)*100</f>
        <v>2.8422548555187119</v>
      </c>
      <c r="K131" s="885">
        <v>0.9</v>
      </c>
      <c r="L131" s="888">
        <v>4</v>
      </c>
      <c r="M131" s="642">
        <f>K131*L131</f>
        <v>3.6</v>
      </c>
      <c r="N131" s="871" t="s">
        <v>318</v>
      </c>
      <c r="O131" s="735">
        <v>0.76</v>
      </c>
      <c r="P131" s="862">
        <v>43903</v>
      </c>
      <c r="Q131" s="862">
        <v>43920</v>
      </c>
      <c r="R131" s="642">
        <f>(K131-O131)/O131*100</f>
        <v>18.421052631578949</v>
      </c>
      <c r="S131" s="701">
        <f>IF(INDEX(Historical!$D$7:$D$1254,MATCH(B131,Historical!$B$7:$B$1278,0))=0,"n/a",(INDEX(Historical!$C$7:$C$1256,MATCH(B131,Historical!$B$7:$B$1278,0))/INDEX(Historical!$D$7:$D$1254,MATCH(B131,Historical!$B$7:$B$1278,0))-1)*100)</f>
        <v>8.5714285714285854</v>
      </c>
      <c r="T131" s="701">
        <f>IF(INDEX(Historical!$F$7:$F$1247,MATCH(B131,Historical!$B$7:$B$1278,0))=0,"n/a",((INDEX(Historical!$C$7:$C$1256,MATCH(B131,Historical!$B$7:$B$1278,0))/INDEX(Historical!$F$7:$F$1247,MATCH(B131,Historical!$B$7:$B$1278,0)))^(1/3)-1)*100)</f>
        <v>12.065846893298771</v>
      </c>
      <c r="U131" s="701">
        <f>IF(INDEX(Historical!$H$7:$H$1247,MATCH(B131,Historical!$B$7:$B$1278,0))=0,"n/a",((INDEX(Historical!$C$7:$C$1256,MATCH(B131,Historical!$B$7:$B$1278,0))/INDEX(Historical!$H$7:$H$1247,MATCH(B131,Historical!$B$7:$B$1278,0)))^(1/5)-1)*100)</f>
        <v>11.550670014054099</v>
      </c>
      <c r="V131" s="701">
        <f>IF(INDEX(Historical!$O$7:$O$1247,MATCH(B131,Historical!$B$7:$B$1278,0))=0,"n/a",((INDEX(Historical!$C$7:$C$1256,MATCH(B131,Historical!$B$7:$B$1278,0))/INDEX(Historical!$O$7:$O$1247,MATCH(B131,Historical!$B$7:$B$1278,0)))^(1/10)-1)*100)</f>
        <v>11.760248395950734</v>
      </c>
      <c r="W131" s="702">
        <f>IF(OR(U131&lt;=0,U131="n/a",V131&lt;=0,V131="n/a"),"n/a",U131/V131)</f>
        <v>0.98217908543761734</v>
      </c>
      <c r="X131" s="703">
        <f>IF(OR(AJ131&lt;=0,AJ131="n/a",U131&lt;=0,U131="n/a"),"n/a",U131/AJ131)</f>
        <v>0.83098345424849618</v>
      </c>
      <c r="Y131" s="661"/>
      <c r="Z131" s="651">
        <f>IF(OR(AC131&lt;0.01,AC131="n/a"),"n/a",M131/AC131*100)</f>
        <v>42.704626334519574</v>
      </c>
      <c r="AA131" s="887">
        <f>IF(OR(AC131&lt;0.01,AC131="n/a"),"n/a",I131/AC131)</f>
        <v>15.02491103202847</v>
      </c>
      <c r="AB131" s="888">
        <v>12</v>
      </c>
      <c r="AC131" s="866">
        <v>8.43</v>
      </c>
      <c r="AD131" s="866">
        <v>1.53</v>
      </c>
      <c r="AE131" s="866">
        <v>4.92</v>
      </c>
      <c r="AF131" s="866">
        <v>4.2699999999999996</v>
      </c>
      <c r="AG131" s="866">
        <v>29.2</v>
      </c>
      <c r="AH131" s="866">
        <v>17.899999999999999</v>
      </c>
      <c r="AI131" s="866">
        <v>10.84</v>
      </c>
      <c r="AJ131" s="866">
        <v>13.900000000000002</v>
      </c>
      <c r="AK131" s="866">
        <v>9.84</v>
      </c>
      <c r="AL131" s="879">
        <v>28410</v>
      </c>
      <c r="AM131" s="873">
        <v>0.8</v>
      </c>
      <c r="AN131" s="866">
        <v>0</v>
      </c>
      <c r="AO131" s="740">
        <f>IF(U131="n/a","n/a",IF(AA131&lt;0,"n/a",IF(AA131="n/a","n/a",J131+U131-AA131)))</f>
        <v>-0.63198616245565908</v>
      </c>
      <c r="AP131" s="741">
        <f>IF(U131="n/a","n/a",J131+U131)</f>
        <v>14.392924869572811</v>
      </c>
      <c r="AQ131" s="889">
        <f>IF(OR(AC131&lt;0.01,AF131="n/a"),"n/a",(I131/SQRT(22.5*AC131*(I131/AF131))-1)*100)</f>
        <v>68.860718551330962</v>
      </c>
      <c r="AR131" s="651">
        <f>INDEX(Historical!$C$7:$C$1256,MATCH(B131,Historical!$B$7:$B$1278,0))*IF(AH131="n/a",1.03,IF(AH131&lt;0,1.01,IF(AH131&gt;10,1.1,(1+AH131/100))))</f>
        <v>3.3440000000000003</v>
      </c>
      <c r="AS131" s="887">
        <f>IF($AI131="n/a",1.03*AR131,IF($AI131&lt;0,1.01*AR131,IF($AI131&gt;10,1.1*AR131,(1+$AI131/100)*AR131)))</f>
        <v>3.6784000000000008</v>
      </c>
      <c r="AT131" s="887">
        <f>IF($AK131="n/a",1.03*AS131,IF($AK131&lt;0,1.01*AS131,IF($AK131&gt;10,1.1*AS131,(1+$AK131/100)*AS131)))</f>
        <v>4.0403545600000008</v>
      </c>
      <c r="AU131" s="887">
        <f>IF($AK131="n/a",1.03*AT131,IF($AK131&lt;0,1.01*AT131,IF($AK131&gt;10,1.1*AT131,(1+$AK131/100)*AT131)))</f>
        <v>4.437925448704001</v>
      </c>
      <c r="AV131" s="887">
        <f>IF($AK131="n/a",1.03*AU131,IF($AK131&lt;0,1.01*AU131,IF($AK131&gt;10,1.1*AU131,(1+$AK131/100)*AU131)))</f>
        <v>4.8746173128564747</v>
      </c>
      <c r="AW131" s="651">
        <f>SUM(AR131:AV131)</f>
        <v>20.375297321560478</v>
      </c>
      <c r="AX131" s="748">
        <f>AW131/I131*100</f>
        <v>16.08660770690074</v>
      </c>
      <c r="AY131" s="935">
        <v>1.18</v>
      </c>
      <c r="AZ131" s="873">
        <v>53.510000000000005</v>
      </c>
      <c r="BA131" s="873">
        <v>-14.92</v>
      </c>
      <c r="BB131" s="873">
        <v>-6.23</v>
      </c>
      <c r="BC131" s="873">
        <v>1.6500000000000001</v>
      </c>
      <c r="BE131" s="624">
        <v>1987</v>
      </c>
      <c r="BF131" s="899">
        <f>IF(BE131&gt;2008,0,IF(BE131&gt;2001,1,IF(BE131&gt;1990,2,IF(BE131&gt;1980,3,IF(BE131&gt;1973,4,IF(BE131&gt;1970,5,IF(BE131&gt;1960,6,IF(BE131&gt;1958,7,IF(BE131&gt;1953,8,9)))))))))</f>
        <v>3</v>
      </c>
      <c r="BG131" s="883">
        <v>21.5</v>
      </c>
    </row>
    <row r="132" spans="1:59" s="774" customFormat="1" ht="11.25" customHeight="1" x14ac:dyDescent="0.2">
      <c r="A132" s="755" t="s">
        <v>169</v>
      </c>
      <c r="B132" s="782" t="s">
        <v>170</v>
      </c>
      <c r="C132" s="933" t="s">
        <v>108</v>
      </c>
      <c r="D132" s="933" t="s">
        <v>4341</v>
      </c>
      <c r="E132" s="756">
        <v>31</v>
      </c>
      <c r="F132" s="1182"/>
      <c r="G132" s="1181" t="s">
        <v>106</v>
      </c>
      <c r="H132" s="1181" t="s">
        <v>106</v>
      </c>
      <c r="I132" s="757">
        <v>35</v>
      </c>
      <c r="J132" s="758">
        <f>(M132/I132)*100</f>
        <v>3.3142857142857141</v>
      </c>
      <c r="K132" s="759">
        <v>0.28999999999999998</v>
      </c>
      <c r="L132" s="760">
        <v>4</v>
      </c>
      <c r="M132" s="761">
        <f>K132*L132</f>
        <v>1.1599999999999999</v>
      </c>
      <c r="N132" s="762" t="s">
        <v>489</v>
      </c>
      <c r="O132" s="763">
        <v>0.26</v>
      </c>
      <c r="P132" s="764">
        <v>44103</v>
      </c>
      <c r="Q132" s="764">
        <v>44119</v>
      </c>
      <c r="R132" s="761">
        <f>(K132-O132)/O132*100</f>
        <v>11.538461538461526</v>
      </c>
      <c r="S132" s="701">
        <f>IF(INDEX(Historical!$D$7:$D$1254,MATCH(B132,Historical!$B$7:$B$1278,0))=0,"n/a",(INDEX(Historical!$C$7:$C$1256,MATCH(B132,Historical!$B$7:$B$1278,0))/INDEX(Historical!$D$7:$D$1254,MATCH(B132,Historical!$B$7:$B$1278,0))-1)*100)</f>
        <v>1.0101010101010166</v>
      </c>
      <c r="T132" s="701">
        <f>IF(INDEX(Historical!$F$7:$F$1247,MATCH(B132,Historical!$B$7:$B$1278,0))=0,"n/a",((INDEX(Historical!$C$7:$C$1256,MATCH(B132,Historical!$B$7:$B$1278,0))/INDEX(Historical!$F$7:$F$1247,MATCH(B132,Historical!$B$7:$B$1278,0)))^(1/3)-1)*100)</f>
        <v>1.0204786449813152</v>
      </c>
      <c r="U132" s="701">
        <f>IF(INDEX(Historical!$H$7:$H$1247,MATCH(B132,Historical!$B$7:$B$1278,0))=0,"n/a",((INDEX(Historical!$C$7:$C$1256,MATCH(B132,Historical!$B$7:$B$1278,0))/INDEX(Historical!$H$7:$H$1247,MATCH(B132,Historical!$B$7:$B$1278,0)))^(1/5)-1)*100)</f>
        <v>1.0311459317936089</v>
      </c>
      <c r="V132" s="701">
        <f>IF(INDEX(Historical!$O$7:$O$1247,MATCH(B132,Historical!$B$7:$B$1278,0))=0,"n/a",((INDEX(Historical!$C$7:$C$1256,MATCH(B132,Historical!$B$7:$B$1278,0))/INDEX(Historical!$O$7:$O$1247,MATCH(B132,Historical!$B$7:$B$1278,0)))^(1/10)-1)*100)</f>
        <v>1.0591751203291366</v>
      </c>
      <c r="W132" s="702">
        <f>IF(OR(U132&lt;=0,U132="n/a",V132&lt;=0,V132="n/a"),"n/a",U132/V132)</f>
        <v>0.97353677593293764</v>
      </c>
      <c r="X132" s="703" t="str">
        <f>IF(OR(AJ132&lt;=0,AJ132="n/a",U132&lt;=0,U132="n/a"),"n/a",U132/AJ132)</f>
        <v>n/a</v>
      </c>
      <c r="Y132" s="775"/>
      <c r="Z132" s="758" t="str">
        <f>IF(OR(AC132&lt;0.01,AC132="n/a"),"n/a",M132/AC132*100)</f>
        <v>n/a</v>
      </c>
      <c r="AA132" s="766" t="str">
        <f>IF(OR(AC132&lt;0.01,AC132="n/a"),"n/a",I132/AC132)</f>
        <v>n/a</v>
      </c>
      <c r="AB132" s="760">
        <v>12</v>
      </c>
      <c r="AC132" s="767" t="s">
        <v>136</v>
      </c>
      <c r="AD132" s="767" t="s">
        <v>136</v>
      </c>
      <c r="AE132" s="767" t="s">
        <v>136</v>
      </c>
      <c r="AF132" s="767" t="s">
        <v>136</v>
      </c>
      <c r="AG132" s="767" t="s">
        <v>136</v>
      </c>
      <c r="AH132" s="767" t="s">
        <v>136</v>
      </c>
      <c r="AI132" s="767" t="s">
        <v>136</v>
      </c>
      <c r="AJ132" s="767" t="s">
        <v>136</v>
      </c>
      <c r="AK132" s="767" t="s">
        <v>136</v>
      </c>
      <c r="AL132" s="768" t="s">
        <v>136</v>
      </c>
      <c r="AM132" s="769" t="s">
        <v>136</v>
      </c>
      <c r="AN132" s="767" t="s">
        <v>136</v>
      </c>
      <c r="AO132" s="770" t="str">
        <f>IF(U132="n/a","n/a",IF(AA132&lt;0,"n/a",IF(AA132="n/a","n/a",J132+U132-AA132)))</f>
        <v>n/a</v>
      </c>
      <c r="AP132" s="771">
        <f>IF(U132="n/a","n/a",J132+U132)</f>
        <v>4.345431646079323</v>
      </c>
      <c r="AQ132" s="772" t="str">
        <f>IF(OR(AC132&lt;0.01,AF132="n/a"),"n/a",(I132/SQRT(22.5*AC132*(I132/AF132))-1)*100)</f>
        <v>n/a</v>
      </c>
      <c r="AR132" s="651">
        <f>INDEX(Historical!$C$7:$C$1256,MATCH(B132,Historical!$B$7:$B$1278,0))*IF(AH132="n/a",1.03,IF(AH132&lt;0,1.01,IF(AH132&gt;10,1.1,(1+AH132/100))))</f>
        <v>1.03</v>
      </c>
      <c r="AS132" s="766">
        <f>IF($AI132="n/a",1.03*AR132,IF($AI132&lt;0,1.01*AR132,IF($AI132&gt;10,1.1*AR132,(1+$AI132/100)*AR132)))</f>
        <v>1.0609</v>
      </c>
      <c r="AT132" s="766">
        <f>IF($AK132="n/a",1.03*AS132,IF($AK132&lt;0,1.01*AS132,IF($AK132&gt;10,1.1*AS132,(1+$AK132/100)*AS132)))</f>
        <v>1.092727</v>
      </c>
      <c r="AU132" s="766">
        <f>IF($AK132="n/a",1.03*AT132,IF($AK132&lt;0,1.01*AT132,IF($AK132&gt;10,1.1*AT132,(1+$AK132/100)*AT132)))</f>
        <v>1.1255088100000001</v>
      </c>
      <c r="AV132" s="766">
        <f>IF($AK132="n/a",1.03*AU132,IF($AK132&lt;0,1.01*AU132,IF($AK132&gt;10,1.1*AU132,(1+$AK132/100)*AU132)))</f>
        <v>1.1592740743000001</v>
      </c>
      <c r="AW132" s="758">
        <f>SUM(AR132:AV132)</f>
        <v>5.4684098842999997</v>
      </c>
      <c r="AX132" s="773">
        <f>AW132/I132*100</f>
        <v>15.624028240857143</v>
      </c>
      <c r="AY132" s="936" t="s">
        <v>136</v>
      </c>
      <c r="AZ132" s="769" t="s">
        <v>136</v>
      </c>
      <c r="BA132" s="769" t="s">
        <v>136</v>
      </c>
      <c r="BB132" s="769" t="s">
        <v>136</v>
      </c>
      <c r="BC132" s="769" t="s">
        <v>136</v>
      </c>
      <c r="BD132" s="909" t="s">
        <v>4268</v>
      </c>
      <c r="BE132" s="624">
        <v>1992</v>
      </c>
      <c r="BF132" s="899">
        <f>IF(BE132&gt;2008,0,IF(BE132&gt;2001,1,IF(BE132&gt;1990,2,IF(BE132&gt;1980,3,IF(BE132&gt;1973,4,IF(BE132&gt;1970,5,IF(BE132&gt;1960,6,IF(BE132&gt;1958,7,IF(BE132&gt;1953,8,9)))))))))</f>
        <v>2</v>
      </c>
      <c r="BG132" s="825" t="s">
        <v>136</v>
      </c>
    </row>
    <row r="133" spans="1:59" ht="11.25" customHeight="1" x14ac:dyDescent="0.2">
      <c r="A133" s="864" t="s">
        <v>367</v>
      </c>
      <c r="B133" s="876" t="s">
        <v>368</v>
      </c>
      <c r="C133" s="933" t="s">
        <v>108</v>
      </c>
      <c r="D133" s="933" t="s">
        <v>4341</v>
      </c>
      <c r="E133" s="733">
        <v>45</v>
      </c>
      <c r="F133" s="1182">
        <v>52</v>
      </c>
      <c r="G133" s="1182" t="s">
        <v>37</v>
      </c>
      <c r="H133" s="1182" t="s">
        <v>37</v>
      </c>
      <c r="I133" s="866">
        <v>26.23</v>
      </c>
      <c r="J133" s="651">
        <f>(M133/I133)*100</f>
        <v>5.3373999237514287</v>
      </c>
      <c r="K133" s="878">
        <v>0.35</v>
      </c>
      <c r="L133" s="888">
        <v>4</v>
      </c>
      <c r="M133" s="642">
        <f>K133*L133</f>
        <v>1.4</v>
      </c>
      <c r="N133" s="871" t="s">
        <v>163</v>
      </c>
      <c r="O133" s="734">
        <v>0.34</v>
      </c>
      <c r="P133" s="619">
        <v>43810</v>
      </c>
      <c r="Q133" s="619">
        <v>43831</v>
      </c>
      <c r="R133" s="642">
        <f>(K133-O133)/O133*100</f>
        <v>2.9411764705882213</v>
      </c>
      <c r="S133" s="701">
        <f>IF(INDEX(Historical!$D$7:$D$1254,MATCH(B133,Historical!$B$7:$B$1278,0))=0,"n/a",(INDEX(Historical!$C$7:$C$1256,MATCH(B133,Historical!$B$7:$B$1278,0))/INDEX(Historical!$D$7:$D$1254,MATCH(B133,Historical!$B$7:$B$1278,0))-1)*100)</f>
        <v>0</v>
      </c>
      <c r="T133" s="701">
        <f>IF(INDEX(Historical!$F$7:$F$1247,MATCH(B133,Historical!$B$7:$B$1278,0))=0,"n/a",((INDEX(Historical!$C$7:$C$1256,MATCH(B133,Historical!$B$7:$B$1278,0))/INDEX(Historical!$F$7:$F$1247,MATCH(B133,Historical!$B$7:$B$1278,0)))^(1/3)-1)*100)</f>
        <v>1.0000663432244039</v>
      </c>
      <c r="U133" s="701">
        <f>IF(INDEX(Historical!$H$7:$H$1247,MATCH(B133,Historical!$B$7:$B$1278,0))=0,"n/a",((INDEX(Historical!$C$7:$C$1256,MATCH(B133,Historical!$B$7:$B$1278,0))/INDEX(Historical!$H$7:$H$1247,MATCH(B133,Historical!$B$7:$B$1278,0)))^(1/5)-1)*100)</f>
        <v>1.2198729249942586</v>
      </c>
      <c r="V133" s="701">
        <f>IF(INDEX(Historical!$O$7:$O$1247,MATCH(B133,Historical!$B$7:$B$1278,0))=0,"n/a",((INDEX(Historical!$C$7:$C$1256,MATCH(B133,Historical!$B$7:$B$1278,0))/INDEX(Historical!$O$7:$O$1247,MATCH(B133,Historical!$B$7:$B$1278,0)))^(1/10)-1)*100)</f>
        <v>1.6033650788844556</v>
      </c>
      <c r="W133" s="702">
        <f>IF(OR(U133&lt;=0,U133="n/a",V133&lt;=0,V133="n/a"),"n/a",U133/V133)</f>
        <v>0.76082044012271222</v>
      </c>
      <c r="X133" s="703">
        <f>IF(OR(AJ133&lt;=0,AJ133="n/a",U133&lt;=0,U133="n/a"),"n/a",U133/AJ133)</f>
        <v>0.20675812288038284</v>
      </c>
      <c r="Y133" s="663" t="s">
        <v>369</v>
      </c>
      <c r="Z133" s="651">
        <f>IF(OR(AC133&lt;0.01,AC133="n/a"),"n/a",M133/AC133*100)</f>
        <v>66.350710900473928</v>
      </c>
      <c r="AA133" s="887">
        <f>IF(OR(AC133&lt;0.01,AC133="n/a"),"n/a",I133/AC133)</f>
        <v>12.431279620853081</v>
      </c>
      <c r="AB133" s="888">
        <v>12</v>
      </c>
      <c r="AC133" s="866">
        <v>2.11</v>
      </c>
      <c r="AD133" s="866">
        <v>1.56</v>
      </c>
      <c r="AE133" s="866">
        <v>4.49</v>
      </c>
      <c r="AF133" s="866">
        <v>0.75</v>
      </c>
      <c r="AG133" s="866">
        <v>6.6000000000000005</v>
      </c>
      <c r="AH133" s="866">
        <v>4</v>
      </c>
      <c r="AI133" s="866">
        <v>0.05</v>
      </c>
      <c r="AJ133" s="866">
        <v>5.8999999999999995</v>
      </c>
      <c r="AK133" s="866">
        <v>8</v>
      </c>
      <c r="AL133" s="879">
        <v>3380</v>
      </c>
      <c r="AM133" s="873">
        <v>0.8</v>
      </c>
      <c r="AN133" s="866">
        <v>7.0000000000000007E-2</v>
      </c>
      <c r="AO133" s="740">
        <f>IF(U133="n/a","n/a",IF(AA133&lt;0,"n/a",IF(AA133="n/a","n/a",J133+U133-AA133)))</f>
        <v>-5.8740067721073936</v>
      </c>
      <c r="AP133" s="741">
        <f>IF(U133="n/a","n/a",J133+U133)</f>
        <v>6.5572728487456873</v>
      </c>
      <c r="AQ133" s="889">
        <f>IF(OR(AC133&lt;0.01,AF133="n/a"),"n/a",(I133/SQRT(22.5*AC133*(I133/AF133))-1)*100)</f>
        <v>-35.627957360219696</v>
      </c>
      <c r="AR133" s="651">
        <f>INDEX(Historical!$C$7:$C$1256,MATCH(B133,Historical!$B$7:$B$1278,0))*IF(AH133="n/a",1.03,IF(AH133&lt;0,1.01,IF(AH133&gt;10,1.1,(1+AH133/100))))</f>
        <v>1.4144000000000001</v>
      </c>
      <c r="AS133" s="887">
        <f>IF($AI133="n/a",1.03*AR133,IF($AI133&lt;0,1.01*AR133,IF($AI133&gt;10,1.1*AR133,(1+$AI133/100)*AR133)))</f>
        <v>1.4151072</v>
      </c>
      <c r="AT133" s="887">
        <f>IF($AK133="n/a",1.03*AS133,IF($AK133&lt;0,1.01*AS133,IF($AK133&gt;10,1.1*AS133,(1+$AK133/100)*AS133)))</f>
        <v>1.5283157760000001</v>
      </c>
      <c r="AU133" s="887">
        <f>IF($AK133="n/a",1.03*AT133,IF($AK133&lt;0,1.01*AT133,IF($AK133&gt;10,1.1*AT133,(1+$AK133/100)*AT133)))</f>
        <v>1.6505810380800003</v>
      </c>
      <c r="AV133" s="887">
        <f>IF($AK133="n/a",1.03*AU133,IF($AK133&lt;0,1.01*AU133,IF($AK133&gt;10,1.1*AU133,(1+$AK133/100)*AU133)))</f>
        <v>1.7826275211264004</v>
      </c>
      <c r="AW133" s="651">
        <f>SUM(AR133:AV133)</f>
        <v>7.7910315352064012</v>
      </c>
      <c r="AX133" s="748">
        <f>AW133/I133*100</f>
        <v>29.702750801396878</v>
      </c>
      <c r="AY133" s="935">
        <v>1.51</v>
      </c>
      <c r="AZ133" s="873">
        <v>33.35</v>
      </c>
      <c r="BA133" s="873">
        <v>-35.549999999999997</v>
      </c>
      <c r="BB133" s="873">
        <v>6.8000000000000007</v>
      </c>
      <c r="BC133" s="873">
        <v>-3.64</v>
      </c>
      <c r="BE133" s="624">
        <v>1975</v>
      </c>
      <c r="BF133" s="899">
        <f>IF(BE133&gt;2008,0,IF(BE133&gt;2001,1,IF(BE133&gt;1990,2,IF(BE133&gt;1980,3,IF(BE133&gt;1973,4,IF(BE133&gt;1970,5,IF(BE133&gt;1960,6,IF(BE133&gt;1958,7,IF(BE133&gt;1953,8,9)))))))))</f>
        <v>4</v>
      </c>
      <c r="BG133" s="883">
        <v>1.0999999999999999</v>
      </c>
    </row>
    <row r="134" spans="1:59" ht="11.25" customHeight="1" x14ac:dyDescent="0.2">
      <c r="A134" s="872" t="s">
        <v>363</v>
      </c>
      <c r="B134" s="876" t="s">
        <v>364</v>
      </c>
      <c r="C134" s="933" t="s">
        <v>131</v>
      </c>
      <c r="D134" s="933" t="s">
        <v>4342</v>
      </c>
      <c r="E134" s="733">
        <v>33</v>
      </c>
      <c r="F134" s="1182">
        <v>87</v>
      </c>
      <c r="G134" s="1182" t="s">
        <v>37</v>
      </c>
      <c r="H134" s="1182" t="s">
        <v>37</v>
      </c>
      <c r="I134" s="866">
        <v>32.340000000000003</v>
      </c>
      <c r="J134" s="651">
        <f>(M134/I134)*100</f>
        <v>4.0816326530612246</v>
      </c>
      <c r="K134" s="885">
        <v>0.33</v>
      </c>
      <c r="L134" s="888">
        <v>4</v>
      </c>
      <c r="M134" s="642">
        <f>K134*L134</f>
        <v>1.32</v>
      </c>
      <c r="N134" s="871" t="s">
        <v>145</v>
      </c>
      <c r="O134" s="735">
        <v>0.32500000000000001</v>
      </c>
      <c r="P134" s="862">
        <v>43994</v>
      </c>
      <c r="Q134" s="862">
        <v>44013</v>
      </c>
      <c r="R134" s="642">
        <f>(K134-O134)/O134*100</f>
        <v>1.5384615384615397</v>
      </c>
      <c r="S134" s="701">
        <f>IF(INDEX(Historical!$D$7:$D$1254,MATCH(B134,Historical!$B$7:$B$1278,0))=0,"n/a",(INDEX(Historical!$C$7:$C$1256,MATCH(B134,Historical!$B$7:$B$1278,0))/INDEX(Historical!$D$7:$D$1254,MATCH(B134,Historical!$B$7:$B$1278,0))-1)*100)</f>
        <v>12.254901960784315</v>
      </c>
      <c r="T134" s="701">
        <f>IF(INDEX(Historical!$F$7:$F$1247,MATCH(B134,Historical!$B$7:$B$1278,0))=0,"n/a",((INDEX(Historical!$C$7:$C$1256,MATCH(B134,Historical!$B$7:$B$1278,0))/INDEX(Historical!$F$7:$F$1247,MATCH(B134,Historical!$B$7:$B$1278,0)))^(1/3)-1)*100)</f>
        <v>7.1784600347183369</v>
      </c>
      <c r="U134" s="701">
        <f>IF(INDEX(Historical!$H$7:$H$1247,MATCH(B134,Historical!$B$7:$B$1278,0))=0,"n/a",((INDEX(Historical!$C$7:$C$1256,MATCH(B134,Historical!$B$7:$B$1278,0))/INDEX(Historical!$H$7:$H$1247,MATCH(B134,Historical!$B$7:$B$1278,0)))^(1/5)-1)*100)</f>
        <v>7.2561676187325119</v>
      </c>
      <c r="V134" s="701">
        <f>IF(INDEX(Historical!$O$7:$O$1247,MATCH(B134,Historical!$B$7:$B$1278,0))=0,"n/a",((INDEX(Historical!$C$7:$C$1256,MATCH(B134,Historical!$B$7:$B$1278,0))/INDEX(Historical!$O$7:$O$1247,MATCH(B134,Historical!$B$7:$B$1278,0)))^(1/10)-1)*100)</f>
        <v>8.1440696730383788</v>
      </c>
      <c r="W134" s="702">
        <f>IF(OR(U134&lt;=0,U134="n/a",V134&lt;=0,V134="n/a"),"n/a",U134/V134)</f>
        <v>0.89097563135475855</v>
      </c>
      <c r="X134" s="703" t="str">
        <f>IF(OR(AJ134&lt;=0,AJ134="n/a",U134&lt;=0,U134="n/a"),"n/a",U134/AJ134)</f>
        <v>n/a</v>
      </c>
      <c r="Y134" s="877"/>
      <c r="Z134" s="651">
        <f>IF(OR(AC134&lt;0.01,AC134="n/a"),"n/a",M134/AC134*100)</f>
        <v>59.459459459459453</v>
      </c>
      <c r="AA134" s="887">
        <f>IF(OR(AC134&lt;0.01,AC134="n/a"),"n/a",I134/AC134)</f>
        <v>14.567567567567568</v>
      </c>
      <c r="AB134" s="888">
        <v>9</v>
      </c>
      <c r="AC134" s="866">
        <v>2.2200000000000002</v>
      </c>
      <c r="AD134" s="866">
        <v>1.3</v>
      </c>
      <c r="AE134" s="866">
        <v>1.02</v>
      </c>
      <c r="AF134" s="866">
        <v>1.63</v>
      </c>
      <c r="AG134" s="866">
        <v>11.799999999999999</v>
      </c>
      <c r="AH134" s="866">
        <v>-54.7</v>
      </c>
      <c r="AI134" s="866">
        <v>14.59</v>
      </c>
      <c r="AJ134" s="866">
        <v>-6</v>
      </c>
      <c r="AK134" s="866">
        <v>11.200000000000001</v>
      </c>
      <c r="AL134" s="879">
        <v>6710</v>
      </c>
      <c r="AM134" s="873">
        <v>0.3</v>
      </c>
      <c r="AN134" s="866">
        <v>1.55</v>
      </c>
      <c r="AO134" s="740">
        <f>IF(U134="n/a","n/a",IF(AA134&lt;0,"n/a",IF(AA134="n/a","n/a",J134+U134-AA134)))</f>
        <v>-3.2297672957738328</v>
      </c>
      <c r="AP134" s="741">
        <f>IF(U134="n/a","n/a",J134+U134)</f>
        <v>11.337800271793736</v>
      </c>
      <c r="AQ134" s="889">
        <f>IF(OR(AC134&lt;0.01,AF134="n/a"),"n/a",(I134/SQRT(22.5*AC134*(I134/AF134))-1)*100)</f>
        <v>2.7297103733549655</v>
      </c>
      <c r="AR134" s="651">
        <f>INDEX(Historical!$C$7:$C$1256,MATCH(B134,Historical!$B$7:$B$1278,0))*IF(AH134="n/a",1.03,IF(AH134&lt;0,1.01,IF(AH134&gt;10,1.1,(1+AH134/100))))</f>
        <v>1.15645</v>
      </c>
      <c r="AS134" s="887">
        <f>IF($AI134="n/a",1.03*AR134,IF($AI134&lt;0,1.01*AR134,IF($AI134&gt;10,1.1*AR134,(1+$AI134/100)*AR134)))</f>
        <v>1.272095</v>
      </c>
      <c r="AT134" s="887">
        <f>IF($AK134="n/a",1.03*AS134,IF($AK134&lt;0,1.01*AS134,IF($AK134&gt;10,1.1*AS134,(1+$AK134/100)*AS134)))</f>
        <v>1.3993045000000002</v>
      </c>
      <c r="AU134" s="887">
        <f>IF($AK134="n/a",1.03*AT134,IF($AK134&lt;0,1.01*AT134,IF($AK134&gt;10,1.1*AT134,(1+$AK134/100)*AT134)))</f>
        <v>1.5392349500000002</v>
      </c>
      <c r="AV134" s="887">
        <f>IF($AK134="n/a",1.03*AU134,IF($AK134&lt;0,1.01*AU134,IF($AK134&gt;10,1.1*AU134,(1+$AK134/100)*AU134)))</f>
        <v>1.6931584450000003</v>
      </c>
      <c r="AW134" s="651">
        <f>SUM(AR134:AV134)</f>
        <v>7.060242895</v>
      </c>
      <c r="AX134" s="748">
        <f>AW134/I134*100</f>
        <v>21.831301468769322</v>
      </c>
      <c r="AY134" s="935">
        <v>0.97</v>
      </c>
      <c r="AZ134" s="873">
        <v>48.69</v>
      </c>
      <c r="BA134" s="873">
        <v>-32.9</v>
      </c>
      <c r="BB134" s="873">
        <v>-4.01</v>
      </c>
      <c r="BC134" s="873">
        <v>-2.86</v>
      </c>
      <c r="BE134" s="624">
        <v>1988</v>
      </c>
      <c r="BF134" s="899">
        <f>IF(BE134&gt;2008,0,IF(BE134&gt;2001,1,IF(BE134&gt;1990,2,IF(BE134&gt;1980,3,IF(BE134&gt;1973,4,IF(BE134&gt;1970,5,IF(BE134&gt;1960,6,IF(BE134&gt;1958,7,IF(BE134&gt;1953,8,9)))))))))</f>
        <v>3</v>
      </c>
      <c r="BG134" s="883">
        <v>3.4000000000000004</v>
      </c>
    </row>
    <row r="135" spans="1:59" ht="11.25" customHeight="1" x14ac:dyDescent="0.2">
      <c r="A135" s="872" t="s">
        <v>372</v>
      </c>
      <c r="B135" s="876" t="s">
        <v>373</v>
      </c>
      <c r="C135" s="933" t="s">
        <v>4322</v>
      </c>
      <c r="D135" s="933" t="s">
        <v>4323</v>
      </c>
      <c r="E135" s="733">
        <v>35</v>
      </c>
      <c r="F135" s="1182">
        <v>78</v>
      </c>
      <c r="G135" s="1182" t="s">
        <v>37</v>
      </c>
      <c r="H135" s="1182" t="s">
        <v>37</v>
      </c>
      <c r="I135" s="866">
        <v>53.47</v>
      </c>
      <c r="J135" s="651">
        <f>(M135/I135)*100</f>
        <v>5.1617729567982042</v>
      </c>
      <c r="K135" s="885">
        <v>0.69</v>
      </c>
      <c r="L135" s="888">
        <v>4</v>
      </c>
      <c r="M135" s="642">
        <f>K135*L135</f>
        <v>2.76</v>
      </c>
      <c r="N135" s="871" t="s">
        <v>151</v>
      </c>
      <c r="O135" s="735">
        <v>0.68500000000000005</v>
      </c>
      <c r="P135" s="862">
        <v>43997</v>
      </c>
      <c r="Q135" s="862">
        <v>44012</v>
      </c>
      <c r="R135" s="642">
        <f>(K135-O135)/O135*100</f>
        <v>0.72992700729925442</v>
      </c>
      <c r="S135" s="701">
        <f>IF(INDEX(Historical!$D$7:$D$1254,MATCH(B135,Historical!$B$7:$B$1278,0))=0,"n/a",(INDEX(Historical!$C$7:$C$1256,MATCH(B135,Historical!$B$7:$B$1278,0))/INDEX(Historical!$D$7:$D$1254,MATCH(B135,Historical!$B$7:$B$1278,0))-1)*100)</f>
        <v>1.4925373134328401</v>
      </c>
      <c r="T135" s="701">
        <f>IF(INDEX(Historical!$F$7:$F$1247,MATCH(B135,Historical!$B$7:$B$1278,0))=0,"n/a",((INDEX(Historical!$C$7:$C$1256,MATCH(B135,Historical!$B$7:$B$1278,0))/INDEX(Historical!$F$7:$F$1247,MATCH(B135,Historical!$B$7:$B$1278,0)))^(1/3)-1)*100)</f>
        <v>1.3532163016363175</v>
      </c>
      <c r="U135" s="701">
        <f>IF(INDEX(Historical!$H$7:$H$1247,MATCH(B135,Historical!$B$7:$B$1278,0))=0,"n/a",((INDEX(Historical!$C$7:$C$1256,MATCH(B135,Historical!$B$7:$B$1278,0))/INDEX(Historical!$H$7:$H$1247,MATCH(B135,Historical!$B$7:$B$1278,0)))^(1/5)-1)*100)</f>
        <v>1.539184863075338</v>
      </c>
      <c r="V135" s="701">
        <f>IF(INDEX(Historical!$O$7:$O$1247,MATCH(B135,Historical!$B$7:$B$1278,0))=0,"n/a",((INDEX(Historical!$C$7:$C$1256,MATCH(B135,Historical!$B$7:$B$1278,0))/INDEX(Historical!$O$7:$O$1247,MATCH(B135,Historical!$B$7:$B$1278,0)))^(1/10)-1)*100)</f>
        <v>1.3442690579665628</v>
      </c>
      <c r="W135" s="702">
        <f>IF(OR(U135&lt;=0,U135="n/a",V135&lt;=0,V135="n/a"),"n/a",U135/V135)</f>
        <v>1.1449976133525075</v>
      </c>
      <c r="X135" s="703" t="str">
        <f>IF(OR(AJ135&lt;=0,AJ135="n/a",U135&lt;=0,U135="n/a"),"n/a",U135/AJ135)</f>
        <v>n/a</v>
      </c>
      <c r="Y135" s="877"/>
      <c r="Z135" s="651">
        <f>IF(OR(AC135&lt;0.01,AC135="n/a"),"n/a",M135/AC135*100)</f>
        <v>191.66666666666666</v>
      </c>
      <c r="AA135" s="887">
        <f>IF(OR(AC135&lt;0.01,AC135="n/a"),"n/a",I135/AC135)</f>
        <v>37.131944444444443</v>
      </c>
      <c r="AB135" s="888">
        <v>12</v>
      </c>
      <c r="AC135" s="866">
        <v>1.44</v>
      </c>
      <c r="AD135" s="866" t="s">
        <v>136</v>
      </c>
      <c r="AE135" s="866">
        <v>9.32</v>
      </c>
      <c r="AF135" s="866">
        <v>4.42</v>
      </c>
      <c r="AG135" s="866">
        <v>11.200000000000001</v>
      </c>
      <c r="AH135" s="866">
        <v>-21.8</v>
      </c>
      <c r="AI135" s="866" t="s">
        <v>136</v>
      </c>
      <c r="AJ135" s="866">
        <v>-19.100000000000001</v>
      </c>
      <c r="AK135" s="866" t="s">
        <v>136</v>
      </c>
      <c r="AL135" s="879">
        <v>719.17</v>
      </c>
      <c r="AM135" s="873">
        <v>1.6</v>
      </c>
      <c r="AN135" s="866">
        <v>1.69</v>
      </c>
      <c r="AO135" s="740">
        <f>IF(U135="n/a","n/a",IF(AA135&lt;0,"n/a",IF(AA135="n/a","n/a",J135+U135-AA135)))</f>
        <v>-30.430986624570899</v>
      </c>
      <c r="AP135" s="741">
        <f>IF(U135="n/a","n/a",J135+U135)</f>
        <v>6.7009578198735422</v>
      </c>
      <c r="AQ135" s="889">
        <f>IF(OR(AC135&lt;0.01,AF135="n/a"),"n/a",(I135/SQRT(22.5*AC135*(I135/AF135))-1)*100)</f>
        <v>170.08080638081015</v>
      </c>
      <c r="AR135" s="651">
        <f>INDEX(Historical!$C$7:$C$1256,MATCH(B135,Historical!$B$7:$B$1278,0))*IF(AH135="n/a",1.03,IF(AH135&lt;0,1.01,IF(AH135&gt;10,1.1,(1+AH135/100))))</f>
        <v>2.7472000000000003</v>
      </c>
      <c r="AS135" s="887">
        <f>IF($AI135="n/a",1.03*AR135,IF($AI135&lt;0,1.01*AR135,IF($AI135&gt;10,1.1*AR135,(1+$AI135/100)*AR135)))</f>
        <v>2.8296160000000006</v>
      </c>
      <c r="AT135" s="887">
        <f>IF($AK135="n/a",1.03*AS135,IF($AK135&lt;0,1.01*AS135,IF($AK135&gt;10,1.1*AS135,(1+$AK135/100)*AS135)))</f>
        <v>2.9145044800000006</v>
      </c>
      <c r="AU135" s="887">
        <f>IF($AK135="n/a",1.03*AT135,IF($AK135&lt;0,1.01*AT135,IF($AK135&gt;10,1.1*AT135,(1+$AK135/100)*AT135)))</f>
        <v>3.0019396144000008</v>
      </c>
      <c r="AV135" s="887">
        <f>IF($AK135="n/a",1.03*AU135,IF($AK135&lt;0,1.01*AU135,IF($AK135&gt;10,1.1*AU135,(1+$AK135/100)*AU135)))</f>
        <v>3.091997802832001</v>
      </c>
      <c r="AW135" s="651">
        <f>SUM(AR135:AV135)</f>
        <v>14.585257897232005</v>
      </c>
      <c r="AX135" s="748">
        <f>AW135/I135*100</f>
        <v>27.277460065891162</v>
      </c>
      <c r="AY135" s="935">
        <v>0.69</v>
      </c>
      <c r="AZ135" s="873">
        <v>1.3299999999999998</v>
      </c>
      <c r="BA135" s="873">
        <v>-59.62</v>
      </c>
      <c r="BB135" s="873">
        <v>-12.07</v>
      </c>
      <c r="BC135" s="873">
        <v>-37.549999999999997</v>
      </c>
      <c r="BE135" s="624">
        <v>1986</v>
      </c>
      <c r="BF135" s="899">
        <f>IF(BE135&gt;2008,0,IF(BE135&gt;2001,1,IF(BE135&gt;1990,2,IF(BE135&gt;1980,3,IF(BE135&gt;1973,4,IF(BE135&gt;1970,5,IF(BE135&gt;1960,6,IF(BE135&gt;1958,7,IF(BE135&gt;1953,8,9)))))))))</f>
        <v>3</v>
      </c>
      <c r="BG135" s="883">
        <v>4.1000000000000005</v>
      </c>
    </row>
    <row r="136" spans="1:59" ht="11.25" customHeight="1" x14ac:dyDescent="0.2">
      <c r="A136" s="872" t="s">
        <v>365</v>
      </c>
      <c r="B136" s="876" t="s">
        <v>366</v>
      </c>
      <c r="C136" s="933" t="s">
        <v>108</v>
      </c>
      <c r="D136" s="933" t="s">
        <v>4341</v>
      </c>
      <c r="E136" s="733">
        <v>29</v>
      </c>
      <c r="F136" s="1182">
        <v>99</v>
      </c>
      <c r="G136" s="1182" t="s">
        <v>37</v>
      </c>
      <c r="H136" s="1182" t="s">
        <v>37</v>
      </c>
      <c r="I136" s="866">
        <v>60.87</v>
      </c>
      <c r="J136" s="651">
        <f>(M136/I136)*100</f>
        <v>2.1028421225562677</v>
      </c>
      <c r="K136" s="885">
        <v>0.32</v>
      </c>
      <c r="L136" s="888">
        <v>4</v>
      </c>
      <c r="M136" s="642">
        <f>K136*L136</f>
        <v>1.28</v>
      </c>
      <c r="N136" s="871" t="s">
        <v>163</v>
      </c>
      <c r="O136" s="735">
        <v>0.31</v>
      </c>
      <c r="P136" s="862">
        <v>44174</v>
      </c>
      <c r="Q136" s="862">
        <v>44200</v>
      </c>
      <c r="R136" s="642">
        <f>(K136-O136)/O136*100</f>
        <v>3.2258064516129057</v>
      </c>
      <c r="S136" s="701">
        <f>IF(INDEX(Historical!$D$7:$D$1254,MATCH(B136,Historical!$B$7:$B$1278,0))=0,"n/a",(INDEX(Historical!$C$7:$C$1256,MATCH(B136,Historical!$B$7:$B$1278,0))/INDEX(Historical!$D$7:$D$1254,MATCH(B136,Historical!$B$7:$B$1278,0))-1)*100)</f>
        <v>4.8034934497816595</v>
      </c>
      <c r="T136" s="701">
        <f>IF(INDEX(Historical!$F$7:$F$1247,MATCH(B136,Historical!$B$7:$B$1278,0))=0,"n/a",((INDEX(Historical!$C$7:$C$1256,MATCH(B136,Historical!$B$7:$B$1278,0))/INDEX(Historical!$F$7:$F$1247,MATCH(B136,Historical!$B$7:$B$1278,0)))^(1/3)-1)*100)</f>
        <v>6.9838912459786684</v>
      </c>
      <c r="U136" s="701">
        <f>IF(INDEX(Historical!$H$7:$H$1247,MATCH(B136,Historical!$B$7:$B$1278,0))=0,"n/a",((INDEX(Historical!$C$7:$C$1256,MATCH(B136,Historical!$B$7:$B$1278,0))/INDEX(Historical!$H$7:$H$1247,MATCH(B136,Historical!$B$7:$B$1278,0)))^(1/5)-1)*100)</f>
        <v>5.9223841048812176</v>
      </c>
      <c r="V136" s="701">
        <f>IF(INDEX(Historical!$O$7:$O$1247,MATCH(B136,Historical!$B$7:$B$1278,0))=0,"n/a",((INDEX(Historical!$C$7:$C$1256,MATCH(B136,Historical!$B$7:$B$1278,0))/INDEX(Historical!$O$7:$O$1247,MATCH(B136,Historical!$B$7:$B$1278,0)))^(1/10)-1)*100)</f>
        <v>5.5378689666831793</v>
      </c>
      <c r="W136" s="702">
        <f>IF(OR(U136&lt;=0,U136="n/a",V136&lt;=0,V136="n/a"),"n/a",U136/V136)</f>
        <v>1.0694337732639307</v>
      </c>
      <c r="X136" s="703">
        <f>IF(OR(AJ136&lt;=0,AJ136="n/a",U136&lt;=0,U136="n/a"),"n/a",U136/AJ136)</f>
        <v>0.44529203796099376</v>
      </c>
      <c r="Y136" s="877"/>
      <c r="Z136" s="651">
        <f>IF(OR(AC136&lt;0.01,AC136="n/a"),"n/a",M136/AC136*100)</f>
        <v>33.595800524934383</v>
      </c>
      <c r="AA136" s="887">
        <f>IF(OR(AC136&lt;0.01,AC136="n/a"),"n/a",I136/AC136)</f>
        <v>15.976377952755904</v>
      </c>
      <c r="AB136" s="888">
        <v>12</v>
      </c>
      <c r="AC136" s="866">
        <v>3.81</v>
      </c>
      <c r="AD136" s="866" t="s">
        <v>136</v>
      </c>
      <c r="AE136" s="866">
        <v>3.44</v>
      </c>
      <c r="AF136" s="866">
        <v>1.05</v>
      </c>
      <c r="AG136" s="866">
        <v>7.0000000000000009</v>
      </c>
      <c r="AH136" s="866">
        <v>29.099999999999998</v>
      </c>
      <c r="AI136" s="866">
        <v>12.13</v>
      </c>
      <c r="AJ136" s="866">
        <v>13.3</v>
      </c>
      <c r="AK136" s="866" t="s">
        <v>136</v>
      </c>
      <c r="AL136" s="879">
        <v>2890</v>
      </c>
      <c r="AM136" s="873">
        <v>0.5</v>
      </c>
      <c r="AN136" s="866">
        <v>0.03</v>
      </c>
      <c r="AO136" s="740">
        <f>IF(U136="n/a","n/a",IF(AA136&lt;0,"n/a",IF(AA136="n/a","n/a",J136+U136-AA136)))</f>
        <v>-7.9511517253184181</v>
      </c>
      <c r="AP136" s="741">
        <f>IF(U136="n/a","n/a",J136+U136)</f>
        <v>8.0252262274374857</v>
      </c>
      <c r="AQ136" s="889">
        <f>IF(OR(AC136&lt;0.01,AF136="n/a"),"n/a",(I136/SQRT(22.5*AC136*(I136/AF136))-1)*100)</f>
        <v>-13.653934399884648</v>
      </c>
      <c r="AR136" s="651">
        <f>INDEX(Historical!$C$7:$C$1256,MATCH(B136,Historical!$B$7:$B$1278,0))*IF(AH136="n/a",1.03,IF(AH136&lt;0,1.01,IF(AH136&gt;10,1.1,(1+AH136/100))))</f>
        <v>1.32</v>
      </c>
      <c r="AS136" s="887">
        <f>IF($AI136="n/a",1.03*AR136,IF($AI136&lt;0,1.01*AR136,IF($AI136&gt;10,1.1*AR136,(1+$AI136/100)*AR136)))</f>
        <v>1.4520000000000002</v>
      </c>
      <c r="AT136" s="887">
        <f>IF($AK136="n/a",1.03*AS136,IF($AK136&lt;0,1.01*AS136,IF($AK136&gt;10,1.1*AS136,(1+$AK136/100)*AS136)))</f>
        <v>1.4955600000000002</v>
      </c>
      <c r="AU136" s="887">
        <f>IF($AK136="n/a",1.03*AT136,IF($AK136&lt;0,1.01*AT136,IF($AK136&gt;10,1.1*AT136,(1+$AK136/100)*AT136)))</f>
        <v>1.5404268000000003</v>
      </c>
      <c r="AV136" s="887">
        <f>IF($AK136="n/a",1.03*AU136,IF($AK136&lt;0,1.01*AU136,IF($AK136&gt;10,1.1*AU136,(1+$AK136/100)*AU136)))</f>
        <v>1.5866396040000004</v>
      </c>
      <c r="AW136" s="651">
        <f>SUM(AR136:AV136)</f>
        <v>7.3946264040000012</v>
      </c>
      <c r="AX136" s="748">
        <f>AW136/I136*100</f>
        <v>12.148228033514048</v>
      </c>
      <c r="AY136" s="935">
        <v>1.1499999999999999</v>
      </c>
      <c r="AZ136" s="873">
        <v>54.22</v>
      </c>
      <c r="BA136" s="873">
        <v>-13.36</v>
      </c>
      <c r="BB136" s="873">
        <v>13.87</v>
      </c>
      <c r="BC136" s="873">
        <v>14.95</v>
      </c>
      <c r="BE136" s="624">
        <v>1993</v>
      </c>
      <c r="BF136" s="899">
        <f>IF(BE136&gt;2008,0,IF(BE136&gt;2001,1,IF(BE136&gt;1990,2,IF(BE136&gt;1980,3,IF(BE136&gt;1973,4,IF(BE136&gt;1970,5,IF(BE136&gt;1960,6,IF(BE136&gt;1958,7,IF(BE136&gt;1953,8,9)))))))))</f>
        <v>2</v>
      </c>
      <c r="BG136" s="883">
        <v>0.70000000000000007</v>
      </c>
    </row>
    <row r="137" spans="1:59" ht="11.25" customHeight="1" x14ac:dyDescent="0.2">
      <c r="A137" s="864" t="s">
        <v>370</v>
      </c>
      <c r="B137" s="876" t="s">
        <v>371</v>
      </c>
      <c r="C137" s="933" t="s">
        <v>128</v>
      </c>
      <c r="D137" s="933" t="s">
        <v>126</v>
      </c>
      <c r="E137" s="733">
        <v>49</v>
      </c>
      <c r="F137" s="1182">
        <v>33</v>
      </c>
      <c r="G137" s="1182" t="s">
        <v>37</v>
      </c>
      <c r="H137" s="1182" t="s">
        <v>37</v>
      </c>
      <c r="I137" s="866">
        <v>39.85</v>
      </c>
      <c r="J137" s="651">
        <f>(M137/I137)*100</f>
        <v>7.7289836888331243</v>
      </c>
      <c r="K137" s="878">
        <v>0.77</v>
      </c>
      <c r="L137" s="888">
        <v>4</v>
      </c>
      <c r="M137" s="642">
        <f>K137*L137</f>
        <v>3.08</v>
      </c>
      <c r="N137" s="871" t="s">
        <v>242</v>
      </c>
      <c r="O137" s="734">
        <v>0.76</v>
      </c>
      <c r="P137" s="862">
        <v>44022</v>
      </c>
      <c r="Q137" s="862">
        <v>44046</v>
      </c>
      <c r="R137" s="642">
        <f>(K137-O137)/O137*100</f>
        <v>1.3157894736842117</v>
      </c>
      <c r="S137" s="701">
        <f>IF(INDEX(Historical!$D$7:$D$1254,MATCH(B137,Historical!$B$7:$B$1278,0))=0,"n/a",(INDEX(Historical!$C$7:$C$1256,MATCH(B137,Historical!$B$7:$B$1278,0))/INDEX(Historical!$D$7:$D$1254,MATCH(B137,Historical!$B$7:$B$1278,0))-1)*100)</f>
        <v>16.153846153846139</v>
      </c>
      <c r="T137" s="701">
        <f>IF(INDEX(Historical!$F$7:$F$1247,MATCH(B137,Historical!$B$7:$B$1278,0))=0,"n/a",((INDEX(Historical!$C$7:$C$1256,MATCH(B137,Historical!$B$7:$B$1278,0))/INDEX(Historical!$F$7:$F$1247,MATCH(B137,Historical!$B$7:$B$1278,0)))^(1/3)-1)*100)</f>
        <v>12.518437850757124</v>
      </c>
      <c r="U137" s="701">
        <f>IF(INDEX(Historical!$H$7:$H$1247,MATCH(B137,Historical!$B$7:$B$1278,0))=0,"n/a",((INDEX(Historical!$C$7:$C$1256,MATCH(B137,Historical!$B$7:$B$1278,0))/INDEX(Historical!$H$7:$H$1247,MATCH(B137,Historical!$B$7:$B$1278,0)))^(1/5)-1)*100)</f>
        <v>8.1621608852827201</v>
      </c>
      <c r="V137" s="701">
        <f>IF(INDEX(Historical!$O$7:$O$1247,MATCH(B137,Historical!$B$7:$B$1278,0))=0,"n/a",((INDEX(Historical!$C$7:$C$1256,MATCH(B137,Historical!$B$7:$B$1278,0))/INDEX(Historical!$O$7:$O$1247,MATCH(B137,Historical!$B$7:$B$1278,0)))^(1/10)-1)*100)</f>
        <v>5.0797212386123114</v>
      </c>
      <c r="W137" s="702">
        <f>IF(OR(U137&lt;=0,U137="n/a",V137&lt;=0,V137="n/a"),"n/a",U137/V137)</f>
        <v>1.6068127564244994</v>
      </c>
      <c r="X137" s="703" t="str">
        <f>IF(OR(AJ137&lt;=0,AJ137="n/a",U137&lt;=0,U137="n/a"),"n/a",U137/AJ137)</f>
        <v>n/a</v>
      </c>
      <c r="Y137" s="877"/>
      <c r="Z137" s="651">
        <f>IF(OR(AC137&lt;0.01,AC137="n/a"),"n/a",M137/AC137*100)</f>
        <v>100.3257328990228</v>
      </c>
      <c r="AA137" s="887">
        <f>IF(OR(AC137&lt;0.01,AC137="n/a"),"n/a",I137/AC137)</f>
        <v>12.980456026058633</v>
      </c>
      <c r="AB137" s="888">
        <v>3</v>
      </c>
      <c r="AC137" s="866">
        <v>3.07</v>
      </c>
      <c r="AD137" s="866" t="s">
        <v>136</v>
      </c>
      <c r="AE137" s="866">
        <v>0.5</v>
      </c>
      <c r="AF137" s="866">
        <v>0.79</v>
      </c>
      <c r="AG137" s="866">
        <v>6</v>
      </c>
      <c r="AH137" s="866">
        <v>-30.5</v>
      </c>
      <c r="AI137" s="866" t="s">
        <v>136</v>
      </c>
      <c r="AJ137" s="866">
        <v>-6.8000000000000007</v>
      </c>
      <c r="AK137" s="866" t="s">
        <v>136</v>
      </c>
      <c r="AL137" s="879">
        <v>966.76</v>
      </c>
      <c r="AM137" s="873">
        <v>2.5</v>
      </c>
      <c r="AN137" s="866">
        <v>0.37</v>
      </c>
      <c r="AO137" s="740">
        <f>IF(U137="n/a","n/a",IF(AA137&lt;0,"n/a",IF(AA137="n/a","n/a",J137+U137-AA137)))</f>
        <v>2.9106885480572124</v>
      </c>
      <c r="AP137" s="741">
        <f>IF(U137="n/a","n/a",J137+U137)</f>
        <v>15.891144574115845</v>
      </c>
      <c r="AQ137" s="889">
        <f>IF(OR(AC137&lt;0.01,AF137="n/a"),"n/a",(I137/SQRT(22.5*AC137*(I137/AF137))-1)*100)</f>
        <v>-32.490131550725387</v>
      </c>
      <c r="AR137" s="651">
        <f>INDEX(Historical!$C$7:$C$1256,MATCH(B137,Historical!$B$7:$B$1278,0))*IF(AH137="n/a",1.03,IF(AH137&lt;0,1.01,IF(AH137&gt;10,1.1,(1+AH137/100))))</f>
        <v>3.0502000000000002</v>
      </c>
      <c r="AS137" s="887">
        <f>IF($AI137="n/a",1.03*AR137,IF($AI137&lt;0,1.01*AR137,IF($AI137&gt;10,1.1*AR137,(1+$AI137/100)*AR137)))</f>
        <v>3.1417060000000006</v>
      </c>
      <c r="AT137" s="887">
        <f>IF($AK137="n/a",1.03*AS137,IF($AK137&lt;0,1.01*AS137,IF($AK137&gt;10,1.1*AS137,(1+$AK137/100)*AS137)))</f>
        <v>3.2359571800000007</v>
      </c>
      <c r="AU137" s="887">
        <f>IF($AK137="n/a",1.03*AT137,IF($AK137&lt;0,1.01*AT137,IF($AK137&gt;10,1.1*AT137,(1+$AK137/100)*AT137)))</f>
        <v>3.3330358954000006</v>
      </c>
      <c r="AV137" s="887">
        <f>IF($AK137="n/a",1.03*AU137,IF($AK137&lt;0,1.01*AU137,IF($AK137&gt;10,1.1*AU137,(1+$AK137/100)*AU137)))</f>
        <v>3.4330269722620006</v>
      </c>
      <c r="AW137" s="651">
        <f>SUM(AR137:AV137)</f>
        <v>16.193926047662003</v>
      </c>
      <c r="AX137" s="748">
        <f>AW137/I137*100</f>
        <v>40.637204636542037</v>
      </c>
      <c r="AY137" s="935">
        <v>0.56000000000000005</v>
      </c>
      <c r="AZ137" s="873">
        <v>7.59</v>
      </c>
      <c r="BA137" s="873">
        <v>-31.65</v>
      </c>
      <c r="BB137" s="873">
        <v>-6.65</v>
      </c>
      <c r="BC137" s="873">
        <v>-10.69</v>
      </c>
      <c r="BE137" s="624">
        <v>1972</v>
      </c>
      <c r="BF137" s="899">
        <f>IF(BE137&gt;2008,0,IF(BE137&gt;2001,1,IF(BE137&gt;1990,2,IF(BE137&gt;1980,3,IF(BE137&gt;1973,4,IF(BE137&gt;1970,5,IF(BE137&gt;1960,6,IF(BE137&gt;1958,7,IF(BE137&gt;1953,8,9)))))))))</f>
        <v>5</v>
      </c>
      <c r="BG137" s="883">
        <v>3.5999999999999996</v>
      </c>
    </row>
    <row r="138" spans="1:59" ht="11.25" customHeight="1" x14ac:dyDescent="0.2">
      <c r="A138" s="864" t="s">
        <v>376</v>
      </c>
      <c r="B138" s="876" t="s">
        <v>377</v>
      </c>
      <c r="C138" s="933" t="s">
        <v>245</v>
      </c>
      <c r="D138" s="933" t="s">
        <v>4360</v>
      </c>
      <c r="E138" s="733">
        <v>48</v>
      </c>
      <c r="F138" s="1182">
        <v>44</v>
      </c>
      <c r="G138" s="1182" t="s">
        <v>115</v>
      </c>
      <c r="H138" s="1182" t="s">
        <v>115</v>
      </c>
      <c r="I138" s="866">
        <v>67.2</v>
      </c>
      <c r="J138" s="651">
        <f>(M138/I138)*100</f>
        <v>2.9166666666666665</v>
      </c>
      <c r="K138" s="878">
        <v>0.49</v>
      </c>
      <c r="L138" s="888">
        <v>4</v>
      </c>
      <c r="M138" s="642">
        <f>K138*L138</f>
        <v>1.96</v>
      </c>
      <c r="N138" s="871" t="s">
        <v>378</v>
      </c>
      <c r="O138" s="738">
        <v>0.48</v>
      </c>
      <c r="P138" s="862">
        <v>44174</v>
      </c>
      <c r="Q138" s="862">
        <v>44186</v>
      </c>
      <c r="R138" s="642">
        <f>(K138-O138)/O138*100</f>
        <v>2.0833333333333353</v>
      </c>
      <c r="S138" s="701">
        <f>IF(INDEX(Historical!$D$7:$D$1254,MATCH(B138,Historical!$B$7:$B$1278,0))=0,"n/a",(INDEX(Historical!$C$7:$C$1256,MATCH(B138,Historical!$B$7:$B$1278,0))/INDEX(Historical!$D$7:$D$1254,MATCH(B138,Historical!$B$7:$B$1278,0))-1)*100)</f>
        <v>6.8121693121693028</v>
      </c>
      <c r="T138" s="701">
        <f>IF(INDEX(Historical!$F$7:$F$1247,MATCH(B138,Historical!$B$7:$B$1278,0))=0,"n/a",((INDEX(Historical!$C$7:$C$1256,MATCH(B138,Historical!$B$7:$B$1278,0))/INDEX(Historical!$F$7:$F$1247,MATCH(B138,Historical!$B$7:$B$1278,0)))^(1/3)-1)*100)</f>
        <v>9.6807394206898998</v>
      </c>
      <c r="U138" s="701">
        <f>IF(INDEX(Historical!$H$7:$H$1247,MATCH(B138,Historical!$B$7:$B$1278,0))=0,"n/a",((INDEX(Historical!$C$7:$C$1256,MATCH(B138,Historical!$B$7:$B$1278,0))/INDEX(Historical!$H$7:$H$1247,MATCH(B138,Historical!$B$7:$B$1278,0)))^(1/5)-1)*100)</f>
        <v>12.758103026570232</v>
      </c>
      <c r="V138" s="701">
        <f>IF(INDEX(Historical!$O$7:$O$1247,MATCH(B138,Historical!$B$7:$B$1278,0))=0,"n/a",((INDEX(Historical!$C$7:$C$1256,MATCH(B138,Historical!$B$7:$B$1278,0))/INDEX(Historical!$O$7:$O$1247,MATCH(B138,Historical!$B$7:$B$1278,0)))^(1/10)-1)*100)</f>
        <v>13.041892193299564</v>
      </c>
      <c r="W138" s="702">
        <f>IF(OR(U138&lt;=0,U138="n/a",V138&lt;=0,V138="n/a"),"n/a",U138/V138)</f>
        <v>0.97824018458953899</v>
      </c>
      <c r="X138" s="703" t="str">
        <f>IF(OR(AJ138&lt;=0,AJ138="n/a",U138&lt;=0,U138="n/a"),"n/a",U138/AJ138)</f>
        <v>n/a</v>
      </c>
      <c r="Y138" s="674" t="s">
        <v>4454</v>
      </c>
      <c r="Z138" s="651" t="str">
        <f>IF(OR(AC138&lt;0.01,AC138="n/a"),"n/a",M138/AC138*100)</f>
        <v>n/a</v>
      </c>
      <c r="AA138" s="887" t="str">
        <f>IF(OR(AC138&lt;0.01,AC138="n/a"),"n/a",I138/AC138)</f>
        <v>n/a</v>
      </c>
      <c r="AB138" s="888">
        <v>12</v>
      </c>
      <c r="AC138" s="866">
        <v>-0.66</v>
      </c>
      <c r="AD138" s="866" t="s">
        <v>136</v>
      </c>
      <c r="AE138" s="866">
        <v>3.04</v>
      </c>
      <c r="AF138" s="866">
        <v>8.9700000000000006</v>
      </c>
      <c r="AG138" s="866">
        <v>17.599999999999998</v>
      </c>
      <c r="AH138" s="866">
        <v>-40.9</v>
      </c>
      <c r="AI138" s="866">
        <v>113.17999999999999</v>
      </c>
      <c r="AJ138" s="866">
        <v>-13.8</v>
      </c>
      <c r="AK138" s="866">
        <v>7.84</v>
      </c>
      <c r="AL138" s="879">
        <v>25880</v>
      </c>
      <c r="AM138" s="873">
        <v>0.2</v>
      </c>
      <c r="AN138" s="866">
        <v>1.93</v>
      </c>
      <c r="AO138" s="740" t="str">
        <f>IF(U138="n/a","n/a",IF(AA138&lt;0,"n/a",IF(AA138="n/a","n/a",J138+U138-AA138)))</f>
        <v>n/a</v>
      </c>
      <c r="AP138" s="741">
        <f>IF(U138="n/a","n/a",J138+U138)</f>
        <v>15.674769693236899</v>
      </c>
      <c r="AQ138" s="889" t="str">
        <f>IF(OR(AC138&lt;0.01,AF138="n/a"),"n/a",(I138/SQRT(22.5*AC138*(I138/AF138))-1)*100)</f>
        <v>n/a</v>
      </c>
      <c r="AR138" s="651">
        <f>INDEX(Historical!$C$7:$C$1256,MATCH(B138,Historical!$B$7:$B$1278,0))*IF(AH138="n/a",1.03,IF(AH138&lt;0,1.01,IF(AH138&gt;10,1.1,(1+AH138/100))))</f>
        <v>1.9189999999999998</v>
      </c>
      <c r="AS138" s="887">
        <f>IF($AI138="n/a",1.03*AR138,IF($AI138&lt;0,1.01*AR138,IF($AI138&gt;10,1.1*AR138,(1+$AI138/100)*AR138)))</f>
        <v>2.1109</v>
      </c>
      <c r="AT138" s="887">
        <f>IF($AK138="n/a",1.03*AS138,IF($AK138&lt;0,1.01*AS138,IF($AK138&gt;10,1.1*AS138,(1+$AK138/100)*AS138)))</f>
        <v>2.27639456</v>
      </c>
      <c r="AU138" s="887">
        <f>IF($AK138="n/a",1.03*AT138,IF($AK138&lt;0,1.01*AT138,IF($AK138&gt;10,1.1*AT138,(1+$AK138/100)*AT138)))</f>
        <v>2.4548638935040001</v>
      </c>
      <c r="AV138" s="887">
        <f>IF($AK138="n/a",1.03*AU138,IF($AK138&lt;0,1.01*AU138,IF($AK138&gt;10,1.1*AU138,(1+$AK138/100)*AU138)))</f>
        <v>2.6473252227547137</v>
      </c>
      <c r="AW138" s="651">
        <f>SUM(AR138:AV138)</f>
        <v>11.408483676258712</v>
      </c>
      <c r="AX138" s="748">
        <f>AW138/I138*100</f>
        <v>16.976910232527846</v>
      </c>
      <c r="AY138" s="935">
        <v>1.23</v>
      </c>
      <c r="AZ138" s="873">
        <v>49.1</v>
      </c>
      <c r="BA138" s="873">
        <v>-32.97</v>
      </c>
      <c r="BB138" s="873">
        <v>-5.45</v>
      </c>
      <c r="BC138" s="873">
        <v>1.66</v>
      </c>
      <c r="BE138" s="624">
        <v>1974</v>
      </c>
      <c r="BF138" s="899">
        <f>IF(BE138&gt;2008,0,IF(BE138&gt;2001,1,IF(BE138&gt;1990,2,IF(BE138&gt;1980,3,IF(BE138&gt;1973,4,IF(BE138&gt;1970,5,IF(BE138&gt;1960,6,IF(BE138&gt;1958,7,IF(BE138&gt;1953,8,9)))))))))</f>
        <v>4</v>
      </c>
      <c r="BG138" s="883">
        <v>5.8999999999999995</v>
      </c>
    </row>
    <row r="139" spans="1:59" ht="11.25" customHeight="1" x14ac:dyDescent="0.2">
      <c r="A139" s="864" t="s">
        <v>387</v>
      </c>
      <c r="B139" s="876" t="s">
        <v>388</v>
      </c>
      <c r="C139" s="933" t="s">
        <v>108</v>
      </c>
      <c r="D139" s="933" t="s">
        <v>4341</v>
      </c>
      <c r="E139" s="733">
        <v>28</v>
      </c>
      <c r="F139" s="1182">
        <v>96</v>
      </c>
      <c r="G139" s="1182" t="s">
        <v>37</v>
      </c>
      <c r="H139" s="1182" t="s">
        <v>115</v>
      </c>
      <c r="I139" s="866">
        <v>52.37</v>
      </c>
      <c r="J139" s="651">
        <f>(M139/I139)*100</f>
        <v>3.1315638724460566</v>
      </c>
      <c r="K139" s="885">
        <v>0.41</v>
      </c>
      <c r="L139" s="888">
        <v>4</v>
      </c>
      <c r="M139" s="642">
        <f>K139*L139</f>
        <v>1.64</v>
      </c>
      <c r="N139" s="871" t="s">
        <v>168</v>
      </c>
      <c r="O139" s="735">
        <v>0.4</v>
      </c>
      <c r="P139" s="867">
        <v>43588</v>
      </c>
      <c r="Q139" s="867">
        <v>43602</v>
      </c>
      <c r="R139" s="642">
        <f>(K139-O139)/O139*100</f>
        <v>2.4999999999999885</v>
      </c>
      <c r="S139" s="701">
        <f>IF(INDEX(Historical!$D$7:$D$1254,MATCH(B139,Historical!$B$7:$B$1278,0))=0,"n/a",(INDEX(Historical!$C$7:$C$1256,MATCH(B139,Historical!$B$7:$B$1278,0))/INDEX(Historical!$D$7:$D$1254,MATCH(B139,Historical!$B$7:$B$1278,0))-1)*100)</f>
        <v>1.8749999999999822</v>
      </c>
      <c r="T139" s="701">
        <f>IF(INDEX(Historical!$F$7:$F$1247,MATCH(B139,Historical!$B$7:$B$1278,0))=0,"n/a",((INDEX(Historical!$C$7:$C$1256,MATCH(B139,Historical!$B$7:$B$1278,0))/INDEX(Historical!$F$7:$F$1247,MATCH(B139,Historical!$B$7:$B$1278,0)))^(1/3)-1)*100)</f>
        <v>1.4738960712040283</v>
      </c>
      <c r="U139" s="701">
        <f>IF(INDEX(Historical!$H$7:$H$1247,MATCH(B139,Historical!$B$7:$B$1278,0))=0,"n/a",((INDEX(Historical!$C$7:$C$1256,MATCH(B139,Historical!$B$7:$B$1278,0))/INDEX(Historical!$H$7:$H$1247,MATCH(B139,Historical!$B$7:$B$1278,0)))^(1/5)-1)*100)</f>
        <v>1.4072027812696453</v>
      </c>
      <c r="V139" s="701">
        <f>IF(INDEX(Historical!$O$7:$O$1247,MATCH(B139,Historical!$B$7:$B$1278,0))=0,"n/a",((INDEX(Historical!$C$7:$C$1256,MATCH(B139,Historical!$B$7:$B$1278,0))/INDEX(Historical!$O$7:$O$1247,MATCH(B139,Historical!$B$7:$B$1278,0)))^(1/10)-1)*100)</f>
        <v>1.4604651842500038</v>
      </c>
      <c r="W139" s="702">
        <f>IF(OR(U139&lt;=0,U139="n/a",V139&lt;=0,V139="n/a"),"n/a",U139/V139)</f>
        <v>0.96353052194961397</v>
      </c>
      <c r="X139" s="703">
        <f>IF(OR(AJ139&lt;=0,AJ139="n/a",U139&lt;=0,U139="n/a"),"n/a",U139/AJ139)</f>
        <v>0.27592211397444028</v>
      </c>
      <c r="Y139" s="673" t="s">
        <v>4397</v>
      </c>
      <c r="Z139" s="651">
        <f>IF(OR(AC139&lt;0.01,AC139="n/a"),"n/a",M139/AC139*100)</f>
        <v>57.142857142857139</v>
      </c>
      <c r="AA139" s="887">
        <f>IF(OR(AC139&lt;0.01,AC139="n/a"),"n/a",I139/AC139)</f>
        <v>18.247386759581879</v>
      </c>
      <c r="AB139" s="888">
        <v>12</v>
      </c>
      <c r="AC139" s="866">
        <v>2.87</v>
      </c>
      <c r="AD139" s="866">
        <v>6.08</v>
      </c>
      <c r="AE139" s="866">
        <v>8.75</v>
      </c>
      <c r="AF139" s="866">
        <v>1.75</v>
      </c>
      <c r="AG139" s="866">
        <v>10.5</v>
      </c>
      <c r="AH139" s="866">
        <v>11.3</v>
      </c>
      <c r="AI139" s="866">
        <v>1.2</v>
      </c>
      <c r="AJ139" s="866">
        <v>5.0999999999999996</v>
      </c>
      <c r="AK139" s="866">
        <v>3</v>
      </c>
      <c r="AL139" s="879">
        <v>1410</v>
      </c>
      <c r="AM139" s="873">
        <v>3.9800000000000004</v>
      </c>
      <c r="AN139" s="866">
        <v>0</v>
      </c>
      <c r="AO139" s="740">
        <f>IF(U139="n/a","n/a",IF(AA139&lt;0,"n/a",IF(AA139="n/a","n/a",J139+U139-AA139)))</f>
        <v>-13.708620105866178</v>
      </c>
      <c r="AP139" s="741">
        <f>IF(U139="n/a","n/a",J139+U139)</f>
        <v>4.5387666537157019</v>
      </c>
      <c r="AQ139" s="889">
        <f>IF(OR(AC139&lt;0.01,AF139="n/a"),"n/a",(I139/SQRT(22.5*AC139*(I139/AF139))-1)*100)</f>
        <v>19.131909764425579</v>
      </c>
      <c r="AR139" s="651">
        <f>INDEX(Historical!$C$7:$C$1256,MATCH(B139,Historical!$B$7:$B$1278,0))*IF(AH139="n/a",1.03,IF(AH139&lt;0,1.01,IF(AH139&gt;10,1.1,(1+AH139/100))))</f>
        <v>1.7929999999999999</v>
      </c>
      <c r="AS139" s="887">
        <f>IF($AI139="n/a",1.03*AR139,IF($AI139&lt;0,1.01*AR139,IF($AI139&gt;10,1.1*AR139,(1+$AI139/100)*AR139)))</f>
        <v>1.814516</v>
      </c>
      <c r="AT139" s="887">
        <f>IF($AK139="n/a",1.03*AS139,IF($AK139&lt;0,1.01*AS139,IF($AK139&gt;10,1.1*AS139,(1+$AK139/100)*AS139)))</f>
        <v>1.86895148</v>
      </c>
      <c r="AU139" s="887">
        <f>IF($AK139="n/a",1.03*AT139,IF($AK139&lt;0,1.01*AT139,IF($AK139&gt;10,1.1*AT139,(1+$AK139/100)*AT139)))</f>
        <v>1.9250200244</v>
      </c>
      <c r="AV139" s="887">
        <f>IF($AK139="n/a",1.03*AU139,IF($AK139&lt;0,1.01*AU139,IF($AK139&gt;10,1.1*AU139,(1+$AK139/100)*AU139)))</f>
        <v>1.9827706251320001</v>
      </c>
      <c r="AW139" s="651">
        <f>SUM(AR139:AV139)</f>
        <v>9.3842581295320002</v>
      </c>
      <c r="AX139" s="748">
        <f>AW139/I139*100</f>
        <v>17.919148614725987</v>
      </c>
      <c r="AY139" s="935">
        <v>0.73</v>
      </c>
      <c r="AZ139" s="873">
        <v>11.57</v>
      </c>
      <c r="BA139" s="873">
        <v>-24.19</v>
      </c>
      <c r="BB139" s="873">
        <v>-7.23</v>
      </c>
      <c r="BC139" s="873">
        <v>-10.85</v>
      </c>
      <c r="BE139" s="624">
        <v>1993</v>
      </c>
      <c r="BF139" s="899">
        <f>IF(BE139&gt;2008,0,IF(BE139&gt;2001,1,IF(BE139&gt;1990,2,IF(BE139&gt;1980,3,IF(BE139&gt;1973,4,IF(BE139&gt;1970,5,IF(BE139&gt;1960,6,IF(BE139&gt;1958,7,IF(BE139&gt;1953,8,9)))))))))</f>
        <v>2</v>
      </c>
      <c r="BG139" s="883">
        <v>1.3</v>
      </c>
    </row>
    <row r="140" spans="1:59" ht="11.25" customHeight="1" x14ac:dyDescent="0.2">
      <c r="A140" s="872" t="s">
        <v>383</v>
      </c>
      <c r="B140" s="876" t="s">
        <v>384</v>
      </c>
      <c r="C140" s="933" t="s">
        <v>128</v>
      </c>
      <c r="D140" s="933" t="s">
        <v>4338</v>
      </c>
      <c r="E140" s="733">
        <v>45</v>
      </c>
      <c r="F140" s="1182">
        <v>55</v>
      </c>
      <c r="G140" s="1182" t="s">
        <v>37</v>
      </c>
      <c r="H140" s="1182" t="s">
        <v>115</v>
      </c>
      <c r="I140" s="866">
        <v>34.04</v>
      </c>
      <c r="J140" s="651">
        <f>(M140/I140)*100</f>
        <v>5.4935370152761465</v>
      </c>
      <c r="K140" s="878">
        <v>0.46750000000000003</v>
      </c>
      <c r="L140" s="888">
        <v>4</v>
      </c>
      <c r="M140" s="642">
        <f>K140*L140</f>
        <v>1.87</v>
      </c>
      <c r="N140" s="871" t="s">
        <v>111</v>
      </c>
      <c r="O140" s="734">
        <v>0.45750000000000002</v>
      </c>
      <c r="P140" s="862">
        <v>44061</v>
      </c>
      <c r="Q140" s="862">
        <v>44085</v>
      </c>
      <c r="R140" s="642">
        <f>(K140-O140)/O140*100</f>
        <v>2.1857923497267775</v>
      </c>
      <c r="S140" s="701">
        <f>IF(INDEX(Historical!$D$7:$D$1254,MATCH(B140,Historical!$B$7:$B$1278,0))=0,"n/a",(INDEX(Historical!$C$7:$C$1256,MATCH(B140,Historical!$B$7:$B$1278,0))/INDEX(Historical!$D$7:$D$1254,MATCH(B140,Historical!$B$7:$B$1278,0))-1)*100)</f>
        <v>6.8452380952380931</v>
      </c>
      <c r="T140" s="701">
        <f>IF(INDEX(Historical!$F$7:$F$1247,MATCH(B140,Historical!$B$7:$B$1278,0))=0,"n/a",((INDEX(Historical!$C$7:$C$1256,MATCH(B140,Historical!$B$7:$B$1278,0))/INDEX(Historical!$F$7:$F$1247,MATCH(B140,Historical!$B$7:$B$1278,0)))^(1/3)-1)*100)</f>
        <v>6.8847402241663636</v>
      </c>
      <c r="U140" s="701">
        <f>IF(INDEX(Historical!$H$7:$H$1247,MATCH(B140,Historical!$B$7:$B$1278,0))=0,"n/a",((INDEX(Historical!$C$7:$C$1256,MATCH(B140,Historical!$B$7:$B$1278,0))/INDEX(Historical!$H$7:$H$1247,MATCH(B140,Historical!$B$7:$B$1278,0)))^(1/5)-1)*100)</f>
        <v>6.583698960663642</v>
      </c>
      <c r="V140" s="701">
        <f>IF(INDEX(Historical!$O$7:$O$1247,MATCH(B140,Historical!$B$7:$B$1278,0))=0,"n/a",((INDEX(Historical!$C$7:$C$1256,MATCH(B140,Historical!$B$7:$B$1278,0))/INDEX(Historical!$O$7:$O$1247,MATCH(B140,Historical!$B$7:$B$1278,0)))^(1/10)-1)*100)</f>
        <v>13.634301011916694</v>
      </c>
      <c r="W140" s="702">
        <f>IF(OR(U140&lt;=0,U140="n/a",V140&lt;=0,V140="n/a"),"n/a",U140/V140)</f>
        <v>0.48287763009701318</v>
      </c>
      <c r="X140" s="703" t="str">
        <f>IF(OR(AJ140&lt;=0,AJ140="n/a",U140&lt;=0,U140="n/a"),"n/a",U140/AJ140)</f>
        <v>n/a</v>
      </c>
      <c r="Y140" s="876"/>
      <c r="Z140" s="651">
        <f>IF(OR(AC140&lt;0.01,AC140="n/a"),"n/a",M140/AC140*100)</f>
        <v>381.63265306122452</v>
      </c>
      <c r="AA140" s="887">
        <f>IF(OR(AC140&lt;0.01,AC140="n/a"),"n/a",I140/AC140)</f>
        <v>69.469387755102034</v>
      </c>
      <c r="AB140" s="888">
        <v>8</v>
      </c>
      <c r="AC140" s="866">
        <v>0.49</v>
      </c>
      <c r="AD140" s="866">
        <v>9.86</v>
      </c>
      <c r="AE140" s="866">
        <v>0.21</v>
      </c>
      <c r="AF140" s="866">
        <v>1.43</v>
      </c>
      <c r="AG140" s="866">
        <v>2.1</v>
      </c>
      <c r="AH140" s="866">
        <v>-88</v>
      </c>
      <c r="AI140" s="866">
        <v>7.580000000000001</v>
      </c>
      <c r="AJ140" s="866">
        <v>-33.6</v>
      </c>
      <c r="AK140" s="866">
        <v>6.99</v>
      </c>
      <c r="AL140" s="879">
        <v>29070</v>
      </c>
      <c r="AM140" s="873">
        <v>0.1</v>
      </c>
      <c r="AN140" s="866">
        <v>0.81</v>
      </c>
      <c r="AO140" s="740">
        <f>IF(U140="n/a","n/a",IF(AA140&lt;0,"n/a",IF(AA140="n/a","n/a",J140+U140-AA140)))</f>
        <v>-57.392151779162248</v>
      </c>
      <c r="AP140" s="741">
        <f>IF(U140="n/a","n/a",J140+U140)</f>
        <v>12.077235975939789</v>
      </c>
      <c r="AQ140" s="889">
        <f>IF(OR(AC140&lt;0.01,AF140="n/a"),"n/a",(I140/SQRT(22.5*AC140*(I140/AF140))-1)*100)</f>
        <v>110.12295288425338</v>
      </c>
      <c r="AR140" s="651">
        <f>INDEX(Historical!$C$7:$C$1256,MATCH(B140,Historical!$B$7:$B$1278,0))*IF(AH140="n/a",1.03,IF(AH140&lt;0,1.01,IF(AH140&gt;10,1.1,(1+AH140/100))))</f>
        <v>1.8129499999999998</v>
      </c>
      <c r="AS140" s="887">
        <f>IF($AI140="n/a",1.03*AR140,IF($AI140&lt;0,1.01*AR140,IF($AI140&gt;10,1.1*AR140,(1+$AI140/100)*AR140)))</f>
        <v>1.9503716099999999</v>
      </c>
      <c r="AT140" s="887">
        <f>IF($AK140="n/a",1.03*AS140,IF($AK140&lt;0,1.01*AS140,IF($AK140&gt;10,1.1*AS140,(1+$AK140/100)*AS140)))</f>
        <v>2.0867025855390002</v>
      </c>
      <c r="AU140" s="887">
        <f>IF($AK140="n/a",1.03*AT140,IF($AK140&lt;0,1.01*AT140,IF($AK140&gt;10,1.1*AT140,(1+$AK140/100)*AT140)))</f>
        <v>2.2325630962681764</v>
      </c>
      <c r="AV140" s="887">
        <f>IF($AK140="n/a",1.03*AU140,IF($AK140&lt;0,1.01*AU140,IF($AK140&gt;10,1.1*AU140,(1+$AK140/100)*AU140)))</f>
        <v>2.3886192566973219</v>
      </c>
      <c r="AW140" s="651">
        <f>SUM(AR140:AV140)</f>
        <v>10.471206548504497</v>
      </c>
      <c r="AX140" s="748">
        <f>AW140/I140*100</f>
        <v>30.761476346957984</v>
      </c>
      <c r="AY140" s="935">
        <v>0.44</v>
      </c>
      <c r="AZ140" s="873">
        <v>1.73</v>
      </c>
      <c r="BA140" s="873">
        <v>-47.22</v>
      </c>
      <c r="BB140" s="873">
        <v>-7.1999999999999993</v>
      </c>
      <c r="BC140" s="873">
        <v>-20.150000000000002</v>
      </c>
      <c r="BE140" s="624">
        <v>1976</v>
      </c>
      <c r="BF140" s="899">
        <f>IF(BE140&gt;2008,0,IF(BE140&gt;2001,1,IF(BE140&gt;1990,2,IF(BE140&gt;1980,3,IF(BE140&gt;1973,4,IF(BE140&gt;1970,5,IF(BE140&gt;1960,6,IF(BE140&gt;1958,7,IF(BE140&gt;1953,8,9)))))))))</f>
        <v>4</v>
      </c>
      <c r="BG140" s="883">
        <v>0.5</v>
      </c>
    </row>
    <row r="141" spans="1:59" ht="11.25" customHeight="1" x14ac:dyDescent="0.2">
      <c r="A141" s="864" t="s">
        <v>389</v>
      </c>
      <c r="B141" s="876" t="s">
        <v>390</v>
      </c>
      <c r="C141" s="933" t="s">
        <v>245</v>
      </c>
      <c r="D141" s="933" t="s">
        <v>4361</v>
      </c>
      <c r="E141" s="733">
        <v>38</v>
      </c>
      <c r="F141" s="1182">
        <v>68</v>
      </c>
      <c r="G141" s="1182" t="s">
        <v>106</v>
      </c>
      <c r="H141" s="1182" t="s">
        <v>106</v>
      </c>
      <c r="I141" s="866">
        <v>15.84</v>
      </c>
      <c r="J141" s="651">
        <f>(M141/I141)*100</f>
        <v>6.0606060606060606</v>
      </c>
      <c r="K141" s="878">
        <v>0.24</v>
      </c>
      <c r="L141" s="888">
        <v>4</v>
      </c>
      <c r="M141" s="642">
        <f>K141*L141</f>
        <v>0.96</v>
      </c>
      <c r="N141" s="871" t="s">
        <v>318</v>
      </c>
      <c r="O141" s="734">
        <v>0.23</v>
      </c>
      <c r="P141" s="867">
        <v>43615</v>
      </c>
      <c r="Q141" s="867">
        <v>43644</v>
      </c>
      <c r="R141" s="642">
        <f>(K141-O141)/O141*100</f>
        <v>4.3478260869565135</v>
      </c>
      <c r="S141" s="701">
        <f>IF(INDEX(Historical!$D$7:$D$1254,MATCH(B141,Historical!$B$7:$B$1278,0))=0,"n/a",(INDEX(Historical!$C$7:$C$1256,MATCH(B141,Historical!$B$7:$B$1278,0))/INDEX(Historical!$D$7:$D$1254,MATCH(B141,Historical!$B$7:$B$1278,0))-1)*100)</f>
        <v>4.4444444444444287</v>
      </c>
      <c r="T141" s="701">
        <f>IF(INDEX(Historical!$F$7:$F$1247,MATCH(B141,Historical!$B$7:$B$1278,0))=0,"n/a",((INDEX(Historical!$C$7:$C$1256,MATCH(B141,Historical!$B$7:$B$1278,0))/INDEX(Historical!$F$7:$F$1247,MATCH(B141,Historical!$B$7:$B$1278,0)))^(1/3)-1)*100)</f>
        <v>4.2357239540065317</v>
      </c>
      <c r="U141" s="701">
        <f>IF(INDEX(Historical!$H$7:$H$1247,MATCH(B141,Historical!$B$7:$B$1278,0))=0,"n/a",((INDEX(Historical!$C$7:$C$1256,MATCH(B141,Historical!$B$7:$B$1278,0))/INDEX(Historical!$H$7:$H$1247,MATCH(B141,Historical!$B$7:$B$1278,0)))^(1/5)-1)*100)</f>
        <v>4.6196633116589947</v>
      </c>
      <c r="V141" s="701">
        <f>IF(INDEX(Historical!$O$7:$O$1247,MATCH(B141,Historical!$B$7:$B$1278,0))=0,"n/a",((INDEX(Historical!$C$7:$C$1256,MATCH(B141,Historical!$B$7:$B$1278,0))/INDEX(Historical!$O$7:$O$1247,MATCH(B141,Historical!$B$7:$B$1278,0)))^(1/10)-1)*100)</f>
        <v>4.9469897511769778</v>
      </c>
      <c r="W141" s="702">
        <f>IF(OR(U141&lt;=0,U141="n/a",V141&lt;=0,V141="n/a"),"n/a",U141/V141)</f>
        <v>0.93383320847994356</v>
      </c>
      <c r="X141" s="703">
        <f>IF(OR(AJ141&lt;=0,AJ141="n/a",U141&lt;=0,U141="n/a"),"n/a",U141/AJ141)</f>
        <v>1.2485576517997283</v>
      </c>
      <c r="Y141" s="659"/>
      <c r="Z141" s="651">
        <f>IF(OR(AC141&lt;0.01,AC141="n/a"),"n/a",M141/AC141*100)</f>
        <v>124.67532467532467</v>
      </c>
      <c r="AA141" s="887">
        <f>IF(OR(AC141&lt;0.01,AC141="n/a"),"n/a",I141/AC141)</f>
        <v>20.571428571428569</v>
      </c>
      <c r="AB141" s="888">
        <v>12</v>
      </c>
      <c r="AC141" s="866">
        <v>0.77</v>
      </c>
      <c r="AD141" s="866" t="s">
        <v>136</v>
      </c>
      <c r="AE141" s="866">
        <v>0.61</v>
      </c>
      <c r="AF141" s="866">
        <v>0.79</v>
      </c>
      <c r="AG141" s="866">
        <v>3.6999999999999997</v>
      </c>
      <c r="AH141" s="866">
        <v>26.1</v>
      </c>
      <c r="AI141" s="866" t="s">
        <v>136</v>
      </c>
      <c r="AJ141" s="866">
        <v>3.6999999999999997</v>
      </c>
      <c r="AK141" s="866" t="s">
        <v>136</v>
      </c>
      <c r="AL141" s="883">
        <v>152.38</v>
      </c>
      <c r="AM141" s="873">
        <v>14.099999999999998</v>
      </c>
      <c r="AN141" s="866">
        <v>0</v>
      </c>
      <c r="AO141" s="740">
        <f>IF(U141="n/a","n/a",IF(AA141&lt;0,"n/a",IF(AA141="n/a","n/a",J141+U141-AA141)))</f>
        <v>-9.8911591991635142</v>
      </c>
      <c r="AP141" s="741">
        <f>IF(U141="n/a","n/a",J141+U141)</f>
        <v>10.680269372265055</v>
      </c>
      <c r="AQ141" s="889">
        <f>IF(OR(AC141&lt;0.01,AF141="n/a"),"n/a",(I141/SQRT(22.5*AC141*(I141/AF141))-1)*100)</f>
        <v>-15.012605976785343</v>
      </c>
      <c r="AR141" s="651">
        <f>INDEX(Historical!$C$7:$C$1256,MATCH(B141,Historical!$B$7:$B$1278,0))*IF(AH141="n/a",1.03,IF(AH141&lt;0,1.01,IF(AH141&gt;10,1.1,(1+AH141/100))))</f>
        <v>1.034</v>
      </c>
      <c r="AS141" s="887">
        <f>IF($AI141="n/a",1.03*AR141,IF($AI141&lt;0,1.01*AR141,IF($AI141&gt;10,1.1*AR141,(1+$AI141/100)*AR141)))</f>
        <v>1.0650200000000001</v>
      </c>
      <c r="AT141" s="887">
        <f>IF($AK141="n/a",1.03*AS141,IF($AK141&lt;0,1.01*AS141,IF($AK141&gt;10,1.1*AS141,(1+$AK141/100)*AS141)))</f>
        <v>1.0969706000000001</v>
      </c>
      <c r="AU141" s="887">
        <f>IF($AK141="n/a",1.03*AT141,IF($AK141&lt;0,1.01*AT141,IF($AK141&gt;10,1.1*AT141,(1+$AK141/100)*AT141)))</f>
        <v>1.1298797180000002</v>
      </c>
      <c r="AV141" s="887">
        <f>IF($AK141="n/a",1.03*AU141,IF($AK141&lt;0,1.01*AU141,IF($AK141&gt;10,1.1*AU141,(1+$AK141/100)*AU141)))</f>
        <v>1.1637761095400003</v>
      </c>
      <c r="AW141" s="651">
        <f>SUM(AR141:AV141)</f>
        <v>5.4896464275400012</v>
      </c>
      <c r="AX141" s="748">
        <f>AW141/I141*100</f>
        <v>34.656858759722233</v>
      </c>
      <c r="AY141" s="935">
        <v>0.55000000000000004</v>
      </c>
      <c r="AZ141" s="873">
        <v>4.6899999999999995</v>
      </c>
      <c r="BA141" s="873">
        <v>-40.72</v>
      </c>
      <c r="BB141" s="873">
        <v>-5.81</v>
      </c>
      <c r="BC141" s="873">
        <v>-18.39</v>
      </c>
      <c r="BE141" s="624">
        <v>1982</v>
      </c>
      <c r="BF141" s="899">
        <f>IF(BE141&gt;2008,0,IF(BE141&gt;2001,1,IF(BE141&gt;1990,2,IF(BE141&gt;1980,3,IF(BE141&gt;1973,4,IF(BE141&gt;1970,5,IF(BE141&gt;1960,6,IF(BE141&gt;1958,7,IF(BE141&gt;1953,8,9)))))))))</f>
        <v>3</v>
      </c>
      <c r="BG141" s="883">
        <v>2.7</v>
      </c>
    </row>
    <row r="142" spans="1:59" ht="11.25" customHeight="1" x14ac:dyDescent="0.2">
      <c r="A142" s="864" t="s">
        <v>4045</v>
      </c>
      <c r="B142" s="876" t="s">
        <v>382</v>
      </c>
      <c r="C142" s="933" t="s">
        <v>128</v>
      </c>
      <c r="D142" s="933" t="s">
        <v>4338</v>
      </c>
      <c r="E142" s="733">
        <v>47</v>
      </c>
      <c r="F142" s="1182">
        <v>47</v>
      </c>
      <c r="G142" s="1182" t="s">
        <v>37</v>
      </c>
      <c r="H142" s="1182" t="s">
        <v>115</v>
      </c>
      <c r="I142" s="866">
        <v>138.75</v>
      </c>
      <c r="J142" s="651">
        <f>(M142/I142)*100</f>
        <v>1.5567567567567568</v>
      </c>
      <c r="K142" s="878">
        <v>0.54</v>
      </c>
      <c r="L142" s="888">
        <v>4</v>
      </c>
      <c r="M142" s="642">
        <f>K142*L142</f>
        <v>2.16</v>
      </c>
      <c r="N142" s="871" t="s">
        <v>163</v>
      </c>
      <c r="O142" s="734">
        <v>0.53</v>
      </c>
      <c r="P142" s="862">
        <v>43909</v>
      </c>
      <c r="Q142" s="862">
        <v>43927</v>
      </c>
      <c r="R142" s="642">
        <f>(K142-O142)/O142*100</f>
        <v>1.8867924528301903</v>
      </c>
      <c r="S142" s="701">
        <f>IF(INDEX(Historical!$D$7:$D$1254,MATCH(B142,Historical!$B$7:$B$1278,0))=0,"n/a",(INDEX(Historical!$C$7:$C$1256,MATCH(B142,Historical!$B$7:$B$1278,0))/INDEX(Historical!$D$7:$D$1254,MATCH(B142,Historical!$B$7:$B$1278,0))-1)*100)</f>
        <v>1.9323671497584627</v>
      </c>
      <c r="T142" s="701">
        <f>IF(INDEX(Historical!$F$7:$F$1247,MATCH(B142,Historical!$B$7:$B$1278,0))=0,"n/a",((INDEX(Historical!$C$7:$C$1256,MATCH(B142,Historical!$B$7:$B$1278,0))/INDEX(Historical!$F$7:$F$1247,MATCH(B142,Historical!$B$7:$B$1278,0)))^(1/3)-1)*100)</f>
        <v>1.9709486512899943</v>
      </c>
      <c r="U142" s="701">
        <f>IF(INDEX(Historical!$H$7:$H$1247,MATCH(B142,Historical!$B$7:$B$1278,0))=0,"n/a",((INDEX(Historical!$C$7:$C$1256,MATCH(B142,Historical!$B$7:$B$1278,0))/INDEX(Historical!$H$7:$H$1247,MATCH(B142,Historical!$B$7:$B$1278,0)))^(1/5)-1)*100)</f>
        <v>2.0116606730253395</v>
      </c>
      <c r="V142" s="701">
        <f>IF(INDEX(Historical!$O$7:$O$1247,MATCH(B142,Historical!$B$7:$B$1278,0))=0,"n/a",((INDEX(Historical!$C$7:$C$1256,MATCH(B142,Historical!$B$7:$B$1278,0))/INDEX(Historical!$O$7:$O$1247,MATCH(B142,Historical!$B$7:$B$1278,0)))^(1/10)-1)*100)</f>
        <v>7.1773462536293131</v>
      </c>
      <c r="W142" s="702">
        <f>IF(OR(U142&lt;=0,U142="n/a",V142&lt;=0,V142="n/a"),"n/a",U142/V142)</f>
        <v>0.2802791731007987</v>
      </c>
      <c r="X142" s="703">
        <f>IF(OR(AJ142&lt;=0,AJ142="n/a",U142&lt;=0,U142="n/a"),"n/a",U142/AJ142)</f>
        <v>2.2351785255837107</v>
      </c>
      <c r="Y142" s="876"/>
      <c r="Z142" s="651">
        <f>IF(OR(AC142&lt;0.01,AC142="n/a"),"n/a",M142/AC142*100)</f>
        <v>34.449760765550238</v>
      </c>
      <c r="AA142" s="887">
        <f>IF(OR(AC142&lt;0.01,AC142="n/a"),"n/a",I142/AC142)</f>
        <v>22.129186602870814</v>
      </c>
      <c r="AB142" s="888">
        <v>1</v>
      </c>
      <c r="AC142" s="866">
        <v>6.27</v>
      </c>
      <c r="AD142" s="866">
        <v>3.45</v>
      </c>
      <c r="AE142" s="866">
        <v>0.72</v>
      </c>
      <c r="AF142" s="866">
        <v>5.22</v>
      </c>
      <c r="AG142" s="866">
        <v>24.7</v>
      </c>
      <c r="AH142" s="866">
        <v>114.9</v>
      </c>
      <c r="AI142" s="866">
        <v>5.26</v>
      </c>
      <c r="AJ142" s="866">
        <v>0.89999999999999991</v>
      </c>
      <c r="AK142" s="866">
        <v>6.41</v>
      </c>
      <c r="AL142" s="879">
        <v>392360</v>
      </c>
      <c r="AM142" s="873">
        <v>0.89999999999999991</v>
      </c>
      <c r="AN142" s="866">
        <v>0.69</v>
      </c>
      <c r="AO142" s="740">
        <f>IF(U142="n/a","n/a",IF(AA142&lt;0,"n/a",IF(AA142="n/a","n/a",J142+U142-AA142)))</f>
        <v>-18.560769173088715</v>
      </c>
      <c r="AP142" s="741">
        <f>IF(U142="n/a","n/a",J142+U142)</f>
        <v>3.5684174297820963</v>
      </c>
      <c r="AQ142" s="889">
        <f>IF(OR(AC142&lt;0.01,AF142="n/a"),"n/a",(I142/SQRT(22.5*AC142*(I142/AF142))-1)*100)</f>
        <v>126.58268450757726</v>
      </c>
      <c r="AR142" s="651">
        <f>INDEX(Historical!$C$7:$C$1256,MATCH(B142,Historical!$B$7:$B$1278,0))*IF(AH142="n/a",1.03,IF(AH142&lt;0,1.01,IF(AH142&gt;10,1.1,(1+AH142/100))))</f>
        <v>2.3210000000000002</v>
      </c>
      <c r="AS142" s="887">
        <f>IF($AI142="n/a",1.03*AR142,IF($AI142&lt;0,1.01*AR142,IF($AI142&gt;10,1.1*AR142,(1+$AI142/100)*AR142)))</f>
        <v>2.4430846000000002</v>
      </c>
      <c r="AT142" s="887">
        <f>IF($AK142="n/a",1.03*AS142,IF($AK142&lt;0,1.01*AS142,IF($AK142&gt;10,1.1*AS142,(1+$AK142/100)*AS142)))</f>
        <v>2.5996863228600002</v>
      </c>
      <c r="AU142" s="887">
        <f>IF($AK142="n/a",1.03*AT142,IF($AK142&lt;0,1.01*AT142,IF($AK142&gt;10,1.1*AT142,(1+$AK142/100)*AT142)))</f>
        <v>2.7663262161553264</v>
      </c>
      <c r="AV142" s="887">
        <f>IF($AK142="n/a",1.03*AU142,IF($AK142&lt;0,1.01*AU142,IF($AK142&gt;10,1.1*AU142,(1+$AK142/100)*AU142)))</f>
        <v>2.9436477266108829</v>
      </c>
      <c r="AW142" s="651">
        <f>SUM(AR142:AV142)</f>
        <v>13.07374486562621</v>
      </c>
      <c r="AX142" s="748">
        <f>AW142/I142*100</f>
        <v>9.422518822072945</v>
      </c>
      <c r="AY142" s="935">
        <v>0.39</v>
      </c>
      <c r="AZ142" s="873">
        <v>36.03</v>
      </c>
      <c r="BA142" s="873">
        <v>-8.3099999999999987</v>
      </c>
      <c r="BB142" s="873">
        <v>-0.69</v>
      </c>
      <c r="BC142" s="873">
        <v>9.7000000000000011</v>
      </c>
      <c r="BE142" s="624">
        <v>1974</v>
      </c>
      <c r="BF142" s="899">
        <f>IF(BE142&gt;2008,0,IF(BE142&gt;2001,1,IF(BE142&gt;1990,2,IF(BE142&gt;1980,3,IF(BE142&gt;1973,4,IF(BE142&gt;1970,5,IF(BE142&gt;1960,6,IF(BE142&gt;1958,7,IF(BE142&gt;1953,8,9)))))))))</f>
        <v>4</v>
      </c>
      <c r="BG142" s="883">
        <v>7.6</v>
      </c>
    </row>
    <row r="143" spans="1:59" ht="11.25" customHeight="1" x14ac:dyDescent="0.2">
      <c r="A143" s="872" t="s">
        <v>385</v>
      </c>
      <c r="B143" s="876" t="s">
        <v>386</v>
      </c>
      <c r="C143" s="933" t="s">
        <v>153</v>
      </c>
      <c r="D143" s="933" t="s">
        <v>4327</v>
      </c>
      <c r="E143" s="733">
        <v>28</v>
      </c>
      <c r="F143" s="1182">
        <v>109</v>
      </c>
      <c r="G143" s="1182" t="s">
        <v>37</v>
      </c>
      <c r="H143" s="1182" t="s">
        <v>37</v>
      </c>
      <c r="I143" s="866">
        <v>272.07</v>
      </c>
      <c r="J143" s="651">
        <f>(M143/I143)*100</f>
        <v>0.24993567831807992</v>
      </c>
      <c r="K143" s="885">
        <v>0.17</v>
      </c>
      <c r="L143" s="888">
        <v>4</v>
      </c>
      <c r="M143" s="642">
        <f>K143*L143</f>
        <v>0.68</v>
      </c>
      <c r="N143" s="871" t="s">
        <v>139</v>
      </c>
      <c r="O143" s="735">
        <v>0.16</v>
      </c>
      <c r="P143" s="862">
        <v>44144</v>
      </c>
      <c r="Q143" s="862">
        <v>44153</v>
      </c>
      <c r="R143" s="642">
        <f>(K143-O143)/O143*100</f>
        <v>6.2500000000000053</v>
      </c>
      <c r="S143" s="701">
        <f>IF(INDEX(Historical!$D$7:$D$1254,MATCH(B143,Historical!$B$7:$B$1278,0))=0,"n/a",(INDEX(Historical!$C$7:$C$1256,MATCH(B143,Historical!$B$7:$B$1278,0))/INDEX(Historical!$D$7:$D$1254,MATCH(B143,Historical!$B$7:$B$1278,0))-1)*100)</f>
        <v>7.0175438596491224</v>
      </c>
      <c r="T143" s="701">
        <f>IF(INDEX(Historical!$F$7:$F$1247,MATCH(B143,Historical!$B$7:$B$1278,0))=0,"n/a",((INDEX(Historical!$C$7:$C$1256,MATCH(B143,Historical!$B$7:$B$1278,0))/INDEX(Historical!$F$7:$F$1247,MATCH(B143,Historical!$B$7:$B$1278,0)))^(1/3)-1)*100)</f>
        <v>7.5749744635974059</v>
      </c>
      <c r="U143" s="701">
        <f>IF(INDEX(Historical!$H$7:$H$1247,MATCH(B143,Historical!$B$7:$B$1278,0))=0,"n/a",((INDEX(Historical!$C$7:$C$1256,MATCH(B143,Historical!$B$7:$B$1278,0))/INDEX(Historical!$H$7:$H$1247,MATCH(B143,Historical!$B$7:$B$1278,0)))^(1/5)-1)*100)</f>
        <v>8.2702639798059696</v>
      </c>
      <c r="V143" s="701">
        <f>IF(INDEX(Historical!$O$7:$O$1247,MATCH(B143,Historical!$B$7:$B$1278,0))=0,"n/a",((INDEX(Historical!$C$7:$C$1256,MATCH(B143,Historical!$B$7:$B$1278,0))/INDEX(Historical!$O$7:$O$1247,MATCH(B143,Historical!$B$7:$B$1278,0)))^(1/10)-1)*100)</f>
        <v>7.1773462536293131</v>
      </c>
      <c r="W143" s="702">
        <f>IF(OR(U143&lt;=0,U143="n/a",V143&lt;=0,V143="n/a"),"n/a",U143/V143)</f>
        <v>1.1522732340834203</v>
      </c>
      <c r="X143" s="703">
        <f>IF(OR(AJ143&lt;=0,AJ143="n/a",U143&lt;=0,U143="n/a"),"n/a",U143/AJ143)</f>
        <v>0.64110573486867983</v>
      </c>
      <c r="Y143" s="664"/>
      <c r="Z143" s="651">
        <f>IF(OR(AC143&lt;0.01,AC143="n/a"),"n/a",M143/AC143*100)</f>
        <v>16.50485436893204</v>
      </c>
      <c r="AA143" s="887">
        <f>IF(OR(AC143&lt;0.01,AC143="n/a"),"n/a",I143/AC143)</f>
        <v>66.036407766990294</v>
      </c>
      <c r="AB143" s="888">
        <v>12</v>
      </c>
      <c r="AC143" s="866">
        <v>4.12</v>
      </c>
      <c r="AD143" s="866">
        <v>3.22</v>
      </c>
      <c r="AE143" s="866">
        <v>9.77</v>
      </c>
      <c r="AF143" s="866">
        <v>12.5</v>
      </c>
      <c r="AG143" s="866">
        <v>16.900000000000002</v>
      </c>
      <c r="AH143" s="866">
        <v>18.2</v>
      </c>
      <c r="AI143" s="866">
        <v>12.809999999999999</v>
      </c>
      <c r="AJ143" s="866">
        <v>12.9</v>
      </c>
      <c r="AK143" s="866">
        <v>20.5</v>
      </c>
      <c r="AL143" s="879">
        <v>19910</v>
      </c>
      <c r="AM143" s="873">
        <v>0.6</v>
      </c>
      <c r="AN143" s="866">
        <v>0.16</v>
      </c>
      <c r="AO143" s="740">
        <f>IF(U143="n/a","n/a",IF(AA143&lt;0,"n/a",IF(AA143="n/a","n/a",J143+U143-AA143)))</f>
        <v>-57.516208108866245</v>
      </c>
      <c r="AP143" s="741">
        <f>IF(U143="n/a","n/a",J143+U143)</f>
        <v>8.5201996581240493</v>
      </c>
      <c r="AQ143" s="889">
        <f>IF(OR(AC143&lt;0.01,AF143="n/a"),"n/a",(I143/SQRT(22.5*AC143*(I143/AF143))-1)*100)</f>
        <v>505.69706292736385</v>
      </c>
      <c r="AR143" s="651">
        <f>INDEX(Historical!$C$7:$C$1256,MATCH(B143,Historical!$B$7:$B$1278,0))*IF(AH143="n/a",1.03,IF(AH143&lt;0,1.01,IF(AH143&gt;10,1.1,(1+AH143/100))))</f>
        <v>0.67100000000000004</v>
      </c>
      <c r="AS143" s="887">
        <f>IF($AI143="n/a",1.03*AR143,IF($AI143&lt;0,1.01*AR143,IF($AI143&gt;10,1.1*AR143,(1+$AI143/100)*AR143)))</f>
        <v>0.73810000000000009</v>
      </c>
      <c r="AT143" s="887">
        <f>IF($AK143="n/a",1.03*AS143,IF($AK143&lt;0,1.01*AS143,IF($AK143&gt;10,1.1*AS143,(1+$AK143/100)*AS143)))</f>
        <v>0.81191000000000013</v>
      </c>
      <c r="AU143" s="887">
        <f>IF($AK143="n/a",1.03*AT143,IF($AK143&lt;0,1.01*AT143,IF($AK143&gt;10,1.1*AT143,(1+$AK143/100)*AT143)))</f>
        <v>0.89310100000000026</v>
      </c>
      <c r="AV143" s="887">
        <f>IF($AK143="n/a",1.03*AU143,IF($AK143&lt;0,1.01*AU143,IF($AK143&gt;10,1.1*AU143,(1+$AK143/100)*AU143)))</f>
        <v>0.98241110000000031</v>
      </c>
      <c r="AW143" s="651">
        <f>SUM(AR143:AV143)</f>
        <v>4.0965221000000005</v>
      </c>
      <c r="AX143" s="748">
        <f>AW143/I143*100</f>
        <v>1.5056868085419195</v>
      </c>
      <c r="AY143" s="935">
        <v>1.1299999999999999</v>
      </c>
      <c r="AZ143" s="873">
        <v>118.48</v>
      </c>
      <c r="BA143" s="873">
        <v>-10.25</v>
      </c>
      <c r="BB143" s="873">
        <v>-2.65</v>
      </c>
      <c r="BC143" s="873">
        <v>25.52</v>
      </c>
      <c r="BE143" s="624">
        <v>1994</v>
      </c>
      <c r="BF143" s="899">
        <f>IF(BE143&gt;2008,0,IF(BE143&gt;2001,1,IF(BE143&gt;1990,2,IF(BE143&gt;1980,3,IF(BE143&gt;1973,4,IF(BE143&gt;1970,5,IF(BE143&gt;1960,6,IF(BE143&gt;1958,7,IF(BE143&gt;1953,8,9)))))))))</f>
        <v>2</v>
      </c>
      <c r="BG143" s="883">
        <v>11.4</v>
      </c>
    </row>
    <row r="144" spans="1:59" ht="11.25" customHeight="1" x14ac:dyDescent="0.2">
      <c r="A144" s="872" t="s">
        <v>4577</v>
      </c>
      <c r="B144" s="876" t="s">
        <v>4576</v>
      </c>
      <c r="C144" s="933" t="s">
        <v>131</v>
      </c>
      <c r="D144" s="933" t="s">
        <v>4343</v>
      </c>
      <c r="E144" s="733">
        <v>28</v>
      </c>
      <c r="F144" s="1182">
        <v>105</v>
      </c>
      <c r="G144" s="1182" t="s">
        <v>37</v>
      </c>
      <c r="H144" s="1182" t="s">
        <v>37</v>
      </c>
      <c r="I144" s="866">
        <v>41.2</v>
      </c>
      <c r="J144" s="651">
        <f>(M144/I144)*100</f>
        <v>2.4339805825242715</v>
      </c>
      <c r="K144" s="885">
        <v>0.25069999999999998</v>
      </c>
      <c r="L144" s="888">
        <v>4</v>
      </c>
      <c r="M144" s="642">
        <f>K144*L144</f>
        <v>1.0027999999999999</v>
      </c>
      <c r="N144" s="871" t="s">
        <v>119</v>
      </c>
      <c r="O144" s="735">
        <v>0.23430000000000001</v>
      </c>
      <c r="P144" s="862">
        <v>44056</v>
      </c>
      <c r="Q144" s="862">
        <v>44075</v>
      </c>
      <c r="R144" s="642">
        <f>(K144-O144)/O144*100</f>
        <v>6.9995731967562831</v>
      </c>
      <c r="S144" s="701">
        <f>IF(INDEX(Historical!$D$7:$D$1254,MATCH(B144,Historical!$B$7:$B$1278,0))=0,"n/a",(INDEX(Historical!$C$7:$C$1256,MATCH(B144,Historical!$B$7:$B$1278,0))/INDEX(Historical!$D$7:$D$1254,MATCH(B144,Historical!$B$7:$B$1278,0))-1)*100)</f>
        <v>6.9103773584905603</v>
      </c>
      <c r="T144" s="701">
        <f>IF(INDEX(Historical!$F$7:$F$1247,MATCH(B144,Historical!$B$7:$B$1278,0))=0,"n/a",((INDEX(Historical!$C$7:$C$1256,MATCH(B144,Historical!$B$7:$B$1278,0))/INDEX(Historical!$F$7:$F$1247,MATCH(B144,Historical!$B$7:$B$1278,0)))^(1/3)-1)*100)</f>
        <v>7.0702468159793197</v>
      </c>
      <c r="U144" s="701">
        <f>IF(INDEX(Historical!$H$7:$H$1247,MATCH(B144,Historical!$B$7:$B$1278,0))=0,"n/a",((INDEX(Historical!$C$7:$C$1256,MATCH(B144,Historical!$B$7:$B$1278,0))/INDEX(Historical!$H$7:$H$1247,MATCH(B144,Historical!$B$7:$B$1278,0)))^(1/5)-1)*100)</f>
        <v>7.4150886899149171</v>
      </c>
      <c r="V144" s="701">
        <f>IF(INDEX(Historical!$O$7:$O$1247,MATCH(B144,Historical!$B$7:$B$1278,0))=0,"n/a",((INDEX(Historical!$C$7:$C$1256,MATCH(B144,Historical!$B$7:$B$1278,0))/INDEX(Historical!$O$7:$O$1247,MATCH(B144,Historical!$B$7:$B$1278,0)))^(1/10)-1)*100)</f>
        <v>7.4969899969713261</v>
      </c>
      <c r="W144" s="702">
        <f>IF(OR(U144&lt;=0,U144="n/a",V144&lt;=0,V144="n/a"),"n/a",U144/V144)</f>
        <v>0.9890754413318551</v>
      </c>
      <c r="X144" s="703" t="str">
        <f>IF(OR(AJ144&lt;=0,AJ144="n/a",U144&lt;=0,U144="n/a"),"n/a",U144/AJ144)</f>
        <v>n/a</v>
      </c>
      <c r="Y144" s="664"/>
      <c r="Z144" s="651">
        <f>IF(OR(AC144&lt;0.01,AC144="n/a"),"n/a",M144/AC144*100)</f>
        <v>88.743362831858406</v>
      </c>
      <c r="AA144" s="887">
        <f>IF(OR(AC144&lt;0.01,AC144="n/a"),"n/a",I144/AC144)</f>
        <v>36.460176991150448</v>
      </c>
      <c r="AB144" s="888">
        <v>12</v>
      </c>
      <c r="AC144" s="866">
        <v>1.1299999999999999</v>
      </c>
      <c r="AD144" s="866">
        <v>5.46</v>
      </c>
      <c r="AE144" s="866">
        <v>9</v>
      </c>
      <c r="AF144" s="866">
        <v>2.2599999999999998</v>
      </c>
      <c r="AG144" s="866">
        <v>6.6000000000000005</v>
      </c>
      <c r="AH144" s="866">
        <v>-5.8999999999999995</v>
      </c>
      <c r="AI144" s="866">
        <v>11.86</v>
      </c>
      <c r="AJ144" s="866">
        <v>-3.4000000000000004</v>
      </c>
      <c r="AK144" s="866">
        <v>6.7</v>
      </c>
      <c r="AL144" s="879">
        <v>9990</v>
      </c>
      <c r="AM144" s="873">
        <v>0.1</v>
      </c>
      <c r="AN144" s="866">
        <v>1.1399999999999999</v>
      </c>
      <c r="AO144" s="740">
        <f>IF(U144="n/a","n/a",IF(AA144&lt;0,"n/a",IF(AA144="n/a","n/a",J144+U144-AA144)))</f>
        <v>-26.61110771871126</v>
      </c>
      <c r="AP144" s="741">
        <f>IF(U144="n/a","n/a",J144+U144)</f>
        <v>9.8490692724391877</v>
      </c>
      <c r="AQ144" s="889">
        <f>IF(OR(AC144&lt;0.01,AF144="n/a"),"n/a",(I144/SQRT(22.5*AC144*(I144/AF144))-1)*100)</f>
        <v>91.369334592097687</v>
      </c>
      <c r="AR144" s="651">
        <f>INDEX(Historical!$C$7:$C$1256,MATCH(B144,Historical!$B$7:$B$1278,0))*IF(AH144="n/a",1.03,IF(AH144&lt;0,1.01,IF(AH144&gt;10,1.1,(1+AH144/100))))</f>
        <v>0.91566599999999998</v>
      </c>
      <c r="AS144" s="887">
        <f>IF($AI144="n/a",1.03*AR144,IF($AI144&lt;0,1.01*AR144,IF($AI144&gt;10,1.1*AR144,(1+$AI144/100)*AR144)))</f>
        <v>1.0072326</v>
      </c>
      <c r="AT144" s="887">
        <f>IF($AK144="n/a",1.03*AS144,IF($AK144&lt;0,1.01*AS144,IF($AK144&gt;10,1.1*AS144,(1+$AK144/100)*AS144)))</f>
        <v>1.0747171842000001</v>
      </c>
      <c r="AU144" s="887">
        <f>IF($AK144="n/a",1.03*AT144,IF($AK144&lt;0,1.01*AT144,IF($AK144&gt;10,1.1*AT144,(1+$AK144/100)*AT144)))</f>
        <v>1.1467232355414001</v>
      </c>
      <c r="AV144" s="887">
        <f>IF($AK144="n/a",1.03*AU144,IF($AK144&lt;0,1.01*AU144,IF($AK144&gt;10,1.1*AU144,(1+$AK144/100)*AU144)))</f>
        <v>1.2235536923226737</v>
      </c>
      <c r="AW144" s="651">
        <f>SUM(AR144:AV144)</f>
        <v>5.3678927120640738</v>
      </c>
      <c r="AX144" s="748">
        <f>AW144/I144*100</f>
        <v>13.028865805980761</v>
      </c>
      <c r="AY144" s="935">
        <v>0.46</v>
      </c>
      <c r="AZ144" s="873">
        <v>35.53</v>
      </c>
      <c r="BA144" s="873">
        <v>-24.43</v>
      </c>
      <c r="BB144" s="873">
        <v>-0.44</v>
      </c>
      <c r="BC144" s="873">
        <v>-5.8500000000000005</v>
      </c>
      <c r="BE144" s="624">
        <v>1993</v>
      </c>
      <c r="BF144" s="899">
        <f>IF(BE144&gt;2008,0,IF(BE144&gt;2001,1,IF(BE144&gt;1990,2,IF(BE144&gt;1980,3,IF(BE144&gt;1973,4,IF(BE144&gt;1970,5,IF(BE144&gt;1960,6,IF(BE144&gt;1958,7,IF(BE144&gt;1953,8,9)))))))))</f>
        <v>2</v>
      </c>
      <c r="BG144" s="883">
        <v>2.5</v>
      </c>
    </row>
    <row r="145" spans="1:59" s="774" customFormat="1" ht="11.25" customHeight="1" x14ac:dyDescent="0.2">
      <c r="A145" s="646" t="s">
        <v>224</v>
      </c>
      <c r="B145" s="782" t="s">
        <v>225</v>
      </c>
      <c r="C145" s="933" t="s">
        <v>178</v>
      </c>
      <c r="D145" s="933" t="s">
        <v>4339</v>
      </c>
      <c r="E145" s="756">
        <v>37</v>
      </c>
      <c r="F145" s="1182">
        <v>72</v>
      </c>
      <c r="G145" s="1181" t="s">
        <v>37</v>
      </c>
      <c r="H145" s="1181" t="s">
        <v>37</v>
      </c>
      <c r="I145" s="767">
        <v>32.619999999999997</v>
      </c>
      <c r="J145" s="758">
        <f>(M145/I145)*100</f>
        <v>10.66830165542612</v>
      </c>
      <c r="K145" s="759">
        <v>0.87</v>
      </c>
      <c r="L145" s="760">
        <v>4</v>
      </c>
      <c r="M145" s="761">
        <f>K145*L145</f>
        <v>3.48</v>
      </c>
      <c r="N145" s="762" t="s">
        <v>142</v>
      </c>
      <c r="O145" s="763">
        <v>0.82</v>
      </c>
      <c r="P145" s="783">
        <v>43595</v>
      </c>
      <c r="Q145" s="783">
        <v>43626</v>
      </c>
      <c r="R145" s="761">
        <f>(K145-O145)/O145*100</f>
        <v>6.0975609756097624</v>
      </c>
      <c r="S145" s="701">
        <f>IF(INDEX(Historical!$D$7:$D$1254,MATCH(B145,Historical!$B$7:$B$1278,0))=0,"n/a",(INDEX(Historical!$C$7:$C$1256,MATCH(B145,Historical!$B$7:$B$1278,0))/INDEX(Historical!$D$7:$D$1254,MATCH(B145,Historical!$B$7:$B$1278,0))-1)*100)</f>
        <v>6.1919504643962897</v>
      </c>
      <c r="T145" s="701">
        <f>IF(INDEX(Historical!$F$7:$F$1247,MATCH(B145,Historical!$B$7:$B$1278,0))=0,"n/a",((INDEX(Historical!$C$7:$C$1256,MATCH(B145,Historical!$B$7:$B$1278,0))/INDEX(Historical!$F$7:$F$1247,MATCH(B145,Historical!$B$7:$B$1278,0)))^(1/3)-1)*100)</f>
        <v>4.7995180246501512</v>
      </c>
      <c r="U145" s="701">
        <f>IF(INDEX(Historical!$H$7:$H$1247,MATCH(B145,Historical!$B$7:$B$1278,0))=0,"n/a",((INDEX(Historical!$C$7:$C$1256,MATCH(B145,Historical!$B$7:$B$1278,0))/INDEX(Historical!$H$7:$H$1247,MATCH(B145,Historical!$B$7:$B$1278,0)))^(1/5)-1)*100)</f>
        <v>4.9025562573557169</v>
      </c>
      <c r="V145" s="701">
        <f>IF(INDEX(Historical!$O$7:$O$1247,MATCH(B145,Historical!$B$7:$B$1278,0))=0,"n/a",((INDEX(Historical!$C$7:$C$1256,MATCH(B145,Historical!$B$7:$B$1278,0))/INDEX(Historical!$O$7:$O$1247,MATCH(B145,Historical!$B$7:$B$1278,0)))^(1/10)-1)*100)</f>
        <v>7.5272659196223168</v>
      </c>
      <c r="W145" s="702">
        <f>IF(OR(U145&lt;=0,U145="n/a",V145&lt;=0,V145="n/a"),"n/a",U145/V145)</f>
        <v>0.65130637202222086</v>
      </c>
      <c r="X145" s="703" t="str">
        <f>IF(OR(AJ145&lt;=0,AJ145="n/a",U145&lt;=0,U145="n/a"),"n/a",U145/AJ145)</f>
        <v>n/a</v>
      </c>
      <c r="Y145" s="782"/>
      <c r="Z145" s="758">
        <f>IF(OR(AC145&lt;0.01,AC145="n/a"),"n/a",M145/AC145*100)</f>
        <v>230.46357615894038</v>
      </c>
      <c r="AA145" s="766">
        <f>IF(OR(AC145&lt;0.01,AC145="n/a"),"n/a",I145/AC145)</f>
        <v>21.602649006622514</v>
      </c>
      <c r="AB145" s="760">
        <v>12</v>
      </c>
      <c r="AC145" s="767">
        <v>1.51</v>
      </c>
      <c r="AD145" s="767">
        <v>2.58</v>
      </c>
      <c r="AE145" s="767">
        <v>0.66</v>
      </c>
      <c r="AF145" s="767">
        <v>0.77</v>
      </c>
      <c r="AG145" s="767">
        <v>3.9</v>
      </c>
      <c r="AH145" s="767">
        <v>-33.800000000000004</v>
      </c>
      <c r="AI145" s="767">
        <v>512.1</v>
      </c>
      <c r="AJ145" s="767">
        <v>-16</v>
      </c>
      <c r="AK145" s="767">
        <v>8.39</v>
      </c>
      <c r="AL145" s="768">
        <v>140750</v>
      </c>
      <c r="AM145" s="769">
        <v>0.08</v>
      </c>
      <c r="AN145" s="767">
        <v>0.39</v>
      </c>
      <c r="AO145" s="770">
        <f>IF(U145="n/a","n/a",IF(AA145&lt;0,"n/a",IF(AA145="n/a","n/a",J145+U145-AA145)))</f>
        <v>-6.0317910938406776</v>
      </c>
      <c r="AP145" s="771">
        <f>IF(U145="n/a","n/a",J145+U145)</f>
        <v>15.570857912781836</v>
      </c>
      <c r="AQ145" s="772">
        <f>IF(OR(AC145&lt;0.01,AF145="n/a"),"n/a",(I145/SQRT(22.5*AC145*(I145/AF145))-1)*100)</f>
        <v>-14.01798706163574</v>
      </c>
      <c r="AR145" s="651">
        <f>INDEX(Historical!$C$7:$C$1256,MATCH(B145,Historical!$B$7:$B$1278,0))*IF(AH145="n/a",1.03,IF(AH145&lt;0,1.01,IF(AH145&gt;10,1.1,(1+AH145/100))))</f>
        <v>3.4643000000000002</v>
      </c>
      <c r="AS145" s="766">
        <f>IF($AI145="n/a",1.03*AR145,IF($AI145&lt;0,1.01*AR145,IF($AI145&gt;10,1.1*AR145,(1+$AI145/100)*AR145)))</f>
        <v>3.8107300000000004</v>
      </c>
      <c r="AT145" s="766">
        <f>IF($AK145="n/a",1.03*AS145,IF($AK145&lt;0,1.01*AS145,IF($AK145&gt;10,1.1*AS145,(1+$AK145/100)*AS145)))</f>
        <v>4.1304502470000006</v>
      </c>
      <c r="AU145" s="766">
        <f>IF($AK145="n/a",1.03*AT145,IF($AK145&lt;0,1.01*AT145,IF($AK145&gt;10,1.1*AT145,(1+$AK145/100)*AT145)))</f>
        <v>4.4769950227233011</v>
      </c>
      <c r="AV145" s="766">
        <f>IF($AK145="n/a",1.03*AU145,IF($AK145&lt;0,1.01*AU145,IF($AK145&gt;10,1.1*AU145,(1+$AK145/100)*AU145)))</f>
        <v>4.8526149051297862</v>
      </c>
      <c r="AW145" s="758">
        <f>SUM(AR145:AV145)</f>
        <v>20.735090174853088</v>
      </c>
      <c r="AX145" s="773">
        <f>AW145/I145*100</f>
        <v>63.565573803964107</v>
      </c>
      <c r="AY145" s="936">
        <v>1.29</v>
      </c>
      <c r="AZ145" s="769">
        <v>8.34</v>
      </c>
      <c r="BA145" s="769">
        <v>-55.389999999999993</v>
      </c>
      <c r="BB145" s="769">
        <v>-9.69</v>
      </c>
      <c r="BC145" s="769">
        <v>-26.490000000000002</v>
      </c>
      <c r="BD145" s="909"/>
      <c r="BE145" s="624">
        <v>1983</v>
      </c>
      <c r="BF145" s="899">
        <f>IF(BE145&gt;2008,0,IF(BE145&gt;2001,1,IF(BE145&gt;1990,2,IF(BE145&gt;1980,3,IF(BE145&gt;1973,4,IF(BE145&gt;1970,5,IF(BE145&gt;1960,6,IF(BE145&gt;1958,7,IF(BE145&gt;1953,8,9)))))))))</f>
        <v>3</v>
      </c>
      <c r="BG145" s="825">
        <v>2</v>
      </c>
    </row>
    <row r="146" spans="1:59" s="715" customFormat="1" ht="13.5" thickBot="1" x14ac:dyDescent="0.25">
      <c r="B146" s="827"/>
      <c r="E146" s="828"/>
      <c r="F146" s="815"/>
      <c r="J146" s="730"/>
      <c r="L146" s="816"/>
      <c r="M146" s="815"/>
      <c r="N146" s="815"/>
      <c r="O146" s="730"/>
      <c r="R146" s="815"/>
      <c r="S146" s="817"/>
      <c r="T146" s="817"/>
      <c r="U146" s="817"/>
      <c r="V146" s="817"/>
      <c r="W146" s="817"/>
      <c r="X146" s="817"/>
      <c r="Y146" s="827"/>
      <c r="Z146" s="730"/>
      <c r="AC146" s="818"/>
      <c r="AD146" s="818"/>
      <c r="AE146" s="818"/>
      <c r="AF146" s="818"/>
      <c r="AG146" s="818"/>
      <c r="AH146" s="818"/>
      <c r="AI146" s="818"/>
      <c r="AJ146" s="818"/>
      <c r="AK146" s="818"/>
      <c r="AL146" s="818"/>
      <c r="AM146" s="818"/>
      <c r="AN146" s="818"/>
      <c r="AO146" s="730"/>
      <c r="AR146" s="819"/>
      <c r="AS146" s="820"/>
      <c r="AT146" s="820"/>
      <c r="AU146" s="820"/>
      <c r="AV146" s="820"/>
      <c r="AW146" s="819"/>
      <c r="AX146" s="820"/>
      <c r="AY146" s="730"/>
      <c r="BD146" s="828"/>
      <c r="BE146" s="815"/>
      <c r="BF146" s="815"/>
    </row>
    <row r="147" spans="1:59" x14ac:dyDescent="0.2">
      <c r="A147" s="864" t="s">
        <v>4295</v>
      </c>
      <c r="B147" s="657">
        <f>COUNTA(B7:B145)</f>
        <v>139</v>
      </c>
      <c r="E147" s="833">
        <f>AVERAGE(E7:E145)</f>
        <v>39.748201438848923</v>
      </c>
      <c r="I147" s="821">
        <f>AVERAGE(I7:I145)</f>
        <v>99.561870503597149</v>
      </c>
      <c r="J147" s="822">
        <f>AVERAGE(J7:J145)</f>
        <v>2.9395666887069445</v>
      </c>
      <c r="K147" s="829">
        <f>AVERAGE(K7:K145)</f>
        <v>0.58784028776978436</v>
      </c>
      <c r="M147" s="821">
        <f>AVERAGE(M7:M145)</f>
        <v>2.176843165467627</v>
      </c>
      <c r="O147" s="829">
        <f>AVERAGE(O7:O145)</f>
        <v>0.55829992067705081</v>
      </c>
      <c r="R147" s="821">
        <f>AVERAGE(R7:R145)</f>
        <v>5.3278004572265472</v>
      </c>
      <c r="S147" s="830">
        <f>AVERAGE(S7:S145)</f>
        <v>7.8433137120227636</v>
      </c>
      <c r="T147" s="830">
        <f>AVERAGE(T7:T145)</f>
        <v>7.4932465654733917</v>
      </c>
      <c r="U147" s="830">
        <f>AVERAGE(U7:U145)</f>
        <v>7.432193541007714</v>
      </c>
      <c r="V147" s="830">
        <f>AVERAGE(V7:V145)</f>
        <v>7.7581151231344956</v>
      </c>
      <c r="W147" s="831">
        <f>AVERAGE(W7:W145)</f>
        <v>0.98149396461021954</v>
      </c>
      <c r="X147" s="832">
        <f>AVERAGE(X7:X145)</f>
        <v>1.0425949637690981</v>
      </c>
      <c r="Z147" s="822">
        <f>AVERAGE(Z7:Z145)</f>
        <v>154.65394516117505</v>
      </c>
      <c r="AA147" s="821">
        <f>AVERAGE(AA7:AA145)</f>
        <v>51.571888683646804</v>
      </c>
      <c r="AB147" s="706"/>
      <c r="AC147" s="821">
        <f>AVERAGE(AC7:AC145)</f>
        <v>3.6551879699248118</v>
      </c>
      <c r="AD147" s="821">
        <f>AVERAGE(AD7:AD145)</f>
        <v>5.0223584905660381</v>
      </c>
      <c r="AE147" s="821">
        <f>AVERAGE(AE7:AE145)</f>
        <v>3.40451127819549</v>
      </c>
      <c r="AF147" s="821">
        <f>AVERAGE(AF7:AF145)</f>
        <v>10.235909090909091</v>
      </c>
      <c r="AG147" s="821">
        <f>AVERAGE(AG7:AG145)</f>
        <v>16.572222222222226</v>
      </c>
      <c r="AH147" s="821">
        <f>AVERAGE(AH7:AH145)</f>
        <v>11.220454545454546</v>
      </c>
      <c r="AI147" s="821">
        <f>AVERAGE(AI7:AI145)</f>
        <v>24.016825396825396</v>
      </c>
      <c r="AJ147" s="821">
        <f>AVERAGE(AJ7:AJ145)</f>
        <v>6.5492424242424221</v>
      </c>
      <c r="AK147" s="821">
        <f>AVERAGE(AK7:AK145)</f>
        <v>7.1104838709677445</v>
      </c>
      <c r="AL147" s="962">
        <f>AVERAGE(AL7:AL145)</f>
        <v>36068.373609022543</v>
      </c>
      <c r="AM147" s="821">
        <f>AVERAGE(AM7:AM145)</f>
        <v>1.8312121212121211</v>
      </c>
      <c r="AN147" s="821">
        <f>AVERAGE(AN7:AN145)</f>
        <v>1.3180393939393931</v>
      </c>
      <c r="AO147" s="916">
        <f>AVERAGE(AO7:AO145)</f>
        <v>-41.111252420157619</v>
      </c>
      <c r="AP147" s="821">
        <f>AVERAGE(AP7:AP145)</f>
        <v>10.371760229714662</v>
      </c>
      <c r="AQ147" s="951">
        <f>AVERAGE(AQ7:AQ145)</f>
        <v>168.63479181389991</v>
      </c>
      <c r="AR147" s="950">
        <f>AVERAGE(AR7:AR145)</f>
        <v>2.1527593627226373</v>
      </c>
      <c r="AS147" s="821">
        <f>AVERAGE(AS7:AS145)</f>
        <v>2.3080897350320617</v>
      </c>
      <c r="AT147" s="821">
        <f>AVERAGE(AT7:AT145)</f>
        <v>2.4422320345631392</v>
      </c>
      <c r="AU147" s="821">
        <f>AVERAGE(AU7:AU145)</f>
        <v>2.5864812271641022</v>
      </c>
      <c r="AV147" s="821">
        <f>AVERAGE(AV7:AV145)</f>
        <v>2.7416868198763451</v>
      </c>
      <c r="AW147" s="821">
        <f>AVERAGE(AW7:AW145)</f>
        <v>12.231249179358286</v>
      </c>
      <c r="AX147" s="951">
        <f>AVERAGE(AX7:AX145)</f>
        <v>16.483179649332087</v>
      </c>
      <c r="AY147" s="950">
        <f>AVERAGE(AY7:AY145)</f>
        <v>0.84518796992481215</v>
      </c>
      <c r="AZ147" s="821">
        <f>AVERAGE(AZ7:AZ145)</f>
        <v>47.861566514232074</v>
      </c>
      <c r="BA147" s="821">
        <f>AVERAGE(BA7:BA145)</f>
        <v>-21.72657598650564</v>
      </c>
      <c r="BB147" s="821">
        <f>AVERAGE(BB7:BB145)</f>
        <v>-2.6394228866382217</v>
      </c>
      <c r="BC147" s="951">
        <f>AVERAGE(BC7:BC145)</f>
        <v>-0.19833603324805382</v>
      </c>
      <c r="BD147" s="821"/>
      <c r="BE147" s="706">
        <f>AVERAGE(BE7:BE145)</f>
        <v>1981.2805755395684</v>
      </c>
      <c r="BF147" s="821">
        <f>AVERAGE(BF7:BF145)</f>
        <v>3.7050359712230216</v>
      </c>
      <c r="BG147" s="821">
        <f>AVERAGE(BG7:BG145)</f>
        <v>5.68</v>
      </c>
    </row>
    <row r="148" spans="1:59" x14ac:dyDescent="0.2">
      <c r="O148" s="946"/>
      <c r="W148" s="961"/>
      <c r="X148" s="961"/>
      <c r="AC148" s="865"/>
      <c r="AD148" s="865"/>
      <c r="AE148" s="865"/>
      <c r="AF148" s="865"/>
      <c r="AG148" s="865"/>
      <c r="AH148" s="865"/>
      <c r="AI148" s="865"/>
      <c r="AJ148" s="865"/>
      <c r="AK148" s="865"/>
      <c r="AL148" s="963"/>
      <c r="AM148" s="865"/>
      <c r="AN148" s="657"/>
      <c r="AO148" s="865"/>
      <c r="AQ148" s="657"/>
      <c r="AR148" s="865"/>
      <c r="AS148" s="865"/>
      <c r="AT148" s="865"/>
      <c r="AU148" s="865"/>
      <c r="AV148" s="865"/>
      <c r="AW148" s="865"/>
      <c r="AX148" s="657"/>
      <c r="AY148" s="865"/>
      <c r="BC148" s="657"/>
      <c r="BD148" s="865"/>
      <c r="BE148" s="949"/>
      <c r="BF148" s="865"/>
    </row>
    <row r="149" spans="1:59" x14ac:dyDescent="0.2">
      <c r="A149" s="865" t="s">
        <v>4402</v>
      </c>
      <c r="I149" s="657"/>
      <c r="J149" s="865"/>
      <c r="O149" s="946"/>
      <c r="W149" s="961"/>
      <c r="X149" s="961"/>
      <c r="AC149" s="865"/>
      <c r="AD149" s="865"/>
      <c r="AE149" s="865"/>
      <c r="AF149" s="865"/>
      <c r="AG149" s="865"/>
      <c r="AH149" s="865"/>
      <c r="AI149" s="865"/>
      <c r="AJ149" s="865"/>
      <c r="AK149" s="865"/>
      <c r="AL149" s="963"/>
      <c r="AM149" s="865"/>
      <c r="AN149" s="657"/>
      <c r="AO149" s="865"/>
      <c r="AQ149" s="657"/>
      <c r="AR149" s="865"/>
      <c r="AS149" s="865"/>
      <c r="AT149" s="865"/>
      <c r="AU149" s="865"/>
      <c r="AV149" s="865"/>
      <c r="AW149" s="865"/>
      <c r="AX149" s="657"/>
      <c r="AY149" s="865"/>
      <c r="BC149" s="657"/>
      <c r="BD149" s="865"/>
      <c r="BE149" s="949"/>
      <c r="BF149" s="865"/>
    </row>
    <row r="150" spans="1:59" x14ac:dyDescent="0.2">
      <c r="A150" s="865" t="s">
        <v>4345</v>
      </c>
      <c r="B150" s="657">
        <f>COUNTIF($C$7:$C$145,"="&amp;$A150)</f>
        <v>3</v>
      </c>
      <c r="E150" s="833">
        <f>AVERAGEIFS($E$7:$E$145,$C$7:$C$145,"="&amp;$A150)</f>
        <v>36.333333333333336</v>
      </c>
      <c r="I150" s="944">
        <f>AVERAGEIFS(I$7:I$145,$C$7:$C$145,"="&amp;$A150)</f>
        <v>24.993333333333336</v>
      </c>
      <c r="J150" s="821">
        <f>AVERAGEIFS(J$7:J$145,$C$7:$C$145,"="&amp;$A150)</f>
        <v>5.3743553599560343</v>
      </c>
      <c r="K150" s="829">
        <f>AVERAGEIFS(K$7:K$145,$C$7:$C$145,"="&amp;$A150)</f>
        <v>0.34416666666666668</v>
      </c>
      <c r="L150" s="833"/>
      <c r="M150" s="821">
        <f>AVERAGEIFS(M$7:M$145,$C$7:$C$145,"="&amp;$A150)</f>
        <v>1.3766666666666667</v>
      </c>
      <c r="N150" s="833"/>
      <c r="O150" s="829">
        <f>AVERAGEIFS(O$7:O$145,$C$7:$C$145,"="&amp;$A150)</f>
        <v>0.33833333333333337</v>
      </c>
      <c r="P150" s="833"/>
      <c r="Q150" s="833"/>
      <c r="R150" s="821">
        <f>AVERAGEIFS(R$7:R$145,$C$7:$C$145,"="&amp;$A150)</f>
        <v>1.9087938205585282</v>
      </c>
      <c r="S150" s="821">
        <f>AVERAGEIFS(S$7:S$145,$C$7:$C$145,"="&amp;$A150)</f>
        <v>2.7339743589743635</v>
      </c>
      <c r="T150" s="821">
        <f>AVERAGEIFS(T$7:T$145,$C$7:$C$145,"="&amp;$A150)</f>
        <v>2.9696688451171647</v>
      </c>
      <c r="U150" s="821">
        <f>AVERAGEIFS(U$7:U$145,$C$7:$C$145,"="&amp;$A150)</f>
        <v>3.581218102053267</v>
      </c>
      <c r="V150" s="821">
        <f>AVERAGEIFS(V$7:V$145,$C$7:$C$145,"="&amp;$A150)</f>
        <v>5.3661846158808464</v>
      </c>
      <c r="W150" s="832">
        <f>AVERAGEIFS(W$7:W$145,$C$7:$C$145,"="&amp;$A150)</f>
        <v>0.79305581710100503</v>
      </c>
      <c r="X150" s="832">
        <f>AVERAGEIFS(X$7:X$145,$C$7:$C$145,"="&amp;$A150)</f>
        <v>0.20913203027787802</v>
      </c>
      <c r="Y150" s="657"/>
      <c r="Z150" s="821">
        <f>AVERAGEIFS(Z$7:Z$145,$C$7:$C$145,"="&amp;$A150)</f>
        <v>92.364714603409936</v>
      </c>
      <c r="AA150" s="821">
        <f>AVERAGEIFS(AA$7:AA$145,$C$7:$C$145,"="&amp;$A150)</f>
        <v>14.87407338769459</v>
      </c>
      <c r="AB150" s="821"/>
      <c r="AC150" s="821">
        <f>AVERAGEIFS(AC$7:AC$145,$C$7:$C$145,"="&amp;$A150)</f>
        <v>0.60666666666666658</v>
      </c>
      <c r="AD150" s="821" t="e">
        <f>AVERAGEIFS(AD$7:AD$145,$C$7:$C$145,"="&amp;$A150)</f>
        <v>#DIV/0!</v>
      </c>
      <c r="AE150" s="821">
        <f>AVERAGEIFS(AE$7:AE$145,$C$7:$C$145,"="&amp;$A150)</f>
        <v>0.85666666666666658</v>
      </c>
      <c r="AF150" s="821">
        <f>AVERAGEIFS(AF$7:AF$145,$C$7:$C$145,"="&amp;$A150)</f>
        <v>1.0966666666666667</v>
      </c>
      <c r="AG150" s="821">
        <f>AVERAGEIFS(AG$7:AG$145,$C$7:$C$145,"="&amp;$A150)</f>
        <v>1.8999999999999997</v>
      </c>
      <c r="AH150" s="821">
        <f>AVERAGEIFS(AH$7:AH$145,$C$7:$C$145,"="&amp;$A150)</f>
        <v>-58.800000000000004</v>
      </c>
      <c r="AI150" s="821">
        <f>AVERAGEIFS(AI$7:AI$145,$C$7:$C$145,"="&amp;$A150)</f>
        <v>-5.96</v>
      </c>
      <c r="AJ150" s="821">
        <f>AVERAGEIFS(AJ$7:AJ$145,$C$7:$C$145,"="&amp;$A150)</f>
        <v>4.1333333333333337</v>
      </c>
      <c r="AK150" s="821">
        <f>AVERAGEIFS(AK$7:AK$145,$C$7:$C$145,"="&amp;$A150)</f>
        <v>1.145</v>
      </c>
      <c r="AL150" s="962">
        <f>AVERAGEIFS(AL$7:AL$145,$C$7:$C$145,"="&amp;$A150)</f>
        <v>66503.333333333328</v>
      </c>
      <c r="AM150" s="821">
        <f>AVERAGEIFS(AM$7:AM$145,$C$7:$C$145,"="&amp;$A150)</f>
        <v>0.36000000000000004</v>
      </c>
      <c r="AN150" s="947">
        <f>AVERAGEIFS(AN$7:AN$145,$C$7:$C$145,"="&amp;$A150)</f>
        <v>0.78666666666666674</v>
      </c>
      <c r="AO150" s="821">
        <f>AVERAGEIFS(AO$7:AO$145,$C$7:$C$145,"="&amp;$A150)</f>
        <v>-5.8575378213636657</v>
      </c>
      <c r="AP150" s="821">
        <f>AVERAGEIFS(AP$7:AP$145,$C$7:$C$145,"="&amp;$A150)</f>
        <v>8.955573462009303</v>
      </c>
      <c r="AQ150" s="947">
        <f>AVERAGEIFS(AQ$7:AQ$145,$C$7:$C$145,"="&amp;$A150)</f>
        <v>-30.034744746970357</v>
      </c>
      <c r="AR150" s="821">
        <f>AVERAGEIFS(AR$7:AR$145,$C$7:$C$145,"="&amp;$A150)</f>
        <v>1.3601333333333334</v>
      </c>
      <c r="AS150" s="821">
        <f>AVERAGEIFS(AS$7:AS$145,$C$7:$C$145,"="&amp;$A150)</f>
        <v>1.4159163066666667</v>
      </c>
      <c r="AT150" s="821">
        <f>AVERAGEIFS(AT$7:AT$145,$C$7:$C$145,"="&amp;$A150)</f>
        <v>1.4425038564000001</v>
      </c>
      <c r="AU150" s="821">
        <f>AVERAGEIFS(AU$7:AU$145,$C$7:$C$145,"="&amp;$A150)</f>
        <v>1.4696983734440003</v>
      </c>
      <c r="AV150" s="821">
        <f>AVERAGEIFS(AV$7:AV$145,$C$7:$C$145,"="&amp;$A150)</f>
        <v>1.4975153344717202</v>
      </c>
      <c r="AW150" s="821">
        <f>AVERAGEIFS(AW$7:AW$145,$C$7:$C$145,"="&amp;$A150)</f>
        <v>7.1857672043157201</v>
      </c>
      <c r="AX150" s="947">
        <f>AVERAGEIFS(AX$7:AX$145,$C$7:$C$145,"="&amp;$A150)</f>
        <v>27.942580488732474</v>
      </c>
      <c r="AY150" s="821">
        <f>AVERAGEIFS(AY$7:AY$145,$C$7:$C$145,"="&amp;$A150)</f>
        <v>0.84666666666666668</v>
      </c>
      <c r="AZ150" s="821">
        <f>AVERAGEIFS(AZ$7:AZ$145,$C$7:$C$145,"="&amp;$A150)</f>
        <v>9.2666666666666675</v>
      </c>
      <c r="BA150" s="821">
        <f>AVERAGEIFS(BA$7:BA$145,$C$7:$C$145,"="&amp;$A150)</f>
        <v>-35.58</v>
      </c>
      <c r="BB150" s="821">
        <f>AVERAGEIFS(BB$7:BB$145,$C$7:$C$145,"="&amp;$A150)</f>
        <v>-8.1866666666666656</v>
      </c>
      <c r="BC150" s="947">
        <f>AVERAGEIFS(BC$7:BC$145,$C$7:$C$145,"="&amp;$A150)</f>
        <v>-14.943333333333333</v>
      </c>
      <c r="BD150" s="821"/>
      <c r="BE150" s="706">
        <f>AVERAGEIFS(BE$7:BE$145,$C$7:$C$145,"="&amp;$A150)</f>
        <v>1984.6666666666667</v>
      </c>
      <c r="BF150" s="821">
        <f>AVERAGEIFS(BF$7:BF$145,$C$7:$C$145,"="&amp;$A150)</f>
        <v>3</v>
      </c>
      <c r="BG150" s="821">
        <f>AVERAGEIFS(BG$7:BG$145,$C$7:$C$145,"="&amp;$A150)</f>
        <v>0.73333333333333339</v>
      </c>
    </row>
    <row r="151" spans="1:59" x14ac:dyDescent="0.2">
      <c r="A151" s="865" t="s">
        <v>245</v>
      </c>
      <c r="B151" s="657">
        <f>COUNTIF($C$7:$C$145,"="&amp;$A151)</f>
        <v>8</v>
      </c>
      <c r="E151" s="833">
        <f>AVERAGEIFS($E$7:$E$145,$C$7:$C$145,"="&amp;$A151)</f>
        <v>47.375</v>
      </c>
      <c r="I151" s="944">
        <f>AVERAGEIFS(I$7:I$145,$C$7:$C$145,"="&amp;$A151)</f>
        <v>103.67250000000001</v>
      </c>
      <c r="J151" s="821">
        <f>AVERAGEIFS(J$7:J$145,$C$7:$C$145,"="&amp;$A151)</f>
        <v>3.0953479310326486</v>
      </c>
      <c r="K151" s="829">
        <f>AVERAGEIFS(K$7:K$145,$C$7:$C$145,"="&amp;$A151)</f>
        <v>0.63875000000000004</v>
      </c>
      <c r="L151" s="833"/>
      <c r="M151" s="821">
        <f>AVERAGEIFS(M$7:M$145,$C$7:$C$145,"="&amp;$A151)</f>
        <v>2.5550000000000002</v>
      </c>
      <c r="N151" s="833"/>
      <c r="O151" s="829">
        <f>AVERAGEIFS(O$7:O$145,$C$7:$C$145,"="&amp;$A151)</f>
        <v>0.61531249999999993</v>
      </c>
      <c r="P151" s="833"/>
      <c r="Q151" s="833"/>
      <c r="R151" s="821">
        <f>AVERAGEIFS(R$7:R$145,$C$7:$C$145,"="&amp;$A151)</f>
        <v>4.0326788844478862</v>
      </c>
      <c r="S151" s="821">
        <f>AVERAGEIFS(S$7:S$145,$C$7:$C$145,"="&amp;$A151)</f>
        <v>7.0257637911109887</v>
      </c>
      <c r="T151" s="821">
        <f>AVERAGEIFS(T$7:T$145,$C$7:$C$145,"="&amp;$A151)</f>
        <v>7.4247837997213697</v>
      </c>
      <c r="U151" s="821">
        <f>AVERAGEIFS(U$7:U$145,$C$7:$C$145,"="&amp;$A151)</f>
        <v>8.4138602601652419</v>
      </c>
      <c r="V151" s="821">
        <f>AVERAGEIFS(V$7:V$145,$C$7:$C$145,"="&amp;$A151)</f>
        <v>10.487742912135948</v>
      </c>
      <c r="W151" s="832">
        <f>AVERAGEIFS(W$7:W$145,$C$7:$C$145,"="&amp;$A151)</f>
        <v>0.83547342440304839</v>
      </c>
      <c r="X151" s="832">
        <f>AVERAGEIFS(X$7:X$145,$C$7:$C$145,"="&amp;$A151)</f>
        <v>0.89255836983229242</v>
      </c>
      <c r="Y151" s="657"/>
      <c r="Z151" s="821">
        <f>AVERAGEIFS(Z$7:Z$145,$C$7:$C$145,"="&amp;$A151)</f>
        <v>1817.8046255435711</v>
      </c>
      <c r="AA151" s="821">
        <f>AVERAGEIFS(AA$7:AA$145,$C$7:$C$145,"="&amp;$A151)</f>
        <v>522.77894805014546</v>
      </c>
      <c r="AB151" s="821"/>
      <c r="AC151" s="821">
        <f>AVERAGEIFS(AC$7:AC$145,$C$7:$C$145,"="&amp;$A151)</f>
        <v>2.7062499999999998</v>
      </c>
      <c r="AD151" s="821">
        <f>AVERAGEIFS(AD$7:AD$145,$C$7:$C$145,"="&amp;$A151)</f>
        <v>3.9124999999999996</v>
      </c>
      <c r="AE151" s="821">
        <f>AVERAGEIFS(AE$7:AE$145,$C$7:$C$145,"="&amp;$A151)</f>
        <v>2.1475</v>
      </c>
      <c r="AF151" s="821">
        <f>AVERAGEIFS(AF$7:AF$145,$C$7:$C$145,"="&amp;$A151)</f>
        <v>8.5071428571428562</v>
      </c>
      <c r="AG151" s="821">
        <f>AVERAGEIFS(AG$7:AG$145,$C$7:$C$145,"="&amp;$A151)</f>
        <v>27.662500000000001</v>
      </c>
      <c r="AH151" s="821">
        <f>AVERAGEIFS(AH$7:AH$145,$C$7:$C$145,"="&amp;$A151)</f>
        <v>10.600000000000001</v>
      </c>
      <c r="AI151" s="821">
        <f>AVERAGEIFS(AI$7:AI$145,$C$7:$C$145,"="&amp;$A151)</f>
        <v>29.691428571428567</v>
      </c>
      <c r="AJ151" s="821">
        <f>AVERAGEIFS(AJ$7:AJ$145,$C$7:$C$145,"="&amp;$A151)</f>
        <v>3.6749999999999998</v>
      </c>
      <c r="AK151" s="821">
        <f>AVERAGEIFS(AK$7:AK$145,$C$7:$C$145,"="&amp;$A151)</f>
        <v>8.5785714285714274</v>
      </c>
      <c r="AL151" s="962">
        <f>AVERAGEIFS(AL$7:AL$145,$C$7:$C$145,"="&amp;$A151)</f>
        <v>50430.297500000001</v>
      </c>
      <c r="AM151" s="821">
        <f>AVERAGEIFS(AM$7:AM$145,$C$7:$C$145,"="&amp;$A151)</f>
        <v>2.5062499999999996</v>
      </c>
      <c r="AN151" s="947">
        <f>AVERAGEIFS(AN$7:AN$145,$C$7:$C$145,"="&amp;$A151)</f>
        <v>1.9085714285714286</v>
      </c>
      <c r="AO151" s="821">
        <f>AVERAGEIFS(AO$7:AO$145,$C$7:$C$145,"="&amp;$A151)</f>
        <v>-511.31907791373004</v>
      </c>
      <c r="AP151" s="821">
        <f>AVERAGEIFS(AP$7:AP$145,$C$7:$C$145,"="&amp;$A151)</f>
        <v>11.509208191197892</v>
      </c>
      <c r="AQ151" s="947">
        <f>AVERAGEIFS(AQ$7:AQ$145,$C$7:$C$145,"="&amp;$A151)</f>
        <v>593.83806171353694</v>
      </c>
      <c r="AR151" s="821">
        <f>AVERAGEIFS(AR$7:AR$145,$C$7:$C$145,"="&amp;$A151)</f>
        <v>2.5262418750000002</v>
      </c>
      <c r="AS151" s="821">
        <f>AVERAGEIFS(AS$7:AS$145,$C$7:$C$145,"="&amp;$A151)</f>
        <v>2.7276982575000006</v>
      </c>
      <c r="AT151" s="821">
        <f>AVERAGEIFS(AT$7:AT$145,$C$7:$C$145,"="&amp;$A151)</f>
        <v>2.8925857152500001</v>
      </c>
      <c r="AU151" s="821">
        <f>AVERAGEIFS(AU$7:AU$145,$C$7:$C$145,"="&amp;$A151)</f>
        <v>3.0698695494649879</v>
      </c>
      <c r="AV151" s="821">
        <f>AVERAGEIFS(AV$7:AV$145,$C$7:$C$145,"="&amp;$A151)</f>
        <v>3.2605753375233917</v>
      </c>
      <c r="AW151" s="821">
        <f>AVERAGEIFS(AW$7:AW$145,$C$7:$C$145,"="&amp;$A151)</f>
        <v>14.47697073473838</v>
      </c>
      <c r="AX151" s="947">
        <f>AVERAGEIFS(AX$7:AX$145,$C$7:$C$145,"="&amp;$A151)</f>
        <v>17.77279751733596</v>
      </c>
      <c r="AY151" s="821">
        <f>AVERAGEIFS(AY$7:AY$145,$C$7:$C$145,"="&amp;$A151)</f>
        <v>1.21875</v>
      </c>
      <c r="AZ151" s="821">
        <f>AVERAGEIFS(AZ$7:AZ$145,$C$7:$C$145,"="&amp;$A151)</f>
        <v>84.028750000000016</v>
      </c>
      <c r="BA151" s="821">
        <f>AVERAGEIFS(BA$7:BA$145,$C$7:$C$145,"="&amp;$A151)</f>
        <v>-20.306249999999999</v>
      </c>
      <c r="BB151" s="821">
        <f>AVERAGEIFS(BB$7:BB$145,$C$7:$C$145,"="&amp;$A151)</f>
        <v>-4.5175000000000001</v>
      </c>
      <c r="BC151" s="947">
        <f>AVERAGEIFS(BC$7:BC$145,$C$7:$C$145,"="&amp;$A151)</f>
        <v>6.6912500000000001</v>
      </c>
      <c r="BD151" s="821"/>
      <c r="BE151" s="706">
        <f>AVERAGEIFS(BE$7:BE$145,$C$7:$C$145,"="&amp;$A151)</f>
        <v>1973.5</v>
      </c>
      <c r="BF151" s="821">
        <f>AVERAGEIFS(BF$7:BF$145,$C$7:$C$145,"="&amp;$A151)</f>
        <v>4.75</v>
      </c>
      <c r="BG151" s="821">
        <f>AVERAGEIFS(BG$7:BG$145,$C$7:$C$145,"="&amp;$A151)</f>
        <v>5.1625000000000005</v>
      </c>
    </row>
    <row r="152" spans="1:59" x14ac:dyDescent="0.2">
      <c r="A152" s="865" t="s">
        <v>128</v>
      </c>
      <c r="B152" s="657">
        <f>COUNTIF($C$7:$C$145,"="&amp;$A152)</f>
        <v>17</v>
      </c>
      <c r="E152" s="833">
        <f>AVERAGEIFS($E$7:$E$145,$C$7:$C$145,"="&amp;$A152)</f>
        <v>49.176470588235297</v>
      </c>
      <c r="I152" s="944">
        <f>AVERAGEIFS(I$7:I$145,$C$7:$C$145,"="&amp;$A152)</f>
        <v>93.081176470588233</v>
      </c>
      <c r="J152" s="821">
        <f>AVERAGEIFS(J$7:J$145,$C$7:$C$145,"="&amp;$A152)</f>
        <v>3.1909148099414102</v>
      </c>
      <c r="K152" s="829">
        <f>AVERAGEIFS(K$7:K$145,$C$7:$C$145,"="&amp;$A152)</f>
        <v>0.5945588235294117</v>
      </c>
      <c r="L152" s="833"/>
      <c r="M152" s="821">
        <f>AVERAGEIFS(M$7:M$145,$C$7:$C$145,"="&amp;$A152)</f>
        <v>2.3782352941176468</v>
      </c>
      <c r="N152" s="833"/>
      <c r="O152" s="829">
        <f>AVERAGEIFS(O$7:O$145,$C$7:$C$145,"="&amp;$A152)</f>
        <v>0.56657521416333523</v>
      </c>
      <c r="P152" s="833"/>
      <c r="Q152" s="833"/>
      <c r="R152" s="821">
        <f>AVERAGEIFS(R$7:R$145,$C$7:$C$145,"="&amp;$A152)</f>
        <v>5.1582291574651835</v>
      </c>
      <c r="S152" s="821">
        <f>AVERAGEIFS(S$7:S$145,$C$7:$C$145,"="&amp;$A152)</f>
        <v>7.0665038906163318</v>
      </c>
      <c r="T152" s="821">
        <f>AVERAGEIFS(T$7:T$145,$C$7:$C$145,"="&amp;$A152)</f>
        <v>7.1833489352736137</v>
      </c>
      <c r="U152" s="821">
        <f>AVERAGEIFS(U$7:U$145,$C$7:$C$145,"="&amp;$A152)</f>
        <v>7.1195573244421304</v>
      </c>
      <c r="V152" s="821">
        <f>AVERAGEIFS(V$7:V$145,$C$7:$C$145,"="&amp;$A152)</f>
        <v>8.0969518580294029</v>
      </c>
      <c r="W152" s="832">
        <f>AVERAGEIFS(W$7:W$145,$C$7:$C$145,"="&amp;$A152)</f>
        <v>0.90764983494000107</v>
      </c>
      <c r="X152" s="832">
        <f>AVERAGEIFS(X$7:X$145,$C$7:$C$145,"="&amp;$A152)</f>
        <v>1.3756828884649492</v>
      </c>
      <c r="Y152" s="657"/>
      <c r="Z152" s="821">
        <f>AVERAGEIFS(Z$7:Z$145,$C$7:$C$145,"="&amp;$A152)</f>
        <v>102.90039534210547</v>
      </c>
      <c r="AA152" s="821">
        <f>AVERAGEIFS(AA$7:AA$145,$C$7:$C$145,"="&amp;$A152)</f>
        <v>35.542388769637725</v>
      </c>
      <c r="AB152" s="821"/>
      <c r="AC152" s="821">
        <f>AVERAGEIFS(AC$7:AC$145,$C$7:$C$145,"="&amp;$A152)</f>
        <v>3.3947058823529415</v>
      </c>
      <c r="AD152" s="821">
        <f>AVERAGEIFS(AD$7:AD$145,$C$7:$C$145,"="&amp;$A152)</f>
        <v>7.5028571428571427</v>
      </c>
      <c r="AE152" s="821">
        <f>AVERAGEIFS(AE$7:AE$145,$C$7:$C$145,"="&amp;$A152)</f>
        <v>3.1211764705882352</v>
      </c>
      <c r="AF152" s="821">
        <f>AVERAGEIFS(AF$7:AF$145,$C$7:$C$145,"="&amp;$A152)</f>
        <v>31.162941176470586</v>
      </c>
      <c r="AG152" s="821">
        <f>AVERAGEIFS(AG$7:AG$145,$C$7:$C$145,"="&amp;$A152)</f>
        <v>27.713333333333331</v>
      </c>
      <c r="AH152" s="821">
        <f>AVERAGEIFS(AH$7:AH$145,$C$7:$C$145,"="&amp;$A152)</f>
        <v>6.4058823529411777</v>
      </c>
      <c r="AI152" s="821">
        <f>AVERAGEIFS(AI$7:AI$145,$C$7:$C$145,"="&amp;$A152)</f>
        <v>10.103333333333333</v>
      </c>
      <c r="AJ152" s="821">
        <f>AVERAGEIFS(AJ$7:AJ$145,$C$7:$C$145,"="&amp;$A152)</f>
        <v>-0.24705882352941161</v>
      </c>
      <c r="AK152" s="821">
        <f>AVERAGEIFS(AK$7:AK$145,$C$7:$C$145,"="&amp;$A152)</f>
        <v>5.6749999999999998</v>
      </c>
      <c r="AL152" s="962">
        <f>AVERAGEIFS(AL$7:AL$145,$C$7:$C$145,"="&amp;$A152)</f>
        <v>88262.7505882353</v>
      </c>
      <c r="AM152" s="821">
        <f>AVERAGEIFS(AM$7:AM$145,$C$7:$C$145,"="&amp;$A152)</f>
        <v>2.4182352941176468</v>
      </c>
      <c r="AN152" s="947">
        <f>AVERAGEIFS(AN$7:AN$145,$C$7:$C$145,"="&amp;$A152)</f>
        <v>5.001176470588236</v>
      </c>
      <c r="AO152" s="821">
        <f>AVERAGEIFS(AO$7:AO$145,$C$7:$C$145,"="&amp;$A152)</f>
        <v>-25.861341421935869</v>
      </c>
      <c r="AP152" s="821">
        <f>AVERAGEIFS(AP$7:AP$145,$C$7:$C$145,"="&amp;$A152)</f>
        <v>10.310472134383543</v>
      </c>
      <c r="AQ152" s="947">
        <f>AVERAGEIFS(AQ$7:AQ$145,$C$7:$C$145,"="&amp;$A152)</f>
        <v>385.32200879858237</v>
      </c>
      <c r="AR152" s="821">
        <f>AVERAGEIFS(AR$7:AR$145,$C$7:$C$145,"="&amp;$A152)</f>
        <v>2.3618415823529411</v>
      </c>
      <c r="AS152" s="821">
        <f>AVERAGEIFS(AS$7:AS$145,$C$7:$C$145,"="&amp;$A152)</f>
        <v>2.4916201474705884</v>
      </c>
      <c r="AT152" s="821">
        <f>AVERAGEIFS(AT$7:AT$145,$C$7:$C$145,"="&amp;$A152)</f>
        <v>2.6242645555746473</v>
      </c>
      <c r="AU152" s="821">
        <f>AVERAGEIFS(AU$7:AU$145,$C$7:$C$145,"="&amp;$A152)</f>
        <v>2.7651243660078002</v>
      </c>
      <c r="AV152" s="821">
        <f>AVERAGEIFS(AV$7:AV$145,$C$7:$C$145,"="&amp;$A152)</f>
        <v>2.9147604289873343</v>
      </c>
      <c r="AW152" s="821">
        <f>AVERAGEIFS(AW$7:AW$145,$C$7:$C$145,"="&amp;$A152)</f>
        <v>13.157611080393311</v>
      </c>
      <c r="AX152" s="947">
        <f>AVERAGEIFS(AX$7:AX$145,$C$7:$C$145,"="&amp;$A152)</f>
        <v>17.58457676458108</v>
      </c>
      <c r="AY152" s="821">
        <f>AVERAGEIFS(AY$7:AY$145,$C$7:$C$145,"="&amp;$A152)</f>
        <v>0.47058823529411764</v>
      </c>
      <c r="AZ152" s="821">
        <f>AVERAGEIFS(AZ$7:AZ$145,$C$7:$C$145,"="&amp;$A152)</f>
        <v>37.171176470588243</v>
      </c>
      <c r="BA152" s="821">
        <f>AVERAGEIFS(BA$7:BA$145,$C$7:$C$145,"="&amp;$A152)</f>
        <v>-17.978235294117642</v>
      </c>
      <c r="BB152" s="821">
        <f>AVERAGEIFS(BB$7:BB$145,$C$7:$C$145,"="&amp;$A152)</f>
        <v>-5.2447058823529416</v>
      </c>
      <c r="BC152" s="947">
        <f>AVERAGEIFS(BC$7:BC$145,$C$7:$C$145,"="&amp;$A152)</f>
        <v>-0.86352941176470555</v>
      </c>
      <c r="BD152" s="821"/>
      <c r="BE152" s="706">
        <f>AVERAGEIFS(BE$7:BE$145,$C$7:$C$145,"="&amp;$A152)</f>
        <v>1971.5882352941176</v>
      </c>
      <c r="BF152" s="821">
        <f>AVERAGEIFS(BF$7:BF$145,$C$7:$C$145,"="&amp;$A152)</f>
        <v>5.0588235294117645</v>
      </c>
      <c r="BG152" s="821">
        <f>AVERAGEIFS(BG$7:BG$145,$C$7:$C$145,"="&amp;$A152)</f>
        <v>8.6647058823529424</v>
      </c>
    </row>
    <row r="153" spans="1:59" x14ac:dyDescent="0.2">
      <c r="A153" s="865" t="s">
        <v>178</v>
      </c>
      <c r="B153" s="657">
        <f>COUNTIF($C$7:$C$145,"="&amp;$A153)</f>
        <v>3</v>
      </c>
      <c r="E153" s="833">
        <f>AVERAGEIFS($E$7:$E$145,$C$7:$C$145,"="&amp;$A153)</f>
        <v>35</v>
      </c>
      <c r="I153" s="944">
        <f>AVERAGEIFS(I$7:I$145,$C$7:$C$145,"="&amp;$A153)</f>
        <v>40.536666666666662</v>
      </c>
      <c r="J153" s="821">
        <f>AVERAGEIFS(J$7:J$145,$C$7:$C$145,"="&amp;$A153)</f>
        <v>7.3478353527827052</v>
      </c>
      <c r="K153" s="829">
        <f>AVERAGEIFS(K$7:K$145,$C$7:$C$145,"="&amp;$A153)</f>
        <v>0.78416666666666668</v>
      </c>
      <c r="L153" s="833"/>
      <c r="M153" s="821">
        <f>AVERAGEIFS(M$7:M$145,$C$7:$C$145,"="&amp;$A153)</f>
        <v>3.1366666666666667</v>
      </c>
      <c r="N153" s="833"/>
      <c r="O153" s="829">
        <f>AVERAGEIFS(O$7:O$145,$C$7:$C$145,"="&amp;$A153)</f>
        <v>0.73333333333333328</v>
      </c>
      <c r="P153" s="833"/>
      <c r="Q153" s="833"/>
      <c r="R153" s="821">
        <f>AVERAGEIFS(R$7:R$145,$C$7:$C$145,"="&amp;$A153)</f>
        <v>5.2722372646105988</v>
      </c>
      <c r="S153" s="821">
        <f>AVERAGEIFS(S$7:S$145,$C$7:$C$145,"="&amp;$A153)</f>
        <v>7.9351956093442064</v>
      </c>
      <c r="T153" s="821">
        <f>AVERAGEIFS(T$7:T$145,$C$7:$C$145,"="&amp;$A153)</f>
        <v>12.719014175461709</v>
      </c>
      <c r="U153" s="821">
        <f>AVERAGEIFS(U$7:U$145,$C$7:$C$145,"="&amp;$A153)</f>
        <v>8.4341977041292466</v>
      </c>
      <c r="V153" s="821">
        <f>AVERAGEIFS(V$7:V$145,$C$7:$C$145,"="&amp;$A153)</f>
        <v>8.9967975360408854</v>
      </c>
      <c r="W153" s="832">
        <f>AVERAGEIFS(W$7:W$145,$C$7:$C$145,"="&amp;$A153)</f>
        <v>0.79866936649292042</v>
      </c>
      <c r="X153" s="832">
        <f>AVERAGEIFS(X$7:X$145,$C$7:$C$145,"="&amp;$A153)</f>
        <v>0.69976311647899747</v>
      </c>
      <c r="Y153" s="657"/>
      <c r="Z153" s="821">
        <f>AVERAGEIFS(Z$7:Z$145,$C$7:$C$145,"="&amp;$A153)</f>
        <v>124.59918467314415</v>
      </c>
      <c r="AA153" s="821">
        <f>AVERAGEIFS(AA$7:AA$145,$C$7:$C$145,"="&amp;$A153)</f>
        <v>13.172370732021719</v>
      </c>
      <c r="AB153" s="821"/>
      <c r="AC153" s="821">
        <f>AVERAGEIFS(AC$7:AC$145,$C$7:$C$145,"="&amp;$A153)</f>
        <v>0.30333333333333345</v>
      </c>
      <c r="AD153" s="821">
        <f>AVERAGEIFS(AD$7:AD$145,$C$7:$C$145,"="&amp;$A153)</f>
        <v>2.58</v>
      </c>
      <c r="AE153" s="821">
        <f>AVERAGEIFS(AE$7:AE$145,$C$7:$C$145,"="&amp;$A153)</f>
        <v>0.95333333333333348</v>
      </c>
      <c r="AF153" s="821">
        <f>AVERAGEIFS(AF$7:AF$145,$C$7:$C$145,"="&amp;$A153)</f>
        <v>0.73</v>
      </c>
      <c r="AG153" s="821">
        <f>AVERAGEIFS(AG$7:AG$145,$C$7:$C$145,"="&amp;$A153)</f>
        <v>2.6</v>
      </c>
      <c r="AH153" s="821">
        <f>AVERAGEIFS(AH$7:AH$145,$C$7:$C$145,"="&amp;$A153)</f>
        <v>-33.533333333333331</v>
      </c>
      <c r="AI153" s="821">
        <f>AVERAGEIFS(AI$7:AI$145,$C$7:$C$145,"="&amp;$A153)</f>
        <v>679.65</v>
      </c>
      <c r="AJ153" s="821">
        <f>AVERAGEIFS(AJ$7:AJ$145,$C$7:$C$145,"="&amp;$A153)</f>
        <v>-7.2666666666666657</v>
      </c>
      <c r="AK153" s="821">
        <f>AVERAGEIFS(AK$7:AK$145,$C$7:$C$145,"="&amp;$A153)</f>
        <v>1.9900000000000002</v>
      </c>
      <c r="AL153" s="962">
        <f>AVERAGEIFS(AL$7:AL$145,$C$7:$C$145,"="&amp;$A153)</f>
        <v>92068.42</v>
      </c>
      <c r="AM153" s="821">
        <f>AVERAGEIFS(AM$7:AM$145,$C$7:$C$145,"="&amp;$A153)</f>
        <v>1.01</v>
      </c>
      <c r="AN153" s="947">
        <f>AVERAGEIFS(AN$7:AN$145,$C$7:$C$145,"="&amp;$A153)</f>
        <v>0.24333333333333332</v>
      </c>
      <c r="AO153" s="821">
        <f>AVERAGEIFS(AO$7:AO$145,$C$7:$C$145,"="&amp;$A153)</f>
        <v>5.5453981009340261</v>
      </c>
      <c r="AP153" s="821">
        <f>AVERAGEIFS(AP$7:AP$145,$C$7:$C$145,"="&amp;$A153)</f>
        <v>15.782033056911951</v>
      </c>
      <c r="AQ153" s="947">
        <f>AVERAGEIFS(AQ$7:AQ$145,$C$7:$C$145,"="&amp;$A153)</f>
        <v>-41.440640551443245</v>
      </c>
      <c r="AR153" s="821">
        <f>AVERAGEIFS(AR$7:AR$145,$C$7:$C$145,"="&amp;$A153)</f>
        <v>3.0267999999999997</v>
      </c>
      <c r="AS153" s="821">
        <f>AVERAGEIFS(AS$7:AS$145,$C$7:$C$145,"="&amp;$A153)</f>
        <v>3.3106149999999999</v>
      </c>
      <c r="AT153" s="821">
        <f>AVERAGEIFS(AT$7:AT$145,$C$7:$C$145,"="&amp;$A153)</f>
        <v>3.4431438323333339</v>
      </c>
      <c r="AU153" s="821">
        <f>AVERAGEIFS(AU$7:AU$145,$C$7:$C$145,"="&amp;$A153)</f>
        <v>3.5850402794077674</v>
      </c>
      <c r="AV153" s="821">
        <f>AVERAGEIFS(AV$7:AV$145,$C$7:$C$145,"="&amp;$A153)</f>
        <v>3.7370637914582621</v>
      </c>
      <c r="AW153" s="821">
        <f>AVERAGEIFS(AW$7:AW$145,$C$7:$C$145,"="&amp;$A153)</f>
        <v>17.102662903199363</v>
      </c>
      <c r="AX153" s="947">
        <f>AVERAGEIFS(AX$7:AX$145,$C$7:$C$145,"="&amp;$A153)</f>
        <v>41.134325545160344</v>
      </c>
      <c r="AY153" s="821">
        <f>AVERAGEIFS(AY$7:AY$145,$C$7:$C$145,"="&amp;$A153)</f>
        <v>1.1333333333333333</v>
      </c>
      <c r="AZ153" s="821">
        <f>AVERAGEIFS(AZ$7:AZ$145,$C$7:$C$145,"="&amp;$A153)</f>
        <v>17.203333333333333</v>
      </c>
      <c r="BA153" s="821">
        <f>AVERAGEIFS(BA$7:BA$145,$C$7:$C$145,"="&amp;$A153)</f>
        <v>-55.653333333333336</v>
      </c>
      <c r="BB153" s="821">
        <f>AVERAGEIFS(BB$7:BB$145,$C$7:$C$145,"="&amp;$A153)</f>
        <v>-7.1033333333333344</v>
      </c>
      <c r="BC153" s="947">
        <f>AVERAGEIFS(BC$7:BC$145,$C$7:$C$145,"="&amp;$A153)</f>
        <v>-25.703333333333337</v>
      </c>
      <c r="BD153" s="821"/>
      <c r="BE153" s="706">
        <f>AVERAGEIFS(BE$7:BE$145,$C$7:$C$145,"="&amp;$A153)</f>
        <v>1986</v>
      </c>
      <c r="BF153" s="821">
        <f>AVERAGEIFS(BF$7:BF$145,$C$7:$C$145,"="&amp;$A153)</f>
        <v>3</v>
      </c>
      <c r="BG153" s="821">
        <f>AVERAGEIFS(BG$7:BG$145,$C$7:$C$145,"="&amp;$A153)</f>
        <v>1.666666666666667</v>
      </c>
    </row>
    <row r="154" spans="1:59" x14ac:dyDescent="0.2">
      <c r="A154" s="865" t="s">
        <v>108</v>
      </c>
      <c r="B154" s="657">
        <f>COUNTIF($C$7:$C$145,"="&amp;$A154)</f>
        <v>37</v>
      </c>
      <c r="E154" s="833">
        <f>AVERAGEIFS($E$7:$E$145,$C$7:$C$145,"="&amp;$A154)</f>
        <v>33.756756756756758</v>
      </c>
      <c r="I154" s="944">
        <f>AVERAGEIFS(I$7:I$145,$C$7:$C$145,"="&amp;$A154)</f>
        <v>79.52540540540538</v>
      </c>
      <c r="J154" s="821">
        <f>AVERAGEIFS(J$7:J$145,$C$7:$C$145,"="&amp;$A154)</f>
        <v>3.1982167953115939</v>
      </c>
      <c r="K154" s="829">
        <f>AVERAGEIFS(K$7:K$145,$C$7:$C$145,"="&amp;$A154)</f>
        <v>0.57209459459459455</v>
      </c>
      <c r="L154" s="833"/>
      <c r="M154" s="821">
        <f>AVERAGEIFS(M$7:M$145,$C$7:$C$145,"="&amp;$A154)</f>
        <v>1.8381081081081083</v>
      </c>
      <c r="N154" s="833"/>
      <c r="O154" s="829">
        <f>AVERAGEIFS(O$7:O$145,$C$7:$C$145,"="&amp;$A154)</f>
        <v>0.54873676576576569</v>
      </c>
      <c r="P154" s="833"/>
      <c r="Q154" s="833"/>
      <c r="R154" s="821">
        <f>AVERAGEIFS(R$7:R$145,$C$7:$C$145,"="&amp;$A154)</f>
        <v>5.1867569030622152</v>
      </c>
      <c r="S154" s="821">
        <f>AVERAGEIFS(S$7:S$145,$C$7:$C$145,"="&amp;$A154)</f>
        <v>7.1530946220786209</v>
      </c>
      <c r="T154" s="821">
        <f>AVERAGEIFS(T$7:T$145,$C$7:$C$145,"="&amp;$A154)</f>
        <v>6.8381537981429652</v>
      </c>
      <c r="U154" s="821">
        <f>AVERAGEIFS(U$7:U$145,$C$7:$C$145,"="&amp;$A154)</f>
        <v>6.1098372516400934</v>
      </c>
      <c r="V154" s="821">
        <f>AVERAGEIFS(V$7:V$145,$C$7:$C$145,"="&amp;$A154)</f>
        <v>5.8912279171657369</v>
      </c>
      <c r="W154" s="832">
        <f>AVERAGEIFS(W$7:W$145,$C$7:$C$145,"="&amp;$A154)</f>
        <v>1.0402911888244288</v>
      </c>
      <c r="X154" s="832">
        <f>AVERAGEIFS(X$7:X$145,$C$7:$C$145,"="&amp;$A154)</f>
        <v>0.5831753891803797</v>
      </c>
      <c r="Y154" s="657"/>
      <c r="Z154" s="821">
        <f>AVERAGEIFS(Z$7:Z$145,$C$7:$C$145,"="&amp;$A154)</f>
        <v>52.0801954415547</v>
      </c>
      <c r="AA154" s="821">
        <f>AVERAGEIFS(AA$7:AA$145,$C$7:$C$145,"="&amp;$A154)</f>
        <v>19.642865658137634</v>
      </c>
      <c r="AB154" s="821"/>
      <c r="AC154" s="821">
        <f>AVERAGEIFS(AC$7:AC$145,$C$7:$C$145,"="&amp;$A154)</f>
        <v>3.6651612903225814</v>
      </c>
      <c r="AD154" s="821">
        <f>AVERAGEIFS(AD$7:AD$145,$C$7:$C$145,"="&amp;$A154)</f>
        <v>3.0816000000000008</v>
      </c>
      <c r="AE154" s="821">
        <f>AVERAGEIFS(AE$7:AE$145,$C$7:$C$145,"="&amp;$A154)</f>
        <v>3.8883870967741934</v>
      </c>
      <c r="AF154" s="821">
        <f>AVERAGEIFS(AF$7:AF$145,$C$7:$C$145,"="&amp;$A154)</f>
        <v>13.914193548387098</v>
      </c>
      <c r="AG154" s="821">
        <f>AVERAGEIFS(AG$7:AG$145,$C$7:$C$145,"="&amp;$A154)</f>
        <v>11.676666666666668</v>
      </c>
      <c r="AH154" s="821">
        <f>AVERAGEIFS(AH$7:AH$145,$C$7:$C$145,"="&amp;$A154)</f>
        <v>52.477419354838709</v>
      </c>
      <c r="AI154" s="821">
        <f>AVERAGEIFS(AI$7:AI$145,$C$7:$C$145,"="&amp;$A154)</f>
        <v>10.370000000000001</v>
      </c>
      <c r="AJ154" s="821">
        <f>AVERAGEIFS(AJ$7:AJ$145,$C$7:$C$145,"="&amp;$A154)</f>
        <v>10.851612903225806</v>
      </c>
      <c r="AK154" s="821">
        <f>AVERAGEIFS(AK$7:AK$145,$C$7:$C$145,"="&amp;$A154)</f>
        <v>8.2717857142857145</v>
      </c>
      <c r="AL154" s="962">
        <f>AVERAGEIFS(AL$7:AL$145,$C$7:$C$145,"="&amp;$A154)</f>
        <v>10853.395161290322</v>
      </c>
      <c r="AM154" s="821">
        <f>AVERAGEIFS(AM$7:AM$145,$C$7:$C$145,"="&amp;$A154)</f>
        <v>4.4445161290322579</v>
      </c>
      <c r="AN154" s="947">
        <f>AVERAGEIFS(AN$7:AN$145,$C$7:$C$145,"="&amp;$A154)</f>
        <v>0.14161290322580647</v>
      </c>
      <c r="AO154" s="821">
        <f>AVERAGEIFS(AO$7:AO$145,$C$7:$C$145,"="&amp;$A154)</f>
        <v>-9.9775578009039378</v>
      </c>
      <c r="AP154" s="821">
        <f>AVERAGEIFS(AP$7:AP$145,$C$7:$C$145,"="&amp;$A154)</f>
        <v>9.3080540469516855</v>
      </c>
      <c r="AQ154" s="947">
        <f>AVERAGEIFS(AQ$7:AQ$145,$C$7:$C$145,"="&amp;$A154)</f>
        <v>93.806880359950014</v>
      </c>
      <c r="AR154" s="821">
        <f>AVERAGEIFS(AR$7:AR$145,$C$7:$C$145,"="&amp;$A154)</f>
        <v>1.8451342626607192</v>
      </c>
      <c r="AS154" s="821">
        <f>AVERAGEIFS(AS$7:AS$145,$C$7:$C$145,"="&amp;$A154)</f>
        <v>1.9359036398680134</v>
      </c>
      <c r="AT154" s="821">
        <f>AVERAGEIFS(AT$7:AT$145,$C$7:$C$145,"="&amp;$A154)</f>
        <v>2.0477250587086635</v>
      </c>
      <c r="AU154" s="821">
        <f>AVERAGEIFS(AU$7:AU$145,$C$7:$C$145,"="&amp;$A154)</f>
        <v>2.1683054649803126</v>
      </c>
      <c r="AV154" s="821">
        <f>AVERAGEIFS(AV$7:AV$145,$C$7:$C$145,"="&amp;$A154)</f>
        <v>2.2984286766710116</v>
      </c>
      <c r="AW154" s="821">
        <f>AVERAGEIFS(AW$7:AW$145,$C$7:$C$145,"="&amp;$A154)</f>
        <v>10.295497102888721</v>
      </c>
      <c r="AX154" s="947">
        <f>AVERAGEIFS(AX$7:AX$145,$C$7:$C$145,"="&amp;$A154)</f>
        <v>17.78946510801245</v>
      </c>
      <c r="AY154" s="821">
        <f>AVERAGEIFS(AY$7:AY$145,$C$7:$C$145,"="&amp;$A154)</f>
        <v>0.88161290322580632</v>
      </c>
      <c r="AZ154" s="821">
        <f>AVERAGEIFS(AZ$7:AZ$145,$C$7:$C$145,"="&amp;$A154)</f>
        <v>40.72129032258065</v>
      </c>
      <c r="BA154" s="821">
        <f>AVERAGEIFS(BA$7:BA$145,$C$7:$C$145,"="&amp;$A154)</f>
        <v>-25.16225806451612</v>
      </c>
      <c r="BB154" s="821">
        <f>AVERAGEIFS(BB$7:BB$145,$C$7:$C$145,"="&amp;$A154)</f>
        <v>0.49096774193548393</v>
      </c>
      <c r="BC154" s="947">
        <f>AVERAGEIFS(BC$7:BC$145,$C$7:$C$145,"="&amp;$A154)</f>
        <v>-0.87096774193548432</v>
      </c>
      <c r="BD154" s="821"/>
      <c r="BE154" s="706">
        <f>AVERAGEIFS(BE$7:BE$145,$C$7:$C$145,"="&amp;$A154)</f>
        <v>1987.3513513513512</v>
      </c>
      <c r="BF154" s="821">
        <f>AVERAGEIFS(BF$7:BF$145,$C$7:$C$145,"="&amp;$A154)</f>
        <v>2.7837837837837838</v>
      </c>
      <c r="BG154" s="821">
        <f>AVERAGEIFS(BG$7:BG$145,$C$7:$C$145,"="&amp;$A154)</f>
        <v>4.6612903225806441</v>
      </c>
    </row>
    <row r="155" spans="1:59" x14ac:dyDescent="0.2">
      <c r="A155" s="865" t="s">
        <v>153</v>
      </c>
      <c r="B155" s="657">
        <f>COUNTIF($C$7:$C$145,"="&amp;$A155)</f>
        <v>5</v>
      </c>
      <c r="E155" s="833">
        <f>AVERAGEIFS($E$7:$E$145,$C$7:$C$145,"="&amp;$A155)</f>
        <v>40.799999999999997</v>
      </c>
      <c r="I155" s="944">
        <f>AVERAGEIFS(I$7:I$145,$C$7:$C$145,"="&amp;$A155)</f>
        <v>188.57799999999997</v>
      </c>
      <c r="J155" s="821">
        <f>AVERAGEIFS(J$7:J$145,$C$7:$C$145,"="&amp;$A155)</f>
        <v>1.6018158700849328</v>
      </c>
      <c r="K155" s="829">
        <f>AVERAGEIFS(K$7:K$145,$C$7:$C$145,"="&amp;$A155)</f>
        <v>0.625</v>
      </c>
      <c r="L155" s="833"/>
      <c r="M155" s="821">
        <f>AVERAGEIFS(M$7:M$145,$C$7:$C$145,"="&amp;$A155)</f>
        <v>2.5</v>
      </c>
      <c r="N155" s="833"/>
      <c r="O155" s="829">
        <f>AVERAGEIFS(O$7:O$145,$C$7:$C$145,"="&amp;$A155)</f>
        <v>0.58799999999999997</v>
      </c>
      <c r="P155" s="833"/>
      <c r="Q155" s="833"/>
      <c r="R155" s="821">
        <f>AVERAGEIFS(R$7:R$145,$C$7:$C$145,"="&amp;$A155)</f>
        <v>6.6295045110834563</v>
      </c>
      <c r="S155" s="821">
        <f>AVERAGEIFS(S$7:S$145,$C$7:$C$145,"="&amp;$A155)</f>
        <v>6.9140770155339926</v>
      </c>
      <c r="T155" s="821">
        <f>AVERAGEIFS(T$7:T$145,$C$7:$C$145,"="&amp;$A155)</f>
        <v>7.5704707857071041</v>
      </c>
      <c r="U155" s="821">
        <f>AVERAGEIFS(U$7:U$145,$C$7:$C$145,"="&amp;$A155)</f>
        <v>8.9621101467562703</v>
      </c>
      <c r="V155" s="821">
        <f>AVERAGEIFS(V$7:V$145,$C$7:$C$145,"="&amp;$A155)</f>
        <v>9.7028503364298579</v>
      </c>
      <c r="W155" s="832">
        <f>AVERAGEIFS(W$7:W$145,$C$7:$C$145,"="&amp;$A155)</f>
        <v>0.95160590288882752</v>
      </c>
      <c r="X155" s="832">
        <f>AVERAGEIFS(X$7:X$145,$C$7:$C$145,"="&amp;$A155)</f>
        <v>0.85749422192916425</v>
      </c>
      <c r="Y155" s="657"/>
      <c r="Z155" s="821">
        <f>AVERAGEIFS(Z$7:Z$145,$C$7:$C$145,"="&amp;$A155)</f>
        <v>63.729845450592428</v>
      </c>
      <c r="AA155" s="821">
        <f>AVERAGEIFS(AA$7:AA$145,$C$7:$C$145,"="&amp;$A155)</f>
        <v>49.676261392459409</v>
      </c>
      <c r="AB155" s="821"/>
      <c r="AC155" s="821">
        <f>AVERAGEIFS(AC$7:AC$145,$C$7:$C$145,"="&amp;$A155)</f>
        <v>4.1319999999999997</v>
      </c>
      <c r="AD155" s="821">
        <f>AVERAGEIFS(AD$7:AD$145,$C$7:$C$145,"="&amp;$A155)</f>
        <v>6.0780000000000003</v>
      </c>
      <c r="AE155" s="821">
        <f>AVERAGEIFS(AE$7:AE$145,$C$7:$C$145,"="&amp;$A155)</f>
        <v>5.7039999999999997</v>
      </c>
      <c r="AF155" s="821">
        <f>AVERAGEIFS(AF$7:AF$145,$C$7:$C$145,"="&amp;$A155)</f>
        <v>5.89</v>
      </c>
      <c r="AG155" s="821">
        <f>AVERAGEIFS(AG$7:AG$145,$C$7:$C$145,"="&amp;$A155)</f>
        <v>13.26</v>
      </c>
      <c r="AH155" s="821">
        <f>AVERAGEIFS(AH$7:AH$145,$C$7:$C$145,"="&amp;$A155)</f>
        <v>10</v>
      </c>
      <c r="AI155" s="821">
        <f>AVERAGEIFS(AI$7:AI$145,$C$7:$C$145,"="&amp;$A155)</f>
        <v>26.895999999999997</v>
      </c>
      <c r="AJ155" s="821">
        <f>AVERAGEIFS(AJ$7:AJ$145,$C$7:$C$145,"="&amp;$A155)</f>
        <v>8.7799999999999994</v>
      </c>
      <c r="AK155" s="821">
        <f>AVERAGEIFS(AK$7:AK$145,$C$7:$C$145,"="&amp;$A155)</f>
        <v>9.7059999999999995</v>
      </c>
      <c r="AL155" s="962">
        <f>AVERAGEIFS(AL$7:AL$145,$C$7:$C$145,"="&amp;$A155)</f>
        <v>132038</v>
      </c>
      <c r="AM155" s="821">
        <f>AVERAGEIFS(AM$7:AM$145,$C$7:$C$145,"="&amp;$A155)</f>
        <v>0.19600000000000001</v>
      </c>
      <c r="AN155" s="947">
        <f>AVERAGEIFS(AN$7:AN$145,$C$7:$C$145,"="&amp;$A155)</f>
        <v>0.62200000000000011</v>
      </c>
      <c r="AO155" s="821">
        <f>AVERAGEIFS(AO$7:AO$145,$C$7:$C$145,"="&amp;$A155)</f>
        <v>-39.112335375618201</v>
      </c>
      <c r="AP155" s="821">
        <f>AVERAGEIFS(AP$7:AP$145,$C$7:$C$145,"="&amp;$A155)</f>
        <v>10.563926016841204</v>
      </c>
      <c r="AQ155" s="947">
        <f>AVERAGEIFS(AQ$7:AQ$145,$C$7:$C$145,"="&amp;$A155)</f>
        <v>240.30464294648863</v>
      </c>
      <c r="AR155" s="821">
        <f>AVERAGEIFS(AR$7:AR$145,$C$7:$C$145,"="&amp;$A155)</f>
        <v>2.4306539999999996</v>
      </c>
      <c r="AS155" s="821">
        <f>AVERAGEIFS(AS$7:AS$145,$C$7:$C$145,"="&amp;$A155)</f>
        <v>2.6737194000000004</v>
      </c>
      <c r="AT155" s="821">
        <f>AVERAGEIFS(AT$7:AT$145,$C$7:$C$145,"="&amp;$A155)</f>
        <v>2.8542113096200006</v>
      </c>
      <c r="AU155" s="821">
        <f>AVERAGEIFS(AU$7:AU$145,$C$7:$C$145,"="&amp;$A155)</f>
        <v>3.0479316070479543</v>
      </c>
      <c r="AV155" s="821">
        <f>AVERAGEIFS(AV$7:AV$145,$C$7:$C$145,"="&amp;$A155)</f>
        <v>3.2559170404225704</v>
      </c>
      <c r="AW155" s="821">
        <f>AVERAGEIFS(AW$7:AW$145,$C$7:$C$145,"="&amp;$A155)</f>
        <v>14.262433357090526</v>
      </c>
      <c r="AX155" s="947">
        <f>AVERAGEIFS(AX$7:AX$145,$C$7:$C$145,"="&amp;$A155)</f>
        <v>9.0009438655676064</v>
      </c>
      <c r="AY155" s="821">
        <f>AVERAGEIFS(AY$7:AY$145,$C$7:$C$145,"="&amp;$A155)</f>
        <v>0.82599999999999996</v>
      </c>
      <c r="AZ155" s="821">
        <f>AVERAGEIFS(AZ$7:AZ$145,$C$7:$C$145,"="&amp;$A155)</f>
        <v>52.518000000000008</v>
      </c>
      <c r="BA155" s="821">
        <f>AVERAGEIFS(BA$7:BA$145,$C$7:$C$145,"="&amp;$A155)</f>
        <v>-14.228</v>
      </c>
      <c r="BB155" s="821">
        <f>AVERAGEIFS(BB$7:BB$145,$C$7:$C$145,"="&amp;$A155)</f>
        <v>-3.964</v>
      </c>
      <c r="BC155" s="947">
        <f>AVERAGEIFS(BC$7:BC$145,$C$7:$C$145,"="&amp;$A155)</f>
        <v>3.496</v>
      </c>
      <c r="BD155" s="821"/>
      <c r="BE155" s="706">
        <f>AVERAGEIFS(BE$7:BE$145,$C$7:$C$145,"="&amp;$A155)</f>
        <v>1980.4</v>
      </c>
      <c r="BF155" s="821">
        <f>AVERAGEIFS(BF$7:BF$145,$C$7:$C$145,"="&amp;$A155)</f>
        <v>3.8</v>
      </c>
      <c r="BG155" s="821">
        <f>AVERAGEIFS(BG$7:BG$145,$C$7:$C$145,"="&amp;$A155)</f>
        <v>6.5200000000000005</v>
      </c>
    </row>
    <row r="156" spans="1:59" x14ac:dyDescent="0.2">
      <c r="A156" s="865" t="s">
        <v>112</v>
      </c>
      <c r="B156" s="657">
        <f>COUNTIF($C$7:$C$145,"="&amp;$A156)</f>
        <v>28</v>
      </c>
      <c r="E156" s="833">
        <f>AVERAGEIFS($E$7:$E$145,$C$7:$C$145,"="&amp;$A156)</f>
        <v>40.857142857142854</v>
      </c>
      <c r="I156" s="944">
        <f>AVERAGEIFS(I$7:I$145,$C$7:$C$145,"="&amp;$A156)</f>
        <v>124.07392857142858</v>
      </c>
      <c r="J156" s="821">
        <f>AVERAGEIFS(J$7:J$145,$C$7:$C$145,"="&amp;$A156)</f>
        <v>2.0284095294246707</v>
      </c>
      <c r="K156" s="829">
        <f>AVERAGEIFS(K$7:K$145,$C$7:$C$145,"="&amp;$A156)</f>
        <v>0.63169642857142871</v>
      </c>
      <c r="L156" s="833"/>
      <c r="M156" s="821">
        <f>AVERAGEIFS(M$7:M$145,$C$7:$C$145,"="&amp;$A156)</f>
        <v>2.1885714285714291</v>
      </c>
      <c r="N156" s="833"/>
      <c r="O156" s="829">
        <f>AVERAGEIFS(O$7:O$145,$C$7:$C$145,"="&amp;$A156)</f>
        <v>0.59857142857142853</v>
      </c>
      <c r="P156" s="833"/>
      <c r="Q156" s="833"/>
      <c r="R156" s="821">
        <f>AVERAGEIFS(R$7:R$145,$C$7:$C$145,"="&amp;$A156)</f>
        <v>5.029732545897672</v>
      </c>
      <c r="S156" s="821">
        <f>AVERAGEIFS(S$7:S$145,$C$7:$C$145,"="&amp;$A156)</f>
        <v>10.465042866429576</v>
      </c>
      <c r="T156" s="821">
        <f>AVERAGEIFS(T$7:T$145,$C$7:$C$145,"="&amp;$A156)</f>
        <v>9.2258258978613146</v>
      </c>
      <c r="U156" s="821">
        <f>AVERAGEIFS(U$7:U$145,$C$7:$C$145,"="&amp;$A156)</f>
        <v>9.7108511584494437</v>
      </c>
      <c r="V156" s="821">
        <f>AVERAGEIFS(V$7:V$145,$C$7:$C$145,"="&amp;$A156)</f>
        <v>10.158047175113364</v>
      </c>
      <c r="W156" s="832">
        <f>AVERAGEIFS(W$7:W$145,$C$7:$C$145,"="&amp;$A156)</f>
        <v>0.90878202498814709</v>
      </c>
      <c r="X156" s="832">
        <f>AVERAGEIFS(X$7:X$145,$C$7:$C$145,"="&amp;$A156)</f>
        <v>1.5192687658832067</v>
      </c>
      <c r="Y156" s="657"/>
      <c r="Z156" s="821">
        <f>AVERAGEIFS(Z$7:Z$145,$C$7:$C$145,"="&amp;$A156)</f>
        <v>60.472289017500685</v>
      </c>
      <c r="AA156" s="821">
        <f>AVERAGEIFS(AA$7:AA$145,$C$7:$C$145,"="&amp;$A156)</f>
        <v>29.325245010642064</v>
      </c>
      <c r="AB156" s="821"/>
      <c r="AC156" s="821">
        <f>AVERAGEIFS(AC$7:AC$145,$C$7:$C$145,"="&amp;$A156)</f>
        <v>4.6857142857142851</v>
      </c>
      <c r="AD156" s="821">
        <f>AVERAGEIFS(AD$7:AD$145,$C$7:$C$145,"="&amp;$A156)</f>
        <v>6.4724999999999975</v>
      </c>
      <c r="AE156" s="821">
        <f>AVERAGEIFS(AE$7:AE$145,$C$7:$C$145,"="&amp;$A156)</f>
        <v>2.6207142857142864</v>
      </c>
      <c r="AF156" s="821">
        <f>AVERAGEIFS(AF$7:AF$145,$C$7:$C$145,"="&amp;$A156)</f>
        <v>5.430357142857142</v>
      </c>
      <c r="AG156" s="821">
        <f>AVERAGEIFS(AG$7:AG$145,$C$7:$C$145,"="&amp;$A156)</f>
        <v>20.381481481481483</v>
      </c>
      <c r="AH156" s="821">
        <f>AVERAGEIFS(AH$7:AH$145,$C$7:$C$145,"="&amp;$A156)</f>
        <v>4.4928571428571411</v>
      </c>
      <c r="AI156" s="821">
        <f>AVERAGEIFS(AI$7:AI$145,$C$7:$C$145,"="&amp;$A156)</f>
        <v>15.923214285714286</v>
      </c>
      <c r="AJ156" s="821">
        <f>AVERAGEIFS(AJ$7:AJ$145,$C$7:$C$145,"="&amp;$A156)</f>
        <v>10.349999999999998</v>
      </c>
      <c r="AK156" s="821">
        <f>AVERAGEIFS(AK$7:AK$145,$C$7:$C$145,"="&amp;$A156)</f>
        <v>6.6607142857142856</v>
      </c>
      <c r="AL156" s="962">
        <f>AVERAGEIFS(AL$7:AL$145,$C$7:$C$145,"="&amp;$A156)</f>
        <v>25184.430714285718</v>
      </c>
      <c r="AM156" s="821">
        <f>AVERAGEIFS(AM$7:AM$145,$C$7:$C$145,"="&amp;$A156)</f>
        <v>0.65285714285714291</v>
      </c>
      <c r="AN156" s="947">
        <f>AVERAGEIFS(AN$7:AN$145,$C$7:$C$145,"="&amp;$A156)</f>
        <v>0.86999999999999988</v>
      </c>
      <c r="AO156" s="821">
        <f>AVERAGEIFS(AO$7:AO$145,$C$7:$C$145,"="&amp;$A156)</f>
        <v>-17.490515732206795</v>
      </c>
      <c r="AP156" s="821">
        <f>AVERAGEIFS(AP$7:AP$145,$C$7:$C$145,"="&amp;$A156)</f>
        <v>11.739260687874117</v>
      </c>
      <c r="AQ156" s="947">
        <f>AVERAGEIFS(AQ$7:AQ$145,$C$7:$C$145,"="&amp;$A156)</f>
        <v>147.93432174311727</v>
      </c>
      <c r="AR156" s="821">
        <f>AVERAGEIFS(AR$7:AR$145,$C$7:$C$145,"="&amp;$A156)</f>
        <v>2.1896831428571431</v>
      </c>
      <c r="AS156" s="821">
        <f>AVERAGEIFS(AS$7:AS$145,$C$7:$C$145,"="&amp;$A156)</f>
        <v>2.3916215880000005</v>
      </c>
      <c r="AT156" s="821">
        <f>AVERAGEIFS(AT$7:AT$145,$C$7:$C$145,"="&amp;$A156)</f>
        <v>2.5179757791025428</v>
      </c>
      <c r="AU156" s="821">
        <f>AVERAGEIFS(AU$7:AU$145,$C$7:$C$145,"="&amp;$A156)</f>
        <v>2.6536908895708473</v>
      </c>
      <c r="AV156" s="821">
        <f>AVERAGEIFS(AV$7:AV$145,$C$7:$C$145,"="&amp;$A156)</f>
        <v>2.7995483130499705</v>
      </c>
      <c r="AW156" s="821">
        <f>AVERAGEIFS(AW$7:AW$145,$C$7:$C$145,"="&amp;$A156)</f>
        <v>12.552519712580505</v>
      </c>
      <c r="AX156" s="947">
        <f>AVERAGEIFS(AX$7:AX$145,$C$7:$C$145,"="&amp;$A156)</f>
        <v>11.843410652570862</v>
      </c>
      <c r="AY156" s="821">
        <f>AVERAGEIFS(AY$7:AY$145,$C$7:$C$145,"="&amp;$A156)</f>
        <v>1.137142857142857</v>
      </c>
      <c r="AZ156" s="821">
        <f>AVERAGEIFS(AZ$7:AZ$145,$C$7:$C$145,"="&amp;$A156)</f>
        <v>63.160714285714278</v>
      </c>
      <c r="BA156" s="821">
        <f>AVERAGEIFS(BA$7:BA$145,$C$7:$C$145,"="&amp;$A156)</f>
        <v>-17.107857142857142</v>
      </c>
      <c r="BB156" s="821">
        <f>AVERAGEIFS(BB$7:BB$145,$C$7:$C$145,"="&amp;$A156)</f>
        <v>-3.1857142857142846</v>
      </c>
      <c r="BC156" s="947">
        <f>AVERAGEIFS(BC$7:BC$145,$C$7:$C$145,"="&amp;$A156)</f>
        <v>4.5132142857142856</v>
      </c>
      <c r="BD156" s="821"/>
      <c r="BE156" s="706">
        <f>AVERAGEIFS(BE$7:BE$145,$C$7:$C$145,"="&amp;$A156)</f>
        <v>1980.25</v>
      </c>
      <c r="BF156" s="821">
        <f>AVERAGEIFS(BF$7:BF$145,$C$7:$C$145,"="&amp;$A156)</f>
        <v>3.9642857142857144</v>
      </c>
      <c r="BG156" s="821">
        <f>AVERAGEIFS(BG$7:BG$145,$C$7:$C$145,"="&amp;$A156)</f>
        <v>7.4259259259259274</v>
      </c>
    </row>
    <row r="157" spans="1:59" x14ac:dyDescent="0.2">
      <c r="A157" s="865" t="s">
        <v>4196</v>
      </c>
      <c r="B157" s="657">
        <f>COUNTIF($C$7:$C$145,"="&amp;$A157)</f>
        <v>5</v>
      </c>
      <c r="E157" s="833">
        <f>AVERAGEIFS($E$7:$E$145,$C$7:$C$145,"="&amp;$A157)</f>
        <v>35.200000000000003</v>
      </c>
      <c r="I157" s="944">
        <f>AVERAGEIFS(I$7:I$145,$C$7:$C$145,"="&amp;$A157)</f>
        <v>110.242</v>
      </c>
      <c r="J157" s="821">
        <f>AVERAGEIFS(J$7:J$145,$C$7:$C$145,"="&amp;$A157)</f>
        <v>2.3904266787164739</v>
      </c>
      <c r="K157" s="829">
        <f>AVERAGEIFS(K$7:K$145,$C$7:$C$145,"="&amp;$A157)</f>
        <v>0.67999999999999994</v>
      </c>
      <c r="L157" s="833"/>
      <c r="M157" s="821">
        <f>AVERAGEIFS(M$7:M$145,$C$7:$C$145,"="&amp;$A157)</f>
        <v>2.7199999999999998</v>
      </c>
      <c r="N157" s="833"/>
      <c r="O157" s="829">
        <f>AVERAGEIFS(O$7:O$145,$C$7:$C$145,"="&amp;$A157)</f>
        <v>0.63800000000000001</v>
      </c>
      <c r="P157" s="833"/>
      <c r="Q157" s="833"/>
      <c r="R157" s="821">
        <f>AVERAGEIFS(R$7:R$145,$C$7:$C$145,"="&amp;$A157)</f>
        <v>9.6474258714268579</v>
      </c>
      <c r="S157" s="821">
        <f>AVERAGEIFS(S$7:S$145,$C$7:$C$145,"="&amp;$A157)</f>
        <v>12.410275129288758</v>
      </c>
      <c r="T157" s="821">
        <f>AVERAGEIFS(T$7:T$145,$C$7:$C$145,"="&amp;$A157)</f>
        <v>12.024603608227057</v>
      </c>
      <c r="U157" s="821">
        <f>AVERAGEIFS(U$7:U$145,$C$7:$C$145,"="&amp;$A157)</f>
        <v>12.355421713943123</v>
      </c>
      <c r="V157" s="821">
        <f>AVERAGEIFS(V$7:V$145,$C$7:$C$145,"="&amp;$A157)</f>
        <v>13.100960863875551</v>
      </c>
      <c r="W157" s="832">
        <f>AVERAGEIFS(W$7:W$145,$C$7:$C$145,"="&amp;$A157)</f>
        <v>0.96416169870062096</v>
      </c>
      <c r="X157" s="832">
        <f>AVERAGEIFS(X$7:X$145,$C$7:$C$145,"="&amp;$A157)</f>
        <v>1.2286619954100493</v>
      </c>
      <c r="Y157" s="657"/>
      <c r="Z157" s="821">
        <f>AVERAGEIFS(Z$7:Z$145,$C$7:$C$145,"="&amp;$A157)</f>
        <v>54.907337486867355</v>
      </c>
      <c r="AA157" s="821">
        <f>AVERAGEIFS(AA$7:AA$145,$C$7:$C$145,"="&amp;$A157)</f>
        <v>30.542023527575292</v>
      </c>
      <c r="AB157" s="821"/>
      <c r="AC157" s="821">
        <f>AVERAGEIFS(AC$7:AC$145,$C$7:$C$145,"="&amp;$A157)</f>
        <v>4.4340000000000002</v>
      </c>
      <c r="AD157" s="821">
        <f>AVERAGEIFS(AD$7:AD$145,$C$7:$C$145,"="&amp;$A157)</f>
        <v>3.6966666666666668</v>
      </c>
      <c r="AE157" s="821">
        <f>AVERAGEIFS(AE$7:AE$145,$C$7:$C$145,"="&amp;$A157)</f>
        <v>4.6879999999999997</v>
      </c>
      <c r="AF157" s="821">
        <f>AVERAGEIFS(AF$7:AF$145,$C$7:$C$145,"="&amp;$A157)</f>
        <v>7.3220000000000001</v>
      </c>
      <c r="AG157" s="821">
        <f>AVERAGEIFS(AG$7:AG$145,$C$7:$C$145,"="&amp;$A157)</f>
        <v>31.3</v>
      </c>
      <c r="AH157" s="821">
        <f>AVERAGEIFS(AH$7:AH$145,$C$7:$C$145,"="&amp;$A157)</f>
        <v>19.824999999999999</v>
      </c>
      <c r="AI157" s="821">
        <f>AVERAGEIFS(AI$7:AI$145,$C$7:$C$145,"="&amp;$A157)</f>
        <v>21.3</v>
      </c>
      <c r="AJ157" s="821">
        <f>AVERAGEIFS(AJ$7:AJ$145,$C$7:$C$145,"="&amp;$A157)</f>
        <v>6.25</v>
      </c>
      <c r="AK157" s="821">
        <f>AVERAGEIFS(AK$7:AK$145,$C$7:$C$145,"="&amp;$A157)</f>
        <v>7.8449999999999998</v>
      </c>
      <c r="AL157" s="962">
        <f>AVERAGEIFS(AL$7:AL$145,$C$7:$C$145,"="&amp;$A157)</f>
        <v>36410</v>
      </c>
      <c r="AM157" s="821">
        <f>AVERAGEIFS(AM$7:AM$145,$C$7:$C$145,"="&amp;$A157)</f>
        <v>0.25</v>
      </c>
      <c r="AN157" s="947">
        <f>AVERAGEIFS(AN$7:AN$145,$C$7:$C$145,"="&amp;$A157)</f>
        <v>0.70823999999999998</v>
      </c>
      <c r="AO157" s="821">
        <f>AVERAGEIFS(AO$7:AO$145,$C$7:$C$145,"="&amp;$A157)</f>
        <v>-15.7961751349157</v>
      </c>
      <c r="AP157" s="821">
        <f>AVERAGEIFS(AP$7:AP$145,$C$7:$C$145,"="&amp;$A157)</f>
        <v>14.745848392659596</v>
      </c>
      <c r="AQ157" s="947">
        <f>AVERAGEIFS(AQ$7:AQ$145,$C$7:$C$145,"="&amp;$A157)</f>
        <v>208.20518776094022</v>
      </c>
      <c r="AR157" s="821">
        <f>AVERAGEIFS(AR$7:AR$145,$C$7:$C$145,"="&amp;$A157)</f>
        <v>2.6374199999999997</v>
      </c>
      <c r="AS157" s="821">
        <f>AVERAGEIFS(AS$7:AS$145,$C$7:$C$145,"="&amp;$A157)</f>
        <v>2.8892667200000002</v>
      </c>
      <c r="AT157" s="821">
        <f>AVERAGEIFS(AT$7:AT$145,$C$7:$C$145,"="&amp;$A157)</f>
        <v>3.0264263440000008</v>
      </c>
      <c r="AU157" s="821">
        <f>AVERAGEIFS(AU$7:AU$145,$C$7:$C$145,"="&amp;$A157)</f>
        <v>3.1748568665600008</v>
      </c>
      <c r="AV157" s="821">
        <f>AVERAGEIFS(AV$7:AV$145,$C$7:$C$145,"="&amp;$A157)</f>
        <v>3.3356052773848006</v>
      </c>
      <c r="AW157" s="821">
        <f>AVERAGEIFS(AW$7:AW$145,$C$7:$C$145,"="&amp;$A157)</f>
        <v>15.063575207944803</v>
      </c>
      <c r="AX157" s="947">
        <f>AVERAGEIFS(AX$7:AX$145,$C$7:$C$145,"="&amp;$A157)</f>
        <v>12.993283388427509</v>
      </c>
      <c r="AY157" s="821">
        <f>AVERAGEIFS(AY$7:AY$145,$C$7:$C$145,"="&amp;$A157)</f>
        <v>0.76600000000000001</v>
      </c>
      <c r="AZ157" s="821">
        <f>AVERAGEIFS(AZ$7:AZ$145,$C$7:$C$145,"="&amp;$A157)</f>
        <v>47.047669278573366</v>
      </c>
      <c r="BA157" s="821">
        <f>AVERAGEIFS(BA$7:BA$145,$C$7:$C$145,"="&amp;$A157)</f>
        <v>-17.064921241050122</v>
      </c>
      <c r="BB157" s="821">
        <f>AVERAGEIFS(BB$7:BB$145,$C$7:$C$145,"="&amp;$A157)</f>
        <v>1.0293512154233024</v>
      </c>
      <c r="BC157" s="947">
        <f>AVERAGEIFS(BC$7:BC$145,$C$7:$C$145,"="&amp;$A157)</f>
        <v>2.8722615156017839</v>
      </c>
      <c r="BD157" s="821"/>
      <c r="BE157" s="706">
        <f>AVERAGEIFS(BE$7:BE$145,$C$7:$C$145,"="&amp;$A157)</f>
        <v>1985.6</v>
      </c>
      <c r="BF157" s="821">
        <f>AVERAGEIFS(BF$7:BF$145,$C$7:$C$145,"="&amp;$A157)</f>
        <v>3</v>
      </c>
      <c r="BG157" s="821">
        <f>AVERAGEIFS(BG$7:BG$145,$C$7:$C$145,"="&amp;$A157)</f>
        <v>9.6840000000000011</v>
      </c>
    </row>
    <row r="158" spans="1:59" x14ac:dyDescent="0.2">
      <c r="A158" s="865" t="s">
        <v>123</v>
      </c>
      <c r="B158" s="657">
        <f>COUNTIF($C$7:$C$145,"="&amp;$A158)</f>
        <v>12</v>
      </c>
      <c r="E158" s="833">
        <f>AVERAGEIFS($E$7:$E$145,$C$7:$C$145,"="&amp;$A158)</f>
        <v>39.25</v>
      </c>
      <c r="I158" s="944">
        <f>AVERAGEIFS(I$7:I$145,$C$7:$C$145,"="&amp;$A158)</f>
        <v>170.6816666666667</v>
      </c>
      <c r="J158" s="821">
        <f>AVERAGEIFS(J$7:J$145,$C$7:$C$145,"="&amp;$A158)</f>
        <v>1.7699728758342415</v>
      </c>
      <c r="K158" s="829">
        <f>AVERAGEIFS(K$7:K$145,$C$7:$C$145,"="&amp;$A158)</f>
        <v>0.58983333333333332</v>
      </c>
      <c r="L158" s="833"/>
      <c r="M158" s="821">
        <f>AVERAGEIFS(M$7:M$145,$C$7:$C$145,"="&amp;$A158)</f>
        <v>2.3593333333333333</v>
      </c>
      <c r="N158" s="833"/>
      <c r="O158" s="829">
        <f>AVERAGEIFS(O$7:O$145,$C$7:$C$145,"="&amp;$A158)</f>
        <v>0.53729166666666672</v>
      </c>
      <c r="P158" s="833"/>
      <c r="Q158" s="833"/>
      <c r="R158" s="821">
        <f>AVERAGEIFS(R$7:R$145,$C$7:$C$145,"="&amp;$A158)</f>
        <v>7.1990978304819677</v>
      </c>
      <c r="S158" s="821">
        <f>AVERAGEIFS(S$7:S$145,$C$7:$C$145,"="&amp;$A158)</f>
        <v>9.3192983220981382</v>
      </c>
      <c r="T158" s="821">
        <f>AVERAGEIFS(T$7:T$145,$C$7:$C$145,"="&amp;$A158)</f>
        <v>7.0559528394570057</v>
      </c>
      <c r="U158" s="821">
        <f>AVERAGEIFS(U$7:U$145,$C$7:$C$145,"="&amp;$A158)</f>
        <v>7.6154460221632441</v>
      </c>
      <c r="V158" s="821">
        <f>AVERAGEIFS(V$7:V$145,$C$7:$C$145,"="&amp;$A158)</f>
        <v>8.2183281002675859</v>
      </c>
      <c r="W158" s="832">
        <f>AVERAGEIFS(W$7:W$145,$C$7:$C$145,"="&amp;$A158)</f>
        <v>0.98358888835608482</v>
      </c>
      <c r="X158" s="832">
        <f>AVERAGEIFS(X$7:X$145,$C$7:$C$145,"="&amp;$A158)</f>
        <v>0.89849766543151899</v>
      </c>
      <c r="Y158" s="657"/>
      <c r="Z158" s="821">
        <f>AVERAGEIFS(Z$7:Z$145,$C$7:$C$145,"="&amp;$A158)</f>
        <v>53.574115947418591</v>
      </c>
      <c r="AA158" s="821">
        <f>AVERAGEIFS(AA$7:AA$145,$C$7:$C$145,"="&amp;$A158)</f>
        <v>31.320227788429666</v>
      </c>
      <c r="AB158" s="821"/>
      <c r="AC158" s="821">
        <f>AVERAGEIFS(AC$7:AC$145,$C$7:$C$145,"="&amp;$A158)</f>
        <v>5.1691666666666665</v>
      </c>
      <c r="AD158" s="821">
        <f>AVERAGEIFS(AD$7:AD$145,$C$7:$C$145,"="&amp;$A158)</f>
        <v>4.3227272727272723</v>
      </c>
      <c r="AE158" s="821">
        <f>AVERAGEIFS(AE$7:AE$145,$C$7:$C$145,"="&amp;$A158)</f>
        <v>2.6783333333333332</v>
      </c>
      <c r="AF158" s="821">
        <f>AVERAGEIFS(AF$7:AF$145,$C$7:$C$145,"="&amp;$A158)</f>
        <v>5.1691666666666665</v>
      </c>
      <c r="AG158" s="821">
        <f>AVERAGEIFS(AG$7:AG$145,$C$7:$C$145,"="&amp;$A158)</f>
        <v>13.939999999999998</v>
      </c>
      <c r="AH158" s="821">
        <f>AVERAGEIFS(AH$7:AH$145,$C$7:$C$145,"="&amp;$A158)</f>
        <v>-8.0583333333333336</v>
      </c>
      <c r="AI158" s="821">
        <f>AVERAGEIFS(AI$7:AI$145,$C$7:$C$145,"="&amp;$A158)</f>
        <v>16.059999999999999</v>
      </c>
      <c r="AJ158" s="821">
        <f>AVERAGEIFS(AJ$7:AJ$145,$C$7:$C$145,"="&amp;$A158)</f>
        <v>9.125</v>
      </c>
      <c r="AK158" s="821">
        <f>AVERAGEIFS(AK$7:AK$145,$C$7:$C$145,"="&amp;$A158)</f>
        <v>7.3525</v>
      </c>
      <c r="AL158" s="962">
        <f>AVERAGEIFS(AL$7:AL$145,$C$7:$C$145,"="&amp;$A158)</f>
        <v>31093.333333333332</v>
      </c>
      <c r="AM158" s="821">
        <f>AVERAGEIFS(AM$7:AM$145,$C$7:$C$145,"="&amp;$A158)</f>
        <v>0.48083333333333339</v>
      </c>
      <c r="AN158" s="947">
        <f>AVERAGEIFS(AN$7:AN$145,$C$7:$C$145,"="&amp;$A158)</f>
        <v>1.0316666666666667</v>
      </c>
      <c r="AO158" s="821">
        <f>AVERAGEIFS(AO$7:AO$145,$C$7:$C$145,"="&amp;$A158)</f>
        <v>-21.93480889043218</v>
      </c>
      <c r="AP158" s="821">
        <f>AVERAGEIFS(AP$7:AP$145,$C$7:$C$145,"="&amp;$A158)</f>
        <v>9.3854188979974875</v>
      </c>
      <c r="AQ158" s="947">
        <f>AVERAGEIFS(AQ$7:AQ$145,$C$7:$C$145,"="&amp;$A158)</f>
        <v>153.7384913821536</v>
      </c>
      <c r="AR158" s="821">
        <f>AVERAGEIFS(AR$7:AR$145,$C$7:$C$145,"="&amp;$A158)</f>
        <v>2.2222679166666666</v>
      </c>
      <c r="AS158" s="821">
        <f>AVERAGEIFS(AS$7:AS$145,$C$7:$C$145,"="&amp;$A158)</f>
        <v>2.4333162083333337</v>
      </c>
      <c r="AT158" s="821">
        <f>AVERAGEIFS(AT$7:AT$145,$C$7:$C$145,"="&amp;$A158)</f>
        <v>2.6283056803083333</v>
      </c>
      <c r="AU158" s="821">
        <f>AVERAGEIFS(AU$7:AU$145,$C$7:$C$145,"="&amp;$A158)</f>
        <v>2.8408857690374147</v>
      </c>
      <c r="AV158" s="821">
        <f>AVERAGEIFS(AV$7:AV$145,$C$7:$C$145,"="&amp;$A158)</f>
        <v>3.0727049065592875</v>
      </c>
      <c r="AW158" s="821">
        <f>AVERAGEIFS(AW$7:AW$145,$C$7:$C$145,"="&amp;$A158)</f>
        <v>13.197480480905034</v>
      </c>
      <c r="AX158" s="947">
        <f>AVERAGEIFS(AX$7:AX$145,$C$7:$C$145,"="&amp;$A158)</f>
        <v>9.9125610130335193</v>
      </c>
      <c r="AY158" s="821">
        <f>AVERAGEIFS(AY$7:AY$145,$C$7:$C$145,"="&amp;$A158)</f>
        <v>1.0475000000000001</v>
      </c>
      <c r="AZ158" s="821">
        <f>AVERAGEIFS(AZ$7:AZ$145,$C$7:$C$145,"="&amp;$A158)</f>
        <v>71.21916666666668</v>
      </c>
      <c r="BA158" s="821">
        <f>AVERAGEIFS(BA$7:BA$145,$C$7:$C$145,"="&amp;$A158)</f>
        <v>-11.4</v>
      </c>
      <c r="BB158" s="821">
        <f>AVERAGEIFS(BB$7:BB$145,$C$7:$C$145,"="&amp;$A158)</f>
        <v>-2.7233333333333332</v>
      </c>
      <c r="BC158" s="947">
        <f>AVERAGEIFS(BC$7:BC$145,$C$7:$C$145,"="&amp;$A158)</f>
        <v>8.504999999999999</v>
      </c>
      <c r="BD158" s="821"/>
      <c r="BE158" s="706">
        <f>AVERAGEIFS(BE$7:BE$145,$C$7:$C$145,"="&amp;$A158)</f>
        <v>1981.75</v>
      </c>
      <c r="BF158" s="821">
        <f>AVERAGEIFS(BF$7:BF$145,$C$7:$C$145,"="&amp;$A158)</f>
        <v>3.5833333333333335</v>
      </c>
      <c r="BG158" s="821">
        <f>AVERAGEIFS(BG$7:BG$145,$C$7:$C$145,"="&amp;$A158)</f>
        <v>4.78</v>
      </c>
    </row>
    <row r="159" spans="1:59" x14ac:dyDescent="0.2">
      <c r="A159" s="865" t="s">
        <v>4322</v>
      </c>
      <c r="B159" s="657">
        <f>COUNTIF($C$7:$C$145,"="&amp;$A159)</f>
        <v>5</v>
      </c>
      <c r="E159" s="833">
        <f>AVERAGEIFS($E$7:$E$145,$C$7:$C$145,"="&amp;$A159)</f>
        <v>34.4</v>
      </c>
      <c r="I159" s="944">
        <f>AVERAGEIFS(I$7:I$145,$C$7:$C$145,"="&amp;$A159)</f>
        <v>83.342000000000013</v>
      </c>
      <c r="J159" s="821">
        <f>AVERAGEIFS(J$7:J$145,$C$7:$C$145,"="&amp;$A159)</f>
        <v>5.347840168815198</v>
      </c>
      <c r="K159" s="829">
        <f>AVERAGEIFS(K$7:K$145,$C$7:$C$145,"="&amp;$A159)</f>
        <v>0.9163</v>
      </c>
      <c r="L159" s="833"/>
      <c r="M159" s="821">
        <f>AVERAGEIFS(M$7:M$145,$C$7:$C$145,"="&amp;$A159)</f>
        <v>4.0396000000000001</v>
      </c>
      <c r="N159" s="833"/>
      <c r="O159" s="829">
        <f>AVERAGEIFS(O$7:O$145,$C$7:$C$145,"="&amp;$A159)</f>
        <v>0.88670000000000004</v>
      </c>
      <c r="P159" s="833"/>
      <c r="Q159" s="833"/>
      <c r="R159" s="821">
        <f>AVERAGEIFS(R$7:R$145,$C$7:$C$145,"="&amp;$A159)</f>
        <v>1.8811552093724313</v>
      </c>
      <c r="S159" s="821">
        <f>AVERAGEIFS(S$7:S$145,$C$7:$C$145,"="&amp;$A159)</f>
        <v>3.2118657844418586</v>
      </c>
      <c r="T159" s="821">
        <f>AVERAGEIFS(T$7:T$145,$C$7:$C$145,"="&amp;$A159)</f>
        <v>4.0095506373058187</v>
      </c>
      <c r="U159" s="821">
        <f>AVERAGEIFS(U$7:U$145,$C$7:$C$145,"="&amp;$A159)</f>
        <v>4.8281816937877231</v>
      </c>
      <c r="V159" s="821">
        <f>AVERAGEIFS(V$7:V$145,$C$7:$C$145,"="&amp;$A159)</f>
        <v>4.0464258823943711</v>
      </c>
      <c r="W159" s="832">
        <f>AVERAGEIFS(W$7:W$145,$C$7:$C$145,"="&amp;$A159)</f>
        <v>1.1843491641587973</v>
      </c>
      <c r="X159" s="832">
        <f>AVERAGEIFS(X$7:X$145,$C$7:$C$145,"="&amp;$A159)</f>
        <v>0.5160797088578245</v>
      </c>
      <c r="Y159" s="657"/>
      <c r="Z159" s="821">
        <f>AVERAGEIFS(Z$7:Z$145,$C$7:$C$145,"="&amp;$A159)</f>
        <v>150.22903645358883</v>
      </c>
      <c r="AA159" s="821">
        <f>AVERAGEIFS(AA$7:AA$145,$C$7:$C$145,"="&amp;$A159)</f>
        <v>28.464822979119084</v>
      </c>
      <c r="AB159" s="821"/>
      <c r="AC159" s="821">
        <f>AVERAGEIFS(AC$7:AC$145,$C$7:$C$145,"="&amp;$A159)</f>
        <v>3.4540000000000006</v>
      </c>
      <c r="AD159" s="821">
        <f>AVERAGEIFS(AD$7:AD$145,$C$7:$C$145,"="&amp;$A159)</f>
        <v>3.84</v>
      </c>
      <c r="AE159" s="821">
        <f>AVERAGEIFS(AE$7:AE$145,$C$7:$C$145,"="&amp;$A159)</f>
        <v>8.8640000000000008</v>
      </c>
      <c r="AF159" s="821">
        <f>AVERAGEIFS(AF$7:AF$145,$C$7:$C$145,"="&amp;$A159)</f>
        <v>2.4339999999999997</v>
      </c>
      <c r="AG159" s="821">
        <f>AVERAGEIFS(AG$7:AG$145,$C$7:$C$145,"="&amp;$A159)</f>
        <v>8.66</v>
      </c>
      <c r="AH159" s="821">
        <f>AVERAGEIFS(AH$7:AH$145,$C$7:$C$145,"="&amp;$A159)</f>
        <v>9.76</v>
      </c>
      <c r="AI159" s="821">
        <f>AVERAGEIFS(AI$7:AI$145,$C$7:$C$145,"="&amp;$A159)</f>
        <v>-3.1924999999999999</v>
      </c>
      <c r="AJ159" s="821">
        <f>AVERAGEIFS(AJ$7:AJ$145,$C$7:$C$145,"="&amp;$A159)</f>
        <v>6.839999999999999</v>
      </c>
      <c r="AK159" s="821">
        <f>AVERAGEIFS(AK$7:AK$145,$C$7:$C$145,"="&amp;$A159)</f>
        <v>7.5125000000000002</v>
      </c>
      <c r="AL159" s="962">
        <f>AVERAGEIFS(AL$7:AL$145,$C$7:$C$145,"="&amp;$A159)</f>
        <v>8867.8339999999989</v>
      </c>
      <c r="AM159" s="821">
        <f>AVERAGEIFS(AM$7:AM$145,$C$7:$C$145,"="&amp;$A159)</f>
        <v>0.97599999999999998</v>
      </c>
      <c r="AN159" s="947">
        <f>AVERAGEIFS(AN$7:AN$145,$C$7:$C$145,"="&amp;$A159)</f>
        <v>1.254</v>
      </c>
      <c r="AO159" s="821">
        <f>AVERAGEIFS(AO$7:AO$145,$C$7:$C$145,"="&amp;$A159)</f>
        <v>-18.288801116516161</v>
      </c>
      <c r="AP159" s="821">
        <f>AVERAGEIFS(AP$7:AP$145,$C$7:$C$145,"="&amp;$A159)</f>
        <v>10.176021862602923</v>
      </c>
      <c r="AQ159" s="947">
        <f>AVERAGEIFS(AQ$7:AQ$145,$C$7:$C$145,"="&amp;$A159)</f>
        <v>72.198126227211773</v>
      </c>
      <c r="AR159" s="821">
        <f>AVERAGEIFS(AR$7:AR$145,$C$7:$C$145,"="&amp;$A159)</f>
        <v>4.1562099999999997</v>
      </c>
      <c r="AS159" s="821">
        <f>AVERAGEIFS(AS$7:AS$145,$C$7:$C$145,"="&amp;$A159)</f>
        <v>4.333544079000001</v>
      </c>
      <c r="AT159" s="821">
        <f>AVERAGEIFS(AT$7:AT$145,$C$7:$C$145,"="&amp;$A159)</f>
        <v>4.6307858349055007</v>
      </c>
      <c r="AU159" s="821">
        <f>AVERAGEIFS(AU$7:AU$145,$C$7:$C$145,"="&amp;$A159)</f>
        <v>4.9500124825568497</v>
      </c>
      <c r="AV159" s="821">
        <f>AVERAGEIFS(AV$7:AV$145,$C$7:$C$145,"="&amp;$A159)</f>
        <v>5.2929327157714177</v>
      </c>
      <c r="AW159" s="821">
        <f>AVERAGEIFS(AW$7:AW$145,$C$7:$C$145,"="&amp;$A159)</f>
        <v>23.363485112233768</v>
      </c>
      <c r="AX159" s="947">
        <f>AVERAGEIFS(AX$7:AX$145,$C$7:$C$145,"="&amp;$A159)</f>
        <v>31.175740917300789</v>
      </c>
      <c r="AY159" s="821">
        <f>AVERAGEIFS(AY$7:AY$145,$C$7:$C$145,"="&amp;$A159)</f>
        <v>0.70399999999999996</v>
      </c>
      <c r="AZ159" s="821">
        <f>AVERAGEIFS(AZ$7:AZ$145,$C$7:$C$145,"="&amp;$A159)</f>
        <v>22.077999999999999</v>
      </c>
      <c r="BA159" s="821">
        <f>AVERAGEIFS(BA$7:BA$145,$C$7:$C$145,"="&amp;$A159)</f>
        <v>-45.38</v>
      </c>
      <c r="BB159" s="821">
        <f>AVERAGEIFS(BB$7:BB$145,$C$7:$C$145,"="&amp;$A159)</f>
        <v>-8.4320000000000004</v>
      </c>
      <c r="BC159" s="947">
        <f>AVERAGEIFS(BC$7:BC$145,$C$7:$C$145,"="&amp;$A159)</f>
        <v>-19.436</v>
      </c>
      <c r="BD159" s="821"/>
      <c r="BE159" s="706">
        <f>AVERAGEIFS(BE$7:BE$145,$C$7:$C$145,"="&amp;$A159)</f>
        <v>1986.6</v>
      </c>
      <c r="BF159" s="821">
        <f>AVERAGEIFS(BF$7:BF$145,$C$7:$C$145,"="&amp;$A159)</f>
        <v>3.2</v>
      </c>
      <c r="BG159" s="821">
        <f>AVERAGEIFS(BG$7:BG$145,$C$7:$C$145,"="&amp;$A159)</f>
        <v>3.62</v>
      </c>
    </row>
    <row r="160" spans="1:59" x14ac:dyDescent="0.2">
      <c r="A160" s="865" t="s">
        <v>131</v>
      </c>
      <c r="B160" s="657">
        <f>COUNTIF($C$7:$C$145,"="&amp;$A160)</f>
        <v>16</v>
      </c>
      <c r="E160" s="833">
        <f>AVERAGEIFS($E$7:$E$145,$C$7:$C$145,"="&amp;$A160)</f>
        <v>42.5</v>
      </c>
      <c r="I160" s="944">
        <f>AVERAGEIFS(I$7:I$145,$C$7:$C$145,"="&amp;$A160)</f>
        <v>53.453125000000007</v>
      </c>
      <c r="J160" s="821">
        <f>AVERAGEIFS(J$7:J$145,$C$7:$C$145,"="&amp;$A160)</f>
        <v>3.0222053766418928</v>
      </c>
      <c r="K160" s="829">
        <f>AVERAGEIFS(K$7:K$145,$C$7:$C$145,"="&amp;$A160)</f>
        <v>0.37923750000000012</v>
      </c>
      <c r="L160" s="833"/>
      <c r="M160" s="821">
        <f>AVERAGEIFS(M$7:M$145,$C$7:$C$145,"="&amp;$A160)</f>
        <v>1.5169500000000005</v>
      </c>
      <c r="N160" s="833"/>
      <c r="O160" s="829">
        <f>AVERAGEIFS(O$7:O$145,$C$7:$C$145,"="&amp;$A160)</f>
        <v>0.36000937500000002</v>
      </c>
      <c r="P160" s="833"/>
      <c r="Q160" s="833"/>
      <c r="R160" s="821">
        <f>AVERAGEIFS(R$7:R$145,$C$7:$C$145,"="&amp;$A160)</f>
        <v>5.5717328076785977</v>
      </c>
      <c r="S160" s="821">
        <f>AVERAGEIFS(S$7:S$145,$C$7:$C$145,"="&amp;$A160)</f>
        <v>6.2298780505253095</v>
      </c>
      <c r="T160" s="821">
        <f>AVERAGEIFS(T$7:T$145,$C$7:$C$145,"="&amp;$A160)</f>
        <v>6.1844153962845159</v>
      </c>
      <c r="U160" s="821">
        <f>AVERAGEIFS(U$7:U$145,$C$7:$C$145,"="&amp;$A160)</f>
        <v>5.5377229624390445</v>
      </c>
      <c r="V160" s="821">
        <f>AVERAGEIFS(V$7:V$145,$C$7:$C$145,"="&amp;$A160)</f>
        <v>4.9041908950828788</v>
      </c>
      <c r="W160" s="832">
        <f>AVERAGEIFS(W$7:W$145,$C$7:$C$145,"="&amp;$A160)</f>
        <v>1.1436456103530059</v>
      </c>
      <c r="X160" s="832">
        <f>AVERAGEIFS(X$7:X$145,$C$7:$C$145,"="&amp;$A160)</f>
        <v>1.4799393486791075</v>
      </c>
      <c r="Y160" s="657"/>
      <c r="Z160" s="821">
        <f>AVERAGEIFS(Z$7:Z$145,$C$7:$C$145,"="&amp;$A160)</f>
        <v>78.039680426078078</v>
      </c>
      <c r="AA160" s="821">
        <f>AVERAGEIFS(AA$7:AA$145,$C$7:$C$145,"="&amp;$A160)</f>
        <v>26.293187331030531</v>
      </c>
      <c r="AB160" s="821"/>
      <c r="AC160" s="821">
        <f>AVERAGEIFS(AC$7:AC$145,$C$7:$C$145,"="&amp;$A160)</f>
        <v>2.3187499999999996</v>
      </c>
      <c r="AD160" s="821">
        <f>AVERAGEIFS(AD$7:AD$145,$C$7:$C$145,"="&amp;$A160)</f>
        <v>4.8219999999999992</v>
      </c>
      <c r="AE160" s="821">
        <f>AVERAGEIFS(AE$7:AE$145,$C$7:$C$145,"="&amp;$A160)</f>
        <v>3.4243749999999999</v>
      </c>
      <c r="AF160" s="821">
        <f>AVERAGEIFS(AF$7:AF$145,$C$7:$C$145,"="&amp;$A160)</f>
        <v>2.0431249999999999</v>
      </c>
      <c r="AG160" s="821">
        <f>AVERAGEIFS(AG$7:AG$145,$C$7:$C$145,"="&amp;$A160)</f>
        <v>8.7666666666666693</v>
      </c>
      <c r="AH160" s="821">
        <f>AVERAGEIFS(AH$7:AH$145,$C$7:$C$145,"="&amp;$A160)</f>
        <v>-16.849999999999998</v>
      </c>
      <c r="AI160" s="821">
        <f>AVERAGEIFS(AI$7:AI$145,$C$7:$C$145,"="&amp;$A160)</f>
        <v>10.545625000000001</v>
      </c>
      <c r="AJ160" s="821">
        <f>AVERAGEIFS(AJ$7:AJ$145,$C$7:$C$145,"="&amp;$A160)</f>
        <v>0.61874999999999936</v>
      </c>
      <c r="AK160" s="821">
        <f>AVERAGEIFS(AK$7:AK$145,$C$7:$C$145,"="&amp;$A160)</f>
        <v>6.767500000000001</v>
      </c>
      <c r="AL160" s="962">
        <f>AVERAGEIFS(AL$7:AL$145,$C$7:$C$145,"="&amp;$A160)</f>
        <v>7259.4256249999999</v>
      </c>
      <c r="AM160" s="821">
        <f>AVERAGEIFS(AM$7:AM$145,$C$7:$C$145,"="&amp;$A160)</f>
        <v>0.48499999999999993</v>
      </c>
      <c r="AN160" s="947">
        <f>AVERAGEIFS(AN$7:AN$145,$C$7:$C$145,"="&amp;$A160)</f>
        <v>1.1537500000000001</v>
      </c>
      <c r="AO160" s="821">
        <f>AVERAGEIFS(AO$7:AO$145,$C$7:$C$145,"="&amp;$A160)</f>
        <v>-17.554958477310077</v>
      </c>
      <c r="AP160" s="821">
        <f>AVERAGEIFS(AP$7:AP$145,$C$7:$C$145,"="&amp;$A160)</f>
        <v>8.5599283390809369</v>
      </c>
      <c r="AQ160" s="947">
        <f>AVERAGEIFS(AQ$7:AQ$145,$C$7:$C$145,"="&amp;$A160)</f>
        <v>47.774344562457522</v>
      </c>
      <c r="AR160" s="821">
        <f>AVERAGEIFS(AR$7:AR$145,$C$7:$C$145,"="&amp;$A160)</f>
        <v>1.458861175</v>
      </c>
      <c r="AS160" s="821">
        <f>AVERAGEIFS(AS$7:AS$145,$C$7:$C$145,"="&amp;$A160)</f>
        <v>1.5743416280212501</v>
      </c>
      <c r="AT160" s="821">
        <f>AVERAGEIFS(AT$7:AT$145,$C$7:$C$145,"="&amp;$A160)</f>
        <v>1.6683869986180027</v>
      </c>
      <c r="AU160" s="821">
        <f>AVERAGEIFS(AU$7:AU$145,$C$7:$C$145,"="&amp;$A160)</f>
        <v>1.7690826798671258</v>
      </c>
      <c r="AV160" s="821">
        <f>AVERAGEIFS(AV$7:AV$145,$C$7:$C$145,"="&amp;$A160)</f>
        <v>1.8769532964511455</v>
      </c>
      <c r="AW160" s="821">
        <f>AVERAGEIFS(AW$7:AW$145,$C$7:$C$145,"="&amp;$A160)</f>
        <v>8.3476257779575249</v>
      </c>
      <c r="AX160" s="947">
        <f>AVERAGEIFS(AX$7:AX$145,$C$7:$C$145,"="&amp;$A160)</f>
        <v>16.761549233599304</v>
      </c>
      <c r="AY160" s="821">
        <f>AVERAGEIFS(AY$7:AY$145,$C$7:$C$145,"="&amp;$A160)</f>
        <v>0.34375</v>
      </c>
      <c r="AZ160" s="821">
        <f>AVERAGEIFS(AZ$7:AZ$145,$C$7:$C$145,"="&amp;$A160)</f>
        <v>30.52062500000001</v>
      </c>
      <c r="BA160" s="821">
        <f>AVERAGEIFS(BA$7:BA$145,$C$7:$C$145,"="&amp;$A160)</f>
        <v>-23.039999999999996</v>
      </c>
      <c r="BB160" s="821">
        <f>AVERAGEIFS(BB$7:BB$145,$C$7:$C$145,"="&amp;$A160)</f>
        <v>-1.0237499999999999</v>
      </c>
      <c r="BC160" s="947">
        <f>AVERAGEIFS(BC$7:BC$145,$C$7:$C$145,"="&amp;$A160)</f>
        <v>-4.9612499999999988</v>
      </c>
      <c r="BD160" s="821"/>
      <c r="BE160" s="706">
        <f>AVERAGEIFS(BE$7:BE$145,$C$7:$C$145,"="&amp;$A160)</f>
        <v>1978.625</v>
      </c>
      <c r="BF160" s="821">
        <f>AVERAGEIFS(BF$7:BF$145,$C$7:$C$145,"="&amp;$A160)</f>
        <v>4.125</v>
      </c>
      <c r="BG160" s="821">
        <f>AVERAGEIFS(BG$7:BG$145,$C$7:$C$145,"="&amp;$A160)</f>
        <v>3</v>
      </c>
    </row>
    <row r="161" spans="9:56" x14ac:dyDescent="0.2">
      <c r="I161" s="657"/>
      <c r="J161" s="865"/>
      <c r="K161" s="946"/>
      <c r="L161" s="865"/>
      <c r="M161" s="865"/>
      <c r="N161" s="865"/>
      <c r="R161" s="865"/>
      <c r="S161" s="865"/>
      <c r="T161" s="865"/>
      <c r="U161" s="865"/>
      <c r="V161" s="865"/>
      <c r="W161" s="865"/>
      <c r="X161" s="865"/>
      <c r="AN161" s="948"/>
      <c r="AO161" s="865"/>
      <c r="BC161" s="657"/>
      <c r="BD161" s="624"/>
    </row>
    <row r="162" spans="9:56" x14ac:dyDescent="0.2">
      <c r="I162" s="945"/>
      <c r="J162" s="943"/>
      <c r="K162" s="946"/>
      <c r="L162" s="943"/>
      <c r="M162" s="943"/>
      <c r="N162" s="943"/>
      <c r="O162" s="943"/>
      <c r="P162" s="943"/>
      <c r="Q162" s="943"/>
      <c r="R162" s="943"/>
      <c r="S162" s="943"/>
      <c r="T162" s="943"/>
      <c r="U162" s="943"/>
      <c r="V162" s="943"/>
      <c r="W162" s="943"/>
      <c r="X162" s="943"/>
    </row>
    <row r="163" spans="9:56" x14ac:dyDescent="0.2">
      <c r="I163" s="945"/>
      <c r="J163" s="943"/>
      <c r="K163" s="946"/>
      <c r="L163" s="943"/>
      <c r="M163" s="943"/>
      <c r="N163" s="943"/>
      <c r="O163" s="943"/>
      <c r="P163" s="943"/>
      <c r="Q163" s="943"/>
      <c r="R163" s="943"/>
      <c r="S163" s="943"/>
      <c r="T163" s="943"/>
      <c r="U163" s="943"/>
      <c r="V163" s="943"/>
      <c r="W163" s="943"/>
      <c r="X163" s="943"/>
    </row>
    <row r="164" spans="9:56" x14ac:dyDescent="0.2">
      <c r="K164" s="942"/>
    </row>
    <row r="165" spans="9:56" x14ac:dyDescent="0.2">
      <c r="K165" s="598"/>
    </row>
    <row r="166" spans="9:56" x14ac:dyDescent="0.2">
      <c r="K166" s="598"/>
    </row>
    <row r="167" spans="9:56" x14ac:dyDescent="0.2">
      <c r="K167" s="598"/>
    </row>
    <row r="168" spans="9:56" x14ac:dyDescent="0.2">
      <c r="K168" s="598"/>
    </row>
  </sheetData>
  <sheetProtection selectLockedCells="1" selectUnlockedCells="1"/>
  <mergeCells count="2">
    <mergeCell ref="AZ4:BC4"/>
    <mergeCell ref="P5:Q5"/>
  </mergeCells>
  <conditionalFormatting sqref="R7:V145">
    <cfRule type="cellIs" dxfId="67" priority="25" stopIfTrue="1" operator="lessThan">
      <formula>2</formula>
    </cfRule>
  </conditionalFormatting>
  <conditionalFormatting sqref="AQ7:AQ145">
    <cfRule type="cellIs" dxfId="66" priority="23" stopIfTrue="1" operator="lessThan">
      <formula>0</formula>
    </cfRule>
  </conditionalFormatting>
  <conditionalFormatting sqref="AP7:AP145">
    <cfRule type="cellIs" dxfId="65" priority="21" stopIfTrue="1" operator="greaterThan">
      <formula>11.99</formula>
    </cfRule>
    <cfRule type="cellIs" dxfId="64" priority="22" stopIfTrue="1" operator="lessThan">
      <formula>8</formula>
    </cfRule>
  </conditionalFormatting>
  <conditionalFormatting sqref="J7:J145">
    <cfRule type="cellIs" dxfId="63" priority="19" stopIfTrue="1" operator="greaterThan">
      <formula>10</formula>
    </cfRule>
    <cfRule type="cellIs" dxfId="62" priority="20" stopIfTrue="1" operator="lessThan">
      <formula>2</formula>
    </cfRule>
  </conditionalFormatting>
  <hyperlinks>
    <hyperlink ref="C2" r:id="rId1"/>
  </hyperlinks>
  <pageMargins left="0.2" right="0.2" top="0.44027777777777777" bottom="0.45" header="0.51180555555555551" footer="0.51180555555555551"/>
  <pageSetup firstPageNumber="0" orientation="landscape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03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8.85546875" defaultRowHeight="12.75" x14ac:dyDescent="0.2"/>
  <cols>
    <col min="1" max="1" width="25.5703125" style="865" customWidth="1"/>
    <col min="2" max="2" width="6" style="657" customWidth="1"/>
    <col min="3" max="3" width="12.28515625" style="865" customWidth="1"/>
    <col min="4" max="4" width="13.85546875" style="865" customWidth="1"/>
    <col min="5" max="5" width="4.85546875" style="624" customWidth="1"/>
    <col min="6" max="6" width="3.7109375" style="624" customWidth="1"/>
    <col min="7" max="7" width="3.85546875" style="865" customWidth="1"/>
    <col min="8" max="8" width="4" style="865" customWidth="1"/>
    <col min="9" max="9" width="7.140625" style="865" customWidth="1"/>
    <col min="10" max="10" width="5.42578125" style="605" customWidth="1"/>
    <col min="11" max="11" width="8.42578125" style="865" customWidth="1"/>
    <col min="12" max="12" width="7.5703125" style="706" customWidth="1"/>
    <col min="13" max="13" width="8.7109375" style="624" customWidth="1"/>
    <col min="14" max="14" width="4.5703125" style="624" customWidth="1"/>
    <col min="15" max="15" width="7.5703125" style="865" customWidth="1"/>
    <col min="16" max="17" width="7.7109375" style="865" customWidth="1"/>
    <col min="18" max="18" width="6.42578125" style="624" customWidth="1"/>
    <col min="19" max="22" width="6" style="685" customWidth="1"/>
    <col min="23" max="24" width="7.42578125" style="685" customWidth="1"/>
    <col min="25" max="25" width="12.5703125" style="865" customWidth="1"/>
    <col min="26" max="26" width="7.85546875" style="605" customWidth="1"/>
    <col min="27" max="27" width="6.140625" style="865" customWidth="1"/>
    <col min="28" max="28" width="4.5703125" style="865" customWidth="1"/>
    <col min="29" max="29" width="5.42578125" style="588" customWidth="1"/>
    <col min="30" max="30" width="6.140625" style="588" customWidth="1"/>
    <col min="31" max="31" width="7.140625" style="588" customWidth="1"/>
    <col min="32" max="32" width="7.7109375" style="588" customWidth="1"/>
    <col min="33" max="33" width="8.7109375" style="588" customWidth="1"/>
    <col min="34" max="35" width="8.5703125" style="588" customWidth="1"/>
    <col min="36" max="37" width="8" style="588" customWidth="1"/>
    <col min="38" max="38" width="9.7109375" style="588" customWidth="1"/>
    <col min="39" max="39" width="6" style="588" customWidth="1"/>
    <col min="40" max="40" width="6.42578125" style="588" customWidth="1"/>
    <col min="41" max="41" width="7" style="605" customWidth="1"/>
    <col min="42" max="43" width="7" style="865" customWidth="1"/>
    <col min="44" max="44" width="5.28515625" style="749" customWidth="1"/>
    <col min="45" max="48" width="5.28515625" style="750" customWidth="1"/>
    <col min="49" max="49" width="5.42578125" style="750" customWidth="1"/>
    <col min="50" max="50" width="5.85546875" style="750" customWidth="1"/>
    <col min="51" max="51" width="5.28515625" style="605" customWidth="1"/>
    <col min="52" max="55" width="6.7109375" style="865" customWidth="1"/>
    <col min="56" max="56" width="8.85546875" style="908" customWidth="1"/>
    <col min="57" max="58" width="8.85546875" style="624"/>
    <col min="59" max="16384" width="8.85546875" style="865"/>
  </cols>
  <sheetData>
    <row r="1" spans="1:59" ht="12.75" customHeight="1" x14ac:dyDescent="0.2">
      <c r="A1" s="111" t="s">
        <v>392</v>
      </c>
      <c r="B1" s="656"/>
      <c r="C1" s="582" t="s">
        <v>1</v>
      </c>
      <c r="E1" s="649"/>
      <c r="G1" s="571"/>
      <c r="H1" s="390"/>
      <c r="I1" s="390"/>
      <c r="J1" s="678" t="s">
        <v>3636</v>
      </c>
      <c r="K1" s="539"/>
      <c r="L1" s="585"/>
      <c r="N1" s="643"/>
      <c r="P1" s="539"/>
      <c r="Q1" s="642"/>
      <c r="R1" s="584"/>
      <c r="S1" s="684"/>
      <c r="T1" s="684"/>
      <c r="W1" s="684"/>
      <c r="Y1" s="539"/>
      <c r="Z1" s="678" t="s">
        <v>2</v>
      </c>
      <c r="AC1" s="587" t="s">
        <v>4179</v>
      </c>
      <c r="AG1" s="690"/>
      <c r="AJ1" s="587"/>
      <c r="AK1" s="587"/>
      <c r="AL1" s="691"/>
      <c r="AO1" s="721" t="s">
        <v>4159</v>
      </c>
      <c r="AP1" s="390"/>
      <c r="AQ1" s="640"/>
      <c r="AR1" s="743" t="s">
        <v>5</v>
      </c>
      <c r="AS1" s="599"/>
      <c r="AT1" s="599"/>
      <c r="AU1" s="599"/>
      <c r="AV1" s="599"/>
      <c r="AW1" s="599"/>
      <c r="AX1" s="599"/>
      <c r="AY1" s="726" t="s">
        <v>6</v>
      </c>
      <c r="BD1" s="907" t="s">
        <v>1849</v>
      </c>
    </row>
    <row r="2" spans="1:59" ht="12.75" customHeight="1" x14ac:dyDescent="0.2">
      <c r="A2" s="583" t="s">
        <v>7</v>
      </c>
      <c r="B2" s="656"/>
      <c r="C2" s="15" t="s">
        <v>4208</v>
      </c>
      <c r="D2" s="583"/>
      <c r="E2" s="647"/>
      <c r="F2" s="647"/>
      <c r="G2" s="390"/>
      <c r="H2" s="390"/>
      <c r="I2" s="390"/>
      <c r="J2" s="725" t="s">
        <v>4203</v>
      </c>
      <c r="K2" s="539"/>
      <c r="L2" s="585"/>
      <c r="N2" s="643"/>
      <c r="P2" s="539"/>
      <c r="Q2" s="584"/>
      <c r="R2" s="647"/>
      <c r="S2" s="686"/>
      <c r="T2" s="1075"/>
      <c r="W2" s="686"/>
      <c r="Y2" s="539"/>
      <c r="Z2" s="725" t="s">
        <v>4204</v>
      </c>
      <c r="AO2" s="722" t="s">
        <v>10</v>
      </c>
      <c r="AP2" s="390"/>
      <c r="AR2" s="722" t="s">
        <v>11</v>
      </c>
      <c r="AS2" s="599"/>
      <c r="AT2" s="599"/>
      <c r="AU2" s="599"/>
      <c r="AV2" s="599"/>
      <c r="AW2" s="599"/>
      <c r="AX2" s="599"/>
      <c r="AY2" s="718" t="s">
        <v>14</v>
      </c>
    </row>
    <row r="3" spans="1:59" ht="12.75" customHeight="1" x14ac:dyDescent="0.2">
      <c r="A3" s="1125">
        <v>44134</v>
      </c>
      <c r="B3" s="716"/>
      <c r="D3" s="583"/>
      <c r="E3" s="647"/>
      <c r="F3" s="647"/>
      <c r="G3" s="390"/>
      <c r="H3" s="390"/>
      <c r="I3" s="390"/>
      <c r="J3" s="731" t="s">
        <v>12</v>
      </c>
      <c r="K3" s="539"/>
      <c r="L3" s="865"/>
      <c r="N3" s="647"/>
      <c r="P3" s="539"/>
      <c r="Q3" s="680" t="s">
        <v>8</v>
      </c>
      <c r="R3" s="647"/>
      <c r="S3" s="687"/>
      <c r="T3" s="687"/>
      <c r="W3" s="687"/>
      <c r="X3" s="688"/>
      <c r="Y3" s="539"/>
      <c r="AE3" s="589"/>
      <c r="AF3" s="589"/>
      <c r="AG3" s="589"/>
      <c r="AH3" s="589"/>
      <c r="AI3" s="589"/>
      <c r="AJ3" s="589"/>
      <c r="AK3" s="589"/>
      <c r="AL3" s="589"/>
      <c r="AM3" s="589"/>
      <c r="AN3" s="589"/>
      <c r="AO3" s="650"/>
      <c r="AP3" s="390"/>
      <c r="AR3" s="744" t="s">
        <v>13</v>
      </c>
      <c r="AS3" s="599"/>
      <c r="AT3" s="599"/>
      <c r="AU3" s="599"/>
      <c r="AV3" s="599"/>
      <c r="AW3" s="599"/>
      <c r="AX3" s="599"/>
      <c r="BA3" s="586"/>
      <c r="BB3" s="586"/>
      <c r="BC3" s="586"/>
    </row>
    <row r="4" spans="1:59" ht="12.75" customHeight="1" x14ac:dyDescent="0.2">
      <c r="A4" s="692"/>
      <c r="B4" s="539"/>
      <c r="C4" s="864"/>
      <c r="D4" s="539"/>
      <c r="E4" s="693"/>
      <c r="F4" s="693"/>
      <c r="G4" s="539"/>
      <c r="H4" s="539"/>
      <c r="I4" s="539"/>
      <c r="J4" s="732" t="s">
        <v>4560</v>
      </c>
      <c r="K4" s="864"/>
      <c r="L4" s="865"/>
      <c r="N4" s="1182"/>
      <c r="O4" s="644"/>
      <c r="P4" s="864"/>
      <c r="R4" s="1182"/>
      <c r="T4" s="687"/>
      <c r="W4" s="687"/>
      <c r="Y4" s="864"/>
      <c r="Z4" s="719" t="s">
        <v>15</v>
      </c>
      <c r="AA4" s="864"/>
      <c r="AB4" s="864"/>
      <c r="AC4" s="880"/>
      <c r="AD4" s="880"/>
      <c r="AE4" s="880"/>
      <c r="AF4" s="880"/>
      <c r="AG4" s="880"/>
      <c r="AH4" s="880"/>
      <c r="AI4" s="880"/>
      <c r="AJ4" s="880"/>
      <c r="AK4" s="880"/>
      <c r="AL4" s="880"/>
      <c r="AM4" s="880"/>
      <c r="AN4" s="880"/>
      <c r="AO4" s="650"/>
      <c r="AP4" s="390"/>
      <c r="AQ4" s="694"/>
      <c r="AR4" s="952" t="s">
        <v>4561</v>
      </c>
      <c r="AS4" s="745"/>
      <c r="AT4" s="745"/>
      <c r="AU4" s="745"/>
      <c r="AV4" s="745"/>
      <c r="AW4" s="695" t="s">
        <v>19</v>
      </c>
      <c r="AX4" s="745"/>
      <c r="AZ4" s="1215" t="s">
        <v>20</v>
      </c>
      <c r="BA4" s="1216"/>
      <c r="BB4" s="1216"/>
      <c r="BC4" s="1217"/>
    </row>
    <row r="5" spans="1:59" ht="12.75" customHeight="1" x14ac:dyDescent="0.2">
      <c r="A5" s="864" t="s">
        <v>21</v>
      </c>
      <c r="B5" s="653" t="s">
        <v>22</v>
      </c>
      <c r="C5" s="553"/>
      <c r="D5" s="864"/>
      <c r="E5" s="696" t="s">
        <v>23</v>
      </c>
      <c r="F5" s="696" t="s">
        <v>24</v>
      </c>
      <c r="G5" s="695" t="s">
        <v>25</v>
      </c>
      <c r="H5" s="553"/>
      <c r="I5" s="697">
        <v>44134</v>
      </c>
      <c r="J5" s="645" t="s">
        <v>26</v>
      </c>
      <c r="K5" s="1182" t="s">
        <v>4200</v>
      </c>
      <c r="L5" s="888" t="s">
        <v>4157</v>
      </c>
      <c r="M5" s="553"/>
      <c r="N5" s="1182" t="s">
        <v>28</v>
      </c>
      <c r="O5" s="1182" t="s">
        <v>4201</v>
      </c>
      <c r="P5" s="1218" t="s">
        <v>4206</v>
      </c>
      <c r="Q5" s="1218"/>
      <c r="R5" s="1182" t="s">
        <v>27</v>
      </c>
      <c r="S5" s="648" t="s">
        <v>42</v>
      </c>
      <c r="T5" s="648" t="s">
        <v>42</v>
      </c>
      <c r="U5" s="648" t="s">
        <v>42</v>
      </c>
      <c r="V5" s="648" t="s">
        <v>42</v>
      </c>
      <c r="W5" s="648" t="s">
        <v>41</v>
      </c>
      <c r="X5" s="648" t="s">
        <v>36</v>
      </c>
      <c r="Y5" s="698" t="s">
        <v>29</v>
      </c>
      <c r="Z5" s="645" t="s">
        <v>30</v>
      </c>
      <c r="AA5" s="1182" t="s">
        <v>32</v>
      </c>
      <c r="AB5" s="1182" t="s">
        <v>33</v>
      </c>
      <c r="AC5" s="682" t="s">
        <v>32</v>
      </c>
      <c r="AD5" s="682"/>
      <c r="AE5" s="682" t="s">
        <v>32</v>
      </c>
      <c r="AF5" s="682" t="s">
        <v>35</v>
      </c>
      <c r="AG5" s="682" t="s">
        <v>32</v>
      </c>
      <c r="AH5" s="682" t="s">
        <v>32</v>
      </c>
      <c r="AI5" s="682" t="s">
        <v>4180</v>
      </c>
      <c r="AJ5" s="682" t="s">
        <v>36</v>
      </c>
      <c r="AK5" s="682" t="s">
        <v>4181</v>
      </c>
      <c r="AL5" s="682" t="s">
        <v>38</v>
      </c>
      <c r="AM5" s="682" t="s">
        <v>39</v>
      </c>
      <c r="AN5" s="682" t="s">
        <v>40</v>
      </c>
      <c r="AO5" s="723" t="s">
        <v>47</v>
      </c>
      <c r="AP5" s="553" t="s">
        <v>48</v>
      </c>
      <c r="AQ5" s="1182" t="s">
        <v>31</v>
      </c>
      <c r="AR5" s="725" t="s">
        <v>49</v>
      </c>
      <c r="AS5" s="745"/>
      <c r="AT5" s="745"/>
      <c r="AU5" s="745"/>
      <c r="AV5" s="745"/>
      <c r="AW5" s="695" t="s">
        <v>50</v>
      </c>
      <c r="AX5" s="745"/>
      <c r="AY5" s="727" t="s">
        <v>51</v>
      </c>
      <c r="AZ5" s="751" t="s">
        <v>52</v>
      </c>
      <c r="BA5" s="700" t="s">
        <v>52</v>
      </c>
      <c r="BB5" s="700" t="s">
        <v>53</v>
      </c>
      <c r="BC5" s="752" t="s">
        <v>54</v>
      </c>
      <c r="BE5" s="553" t="s">
        <v>4270</v>
      </c>
      <c r="BF5" s="553" t="s">
        <v>4272</v>
      </c>
      <c r="BG5" s="624" t="s">
        <v>32</v>
      </c>
    </row>
    <row r="6" spans="1:59" s="715" customFormat="1" ht="12.75" customHeight="1" thickBot="1" x14ac:dyDescent="0.25">
      <c r="A6" s="707" t="s">
        <v>55</v>
      </c>
      <c r="B6" s="717" t="s">
        <v>56</v>
      </c>
      <c r="C6" s="708" t="s">
        <v>95</v>
      </c>
      <c r="D6" s="708" t="s">
        <v>57</v>
      </c>
      <c r="E6" s="709" t="s">
        <v>58</v>
      </c>
      <c r="F6" s="709" t="s">
        <v>59</v>
      </c>
      <c r="G6" s="710" t="s">
        <v>60</v>
      </c>
      <c r="H6" s="710" t="s">
        <v>61</v>
      </c>
      <c r="I6" s="708" t="s">
        <v>62</v>
      </c>
      <c r="J6" s="720" t="s">
        <v>63</v>
      </c>
      <c r="K6" s="708" t="s">
        <v>71</v>
      </c>
      <c r="L6" s="711" t="s">
        <v>4158</v>
      </c>
      <c r="M6" s="710" t="s">
        <v>4202</v>
      </c>
      <c r="N6" s="710" t="s">
        <v>69</v>
      </c>
      <c r="O6" s="708" t="s">
        <v>72</v>
      </c>
      <c r="P6" s="708" t="s">
        <v>67</v>
      </c>
      <c r="Q6" s="708" t="s">
        <v>68</v>
      </c>
      <c r="R6" s="708" t="s">
        <v>66</v>
      </c>
      <c r="S6" s="712" t="s">
        <v>87</v>
      </c>
      <c r="T6" s="712" t="s">
        <v>88</v>
      </c>
      <c r="U6" s="712" t="s">
        <v>51</v>
      </c>
      <c r="V6" s="712" t="s">
        <v>89</v>
      </c>
      <c r="W6" s="712" t="s">
        <v>86</v>
      </c>
      <c r="X6" s="712" t="s">
        <v>85</v>
      </c>
      <c r="Y6" s="707" t="s">
        <v>1850</v>
      </c>
      <c r="Z6" s="720" t="s">
        <v>72</v>
      </c>
      <c r="AA6" s="708" t="s">
        <v>74</v>
      </c>
      <c r="AB6" s="708" t="s">
        <v>75</v>
      </c>
      <c r="AC6" s="713" t="s">
        <v>76</v>
      </c>
      <c r="AD6" s="713" t="s">
        <v>34</v>
      </c>
      <c r="AE6" s="713" t="s">
        <v>77</v>
      </c>
      <c r="AF6" s="713" t="s">
        <v>78</v>
      </c>
      <c r="AG6" s="713" t="s">
        <v>79</v>
      </c>
      <c r="AH6" s="713" t="s">
        <v>80</v>
      </c>
      <c r="AI6" s="713" t="s">
        <v>80</v>
      </c>
      <c r="AJ6" s="713" t="s">
        <v>80</v>
      </c>
      <c r="AK6" s="713" t="s">
        <v>80</v>
      </c>
      <c r="AL6" s="713" t="s">
        <v>82</v>
      </c>
      <c r="AM6" s="713" t="s">
        <v>83</v>
      </c>
      <c r="AN6" s="713" t="s">
        <v>84</v>
      </c>
      <c r="AO6" s="724" t="s">
        <v>96</v>
      </c>
      <c r="AP6" s="710" t="s">
        <v>97</v>
      </c>
      <c r="AQ6" s="708" t="s">
        <v>73</v>
      </c>
      <c r="AR6" s="746">
        <v>2020</v>
      </c>
      <c r="AS6" s="747">
        <v>2021</v>
      </c>
      <c r="AT6" s="746">
        <v>2022</v>
      </c>
      <c r="AU6" s="747">
        <v>2023</v>
      </c>
      <c r="AV6" s="746">
        <v>2024</v>
      </c>
      <c r="AW6" s="710" t="s">
        <v>98</v>
      </c>
      <c r="AX6" s="710" t="s">
        <v>99</v>
      </c>
      <c r="AY6" s="728" t="s">
        <v>100</v>
      </c>
      <c r="AZ6" s="753" t="s">
        <v>101</v>
      </c>
      <c r="BA6" s="714" t="s">
        <v>102</v>
      </c>
      <c r="BB6" s="714" t="s">
        <v>103</v>
      </c>
      <c r="BC6" s="754" t="s">
        <v>103</v>
      </c>
      <c r="BD6" s="720" t="s">
        <v>4268</v>
      </c>
      <c r="BE6" s="710" t="s">
        <v>4271</v>
      </c>
      <c r="BF6" s="710" t="s">
        <v>4273</v>
      </c>
      <c r="BG6" s="815" t="s">
        <v>4389</v>
      </c>
    </row>
    <row r="7" spans="1:59" ht="11.25" customHeight="1" x14ac:dyDescent="0.2">
      <c r="A7" s="872" t="s">
        <v>395</v>
      </c>
      <c r="B7" s="785" t="s">
        <v>396</v>
      </c>
      <c r="C7" s="933" t="s">
        <v>245</v>
      </c>
      <c r="D7" s="933" t="s">
        <v>4320</v>
      </c>
      <c r="E7" s="733">
        <v>17</v>
      </c>
      <c r="F7" s="1182">
        <v>204</v>
      </c>
      <c r="G7" s="1182" t="s">
        <v>106</v>
      </c>
      <c r="H7" s="1182" t="s">
        <v>106</v>
      </c>
      <c r="I7" s="875">
        <v>52.26</v>
      </c>
      <c r="J7" s="651">
        <f>(M7/I7)*100</f>
        <v>0.30616150019135097</v>
      </c>
      <c r="K7" s="878">
        <v>0.04</v>
      </c>
      <c r="L7" s="888">
        <v>4</v>
      </c>
      <c r="M7" s="642">
        <f>K7*L7</f>
        <v>0.16</v>
      </c>
      <c r="N7" s="871" t="s">
        <v>188</v>
      </c>
      <c r="O7" s="734">
        <v>3.5000000000000003E-2</v>
      </c>
      <c r="P7" s="619">
        <v>43816</v>
      </c>
      <c r="Q7" s="619">
        <v>43835</v>
      </c>
      <c r="R7" s="642">
        <f>(K7-O7)/O7*100</f>
        <v>14.285714285714276</v>
      </c>
      <c r="S7" s="701">
        <f>IF(INDEX(Historical!$D$7:$D$1254,MATCH(B7,Historical!$B$7:$B$1278,0))=0,"n/a",(INDEX(Historical!$C$7:$C$1256,MATCH(B7,Historical!$B$7:$B$1278,0))/INDEX(Historical!$D$7:$D$1254,MATCH(B7,Historical!$B$7:$B$1278,0))-1)*100)</f>
        <v>16.666666666666675</v>
      </c>
      <c r="T7" s="701">
        <f>IF(INDEX(Historical!$F$7:$F$1247,MATCH(B7,Historical!$B$7:$B$1278,0))=0,"n/a",((INDEX(Historical!$C$7:$C$1256,MATCH(B7,Historical!$B$7:$B$1278,0))/INDEX(Historical!$F$7:$F$1247,MATCH(B7,Historical!$B$7:$B$1278,0)))^(1/3)-1)*100)</f>
        <v>11.868894208139679</v>
      </c>
      <c r="U7" s="701">
        <f>IF(INDEX(Historical!$H$7:$H$1247,MATCH(B7,Historical!$B$7:$B$1278,0))=0,"n/a",((INDEX(Historical!$C$7:$C$1256,MATCH(B7,Historical!$B$7:$B$1278,0))/INDEX(Historical!$H$7:$H$1247,MATCH(B7,Historical!$B$7:$B$1278,0)))^(1/5)-1)*100)</f>
        <v>10.236627147885958</v>
      </c>
      <c r="V7" s="701">
        <f>IF(INDEX(Historical!$O$7:$O$1247,MATCH(B7,Historical!$B$7:$B$1278,0))=0,"n/a",((INDEX(Historical!$C$7:$C$1256,MATCH(B7,Historical!$B$7:$B$1278,0))/INDEX(Historical!$O$7:$O$1247,MATCH(B7,Historical!$B$7:$B$1278,0)))^(1/10)-1)*100)</f>
        <v>11.936405706376995</v>
      </c>
      <c r="W7" s="702">
        <f>IF(OR(U7&lt;=0,U7="n/a",V7&lt;=0,V7="n/a"),"n/a",U7/V7)</f>
        <v>0.85759711924143678</v>
      </c>
      <c r="X7" s="703" t="str">
        <f>IF(OR(AJ7&lt;=0,AJ7="n/a",U7&lt;=0,U7="n/a"),"n/a",U7/AJ7)</f>
        <v>n/a</v>
      </c>
      <c r="Y7" s="659"/>
      <c r="Z7" s="651" t="str">
        <f>IF(OR(AC7&lt;0.01,AC7="n/a"),"n/a",M7/AC7*100)</f>
        <v>n/a</v>
      </c>
      <c r="AA7" s="887" t="str">
        <f>IF(OR(AC7&lt;0.01,AC7="n/a"),"n/a",I7/AC7)</f>
        <v>n/a</v>
      </c>
      <c r="AB7" s="888">
        <v>12</v>
      </c>
      <c r="AC7" s="866">
        <v>-4.7300000000000004</v>
      </c>
      <c r="AD7" s="866" t="s">
        <v>136</v>
      </c>
      <c r="AE7" s="866">
        <v>0.86</v>
      </c>
      <c r="AF7" s="866">
        <v>2.31</v>
      </c>
      <c r="AG7" s="866">
        <v>-17</v>
      </c>
      <c r="AH7" s="866">
        <v>-83.5</v>
      </c>
      <c r="AI7" s="866">
        <v>5.62</v>
      </c>
      <c r="AJ7" s="866">
        <v>-15.7</v>
      </c>
      <c r="AK7" s="866">
        <v>18.099999999999998</v>
      </c>
      <c r="AL7" s="879">
        <v>3530</v>
      </c>
      <c r="AM7" s="873">
        <v>1</v>
      </c>
      <c r="AN7" s="866">
        <v>0.19</v>
      </c>
      <c r="AO7" s="740" t="str">
        <f>IF(U7="n/a","n/a",IF(AA7&lt;0,"n/a",IF(AA7="n/a","n/a",J7+U7-AA7)))</f>
        <v>n/a</v>
      </c>
      <c r="AP7" s="741">
        <f>IF(U7="n/a","n/a",J7+U7)</f>
        <v>10.542788648077309</v>
      </c>
      <c r="AQ7" s="889" t="str">
        <f>IF(OR(AC7&lt;0.01,AF7="n/a"),"n/a",(I7/SQRT(22.5*AC7*(I7/AF7))-1)*100)</f>
        <v>n/a</v>
      </c>
      <c r="AR7" s="651">
        <f>INDEX(Historical!$C$7:$C$1256,MATCH(B7,Historical!$B$7:$B$1278,0))*IF(AH7="n/a",1.03,IF(AH7&lt;0,1.01,IF(AH7&gt;10,1.1,(1+AH7/100))))</f>
        <v>0.14140000000000003</v>
      </c>
      <c r="AS7" s="887">
        <f>IF($AI7="n/a",1.03*AR7,IF($AI7&lt;0,1.01*AR7,IF($AI7&gt;10,1.1*AR7,(1+$AI7/100)*AR7)))</f>
        <v>0.14934668000000004</v>
      </c>
      <c r="AT7" s="887">
        <f>IF($AK7="n/a",1.03*AS7,IF($AK7&lt;0,1.01*AS7,IF($AK7&gt;10,1.1*AS7,(1+$AK7/100)*AS7)))</f>
        <v>0.16428134800000005</v>
      </c>
      <c r="AU7" s="887">
        <f>IF($AK7="n/a",1.03*AT7,IF($AK7&lt;0,1.01*AT7,IF($AK7&gt;10,1.1*AT7,(1+$AK7/100)*AT7)))</f>
        <v>0.18070948280000007</v>
      </c>
      <c r="AV7" s="887">
        <f>IF($AK7="n/a",1.03*AU7,IF($AK7&lt;0,1.01*AU7,IF($AK7&gt;10,1.1*AU7,(1+$AK7/100)*AU7)))</f>
        <v>0.1987804310800001</v>
      </c>
      <c r="AW7" s="651">
        <f>SUM(AR7:AV7)</f>
        <v>0.83451794188000028</v>
      </c>
      <c r="AX7" s="748">
        <f>AW7/I7*100</f>
        <v>1.5968579063911221</v>
      </c>
      <c r="AY7" s="935">
        <v>1.99</v>
      </c>
      <c r="AZ7" s="873">
        <v>301.85000000000002</v>
      </c>
      <c r="BA7" s="873">
        <v>-33.07</v>
      </c>
      <c r="BB7" s="873">
        <v>-8.64</v>
      </c>
      <c r="BC7" s="873">
        <v>16.420000000000002</v>
      </c>
      <c r="BE7" s="624">
        <v>2004</v>
      </c>
      <c r="BF7" s="899">
        <f>IF(BE7&gt;2008,0,IF(BE7&gt;2001,1,IF(BE7&gt;1990,2,IF(BE7&gt;1980,3,IF(BE7&gt;1973,4,IF(BE7&gt;1970,5,IF(BE7&gt;1960,6,IF(BE7&gt;1958,7,IF(BE7&gt;1953,8,9)))))))))</f>
        <v>1</v>
      </c>
      <c r="BG7" s="883">
        <v>-9</v>
      </c>
    </row>
    <row r="8" spans="1:59" ht="11.25" customHeight="1" x14ac:dyDescent="0.2">
      <c r="A8" s="872" t="s">
        <v>418</v>
      </c>
      <c r="B8" s="876" t="s">
        <v>419</v>
      </c>
      <c r="C8" s="933" t="s">
        <v>153</v>
      </c>
      <c r="D8" s="933" t="s">
        <v>4324</v>
      </c>
      <c r="E8" s="733">
        <v>16</v>
      </c>
      <c r="F8" s="1182">
        <v>231</v>
      </c>
      <c r="G8" s="1182" t="s">
        <v>106</v>
      </c>
      <c r="H8" s="1182" t="s">
        <v>106</v>
      </c>
      <c r="I8" s="875">
        <v>96.07</v>
      </c>
      <c r="J8" s="651">
        <f>(M8/I8)*100</f>
        <v>1.7487248881024253</v>
      </c>
      <c r="K8" s="878">
        <v>0.42</v>
      </c>
      <c r="L8" s="888">
        <v>4</v>
      </c>
      <c r="M8" s="642">
        <f>K8*L8</f>
        <v>1.68</v>
      </c>
      <c r="N8" s="871" t="s">
        <v>420</v>
      </c>
      <c r="O8" s="734">
        <v>0.4</v>
      </c>
      <c r="P8" s="862">
        <v>43874</v>
      </c>
      <c r="Q8" s="862">
        <v>43892</v>
      </c>
      <c r="R8" s="642">
        <f>(K8-O8)/O8*100</f>
        <v>4.9999999999999902</v>
      </c>
      <c r="S8" s="701">
        <f>IF(INDEX(Historical!$D$7:$D$1254,MATCH(B8,Historical!$B$7:$B$1278,0))=0,"n/a",(INDEX(Historical!$C$7:$C$1256,MATCH(B8,Historical!$B$7:$B$1278,0))/INDEX(Historical!$D$7:$D$1254,MATCH(B8,Historical!$B$7:$B$1278,0))-1)*100)</f>
        <v>3.8961038961039085</v>
      </c>
      <c r="T8" s="701">
        <f>IF(INDEX(Historical!$F$7:$F$1247,MATCH(B8,Historical!$B$7:$B$1278,0))=0,"n/a",((INDEX(Historical!$C$7:$C$1256,MATCH(B8,Historical!$B$7:$B$1278,0))/INDEX(Historical!$F$7:$F$1247,MATCH(B8,Historical!$B$7:$B$1278,0)))^(1/3)-1)*100)</f>
        <v>4.9276798156343116</v>
      </c>
      <c r="U8" s="701">
        <f>IF(INDEX(Historical!$H$7:$H$1247,MATCH(B8,Historical!$B$7:$B$1278,0))=0,"n/a",((INDEX(Historical!$C$7:$C$1256,MATCH(B8,Historical!$B$7:$B$1278,0))/INDEX(Historical!$H$7:$H$1247,MATCH(B8,Historical!$B$7:$B$1278,0)))^(1/5)-1)*100)</f>
        <v>9.9662411663760331</v>
      </c>
      <c r="V8" s="701">
        <f>IF(INDEX(Historical!$O$7:$O$1247,MATCH(B8,Historical!$B$7:$B$1278,0))=0,"n/a",((INDEX(Historical!$C$7:$C$1256,MATCH(B8,Historical!$B$7:$B$1278,0))/INDEX(Historical!$O$7:$O$1247,MATCH(B8,Historical!$B$7:$B$1278,0)))^(1/10)-1)*100)</f>
        <v>20.890138209116358</v>
      </c>
      <c r="W8" s="702">
        <f>IF(OR(U8&lt;=0,U8="n/a",V8&lt;=0,V8="n/a"),"n/a",U8/V8)</f>
        <v>0.47707875680912498</v>
      </c>
      <c r="X8" s="703">
        <f>IF(OR(AJ8&lt;=0,AJ8="n/a",U8&lt;=0,U8="n/a"),"n/a",U8/AJ8)</f>
        <v>0.37750913509000122</v>
      </c>
      <c r="Y8" s="673"/>
      <c r="Z8" s="651">
        <f>IF(OR(AC8&lt;0.01,AC8="n/a"),"n/a",M8/AC8*100)</f>
        <v>22.192866578599734</v>
      </c>
      <c r="AA8" s="887">
        <f>IF(OR(AC8&lt;0.01,AC8="n/a"),"n/a",I8/AC8)</f>
        <v>12.690885072655217</v>
      </c>
      <c r="AB8" s="888">
        <v>9</v>
      </c>
      <c r="AC8" s="866">
        <v>7.57</v>
      </c>
      <c r="AD8" s="866">
        <v>1.55</v>
      </c>
      <c r="AE8" s="866">
        <v>0.1</v>
      </c>
      <c r="AF8" s="866">
        <v>5.07</v>
      </c>
      <c r="AG8" s="868">
        <v>47.3</v>
      </c>
      <c r="AH8" s="868">
        <v>-18.600000000000001</v>
      </c>
      <c r="AI8" s="868">
        <v>7.26</v>
      </c>
      <c r="AJ8" s="866">
        <v>26.400000000000002</v>
      </c>
      <c r="AK8" s="866">
        <v>8.17</v>
      </c>
      <c r="AL8" s="879">
        <v>19480</v>
      </c>
      <c r="AM8" s="873">
        <v>0.1</v>
      </c>
      <c r="AN8" s="866">
        <v>1.07</v>
      </c>
      <c r="AO8" s="740">
        <f>IF(U8="n/a","n/a",IF(AA8&lt;0,"n/a",IF(AA8="n/a","n/a",J8+U8-AA8)))</f>
        <v>-0.97591901817675897</v>
      </c>
      <c r="AP8" s="741">
        <f>IF(U8="n/a","n/a",J8+U8)</f>
        <v>11.714966054478458</v>
      </c>
      <c r="AQ8" s="889">
        <f>IF(OR(AC8&lt;0.01,AF8="n/a"),"n/a",(I8/SQRT(22.5*AC8*(I8/AF8))-1)*100)</f>
        <v>69.105867324928809</v>
      </c>
      <c r="AR8" s="651">
        <f>INDEX(Historical!$C$7:$C$1256,MATCH(B8,Historical!$B$7:$B$1278,0))*IF(AH8="n/a",1.03,IF(AH8&lt;0,1.01,IF(AH8&gt;10,1.1,(1+AH8/100))))</f>
        <v>1.6160000000000001</v>
      </c>
      <c r="AS8" s="887">
        <f>IF($AI8="n/a",1.03*AR8,IF($AI8&lt;0,1.01*AR8,IF($AI8&gt;10,1.1*AR8,(1+$AI8/100)*AR8)))</f>
        <v>1.7333216</v>
      </c>
      <c r="AT8" s="887">
        <f>IF($AK8="n/a",1.03*AS8,IF($AK8&lt;0,1.01*AS8,IF($AK8&gt;10,1.1*AS8,(1+$AK8/100)*AS8)))</f>
        <v>1.8749339747200002</v>
      </c>
      <c r="AU8" s="887">
        <f>IF($AK8="n/a",1.03*AT8,IF($AK8&lt;0,1.01*AT8,IF($AK8&gt;10,1.1*AT8,(1+$AK8/100)*AT8)))</f>
        <v>2.0281160804546245</v>
      </c>
      <c r="AV8" s="887">
        <f>IF($AK8="n/a",1.03*AU8,IF($AK8&lt;0,1.01*AU8,IF($AK8&gt;10,1.1*AU8,(1+$AK8/100)*AU8)))</f>
        <v>2.1938131642277674</v>
      </c>
      <c r="AW8" s="651">
        <f>SUM(AR8:AV8)</f>
        <v>9.4461848194023936</v>
      </c>
      <c r="AX8" s="748">
        <f>AW8/I8*100</f>
        <v>9.8326062448239764</v>
      </c>
      <c r="AY8" s="935">
        <v>0.55000000000000004</v>
      </c>
      <c r="AZ8" s="873">
        <v>33.32</v>
      </c>
      <c r="BA8" s="873">
        <v>-9.75</v>
      </c>
      <c r="BB8" s="873">
        <v>-0.76</v>
      </c>
      <c r="BC8" s="873">
        <v>2.17</v>
      </c>
      <c r="BE8" s="624">
        <v>2006</v>
      </c>
      <c r="BF8" s="899">
        <f>IF(BE8&gt;2008,0,IF(BE8&gt;2001,1,IF(BE8&gt;1990,2,IF(BE8&gt;1980,3,IF(BE8&gt;1973,4,IF(BE8&gt;1970,5,IF(BE8&gt;1960,6,IF(BE8&gt;1958,7,IF(BE8&gt;1953,8,9)))))))))</f>
        <v>1</v>
      </c>
      <c r="BG8" s="883">
        <v>3.9</v>
      </c>
    </row>
    <row r="9" spans="1:59" ht="11.25" customHeight="1" x14ac:dyDescent="0.2">
      <c r="A9" s="872" t="s">
        <v>397</v>
      </c>
      <c r="B9" s="877" t="s">
        <v>398</v>
      </c>
      <c r="C9" s="933" t="s">
        <v>4196</v>
      </c>
      <c r="D9" s="933" t="s">
        <v>4328</v>
      </c>
      <c r="E9" s="733">
        <v>16</v>
      </c>
      <c r="F9" s="1182">
        <v>244</v>
      </c>
      <c r="G9" s="1182" t="s">
        <v>106</v>
      </c>
      <c r="H9" s="1182" t="s">
        <v>106</v>
      </c>
      <c r="I9" s="875">
        <v>216.91</v>
      </c>
      <c r="J9" s="651">
        <f>(M9/I9)*100</f>
        <v>1.6227928633995667</v>
      </c>
      <c r="K9" s="878">
        <v>0.88</v>
      </c>
      <c r="L9" s="888">
        <v>4</v>
      </c>
      <c r="M9" s="642">
        <f>K9*L9</f>
        <v>3.52</v>
      </c>
      <c r="N9" s="871" t="s">
        <v>399</v>
      </c>
      <c r="O9" s="734">
        <v>0.8</v>
      </c>
      <c r="P9" s="862">
        <v>44113</v>
      </c>
      <c r="Q9" s="862">
        <v>44148</v>
      </c>
      <c r="R9" s="642">
        <f>(K9-O9)/O9*100</f>
        <v>9.9999999999999947</v>
      </c>
      <c r="S9" s="701">
        <f>IF(INDEX(Historical!$D$7:$D$1254,MATCH(B9,Historical!$B$7:$B$1278,0))=0,"n/a",(INDEX(Historical!$C$7:$C$1256,MATCH(B9,Historical!$B$7:$B$1278,0))/INDEX(Historical!$D$7:$D$1254,MATCH(B9,Historical!$B$7:$B$1278,0))-1)*100)</f>
        <v>7.1684587813620082</v>
      </c>
      <c r="T9" s="701">
        <f>IF(INDEX(Historical!$F$7:$F$1247,MATCH(B9,Historical!$B$7:$B$1278,0))=0,"n/a",((INDEX(Historical!$C$7:$C$1256,MATCH(B9,Historical!$B$7:$B$1278,0))/INDEX(Historical!$F$7:$F$1247,MATCH(B9,Historical!$B$7:$B$1278,0)))^(1/3)-1)*100)</f>
        <v>8.981572351835565</v>
      </c>
      <c r="U9" s="701">
        <f>IF(INDEX(Historical!$H$7:$H$1247,MATCH(B9,Historical!$B$7:$B$1278,0))=0,"n/a",((INDEX(Historical!$C$7:$C$1256,MATCH(B9,Historical!$B$7:$B$1278,0))/INDEX(Historical!$H$7:$H$1247,MATCH(B9,Historical!$B$7:$B$1278,0)))^(1/5)-1)*100)</f>
        <v>8.9249364912943783</v>
      </c>
      <c r="V9" s="701">
        <f>IF(INDEX(Historical!$O$7:$O$1247,MATCH(B9,Historical!$B$7:$B$1278,0))=0,"n/a",((INDEX(Historical!$C$7:$C$1256,MATCH(B9,Historical!$B$7:$B$1278,0))/INDEX(Historical!$O$7:$O$1247,MATCH(B9,Historical!$B$7:$B$1278,0)))^(1/10)-1)*100)</f>
        <v>14.8314879980739</v>
      </c>
      <c r="W9" s="702">
        <f>IF(OR(U9&lt;=0,U9="n/a",V9&lt;=0,V9="n/a"),"n/a",U9/V9)</f>
        <v>0.60175597299835459</v>
      </c>
      <c r="X9" s="703">
        <f>IF(OR(AJ9&lt;=0,AJ9="n/a",U9&lt;=0,U9="n/a"),"n/a",U9/AJ9)</f>
        <v>0.84197514068814894</v>
      </c>
      <c r="Y9" s="877" t="s">
        <v>729</v>
      </c>
      <c r="Z9" s="651">
        <f>IF(OR(AC9&lt;0.01,AC9="n/a"),"n/a",M9/AC9*100)</f>
        <v>44.388398486759144</v>
      </c>
      <c r="AA9" s="887">
        <f>IF(OR(AC9&lt;0.01,AC9="n/a"),"n/a",I9/AC9)</f>
        <v>27.353089533417403</v>
      </c>
      <c r="AB9" s="888">
        <v>8</v>
      </c>
      <c r="AC9" s="866">
        <v>7.93</v>
      </c>
      <c r="AD9" s="866">
        <v>2.88</v>
      </c>
      <c r="AE9" s="866">
        <v>3.09</v>
      </c>
      <c r="AF9" s="866">
        <v>8.11</v>
      </c>
      <c r="AG9" s="866">
        <v>32.1</v>
      </c>
      <c r="AH9" s="866">
        <v>7.3</v>
      </c>
      <c r="AI9" s="866">
        <v>10.23</v>
      </c>
      <c r="AJ9" s="866">
        <v>10.6</v>
      </c>
      <c r="AK9" s="866">
        <v>9.5200000000000014</v>
      </c>
      <c r="AL9" s="879">
        <v>137060</v>
      </c>
      <c r="AM9" s="873">
        <v>0.1</v>
      </c>
      <c r="AN9" s="866">
        <v>0</v>
      </c>
      <c r="AO9" s="740">
        <f>IF(U9="n/a","n/a",IF(AA9&lt;0,"n/a",IF(AA9="n/a","n/a",J9+U9-AA9)))</f>
        <v>-16.805360178723458</v>
      </c>
      <c r="AP9" s="741">
        <f>IF(U9="n/a","n/a",J9+U9)</f>
        <v>10.547729354693946</v>
      </c>
      <c r="AQ9" s="889">
        <f>IF(OR(AC9&lt;0.01,AF9="n/a"),"n/a",(I9/SQRT(22.5*AC9*(I9/AF9))-1)*100)</f>
        <v>213.99473181427399</v>
      </c>
      <c r="AR9" s="651">
        <f>INDEX(Historical!$C$7:$C$1256,MATCH(B9,Historical!$B$7:$B$1278,0))*IF(AH9="n/a",1.03,IF(AH9&lt;0,1.01,IF(AH9&gt;10,1.1,(1+AH9/100))))</f>
        <v>3.2082700000000002</v>
      </c>
      <c r="AS9" s="887">
        <f>IF($AI9="n/a",1.03*AR9,IF($AI9&lt;0,1.01*AR9,IF($AI9&gt;10,1.1*AR9,(1+$AI9/100)*AR9)))</f>
        <v>3.5290970000000006</v>
      </c>
      <c r="AT9" s="887">
        <f>IF($AK9="n/a",1.03*AS9,IF($AK9&lt;0,1.01*AS9,IF($AK9&gt;10,1.1*AS9,(1+$AK9/100)*AS9)))</f>
        <v>3.8650670344000004</v>
      </c>
      <c r="AU9" s="887">
        <f>IF($AK9="n/a",1.03*AT9,IF($AK9&lt;0,1.01*AT9,IF($AK9&gt;10,1.1*AT9,(1+$AK9/100)*AT9)))</f>
        <v>4.2330214160748802</v>
      </c>
      <c r="AV9" s="887">
        <f>IF($AK9="n/a",1.03*AU9,IF($AK9&lt;0,1.01*AU9,IF($AK9&gt;10,1.1*AU9,(1+$AK9/100)*AU9)))</f>
        <v>4.6360050548852083</v>
      </c>
      <c r="AW9" s="651">
        <f>SUM(AR9:AV9)</f>
        <v>19.471460505360092</v>
      </c>
      <c r="AX9" s="748">
        <f>AW9/I9*100</f>
        <v>8.9767463488820667</v>
      </c>
      <c r="AY9" s="935">
        <v>1.05</v>
      </c>
      <c r="AZ9" s="873">
        <v>58.15</v>
      </c>
      <c r="BA9" s="873">
        <v>-12.47</v>
      </c>
      <c r="BB9" s="873">
        <v>-6.0699999999999994</v>
      </c>
      <c r="BC9" s="873">
        <v>5.35</v>
      </c>
      <c r="BE9" s="624">
        <v>2006</v>
      </c>
      <c r="BF9" s="899">
        <f>IF(BE9&gt;2008,0,IF(BE9&gt;2001,1,IF(BE9&gt;1990,2,IF(BE9&gt;1980,3,IF(BE9&gt;1973,4,IF(BE9&gt;1970,5,IF(BE9&gt;1960,6,IF(BE9&gt;1958,7,IF(BE9&gt;1953,8,9)))))))))</f>
        <v>1</v>
      </c>
      <c r="BG9" s="883">
        <v>14.7</v>
      </c>
    </row>
    <row r="10" spans="1:59" ht="11.25" customHeight="1" x14ac:dyDescent="0.2">
      <c r="A10" s="872" t="s">
        <v>424</v>
      </c>
      <c r="B10" s="876" t="s">
        <v>425</v>
      </c>
      <c r="C10" s="933" t="s">
        <v>4196</v>
      </c>
      <c r="D10" s="933" t="s">
        <v>4329</v>
      </c>
      <c r="E10" s="733">
        <v>18</v>
      </c>
      <c r="F10" s="1182">
        <v>183</v>
      </c>
      <c r="G10" s="1182" t="s">
        <v>106</v>
      </c>
      <c r="H10" s="1182" t="s">
        <v>106</v>
      </c>
      <c r="I10" s="875">
        <v>118.53</v>
      </c>
      <c r="J10" s="651">
        <f>(M10/I10)*100</f>
        <v>2.0922973086982197</v>
      </c>
      <c r="K10" s="878">
        <v>0.62</v>
      </c>
      <c r="L10" s="888">
        <v>4</v>
      </c>
      <c r="M10" s="642">
        <f>K10*L10</f>
        <v>2.48</v>
      </c>
      <c r="N10" s="871" t="s">
        <v>325</v>
      </c>
      <c r="O10" s="734">
        <v>0.54</v>
      </c>
      <c r="P10" s="862">
        <v>43888</v>
      </c>
      <c r="Q10" s="862">
        <v>43900</v>
      </c>
      <c r="R10" s="642">
        <f>(K10-O10)/O10*100</f>
        <v>14.814814814814806</v>
      </c>
      <c r="S10" s="701">
        <f>IF(INDEX(Historical!$D$7:$D$1254,MATCH(B10,Historical!$B$7:$B$1278,0))=0,"n/a",(INDEX(Historical!$C$7:$C$1256,MATCH(B10,Historical!$B$7:$B$1278,0))/INDEX(Historical!$D$7:$D$1254,MATCH(B10,Historical!$B$7:$B$1278,0))-1)*100)</f>
        <v>12.500000000000021</v>
      </c>
      <c r="T10" s="701">
        <f>IF(INDEX(Historical!$F$7:$F$1247,MATCH(B10,Historical!$B$7:$B$1278,0))=0,"n/a",((INDEX(Historical!$C$7:$C$1256,MATCH(B10,Historical!$B$7:$B$1278,0))/INDEX(Historical!$F$7:$F$1247,MATCH(B10,Historical!$B$7:$B$1278,0)))^(1/3)-1)*100)</f>
        <v>8.7380373002892142</v>
      </c>
      <c r="U10" s="701">
        <f>IF(INDEX(Historical!$H$7:$H$1247,MATCH(B10,Historical!$B$7:$B$1278,0))=0,"n/a",((INDEX(Historical!$C$7:$C$1256,MATCH(B10,Historical!$B$7:$B$1278,0))/INDEX(Historical!$H$7:$H$1247,MATCH(B10,Historical!$B$7:$B$1278,0)))^(1/5)-1)*100)</f>
        <v>7.8545341025045623</v>
      </c>
      <c r="V10" s="701">
        <f>IF(INDEX(Historical!$O$7:$O$1247,MATCH(B10,Historical!$B$7:$B$1278,0))=0,"n/a",((INDEX(Historical!$C$7:$C$1256,MATCH(B10,Historical!$B$7:$B$1278,0))/INDEX(Historical!$O$7:$O$1247,MATCH(B10,Historical!$B$7:$B$1278,0)))^(1/10)-1)*100)</f>
        <v>10.442537523679473</v>
      </c>
      <c r="W10" s="702">
        <f>IF(OR(U10&lt;=0,U10="n/a",V10&lt;=0,V10="n/a"),"n/a",U10/V10)</f>
        <v>0.7521671896982548</v>
      </c>
      <c r="X10" s="703">
        <f>IF(OR(AJ10&lt;=0,AJ10="n/a",U10&lt;=0,U10="n/a"),"n/a",U10/AJ10)</f>
        <v>0.60419493096188936</v>
      </c>
      <c r="Y10" s="876"/>
      <c r="Z10" s="651">
        <f>IF(OR(AC10&lt;0.01,AC10="n/a"),"n/a",M10/AC10*100)</f>
        <v>82.943143812709025</v>
      </c>
      <c r="AA10" s="887">
        <f>IF(OR(AC10&lt;0.01,AC10="n/a"),"n/a",I10/AC10)</f>
        <v>39.642140468227424</v>
      </c>
      <c r="AB10" s="888">
        <v>10</v>
      </c>
      <c r="AC10" s="866">
        <v>2.99</v>
      </c>
      <c r="AD10" s="866">
        <v>4.7</v>
      </c>
      <c r="AE10" s="866">
        <v>7.97</v>
      </c>
      <c r="AF10" s="866">
        <v>3.71</v>
      </c>
      <c r="AG10" s="866">
        <v>9.5</v>
      </c>
      <c r="AH10" s="866">
        <v>-12.1</v>
      </c>
      <c r="AI10" s="866">
        <v>15.879999999999999</v>
      </c>
      <c r="AJ10" s="866">
        <v>13</v>
      </c>
      <c r="AK10" s="866">
        <v>8.4500000000000011</v>
      </c>
      <c r="AL10" s="879">
        <v>44000</v>
      </c>
      <c r="AM10" s="873">
        <v>0.1</v>
      </c>
      <c r="AN10" s="866">
        <v>0.47</v>
      </c>
      <c r="AO10" s="740">
        <f>IF(U10="n/a","n/a",IF(AA10&lt;0,"n/a",IF(AA10="n/a","n/a",J10+U10-AA10)))</f>
        <v>-29.695309057024645</v>
      </c>
      <c r="AP10" s="741">
        <f>IF(U10="n/a","n/a",J10+U10)</f>
        <v>9.9468314112027816</v>
      </c>
      <c r="AQ10" s="889">
        <f>IF(OR(AC10&lt;0.01,AF10="n/a"),"n/a",(I10/SQRT(22.5*AC10*(I10/AF10))-1)*100)</f>
        <v>155.66674588188582</v>
      </c>
      <c r="AR10" s="651">
        <f>INDEX(Historical!$C$7:$C$1256,MATCH(B10,Historical!$B$7:$B$1278,0))*IF(AH10="n/a",1.03,IF(AH10&lt;0,1.01,IF(AH10&gt;10,1.1,(1+AH10/100))))</f>
        <v>2.1816</v>
      </c>
      <c r="AS10" s="887">
        <f>IF($AI10="n/a",1.03*AR10,IF($AI10&lt;0,1.01*AR10,IF($AI10&gt;10,1.1*AR10,(1+$AI10/100)*AR10)))</f>
        <v>2.3997600000000001</v>
      </c>
      <c r="AT10" s="887">
        <f>IF($AK10="n/a",1.03*AS10,IF($AK10&lt;0,1.01*AS10,IF($AK10&gt;10,1.1*AS10,(1+$AK10/100)*AS10)))</f>
        <v>2.6025397200000002</v>
      </c>
      <c r="AU10" s="887">
        <f>IF($AK10="n/a",1.03*AT10,IF($AK10&lt;0,1.01*AT10,IF($AK10&gt;10,1.1*AT10,(1+$AK10/100)*AT10)))</f>
        <v>2.8224543263400004</v>
      </c>
      <c r="AV10" s="887">
        <f>IF($AK10="n/a",1.03*AU10,IF($AK10&lt;0,1.01*AU10,IF($AK10&gt;10,1.1*AU10,(1+$AK10/100)*AU10)))</f>
        <v>3.0609517169157305</v>
      </c>
      <c r="AW10" s="651">
        <f>SUM(AR10:AV10)</f>
        <v>13.067305763255732</v>
      </c>
      <c r="AX10" s="748">
        <f>AW10/I10*100</f>
        <v>11.024471242095446</v>
      </c>
      <c r="AY10" s="935">
        <v>1.32</v>
      </c>
      <c r="AZ10" s="873">
        <v>49.9</v>
      </c>
      <c r="BA10" s="873">
        <v>-6.9599999999999991</v>
      </c>
      <c r="BB10" s="873">
        <v>0.16</v>
      </c>
      <c r="BC10" s="873">
        <v>5.16</v>
      </c>
      <c r="BE10" s="624">
        <v>2003</v>
      </c>
      <c r="BF10" s="899">
        <f>IF(BE10&gt;2008,0,IF(BE10&gt;2001,1,IF(BE10&gt;1990,2,IF(BE10&gt;1980,3,IF(BE10&gt;1973,4,IF(BE10&gt;1970,5,IF(BE10&gt;1960,6,IF(BE10&gt;1958,7,IF(BE10&gt;1953,8,9)))))))))</f>
        <v>1</v>
      </c>
      <c r="BG10" s="883">
        <v>5.2</v>
      </c>
    </row>
    <row r="11" spans="1:59" ht="11.25" customHeight="1" x14ac:dyDescent="0.2">
      <c r="A11" s="872" t="s">
        <v>406</v>
      </c>
      <c r="B11" s="876" t="s">
        <v>407</v>
      </c>
      <c r="C11" s="933" t="s">
        <v>108</v>
      </c>
      <c r="D11" s="933" t="s">
        <v>118</v>
      </c>
      <c r="E11" s="733">
        <v>17</v>
      </c>
      <c r="F11" s="1182">
        <v>201</v>
      </c>
      <c r="G11" s="1182" t="s">
        <v>106</v>
      </c>
      <c r="H11" s="1182" t="s">
        <v>106</v>
      </c>
      <c r="I11" s="875">
        <v>24.82</v>
      </c>
      <c r="J11" s="651">
        <f>(M11/I11)*100</f>
        <v>1.2087026591458501</v>
      </c>
      <c r="K11" s="878">
        <v>0.3</v>
      </c>
      <c r="L11" s="888">
        <v>1</v>
      </c>
      <c r="M11" s="642">
        <f>K11*L11</f>
        <v>0.3</v>
      </c>
      <c r="N11" s="871" t="s">
        <v>171</v>
      </c>
      <c r="O11" s="734">
        <v>0.28000000000000003</v>
      </c>
      <c r="P11" s="619">
        <v>43800</v>
      </c>
      <c r="Q11" s="619">
        <v>43810</v>
      </c>
      <c r="R11" s="642">
        <f>(K11-O11)/O11*100</f>
        <v>7.1428571428571281</v>
      </c>
      <c r="S11" s="701">
        <f>IF(INDEX(Historical!$D$7:$D$1254,MATCH(B11,Historical!$B$7:$B$1278,0))=0,"n/a",(INDEX(Historical!$C$7:$C$1256,MATCH(B11,Historical!$B$7:$B$1278,0))/INDEX(Historical!$D$7:$D$1254,MATCH(B11,Historical!$B$7:$B$1278,0))-1)*100)</f>
        <v>7.1428571428571397</v>
      </c>
      <c r="T11" s="701">
        <f>IF(INDEX(Historical!$F$7:$F$1247,MATCH(B11,Historical!$B$7:$B$1278,0))=0,"n/a",((INDEX(Historical!$C$7:$C$1256,MATCH(B11,Historical!$B$7:$B$1278,0))/INDEX(Historical!$F$7:$F$1247,MATCH(B11,Historical!$B$7:$B$1278,0)))^(1/3)-1)*100)</f>
        <v>7.7217345015941907</v>
      </c>
      <c r="U11" s="701">
        <f>IF(INDEX(Historical!$H$7:$H$1247,MATCH(B11,Historical!$B$7:$B$1278,0))=0,"n/a",((INDEX(Historical!$C$7:$C$1256,MATCH(B11,Historical!$B$7:$B$1278,0))/INDEX(Historical!$H$7:$H$1247,MATCH(B11,Historical!$B$7:$B$1278,0)))^(1/5)-1)*100)</f>
        <v>8.4471771197698544</v>
      </c>
      <c r="V11" s="701">
        <f>IF(INDEX(Historical!$O$7:$O$1247,MATCH(B11,Historical!$B$7:$B$1278,0))=0,"n/a",((INDEX(Historical!$C$7:$C$1256,MATCH(B11,Historical!$B$7:$B$1278,0))/INDEX(Historical!$O$7:$O$1247,MATCH(B11,Historical!$B$7:$B$1278,0)))^(1/10)-1)*100)</f>
        <v>14.130869721941398</v>
      </c>
      <c r="W11" s="702">
        <f>IF(OR(U11&lt;=0,U11="n/a",V11&lt;=0,V11="n/a"),"n/a",U11/V11)</f>
        <v>0.59778182702043359</v>
      </c>
      <c r="X11" s="703">
        <f>IF(OR(AJ11&lt;=0,AJ11="n/a",U11&lt;=0,U11="n/a"),"n/a",U11/AJ11)</f>
        <v>0.75421224283659405</v>
      </c>
      <c r="Y11" s="877"/>
      <c r="Z11" s="651">
        <f>IF(OR(AC11&lt;0.01,AC11="n/a"),"n/a",M11/AC11*100)</f>
        <v>11.494252873563218</v>
      </c>
      <c r="AA11" s="887">
        <f>IF(OR(AC11&lt;0.01,AC11="n/a"),"n/a",I11/AC11)</f>
        <v>9.5095785440613039</v>
      </c>
      <c r="AB11" s="888">
        <v>12</v>
      </c>
      <c r="AC11" s="866">
        <v>2.61</v>
      </c>
      <c r="AD11" s="866">
        <v>0.95</v>
      </c>
      <c r="AE11" s="866">
        <v>0.99</v>
      </c>
      <c r="AF11" s="866">
        <v>0.45</v>
      </c>
      <c r="AG11" s="866">
        <v>5.6000000000000005</v>
      </c>
      <c r="AH11" s="866">
        <v>-46.5</v>
      </c>
      <c r="AI11" s="866">
        <v>-4.25</v>
      </c>
      <c r="AJ11" s="866">
        <v>11.200000000000001</v>
      </c>
      <c r="AK11" s="866">
        <v>10</v>
      </c>
      <c r="AL11" s="879">
        <v>2340</v>
      </c>
      <c r="AM11" s="873">
        <v>1.2</v>
      </c>
      <c r="AN11" s="866">
        <v>0.11</v>
      </c>
      <c r="AO11" s="740">
        <f>IF(U11="n/a","n/a",IF(AA11&lt;0,"n/a",IF(AA11="n/a","n/a",J11+U11-AA11)))</f>
        <v>0.14630123485440016</v>
      </c>
      <c r="AP11" s="741">
        <f>IF(U11="n/a","n/a",J11+U11)</f>
        <v>9.655879778915704</v>
      </c>
      <c r="AQ11" s="889">
        <f>IF(OR(AC11&lt;0.01,AF11="n/a"),"n/a",(I11/SQRT(22.5*AC11*(I11/AF11))-1)*100)</f>
        <v>-56.389041413742568</v>
      </c>
      <c r="AR11" s="651">
        <f>INDEX(Historical!$C$7:$C$1256,MATCH(B11,Historical!$B$7:$B$1278,0))*IF(AH11="n/a",1.03,IF(AH11&lt;0,1.01,IF(AH11&gt;10,1.1,(1+AH11/100))))</f>
        <v>0.30299999999999999</v>
      </c>
      <c r="AS11" s="887">
        <f>IF($AI11="n/a",1.03*AR11,IF($AI11&lt;0,1.01*AR11,IF($AI11&gt;10,1.1*AR11,(1+$AI11/100)*AR11)))</f>
        <v>0.30602999999999997</v>
      </c>
      <c r="AT11" s="887">
        <f>IF($AK11="n/a",1.03*AS11,IF($AK11&lt;0,1.01*AS11,IF($AK11&gt;10,1.1*AS11,(1+$AK11/100)*AS11)))</f>
        <v>0.33663300000000002</v>
      </c>
      <c r="AU11" s="887">
        <f>IF($AK11="n/a",1.03*AT11,IF($AK11&lt;0,1.01*AT11,IF($AK11&gt;10,1.1*AT11,(1+$AK11/100)*AT11)))</f>
        <v>0.37029630000000002</v>
      </c>
      <c r="AV11" s="887">
        <f>IF($AK11="n/a",1.03*AU11,IF($AK11&lt;0,1.01*AU11,IF($AK11&gt;10,1.1*AU11,(1+$AK11/100)*AU11)))</f>
        <v>0.40732593000000006</v>
      </c>
      <c r="AW11" s="651">
        <f>SUM(AR11:AV11)</f>
        <v>1.7232852299999999</v>
      </c>
      <c r="AX11" s="748">
        <f>AW11/I11*100</f>
        <v>6.9431314665592252</v>
      </c>
      <c r="AY11" s="935">
        <v>1.66</v>
      </c>
      <c r="AZ11" s="873">
        <v>173.65</v>
      </c>
      <c r="BA11" s="873">
        <v>-27.529999999999998</v>
      </c>
      <c r="BB11" s="873">
        <v>-2.1999999999999997</v>
      </c>
      <c r="BC11" s="873">
        <v>4.78</v>
      </c>
      <c r="BE11" s="624">
        <v>2005</v>
      </c>
      <c r="BF11" s="899">
        <f>IF(BE11&gt;2008,0,IF(BE11&gt;2001,1,IF(BE11&gt;1990,2,IF(BE11&gt;1980,3,IF(BE11&gt;1973,4,IF(BE11&gt;1970,5,IF(BE11&gt;1960,6,IF(BE11&gt;1958,7,IF(BE11&gt;1953,8,9)))))))))</f>
        <v>1</v>
      </c>
      <c r="BG11" s="883">
        <v>0.4</v>
      </c>
    </row>
    <row r="12" spans="1:59" ht="11.25" customHeight="1" x14ac:dyDescent="0.2">
      <c r="A12" s="864" t="s">
        <v>904</v>
      </c>
      <c r="B12" s="876" t="s">
        <v>905</v>
      </c>
      <c r="C12" s="933" t="s">
        <v>131</v>
      </c>
      <c r="D12" s="933" t="s">
        <v>4332</v>
      </c>
      <c r="E12" s="733">
        <v>11</v>
      </c>
      <c r="F12" s="1182">
        <v>341</v>
      </c>
      <c r="G12" s="1182" t="s">
        <v>37</v>
      </c>
      <c r="H12" s="1182" t="s">
        <v>37</v>
      </c>
      <c r="I12" s="875">
        <v>89.93</v>
      </c>
      <c r="J12" s="651">
        <f>(M12/I12)*100</f>
        <v>3.2914489047036581</v>
      </c>
      <c r="K12" s="878">
        <v>0.74</v>
      </c>
      <c r="L12" s="888">
        <v>4</v>
      </c>
      <c r="M12" s="642">
        <f>K12*L12</f>
        <v>2.96</v>
      </c>
      <c r="N12" s="871" t="s">
        <v>248</v>
      </c>
      <c r="O12" s="734">
        <v>0.7</v>
      </c>
      <c r="P12" s="862">
        <v>44144</v>
      </c>
      <c r="Q12" s="862">
        <v>44175</v>
      </c>
      <c r="R12" s="642">
        <f>(K12-O12)/O12*100</f>
        <v>5.7142857142857197</v>
      </c>
      <c r="S12" s="701">
        <f>IF(INDEX(Historical!$D$7:$D$1254,MATCH(B12,Historical!$B$7:$B$1278,0))=0,"n/a",(INDEX(Historical!$C$7:$C$1256,MATCH(B12,Historical!$B$7:$B$1278,0))/INDEX(Historical!$D$7:$D$1254,MATCH(B12,Historical!$B$7:$B$1278,0))-1)*100)</f>
        <v>7.1146245059288571</v>
      </c>
      <c r="T12" s="701">
        <f>IF(INDEX(Historical!$F$7:$F$1247,MATCH(B12,Historical!$B$7:$B$1278,0))=0,"n/a",((INDEX(Historical!$C$7:$C$1256,MATCH(B12,Historical!$B$7:$B$1278,0))/INDEX(Historical!$F$7:$F$1247,MATCH(B12,Historical!$B$7:$B$1278,0)))^(1/3)-1)*100)</f>
        <v>6.0834929907921387</v>
      </c>
      <c r="U12" s="701">
        <f>IF(INDEX(Historical!$H$7:$H$1247,MATCH(B12,Historical!$B$7:$B$1278,0))=0,"n/a",((INDEX(Historical!$C$7:$C$1256,MATCH(B12,Historical!$B$7:$B$1278,0))/INDEX(Historical!$H$7:$H$1247,MATCH(B12,Historical!$B$7:$B$1278,0)))^(1/5)-1)*100)</f>
        <v>5.9484605196873597</v>
      </c>
      <c r="V12" s="701">
        <f>IF(INDEX(Historical!$O$7:$O$1247,MATCH(B12,Historical!$B$7:$B$1278,0))=0,"n/a",((INDEX(Historical!$C$7:$C$1256,MATCH(B12,Historical!$B$7:$B$1278,0))/INDEX(Historical!$O$7:$O$1247,MATCH(B12,Historical!$B$7:$B$1278,0)))^(1/10)-1)*100)</f>
        <v>5.1507910616653163</v>
      </c>
      <c r="W12" s="702">
        <f>IF(OR(U12&lt;=0,U12="n/a",V12&lt;=0,V12="n/a"),"n/a",U12/V12)</f>
        <v>1.1548634857194433</v>
      </c>
      <c r="X12" s="703">
        <f>IF(OR(AJ12&lt;=0,AJ12="n/a",U12&lt;=0,U12="n/a"),"n/a",U12/AJ12)</f>
        <v>1.6523501443576001</v>
      </c>
      <c r="Y12" s="876"/>
      <c r="Z12" s="651">
        <f>IF(OR(AC12&lt;0.01,AC12="n/a"),"n/a",M12/AC12*100)</f>
        <v>76.683937823834199</v>
      </c>
      <c r="AA12" s="887">
        <f>IF(OR(AC12&lt;0.01,AC12="n/a"),"n/a",I12/AC12)</f>
        <v>23.297927461139899</v>
      </c>
      <c r="AB12" s="888">
        <v>12</v>
      </c>
      <c r="AC12" s="866">
        <v>3.86</v>
      </c>
      <c r="AD12" s="866">
        <v>4.2300000000000004</v>
      </c>
      <c r="AE12" s="866">
        <v>3</v>
      </c>
      <c r="AF12" s="866">
        <v>2.1800000000000002</v>
      </c>
      <c r="AG12" s="866">
        <v>9.6</v>
      </c>
      <c r="AH12" s="866">
        <v>0.1</v>
      </c>
      <c r="AI12" s="866">
        <v>7.55</v>
      </c>
      <c r="AJ12" s="866">
        <v>3.5999999999999996</v>
      </c>
      <c r="AK12" s="866">
        <v>5.5</v>
      </c>
      <c r="AL12" s="879">
        <v>44770</v>
      </c>
      <c r="AM12" s="873">
        <v>0.1</v>
      </c>
      <c r="AN12" s="866">
        <v>1.59</v>
      </c>
      <c r="AO12" s="740">
        <f>IF(U12="n/a","n/a",IF(AA12&lt;0,"n/a",IF(AA12="n/a","n/a",J12+U12-AA12)))</f>
        <v>-14.058018036748882</v>
      </c>
      <c r="AP12" s="741">
        <f>IF(U12="n/a","n/a",J12+U12)</f>
        <v>9.2399094243910174</v>
      </c>
      <c r="AQ12" s="889">
        <f>IF(OR(AC12&lt;0.01,AF12="n/a"),"n/a",(I12/SQRT(22.5*AC12*(I12/AF12))-1)*100)</f>
        <v>50.24347923034054</v>
      </c>
      <c r="AR12" s="651">
        <f>INDEX(Historical!$C$7:$C$1256,MATCH(B12,Historical!$B$7:$B$1278,0))*IF(AH12="n/a",1.03,IF(AH12&lt;0,1.01,IF(AH12&gt;10,1.1,(1+AH12/100))))</f>
        <v>2.7127099999999995</v>
      </c>
      <c r="AS12" s="887">
        <f>IF($AI12="n/a",1.03*AR12,IF($AI12&lt;0,1.01*AR12,IF($AI12&gt;10,1.1*AR12,(1+$AI12/100)*AR12)))</f>
        <v>2.9175196049999994</v>
      </c>
      <c r="AT12" s="887">
        <f>IF($AK12="n/a",1.03*AS12,IF($AK12&lt;0,1.01*AS12,IF($AK12&gt;10,1.1*AS12,(1+$AK12/100)*AS12)))</f>
        <v>3.0779831832749993</v>
      </c>
      <c r="AU12" s="887">
        <f>IF($AK12="n/a",1.03*AT12,IF($AK12&lt;0,1.01*AT12,IF($AK12&gt;10,1.1*AT12,(1+$AK12/100)*AT12)))</f>
        <v>3.2472722583551241</v>
      </c>
      <c r="AV12" s="887">
        <f>IF($AK12="n/a",1.03*AU12,IF($AK12&lt;0,1.01*AU12,IF($AK12&gt;10,1.1*AU12,(1+$AK12/100)*AU12)))</f>
        <v>3.4258722325646556</v>
      </c>
      <c r="AW12" s="651">
        <f>SUM(AR12:AV12)</f>
        <v>15.381357279194779</v>
      </c>
      <c r="AX12" s="748">
        <f>AW12/I12*100</f>
        <v>17.103699854547735</v>
      </c>
      <c r="AY12" s="935">
        <v>0.35</v>
      </c>
      <c r="AZ12" s="873">
        <v>38.07</v>
      </c>
      <c r="BA12" s="873">
        <v>-14.330000000000002</v>
      </c>
      <c r="BB12" s="873">
        <v>7.21</v>
      </c>
      <c r="BC12" s="873">
        <v>4.45</v>
      </c>
      <c r="BE12" s="624">
        <v>2011</v>
      </c>
      <c r="BF12" s="899">
        <f>IF(BE12&gt;2008,0,IF(BE12&gt;2001,1,IF(BE12&gt;1990,2,IF(BE12&gt;1980,3,IF(BE12&gt;1973,4,IF(BE12&gt;1970,5,IF(BE12&gt;1960,6,IF(BE12&gt;1958,7,IF(BE12&gt;1953,8,9)))))))))</f>
        <v>0</v>
      </c>
      <c r="BG12" s="883">
        <v>2.5</v>
      </c>
    </row>
    <row r="13" spans="1:59" ht="11.25" customHeight="1" x14ac:dyDescent="0.2">
      <c r="A13" s="872" t="s">
        <v>408</v>
      </c>
      <c r="B13" s="876" t="s">
        <v>409</v>
      </c>
      <c r="C13" s="933" t="s">
        <v>108</v>
      </c>
      <c r="D13" s="933" t="s">
        <v>118</v>
      </c>
      <c r="E13" s="733">
        <v>15</v>
      </c>
      <c r="F13" s="1182">
        <v>260</v>
      </c>
      <c r="G13" s="1182" t="s">
        <v>106</v>
      </c>
      <c r="H13" s="1182" t="s">
        <v>106</v>
      </c>
      <c r="I13" s="875">
        <v>74.94</v>
      </c>
      <c r="J13" s="651">
        <f>(M13/I13)*100</f>
        <v>2.6688017080330932</v>
      </c>
      <c r="K13" s="878">
        <v>0.5</v>
      </c>
      <c r="L13" s="888">
        <v>4</v>
      </c>
      <c r="M13" s="642">
        <f>K13*L13</f>
        <v>2</v>
      </c>
      <c r="N13" s="871" t="s">
        <v>410</v>
      </c>
      <c r="O13" s="734">
        <v>0.45</v>
      </c>
      <c r="P13" s="862">
        <v>44118</v>
      </c>
      <c r="Q13" s="862">
        <v>44130</v>
      </c>
      <c r="R13" s="642">
        <f>(K13-O13)/O13*100</f>
        <v>11.111111111111107</v>
      </c>
      <c r="S13" s="701">
        <f>IF(INDEX(Historical!$D$7:$D$1254,MATCH(B13,Historical!$B$7:$B$1278,0))=0,"n/a",(INDEX(Historical!$C$7:$C$1256,MATCH(B13,Historical!$B$7:$B$1278,0))/INDEX(Historical!$D$7:$D$1254,MATCH(B13,Historical!$B$7:$B$1278,0))-1)*100)</f>
        <v>13.793103448275868</v>
      </c>
      <c r="T13" s="701">
        <f>IF(INDEX(Historical!$F$7:$F$1247,MATCH(B13,Historical!$B$7:$B$1278,0))=0,"n/a",((INDEX(Historical!$C$7:$C$1256,MATCH(B13,Historical!$B$7:$B$1278,0))/INDEX(Historical!$F$7:$F$1247,MATCH(B13,Historical!$B$7:$B$1278,0)))^(1/3)-1)*100)</f>
        <v>12.706164364612649</v>
      </c>
      <c r="U13" s="701">
        <f>IF(INDEX(Historical!$H$7:$H$1247,MATCH(B13,Historical!$B$7:$B$1278,0))=0,"n/a",((INDEX(Historical!$C$7:$C$1256,MATCH(B13,Historical!$B$7:$B$1278,0))/INDEX(Historical!$H$7:$H$1247,MATCH(B13,Historical!$B$7:$B$1278,0)))^(1/5)-1)*100)</f>
        <v>12.638928466983778</v>
      </c>
      <c r="V13" s="701">
        <f>IF(INDEX(Historical!$O$7:$O$1247,MATCH(B13,Historical!$B$7:$B$1278,0))=0,"n/a",((INDEX(Historical!$C$7:$C$1256,MATCH(B13,Historical!$B$7:$B$1278,0))/INDEX(Historical!$O$7:$O$1247,MATCH(B13,Historical!$B$7:$B$1278,0)))^(1/10)-1)*100)</f>
        <v>12.240103903512022</v>
      </c>
      <c r="W13" s="702">
        <f>IF(OR(U13&lt;=0,U13="n/a",V13&lt;=0,V13="n/a"),"n/a",U13/V13)</f>
        <v>1.0325834295701788</v>
      </c>
      <c r="X13" s="703">
        <f>IF(OR(AJ13&lt;=0,AJ13="n/a",U13&lt;=0,U13="n/a"),"n/a",U13/AJ13)</f>
        <v>0.85979105217576723</v>
      </c>
      <c r="Y13" s="661"/>
      <c r="Z13" s="651">
        <f>IF(OR(AC13&lt;0.01,AC13="n/a"),"n/a",M13/AC13*100)</f>
        <v>78.125</v>
      </c>
      <c r="AA13" s="887">
        <f>IF(OR(AC13&lt;0.01,AC13="n/a"),"n/a",I13/AC13)</f>
        <v>29.2734375</v>
      </c>
      <c r="AB13" s="888">
        <v>12</v>
      </c>
      <c r="AC13" s="866">
        <v>2.56</v>
      </c>
      <c r="AD13" s="866" t="s">
        <v>136</v>
      </c>
      <c r="AE13" s="866">
        <v>0.88</v>
      </c>
      <c r="AF13" s="866">
        <v>1.1000000000000001</v>
      </c>
      <c r="AG13" s="866">
        <v>3.9</v>
      </c>
      <c r="AH13" s="866">
        <v>68.5</v>
      </c>
      <c r="AI13" s="866">
        <v>25.130000000000003</v>
      </c>
      <c r="AJ13" s="866">
        <v>14.7</v>
      </c>
      <c r="AK13" s="866">
        <v>-1.17</v>
      </c>
      <c r="AL13" s="879">
        <v>6630</v>
      </c>
      <c r="AM13" s="873">
        <v>0.3</v>
      </c>
      <c r="AN13" s="866">
        <v>0.31</v>
      </c>
      <c r="AO13" s="740">
        <f>IF(U13="n/a","n/a",IF(AA13&lt;0,"n/a",IF(AA13="n/a","n/a",J13+U13-AA13)))</f>
        <v>-13.965707324983129</v>
      </c>
      <c r="AP13" s="741">
        <f>IF(U13="n/a","n/a",J13+U13)</f>
        <v>15.307730175016871</v>
      </c>
      <c r="AQ13" s="889">
        <f>IF(OR(AC13&lt;0.01,AF13="n/a"),"n/a",(I13/SQRT(22.5*AC13*(I13/AF13))-1)*100)</f>
        <v>19.630507536051734</v>
      </c>
      <c r="AR13" s="651">
        <f>INDEX(Historical!$C$7:$C$1256,MATCH(B13,Historical!$B$7:$B$1278,0))*IF(AH13="n/a",1.03,IF(AH13&lt;0,1.01,IF(AH13&gt;10,1.1,(1+AH13/100))))</f>
        <v>1.8149999999999999</v>
      </c>
      <c r="AS13" s="887">
        <f>IF($AI13="n/a",1.03*AR13,IF($AI13&lt;0,1.01*AR13,IF($AI13&gt;10,1.1*AR13,(1+$AI13/100)*AR13)))</f>
        <v>1.9965000000000002</v>
      </c>
      <c r="AT13" s="887">
        <f>IF($AK13="n/a",1.03*AS13,IF($AK13&lt;0,1.01*AS13,IF($AK13&gt;10,1.1*AS13,(1+$AK13/100)*AS13)))</f>
        <v>2.0164650000000002</v>
      </c>
      <c r="AU13" s="887">
        <f>IF($AK13="n/a",1.03*AT13,IF($AK13&lt;0,1.01*AT13,IF($AK13&gt;10,1.1*AT13,(1+$AK13/100)*AT13)))</f>
        <v>2.0366296500000001</v>
      </c>
      <c r="AV13" s="887">
        <f>IF($AK13="n/a",1.03*AU13,IF($AK13&lt;0,1.01*AU13,IF($AK13&gt;10,1.1*AU13,(1+$AK13/100)*AU13)))</f>
        <v>2.0569959465000003</v>
      </c>
      <c r="AW13" s="651">
        <f>SUM(AR13:AV13)</f>
        <v>9.9215905965000015</v>
      </c>
      <c r="AX13" s="748">
        <f>AW13/I13*100</f>
        <v>13.239378965172142</v>
      </c>
      <c r="AY13" s="935">
        <v>0.89</v>
      </c>
      <c r="AZ13" s="873">
        <v>70.28</v>
      </c>
      <c r="BA13" s="873">
        <v>-34.849999999999994</v>
      </c>
      <c r="BB13" s="873">
        <v>8.4699999999999989</v>
      </c>
      <c r="BC13" s="873">
        <v>2.75</v>
      </c>
      <c r="BE13" s="624">
        <v>2007</v>
      </c>
      <c r="BF13" s="899">
        <f>IF(BE13&gt;2008,0,IF(BE13&gt;2001,1,IF(BE13&gt;1990,2,IF(BE13&gt;1980,3,IF(BE13&gt;1973,4,IF(BE13&gt;1970,5,IF(BE13&gt;1960,6,IF(BE13&gt;1958,7,IF(BE13&gt;1953,8,9)))))))))</f>
        <v>1</v>
      </c>
      <c r="BG13" s="883">
        <v>0.3</v>
      </c>
    </row>
    <row r="14" spans="1:59" ht="11.25" customHeight="1" x14ac:dyDescent="0.2">
      <c r="A14" s="864" t="s">
        <v>936</v>
      </c>
      <c r="B14" s="876" t="s">
        <v>937</v>
      </c>
      <c r="C14" s="933" t="s">
        <v>112</v>
      </c>
      <c r="D14" s="933" t="s">
        <v>4335</v>
      </c>
      <c r="E14" s="733">
        <v>11</v>
      </c>
      <c r="F14" s="1182">
        <v>300</v>
      </c>
      <c r="G14" s="1182" t="s">
        <v>37</v>
      </c>
      <c r="H14" s="1182" t="s">
        <v>115</v>
      </c>
      <c r="I14" s="875">
        <v>61.05</v>
      </c>
      <c r="J14" s="651">
        <f>(M14/I14)*100</f>
        <v>2.0966420966420967</v>
      </c>
      <c r="K14" s="878">
        <v>0.32</v>
      </c>
      <c r="L14" s="888">
        <v>4</v>
      </c>
      <c r="M14" s="642">
        <f>K14*L14</f>
        <v>1.28</v>
      </c>
      <c r="N14" s="871" t="s">
        <v>513</v>
      </c>
      <c r="O14" s="734">
        <v>0.31</v>
      </c>
      <c r="P14" s="862">
        <v>43874</v>
      </c>
      <c r="Q14" s="862">
        <v>43888</v>
      </c>
      <c r="R14" s="642">
        <f>(K14-O14)/O14*100</f>
        <v>3.2258064516129057</v>
      </c>
      <c r="S14" s="701">
        <f>IF(INDEX(Historical!$D$7:$D$1254,MATCH(B14,Historical!$B$7:$B$1278,0))=0,"n/a",(INDEX(Historical!$C$7:$C$1256,MATCH(B14,Historical!$B$7:$B$1278,0))/INDEX(Historical!$D$7:$D$1254,MATCH(B14,Historical!$B$7:$B$1278,0))-1)*100)</f>
        <v>3.3333333333333437</v>
      </c>
      <c r="T14" s="701">
        <f>IF(INDEX(Historical!$F$7:$F$1247,MATCH(B14,Historical!$B$7:$B$1278,0))=0,"n/a",((INDEX(Historical!$C$7:$C$1256,MATCH(B14,Historical!$B$7:$B$1278,0))/INDEX(Historical!$F$7:$F$1247,MATCH(B14,Historical!$B$7:$B$1278,0)))^(1/3)-1)*100)</f>
        <v>3.4509669068251148</v>
      </c>
      <c r="U14" s="701">
        <f>IF(INDEX(Historical!$H$7:$H$1247,MATCH(B14,Historical!$B$7:$B$1278,0))=0,"n/a",((INDEX(Historical!$C$7:$C$1256,MATCH(B14,Historical!$B$7:$B$1278,0))/INDEX(Historical!$H$7:$H$1247,MATCH(B14,Historical!$B$7:$B$1278,0)))^(1/5)-1)*100)</f>
        <v>4.3961149790192833</v>
      </c>
      <c r="V14" s="701">
        <f>IF(INDEX(Historical!$O$7:$O$1247,MATCH(B14,Historical!$B$7:$B$1278,0))=0,"n/a",((INDEX(Historical!$C$7:$C$1256,MATCH(B14,Historical!$B$7:$B$1278,0))/INDEX(Historical!$O$7:$O$1247,MATCH(B14,Historical!$B$7:$B$1278,0)))^(1/10)-1)*100)</f>
        <v>7.5293556739927769</v>
      </c>
      <c r="W14" s="702">
        <f>IF(OR(U14&lt;=0,U14="n/a",V14&lt;=0,V14="n/a"),"n/a",U14/V14)</f>
        <v>0.58386337016910339</v>
      </c>
      <c r="X14" s="703" t="str">
        <f>IF(OR(AJ14&lt;=0,AJ14="n/a",U14&lt;=0,U14="n/a"),"n/a",U14/AJ14)</f>
        <v>n/a</v>
      </c>
      <c r="Y14" s="661"/>
      <c r="Z14" s="651">
        <f>IF(OR(AC14&lt;0.01,AC14="n/a"),"n/a",M14/AC14*100)</f>
        <v>232.72727272727272</v>
      </c>
      <c r="AA14" s="887">
        <f>IF(OR(AC14&lt;0.01,AC14="n/a"),"n/a",I14/AC14)</f>
        <v>110.99999999999999</v>
      </c>
      <c r="AB14" s="888">
        <v>6</v>
      </c>
      <c r="AC14" s="866">
        <v>0.55000000000000004</v>
      </c>
      <c r="AD14" s="866">
        <v>9.1999999999999993</v>
      </c>
      <c r="AE14" s="866">
        <v>0.72</v>
      </c>
      <c r="AF14" s="866">
        <v>2.8</v>
      </c>
      <c r="AG14" s="866">
        <v>2.7</v>
      </c>
      <c r="AH14" s="866">
        <v>-83.7</v>
      </c>
      <c r="AI14" s="866">
        <v>25.729999999999997</v>
      </c>
      <c r="AJ14" s="866">
        <v>-26.8</v>
      </c>
      <c r="AK14" s="866">
        <v>12</v>
      </c>
      <c r="AL14" s="879">
        <v>2330</v>
      </c>
      <c r="AM14" s="873">
        <v>1.2</v>
      </c>
      <c r="AN14" s="866">
        <v>1.1100000000000001</v>
      </c>
      <c r="AO14" s="740">
        <f>IF(U14="n/a","n/a",IF(AA14&lt;0,"n/a",IF(AA14="n/a","n/a",J14+U14-AA14)))</f>
        <v>-104.50724292433861</v>
      </c>
      <c r="AP14" s="741">
        <f>IF(U14="n/a","n/a",J14+U14)</f>
        <v>6.4927570756613804</v>
      </c>
      <c r="AQ14" s="889">
        <f>IF(OR(AC14&lt;0.01,AF14="n/a"),"n/a",(I14/SQRT(22.5*AC14*(I14/AF14))-1)*100)</f>
        <v>271.66292972710272</v>
      </c>
      <c r="AR14" s="651">
        <f>INDEX(Historical!$C$7:$C$1256,MATCH(B14,Historical!$B$7:$B$1278,0))*IF(AH14="n/a",1.03,IF(AH14&lt;0,1.01,IF(AH14&gt;10,1.1,(1+AH14/100))))</f>
        <v>1.2524</v>
      </c>
      <c r="AS14" s="887">
        <f>IF($AI14="n/a",1.03*AR14,IF($AI14&lt;0,1.01*AR14,IF($AI14&gt;10,1.1*AR14,(1+$AI14/100)*AR14)))</f>
        <v>1.37764</v>
      </c>
      <c r="AT14" s="887">
        <f>IF($AK14="n/a",1.03*AS14,IF($AK14&lt;0,1.01*AS14,IF($AK14&gt;10,1.1*AS14,(1+$AK14/100)*AS14)))</f>
        <v>1.5154040000000002</v>
      </c>
      <c r="AU14" s="887">
        <f>IF($AK14="n/a",1.03*AT14,IF($AK14&lt;0,1.01*AT14,IF($AK14&gt;10,1.1*AT14,(1+$AK14/100)*AT14)))</f>
        <v>1.6669444000000004</v>
      </c>
      <c r="AV14" s="887">
        <f>IF($AK14="n/a",1.03*AU14,IF($AK14&lt;0,1.01*AU14,IF($AK14&gt;10,1.1*AU14,(1+$AK14/100)*AU14)))</f>
        <v>1.8336388400000005</v>
      </c>
      <c r="AW14" s="651">
        <f>SUM(AR14:AV14)</f>
        <v>7.6460272400000013</v>
      </c>
      <c r="AX14" s="748">
        <f>AW14/I14*100</f>
        <v>12.524205143325146</v>
      </c>
      <c r="AY14" s="935">
        <v>1.42</v>
      </c>
      <c r="AZ14" s="873">
        <v>99.11999999999999</v>
      </c>
      <c r="BA14" s="873">
        <v>-13.55</v>
      </c>
      <c r="BB14" s="873">
        <v>3.6799999999999997</v>
      </c>
      <c r="BC14" s="873">
        <v>5.18</v>
      </c>
      <c r="BE14" s="624">
        <v>2010</v>
      </c>
      <c r="BF14" s="899">
        <f>IF(BE14&gt;2008,0,IF(BE14&gt;2001,1,IF(BE14&gt;1990,2,IF(BE14&gt;1980,3,IF(BE14&gt;1973,4,IF(BE14&gt;1970,5,IF(BE14&gt;1960,6,IF(BE14&gt;1958,7,IF(BE14&gt;1953,8,9)))))))))</f>
        <v>0</v>
      </c>
      <c r="BG14" s="883">
        <v>1</v>
      </c>
    </row>
    <row r="15" spans="1:59" ht="11.25" customHeight="1" x14ac:dyDescent="0.2">
      <c r="A15" s="872" t="s">
        <v>928</v>
      </c>
      <c r="B15" s="876" t="s">
        <v>929</v>
      </c>
      <c r="C15" s="933" t="s">
        <v>4322</v>
      </c>
      <c r="D15" s="933" t="s">
        <v>4323</v>
      </c>
      <c r="E15" s="733">
        <v>10</v>
      </c>
      <c r="F15" s="1182">
        <v>360</v>
      </c>
      <c r="G15" s="1182" t="s">
        <v>106</v>
      </c>
      <c r="H15" s="1182" t="s">
        <v>106</v>
      </c>
      <c r="I15" s="875">
        <v>31.9</v>
      </c>
      <c r="J15" s="651">
        <f>(M15/I15)*100</f>
        <v>5.1410658307210033</v>
      </c>
      <c r="K15" s="878">
        <v>0.41</v>
      </c>
      <c r="L15" s="888">
        <v>4</v>
      </c>
      <c r="M15" s="642">
        <f>K15*L15</f>
        <v>1.64</v>
      </c>
      <c r="N15" s="871" t="s">
        <v>513</v>
      </c>
      <c r="O15" s="734">
        <v>0.39</v>
      </c>
      <c r="P15" s="862">
        <v>43874</v>
      </c>
      <c r="Q15" s="862">
        <v>43888</v>
      </c>
      <c r="R15" s="642">
        <f>(K15-O15)/O15*100</f>
        <v>5.128205128205118</v>
      </c>
      <c r="S15" s="701">
        <f>IF(INDEX(Historical!$D$7:$D$1254,MATCH(B15,Historical!$B$7:$B$1278,0))=0,"n/a",(INDEX(Historical!$C$7:$C$1256,MATCH(B15,Historical!$B$7:$B$1278,0))/INDEX(Historical!$D$7:$D$1254,MATCH(B15,Historical!$B$7:$B$1278,0))-1)*100)</f>
        <v>2.6315789473684292</v>
      </c>
      <c r="T15" s="701">
        <f>IF(INDEX(Historical!$F$7:$F$1247,MATCH(B15,Historical!$B$7:$B$1278,0))=0,"n/a",((INDEX(Historical!$C$7:$C$1256,MATCH(B15,Historical!$B$7:$B$1278,0))/INDEX(Historical!$F$7:$F$1247,MATCH(B15,Historical!$B$7:$B$1278,0)))^(1/3)-1)*100)</f>
        <v>5.7264270346431223</v>
      </c>
      <c r="U15" s="701">
        <f>IF(INDEX(Historical!$H$7:$H$1247,MATCH(B15,Historical!$B$7:$B$1278,0))=0,"n/a",((INDEX(Historical!$C$7:$C$1256,MATCH(B15,Historical!$B$7:$B$1278,0))/INDEX(Historical!$H$7:$H$1247,MATCH(B15,Historical!$B$7:$B$1278,0)))^(1/5)-1)*100)</f>
        <v>8.4471771197698544</v>
      </c>
      <c r="V15" s="701">
        <f>IF(INDEX(Historical!$O$7:$O$1247,MATCH(B15,Historical!$B$7:$B$1278,0))=0,"n/a",((INDEX(Historical!$C$7:$C$1256,MATCH(B15,Historical!$B$7:$B$1278,0))/INDEX(Historical!$O$7:$O$1247,MATCH(B15,Historical!$B$7:$B$1278,0)))^(1/10)-1)*100)</f>
        <v>5.5680701228591811</v>
      </c>
      <c r="W15" s="702">
        <f>IF(OR(U15&lt;=0,U15="n/a",V15&lt;=0,V15="n/a"),"n/a",U15/V15)</f>
        <v>1.517074486021786</v>
      </c>
      <c r="X15" s="703">
        <f>IF(OR(AJ15&lt;=0,AJ15="n/a",U15&lt;=0,U15="n/a"),"n/a",U15/AJ15)</f>
        <v>1.0301435511914456</v>
      </c>
      <c r="Y15" s="877"/>
      <c r="Z15" s="651">
        <f>IF(OR(AC15&lt;0.01,AC15="n/a"),"n/a",M15/AC15*100)</f>
        <v>134.42622950819671</v>
      </c>
      <c r="AA15" s="887">
        <f>IF(OR(AC15&lt;0.01,AC15="n/a"),"n/a",I15/AC15)</f>
        <v>26.147540983606557</v>
      </c>
      <c r="AB15" s="888">
        <v>12</v>
      </c>
      <c r="AC15" s="866">
        <v>1.22</v>
      </c>
      <c r="AD15" s="866">
        <v>3.69</v>
      </c>
      <c r="AE15" s="866">
        <v>5.29</v>
      </c>
      <c r="AF15" s="866">
        <v>2.79</v>
      </c>
      <c r="AG15" s="866">
        <v>10.5</v>
      </c>
      <c r="AH15" s="868">
        <v>-27.400000000000002</v>
      </c>
      <c r="AI15" s="868">
        <v>-160.9</v>
      </c>
      <c r="AJ15" s="866">
        <v>8.2000000000000011</v>
      </c>
      <c r="AK15" s="866">
        <v>7.1</v>
      </c>
      <c r="AL15" s="879">
        <v>4780</v>
      </c>
      <c r="AM15" s="873">
        <v>0.84</v>
      </c>
      <c r="AN15" s="866">
        <v>2.88</v>
      </c>
      <c r="AO15" s="740">
        <f>IF(U15="n/a","n/a",IF(AA15&lt;0,"n/a",IF(AA15="n/a","n/a",J15+U15-AA15)))</f>
        <v>-12.559298033115699</v>
      </c>
      <c r="AP15" s="741">
        <f>IF(U15="n/a","n/a",J15+U15)</f>
        <v>13.588242950490859</v>
      </c>
      <c r="AQ15" s="889">
        <f>IF(OR(AC15&lt;0.01,AF15="n/a"),"n/a",(I15/SQRT(22.5*AC15*(I15/AF15))-1)*100)</f>
        <v>80.063740990995001</v>
      </c>
      <c r="AR15" s="651">
        <f>INDEX(Historical!$C$7:$C$1256,MATCH(B15,Historical!$B$7:$B$1278,0))*IF(AH15="n/a",1.03,IF(AH15&lt;0,1.01,IF(AH15&gt;10,1.1,(1+AH15/100))))</f>
        <v>1.5756000000000001</v>
      </c>
      <c r="AS15" s="887">
        <f>IF($AI15="n/a",1.03*AR15,IF($AI15&lt;0,1.01*AR15,IF($AI15&gt;10,1.1*AR15,(1+$AI15/100)*AR15)))</f>
        <v>1.5913560000000002</v>
      </c>
      <c r="AT15" s="887">
        <f>IF($AK15="n/a",1.03*AS15,IF($AK15&lt;0,1.01*AS15,IF($AK15&gt;10,1.1*AS15,(1+$AK15/100)*AS15)))</f>
        <v>1.7043422760000002</v>
      </c>
      <c r="AU15" s="887">
        <f>IF($AK15="n/a",1.03*AT15,IF($AK15&lt;0,1.01*AT15,IF($AK15&gt;10,1.1*AT15,(1+$AK15/100)*AT15)))</f>
        <v>1.8253505775960002</v>
      </c>
      <c r="AV15" s="887">
        <f>IF($AK15="n/a",1.03*AU15,IF($AK15&lt;0,1.01*AU15,IF($AK15&gt;10,1.1*AU15,(1+$AK15/100)*AU15)))</f>
        <v>1.9549504686053161</v>
      </c>
      <c r="AW15" s="651">
        <f>SUM(AR15:AV15)</f>
        <v>8.6515993222013172</v>
      </c>
      <c r="AX15" s="748">
        <f>AW15/I15*100</f>
        <v>27.121001010035478</v>
      </c>
      <c r="AY15" s="935">
        <v>0.79</v>
      </c>
      <c r="AZ15" s="873">
        <v>30.04</v>
      </c>
      <c r="BA15" s="873">
        <v>-42.71</v>
      </c>
      <c r="BB15" s="873">
        <v>-9.19</v>
      </c>
      <c r="BC15" s="873">
        <v>-18.89</v>
      </c>
      <c r="BE15" s="624">
        <v>2011</v>
      </c>
      <c r="BF15" s="899">
        <f>IF(BE15&gt;2008,0,IF(BE15&gt;2001,1,IF(BE15&gt;1990,2,IF(BE15&gt;1980,3,IF(BE15&gt;1973,4,IF(BE15&gt;1970,5,IF(BE15&gt;1960,6,IF(BE15&gt;1958,7,IF(BE15&gt;1953,8,9)))))))))</f>
        <v>0</v>
      </c>
      <c r="BG15" s="883">
        <v>2.6</v>
      </c>
    </row>
    <row r="16" spans="1:59" ht="11.25" customHeight="1" x14ac:dyDescent="0.2">
      <c r="A16" s="872" t="s">
        <v>441</v>
      </c>
      <c r="B16" s="876" t="s">
        <v>442</v>
      </c>
      <c r="C16" s="933" t="s">
        <v>108</v>
      </c>
      <c r="D16" s="933" t="s">
        <v>118</v>
      </c>
      <c r="E16" s="733">
        <v>16</v>
      </c>
      <c r="F16" s="1182">
        <v>227</v>
      </c>
      <c r="G16" s="1182" t="s">
        <v>106</v>
      </c>
      <c r="H16" s="1182" t="s">
        <v>106</v>
      </c>
      <c r="I16" s="875">
        <v>124.37</v>
      </c>
      <c r="J16" s="651">
        <f>(M16/I16)*100</f>
        <v>2.0262121090295087</v>
      </c>
      <c r="K16" s="878">
        <v>0.63</v>
      </c>
      <c r="L16" s="888">
        <v>4</v>
      </c>
      <c r="M16" s="642">
        <f>K16*L16</f>
        <v>2.52</v>
      </c>
      <c r="N16" s="871" t="s">
        <v>378</v>
      </c>
      <c r="O16" s="734">
        <v>0.6</v>
      </c>
      <c r="P16" s="619">
        <v>43790</v>
      </c>
      <c r="Q16" s="619">
        <v>43814</v>
      </c>
      <c r="R16" s="642">
        <f>(K16-O16)/O16*100</f>
        <v>5.0000000000000044</v>
      </c>
      <c r="S16" s="701">
        <f>IF(INDEX(Historical!$D$7:$D$1254,MATCH(B16,Historical!$B$7:$B$1278,0))=0,"n/a",(INDEX(Historical!$C$7:$C$1256,MATCH(B16,Historical!$B$7:$B$1278,0))/INDEX(Historical!$D$7:$D$1254,MATCH(B16,Historical!$B$7:$B$1278,0))-1)*100)</f>
        <v>6.578947368421062</v>
      </c>
      <c r="T16" s="701">
        <f>IF(INDEX(Historical!$F$7:$F$1247,MATCH(B16,Historical!$B$7:$B$1278,0))=0,"n/a",((INDEX(Historical!$C$7:$C$1256,MATCH(B16,Historical!$B$7:$B$1278,0))/INDEX(Historical!$F$7:$F$1247,MATCH(B16,Historical!$B$7:$B$1278,0)))^(1/3)-1)*100)</f>
        <v>6.1785390014408526</v>
      </c>
      <c r="U16" s="701">
        <f>IF(INDEX(Historical!$H$7:$H$1247,MATCH(B16,Historical!$B$7:$B$1278,0))=0,"n/a",((INDEX(Historical!$C$7:$C$1256,MATCH(B16,Historical!$B$7:$B$1278,0))/INDEX(Historical!$H$7:$H$1247,MATCH(B16,Historical!$B$7:$B$1278,0)))^(1/5)-1)*100)</f>
        <v>18.048393622212046</v>
      </c>
      <c r="V16" s="701">
        <f>IF(INDEX(Historical!$O$7:$O$1247,MATCH(B16,Historical!$B$7:$B$1278,0))=0,"n/a",((INDEX(Historical!$C$7:$C$1256,MATCH(B16,Historical!$B$7:$B$1278,0))/INDEX(Historical!$O$7:$O$1247,MATCH(B16,Historical!$B$7:$B$1278,0)))^(1/10)-1)*100)</f>
        <v>15.206087060370677</v>
      </c>
      <c r="W16" s="702">
        <f>IF(OR(U16&lt;=0,U16="n/a",V16&lt;=0,V16="n/a"),"n/a",U16/V16)</f>
        <v>1.1869189983298756</v>
      </c>
      <c r="X16" s="703" t="str">
        <f>IF(OR(AJ16&lt;=0,AJ16="n/a",U16&lt;=0,U16="n/a"),"n/a",U16/AJ16)</f>
        <v>n/a</v>
      </c>
      <c r="Y16" s="877"/>
      <c r="Z16" s="651">
        <f>IF(OR(AC16&lt;0.01,AC16="n/a"),"n/a",M16/AC16*100)</f>
        <v>51.745379876796719</v>
      </c>
      <c r="AA16" s="887">
        <f>IF(OR(AC16&lt;0.01,AC16="n/a"),"n/a",I16/AC16)</f>
        <v>25.53798767967146</v>
      </c>
      <c r="AB16" s="888">
        <v>12</v>
      </c>
      <c r="AC16" s="866">
        <v>4.87</v>
      </c>
      <c r="AD16" s="866">
        <v>1.32</v>
      </c>
      <c r="AE16" s="866">
        <v>0.72</v>
      </c>
      <c r="AF16" s="866">
        <v>1.26</v>
      </c>
      <c r="AG16" s="866">
        <v>6.8000000000000007</v>
      </c>
      <c r="AH16" s="868">
        <v>45.9</v>
      </c>
      <c r="AI16" s="868">
        <v>19.489999999999998</v>
      </c>
      <c r="AJ16" s="866">
        <v>-1.9</v>
      </c>
      <c r="AK16" s="866">
        <v>19.400000000000002</v>
      </c>
      <c r="AL16" s="879">
        <v>7340</v>
      </c>
      <c r="AM16" s="873">
        <v>0.4</v>
      </c>
      <c r="AN16" s="866">
        <v>0.37</v>
      </c>
      <c r="AO16" s="740">
        <f>IF(U16="n/a","n/a",IF(AA16&lt;0,"n/a",IF(AA16="n/a","n/a",J16+U16-AA16)))</f>
        <v>-5.4633819484299053</v>
      </c>
      <c r="AP16" s="741">
        <f>IF(U16="n/a","n/a",J16+U16)</f>
        <v>20.074605731241554</v>
      </c>
      <c r="AQ16" s="889">
        <f>IF(OR(AC16&lt;0.01,AF16="n/a"),"n/a",(I16/SQRT(22.5*AC16*(I16/AF16))-1)*100)</f>
        <v>19.587930413633359</v>
      </c>
      <c r="AR16" s="651">
        <f>INDEX(Historical!$C$7:$C$1256,MATCH(B16,Historical!$B$7:$B$1278,0))*IF(AH16="n/a",1.03,IF(AH16&lt;0,1.01,IF(AH16&gt;10,1.1,(1+AH16/100))))</f>
        <v>2.6730000000000005</v>
      </c>
      <c r="AS16" s="887">
        <f>IF($AI16="n/a",1.03*AR16,IF($AI16&lt;0,1.01*AR16,IF($AI16&gt;10,1.1*AR16,(1+$AI16/100)*AR16)))</f>
        <v>2.9403000000000006</v>
      </c>
      <c r="AT16" s="887">
        <f>IF($AK16="n/a",1.03*AS16,IF($AK16&lt;0,1.01*AS16,IF($AK16&gt;10,1.1*AS16,(1+$AK16/100)*AS16)))</f>
        <v>3.2343300000000008</v>
      </c>
      <c r="AU16" s="887">
        <f>IF($AK16="n/a",1.03*AT16,IF($AK16&lt;0,1.01*AT16,IF($AK16&gt;10,1.1*AT16,(1+$AK16/100)*AT16)))</f>
        <v>3.5577630000000013</v>
      </c>
      <c r="AV16" s="887">
        <f>IF($AK16="n/a",1.03*AU16,IF($AK16&lt;0,1.01*AU16,IF($AK16&gt;10,1.1*AU16,(1+$AK16/100)*AU16)))</f>
        <v>3.9135393000000018</v>
      </c>
      <c r="AW16" s="651">
        <f>SUM(AR16:AV16)</f>
        <v>16.318932300000007</v>
      </c>
      <c r="AX16" s="748">
        <f>AW16/I16*100</f>
        <v>13.12127707646539</v>
      </c>
      <c r="AY16" s="935">
        <v>0.65</v>
      </c>
      <c r="AZ16" s="873">
        <v>63.070000000000007</v>
      </c>
      <c r="BA16" s="873">
        <v>-12.790000000000001</v>
      </c>
      <c r="BB16" s="873">
        <v>2</v>
      </c>
      <c r="BC16" s="873">
        <v>9.16</v>
      </c>
      <c r="BE16" s="624">
        <v>2005</v>
      </c>
      <c r="BF16" s="899">
        <f>IF(BE16&gt;2008,0,IF(BE16&gt;2001,1,IF(BE16&gt;1990,2,IF(BE16&gt;1980,3,IF(BE16&gt;1973,4,IF(BE16&gt;1970,5,IF(BE16&gt;1960,6,IF(BE16&gt;1958,7,IF(BE16&gt;1953,8,9)))))))))</f>
        <v>1</v>
      </c>
      <c r="BG16" s="883">
        <v>0.89999999999999991</v>
      </c>
    </row>
    <row r="17" spans="1:59" ht="11.25" customHeight="1" x14ac:dyDescent="0.2">
      <c r="A17" s="864" t="s">
        <v>945</v>
      </c>
      <c r="B17" s="876" t="s">
        <v>946</v>
      </c>
      <c r="C17" s="933" t="s">
        <v>108</v>
      </c>
      <c r="D17" s="933" t="s">
        <v>118</v>
      </c>
      <c r="E17" s="733">
        <v>10</v>
      </c>
      <c r="F17" s="1182">
        <v>370</v>
      </c>
      <c r="G17" s="1182" t="s">
        <v>37</v>
      </c>
      <c r="H17" s="1182" t="s">
        <v>115</v>
      </c>
      <c r="I17" s="875">
        <v>103.71</v>
      </c>
      <c r="J17" s="651">
        <f>(M17/I17)*100</f>
        <v>1.7356089094590688</v>
      </c>
      <c r="K17" s="878">
        <v>0.45</v>
      </c>
      <c r="L17" s="888">
        <v>4</v>
      </c>
      <c r="M17" s="642">
        <f>K17*L17</f>
        <v>1.8</v>
      </c>
      <c r="N17" s="871" t="s">
        <v>591</v>
      </c>
      <c r="O17" s="734">
        <v>0.43</v>
      </c>
      <c r="P17" s="862">
        <v>43895</v>
      </c>
      <c r="Q17" s="862">
        <v>43910</v>
      </c>
      <c r="R17" s="642">
        <f>(K17-O17)/O17*100</f>
        <v>4.6511627906976782</v>
      </c>
      <c r="S17" s="701">
        <f>IF(INDEX(Historical!$D$7:$D$1254,MATCH(B17,Historical!$B$7:$B$1278,0))=0,"n/a",(INDEX(Historical!$C$7:$C$1256,MATCH(B17,Historical!$B$7:$B$1278,0))/INDEX(Historical!$D$7:$D$1254,MATCH(B17,Historical!$B$7:$B$1278,0))-1)*100)</f>
        <v>4.8780487804878092</v>
      </c>
      <c r="T17" s="701">
        <f>IF(INDEX(Historical!$F$7:$F$1247,MATCH(B17,Historical!$B$7:$B$1278,0))=0,"n/a",((INDEX(Historical!$C$7:$C$1256,MATCH(B17,Historical!$B$7:$B$1278,0))/INDEX(Historical!$F$7:$F$1247,MATCH(B17,Historical!$B$7:$B$1278,0)))^(1/3)-1)*100)</f>
        <v>4.2065344470325394</v>
      </c>
      <c r="U17" s="701">
        <f>IF(INDEX(Historical!$H$7:$H$1247,MATCH(B17,Historical!$B$7:$B$1278,0))=0,"n/a",((INDEX(Historical!$C$7:$C$1256,MATCH(B17,Historical!$B$7:$B$1278,0))/INDEX(Historical!$H$7:$H$1247,MATCH(B17,Historical!$B$7:$B$1278,0)))^(1/5)-1)*100)</f>
        <v>3.6175193719643062</v>
      </c>
      <c r="V17" s="701">
        <f>IF(INDEX(Historical!$O$7:$O$1247,MATCH(B17,Historical!$B$7:$B$1278,0))=0,"n/a",((INDEX(Historical!$C$7:$C$1256,MATCH(B17,Historical!$B$7:$B$1278,0))/INDEX(Historical!$O$7:$O$1247,MATCH(B17,Historical!$B$7:$B$1278,0)))^(1/10)-1)*100)</f>
        <v>2.9987247698217256</v>
      </c>
      <c r="W17" s="702">
        <f>IF(OR(U17&lt;=0,U17="n/a",V17&lt;=0,V17="n/a"),"n/a",U17/V17)</f>
        <v>1.2063525830612885</v>
      </c>
      <c r="X17" s="703">
        <f>IF(OR(AJ17&lt;=0,AJ17="n/a",U17&lt;=0,U17="n/a"),"n/a",U17/AJ17)</f>
        <v>0.29410726601335818</v>
      </c>
      <c r="Y17" s="665"/>
      <c r="Z17" s="651">
        <f>IF(OR(AC17&lt;0.01,AC17="n/a"),"n/a",M17/AC17*100)</f>
        <v>49.180327868852459</v>
      </c>
      <c r="AA17" s="887">
        <f>IF(OR(AC17&lt;0.01,AC17="n/a"),"n/a",I17/AC17)</f>
        <v>28.33606557377049</v>
      </c>
      <c r="AB17" s="888">
        <v>12</v>
      </c>
      <c r="AC17" s="866">
        <v>3.66</v>
      </c>
      <c r="AD17" s="866">
        <v>2.4900000000000002</v>
      </c>
      <c r="AE17" s="866">
        <v>2.83</v>
      </c>
      <c r="AF17" s="866">
        <v>3.6</v>
      </c>
      <c r="AG17" s="866">
        <v>14.099999999999998</v>
      </c>
      <c r="AH17" s="866">
        <v>2</v>
      </c>
      <c r="AI17" s="866">
        <v>3.85</v>
      </c>
      <c r="AJ17" s="866">
        <v>12.3</v>
      </c>
      <c r="AK17" s="866">
        <v>11.42</v>
      </c>
      <c r="AL17" s="879">
        <v>19830</v>
      </c>
      <c r="AM17" s="873">
        <v>0.2</v>
      </c>
      <c r="AN17" s="866">
        <v>0.85</v>
      </c>
      <c r="AO17" s="740">
        <f>IF(U17="n/a","n/a",IF(AA17&lt;0,"n/a",IF(AA17="n/a","n/a",J17+U17-AA17)))</f>
        <v>-22.982937292347117</v>
      </c>
      <c r="AP17" s="741">
        <f>IF(U17="n/a","n/a",J17+U17)</f>
        <v>5.3531282814233752</v>
      </c>
      <c r="AQ17" s="889">
        <f>IF(OR(AC17&lt;0.01,AF17="n/a"),"n/a",(I17/SQRT(22.5*AC17*(I17/AF17))-1)*100)</f>
        <v>112.92652469345566</v>
      </c>
      <c r="AR17" s="651">
        <f>INDEX(Historical!$C$7:$C$1256,MATCH(B17,Historical!$B$7:$B$1278,0))*IF(AH17="n/a",1.03,IF(AH17&lt;0,1.01,IF(AH17&gt;10,1.1,(1+AH17/100))))</f>
        <v>1.7544</v>
      </c>
      <c r="AS17" s="887">
        <f>IF($AI17="n/a",1.03*AR17,IF($AI17&lt;0,1.01*AR17,IF($AI17&gt;10,1.1*AR17,(1+$AI17/100)*AR17)))</f>
        <v>1.8219444</v>
      </c>
      <c r="AT17" s="887">
        <f>IF($AK17="n/a",1.03*AS17,IF($AK17&lt;0,1.01*AS17,IF($AK17&gt;10,1.1*AS17,(1+$AK17/100)*AS17)))</f>
        <v>2.00413884</v>
      </c>
      <c r="AU17" s="887">
        <f>IF($AK17="n/a",1.03*AT17,IF($AK17&lt;0,1.01*AT17,IF($AK17&gt;10,1.1*AT17,(1+$AK17/100)*AT17)))</f>
        <v>2.204552724</v>
      </c>
      <c r="AV17" s="887">
        <f>IF($AK17="n/a",1.03*AU17,IF($AK17&lt;0,1.01*AU17,IF($AK17&gt;10,1.1*AU17,(1+$AK17/100)*AU17)))</f>
        <v>2.4250079964000002</v>
      </c>
      <c r="AW17" s="651">
        <f>SUM(AR17:AV17)</f>
        <v>10.2100439604</v>
      </c>
      <c r="AX17" s="748">
        <f>AW17/I17*100</f>
        <v>9.8448018131327757</v>
      </c>
      <c r="AY17" s="935">
        <v>0.68</v>
      </c>
      <c r="AZ17" s="873">
        <v>59.330000000000005</v>
      </c>
      <c r="BA17" s="873">
        <v>-6.2</v>
      </c>
      <c r="BB17" s="873">
        <v>-1.47</v>
      </c>
      <c r="BC17" s="873">
        <v>6.660000000000001</v>
      </c>
      <c r="BE17" s="624">
        <v>2011</v>
      </c>
      <c r="BF17" s="899">
        <f>IF(BE17&gt;2008,0,IF(BE17&gt;2001,1,IF(BE17&gt;1990,2,IF(BE17&gt;1980,3,IF(BE17&gt;1973,4,IF(BE17&gt;1970,5,IF(BE17&gt;1960,6,IF(BE17&gt;1958,7,IF(BE17&gt;1953,8,9)))))))))</f>
        <v>0</v>
      </c>
      <c r="BG17" s="883">
        <v>3.5999999999999996</v>
      </c>
    </row>
    <row r="18" spans="1:59" ht="11.25" customHeight="1" x14ac:dyDescent="0.2">
      <c r="A18" s="864" t="s">
        <v>891</v>
      </c>
      <c r="B18" s="876" t="s">
        <v>892</v>
      </c>
      <c r="C18" s="933" t="s">
        <v>131</v>
      </c>
      <c r="D18" s="933" t="s">
        <v>4332</v>
      </c>
      <c r="E18" s="733">
        <v>10</v>
      </c>
      <c r="F18" s="1182">
        <v>361</v>
      </c>
      <c r="G18" s="1182" t="s">
        <v>37</v>
      </c>
      <c r="H18" s="1182" t="s">
        <v>37</v>
      </c>
      <c r="I18" s="875">
        <v>51.58</v>
      </c>
      <c r="J18" s="651">
        <f>(M18/I18)*100</f>
        <v>4.7886777820860802</v>
      </c>
      <c r="K18" s="878">
        <v>0.61750000000000005</v>
      </c>
      <c r="L18" s="888">
        <v>4</v>
      </c>
      <c r="M18" s="642">
        <f>K18*L18</f>
        <v>2.4700000000000002</v>
      </c>
      <c r="N18" s="871" t="s">
        <v>119</v>
      </c>
      <c r="O18" s="734">
        <v>0.58750000000000002</v>
      </c>
      <c r="P18" s="862">
        <v>43874</v>
      </c>
      <c r="Q18" s="862">
        <v>43891</v>
      </c>
      <c r="R18" s="642">
        <f>(K18-O18)/O18*100</f>
        <v>5.106382978723409</v>
      </c>
      <c r="S18" s="701">
        <f>IF(INDEX(Historical!$D$7:$D$1254,MATCH(B18,Historical!$B$7:$B$1278,0))=0,"n/a",(INDEX(Historical!$C$7:$C$1256,MATCH(B18,Historical!$B$7:$B$1278,0))/INDEX(Historical!$D$7:$D$1254,MATCH(B18,Historical!$B$7:$B$1278,0))-1)*100)</f>
        <v>4.9107142857142794</v>
      </c>
      <c r="T18" s="701">
        <f>IF(INDEX(Historical!$F$7:$F$1247,MATCH(B18,Historical!$B$7:$B$1278,0))=0,"n/a",((INDEX(Historical!$C$7:$C$1256,MATCH(B18,Historical!$B$7:$B$1278,0))/INDEX(Historical!$F$7:$F$1247,MATCH(B18,Historical!$B$7:$B$1278,0)))^(1/3)-1)*100)</f>
        <v>4.1521347249286578</v>
      </c>
      <c r="U18" s="701">
        <f>IF(INDEX(Historical!$H$7:$H$1247,MATCH(B18,Historical!$B$7:$B$1278,0))=0,"n/a",((INDEX(Historical!$C$7:$C$1256,MATCH(B18,Historical!$B$7:$B$1278,0))/INDEX(Historical!$H$7:$H$1247,MATCH(B18,Historical!$B$7:$B$1278,0)))^(1/5)-1)*100)</f>
        <v>3.6960845418754662</v>
      </c>
      <c r="V18" s="701">
        <f>IF(INDEX(Historical!$O$7:$O$1247,MATCH(B18,Historical!$B$7:$B$1278,0))=0,"n/a",((INDEX(Historical!$C$7:$C$1256,MATCH(B18,Historical!$B$7:$B$1278,0))/INDEX(Historical!$O$7:$O$1247,MATCH(B18,Historical!$B$7:$B$1278,0)))^(1/10)-1)*100)</f>
        <v>2.9332106797119506</v>
      </c>
      <c r="W18" s="702">
        <f>IF(OR(U18&lt;=0,U18="n/a",V18&lt;=0,V18="n/a"),"n/a",U18/V18)</f>
        <v>1.260081509807687</v>
      </c>
      <c r="X18" s="703">
        <f>IF(OR(AJ18&lt;=0,AJ18="n/a",U18&lt;=0,U18="n/a"),"n/a",U18/AJ18)</f>
        <v>0.84001921406260605</v>
      </c>
      <c r="Y18" s="654"/>
      <c r="Z18" s="651">
        <f>IF(OR(AC18&lt;0.01,AC18="n/a"),"n/a",M18/AC18*100)</f>
        <v>76.47058823529413</v>
      </c>
      <c r="AA18" s="887">
        <f>IF(OR(AC18&lt;0.01,AC18="n/a"),"n/a",I18/AC18)</f>
        <v>15.969040247678018</v>
      </c>
      <c r="AB18" s="888">
        <v>12</v>
      </c>
      <c r="AC18" s="866">
        <v>3.23</v>
      </c>
      <c r="AD18" s="866">
        <v>2.2799999999999998</v>
      </c>
      <c r="AE18" s="866">
        <v>2.31</v>
      </c>
      <c r="AF18" s="866">
        <v>1.18</v>
      </c>
      <c r="AG18" s="866">
        <v>7.5</v>
      </c>
      <c r="AH18" s="866">
        <v>6.2</v>
      </c>
      <c r="AI18" s="866">
        <v>7.6499999999999995</v>
      </c>
      <c r="AJ18" s="866">
        <v>4.3999999999999995</v>
      </c>
      <c r="AK18" s="866">
        <v>7.0000000000000009</v>
      </c>
      <c r="AL18" s="879">
        <v>2660</v>
      </c>
      <c r="AM18" s="873">
        <v>0.2</v>
      </c>
      <c r="AN18" s="866">
        <v>0.83</v>
      </c>
      <c r="AO18" s="740">
        <f>IF(U18="n/a","n/a",IF(AA18&lt;0,"n/a",IF(AA18="n/a","n/a",J18+U18-AA18)))</f>
        <v>-7.4842779237164709</v>
      </c>
      <c r="AP18" s="741">
        <f>IF(U18="n/a","n/a",J18+U18)</f>
        <v>8.4847623239615473</v>
      </c>
      <c r="AQ18" s="889">
        <f>IF(OR(AC18&lt;0.01,AF18="n/a"),"n/a",(I18/SQRT(22.5*AC18*(I18/AF18))-1)*100)</f>
        <v>-8.4856599160302526</v>
      </c>
      <c r="AR18" s="651">
        <f>INDEX(Historical!$C$7:$C$1256,MATCH(B18,Historical!$B$7:$B$1278,0))*IF(AH18="n/a",1.03,IF(AH18&lt;0,1.01,IF(AH18&gt;10,1.1,(1+AH18/100))))</f>
        <v>2.4957000000000003</v>
      </c>
      <c r="AS18" s="887">
        <f>IF($AI18="n/a",1.03*AR18,IF($AI18&lt;0,1.01*AR18,IF($AI18&gt;10,1.1*AR18,(1+$AI18/100)*AR18)))</f>
        <v>2.6866210500000003</v>
      </c>
      <c r="AT18" s="887">
        <f>IF($AK18="n/a",1.03*AS18,IF($AK18&lt;0,1.01*AS18,IF($AK18&gt;10,1.1*AS18,(1+$AK18/100)*AS18)))</f>
        <v>2.8746845235000005</v>
      </c>
      <c r="AU18" s="887">
        <f>IF($AK18="n/a",1.03*AT18,IF($AK18&lt;0,1.01*AT18,IF($AK18&gt;10,1.1*AT18,(1+$AK18/100)*AT18)))</f>
        <v>3.0759124401450006</v>
      </c>
      <c r="AV18" s="887">
        <f>IF($AK18="n/a",1.03*AU18,IF($AK18&lt;0,1.01*AU18,IF($AK18&gt;10,1.1*AU18,(1+$AK18/100)*AU18)))</f>
        <v>3.2912263109551509</v>
      </c>
      <c r="AW18" s="651">
        <f>SUM(AR18:AV18)</f>
        <v>14.424144324600153</v>
      </c>
      <c r="AX18" s="748">
        <f>AW18/I18*100</f>
        <v>27.964607065917317</v>
      </c>
      <c r="AY18" s="935">
        <v>0.36</v>
      </c>
      <c r="AZ18" s="873">
        <v>6.97</v>
      </c>
      <c r="BA18" s="873">
        <v>-40.69</v>
      </c>
      <c r="BB18" s="873">
        <v>-3.1300000000000003</v>
      </c>
      <c r="BC18" s="873">
        <v>-15.1</v>
      </c>
      <c r="BE18" s="624">
        <v>2011</v>
      </c>
      <c r="BF18" s="899">
        <f>IF(BE18&gt;2008,0,IF(BE18&gt;2001,1,IF(BE18&gt;1990,2,IF(BE18&gt;1980,3,IF(BE18&gt;1973,4,IF(BE18&gt;1970,5,IF(BE18&gt;1960,6,IF(BE18&gt;1958,7,IF(BE18&gt;1953,8,9)))))))))</f>
        <v>0</v>
      </c>
      <c r="BG18" s="883">
        <v>3</v>
      </c>
    </row>
    <row r="19" spans="1:59" ht="11.25" customHeight="1" x14ac:dyDescent="0.2">
      <c r="A19" s="864" t="s">
        <v>893</v>
      </c>
      <c r="B19" s="876" t="s">
        <v>894</v>
      </c>
      <c r="C19" s="933" t="s">
        <v>108</v>
      </c>
      <c r="D19" s="933" t="s">
        <v>118</v>
      </c>
      <c r="E19" s="733">
        <v>10</v>
      </c>
      <c r="F19" s="1182">
        <v>383</v>
      </c>
      <c r="G19" s="1182" t="s">
        <v>115</v>
      </c>
      <c r="H19" s="1182" t="s">
        <v>115</v>
      </c>
      <c r="I19" s="875">
        <v>88.75</v>
      </c>
      <c r="J19" s="651">
        <f>(M19/I19)*100</f>
        <v>2.4338028169014083</v>
      </c>
      <c r="K19" s="878">
        <v>0.54</v>
      </c>
      <c r="L19" s="888">
        <v>4</v>
      </c>
      <c r="M19" s="642">
        <f>K19*L19</f>
        <v>2.16</v>
      </c>
      <c r="N19" s="871" t="s">
        <v>163</v>
      </c>
      <c r="O19" s="734">
        <v>0.5</v>
      </c>
      <c r="P19" s="862">
        <v>43889</v>
      </c>
      <c r="Q19" s="862">
        <v>43922</v>
      </c>
      <c r="R19" s="642">
        <f>(K19-O19)/O19*100</f>
        <v>8.0000000000000071</v>
      </c>
      <c r="S19" s="701">
        <f>IF(INDEX(Historical!$D$7:$D$1254,MATCH(B19,Historical!$B$7:$B$1278,0))=0,"n/a",(INDEX(Historical!$C$7:$C$1256,MATCH(B19,Historical!$B$7:$B$1278,0))/INDEX(Historical!$D$7:$D$1254,MATCH(B19,Historical!$B$7:$B$1278,0))-1)*100)</f>
        <v>11.999999999999989</v>
      </c>
      <c r="T19" s="701">
        <f>IF(INDEX(Historical!$F$7:$F$1247,MATCH(B19,Historical!$B$7:$B$1278,0))=0,"n/a",((INDEX(Historical!$C$7:$C$1256,MATCH(B19,Historical!$B$7:$B$1278,0))/INDEX(Historical!$F$7:$F$1247,MATCH(B19,Historical!$B$7:$B$1278,0)))^(1/3)-1)*100)</f>
        <v>14.962302576856757</v>
      </c>
      <c r="U19" s="701">
        <f>IF(INDEX(Historical!$H$7:$H$1247,MATCH(B19,Historical!$B$7:$B$1278,0))=0,"n/a",((INDEX(Historical!$C$7:$C$1256,MATCH(B19,Historical!$B$7:$B$1278,0))/INDEX(Historical!$H$7:$H$1247,MATCH(B19,Historical!$B$7:$B$1278,0)))^(1/5)-1)*100)</f>
        <v>11.842691472014465</v>
      </c>
      <c r="V19" s="701">
        <f>IF(INDEX(Historical!$O$7:$O$1247,MATCH(B19,Historical!$B$7:$B$1278,0))=0,"n/a",((INDEX(Historical!$C$7:$C$1256,MATCH(B19,Historical!$B$7:$B$1278,0))/INDEX(Historical!$O$7:$O$1247,MATCH(B19,Historical!$B$7:$B$1278,0)))^(1/10)-1)*100)</f>
        <v>9.3746329125196759</v>
      </c>
      <c r="W19" s="702">
        <f>IF(OR(U19&lt;=0,U19="n/a",V19&lt;=0,V19="n/a"),"n/a",U19/V19)</f>
        <v>1.2632698882746369</v>
      </c>
      <c r="X19" s="703">
        <f>IF(OR(AJ19&lt;=0,AJ19="n/a",U19&lt;=0,U19="n/a"),"n/a",U19/AJ19)</f>
        <v>0.67672522697225512</v>
      </c>
      <c r="Y19" s="664"/>
      <c r="Z19" s="651">
        <f>IF(OR(AC19&lt;0.01,AC19="n/a"),"n/a",M19/AC19*100)</f>
        <v>16.191904047976013</v>
      </c>
      <c r="AA19" s="887">
        <f>IF(OR(AC19&lt;0.01,AC19="n/a"),"n/a",I19/AC19)</f>
        <v>6.6529235382308842</v>
      </c>
      <c r="AB19" s="888">
        <v>12</v>
      </c>
      <c r="AC19" s="866">
        <v>13.34</v>
      </c>
      <c r="AD19" s="866">
        <v>1.22</v>
      </c>
      <c r="AE19" s="866">
        <v>0.64</v>
      </c>
      <c r="AF19" s="866">
        <v>1.1100000000000001</v>
      </c>
      <c r="AG19" s="866">
        <v>18.399999999999999</v>
      </c>
      <c r="AH19" s="866">
        <v>149.80000000000001</v>
      </c>
      <c r="AI19" s="866">
        <v>6.9500000000000011</v>
      </c>
      <c r="AJ19" s="866">
        <v>17.5</v>
      </c>
      <c r="AK19" s="866">
        <v>5.46</v>
      </c>
      <c r="AL19" s="879">
        <v>27850</v>
      </c>
      <c r="AM19" s="873">
        <v>0.2</v>
      </c>
      <c r="AN19" s="866">
        <v>0.27</v>
      </c>
      <c r="AO19" s="740">
        <f>IF(U19="n/a","n/a",IF(AA19&lt;0,"n/a",IF(AA19="n/a","n/a",J19+U19-AA19)))</f>
        <v>7.6235707506849897</v>
      </c>
      <c r="AP19" s="741">
        <f>IF(U19="n/a","n/a",J19+U19)</f>
        <v>14.276494288915874</v>
      </c>
      <c r="AQ19" s="889">
        <f>IF(OR(AC19&lt;0.01,AF19="n/a"),"n/a",(I19/SQRT(22.5*AC19*(I19/AF19))-1)*100)</f>
        <v>-42.710306812418366</v>
      </c>
      <c r="AR19" s="651">
        <f>INDEX(Historical!$C$7:$C$1256,MATCH(B19,Historical!$B$7:$B$1278,0))*IF(AH19="n/a",1.03,IF(AH19&lt;0,1.01,IF(AH19&gt;10,1.1,(1+AH19/100))))</f>
        <v>2.1560000000000001</v>
      </c>
      <c r="AS19" s="887">
        <f>IF($AI19="n/a",1.03*AR19,IF($AI19&lt;0,1.01*AR19,IF($AI19&gt;10,1.1*AR19,(1+$AI19/100)*AR19)))</f>
        <v>2.3058420000000006</v>
      </c>
      <c r="AT19" s="887">
        <f>IF($AK19="n/a",1.03*AS19,IF($AK19&lt;0,1.01*AS19,IF($AK19&gt;10,1.1*AS19,(1+$AK19/100)*AS19)))</f>
        <v>2.4317409732000006</v>
      </c>
      <c r="AU19" s="887">
        <f>IF($AK19="n/a",1.03*AT19,IF($AK19&lt;0,1.01*AT19,IF($AK19&gt;10,1.1*AT19,(1+$AK19/100)*AT19)))</f>
        <v>2.5645140303367207</v>
      </c>
      <c r="AV19" s="887">
        <f>IF($AK19="n/a",1.03*AU19,IF($AK19&lt;0,1.01*AU19,IF($AK19&gt;10,1.1*AU19,(1+$AK19/100)*AU19)))</f>
        <v>2.7045364963931053</v>
      </c>
      <c r="AW19" s="651">
        <f>SUM(AR19:AV19)</f>
        <v>12.162633499929827</v>
      </c>
      <c r="AX19" s="748">
        <f>AW19/I19*100</f>
        <v>13.704375774568819</v>
      </c>
      <c r="AY19" s="935">
        <v>0.71</v>
      </c>
      <c r="AZ19" s="873">
        <v>38.39</v>
      </c>
      <c r="BA19" s="873">
        <v>-29.520000000000003</v>
      </c>
      <c r="BB19" s="873">
        <v>-4.1500000000000004</v>
      </c>
      <c r="BC19" s="873">
        <v>-9.8699999999999992</v>
      </c>
      <c r="BE19" s="624">
        <v>2011</v>
      </c>
      <c r="BF19" s="899">
        <f>IF(BE19&gt;2008,0,IF(BE19&gt;2001,1,IF(BE19&gt;1990,2,IF(BE19&gt;1980,3,IF(BE19&gt;1973,4,IF(BE19&gt;1970,5,IF(BE19&gt;1960,6,IF(BE19&gt;1958,7,IF(BE19&gt;1953,8,9)))))))))</f>
        <v>0</v>
      </c>
      <c r="BG19" s="883">
        <v>3.5999999999999996</v>
      </c>
    </row>
    <row r="20" spans="1:59" ht="11.25" customHeight="1" x14ac:dyDescent="0.2">
      <c r="A20" s="864" t="s">
        <v>914</v>
      </c>
      <c r="B20" s="876" t="s">
        <v>915</v>
      </c>
      <c r="C20" s="933" t="s">
        <v>153</v>
      </c>
      <c r="D20" s="933" t="s">
        <v>916</v>
      </c>
      <c r="E20" s="733">
        <v>10</v>
      </c>
      <c r="F20" s="1182">
        <v>364</v>
      </c>
      <c r="G20" s="1182" t="s">
        <v>115</v>
      </c>
      <c r="H20" s="1182" t="s">
        <v>115</v>
      </c>
      <c r="I20" s="875">
        <v>216.94</v>
      </c>
      <c r="J20" s="651">
        <f>(M20/I20)*100</f>
        <v>2.9501244583755879</v>
      </c>
      <c r="K20" s="878">
        <v>1.6</v>
      </c>
      <c r="L20" s="888">
        <v>4</v>
      </c>
      <c r="M20" s="642">
        <f>K20*L20</f>
        <v>6.4</v>
      </c>
      <c r="N20" s="871" t="s">
        <v>248</v>
      </c>
      <c r="O20" s="734">
        <v>1.45</v>
      </c>
      <c r="P20" s="862">
        <v>43873</v>
      </c>
      <c r="Q20" s="862">
        <v>43895</v>
      </c>
      <c r="R20" s="642">
        <f>(K20-O20)/O20*100</f>
        <v>10.344827586206906</v>
      </c>
      <c r="S20" s="701">
        <f>IF(INDEX(Historical!$D$7:$D$1254,MATCH(B20,Historical!$B$7:$B$1278,0))=0,"n/a",(INDEX(Historical!$C$7:$C$1256,MATCH(B20,Historical!$B$7:$B$1278,0))/INDEX(Historical!$D$7:$D$1254,MATCH(B20,Historical!$B$7:$B$1278,0))-1)*100)</f>
        <v>9.8484848484848406</v>
      </c>
      <c r="T20" s="701">
        <f>IF(INDEX(Historical!$F$7:$F$1247,MATCH(B20,Historical!$B$7:$B$1278,0))=0,"n/a",((INDEX(Historical!$C$7:$C$1256,MATCH(B20,Historical!$B$7:$B$1278,0))/INDEX(Historical!$F$7:$F$1247,MATCH(B20,Historical!$B$7:$B$1278,0)))^(1/3)-1)*100)</f>
        <v>13.18511959629507</v>
      </c>
      <c r="U20" s="701">
        <f>IF(INDEX(Historical!$H$7:$H$1247,MATCH(B20,Historical!$B$7:$B$1278,0))=0,"n/a",((INDEX(Historical!$C$7:$C$1256,MATCH(B20,Historical!$B$7:$B$1278,0))/INDEX(Historical!$H$7:$H$1247,MATCH(B20,Historical!$B$7:$B$1278,0)))^(1/5)-1)*100)</f>
        <v>18.90705786863025</v>
      </c>
      <c r="V20" s="701" t="str">
        <f>IF(INDEX(Historical!$O$7:$O$1247,MATCH(B20,Historical!$B$7:$B$1278,0))=0,"n/a",((INDEX(Historical!$C$7:$C$1256,MATCH(B20,Historical!$B$7:$B$1278,0))/INDEX(Historical!$O$7:$O$1247,MATCH(B20,Historical!$B$7:$B$1278,0)))^(1/10)-1)*100)</f>
        <v>n/a</v>
      </c>
      <c r="W20" s="702" t="str">
        <f>IF(OR(U20&lt;=0,U20="n/a",V20&lt;=0,V20="n/a"),"n/a",U20/V20)</f>
        <v>n/a</v>
      </c>
      <c r="X20" s="703">
        <f>IF(OR(AJ20&lt;=0,AJ20="n/a",U20&lt;=0,U20="n/a"),"n/a",U20/AJ20)</f>
        <v>1.3505041334735892</v>
      </c>
      <c r="Y20" s="661"/>
      <c r="Z20" s="651">
        <f>IF(OR(AC20&lt;0.01,AC20="n/a"),"n/a",M20/AC20*100)</f>
        <v>52.287581699346411</v>
      </c>
      <c r="AA20" s="887">
        <f>IF(OR(AC20&lt;0.01,AC20="n/a"),"n/a",I20/AC20)</f>
        <v>17.723856209150327</v>
      </c>
      <c r="AB20" s="888">
        <v>12</v>
      </c>
      <c r="AC20" s="866">
        <v>12.24</v>
      </c>
      <c r="AD20" s="866">
        <v>2.59</v>
      </c>
      <c r="AE20" s="866">
        <v>5.25</v>
      </c>
      <c r="AF20" s="866">
        <v>11.97</v>
      </c>
      <c r="AG20" s="866">
        <v>71.7</v>
      </c>
      <c r="AH20" s="866">
        <v>2</v>
      </c>
      <c r="AI20" s="866">
        <v>6.5600000000000005</v>
      </c>
      <c r="AJ20" s="866">
        <v>14.000000000000002</v>
      </c>
      <c r="AK20" s="866">
        <v>6.84</v>
      </c>
      <c r="AL20" s="879">
        <v>127520</v>
      </c>
      <c r="AM20" s="874">
        <v>0.2</v>
      </c>
      <c r="AN20" s="866">
        <v>3.21</v>
      </c>
      <c r="AO20" s="740">
        <f>IF(U20="n/a","n/a",IF(AA20&lt;0,"n/a",IF(AA20="n/a","n/a",J20+U20-AA20)))</f>
        <v>4.1333261178555105</v>
      </c>
      <c r="AP20" s="741">
        <f>IF(U20="n/a","n/a",J20+U20)</f>
        <v>21.857182327005837</v>
      </c>
      <c r="AQ20" s="889">
        <f>IF(OR(AC20&lt;0.01,AF20="n/a"),"n/a",(I20/SQRT(22.5*AC20*(I20/AF20))-1)*100)</f>
        <v>207.06825793735138</v>
      </c>
      <c r="AR20" s="651">
        <f>INDEX(Historical!$C$7:$C$1256,MATCH(B20,Historical!$B$7:$B$1278,0))*IF(AH20="n/a",1.03,IF(AH20&lt;0,1.01,IF(AH20&gt;10,1.1,(1+AH20/100))))</f>
        <v>5.9159999999999995</v>
      </c>
      <c r="AS20" s="887">
        <f>IF($AI20="n/a",1.03*AR20,IF($AI20&lt;0,1.01*AR20,IF($AI20&gt;10,1.1*AR20,(1+$AI20/100)*AR20)))</f>
        <v>6.3040896000000002</v>
      </c>
      <c r="AT20" s="887">
        <f>IF($AK20="n/a",1.03*AS20,IF($AK20&lt;0,1.01*AS20,IF($AK20&gt;10,1.1*AS20,(1+$AK20/100)*AS20)))</f>
        <v>6.7352893286400004</v>
      </c>
      <c r="AU20" s="887">
        <f>IF($AK20="n/a",1.03*AT20,IF($AK20&lt;0,1.01*AT20,IF($AK20&gt;10,1.1*AT20,(1+$AK20/100)*AT20)))</f>
        <v>7.1959831187189769</v>
      </c>
      <c r="AV20" s="887">
        <f>IF($AK20="n/a",1.03*AU20,IF($AK20&lt;0,1.01*AU20,IF($AK20&gt;10,1.1*AU20,(1+$AK20/100)*AU20)))</f>
        <v>7.6881883640393553</v>
      </c>
      <c r="AW20" s="651">
        <f>SUM(AR20:AV20)</f>
        <v>33.839550411398335</v>
      </c>
      <c r="AX20" s="748">
        <f>AW20/I20*100</f>
        <v>15.598575832671861</v>
      </c>
      <c r="AY20" s="935">
        <v>0.74</v>
      </c>
      <c r="AZ20" s="873">
        <v>22.53</v>
      </c>
      <c r="BA20" s="873">
        <v>-18.13</v>
      </c>
      <c r="BB20" s="873">
        <v>-10.43</v>
      </c>
      <c r="BC20" s="873">
        <v>-6.370000000000001</v>
      </c>
      <c r="BE20" s="624">
        <v>2011</v>
      </c>
      <c r="BF20" s="899">
        <f>IF(BE20&gt;2008,0,IF(BE20&gt;2001,1,IF(BE20&gt;1990,2,IF(BE20&gt;1980,3,IF(BE20&gt;1973,4,IF(BE20&gt;1970,5,IF(BE20&gt;1960,6,IF(BE20&gt;1958,7,IF(BE20&gt;1953,8,9)))))))))</f>
        <v>0</v>
      </c>
      <c r="BG20" s="883">
        <v>11.899999999999999</v>
      </c>
    </row>
    <row r="21" spans="1:59" ht="11.25" customHeight="1" x14ac:dyDescent="0.2">
      <c r="A21" s="872" t="s">
        <v>415</v>
      </c>
      <c r="B21" s="876" t="s">
        <v>416</v>
      </c>
      <c r="C21" s="933" t="s">
        <v>108</v>
      </c>
      <c r="D21" s="933" t="s">
        <v>4337</v>
      </c>
      <c r="E21" s="733">
        <v>16</v>
      </c>
      <c r="F21" s="1182">
        <v>237</v>
      </c>
      <c r="G21" s="1182" t="s">
        <v>115</v>
      </c>
      <c r="H21" s="1182" t="s">
        <v>115</v>
      </c>
      <c r="I21" s="875">
        <v>160.83000000000001</v>
      </c>
      <c r="J21" s="651">
        <f>(M21/I21)*100</f>
        <v>2.5865821053286076</v>
      </c>
      <c r="K21" s="878">
        <v>1.04</v>
      </c>
      <c r="L21" s="888">
        <v>4</v>
      </c>
      <c r="M21" s="642">
        <f>K21*L21</f>
        <v>4.16</v>
      </c>
      <c r="N21" s="871" t="s">
        <v>236</v>
      </c>
      <c r="O21" s="734">
        <v>0.97</v>
      </c>
      <c r="P21" s="862">
        <v>43966</v>
      </c>
      <c r="Q21" s="862">
        <v>43980</v>
      </c>
      <c r="R21" s="642">
        <f>(K21-O21)/O21*100</f>
        <v>7.2164948453608311</v>
      </c>
      <c r="S21" s="701">
        <f>IF(INDEX(Historical!$D$7:$D$1254,MATCH(B21,Historical!$B$7:$B$1278,0))=0,"n/a",(INDEX(Historical!$C$7:$C$1256,MATCH(B21,Historical!$B$7:$B$1278,0))/INDEX(Historical!$D$7:$D$1254,MATCH(B21,Historical!$B$7:$B$1278,0))-1)*100)</f>
        <v>7.932011331444766</v>
      </c>
      <c r="T21" s="701">
        <f>IF(INDEX(Historical!$F$7:$F$1247,MATCH(B21,Historical!$B$7:$B$1278,0))=0,"n/a",((INDEX(Historical!$C$7:$C$1256,MATCH(B21,Historical!$B$7:$B$1278,0))/INDEX(Historical!$F$7:$F$1247,MATCH(B21,Historical!$B$7:$B$1278,0)))^(1/3)-1)*100)</f>
        <v>9.2732956356199381</v>
      </c>
      <c r="U21" s="701">
        <f>IF(INDEX(Historical!$H$7:$H$1247,MATCH(B21,Historical!$B$7:$B$1278,0))=0,"n/a",((INDEX(Historical!$C$7:$C$1256,MATCH(B21,Historical!$B$7:$B$1278,0))/INDEX(Historical!$H$7:$H$1247,MATCH(B21,Historical!$B$7:$B$1278,0)))^(1/5)-1)*100)</f>
        <v>11.010307921565676</v>
      </c>
      <c r="V21" s="701">
        <f>IF(INDEX(Historical!$O$7:$O$1247,MATCH(B21,Historical!$B$7:$B$1278,0))=0,"n/a",((INDEX(Historical!$C$7:$C$1256,MATCH(B21,Historical!$B$7:$B$1278,0))/INDEX(Historical!$O$7:$O$1247,MATCH(B21,Historical!$B$7:$B$1278,0)))^(1/10)-1)*100)</f>
        <v>18.806884190741147</v>
      </c>
      <c r="W21" s="702">
        <f>IF(OR(U21&lt;=0,U21="n/a",V21&lt;=0,V21="n/a"),"n/a",U21/V21)</f>
        <v>0.58544029994007096</v>
      </c>
      <c r="X21" s="703">
        <f>IF(OR(AJ21&lt;=0,AJ21="n/a",U21&lt;=0,U21="n/a"),"n/a",U21/AJ21)</f>
        <v>1.0101199928041904</v>
      </c>
      <c r="Y21" s="665"/>
      <c r="Z21" s="651">
        <f>IF(OR(AC21&lt;0.01,AC21="n/a"),"n/a",M21/AC21*100)</f>
        <v>21.745948771562993</v>
      </c>
      <c r="AA21" s="887">
        <f>IF(OR(AC21&lt;0.01,AC21="n/a"),"n/a",I21/AC21)</f>
        <v>8.4072138003136452</v>
      </c>
      <c r="AB21" s="888">
        <v>12</v>
      </c>
      <c r="AC21" s="866">
        <v>19.13</v>
      </c>
      <c r="AD21" s="866">
        <v>0.92</v>
      </c>
      <c r="AE21" s="866">
        <v>1.58</v>
      </c>
      <c r="AF21" s="866">
        <v>3.09</v>
      </c>
      <c r="AG21" s="866">
        <v>40.200000000000003</v>
      </c>
      <c r="AH21" s="866">
        <v>-1.9</v>
      </c>
      <c r="AI21" s="866">
        <v>29.330000000000002</v>
      </c>
      <c r="AJ21" s="866">
        <v>10.9</v>
      </c>
      <c r="AK21" s="866">
        <v>9.11</v>
      </c>
      <c r="AL21" s="879">
        <v>19330</v>
      </c>
      <c r="AM21" s="873">
        <v>0.1</v>
      </c>
      <c r="AN21" s="866">
        <v>3.17</v>
      </c>
      <c r="AO21" s="740">
        <f>IF(U21="n/a","n/a",IF(AA21&lt;0,"n/a",IF(AA21="n/a","n/a",J21+U21-AA21)))</f>
        <v>5.1896762265806391</v>
      </c>
      <c r="AP21" s="741">
        <f>IF(U21="n/a","n/a",J21+U21)</f>
        <v>13.596890026894284</v>
      </c>
      <c r="AQ21" s="889">
        <f>IF(OR(AC21&lt;0.01,AF21="n/a"),"n/a",(I21/SQRT(22.5*AC21*(I21/AF21))-1)*100)</f>
        <v>7.4518820329859903</v>
      </c>
      <c r="AR21" s="651">
        <f>INDEX(Historical!$C$7:$C$1256,MATCH(B21,Historical!$B$7:$B$1278,0))*IF(AH21="n/a",1.03,IF(AH21&lt;0,1.01,IF(AH21&gt;10,1.1,(1+AH21/100))))</f>
        <v>3.8481000000000001</v>
      </c>
      <c r="AS21" s="887">
        <f>IF($AI21="n/a",1.03*AR21,IF($AI21&lt;0,1.01*AR21,IF($AI21&gt;10,1.1*AR21,(1+$AI21/100)*AR21)))</f>
        <v>4.2329100000000004</v>
      </c>
      <c r="AT21" s="887">
        <f>IF($AK21="n/a",1.03*AS21,IF($AK21&lt;0,1.01*AS21,IF($AK21&gt;10,1.1*AS21,(1+$AK21/100)*AS21)))</f>
        <v>4.6185281009999999</v>
      </c>
      <c r="AU21" s="887">
        <f>IF($AK21="n/a",1.03*AT21,IF($AK21&lt;0,1.01*AT21,IF($AK21&gt;10,1.1*AT21,(1+$AK21/100)*AT21)))</f>
        <v>5.0392760110010997</v>
      </c>
      <c r="AV21" s="887">
        <f>IF($AK21="n/a",1.03*AU21,IF($AK21&lt;0,1.01*AU21,IF($AK21&gt;10,1.1*AU21,(1+$AK21/100)*AU21)))</f>
        <v>5.4983540556032997</v>
      </c>
      <c r="AW21" s="651">
        <f>SUM(AR21:AV21)</f>
        <v>23.237168167604402</v>
      </c>
      <c r="AX21" s="748">
        <f>AW21/I21*100</f>
        <v>14.448279654047379</v>
      </c>
      <c r="AY21" s="935">
        <v>1.82</v>
      </c>
      <c r="AZ21" s="873">
        <v>101.01</v>
      </c>
      <c r="BA21" s="873">
        <v>-11.07</v>
      </c>
      <c r="BB21" s="873">
        <v>1.28</v>
      </c>
      <c r="BC21" s="873">
        <v>11.23</v>
      </c>
      <c r="BE21" s="624">
        <v>2005</v>
      </c>
      <c r="BF21" s="899">
        <f>IF(BE21&gt;2008,0,IF(BE21&gt;2001,1,IF(BE21&gt;1990,2,IF(BE21&gt;1980,3,IF(BE21&gt;1973,4,IF(BE21&gt;1970,5,IF(BE21&gt;1960,6,IF(BE21&gt;1958,7,IF(BE21&gt;1953,8,9)))))))))</f>
        <v>1</v>
      </c>
      <c r="BG21" s="883">
        <v>1.7000000000000002</v>
      </c>
    </row>
    <row r="22" spans="1:59" ht="11.25" customHeight="1" x14ac:dyDescent="0.2">
      <c r="A22" s="881" t="s">
        <v>908</v>
      </c>
      <c r="B22" s="876" t="s">
        <v>909</v>
      </c>
      <c r="C22" s="933" t="s">
        <v>4322</v>
      </c>
      <c r="D22" s="933" t="s">
        <v>4323</v>
      </c>
      <c r="E22" s="733">
        <v>10</v>
      </c>
      <c r="F22" s="1182">
        <v>404</v>
      </c>
      <c r="G22" s="1182" t="s">
        <v>106</v>
      </c>
      <c r="H22" s="1182" t="s">
        <v>106</v>
      </c>
      <c r="I22" s="875">
        <v>229.65</v>
      </c>
      <c r="J22" s="651">
        <f>(M22/I22)*100</f>
        <v>1.9856303069888959</v>
      </c>
      <c r="K22" s="878">
        <v>1.1399999999999999</v>
      </c>
      <c r="L22" s="888">
        <v>4</v>
      </c>
      <c r="M22" s="642">
        <f>K22*L22</f>
        <v>4.5599999999999996</v>
      </c>
      <c r="N22" s="871" t="s">
        <v>4059</v>
      </c>
      <c r="O22" s="734">
        <v>1.1000000000000001</v>
      </c>
      <c r="P22" s="862">
        <v>44099</v>
      </c>
      <c r="Q22" s="862">
        <v>44120</v>
      </c>
      <c r="R22" s="642">
        <f>(K22-O22)/O22*100</f>
        <v>3.6363636363636189</v>
      </c>
      <c r="S22" s="701">
        <f>IF(INDEX(Historical!$D$7:$D$1254,MATCH(B22,Historical!$B$7:$B$1278,0))=0,"n/a",(INDEX(Historical!$C$7:$C$1256,MATCH(B22,Historical!$B$7:$B$1278,0))/INDEX(Historical!$D$7:$D$1254,MATCH(B22,Historical!$B$7:$B$1278,0))-1)*100)</f>
        <v>19.933554817275745</v>
      </c>
      <c r="T22" s="701">
        <f>IF(INDEX(Historical!$F$7:$F$1247,MATCH(B22,Historical!$B$7:$B$1278,0))=0,"n/a",((INDEX(Historical!$C$7:$C$1256,MATCH(B22,Historical!$B$7:$B$1278,0))/INDEX(Historical!$F$7:$F$1247,MATCH(B22,Historical!$B$7:$B$1278,0)))^(1/3)-1)*100)</f>
        <v>17.94915675423503</v>
      </c>
      <c r="U22" s="701">
        <f>IF(INDEX(Historical!$H$7:$H$1247,MATCH(B22,Historical!$B$7:$B$1278,0))=0,"n/a",((INDEX(Historical!$C$7:$C$1256,MATCH(B22,Historical!$B$7:$B$1278,0))/INDEX(Historical!$H$7:$H$1247,MATCH(B22,Historical!$B$7:$B$1278,0)))^(1/5)-1)*100)</f>
        <v>20.858119698845499</v>
      </c>
      <c r="V22" s="701" t="str">
        <f>IF(INDEX(Historical!$O$7:$O$1247,MATCH(B22,Historical!$B$7:$B$1278,0))=0,"n/a",((INDEX(Historical!$C$7:$C$1256,MATCH(B22,Historical!$B$7:$B$1278,0))/INDEX(Historical!$O$7:$O$1247,MATCH(B22,Historical!$B$7:$B$1278,0)))^(1/10)-1)*100)</f>
        <v>n/a</v>
      </c>
      <c r="W22" s="702" t="str">
        <f>IF(OR(U22&lt;=0,U22="n/a",V22&lt;=0,V22="n/a"),"n/a",U22/V22)</f>
        <v>n/a</v>
      </c>
      <c r="X22" s="703">
        <f>IF(OR(AJ22&lt;=0,AJ22="n/a",U22&lt;=0,U22="n/a"),"n/a",U22/AJ22)</f>
        <v>1.2875382530151542</v>
      </c>
      <c r="Y22" s="877" t="s">
        <v>3977</v>
      </c>
      <c r="Z22" s="651">
        <f>IF(OR(AC22&lt;0.01,AC22="n/a"),"n/a",M22/AC22*100)</f>
        <v>105.80046403712298</v>
      </c>
      <c r="AA22" s="887">
        <f>IF(OR(AC22&lt;0.01,AC22="n/a"),"n/a",I22/AC22)</f>
        <v>53.283062645011604</v>
      </c>
      <c r="AB22" s="888">
        <v>12</v>
      </c>
      <c r="AC22" s="866">
        <v>4.3099999999999996</v>
      </c>
      <c r="AD22" s="866">
        <v>3.51</v>
      </c>
      <c r="AE22" s="866">
        <v>12.98</v>
      </c>
      <c r="AF22" s="866">
        <v>28.14</v>
      </c>
      <c r="AG22" s="866">
        <v>43.8</v>
      </c>
      <c r="AH22" s="866">
        <v>53</v>
      </c>
      <c r="AI22" s="866">
        <v>23.41</v>
      </c>
      <c r="AJ22" s="866">
        <v>16.2</v>
      </c>
      <c r="AK22" s="866">
        <v>15.18</v>
      </c>
      <c r="AL22" s="879">
        <v>101030</v>
      </c>
      <c r="AM22" s="873">
        <v>0.2</v>
      </c>
      <c r="AN22" s="866">
        <v>6.96</v>
      </c>
      <c r="AO22" s="740">
        <f>IF(U22="n/a","n/a",IF(AA22&lt;0,"n/a",IF(AA22="n/a","n/a",J22+U22-AA22)))</f>
        <v>-30.43931263917721</v>
      </c>
      <c r="AP22" s="741">
        <f>IF(U22="n/a","n/a",J22+U22)</f>
        <v>22.843750005834394</v>
      </c>
      <c r="AQ22" s="889">
        <f>IF(OR(AC22&lt;0.01,AF22="n/a"),"n/a",(I22/SQRT(22.5*AC22*(I22/AF22))-1)*100)</f>
        <v>716.32928618314224</v>
      </c>
      <c r="AR22" s="651">
        <f>INDEX(Historical!$C$7:$C$1256,MATCH(B22,Historical!$B$7:$B$1278,0))*IF(AH22="n/a",1.03,IF(AH22&lt;0,1.01,IF(AH22&gt;10,1.1,(1+AH22/100))))</f>
        <v>3.9710000000000001</v>
      </c>
      <c r="AS22" s="887">
        <f>IF($AI22="n/a",1.03*AR22,IF($AI22&lt;0,1.01*AR22,IF($AI22&gt;10,1.1*AR22,(1+$AI22/100)*AR22)))</f>
        <v>4.3681000000000001</v>
      </c>
      <c r="AT22" s="887">
        <f>IF($AK22="n/a",1.03*AS22,IF($AK22&lt;0,1.01*AS22,IF($AK22&gt;10,1.1*AS22,(1+$AK22/100)*AS22)))</f>
        <v>4.8049100000000005</v>
      </c>
      <c r="AU22" s="887">
        <f>IF($AK22="n/a",1.03*AT22,IF($AK22&lt;0,1.01*AT22,IF($AK22&gt;10,1.1*AT22,(1+$AK22/100)*AT22)))</f>
        <v>5.2854010000000011</v>
      </c>
      <c r="AV22" s="887">
        <f>IF($AK22="n/a",1.03*AU22,IF($AK22&lt;0,1.01*AU22,IF($AK22&gt;10,1.1*AU22,(1+$AK22/100)*AU22)))</f>
        <v>5.8139411000000019</v>
      </c>
      <c r="AW22" s="651">
        <f>SUM(AR22:AV22)</f>
        <v>24.243352100000003</v>
      </c>
      <c r="AX22" s="748">
        <f>AW22/I22*100</f>
        <v>10.556652340518182</v>
      </c>
      <c r="AY22" s="935">
        <v>0.28000000000000003</v>
      </c>
      <c r="AZ22" s="873">
        <v>31.740000000000002</v>
      </c>
      <c r="BA22" s="873">
        <v>-15.629999999999999</v>
      </c>
      <c r="BB22" s="873">
        <v>-6.0600000000000005</v>
      </c>
      <c r="BC22" s="873">
        <v>-6.2399999999999993</v>
      </c>
      <c r="BE22" s="624">
        <v>2011</v>
      </c>
      <c r="BF22" s="899">
        <f>IF(BE22&gt;2008,0,IF(BE22&gt;2001,1,IF(BE22&gt;1990,2,IF(BE22&gt;1980,3,IF(BE22&gt;1973,4,IF(BE22&gt;1970,5,IF(BE22&gt;1960,6,IF(BE22&gt;1958,7,IF(BE22&gt;1953,8,9)))))))))</f>
        <v>0</v>
      </c>
      <c r="BG22" s="883">
        <v>4.7</v>
      </c>
    </row>
    <row r="23" spans="1:59" s="774" customFormat="1" ht="11.25" customHeight="1" x14ac:dyDescent="0.2">
      <c r="A23" s="755" t="s">
        <v>427</v>
      </c>
      <c r="B23" s="782" t="s">
        <v>428</v>
      </c>
      <c r="C23" s="933" t="s">
        <v>128</v>
      </c>
      <c r="D23" s="933" t="s">
        <v>4338</v>
      </c>
      <c r="E23" s="756">
        <v>18</v>
      </c>
      <c r="F23" s="1182">
        <v>181</v>
      </c>
      <c r="G23" s="1181" t="s">
        <v>37</v>
      </c>
      <c r="H23" s="1181" t="s">
        <v>115</v>
      </c>
      <c r="I23" s="757">
        <v>21.69</v>
      </c>
      <c r="J23" s="758">
        <f>(M23/I23)*100</f>
        <v>3.2272936837252186</v>
      </c>
      <c r="K23" s="759">
        <v>0.17499999999999999</v>
      </c>
      <c r="L23" s="760">
        <v>4</v>
      </c>
      <c r="M23" s="761">
        <f>K23*L23</f>
        <v>0.7</v>
      </c>
      <c r="N23" s="762" t="s">
        <v>223</v>
      </c>
      <c r="O23" s="763">
        <v>0.17</v>
      </c>
      <c r="P23" s="778">
        <v>43829</v>
      </c>
      <c r="Q23" s="778">
        <v>43852</v>
      </c>
      <c r="R23" s="761">
        <f>(K23-O23)/O23*100</f>
        <v>2.9411764705882213</v>
      </c>
      <c r="S23" s="701">
        <f>IF(INDEX(Historical!$D$7:$D$1254,MATCH(B23,Historical!$B$7:$B$1278,0))=0,"n/a",(INDEX(Historical!$C$7:$C$1256,MATCH(B23,Historical!$B$7:$B$1278,0))/INDEX(Historical!$D$7:$D$1254,MATCH(B23,Historical!$B$7:$B$1278,0))-1)*100)</f>
        <v>3.0303030303030276</v>
      </c>
      <c r="T23" s="701">
        <f>IF(INDEX(Historical!$F$7:$F$1247,MATCH(B23,Historical!$B$7:$B$1278,0))=0,"n/a",((INDEX(Historical!$C$7:$C$1256,MATCH(B23,Historical!$B$7:$B$1278,0))/INDEX(Historical!$F$7:$F$1247,MATCH(B23,Historical!$B$7:$B$1278,0)))^(1/3)-1)*100)</f>
        <v>3.1270055989971013</v>
      </c>
      <c r="U23" s="701">
        <f>IF(INDEX(Historical!$H$7:$H$1247,MATCH(B23,Historical!$B$7:$B$1278,0))=0,"n/a",((INDEX(Historical!$C$7:$C$1256,MATCH(B23,Historical!$B$7:$B$1278,0))/INDEX(Historical!$H$7:$H$1247,MATCH(B23,Historical!$B$7:$B$1278,0)))^(1/5)-1)*100)</f>
        <v>9.0966078501449665</v>
      </c>
      <c r="V23" s="701">
        <f>IF(INDEX(Historical!$O$7:$O$1247,MATCH(B23,Historical!$B$7:$B$1278,0))=0,"n/a",((INDEX(Historical!$C$7:$C$1256,MATCH(B23,Historical!$B$7:$B$1278,0))/INDEX(Historical!$O$7:$O$1247,MATCH(B23,Historical!$B$7:$B$1278,0)))^(1/10)-1)*100)</f>
        <v>11.369055442786081</v>
      </c>
      <c r="W23" s="702">
        <f>IF(OR(U23&lt;=0,U23="n/a",V23&lt;=0,V23="n/a"),"n/a",U23/V23)</f>
        <v>0.80011993044830887</v>
      </c>
      <c r="X23" s="703" t="str">
        <f>IF(OR(AJ23&lt;=0,AJ23="n/a",U23&lt;=0,U23="n/a"),"n/a",U23/AJ23)</f>
        <v>n/a</v>
      </c>
      <c r="Y23" s="1228"/>
      <c r="Z23" s="758" t="str">
        <f>IF(OR(AC23&lt;0.01,AC23="n/a"),"n/a",M23/AC23*100)</f>
        <v>n/a</v>
      </c>
      <c r="AA23" s="766" t="str">
        <f>IF(OR(AC23&lt;0.01,AC23="n/a"),"n/a",I23/AC23)</f>
        <v>n/a</v>
      </c>
      <c r="AB23" s="760">
        <v>12</v>
      </c>
      <c r="AC23" s="767">
        <v>-0.16</v>
      </c>
      <c r="AD23" s="767" t="s">
        <v>136</v>
      </c>
      <c r="AE23" s="767">
        <v>0.09</v>
      </c>
      <c r="AF23" s="767">
        <v>0.76</v>
      </c>
      <c r="AG23" s="767">
        <v>-0.5</v>
      </c>
      <c r="AH23" s="776">
        <v>-62.1</v>
      </c>
      <c r="AI23" s="776">
        <v>983.13000000000011</v>
      </c>
      <c r="AJ23" s="767">
        <v>-32.1</v>
      </c>
      <c r="AK23" s="767">
        <v>8</v>
      </c>
      <c r="AL23" s="768">
        <v>717.51</v>
      </c>
      <c r="AM23" s="769">
        <v>2.7</v>
      </c>
      <c r="AN23" s="767">
        <v>1.21</v>
      </c>
      <c r="AO23" s="770" t="str">
        <f>IF(U23="n/a","n/a",IF(AA23&lt;0,"n/a",IF(AA23="n/a","n/a",J23+U23-AA23)))</f>
        <v>n/a</v>
      </c>
      <c r="AP23" s="771">
        <f>IF(U23="n/a","n/a",J23+U23)</f>
        <v>12.323901533870185</v>
      </c>
      <c r="AQ23" s="772" t="str">
        <f>IF(OR(AC23&lt;0.01,AF23="n/a"),"n/a",(I23/SQRT(22.5*AC23*(I23/AF23))-1)*100)</f>
        <v>n/a</v>
      </c>
      <c r="AR23" s="651">
        <f>INDEX(Historical!$C$7:$C$1256,MATCH(B23,Historical!$B$7:$B$1278,0))*IF(AH23="n/a",1.03,IF(AH23&lt;0,1.01,IF(AH23&gt;10,1.1,(1+AH23/100))))</f>
        <v>0.68680000000000008</v>
      </c>
      <c r="AS23" s="766">
        <f>IF($AI23="n/a",1.03*AR23,IF($AI23&lt;0,1.01*AR23,IF($AI23&gt;10,1.1*AR23,(1+$AI23/100)*AR23)))</f>
        <v>0.75548000000000015</v>
      </c>
      <c r="AT23" s="766">
        <f>IF($AK23="n/a",1.03*AS23,IF($AK23&lt;0,1.01*AS23,IF($AK23&gt;10,1.1*AS23,(1+$AK23/100)*AS23)))</f>
        <v>0.81591840000000027</v>
      </c>
      <c r="AU23" s="766">
        <f>IF($AK23="n/a",1.03*AT23,IF($AK23&lt;0,1.01*AT23,IF($AK23&gt;10,1.1*AT23,(1+$AK23/100)*AT23)))</f>
        <v>0.88119187200000038</v>
      </c>
      <c r="AV23" s="766">
        <f>IF($AK23="n/a",1.03*AU23,IF($AK23&lt;0,1.01*AU23,IF($AK23&gt;10,1.1*AU23,(1+$AK23/100)*AU23)))</f>
        <v>0.95168722176000042</v>
      </c>
      <c r="AW23" s="758">
        <f>SUM(AR23:AV23)</f>
        <v>4.0910774937600012</v>
      </c>
      <c r="AX23" s="773">
        <f>AW23/I23*100</f>
        <v>18.861583650345786</v>
      </c>
      <c r="AY23" s="936">
        <v>0.87</v>
      </c>
      <c r="AZ23" s="769">
        <v>116.9</v>
      </c>
      <c r="BA23" s="769">
        <v>-16.350000000000001</v>
      </c>
      <c r="BB23" s="769">
        <v>10.51</v>
      </c>
      <c r="BC23" s="769">
        <v>24.64</v>
      </c>
      <c r="BD23" s="909"/>
      <c r="BE23" s="624">
        <v>2003</v>
      </c>
      <c r="BF23" s="899">
        <f>IF(BE23&gt;2008,0,IF(BE23&gt;2001,1,IF(BE23&gt;1990,2,IF(BE23&gt;1980,3,IF(BE23&gt;1973,4,IF(BE23&gt;1970,5,IF(BE23&gt;1960,6,IF(BE23&gt;1958,7,IF(BE23&gt;1953,8,9)))))))))</f>
        <v>1</v>
      </c>
      <c r="BG23" s="825">
        <v>-0.1</v>
      </c>
    </row>
    <row r="24" spans="1:59" ht="11.25" customHeight="1" x14ac:dyDescent="0.2">
      <c r="A24" s="864" t="s">
        <v>924</v>
      </c>
      <c r="B24" s="876" t="s">
        <v>925</v>
      </c>
      <c r="C24" s="933" t="s">
        <v>153</v>
      </c>
      <c r="D24" s="933" t="s">
        <v>4324</v>
      </c>
      <c r="E24" s="733">
        <v>10</v>
      </c>
      <c r="F24" s="1182">
        <v>373</v>
      </c>
      <c r="G24" s="1182" t="s">
        <v>106</v>
      </c>
      <c r="H24" s="1182" t="s">
        <v>106</v>
      </c>
      <c r="I24" s="875">
        <v>272.8</v>
      </c>
      <c r="J24" s="651">
        <f>(M24/I24)*100</f>
        <v>1.3929618768328444</v>
      </c>
      <c r="K24" s="878">
        <v>0.95</v>
      </c>
      <c r="L24" s="888">
        <v>4</v>
      </c>
      <c r="M24" s="642">
        <f>K24*L24</f>
        <v>3.8</v>
      </c>
      <c r="N24" s="871" t="s">
        <v>594</v>
      </c>
      <c r="O24" s="734">
        <v>0.8</v>
      </c>
      <c r="P24" s="862">
        <v>43903</v>
      </c>
      <c r="Q24" s="862">
        <v>43916</v>
      </c>
      <c r="R24" s="642">
        <f>(K24-O24)/O24*100</f>
        <v>18.749999999999989</v>
      </c>
      <c r="S24" s="701">
        <f>IF(INDEX(Historical!$D$7:$D$1254,MATCH(B24,Historical!$B$7:$B$1278,0))=0,"n/a",(INDEX(Historical!$C$7:$C$1256,MATCH(B24,Historical!$B$7:$B$1278,0))/INDEX(Historical!$D$7:$D$1254,MATCH(B24,Historical!$B$7:$B$1278,0))-1)*100)</f>
        <v>6.6666666666666652</v>
      </c>
      <c r="T24" s="701">
        <f>IF(INDEX(Historical!$F$7:$F$1247,MATCH(B24,Historical!$B$7:$B$1278,0))=0,"n/a",((INDEX(Historical!$C$7:$C$1256,MATCH(B24,Historical!$B$7:$B$1278,0))/INDEX(Historical!$F$7:$F$1247,MATCH(B24,Historical!$B$7:$B$1278,0)))^(1/3)-1)*100)</f>
        <v>7.1664579674248774</v>
      </c>
      <c r="U24" s="701">
        <f>IF(INDEX(Historical!$H$7:$H$1247,MATCH(B24,Historical!$B$7:$B$1278,0))=0,"n/a",((INDEX(Historical!$C$7:$C$1256,MATCH(B24,Historical!$B$7:$B$1278,0))/INDEX(Historical!$H$7:$H$1247,MATCH(B24,Historical!$B$7:$B$1278,0)))^(1/5)-1)*100)</f>
        <v>12.829427864416676</v>
      </c>
      <c r="V24" s="701" t="str">
        <f>IF(INDEX(Historical!$O$7:$O$1247,MATCH(B24,Historical!$B$7:$B$1278,0))=0,"n/a",((INDEX(Historical!$C$7:$C$1256,MATCH(B24,Historical!$B$7:$B$1278,0))/INDEX(Historical!$O$7:$O$1247,MATCH(B24,Historical!$B$7:$B$1278,0)))^(1/10)-1)*100)</f>
        <v>n/a</v>
      </c>
      <c r="W24" s="702" t="str">
        <f>IF(OR(U24&lt;=0,U24="n/a",V24&lt;=0,V24="n/a"),"n/a",U24/V24)</f>
        <v>n/a</v>
      </c>
      <c r="X24" s="703">
        <f>IF(OR(AJ24&lt;=0,AJ24="n/a",U24&lt;=0,U24="n/a"),"n/a",U24/AJ24)</f>
        <v>0.8223992220779921</v>
      </c>
      <c r="Y24" s="658"/>
      <c r="Z24" s="651">
        <f>IF(OR(AC24&lt;0.01,AC24="n/a"),"n/a",M24/AC24*100)</f>
        <v>16.507384882710685</v>
      </c>
      <c r="AA24" s="887">
        <f>IF(OR(AC24&lt;0.01,AC24="n/a"),"n/a",I24/AC24)</f>
        <v>11.850564726324935</v>
      </c>
      <c r="AB24" s="888">
        <v>12</v>
      </c>
      <c r="AC24" s="866">
        <v>23.02</v>
      </c>
      <c r="AD24" s="866">
        <v>0.82</v>
      </c>
      <c r="AE24" s="866">
        <v>0.6</v>
      </c>
      <c r="AF24" s="866">
        <v>2</v>
      </c>
      <c r="AG24" s="866">
        <v>18.3</v>
      </c>
      <c r="AH24" s="866">
        <v>31.1</v>
      </c>
      <c r="AI24" s="866">
        <v>12.93</v>
      </c>
      <c r="AJ24" s="866">
        <v>15.6</v>
      </c>
      <c r="AK24" s="866">
        <v>14.52</v>
      </c>
      <c r="AL24" s="879">
        <v>67380</v>
      </c>
      <c r="AM24" s="873">
        <v>0.1</v>
      </c>
      <c r="AN24" s="866">
        <v>0.62</v>
      </c>
      <c r="AO24" s="740">
        <f>IF(U24="n/a","n/a",IF(AA24&lt;0,"n/a",IF(AA24="n/a","n/a",J24+U24-AA24)))</f>
        <v>2.3718250149245854</v>
      </c>
      <c r="AP24" s="741">
        <f>IF(U24="n/a","n/a",J24+U24)</f>
        <v>14.22238974124952</v>
      </c>
      <c r="AQ24" s="889">
        <f>IF(OR(AC24&lt;0.01,AF24="n/a"),"n/a",(I24/SQRT(22.5*AC24*(I24/AF24))-1)*100)</f>
        <v>2.634474287584454</v>
      </c>
      <c r="AR24" s="651">
        <f>INDEX(Historical!$C$7:$C$1256,MATCH(B24,Historical!$B$7:$B$1278,0))*IF(AH24="n/a",1.03,IF(AH24&lt;0,1.01,IF(AH24&gt;10,1.1,(1+AH24/100))))</f>
        <v>3.5200000000000005</v>
      </c>
      <c r="AS24" s="887">
        <f>IF($AI24="n/a",1.03*AR24,IF($AI24&lt;0,1.01*AR24,IF($AI24&gt;10,1.1*AR24,(1+$AI24/100)*AR24)))</f>
        <v>3.8720000000000008</v>
      </c>
      <c r="AT24" s="887">
        <f>IF($AK24="n/a",1.03*AS24,IF($AK24&lt;0,1.01*AS24,IF($AK24&gt;10,1.1*AS24,(1+$AK24/100)*AS24)))</f>
        <v>4.2592000000000008</v>
      </c>
      <c r="AU24" s="887">
        <f>IF($AK24="n/a",1.03*AT24,IF($AK24&lt;0,1.01*AT24,IF($AK24&gt;10,1.1*AT24,(1+$AK24/100)*AT24)))</f>
        <v>4.6851200000000013</v>
      </c>
      <c r="AV24" s="887">
        <f>IF($AK24="n/a",1.03*AU24,IF($AK24&lt;0,1.01*AU24,IF($AK24&gt;10,1.1*AU24,(1+$AK24/100)*AU24)))</f>
        <v>5.1536320000000018</v>
      </c>
      <c r="AW24" s="651">
        <f>SUM(AR24:AV24)</f>
        <v>21.489952000000006</v>
      </c>
      <c r="AX24" s="748">
        <f>AW24/I24*100</f>
        <v>7.877548387096776</v>
      </c>
      <c r="AY24" s="935">
        <v>1</v>
      </c>
      <c r="AZ24" s="873">
        <v>59.5</v>
      </c>
      <c r="BA24" s="873">
        <v>-12.49</v>
      </c>
      <c r="BB24" s="873">
        <v>-1.66</v>
      </c>
      <c r="BC24" s="873">
        <v>0.97</v>
      </c>
      <c r="BE24" s="624">
        <v>2011</v>
      </c>
      <c r="BF24" s="899">
        <f>IF(BE24&gt;2008,0,IF(BE24&gt;2001,1,IF(BE24&gt;1990,2,IF(BE24&gt;1980,3,IF(BE24&gt;1973,4,IF(BE24&gt;1970,5,IF(BE24&gt;1960,6,IF(BE24&gt;1958,7,IF(BE24&gt;1953,8,9)))))))))</f>
        <v>0</v>
      </c>
      <c r="BG24" s="883">
        <v>7.3</v>
      </c>
    </row>
    <row r="25" spans="1:59" ht="11.25" customHeight="1" x14ac:dyDescent="0.2">
      <c r="A25" s="872" t="s">
        <v>889</v>
      </c>
      <c r="B25" s="876" t="s">
        <v>890</v>
      </c>
      <c r="C25" s="933" t="s">
        <v>4322</v>
      </c>
      <c r="D25" s="933" t="s">
        <v>4323</v>
      </c>
      <c r="E25" s="733">
        <v>10</v>
      </c>
      <c r="F25" s="1182">
        <v>400</v>
      </c>
      <c r="G25" s="1182" t="s">
        <v>106</v>
      </c>
      <c r="H25" s="1182" t="s">
        <v>106</v>
      </c>
      <c r="I25" s="875">
        <v>151.52000000000001</v>
      </c>
      <c r="J25" s="651">
        <f>(M25/I25)*100</f>
        <v>2.79831045406547</v>
      </c>
      <c r="K25" s="878">
        <v>1.06</v>
      </c>
      <c r="L25" s="888">
        <v>4</v>
      </c>
      <c r="M25" s="642">
        <f>K25*L25</f>
        <v>4.24</v>
      </c>
      <c r="N25" s="871" t="s">
        <v>489</v>
      </c>
      <c r="O25" s="734">
        <v>1.03</v>
      </c>
      <c r="P25" s="862">
        <v>44011</v>
      </c>
      <c r="Q25" s="862">
        <v>44027</v>
      </c>
      <c r="R25" s="642">
        <f>(K25-O25)/O25*100</f>
        <v>2.9126213592233037</v>
      </c>
      <c r="S25" s="701">
        <f>IF(INDEX(Historical!$D$7:$D$1254,MATCH(B25,Historical!$B$7:$B$1278,0))=0,"n/a",(INDEX(Historical!$C$7:$C$1256,MATCH(B25,Historical!$B$7:$B$1278,0))/INDEX(Historical!$D$7:$D$1254,MATCH(B25,Historical!$B$7:$B$1278,0))-1)*100)</f>
        <v>7.6502732240437021</v>
      </c>
      <c r="T25" s="701">
        <f>IF(INDEX(Historical!$F$7:$F$1247,MATCH(B25,Historical!$B$7:$B$1278,0))=0,"n/a",((INDEX(Historical!$C$7:$C$1256,MATCH(B25,Historical!$B$7:$B$1278,0))/INDEX(Historical!$F$7:$F$1247,MATCH(B25,Historical!$B$7:$B$1278,0)))^(1/3)-1)*100)</f>
        <v>7.1804101167775913</v>
      </c>
      <c r="U25" s="701">
        <f>IF(INDEX(Historical!$H$7:$H$1247,MATCH(B25,Historical!$B$7:$B$1278,0))=0,"n/a",((INDEX(Historical!$C$7:$C$1256,MATCH(B25,Historical!$B$7:$B$1278,0))/INDEX(Historical!$H$7:$H$1247,MATCH(B25,Historical!$B$7:$B$1278,0)))^(1/5)-1)*100)</f>
        <v>6.9176544563958275</v>
      </c>
      <c r="V25" s="701">
        <f>IF(INDEX(Historical!$O$7:$O$1247,MATCH(B25,Historical!$B$7:$B$1278,0))=0,"n/a",((INDEX(Historical!$C$7:$C$1256,MATCH(B25,Historical!$B$7:$B$1278,0))/INDEX(Historical!$O$7:$O$1247,MATCH(B25,Historical!$B$7:$B$1278,0)))^(1/10)-1)*100)</f>
        <v>5.5302188000678543</v>
      </c>
      <c r="W25" s="702">
        <f>IF(OR(U25&lt;=0,U25="n/a",V25&lt;=0,V25="n/a"),"n/a",U25/V25)</f>
        <v>1.2508825973234459</v>
      </c>
      <c r="X25" s="703">
        <f>IF(OR(AJ25&lt;=0,AJ25="n/a",U25&lt;=0,U25="n/a"),"n/a",U25/AJ25)</f>
        <v>0.26916943410100497</v>
      </c>
      <c r="Y25" s="661"/>
      <c r="Z25" s="651">
        <f>IF(OR(AC25&lt;0.01,AC25="n/a"),"n/a",M25/AC25*100)</f>
        <v>129.66360856269114</v>
      </c>
      <c r="AA25" s="887">
        <f>IF(OR(AC25&lt;0.01,AC25="n/a"),"n/a",I25/AC25)</f>
        <v>46.336391437308869</v>
      </c>
      <c r="AB25" s="888">
        <v>12</v>
      </c>
      <c r="AC25" s="866">
        <v>3.27</v>
      </c>
      <c r="AD25" s="866">
        <v>463.51</v>
      </c>
      <c r="AE25" s="866">
        <v>11.38</v>
      </c>
      <c r="AF25" s="866">
        <v>2</v>
      </c>
      <c r="AG25" s="866">
        <v>4.5</v>
      </c>
      <c r="AH25" s="868">
        <v>-11.5</v>
      </c>
      <c r="AI25" s="868">
        <v>-9</v>
      </c>
      <c r="AJ25" s="866">
        <v>25.7</v>
      </c>
      <c r="AK25" s="866">
        <v>0.1</v>
      </c>
      <c r="AL25" s="879">
        <v>19060</v>
      </c>
      <c r="AM25" s="873">
        <v>1.2</v>
      </c>
      <c r="AN25" s="866">
        <v>0.8</v>
      </c>
      <c r="AO25" s="740">
        <f>IF(U25="n/a","n/a",IF(AA25&lt;0,"n/a",IF(AA25="n/a","n/a",J25+U25-AA25)))</f>
        <v>-36.620426526847574</v>
      </c>
      <c r="AP25" s="741">
        <f>IF(U25="n/a","n/a",J25+U25)</f>
        <v>9.7159649104612971</v>
      </c>
      <c r="AQ25" s="889">
        <f>IF(OR(AC25&lt;0.01,AF25="n/a"),"n/a",(I25/SQRT(22.5*AC25*(I25/AF25))-1)*100)</f>
        <v>102.9480315248958</v>
      </c>
      <c r="AR25" s="651">
        <f>INDEX(Historical!$C$7:$C$1256,MATCH(B25,Historical!$B$7:$B$1278,0))*IF(AH25="n/a",1.03,IF(AH25&lt;0,1.01,IF(AH25&gt;10,1.1,(1+AH25/100))))</f>
        <v>3.9794</v>
      </c>
      <c r="AS25" s="887">
        <f>IF($AI25="n/a",1.03*AR25,IF($AI25&lt;0,1.01*AR25,IF($AI25&gt;10,1.1*AR25,(1+$AI25/100)*AR25)))</f>
        <v>4.0191939999999997</v>
      </c>
      <c r="AT25" s="887">
        <f>IF($AK25="n/a",1.03*AS25,IF($AK25&lt;0,1.01*AS25,IF($AK25&gt;10,1.1*AS25,(1+$AK25/100)*AS25)))</f>
        <v>4.0232131939999993</v>
      </c>
      <c r="AU25" s="887">
        <f>IF($AK25="n/a",1.03*AT25,IF($AK25&lt;0,1.01*AT25,IF($AK25&gt;10,1.1*AT25,(1+$AK25/100)*AT25)))</f>
        <v>4.0272364071939988</v>
      </c>
      <c r="AV25" s="887">
        <f>IF($AK25="n/a",1.03*AU25,IF($AK25&lt;0,1.01*AU25,IF($AK25&gt;10,1.1*AU25,(1+$AK25/100)*AU25)))</f>
        <v>4.0312636436011919</v>
      </c>
      <c r="AW25" s="651">
        <f>SUM(AR25:AV25)</f>
        <v>20.08030724479519</v>
      </c>
      <c r="AX25" s="748">
        <f>AW25/I25*100</f>
        <v>13.252578699046454</v>
      </c>
      <c r="AY25" s="935">
        <v>0.79</v>
      </c>
      <c r="AZ25" s="873">
        <v>38.729999999999997</v>
      </c>
      <c r="BA25" s="873">
        <v>-14.729999999999999</v>
      </c>
      <c r="BB25" s="873">
        <v>-7.04</v>
      </c>
      <c r="BC25" s="873">
        <v>-4.7600000000000007</v>
      </c>
      <c r="BE25" s="624">
        <v>2011</v>
      </c>
      <c r="BF25" s="899">
        <f>IF(BE25&gt;2008,0,IF(BE25&gt;2001,1,IF(BE25&gt;1990,2,IF(BE25&gt;1980,3,IF(BE25&gt;1973,4,IF(BE25&gt;1970,5,IF(BE25&gt;1960,6,IF(BE25&gt;1958,7,IF(BE25&gt;1953,8,9)))))))))</f>
        <v>0</v>
      </c>
      <c r="BG25" s="883">
        <v>2.1</v>
      </c>
    </row>
    <row r="26" spans="1:59" ht="11.25" customHeight="1" x14ac:dyDescent="0.2">
      <c r="A26" s="872" t="s">
        <v>947</v>
      </c>
      <c r="B26" s="876" t="s">
        <v>948</v>
      </c>
      <c r="C26" s="933" t="s">
        <v>123</v>
      </c>
      <c r="D26" s="933" t="s">
        <v>4177</v>
      </c>
      <c r="E26" s="733">
        <v>10</v>
      </c>
      <c r="F26" s="1182">
        <v>332</v>
      </c>
      <c r="G26" s="1182" t="s">
        <v>37</v>
      </c>
      <c r="H26" s="1182" t="s">
        <v>37</v>
      </c>
      <c r="I26" s="875">
        <v>69.77</v>
      </c>
      <c r="J26" s="651">
        <f>(M26/I26)*100</f>
        <v>1.5766088576752189</v>
      </c>
      <c r="K26" s="878">
        <v>0.27500000000000002</v>
      </c>
      <c r="L26" s="888">
        <v>4</v>
      </c>
      <c r="M26" s="642">
        <f>K26*L26</f>
        <v>1.1000000000000001</v>
      </c>
      <c r="N26" s="871" t="s">
        <v>148</v>
      </c>
      <c r="O26" s="734">
        <v>0.25</v>
      </c>
      <c r="P26" s="867">
        <v>43706</v>
      </c>
      <c r="Q26" s="867">
        <v>43723</v>
      </c>
      <c r="R26" s="642">
        <f>(K26-O26)/O26*100</f>
        <v>10.000000000000009</v>
      </c>
      <c r="S26" s="701">
        <f>IF(INDEX(Historical!$D$7:$D$1254,MATCH(B26,Historical!$B$7:$B$1278,0))=0,"n/a",(INDEX(Historical!$C$7:$C$1256,MATCH(B26,Historical!$B$7:$B$1278,0))/INDEX(Historical!$D$7:$D$1254,MATCH(B26,Historical!$B$7:$B$1278,0))-1)*100)</f>
        <v>10.256410256410264</v>
      </c>
      <c r="T26" s="701">
        <f>IF(INDEX(Historical!$F$7:$F$1247,MATCH(B26,Historical!$B$7:$B$1278,0))=0,"n/a",((INDEX(Historical!$C$7:$C$1256,MATCH(B26,Historical!$B$7:$B$1278,0))/INDEX(Historical!$F$7:$F$1247,MATCH(B26,Historical!$B$7:$B$1278,0)))^(1/3)-1)*100)</f>
        <v>12.091083527802748</v>
      </c>
      <c r="U26" s="701">
        <f>IF(INDEX(Historical!$H$7:$H$1247,MATCH(B26,Historical!$B$7:$B$1278,0))=0,"n/a",((INDEX(Historical!$C$7:$C$1256,MATCH(B26,Historical!$B$7:$B$1278,0))/INDEX(Historical!$H$7:$H$1247,MATCH(B26,Historical!$B$7:$B$1278,0)))^(1/5)-1)*100)</f>
        <v>10.069028564800675</v>
      </c>
      <c r="V26" s="701">
        <f>IF(INDEX(Historical!$O$7:$O$1247,MATCH(B26,Historical!$B$7:$B$1278,0))=0,"n/a",((INDEX(Historical!$C$7:$C$1256,MATCH(B26,Historical!$B$7:$B$1278,0))/INDEX(Historical!$O$7:$O$1247,MATCH(B26,Historical!$B$7:$B$1278,0)))^(1/10)-1)*100)</f>
        <v>22.030457891889867</v>
      </c>
      <c r="W26" s="702">
        <f>IF(OR(U26&lt;=0,U26="n/a",V26&lt;=0,V26="n/a"),"n/a",U26/V26)</f>
        <v>0.45705035338858818</v>
      </c>
      <c r="X26" s="703" t="str">
        <f>IF(OR(AJ26&lt;=0,AJ26="n/a",U26&lt;=0,U26="n/a"),"n/a",U26/AJ26)</f>
        <v>n/a</v>
      </c>
      <c r="Y26" s="1105"/>
      <c r="Z26" s="651" t="str">
        <f>IF(OR(AC26&lt;0.01,AC26="n/a"),"n/a",M26/AC26*100)</f>
        <v>n/a</v>
      </c>
      <c r="AA26" s="887" t="str">
        <f>IF(OR(AC26&lt;0.01,AC26="n/a"),"n/a",I26/AC26)</f>
        <v>n/a</v>
      </c>
      <c r="AB26" s="888">
        <v>9</v>
      </c>
      <c r="AC26" s="866">
        <v>-7.64</v>
      </c>
      <c r="AD26" s="866" t="s">
        <v>136</v>
      </c>
      <c r="AE26" s="866">
        <v>1.8</v>
      </c>
      <c r="AF26" s="866">
        <v>1.39</v>
      </c>
      <c r="AG26" s="866">
        <v>-3.1</v>
      </c>
      <c r="AH26" s="866">
        <v>183.4</v>
      </c>
      <c r="AI26" s="866">
        <v>38.22</v>
      </c>
      <c r="AJ26" s="866">
        <v>-1.7999999999999998</v>
      </c>
      <c r="AK26" s="866">
        <v>19.079999999999998</v>
      </c>
      <c r="AL26" s="879">
        <v>4190</v>
      </c>
      <c r="AM26" s="873">
        <v>0.43</v>
      </c>
      <c r="AN26" s="866">
        <v>0.66</v>
      </c>
      <c r="AO26" s="740" t="str">
        <f>IF(U26="n/a","n/a",IF(AA26&lt;0,"n/a",IF(AA26="n/a","n/a",J26+U26-AA26)))</f>
        <v>n/a</v>
      </c>
      <c r="AP26" s="741">
        <f>IF(U26="n/a","n/a",J26+U26)</f>
        <v>11.645637422475893</v>
      </c>
      <c r="AQ26" s="889" t="str">
        <f>IF(OR(AC26&lt;0.01,AF26="n/a"),"n/a",(I26/SQRT(22.5*AC26*(I26/AF26))-1)*100)</f>
        <v>n/a</v>
      </c>
      <c r="AR26" s="651">
        <f>INDEX(Historical!$C$7:$C$1256,MATCH(B26,Historical!$B$7:$B$1278,0))*IF(AH26="n/a",1.03,IF(AH26&lt;0,1.01,IF(AH26&gt;10,1.1,(1+AH26/100))))</f>
        <v>1.1825000000000001</v>
      </c>
      <c r="AS26" s="887">
        <f>IF($AI26="n/a",1.03*AR26,IF($AI26&lt;0,1.01*AR26,IF($AI26&gt;10,1.1*AR26,(1+$AI26/100)*AR26)))</f>
        <v>1.3007500000000003</v>
      </c>
      <c r="AT26" s="887">
        <f>IF($AK26="n/a",1.03*AS26,IF($AK26&lt;0,1.01*AS26,IF($AK26&gt;10,1.1*AS26,(1+$AK26/100)*AS26)))</f>
        <v>1.4308250000000005</v>
      </c>
      <c r="AU26" s="887">
        <f>IF($AK26="n/a",1.03*AT26,IF($AK26&lt;0,1.01*AT26,IF($AK26&gt;10,1.1*AT26,(1+$AK26/100)*AT26)))</f>
        <v>1.5739075000000007</v>
      </c>
      <c r="AV26" s="887">
        <f>IF($AK26="n/a",1.03*AU26,IF($AK26&lt;0,1.01*AU26,IF($AK26&gt;10,1.1*AU26,(1+$AK26/100)*AU26)))</f>
        <v>1.7312982500000009</v>
      </c>
      <c r="AW26" s="651">
        <f>SUM(AR26:AV26)</f>
        <v>7.219280750000002</v>
      </c>
      <c r="AX26" s="748">
        <f>AW26/I26*100</f>
        <v>10.347256342267453</v>
      </c>
      <c r="AY26" s="935">
        <v>1.43</v>
      </c>
      <c r="AZ26" s="873">
        <v>79.45</v>
      </c>
      <c r="BA26" s="873">
        <v>-14.729999999999999</v>
      </c>
      <c r="BB26" s="873">
        <v>-4.62</v>
      </c>
      <c r="BC26" s="873">
        <v>1.79</v>
      </c>
      <c r="BE26" s="624">
        <v>2010</v>
      </c>
      <c r="BF26" s="899">
        <f>IF(BE26&gt;2008,0,IF(BE26&gt;2001,1,IF(BE26&gt;1990,2,IF(BE26&gt;1980,3,IF(BE26&gt;1973,4,IF(BE26&gt;1970,5,IF(BE26&gt;1960,6,IF(BE26&gt;1958,7,IF(BE26&gt;1953,8,9)))))))))</f>
        <v>0</v>
      </c>
      <c r="BG26" s="883">
        <v>-1.4000000000000001</v>
      </c>
    </row>
    <row r="27" spans="1:59" ht="11.25" customHeight="1" x14ac:dyDescent="0.2">
      <c r="A27" s="864" t="s">
        <v>912</v>
      </c>
      <c r="B27" s="876" t="s">
        <v>913</v>
      </c>
      <c r="C27" s="933" t="s">
        <v>108</v>
      </c>
      <c r="D27" s="933" t="s">
        <v>4341</v>
      </c>
      <c r="E27" s="733">
        <v>10</v>
      </c>
      <c r="F27" s="1182">
        <v>397</v>
      </c>
      <c r="G27" s="1182" t="s">
        <v>106</v>
      </c>
      <c r="H27" s="1182" t="s">
        <v>106</v>
      </c>
      <c r="I27" s="875">
        <v>19.3</v>
      </c>
      <c r="J27" s="651">
        <f>(M27/I27)*100</f>
        <v>5.1813471502590671</v>
      </c>
      <c r="K27" s="878">
        <v>0.25</v>
      </c>
      <c r="L27" s="888">
        <v>4</v>
      </c>
      <c r="M27" s="642">
        <f>K27*L27</f>
        <v>1</v>
      </c>
      <c r="N27" s="871" t="s">
        <v>107</v>
      </c>
      <c r="O27" s="734">
        <v>0.24</v>
      </c>
      <c r="P27" s="862">
        <v>43951</v>
      </c>
      <c r="Q27" s="862">
        <v>43966</v>
      </c>
      <c r="R27" s="642">
        <f>(K27-O27)/O27*100</f>
        <v>4.1666666666666705</v>
      </c>
      <c r="S27" s="701">
        <f>IF(INDEX(Historical!$D$7:$D$1254,MATCH(B27,Historical!$B$7:$B$1278,0))=0,"n/a",(INDEX(Historical!$C$7:$C$1256,MATCH(B27,Historical!$B$7:$B$1278,0))/INDEX(Historical!$D$7:$D$1254,MATCH(B27,Historical!$B$7:$B$1278,0))-1)*100)</f>
        <v>4.39560439560438</v>
      </c>
      <c r="T27" s="701">
        <f>IF(INDEX(Historical!$F$7:$F$1247,MATCH(B27,Historical!$B$7:$B$1278,0))=0,"n/a",((INDEX(Historical!$C$7:$C$1256,MATCH(B27,Historical!$B$7:$B$1278,0))/INDEX(Historical!$F$7:$F$1247,MATCH(B27,Historical!$B$7:$B$1278,0)))^(1/3)-1)*100)</f>
        <v>4.604051127515274</v>
      </c>
      <c r="U27" s="701">
        <f>IF(INDEX(Historical!$H$7:$H$1247,MATCH(B27,Historical!$B$7:$B$1278,0))=0,"n/a",((INDEX(Historical!$C$7:$C$1256,MATCH(B27,Historical!$B$7:$B$1278,0))/INDEX(Historical!$H$7:$H$1247,MATCH(B27,Historical!$B$7:$B$1278,0)))^(1/5)-1)*100)</f>
        <v>6.2980048262344379</v>
      </c>
      <c r="V27" s="701">
        <f>IF(INDEX(Historical!$O$7:$O$1247,MATCH(B27,Historical!$B$7:$B$1278,0))=0,"n/a",((INDEX(Historical!$C$7:$C$1256,MATCH(B27,Historical!$B$7:$B$1278,0))/INDEX(Historical!$O$7:$O$1247,MATCH(B27,Historical!$B$7:$B$1278,0)))^(1/10)-1)*100)</f>
        <v>5.0581045842193584</v>
      </c>
      <c r="W27" s="702">
        <f>IF(OR(U27&lt;=0,U27="n/a",V27&lt;=0,V27="n/a"),"n/a",U27/V27)</f>
        <v>1.245131396824694</v>
      </c>
      <c r="X27" s="703">
        <f>IF(OR(AJ27&lt;=0,AJ27="n/a",U27&lt;=0,U27="n/a"),"n/a",U27/AJ27)</f>
        <v>2.422309548551707</v>
      </c>
      <c r="Y27" s="667" t="s">
        <v>4069</v>
      </c>
      <c r="Z27" s="651">
        <f>IF(OR(AC27&lt;0.01,AC27="n/a"),"n/a",M27/AC27*100)</f>
        <v>56.497175141242941</v>
      </c>
      <c r="AA27" s="887">
        <f>IF(OR(AC27&lt;0.01,AC27="n/a"),"n/a",I27/AC27)</f>
        <v>10.903954802259888</v>
      </c>
      <c r="AB27" s="888">
        <v>12</v>
      </c>
      <c r="AC27" s="866">
        <v>1.77</v>
      </c>
      <c r="AD27" s="866" t="s">
        <v>136</v>
      </c>
      <c r="AE27" s="866">
        <v>2.93</v>
      </c>
      <c r="AF27" s="866">
        <v>0.88</v>
      </c>
      <c r="AG27" s="866">
        <v>8.6999999999999993</v>
      </c>
      <c r="AH27" s="866">
        <v>1.9</v>
      </c>
      <c r="AI27" s="866" t="s">
        <v>136</v>
      </c>
      <c r="AJ27" s="866">
        <v>2.6</v>
      </c>
      <c r="AK27" s="866" t="s">
        <v>136</v>
      </c>
      <c r="AL27" s="879">
        <v>177.17</v>
      </c>
      <c r="AM27" s="873">
        <v>0.1</v>
      </c>
      <c r="AN27" s="866">
        <v>0</v>
      </c>
      <c r="AO27" s="740">
        <f>IF(U27="n/a","n/a",IF(AA27&lt;0,"n/a",IF(AA27="n/a","n/a",J27+U27-AA27)))</f>
        <v>0.57539717423361658</v>
      </c>
      <c r="AP27" s="741">
        <f>IF(U27="n/a","n/a",J27+U27)</f>
        <v>11.479351976493504</v>
      </c>
      <c r="AQ27" s="889">
        <f>IF(OR(AC27&lt;0.01,AF27="n/a"),"n/a",(I27/SQRT(22.5*AC27*(I27/AF27))-1)*100)</f>
        <v>-34.695651919514582</v>
      </c>
      <c r="AR27" s="651">
        <f>INDEX(Historical!$C$7:$C$1256,MATCH(B27,Historical!$B$7:$B$1278,0))*IF(AH27="n/a",1.03,IF(AH27&lt;0,1.01,IF(AH27&gt;10,1.1,(1+AH27/100))))</f>
        <v>0.96804999999999986</v>
      </c>
      <c r="AS27" s="887">
        <f>IF($AI27="n/a",1.03*AR27,IF($AI27&lt;0,1.01*AR27,IF($AI27&gt;10,1.1*AR27,(1+$AI27/100)*AR27)))</f>
        <v>0.99709149999999991</v>
      </c>
      <c r="AT27" s="887">
        <f>IF($AK27="n/a",1.03*AS27,IF($AK27&lt;0,1.01*AS27,IF($AK27&gt;10,1.1*AS27,(1+$AK27/100)*AS27)))</f>
        <v>1.0270042449999999</v>
      </c>
      <c r="AU27" s="887">
        <f>IF($AK27="n/a",1.03*AT27,IF($AK27&lt;0,1.01*AT27,IF($AK27&gt;10,1.1*AT27,(1+$AK27/100)*AT27)))</f>
        <v>1.05781437235</v>
      </c>
      <c r="AV27" s="887">
        <f>IF($AK27="n/a",1.03*AU27,IF($AK27&lt;0,1.01*AU27,IF($AK27&gt;10,1.1*AU27,(1+$AK27/100)*AU27)))</f>
        <v>1.0895488035205001</v>
      </c>
      <c r="AW27" s="651">
        <f>SUM(AR27:AV27)</f>
        <v>5.1395089208704992</v>
      </c>
      <c r="AX27" s="748">
        <f>AW27/I27*100</f>
        <v>26.629579900883414</v>
      </c>
      <c r="AY27" s="935">
        <v>0.72</v>
      </c>
      <c r="AZ27" s="873">
        <v>16.760000000000002</v>
      </c>
      <c r="BA27" s="873">
        <v>-32.75</v>
      </c>
      <c r="BB27" s="873">
        <v>3.01</v>
      </c>
      <c r="BC27" s="873">
        <v>-6.54</v>
      </c>
      <c r="BE27" s="624">
        <v>2011</v>
      </c>
      <c r="BF27" s="899">
        <f>IF(BE27&gt;2008,0,IF(BE27&gt;2001,1,IF(BE27&gt;1990,2,IF(BE27&gt;1980,3,IF(BE27&gt;1973,4,IF(BE27&gt;1970,5,IF(BE27&gt;1960,6,IF(BE27&gt;1958,7,IF(BE27&gt;1953,8,9)))))))))</f>
        <v>0</v>
      </c>
      <c r="BG27" s="883">
        <v>1</v>
      </c>
    </row>
    <row r="28" spans="1:59" ht="11.25" customHeight="1" x14ac:dyDescent="0.2">
      <c r="A28" s="872" t="s">
        <v>443</v>
      </c>
      <c r="B28" s="876" t="s">
        <v>444</v>
      </c>
      <c r="C28" s="933" t="s">
        <v>153</v>
      </c>
      <c r="D28" s="933" t="s">
        <v>4327</v>
      </c>
      <c r="E28" s="733">
        <v>18</v>
      </c>
      <c r="F28" s="1182">
        <v>194</v>
      </c>
      <c r="G28" s="1182" t="s">
        <v>106</v>
      </c>
      <c r="H28" s="1182" t="s">
        <v>106</v>
      </c>
      <c r="I28" s="875">
        <v>601.15</v>
      </c>
      <c r="J28" s="651">
        <f>(M28/I28)*100</f>
        <v>1.164434833236297</v>
      </c>
      <c r="K28" s="878">
        <v>1.75</v>
      </c>
      <c r="L28" s="888">
        <v>4</v>
      </c>
      <c r="M28" s="642">
        <f>K28*L28</f>
        <v>7</v>
      </c>
      <c r="N28" s="871" t="s">
        <v>151</v>
      </c>
      <c r="O28" s="734">
        <v>1.55</v>
      </c>
      <c r="P28" s="862">
        <v>44088</v>
      </c>
      <c r="Q28" s="862">
        <v>44104</v>
      </c>
      <c r="R28" s="642">
        <f>(K28-O28)/O28*100</f>
        <v>12.90322580645161</v>
      </c>
      <c r="S28" s="701">
        <f>IF(INDEX(Historical!$D$7:$D$1254,MATCH(B28,Historical!$B$7:$B$1278,0))=0,"n/a",(INDEX(Historical!$C$7:$C$1256,MATCH(B28,Historical!$B$7:$B$1278,0))/INDEX(Historical!$D$7:$D$1254,MATCH(B28,Historical!$B$7:$B$1278,0))-1)*100)</f>
        <v>13.725490196078427</v>
      </c>
      <c r="T28" s="701">
        <f>IF(INDEX(Historical!$F$7:$F$1247,MATCH(B28,Historical!$B$7:$B$1278,0))=0,"n/a",((INDEX(Historical!$C$7:$C$1256,MATCH(B28,Historical!$B$7:$B$1278,0))/INDEX(Historical!$F$7:$F$1247,MATCH(B28,Historical!$B$7:$B$1278,0)))^(1/3)-1)*100)</f>
        <v>14.144361260685523</v>
      </c>
      <c r="U28" s="701">
        <f>IF(INDEX(Historical!$H$7:$H$1247,MATCH(B28,Historical!$B$7:$B$1278,0))=0,"n/a",((INDEX(Historical!$C$7:$C$1256,MATCH(B28,Historical!$B$7:$B$1278,0))/INDEX(Historical!$H$7:$H$1247,MATCH(B28,Historical!$B$7:$B$1278,0)))^(1/5)-1)*100)</f>
        <v>15.844825452846379</v>
      </c>
      <c r="V28" s="701">
        <f>IF(INDEX(Historical!$O$7:$O$1247,MATCH(B28,Historical!$B$7:$B$1278,0))=0,"n/a",((INDEX(Historical!$C$7:$C$1256,MATCH(B28,Historical!$B$7:$B$1278,0))/INDEX(Historical!$O$7:$O$1247,MATCH(B28,Historical!$B$7:$B$1278,0)))^(1/10)-1)*100)</f>
        <v>15.953912263288528</v>
      </c>
      <c r="W28" s="702">
        <f>IF(OR(U28&lt;=0,U28="n/a",V28&lt;=0,V28="n/a"),"n/a",U28/V28)</f>
        <v>0.99316237869170387</v>
      </c>
      <c r="X28" s="703">
        <f>IF(OR(AJ28&lt;=0,AJ28="n/a",U28&lt;=0,U28="n/a"),"n/a",U28/AJ28)</f>
        <v>2.2635464932637683</v>
      </c>
      <c r="Y28" s="664"/>
      <c r="Z28" s="651">
        <f>IF(OR(AC28&lt;0.01,AC28="n/a"),"n/a",M28/AC28*100)</f>
        <v>36.958817317845828</v>
      </c>
      <c r="AA28" s="887">
        <f>IF(OR(AC28&lt;0.01,AC28="n/a"),"n/a",I28/AC28)</f>
        <v>31.739704329461453</v>
      </c>
      <c r="AB28" s="888">
        <v>12</v>
      </c>
      <c r="AC28" s="866">
        <v>18.940000000000001</v>
      </c>
      <c r="AD28" s="866" t="s">
        <v>136</v>
      </c>
      <c r="AE28" s="866">
        <v>7.26</v>
      </c>
      <c r="AF28" s="866">
        <v>4.72</v>
      </c>
      <c r="AG28" s="866">
        <v>15</v>
      </c>
      <c r="AH28" s="866">
        <v>7.0000000000000009</v>
      </c>
      <c r="AI28" s="866" t="s">
        <v>136</v>
      </c>
      <c r="AJ28" s="866">
        <v>7.0000000000000009</v>
      </c>
      <c r="AK28" s="866" t="s">
        <v>136</v>
      </c>
      <c r="AL28" s="879">
        <v>1120</v>
      </c>
      <c r="AM28" s="873">
        <v>1.4000000000000001</v>
      </c>
      <c r="AN28" s="866">
        <v>0</v>
      </c>
      <c r="AO28" s="740">
        <f>IF(U28="n/a","n/a",IF(AA28&lt;0,"n/a",IF(AA28="n/a","n/a",J28+U28-AA28)))</f>
        <v>-14.730444043378778</v>
      </c>
      <c r="AP28" s="741">
        <f>IF(U28="n/a","n/a",J28+U28)</f>
        <v>17.009260286082675</v>
      </c>
      <c r="AQ28" s="889">
        <f>IF(OR(AC28&lt;0.01,AF28="n/a"),"n/a",(I28/SQRT(22.5*AC28*(I28/AF28))-1)*100)</f>
        <v>158.03652147628512</v>
      </c>
      <c r="AR28" s="651">
        <f>INDEX(Historical!$C$7:$C$1256,MATCH(B28,Historical!$B$7:$B$1278,0))*IF(AH28="n/a",1.03,IF(AH28&lt;0,1.01,IF(AH28&gt;10,1.1,(1+AH28/100))))</f>
        <v>6.2060000000000004</v>
      </c>
      <c r="AS28" s="887">
        <f>IF($AI28="n/a",1.03*AR28,IF($AI28&lt;0,1.01*AR28,IF($AI28&gt;10,1.1*AR28,(1+$AI28/100)*AR28)))</f>
        <v>6.3921800000000006</v>
      </c>
      <c r="AT28" s="887">
        <f>IF($AK28="n/a",1.03*AS28,IF($AK28&lt;0,1.01*AS28,IF($AK28&gt;10,1.1*AS28,(1+$AK28/100)*AS28)))</f>
        <v>6.5839454000000011</v>
      </c>
      <c r="AU28" s="887">
        <f>IF($AK28="n/a",1.03*AT28,IF($AK28&lt;0,1.01*AT28,IF($AK28&gt;10,1.1*AT28,(1+$AK28/100)*AT28)))</f>
        <v>6.7814637620000013</v>
      </c>
      <c r="AV28" s="887">
        <f>IF($AK28="n/a",1.03*AU28,IF($AK28&lt;0,1.01*AU28,IF($AK28&gt;10,1.1*AU28,(1+$AK28/100)*AU28)))</f>
        <v>6.9849076748600014</v>
      </c>
      <c r="AW28" s="651">
        <f>SUM(AR28:AV28)</f>
        <v>32.948496836860009</v>
      </c>
      <c r="AX28" s="748">
        <f>AW28/I28*100</f>
        <v>5.4809110599451065</v>
      </c>
      <c r="AY28" s="935">
        <v>0.14000000000000001</v>
      </c>
      <c r="AZ28" s="873">
        <v>3.83</v>
      </c>
      <c r="BA28" s="873">
        <v>-28.95</v>
      </c>
      <c r="BB28" s="873">
        <v>-6.419999999999999</v>
      </c>
      <c r="BC28" s="873">
        <v>-8.25</v>
      </c>
      <c r="BE28" s="624">
        <v>2003</v>
      </c>
      <c r="BF28" s="899">
        <f>IF(BE28&gt;2008,0,IF(BE28&gt;2001,1,IF(BE28&gt;1990,2,IF(BE28&gt;1980,3,IF(BE28&gt;1973,4,IF(BE28&gt;1970,5,IF(BE28&gt;1960,6,IF(BE28&gt;1958,7,IF(BE28&gt;1953,8,9)))))))))</f>
        <v>1</v>
      </c>
      <c r="BG28" s="883">
        <v>13.5</v>
      </c>
    </row>
    <row r="29" spans="1:59" ht="11.25" customHeight="1" x14ac:dyDescent="0.2">
      <c r="A29" s="864" t="s">
        <v>873</v>
      </c>
      <c r="B29" s="876" t="s">
        <v>874</v>
      </c>
      <c r="C29" s="933" t="s">
        <v>4345</v>
      </c>
      <c r="D29" s="933" t="s">
        <v>1771</v>
      </c>
      <c r="E29" s="733">
        <v>11</v>
      </c>
      <c r="F29" s="1182">
        <v>315</v>
      </c>
      <c r="G29" s="1182" t="s">
        <v>106</v>
      </c>
      <c r="H29" s="1182" t="s">
        <v>106</v>
      </c>
      <c r="I29" s="875">
        <v>75.73</v>
      </c>
      <c r="J29" s="651">
        <f>(M29/I29)*100</f>
        <v>0.541397068532946</v>
      </c>
      <c r="K29" s="878">
        <v>0.41</v>
      </c>
      <c r="L29" s="888">
        <v>1</v>
      </c>
      <c r="M29" s="642">
        <f>K29*L29</f>
        <v>0.41</v>
      </c>
      <c r="N29" s="871" t="s">
        <v>875</v>
      </c>
      <c r="O29" s="734">
        <v>0.37</v>
      </c>
      <c r="P29" s="862">
        <v>43935</v>
      </c>
      <c r="Q29" s="862">
        <v>43957</v>
      </c>
      <c r="R29" s="642">
        <f>(K29-O29)/O29*100</f>
        <v>10.810810810810805</v>
      </c>
      <c r="S29" s="701">
        <f>IF(INDEX(Historical!$D$7:$D$1254,MATCH(B29,Historical!$B$7:$B$1278,0))=0,"n/a",(INDEX(Historical!$C$7:$C$1256,MATCH(B29,Historical!$B$7:$B$1278,0))/INDEX(Historical!$D$7:$D$1254,MATCH(B29,Historical!$B$7:$B$1278,0))-1)*100)</f>
        <v>8.8235294117646959</v>
      </c>
      <c r="T29" s="701">
        <f>IF(INDEX(Historical!$F$7:$F$1247,MATCH(B29,Historical!$B$7:$B$1278,0))=0,"n/a",((INDEX(Historical!$C$7:$C$1256,MATCH(B29,Historical!$B$7:$B$1278,0))/INDEX(Historical!$F$7:$F$1247,MATCH(B29,Historical!$B$7:$B$1278,0)))^(1/3)-1)*100)</f>
        <v>12.480211777541573</v>
      </c>
      <c r="U29" s="701">
        <f>IF(INDEX(Historical!$H$7:$H$1247,MATCH(B29,Historical!$B$7:$B$1278,0))=0,"n/a",((INDEX(Historical!$C$7:$C$1256,MATCH(B29,Historical!$B$7:$B$1278,0))/INDEX(Historical!$H$7:$H$1247,MATCH(B29,Historical!$B$7:$B$1278,0)))^(1/5)-1)*100)</f>
        <v>13.09264089979596</v>
      </c>
      <c r="V29" s="701" t="str">
        <f>IF(INDEX(Historical!$O$7:$O$1247,MATCH(B29,Historical!$B$7:$B$1278,0))=0,"n/a",((INDEX(Historical!$C$7:$C$1256,MATCH(B29,Historical!$B$7:$B$1278,0))/INDEX(Historical!$O$7:$O$1247,MATCH(B29,Historical!$B$7:$B$1278,0)))^(1/10)-1)*100)</f>
        <v>n/a</v>
      </c>
      <c r="W29" s="702" t="str">
        <f>IF(OR(U29&lt;=0,U29="n/a",V29&lt;=0,V29="n/a"),"n/a",U29/V29)</f>
        <v>n/a</v>
      </c>
      <c r="X29" s="703">
        <f>IF(OR(AJ29&lt;=0,AJ29="n/a",U29&lt;=0,U29="n/a"),"n/a",U29/AJ29)</f>
        <v>1.1286759396375825</v>
      </c>
      <c r="Y29" s="877"/>
      <c r="Z29" s="651">
        <f>IF(OR(AC29&lt;0.01,AC29="n/a"),"n/a",M29/AC29*100)</f>
        <v>17.52136752136752</v>
      </c>
      <c r="AA29" s="887">
        <f>IF(OR(AC29&lt;0.01,AC29="n/a"),"n/a",I29/AC29)</f>
        <v>32.363247863247864</v>
      </c>
      <c r="AB29" s="888">
        <v>12</v>
      </c>
      <c r="AC29" s="866">
        <v>2.34</v>
      </c>
      <c r="AD29" s="866">
        <v>1.32</v>
      </c>
      <c r="AE29" s="866">
        <v>8.34</v>
      </c>
      <c r="AF29" s="866">
        <v>4.2699999999999996</v>
      </c>
      <c r="AG29" s="866">
        <v>14.000000000000002</v>
      </c>
      <c r="AH29" s="866">
        <v>-0.3</v>
      </c>
      <c r="AI29" s="866">
        <v>2.0299999999999998</v>
      </c>
      <c r="AJ29" s="866">
        <v>11.600000000000001</v>
      </c>
      <c r="AK29" s="866">
        <v>24.41</v>
      </c>
      <c r="AL29" s="879">
        <v>58260</v>
      </c>
      <c r="AM29" s="873">
        <v>0.70000000000000007</v>
      </c>
      <c r="AN29" s="866">
        <v>0.2</v>
      </c>
      <c r="AO29" s="740">
        <f>IF(U29="n/a","n/a",IF(AA29&lt;0,"n/a",IF(AA29="n/a","n/a",J29+U29-AA29)))</f>
        <v>-18.729209894918959</v>
      </c>
      <c r="AP29" s="741">
        <f>IF(U29="n/a","n/a",J29+U29)</f>
        <v>13.634037968328906</v>
      </c>
      <c r="AQ29" s="889">
        <f>IF(OR(AC29&lt;0.01,AF29="n/a"),"n/a",(I29/SQRT(22.5*AC29*(I29/AF29))-1)*100)</f>
        <v>147.8270619032271</v>
      </c>
      <c r="AR29" s="651">
        <f>INDEX(Historical!$C$7:$C$1256,MATCH(B29,Historical!$B$7:$B$1278,0))*IF(AH29="n/a",1.03,IF(AH29&lt;0,1.01,IF(AH29&gt;10,1.1,(1+AH29/100))))</f>
        <v>0.37369999999999998</v>
      </c>
      <c r="AS29" s="887">
        <f>IF($AI29="n/a",1.03*AR29,IF($AI29&lt;0,1.01*AR29,IF($AI29&gt;10,1.1*AR29,(1+$AI29/100)*AR29)))</f>
        <v>0.38128610999999996</v>
      </c>
      <c r="AT29" s="887">
        <f>IF($AK29="n/a",1.03*AS29,IF($AK29&lt;0,1.01*AS29,IF($AK29&gt;10,1.1*AS29,(1+$AK29/100)*AS29)))</f>
        <v>0.41941472099999999</v>
      </c>
      <c r="AU29" s="887">
        <f>IF($AK29="n/a",1.03*AT29,IF($AK29&lt;0,1.01*AT29,IF($AK29&gt;10,1.1*AT29,(1+$AK29/100)*AT29)))</f>
        <v>0.46135619310000003</v>
      </c>
      <c r="AV29" s="887">
        <f>IF($AK29="n/a",1.03*AU29,IF($AK29&lt;0,1.01*AU29,IF($AK29&gt;10,1.1*AU29,(1+$AK29/100)*AU29)))</f>
        <v>0.50749181241000008</v>
      </c>
      <c r="AW29" s="651">
        <f>SUM(AR29:AV29)</f>
        <v>2.1432488365099998</v>
      </c>
      <c r="AX29" s="748">
        <f>AW29/I29*100</f>
        <v>2.8301186273735635</v>
      </c>
      <c r="AY29" s="935">
        <v>0.67</v>
      </c>
      <c r="AZ29" s="873">
        <v>49.93</v>
      </c>
      <c r="BA29" s="873">
        <v>-13.669999999999998</v>
      </c>
      <c r="BB29" s="873">
        <v>-6.23</v>
      </c>
      <c r="BC29" s="873">
        <v>5.5100000000000007</v>
      </c>
      <c r="BE29" s="624">
        <v>2010</v>
      </c>
      <c r="BF29" s="899">
        <f>IF(BE29&gt;2008,0,IF(BE29&gt;2001,1,IF(BE29&gt;1990,2,IF(BE29&gt;1980,3,IF(BE29&gt;1973,4,IF(BE29&gt;1970,5,IF(BE29&gt;1960,6,IF(BE29&gt;1958,7,IF(BE29&gt;1953,8,9)))))))))</f>
        <v>0</v>
      </c>
      <c r="BG29" s="883">
        <v>9.4</v>
      </c>
    </row>
    <row r="30" spans="1:59" ht="11.25" customHeight="1" x14ac:dyDescent="0.2">
      <c r="A30" s="864" t="s">
        <v>445</v>
      </c>
      <c r="B30" s="876" t="s">
        <v>446</v>
      </c>
      <c r="C30" s="933" t="s">
        <v>108</v>
      </c>
      <c r="D30" s="933" t="s">
        <v>4341</v>
      </c>
      <c r="E30" s="733">
        <v>19</v>
      </c>
      <c r="F30" s="1182">
        <v>168</v>
      </c>
      <c r="G30" s="1182" t="s">
        <v>37</v>
      </c>
      <c r="H30" s="1182" t="s">
        <v>37</v>
      </c>
      <c r="I30" s="875">
        <v>37.159999999999997</v>
      </c>
      <c r="J30" s="651">
        <f>(M30/I30)*100</f>
        <v>2.744886975242196</v>
      </c>
      <c r="K30" s="878">
        <v>0.255</v>
      </c>
      <c r="L30" s="888">
        <v>4</v>
      </c>
      <c r="M30" s="642">
        <f>K30*L30</f>
        <v>1.02</v>
      </c>
      <c r="N30" s="871" t="s">
        <v>3951</v>
      </c>
      <c r="O30" s="734">
        <v>0.25</v>
      </c>
      <c r="P30" s="862">
        <v>43899</v>
      </c>
      <c r="Q30" s="862">
        <v>43915</v>
      </c>
      <c r="R30" s="642">
        <f>(K30-O30)/O30*100</f>
        <v>2.0000000000000018</v>
      </c>
      <c r="S30" s="701">
        <f>IF(INDEX(Historical!$D$7:$D$1254,MATCH(B30,Historical!$B$7:$B$1278,0))=0,"n/a",(INDEX(Historical!$C$7:$C$1256,MATCH(B30,Historical!$B$7:$B$1278,0))/INDEX(Historical!$D$7:$D$1254,MATCH(B30,Historical!$B$7:$B$1278,0))-1)*100)</f>
        <v>4.1666666666666741</v>
      </c>
      <c r="T30" s="701">
        <f>IF(INDEX(Historical!$F$7:$F$1247,MATCH(B30,Historical!$B$7:$B$1278,0))=0,"n/a",((INDEX(Historical!$C$7:$C$1256,MATCH(B30,Historical!$B$7:$B$1278,0))/INDEX(Historical!$F$7:$F$1247,MATCH(B30,Historical!$B$7:$B$1278,0)))^(1/3)-1)*100)</f>
        <v>3.5744168651286268</v>
      </c>
      <c r="U30" s="701">
        <f>IF(INDEX(Historical!$H$7:$H$1247,MATCH(B30,Historical!$B$7:$B$1278,0))=0,"n/a",((INDEX(Historical!$C$7:$C$1256,MATCH(B30,Historical!$B$7:$B$1278,0))/INDEX(Historical!$H$7:$H$1247,MATCH(B30,Historical!$B$7:$B$1278,0)))^(1/5)-1)*100)</f>
        <v>3.0624138001266177</v>
      </c>
      <c r="V30" s="701">
        <f>IF(INDEX(Historical!$O$7:$O$1247,MATCH(B30,Historical!$B$7:$B$1278,0))=0,"n/a",((INDEX(Historical!$C$7:$C$1256,MATCH(B30,Historical!$B$7:$B$1278,0))/INDEX(Historical!$O$7:$O$1247,MATCH(B30,Historical!$B$7:$B$1278,0)))^(1/10)-1)*100)</f>
        <v>2.7823731142185171</v>
      </c>
      <c r="W30" s="702">
        <f>IF(OR(U30&lt;=0,U30="n/a",V30&lt;=0,V30="n/a"),"n/a",U30/V30)</f>
        <v>1.100648142579093</v>
      </c>
      <c r="X30" s="703">
        <f>IF(OR(AJ30&lt;=0,AJ30="n/a",U30&lt;=0,U30="n/a"),"n/a",U30/AJ30)</f>
        <v>0.5190531864621386</v>
      </c>
      <c r="Y30" s="876"/>
      <c r="Z30" s="651">
        <f>IF(OR(AC30&lt;0.01,AC30="n/a"),"n/a",M30/AC30*100)</f>
        <v>43.589743589743598</v>
      </c>
      <c r="AA30" s="887">
        <f>IF(OR(AC30&lt;0.01,AC30="n/a"),"n/a",I30/AC30)</f>
        <v>15.880341880341879</v>
      </c>
      <c r="AB30" s="888">
        <v>12</v>
      </c>
      <c r="AC30" s="866">
        <v>2.34</v>
      </c>
      <c r="AD30" s="866" t="s">
        <v>136</v>
      </c>
      <c r="AE30" s="866">
        <v>4.5</v>
      </c>
      <c r="AF30" s="866">
        <v>1.26</v>
      </c>
      <c r="AG30" s="866">
        <v>8.3000000000000007</v>
      </c>
      <c r="AH30" s="866">
        <v>12.2</v>
      </c>
      <c r="AI30" s="866" t="s">
        <v>136</v>
      </c>
      <c r="AJ30" s="866">
        <v>5.8999999999999995</v>
      </c>
      <c r="AK30" s="866" t="s">
        <v>136</v>
      </c>
      <c r="AL30" s="879">
        <v>131.91999999999999</v>
      </c>
      <c r="AM30" s="873">
        <v>0.6</v>
      </c>
      <c r="AN30" s="866">
        <v>0</v>
      </c>
      <c r="AO30" s="740">
        <f>IF(U30="n/a","n/a",IF(AA30&lt;0,"n/a",IF(AA30="n/a","n/a",J30+U30-AA30)))</f>
        <v>-10.073041104973065</v>
      </c>
      <c r="AP30" s="741">
        <f>IF(U30="n/a","n/a",J30+U30)</f>
        <v>5.8073007753688142</v>
      </c>
      <c r="AQ30" s="889">
        <f>IF(OR(AC30&lt;0.01,AF30="n/a"),"n/a",(I30/SQRT(22.5*AC30*(I30/AF30))-1)*100)</f>
        <v>-5.697341219923957</v>
      </c>
      <c r="AR30" s="651">
        <f>INDEX(Historical!$C$7:$C$1256,MATCH(B30,Historical!$B$7:$B$1278,0))*IF(AH30="n/a",1.03,IF(AH30&lt;0,1.01,IF(AH30&gt;10,1.1,(1+AH30/100))))</f>
        <v>1.1000000000000001</v>
      </c>
      <c r="AS30" s="887">
        <f>IF($AI30="n/a",1.03*AR30,IF($AI30&lt;0,1.01*AR30,IF($AI30&gt;10,1.1*AR30,(1+$AI30/100)*AR30)))</f>
        <v>1.1330000000000002</v>
      </c>
      <c r="AT30" s="887">
        <f>IF($AK30="n/a",1.03*AS30,IF($AK30&lt;0,1.01*AS30,IF($AK30&gt;10,1.1*AS30,(1+$AK30/100)*AS30)))</f>
        <v>1.1669900000000002</v>
      </c>
      <c r="AU30" s="887">
        <f>IF($AK30="n/a",1.03*AT30,IF($AK30&lt;0,1.01*AT30,IF($AK30&gt;10,1.1*AT30,(1+$AK30/100)*AT30)))</f>
        <v>1.2019997000000002</v>
      </c>
      <c r="AV30" s="887">
        <f>IF($AK30="n/a",1.03*AU30,IF($AK30&lt;0,1.01*AU30,IF($AK30&gt;10,1.1*AU30,(1+$AK30/100)*AU30)))</f>
        <v>1.2380596910000004</v>
      </c>
      <c r="AW30" s="651">
        <f>SUM(AR30:AV30)</f>
        <v>5.8400493910000009</v>
      </c>
      <c r="AX30" s="748">
        <f>AW30/I30*100</f>
        <v>15.715956380516689</v>
      </c>
      <c r="AY30" s="935">
        <v>0.63</v>
      </c>
      <c r="AZ30" s="873">
        <v>65.08</v>
      </c>
      <c r="BA30" s="873">
        <v>-43.309999999999995</v>
      </c>
      <c r="BB30" s="873">
        <v>-4.32</v>
      </c>
      <c r="BC30" s="873">
        <v>-21.13</v>
      </c>
      <c r="BE30" s="624">
        <v>2002</v>
      </c>
      <c r="BF30" s="899">
        <f>IF(BE30&gt;2008,0,IF(BE30&gt;2001,1,IF(BE30&gt;1990,2,IF(BE30&gt;1980,3,IF(BE30&gt;1973,4,IF(BE30&gt;1970,5,IF(BE30&gt;1960,6,IF(BE30&gt;1958,7,IF(BE30&gt;1953,8,9)))))))))</f>
        <v>1</v>
      </c>
      <c r="BG30" s="883">
        <v>1</v>
      </c>
    </row>
    <row r="31" spans="1:59" ht="11.25" customHeight="1" x14ac:dyDescent="0.2">
      <c r="A31" s="872" t="s">
        <v>447</v>
      </c>
      <c r="B31" s="876" t="s">
        <v>448</v>
      </c>
      <c r="C31" s="933" t="s">
        <v>131</v>
      </c>
      <c r="D31" s="933" t="s">
        <v>4331</v>
      </c>
      <c r="E31" s="733">
        <v>18</v>
      </c>
      <c r="F31" s="1182">
        <v>184</v>
      </c>
      <c r="G31" s="1182" t="s">
        <v>37</v>
      </c>
      <c r="H31" s="1182" t="s">
        <v>37</v>
      </c>
      <c r="I31" s="875">
        <v>33.22</v>
      </c>
      <c r="J31" s="651">
        <f>(M31/I31)*100</f>
        <v>4.8765803732691158</v>
      </c>
      <c r="K31" s="878">
        <v>0.40500000000000003</v>
      </c>
      <c r="L31" s="888">
        <v>4</v>
      </c>
      <c r="M31" s="642">
        <f>K31*L31</f>
        <v>1.62</v>
      </c>
      <c r="N31" s="871" t="s">
        <v>148</v>
      </c>
      <c r="O31" s="734">
        <v>0.38750000000000001</v>
      </c>
      <c r="P31" s="862">
        <v>43881</v>
      </c>
      <c r="Q31" s="862">
        <v>43903</v>
      </c>
      <c r="R31" s="642">
        <f>(K31-O31)/O31*100</f>
        <v>4.5161290322580685</v>
      </c>
      <c r="S31" s="701">
        <f>IF(INDEX(Historical!$D$7:$D$1254,MATCH(B31,Historical!$B$7:$B$1278,0))=0,"n/a",(INDEX(Historical!$C$7:$C$1256,MATCH(B31,Historical!$B$7:$B$1278,0))/INDEX(Historical!$D$7:$D$1254,MATCH(B31,Historical!$B$7:$B$1278,0))-1)*100)</f>
        <v>4.0268456375838868</v>
      </c>
      <c r="T31" s="701">
        <f>IF(INDEX(Historical!$F$7:$F$1247,MATCH(B31,Historical!$B$7:$B$1278,0))=0,"n/a",((INDEX(Historical!$C$7:$C$1256,MATCH(B31,Historical!$B$7:$B$1278,0))/INDEX(Historical!$F$7:$F$1247,MATCH(B31,Historical!$B$7:$B$1278,0)))^(1/3)-1)*100)</f>
        <v>4.2006377440747755</v>
      </c>
      <c r="U31" s="701">
        <f>IF(INDEX(Historical!$H$7:$H$1247,MATCH(B31,Historical!$B$7:$B$1278,0))=0,"n/a",((INDEX(Historical!$C$7:$C$1256,MATCH(B31,Historical!$B$7:$B$1278,0))/INDEX(Historical!$H$7:$H$1247,MATCH(B31,Historical!$B$7:$B$1278,0)))^(1/5)-1)*100)</f>
        <v>4.0652173056387353</v>
      </c>
      <c r="V31" s="701">
        <f>IF(INDEX(Historical!$O$7:$O$1247,MATCH(B31,Historical!$B$7:$B$1278,0))=0,"n/a",((INDEX(Historical!$C$7:$C$1256,MATCH(B31,Historical!$B$7:$B$1278,0))/INDEX(Historical!$O$7:$O$1247,MATCH(B31,Historical!$B$7:$B$1278,0)))^(1/10)-1)*100)</f>
        <v>6.7049748866437886</v>
      </c>
      <c r="W31" s="702">
        <f>IF(OR(U31&lt;=0,U31="n/a",V31&lt;=0,V31="n/a"),"n/a",U31/V31)</f>
        <v>0.60629866246577424</v>
      </c>
      <c r="X31" s="703">
        <f>IF(OR(AJ31&lt;=0,AJ31="n/a",U31&lt;=0,U31="n/a"),"n/a",U31/AJ31)</f>
        <v>0.45169081173763725</v>
      </c>
      <c r="Y31" s="668"/>
      <c r="Z31" s="651">
        <f>IF(OR(AC31&lt;0.01,AC31="n/a"),"n/a",M31/AC31*100)</f>
        <v>89.502762430939228</v>
      </c>
      <c r="AA31" s="887">
        <f>IF(OR(AC31&lt;0.01,AC31="n/a"),"n/a",I31/AC31)</f>
        <v>18.353591160220994</v>
      </c>
      <c r="AB31" s="888">
        <v>12</v>
      </c>
      <c r="AC31" s="866">
        <v>1.81</v>
      </c>
      <c r="AD31" s="866">
        <v>3.16</v>
      </c>
      <c r="AE31" s="866">
        <v>1.68</v>
      </c>
      <c r="AF31" s="866">
        <v>1.1299999999999999</v>
      </c>
      <c r="AG31" s="866">
        <v>6.3</v>
      </c>
      <c r="AH31" s="866">
        <v>43.5</v>
      </c>
      <c r="AI31" s="866">
        <v>10.45</v>
      </c>
      <c r="AJ31" s="866">
        <v>9</v>
      </c>
      <c r="AK31" s="866">
        <v>5.8000000000000007</v>
      </c>
      <c r="AL31" s="879">
        <v>2220</v>
      </c>
      <c r="AM31" s="873">
        <v>0.4</v>
      </c>
      <c r="AN31" s="866">
        <v>1.17</v>
      </c>
      <c r="AO31" s="740">
        <f>IF(U31="n/a","n/a",IF(AA31&lt;0,"n/a",IF(AA31="n/a","n/a",J31+U31-AA31)))</f>
        <v>-9.4117934813131434</v>
      </c>
      <c r="AP31" s="741">
        <f>IF(U31="n/a","n/a",J31+U31)</f>
        <v>8.9417976789078502</v>
      </c>
      <c r="AQ31" s="889">
        <f>IF(OR(AC31&lt;0.01,AF31="n/a"),"n/a",(I31/SQRT(22.5*AC31*(I31/AF31))-1)*100)</f>
        <v>-3.9917642165823386</v>
      </c>
      <c r="AR31" s="651">
        <f>INDEX(Historical!$C$7:$C$1256,MATCH(B31,Historical!$B$7:$B$1278,0))*IF(AH31="n/a",1.03,IF(AH31&lt;0,1.01,IF(AH31&gt;10,1.1,(1+AH31/100))))</f>
        <v>1.7050000000000003</v>
      </c>
      <c r="AS31" s="887">
        <f>IF($AI31="n/a",1.03*AR31,IF($AI31&lt;0,1.01*AR31,IF($AI31&gt;10,1.1*AR31,(1+$AI31/100)*AR31)))</f>
        <v>1.8755000000000004</v>
      </c>
      <c r="AT31" s="887">
        <f>IF($AK31="n/a",1.03*AS31,IF($AK31&lt;0,1.01*AS31,IF($AK31&gt;10,1.1*AS31,(1+$AK31/100)*AS31)))</f>
        <v>1.9842790000000006</v>
      </c>
      <c r="AU31" s="887">
        <f>IF($AK31="n/a",1.03*AT31,IF($AK31&lt;0,1.01*AT31,IF($AK31&gt;10,1.1*AT31,(1+$AK31/100)*AT31)))</f>
        <v>2.0993671820000008</v>
      </c>
      <c r="AV31" s="887">
        <f>IF($AK31="n/a",1.03*AU31,IF($AK31&lt;0,1.01*AU31,IF($AK31&gt;10,1.1*AU31,(1+$AK31/100)*AU31)))</f>
        <v>2.2211304785560011</v>
      </c>
      <c r="AW31" s="651">
        <f>SUM(AR31:AV31)</f>
        <v>9.8852766605560038</v>
      </c>
      <c r="AX31" s="748">
        <f>AW31/I31*100</f>
        <v>29.757003794569549</v>
      </c>
      <c r="AY31" s="935">
        <v>0.44</v>
      </c>
      <c r="AZ31" s="873">
        <v>3.52</v>
      </c>
      <c r="BA31" s="873">
        <v>-37.32</v>
      </c>
      <c r="BB31" s="873">
        <v>-4.99</v>
      </c>
      <c r="BC31" s="873">
        <v>-17.41</v>
      </c>
      <c r="BE31" s="624">
        <v>2003</v>
      </c>
      <c r="BF31" s="899">
        <f>IF(BE31&gt;2008,0,IF(BE31&gt;2001,1,IF(BE31&gt;1990,2,IF(BE31&gt;1980,3,IF(BE31&gt;1973,4,IF(BE31&gt;1970,5,IF(BE31&gt;1960,6,IF(BE31&gt;1958,7,IF(BE31&gt;1953,8,9)))))))))</f>
        <v>1</v>
      </c>
      <c r="BG31" s="883">
        <v>2</v>
      </c>
    </row>
    <row r="32" spans="1:59" s="539" customFormat="1" ht="11.25" customHeight="1" x14ac:dyDescent="0.2">
      <c r="A32" s="864" t="s">
        <v>1008</v>
      </c>
      <c r="B32" s="876" t="s">
        <v>1009</v>
      </c>
      <c r="C32" s="933" t="s">
        <v>4196</v>
      </c>
      <c r="D32" s="933" t="s">
        <v>4329</v>
      </c>
      <c r="E32" s="733">
        <v>10</v>
      </c>
      <c r="F32" s="1182">
        <v>344</v>
      </c>
      <c r="G32" s="1182" t="s">
        <v>106</v>
      </c>
      <c r="H32" s="1182" t="s">
        <v>106</v>
      </c>
      <c r="I32" s="875">
        <v>349.63</v>
      </c>
      <c r="J32" s="651">
        <f>(M32/I32)*100</f>
        <v>3.7182164001944913</v>
      </c>
      <c r="K32" s="878">
        <v>3.25</v>
      </c>
      <c r="L32" s="888">
        <v>4</v>
      </c>
      <c r="M32" s="642">
        <f>K32*L32</f>
        <v>13</v>
      </c>
      <c r="N32" s="871" t="s">
        <v>151</v>
      </c>
      <c r="O32" s="734">
        <v>2.65</v>
      </c>
      <c r="P32" s="619">
        <v>43818</v>
      </c>
      <c r="Q32" s="619">
        <v>43829</v>
      </c>
      <c r="R32" s="642">
        <f>(K32-O32)/O32*100</f>
        <v>22.641509433962266</v>
      </c>
      <c r="S32" s="701">
        <f>IF(INDEX(Historical!$D$7:$D$1254,MATCH(B32,Historical!$B$7:$B$1278,0))=0,"n/a",(INDEX(Historical!$C$7:$C$1256,MATCH(B32,Historical!$B$7:$B$1278,0))/INDEX(Historical!$D$7:$D$1254,MATCH(B32,Historical!$B$7:$B$1278,0))-1)*100)</f>
        <v>41.772151898734158</v>
      </c>
      <c r="T32" s="701">
        <f>IF(INDEX(Historical!$F$7:$F$1247,MATCH(B32,Historical!$B$7:$B$1278,0))=0,"n/a",((INDEX(Historical!$C$7:$C$1256,MATCH(B32,Historical!$B$7:$B$1278,0))/INDEX(Historical!$F$7:$F$1247,MATCH(B32,Historical!$B$7:$B$1278,0)))^(1/3)-1)*100)</f>
        <v>76.412471785105751</v>
      </c>
      <c r="U32" s="701">
        <f>IF(INDEX(Historical!$H$7:$H$1247,MATCH(B32,Historical!$B$7:$B$1278,0))=0,"n/a",((INDEX(Historical!$C$7:$C$1256,MATCH(B32,Historical!$B$7:$B$1278,0))/INDEX(Historical!$H$7:$H$1247,MATCH(B32,Historical!$B$7:$B$1278,0)))^(1/5)-1)*100)</f>
        <v>55.547337695526203</v>
      </c>
      <c r="V32" s="701" t="str">
        <f>IF(INDEX(Historical!$O$7:$O$1247,MATCH(B32,Historical!$B$7:$B$1278,0))=0,"n/a",((INDEX(Historical!$C$7:$C$1256,MATCH(B32,Historical!$B$7:$B$1278,0))/INDEX(Historical!$O$7:$O$1247,MATCH(B32,Historical!$B$7:$B$1278,0)))^(1/10)-1)*100)</f>
        <v>n/a</v>
      </c>
      <c r="W32" s="702" t="str">
        <f>IF(OR(U32&lt;=0,U32="n/a",V32&lt;=0,V32="n/a"),"n/a",U32/V32)</f>
        <v>n/a</v>
      </c>
      <c r="X32" s="703">
        <f>IF(OR(AJ32&lt;=0,AJ32="n/a",U32&lt;=0,U32="n/a"),"n/a",U32/AJ32)</f>
        <v>1.3548131145250293</v>
      </c>
      <c r="Y32" s="877" t="s">
        <v>1010</v>
      </c>
      <c r="Z32" s="651">
        <f>IF(OR(AC32&lt;0.01,AC32="n/a"),"n/a",M32/AC32*100)</f>
        <v>243.44569288389516</v>
      </c>
      <c r="AA32" s="887">
        <f>IF(OR(AC32&lt;0.01,AC32="n/a"),"n/a",I32/AC32)</f>
        <v>65.473782771535582</v>
      </c>
      <c r="AB32" s="888">
        <v>10</v>
      </c>
      <c r="AC32" s="866">
        <v>5.34</v>
      </c>
      <c r="AD32" s="866">
        <v>8.3000000000000007</v>
      </c>
      <c r="AE32" s="866">
        <v>6.11</v>
      </c>
      <c r="AF32" s="866">
        <v>5.98</v>
      </c>
      <c r="AG32" s="866">
        <v>9.1999999999999993</v>
      </c>
      <c r="AH32" s="868">
        <v>-44.3</v>
      </c>
      <c r="AI32" s="868">
        <v>15.629999999999999</v>
      </c>
      <c r="AJ32" s="866">
        <v>41</v>
      </c>
      <c r="AK32" s="866">
        <v>7.9</v>
      </c>
      <c r="AL32" s="879">
        <v>141670</v>
      </c>
      <c r="AM32" s="873">
        <v>0.2</v>
      </c>
      <c r="AN32" s="866">
        <v>1.87</v>
      </c>
      <c r="AO32" s="740">
        <f>IF(U32="n/a","n/a",IF(AA32&lt;0,"n/a",IF(AA32="n/a","n/a",J32+U32-AA32)))</f>
        <v>-6.2082286758148868</v>
      </c>
      <c r="AP32" s="741">
        <f>IF(U32="n/a","n/a",J32+U32)</f>
        <v>59.265554095720695</v>
      </c>
      <c r="AQ32" s="889">
        <f>IF(OR(AC32&lt;0.01,AF32="n/a"),"n/a",(I32/SQRT(22.5*AC32*(I32/AF32))-1)*100)</f>
        <v>317.15076995882055</v>
      </c>
      <c r="AR32" s="651">
        <f>INDEX(Historical!$C$7:$C$1256,MATCH(B32,Historical!$B$7:$B$1278,0))*IF(AH32="n/a",1.03,IF(AH32&lt;0,1.01,IF(AH32&gt;10,1.1,(1+AH32/100))))</f>
        <v>11.311999999999999</v>
      </c>
      <c r="AS32" s="887">
        <f>IF($AI32="n/a",1.03*AR32,IF($AI32&lt;0,1.01*AR32,IF($AI32&gt;10,1.1*AR32,(1+$AI32/100)*AR32)))</f>
        <v>12.443200000000001</v>
      </c>
      <c r="AT32" s="887">
        <f>IF($AK32="n/a",1.03*AS32,IF($AK32&lt;0,1.01*AS32,IF($AK32&gt;10,1.1*AS32,(1+$AK32/100)*AS32)))</f>
        <v>13.4262128</v>
      </c>
      <c r="AU32" s="887">
        <f>IF($AK32="n/a",1.03*AT32,IF($AK32&lt;0,1.01*AT32,IF($AK32&gt;10,1.1*AT32,(1+$AK32/100)*AT32)))</f>
        <v>14.4868836112</v>
      </c>
      <c r="AV32" s="887">
        <f>IF($AK32="n/a",1.03*AU32,IF($AK32&lt;0,1.01*AU32,IF($AK32&gt;10,1.1*AU32,(1+$AK32/100)*AU32)))</f>
        <v>15.631347416484799</v>
      </c>
      <c r="AW32" s="651">
        <f>SUM(AR32:AV32)</f>
        <v>67.299643827684804</v>
      </c>
      <c r="AX32" s="748">
        <f>AW32/I32*100</f>
        <v>19.24881841594966</v>
      </c>
      <c r="AY32" s="935">
        <v>0.99</v>
      </c>
      <c r="AZ32" s="873">
        <v>124.6</v>
      </c>
      <c r="BA32" s="873">
        <v>-9.84</v>
      </c>
      <c r="BB32" s="873">
        <v>-3.09</v>
      </c>
      <c r="BC32" s="873">
        <v>14.23</v>
      </c>
      <c r="BD32" s="908"/>
      <c r="BE32" s="624">
        <v>2011</v>
      </c>
      <c r="BF32" s="899">
        <f>IF(BE32&gt;2008,0,IF(BE32&gt;2001,1,IF(BE32&gt;1990,2,IF(BE32&gt;1980,3,IF(BE32&gt;1973,4,IF(BE32&gt;1970,5,IF(BE32&gt;1960,6,IF(BE32&gt;1958,7,IF(BE32&gt;1953,8,9)))))))))</f>
        <v>0</v>
      </c>
      <c r="BG32" s="883">
        <v>2.9000000000000004</v>
      </c>
    </row>
    <row r="33" spans="1:59" ht="11.25" customHeight="1" x14ac:dyDescent="0.2">
      <c r="A33" s="864" t="s">
        <v>4631</v>
      </c>
      <c r="B33" s="876" t="s">
        <v>4629</v>
      </c>
      <c r="C33" s="933" t="s">
        <v>123</v>
      </c>
      <c r="D33" s="933" t="s">
        <v>4177</v>
      </c>
      <c r="E33" s="733">
        <v>11</v>
      </c>
      <c r="F33" s="1182">
        <v>350</v>
      </c>
      <c r="G33" s="1182" t="s">
        <v>106</v>
      </c>
      <c r="H33" s="1182" t="s">
        <v>106</v>
      </c>
      <c r="I33" s="875">
        <v>31.07</v>
      </c>
      <c r="J33" s="651">
        <f>(M33/I33)*100</f>
        <v>2.7357579658834887</v>
      </c>
      <c r="K33" s="878">
        <v>0.21249999999999999</v>
      </c>
      <c r="L33" s="888">
        <v>4</v>
      </c>
      <c r="M33" s="642">
        <f>K33*L33</f>
        <v>0.85</v>
      </c>
      <c r="N33" s="871" t="s">
        <v>127</v>
      </c>
      <c r="O33" s="734">
        <v>0.20250000000000001</v>
      </c>
      <c r="P33" s="862">
        <v>44182</v>
      </c>
      <c r="Q33" s="862">
        <v>44204</v>
      </c>
      <c r="R33" s="642">
        <f>(K33-O33)/O33*100</f>
        <v>4.9382716049382616</v>
      </c>
      <c r="S33" s="701">
        <f>IF(INDEX(Historical!$D$7:$D$1254,MATCH(B33,Historical!$B$7:$B$1278,0))=0,"n/a",(INDEX(Historical!$C$7:$C$1256,MATCH(B33,Historical!$B$7:$B$1278,0))/INDEX(Historical!$D$7:$D$1254,MATCH(B33,Historical!$B$7:$B$1278,0))-1)*100)</f>
        <v>11.428571428571432</v>
      </c>
      <c r="T33" s="701">
        <f>IF(INDEX(Historical!$F$7:$F$1247,MATCH(B33,Historical!$B$7:$B$1278,0))=0,"n/a",((INDEX(Historical!$C$7:$C$1256,MATCH(B33,Historical!$B$7:$B$1278,0))/INDEX(Historical!$F$7:$F$1247,MATCH(B33,Historical!$B$7:$B$1278,0)))^(1/3)-1)*100)</f>
        <v>17.566734386037886</v>
      </c>
      <c r="U33" s="701">
        <f>IF(INDEX(Historical!$H$7:$H$1247,MATCH(B33,Historical!$B$7:$B$1278,0))=0,"n/a",((INDEX(Historical!$C$7:$C$1256,MATCH(B33,Historical!$B$7:$B$1278,0))/INDEX(Historical!$H$7:$H$1247,MATCH(B33,Historical!$B$7:$B$1278,0)))^(1/5)-1)*100)</f>
        <v>19.505783867609349</v>
      </c>
      <c r="V33" s="701" t="str">
        <f>IF(INDEX(Historical!$O$7:$O$1247,MATCH(B33,Historical!$B$7:$B$1278,0))=0,"n/a",((INDEX(Historical!$C$7:$C$1256,MATCH(B33,Historical!$B$7:$B$1278,0))/INDEX(Historical!$O$7:$O$1247,MATCH(B33,Historical!$B$7:$B$1278,0)))^(1/10)-1)*100)</f>
        <v>n/a</v>
      </c>
      <c r="W33" s="702" t="str">
        <f>IF(OR(U33&lt;=0,U33="n/a",V33&lt;=0,V33="n/a"),"n/a",U33/V33)</f>
        <v>n/a</v>
      </c>
      <c r="X33" s="703">
        <f>IF(OR(AJ33&lt;=0,AJ33="n/a",U33&lt;=0,U33="n/a"),"n/a",U33/AJ33)</f>
        <v>6.2921883443901123</v>
      </c>
      <c r="Y33" s="661"/>
      <c r="Z33" s="651">
        <f>IF(OR(AC33&lt;0.01,AC33="n/a"),"n/a",M33/AC33*100)</f>
        <v>83.333333333333329</v>
      </c>
      <c r="AA33" s="887">
        <f>IF(OR(AC33&lt;0.01,AC33="n/a"),"n/a",I33/AC33)</f>
        <v>30.46078431372549</v>
      </c>
      <c r="AB33" s="888">
        <v>12</v>
      </c>
      <c r="AC33" s="866">
        <v>1.02</v>
      </c>
      <c r="AD33" s="866">
        <v>7.62</v>
      </c>
      <c r="AE33" s="866">
        <v>1.06</v>
      </c>
      <c r="AF33" s="866">
        <v>1.83</v>
      </c>
      <c r="AG33" s="866">
        <v>47.699999999999996</v>
      </c>
      <c r="AH33" s="866">
        <v>-8.9</v>
      </c>
      <c r="AI33" s="866">
        <v>33.650000000000006</v>
      </c>
      <c r="AJ33" s="866">
        <v>3.1</v>
      </c>
      <c r="AK33" s="866">
        <v>4</v>
      </c>
      <c r="AL33" s="879">
        <v>2850</v>
      </c>
      <c r="AM33" s="873">
        <v>0.8</v>
      </c>
      <c r="AN33" s="866">
        <v>1.2</v>
      </c>
      <c r="AO33" s="740">
        <f>IF(U33="n/a","n/a",IF(AA33&lt;0,"n/a",IF(AA33="n/a","n/a",J33+U33-AA33)))</f>
        <v>-8.2192424802326514</v>
      </c>
      <c r="AP33" s="741">
        <f>IF(U33="n/a","n/a",J33+U33)</f>
        <v>22.241541833492839</v>
      </c>
      <c r="AQ33" s="889">
        <f>IF(OR(AC33&lt;0.01,AF33="n/a"),"n/a",(I33/SQRT(22.5*AC33*(I33/AF33))-1)*100)</f>
        <v>57.400035711019036</v>
      </c>
      <c r="AR33" s="651">
        <f>INDEX(Historical!$C$7:$C$1256,MATCH(B33,Historical!$B$7:$B$1278,0))*IF(AH33="n/a",1.03,IF(AH33&lt;0,1.01,IF(AH33&gt;10,1.1,(1+AH33/100))))</f>
        <v>0.78780000000000006</v>
      </c>
      <c r="AS33" s="887">
        <f>IF($AI33="n/a",1.03*AR33,IF($AI33&lt;0,1.01*AR33,IF($AI33&gt;10,1.1*AR33,(1+$AI33/100)*AR33)))</f>
        <v>0.86658000000000013</v>
      </c>
      <c r="AT33" s="887">
        <f>IF($AK33="n/a",1.03*AS33,IF($AK33&lt;0,1.01*AS33,IF($AK33&gt;10,1.1*AS33,(1+$AK33/100)*AS33)))</f>
        <v>0.90124320000000013</v>
      </c>
      <c r="AU33" s="887">
        <f>IF($AK33="n/a",1.03*AT33,IF($AK33&lt;0,1.01*AT33,IF($AK33&gt;10,1.1*AT33,(1+$AK33/100)*AT33)))</f>
        <v>0.93729292800000019</v>
      </c>
      <c r="AV33" s="887">
        <f>IF($AK33="n/a",1.03*AU33,IF($AK33&lt;0,1.01*AU33,IF($AK33&gt;10,1.1*AU33,(1+$AK33/100)*AU33)))</f>
        <v>0.97478464512000018</v>
      </c>
      <c r="AW33" s="651">
        <f>SUM(AR33:AV33)</f>
        <v>4.4677007731200007</v>
      </c>
      <c r="AX33" s="748">
        <f>AW33/I33*100</f>
        <v>14.379468210878663</v>
      </c>
      <c r="AY33" s="935">
        <v>1.78</v>
      </c>
      <c r="AZ33" s="873">
        <v>257.74</v>
      </c>
      <c r="BA33" s="873">
        <v>-16.77</v>
      </c>
      <c r="BB33" s="873">
        <v>8.4</v>
      </c>
      <c r="BC33" s="873">
        <v>20.169999999999998</v>
      </c>
      <c r="BE33" s="624">
        <v>2011</v>
      </c>
      <c r="BF33" s="899">
        <f>IF(BE33&gt;2008,0,IF(BE33&gt;2001,1,IF(BE33&gt;1990,2,IF(BE33&gt;1980,3,IF(BE33&gt;1973,4,IF(BE33&gt;1970,5,IF(BE33&gt;1960,6,IF(BE33&gt;1958,7,IF(BE33&gt;1953,8,9)))))))))</f>
        <v>0</v>
      </c>
      <c r="BG33" s="883">
        <v>15.8</v>
      </c>
    </row>
    <row r="34" spans="1:59" ht="11.25" customHeight="1" x14ac:dyDescent="0.2">
      <c r="A34" s="864" t="s">
        <v>960</v>
      </c>
      <c r="B34" s="876" t="s">
        <v>961</v>
      </c>
      <c r="C34" s="933" t="s">
        <v>123</v>
      </c>
      <c r="D34" s="933" t="s">
        <v>4344</v>
      </c>
      <c r="E34" s="733">
        <v>10</v>
      </c>
      <c r="F34" s="1182">
        <v>426</v>
      </c>
      <c r="G34" s="1182" t="s">
        <v>115</v>
      </c>
      <c r="H34" s="1182" t="s">
        <v>115</v>
      </c>
      <c r="I34" s="875">
        <v>138.38999999999999</v>
      </c>
      <c r="J34" s="651">
        <f>(M34/I34)*100</f>
        <v>1.7920369968928391</v>
      </c>
      <c r="K34" s="878">
        <v>0.62</v>
      </c>
      <c r="L34" s="888">
        <v>4</v>
      </c>
      <c r="M34" s="642">
        <f>K34*L34</f>
        <v>2.48</v>
      </c>
      <c r="N34" s="871" t="s">
        <v>325</v>
      </c>
      <c r="O34" s="734">
        <v>0.57999999999999996</v>
      </c>
      <c r="P34" s="862">
        <v>44166</v>
      </c>
      <c r="Q34" s="862">
        <v>44181</v>
      </c>
      <c r="R34" s="642">
        <f>(K34-O34)/O34*100</f>
        <v>6.8965517241379377</v>
      </c>
      <c r="S34" s="701">
        <f>IF(INDEX(Historical!$D$7:$D$1254,MATCH(B34,Historical!$B$7:$B$1278,0))=0,"n/a",(INDEX(Historical!$C$7:$C$1256,MATCH(B34,Historical!$B$7:$B$1278,0))/INDEX(Historical!$D$7:$D$1254,MATCH(B34,Historical!$B$7:$B$1278,0))-1)*100)</f>
        <v>12.437810945273631</v>
      </c>
      <c r="T34" s="701">
        <f>IF(INDEX(Historical!$F$7:$F$1247,MATCH(B34,Historical!$B$7:$B$1278,0))=0,"n/a",((INDEX(Historical!$C$7:$C$1256,MATCH(B34,Historical!$B$7:$B$1278,0))/INDEX(Historical!$F$7:$F$1247,MATCH(B34,Historical!$B$7:$B$1278,0)))^(1/3)-1)*100)</f>
        <v>12.200851329591501</v>
      </c>
      <c r="U34" s="701">
        <f>IF(INDEX(Historical!$H$7:$H$1247,MATCH(B34,Historical!$B$7:$B$1278,0))=0,"n/a",((INDEX(Historical!$C$7:$C$1256,MATCH(B34,Historical!$B$7:$B$1278,0))/INDEX(Historical!$H$7:$H$1247,MATCH(B34,Historical!$B$7:$B$1278,0)))^(1/5)-1)*100)</f>
        <v>11.019873502812839</v>
      </c>
      <c r="V34" s="701">
        <f>IF(INDEX(Historical!$O$7:$O$1247,MATCH(B34,Historical!$B$7:$B$1278,0))=0,"n/a",((INDEX(Historical!$C$7:$C$1256,MATCH(B34,Historical!$B$7:$B$1278,0))/INDEX(Historical!$O$7:$O$1247,MATCH(B34,Historical!$B$7:$B$1278,0)))^(1/10)-1)*100)</f>
        <v>6.3591507259354696</v>
      </c>
      <c r="W34" s="702">
        <f>IF(OR(U34&lt;=0,U34="n/a",V34&lt;=0,V34="n/a"),"n/a",U34/V34)</f>
        <v>1.7329159156220109</v>
      </c>
      <c r="X34" s="703">
        <f>IF(OR(AJ34&lt;=0,AJ34="n/a",U34&lt;=0,U34="n/a"),"n/a",U34/AJ34)</f>
        <v>1.6447572392257968</v>
      </c>
      <c r="Y34" s="665"/>
      <c r="Z34" s="651">
        <f>IF(OR(AC34&lt;0.01,AC34="n/a"),"n/a",M34/AC34*100)</f>
        <v>39.616613418530349</v>
      </c>
      <c r="AA34" s="887">
        <f>IF(OR(AC34&lt;0.01,AC34="n/a"),"n/a",I34/AC34)</f>
        <v>22.10702875399361</v>
      </c>
      <c r="AB34" s="888">
        <v>12</v>
      </c>
      <c r="AC34" s="866">
        <v>6.26</v>
      </c>
      <c r="AD34" s="866">
        <v>2.48</v>
      </c>
      <c r="AE34" s="866">
        <v>1.7</v>
      </c>
      <c r="AF34" s="866">
        <v>9.5</v>
      </c>
      <c r="AG34" s="866">
        <v>50.3</v>
      </c>
      <c r="AH34" s="866">
        <v>-32.800000000000004</v>
      </c>
      <c r="AI34" s="866">
        <v>6.08</v>
      </c>
      <c r="AJ34" s="866">
        <v>6.7</v>
      </c>
      <c r="AK34" s="866">
        <v>8.93</v>
      </c>
      <c r="AL34" s="879">
        <v>11480</v>
      </c>
      <c r="AM34" s="873">
        <v>0.5</v>
      </c>
      <c r="AN34" s="866">
        <v>1.87</v>
      </c>
      <c r="AO34" s="740">
        <f>IF(U34="n/a","n/a",IF(AA34&lt;0,"n/a",IF(AA34="n/a","n/a",J34+U34-AA34)))</f>
        <v>-9.2951182542879316</v>
      </c>
      <c r="AP34" s="741">
        <f>IF(U34="n/a","n/a",J34+U34)</f>
        <v>12.811910499705679</v>
      </c>
      <c r="AQ34" s="889">
        <f>IF(OR(AC34&lt;0.01,AF34="n/a"),"n/a",(I34/SQRT(22.5*AC34*(I34/AF34))-1)*100)</f>
        <v>205.51724676753923</v>
      </c>
      <c r="AR34" s="651">
        <f>INDEX(Historical!$C$7:$C$1256,MATCH(B34,Historical!$B$7:$B$1278,0))*IF(AH34="n/a",1.03,IF(AH34&lt;0,1.01,IF(AH34&gt;10,1.1,(1+AH34/100))))</f>
        <v>2.2826</v>
      </c>
      <c r="AS34" s="887">
        <f>IF($AI34="n/a",1.03*AR34,IF($AI34&lt;0,1.01*AR34,IF($AI34&gt;10,1.1*AR34,(1+$AI34/100)*AR34)))</f>
        <v>2.4213820799999999</v>
      </c>
      <c r="AT34" s="887">
        <f>IF($AK34="n/a",1.03*AS34,IF($AK34&lt;0,1.01*AS34,IF($AK34&gt;10,1.1*AS34,(1+$AK34/100)*AS34)))</f>
        <v>2.6376114997439997</v>
      </c>
      <c r="AU34" s="887">
        <f>IF($AK34="n/a",1.03*AT34,IF($AK34&lt;0,1.01*AT34,IF($AK34&gt;10,1.1*AT34,(1+$AK34/100)*AT34)))</f>
        <v>2.8731502066711387</v>
      </c>
      <c r="AV34" s="887">
        <f>IF($AK34="n/a",1.03*AU34,IF($AK34&lt;0,1.01*AU34,IF($AK34&gt;10,1.1*AU34,(1+$AK34/100)*AU34)))</f>
        <v>3.129722520126871</v>
      </c>
      <c r="AW34" s="651">
        <f>SUM(AR34:AV34)</f>
        <v>13.344466306542008</v>
      </c>
      <c r="AX34" s="748">
        <f>AW34/I34*100</f>
        <v>9.6426521472230728</v>
      </c>
      <c r="AY34" s="935">
        <v>1.04</v>
      </c>
      <c r="AZ34" s="873">
        <v>79.820000000000007</v>
      </c>
      <c r="BA34" s="873">
        <v>-4.8500000000000005</v>
      </c>
      <c r="BB34" s="873">
        <v>10.31</v>
      </c>
      <c r="BC34" s="873">
        <v>17.36</v>
      </c>
      <c r="BE34" s="624">
        <v>2011</v>
      </c>
      <c r="BF34" s="899">
        <f>IF(BE34&gt;2008,0,IF(BE34&gt;2001,1,IF(BE34&gt;1990,2,IF(BE34&gt;1980,3,IF(BE34&gt;1973,4,IF(BE34&gt;1970,5,IF(BE34&gt;1960,6,IF(BE34&gt;1958,7,IF(BE34&gt;1953,8,9)))))))))</f>
        <v>0</v>
      </c>
      <c r="BG34" s="883">
        <v>10.299999999999999</v>
      </c>
    </row>
    <row r="35" spans="1:59" ht="11.25" customHeight="1" x14ac:dyDescent="0.2">
      <c r="A35" s="872" t="s">
        <v>411</v>
      </c>
      <c r="B35" s="876" t="s">
        <v>412</v>
      </c>
      <c r="C35" s="933" t="s">
        <v>131</v>
      </c>
      <c r="D35" s="933" t="s">
        <v>4343</v>
      </c>
      <c r="E35" s="733">
        <v>13</v>
      </c>
      <c r="F35" s="1182">
        <v>274</v>
      </c>
      <c r="G35" s="1182" t="s">
        <v>115</v>
      </c>
      <c r="H35" s="1182" t="s">
        <v>115</v>
      </c>
      <c r="I35" s="875">
        <v>150.51</v>
      </c>
      <c r="J35" s="651">
        <f>(M35/I35)*100</f>
        <v>1.4616968972161319</v>
      </c>
      <c r="K35" s="878">
        <v>0.55000000000000004</v>
      </c>
      <c r="L35" s="888">
        <v>4</v>
      </c>
      <c r="M35" s="642">
        <f>K35*L35</f>
        <v>2.2000000000000002</v>
      </c>
      <c r="N35" s="871" t="s">
        <v>119</v>
      </c>
      <c r="O35" s="734">
        <v>0.5</v>
      </c>
      <c r="P35" s="862">
        <v>43962</v>
      </c>
      <c r="Q35" s="862">
        <v>43984</v>
      </c>
      <c r="R35" s="642">
        <f>(K35-O35)/O35*100</f>
        <v>10.000000000000009</v>
      </c>
      <c r="S35" s="701">
        <f>IF(INDEX(Historical!$D$7:$D$1254,MATCH(B35,Historical!$B$7:$B$1278,0))=0,"n/a",(INDEX(Historical!$C$7:$C$1256,MATCH(B35,Historical!$B$7:$B$1278,0))/INDEX(Historical!$D$7:$D$1254,MATCH(B35,Historical!$B$7:$B$1278,0))-1)*100)</f>
        <v>9.8314606741572987</v>
      </c>
      <c r="T35" s="701">
        <f>IF(INDEX(Historical!$F$7:$F$1247,MATCH(B35,Historical!$B$7:$B$1278,0))=0,"n/a",((INDEX(Historical!$C$7:$C$1256,MATCH(B35,Historical!$B$7:$B$1278,0))/INDEX(Historical!$F$7:$F$1247,MATCH(B35,Historical!$B$7:$B$1278,0)))^(1/3)-1)*100)</f>
        <v>10.095536553779105</v>
      </c>
      <c r="U35" s="701">
        <f>IF(INDEX(Historical!$H$7:$H$1247,MATCH(B35,Historical!$B$7:$B$1278,0))=0,"n/a",((INDEX(Historical!$C$7:$C$1256,MATCH(B35,Historical!$B$7:$B$1278,0))/INDEX(Historical!$H$7:$H$1247,MATCH(B35,Historical!$B$7:$B$1278,0)))^(1/5)-1)*100)</f>
        <v>10.07083936603863</v>
      </c>
      <c r="V35" s="701">
        <f>IF(INDEX(Historical!$O$7:$O$1247,MATCH(B35,Historical!$B$7:$B$1278,0))=0,"n/a",((INDEX(Historical!$C$7:$C$1256,MATCH(B35,Historical!$B$7:$B$1278,0))/INDEX(Historical!$O$7:$O$1247,MATCH(B35,Historical!$B$7:$B$1278,0)))^(1/10)-1)*100)</f>
        <v>9.0770266535466391</v>
      </c>
      <c r="W35" s="702">
        <f>IF(OR(U35&lt;=0,U35="n/a",V35&lt;=0,V35="n/a"),"n/a",U35/V35)</f>
        <v>1.109486591857002</v>
      </c>
      <c r="X35" s="703">
        <f>IF(OR(AJ35&lt;=0,AJ35="n/a",U35&lt;=0,U35="n/a"),"n/a",U35/AJ35)</f>
        <v>1.3427785821384839</v>
      </c>
      <c r="Y35" s="661"/>
      <c r="Z35" s="651">
        <f>IF(OR(AC35&lt;0.01,AC35="n/a"),"n/a",M35/AC35*100)</f>
        <v>62.322946175637405</v>
      </c>
      <c r="AA35" s="887">
        <f>IF(OR(AC35&lt;0.01,AC35="n/a"),"n/a",I35/AC35)</f>
        <v>42.637393767705383</v>
      </c>
      <c r="AB35" s="888">
        <v>12</v>
      </c>
      <c r="AC35" s="866">
        <v>3.53</v>
      </c>
      <c r="AD35" s="866">
        <v>5.14</v>
      </c>
      <c r="AE35" s="866">
        <v>7.37</v>
      </c>
      <c r="AF35" s="866">
        <v>4.3</v>
      </c>
      <c r="AG35" s="866">
        <v>10.299999999999999</v>
      </c>
      <c r="AH35" s="866">
        <v>6.7</v>
      </c>
      <c r="AI35" s="866">
        <v>9.99</v>
      </c>
      <c r="AJ35" s="866">
        <v>7.5</v>
      </c>
      <c r="AK35" s="866">
        <v>8.3000000000000007</v>
      </c>
      <c r="AL35" s="879">
        <v>27190</v>
      </c>
      <c r="AM35" s="873">
        <v>0.2</v>
      </c>
      <c r="AN35" s="866">
        <v>1.67</v>
      </c>
      <c r="AO35" s="740">
        <f>IF(U35="n/a","n/a",IF(AA35&lt;0,"n/a",IF(AA35="n/a","n/a",J35+U35-AA35)))</f>
        <v>-31.104857504450621</v>
      </c>
      <c r="AP35" s="741">
        <f>IF(U35="n/a","n/a",J35+U35)</f>
        <v>11.532536263254762</v>
      </c>
      <c r="AQ35" s="889">
        <f>IF(OR(AC35&lt;0.01,AF35="n/a"),"n/a",(I35/SQRT(22.5*AC35*(I35/AF35))-1)*100)</f>
        <v>185.45542029935498</v>
      </c>
      <c r="AR35" s="651">
        <f>INDEX(Historical!$C$7:$C$1256,MATCH(B35,Historical!$B$7:$B$1278,0))*IF(AH35="n/a",1.03,IF(AH35&lt;0,1.01,IF(AH35&gt;10,1.1,(1+AH35/100))))</f>
        <v>2.085985</v>
      </c>
      <c r="AS35" s="887">
        <f>IF($AI35="n/a",1.03*AR35,IF($AI35&lt;0,1.01*AR35,IF($AI35&gt;10,1.1*AR35,(1+$AI35/100)*AR35)))</f>
        <v>2.2943749015000003</v>
      </c>
      <c r="AT35" s="887">
        <f>IF($AK35="n/a",1.03*AS35,IF($AK35&lt;0,1.01*AS35,IF($AK35&gt;10,1.1*AS35,(1+$AK35/100)*AS35)))</f>
        <v>2.4848080183245003</v>
      </c>
      <c r="AU35" s="887">
        <f>IF($AK35="n/a",1.03*AT35,IF($AK35&lt;0,1.01*AT35,IF($AK35&gt;10,1.1*AT35,(1+$AK35/100)*AT35)))</f>
        <v>2.6910470838454339</v>
      </c>
      <c r="AV35" s="887">
        <f>IF($AK35="n/a",1.03*AU35,IF($AK35&lt;0,1.01*AU35,IF($AK35&gt;10,1.1*AU35,(1+$AK35/100)*AU35)))</f>
        <v>2.9144039918046047</v>
      </c>
      <c r="AW35" s="651">
        <f>SUM(AR35:AV35)</f>
        <v>12.470618995474538</v>
      </c>
      <c r="AX35" s="748">
        <f>AW35/I35*100</f>
        <v>8.285575041840767</v>
      </c>
      <c r="AY35" s="935">
        <v>0.22</v>
      </c>
      <c r="AZ35" s="873">
        <v>63.6</v>
      </c>
      <c r="BA35" s="873">
        <v>-5.93</v>
      </c>
      <c r="BB35" s="873">
        <v>2.37</v>
      </c>
      <c r="BC35" s="873">
        <v>11.790000000000001</v>
      </c>
      <c r="BE35" s="624">
        <v>2008</v>
      </c>
      <c r="BF35" s="899">
        <f>IF(BE35&gt;2008,0,IF(BE35&gt;2001,1,IF(BE35&gt;1990,2,IF(BE35&gt;1980,3,IF(BE35&gt;1973,4,IF(BE35&gt;1970,5,IF(BE35&gt;1960,6,IF(BE35&gt;1958,7,IF(BE35&gt;1953,8,9)))))))))</f>
        <v>1</v>
      </c>
      <c r="BG35" s="883">
        <v>2.8000000000000003</v>
      </c>
    </row>
    <row r="36" spans="1:59" s="774" customFormat="1" ht="11.25" customHeight="1" x14ac:dyDescent="0.2">
      <c r="A36" s="755" t="s">
        <v>449</v>
      </c>
      <c r="B36" s="782" t="s">
        <v>450</v>
      </c>
      <c r="C36" s="933" t="s">
        <v>108</v>
      </c>
      <c r="D36" s="933" t="s">
        <v>118</v>
      </c>
      <c r="E36" s="756">
        <v>18</v>
      </c>
      <c r="F36" s="1182">
        <v>180</v>
      </c>
      <c r="G36" s="1181" t="s">
        <v>106</v>
      </c>
      <c r="H36" s="1181" t="s">
        <v>106</v>
      </c>
      <c r="I36" s="757">
        <v>42.69</v>
      </c>
      <c r="J36" s="758">
        <f>(M36/I36)*100</f>
        <v>3.8416490981494493</v>
      </c>
      <c r="K36" s="759">
        <v>0.41</v>
      </c>
      <c r="L36" s="760">
        <v>4</v>
      </c>
      <c r="M36" s="761">
        <f>K36*L36</f>
        <v>1.64</v>
      </c>
      <c r="N36" s="762" t="s">
        <v>218</v>
      </c>
      <c r="O36" s="763">
        <v>0.4</v>
      </c>
      <c r="P36" s="778">
        <v>43828</v>
      </c>
      <c r="Q36" s="778">
        <v>43844</v>
      </c>
      <c r="R36" s="761">
        <f>(K36-O36)/O36*100</f>
        <v>2.4999999999999885</v>
      </c>
      <c r="S36" s="701">
        <f>IF(INDEX(Historical!$D$7:$D$1254,MATCH(B36,Historical!$B$7:$B$1278,0))=0,"n/a",(INDEX(Historical!$C$7:$C$1256,MATCH(B36,Historical!$B$7:$B$1278,0))/INDEX(Historical!$D$7:$D$1254,MATCH(B36,Historical!$B$7:$B$1278,0))-1)*100)</f>
        <v>2.5641025641025772</v>
      </c>
      <c r="T36" s="701">
        <f>IF(INDEX(Historical!$F$7:$F$1247,MATCH(B36,Historical!$B$7:$B$1278,0))=0,"n/a",((INDEX(Historical!$C$7:$C$1256,MATCH(B36,Historical!$B$7:$B$1278,0))/INDEX(Historical!$F$7:$F$1247,MATCH(B36,Historical!$B$7:$B$1278,0)))^(1/3)-1)*100)</f>
        <v>4.5515917149420382</v>
      </c>
      <c r="U36" s="701">
        <f>IF(INDEX(Historical!$H$7:$H$1247,MATCH(B36,Historical!$B$7:$B$1278,0))=0,"n/a",((INDEX(Historical!$C$7:$C$1256,MATCH(B36,Historical!$B$7:$B$1278,0))/INDEX(Historical!$H$7:$H$1247,MATCH(B36,Historical!$B$7:$B$1278,0)))^(1/5)-1)*100)</f>
        <v>8.1780741066402882</v>
      </c>
      <c r="V36" s="701">
        <f>IF(INDEX(Historical!$O$7:$O$1247,MATCH(B36,Historical!$B$7:$B$1278,0))=0,"n/a",((INDEX(Historical!$C$7:$C$1256,MATCH(B36,Historical!$B$7:$B$1278,0))/INDEX(Historical!$O$7:$O$1247,MATCH(B36,Historical!$B$7:$B$1278,0)))^(1/10)-1)*100)</f>
        <v>7.1773462536293131</v>
      </c>
      <c r="W36" s="702">
        <f>IF(OR(U36&lt;=0,U36="n/a",V36&lt;=0,V36="n/a"),"n/a",U36/V36)</f>
        <v>1.1394286714960902</v>
      </c>
      <c r="X36" s="703" t="str">
        <f>IF(OR(AJ36&lt;=0,AJ36="n/a",U36&lt;=0,U36="n/a"),"n/a",U36/AJ36)</f>
        <v>n/a</v>
      </c>
      <c r="Y36" s="1108"/>
      <c r="Z36" s="758" t="str">
        <f>IF(OR(AC36&lt;0.01,AC36="n/a"),"n/a",M36/AC36*100)</f>
        <v>n/a</v>
      </c>
      <c r="AA36" s="766" t="str">
        <f>IF(OR(AC36&lt;0.01,AC36="n/a"),"n/a",I36/AC36)</f>
        <v>n/a</v>
      </c>
      <c r="AB36" s="760">
        <v>12</v>
      </c>
      <c r="AC36" s="767">
        <v>-0.66</v>
      </c>
      <c r="AD36" s="767" t="s">
        <v>136</v>
      </c>
      <c r="AE36" s="767">
        <v>0.71</v>
      </c>
      <c r="AF36" s="776">
        <v>0.76</v>
      </c>
      <c r="AG36" s="767">
        <v>-1.2</v>
      </c>
      <c r="AH36" s="776">
        <v>-123.8</v>
      </c>
      <c r="AI36" s="776">
        <v>883.30000000000007</v>
      </c>
      <c r="AJ36" s="767">
        <v>-14.399999999999999</v>
      </c>
      <c r="AK36" s="767">
        <v>18.170000000000002</v>
      </c>
      <c r="AL36" s="768">
        <v>3540</v>
      </c>
      <c r="AM36" s="769">
        <v>0.2</v>
      </c>
      <c r="AN36" s="767">
        <v>0.28000000000000003</v>
      </c>
      <c r="AO36" s="770" t="str">
        <f>IF(U36="n/a","n/a",IF(AA36&lt;0,"n/a",IF(AA36="n/a","n/a",J36+U36-AA36)))</f>
        <v>n/a</v>
      </c>
      <c r="AP36" s="771">
        <f>IF(U36="n/a","n/a",J36+U36)</f>
        <v>12.019723204789738</v>
      </c>
      <c r="AQ36" s="772" t="str">
        <f>IF(OR(AC36&lt;0.01,AF36="n/a"),"n/a",(I36/SQRT(22.5*AC36*(I36/AF36))-1)*100)</f>
        <v>n/a</v>
      </c>
      <c r="AR36" s="651">
        <f>INDEX(Historical!$C$7:$C$1256,MATCH(B36,Historical!$B$7:$B$1278,0))*IF(AH36="n/a",1.03,IF(AH36&lt;0,1.01,IF(AH36&gt;10,1.1,(1+AH36/100))))</f>
        <v>1.6160000000000001</v>
      </c>
      <c r="AS36" s="766">
        <f>IF($AI36="n/a",1.03*AR36,IF($AI36&lt;0,1.01*AR36,IF($AI36&gt;10,1.1*AR36,(1+$AI36/100)*AR36)))</f>
        <v>1.7776000000000003</v>
      </c>
      <c r="AT36" s="766">
        <f>IF($AK36="n/a",1.03*AS36,IF($AK36&lt;0,1.01*AS36,IF($AK36&gt;10,1.1*AS36,(1+$AK36/100)*AS36)))</f>
        <v>1.9553600000000004</v>
      </c>
      <c r="AU36" s="766">
        <f>IF($AK36="n/a",1.03*AT36,IF($AK36&lt;0,1.01*AT36,IF($AK36&gt;10,1.1*AT36,(1+$AK36/100)*AT36)))</f>
        <v>2.1508960000000008</v>
      </c>
      <c r="AV36" s="766">
        <f>IF($AK36="n/a",1.03*AU36,IF($AK36&lt;0,1.01*AU36,IF($AK36&gt;10,1.1*AU36,(1+$AK36/100)*AU36)))</f>
        <v>2.365985600000001</v>
      </c>
      <c r="AW36" s="758">
        <f>SUM(AR36:AV36)</f>
        <v>9.8658416000000031</v>
      </c>
      <c r="AX36" s="773">
        <f>AW36/I36*100</f>
        <v>23.110427734832523</v>
      </c>
      <c r="AY36" s="936">
        <v>0.76</v>
      </c>
      <c r="AZ36" s="769">
        <v>34.160000000000004</v>
      </c>
      <c r="BA36" s="769">
        <v>-35.47</v>
      </c>
      <c r="BB36" s="769">
        <v>-6.4799999999999995</v>
      </c>
      <c r="BC36" s="769">
        <v>-5.46</v>
      </c>
      <c r="BD36" s="909"/>
      <c r="BE36" s="624">
        <v>2003</v>
      </c>
      <c r="BF36" s="899">
        <f>IF(BE36&gt;2008,0,IF(BE36&gt;2001,1,IF(BE36&gt;1990,2,IF(BE36&gt;1980,3,IF(BE36&gt;1973,4,IF(BE36&gt;1970,5,IF(BE36&gt;1960,6,IF(BE36&gt;1958,7,IF(BE36&gt;1953,8,9)))))))))</f>
        <v>1</v>
      </c>
      <c r="BG36" s="825">
        <v>-0.2</v>
      </c>
    </row>
    <row r="37" spans="1:59" ht="11.25" customHeight="1" x14ac:dyDescent="0.2">
      <c r="A37" s="872" t="s">
        <v>461</v>
      </c>
      <c r="B37" s="876" t="s">
        <v>462</v>
      </c>
      <c r="C37" s="933" t="s">
        <v>245</v>
      </c>
      <c r="D37" s="933" t="s">
        <v>4320</v>
      </c>
      <c r="E37" s="733">
        <v>17</v>
      </c>
      <c r="F37" s="1182">
        <v>214</v>
      </c>
      <c r="G37" s="1182" t="s">
        <v>115</v>
      </c>
      <c r="H37" s="1182" t="s">
        <v>115</v>
      </c>
      <c r="I37" s="875">
        <v>111.55</v>
      </c>
      <c r="J37" s="651">
        <f>(M37/I37)*100</f>
        <v>1.9722097714029587</v>
      </c>
      <c r="K37" s="878">
        <v>0.55000000000000004</v>
      </c>
      <c r="L37" s="888">
        <v>4</v>
      </c>
      <c r="M37" s="642">
        <f>K37*L37</f>
        <v>2.2000000000000002</v>
      </c>
      <c r="N37" s="871" t="s">
        <v>463</v>
      </c>
      <c r="O37" s="734">
        <v>0.5</v>
      </c>
      <c r="P37" s="862">
        <v>43908</v>
      </c>
      <c r="Q37" s="862">
        <v>43930</v>
      </c>
      <c r="R37" s="642">
        <f>(K37-O37)/O37*100</f>
        <v>10.000000000000009</v>
      </c>
      <c r="S37" s="701">
        <f>IF(INDEX(Historical!$D$7:$D$1254,MATCH(B37,Historical!$B$7:$B$1278,0))=0,"n/a",(INDEX(Historical!$C$7:$C$1256,MATCH(B37,Historical!$B$7:$B$1278,0))/INDEX(Historical!$D$7:$D$1254,MATCH(B37,Historical!$B$7:$B$1278,0))-1)*100)</f>
        <v>8.333333333333325</v>
      </c>
      <c r="T37" s="701">
        <f>IF(INDEX(Historical!$F$7:$F$1247,MATCH(B37,Historical!$B$7:$B$1278,0))=0,"n/a",((INDEX(Historical!$C$7:$C$1256,MATCH(B37,Historical!$B$7:$B$1278,0))/INDEX(Historical!$F$7:$F$1247,MATCH(B37,Historical!$B$7:$B$1278,0)))^(1/3)-1)*100)</f>
        <v>20.30181960303128</v>
      </c>
      <c r="U37" s="701">
        <f>IF(INDEX(Historical!$H$7:$H$1247,MATCH(B37,Historical!$B$7:$B$1278,0))=0,"n/a",((INDEX(Historical!$C$7:$C$1256,MATCH(B37,Historical!$B$7:$B$1278,0))/INDEX(Historical!$H$7:$H$1247,MATCH(B37,Historical!$B$7:$B$1278,0)))^(1/5)-1)*100)</f>
        <v>22.050741707263221</v>
      </c>
      <c r="V37" s="701">
        <f>IF(INDEX(Historical!$O$7:$O$1247,MATCH(B37,Historical!$B$7:$B$1278,0))=0,"n/a",((INDEX(Historical!$C$7:$C$1256,MATCH(B37,Historical!$B$7:$B$1278,0))/INDEX(Historical!$O$7:$O$1247,MATCH(B37,Historical!$B$7:$B$1278,0)))^(1/10)-1)*100)</f>
        <v>13.288195291709037</v>
      </c>
      <c r="W37" s="702">
        <f>IF(OR(U37&lt;=0,U37="n/a",V37&lt;=0,V37="n/a"),"n/a",U37/V37)</f>
        <v>1.6594233621040653</v>
      </c>
      <c r="X37" s="703">
        <f>IF(OR(AJ37&lt;=0,AJ37="n/a",U37&lt;=0,U37="n/a"),"n/a",U37/AJ37)</f>
        <v>2.1408487094430315</v>
      </c>
      <c r="Y37" s="661"/>
      <c r="Z37" s="651">
        <f>IF(OR(AC37&lt;0.01,AC37="n/a"),"n/a",M37/AC37*100)</f>
        <v>35.656401944894654</v>
      </c>
      <c r="AA37" s="887">
        <f>IF(OR(AC37&lt;0.01,AC37="n/a"),"n/a",I37/AC37)</f>
        <v>18.079416531604537</v>
      </c>
      <c r="AB37" s="888">
        <v>2</v>
      </c>
      <c r="AC37" s="866">
        <v>6.17</v>
      </c>
      <c r="AD37" s="866">
        <v>2.44</v>
      </c>
      <c r="AE37" s="866">
        <v>0.66</v>
      </c>
      <c r="AF37" s="866">
        <v>7.66</v>
      </c>
      <c r="AG37" s="866">
        <v>47.199999999999996</v>
      </c>
      <c r="AH37" s="868">
        <v>8.7999999999999989</v>
      </c>
      <c r="AI37" s="868">
        <v>1.43</v>
      </c>
      <c r="AJ37" s="866">
        <v>10.299999999999999</v>
      </c>
      <c r="AK37" s="866">
        <v>7.3999999999999995</v>
      </c>
      <c r="AL37" s="879">
        <v>28690</v>
      </c>
      <c r="AM37" s="873">
        <v>0.5</v>
      </c>
      <c r="AN37" s="866">
        <v>0.35</v>
      </c>
      <c r="AO37" s="740">
        <f>IF(U37="n/a","n/a",IF(AA37&lt;0,"n/a",IF(AA37="n/a","n/a",J37+U37-AA37)))</f>
        <v>5.943534947061643</v>
      </c>
      <c r="AP37" s="741">
        <f>IF(U37="n/a","n/a",J37+U37)</f>
        <v>24.02295147866618</v>
      </c>
      <c r="AQ37" s="889">
        <f>IF(OR(AC37&lt;0.01,AF37="n/a"),"n/a",(I37/SQRT(22.5*AC37*(I37/AF37))-1)*100)</f>
        <v>148.09346861579832</v>
      </c>
      <c r="AR37" s="651">
        <f>INDEX(Historical!$C$7:$C$1256,MATCH(B37,Historical!$B$7:$B$1278,0))*IF(AH37="n/a",1.03,IF(AH37&lt;0,1.01,IF(AH37&gt;10,1.1,(1+AH37/100))))</f>
        <v>2.1215999999999999</v>
      </c>
      <c r="AS37" s="887">
        <f>IF($AI37="n/a",1.03*AR37,IF($AI37&lt;0,1.01*AR37,IF($AI37&gt;10,1.1*AR37,(1+$AI37/100)*AR37)))</f>
        <v>2.1519388799999999</v>
      </c>
      <c r="AT37" s="887">
        <f>IF($AK37="n/a",1.03*AS37,IF($AK37&lt;0,1.01*AS37,IF($AK37&gt;10,1.1*AS37,(1+$AK37/100)*AS37)))</f>
        <v>2.3111823571199999</v>
      </c>
      <c r="AU37" s="887">
        <f>IF($AK37="n/a",1.03*AT37,IF($AK37&lt;0,1.01*AT37,IF($AK37&gt;10,1.1*AT37,(1+$AK37/100)*AT37)))</f>
        <v>2.4822098515468798</v>
      </c>
      <c r="AV37" s="887">
        <f>IF($AK37="n/a",1.03*AU37,IF($AK37&lt;0,1.01*AU37,IF($AK37&gt;10,1.1*AU37,(1+$AK37/100)*AU37)))</f>
        <v>2.6658933805613492</v>
      </c>
      <c r="AW37" s="651">
        <f>SUM(AR37:AV37)</f>
        <v>11.73282446922823</v>
      </c>
      <c r="AX37" s="748">
        <f>AW37/I37*100</f>
        <v>10.51799593834893</v>
      </c>
      <c r="AY37" s="935">
        <v>1.79</v>
      </c>
      <c r="AZ37" s="873">
        <v>131.88999999999999</v>
      </c>
      <c r="BA37" s="873">
        <v>-9.8000000000000007</v>
      </c>
      <c r="BB37" s="873">
        <v>-0.59</v>
      </c>
      <c r="BC37" s="873">
        <v>25.41</v>
      </c>
      <c r="BE37" s="624">
        <v>2004</v>
      </c>
      <c r="BF37" s="899">
        <f>IF(BE37&gt;2008,0,IF(BE37&gt;2001,1,IF(BE37&gt;1990,2,IF(BE37&gt;1980,3,IF(BE37&gt;1973,4,IF(BE37&gt;1970,5,IF(BE37&gt;1960,6,IF(BE37&gt;1958,7,IF(BE37&gt;1953,8,9)))))))))</f>
        <v>1</v>
      </c>
      <c r="BG37" s="883">
        <v>9.9</v>
      </c>
    </row>
    <row r="38" spans="1:59" ht="11.25" customHeight="1" x14ac:dyDescent="0.2">
      <c r="A38" s="864" t="s">
        <v>971</v>
      </c>
      <c r="B38" s="876" t="s">
        <v>972</v>
      </c>
      <c r="C38" s="933" t="s">
        <v>123</v>
      </c>
      <c r="D38" s="933" t="s">
        <v>4177</v>
      </c>
      <c r="E38" s="733">
        <v>11</v>
      </c>
      <c r="F38" s="1182">
        <v>295</v>
      </c>
      <c r="G38" s="1182" t="s">
        <v>106</v>
      </c>
      <c r="H38" s="1182" t="s">
        <v>106</v>
      </c>
      <c r="I38" s="875">
        <v>99.95</v>
      </c>
      <c r="J38" s="651">
        <f>(M38/I38)*100</f>
        <v>0.52026013006503247</v>
      </c>
      <c r="K38" s="878">
        <v>0.52</v>
      </c>
      <c r="L38" s="888">
        <v>1</v>
      </c>
      <c r="M38" s="642">
        <f>K38*L38</f>
        <v>0.52</v>
      </c>
      <c r="N38" s="871" t="s">
        <v>973</v>
      </c>
      <c r="O38" s="734">
        <v>0.47</v>
      </c>
      <c r="P38" s="619">
        <v>43825</v>
      </c>
      <c r="Q38" s="619">
        <v>43846</v>
      </c>
      <c r="R38" s="642">
        <f>(K38-O38)/O38*100</f>
        <v>10.638297872340436</v>
      </c>
      <c r="S38" s="701">
        <f>IF(INDEX(Historical!$D$7:$D$1254,MATCH(B38,Historical!$B$7:$B$1278,0))=0,"n/a",(INDEX(Historical!$C$7:$C$1256,MATCH(B38,Historical!$B$7:$B$1278,0))/INDEX(Historical!$D$7:$D$1254,MATCH(B38,Historical!$B$7:$B$1278,0))-1)*100)</f>
        <v>11.904761904761907</v>
      </c>
      <c r="T38" s="701">
        <f>IF(INDEX(Historical!$F$7:$F$1247,MATCH(B38,Historical!$B$7:$B$1278,0))=0,"n/a",((INDEX(Historical!$C$7:$C$1256,MATCH(B38,Historical!$B$7:$B$1278,0))/INDEX(Historical!$F$7:$F$1247,MATCH(B38,Historical!$B$7:$B$1278,0)))^(1/3)-1)*100)</f>
        <v>11.396867943116451</v>
      </c>
      <c r="U38" s="701">
        <f>IF(INDEX(Historical!$H$7:$H$1247,MATCH(B38,Historical!$B$7:$B$1278,0))=0,"n/a",((INDEX(Historical!$C$7:$C$1256,MATCH(B38,Historical!$B$7:$B$1278,0))/INDEX(Historical!$H$7:$H$1247,MATCH(B38,Historical!$B$7:$B$1278,0)))^(1/5)-1)*100)</f>
        <v>12.570579552275095</v>
      </c>
      <c r="V38" s="701">
        <f>IF(INDEX(Historical!$O$7:$O$1247,MATCH(B38,Historical!$B$7:$B$1278,0))=0,"n/a",((INDEX(Historical!$C$7:$C$1256,MATCH(B38,Historical!$B$7:$B$1278,0))/INDEX(Historical!$O$7:$O$1247,MATCH(B38,Historical!$B$7:$B$1278,0)))^(1/10)-1)*100)</f>
        <v>20.415284831860415</v>
      </c>
      <c r="W38" s="702">
        <f>IF(OR(U38&lt;=0,U38="n/a",V38&lt;=0,V38="n/a"),"n/a",U38/V38)</f>
        <v>0.61574353019347794</v>
      </c>
      <c r="X38" s="703">
        <f>IF(OR(AJ38&lt;=0,AJ38="n/a",U38&lt;=0,U38="n/a"),"n/a",U38/AJ38)</f>
        <v>1.6325427989967656</v>
      </c>
      <c r="Y38" s="877"/>
      <c r="Z38" s="651">
        <f>IF(OR(AC38&lt;0.01,AC38="n/a"),"n/a",M38/AC38*100)</f>
        <v>20.634920634920636</v>
      </c>
      <c r="AA38" s="887">
        <f>IF(OR(AC38&lt;0.01,AC38="n/a"),"n/a",I38/AC38)</f>
        <v>39.662698412698411</v>
      </c>
      <c r="AB38" s="888">
        <v>12</v>
      </c>
      <c r="AC38" s="866">
        <v>2.52</v>
      </c>
      <c r="AD38" s="866">
        <v>1.65</v>
      </c>
      <c r="AE38" s="866">
        <v>4.79</v>
      </c>
      <c r="AF38" s="866">
        <v>4.0599999999999996</v>
      </c>
      <c r="AG38" s="866">
        <v>10.8</v>
      </c>
      <c r="AH38" s="866">
        <v>2.5</v>
      </c>
      <c r="AI38" s="866">
        <v>0.22</v>
      </c>
      <c r="AJ38" s="866">
        <v>7.7</v>
      </c>
      <c r="AK38" s="866">
        <v>24</v>
      </c>
      <c r="AL38" s="879">
        <v>3220</v>
      </c>
      <c r="AM38" s="873">
        <v>0.76</v>
      </c>
      <c r="AN38" s="866">
        <v>0.28000000000000003</v>
      </c>
      <c r="AO38" s="740">
        <f>IF(U38="n/a","n/a",IF(AA38&lt;0,"n/a",IF(AA38="n/a","n/a",J38+U38-AA38)))</f>
        <v>-26.571858730358283</v>
      </c>
      <c r="AP38" s="741">
        <f>IF(U38="n/a","n/a",J38+U38)</f>
        <v>13.090839682340128</v>
      </c>
      <c r="AQ38" s="889">
        <f>IF(OR(AC38&lt;0.01,AF38="n/a"),"n/a",(I38/SQRT(22.5*AC38*(I38/AF38))-1)*100)</f>
        <v>167.52408452785917</v>
      </c>
      <c r="AR38" s="651">
        <f>INDEX(Historical!$C$7:$C$1256,MATCH(B38,Historical!$B$7:$B$1278,0))*IF(AH38="n/a",1.03,IF(AH38&lt;0,1.01,IF(AH38&gt;10,1.1,(1+AH38/100))))</f>
        <v>0.48174999999999996</v>
      </c>
      <c r="AS38" s="887">
        <f>IF($AI38="n/a",1.03*AR38,IF($AI38&lt;0,1.01*AR38,IF($AI38&gt;10,1.1*AR38,(1+$AI38/100)*AR38)))</f>
        <v>0.48280984999999993</v>
      </c>
      <c r="AT38" s="887">
        <f>IF($AK38="n/a",1.03*AS38,IF($AK38&lt;0,1.01*AS38,IF($AK38&gt;10,1.1*AS38,(1+$AK38/100)*AS38)))</f>
        <v>0.53109083499999998</v>
      </c>
      <c r="AU38" s="887">
        <f>IF($AK38="n/a",1.03*AT38,IF($AK38&lt;0,1.01*AT38,IF($AK38&gt;10,1.1*AT38,(1+$AK38/100)*AT38)))</f>
        <v>0.58419991850000008</v>
      </c>
      <c r="AV38" s="887">
        <f>IF($AK38="n/a",1.03*AU38,IF($AK38&lt;0,1.01*AU38,IF($AK38&gt;10,1.1*AU38,(1+$AK38/100)*AU38)))</f>
        <v>0.6426199103500001</v>
      </c>
      <c r="AW38" s="651">
        <f>SUM(AR38:AV38)</f>
        <v>2.7224705138499998</v>
      </c>
      <c r="AX38" s="748">
        <f>AW38/I38*100</f>
        <v>2.7238324300650323</v>
      </c>
      <c r="AY38" s="935">
        <v>0.59</v>
      </c>
      <c r="AZ38" s="873">
        <v>27.650000000000002</v>
      </c>
      <c r="BA38" s="873">
        <v>-12.27</v>
      </c>
      <c r="BB38" s="873">
        <v>0.4</v>
      </c>
      <c r="BC38" s="873">
        <v>1.8499999999999999</v>
      </c>
      <c r="BE38" s="624">
        <v>2010</v>
      </c>
      <c r="BF38" s="899">
        <f>IF(BE38&gt;2008,0,IF(BE38&gt;2001,1,IF(BE38&gt;1990,2,IF(BE38&gt;1980,3,IF(BE38&gt;1973,4,IF(BE38&gt;1970,5,IF(BE38&gt;1960,6,IF(BE38&gt;1958,7,IF(BE38&gt;1953,8,9)))))))))</f>
        <v>0</v>
      </c>
      <c r="BG38" s="883">
        <v>7.1999999999999993</v>
      </c>
    </row>
    <row r="39" spans="1:59" ht="11.25" customHeight="1" x14ac:dyDescent="0.2">
      <c r="A39" s="881" t="s">
        <v>4054</v>
      </c>
      <c r="B39" s="876" t="s">
        <v>4055</v>
      </c>
      <c r="C39" s="933" t="s">
        <v>131</v>
      </c>
      <c r="D39" s="933" t="s">
        <v>4333</v>
      </c>
      <c r="E39" s="733">
        <v>11</v>
      </c>
      <c r="F39" s="1182">
        <v>310</v>
      </c>
      <c r="G39" s="1182" t="s">
        <v>106</v>
      </c>
      <c r="H39" s="1182" t="s">
        <v>106</v>
      </c>
      <c r="I39" s="875">
        <v>54.25</v>
      </c>
      <c r="J39" s="651">
        <f>(M39/I39)*100</f>
        <v>3.2</v>
      </c>
      <c r="K39" s="878">
        <v>0.434</v>
      </c>
      <c r="L39" s="888">
        <v>4</v>
      </c>
      <c r="M39" s="642">
        <f>K39*L39</f>
        <v>1.736</v>
      </c>
      <c r="N39" s="871" t="s">
        <v>151</v>
      </c>
      <c r="O39" s="734">
        <v>0.41199999999999998</v>
      </c>
      <c r="P39" s="862">
        <v>43888</v>
      </c>
      <c r="Q39" s="862">
        <v>43919</v>
      </c>
      <c r="R39" s="642">
        <f>(K39-O39)/O39*100</f>
        <v>5.3398058252427241</v>
      </c>
      <c r="S39" s="701">
        <f>IF(INDEX(Historical!$D$7:$D$1254,MATCH(B39,Historical!$B$7:$B$1278,0))=0,"n/a",(INDEX(Historical!$C$7:$C$1256,MATCH(B39,Historical!$B$7:$B$1278,0))/INDEX(Historical!$D$7:$D$1254,MATCH(B39,Historical!$B$7:$B$1278,0))-1)*100)</f>
        <v>5.1020408163265252</v>
      </c>
      <c r="T39" s="701">
        <f>IF(INDEX(Historical!$F$7:$F$1247,MATCH(B39,Historical!$B$7:$B$1278,0))=0,"n/a",((INDEX(Historical!$C$7:$C$1256,MATCH(B39,Historical!$B$7:$B$1278,0))/INDEX(Historical!$F$7:$F$1247,MATCH(B39,Historical!$B$7:$B$1278,0)))^(1/3)-1)*100)</f>
        <v>4.9902748600228808</v>
      </c>
      <c r="U39" s="701">
        <f>IF(INDEX(Historical!$H$7:$H$1247,MATCH(B39,Historical!$B$7:$B$1278,0))=0,"n/a",((INDEX(Historical!$C$7:$C$1256,MATCH(B39,Historical!$B$7:$B$1278,0))/INDEX(Historical!$H$7:$H$1247,MATCH(B39,Historical!$B$7:$B$1278,0)))^(1/5)-1)*100)</f>
        <v>6.1987672087406853</v>
      </c>
      <c r="V39" s="701">
        <f>IF(INDEX(Historical!$O$7:$O$1247,MATCH(B39,Historical!$B$7:$B$1278,0))=0,"n/a",((INDEX(Historical!$C$7:$C$1256,MATCH(B39,Historical!$B$7:$B$1278,0))/INDEX(Historical!$O$7:$O$1247,MATCH(B39,Historical!$B$7:$B$1278,0)))^(1/10)-1)*100)</f>
        <v>5.1221733208306253</v>
      </c>
      <c r="W39" s="702">
        <f>IF(OR(U39&lt;=0,U39="n/a",V39&lt;=0,V39="n/a"),"n/a",U39/V39)</f>
        <v>1.2101830259299926</v>
      </c>
      <c r="X39" s="703" t="str">
        <f>IF(OR(AJ39&lt;=0,AJ39="n/a",U39&lt;=0,U39="n/a"),"n/a",U39/AJ39)</f>
        <v>n/a</v>
      </c>
      <c r="Y39" s="876" t="s">
        <v>4382</v>
      </c>
      <c r="Z39" s="651" t="str">
        <f>IF(OR(AC39&lt;0.01,AC39="n/a"),"n/a",M39/AC39*100)</f>
        <v>n/a</v>
      </c>
      <c r="AA39" s="887" t="str">
        <f>IF(OR(AC39&lt;0.01,AC39="n/a"),"n/a",I39/AC39)</f>
        <v>n/a</v>
      </c>
      <c r="AB39" s="888">
        <v>12</v>
      </c>
      <c r="AC39" s="866">
        <v>-0.31</v>
      </c>
      <c r="AD39" s="866" t="s">
        <v>136</v>
      </c>
      <c r="AE39" s="866">
        <v>3.54</v>
      </c>
      <c r="AF39" s="866">
        <v>2.5</v>
      </c>
      <c r="AG39" s="866" t="s">
        <v>136</v>
      </c>
      <c r="AH39" s="866" t="s">
        <v>136</v>
      </c>
      <c r="AI39" s="866" t="s">
        <v>136</v>
      </c>
      <c r="AJ39" s="866">
        <v>-86.13</v>
      </c>
      <c r="AK39" s="866" t="s">
        <v>136</v>
      </c>
      <c r="AL39" s="879">
        <v>9940</v>
      </c>
      <c r="AM39" s="873" t="s">
        <v>136</v>
      </c>
      <c r="AN39" s="866" t="s">
        <v>136</v>
      </c>
      <c r="AO39" s="740" t="str">
        <f>IF(U39="n/a","n/a",IF(AA39&lt;0,"n/a",IF(AA39="n/a","n/a",J39+U39-AA39)))</f>
        <v>n/a</v>
      </c>
      <c r="AP39" s="741">
        <f>IF(U39="n/a","n/a",J39+U39)</f>
        <v>9.3987672087406864</v>
      </c>
      <c r="AQ39" s="889" t="str">
        <f>IF(OR(AC39&lt;0.01,AF39="n/a"),"n/a",(I39/SQRT(22.5*AC39*(I39/AF39))-1)*100)</f>
        <v>n/a</v>
      </c>
      <c r="AR39" s="651">
        <f>INDEX(Historical!$C$7:$C$1256,MATCH(B39,Historical!$B$7:$B$1278,0))*IF(AH39="n/a",1.03,IF(AH39&lt;0,1.01,IF(AH39&gt;10,1.1,(1+AH39/100))))</f>
        <v>1.6974400000000003</v>
      </c>
      <c r="AS39" s="887">
        <f>IF($AI39="n/a",1.03*AR39,IF($AI39&lt;0,1.01*AR39,IF($AI39&gt;10,1.1*AR39,(1+$AI39/100)*AR39)))</f>
        <v>1.7483632000000002</v>
      </c>
      <c r="AT39" s="887">
        <f>IF($AK39="n/a",1.03*AS39,IF($AK39&lt;0,1.01*AS39,IF($AK39&gt;10,1.1*AS39,(1+$AK39/100)*AS39)))</f>
        <v>1.8008140960000003</v>
      </c>
      <c r="AU39" s="887">
        <f>IF($AK39="n/a",1.03*AT39,IF($AK39&lt;0,1.01*AT39,IF($AK39&gt;10,1.1*AT39,(1+$AK39/100)*AT39)))</f>
        <v>1.8548385188800003</v>
      </c>
      <c r="AV39" s="887">
        <f>IF($AK39="n/a",1.03*AU39,IF($AK39&lt;0,1.01*AU39,IF($AK39&gt;10,1.1*AU39,(1+$AK39/100)*AU39)))</f>
        <v>1.9104836744464004</v>
      </c>
      <c r="AW39" s="651">
        <f>SUM(AR39:AV39)</f>
        <v>9.0119394893264015</v>
      </c>
      <c r="AX39" s="748">
        <f>AW39/I39*100</f>
        <v>16.611870026408113</v>
      </c>
      <c r="AY39" s="935" t="s">
        <v>136</v>
      </c>
      <c r="AZ39" s="873">
        <v>125.49</v>
      </c>
      <c r="BA39" s="873">
        <v>-3.25</v>
      </c>
      <c r="BB39" s="873">
        <v>10</v>
      </c>
      <c r="BC39" s="873">
        <v>30.520000000000003</v>
      </c>
      <c r="BE39" s="624">
        <v>2010</v>
      </c>
      <c r="BF39" s="899">
        <f>IF(BE39&gt;2008,0,IF(BE39&gt;2001,1,IF(BE39&gt;1990,2,IF(BE39&gt;1980,3,IF(BE39&gt;1973,4,IF(BE39&gt;1970,5,IF(BE39&gt;1960,6,IF(BE39&gt;1958,7,IF(BE39&gt;1953,8,9)))))))))</f>
        <v>0</v>
      </c>
      <c r="BG39" s="883" t="s">
        <v>136</v>
      </c>
    </row>
    <row r="40" spans="1:59" ht="11.25" customHeight="1" x14ac:dyDescent="0.2">
      <c r="A40" s="872" t="s">
        <v>459</v>
      </c>
      <c r="B40" s="876" t="s">
        <v>460</v>
      </c>
      <c r="C40" s="933" t="s">
        <v>108</v>
      </c>
      <c r="D40" s="933" t="s">
        <v>4341</v>
      </c>
      <c r="E40" s="733">
        <v>16</v>
      </c>
      <c r="F40" s="1182">
        <v>223</v>
      </c>
      <c r="G40" s="1182" t="s">
        <v>115</v>
      </c>
      <c r="H40" s="1182" t="s">
        <v>115</v>
      </c>
      <c r="I40" s="875">
        <v>20.420000000000002</v>
      </c>
      <c r="J40" s="651">
        <f>(M40/I40)*100</f>
        <v>4.3095004897159646</v>
      </c>
      <c r="K40" s="878">
        <v>0.22</v>
      </c>
      <c r="L40" s="888">
        <v>4</v>
      </c>
      <c r="M40" s="642">
        <f>K40*L40</f>
        <v>0.88</v>
      </c>
      <c r="N40" s="871" t="s">
        <v>135</v>
      </c>
      <c r="O40" s="734">
        <v>0.2</v>
      </c>
      <c r="P40" s="867">
        <v>43598</v>
      </c>
      <c r="Q40" s="867">
        <v>43630</v>
      </c>
      <c r="R40" s="642">
        <f>(K40-O40)/O40*100</f>
        <v>9.9999999999999947</v>
      </c>
      <c r="S40" s="701">
        <f>IF(INDEX(Historical!$D$7:$D$1254,MATCH(B40,Historical!$B$7:$B$1278,0))=0,"n/a",(INDEX(Historical!$C$7:$C$1256,MATCH(B40,Historical!$B$7:$B$1278,0))/INDEX(Historical!$D$7:$D$1254,MATCH(B40,Historical!$B$7:$B$1278,0))-1)*100)</f>
        <v>9.317401805008263</v>
      </c>
      <c r="T40" s="701">
        <f>IF(INDEX(Historical!$F$7:$F$1247,MATCH(B40,Historical!$B$7:$B$1278,0))=0,"n/a",((INDEX(Historical!$C$7:$C$1256,MATCH(B40,Historical!$B$7:$B$1278,0))/INDEX(Historical!$F$7:$F$1247,MATCH(B40,Historical!$B$7:$B$1278,0)))^(1/3)-1)*100)</f>
        <v>5.7761455592694855</v>
      </c>
      <c r="U40" s="701">
        <f>IF(INDEX(Historical!$H$7:$H$1247,MATCH(B40,Historical!$B$7:$B$1278,0))=0,"n/a",((INDEX(Historical!$C$7:$C$1256,MATCH(B40,Historical!$B$7:$B$1278,0))/INDEX(Historical!$H$7:$H$1247,MATCH(B40,Historical!$B$7:$B$1278,0)))^(1/5)-1)*100)</f>
        <v>7.3662842947329832</v>
      </c>
      <c r="V40" s="701">
        <f>IF(INDEX(Historical!$O$7:$O$1247,MATCH(B40,Historical!$B$7:$B$1278,0))=0,"n/a",((INDEX(Historical!$C$7:$C$1256,MATCH(B40,Historical!$B$7:$B$1278,0))/INDEX(Historical!$O$7:$O$1247,MATCH(B40,Historical!$B$7:$B$1278,0)))^(1/10)-1)*100)</f>
        <v>6.4056681229553769</v>
      </c>
      <c r="W40" s="702">
        <f>IF(OR(U40&lt;=0,U40="n/a",V40&lt;=0,V40="n/a"),"n/a",U40/V40)</f>
        <v>1.1499634625676498</v>
      </c>
      <c r="X40" s="703" t="str">
        <f>IF(OR(AJ40&lt;=0,AJ40="n/a",U40&lt;=0,U40="n/a"),"n/a",U40/AJ40)</f>
        <v>n/a</v>
      </c>
      <c r="Y40" s="664"/>
      <c r="Z40" s="651">
        <f>IF(OR(AC40&lt;0.01,AC40="n/a"),"n/a",M40/AC40*100)</f>
        <v>53.658536585365859</v>
      </c>
      <c r="AA40" s="887">
        <f>IF(OR(AC40&lt;0.01,AC40="n/a"),"n/a",I40/AC40)</f>
        <v>12.451219512195124</v>
      </c>
      <c r="AB40" s="888">
        <v>12</v>
      </c>
      <c r="AC40" s="866">
        <v>1.64</v>
      </c>
      <c r="AD40" s="866" t="s">
        <v>136</v>
      </c>
      <c r="AE40" s="866">
        <v>2.2799999999999998</v>
      </c>
      <c r="AF40" s="866">
        <v>0.78</v>
      </c>
      <c r="AG40" s="866">
        <v>6.4</v>
      </c>
      <c r="AH40" s="866">
        <v>-31.4</v>
      </c>
      <c r="AI40" s="866" t="s">
        <v>136</v>
      </c>
      <c r="AJ40" s="866">
        <v>-2.2999999999999998</v>
      </c>
      <c r="AK40" s="866" t="s">
        <v>136</v>
      </c>
      <c r="AL40" s="879">
        <v>304.26</v>
      </c>
      <c r="AM40" s="873">
        <v>0.70000000000000007</v>
      </c>
      <c r="AN40" s="866">
        <v>0.15</v>
      </c>
      <c r="AO40" s="740">
        <f>IF(U40="n/a","n/a",IF(AA40&lt;0,"n/a",IF(AA40="n/a","n/a",J40+U40-AA40)))</f>
        <v>-0.77543472774617683</v>
      </c>
      <c r="AP40" s="741">
        <f>IF(U40="n/a","n/a",J40+U40)</f>
        <v>11.675784784448947</v>
      </c>
      <c r="AQ40" s="889">
        <f>IF(OR(AC40&lt;0.01,AF40="n/a"),"n/a",(I40/SQRT(22.5*AC40*(I40/AF40))-1)*100)</f>
        <v>-34.300511689757876</v>
      </c>
      <c r="AR40" s="651">
        <f>INDEX(Historical!$C$7:$C$1256,MATCH(B40,Historical!$B$7:$B$1278,0))*IF(AH40="n/a",1.03,IF(AH40&lt;0,1.01,IF(AH40&gt;10,1.1,(1+AH40/100))))</f>
        <v>0.86860000000000004</v>
      </c>
      <c r="AS40" s="887">
        <f>IF($AI40="n/a",1.03*AR40,IF($AI40&lt;0,1.01*AR40,IF($AI40&gt;10,1.1*AR40,(1+$AI40/100)*AR40)))</f>
        <v>0.89465800000000006</v>
      </c>
      <c r="AT40" s="887">
        <f>IF($AK40="n/a",1.03*AS40,IF($AK40&lt;0,1.01*AS40,IF($AK40&gt;10,1.1*AS40,(1+$AK40/100)*AS40)))</f>
        <v>0.92149774000000007</v>
      </c>
      <c r="AU40" s="887">
        <f>IF($AK40="n/a",1.03*AT40,IF($AK40&lt;0,1.01*AT40,IF($AK40&gt;10,1.1*AT40,(1+$AK40/100)*AT40)))</f>
        <v>0.94914267220000004</v>
      </c>
      <c r="AV40" s="887">
        <f>IF($AK40="n/a",1.03*AU40,IF($AK40&lt;0,1.01*AU40,IF($AK40&gt;10,1.1*AU40,(1+$AK40/100)*AU40)))</f>
        <v>0.9776169523660001</v>
      </c>
      <c r="AW40" s="651">
        <f>SUM(AR40:AV40)</f>
        <v>4.6115153645659994</v>
      </c>
      <c r="AX40" s="748">
        <f>AW40/I40*100</f>
        <v>22.583326956738485</v>
      </c>
      <c r="AY40" s="935">
        <v>0.88</v>
      </c>
      <c r="AZ40" s="873">
        <v>56.48</v>
      </c>
      <c r="BA40" s="873">
        <v>-22.8</v>
      </c>
      <c r="BB40" s="873">
        <v>-2.31</v>
      </c>
      <c r="BC40" s="873">
        <v>1.49</v>
      </c>
      <c r="BE40" s="624">
        <v>2004</v>
      </c>
      <c r="BF40" s="899">
        <f>IF(BE40&gt;2008,0,IF(BE40&gt;2001,1,IF(BE40&gt;1990,2,IF(BE40&gt;1980,3,IF(BE40&gt;1973,4,IF(BE40&gt;1970,5,IF(BE40&gt;1960,6,IF(BE40&gt;1958,7,IF(BE40&gt;1953,8,9)))))))))</f>
        <v>1</v>
      </c>
      <c r="BG40" s="883">
        <v>0.70000000000000007</v>
      </c>
    </row>
    <row r="41" spans="1:59" ht="11.25" customHeight="1" x14ac:dyDescent="0.2">
      <c r="A41" s="872" t="s">
        <v>471</v>
      </c>
      <c r="B41" s="876" t="s">
        <v>472</v>
      </c>
      <c r="C41" s="933" t="s">
        <v>131</v>
      </c>
      <c r="D41" s="933" t="s">
        <v>4331</v>
      </c>
      <c r="E41" s="733">
        <v>13</v>
      </c>
      <c r="F41" s="1182">
        <v>272</v>
      </c>
      <c r="G41" s="1182" t="s">
        <v>106</v>
      </c>
      <c r="H41" s="1182" t="s">
        <v>106</v>
      </c>
      <c r="I41" s="875">
        <v>42.9</v>
      </c>
      <c r="J41" s="651">
        <f>(M41/I41)*100</f>
        <v>4.5221445221445222</v>
      </c>
      <c r="K41" s="878">
        <v>0.48499999999999999</v>
      </c>
      <c r="L41" s="888">
        <v>4</v>
      </c>
      <c r="M41" s="642">
        <f>K41*L41</f>
        <v>1.94</v>
      </c>
      <c r="N41" s="871" t="s">
        <v>151</v>
      </c>
      <c r="O41" s="738">
        <v>0.45224999999999999</v>
      </c>
      <c r="P41" s="862">
        <v>43888</v>
      </c>
      <c r="Q41" s="862">
        <v>43921</v>
      </c>
      <c r="R41" s="642">
        <f>(K41-O41)/O41*100</f>
        <v>7.2415699281370927</v>
      </c>
      <c r="S41" s="701">
        <f>IF(INDEX(Historical!$D$7:$D$1254,MATCH(B41,Historical!$B$7:$B$1278,0))=0,"n/a",(INDEX(Historical!$C$7:$C$1256,MATCH(B41,Historical!$B$7:$B$1278,0))/INDEX(Historical!$D$7:$D$1254,MATCH(B41,Historical!$B$7:$B$1278,0))-1)*100)</f>
        <v>6.9148936170212671</v>
      </c>
      <c r="T41" s="701">
        <f>IF(INDEX(Historical!$F$7:$F$1247,MATCH(B41,Historical!$B$7:$B$1278,0))=0,"n/a",((INDEX(Historical!$C$7:$C$1256,MATCH(B41,Historical!$B$7:$B$1278,0))/INDEX(Historical!$F$7:$F$1247,MATCH(B41,Historical!$B$7:$B$1278,0)))^(1/3)-1)*100)</f>
        <v>9.2058121609562171</v>
      </c>
      <c r="U41" s="701">
        <f>IF(INDEX(Historical!$H$7:$H$1247,MATCH(B41,Historical!$B$7:$B$1278,0))=0,"n/a",((INDEX(Historical!$C$7:$C$1256,MATCH(B41,Historical!$B$7:$B$1278,0))/INDEX(Historical!$H$7:$H$1247,MATCH(B41,Historical!$B$7:$B$1278,0)))^(1/5)-1)*100)</f>
        <v>9.4453255830372118</v>
      </c>
      <c r="V41" s="701">
        <f>IF(INDEX(Historical!$O$7:$O$1247,MATCH(B41,Historical!$B$7:$B$1278,0))=0,"n/a",((INDEX(Historical!$C$7:$C$1256,MATCH(B41,Historical!$B$7:$B$1278,0))/INDEX(Historical!$O$7:$O$1247,MATCH(B41,Historical!$B$7:$B$1278,0)))^(1/10)-1)*100)</f>
        <v>11.019213196453581</v>
      </c>
      <c r="W41" s="702">
        <f>IF(OR(U41&lt;=0,U41="n/a",V41&lt;=0,V41="n/a"),"n/a",U41/V41)</f>
        <v>0.85716878461677204</v>
      </c>
      <c r="X41" s="703" t="str">
        <f>IF(OR(AJ41&lt;=0,AJ41="n/a",U41&lt;=0,U41="n/a"),"n/a",U41/AJ41)</f>
        <v>n/a</v>
      </c>
      <c r="Y41" s="1120" t="s">
        <v>4390</v>
      </c>
      <c r="Z41" s="651" t="str">
        <f>IF(OR(AC41&lt;0.01,AC41="n/a"),"n/a",M41/AC41*100)</f>
        <v>n/a</v>
      </c>
      <c r="AA41" s="887" t="str">
        <f>IF(OR(AC41&lt;0.01,AC41="n/a"),"n/a",I41/AC41)</f>
        <v>n/a</v>
      </c>
      <c r="AB41" s="888">
        <v>12</v>
      </c>
      <c r="AC41" s="866">
        <v>-0.1</v>
      </c>
      <c r="AD41" s="866" t="s">
        <v>136</v>
      </c>
      <c r="AE41" s="866">
        <v>2.37</v>
      </c>
      <c r="AF41" s="866">
        <v>2.37</v>
      </c>
      <c r="AG41" s="866">
        <v>-0.5</v>
      </c>
      <c r="AH41" s="866">
        <v>-82.199999999999989</v>
      </c>
      <c r="AI41" s="866">
        <v>1470</v>
      </c>
      <c r="AJ41" s="866">
        <v>-26.3</v>
      </c>
      <c r="AK41" s="866" t="s">
        <v>136</v>
      </c>
      <c r="AL41" s="879">
        <v>17650</v>
      </c>
      <c r="AM41" s="873">
        <v>42.3</v>
      </c>
      <c r="AN41" s="866">
        <v>4.25</v>
      </c>
      <c r="AO41" s="740" t="str">
        <f>IF(U41="n/a","n/a",IF(AA41&lt;0,"n/a",IF(AA41="n/a","n/a",J41+U41-AA41)))</f>
        <v>n/a</v>
      </c>
      <c r="AP41" s="741">
        <f>IF(U41="n/a","n/a",J41+U41)</f>
        <v>13.967470105181734</v>
      </c>
      <c r="AQ41" s="889" t="str">
        <f>IF(OR(AC41&lt;0.01,AF41="n/a"),"n/a",(I41/SQRT(22.5*AC41*(I41/AF41))-1)*100)</f>
        <v>n/a</v>
      </c>
      <c r="AR41" s="651">
        <f>INDEX(Historical!$C$7:$C$1256,MATCH(B41,Historical!$B$7:$B$1278,0))*IF(AH41="n/a",1.03,IF(AH41&lt;0,1.01,IF(AH41&gt;10,1.1,(1+AH41/100))))</f>
        <v>1.8270899999999999</v>
      </c>
      <c r="AS41" s="887">
        <f>IF($AI41="n/a",1.03*AR41,IF($AI41&lt;0,1.01*AR41,IF($AI41&gt;10,1.1*AR41,(1+$AI41/100)*AR41)))</f>
        <v>2.0097990000000001</v>
      </c>
      <c r="AT41" s="887">
        <f>IF($AK41="n/a",1.03*AS41,IF($AK41&lt;0,1.01*AS41,IF($AK41&gt;10,1.1*AS41,(1+$AK41/100)*AS41)))</f>
        <v>2.0700929700000001</v>
      </c>
      <c r="AU41" s="887">
        <f>IF($AK41="n/a",1.03*AT41,IF($AK41&lt;0,1.01*AT41,IF($AK41&gt;10,1.1*AT41,(1+$AK41/100)*AT41)))</f>
        <v>2.1321957591</v>
      </c>
      <c r="AV41" s="887">
        <f>IF($AK41="n/a",1.03*AU41,IF($AK41&lt;0,1.01*AU41,IF($AK41&gt;10,1.1*AU41,(1+$AK41/100)*AU41)))</f>
        <v>2.1961616318730002</v>
      </c>
      <c r="AW41" s="651">
        <f>SUM(AR41:AV41)</f>
        <v>10.235339360973001</v>
      </c>
      <c r="AX41" s="748">
        <f>AW41/I41*100</f>
        <v>23.858599909027976</v>
      </c>
      <c r="AY41" s="935">
        <v>0.76</v>
      </c>
      <c r="AZ41" s="873">
        <v>86.64</v>
      </c>
      <c r="BA41" s="873">
        <v>-14.580000000000002</v>
      </c>
      <c r="BB41" s="873">
        <v>-7.17</v>
      </c>
      <c r="BC41" s="873">
        <v>-0.05</v>
      </c>
      <c r="BE41" s="624">
        <v>2008</v>
      </c>
      <c r="BF41" s="899">
        <f>IF(BE41&gt;2008,0,IF(BE41&gt;2001,1,IF(BE41&gt;1990,2,IF(BE41&gt;1980,3,IF(BE41&gt;1973,4,IF(BE41&gt;1970,5,IF(BE41&gt;1960,6,IF(BE41&gt;1958,7,IF(BE41&gt;1953,8,9)))))))))</f>
        <v>1</v>
      </c>
      <c r="BG41" s="883">
        <v>-0.1</v>
      </c>
    </row>
    <row r="42" spans="1:59" ht="11.25" customHeight="1" x14ac:dyDescent="0.2">
      <c r="A42" s="864" t="s">
        <v>980</v>
      </c>
      <c r="B42" s="876" t="s">
        <v>981</v>
      </c>
      <c r="C42" s="933" t="s">
        <v>108</v>
      </c>
      <c r="D42" s="933" t="s">
        <v>4341</v>
      </c>
      <c r="E42" s="733">
        <v>10</v>
      </c>
      <c r="F42" s="1182">
        <v>408</v>
      </c>
      <c r="G42" s="1182" t="s">
        <v>115</v>
      </c>
      <c r="H42" s="1182" t="s">
        <v>115</v>
      </c>
      <c r="I42" s="875">
        <v>16.649999999999999</v>
      </c>
      <c r="J42" s="651">
        <f>(M42/I42)*100</f>
        <v>4.0840840840840844</v>
      </c>
      <c r="K42" s="878">
        <v>0.17</v>
      </c>
      <c r="L42" s="888">
        <v>4</v>
      </c>
      <c r="M42" s="642">
        <f>K42*L42</f>
        <v>0.68</v>
      </c>
      <c r="N42" s="871" t="s">
        <v>160</v>
      </c>
      <c r="O42" s="738">
        <v>0.16</v>
      </c>
      <c r="P42" s="862">
        <v>44106</v>
      </c>
      <c r="Q42" s="862">
        <v>44134</v>
      </c>
      <c r="R42" s="642">
        <f>(K42-O42)/O42*100</f>
        <v>6.2500000000000053</v>
      </c>
      <c r="S42" s="701">
        <f>IF(INDEX(Historical!$D$7:$D$1254,MATCH(B42,Historical!$B$7:$B$1278,0))=0,"n/a",(INDEX(Historical!$C$7:$C$1256,MATCH(B42,Historical!$B$7:$B$1278,0))/INDEX(Historical!$D$7:$D$1254,MATCH(B42,Historical!$B$7:$B$1278,0))-1)*100)</f>
        <v>5.0000000000000044</v>
      </c>
      <c r="T42" s="701">
        <f>IF(INDEX(Historical!$F$7:$F$1247,MATCH(B42,Historical!$B$7:$B$1278,0))=0,"n/a",((INDEX(Historical!$C$7:$C$1256,MATCH(B42,Historical!$B$7:$B$1278,0))/INDEX(Historical!$F$7:$F$1247,MATCH(B42,Historical!$B$7:$B$1278,0)))^(1/3)-1)*100)</f>
        <v>9.3500841718187075</v>
      </c>
      <c r="U42" s="701">
        <f>IF(INDEX(Historical!$H$7:$H$1247,MATCH(B42,Historical!$B$7:$B$1278,0))=0,"n/a",((INDEX(Historical!$C$7:$C$1256,MATCH(B42,Historical!$B$7:$B$1278,0))/INDEX(Historical!$H$7:$H$1247,MATCH(B42,Historical!$B$7:$B$1278,0)))^(1/5)-1)*100)</f>
        <v>7.9504644570644212</v>
      </c>
      <c r="V42" s="701">
        <f>IF(INDEX(Historical!$O$7:$O$1247,MATCH(B42,Historical!$B$7:$B$1278,0))=0,"n/a",((INDEX(Historical!$C$7:$C$1256,MATCH(B42,Historical!$B$7:$B$1278,0))/INDEX(Historical!$O$7:$O$1247,MATCH(B42,Historical!$B$7:$B$1278,0)))^(1/10)-1)*100)</f>
        <v>5.7375136291891726</v>
      </c>
      <c r="W42" s="702">
        <f>IF(OR(U42&lt;=0,U42="n/a",V42&lt;=0,V42="n/a"),"n/a",U42/V42)</f>
        <v>1.3856985744865209</v>
      </c>
      <c r="X42" s="703">
        <f>IF(OR(AJ42&lt;=0,AJ42="n/a",U42&lt;=0,U42="n/a"),"n/a",U42/AJ42)</f>
        <v>0.75718709114899252</v>
      </c>
      <c r="Y42" s="674" t="s">
        <v>4398</v>
      </c>
      <c r="Z42" s="651">
        <f>IF(OR(AC42&lt;0.01,AC42="n/a"),"n/a",M42/AC42*100)</f>
        <v>51.908396946564885</v>
      </c>
      <c r="AA42" s="887">
        <f>IF(OR(AC42&lt;0.01,AC42="n/a"),"n/a",I42/AC42)</f>
        <v>12.709923664122135</v>
      </c>
      <c r="AB42" s="888">
        <v>12</v>
      </c>
      <c r="AC42" s="866">
        <v>1.31</v>
      </c>
      <c r="AD42" s="866" t="s">
        <v>136</v>
      </c>
      <c r="AE42" s="866">
        <v>4.8099999999999996</v>
      </c>
      <c r="AF42" s="866">
        <v>1.71</v>
      </c>
      <c r="AG42" s="866" t="s">
        <v>136</v>
      </c>
      <c r="AH42" s="866">
        <v>5.7</v>
      </c>
      <c r="AI42" s="866" t="s">
        <v>136</v>
      </c>
      <c r="AJ42" s="866">
        <v>10.5</v>
      </c>
      <c r="AK42" s="866" t="s">
        <v>136</v>
      </c>
      <c r="AL42" s="879">
        <v>90.91</v>
      </c>
      <c r="AM42" s="873">
        <v>2.6</v>
      </c>
      <c r="AN42" s="866" t="s">
        <v>136</v>
      </c>
      <c r="AO42" s="740">
        <f>IF(U42="n/a","n/a",IF(AA42&lt;0,"n/a",IF(AA42="n/a","n/a",J42+U42-AA42)))</f>
        <v>-0.67537512297362845</v>
      </c>
      <c r="AP42" s="741">
        <f>IF(U42="n/a","n/a",J42+U42)</f>
        <v>12.034548541148506</v>
      </c>
      <c r="AQ42" s="889">
        <f>IF(OR(AC42&lt;0.01,AF42="n/a"),"n/a",(I42/SQRT(22.5*AC42*(I42/AF42))-1)*100)</f>
        <v>-1.7170310545472911</v>
      </c>
      <c r="AR42" s="651">
        <f>INDEX(Historical!$C$7:$C$1256,MATCH(B42,Historical!$B$7:$B$1278,0))*IF(AH42="n/a",1.03,IF(AH42&lt;0,1.01,IF(AH42&gt;10,1.1,(1+AH42/100))))</f>
        <v>0.66591</v>
      </c>
      <c r="AS42" s="887">
        <f>IF($AI42="n/a",1.03*AR42,IF($AI42&lt;0,1.01*AR42,IF($AI42&gt;10,1.1*AR42,(1+$AI42/100)*AR42)))</f>
        <v>0.68588729999999998</v>
      </c>
      <c r="AT42" s="887">
        <f>IF($AK42="n/a",1.03*AS42,IF($AK42&lt;0,1.01*AS42,IF($AK42&gt;10,1.1*AS42,(1+$AK42/100)*AS42)))</f>
        <v>0.70646391899999994</v>
      </c>
      <c r="AU42" s="887">
        <f>IF($AK42="n/a",1.03*AT42,IF($AK42&lt;0,1.01*AT42,IF($AK42&gt;10,1.1*AT42,(1+$AK42/100)*AT42)))</f>
        <v>0.72765783656999994</v>
      </c>
      <c r="AV42" s="887">
        <f>IF($AK42="n/a",1.03*AU42,IF($AK42&lt;0,1.01*AU42,IF($AK42&gt;10,1.1*AU42,(1+$AK42/100)*AU42)))</f>
        <v>0.74948757166710001</v>
      </c>
      <c r="AW42" s="651">
        <f>SUM(AR42:AV42)</f>
        <v>3.5354066272371001</v>
      </c>
      <c r="AX42" s="748">
        <f>AW42/I42*100</f>
        <v>21.233673436859462</v>
      </c>
      <c r="AY42" s="935">
        <v>0.52</v>
      </c>
      <c r="AZ42" s="873">
        <v>45.73</v>
      </c>
      <c r="BA42" s="873">
        <v>-14.399999999999999</v>
      </c>
      <c r="BB42" s="873">
        <v>1.41</v>
      </c>
      <c r="BC42" s="873">
        <v>0.48</v>
      </c>
      <c r="BE42" s="624">
        <v>2012</v>
      </c>
      <c r="BF42" s="899">
        <f>IF(BE42&gt;2008,0,IF(BE42&gt;2001,1,IF(BE42&gt;1990,2,IF(BE42&gt;1980,3,IF(BE42&gt;1973,4,IF(BE42&gt;1970,5,IF(BE42&gt;1960,6,IF(BE42&gt;1958,7,IF(BE42&gt;1953,8,9)))))))))</f>
        <v>0</v>
      </c>
      <c r="BG42" s="883" t="s">
        <v>136</v>
      </c>
    </row>
    <row r="43" spans="1:59" ht="11.25" customHeight="1" x14ac:dyDescent="0.2">
      <c r="A43" s="864" t="s">
        <v>457</v>
      </c>
      <c r="B43" s="877" t="s">
        <v>458</v>
      </c>
      <c r="C43" s="933" t="s">
        <v>108</v>
      </c>
      <c r="D43" s="933" t="s">
        <v>4341</v>
      </c>
      <c r="E43" s="733">
        <v>20</v>
      </c>
      <c r="F43" s="1182">
        <v>162</v>
      </c>
      <c r="G43" s="1182" t="s">
        <v>106</v>
      </c>
      <c r="H43" s="1182" t="s">
        <v>106</v>
      </c>
      <c r="I43" s="875">
        <v>380</v>
      </c>
      <c r="J43" s="651">
        <f>(M43/I43)*100</f>
        <v>4.0789473684210531</v>
      </c>
      <c r="K43" s="885">
        <v>7.75</v>
      </c>
      <c r="L43" s="888">
        <v>2</v>
      </c>
      <c r="M43" s="642">
        <f>K43*L43</f>
        <v>15.5</v>
      </c>
      <c r="N43" s="871" t="s">
        <v>229</v>
      </c>
      <c r="O43" s="735">
        <v>7.5</v>
      </c>
      <c r="P43" s="619">
        <v>43828</v>
      </c>
      <c r="Q43" s="619">
        <v>43843</v>
      </c>
      <c r="R43" s="642">
        <f>(K43-O43)/O43*100</f>
        <v>3.3333333333333335</v>
      </c>
      <c r="S43" s="701">
        <f>IF(INDEX(Historical!$D$7:$D$1254,MATCH(B43,Historical!$B$7:$B$1278,0))=0,"n/a",(INDEX(Historical!$C$7:$C$1256,MATCH(B43,Historical!$B$7:$B$1278,0))/INDEX(Historical!$D$7:$D$1254,MATCH(B43,Historical!$B$7:$B$1278,0))-1)*100)</f>
        <v>4.1666666666666741</v>
      </c>
      <c r="T43" s="701">
        <f>IF(INDEX(Historical!$F$7:$F$1247,MATCH(B43,Historical!$B$7:$B$1278,0))=0,"n/a",((INDEX(Historical!$C$7:$C$1256,MATCH(B43,Historical!$B$7:$B$1278,0))/INDEX(Historical!$F$7:$F$1247,MATCH(B43,Historical!$B$7:$B$1278,0)))^(1/3)-1)*100)</f>
        <v>5.429083162718662</v>
      </c>
      <c r="U43" s="701">
        <f>IF(INDEX(Historical!$H$7:$H$1247,MATCH(B43,Historical!$B$7:$B$1278,0))=0,"n/a",((INDEX(Historical!$C$7:$C$1256,MATCH(B43,Historical!$B$7:$B$1278,0))/INDEX(Historical!$H$7:$H$1247,MATCH(B43,Historical!$B$7:$B$1278,0)))^(1/5)-1)*100)</f>
        <v>5.2753403059961901</v>
      </c>
      <c r="V43" s="701">
        <f>IF(INDEX(Historical!$O$7:$O$1247,MATCH(B43,Historical!$B$7:$B$1278,0))=0,"n/a",((INDEX(Historical!$C$7:$C$1256,MATCH(B43,Historical!$B$7:$B$1278,0))/INDEX(Historical!$O$7:$O$1247,MATCH(B43,Historical!$B$7:$B$1278,0)))^(1/10)-1)*100)</f>
        <v>7.1773462536293131</v>
      </c>
      <c r="W43" s="702">
        <f>IF(OR(U43&lt;=0,U43="n/a",V43&lt;=0,V43="n/a"),"n/a",U43/V43)</f>
        <v>0.7349987195237585</v>
      </c>
      <c r="X43" s="703" t="str">
        <f>IF(OR(AJ43&lt;=0,AJ43="n/a",U43&lt;=0,U43="n/a"),"n/a",U43/AJ43)</f>
        <v>n/a</v>
      </c>
      <c r="Y43" s="877"/>
      <c r="Z43" s="651" t="str">
        <f>IF(OR(AC43&lt;0.01,AC43="n/a"),"n/a",M43/AC43*100)</f>
        <v>n/a</v>
      </c>
      <c r="AA43" s="887" t="str">
        <f>IF(OR(AC43&lt;0.01,AC43="n/a"),"n/a",I43/AC43)</f>
        <v>n/a</v>
      </c>
      <c r="AB43" s="888">
        <v>12</v>
      </c>
      <c r="AC43" s="866" t="s">
        <v>136</v>
      </c>
      <c r="AD43" s="866" t="s">
        <v>136</v>
      </c>
      <c r="AE43" s="866" t="s">
        <v>136</v>
      </c>
      <c r="AF43" s="866" t="s">
        <v>136</v>
      </c>
      <c r="AG43" s="866" t="s">
        <v>136</v>
      </c>
      <c r="AH43" s="866" t="s">
        <v>136</v>
      </c>
      <c r="AI43" s="866" t="s">
        <v>136</v>
      </c>
      <c r="AJ43" s="866" t="s">
        <v>136</v>
      </c>
      <c r="AK43" s="866" t="s">
        <v>136</v>
      </c>
      <c r="AL43" s="879" t="s">
        <v>136</v>
      </c>
      <c r="AM43" s="873" t="s">
        <v>136</v>
      </c>
      <c r="AN43" s="866" t="s">
        <v>136</v>
      </c>
      <c r="AO43" s="740" t="str">
        <f>IF(U43="n/a","n/a",IF(AA43&lt;0,"n/a",IF(AA43="n/a","n/a",J43+U43-AA43)))</f>
        <v>n/a</v>
      </c>
      <c r="AP43" s="741">
        <f>IF(U43="n/a","n/a",J43+U43)</f>
        <v>9.3542876744172432</v>
      </c>
      <c r="AQ43" s="889" t="str">
        <f>IF(OR(AC43&lt;0.01,AF43="n/a"),"n/a",(I43/SQRT(22.5*AC43*(I43/AF43))-1)*100)</f>
        <v>n/a</v>
      </c>
      <c r="AR43" s="651">
        <f>INDEX(Historical!$C$7:$C$1256,MATCH(B43,Historical!$B$7:$B$1278,0))*IF(AH43="n/a",1.03,IF(AH43&lt;0,1.01,IF(AH43&gt;10,1.1,(1+AH43/100))))</f>
        <v>15.450000000000001</v>
      </c>
      <c r="AS43" s="887">
        <f>IF($AI43="n/a",1.03*AR43,IF($AI43&lt;0,1.01*AR43,IF($AI43&gt;10,1.1*AR43,(1+$AI43/100)*AR43)))</f>
        <v>15.913500000000001</v>
      </c>
      <c r="AT43" s="887">
        <f>IF($AK43="n/a",1.03*AS43,IF($AK43&lt;0,1.01*AS43,IF($AK43&gt;10,1.1*AS43,(1+$AK43/100)*AS43)))</f>
        <v>16.390905</v>
      </c>
      <c r="AU43" s="887">
        <f>IF($AK43="n/a",1.03*AT43,IF($AK43&lt;0,1.01*AT43,IF($AK43&gt;10,1.1*AT43,(1+$AK43/100)*AT43)))</f>
        <v>16.882632149999999</v>
      </c>
      <c r="AV43" s="887">
        <f>IF($AK43="n/a",1.03*AU43,IF($AK43&lt;0,1.01*AU43,IF($AK43&gt;10,1.1*AU43,(1+$AK43/100)*AU43)))</f>
        <v>17.3891111145</v>
      </c>
      <c r="AW43" s="651">
        <f>SUM(AR43:AV43)</f>
        <v>82.026148264499994</v>
      </c>
      <c r="AX43" s="748">
        <f>AW43/I43*100</f>
        <v>21.585828490657892</v>
      </c>
      <c r="AY43" s="935" t="s">
        <v>136</v>
      </c>
      <c r="AZ43" s="873" t="s">
        <v>136</v>
      </c>
      <c r="BA43" s="873" t="s">
        <v>136</v>
      </c>
      <c r="BB43" s="873" t="s">
        <v>136</v>
      </c>
      <c r="BC43" s="873" t="s">
        <v>136</v>
      </c>
      <c r="BD43" s="908" t="s">
        <v>4268</v>
      </c>
      <c r="BE43" s="624">
        <v>2001</v>
      </c>
      <c r="BF43" s="899">
        <f>IF(BE43&gt;2008,0,IF(BE43&gt;2001,1,IF(BE43&gt;1990,2,IF(BE43&gt;1980,3,IF(BE43&gt;1973,4,IF(BE43&gt;1970,5,IF(BE43&gt;1960,6,IF(BE43&gt;1958,7,IF(BE43&gt;1953,8,9)))))))))</f>
        <v>2</v>
      </c>
      <c r="BG43" s="883" t="s">
        <v>136</v>
      </c>
    </row>
    <row r="44" spans="1:59" s="774" customFormat="1" ht="11.25" customHeight="1" x14ac:dyDescent="0.2">
      <c r="A44" s="646" t="s">
        <v>991</v>
      </c>
      <c r="B44" s="782" t="s">
        <v>992</v>
      </c>
      <c r="C44" s="933" t="s">
        <v>108</v>
      </c>
      <c r="D44" s="933" t="s">
        <v>4337</v>
      </c>
      <c r="E44" s="756">
        <v>11</v>
      </c>
      <c r="F44" s="1182">
        <v>307</v>
      </c>
      <c r="G44" s="1181" t="s">
        <v>106</v>
      </c>
      <c r="H44" s="1181" t="s">
        <v>106</v>
      </c>
      <c r="I44" s="757">
        <v>599.21</v>
      </c>
      <c r="J44" s="758">
        <f>(M44/I44)*100</f>
        <v>2.4231905342033677</v>
      </c>
      <c r="K44" s="759">
        <v>3.63</v>
      </c>
      <c r="L44" s="760">
        <v>4</v>
      </c>
      <c r="M44" s="761">
        <f>K44*L44</f>
        <v>14.52</v>
      </c>
      <c r="N44" s="762" t="s">
        <v>604</v>
      </c>
      <c r="O44" s="763">
        <v>3.3</v>
      </c>
      <c r="P44" s="764">
        <v>43894</v>
      </c>
      <c r="Q44" s="764">
        <v>43912</v>
      </c>
      <c r="R44" s="761">
        <f>(K44-O44)/O44*100</f>
        <v>10.000000000000004</v>
      </c>
      <c r="S44" s="701">
        <f>IF(INDEX(Historical!$D$7:$D$1254,MATCH(B44,Historical!$B$7:$B$1278,0))=0,"n/a",(INDEX(Historical!$C$7:$C$1256,MATCH(B44,Historical!$B$7:$B$1278,0))/INDEX(Historical!$D$7:$D$1254,MATCH(B44,Historical!$B$7:$B$1278,0))-1)*100)</f>
        <v>9.8169717138103074</v>
      </c>
      <c r="T44" s="701">
        <f>IF(INDEX(Historical!$F$7:$F$1247,MATCH(B44,Historical!$B$7:$B$1278,0))=0,"n/a",((INDEX(Historical!$C$7:$C$1256,MATCH(B44,Historical!$B$7:$B$1278,0))/INDEX(Historical!$F$7:$F$1247,MATCH(B44,Historical!$B$7:$B$1278,0)))^(1/3)-1)*100)</f>
        <v>12.951712339818444</v>
      </c>
      <c r="U44" s="701">
        <f>IF(INDEX(Historical!$H$7:$H$1247,MATCH(B44,Historical!$B$7:$B$1278,0))=0,"n/a",((INDEX(Historical!$C$7:$C$1256,MATCH(B44,Historical!$B$7:$B$1278,0))/INDEX(Historical!$H$7:$H$1247,MATCH(B44,Historical!$B$7:$B$1278,0)))^(1/5)-1)*100)</f>
        <v>11.324646865576128</v>
      </c>
      <c r="V44" s="701">
        <f>IF(INDEX(Historical!$O$7:$O$1247,MATCH(B44,Historical!$B$7:$B$1278,0))=0,"n/a",((INDEX(Historical!$C$7:$C$1256,MATCH(B44,Historical!$B$7:$B$1278,0))/INDEX(Historical!$O$7:$O$1247,MATCH(B44,Historical!$B$7:$B$1278,0)))^(1/10)-1)*100)</f>
        <v>15.515944582245588</v>
      </c>
      <c r="W44" s="702">
        <f>IF(OR(U44&lt;=0,U44="n/a",V44&lt;=0,V44="n/a"),"n/a",U44/V44)</f>
        <v>0.72987157214615017</v>
      </c>
      <c r="X44" s="703">
        <f>IF(OR(AJ44&lt;=0,AJ44="n/a",U44&lt;=0,U44="n/a"),"n/a",U44/AJ44)</f>
        <v>1.3981045513056949</v>
      </c>
      <c r="Y44" s="782"/>
      <c r="Z44" s="758">
        <f>IF(OR(AC44&lt;0.01,AC44="n/a"),"n/a",M44/AC44*100)</f>
        <v>51.12676056338028</v>
      </c>
      <c r="AA44" s="766">
        <f>IF(OR(AC44&lt;0.01,AC44="n/a"),"n/a",I44/AC44)</f>
        <v>21.098943661971834</v>
      </c>
      <c r="AB44" s="760">
        <v>12</v>
      </c>
      <c r="AC44" s="767">
        <v>28.4</v>
      </c>
      <c r="AD44" s="767">
        <v>2.13</v>
      </c>
      <c r="AE44" s="767">
        <v>6.06</v>
      </c>
      <c r="AF44" s="767">
        <v>2.81</v>
      </c>
      <c r="AG44" s="767">
        <v>13.5</v>
      </c>
      <c r="AH44" s="767">
        <v>6.9</v>
      </c>
      <c r="AI44" s="767">
        <v>7.91</v>
      </c>
      <c r="AJ44" s="767">
        <v>8.1</v>
      </c>
      <c r="AK44" s="767">
        <v>9.92</v>
      </c>
      <c r="AL44" s="768">
        <v>91070</v>
      </c>
      <c r="AM44" s="769">
        <v>1.5</v>
      </c>
      <c r="AN44" s="767">
        <v>0.22</v>
      </c>
      <c r="AO44" s="770">
        <f>IF(U44="n/a","n/a",IF(AA44&lt;0,"n/a",IF(AA44="n/a","n/a",J44+U44-AA44)))</f>
        <v>-7.3511062621923386</v>
      </c>
      <c r="AP44" s="771">
        <f>IF(U44="n/a","n/a",J44+U44)</f>
        <v>13.747837399779495</v>
      </c>
      <c r="AQ44" s="772">
        <f>IF(OR(AC44&lt;0.01,AF44="n/a"),"n/a",(I44/SQRT(22.5*AC44*(I44/AF44))-1)*100)</f>
        <v>62.327558679138839</v>
      </c>
      <c r="AR44" s="651">
        <f>INDEX(Historical!$C$7:$C$1256,MATCH(B44,Historical!$B$7:$B$1278,0))*IF(AH44="n/a",1.03,IF(AH44&lt;0,1.01,IF(AH44&gt;10,1.1,(1+AH44/100))))</f>
        <v>14.110799999999999</v>
      </c>
      <c r="AS44" s="766">
        <f>IF($AI44="n/a",1.03*AR44,IF($AI44&lt;0,1.01*AR44,IF($AI44&gt;10,1.1*AR44,(1+$AI44/100)*AR44)))</f>
        <v>15.226964279999999</v>
      </c>
      <c r="AT44" s="766">
        <f>IF($AK44="n/a",1.03*AS44,IF($AK44&lt;0,1.01*AS44,IF($AK44&gt;10,1.1*AS44,(1+$AK44/100)*AS44)))</f>
        <v>16.737479136575999</v>
      </c>
      <c r="AU44" s="766">
        <f>IF($AK44="n/a",1.03*AT44,IF($AK44&lt;0,1.01*AT44,IF($AK44&gt;10,1.1*AT44,(1+$AK44/100)*AT44)))</f>
        <v>18.397837066924339</v>
      </c>
      <c r="AV44" s="766">
        <f>IF($AK44="n/a",1.03*AU44,IF($AK44&lt;0,1.01*AU44,IF($AK44&gt;10,1.1*AU44,(1+$AK44/100)*AU44)))</f>
        <v>20.222902503963233</v>
      </c>
      <c r="AW44" s="758">
        <f>SUM(AR44:AV44)</f>
        <v>84.695982987463566</v>
      </c>
      <c r="AX44" s="773">
        <f>AW44/I44*100</f>
        <v>14.134607731423635</v>
      </c>
      <c r="AY44" s="936">
        <v>1.2</v>
      </c>
      <c r="AZ44" s="769">
        <v>84.95</v>
      </c>
      <c r="BA44" s="769">
        <v>-10.11</v>
      </c>
      <c r="BB44" s="769">
        <v>2</v>
      </c>
      <c r="BC44" s="769">
        <v>12.34</v>
      </c>
      <c r="BD44" s="909"/>
      <c r="BE44" s="624">
        <v>2010</v>
      </c>
      <c r="BF44" s="899">
        <f>IF(BE44&gt;2008,0,IF(BE44&gt;2001,1,IF(BE44&gt;1990,2,IF(BE44&gt;1980,3,IF(BE44&gt;1973,4,IF(BE44&gt;1970,5,IF(BE44&gt;1960,6,IF(BE44&gt;1958,7,IF(BE44&gt;1953,8,9)))))))))</f>
        <v>0</v>
      </c>
      <c r="BG44" s="825">
        <v>2.8000000000000003</v>
      </c>
    </row>
    <row r="45" spans="1:59" ht="11.25" customHeight="1" x14ac:dyDescent="0.2">
      <c r="A45" s="872" t="s">
        <v>453</v>
      </c>
      <c r="B45" s="876" t="s">
        <v>454</v>
      </c>
      <c r="C45" s="933" t="s">
        <v>108</v>
      </c>
      <c r="D45" s="933" t="s">
        <v>4341</v>
      </c>
      <c r="E45" s="733">
        <v>16</v>
      </c>
      <c r="F45" s="1182">
        <v>230</v>
      </c>
      <c r="G45" s="1182" t="s">
        <v>106</v>
      </c>
      <c r="H45" s="1182" t="s">
        <v>106</v>
      </c>
      <c r="I45" s="875">
        <v>30.14</v>
      </c>
      <c r="J45" s="651">
        <f>(M45/I45)*100</f>
        <v>3.0524220305242205</v>
      </c>
      <c r="K45" s="886">
        <v>0.23</v>
      </c>
      <c r="L45" s="888">
        <v>4</v>
      </c>
      <c r="M45" s="642">
        <f>K45*L45</f>
        <v>0.92</v>
      </c>
      <c r="N45" s="871" t="s">
        <v>236</v>
      </c>
      <c r="O45" s="738">
        <v>0.21</v>
      </c>
      <c r="P45" s="862">
        <v>43867</v>
      </c>
      <c r="Q45" s="862">
        <v>43875</v>
      </c>
      <c r="R45" s="642">
        <f>(K45-O45)/O45*100</f>
        <v>9.5238095238095326</v>
      </c>
      <c r="S45" s="701">
        <f>IF(INDEX(Historical!$D$7:$D$1254,MATCH(B45,Historical!$B$7:$B$1278,0))=0,"n/a",(INDEX(Historical!$C$7:$C$1256,MATCH(B45,Historical!$B$7:$B$1278,0))/INDEX(Historical!$D$7:$D$1254,MATCH(B45,Historical!$B$7:$B$1278,0))-1)*100)</f>
        <v>25.984251968503933</v>
      </c>
      <c r="T45" s="701">
        <f>IF(INDEX(Historical!$F$7:$F$1247,MATCH(B45,Historical!$B$7:$B$1278,0))=0,"n/a",((INDEX(Historical!$C$7:$C$1256,MATCH(B45,Historical!$B$7:$B$1278,0))/INDEX(Historical!$F$7:$F$1247,MATCH(B45,Historical!$B$7:$B$1278,0)))^(1/3)-1)*100)</f>
        <v>16.191208898541198</v>
      </c>
      <c r="U45" s="701">
        <f>IF(INDEX(Historical!$H$7:$H$1247,MATCH(B45,Historical!$B$7:$B$1278,0))=0,"n/a",((INDEX(Historical!$C$7:$C$1256,MATCH(B45,Historical!$B$7:$B$1278,0))/INDEX(Historical!$H$7:$H$1247,MATCH(B45,Historical!$B$7:$B$1278,0)))^(1/5)-1)*100)</f>
        <v>14.869835499703509</v>
      </c>
      <c r="V45" s="701">
        <f>IF(INDEX(Historical!$O$7:$O$1247,MATCH(B45,Historical!$B$7:$B$1278,0))=0,"n/a",((INDEX(Historical!$C$7:$C$1256,MATCH(B45,Historical!$B$7:$B$1278,0))/INDEX(Historical!$O$7:$O$1247,MATCH(B45,Historical!$B$7:$B$1278,0)))^(1/10)-1)*100)</f>
        <v>10.872671660343824</v>
      </c>
      <c r="W45" s="702">
        <f>IF(OR(U45&lt;=0,U45="n/a",V45&lt;=0,V45="n/a"),"n/a",U45/V45)</f>
        <v>1.3676340060868979</v>
      </c>
      <c r="X45" s="703">
        <f>IF(OR(AJ45&lt;=0,AJ45="n/a",U45&lt;=0,U45="n/a"),"n/a",U45/AJ45)</f>
        <v>1.7290506395004082</v>
      </c>
      <c r="Y45" s="674" t="s">
        <v>4183</v>
      </c>
      <c r="Z45" s="651">
        <f>IF(OR(AC45&lt;0.01,AC45="n/a"),"n/a",M45/AC45*100)</f>
        <v>37.860082304526749</v>
      </c>
      <c r="AA45" s="887">
        <f>IF(OR(AC45&lt;0.01,AC45="n/a"),"n/a",I45/AC45)</f>
        <v>12.403292181069958</v>
      </c>
      <c r="AB45" s="888">
        <v>12</v>
      </c>
      <c r="AC45" s="866">
        <v>2.4300000000000002</v>
      </c>
      <c r="AD45" s="866">
        <v>1.24</v>
      </c>
      <c r="AE45" s="866">
        <v>4.0199999999999996</v>
      </c>
      <c r="AF45" s="866">
        <v>1.1599999999999999</v>
      </c>
      <c r="AG45" s="866">
        <v>9.7000000000000011</v>
      </c>
      <c r="AH45" s="866">
        <v>6.8000000000000007</v>
      </c>
      <c r="AI45" s="866">
        <v>-14.530000000000001</v>
      </c>
      <c r="AJ45" s="866">
        <v>8.6</v>
      </c>
      <c r="AK45" s="866">
        <v>10</v>
      </c>
      <c r="AL45" s="879">
        <v>405.38</v>
      </c>
      <c r="AM45" s="873">
        <v>0.4</v>
      </c>
      <c r="AN45" s="866">
        <v>0.01</v>
      </c>
      <c r="AO45" s="740">
        <f>IF(U45="n/a","n/a",IF(AA45&lt;0,"n/a",IF(AA45="n/a","n/a",J45+U45-AA45)))</f>
        <v>5.5189653491577708</v>
      </c>
      <c r="AP45" s="741">
        <f>IF(U45="n/a","n/a",J45+U45)</f>
        <v>17.922257530227728</v>
      </c>
      <c r="AQ45" s="889">
        <f>IF(OR(AC45&lt;0.01,AF45="n/a"),"n/a",(I45/SQRT(22.5*AC45*(I45/AF45))-1)*100)</f>
        <v>-20.033843464066624</v>
      </c>
      <c r="AR45" s="651">
        <f>INDEX(Historical!$C$7:$C$1256,MATCH(B45,Historical!$B$7:$B$1278,0))*IF(AH45="n/a",1.03,IF(AH45&lt;0,1.01,IF(AH45&gt;10,1.1,(1+AH45/100))))</f>
        <v>0.85440000000000005</v>
      </c>
      <c r="AS45" s="887">
        <f>IF($AI45="n/a",1.03*AR45,IF($AI45&lt;0,1.01*AR45,IF($AI45&gt;10,1.1*AR45,(1+$AI45/100)*AR45)))</f>
        <v>0.86294400000000004</v>
      </c>
      <c r="AT45" s="887">
        <f>IF($AK45="n/a",1.03*AS45,IF($AK45&lt;0,1.01*AS45,IF($AK45&gt;10,1.1*AS45,(1+$AK45/100)*AS45)))</f>
        <v>0.94923840000000015</v>
      </c>
      <c r="AU45" s="887">
        <f>IF($AK45="n/a",1.03*AT45,IF($AK45&lt;0,1.01*AT45,IF($AK45&gt;10,1.1*AT45,(1+$AK45/100)*AT45)))</f>
        <v>1.0441622400000004</v>
      </c>
      <c r="AV45" s="887">
        <f>IF($AK45="n/a",1.03*AU45,IF($AK45&lt;0,1.01*AU45,IF($AK45&gt;10,1.1*AU45,(1+$AK45/100)*AU45)))</f>
        <v>1.1485784640000005</v>
      </c>
      <c r="AW45" s="651">
        <f>SUM(AR45:AV45)</f>
        <v>4.8593231040000013</v>
      </c>
      <c r="AX45" s="748">
        <f>AW45/I45*100</f>
        <v>16.122505321831458</v>
      </c>
      <c r="AY45" s="935">
        <v>0.83</v>
      </c>
      <c r="AZ45" s="873">
        <v>26.640000000000004</v>
      </c>
      <c r="BA45" s="873">
        <v>-36.909999999999997</v>
      </c>
      <c r="BB45" s="873">
        <v>-2.12</v>
      </c>
      <c r="BC45" s="873">
        <v>-9.51</v>
      </c>
      <c r="BE45" s="624">
        <v>2005</v>
      </c>
      <c r="BF45" s="899">
        <f>IF(BE45&gt;2008,0,IF(BE45&gt;2001,1,IF(BE45&gt;1990,2,IF(BE45&gt;1980,3,IF(BE45&gt;1973,4,IF(BE45&gt;1970,5,IF(BE45&gt;1960,6,IF(BE45&gt;1958,7,IF(BE45&gt;1953,8,9)))))))))</f>
        <v>1</v>
      </c>
      <c r="BG45" s="883">
        <v>1.2</v>
      </c>
    </row>
    <row r="46" spans="1:59" ht="11.25" customHeight="1" x14ac:dyDescent="0.2">
      <c r="A46" s="864" t="s">
        <v>1017</v>
      </c>
      <c r="B46" s="876" t="s">
        <v>1018</v>
      </c>
      <c r="C46" s="933" t="s">
        <v>108</v>
      </c>
      <c r="D46" s="933" t="s">
        <v>4341</v>
      </c>
      <c r="E46" s="733">
        <v>10</v>
      </c>
      <c r="F46" s="1182">
        <v>402</v>
      </c>
      <c r="G46" s="1182" t="s">
        <v>115</v>
      </c>
      <c r="H46" s="1182" t="s">
        <v>115</v>
      </c>
      <c r="I46" s="875">
        <v>26.86</v>
      </c>
      <c r="J46" s="651">
        <f>(M46/I46)*100</f>
        <v>4.0208488458674614</v>
      </c>
      <c r="K46" s="878">
        <v>0.27</v>
      </c>
      <c r="L46" s="888">
        <v>4</v>
      </c>
      <c r="M46" s="642">
        <f>K46*L46</f>
        <v>1.08</v>
      </c>
      <c r="N46" s="871" t="s">
        <v>119</v>
      </c>
      <c r="O46" s="734">
        <v>0.26</v>
      </c>
      <c r="P46" s="862">
        <v>44043</v>
      </c>
      <c r="Q46" s="862">
        <v>44075</v>
      </c>
      <c r="R46" s="642">
        <f>(K46-O46)/O46*100</f>
        <v>3.8461538461538494</v>
      </c>
      <c r="S46" s="701">
        <f>IF(INDEX(Historical!$D$7:$D$1254,MATCH(B46,Historical!$B$7:$B$1278,0))=0,"n/a",(INDEX(Historical!$C$7:$C$1256,MATCH(B46,Historical!$B$7:$B$1278,0))/INDEX(Historical!$D$7:$D$1254,MATCH(B46,Historical!$B$7:$B$1278,0))-1)*100)</f>
        <v>8.5106382978723527</v>
      </c>
      <c r="T46" s="701">
        <f>IF(INDEX(Historical!$F$7:$F$1247,MATCH(B46,Historical!$B$7:$B$1278,0))=0,"n/a",((INDEX(Historical!$C$7:$C$1256,MATCH(B46,Historical!$B$7:$B$1278,0))/INDEX(Historical!$F$7:$F$1247,MATCH(B46,Historical!$B$7:$B$1278,0)))^(1/3)-1)*100)</f>
        <v>7.5462916267589053</v>
      </c>
      <c r="U46" s="701">
        <f>IF(INDEX(Historical!$H$7:$H$1247,MATCH(B46,Historical!$B$7:$B$1278,0))=0,"n/a",((INDEX(Historical!$C$7:$C$1256,MATCH(B46,Historical!$B$7:$B$1278,0))/INDEX(Historical!$H$7:$H$1247,MATCH(B46,Historical!$B$7:$B$1278,0)))^(1/5)-1)*100)</f>
        <v>6.6285959026347374</v>
      </c>
      <c r="V46" s="701">
        <f>IF(INDEX(Historical!$O$7:$O$1247,MATCH(B46,Historical!$B$7:$B$1278,0))=0,"n/a",((INDEX(Historical!$C$7:$C$1256,MATCH(B46,Historical!$B$7:$B$1278,0))/INDEX(Historical!$O$7:$O$1247,MATCH(B46,Historical!$B$7:$B$1278,0)))^(1/10)-1)*100)</f>
        <v>6.1796316715072797</v>
      </c>
      <c r="W46" s="702">
        <f>IF(OR(U46&lt;=0,U46="n/a",V46&lt;=0,V46="n/a"),"n/a",U46/V46)</f>
        <v>1.0726522639201166</v>
      </c>
      <c r="X46" s="703">
        <f>IF(OR(AJ46&lt;=0,AJ46="n/a",U46&lt;=0,U46="n/a"),"n/a",U46/AJ46)</f>
        <v>0.84981998751727406</v>
      </c>
      <c r="Y46" s="665"/>
      <c r="Z46" s="651">
        <f>IF(OR(AC46&lt;0.01,AC46="n/a"),"n/a",M46/AC46*100)</f>
        <v>59.668508287292823</v>
      </c>
      <c r="AA46" s="887">
        <f>IF(OR(AC46&lt;0.01,AC46="n/a"),"n/a",I46/AC46)</f>
        <v>14.839779005524861</v>
      </c>
      <c r="AB46" s="888">
        <v>12</v>
      </c>
      <c r="AC46" s="866">
        <v>1.81</v>
      </c>
      <c r="AD46" s="866">
        <v>2.12</v>
      </c>
      <c r="AE46" s="866">
        <v>2.86</v>
      </c>
      <c r="AF46" s="866">
        <v>0.89</v>
      </c>
      <c r="AG46" s="866">
        <v>6.2</v>
      </c>
      <c r="AH46" s="866">
        <v>-3.5999999999999996</v>
      </c>
      <c r="AI46" s="866">
        <v>75.97</v>
      </c>
      <c r="AJ46" s="866">
        <v>7.8</v>
      </c>
      <c r="AK46" s="866">
        <v>7.0000000000000009</v>
      </c>
      <c r="AL46" s="879">
        <v>533.71</v>
      </c>
      <c r="AM46" s="873">
        <v>1.3</v>
      </c>
      <c r="AN46" s="866">
        <v>0.2</v>
      </c>
      <c r="AO46" s="740">
        <f>IF(U46="n/a","n/a",IF(AA46&lt;0,"n/a",IF(AA46="n/a","n/a",J46+U46-AA46)))</f>
        <v>-4.1903342570226627</v>
      </c>
      <c r="AP46" s="741">
        <f>IF(U46="n/a","n/a",J46+U46)</f>
        <v>10.649444748502198</v>
      </c>
      <c r="AQ46" s="889">
        <f>IF(OR(AC46&lt;0.01,AF46="n/a"),"n/a",(I46/SQRT(22.5*AC46*(I46/AF46))-1)*100)</f>
        <v>-23.384355195221019</v>
      </c>
      <c r="AR46" s="651">
        <f>INDEX(Historical!$C$7:$C$1256,MATCH(B46,Historical!$B$7:$B$1278,0))*IF(AH46="n/a",1.03,IF(AH46&lt;0,1.01,IF(AH46&gt;10,1.1,(1+AH46/100))))</f>
        <v>1.0302</v>
      </c>
      <c r="AS46" s="887">
        <f>IF($AI46="n/a",1.03*AR46,IF($AI46&lt;0,1.01*AR46,IF($AI46&gt;10,1.1*AR46,(1+$AI46/100)*AR46)))</f>
        <v>1.1332200000000001</v>
      </c>
      <c r="AT46" s="887">
        <f>IF($AK46="n/a",1.03*AS46,IF($AK46&lt;0,1.01*AS46,IF($AK46&gt;10,1.1*AS46,(1+$AK46/100)*AS46)))</f>
        <v>1.2125454000000002</v>
      </c>
      <c r="AU46" s="887">
        <f>IF($AK46="n/a",1.03*AT46,IF($AK46&lt;0,1.01*AT46,IF($AK46&gt;10,1.1*AT46,(1+$AK46/100)*AT46)))</f>
        <v>1.2974235780000003</v>
      </c>
      <c r="AV46" s="887">
        <f>IF($AK46="n/a",1.03*AU46,IF($AK46&lt;0,1.01*AU46,IF($AK46&gt;10,1.1*AU46,(1+$AK46/100)*AU46)))</f>
        <v>1.3882432284600004</v>
      </c>
      <c r="AW46" s="651">
        <f>SUM(AR46:AV46)</f>
        <v>6.0616322064600014</v>
      </c>
      <c r="AX46" s="748">
        <f>AW46/I46*100</f>
        <v>22.567506353164564</v>
      </c>
      <c r="AY46" s="935">
        <v>0.94</v>
      </c>
      <c r="AZ46" s="873">
        <v>20.990000000000002</v>
      </c>
      <c r="BA46" s="873">
        <v>-35.130000000000003</v>
      </c>
      <c r="BB46" s="873">
        <v>0.38</v>
      </c>
      <c r="BC46" s="873">
        <v>-6.72</v>
      </c>
      <c r="BE46" s="624">
        <v>2011</v>
      </c>
      <c r="BF46" s="899">
        <f>IF(BE46&gt;2008,0,IF(BE46&gt;2001,1,IF(BE46&gt;1990,2,IF(BE46&gt;1980,3,IF(BE46&gt;1973,4,IF(BE46&gt;1970,5,IF(BE46&gt;1960,6,IF(BE46&gt;1958,7,IF(BE46&gt;1953,8,9)))))))))</f>
        <v>0</v>
      </c>
      <c r="BG46" s="883">
        <v>0.70000000000000007</v>
      </c>
    </row>
    <row r="47" spans="1:59" ht="11.25" customHeight="1" x14ac:dyDescent="0.2">
      <c r="A47" s="864" t="s">
        <v>1004</v>
      </c>
      <c r="B47" s="876" t="s">
        <v>1005</v>
      </c>
      <c r="C47" s="933" t="s">
        <v>153</v>
      </c>
      <c r="D47" s="933" t="s">
        <v>4351</v>
      </c>
      <c r="E47" s="733">
        <v>11</v>
      </c>
      <c r="F47" s="1182">
        <v>297</v>
      </c>
      <c r="G47" s="1182" t="s">
        <v>115</v>
      </c>
      <c r="H47" s="1182" t="s">
        <v>115</v>
      </c>
      <c r="I47" s="875">
        <v>58.45</v>
      </c>
      <c r="J47" s="651">
        <f>(M47/I47)*100</f>
        <v>3.0795551753635584</v>
      </c>
      <c r="K47" s="878">
        <v>0.45</v>
      </c>
      <c r="L47" s="888">
        <v>4</v>
      </c>
      <c r="M47" s="642">
        <f>K47*L47</f>
        <v>1.8</v>
      </c>
      <c r="N47" s="871" t="s">
        <v>139</v>
      </c>
      <c r="O47" s="734">
        <v>0.41</v>
      </c>
      <c r="P47" s="862">
        <v>43831</v>
      </c>
      <c r="Q47" s="862">
        <v>43863</v>
      </c>
      <c r="R47" s="642">
        <f>(K47-O47)/O47*100</f>
        <v>9.7560975609756184</v>
      </c>
      <c r="S47" s="701">
        <f>IF(INDEX(Historical!$D$7:$D$1254,MATCH(B47,Historical!$B$7:$B$1278,0))=0,"n/a",(INDEX(Historical!$C$7:$C$1256,MATCH(B47,Historical!$B$7:$B$1278,0))/INDEX(Historical!$D$7:$D$1254,MATCH(B47,Historical!$B$7:$B$1278,0))-1)*100)</f>
        <v>2.4999999999999911</v>
      </c>
      <c r="T47" s="701">
        <f>IF(INDEX(Historical!$F$7:$F$1247,MATCH(B47,Historical!$B$7:$B$1278,0))=0,"n/a",((INDEX(Historical!$C$7:$C$1256,MATCH(B47,Historical!$B$7:$B$1278,0))/INDEX(Historical!$F$7:$F$1247,MATCH(B47,Historical!$B$7:$B$1278,0)))^(1/3)-1)*100)</f>
        <v>2.5652131008858436</v>
      </c>
      <c r="U47" s="701">
        <f>IF(INDEX(Historical!$H$7:$H$1247,MATCH(B47,Historical!$B$7:$B$1278,0))=0,"n/a",((INDEX(Historical!$C$7:$C$1256,MATCH(B47,Historical!$B$7:$B$1278,0))/INDEX(Historical!$H$7:$H$1247,MATCH(B47,Historical!$B$7:$B$1278,0)))^(1/5)-1)*100)</f>
        <v>2.4932274840123947</v>
      </c>
      <c r="V47" s="701">
        <f>IF(INDEX(Historical!$O$7:$O$1247,MATCH(B47,Historical!$B$7:$B$1278,0))=0,"n/a",((INDEX(Historical!$C$7:$C$1256,MATCH(B47,Historical!$B$7:$B$1278,0))/INDEX(Historical!$O$7:$O$1247,MATCH(B47,Historical!$B$7:$B$1278,0)))^(1/10)-1)*100)</f>
        <v>2.8352992717352699</v>
      </c>
      <c r="W47" s="702">
        <f>IF(OR(U47&lt;=0,U47="n/a",V47&lt;=0,V47="n/a"),"n/a",U47/V47)</f>
        <v>0.87935249335654109</v>
      </c>
      <c r="X47" s="703">
        <f>IF(OR(AJ47&lt;=0,AJ47="n/a",U47&lt;=0,U47="n/a"),"n/a",U47/AJ47)</f>
        <v>0.22873646642315548</v>
      </c>
      <c r="Y47" s="661"/>
      <c r="Z47" s="651" t="str">
        <f>IF(OR(AC47&lt;0.01,AC47="n/a"),"n/a",M47/AC47*100)</f>
        <v>n/a</v>
      </c>
      <c r="AA47" s="887" t="str">
        <f>IF(OR(AC47&lt;0.01,AC47="n/a"),"n/a",I47/AC47)</f>
        <v>n/a</v>
      </c>
      <c r="AB47" s="888">
        <v>8</v>
      </c>
      <c r="AC47" s="866">
        <v>-0.1</v>
      </c>
      <c r="AD47" s="866" t="s">
        <v>136</v>
      </c>
      <c r="AE47" s="866">
        <v>3.82</v>
      </c>
      <c r="AF47" s="866">
        <v>2.69</v>
      </c>
      <c r="AG47" s="866">
        <v>-1.3</v>
      </c>
      <c r="AH47" s="866">
        <v>-33.900000000000006</v>
      </c>
      <c r="AI47" s="866">
        <v>17.84</v>
      </c>
      <c r="AJ47" s="866">
        <v>10.9</v>
      </c>
      <c r="AK47" s="866">
        <v>22.15</v>
      </c>
      <c r="AL47" s="879">
        <v>133120</v>
      </c>
      <c r="AM47" s="873">
        <v>0.1</v>
      </c>
      <c r="AN47" s="866">
        <v>0.95</v>
      </c>
      <c r="AO47" s="740" t="str">
        <f>IF(U47="n/a","n/a",IF(AA47&lt;0,"n/a",IF(AA47="n/a","n/a",J47+U47-AA47)))</f>
        <v>n/a</v>
      </c>
      <c r="AP47" s="741">
        <f>IF(U47="n/a","n/a",J47+U47)</f>
        <v>5.5727826593759531</v>
      </c>
      <c r="AQ47" s="889" t="str">
        <f>IF(OR(AC47&lt;0.01,AF47="n/a"),"n/a",(I47/SQRT(22.5*AC47*(I47/AF47))-1)*100)</f>
        <v>n/a</v>
      </c>
      <c r="AR47" s="651">
        <f>INDEX(Historical!$C$7:$C$1256,MATCH(B47,Historical!$B$7:$B$1278,0))*IF(AH47="n/a",1.03,IF(AH47&lt;0,1.01,IF(AH47&gt;10,1.1,(1+AH47/100))))</f>
        <v>1.6563999999999999</v>
      </c>
      <c r="AS47" s="887">
        <f>IF($AI47="n/a",1.03*AR47,IF($AI47&lt;0,1.01*AR47,IF($AI47&gt;10,1.1*AR47,(1+$AI47/100)*AR47)))</f>
        <v>1.8220400000000001</v>
      </c>
      <c r="AT47" s="887">
        <f>IF($AK47="n/a",1.03*AS47,IF($AK47&lt;0,1.01*AS47,IF($AK47&gt;10,1.1*AS47,(1+$AK47/100)*AS47)))</f>
        <v>2.0042440000000004</v>
      </c>
      <c r="AU47" s="887">
        <f>IF($AK47="n/a",1.03*AT47,IF($AK47&lt;0,1.01*AT47,IF($AK47&gt;10,1.1*AT47,(1+$AK47/100)*AT47)))</f>
        <v>2.2046684000000005</v>
      </c>
      <c r="AV47" s="887">
        <f>IF($AK47="n/a",1.03*AU47,IF($AK47&lt;0,1.01*AU47,IF($AK47&gt;10,1.1*AU47,(1+$AK47/100)*AU47)))</f>
        <v>2.4251352400000008</v>
      </c>
      <c r="AW47" s="651">
        <f>SUM(AR47:AV47)</f>
        <v>10.112487640000003</v>
      </c>
      <c r="AX47" s="748">
        <f>AW47/I47*100</f>
        <v>17.301090915312237</v>
      </c>
      <c r="AY47" s="935">
        <v>0.64</v>
      </c>
      <c r="AZ47" s="873">
        <v>27.73</v>
      </c>
      <c r="BA47" s="873">
        <v>-14.469999999999999</v>
      </c>
      <c r="BB47" s="873">
        <v>-2.85</v>
      </c>
      <c r="BC47" s="873">
        <v>-2.78</v>
      </c>
      <c r="BE47" s="624">
        <v>2010</v>
      </c>
      <c r="BF47" s="899">
        <f>IF(BE47&gt;2008,0,IF(BE47&gt;2001,1,IF(BE47&gt;1990,2,IF(BE47&gt;1980,3,IF(BE47&gt;1973,4,IF(BE47&gt;1970,5,IF(BE47&gt;1960,6,IF(BE47&gt;1958,7,IF(BE47&gt;1953,8,9)))))))))</f>
        <v>0</v>
      </c>
      <c r="BG47" s="883">
        <v>-0.5</v>
      </c>
    </row>
    <row r="48" spans="1:59" ht="12" customHeight="1" x14ac:dyDescent="0.2">
      <c r="A48" s="872" t="s">
        <v>464</v>
      </c>
      <c r="B48" s="876" t="s">
        <v>465</v>
      </c>
      <c r="C48" s="933" t="s">
        <v>108</v>
      </c>
      <c r="D48" s="933" t="s">
        <v>4341</v>
      </c>
      <c r="E48" s="733">
        <v>15</v>
      </c>
      <c r="F48" s="1182">
        <v>248</v>
      </c>
      <c r="G48" s="1182" t="s">
        <v>37</v>
      </c>
      <c r="H48" s="1182" t="s">
        <v>37</v>
      </c>
      <c r="I48" s="875">
        <v>58.74</v>
      </c>
      <c r="J48" s="651">
        <f>(M48/I48)*100</f>
        <v>3.4729315628192028</v>
      </c>
      <c r="K48" s="878">
        <v>0.51</v>
      </c>
      <c r="L48" s="888">
        <v>4</v>
      </c>
      <c r="M48" s="642">
        <f>K48*L48</f>
        <v>2.04</v>
      </c>
      <c r="N48" s="871" t="s">
        <v>466</v>
      </c>
      <c r="O48" s="734">
        <v>0.5</v>
      </c>
      <c r="P48" s="619">
        <v>43776</v>
      </c>
      <c r="Q48" s="619">
        <v>43795</v>
      </c>
      <c r="R48" s="642">
        <f>(K48-O48)/O48*100</f>
        <v>2.0000000000000018</v>
      </c>
      <c r="S48" s="701">
        <f>IF(INDEX(Historical!$D$7:$D$1254,MATCH(B48,Historical!$B$7:$B$1278,0))=0,"n/a",(INDEX(Historical!$C$7:$C$1256,MATCH(B48,Historical!$B$7:$B$1278,0))/INDEX(Historical!$D$7:$D$1254,MATCH(B48,Historical!$B$7:$B$1278,0))-1)*100)</f>
        <v>5.7894736842105221</v>
      </c>
      <c r="T48" s="701">
        <f>IF(INDEX(Historical!$F$7:$F$1247,MATCH(B48,Historical!$B$7:$B$1278,0))=0,"n/a",((INDEX(Historical!$C$7:$C$1256,MATCH(B48,Historical!$B$7:$B$1278,0))/INDEX(Historical!$F$7:$F$1247,MATCH(B48,Historical!$B$7:$B$1278,0)))^(1/3)-1)*100)</f>
        <v>5.1275761773769801</v>
      </c>
      <c r="U48" s="701">
        <f>IF(INDEX(Historical!$H$7:$H$1247,MATCH(B48,Historical!$B$7:$B$1278,0))=0,"n/a",((INDEX(Historical!$C$7:$C$1256,MATCH(B48,Historical!$B$7:$B$1278,0))/INDEX(Historical!$H$7:$H$1247,MATCH(B48,Historical!$B$7:$B$1278,0)))^(1/5)-1)*100)</f>
        <v>4.4085846538828521</v>
      </c>
      <c r="V48" s="701">
        <f>IF(INDEX(Historical!$O$7:$O$1247,MATCH(B48,Historical!$B$7:$B$1278,0))=0,"n/a",((INDEX(Historical!$C$7:$C$1256,MATCH(B48,Historical!$B$7:$B$1278,0))/INDEX(Historical!$O$7:$O$1247,MATCH(B48,Historical!$B$7:$B$1278,0)))^(1/10)-1)*100)</f>
        <v>7.8391422634658259</v>
      </c>
      <c r="W48" s="702">
        <f>IF(OR(U48&lt;=0,U48="n/a",V48&lt;=0,V48="n/a"),"n/a",U48/V48)</f>
        <v>0.56238099854737644</v>
      </c>
      <c r="X48" s="703">
        <f>IF(OR(AJ48&lt;=0,AJ48="n/a",U48&lt;=0,U48="n/a"),"n/a",U48/AJ48)</f>
        <v>0.41201725737222922</v>
      </c>
      <c r="Y48" s="877"/>
      <c r="Z48" s="651">
        <f>IF(OR(AC48&lt;0.01,AC48="n/a"),"n/a",M48/AC48*100)</f>
        <v>32.025117739403456</v>
      </c>
      <c r="AA48" s="887">
        <f>IF(OR(AC48&lt;0.01,AC48="n/a"),"n/a",I48/AC48)</f>
        <v>9.2213500784929359</v>
      </c>
      <c r="AB48" s="888">
        <v>12</v>
      </c>
      <c r="AC48" s="866">
        <v>6.37</v>
      </c>
      <c r="AD48" s="866">
        <v>1.32</v>
      </c>
      <c r="AE48" s="866">
        <v>2.66</v>
      </c>
      <c r="AF48" s="866">
        <v>0.81</v>
      </c>
      <c r="AG48" s="866">
        <v>9.1</v>
      </c>
      <c r="AH48" s="866">
        <v>6.4</v>
      </c>
      <c r="AI48" s="866">
        <v>9.66</v>
      </c>
      <c r="AJ48" s="866">
        <v>10.7</v>
      </c>
      <c r="AK48" s="866">
        <v>7.0000000000000009</v>
      </c>
      <c r="AL48" s="879">
        <v>4000</v>
      </c>
      <c r="AM48" s="873">
        <v>0.3</v>
      </c>
      <c r="AN48" s="866">
        <v>0.48</v>
      </c>
      <c r="AO48" s="740">
        <f>IF(U48="n/a","n/a",IF(AA48&lt;0,"n/a",IF(AA48="n/a","n/a",J48+U48-AA48)))</f>
        <v>-1.3398338617908809</v>
      </c>
      <c r="AP48" s="741">
        <f>IF(U48="n/a","n/a",J48+U48)</f>
        <v>7.8815162167020549</v>
      </c>
      <c r="AQ48" s="889">
        <f>IF(OR(AC48&lt;0.01,AF48="n/a"),"n/a",(I48/SQRT(22.5*AC48*(I48/AF48))-1)*100)</f>
        <v>-42.383283430436116</v>
      </c>
      <c r="AR48" s="651">
        <f>INDEX(Historical!$C$7:$C$1256,MATCH(B48,Historical!$B$7:$B$1278,0))*IF(AH48="n/a",1.03,IF(AH48&lt;0,1.01,IF(AH48&gt;10,1.1,(1+AH48/100))))</f>
        <v>2.1386400000000001</v>
      </c>
      <c r="AS48" s="887">
        <f>IF($AI48="n/a",1.03*AR48,IF($AI48&lt;0,1.01*AR48,IF($AI48&gt;10,1.1*AR48,(1+$AI48/100)*AR48)))</f>
        <v>2.3452326240000003</v>
      </c>
      <c r="AT48" s="887">
        <f>IF($AK48="n/a",1.03*AS48,IF($AK48&lt;0,1.01*AS48,IF($AK48&gt;10,1.1*AS48,(1+$AK48/100)*AS48)))</f>
        <v>2.5093989076800005</v>
      </c>
      <c r="AU48" s="887">
        <f>IF($AK48="n/a",1.03*AT48,IF($AK48&lt;0,1.01*AT48,IF($AK48&gt;10,1.1*AT48,(1+$AK48/100)*AT48)))</f>
        <v>2.6850568312176009</v>
      </c>
      <c r="AV48" s="887">
        <f>IF($AK48="n/a",1.03*AU48,IF($AK48&lt;0,1.01*AU48,IF($AK48&gt;10,1.1*AU48,(1+$AK48/100)*AU48)))</f>
        <v>2.873010809402833</v>
      </c>
      <c r="AW48" s="651">
        <f>SUM(AR48:AV48)</f>
        <v>12.551339172300436</v>
      </c>
      <c r="AX48" s="748">
        <f>AW48/I48*100</f>
        <v>21.367618611338841</v>
      </c>
      <c r="AY48" s="935">
        <v>1.71</v>
      </c>
      <c r="AZ48" s="873">
        <v>69.92</v>
      </c>
      <c r="BA48" s="873">
        <v>-33.46</v>
      </c>
      <c r="BB48" s="873">
        <v>6.0699999999999994</v>
      </c>
      <c r="BC48" s="873">
        <v>2.6100000000000003</v>
      </c>
      <c r="BE48" s="624">
        <v>2005</v>
      </c>
      <c r="BF48" s="899">
        <f>IF(BE48&gt;2008,0,IF(BE48&gt;2001,1,IF(BE48&gt;1990,2,IF(BE48&gt;1980,3,IF(BE48&gt;1973,4,IF(BE48&gt;1970,5,IF(BE48&gt;1960,6,IF(BE48&gt;1958,7,IF(BE48&gt;1953,8,9)))))))))</f>
        <v>1</v>
      </c>
      <c r="BG48" s="883">
        <v>1</v>
      </c>
    </row>
    <row r="49" spans="1:59" ht="11.25" customHeight="1" x14ac:dyDescent="0.2">
      <c r="A49" s="872" t="s">
        <v>469</v>
      </c>
      <c r="B49" s="876" t="s">
        <v>470</v>
      </c>
      <c r="C49" s="933" t="s">
        <v>4196</v>
      </c>
      <c r="D49" s="933" t="s">
        <v>4328</v>
      </c>
      <c r="E49" s="733">
        <v>14</v>
      </c>
      <c r="F49" s="1182">
        <v>264</v>
      </c>
      <c r="G49" s="1182" t="s">
        <v>106</v>
      </c>
      <c r="H49" s="1182" t="s">
        <v>106</v>
      </c>
      <c r="I49" s="875">
        <v>137.6</v>
      </c>
      <c r="J49" s="651">
        <f>(M49/I49)*100</f>
        <v>1.6715116279069766</v>
      </c>
      <c r="K49" s="878">
        <v>0.57499999999999996</v>
      </c>
      <c r="L49" s="888">
        <v>4</v>
      </c>
      <c r="M49" s="642">
        <f>K49*L49</f>
        <v>2.2999999999999998</v>
      </c>
      <c r="N49" s="871" t="s">
        <v>188</v>
      </c>
      <c r="O49" s="734">
        <v>0.54</v>
      </c>
      <c r="P49" s="862">
        <v>44088</v>
      </c>
      <c r="Q49" s="862">
        <v>44109</v>
      </c>
      <c r="R49" s="642">
        <f>(K49-O49)/O49*100</f>
        <v>6.4814814814814659</v>
      </c>
      <c r="S49" s="701">
        <f>IF(INDEX(Historical!$D$7:$D$1254,MATCH(B49,Historical!$B$7:$B$1278,0))=0,"n/a",(INDEX(Historical!$C$7:$C$1256,MATCH(B49,Historical!$B$7:$B$1278,0))/INDEX(Historical!$D$7:$D$1254,MATCH(B49,Historical!$B$7:$B$1278,0))-1)*100)</f>
        <v>26.265822784810133</v>
      </c>
      <c r="T49" s="701">
        <f>IF(INDEX(Historical!$F$7:$F$1247,MATCH(B49,Historical!$B$7:$B$1278,0))=0,"n/a",((INDEX(Historical!$C$7:$C$1256,MATCH(B49,Historical!$B$7:$B$1278,0))/INDEX(Historical!$F$7:$F$1247,MATCH(B49,Historical!$B$7:$B$1278,0)))^(1/3)-1)*100)</f>
        <v>17.493163193867247</v>
      </c>
      <c r="U49" s="701">
        <f>IF(INDEX(Historical!$H$7:$H$1247,MATCH(B49,Historical!$B$7:$B$1278,0))=0,"n/a",((INDEX(Historical!$C$7:$C$1256,MATCH(B49,Historical!$B$7:$B$1278,0))/INDEX(Historical!$H$7:$H$1247,MATCH(B49,Historical!$B$7:$B$1278,0)))^(1/5)-1)*100)</f>
        <v>17.257350851193355</v>
      </c>
      <c r="V49" s="701">
        <f>IF(INDEX(Historical!$O$7:$O$1247,MATCH(B49,Historical!$B$7:$B$1278,0))=0,"n/a",((INDEX(Historical!$C$7:$C$1256,MATCH(B49,Historical!$B$7:$B$1278,0))/INDEX(Historical!$O$7:$O$1247,MATCH(B49,Historical!$B$7:$B$1278,0)))^(1/10)-1)*100)</f>
        <v>19.011104450984995</v>
      </c>
      <c r="W49" s="702">
        <f>IF(OR(U49&lt;=0,U49="n/a",V49&lt;=0,V49="n/a"),"n/a",U49/V49)</f>
        <v>0.9077510933510875</v>
      </c>
      <c r="X49" s="703">
        <f>IF(OR(AJ49&lt;=0,AJ49="n/a",U49&lt;=0,U49="n/a"),"n/a",U49/AJ49)</f>
        <v>1.5271991903710933</v>
      </c>
      <c r="Y49" s="876"/>
      <c r="Z49" s="651">
        <f>IF(OR(AC49&lt;0.01,AC49="n/a"),"n/a",M49/AC49*100)</f>
        <v>58.080808080808076</v>
      </c>
      <c r="AA49" s="887">
        <f>IF(OR(AC49&lt;0.01,AC49="n/a"),"n/a",I49/AC49)</f>
        <v>34.747474747474747</v>
      </c>
      <c r="AB49" s="888">
        <v>12</v>
      </c>
      <c r="AC49" s="866">
        <v>3.96</v>
      </c>
      <c r="AD49" s="866">
        <v>3.47</v>
      </c>
      <c r="AE49" s="866">
        <v>3.49</v>
      </c>
      <c r="AF49" s="866">
        <v>11.75</v>
      </c>
      <c r="AG49" s="866">
        <v>38.4</v>
      </c>
      <c r="AH49" s="866">
        <v>-2.7</v>
      </c>
      <c r="AI49" s="866">
        <v>9.43</v>
      </c>
      <c r="AJ49" s="866">
        <v>11.3</v>
      </c>
      <c r="AK49" s="866">
        <v>10</v>
      </c>
      <c r="AL49" s="879">
        <v>15790</v>
      </c>
      <c r="AM49" s="873">
        <v>0.6</v>
      </c>
      <c r="AN49" s="866">
        <v>1.33</v>
      </c>
      <c r="AO49" s="740">
        <f>IF(U49="n/a","n/a",IF(AA49&lt;0,"n/a",IF(AA49="n/a","n/a",J49+U49-AA49)))</f>
        <v>-15.818612268374416</v>
      </c>
      <c r="AP49" s="741">
        <f>IF(U49="n/a","n/a",J49+U49)</f>
        <v>18.928862479100331</v>
      </c>
      <c r="AQ49" s="889">
        <f>IF(OR(AC49&lt;0.01,AF49="n/a"),"n/a",(I49/SQRT(22.5*AC49*(I49/AF49))-1)*100)</f>
        <v>325.98008731907663</v>
      </c>
      <c r="AR49" s="651">
        <f>INDEX(Historical!$C$7:$C$1256,MATCH(B49,Historical!$B$7:$B$1278,0))*IF(AH49="n/a",1.03,IF(AH49&lt;0,1.01,IF(AH49&gt;10,1.1,(1+AH49/100))))</f>
        <v>2.0149500000000002</v>
      </c>
      <c r="AS49" s="887">
        <f>IF($AI49="n/a",1.03*AR49,IF($AI49&lt;0,1.01*AR49,IF($AI49&gt;10,1.1*AR49,(1+$AI49/100)*AR49)))</f>
        <v>2.2049597850000002</v>
      </c>
      <c r="AT49" s="887">
        <f>IF($AK49="n/a",1.03*AS49,IF($AK49&lt;0,1.01*AS49,IF($AK49&gt;10,1.1*AS49,(1+$AK49/100)*AS49)))</f>
        <v>2.4254557635000005</v>
      </c>
      <c r="AU49" s="887">
        <f>IF($AK49="n/a",1.03*AT49,IF($AK49&lt;0,1.01*AT49,IF($AK49&gt;10,1.1*AT49,(1+$AK49/100)*AT49)))</f>
        <v>2.6680013398500009</v>
      </c>
      <c r="AV49" s="887">
        <f>IF($AK49="n/a",1.03*AU49,IF($AK49&lt;0,1.01*AU49,IF($AK49&gt;10,1.1*AU49,(1+$AK49/100)*AU49)))</f>
        <v>2.9348014738350012</v>
      </c>
      <c r="AW49" s="651">
        <f>SUM(AR49:AV49)</f>
        <v>12.248168362185003</v>
      </c>
      <c r="AX49" s="748">
        <f>AW49/I49*100</f>
        <v>8.9012851469367753</v>
      </c>
      <c r="AY49" s="935">
        <v>0.91</v>
      </c>
      <c r="AZ49" s="873">
        <v>68.010000000000005</v>
      </c>
      <c r="BA49" s="873">
        <v>-5.7799999999999994</v>
      </c>
      <c r="BB49" s="873">
        <v>0.27</v>
      </c>
      <c r="BC49" s="873">
        <v>11.83</v>
      </c>
      <c r="BE49" s="624">
        <v>2007</v>
      </c>
      <c r="BF49" s="899">
        <f>IF(BE49&gt;2008,0,IF(BE49&gt;2001,1,IF(BE49&gt;1990,2,IF(BE49&gt;1980,3,IF(BE49&gt;1973,4,IF(BE49&gt;1970,5,IF(BE49&gt;1960,6,IF(BE49&gt;1958,7,IF(BE49&gt;1953,8,9)))))))))</f>
        <v>1</v>
      </c>
      <c r="BG49" s="883">
        <v>10</v>
      </c>
    </row>
    <row r="50" spans="1:59" ht="11.25" customHeight="1" x14ac:dyDescent="0.2">
      <c r="A50" s="864" t="s">
        <v>487</v>
      </c>
      <c r="B50" s="876" t="s">
        <v>488</v>
      </c>
      <c r="C50" s="933" t="s">
        <v>153</v>
      </c>
      <c r="D50" s="933" t="s">
        <v>4324</v>
      </c>
      <c r="E50" s="733">
        <v>24</v>
      </c>
      <c r="F50" s="1182">
        <v>141</v>
      </c>
      <c r="G50" s="1182" t="s">
        <v>106</v>
      </c>
      <c r="H50" s="1182" t="s">
        <v>106</v>
      </c>
      <c r="I50" s="866">
        <v>45.79</v>
      </c>
      <c r="J50" s="651">
        <f>(M50/I50)*100</f>
        <v>4.2445948897139116</v>
      </c>
      <c r="K50" s="885">
        <v>0.4859</v>
      </c>
      <c r="L50" s="888">
        <v>4</v>
      </c>
      <c r="M50" s="642">
        <f>K50*L50</f>
        <v>1.9436</v>
      </c>
      <c r="N50" s="871" t="s">
        <v>489</v>
      </c>
      <c r="O50" s="735">
        <v>0.48110000000000003</v>
      </c>
      <c r="P50" s="862">
        <v>44012</v>
      </c>
      <c r="Q50" s="862">
        <v>44027</v>
      </c>
      <c r="R50" s="642">
        <f>(K50-O50)/O50*100</f>
        <v>0.99771357306172748</v>
      </c>
      <c r="S50" s="701">
        <f>IF(INDEX(Historical!$D$7:$D$1254,MATCH(B50,Historical!$B$7:$B$1278,0))=0,"n/a",(INDEX(Historical!$C$7:$C$1256,MATCH(B50,Historical!$B$7:$B$1278,0))/INDEX(Historical!$D$7:$D$1254,MATCH(B50,Historical!$B$7:$B$1278,0))-1)*100)</f>
        <v>2.068230277185501</v>
      </c>
      <c r="T50" s="701">
        <f>IF(INDEX(Historical!$F$7:$F$1247,MATCH(B50,Historical!$B$7:$B$1278,0))=0,"n/a",((INDEX(Historical!$C$7:$C$1256,MATCH(B50,Historical!$B$7:$B$1278,0))/INDEX(Historical!$F$7:$F$1247,MATCH(B50,Historical!$B$7:$B$1278,0)))^(1/3)-1)*100)</f>
        <v>4.6276247180517815</v>
      </c>
      <c r="U50" s="701">
        <f>IF(INDEX(Historical!$H$7:$H$1247,MATCH(B50,Historical!$B$7:$B$1278,0))=0,"n/a",((INDEX(Historical!$C$7:$C$1256,MATCH(B50,Historical!$B$7:$B$1278,0))/INDEX(Historical!$H$7:$H$1247,MATCH(B50,Historical!$B$7:$B$1278,0)))^(1/5)-1)*100)</f>
        <v>8.2198036681065965</v>
      </c>
      <c r="V50" s="701">
        <f>IF(INDEX(Historical!$O$7:$O$1247,MATCH(B50,Historical!$B$7:$B$1278,0))=0,"n/a",((INDEX(Historical!$C$7:$C$1256,MATCH(B50,Historical!$B$7:$B$1278,0))/INDEX(Historical!$O$7:$O$1247,MATCH(B50,Historical!$B$7:$B$1278,0)))^(1/10)-1)*100)</f>
        <v>14.332034524685522</v>
      </c>
      <c r="W50" s="702">
        <f>IF(OR(U50&lt;=0,U50="n/a",V50&lt;=0,V50="n/a"),"n/a",U50/V50)</f>
        <v>0.57352664438177237</v>
      </c>
      <c r="X50" s="703" t="str">
        <f>IF(OR(AJ50&lt;=0,AJ50="n/a",U50&lt;=0,U50="n/a"),"n/a",U50/AJ50)</f>
        <v>n/a</v>
      </c>
      <c r="Y50" s="877"/>
      <c r="Z50" s="651" t="str">
        <f>IF(OR(AC50&lt;0.01,AC50="n/a"),"n/a",M50/AC50*100)</f>
        <v>n/a</v>
      </c>
      <c r="AA50" s="887" t="str">
        <f>IF(OR(AC50&lt;0.01,AC50="n/a"),"n/a",I50/AC50)</f>
        <v>n/a</v>
      </c>
      <c r="AB50" s="888">
        <v>6</v>
      </c>
      <c r="AC50" s="866">
        <v>-12.45</v>
      </c>
      <c r="AD50" s="866" t="s">
        <v>136</v>
      </c>
      <c r="AE50" s="866">
        <v>0.09</v>
      </c>
      <c r="AF50" s="866">
        <v>7.49</v>
      </c>
      <c r="AG50" s="866">
        <v>-302.3</v>
      </c>
      <c r="AH50" s="866">
        <v>-378.6</v>
      </c>
      <c r="AI50" s="866">
        <v>7.88</v>
      </c>
      <c r="AJ50" s="866">
        <v>-40.6</v>
      </c>
      <c r="AK50" s="866">
        <v>4.66</v>
      </c>
      <c r="AL50" s="879">
        <v>13240</v>
      </c>
      <c r="AM50" s="873">
        <v>0.3</v>
      </c>
      <c r="AN50" s="866">
        <v>3.79</v>
      </c>
      <c r="AO50" s="740" t="str">
        <f>IF(U50="n/a","n/a",IF(AA50&lt;0,"n/a",IF(AA50="n/a","n/a",J50+U50-AA50)))</f>
        <v>n/a</v>
      </c>
      <c r="AP50" s="741">
        <f>IF(U50="n/a","n/a",J50+U50)</f>
        <v>12.464398557820509</v>
      </c>
      <c r="AQ50" s="889" t="str">
        <f>IF(OR(AC50&lt;0.01,AF50="n/a"),"n/a",(I50/SQRT(22.5*AC50*(I50/AF50))-1)*100)</f>
        <v>n/a</v>
      </c>
      <c r="AR50" s="651">
        <f>INDEX(Historical!$C$7:$C$1256,MATCH(B50,Historical!$B$7:$B$1278,0))*IF(AH50="n/a",1.03,IF(AH50&lt;0,1.01,IF(AH50&gt;10,1.1,(1+AH50/100))))</f>
        <v>1.933948</v>
      </c>
      <c r="AS50" s="887">
        <f>IF($AI50="n/a",1.03*AR50,IF($AI50&lt;0,1.01*AR50,IF($AI50&gt;10,1.1*AR50,(1+$AI50/100)*AR50)))</f>
        <v>2.0863431023999999</v>
      </c>
      <c r="AT50" s="887">
        <f>IF($AK50="n/a",1.03*AS50,IF($AK50&lt;0,1.01*AS50,IF($AK50&gt;10,1.1*AS50,(1+$AK50/100)*AS50)))</f>
        <v>2.1835666909718396</v>
      </c>
      <c r="AU50" s="887">
        <f>IF($AK50="n/a",1.03*AT50,IF($AK50&lt;0,1.01*AT50,IF($AK50&gt;10,1.1*AT50,(1+$AK50/100)*AT50)))</f>
        <v>2.2853208987711273</v>
      </c>
      <c r="AV50" s="887">
        <f>IF($AK50="n/a",1.03*AU50,IF($AK50&lt;0,1.01*AU50,IF($AK50&gt;10,1.1*AU50,(1+$AK50/100)*AU50)))</f>
        <v>2.3918168526538617</v>
      </c>
      <c r="AW50" s="651">
        <f>SUM(AR50:AV50)</f>
        <v>10.880995544796829</v>
      </c>
      <c r="AX50" s="748">
        <f>AW50/I50*100</f>
        <v>23.762820582653042</v>
      </c>
      <c r="AY50" s="935">
        <v>0.96</v>
      </c>
      <c r="AZ50" s="873">
        <v>17.260000000000002</v>
      </c>
      <c r="BA50" s="873">
        <v>-24.55</v>
      </c>
      <c r="BB50" s="873">
        <v>-4.99</v>
      </c>
      <c r="BC50" s="873">
        <v>-10.61</v>
      </c>
      <c r="BE50" s="624">
        <v>1997</v>
      </c>
      <c r="BF50" s="899">
        <f>IF(BE50&gt;2008,0,IF(BE50&gt;2001,1,IF(BE50&gt;1990,2,IF(BE50&gt;1980,3,IF(BE50&gt;1973,4,IF(BE50&gt;1970,5,IF(BE50&gt;1960,6,IF(BE50&gt;1958,7,IF(BE50&gt;1953,8,9)))))))))</f>
        <v>2</v>
      </c>
      <c r="BG50" s="883">
        <v>-9.1</v>
      </c>
    </row>
    <row r="51" spans="1:59" ht="11.25" customHeight="1" x14ac:dyDescent="0.2">
      <c r="A51" s="872" t="s">
        <v>492</v>
      </c>
      <c r="B51" s="876" t="s">
        <v>493</v>
      </c>
      <c r="C51" s="933" t="s">
        <v>4196</v>
      </c>
      <c r="D51" s="933" t="s">
        <v>4328</v>
      </c>
      <c r="E51" s="733">
        <v>18</v>
      </c>
      <c r="F51" s="1182">
        <v>178</v>
      </c>
      <c r="G51" s="1182" t="s">
        <v>115</v>
      </c>
      <c r="H51" s="1182" t="s">
        <v>115</v>
      </c>
      <c r="I51" s="875">
        <v>39.22</v>
      </c>
      <c r="J51" s="651">
        <f>(M51/I51)*100</f>
        <v>2.7536970933197349</v>
      </c>
      <c r="K51" s="878">
        <v>0.27</v>
      </c>
      <c r="L51" s="888">
        <v>4</v>
      </c>
      <c r="M51" s="642">
        <f>K51*L51</f>
        <v>1.08</v>
      </c>
      <c r="N51" s="871" t="s">
        <v>148</v>
      </c>
      <c r="O51" s="736">
        <v>0.26</v>
      </c>
      <c r="P51" s="619">
        <v>43801</v>
      </c>
      <c r="Q51" s="619">
        <v>43812</v>
      </c>
      <c r="R51" s="642">
        <f>(K51-O51)/O51*100</f>
        <v>3.8461538461538494</v>
      </c>
      <c r="S51" s="701">
        <f>IF(INDEX(Historical!$D$7:$D$1254,MATCH(B51,Historical!$B$7:$B$1278,0))=0,"n/a",(INDEX(Historical!$C$7:$C$1256,MATCH(B51,Historical!$B$7:$B$1278,0))/INDEX(Historical!$D$7:$D$1254,MATCH(B51,Historical!$B$7:$B$1278,0))-1)*100)</f>
        <v>23.529411764705888</v>
      </c>
      <c r="T51" s="701">
        <f>IF(INDEX(Historical!$F$7:$F$1247,MATCH(B51,Historical!$B$7:$B$1278,0))=0,"n/a",((INDEX(Historical!$C$7:$C$1256,MATCH(B51,Historical!$B$7:$B$1278,0))/INDEX(Historical!$F$7:$F$1247,MATCH(B51,Historical!$B$7:$B$1278,0)))^(1/3)-1)*100)</f>
        <v>15.910934674420997</v>
      </c>
      <c r="U51" s="701">
        <f>IF(INDEX(Historical!$H$7:$H$1247,MATCH(B51,Historical!$B$7:$B$1278,0))=0,"n/a",((INDEX(Historical!$C$7:$C$1256,MATCH(B51,Historical!$B$7:$B$1278,0))/INDEX(Historical!$H$7:$H$1247,MATCH(B51,Historical!$B$7:$B$1278,0)))^(1/5)-1)*100)</f>
        <v>11.341134521344642</v>
      </c>
      <c r="V51" s="701">
        <f>IF(INDEX(Historical!$O$7:$O$1247,MATCH(B51,Historical!$B$7:$B$1278,0))=0,"n/a",((INDEX(Historical!$C$7:$C$1256,MATCH(B51,Historical!$B$7:$B$1278,0))/INDEX(Historical!$O$7:$O$1247,MATCH(B51,Historical!$B$7:$B$1278,0)))^(1/10)-1)*100)</f>
        <v>12.208891773792651</v>
      </c>
      <c r="W51" s="702">
        <f>IF(OR(U51&lt;=0,U51="n/a",V51&lt;=0,V51="n/a"),"n/a",U51/V51)</f>
        <v>0.92892415884046764</v>
      </c>
      <c r="X51" s="703">
        <f>IF(OR(AJ51&lt;=0,AJ51="n/a",U51&lt;=0,U51="n/a"),"n/a",U51/AJ51)</f>
        <v>1.9553680209214899</v>
      </c>
      <c r="Y51" s="669" t="s">
        <v>437</v>
      </c>
      <c r="Z51" s="651">
        <f>IF(OR(AC51&lt;0.01,AC51="n/a"),"n/a",M51/AC51*100)</f>
        <v>57.446808510638306</v>
      </c>
      <c r="AA51" s="887">
        <f>IF(OR(AC51&lt;0.01,AC51="n/a"),"n/a",I51/AC51)</f>
        <v>20.861702127659576</v>
      </c>
      <c r="AB51" s="888">
        <v>12</v>
      </c>
      <c r="AC51" s="866">
        <v>1.88</v>
      </c>
      <c r="AD51" s="866" t="s">
        <v>136</v>
      </c>
      <c r="AE51" s="866">
        <v>3.51</v>
      </c>
      <c r="AF51" s="866">
        <v>2.2599999999999998</v>
      </c>
      <c r="AG51" s="866">
        <v>12.1</v>
      </c>
      <c r="AH51" s="866">
        <v>2.1999999999999997</v>
      </c>
      <c r="AI51" s="866" t="s">
        <v>136</v>
      </c>
      <c r="AJ51" s="866">
        <v>5.8000000000000007</v>
      </c>
      <c r="AK51" s="866" t="s">
        <v>136</v>
      </c>
      <c r="AL51" s="879">
        <v>549.08000000000004</v>
      </c>
      <c r="AM51" s="873">
        <v>1</v>
      </c>
      <c r="AN51" s="866">
        <v>1.94</v>
      </c>
      <c r="AO51" s="740">
        <f>IF(U51="n/a","n/a",IF(AA51&lt;0,"n/a",IF(AA51="n/a","n/a",J51+U51-AA51)))</f>
        <v>-6.7668705129951991</v>
      </c>
      <c r="AP51" s="741">
        <f>IF(U51="n/a","n/a",J51+U51)</f>
        <v>14.094831614664377</v>
      </c>
      <c r="AQ51" s="889">
        <f>IF(OR(AC51&lt;0.01,AF51="n/a"),"n/a",(I51/SQRT(22.5*AC51*(I51/AF51))-1)*100)</f>
        <v>44.756418869017686</v>
      </c>
      <c r="AR51" s="651">
        <f>INDEX(Historical!$C$7:$C$1256,MATCH(B51,Historical!$B$7:$B$1278,0))*IF(AH51="n/a",1.03,IF(AH51&lt;0,1.01,IF(AH51&gt;10,1.1,(1+AH51/100))))</f>
        <v>1.0731000000000002</v>
      </c>
      <c r="AS51" s="887">
        <f>IF($AI51="n/a",1.03*AR51,IF($AI51&lt;0,1.01*AR51,IF($AI51&gt;10,1.1*AR51,(1+$AI51/100)*AR51)))</f>
        <v>1.1052930000000003</v>
      </c>
      <c r="AT51" s="887">
        <f>IF($AK51="n/a",1.03*AS51,IF($AK51&lt;0,1.01*AS51,IF($AK51&gt;10,1.1*AS51,(1+$AK51/100)*AS51)))</f>
        <v>1.1384517900000004</v>
      </c>
      <c r="AU51" s="887">
        <f>IF($AK51="n/a",1.03*AT51,IF($AK51&lt;0,1.01*AT51,IF($AK51&gt;10,1.1*AT51,(1+$AK51/100)*AT51)))</f>
        <v>1.1726053437000004</v>
      </c>
      <c r="AV51" s="887">
        <f>IF($AK51="n/a",1.03*AU51,IF($AK51&lt;0,1.01*AU51,IF($AK51&gt;10,1.1*AU51,(1+$AK51/100)*AU51)))</f>
        <v>1.2077835040110003</v>
      </c>
      <c r="AW51" s="651">
        <f>SUM(AR51:AV51)</f>
        <v>5.697233637711002</v>
      </c>
      <c r="AX51" s="748">
        <f>AW51/I51*100</f>
        <v>14.526347877896487</v>
      </c>
      <c r="AY51" s="935">
        <v>0.86</v>
      </c>
      <c r="AZ51" s="873">
        <v>35.94</v>
      </c>
      <c r="BA51" s="873">
        <v>-35.67</v>
      </c>
      <c r="BB51" s="873">
        <v>-1.21</v>
      </c>
      <c r="BC51" s="873">
        <v>-3.25</v>
      </c>
      <c r="BE51" s="624">
        <v>2002</v>
      </c>
      <c r="BF51" s="899">
        <f>IF(BE51&gt;2008,0,IF(BE51&gt;2001,1,IF(BE51&gt;1990,2,IF(BE51&gt;1980,3,IF(BE51&gt;1973,4,IF(BE51&gt;1970,5,IF(BE51&gt;1960,6,IF(BE51&gt;1958,7,IF(BE51&gt;1953,8,9)))))))))</f>
        <v>1</v>
      </c>
      <c r="BG51" s="883">
        <v>1.7000000000000002</v>
      </c>
    </row>
    <row r="52" spans="1:59" ht="11.25" customHeight="1" x14ac:dyDescent="0.2">
      <c r="A52" s="864" t="s">
        <v>490</v>
      </c>
      <c r="B52" s="876" t="s">
        <v>491</v>
      </c>
      <c r="C52" s="933" t="s">
        <v>128</v>
      </c>
      <c r="D52" s="933" t="s">
        <v>4338</v>
      </c>
      <c r="E52" s="733">
        <v>20</v>
      </c>
      <c r="F52" s="1182">
        <v>160</v>
      </c>
      <c r="G52" s="1182" t="s">
        <v>37</v>
      </c>
      <c r="H52" s="1182" t="s">
        <v>37</v>
      </c>
      <c r="I52" s="875">
        <v>168.57</v>
      </c>
      <c r="J52" s="651">
        <f>(M52/I52)*100</f>
        <v>0.75932846888532957</v>
      </c>
      <c r="K52" s="885">
        <v>0.32</v>
      </c>
      <c r="L52" s="888">
        <v>4</v>
      </c>
      <c r="M52" s="642">
        <f>K52*L52</f>
        <v>1.28</v>
      </c>
      <c r="N52" s="871" t="s">
        <v>107</v>
      </c>
      <c r="O52" s="735">
        <v>0.28999999999999998</v>
      </c>
      <c r="P52" s="867">
        <v>43677</v>
      </c>
      <c r="Q52" s="867">
        <v>43692</v>
      </c>
      <c r="R52" s="642">
        <f>(K52-O52)/O52*100</f>
        <v>10.344827586206906</v>
      </c>
      <c r="S52" s="701">
        <f>IF(INDEX(Historical!$D$7:$D$1254,MATCH(B52,Historical!$B$7:$B$1278,0))=0,"n/a",(INDEX(Historical!$C$7:$C$1256,MATCH(B52,Historical!$B$7:$B$1278,0))/INDEX(Historical!$D$7:$D$1254,MATCH(B52,Historical!$B$7:$B$1278,0))-1)*100)</f>
        <v>10.909090909090891</v>
      </c>
      <c r="T52" s="701">
        <f>IF(INDEX(Historical!$F$7:$F$1247,MATCH(B52,Historical!$B$7:$B$1278,0))=0,"n/a",((INDEX(Historical!$C$7:$C$1256,MATCH(B52,Historical!$B$7:$B$1278,0))/INDEX(Historical!$F$7:$F$1247,MATCH(B52,Historical!$B$7:$B$1278,0)))^(1/3)-1)*100)</f>
        <v>9.8644875762156303</v>
      </c>
      <c r="U52" s="701">
        <f>IF(INDEX(Historical!$H$7:$H$1247,MATCH(B52,Historical!$B$7:$B$1278,0))=0,"n/a",((INDEX(Historical!$C$7:$C$1256,MATCH(B52,Historical!$B$7:$B$1278,0))/INDEX(Historical!$H$7:$H$1247,MATCH(B52,Historical!$B$7:$B$1278,0)))^(1/5)-1)*100)</f>
        <v>9.9282331408265136</v>
      </c>
      <c r="V52" s="701">
        <f>IF(INDEX(Historical!$O$7:$O$1247,MATCH(B52,Historical!$B$7:$B$1278,0))=0,"n/a",((INDEX(Historical!$C$7:$C$1256,MATCH(B52,Historical!$B$7:$B$1278,0))/INDEX(Historical!$O$7:$O$1247,MATCH(B52,Historical!$B$7:$B$1278,0)))^(1/10)-1)*100)</f>
        <v>14.319676081578937</v>
      </c>
      <c r="W52" s="702">
        <f>IF(OR(U52&lt;=0,U52="n/a",V52&lt;=0,V52="n/a"),"n/a",U52/V52)</f>
        <v>0.69332805325103364</v>
      </c>
      <c r="X52" s="703">
        <f>IF(OR(AJ52&lt;=0,AJ52="n/a",U52&lt;=0,U52="n/a"),"n/a",U52/AJ52)</f>
        <v>1.1031370156473903</v>
      </c>
      <c r="Y52" s="876"/>
      <c r="Z52" s="651">
        <f>IF(OR(AC52&lt;0.01,AC52="n/a"),"n/a",M52/AC52*100)</f>
        <v>15.960099750623444</v>
      </c>
      <c r="AA52" s="887">
        <f>IF(OR(AC52&lt;0.01,AC52="n/a"),"n/a",I52/AC52)</f>
        <v>21.018703241895263</v>
      </c>
      <c r="AB52" s="888">
        <v>12</v>
      </c>
      <c r="AC52" s="866">
        <v>8.02</v>
      </c>
      <c r="AD52" s="866">
        <v>3.78</v>
      </c>
      <c r="AE52" s="866">
        <v>0.73</v>
      </c>
      <c r="AF52" s="866">
        <v>3.56</v>
      </c>
      <c r="AG52" s="866">
        <v>18.3</v>
      </c>
      <c r="AH52" s="866">
        <v>28.7</v>
      </c>
      <c r="AI52" s="866">
        <v>-3.58</v>
      </c>
      <c r="AJ52" s="866">
        <v>9</v>
      </c>
      <c r="AK52" s="866">
        <v>5.56</v>
      </c>
      <c r="AL52" s="879">
        <v>6290</v>
      </c>
      <c r="AM52" s="873">
        <v>0.3</v>
      </c>
      <c r="AN52" s="866">
        <v>0.73</v>
      </c>
      <c r="AO52" s="740">
        <f>IF(U52="n/a","n/a",IF(AA52&lt;0,"n/a",IF(AA52="n/a","n/a",J52+U52-AA52)))</f>
        <v>-10.331141632183421</v>
      </c>
      <c r="AP52" s="741">
        <f>IF(U52="n/a","n/a",J52+U52)</f>
        <v>10.687561609711842</v>
      </c>
      <c r="AQ52" s="889">
        <f>IF(OR(AC52&lt;0.01,AF52="n/a"),"n/a",(I52/SQRT(22.5*AC52*(I52/AF52))-1)*100)</f>
        <v>82.362987888499319</v>
      </c>
      <c r="AR52" s="651">
        <f>INDEX(Historical!$C$7:$C$1256,MATCH(B52,Historical!$B$7:$B$1278,0))*IF(AH52="n/a",1.03,IF(AH52&lt;0,1.01,IF(AH52&gt;10,1.1,(1+AH52/100))))</f>
        <v>1.3420000000000001</v>
      </c>
      <c r="AS52" s="887">
        <f>IF($AI52="n/a",1.03*AR52,IF($AI52&lt;0,1.01*AR52,IF($AI52&gt;10,1.1*AR52,(1+$AI52/100)*AR52)))</f>
        <v>1.3554200000000001</v>
      </c>
      <c r="AT52" s="887">
        <f>IF($AK52="n/a",1.03*AS52,IF($AK52&lt;0,1.01*AS52,IF($AK52&gt;10,1.1*AS52,(1+$AK52/100)*AS52)))</f>
        <v>1.4307813520000001</v>
      </c>
      <c r="AU52" s="887">
        <f>IF($AK52="n/a",1.03*AT52,IF($AK52&lt;0,1.01*AT52,IF($AK52&gt;10,1.1*AT52,(1+$AK52/100)*AT52)))</f>
        <v>1.5103327951712002</v>
      </c>
      <c r="AV52" s="887">
        <f>IF($AK52="n/a",1.03*AU52,IF($AK52&lt;0,1.01*AU52,IF($AK52&gt;10,1.1*AU52,(1+$AK52/100)*AU52)))</f>
        <v>1.5943072985827191</v>
      </c>
      <c r="AW52" s="651">
        <f>SUM(AR52:AV52)</f>
        <v>7.2328414457539196</v>
      </c>
      <c r="AX52" s="748">
        <f>AW52/I52*100</f>
        <v>4.2907050161677169</v>
      </c>
      <c r="AY52" s="935">
        <v>0.87</v>
      </c>
      <c r="AZ52" s="873">
        <v>47.86</v>
      </c>
      <c r="BA52" s="873">
        <v>-9.65</v>
      </c>
      <c r="BB52" s="873">
        <v>-5.47</v>
      </c>
      <c r="BC52" s="873">
        <v>3.71</v>
      </c>
      <c r="BE52" s="624">
        <v>2000</v>
      </c>
      <c r="BF52" s="899">
        <f>IF(BE52&gt;2008,0,IF(BE52&gt;2001,1,IF(BE52&gt;1990,2,IF(BE52&gt;1980,3,IF(BE52&gt;1973,4,IF(BE52&gt;1970,5,IF(BE52&gt;1960,6,IF(BE52&gt;1958,7,IF(BE52&gt;1953,8,9)))))))))</f>
        <v>2</v>
      </c>
      <c r="BG52" s="883">
        <v>7.5</v>
      </c>
    </row>
    <row r="53" spans="1:59" s="774" customFormat="1" ht="11.25" customHeight="1" x14ac:dyDescent="0.2">
      <c r="A53" s="646" t="s">
        <v>482</v>
      </c>
      <c r="B53" s="782" t="s">
        <v>483</v>
      </c>
      <c r="C53" s="933" t="s">
        <v>108</v>
      </c>
      <c r="D53" s="933" t="s">
        <v>4341</v>
      </c>
      <c r="E53" s="756">
        <v>22</v>
      </c>
      <c r="F53" s="1182">
        <v>152</v>
      </c>
      <c r="G53" s="1181" t="s">
        <v>106</v>
      </c>
      <c r="H53" s="1181" t="s">
        <v>106</v>
      </c>
      <c r="I53" s="757">
        <v>62.09</v>
      </c>
      <c r="J53" s="758">
        <f>(M53/I53)*100</f>
        <v>3.4143984538573036</v>
      </c>
      <c r="K53" s="759">
        <v>0.53</v>
      </c>
      <c r="L53" s="760">
        <v>4</v>
      </c>
      <c r="M53" s="761">
        <f>K53*L53</f>
        <v>2.12</v>
      </c>
      <c r="N53" s="762" t="s">
        <v>440</v>
      </c>
      <c r="O53" s="763">
        <v>0.51</v>
      </c>
      <c r="P53" s="764">
        <v>43866</v>
      </c>
      <c r="Q53" s="764">
        <v>43880</v>
      </c>
      <c r="R53" s="761">
        <f>(K53-O53)/O53*100</f>
        <v>3.9215686274509838</v>
      </c>
      <c r="S53" s="701">
        <f>IF(INDEX(Historical!$D$7:$D$1254,MATCH(B53,Historical!$B$7:$B$1278,0))=0,"n/a",(INDEX(Historical!$C$7:$C$1256,MATCH(B53,Historical!$B$7:$B$1278,0))/INDEX(Historical!$D$7:$D$1254,MATCH(B53,Historical!$B$7:$B$1278,0))-1)*100)</f>
        <v>4.081632653061229</v>
      </c>
      <c r="T53" s="701">
        <f>IF(INDEX(Historical!$F$7:$F$1247,MATCH(B53,Historical!$B$7:$B$1278,0))=0,"n/a",((INDEX(Historical!$C$7:$C$1256,MATCH(B53,Historical!$B$7:$B$1278,0))/INDEX(Historical!$F$7:$F$1247,MATCH(B53,Historical!$B$7:$B$1278,0)))^(1/3)-1)*100)</f>
        <v>3.4993084871816738</v>
      </c>
      <c r="U53" s="701">
        <f>IF(INDEX(Historical!$H$7:$H$1247,MATCH(B53,Historical!$B$7:$B$1278,0))=0,"n/a",((INDEX(Historical!$C$7:$C$1256,MATCH(B53,Historical!$B$7:$B$1278,0))/INDEX(Historical!$H$7:$H$1247,MATCH(B53,Historical!$B$7:$B$1278,0)))^(1/5)-1)*100)</f>
        <v>3.9594988207552584</v>
      </c>
      <c r="V53" s="701">
        <f>IF(INDEX(Historical!$O$7:$O$1247,MATCH(B53,Historical!$B$7:$B$1278,0))=0,"n/a",((INDEX(Historical!$C$7:$C$1256,MATCH(B53,Historical!$B$7:$B$1278,0))/INDEX(Historical!$O$7:$O$1247,MATCH(B53,Historical!$B$7:$B$1278,0)))^(1/10)-1)*100)</f>
        <v>4.2923700426578781</v>
      </c>
      <c r="W53" s="702">
        <f>IF(OR(U53&lt;=0,U53="n/a",V53&lt;=0,V53="n/a"),"n/a",U53/V53)</f>
        <v>0.92245048339390079</v>
      </c>
      <c r="X53" s="703">
        <f>IF(OR(AJ53&lt;=0,AJ53="n/a",U53&lt;=0,U53="n/a"),"n/a",U53/AJ53)</f>
        <v>0.54239709873359709</v>
      </c>
      <c r="Y53" s="775"/>
      <c r="Z53" s="758">
        <f>IF(OR(AC53&lt;0.01,AC53="n/a"),"n/a",M53/AC53*100)</f>
        <v>49.302325581395351</v>
      </c>
      <c r="AA53" s="766">
        <f>IF(OR(AC53&lt;0.01,AC53="n/a"),"n/a",I53/AC53)</f>
        <v>14.439534883720931</v>
      </c>
      <c r="AB53" s="760">
        <v>12</v>
      </c>
      <c r="AC53" s="767">
        <v>4.3</v>
      </c>
      <c r="AD53" s="767" t="s">
        <v>136</v>
      </c>
      <c r="AE53" s="767">
        <v>3.49</v>
      </c>
      <c r="AF53" s="767">
        <v>0.96</v>
      </c>
      <c r="AG53" s="767" t="s">
        <v>136</v>
      </c>
      <c r="AH53" s="767">
        <v>-6.9</v>
      </c>
      <c r="AI53" s="767">
        <v>0.91</v>
      </c>
      <c r="AJ53" s="767">
        <v>7.3</v>
      </c>
      <c r="AK53" s="767" t="s">
        <v>136</v>
      </c>
      <c r="AL53" s="768">
        <v>417.87</v>
      </c>
      <c r="AM53" s="769">
        <v>1.2</v>
      </c>
      <c r="AN53" s="767">
        <v>0.03</v>
      </c>
      <c r="AO53" s="770">
        <f>IF(U53="n/a","n/a",IF(AA53&lt;0,"n/a",IF(AA53="n/a","n/a",J53+U53-AA53)))</f>
        <v>-7.0656376091083697</v>
      </c>
      <c r="AP53" s="771">
        <f>IF(U53="n/a","n/a",J53+U53)</f>
        <v>7.3738972746125615</v>
      </c>
      <c r="AQ53" s="772">
        <f>IF(OR(AC53&lt;0.01,AF53="n/a"),"n/a",(I53/SQRT(22.5*AC53*(I53/AF53))-1)*100)</f>
        <v>-21.508801658693834</v>
      </c>
      <c r="AR53" s="651">
        <f>INDEX(Historical!$C$7:$C$1256,MATCH(B53,Historical!$B$7:$B$1278,0))*IF(AH53="n/a",1.03,IF(AH53&lt;0,1.01,IF(AH53&gt;10,1.1,(1+AH53/100))))</f>
        <v>2.0604</v>
      </c>
      <c r="AS53" s="766">
        <f>IF($AI53="n/a",1.03*AR53,IF($AI53&lt;0,1.01*AR53,IF($AI53&gt;10,1.1*AR53,(1+$AI53/100)*AR53)))</f>
        <v>2.0791496400000002</v>
      </c>
      <c r="AT53" s="766">
        <f>IF($AK53="n/a",1.03*AS53,IF($AK53&lt;0,1.01*AS53,IF($AK53&gt;10,1.1*AS53,(1+$AK53/100)*AS53)))</f>
        <v>2.1415241292000005</v>
      </c>
      <c r="AU53" s="766">
        <f>IF($AK53="n/a",1.03*AT53,IF($AK53&lt;0,1.01*AT53,IF($AK53&gt;10,1.1*AT53,(1+$AK53/100)*AT53)))</f>
        <v>2.2057698530760006</v>
      </c>
      <c r="AV53" s="766">
        <f>IF($AK53="n/a",1.03*AU53,IF($AK53&lt;0,1.01*AU53,IF($AK53&gt;10,1.1*AU53,(1+$AK53/100)*AU53)))</f>
        <v>2.2719429486682805</v>
      </c>
      <c r="AW53" s="758">
        <f>SUM(AR53:AV53)</f>
        <v>10.758786570944283</v>
      </c>
      <c r="AX53" s="773">
        <f>AW53/I53*100</f>
        <v>17.327728411892867</v>
      </c>
      <c r="AY53" s="936">
        <v>0.56999999999999995</v>
      </c>
      <c r="AZ53" s="769">
        <v>40.479999999999997</v>
      </c>
      <c r="BA53" s="769">
        <v>-24.279999999999998</v>
      </c>
      <c r="BB53" s="769">
        <v>10.41</v>
      </c>
      <c r="BC53" s="769">
        <v>7.88</v>
      </c>
      <c r="BD53" s="909"/>
      <c r="BE53" s="624">
        <v>1999</v>
      </c>
      <c r="BF53" s="899">
        <f>IF(BE53&gt;2008,0,IF(BE53&gt;2001,1,IF(BE53&gt;1990,2,IF(BE53&gt;1980,3,IF(BE53&gt;1973,4,IF(BE53&gt;1970,5,IF(BE53&gt;1960,6,IF(BE53&gt;1958,7,IF(BE53&gt;1953,8,9)))))))))</f>
        <v>2</v>
      </c>
      <c r="BG53" s="825" t="s">
        <v>136</v>
      </c>
    </row>
    <row r="54" spans="1:59" ht="11.25" customHeight="1" x14ac:dyDescent="0.2">
      <c r="A54" s="864" t="s">
        <v>1035</v>
      </c>
      <c r="B54" s="876" t="s">
        <v>1036</v>
      </c>
      <c r="C54" s="933" t="s">
        <v>108</v>
      </c>
      <c r="D54" s="933" t="s">
        <v>4337</v>
      </c>
      <c r="E54" s="733">
        <v>11</v>
      </c>
      <c r="F54" s="1182">
        <v>322</v>
      </c>
      <c r="G54" s="1182" t="s">
        <v>106</v>
      </c>
      <c r="H54" s="1182" t="s">
        <v>106</v>
      </c>
      <c r="I54" s="875">
        <v>81.290000000000006</v>
      </c>
      <c r="J54" s="651">
        <f>(M54/I54)*100</f>
        <v>2.0666748677574112</v>
      </c>
      <c r="K54" s="878">
        <v>0.42</v>
      </c>
      <c r="L54" s="888">
        <v>4</v>
      </c>
      <c r="M54" s="642">
        <f>K54*L54</f>
        <v>1.68</v>
      </c>
      <c r="N54" s="871" t="s">
        <v>148</v>
      </c>
      <c r="O54" s="734">
        <v>0.36</v>
      </c>
      <c r="P54" s="862">
        <v>44070</v>
      </c>
      <c r="Q54" s="862">
        <v>44089</v>
      </c>
      <c r="R54" s="642">
        <f>(K54-O54)/O54*100</f>
        <v>16.666666666666664</v>
      </c>
      <c r="S54" s="701">
        <f>IF(INDEX(Historical!$D$7:$D$1254,MATCH(B54,Historical!$B$7:$B$1278,0))=0,"n/a",(INDEX(Historical!$C$7:$C$1256,MATCH(B54,Historical!$B$7:$B$1278,0))/INDEX(Historical!$D$7:$D$1254,MATCH(B54,Historical!$B$7:$B$1278,0))-1)*100)</f>
        <v>15.517241379310365</v>
      </c>
      <c r="T54" s="701">
        <f>IF(INDEX(Historical!$F$7:$F$1247,MATCH(B54,Historical!$B$7:$B$1278,0))=0,"n/a",((INDEX(Historical!$C$7:$C$1256,MATCH(B54,Historical!$B$7:$B$1278,0))/INDEX(Historical!$F$7:$F$1247,MATCH(B54,Historical!$B$7:$B$1278,0)))^(1/3)-1)*100)</f>
        <v>11.757802879648338</v>
      </c>
      <c r="U54" s="701">
        <f>IF(INDEX(Historical!$H$7:$H$1247,MATCH(B54,Historical!$B$7:$B$1278,0))=0,"n/a",((INDEX(Historical!$C$7:$C$1256,MATCH(B54,Historical!$B$7:$B$1278,0))/INDEX(Historical!$H$7:$H$1247,MATCH(B54,Historical!$B$7:$B$1278,0)))^(1/5)-1)*100)</f>
        <v>11.429976553057063</v>
      </c>
      <c r="V54" s="701" t="str">
        <f>IF(INDEX(Historical!$O$7:$O$1247,MATCH(B54,Historical!$B$7:$B$1278,0))=0,"n/a",((INDEX(Historical!$C$7:$C$1256,MATCH(B54,Historical!$B$7:$B$1278,0))/INDEX(Historical!$O$7:$O$1247,MATCH(B54,Historical!$B$7:$B$1278,0)))^(1/10)-1)*100)</f>
        <v>n/a</v>
      </c>
      <c r="W54" s="702" t="str">
        <f>IF(OR(U54&lt;=0,U54="n/a",V54&lt;=0,V54="n/a"),"n/a",U54/V54)</f>
        <v>n/a</v>
      </c>
      <c r="X54" s="703">
        <f>IF(OR(AJ54&lt;=0,AJ54="n/a",U54&lt;=0,U54="n/a"),"n/a",U54/AJ54)</f>
        <v>0.53236965780424139</v>
      </c>
      <c r="Y54" s="876"/>
      <c r="Z54" s="651">
        <f>IF(OR(AC54&lt;0.01,AC54="n/a"),"n/a",M54/AC54*100)</f>
        <v>36.842105263157897</v>
      </c>
      <c r="AA54" s="887">
        <f>IF(OR(AC54&lt;0.01,AC54="n/a"),"n/a",I54/AC54)</f>
        <v>17.826754385964914</v>
      </c>
      <c r="AB54" s="888">
        <v>12</v>
      </c>
      <c r="AC54" s="866">
        <v>4.5599999999999996</v>
      </c>
      <c r="AD54" s="866">
        <v>7.47</v>
      </c>
      <c r="AE54" s="866">
        <v>2.89</v>
      </c>
      <c r="AF54" s="866">
        <v>2.89</v>
      </c>
      <c r="AG54" s="868" t="s">
        <v>136</v>
      </c>
      <c r="AH54" s="866">
        <v>9.1</v>
      </c>
      <c r="AI54" s="866">
        <v>-3.6999999999999997</v>
      </c>
      <c r="AJ54" s="866">
        <v>21.47</v>
      </c>
      <c r="AK54" s="866">
        <v>2.39</v>
      </c>
      <c r="AL54" s="879">
        <v>8840</v>
      </c>
      <c r="AM54" s="873">
        <v>0.52</v>
      </c>
      <c r="AN54" s="866" t="s">
        <v>136</v>
      </c>
      <c r="AO54" s="740">
        <f>IF(U54="n/a","n/a",IF(AA54&lt;0,"n/a",IF(AA54="n/a","n/a",J54+U54-AA54)))</f>
        <v>-4.3301029651504397</v>
      </c>
      <c r="AP54" s="741">
        <f>IF(U54="n/a","n/a",J54+U54)</f>
        <v>13.496651420814475</v>
      </c>
      <c r="AQ54" s="889">
        <f>IF(OR(AC54&lt;0.01,AF54="n/a"),"n/a",(I54/SQRT(22.5*AC54*(I54/AF54))-1)*100)</f>
        <v>51.319118532749421</v>
      </c>
      <c r="AR54" s="651">
        <f>INDEX(Historical!$C$7:$C$1256,MATCH(B54,Historical!$B$7:$B$1278,0))*IF(AH54="n/a",1.03,IF(AH54&lt;0,1.01,IF(AH54&gt;10,1.1,(1+AH54/100))))</f>
        <v>1.46194</v>
      </c>
      <c r="AS54" s="887">
        <f>IF($AI54="n/a",1.03*AR54,IF($AI54&lt;0,1.01*AR54,IF($AI54&gt;10,1.1*AR54,(1+$AI54/100)*AR54)))</f>
        <v>1.4765594</v>
      </c>
      <c r="AT54" s="887">
        <f>IF($AK54="n/a",1.03*AS54,IF($AK54&lt;0,1.01*AS54,IF($AK54&gt;10,1.1*AS54,(1+$AK54/100)*AS54)))</f>
        <v>1.51184916966</v>
      </c>
      <c r="AU54" s="887">
        <f>IF($AK54="n/a",1.03*AT54,IF($AK54&lt;0,1.01*AT54,IF($AK54&gt;10,1.1*AT54,(1+$AK54/100)*AT54)))</f>
        <v>1.5479823648148741</v>
      </c>
      <c r="AV54" s="887">
        <f>IF($AK54="n/a",1.03*AU54,IF($AK54&lt;0,1.01*AU54,IF($AK54&gt;10,1.1*AU54,(1+$AK54/100)*AU54)))</f>
        <v>1.5849791433339495</v>
      </c>
      <c r="AW54" s="651">
        <f>SUM(AR54:AV54)</f>
        <v>7.5833100778088234</v>
      </c>
      <c r="AX54" s="748">
        <f>AW54/I54*100</f>
        <v>9.328712114416069</v>
      </c>
      <c r="AY54" s="935" t="s">
        <v>136</v>
      </c>
      <c r="AZ54" s="873">
        <v>12.889999999999999</v>
      </c>
      <c r="BA54" s="873">
        <v>-36.46</v>
      </c>
      <c r="BB54" s="873">
        <v>-6.8000000000000007</v>
      </c>
      <c r="BC54" s="873">
        <v>-16.54</v>
      </c>
      <c r="BE54" s="624">
        <v>2010</v>
      </c>
      <c r="BF54" s="899">
        <f>IF(BE54&gt;2008,0,IF(BE54&gt;2001,1,IF(BE54&gt;1990,2,IF(BE54&gt;1980,3,IF(BE54&gt;1973,4,IF(BE54&gt;1970,5,IF(BE54&gt;1960,6,IF(BE54&gt;1958,7,IF(BE54&gt;1953,8,9)))))))))</f>
        <v>0</v>
      </c>
      <c r="BG54" s="883" t="s">
        <v>136</v>
      </c>
    </row>
    <row r="55" spans="1:59" ht="11.25" customHeight="1" x14ac:dyDescent="0.2">
      <c r="A55" s="864" t="s">
        <v>496</v>
      </c>
      <c r="B55" s="876" t="s">
        <v>497</v>
      </c>
      <c r="C55" s="933" t="s">
        <v>108</v>
      </c>
      <c r="D55" s="933" t="s">
        <v>4341</v>
      </c>
      <c r="E55" s="733">
        <v>23</v>
      </c>
      <c r="F55" s="1182">
        <v>145</v>
      </c>
      <c r="G55" s="1182" t="s">
        <v>115</v>
      </c>
      <c r="H55" s="1182" t="s">
        <v>115</v>
      </c>
      <c r="I55" s="866">
        <v>40</v>
      </c>
      <c r="J55" s="651">
        <f>(M55/I55)*100</f>
        <v>4</v>
      </c>
      <c r="K55" s="885">
        <v>0.4</v>
      </c>
      <c r="L55" s="888">
        <v>4</v>
      </c>
      <c r="M55" s="642">
        <f>K55*L55</f>
        <v>1.6</v>
      </c>
      <c r="N55" s="871" t="s">
        <v>148</v>
      </c>
      <c r="O55" s="735">
        <v>0.39</v>
      </c>
      <c r="P55" s="862">
        <v>43973</v>
      </c>
      <c r="Q55" s="862">
        <v>43993</v>
      </c>
      <c r="R55" s="642">
        <f>(K55-O55)/O55*100</f>
        <v>2.5641025641025665</v>
      </c>
      <c r="S55" s="701">
        <f>IF(INDEX(Historical!$D$7:$D$1254,MATCH(B55,Historical!$B$7:$B$1278,0))=0,"n/a",(INDEX(Historical!$C$7:$C$1256,MATCH(B55,Historical!$B$7:$B$1278,0))/INDEX(Historical!$D$7:$D$1254,MATCH(B55,Historical!$B$7:$B$1278,0))-1)*100)</f>
        <v>2.6490066225165476</v>
      </c>
      <c r="T55" s="701">
        <f>IF(INDEX(Historical!$F$7:$F$1247,MATCH(B55,Historical!$B$7:$B$1278,0))=0,"n/a",((INDEX(Historical!$C$7:$C$1256,MATCH(B55,Historical!$B$7:$B$1278,0))/INDEX(Historical!$F$7:$F$1247,MATCH(B55,Historical!$B$7:$B$1278,0)))^(1/3)-1)*100)</f>
        <v>2.6029700213918705</v>
      </c>
      <c r="U55" s="701">
        <f>IF(INDEX(Historical!$H$7:$H$1247,MATCH(B55,Historical!$B$7:$B$1278,0))=0,"n/a",((INDEX(Historical!$C$7:$C$1256,MATCH(B55,Historical!$B$7:$B$1278,0))/INDEX(Historical!$H$7:$H$1247,MATCH(B55,Historical!$B$7:$B$1278,0)))^(1/5)-1)*100)</f>
        <v>2.424959287881534</v>
      </c>
      <c r="V55" s="701">
        <f>IF(INDEX(Historical!$O$7:$O$1247,MATCH(B55,Historical!$B$7:$B$1278,0))=0,"n/a",((INDEX(Historical!$C$7:$C$1256,MATCH(B55,Historical!$B$7:$B$1278,0))/INDEX(Historical!$O$7:$O$1247,MATCH(B55,Historical!$B$7:$B$1278,0)))^(1/10)-1)*100)</f>
        <v>4.1716270294247515</v>
      </c>
      <c r="W55" s="702">
        <f>IF(OR(U55&lt;=0,U55="n/a",V55&lt;=0,V55="n/a"),"n/a",U55/V55)</f>
        <v>0.58129820110402464</v>
      </c>
      <c r="X55" s="703" t="str">
        <f>IF(OR(AJ55&lt;=0,AJ55="n/a",U55&lt;=0,U55="n/a"),"n/a",U55/AJ55)</f>
        <v>n/a</v>
      </c>
      <c r="Y55" s="876"/>
      <c r="Z55" s="651" t="str">
        <f>IF(OR(AC55&lt;0.01,AC55="n/a"),"n/a",M55/AC55*100)</f>
        <v>n/a</v>
      </c>
      <c r="AA55" s="887" t="str">
        <f>IF(OR(AC55&lt;0.01,AC55="n/a"),"n/a",I55/AC55)</f>
        <v>n/a</v>
      </c>
      <c r="AB55" s="888">
        <v>12</v>
      </c>
      <c r="AC55" s="866" t="s">
        <v>136</v>
      </c>
      <c r="AD55" s="866" t="s">
        <v>136</v>
      </c>
      <c r="AE55" s="866" t="s">
        <v>136</v>
      </c>
      <c r="AF55" s="866" t="s">
        <v>136</v>
      </c>
      <c r="AG55" s="866" t="s">
        <v>136</v>
      </c>
      <c r="AH55" s="866" t="s">
        <v>136</v>
      </c>
      <c r="AI55" s="866" t="s">
        <v>136</v>
      </c>
      <c r="AJ55" s="866" t="s">
        <v>136</v>
      </c>
      <c r="AK55" s="866" t="s">
        <v>136</v>
      </c>
      <c r="AL55" s="879" t="s">
        <v>136</v>
      </c>
      <c r="AM55" s="873" t="s">
        <v>136</v>
      </c>
      <c r="AN55" s="866" t="s">
        <v>136</v>
      </c>
      <c r="AO55" s="740" t="str">
        <f>IF(U55="n/a","n/a",IF(AA55&lt;0,"n/a",IF(AA55="n/a","n/a",J55+U55-AA55)))</f>
        <v>n/a</v>
      </c>
      <c r="AP55" s="741">
        <f>IF(U55="n/a","n/a",J55+U55)</f>
        <v>6.424959287881534</v>
      </c>
      <c r="AQ55" s="889" t="str">
        <f>IF(OR(AC55&lt;0.01,AF55="n/a"),"n/a",(I55/SQRT(22.5*AC55*(I55/AF55))-1)*100)</f>
        <v>n/a</v>
      </c>
      <c r="AR55" s="651">
        <f>INDEX(Historical!$C$7:$C$1256,MATCH(B55,Historical!$B$7:$B$1278,0))*IF(AH55="n/a",1.03,IF(AH55&lt;0,1.01,IF(AH55&gt;10,1.1,(1+AH55/100))))</f>
        <v>1.5965</v>
      </c>
      <c r="AS55" s="887">
        <f>IF($AI55="n/a",1.03*AR55,IF($AI55&lt;0,1.01*AR55,IF($AI55&gt;10,1.1*AR55,(1+$AI55/100)*AR55)))</f>
        <v>1.6443950000000001</v>
      </c>
      <c r="AT55" s="887">
        <f>IF($AK55="n/a",1.03*AS55,IF($AK55&lt;0,1.01*AS55,IF($AK55&gt;10,1.1*AS55,(1+$AK55/100)*AS55)))</f>
        <v>1.69372685</v>
      </c>
      <c r="AU55" s="887">
        <f>IF($AK55="n/a",1.03*AT55,IF($AK55&lt;0,1.01*AT55,IF($AK55&gt;10,1.1*AT55,(1+$AK55/100)*AT55)))</f>
        <v>1.7445386555</v>
      </c>
      <c r="AV55" s="887">
        <f>IF($AK55="n/a",1.03*AU55,IF($AK55&lt;0,1.01*AU55,IF($AK55&gt;10,1.1*AU55,(1+$AK55/100)*AU55)))</f>
        <v>1.796874815165</v>
      </c>
      <c r="AW55" s="651">
        <f>SUM(AR55:AV55)</f>
        <v>8.4760353206649999</v>
      </c>
      <c r="AX55" s="748">
        <f>AW55/I55*100</f>
        <v>21.190088301662499</v>
      </c>
      <c r="AY55" s="935" t="s">
        <v>136</v>
      </c>
      <c r="AZ55" s="873" t="s">
        <v>136</v>
      </c>
      <c r="BA55" s="873" t="s">
        <v>136</v>
      </c>
      <c r="BB55" s="873" t="s">
        <v>136</v>
      </c>
      <c r="BC55" s="873" t="s">
        <v>136</v>
      </c>
      <c r="BD55" s="908" t="s">
        <v>4268</v>
      </c>
      <c r="BE55" s="624">
        <v>1998</v>
      </c>
      <c r="BF55" s="899">
        <f>IF(BE55&gt;2008,0,IF(BE55&gt;2001,1,IF(BE55&gt;1990,2,IF(BE55&gt;1980,3,IF(BE55&gt;1973,4,IF(BE55&gt;1970,5,IF(BE55&gt;1960,6,IF(BE55&gt;1958,7,IF(BE55&gt;1953,8,9)))))))))</f>
        <v>2</v>
      </c>
      <c r="BG55" s="883" t="s">
        <v>136</v>
      </c>
    </row>
    <row r="56" spans="1:59" ht="11.25" customHeight="1" x14ac:dyDescent="0.2">
      <c r="A56" s="864" t="s">
        <v>1043</v>
      </c>
      <c r="B56" s="876" t="s">
        <v>1044</v>
      </c>
      <c r="C56" s="933" t="s">
        <v>123</v>
      </c>
      <c r="D56" s="933" t="s">
        <v>4177</v>
      </c>
      <c r="E56" s="733">
        <v>10</v>
      </c>
      <c r="F56" s="1182">
        <v>326</v>
      </c>
      <c r="G56" s="1182" t="s">
        <v>106</v>
      </c>
      <c r="H56" s="1182" t="s">
        <v>106</v>
      </c>
      <c r="I56" s="875">
        <v>113.51</v>
      </c>
      <c r="J56" s="651">
        <f>(M56/I56)*100</f>
        <v>2.1848295304378467</v>
      </c>
      <c r="K56" s="878">
        <v>0.62</v>
      </c>
      <c r="L56" s="888">
        <v>4</v>
      </c>
      <c r="M56" s="642">
        <f>K56*L56</f>
        <v>2.48</v>
      </c>
      <c r="N56" s="871" t="s">
        <v>691</v>
      </c>
      <c r="O56" s="734">
        <v>0.54</v>
      </c>
      <c r="P56" s="867">
        <v>43581</v>
      </c>
      <c r="Q56" s="867">
        <v>43594</v>
      </c>
      <c r="R56" s="642">
        <f>(K56-O56)/O56*100</f>
        <v>14.814814814814806</v>
      </c>
      <c r="S56" s="701">
        <f>IF(INDEX(Historical!$D$7:$D$1254,MATCH(B56,Historical!$B$7:$B$1278,0))=0,"n/a",(INDEX(Historical!$C$7:$C$1256,MATCH(B56,Historical!$B$7:$B$1278,0))/INDEX(Historical!$D$7:$D$1254,MATCH(B56,Historical!$B$7:$B$1278,0))-1)*100)</f>
        <v>15.384615384615374</v>
      </c>
      <c r="T56" s="701">
        <f>IF(INDEX(Historical!$F$7:$F$1247,MATCH(B56,Historical!$B$7:$B$1278,0))=0,"n/a",((INDEX(Historical!$C$7:$C$1256,MATCH(B56,Historical!$B$7:$B$1278,0))/INDEX(Historical!$F$7:$F$1247,MATCH(B56,Historical!$B$7:$B$1278,0)))^(1/3)-1)*100)</f>
        <v>20.25709773288682</v>
      </c>
      <c r="U56" s="701">
        <f>IF(INDEX(Historical!$H$7:$H$1247,MATCH(B56,Historical!$B$7:$B$1278,0))=0,"n/a",((INDEX(Historical!$C$7:$C$1256,MATCH(B56,Historical!$B$7:$B$1278,0))/INDEX(Historical!$H$7:$H$1247,MATCH(B56,Historical!$B$7:$B$1278,0)))^(1/5)-1)*100)</f>
        <v>20.877552695710587</v>
      </c>
      <c r="V56" s="701">
        <f>IF(INDEX(Historical!$O$7:$O$1247,MATCH(B56,Historical!$B$7:$B$1278,0))=0,"n/a",((INDEX(Historical!$C$7:$C$1256,MATCH(B56,Historical!$B$7:$B$1278,0))/INDEX(Historical!$O$7:$O$1247,MATCH(B56,Historical!$B$7:$B$1278,0)))^(1/10)-1)*100)</f>
        <v>31.101942303974983</v>
      </c>
      <c r="W56" s="702">
        <f>IF(OR(U56&lt;=0,U56="n/a",V56&lt;=0,V56="n/a"),"n/a",U56/V56)</f>
        <v>0.67126202253427536</v>
      </c>
      <c r="X56" s="703">
        <f>IF(OR(AJ56&lt;=0,AJ56="n/a",U56&lt;=0,U56="n/a"),"n/a",U56/AJ56)</f>
        <v>1.8640672049741593</v>
      </c>
      <c r="Y56" s="661"/>
      <c r="Z56" s="651">
        <f>IF(OR(AC56&lt;0.01,AC56="n/a"),"n/a",M56/AC56*100)</f>
        <v>46.529080675422136</v>
      </c>
      <c r="AA56" s="887">
        <f>IF(OR(AC56&lt;0.01,AC56="n/a"),"n/a",I56/AC56)</f>
        <v>21.296435272045027</v>
      </c>
      <c r="AB56" s="888">
        <v>12</v>
      </c>
      <c r="AC56" s="866">
        <v>5.33</v>
      </c>
      <c r="AD56" s="866">
        <v>12.52</v>
      </c>
      <c r="AE56" s="866">
        <v>2.33</v>
      </c>
      <c r="AF56" s="866">
        <v>5.4</v>
      </c>
      <c r="AG56" s="866">
        <v>24.8</v>
      </c>
      <c r="AH56" s="866">
        <v>-22.6</v>
      </c>
      <c r="AI56" s="866">
        <v>29.68</v>
      </c>
      <c r="AJ56" s="866">
        <v>11.200000000000001</v>
      </c>
      <c r="AK56" s="866">
        <v>1.7000000000000002</v>
      </c>
      <c r="AL56" s="879">
        <v>13190</v>
      </c>
      <c r="AM56" s="873">
        <v>0.2</v>
      </c>
      <c r="AN56" s="866">
        <v>1.62</v>
      </c>
      <c r="AO56" s="740">
        <f>IF(U56="n/a","n/a",IF(AA56&lt;0,"n/a",IF(AA56="n/a","n/a",J56+U56-AA56)))</f>
        <v>1.7659469541034056</v>
      </c>
      <c r="AP56" s="741">
        <f>IF(U56="n/a","n/a",J56+U56)</f>
        <v>23.062382226148433</v>
      </c>
      <c r="AQ56" s="889">
        <f>IF(OR(AC56&lt;0.01,AF56="n/a"),"n/a",(I56/SQRT(22.5*AC56*(I56/AF56))-1)*100)</f>
        <v>126.07840377379719</v>
      </c>
      <c r="AR56" s="651">
        <f>INDEX(Historical!$C$7:$C$1256,MATCH(B56,Historical!$B$7:$B$1278,0))*IF(AH56="n/a",1.03,IF(AH56&lt;0,1.01,IF(AH56&gt;10,1.1,(1+AH56/100))))</f>
        <v>2.4239999999999999</v>
      </c>
      <c r="AS56" s="887">
        <f>IF($AI56="n/a",1.03*AR56,IF($AI56&lt;0,1.01*AR56,IF($AI56&gt;10,1.1*AR56,(1+$AI56/100)*AR56)))</f>
        <v>2.6664000000000003</v>
      </c>
      <c r="AT56" s="887">
        <f>IF($AK56="n/a",1.03*AS56,IF($AK56&lt;0,1.01*AS56,IF($AK56&gt;10,1.1*AS56,(1+$AK56/100)*AS56)))</f>
        <v>2.7117287999999999</v>
      </c>
      <c r="AU56" s="887">
        <f>IF($AK56="n/a",1.03*AT56,IF($AK56&lt;0,1.01*AT56,IF($AK56&gt;10,1.1*AT56,(1+$AK56/100)*AT56)))</f>
        <v>2.7578281895999996</v>
      </c>
      <c r="AV56" s="887">
        <f>IF($AK56="n/a",1.03*AU56,IF($AK56&lt;0,1.01*AU56,IF($AK56&gt;10,1.1*AU56,(1+$AK56/100)*AU56)))</f>
        <v>2.8047112688231994</v>
      </c>
      <c r="AW56" s="651">
        <f>SUM(AR56:AV56)</f>
        <v>13.364668258423199</v>
      </c>
      <c r="AX56" s="748">
        <f>AW56/I56*100</f>
        <v>11.774000756253368</v>
      </c>
      <c r="AY56" s="935">
        <v>1.26</v>
      </c>
      <c r="AZ56" s="873">
        <v>115.38999999999999</v>
      </c>
      <c r="BA56" s="873">
        <v>-11.92</v>
      </c>
      <c r="BB56" s="873">
        <v>3.1399999999999997</v>
      </c>
      <c r="BC56" s="873">
        <v>19.420000000000002</v>
      </c>
      <c r="BE56" s="624">
        <v>2010</v>
      </c>
      <c r="BF56" s="899">
        <f>IF(BE56&gt;2008,0,IF(BE56&gt;2001,1,IF(BE56&gt;1990,2,IF(BE56&gt;1980,3,IF(BE56&gt;1973,4,IF(BE56&gt;1970,5,IF(BE56&gt;1960,6,IF(BE56&gt;1958,7,IF(BE56&gt;1953,8,9)))))))))</f>
        <v>0</v>
      </c>
      <c r="BG56" s="883">
        <v>6.7</v>
      </c>
    </row>
    <row r="57" spans="1:59" ht="11.25" customHeight="1" x14ac:dyDescent="0.2">
      <c r="A57" s="864" t="s">
        <v>507</v>
      </c>
      <c r="B57" s="876" t="s">
        <v>508</v>
      </c>
      <c r="C57" s="933" t="s">
        <v>128</v>
      </c>
      <c r="D57" s="933" t="s">
        <v>4356</v>
      </c>
      <c r="E57" s="733">
        <v>24</v>
      </c>
      <c r="F57" s="1182">
        <v>140</v>
      </c>
      <c r="G57" s="1182" t="s">
        <v>115</v>
      </c>
      <c r="H57" s="1182" t="s">
        <v>115</v>
      </c>
      <c r="I57" s="875">
        <v>88.39</v>
      </c>
      <c r="J57" s="651">
        <f>(M57/I57)*100</f>
        <v>1.0860957121846362</v>
      </c>
      <c r="K57" s="885">
        <v>0.24</v>
      </c>
      <c r="L57" s="888">
        <v>4</v>
      </c>
      <c r="M57" s="642">
        <f>K57*L57</f>
        <v>0.96</v>
      </c>
      <c r="N57" s="871" t="s">
        <v>119</v>
      </c>
      <c r="O57" s="735">
        <v>0.22750000000000001</v>
      </c>
      <c r="P57" s="862">
        <v>43874</v>
      </c>
      <c r="Q57" s="862">
        <v>43892</v>
      </c>
      <c r="R57" s="642">
        <f>(K57-O57)/O57*100</f>
        <v>5.4945054945054865</v>
      </c>
      <c r="S57" s="701">
        <f>IF(INDEX(Historical!$D$7:$D$1254,MATCH(B57,Historical!$B$7:$B$1278,0))=0,"n/a",(INDEX(Historical!$C$7:$C$1256,MATCH(B57,Historical!$B$7:$B$1278,0))/INDEX(Historical!$D$7:$D$1254,MATCH(B57,Historical!$B$7:$B$1278,0))-1)*100)</f>
        <v>4.3577981651376163</v>
      </c>
      <c r="T57" s="701">
        <f>IF(INDEX(Historical!$F$7:$F$1247,MATCH(B57,Historical!$B$7:$B$1278,0))=0,"n/a",((INDEX(Historical!$C$7:$C$1256,MATCH(B57,Historical!$B$7:$B$1278,0))/INDEX(Historical!$F$7:$F$1247,MATCH(B57,Historical!$B$7:$B$1278,0)))^(1/3)-1)*100)</f>
        <v>8.6244726878486055</v>
      </c>
      <c r="U57" s="701">
        <f>IF(INDEX(Historical!$H$7:$H$1247,MATCH(B57,Historical!$B$7:$B$1278,0))=0,"n/a",((INDEX(Historical!$C$7:$C$1256,MATCH(B57,Historical!$B$7:$B$1278,0))/INDEX(Historical!$H$7:$H$1247,MATCH(B57,Historical!$B$7:$B$1278,0)))^(1/5)-1)*100)</f>
        <v>7.9766727007235971</v>
      </c>
      <c r="V57" s="701">
        <f>IF(INDEX(Historical!$O$7:$O$1247,MATCH(B57,Historical!$B$7:$B$1278,0))=0,"n/a",((INDEX(Historical!$C$7:$C$1256,MATCH(B57,Historical!$B$7:$B$1278,0))/INDEX(Historical!$O$7:$O$1247,MATCH(B57,Historical!$B$7:$B$1278,0)))^(1/10)-1)*100)</f>
        <v>22.97996219319074</v>
      </c>
      <c r="W57" s="702">
        <f>IF(OR(U57&lt;=0,U57="n/a",V57&lt;=0,V57="n/a"),"n/a",U57/V57)</f>
        <v>0.34711426562255998</v>
      </c>
      <c r="X57" s="703">
        <f>IF(OR(AJ57&lt;=0,AJ57="n/a",U57&lt;=0,U57="n/a"),"n/a",U57/AJ57)</f>
        <v>0.78202673536505862</v>
      </c>
      <c r="Y57" s="661"/>
      <c r="Z57" s="651">
        <f>IF(OR(AC57&lt;0.01,AC57="n/a"),"n/a",M57/AC57*100)</f>
        <v>33.449477351916372</v>
      </c>
      <c r="AA57" s="887">
        <f>IF(OR(AC57&lt;0.01,AC57="n/a"),"n/a",I57/AC57)</f>
        <v>30.797909407665504</v>
      </c>
      <c r="AB57" s="888">
        <v>12</v>
      </c>
      <c r="AC57" s="866">
        <v>2.87</v>
      </c>
      <c r="AD57" s="866">
        <v>3.26</v>
      </c>
      <c r="AE57" s="866">
        <v>4.71</v>
      </c>
      <c r="AF57" s="866">
        <v>7.26</v>
      </c>
      <c r="AG57" s="866">
        <v>26.1</v>
      </c>
      <c r="AH57" s="866">
        <v>7.7</v>
      </c>
      <c r="AI57" s="866">
        <v>6.4600000000000009</v>
      </c>
      <c r="AJ57" s="866">
        <v>10.199999999999999</v>
      </c>
      <c r="AK57" s="866">
        <v>9.4600000000000009</v>
      </c>
      <c r="AL57" s="879">
        <v>21640</v>
      </c>
      <c r="AM57" s="873">
        <v>0.1</v>
      </c>
      <c r="AN57" s="866">
        <v>0.63</v>
      </c>
      <c r="AO57" s="740">
        <f>IF(U57="n/a","n/a",IF(AA57&lt;0,"n/a",IF(AA57="n/a","n/a",J57+U57-AA57)))</f>
        <v>-21.73514099475727</v>
      </c>
      <c r="AP57" s="741">
        <f>IF(U57="n/a","n/a",J57+U57)</f>
        <v>9.062768412908234</v>
      </c>
      <c r="AQ57" s="889">
        <f>IF(OR(AC57&lt;0.01,AF57="n/a"),"n/a",(I57/SQRT(22.5*AC57*(I57/AF57))-1)*100)</f>
        <v>215.23735135407739</v>
      </c>
      <c r="AR57" s="651">
        <f>INDEX(Historical!$C$7:$C$1256,MATCH(B57,Historical!$B$7:$B$1278,0))*IF(AH57="n/a",1.03,IF(AH57&lt;0,1.01,IF(AH57&gt;10,1.1,(1+AH57/100))))</f>
        <v>0.98007</v>
      </c>
      <c r="AS57" s="887">
        <f>IF($AI57="n/a",1.03*AR57,IF($AI57&lt;0,1.01*AR57,IF($AI57&gt;10,1.1*AR57,(1+$AI57/100)*AR57)))</f>
        <v>1.0433825219999999</v>
      </c>
      <c r="AT57" s="887">
        <f>IF($AK57="n/a",1.03*AS57,IF($AK57&lt;0,1.01*AS57,IF($AK57&gt;10,1.1*AS57,(1+$AK57/100)*AS57)))</f>
        <v>1.1420865085812</v>
      </c>
      <c r="AU57" s="887">
        <f>IF($AK57="n/a",1.03*AT57,IF($AK57&lt;0,1.01*AT57,IF($AK57&gt;10,1.1*AT57,(1+$AK57/100)*AT57)))</f>
        <v>1.2501278922929815</v>
      </c>
      <c r="AV57" s="887">
        <f>IF($AK57="n/a",1.03*AU57,IF($AK57&lt;0,1.01*AU57,IF($AK57&gt;10,1.1*AU57,(1+$AK57/100)*AU57)))</f>
        <v>1.3683899909038975</v>
      </c>
      <c r="AW57" s="651">
        <f>SUM(AR57:AV57)</f>
        <v>5.7840569137780786</v>
      </c>
      <c r="AX57" s="748">
        <f>AW57/I57*100</f>
        <v>6.5437910552981995</v>
      </c>
      <c r="AY57" s="935">
        <v>0.39</v>
      </c>
      <c r="AZ57" s="873">
        <v>84.22</v>
      </c>
      <c r="BA57" s="873">
        <v>-10.68</v>
      </c>
      <c r="BB57" s="873">
        <v>-4.9399999999999995</v>
      </c>
      <c r="BC57" s="873">
        <v>10.35</v>
      </c>
      <c r="BE57" s="624">
        <v>1997</v>
      </c>
      <c r="BF57" s="899">
        <f>IF(BE57&gt;2008,0,IF(BE57&gt;2001,1,IF(BE57&gt;1990,2,IF(BE57&gt;1980,3,IF(BE57&gt;1973,4,IF(BE57&gt;1970,5,IF(BE57&gt;1960,6,IF(BE57&gt;1958,7,IF(BE57&gt;1953,8,9)))))))))</f>
        <v>2</v>
      </c>
      <c r="BG57" s="883">
        <v>10.4</v>
      </c>
    </row>
    <row r="58" spans="1:59" ht="11.25" customHeight="1" x14ac:dyDescent="0.2">
      <c r="A58" s="864" t="s">
        <v>1054</v>
      </c>
      <c r="B58" s="876" t="s">
        <v>1055</v>
      </c>
      <c r="C58" s="933" t="s">
        <v>153</v>
      </c>
      <c r="D58" s="933" t="s">
        <v>4324</v>
      </c>
      <c r="E58" s="733">
        <v>12</v>
      </c>
      <c r="F58" s="1182">
        <v>288</v>
      </c>
      <c r="G58" s="1182" t="s">
        <v>37</v>
      </c>
      <c r="H58" s="1182" t="s">
        <v>37</v>
      </c>
      <c r="I58" s="875">
        <v>478.32</v>
      </c>
      <c r="J58" s="651">
        <f>(M58/I58)*100</f>
        <v>0.28432848302391706</v>
      </c>
      <c r="K58" s="878">
        <v>0.34</v>
      </c>
      <c r="L58" s="888">
        <v>4</v>
      </c>
      <c r="M58" s="642">
        <f>K58*L58</f>
        <v>1.36</v>
      </c>
      <c r="N58" s="871" t="s">
        <v>119</v>
      </c>
      <c r="O58" s="734">
        <v>0.32</v>
      </c>
      <c r="P58" s="862">
        <v>44057</v>
      </c>
      <c r="Q58" s="862">
        <v>44078</v>
      </c>
      <c r="R58" s="642">
        <f>(K58-O58)/O58*100</f>
        <v>6.2500000000000053</v>
      </c>
      <c r="S58" s="701">
        <f>IF(INDEX(Historical!$D$7:$D$1254,MATCH(B58,Historical!$B$7:$B$1278,0))=0,"n/a",(INDEX(Historical!$C$7:$C$1256,MATCH(B58,Historical!$B$7:$B$1278,0))/INDEX(Historical!$D$7:$D$1254,MATCH(B58,Historical!$B$7:$B$1278,0))-1)*100)</f>
        <v>6.8965517241379448</v>
      </c>
      <c r="T58" s="701">
        <f>IF(INDEX(Historical!$F$7:$F$1247,MATCH(B58,Historical!$B$7:$B$1278,0))=0,"n/a",((INDEX(Historical!$C$7:$C$1256,MATCH(B58,Historical!$B$7:$B$1278,0))/INDEX(Historical!$F$7:$F$1247,MATCH(B58,Historical!$B$7:$B$1278,0)))^(1/3)-1)*100)</f>
        <v>7.4337070988966358</v>
      </c>
      <c r="U58" s="701">
        <f>IF(INDEX(Historical!$H$7:$H$1247,MATCH(B58,Historical!$B$7:$B$1278,0))=0,"n/a",((INDEX(Historical!$C$7:$C$1256,MATCH(B58,Historical!$B$7:$B$1278,0))/INDEX(Historical!$H$7:$H$1247,MATCH(B58,Historical!$B$7:$B$1278,0)))^(1/5)-1)*100)</f>
        <v>8.1006934307831244</v>
      </c>
      <c r="V58" s="701">
        <f>IF(INDEX(Historical!$O$7:$O$1247,MATCH(B58,Historical!$B$7:$B$1278,0))=0,"n/a",((INDEX(Historical!$C$7:$C$1256,MATCH(B58,Historical!$B$7:$B$1278,0))/INDEX(Historical!$O$7:$O$1247,MATCH(B58,Historical!$B$7:$B$1278,0)))^(1/10)-1)*100)</f>
        <v>13.164945456892996</v>
      </c>
      <c r="W58" s="702">
        <f>IF(OR(U58&lt;=0,U58="n/a",V58&lt;=0,V58="n/a"),"n/a",U58/V58)</f>
        <v>0.61532297701557936</v>
      </c>
      <c r="X58" s="703">
        <f>IF(OR(AJ58&lt;=0,AJ58="n/a",U58&lt;=0,U58="n/a"),"n/a",U58/AJ58)</f>
        <v>0.42635228583069074</v>
      </c>
      <c r="Y58" s="668"/>
      <c r="Z58" s="651">
        <f>IF(OR(AC58&lt;0.01,AC58="n/a"),"n/a",M58/AC58*100)</f>
        <v>8.542713567839197</v>
      </c>
      <c r="AA58" s="887">
        <f>IF(OR(AC58&lt;0.01,AC58="n/a"),"n/a",I58/AC58)</f>
        <v>30.045226130653266</v>
      </c>
      <c r="AB58" s="888">
        <v>12</v>
      </c>
      <c r="AC58" s="866">
        <v>15.92</v>
      </c>
      <c r="AD58" s="866">
        <v>3.11</v>
      </c>
      <c r="AE58" s="866">
        <v>3.77</v>
      </c>
      <c r="AF58" s="866">
        <v>10.14</v>
      </c>
      <c r="AG58" s="866">
        <v>37.1</v>
      </c>
      <c r="AH58" s="866">
        <v>8.7999999999999989</v>
      </c>
      <c r="AI58" s="866">
        <v>9.24</v>
      </c>
      <c r="AJ58" s="866">
        <v>19</v>
      </c>
      <c r="AK58" s="866">
        <v>9.65</v>
      </c>
      <c r="AL58" s="879">
        <v>7610</v>
      </c>
      <c r="AM58" s="873">
        <v>1.6</v>
      </c>
      <c r="AN58" s="866">
        <v>0</v>
      </c>
      <c r="AO58" s="740">
        <f>IF(U58="n/a","n/a",IF(AA58&lt;0,"n/a",IF(AA58="n/a","n/a",J58+U58-AA58)))</f>
        <v>-21.660204216846225</v>
      </c>
      <c r="AP58" s="741">
        <f>IF(U58="n/a","n/a",J58+U58)</f>
        <v>8.3850219138070408</v>
      </c>
      <c r="AQ58" s="889">
        <f>IF(OR(AC58&lt;0.01,AF58="n/a"),"n/a",(I58/SQRT(22.5*AC58*(I58/AF58))-1)*100)</f>
        <v>267.97257927116988</v>
      </c>
      <c r="AR58" s="651">
        <f>INDEX(Historical!$C$7:$C$1256,MATCH(B58,Historical!$B$7:$B$1278,0))*IF(AH58="n/a",1.03,IF(AH58&lt;0,1.01,IF(AH58&gt;10,1.1,(1+AH58/100))))</f>
        <v>1.3491200000000001</v>
      </c>
      <c r="AS58" s="887">
        <f>IF($AI58="n/a",1.03*AR58,IF($AI58&lt;0,1.01*AR58,IF($AI58&gt;10,1.1*AR58,(1+$AI58/100)*AR58)))</f>
        <v>1.4737786880000001</v>
      </c>
      <c r="AT58" s="887">
        <f>IF($AK58="n/a",1.03*AS58,IF($AK58&lt;0,1.01*AS58,IF($AK58&gt;10,1.1*AS58,(1+$AK58/100)*AS58)))</f>
        <v>1.6159983313920001</v>
      </c>
      <c r="AU58" s="887">
        <f>IF($AK58="n/a",1.03*AT58,IF($AK58&lt;0,1.01*AT58,IF($AK58&gt;10,1.1*AT58,(1+$AK58/100)*AT58)))</f>
        <v>1.7719421703713281</v>
      </c>
      <c r="AV58" s="887">
        <f>IF($AK58="n/a",1.03*AU58,IF($AK58&lt;0,1.01*AU58,IF($AK58&gt;10,1.1*AU58,(1+$AK58/100)*AU58)))</f>
        <v>1.9429345898121613</v>
      </c>
      <c r="AW58" s="651">
        <f>SUM(AR58:AV58)</f>
        <v>8.1537737795754897</v>
      </c>
      <c r="AX58" s="748">
        <f>AW58/I58*100</f>
        <v>1.70466921299036</v>
      </c>
      <c r="AY58" s="935">
        <v>0.61</v>
      </c>
      <c r="AZ58" s="873">
        <v>44.940000000000005</v>
      </c>
      <c r="BA58" s="873">
        <v>-9.4600000000000009</v>
      </c>
      <c r="BB58" s="873">
        <v>-2.56</v>
      </c>
      <c r="BC58" s="873">
        <v>3.04</v>
      </c>
      <c r="BE58" s="624">
        <v>2009</v>
      </c>
      <c r="BF58" s="899">
        <f>IF(BE58&gt;2008,0,IF(BE58&gt;2001,1,IF(BE58&gt;1990,2,IF(BE58&gt;1980,3,IF(BE58&gt;1973,4,IF(BE58&gt;1970,5,IF(BE58&gt;1960,6,IF(BE58&gt;1958,7,IF(BE58&gt;1953,8,9)))))))))</f>
        <v>0</v>
      </c>
      <c r="BG58" s="883">
        <v>20.7</v>
      </c>
    </row>
    <row r="59" spans="1:59" ht="11.25" customHeight="1" x14ac:dyDescent="0.2">
      <c r="A59" s="864" t="s">
        <v>480</v>
      </c>
      <c r="B59" s="876" t="s">
        <v>481</v>
      </c>
      <c r="C59" s="933" t="s">
        <v>112</v>
      </c>
      <c r="D59" s="933" t="s">
        <v>4357</v>
      </c>
      <c r="E59" s="733">
        <v>22</v>
      </c>
      <c r="F59" s="1182">
        <v>148</v>
      </c>
      <c r="G59" s="1182" t="s">
        <v>106</v>
      </c>
      <c r="H59" s="1182" t="s">
        <v>106</v>
      </c>
      <c r="I59" s="875">
        <v>88.43</v>
      </c>
      <c r="J59" s="651">
        <f>(M59/I59)*100</f>
        <v>2.3069094198801312</v>
      </c>
      <c r="K59" s="885">
        <v>0.51</v>
      </c>
      <c r="L59" s="888">
        <v>4</v>
      </c>
      <c r="M59" s="642">
        <f>K59*L59</f>
        <v>2.04</v>
      </c>
      <c r="N59" s="871" t="s">
        <v>151</v>
      </c>
      <c r="O59" s="735">
        <v>0.5</v>
      </c>
      <c r="P59" s="619">
        <v>43811</v>
      </c>
      <c r="Q59" s="619">
        <v>43829</v>
      </c>
      <c r="R59" s="642">
        <f>(K59-O59)/O59*100</f>
        <v>2.0000000000000018</v>
      </c>
      <c r="S59" s="701">
        <f>IF(INDEX(Historical!$D$7:$D$1254,MATCH(B59,Historical!$B$7:$B$1278,0))=0,"n/a",(INDEX(Historical!$C$7:$C$1256,MATCH(B59,Historical!$B$7:$B$1278,0))/INDEX(Historical!$D$7:$D$1254,MATCH(B59,Historical!$B$7:$B$1278,0))-1)*100)</f>
        <v>6.9148936170212671</v>
      </c>
      <c r="T59" s="701">
        <f>IF(INDEX(Historical!$F$7:$F$1247,MATCH(B59,Historical!$B$7:$B$1278,0))=0,"n/a",((INDEX(Historical!$C$7:$C$1256,MATCH(B59,Historical!$B$7:$B$1278,0))/INDEX(Historical!$F$7:$F$1247,MATCH(B59,Historical!$B$7:$B$1278,0)))^(1/3)-1)*100)</f>
        <v>4.9257953047803449</v>
      </c>
      <c r="U59" s="701">
        <f>IF(INDEX(Historical!$H$7:$H$1247,MATCH(B59,Historical!$B$7:$B$1278,0))=0,"n/a",((INDEX(Historical!$C$7:$C$1256,MATCH(B59,Historical!$B$7:$B$1278,0))/INDEX(Historical!$H$7:$H$1247,MATCH(B59,Historical!$B$7:$B$1278,0)))^(1/5)-1)*100)</f>
        <v>7.0463846091870952</v>
      </c>
      <c r="V59" s="701">
        <f>IF(INDEX(Historical!$O$7:$O$1247,MATCH(B59,Historical!$B$7:$B$1278,0))=0,"n/a",((INDEX(Historical!$C$7:$C$1256,MATCH(B59,Historical!$B$7:$B$1278,0))/INDEX(Historical!$O$7:$O$1247,MATCH(B59,Historical!$B$7:$B$1278,0)))^(1/10)-1)*100)</f>
        <v>7.6694469888754169</v>
      </c>
      <c r="W59" s="702">
        <f>IF(OR(U59&lt;=0,U59="n/a",V59&lt;=0,V59="n/a"),"n/a",U59/V59)</f>
        <v>0.9187604555332245</v>
      </c>
      <c r="X59" s="703">
        <f>IF(OR(AJ59&lt;=0,AJ59="n/a",U59&lt;=0,U59="n/a"),"n/a",U59/AJ59)</f>
        <v>1.0676340316950144</v>
      </c>
      <c r="Y59" s="664"/>
      <c r="Z59" s="651">
        <f>IF(OR(AC59&lt;0.01,AC59="n/a"),"n/a",M59/AC59*100)</f>
        <v>59.475218658892125</v>
      </c>
      <c r="AA59" s="887">
        <f>IF(OR(AC59&lt;0.01,AC59="n/a"),"n/a",I59/AC59)</f>
        <v>25.781341107871722</v>
      </c>
      <c r="AB59" s="888">
        <v>12</v>
      </c>
      <c r="AC59" s="866">
        <v>3.43</v>
      </c>
      <c r="AD59" s="866">
        <v>6.24</v>
      </c>
      <c r="AE59" s="866">
        <v>0.78</v>
      </c>
      <c r="AF59" s="866">
        <v>7.01</v>
      </c>
      <c r="AG59" s="866">
        <v>28.199999999999996</v>
      </c>
      <c r="AH59" s="866">
        <v>-11.899999999999999</v>
      </c>
      <c r="AI59" s="866">
        <v>18.37</v>
      </c>
      <c r="AJ59" s="866">
        <v>6.6000000000000005</v>
      </c>
      <c r="AK59" s="866">
        <v>4.1300000000000008</v>
      </c>
      <c r="AL59" s="879">
        <v>11810</v>
      </c>
      <c r="AM59" s="873">
        <v>0.2</v>
      </c>
      <c r="AN59" s="866">
        <v>0.67</v>
      </c>
      <c r="AO59" s="740">
        <f>IF(U59="n/a","n/a",IF(AA59&lt;0,"n/a",IF(AA59="n/a","n/a",J59+U59-AA59)))</f>
        <v>-16.428047078804497</v>
      </c>
      <c r="AP59" s="741">
        <f>IF(U59="n/a","n/a",J59+U59)</f>
        <v>9.3532940290672268</v>
      </c>
      <c r="AQ59" s="889">
        <f>IF(OR(AC59&lt;0.01,AF59="n/a"),"n/a",(I59/SQRT(22.5*AC59*(I59/AF59))-1)*100)</f>
        <v>183.41347977522625</v>
      </c>
      <c r="AR59" s="651">
        <f>INDEX(Historical!$C$7:$C$1256,MATCH(B59,Historical!$B$7:$B$1278,0))*IF(AH59="n/a",1.03,IF(AH59&lt;0,1.01,IF(AH59&gt;10,1.1,(1+AH59/100))))</f>
        <v>2.0301</v>
      </c>
      <c r="AS59" s="887">
        <f>IF($AI59="n/a",1.03*AR59,IF($AI59&lt;0,1.01*AR59,IF($AI59&gt;10,1.1*AR59,(1+$AI59/100)*AR59)))</f>
        <v>2.2331100000000004</v>
      </c>
      <c r="AT59" s="887">
        <f>IF($AK59="n/a",1.03*AS59,IF($AK59&lt;0,1.01*AS59,IF($AK59&gt;10,1.1*AS59,(1+$AK59/100)*AS59)))</f>
        <v>2.3253374430000004</v>
      </c>
      <c r="AU59" s="887">
        <f>IF($AK59="n/a",1.03*AT59,IF($AK59&lt;0,1.01*AT59,IF($AK59&gt;10,1.1*AT59,(1+$AK59/100)*AT59)))</f>
        <v>2.4213738793959005</v>
      </c>
      <c r="AV59" s="887">
        <f>IF($AK59="n/a",1.03*AU59,IF($AK59&lt;0,1.01*AU59,IF($AK59&gt;10,1.1*AU59,(1+$AK59/100)*AU59)))</f>
        <v>2.5213766206149515</v>
      </c>
      <c r="AW59" s="651">
        <f>SUM(AR59:AV59)</f>
        <v>11.531297943010854</v>
      </c>
      <c r="AX59" s="748">
        <f>AW59/I59*100</f>
        <v>13.040029337341233</v>
      </c>
      <c r="AY59" s="935">
        <v>0.63</v>
      </c>
      <c r="AZ59" s="873">
        <v>55.31</v>
      </c>
      <c r="BA59" s="873">
        <v>-17.16</v>
      </c>
      <c r="BB59" s="873">
        <v>-12.030000000000001</v>
      </c>
      <c r="BC59" s="873">
        <v>6.8599999999999994</v>
      </c>
      <c r="BE59" s="624">
        <v>1999</v>
      </c>
      <c r="BF59" s="899">
        <f>IF(BE59&gt;2008,0,IF(BE59&gt;2001,1,IF(BE59&gt;1990,2,IF(BE59&gt;1980,3,IF(BE59&gt;1973,4,IF(BE59&gt;1970,5,IF(BE59&gt;1960,6,IF(BE59&gt;1958,7,IF(BE59&gt;1953,8,9)))))))))</f>
        <v>2</v>
      </c>
      <c r="BG59" s="883">
        <v>9.9</v>
      </c>
    </row>
    <row r="60" spans="1:59" ht="11.25" customHeight="1" x14ac:dyDescent="0.2">
      <c r="A60" s="864" t="s">
        <v>1084</v>
      </c>
      <c r="B60" s="876" t="s">
        <v>1085</v>
      </c>
      <c r="C60" s="933" t="s">
        <v>108</v>
      </c>
      <c r="D60" s="933" t="s">
        <v>4341</v>
      </c>
      <c r="E60" s="733">
        <v>11</v>
      </c>
      <c r="F60" s="1182">
        <v>311</v>
      </c>
      <c r="G60" s="1182" t="s">
        <v>37</v>
      </c>
      <c r="H60" s="1182" t="s">
        <v>37</v>
      </c>
      <c r="I60" s="875">
        <v>45.51</v>
      </c>
      <c r="J60" s="651">
        <f>(M60/I60)*100</f>
        <v>5.9767084157328068</v>
      </c>
      <c r="K60" s="878">
        <v>0.68</v>
      </c>
      <c r="L60" s="888">
        <v>4</v>
      </c>
      <c r="M60" s="642">
        <f>K60*L60</f>
        <v>2.72</v>
      </c>
      <c r="N60" s="871" t="s">
        <v>145</v>
      </c>
      <c r="O60" s="734">
        <v>0.67</v>
      </c>
      <c r="P60" s="862">
        <v>43902</v>
      </c>
      <c r="Q60" s="862">
        <v>43921</v>
      </c>
      <c r="R60" s="642">
        <f>(K60-O60)/O60*100</f>
        <v>1.492537313432837</v>
      </c>
      <c r="S60" s="701">
        <f>IF(INDEX(Historical!$D$7:$D$1254,MATCH(B60,Historical!$B$7:$B$1278,0))=0,"n/a",(INDEX(Historical!$C$7:$C$1256,MATCH(B60,Historical!$B$7:$B$1278,0))/INDEX(Historical!$D$7:$D$1254,MATCH(B60,Historical!$B$7:$B$1278,0))-1)*100)</f>
        <v>41.847826086956516</v>
      </c>
      <c r="T60" s="701">
        <f>IF(INDEX(Historical!$F$7:$F$1247,MATCH(B60,Historical!$B$7:$B$1278,0))=0,"n/a",((INDEX(Historical!$C$7:$C$1256,MATCH(B60,Historical!$B$7:$B$1278,0))/INDEX(Historical!$F$7:$F$1247,MATCH(B60,Historical!$B$7:$B$1278,0)))^(1/3)-1)*100)</f>
        <v>44.224957030740832</v>
      </c>
      <c r="U60" s="701">
        <f>IF(INDEX(Historical!$H$7:$H$1247,MATCH(B60,Historical!$B$7:$B$1278,0))=0,"n/a",((INDEX(Historical!$C$7:$C$1256,MATCH(B60,Historical!$B$7:$B$1278,0))/INDEX(Historical!$H$7:$H$1247,MATCH(B60,Historical!$B$7:$B$1278,0)))^(1/5)-1)*100)</f>
        <v>27.98685961543277</v>
      </c>
      <c r="V60" s="701">
        <f>IF(INDEX(Historical!$O$7:$O$1247,MATCH(B60,Historical!$B$7:$B$1278,0))=0,"n/a",((INDEX(Historical!$C$7:$C$1256,MATCH(B60,Historical!$B$7:$B$1278,0))/INDEX(Historical!$O$7:$O$1247,MATCH(B60,Historical!$B$7:$B$1278,0)))^(1/10)-1)*100)</f>
        <v>18.451326058107465</v>
      </c>
      <c r="W60" s="702">
        <f>IF(OR(U60&lt;=0,U60="n/a",V60&lt;=0,V60="n/a"),"n/a",U60/V60)</f>
        <v>1.5167939435515756</v>
      </c>
      <c r="X60" s="703">
        <f>IF(OR(AJ60&lt;=0,AJ60="n/a",U60&lt;=0,U60="n/a"),"n/a",U60/AJ60)</f>
        <v>1.3993429807716384</v>
      </c>
      <c r="Y60" s="877"/>
      <c r="Z60" s="651">
        <f>IF(OR(AC60&lt;0.01,AC60="n/a"),"n/a",M60/AC60*100)</f>
        <v>74.72527472527473</v>
      </c>
      <c r="AA60" s="887">
        <f>IF(OR(AC60&lt;0.01,AC60="n/a"),"n/a",I60/AC60)</f>
        <v>12.502747252747252</v>
      </c>
      <c r="AB60" s="888">
        <v>12</v>
      </c>
      <c r="AC60" s="866">
        <v>3.64</v>
      </c>
      <c r="AD60" s="866" t="s">
        <v>136</v>
      </c>
      <c r="AE60" s="866">
        <v>2.72</v>
      </c>
      <c r="AF60" s="866">
        <v>0.85</v>
      </c>
      <c r="AG60" s="866">
        <v>10.8</v>
      </c>
      <c r="AH60" s="866">
        <v>10.6</v>
      </c>
      <c r="AI60" s="866">
        <v>38.619999999999997</v>
      </c>
      <c r="AJ60" s="866">
        <v>20</v>
      </c>
      <c r="AK60" s="866" t="s">
        <v>136</v>
      </c>
      <c r="AL60" s="879">
        <v>6160</v>
      </c>
      <c r="AM60" s="873">
        <v>0.4</v>
      </c>
      <c r="AN60" s="866">
        <v>0.4</v>
      </c>
      <c r="AO60" s="740">
        <f>IF(U60="n/a","n/a",IF(AA60&lt;0,"n/a",IF(AA60="n/a","n/a",J60+U60-AA60)))</f>
        <v>21.460820778418327</v>
      </c>
      <c r="AP60" s="741">
        <f>IF(U60="n/a","n/a",J60+U60)</f>
        <v>33.963568031165579</v>
      </c>
      <c r="AQ60" s="889">
        <f>IF(OR(AC60&lt;0.01,AF60="n/a"),"n/a",(I60/SQRT(22.5*AC60*(I60/AF60))-1)*100)</f>
        <v>-31.274021845738176</v>
      </c>
      <c r="AR60" s="651">
        <f>INDEX(Historical!$C$7:$C$1256,MATCH(B60,Historical!$B$7:$B$1278,0))*IF(AH60="n/a",1.03,IF(AH60&lt;0,1.01,IF(AH60&gt;10,1.1,(1+AH60/100))))</f>
        <v>2.871</v>
      </c>
      <c r="AS60" s="887">
        <f>IF($AI60="n/a",1.03*AR60,IF($AI60&lt;0,1.01*AR60,IF($AI60&gt;10,1.1*AR60,(1+$AI60/100)*AR60)))</f>
        <v>3.1581000000000001</v>
      </c>
      <c r="AT60" s="887">
        <f>IF($AK60="n/a",1.03*AS60,IF($AK60&lt;0,1.01*AS60,IF($AK60&gt;10,1.1*AS60,(1+$AK60/100)*AS60)))</f>
        <v>3.2528430000000004</v>
      </c>
      <c r="AU60" s="887">
        <f>IF($AK60="n/a",1.03*AT60,IF($AK60&lt;0,1.01*AT60,IF($AK60&gt;10,1.1*AT60,(1+$AK60/100)*AT60)))</f>
        <v>3.3504282900000004</v>
      </c>
      <c r="AV60" s="887">
        <f>IF($AK60="n/a",1.03*AU60,IF($AK60&lt;0,1.01*AU60,IF($AK60&gt;10,1.1*AU60,(1+$AK60/100)*AU60)))</f>
        <v>3.4509411387000006</v>
      </c>
      <c r="AW60" s="651">
        <f>SUM(AR60:AV60)</f>
        <v>16.083312428700001</v>
      </c>
      <c r="AX60" s="748">
        <f>AW60/I60*100</f>
        <v>35.340172332893871</v>
      </c>
      <c r="AY60" s="935">
        <v>1.88</v>
      </c>
      <c r="AZ60" s="873">
        <v>87.44</v>
      </c>
      <c r="BA60" s="873">
        <v>-38.019999999999996</v>
      </c>
      <c r="BB60" s="873">
        <v>11.97</v>
      </c>
      <c r="BC60" s="873">
        <v>10.71</v>
      </c>
      <c r="BE60" s="624">
        <v>2010</v>
      </c>
      <c r="BF60" s="899">
        <f>IF(BE60&gt;2008,0,IF(BE60&gt;2001,1,IF(BE60&gt;1990,2,IF(BE60&gt;1980,3,IF(BE60&gt;1973,4,IF(BE60&gt;1970,5,IF(BE60&gt;1960,6,IF(BE60&gt;1958,7,IF(BE60&gt;1953,8,9)))))))))</f>
        <v>0</v>
      </c>
      <c r="BG60" s="883">
        <v>1</v>
      </c>
    </row>
    <row r="61" spans="1:59" ht="11.25" customHeight="1" x14ac:dyDescent="0.2">
      <c r="A61" s="872" t="s">
        <v>517</v>
      </c>
      <c r="B61" s="876" t="s">
        <v>518</v>
      </c>
      <c r="C61" s="933" t="s">
        <v>4345</v>
      </c>
      <c r="D61" s="933" t="s">
        <v>519</v>
      </c>
      <c r="E61" s="733">
        <v>13</v>
      </c>
      <c r="F61" s="1182">
        <v>273</v>
      </c>
      <c r="G61" s="1182" t="s">
        <v>106</v>
      </c>
      <c r="H61" s="1182" t="s">
        <v>106</v>
      </c>
      <c r="I61" s="875">
        <v>42.24</v>
      </c>
      <c r="J61" s="651">
        <f>(M61/I61)*100</f>
        <v>2.1780303030303032</v>
      </c>
      <c r="K61" s="878">
        <v>0.23</v>
      </c>
      <c r="L61" s="888">
        <v>4</v>
      </c>
      <c r="M61" s="642">
        <f>K61*L61</f>
        <v>0.92</v>
      </c>
      <c r="N61" s="871" t="s">
        <v>410</v>
      </c>
      <c r="O61" s="734">
        <v>0.21</v>
      </c>
      <c r="P61" s="862">
        <v>43921</v>
      </c>
      <c r="Q61" s="862">
        <v>43942</v>
      </c>
      <c r="R61" s="642">
        <f>(K61-O61)/O61*100</f>
        <v>9.5238095238095326</v>
      </c>
      <c r="S61" s="701">
        <f>IF(INDEX(Historical!$D$7:$D$1254,MATCH(B61,Historical!$B$7:$B$1278,0))=0,"n/a",(INDEX(Historical!$C$7:$C$1256,MATCH(B61,Historical!$B$7:$B$1278,0))/INDEX(Historical!$D$7:$D$1254,MATCH(B61,Historical!$B$7:$B$1278,0))-1)*100)</f>
        <v>12.714776632302382</v>
      </c>
      <c r="T61" s="701">
        <f>IF(INDEX(Historical!$F$7:$F$1247,MATCH(B61,Historical!$B$7:$B$1278,0))=0,"n/a",((INDEX(Historical!$C$7:$C$1256,MATCH(B61,Historical!$B$7:$B$1278,0))/INDEX(Historical!$F$7:$F$1247,MATCH(B61,Historical!$B$7:$B$1278,0)))^(1/3)-1)*100)</f>
        <v>15.11850154963601</v>
      </c>
      <c r="U61" s="701">
        <f>IF(INDEX(Historical!$H$7:$H$1247,MATCH(B61,Historical!$B$7:$B$1278,0))=0,"n/a",((INDEX(Historical!$C$7:$C$1256,MATCH(B61,Historical!$B$7:$B$1278,0))/INDEX(Historical!$H$7:$H$1247,MATCH(B61,Historical!$B$7:$B$1278,0)))^(1/5)-1)*100)</f>
        <v>13.518049172182756</v>
      </c>
      <c r="V61" s="701">
        <f>IF(INDEX(Historical!$O$7:$O$1247,MATCH(B61,Historical!$B$7:$B$1278,0))=0,"n/a",((INDEX(Historical!$C$7:$C$1256,MATCH(B61,Historical!$B$7:$B$1278,0))/INDEX(Historical!$O$7:$O$1247,MATCH(B61,Historical!$B$7:$B$1278,0)))^(1/10)-1)*100)</f>
        <v>19.99407366905368</v>
      </c>
      <c r="W61" s="702">
        <f>IF(OR(U61&lt;=0,U61="n/a",V61&lt;=0,V61="n/a"),"n/a",U61/V61)</f>
        <v>0.67610279905618487</v>
      </c>
      <c r="X61" s="703">
        <f>IF(OR(AJ61&lt;=0,AJ61="n/a",U61&lt;=0,U61="n/a"),"n/a",U61/AJ61)</f>
        <v>1.1171941464613848</v>
      </c>
      <c r="Y61" s="661"/>
      <c r="Z61" s="651">
        <f>IF(OR(AC61&lt;0.01,AC61="n/a"),"n/a",M61/AC61*100)</f>
        <v>36.947791164658632</v>
      </c>
      <c r="AA61" s="887">
        <f>IF(OR(AC61&lt;0.01,AC61="n/a"),"n/a",I61/AC61)</f>
        <v>16.963855421686745</v>
      </c>
      <c r="AB61" s="888">
        <v>12</v>
      </c>
      <c r="AC61" s="866">
        <v>2.4900000000000002</v>
      </c>
      <c r="AD61" s="866">
        <v>3.09</v>
      </c>
      <c r="AE61" s="866">
        <v>1.83</v>
      </c>
      <c r="AF61" s="866">
        <v>2.31</v>
      </c>
      <c r="AG61" s="866">
        <v>14.099999999999998</v>
      </c>
      <c r="AH61" s="866">
        <v>11.799999999999999</v>
      </c>
      <c r="AI61" s="866">
        <v>21.36</v>
      </c>
      <c r="AJ61" s="866">
        <v>12.1</v>
      </c>
      <c r="AK61" s="866">
        <v>5.48</v>
      </c>
      <c r="AL61" s="879">
        <v>193170</v>
      </c>
      <c r="AM61" s="873">
        <v>0.70000000000000007</v>
      </c>
      <c r="AN61" s="866">
        <v>1.32</v>
      </c>
      <c r="AO61" s="740">
        <f>IF(U61="n/a","n/a",IF(AA61&lt;0,"n/a",IF(AA61="n/a","n/a",J61+U61-AA61)))</f>
        <v>-1.2677759464736855</v>
      </c>
      <c r="AP61" s="741">
        <f>IF(U61="n/a","n/a",J61+U61)</f>
        <v>15.696079475213059</v>
      </c>
      <c r="AQ61" s="889">
        <f>IF(OR(AC61&lt;0.01,AF61="n/a"),"n/a",(I61/SQRT(22.5*AC61*(I61/AF61))-1)*100)</f>
        <v>31.970545575891272</v>
      </c>
      <c r="AR61" s="651">
        <f>INDEX(Historical!$C$7:$C$1256,MATCH(B61,Historical!$B$7:$B$1278,0))*IF(AH61="n/a",1.03,IF(AH61&lt;0,1.01,IF(AH61&gt;10,1.1,(1+AH61/100))))</f>
        <v>0.90200000000000002</v>
      </c>
      <c r="AS61" s="887">
        <f>IF($AI61="n/a",1.03*AR61,IF($AI61&lt;0,1.01*AR61,IF($AI61&gt;10,1.1*AR61,(1+$AI61/100)*AR61)))</f>
        <v>0.99220000000000008</v>
      </c>
      <c r="AT61" s="887">
        <f>IF($AK61="n/a",1.03*AS61,IF($AK61&lt;0,1.01*AS61,IF($AK61&gt;10,1.1*AS61,(1+$AK61/100)*AS61)))</f>
        <v>1.04657256</v>
      </c>
      <c r="AU61" s="887">
        <f>IF($AK61="n/a",1.03*AT61,IF($AK61&lt;0,1.01*AT61,IF($AK61&gt;10,1.1*AT61,(1+$AK61/100)*AT61)))</f>
        <v>1.103924736288</v>
      </c>
      <c r="AV61" s="887">
        <f>IF($AK61="n/a",1.03*AU61,IF($AK61&lt;0,1.01*AU61,IF($AK61&gt;10,1.1*AU61,(1+$AK61/100)*AU61)))</f>
        <v>1.1644198118365825</v>
      </c>
      <c r="AW61" s="651">
        <f>SUM(AR61:AV61)</f>
        <v>5.2091171081245822</v>
      </c>
      <c r="AX61" s="748">
        <f>AW61/I61*100</f>
        <v>12.332190123400999</v>
      </c>
      <c r="AY61" s="935">
        <v>0.91</v>
      </c>
      <c r="AZ61" s="873">
        <v>33.229999999999997</v>
      </c>
      <c r="BA61" s="873">
        <v>-11.52</v>
      </c>
      <c r="BB61" s="873">
        <v>-5.92</v>
      </c>
      <c r="BC61" s="873">
        <v>1.9800000000000002</v>
      </c>
      <c r="BE61" s="624">
        <v>2008</v>
      </c>
      <c r="BF61" s="899">
        <f>IF(BE61&gt;2008,0,IF(BE61&gt;2001,1,IF(BE61&gt;1990,2,IF(BE61&gt;1980,3,IF(BE61&gt;1973,4,IF(BE61&gt;1970,5,IF(BE61&gt;1960,6,IF(BE61&gt;1958,7,IF(BE61&gt;1953,8,9)))))))))</f>
        <v>1</v>
      </c>
      <c r="BG61" s="883">
        <v>4.3999999999999995</v>
      </c>
    </row>
    <row r="62" spans="1:59" s="774" customFormat="1" ht="11.25" customHeight="1" x14ac:dyDescent="0.2">
      <c r="A62" s="646" t="s">
        <v>1070</v>
      </c>
      <c r="B62" s="782" t="s">
        <v>1071</v>
      </c>
      <c r="C62" s="933" t="s">
        <v>108</v>
      </c>
      <c r="D62" s="933" t="s">
        <v>4337</v>
      </c>
      <c r="E62" s="756">
        <v>10</v>
      </c>
      <c r="F62" s="1182">
        <v>372</v>
      </c>
      <c r="G62" s="1181" t="s">
        <v>106</v>
      </c>
      <c r="H62" s="1181" t="s">
        <v>106</v>
      </c>
      <c r="I62" s="757">
        <v>150.72</v>
      </c>
      <c r="J62" s="758">
        <f>(M62/I62)*100</f>
        <v>2.2558386411889595</v>
      </c>
      <c r="K62" s="759">
        <v>0.85</v>
      </c>
      <c r="L62" s="760">
        <v>4</v>
      </c>
      <c r="M62" s="761">
        <f>K62*L62</f>
        <v>3.4</v>
      </c>
      <c r="N62" s="762" t="s">
        <v>3951</v>
      </c>
      <c r="O62" s="763">
        <v>0.75</v>
      </c>
      <c r="P62" s="764">
        <v>43899</v>
      </c>
      <c r="Q62" s="764">
        <v>43915</v>
      </c>
      <c r="R62" s="761">
        <f>(K62-O62)/O62*100</f>
        <v>13.33333333333333</v>
      </c>
      <c r="S62" s="701">
        <f>IF(INDEX(Historical!$D$7:$D$1254,MATCH(B62,Historical!$B$7:$B$1278,0))=0,"n/a",(INDEX(Historical!$C$7:$C$1256,MATCH(B62,Historical!$B$7:$B$1278,0))/INDEX(Historical!$D$7:$D$1254,MATCH(B62,Historical!$B$7:$B$1278,0))-1)*100)</f>
        <v>7.1428571428571397</v>
      </c>
      <c r="T62" s="701">
        <f>IF(INDEX(Historical!$F$7:$F$1247,MATCH(B62,Historical!$B$7:$B$1278,0))=0,"n/a",((INDEX(Historical!$C$7:$C$1256,MATCH(B62,Historical!$B$7:$B$1278,0))/INDEX(Historical!$F$7:$F$1247,MATCH(B62,Historical!$B$7:$B$1278,0)))^(1/3)-1)*100)</f>
        <v>7.7217345015941907</v>
      </c>
      <c r="U62" s="701">
        <f>IF(INDEX(Historical!$H$7:$H$1247,MATCH(B62,Historical!$B$7:$B$1278,0))=0,"n/a",((INDEX(Historical!$C$7:$C$1256,MATCH(B62,Historical!$B$7:$B$1278,0))/INDEX(Historical!$H$7:$H$1247,MATCH(B62,Historical!$B$7:$B$1278,0)))^(1/5)-1)*100)</f>
        <v>9.7975579958707435</v>
      </c>
      <c r="V62" s="701">
        <f>IF(INDEX(Historical!$O$7:$O$1247,MATCH(B62,Historical!$B$7:$B$1278,0))=0,"n/a",((INDEX(Historical!$C$7:$C$1256,MATCH(B62,Historical!$B$7:$B$1278,0))/INDEX(Historical!$O$7:$O$1247,MATCH(B62,Historical!$B$7:$B$1278,0)))^(1/10)-1)*100)</f>
        <v>12.546849589069975</v>
      </c>
      <c r="W62" s="702">
        <f>IF(OR(U62&lt;=0,U62="n/a",V62&lt;=0,V62="n/a"),"n/a",U62/V62)</f>
        <v>0.78087793484077139</v>
      </c>
      <c r="X62" s="703">
        <f>IF(OR(AJ62&lt;=0,AJ62="n/a",U62&lt;=0,U62="n/a"),"n/a",U62/AJ62)</f>
        <v>0.816463166322562</v>
      </c>
      <c r="Y62" s="784"/>
      <c r="Z62" s="758">
        <f>IF(OR(AC62&lt;0.01,AC62="n/a"),"n/a",M62/AC62*100)</f>
        <v>51.282051282051277</v>
      </c>
      <c r="AA62" s="766">
        <f>IF(OR(AC62&lt;0.01,AC62="n/a"),"n/a",I62/AC62)</f>
        <v>22.733031674208146</v>
      </c>
      <c r="AB62" s="760">
        <v>12</v>
      </c>
      <c r="AC62" s="767">
        <v>6.63</v>
      </c>
      <c r="AD62" s="767">
        <v>5.65</v>
      </c>
      <c r="AE62" s="767">
        <v>10.53</v>
      </c>
      <c r="AF62" s="767">
        <v>2.0099999999999998</v>
      </c>
      <c r="AG62" s="767">
        <v>8.9</v>
      </c>
      <c r="AH62" s="767">
        <v>3.5000000000000004</v>
      </c>
      <c r="AI62" s="767">
        <v>0.57999999999999996</v>
      </c>
      <c r="AJ62" s="767">
        <v>12</v>
      </c>
      <c r="AK62" s="767">
        <v>4.0199999999999996</v>
      </c>
      <c r="AL62" s="768">
        <v>53930</v>
      </c>
      <c r="AM62" s="769">
        <v>0.3</v>
      </c>
      <c r="AN62" s="767">
        <v>0.13</v>
      </c>
      <c r="AO62" s="770">
        <f>IF(U62="n/a","n/a",IF(AA62&lt;0,"n/a",IF(AA62="n/a","n/a",J62+U62-AA62)))</f>
        <v>-10.679635037148444</v>
      </c>
      <c r="AP62" s="771">
        <f>IF(U62="n/a","n/a",J62+U62)</f>
        <v>12.053396637059702</v>
      </c>
      <c r="AQ62" s="772">
        <f>IF(OR(AC62&lt;0.01,AF62="n/a"),"n/a",(I62/SQRT(22.5*AC62*(I62/AF62))-1)*100)</f>
        <v>42.50675409359588</v>
      </c>
      <c r="AR62" s="651">
        <f>INDEX(Historical!$C$7:$C$1256,MATCH(B62,Historical!$B$7:$B$1278,0))*IF(AH62="n/a",1.03,IF(AH62&lt;0,1.01,IF(AH62&gt;10,1.1,(1+AH62/100))))</f>
        <v>3.1049999999999995</v>
      </c>
      <c r="AS62" s="766">
        <f>IF($AI62="n/a",1.03*AR62,IF($AI62&lt;0,1.01*AR62,IF($AI62&gt;10,1.1*AR62,(1+$AI62/100)*AR62)))</f>
        <v>3.1230089999999997</v>
      </c>
      <c r="AT62" s="766">
        <f>IF($AK62="n/a",1.03*AS62,IF($AK62&lt;0,1.01*AS62,IF($AK62&gt;10,1.1*AS62,(1+$AK62/100)*AS62)))</f>
        <v>3.2485539617999999</v>
      </c>
      <c r="AU62" s="766">
        <f>IF($AK62="n/a",1.03*AT62,IF($AK62&lt;0,1.01*AT62,IF($AK62&gt;10,1.1*AT62,(1+$AK62/100)*AT62)))</f>
        <v>3.3791458310643598</v>
      </c>
      <c r="AV62" s="766">
        <f>IF($AK62="n/a",1.03*AU62,IF($AK62&lt;0,1.01*AU62,IF($AK62&gt;10,1.1*AU62,(1+$AK62/100)*AU62)))</f>
        <v>3.5149874934731473</v>
      </c>
      <c r="AW62" s="758">
        <f>SUM(AR62:AV62)</f>
        <v>16.370696286337505</v>
      </c>
      <c r="AX62" s="773">
        <f>AW62/I62*100</f>
        <v>10.861661548790808</v>
      </c>
      <c r="AY62" s="936">
        <v>0.33</v>
      </c>
      <c r="AZ62" s="769">
        <v>14.360000000000001</v>
      </c>
      <c r="BA62" s="769">
        <v>-33.119999999999997</v>
      </c>
      <c r="BB62" s="769">
        <v>-10.14</v>
      </c>
      <c r="BC62" s="769">
        <v>-15.86</v>
      </c>
      <c r="BD62" s="909"/>
      <c r="BE62" s="624">
        <v>2011</v>
      </c>
      <c r="BF62" s="899">
        <f>IF(BE62&gt;2008,0,IF(BE62&gt;2001,1,IF(BE62&gt;1990,2,IF(BE62&gt;1980,3,IF(BE62&gt;1973,4,IF(BE62&gt;1970,5,IF(BE62&gt;1960,6,IF(BE62&gt;1958,7,IF(BE62&gt;1953,8,9)))))))))</f>
        <v>0</v>
      </c>
      <c r="BG62" s="825">
        <v>2.2999999999999998</v>
      </c>
    </row>
    <row r="63" spans="1:59" ht="11.25" customHeight="1" x14ac:dyDescent="0.2">
      <c r="A63" s="872" t="s">
        <v>531</v>
      </c>
      <c r="B63" s="876" t="s">
        <v>532</v>
      </c>
      <c r="C63" s="933" t="s">
        <v>112</v>
      </c>
      <c r="D63" s="933" t="s">
        <v>211</v>
      </c>
      <c r="E63" s="733">
        <v>15</v>
      </c>
      <c r="F63" s="1182">
        <v>258</v>
      </c>
      <c r="G63" s="1182" t="s">
        <v>37</v>
      </c>
      <c r="H63" s="1182" t="s">
        <v>37</v>
      </c>
      <c r="I63" s="875">
        <v>219.89</v>
      </c>
      <c r="J63" s="651">
        <f>(M63/I63)*100</f>
        <v>2.4557733412160632</v>
      </c>
      <c r="K63" s="878">
        <v>1.35</v>
      </c>
      <c r="L63" s="888">
        <v>4</v>
      </c>
      <c r="M63" s="642">
        <f>K63*L63</f>
        <v>5.4</v>
      </c>
      <c r="N63" s="871" t="s">
        <v>119</v>
      </c>
      <c r="O63" s="734">
        <v>1.3109999999999999</v>
      </c>
      <c r="P63" s="862">
        <v>44154</v>
      </c>
      <c r="Q63" s="862">
        <v>44168</v>
      </c>
      <c r="R63" s="642">
        <f>(K63-O63)/O63*100</f>
        <v>2.9748283752860525</v>
      </c>
      <c r="S63" s="701">
        <f>IF(INDEX(Historical!$D$7:$D$1254,MATCH(B63,Historical!$B$7:$B$1278,0))=0,"n/a",(INDEX(Historical!$C$7:$C$1256,MATCH(B63,Historical!$B$7:$B$1278,0))/INDEX(Historical!$D$7:$D$1254,MATCH(B63,Historical!$B$7:$B$1278,0))-1)*100)</f>
        <v>10.4054054054054</v>
      </c>
      <c r="T63" s="701">
        <f>IF(INDEX(Historical!$F$7:$F$1247,MATCH(B63,Historical!$B$7:$B$1278,0))=0,"n/a",((INDEX(Historical!$C$7:$C$1256,MATCH(B63,Historical!$B$7:$B$1278,0))/INDEX(Historical!$F$7:$F$1247,MATCH(B63,Historical!$B$7:$B$1278,0)))^(1/3)-1)*100)</f>
        <v>7.0133037291207234</v>
      </c>
      <c r="U63" s="701">
        <f>IF(INDEX(Historical!$H$7:$H$1247,MATCH(B63,Historical!$B$7:$B$1278,0))=0,"n/a",((INDEX(Historical!$C$7:$C$1256,MATCH(B63,Historical!$B$7:$B$1278,0))/INDEX(Historical!$H$7:$H$1247,MATCH(B63,Historical!$B$7:$B$1278,0)))^(1/5)-1)*100)</f>
        <v>11.772096594910986</v>
      </c>
      <c r="V63" s="701">
        <f>IF(INDEX(Historical!$O$7:$O$1247,MATCH(B63,Historical!$B$7:$B$1278,0))=0,"n/a",((INDEX(Historical!$C$7:$C$1256,MATCH(B63,Historical!$B$7:$B$1278,0))/INDEX(Historical!$O$7:$O$1247,MATCH(B63,Historical!$B$7:$B$1278,0)))^(1/10)-1)*100)</f>
        <v>21.486361918080533</v>
      </c>
      <c r="W63" s="702">
        <f>IF(OR(U63&lt;=0,U63="n/a",V63&lt;=0,V63="n/a"),"n/a",U63/V63)</f>
        <v>0.5478869172823948</v>
      </c>
      <c r="X63" s="703">
        <f>IF(OR(AJ63&lt;=0,AJ63="n/a",U63&lt;=0,U63="n/a"),"n/a",U63/AJ63)</f>
        <v>1.1891006661526249</v>
      </c>
      <c r="Y63" s="876"/>
      <c r="Z63" s="651">
        <f>IF(OR(AC63&lt;0.01,AC63="n/a"),"n/a",M63/AC63*100)</f>
        <v>48.128342245989302</v>
      </c>
      <c r="AA63" s="887">
        <f>IF(OR(AC63&lt;0.01,AC63="n/a"),"n/a",I63/AC63)</f>
        <v>19.598039215686271</v>
      </c>
      <c r="AB63" s="888">
        <v>12</v>
      </c>
      <c r="AC63" s="866">
        <v>11.22</v>
      </c>
      <c r="AD63" s="866" t="s">
        <v>136</v>
      </c>
      <c r="AE63" s="866">
        <v>1.59</v>
      </c>
      <c r="AF63" s="866">
        <v>4.51</v>
      </c>
      <c r="AG63" s="866">
        <v>23.1</v>
      </c>
      <c r="AH63" s="866">
        <v>9.5</v>
      </c>
      <c r="AI63" s="866">
        <v>24.15</v>
      </c>
      <c r="AJ63" s="866">
        <v>9.9</v>
      </c>
      <c r="AK63" s="866">
        <v>-2.1</v>
      </c>
      <c r="AL63" s="879">
        <v>32090.000000000004</v>
      </c>
      <c r="AM63" s="873">
        <v>0.1</v>
      </c>
      <c r="AN63" s="866">
        <v>0.53</v>
      </c>
      <c r="AO63" s="740">
        <f>IF(U63="n/a","n/a",IF(AA63&lt;0,"n/a",IF(AA63="n/a","n/a",J63+U63-AA63)))</f>
        <v>-5.3701692795592209</v>
      </c>
      <c r="AP63" s="741">
        <f>IF(U63="n/a","n/a",J63+U63)</f>
        <v>14.22786993612705</v>
      </c>
      <c r="AQ63" s="889">
        <f>IF(OR(AC63&lt;0.01,AF63="n/a"),"n/a",(I63/SQRT(22.5*AC63*(I63/AF63))-1)*100)</f>
        <v>98.199850726196814</v>
      </c>
      <c r="AR63" s="651">
        <f>INDEX(Historical!$C$7:$C$1256,MATCH(B63,Historical!$B$7:$B$1278,0))*IF(AH63="n/a",1.03,IF(AH63&lt;0,1.01,IF(AH63&gt;10,1.1,(1+AH63/100))))</f>
        <v>5.3676899999999996</v>
      </c>
      <c r="AS63" s="887">
        <f>IF($AI63="n/a",1.03*AR63,IF($AI63&lt;0,1.01*AR63,IF($AI63&gt;10,1.1*AR63,(1+$AI63/100)*AR63)))</f>
        <v>5.9044590000000001</v>
      </c>
      <c r="AT63" s="887">
        <f>IF($AK63="n/a",1.03*AS63,IF($AK63&lt;0,1.01*AS63,IF($AK63&gt;10,1.1*AS63,(1+$AK63/100)*AS63)))</f>
        <v>5.9635035900000002</v>
      </c>
      <c r="AU63" s="887">
        <f>IF($AK63="n/a",1.03*AT63,IF($AK63&lt;0,1.01*AT63,IF($AK63&gt;10,1.1*AT63,(1+$AK63/100)*AT63)))</f>
        <v>6.0231386259000006</v>
      </c>
      <c r="AV63" s="887">
        <f>IF($AK63="n/a",1.03*AU63,IF($AK63&lt;0,1.01*AU63,IF($AK63&gt;10,1.1*AU63,(1+$AK63/100)*AU63)))</f>
        <v>6.0833700121590004</v>
      </c>
      <c r="AW63" s="651">
        <f>SUM(AR63:AV63)</f>
        <v>29.342161228059002</v>
      </c>
      <c r="AX63" s="748">
        <f>AW63/I63*100</f>
        <v>13.344018021764976</v>
      </c>
      <c r="AY63" s="935">
        <v>1.23</v>
      </c>
      <c r="AZ63" s="873">
        <v>117.66000000000001</v>
      </c>
      <c r="BA63" s="873">
        <v>-4.95</v>
      </c>
      <c r="BB63" s="873">
        <v>3.1</v>
      </c>
      <c r="BC63" s="873">
        <v>24.38</v>
      </c>
      <c r="BE63" s="624">
        <v>2006</v>
      </c>
      <c r="BF63" s="899">
        <f>IF(BE63&gt;2008,0,IF(BE63&gt;2001,1,IF(BE63&gt;1990,2,IF(BE63&gt;1980,3,IF(BE63&gt;1973,4,IF(BE63&gt;1970,5,IF(BE63&gt;1960,6,IF(BE63&gt;1958,7,IF(BE63&gt;1953,8,9)))))))))</f>
        <v>1</v>
      </c>
      <c r="BG63" s="883">
        <v>8.5</v>
      </c>
    </row>
    <row r="64" spans="1:59" ht="11.25" customHeight="1" x14ac:dyDescent="0.2">
      <c r="A64" s="872" t="s">
        <v>511</v>
      </c>
      <c r="B64" s="876" t="s">
        <v>512</v>
      </c>
      <c r="C64" s="933" t="s">
        <v>131</v>
      </c>
      <c r="D64" s="933" t="s">
        <v>4331</v>
      </c>
      <c r="E64" s="733">
        <v>14</v>
      </c>
      <c r="F64" s="1182">
        <v>262</v>
      </c>
      <c r="G64" s="1182" t="s">
        <v>37</v>
      </c>
      <c r="H64" s="1182" t="s">
        <v>37</v>
      </c>
      <c r="I64" s="875">
        <v>63.33</v>
      </c>
      <c r="J64" s="651">
        <f>(M64/I64)*100</f>
        <v>2.5738196747197217</v>
      </c>
      <c r="K64" s="878">
        <v>0.40749999999999997</v>
      </c>
      <c r="L64" s="888">
        <v>4</v>
      </c>
      <c r="M64" s="642">
        <f>K64*L64</f>
        <v>1.63</v>
      </c>
      <c r="N64" s="871" t="s">
        <v>513</v>
      </c>
      <c r="O64" s="734">
        <v>0.38250000000000001</v>
      </c>
      <c r="P64" s="862">
        <v>43867</v>
      </c>
      <c r="Q64" s="862">
        <v>43888</v>
      </c>
      <c r="R64" s="642">
        <f>(K64-O64)/O64*100</f>
        <v>6.5359477124182916</v>
      </c>
      <c r="S64" s="701">
        <f>IF(INDEX(Historical!$D$7:$D$1254,MATCH(B64,Historical!$B$7:$B$1278,0))=0,"n/a",(INDEX(Historical!$C$7:$C$1256,MATCH(B64,Historical!$B$7:$B$1278,0))/INDEX(Historical!$D$7:$D$1254,MATCH(B64,Historical!$B$7:$B$1278,0))-1)*100)</f>
        <v>7.1428571428571397</v>
      </c>
      <c r="T64" s="701">
        <f>IF(INDEX(Historical!$F$7:$F$1247,MATCH(B64,Historical!$B$7:$B$1278,0))=0,"n/a",((INDEX(Historical!$C$7:$C$1256,MATCH(B64,Historical!$B$7:$B$1278,0))/INDEX(Historical!$F$7:$F$1247,MATCH(B64,Historical!$B$7:$B$1278,0)))^(1/3)-1)*100)</f>
        <v>7.256408033128503</v>
      </c>
      <c r="U64" s="701">
        <f>IF(INDEX(Historical!$H$7:$H$1247,MATCH(B64,Historical!$B$7:$B$1278,0))=0,"n/a",((INDEX(Historical!$C$7:$C$1256,MATCH(B64,Historical!$B$7:$B$1278,0))/INDEX(Historical!$H$7:$H$1247,MATCH(B64,Historical!$B$7:$B$1278,0)))^(1/5)-1)*100)</f>
        <v>7.2145025900850923</v>
      </c>
      <c r="V64" s="701">
        <f>IF(INDEX(Historical!$O$7:$O$1247,MATCH(B64,Historical!$B$7:$B$1278,0))=0,"n/a",((INDEX(Historical!$C$7:$C$1256,MATCH(B64,Historical!$B$7:$B$1278,0))/INDEX(Historical!$O$7:$O$1247,MATCH(B64,Historical!$B$7:$B$1278,0)))^(1/10)-1)*100)</f>
        <v>11.833558100765806</v>
      </c>
      <c r="W64" s="702">
        <f>IF(OR(U64&lt;=0,U64="n/a",V64&lt;=0,V64="n/a"),"n/a",U64/V64)</f>
        <v>0.60966469498452935</v>
      </c>
      <c r="X64" s="703">
        <f>IF(OR(AJ64&lt;=0,AJ64="n/a",U64&lt;=0,U64="n/a"),"n/a",U64/AJ64)</f>
        <v>1.2883040339437664</v>
      </c>
      <c r="Y64" s="876"/>
      <c r="Z64" s="651">
        <f>IF(OR(AC64&lt;0.01,AC64="n/a"),"n/a",M64/AC64*100)</f>
        <v>64.426877470355734</v>
      </c>
      <c r="AA64" s="887">
        <f>IF(OR(AC64&lt;0.01,AC64="n/a"),"n/a",I64/AC64)</f>
        <v>25.031620553359684</v>
      </c>
      <c r="AB64" s="888">
        <v>12</v>
      </c>
      <c r="AC64" s="866">
        <v>2.5299999999999998</v>
      </c>
      <c r="AD64" s="866">
        <v>3.53</v>
      </c>
      <c r="AE64" s="866">
        <v>2.72</v>
      </c>
      <c r="AF64" s="866">
        <v>3.47</v>
      </c>
      <c r="AG64" s="866">
        <v>14.799999999999999</v>
      </c>
      <c r="AH64" s="866">
        <v>3</v>
      </c>
      <c r="AI64" s="866">
        <v>7.22</v>
      </c>
      <c r="AJ64" s="866">
        <v>5.6000000000000005</v>
      </c>
      <c r="AK64" s="866">
        <v>7.0900000000000007</v>
      </c>
      <c r="AL64" s="879">
        <v>18100</v>
      </c>
      <c r="AM64" s="873">
        <v>0.2</v>
      </c>
      <c r="AN64" s="866">
        <v>2.92</v>
      </c>
      <c r="AO64" s="740">
        <f>IF(U64="n/a","n/a",IF(AA64&lt;0,"n/a",IF(AA64="n/a","n/a",J64+U64-AA64)))</f>
        <v>-15.24329828855487</v>
      </c>
      <c r="AP64" s="741">
        <f>IF(U64="n/a","n/a",J64+U64)</f>
        <v>9.7883222648048136</v>
      </c>
      <c r="AQ64" s="889">
        <f>IF(OR(AC64&lt;0.01,AF64="n/a"),"n/a",(I64/SQRT(22.5*AC64*(I64/AF64))-1)*100)</f>
        <v>96.479824601982543</v>
      </c>
      <c r="AR64" s="651">
        <f>INDEX(Historical!$C$7:$C$1256,MATCH(B64,Historical!$B$7:$B$1278,0))*IF(AH64="n/a",1.03,IF(AH64&lt;0,1.01,IF(AH64&gt;10,1.1,(1+AH64/100))))</f>
        <v>1.5759000000000001</v>
      </c>
      <c r="AS64" s="887">
        <f>IF($AI64="n/a",1.03*AR64,IF($AI64&lt;0,1.01*AR64,IF($AI64&gt;10,1.1*AR64,(1+$AI64/100)*AR64)))</f>
        <v>1.6896799800000002</v>
      </c>
      <c r="AT64" s="887">
        <f>IF($AK64="n/a",1.03*AS64,IF($AK64&lt;0,1.01*AS64,IF($AK64&gt;10,1.1*AS64,(1+$AK64/100)*AS64)))</f>
        <v>1.8094782905820002</v>
      </c>
      <c r="AU64" s="887">
        <f>IF($AK64="n/a",1.03*AT64,IF($AK64&lt;0,1.01*AT64,IF($AK64&gt;10,1.1*AT64,(1+$AK64/100)*AT64)))</f>
        <v>1.937770301384264</v>
      </c>
      <c r="AV64" s="887">
        <f>IF($AK64="n/a",1.03*AU64,IF($AK64&lt;0,1.01*AU64,IF($AK64&gt;10,1.1*AU64,(1+$AK64/100)*AU64)))</f>
        <v>2.0751582157524084</v>
      </c>
      <c r="AW64" s="651">
        <f>SUM(AR64:AV64)</f>
        <v>9.0879867877186715</v>
      </c>
      <c r="AX64" s="748">
        <f>AW64/I64*100</f>
        <v>14.350208096824051</v>
      </c>
      <c r="AY64" s="935">
        <v>0.17</v>
      </c>
      <c r="AZ64" s="873">
        <v>37.580000000000005</v>
      </c>
      <c r="BA64" s="873">
        <v>-8.44</v>
      </c>
      <c r="BB64" s="873">
        <v>1.7399999999999998</v>
      </c>
      <c r="BC64" s="873">
        <v>3.36</v>
      </c>
      <c r="BE64" s="624">
        <v>2007</v>
      </c>
      <c r="BF64" s="899">
        <f>IF(BE64&gt;2008,0,IF(BE64&gt;2001,1,IF(BE64&gt;1990,2,IF(BE64&gt;1980,3,IF(BE64&gt;1973,4,IF(BE64&gt;1970,5,IF(BE64&gt;1960,6,IF(BE64&gt;1958,7,IF(BE64&gt;1953,8,9)))))))))</f>
        <v>1</v>
      </c>
      <c r="BG64" s="883">
        <v>2.8000000000000003</v>
      </c>
    </row>
    <row r="65" spans="1:59" ht="11.25" customHeight="1" x14ac:dyDescent="0.2">
      <c r="A65" s="864" t="s">
        <v>1080</v>
      </c>
      <c r="B65" s="876" t="s">
        <v>1081</v>
      </c>
      <c r="C65" s="933" t="s">
        <v>108</v>
      </c>
      <c r="D65" s="933" t="s">
        <v>4337</v>
      </c>
      <c r="E65" s="733">
        <v>11</v>
      </c>
      <c r="F65" s="1182">
        <v>302</v>
      </c>
      <c r="G65" s="1182" t="s">
        <v>106</v>
      </c>
      <c r="H65" s="1182" t="s">
        <v>106</v>
      </c>
      <c r="I65" s="875">
        <v>56.31</v>
      </c>
      <c r="J65" s="651">
        <f>(M65/I65)*100</f>
        <v>2.7703782631859348</v>
      </c>
      <c r="K65" s="878">
        <v>0.39</v>
      </c>
      <c r="L65" s="888">
        <v>4</v>
      </c>
      <c r="M65" s="642">
        <f>K65*L65</f>
        <v>1.56</v>
      </c>
      <c r="N65" s="871" t="s">
        <v>604</v>
      </c>
      <c r="O65" s="734">
        <v>0.36</v>
      </c>
      <c r="P65" s="862">
        <v>43889</v>
      </c>
      <c r="Q65" s="862">
        <v>43902</v>
      </c>
      <c r="R65" s="642">
        <f>(K65-O65)/O65*100</f>
        <v>8.333333333333341</v>
      </c>
      <c r="S65" s="701">
        <f>IF(INDEX(Historical!$D$7:$D$1254,MATCH(B65,Historical!$B$7:$B$1278,0))=0,"n/a",(INDEX(Historical!$C$7:$C$1256,MATCH(B65,Historical!$B$7:$B$1278,0))/INDEX(Historical!$D$7:$D$1254,MATCH(B65,Historical!$B$7:$B$1278,0))-1)*100)</f>
        <v>14.285714285714279</v>
      </c>
      <c r="T65" s="701">
        <f>IF(INDEX(Historical!$F$7:$F$1247,MATCH(B65,Historical!$B$7:$B$1278,0))=0,"n/a",((INDEX(Historical!$C$7:$C$1256,MATCH(B65,Historical!$B$7:$B$1278,0))/INDEX(Historical!$F$7:$F$1247,MATCH(B65,Historical!$B$7:$B$1278,0)))^(1/3)-1)*100)</f>
        <v>11.457607795906144</v>
      </c>
      <c r="U65" s="701">
        <f>IF(INDEX(Historical!$H$7:$H$1247,MATCH(B65,Historical!$B$7:$B$1278,0))=0,"n/a",((INDEX(Historical!$C$7:$C$1256,MATCH(B65,Historical!$B$7:$B$1278,0))/INDEX(Historical!$H$7:$H$1247,MATCH(B65,Historical!$B$7:$B$1278,0)))^(1/5)-1)*100)</f>
        <v>10.859472602645347</v>
      </c>
      <c r="V65" s="701">
        <f>IF(INDEX(Historical!$O$7:$O$1247,MATCH(B65,Historical!$B$7:$B$1278,0))=0,"n/a",((INDEX(Historical!$C$7:$C$1256,MATCH(B65,Historical!$B$7:$B$1278,0))/INDEX(Historical!$O$7:$O$1247,MATCH(B65,Historical!$B$7:$B$1278,0)))^(1/10)-1)*100)</f>
        <v>21.824110663778651</v>
      </c>
      <c r="W65" s="702">
        <f>IF(OR(U65&lt;=0,U65="n/a",V65&lt;=0,V65="n/a"),"n/a",U65/V65)</f>
        <v>0.49759061296682072</v>
      </c>
      <c r="X65" s="703">
        <f>IF(OR(AJ65&lt;=0,AJ65="n/a",U65&lt;=0,U65="n/a"),"n/a",U65/AJ65)</f>
        <v>0.98722478205866793</v>
      </c>
      <c r="Y65" s="664"/>
      <c r="Z65" s="651">
        <f>IF(OR(AC65&lt;0.01,AC65="n/a"),"n/a",M65/AC65*100)</f>
        <v>63.157894736842103</v>
      </c>
      <c r="AA65" s="887">
        <f>IF(OR(AC65&lt;0.01,AC65="n/a"),"n/a",I65/AC65)</f>
        <v>22.79757085020243</v>
      </c>
      <c r="AB65" s="888">
        <v>12</v>
      </c>
      <c r="AC65" s="866">
        <v>2.4700000000000002</v>
      </c>
      <c r="AD65" s="866">
        <v>4.76</v>
      </c>
      <c r="AE65" s="866">
        <v>6.49</v>
      </c>
      <c r="AF65" s="866">
        <v>12.63</v>
      </c>
      <c r="AG65" s="866">
        <v>54.400000000000006</v>
      </c>
      <c r="AH65" s="866">
        <v>16.100000000000001</v>
      </c>
      <c r="AI65" s="866">
        <v>17.399999999999999</v>
      </c>
      <c r="AJ65" s="866">
        <v>11</v>
      </c>
      <c r="AK65" s="866">
        <v>4.8</v>
      </c>
      <c r="AL65" s="879">
        <v>2690</v>
      </c>
      <c r="AM65" s="873">
        <v>8.5</v>
      </c>
      <c r="AN65" s="866">
        <v>0</v>
      </c>
      <c r="AO65" s="740">
        <f>IF(U65="n/a","n/a",IF(AA65&lt;0,"n/a",IF(AA65="n/a","n/a",J65+U65-AA65)))</f>
        <v>-9.1677199843711481</v>
      </c>
      <c r="AP65" s="741">
        <f>IF(U65="n/a","n/a",J65+U65)</f>
        <v>13.629850865831282</v>
      </c>
      <c r="AQ65" s="889">
        <f>IF(OR(AC65&lt;0.01,AF65="n/a"),"n/a",(I65/SQRT(22.5*AC65*(I65/AF65))-1)*100)</f>
        <v>257.72945695381259</v>
      </c>
      <c r="AR65" s="651">
        <f>INDEX(Historical!$C$7:$C$1256,MATCH(B65,Historical!$B$7:$B$1278,0))*IF(AH65="n/a",1.03,IF(AH65&lt;0,1.01,IF(AH65&gt;10,1.1,(1+AH65/100))))</f>
        <v>1.5840000000000001</v>
      </c>
      <c r="AS65" s="887">
        <f>IF($AI65="n/a",1.03*AR65,IF($AI65&lt;0,1.01*AR65,IF($AI65&gt;10,1.1*AR65,(1+$AI65/100)*AR65)))</f>
        <v>1.7424000000000002</v>
      </c>
      <c r="AT65" s="887">
        <f>IF($AK65="n/a",1.03*AS65,IF($AK65&lt;0,1.01*AS65,IF($AK65&gt;10,1.1*AS65,(1+$AK65/100)*AS65)))</f>
        <v>1.8260352000000002</v>
      </c>
      <c r="AU65" s="887">
        <f>IF($AK65="n/a",1.03*AT65,IF($AK65&lt;0,1.01*AT65,IF($AK65&gt;10,1.1*AT65,(1+$AK65/100)*AT65)))</f>
        <v>1.9136848896000003</v>
      </c>
      <c r="AV65" s="887">
        <f>IF($AK65="n/a",1.03*AU65,IF($AK65&lt;0,1.01*AU65,IF($AK65&gt;10,1.1*AU65,(1+$AK65/100)*AU65)))</f>
        <v>2.0055417643008004</v>
      </c>
      <c r="AW65" s="651">
        <f>SUM(AR65:AV65)</f>
        <v>9.0716618539008032</v>
      </c>
      <c r="AX65" s="748">
        <f>AW65/I65*100</f>
        <v>16.110214622448595</v>
      </c>
      <c r="AY65" s="935">
        <v>1.25</v>
      </c>
      <c r="AZ65" s="873">
        <v>67.989999999999995</v>
      </c>
      <c r="BA65" s="873">
        <v>-28.02</v>
      </c>
      <c r="BB65" s="873">
        <v>-3.5900000000000003</v>
      </c>
      <c r="BC65" s="873">
        <v>-8.06</v>
      </c>
      <c r="BE65" s="624">
        <v>2010</v>
      </c>
      <c r="BF65" s="899">
        <f>IF(BE65&gt;2008,0,IF(BE65&gt;2001,1,IF(BE65&gt;1990,2,IF(BE65&gt;1980,3,IF(BE65&gt;1973,4,IF(BE65&gt;1970,5,IF(BE65&gt;1960,6,IF(BE65&gt;1958,7,IF(BE65&gt;1953,8,9)))))))))</f>
        <v>0</v>
      </c>
      <c r="BG65" s="883">
        <v>31.4</v>
      </c>
    </row>
    <row r="66" spans="1:59" ht="11.25" customHeight="1" x14ac:dyDescent="0.2">
      <c r="A66" s="872" t="s">
        <v>1092</v>
      </c>
      <c r="B66" s="876" t="s">
        <v>1093</v>
      </c>
      <c r="C66" s="933" t="s">
        <v>4322</v>
      </c>
      <c r="D66" s="933" t="s">
        <v>4323</v>
      </c>
      <c r="E66" s="733">
        <v>10</v>
      </c>
      <c r="F66" s="1182">
        <v>329</v>
      </c>
      <c r="G66" s="1182" t="s">
        <v>106</v>
      </c>
      <c r="H66" s="1182" t="s">
        <v>106</v>
      </c>
      <c r="I66" s="875">
        <v>119.36</v>
      </c>
      <c r="J66" s="651">
        <f>(M66/I66)*100</f>
        <v>4.088471849865952</v>
      </c>
      <c r="K66" s="878">
        <v>1.22</v>
      </c>
      <c r="L66" s="888">
        <v>4</v>
      </c>
      <c r="M66" s="642">
        <f>K66*L66</f>
        <v>4.88</v>
      </c>
      <c r="N66" s="871" t="s">
        <v>218</v>
      </c>
      <c r="O66" s="734">
        <v>1.1000000000000001</v>
      </c>
      <c r="P66" s="1128">
        <v>43643</v>
      </c>
      <c r="Q66" s="1128">
        <v>43661</v>
      </c>
      <c r="R66" s="642">
        <f>(K66-O66)/O66*100</f>
        <v>10.909090909090898</v>
      </c>
      <c r="S66" s="701">
        <f>IF(INDEX(Historical!$D$7:$D$1254,MATCH(B66,Historical!$B$7:$B$1278,0))=0,"n/a",(INDEX(Historical!$C$7:$C$1256,MATCH(B66,Historical!$B$7:$B$1278,0))/INDEX(Historical!$D$7:$D$1254,MATCH(B66,Historical!$B$7:$B$1278,0))-1)*100)</f>
        <v>15.422885572139311</v>
      </c>
      <c r="T66" s="701">
        <f>IF(INDEX(Historical!$F$7:$F$1247,MATCH(B66,Historical!$B$7:$B$1278,0))=0,"n/a",((INDEX(Historical!$C$7:$C$1256,MATCH(B66,Historical!$B$7:$B$1278,0))/INDEX(Historical!$F$7:$F$1247,MATCH(B66,Historical!$B$7:$B$1278,0)))^(1/3)-1)*100)</f>
        <v>29.835674924168252</v>
      </c>
      <c r="U66" s="701">
        <f>IF(INDEX(Historical!$H$7:$H$1247,MATCH(B66,Historical!$B$7:$B$1278,0))=0,"n/a",((INDEX(Historical!$C$7:$C$1256,MATCH(B66,Historical!$B$7:$B$1278,0))/INDEX(Historical!$H$7:$H$1247,MATCH(B66,Historical!$B$7:$B$1278,0)))^(1/5)-1)*100)</f>
        <v>27.08022906319836</v>
      </c>
      <c r="V66" s="701" t="str">
        <f>IF(INDEX(Historical!$O$7:$O$1247,MATCH(B66,Historical!$B$7:$B$1278,0))=0,"n/a",((INDEX(Historical!$C$7:$C$1256,MATCH(B66,Historical!$B$7:$B$1278,0))/INDEX(Historical!$O$7:$O$1247,MATCH(B66,Historical!$B$7:$B$1278,0)))^(1/10)-1)*100)</f>
        <v>n/a</v>
      </c>
      <c r="W66" s="702" t="str">
        <f>IF(OR(U66&lt;=0,U66="n/a",V66&lt;=0,V66="n/a"),"n/a",U66/V66)</f>
        <v>n/a</v>
      </c>
      <c r="X66" s="703">
        <f>IF(OR(AJ66&lt;=0,AJ66="n/a",U66&lt;=0,U66="n/a"),"n/a",U66/AJ66)</f>
        <v>1.0703647851066544</v>
      </c>
      <c r="Y66" s="661"/>
      <c r="Z66" s="651">
        <f>IF(OR(AC66&lt;0.01,AC66="n/a"),"n/a",M66/AC66*100)</f>
        <v>246.46464646464645</v>
      </c>
      <c r="AA66" s="887">
        <f>IF(OR(AC66&lt;0.01,AC66="n/a"),"n/a",I66/AC66)</f>
        <v>60.282828282828284</v>
      </c>
      <c r="AB66" s="888">
        <v>12</v>
      </c>
      <c r="AC66" s="866">
        <v>1.98</v>
      </c>
      <c r="AD66" s="866" t="s">
        <v>136</v>
      </c>
      <c r="AE66" s="866">
        <v>8.66</v>
      </c>
      <c r="AF66" s="866">
        <v>41.59</v>
      </c>
      <c r="AG66" s="866">
        <v>52.400000000000006</v>
      </c>
      <c r="AH66" s="866">
        <v>-7.3999999999999995</v>
      </c>
      <c r="AI66" s="866">
        <v>5.0299999999999994</v>
      </c>
      <c r="AJ66" s="866">
        <v>25.3</v>
      </c>
      <c r="AK66" s="866">
        <v>-4.5</v>
      </c>
      <c r="AL66" s="879">
        <v>5100</v>
      </c>
      <c r="AM66" s="873">
        <v>0.5</v>
      </c>
      <c r="AN66" s="866">
        <v>14.12</v>
      </c>
      <c r="AO66" s="740">
        <f>IF(U66="n/a","n/a",IF(AA66&lt;0,"n/a",IF(AA66="n/a","n/a",J66+U66-AA66)))</f>
        <v>-29.11412736976397</v>
      </c>
      <c r="AP66" s="741">
        <f>IF(U66="n/a","n/a",J66+U66)</f>
        <v>31.168700913064313</v>
      </c>
      <c r="AQ66" s="889">
        <f>IF(OR(AC66&lt;0.01,AF66="n/a"),"n/a",(I66/SQRT(22.5*AC66*(I66/AF66))-1)*100)</f>
        <v>955.60153009927194</v>
      </c>
      <c r="AR66" s="651">
        <f>INDEX(Historical!$C$7:$C$1256,MATCH(B66,Historical!$B$7:$B$1278,0))*IF(AH66="n/a",1.03,IF(AH66&lt;0,1.01,IF(AH66&gt;10,1.1,(1+AH66/100))))</f>
        <v>4.6863999999999999</v>
      </c>
      <c r="AS66" s="887">
        <f>IF($AI66="n/a",1.03*AR66,IF($AI66&lt;0,1.01*AR66,IF($AI66&gt;10,1.1*AR66,(1+$AI66/100)*AR66)))</f>
        <v>4.92212592</v>
      </c>
      <c r="AT66" s="887">
        <f>IF($AK66="n/a",1.03*AS66,IF($AK66&lt;0,1.01*AS66,IF($AK66&gt;10,1.1*AS66,(1+$AK66/100)*AS66)))</f>
        <v>4.9713471792000004</v>
      </c>
      <c r="AU66" s="887">
        <f>IF($AK66="n/a",1.03*AT66,IF($AK66&lt;0,1.01*AT66,IF($AK66&gt;10,1.1*AT66,(1+$AK66/100)*AT66)))</f>
        <v>5.0210606509920002</v>
      </c>
      <c r="AV66" s="887">
        <f>IF($AK66="n/a",1.03*AU66,IF($AK66&lt;0,1.01*AU66,IF($AK66&gt;10,1.1*AU66,(1+$AK66/100)*AU66)))</f>
        <v>5.0712712575019205</v>
      </c>
      <c r="AW66" s="651">
        <f>SUM(AR66:AV66)</f>
        <v>24.672205007693918</v>
      </c>
      <c r="AX66" s="748">
        <f>AW66/I66*100</f>
        <v>20.670413042639009</v>
      </c>
      <c r="AY66" s="935">
        <v>0.25</v>
      </c>
      <c r="AZ66" s="873">
        <v>32.519999999999996</v>
      </c>
      <c r="BA66" s="873">
        <v>-8.58</v>
      </c>
      <c r="BB66" s="873">
        <v>-1.7500000000000002</v>
      </c>
      <c r="BC66" s="873">
        <v>0.41000000000000003</v>
      </c>
      <c r="BE66" s="624">
        <v>2010</v>
      </c>
      <c r="BF66" s="899">
        <f>IF(BE66&gt;2008,0,IF(BE66&gt;2001,1,IF(BE66&gt;1990,2,IF(BE66&gt;1980,3,IF(BE66&gt;1973,4,IF(BE66&gt;1970,5,IF(BE66&gt;1960,6,IF(BE66&gt;1958,7,IF(BE66&gt;1953,8,9)))))))))</f>
        <v>0</v>
      </c>
      <c r="BG66" s="883">
        <v>3.5999999999999996</v>
      </c>
    </row>
    <row r="67" spans="1:59" ht="11.25" customHeight="1" x14ac:dyDescent="0.2">
      <c r="A67" s="872" t="s">
        <v>522</v>
      </c>
      <c r="B67" s="876" t="s">
        <v>523</v>
      </c>
      <c r="C67" s="933" t="s">
        <v>128</v>
      </c>
      <c r="D67" s="933" t="s">
        <v>4338</v>
      </c>
      <c r="E67" s="733">
        <v>17</v>
      </c>
      <c r="F67" s="1182">
        <v>217</v>
      </c>
      <c r="G67" s="1182" t="s">
        <v>115</v>
      </c>
      <c r="H67" s="1182" t="s">
        <v>115</v>
      </c>
      <c r="I67" s="875">
        <v>357.62</v>
      </c>
      <c r="J67" s="651">
        <f>(M67/I67)*100</f>
        <v>0.78295397349141538</v>
      </c>
      <c r="K67" s="878">
        <v>0.7</v>
      </c>
      <c r="L67" s="888">
        <v>4</v>
      </c>
      <c r="M67" s="642">
        <f>K67*L67</f>
        <v>2.8</v>
      </c>
      <c r="N67" s="871" t="s">
        <v>524</v>
      </c>
      <c r="O67" s="734">
        <v>0.65</v>
      </c>
      <c r="P67" s="862">
        <v>43951</v>
      </c>
      <c r="Q67" s="862">
        <v>43966</v>
      </c>
      <c r="R67" s="642">
        <f>(K67-O67)/O67*100</f>
        <v>7.6923076923076819</v>
      </c>
      <c r="S67" s="701">
        <f>IF(INDEX(Historical!$D$7:$D$1254,MATCH(B67,Historical!$B$7:$B$1278,0))=0,"n/a",(INDEX(Historical!$C$7:$C$1256,MATCH(B67,Historical!$B$7:$B$1278,0))/INDEX(Historical!$D$7:$D$1254,MATCH(B67,Historical!$B$7:$B$1278,0))-1)*100)</f>
        <v>14.027149321266963</v>
      </c>
      <c r="T67" s="701">
        <f>IF(INDEX(Historical!$F$7:$F$1247,MATCH(B67,Historical!$B$7:$B$1278,0))=0,"n/a",((INDEX(Historical!$C$7:$C$1256,MATCH(B67,Historical!$B$7:$B$1278,0))/INDEX(Historical!$F$7:$F$1247,MATCH(B67,Historical!$B$7:$B$1278,0)))^(1/3)-1)*100)</f>
        <v>12.924323465723408</v>
      </c>
      <c r="U67" s="701">
        <f>IF(INDEX(Historical!$H$7:$H$1247,MATCH(B67,Historical!$B$7:$B$1278,0))=0,"n/a",((INDEX(Historical!$C$7:$C$1256,MATCH(B67,Historical!$B$7:$B$1278,0))/INDEX(Historical!$H$7:$H$1247,MATCH(B67,Historical!$B$7:$B$1278,0)))^(1/5)-1)*100)</f>
        <v>12.880667407737722</v>
      </c>
      <c r="V67" s="701">
        <f>IF(INDEX(Historical!$O$7:$O$1247,MATCH(B67,Historical!$B$7:$B$1278,0))=0,"n/a",((INDEX(Historical!$C$7:$C$1256,MATCH(B67,Historical!$B$7:$B$1278,0))/INDEX(Historical!$O$7:$O$1247,MATCH(B67,Historical!$B$7:$B$1278,0)))^(1/10)-1)*100)</f>
        <v>13.665914413936475</v>
      </c>
      <c r="W67" s="702">
        <f>IF(OR(U67&lt;=0,U67="n/a",V67&lt;=0,V67="n/a"),"n/a",U67/V67)</f>
        <v>0.94253973920706247</v>
      </c>
      <c r="X67" s="703">
        <f>IF(OR(AJ67&lt;=0,AJ67="n/a",U67&lt;=0,U67="n/a"),"n/a",U67/AJ67)</f>
        <v>1.1817126062144698</v>
      </c>
      <c r="Y67" s="661"/>
      <c r="Z67" s="651">
        <f>IF(OR(AC67&lt;0.01,AC67="n/a"),"n/a",M67/AC67*100)</f>
        <v>31.076581576026634</v>
      </c>
      <c r="AA67" s="887">
        <f>IF(OR(AC67&lt;0.01,AC67="n/a"),"n/a",I67/AC67)</f>
        <v>39.691453940066594</v>
      </c>
      <c r="AB67" s="888">
        <v>8</v>
      </c>
      <c r="AC67" s="866">
        <v>9.01</v>
      </c>
      <c r="AD67" s="866">
        <v>5.63</v>
      </c>
      <c r="AE67" s="866">
        <v>0.95</v>
      </c>
      <c r="AF67" s="866">
        <v>8.67</v>
      </c>
      <c r="AG67" s="866">
        <v>23.7</v>
      </c>
      <c r="AH67" s="866">
        <v>12.9</v>
      </c>
      <c r="AI67" s="866">
        <v>10.23</v>
      </c>
      <c r="AJ67" s="866">
        <v>10.9</v>
      </c>
      <c r="AK67" s="866">
        <v>7.0499999999999989</v>
      </c>
      <c r="AL67" s="879">
        <v>158280</v>
      </c>
      <c r="AM67" s="873">
        <v>0.2</v>
      </c>
      <c r="AN67" s="866">
        <v>0.45</v>
      </c>
      <c r="AO67" s="740">
        <f>IF(U67="n/a","n/a",IF(AA67&lt;0,"n/a",IF(AA67="n/a","n/a",J67+U67-AA67)))</f>
        <v>-26.02783255883746</v>
      </c>
      <c r="AP67" s="741">
        <f>IF(U67="n/a","n/a",J67+U67)</f>
        <v>13.663621381229136</v>
      </c>
      <c r="AQ67" s="889">
        <f>IF(OR(AC67&lt;0.01,AF67="n/a"),"n/a",(I67/SQRT(22.5*AC67*(I67/AF67))-1)*100)</f>
        <v>291.08106898151351</v>
      </c>
      <c r="AR67" s="651">
        <f>INDEX(Historical!$C$7:$C$1256,MATCH(B67,Historical!$B$7:$B$1278,0))*IF(AH67="n/a",1.03,IF(AH67&lt;0,1.01,IF(AH67&gt;10,1.1,(1+AH67/100))))</f>
        <v>2.7720000000000002</v>
      </c>
      <c r="AS67" s="887">
        <f>IF($AI67="n/a",1.03*AR67,IF($AI67&lt;0,1.01*AR67,IF($AI67&gt;10,1.1*AR67,(1+$AI67/100)*AR67)))</f>
        <v>3.0492000000000004</v>
      </c>
      <c r="AT67" s="887">
        <f>IF($AK67="n/a",1.03*AS67,IF($AK67&lt;0,1.01*AS67,IF($AK67&gt;10,1.1*AS67,(1+$AK67/100)*AS67)))</f>
        <v>3.2641686000000005</v>
      </c>
      <c r="AU67" s="887">
        <f>IF($AK67="n/a",1.03*AT67,IF($AK67&lt;0,1.01*AT67,IF($AK67&gt;10,1.1*AT67,(1+$AK67/100)*AT67)))</f>
        <v>3.4942924863000004</v>
      </c>
      <c r="AV67" s="887">
        <f>IF($AK67="n/a",1.03*AU67,IF($AK67&lt;0,1.01*AU67,IF($AK67&gt;10,1.1*AU67,(1+$AK67/100)*AU67)))</f>
        <v>3.7406401065841504</v>
      </c>
      <c r="AW67" s="651">
        <f>SUM(AR67:AV67)</f>
        <v>16.320301192884152</v>
      </c>
      <c r="AX67" s="748">
        <f>AW67/I67*100</f>
        <v>4.5635873812661911</v>
      </c>
      <c r="AY67" s="935">
        <v>0.67</v>
      </c>
      <c r="AZ67" s="873">
        <v>31.830000000000002</v>
      </c>
      <c r="BA67" s="873">
        <v>-7.08</v>
      </c>
      <c r="BB67" s="873">
        <v>0.53</v>
      </c>
      <c r="BC67" s="873">
        <v>11.219999999999999</v>
      </c>
      <c r="BE67" s="624">
        <v>2004</v>
      </c>
      <c r="BF67" s="899">
        <f>IF(BE67&gt;2008,0,IF(BE67&gt;2001,1,IF(BE67&gt;1990,2,IF(BE67&gt;1980,3,IF(BE67&gt;1973,4,IF(BE67&gt;1970,5,IF(BE67&gt;1960,6,IF(BE67&gt;1958,7,IF(BE67&gt;1953,8,9)))))))))</f>
        <v>1</v>
      </c>
      <c r="BG67" s="883">
        <v>7.7</v>
      </c>
    </row>
    <row r="68" spans="1:59" ht="11.25" customHeight="1" x14ac:dyDescent="0.2">
      <c r="A68" s="872" t="s">
        <v>500</v>
      </c>
      <c r="B68" s="876" t="s">
        <v>501</v>
      </c>
      <c r="C68" s="933" t="s">
        <v>131</v>
      </c>
      <c r="D68" s="933" t="s">
        <v>4342</v>
      </c>
      <c r="E68" s="733">
        <v>17</v>
      </c>
      <c r="F68" s="1182">
        <v>219</v>
      </c>
      <c r="G68" s="1182" t="s">
        <v>37</v>
      </c>
      <c r="H68" s="1182" t="s">
        <v>37</v>
      </c>
      <c r="I68" s="875">
        <v>97.21</v>
      </c>
      <c r="J68" s="651">
        <f>(M68/I68)*100</f>
        <v>1.8105133216747251</v>
      </c>
      <c r="K68" s="878">
        <v>0.44</v>
      </c>
      <c r="L68" s="888">
        <v>4</v>
      </c>
      <c r="M68" s="642">
        <f>K68*L68</f>
        <v>1.76</v>
      </c>
      <c r="N68" s="871" t="s">
        <v>502</v>
      </c>
      <c r="O68" s="734">
        <v>0.40500000000000003</v>
      </c>
      <c r="P68" s="862">
        <v>43994</v>
      </c>
      <c r="Q68" s="862">
        <v>44018</v>
      </c>
      <c r="R68" s="642">
        <f>(K68-O68)/O68*100</f>
        <v>8.6419753086419693</v>
      </c>
      <c r="S68" s="701">
        <f>IF(INDEX(Historical!$D$7:$D$1254,MATCH(B68,Historical!$B$7:$B$1278,0))=0,"n/a",(INDEX(Historical!$C$7:$C$1256,MATCH(B68,Historical!$B$7:$B$1278,0))/INDEX(Historical!$D$7:$D$1254,MATCH(B68,Historical!$B$7:$B$1278,0))-1)*100)</f>
        <v>11.510791366906492</v>
      </c>
      <c r="T68" s="701">
        <f>IF(INDEX(Historical!$F$7:$F$1247,MATCH(B68,Historical!$B$7:$B$1278,0))=0,"n/a",((INDEX(Historical!$C$7:$C$1256,MATCH(B68,Historical!$B$7:$B$1278,0))/INDEX(Historical!$F$7:$F$1247,MATCH(B68,Historical!$B$7:$B$1278,0)))^(1/3)-1)*100)</f>
        <v>9.3631764824708696</v>
      </c>
      <c r="U68" s="701">
        <f>IF(INDEX(Historical!$H$7:$H$1247,MATCH(B68,Historical!$B$7:$B$1278,0))=0,"n/a",((INDEX(Historical!$C$7:$C$1256,MATCH(B68,Historical!$B$7:$B$1278,0))/INDEX(Historical!$H$7:$H$1247,MATCH(B68,Historical!$B$7:$B$1278,0)))^(1/5)-1)*100)</f>
        <v>8.0321885003120421</v>
      </c>
      <c r="V68" s="701">
        <f>IF(INDEX(Historical!$O$7:$O$1247,MATCH(B68,Historical!$B$7:$B$1278,0))=0,"n/a",((INDEX(Historical!$C$7:$C$1256,MATCH(B68,Historical!$B$7:$B$1278,0))/INDEX(Historical!$O$7:$O$1247,MATCH(B68,Historical!$B$7:$B$1278,0)))^(1/10)-1)*100)</f>
        <v>6.4878668033606202</v>
      </c>
      <c r="W68" s="702">
        <f>IF(OR(U68&lt;=0,U68="n/a",V68&lt;=0,V68="n/a"),"n/a",U68/V68)</f>
        <v>1.2380322752852271</v>
      </c>
      <c r="X68" s="703">
        <f>IF(OR(AJ68&lt;=0,AJ68="n/a",U68&lt;=0,U68="n/a"),"n/a",U68/AJ68)</f>
        <v>0.94496335297788736</v>
      </c>
      <c r="Y68" s="664"/>
      <c r="Z68" s="651">
        <f>IF(OR(AC68&lt;0.01,AC68="n/a"),"n/a",M68/AC68*100)</f>
        <v>45.95300261096606</v>
      </c>
      <c r="AA68" s="887">
        <f>IF(OR(AC68&lt;0.01,AC68="n/a"),"n/a",I68/AC68)</f>
        <v>25.381201044386422</v>
      </c>
      <c r="AB68" s="888">
        <v>12</v>
      </c>
      <c r="AC68" s="866">
        <v>3.83</v>
      </c>
      <c r="AD68" s="866">
        <v>5.35</v>
      </c>
      <c r="AE68" s="866">
        <v>3.34</v>
      </c>
      <c r="AF68" s="866">
        <v>2.7</v>
      </c>
      <c r="AG68" s="866">
        <v>11.899999999999999</v>
      </c>
      <c r="AH68" s="866">
        <v>7.3</v>
      </c>
      <c r="AI68" s="866">
        <v>9.11</v>
      </c>
      <c r="AJ68" s="866">
        <v>8.5</v>
      </c>
      <c r="AK68" s="866">
        <v>4.74</v>
      </c>
      <c r="AL68" s="879">
        <v>1590</v>
      </c>
      <c r="AM68" s="873">
        <v>1.9</v>
      </c>
      <c r="AN68" s="866">
        <v>1.23</v>
      </c>
      <c r="AO68" s="740">
        <f>IF(U68="n/a","n/a",IF(AA68&lt;0,"n/a",IF(AA68="n/a","n/a",J68+U68-AA68)))</f>
        <v>-15.538499222399656</v>
      </c>
      <c r="AP68" s="741">
        <f>IF(U68="n/a","n/a",J68+U68)</f>
        <v>9.8427018219867666</v>
      </c>
      <c r="AQ68" s="889">
        <f>IF(OR(AC68&lt;0.01,AF68="n/a"),"n/a",(I68/SQRT(22.5*AC68*(I68/AF68))-1)*100)</f>
        <v>74.520604093796635</v>
      </c>
      <c r="AR68" s="651">
        <f>INDEX(Historical!$C$7:$C$1256,MATCH(B68,Historical!$B$7:$B$1278,0))*IF(AH68="n/a",1.03,IF(AH68&lt;0,1.01,IF(AH68&gt;10,1.1,(1+AH68/100))))</f>
        <v>1.6631499999999999</v>
      </c>
      <c r="AS68" s="887">
        <f>IF($AI68="n/a",1.03*AR68,IF($AI68&lt;0,1.01*AR68,IF($AI68&gt;10,1.1*AR68,(1+$AI68/100)*AR68)))</f>
        <v>1.8146629649999999</v>
      </c>
      <c r="AT68" s="887">
        <f>IF($AK68="n/a",1.03*AS68,IF($AK68&lt;0,1.01*AS68,IF($AK68&gt;10,1.1*AS68,(1+$AK68/100)*AS68)))</f>
        <v>1.9006779895410002</v>
      </c>
      <c r="AU68" s="887">
        <f>IF($AK68="n/a",1.03*AT68,IF($AK68&lt;0,1.01*AT68,IF($AK68&gt;10,1.1*AT68,(1+$AK68/100)*AT68)))</f>
        <v>1.9907701262452437</v>
      </c>
      <c r="AV68" s="887">
        <f>IF($AK68="n/a",1.03*AU68,IF($AK68&lt;0,1.01*AU68,IF($AK68&gt;10,1.1*AU68,(1+$AK68/100)*AU68)))</f>
        <v>2.0851326302292685</v>
      </c>
      <c r="AW68" s="651">
        <f>SUM(AR68:AV68)</f>
        <v>9.4543937110155127</v>
      </c>
      <c r="AX68" s="748">
        <f>AW68/I68*100</f>
        <v>9.7257419103132534</v>
      </c>
      <c r="AY68" s="935">
        <v>0.28000000000000003</v>
      </c>
      <c r="AZ68" s="873">
        <v>39.93</v>
      </c>
      <c r="BA68" s="873">
        <v>-4.03</v>
      </c>
      <c r="BB68" s="873">
        <v>15.75</v>
      </c>
      <c r="BC68" s="873">
        <v>11.29</v>
      </c>
      <c r="BE68" s="624">
        <v>2004</v>
      </c>
      <c r="BF68" s="899">
        <f>IF(BE68&gt;2008,0,IF(BE68&gt;2001,1,IF(BE68&gt;1990,2,IF(BE68&gt;1980,3,IF(BE68&gt;1973,4,IF(BE68&gt;1970,5,IF(BE68&gt;1960,6,IF(BE68&gt;1958,7,IF(BE68&gt;1953,8,9)))))))))</f>
        <v>1</v>
      </c>
      <c r="BG68" s="883">
        <v>3.8</v>
      </c>
    </row>
    <row r="69" spans="1:59" ht="11.25" customHeight="1" x14ac:dyDescent="0.2">
      <c r="A69" s="864" t="s">
        <v>1027</v>
      </c>
      <c r="B69" s="876" t="s">
        <v>1028</v>
      </c>
      <c r="C69" s="933" t="s">
        <v>4322</v>
      </c>
      <c r="D69" s="933" t="s">
        <v>4323</v>
      </c>
      <c r="E69" s="733">
        <v>10</v>
      </c>
      <c r="F69" s="1182">
        <v>391</v>
      </c>
      <c r="G69" s="1182" t="s">
        <v>37</v>
      </c>
      <c r="H69" s="1182" t="s">
        <v>37</v>
      </c>
      <c r="I69" s="875">
        <v>92.24</v>
      </c>
      <c r="J69" s="651">
        <f>(M69/I69)*100</f>
        <v>3.5993061578490892</v>
      </c>
      <c r="K69" s="878">
        <v>0.83</v>
      </c>
      <c r="L69" s="888">
        <v>4</v>
      </c>
      <c r="M69" s="642">
        <f>K69*L69</f>
        <v>3.32</v>
      </c>
      <c r="N69" s="871" t="s">
        <v>568</v>
      </c>
      <c r="O69" s="734">
        <v>0.8</v>
      </c>
      <c r="P69" s="862">
        <v>43920</v>
      </c>
      <c r="Q69" s="862">
        <v>43938</v>
      </c>
      <c r="R69" s="642">
        <f>(K69-O69)/O69*100</f>
        <v>3.7499999999999893</v>
      </c>
      <c r="S69" s="701">
        <f>IF(INDEX(Historical!$D$7:$D$1254,MATCH(B69,Historical!$B$7:$B$1278,0))=0,"n/a",(INDEX(Historical!$C$7:$C$1256,MATCH(B69,Historical!$B$7:$B$1278,0))/INDEX(Historical!$D$7:$D$1254,MATCH(B69,Historical!$B$7:$B$1278,0))-1)*100)</f>
        <v>3.5947712418300526</v>
      </c>
      <c r="T69" s="701">
        <f>IF(INDEX(Historical!$F$7:$F$1247,MATCH(B69,Historical!$B$7:$B$1278,0))=0,"n/a",((INDEX(Historical!$C$7:$C$1256,MATCH(B69,Historical!$B$7:$B$1278,0))/INDEX(Historical!$F$7:$F$1247,MATCH(B69,Historical!$B$7:$B$1278,0)))^(1/3)-1)*100)</f>
        <v>2.4265194930742418</v>
      </c>
      <c r="U69" s="701">
        <f>IF(INDEX(Historical!$H$7:$H$1247,MATCH(B69,Historical!$B$7:$B$1278,0))=0,"n/a",((INDEX(Historical!$C$7:$C$1256,MATCH(B69,Historical!$B$7:$B$1278,0))/INDEX(Historical!$H$7:$H$1247,MATCH(B69,Historical!$B$7:$B$1278,0)))^(1/5)-1)*100)</f>
        <v>3.9641844249037828</v>
      </c>
      <c r="V69" s="701">
        <f>IF(INDEX(Historical!$O$7:$O$1247,MATCH(B69,Historical!$B$7:$B$1278,0))=0,"n/a",((INDEX(Historical!$C$7:$C$1256,MATCH(B69,Historical!$B$7:$B$1278,0))/INDEX(Historical!$O$7:$O$1247,MATCH(B69,Historical!$B$7:$B$1278,0)))^(1/10)-1)*100)</f>
        <v>3.2602429743698647</v>
      </c>
      <c r="W69" s="702">
        <f>IF(OR(U69&lt;=0,U69="n/a",V69&lt;=0,V69="n/a"),"n/a",U69/V69)</f>
        <v>1.2159168675672019</v>
      </c>
      <c r="X69" s="703" t="str">
        <f>IF(OR(AJ69&lt;=0,AJ69="n/a",U69&lt;=0,U69="n/a"),"n/a",U69/AJ69)</f>
        <v>n/a</v>
      </c>
      <c r="Y69" s="664"/>
      <c r="Z69" s="651">
        <f>IF(OR(AC69&lt;0.01,AC69="n/a"),"n/a",M69/AC69*100)</f>
        <v>167.67676767676767</v>
      </c>
      <c r="AA69" s="887">
        <f>IF(OR(AC69&lt;0.01,AC69="n/a"),"n/a",I69/AC69)</f>
        <v>46.585858585858581</v>
      </c>
      <c r="AB69" s="888">
        <v>12</v>
      </c>
      <c r="AC69" s="866">
        <v>1.98</v>
      </c>
      <c r="AD69" s="866">
        <v>12.94</v>
      </c>
      <c r="AE69" s="866">
        <v>8.6199999999999992</v>
      </c>
      <c r="AF69" s="866">
        <v>2.59</v>
      </c>
      <c r="AG69" s="866">
        <v>5.5</v>
      </c>
      <c r="AH69" s="866">
        <v>36.6</v>
      </c>
      <c r="AI69" s="866">
        <v>9.5699999999999985</v>
      </c>
      <c r="AJ69" s="866">
        <v>-6.2</v>
      </c>
      <c r="AK69" s="866">
        <v>3.5999999999999996</v>
      </c>
      <c r="AL69" s="866">
        <v>8970</v>
      </c>
      <c r="AM69" s="873">
        <v>0.3</v>
      </c>
      <c r="AN69" s="866">
        <v>0.91</v>
      </c>
      <c r="AO69" s="740">
        <f>IF(U69="n/a","n/a",IF(AA69&lt;0,"n/a",IF(AA69="n/a","n/a",J69+U69-AA69)))</f>
        <v>-39.022368003105711</v>
      </c>
      <c r="AP69" s="741">
        <f>IF(U69="n/a","n/a",J69+U69)</f>
        <v>7.5634905827528716</v>
      </c>
      <c r="AQ69" s="889">
        <f>IF(OR(AC69&lt;0.01,AF69="n/a"),"n/a",(I69/SQRT(22.5*AC69*(I69/AF69))-1)*100)</f>
        <v>131.571801907816</v>
      </c>
      <c r="AR69" s="651">
        <f>INDEX(Historical!$C$7:$C$1256,MATCH(B69,Historical!$B$7:$B$1278,0))*IF(AH69="n/a",1.03,IF(AH69&lt;0,1.01,IF(AH69&gt;10,1.1,(1+AH69/100))))</f>
        <v>3.4870000000000001</v>
      </c>
      <c r="AS69" s="887">
        <f>IF($AI69="n/a",1.03*AR69,IF($AI69&lt;0,1.01*AR69,IF($AI69&gt;10,1.1*AR69,(1+$AI69/100)*AR69)))</f>
        <v>3.8207058999999997</v>
      </c>
      <c r="AT69" s="887">
        <f>IF($AK69="n/a",1.03*AS69,IF($AK69&lt;0,1.01*AS69,IF($AK69&gt;10,1.1*AS69,(1+$AK69/100)*AS69)))</f>
        <v>3.9582513123999998</v>
      </c>
      <c r="AU69" s="887">
        <f>IF($AK69="n/a",1.03*AT69,IF($AK69&lt;0,1.01*AT69,IF($AK69&gt;10,1.1*AT69,(1+$AK69/100)*AT69)))</f>
        <v>4.1007483596464001</v>
      </c>
      <c r="AV69" s="887">
        <f>IF($AK69="n/a",1.03*AU69,IF($AK69&lt;0,1.01*AU69,IF($AK69&gt;10,1.1*AU69,(1+$AK69/100)*AU69)))</f>
        <v>4.2483753005936702</v>
      </c>
      <c r="AW69" s="651">
        <f>SUM(AR69:AV69)</f>
        <v>19.615080872640071</v>
      </c>
      <c r="AX69" s="748">
        <f>AW69/I69*100</f>
        <v>21.265265473373887</v>
      </c>
      <c r="AY69" s="935">
        <v>0.76</v>
      </c>
      <c r="AZ69" s="873">
        <v>47.63</v>
      </c>
      <c r="BA69" s="873">
        <v>-23.599999999999998</v>
      </c>
      <c r="BB69" s="873">
        <v>0.88</v>
      </c>
      <c r="BC69" s="873">
        <v>-1.22</v>
      </c>
      <c r="BE69" s="624">
        <v>2011</v>
      </c>
      <c r="BF69" s="899">
        <f>IF(BE69&gt;2008,0,IF(BE69&gt;2001,1,IF(BE69&gt;1990,2,IF(BE69&gt;1980,3,IF(BE69&gt;1973,4,IF(BE69&gt;1970,5,IF(BE69&gt;1960,6,IF(BE69&gt;1958,7,IF(BE69&gt;1953,8,9)))))))))</f>
        <v>0</v>
      </c>
      <c r="BG69" s="883">
        <v>2.9000000000000004</v>
      </c>
    </row>
    <row r="70" spans="1:59" s="774" customFormat="1" ht="11.25" customHeight="1" x14ac:dyDescent="0.2">
      <c r="A70" s="646" t="s">
        <v>1062</v>
      </c>
      <c r="B70" s="782" t="s">
        <v>1063</v>
      </c>
      <c r="C70" s="933" t="s">
        <v>4196</v>
      </c>
      <c r="D70" s="933" t="s">
        <v>4362</v>
      </c>
      <c r="E70" s="756">
        <v>10</v>
      </c>
      <c r="F70" s="1182">
        <v>393</v>
      </c>
      <c r="G70" s="1181" t="s">
        <v>115</v>
      </c>
      <c r="H70" s="1181" t="s">
        <v>115</v>
      </c>
      <c r="I70" s="757">
        <v>35.9</v>
      </c>
      <c r="J70" s="758">
        <f>(M70/I70)*100</f>
        <v>4.0111420612813369</v>
      </c>
      <c r="K70" s="759">
        <v>0.36</v>
      </c>
      <c r="L70" s="760">
        <v>4</v>
      </c>
      <c r="M70" s="761">
        <f>K70*L70</f>
        <v>1.44</v>
      </c>
      <c r="N70" s="762" t="s">
        <v>410</v>
      </c>
      <c r="O70" s="763">
        <v>0.35</v>
      </c>
      <c r="P70" s="764">
        <v>43923</v>
      </c>
      <c r="Q70" s="764">
        <v>43943</v>
      </c>
      <c r="R70" s="761">
        <f>(K70-O70)/O70*100</f>
        <v>2.8571428571428599</v>
      </c>
      <c r="S70" s="701">
        <f>IF(INDEX(Historical!$D$7:$D$1254,MATCH(B70,Historical!$B$7:$B$1278,0))=0,"n/a",(INDEX(Historical!$C$7:$C$1256,MATCH(B70,Historical!$B$7:$B$1278,0))/INDEX(Historical!$D$7:$D$1254,MATCH(B70,Historical!$B$7:$B$1278,0))-1)*100)</f>
        <v>7.8125</v>
      </c>
      <c r="T70" s="701">
        <f>IF(INDEX(Historical!$F$7:$F$1247,MATCH(B70,Historical!$B$7:$B$1278,0))=0,"n/a",((INDEX(Historical!$C$7:$C$1256,MATCH(B70,Historical!$B$7:$B$1278,0))/INDEX(Historical!$F$7:$F$1247,MATCH(B70,Historical!$B$7:$B$1278,0)))^(1/3)-1)*100)</f>
        <v>11.707233731169708</v>
      </c>
      <c r="U70" s="701">
        <f>IF(INDEX(Historical!$H$7:$H$1247,MATCH(B70,Historical!$B$7:$B$1278,0))=0,"n/a",((INDEX(Historical!$C$7:$C$1256,MATCH(B70,Historical!$B$7:$B$1278,0))/INDEX(Historical!$H$7:$H$1247,MATCH(B70,Historical!$B$7:$B$1278,0)))^(1/5)-1)*100)</f>
        <v>13.273800857430285</v>
      </c>
      <c r="V70" s="701" t="str">
        <f>IF(INDEX(Historical!$O$7:$O$1247,MATCH(B70,Historical!$B$7:$B$1278,0))=0,"n/a",((INDEX(Historical!$C$7:$C$1256,MATCH(B70,Historical!$B$7:$B$1278,0))/INDEX(Historical!$O$7:$O$1247,MATCH(B70,Historical!$B$7:$B$1278,0)))^(1/10)-1)*100)</f>
        <v>n/a</v>
      </c>
      <c r="W70" s="702" t="str">
        <f>IF(OR(U70&lt;=0,U70="n/a",V70&lt;=0,V70="n/a"),"n/a",U70/V70)</f>
        <v>n/a</v>
      </c>
      <c r="X70" s="703">
        <f>IF(OR(AJ70&lt;=0,AJ70="n/a",U70&lt;=0,U70="n/a"),"n/a",U70/AJ70)</f>
        <v>1.5434652159802658</v>
      </c>
      <c r="Y70" s="765"/>
      <c r="Z70" s="758">
        <f>IF(OR(AC70&lt;0.01,AC70="n/a"),"n/a",M70/AC70*100)</f>
        <v>54.54545454545454</v>
      </c>
      <c r="AA70" s="766">
        <f>IF(OR(AC70&lt;0.01,AC70="n/a"),"n/a",I70/AC70)</f>
        <v>13.598484848484848</v>
      </c>
      <c r="AB70" s="760">
        <v>7</v>
      </c>
      <c r="AC70" s="767">
        <v>2.64</v>
      </c>
      <c r="AD70" s="767">
        <v>2.2000000000000002</v>
      </c>
      <c r="AE70" s="767">
        <v>3.08</v>
      </c>
      <c r="AF70" s="767">
        <v>4</v>
      </c>
      <c r="AG70" s="767">
        <v>31.2</v>
      </c>
      <c r="AH70" s="767">
        <v>-6</v>
      </c>
      <c r="AI70" s="767">
        <v>7.08</v>
      </c>
      <c r="AJ70" s="767">
        <v>8.6</v>
      </c>
      <c r="AK70" s="767">
        <v>6.18</v>
      </c>
      <c r="AL70" s="768">
        <v>151980</v>
      </c>
      <c r="AM70" s="769">
        <v>0.1</v>
      </c>
      <c r="AN70" s="767">
        <v>0.38</v>
      </c>
      <c r="AO70" s="770">
        <f>IF(U70="n/a","n/a",IF(AA70&lt;0,"n/a",IF(AA70="n/a","n/a",J70+U70-AA70)))</f>
        <v>3.6864580702267737</v>
      </c>
      <c r="AP70" s="771">
        <f>IF(U70="n/a","n/a",J70+U70)</f>
        <v>17.284942918711621</v>
      </c>
      <c r="AQ70" s="772">
        <f>IF(OR(AC70&lt;0.01,AF70="n/a"),"n/a",(I70/SQRT(22.5*AC70*(I70/AF70))-1)*100)</f>
        <v>55.483388743248611</v>
      </c>
      <c r="AR70" s="651">
        <f>INDEX(Historical!$C$7:$C$1256,MATCH(B70,Historical!$B$7:$B$1278,0))*IF(AH70="n/a",1.03,IF(AH70&lt;0,1.01,IF(AH70&gt;10,1.1,(1+AH70/100))))</f>
        <v>1.3937999999999999</v>
      </c>
      <c r="AS70" s="766">
        <f>IF($AI70="n/a",1.03*AR70,IF($AI70&lt;0,1.01*AR70,IF($AI70&gt;10,1.1*AR70,(1+$AI70/100)*AR70)))</f>
        <v>1.4924810399999999</v>
      </c>
      <c r="AT70" s="766">
        <f>IF($AK70="n/a",1.03*AS70,IF($AK70&lt;0,1.01*AS70,IF($AK70&gt;10,1.1*AS70,(1+$AK70/100)*AS70)))</f>
        <v>1.584716368272</v>
      </c>
      <c r="AU70" s="766">
        <f>IF($AK70="n/a",1.03*AT70,IF($AK70&lt;0,1.01*AT70,IF($AK70&gt;10,1.1*AT70,(1+$AK70/100)*AT70)))</f>
        <v>1.6826518398312098</v>
      </c>
      <c r="AV70" s="766">
        <f>IF($AK70="n/a",1.03*AU70,IF($AK70&lt;0,1.01*AU70,IF($AK70&gt;10,1.1*AU70,(1+$AK70/100)*AU70)))</f>
        <v>1.7866397235327787</v>
      </c>
      <c r="AW70" s="758">
        <f>SUM(AR70:AV70)</f>
        <v>7.9402889716359883</v>
      </c>
      <c r="AX70" s="773">
        <f>AW70/I70*100</f>
        <v>22.117796578373227</v>
      </c>
      <c r="AY70" s="936">
        <v>0.82</v>
      </c>
      <c r="AZ70" s="769">
        <v>10.8</v>
      </c>
      <c r="BA70" s="769">
        <v>-28.599999999999998</v>
      </c>
      <c r="BB70" s="769">
        <v>-9.8000000000000007</v>
      </c>
      <c r="BC70" s="769">
        <v>-16.61</v>
      </c>
      <c r="BD70" s="909"/>
      <c r="BE70" s="624">
        <v>2011</v>
      </c>
      <c r="BF70" s="899">
        <f>IF(BE70&gt;2008,0,IF(BE70&gt;2001,1,IF(BE70&gt;1990,2,IF(BE70&gt;1980,3,IF(BE70&gt;1973,4,IF(BE70&gt;1970,5,IF(BE70&gt;1960,6,IF(BE70&gt;1958,7,IF(BE70&gt;1953,8,9)))))))))</f>
        <v>0</v>
      </c>
      <c r="BG70" s="825">
        <v>12.2</v>
      </c>
    </row>
    <row r="71" spans="1:59" ht="11.25" customHeight="1" x14ac:dyDescent="0.2">
      <c r="A71" s="872" t="s">
        <v>527</v>
      </c>
      <c r="B71" s="876" t="s">
        <v>528</v>
      </c>
      <c r="C71" s="933" t="s">
        <v>112</v>
      </c>
      <c r="D71" s="933" t="s">
        <v>4359</v>
      </c>
      <c r="E71" s="733">
        <v>16</v>
      </c>
      <c r="F71" s="1182">
        <v>233</v>
      </c>
      <c r="G71" s="1182" t="s">
        <v>37</v>
      </c>
      <c r="H71" s="1182" t="s">
        <v>37</v>
      </c>
      <c r="I71" s="875">
        <v>78.94</v>
      </c>
      <c r="J71" s="651">
        <f>(M71/I71)*100</f>
        <v>1.3174562959209526</v>
      </c>
      <c r="K71" s="878">
        <v>0.26</v>
      </c>
      <c r="L71" s="888">
        <v>4</v>
      </c>
      <c r="M71" s="642">
        <f>K71*L71</f>
        <v>1.04</v>
      </c>
      <c r="N71" s="871" t="s">
        <v>148</v>
      </c>
      <c r="O71" s="734">
        <v>0.24</v>
      </c>
      <c r="P71" s="862">
        <v>43888</v>
      </c>
      <c r="Q71" s="862">
        <v>43903</v>
      </c>
      <c r="R71" s="642">
        <f>(K71-O71)/O71*100</f>
        <v>8.333333333333341</v>
      </c>
      <c r="S71" s="701">
        <f>IF(INDEX(Historical!$D$7:$D$1254,MATCH(B71,Historical!$B$7:$B$1278,0))=0,"n/a",(INDEX(Historical!$C$7:$C$1256,MATCH(B71,Historical!$B$7:$B$1278,0))/INDEX(Historical!$D$7:$D$1254,MATCH(B71,Historical!$B$7:$B$1278,0))-1)*100)</f>
        <v>9.0909090909090828</v>
      </c>
      <c r="T71" s="701">
        <f>IF(INDEX(Historical!$F$7:$F$1247,MATCH(B71,Historical!$B$7:$B$1278,0))=0,"n/a",((INDEX(Historical!$C$7:$C$1256,MATCH(B71,Historical!$B$7:$B$1278,0))/INDEX(Historical!$F$7:$F$1247,MATCH(B71,Historical!$B$7:$B$1278,0)))^(1/3)-1)*100)</f>
        <v>10.064241629820891</v>
      </c>
      <c r="U71" s="701">
        <f>IF(INDEX(Historical!$H$7:$H$1247,MATCH(B71,Historical!$B$7:$B$1278,0))=0,"n/a",((INDEX(Historical!$C$7:$C$1256,MATCH(B71,Historical!$B$7:$B$1278,0))/INDEX(Historical!$H$7:$H$1247,MATCH(B71,Historical!$B$7:$B$1278,0)))^(1/5)-1)*100)</f>
        <v>8.7892885777757002</v>
      </c>
      <c r="V71" s="701">
        <f>IF(INDEX(Historical!$O$7:$O$1247,MATCH(B71,Historical!$B$7:$B$1278,0))=0,"n/a",((INDEX(Historical!$C$7:$C$1256,MATCH(B71,Historical!$B$7:$B$1278,0))/INDEX(Historical!$O$7:$O$1247,MATCH(B71,Historical!$B$7:$B$1278,0)))^(1/10)-1)*100)</f>
        <v>12.587708899995608</v>
      </c>
      <c r="W71" s="702">
        <f>IF(OR(U71&lt;=0,U71="n/a",V71&lt;=0,V71="n/a"),"n/a",U71/V71)</f>
        <v>0.69824371119503459</v>
      </c>
      <c r="X71" s="703">
        <f>IF(OR(AJ71&lt;=0,AJ71="n/a",U71&lt;=0,U71="n/a"),"n/a",U71/AJ71)</f>
        <v>0.5231719391533155</v>
      </c>
      <c r="Y71" s="664"/>
      <c r="Z71" s="651">
        <f>IF(OR(AC71&lt;0.01,AC71="n/a"),"n/a",M71/AC71*100)</f>
        <v>28.888888888888893</v>
      </c>
      <c r="AA71" s="887">
        <f>IF(OR(AC71&lt;0.01,AC71="n/a"),"n/a",I71/AC71)</f>
        <v>21.927777777777777</v>
      </c>
      <c r="AB71" s="888">
        <v>12</v>
      </c>
      <c r="AC71" s="866">
        <v>3.6</v>
      </c>
      <c r="AD71" s="866">
        <v>4.55</v>
      </c>
      <c r="AE71" s="866">
        <v>5.71</v>
      </c>
      <c r="AF71" s="866">
        <v>4.75</v>
      </c>
      <c r="AG71" s="866">
        <v>22.900000000000002</v>
      </c>
      <c r="AH71" s="866">
        <v>8.6</v>
      </c>
      <c r="AI71" s="866">
        <v>20.32</v>
      </c>
      <c r="AJ71" s="866">
        <v>16.8</v>
      </c>
      <c r="AK71" s="866">
        <v>4.82</v>
      </c>
      <c r="AL71" s="879">
        <v>60720</v>
      </c>
      <c r="AM71" s="873">
        <v>0.1</v>
      </c>
      <c r="AN71" s="866">
        <v>1.3</v>
      </c>
      <c r="AO71" s="740">
        <f>IF(U71="n/a","n/a",IF(AA71&lt;0,"n/a",IF(AA71="n/a","n/a",J71+U71-AA71)))</f>
        <v>-11.821032904081125</v>
      </c>
      <c r="AP71" s="741">
        <f>IF(U71="n/a","n/a",J71+U71)</f>
        <v>10.106744873696652</v>
      </c>
      <c r="AQ71" s="889">
        <f>IF(OR(AC71&lt;0.01,AF71="n/a"),"n/a",(I71/SQRT(22.5*AC71*(I71/AF71))-1)*100)</f>
        <v>115.15570015373049</v>
      </c>
      <c r="AR71" s="651">
        <f>INDEX(Historical!$C$7:$C$1256,MATCH(B71,Historical!$B$7:$B$1278,0))*IF(AH71="n/a",1.03,IF(AH71&lt;0,1.01,IF(AH71&gt;10,1.1,(1+AH71/100))))</f>
        <v>1.0425599999999999</v>
      </c>
      <c r="AS71" s="887">
        <f>IF($AI71="n/a",1.03*AR71,IF($AI71&lt;0,1.01*AR71,IF($AI71&gt;10,1.1*AR71,(1+$AI71/100)*AR71)))</f>
        <v>1.1468160000000001</v>
      </c>
      <c r="AT71" s="887">
        <f>IF($AK71="n/a",1.03*AS71,IF($AK71&lt;0,1.01*AS71,IF($AK71&gt;10,1.1*AS71,(1+$AK71/100)*AS71)))</f>
        <v>1.2020925312000001</v>
      </c>
      <c r="AU71" s="887">
        <f>IF($AK71="n/a",1.03*AT71,IF($AK71&lt;0,1.01*AT71,IF($AK71&gt;10,1.1*AT71,(1+$AK71/100)*AT71)))</f>
        <v>1.2600333912038402</v>
      </c>
      <c r="AV71" s="887">
        <f>IF($AK71="n/a",1.03*AU71,IF($AK71&lt;0,1.01*AU71,IF($AK71&gt;10,1.1*AU71,(1+$AK71/100)*AU71)))</f>
        <v>1.3207670006598653</v>
      </c>
      <c r="AW71" s="651">
        <f>SUM(AR71:AV71)</f>
        <v>5.9722689230637052</v>
      </c>
      <c r="AX71" s="748">
        <f>AW71/I71*100</f>
        <v>7.5655800900224293</v>
      </c>
      <c r="AY71" s="935">
        <v>1.21</v>
      </c>
      <c r="AZ71" s="873">
        <v>68.64</v>
      </c>
      <c r="BA71" s="873">
        <v>-6.92</v>
      </c>
      <c r="BB71" s="873">
        <v>1.4500000000000002</v>
      </c>
      <c r="BC71" s="873">
        <v>11.35</v>
      </c>
      <c r="BE71" s="624">
        <v>2005</v>
      </c>
      <c r="BF71" s="899">
        <f>IF(BE71&gt;2008,0,IF(BE71&gt;2001,1,IF(BE71&gt;1990,2,IF(BE71&gt;1980,3,IF(BE71&gt;1973,4,IF(BE71&gt;1970,5,IF(BE71&gt;1960,6,IF(BE71&gt;1958,7,IF(BE71&gt;1953,8,9)))))))))</f>
        <v>1</v>
      </c>
      <c r="BG71" s="883">
        <v>7.1</v>
      </c>
    </row>
    <row r="72" spans="1:59" ht="11.25" customHeight="1" x14ac:dyDescent="0.2">
      <c r="A72" s="864" t="s">
        <v>1100</v>
      </c>
      <c r="B72" s="876" t="s">
        <v>1101</v>
      </c>
      <c r="C72" s="933" t="s">
        <v>4322</v>
      </c>
      <c r="D72" s="933" t="s">
        <v>4323</v>
      </c>
      <c r="E72" s="733">
        <v>10</v>
      </c>
      <c r="F72" s="1182">
        <v>351</v>
      </c>
      <c r="G72" s="1182" t="s">
        <v>106</v>
      </c>
      <c r="H72" s="1182" t="s">
        <v>106</v>
      </c>
      <c r="I72" s="875">
        <v>33.93</v>
      </c>
      <c r="J72" s="651">
        <f>(M72/I72)*100</f>
        <v>3.8903625110521665</v>
      </c>
      <c r="K72" s="878">
        <v>0.33</v>
      </c>
      <c r="L72" s="888">
        <v>4</v>
      </c>
      <c r="M72" s="642">
        <f>K72*L72</f>
        <v>1.32</v>
      </c>
      <c r="N72" s="871" t="s">
        <v>218</v>
      </c>
      <c r="O72" s="734">
        <v>0.32</v>
      </c>
      <c r="P72" s="619">
        <v>43829</v>
      </c>
      <c r="Q72" s="619">
        <v>43844</v>
      </c>
      <c r="R72" s="642">
        <f>(K72-O72)/O72*100</f>
        <v>3.1250000000000027</v>
      </c>
      <c r="S72" s="701">
        <f>IF(INDEX(Historical!$D$7:$D$1254,MATCH(B72,Historical!$B$7:$B$1278,0))=0,"n/a",(INDEX(Historical!$C$7:$C$1256,MATCH(B72,Historical!$B$7:$B$1278,0))/INDEX(Historical!$D$7:$D$1254,MATCH(B72,Historical!$B$7:$B$1278,0))-1)*100)</f>
        <v>6.6666666666666652</v>
      </c>
      <c r="T72" s="701">
        <f>IF(INDEX(Historical!$F$7:$F$1247,MATCH(B72,Historical!$B$7:$B$1278,0))=0,"n/a",((INDEX(Historical!$C$7:$C$1256,MATCH(B72,Historical!$B$7:$B$1278,0))/INDEX(Historical!$F$7:$F$1247,MATCH(B72,Historical!$B$7:$B$1278,0)))^(1/3)-1)*100)</f>
        <v>15.073916532957622</v>
      </c>
      <c r="U72" s="701">
        <f>IF(INDEX(Historical!$H$7:$H$1247,MATCH(B72,Historical!$B$7:$B$1278,0))=0,"n/a",((INDEX(Historical!$C$7:$C$1256,MATCH(B72,Historical!$B$7:$B$1278,0))/INDEX(Historical!$H$7:$H$1247,MATCH(B72,Historical!$B$7:$B$1278,0)))^(1/5)-1)*100)</f>
        <v>19.740571108299566</v>
      </c>
      <c r="V72" s="701">
        <f>IF(INDEX(Historical!$O$7:$O$1247,MATCH(B72,Historical!$B$7:$B$1278,0))=0,"n/a",((INDEX(Historical!$C$7:$C$1256,MATCH(B72,Historical!$B$7:$B$1278,0))/INDEX(Historical!$O$7:$O$1247,MATCH(B72,Historical!$B$7:$B$1278,0)))^(1/10)-1)*100)</f>
        <v>29.03900242964319</v>
      </c>
      <c r="W72" s="702">
        <f>IF(OR(U72&lt;=0,U72="n/a",V72&lt;=0,V72="n/a"),"n/a",U72/V72)</f>
        <v>0.67979508442577463</v>
      </c>
      <c r="X72" s="703">
        <f>IF(OR(AJ72&lt;=0,AJ72="n/a",U72&lt;=0,U72="n/a"),"n/a",U72/AJ72)</f>
        <v>0.4282119546268886</v>
      </c>
      <c r="Y72" s="661"/>
      <c r="Z72" s="651">
        <f>IF(OR(AC72&lt;0.01,AC72="n/a"),"n/a",M72/AC72*100)</f>
        <v>159.03614457831327</v>
      </c>
      <c r="AA72" s="887">
        <f>IF(OR(AC72&lt;0.01,AC72="n/a"),"n/a",I72/AC72)</f>
        <v>40.879518072289159</v>
      </c>
      <c r="AB72" s="888">
        <v>12</v>
      </c>
      <c r="AC72" s="866">
        <v>0.83</v>
      </c>
      <c r="AD72" s="866">
        <v>6.83</v>
      </c>
      <c r="AE72" s="866">
        <v>10.02</v>
      </c>
      <c r="AF72" s="866">
        <v>3.73</v>
      </c>
      <c r="AG72" s="866">
        <v>9</v>
      </c>
      <c r="AH72" s="866">
        <v>-0.1</v>
      </c>
      <c r="AI72" s="866">
        <v>2.5</v>
      </c>
      <c r="AJ72" s="866">
        <v>46.1</v>
      </c>
      <c r="AK72" s="866">
        <v>6</v>
      </c>
      <c r="AL72" s="879">
        <v>6610</v>
      </c>
      <c r="AM72" s="873">
        <v>0.3</v>
      </c>
      <c r="AN72" s="866">
        <v>1.1100000000000001</v>
      </c>
      <c r="AO72" s="740">
        <f>IF(U72="n/a","n/a",IF(AA72&lt;0,"n/a",IF(AA72="n/a","n/a",J72+U72-AA72)))</f>
        <v>-17.248584452937425</v>
      </c>
      <c r="AP72" s="741">
        <f>IF(U72="n/a","n/a",J72+U72)</f>
        <v>23.630933619351733</v>
      </c>
      <c r="AQ72" s="889">
        <f>IF(OR(AC72&lt;0.01,AF72="n/a"),"n/a",(I72/SQRT(22.5*AC72*(I72/AF72))-1)*100)</f>
        <v>160.32509795735416</v>
      </c>
      <c r="AR72" s="651">
        <f>INDEX(Historical!$C$7:$C$1256,MATCH(B72,Historical!$B$7:$B$1278,0))*IF(AH72="n/a",1.03,IF(AH72&lt;0,1.01,IF(AH72&gt;10,1.1,(1+AH72/100))))</f>
        <v>1.2927999999999999</v>
      </c>
      <c r="AS72" s="887">
        <f>IF($AI72="n/a",1.03*AR72,IF($AI72&lt;0,1.01*AR72,IF($AI72&gt;10,1.1*AR72,(1+$AI72/100)*AR72)))</f>
        <v>1.3251199999999999</v>
      </c>
      <c r="AT72" s="887">
        <f>IF($AK72="n/a",1.03*AS72,IF($AK72&lt;0,1.01*AS72,IF($AK72&gt;10,1.1*AS72,(1+$AK72/100)*AS72)))</f>
        <v>1.4046272</v>
      </c>
      <c r="AU72" s="887">
        <f>IF($AK72="n/a",1.03*AT72,IF($AK72&lt;0,1.01*AT72,IF($AK72&gt;10,1.1*AT72,(1+$AK72/100)*AT72)))</f>
        <v>1.488904832</v>
      </c>
      <c r="AV72" s="887">
        <f>IF($AK72="n/a",1.03*AU72,IF($AK72&lt;0,1.01*AU72,IF($AK72&gt;10,1.1*AU72,(1+$AK72/100)*AU72)))</f>
        <v>1.57823912192</v>
      </c>
      <c r="AW72" s="651">
        <f>SUM(AR72:AV72)</f>
        <v>7.0896911539200005</v>
      </c>
      <c r="AX72" s="748">
        <f>AW72/I72*100</f>
        <v>20.895052030415563</v>
      </c>
      <c r="AY72" s="935">
        <v>0.36</v>
      </c>
      <c r="AZ72" s="873">
        <v>73.02</v>
      </c>
      <c r="BA72" s="873">
        <v>-3.66</v>
      </c>
      <c r="BB72" s="873">
        <v>3.4299999999999997</v>
      </c>
      <c r="BC72" s="873">
        <v>15.67</v>
      </c>
      <c r="BE72" s="624">
        <v>2011</v>
      </c>
      <c r="BF72" s="899">
        <f>IF(BE72&gt;2008,0,IF(BE72&gt;2001,1,IF(BE72&gt;1990,2,IF(BE72&gt;1980,3,IF(BE72&gt;1973,4,IF(BE72&gt;1970,5,IF(BE72&gt;1960,6,IF(BE72&gt;1958,7,IF(BE72&gt;1953,8,9)))))))))</f>
        <v>0</v>
      </c>
      <c r="BG72" s="883">
        <v>4</v>
      </c>
    </row>
    <row r="73" spans="1:59" ht="11.25" customHeight="1" x14ac:dyDescent="0.2">
      <c r="A73" s="864" t="s">
        <v>509</v>
      </c>
      <c r="B73" s="876" t="s">
        <v>510</v>
      </c>
      <c r="C73" s="933" t="s">
        <v>108</v>
      </c>
      <c r="D73" s="933" t="s">
        <v>4341</v>
      </c>
      <c r="E73" s="733">
        <v>22</v>
      </c>
      <c r="F73" s="1182">
        <v>156</v>
      </c>
      <c r="G73" s="1182" t="s">
        <v>106</v>
      </c>
      <c r="H73" s="1182" t="s">
        <v>106</v>
      </c>
      <c r="I73" s="875">
        <v>44</v>
      </c>
      <c r="J73" s="651">
        <f>(M73/I73)*100</f>
        <v>4.1818181818181817</v>
      </c>
      <c r="K73" s="885">
        <v>0.46</v>
      </c>
      <c r="L73" s="888">
        <v>4</v>
      </c>
      <c r="M73" s="642">
        <f>K73*L73</f>
        <v>1.84</v>
      </c>
      <c r="N73" s="871" t="s">
        <v>318</v>
      </c>
      <c r="O73" s="735">
        <v>0.45500000000000002</v>
      </c>
      <c r="P73" s="862">
        <v>44084</v>
      </c>
      <c r="Q73" s="862">
        <v>44099</v>
      </c>
      <c r="R73" s="642">
        <f>(K73-O73)/O73*100</f>
        <v>1.0989010989010999</v>
      </c>
      <c r="S73" s="701">
        <f>IF(INDEX(Historical!$D$7:$D$1254,MATCH(B73,Historical!$B$7:$B$1278,0))=0,"n/a",(INDEX(Historical!$C$7:$C$1256,MATCH(B73,Historical!$B$7:$B$1278,0))/INDEX(Historical!$D$7:$D$1254,MATCH(B73,Historical!$B$7:$B$1278,0))-1)*100)</f>
        <v>2.2857142857142909</v>
      </c>
      <c r="T73" s="701">
        <f>IF(INDEX(Historical!$F$7:$F$1247,MATCH(B73,Historical!$B$7:$B$1278,0))=0,"n/a",((INDEX(Historical!$C$7:$C$1256,MATCH(B73,Historical!$B$7:$B$1278,0))/INDEX(Historical!$F$7:$F$1247,MATCH(B73,Historical!$B$7:$B$1278,0)))^(1/3)-1)*100)</f>
        <v>2.4240983937142913</v>
      </c>
      <c r="U73" s="701">
        <f>IF(INDEX(Historical!$H$7:$H$1247,MATCH(B73,Historical!$B$7:$B$1278,0))=0,"n/a",((INDEX(Historical!$C$7:$C$1256,MATCH(B73,Historical!$B$7:$B$1278,0))/INDEX(Historical!$H$7:$H$1247,MATCH(B73,Historical!$B$7:$B$1278,0)))^(1/5)-1)*100)</f>
        <v>2.7574885149268979</v>
      </c>
      <c r="V73" s="701">
        <f>IF(INDEX(Historical!$O$7:$O$1247,MATCH(B73,Historical!$B$7:$B$1278,0))=0,"n/a",((INDEX(Historical!$C$7:$C$1256,MATCH(B73,Historical!$B$7:$B$1278,0))/INDEX(Historical!$O$7:$O$1247,MATCH(B73,Historical!$B$7:$B$1278,0)))^(1/10)-1)*100)</f>
        <v>6.9933152697144729</v>
      </c>
      <c r="W73" s="702">
        <f>IF(OR(U73&lt;=0,U73="n/a",V73&lt;=0,V73="n/a"),"n/a",U73/V73)</f>
        <v>0.39430347533001786</v>
      </c>
      <c r="X73" s="703" t="str">
        <f>IF(OR(AJ73&lt;=0,AJ73="n/a",U73&lt;=0,U73="n/a"),"n/a",U73/AJ73)</f>
        <v>n/a</v>
      </c>
      <c r="Y73" s="877"/>
      <c r="Z73" s="651" t="str">
        <f>IF(OR(AC73&lt;0.01,AC73="n/a"),"n/a",M73/AC73*100)</f>
        <v>n/a</v>
      </c>
      <c r="AA73" s="887" t="str">
        <f>IF(OR(AC73&lt;0.01,AC73="n/a"),"n/a",I73/AC73)</f>
        <v>n/a</v>
      </c>
      <c r="AB73" s="888">
        <v>12</v>
      </c>
      <c r="AC73" s="866" t="s">
        <v>136</v>
      </c>
      <c r="AD73" s="866" t="s">
        <v>136</v>
      </c>
      <c r="AE73" s="866" t="s">
        <v>136</v>
      </c>
      <c r="AF73" s="866" t="s">
        <v>136</v>
      </c>
      <c r="AG73" s="866" t="s">
        <v>136</v>
      </c>
      <c r="AH73" s="866" t="s">
        <v>136</v>
      </c>
      <c r="AI73" s="866" t="s">
        <v>136</v>
      </c>
      <c r="AJ73" s="866" t="s">
        <v>136</v>
      </c>
      <c r="AK73" s="866" t="s">
        <v>136</v>
      </c>
      <c r="AL73" s="879" t="s">
        <v>136</v>
      </c>
      <c r="AM73" s="873" t="s">
        <v>136</v>
      </c>
      <c r="AN73" s="866" t="s">
        <v>136</v>
      </c>
      <c r="AO73" s="740" t="str">
        <f>IF(U73="n/a","n/a",IF(AA73&lt;0,"n/a",IF(AA73="n/a","n/a",J73+U73-AA73)))</f>
        <v>n/a</v>
      </c>
      <c r="AP73" s="741">
        <f>IF(U73="n/a","n/a",J73+U73)</f>
        <v>6.9393066967450796</v>
      </c>
      <c r="AQ73" s="889" t="str">
        <f>IF(OR(AC73&lt;0.01,AF73="n/a"),"n/a",(I73/SQRT(22.5*AC73*(I73/AF73))-1)*100)</f>
        <v>n/a</v>
      </c>
      <c r="AR73" s="651">
        <f>INDEX(Historical!$C$7:$C$1256,MATCH(B73,Historical!$B$7:$B$1278,0))*IF(AH73="n/a",1.03,IF(AH73&lt;0,1.01,IF(AH73&gt;10,1.1,(1+AH73/100))))</f>
        <v>1.8437000000000001</v>
      </c>
      <c r="AS73" s="887">
        <f>IF($AI73="n/a",1.03*AR73,IF($AI73&lt;0,1.01*AR73,IF($AI73&gt;10,1.1*AR73,(1+$AI73/100)*AR73)))</f>
        <v>1.8990110000000002</v>
      </c>
      <c r="AT73" s="887">
        <f>IF($AK73="n/a",1.03*AS73,IF($AK73&lt;0,1.01*AS73,IF($AK73&gt;10,1.1*AS73,(1+$AK73/100)*AS73)))</f>
        <v>1.9559813300000002</v>
      </c>
      <c r="AU73" s="887">
        <f>IF($AK73="n/a",1.03*AT73,IF($AK73&lt;0,1.01*AT73,IF($AK73&gt;10,1.1*AT73,(1+$AK73/100)*AT73)))</f>
        <v>2.0146607699000003</v>
      </c>
      <c r="AV73" s="887">
        <f>IF($AK73="n/a",1.03*AU73,IF($AK73&lt;0,1.01*AU73,IF($AK73&gt;10,1.1*AU73,(1+$AK73/100)*AU73)))</f>
        <v>2.0751005929970003</v>
      </c>
      <c r="AW73" s="651">
        <f>SUM(AR73:AV73)</f>
        <v>9.7884536928970007</v>
      </c>
      <c r="AX73" s="748">
        <f>AW73/I73*100</f>
        <v>22.246485665674999</v>
      </c>
      <c r="AY73" s="935" t="s">
        <v>136</v>
      </c>
      <c r="AZ73" s="873" t="s">
        <v>136</v>
      </c>
      <c r="BA73" s="873" t="s">
        <v>136</v>
      </c>
      <c r="BB73" s="873" t="s">
        <v>136</v>
      </c>
      <c r="BC73" s="873" t="s">
        <v>136</v>
      </c>
      <c r="BD73" s="908" t="s">
        <v>4268</v>
      </c>
      <c r="BE73" s="624">
        <v>1999</v>
      </c>
      <c r="BF73" s="899">
        <f>IF(BE73&gt;2008,0,IF(BE73&gt;2001,1,IF(BE73&gt;1990,2,IF(BE73&gt;1980,3,IF(BE73&gt;1973,4,IF(BE73&gt;1970,5,IF(BE73&gt;1960,6,IF(BE73&gt;1958,7,IF(BE73&gt;1953,8,9)))))))))</f>
        <v>2</v>
      </c>
      <c r="BG73" s="883" t="s">
        <v>136</v>
      </c>
    </row>
    <row r="74" spans="1:59" ht="11.25" customHeight="1" x14ac:dyDescent="0.2">
      <c r="A74" s="872" t="s">
        <v>538</v>
      </c>
      <c r="B74" s="876" t="s">
        <v>539</v>
      </c>
      <c r="C74" s="933" t="s">
        <v>131</v>
      </c>
      <c r="D74" s="933" t="s">
        <v>4331</v>
      </c>
      <c r="E74" s="733">
        <v>17</v>
      </c>
      <c r="F74" s="1182">
        <v>211</v>
      </c>
      <c r="G74" s="1182" t="s">
        <v>37</v>
      </c>
      <c r="H74" s="1182" t="s">
        <v>115</v>
      </c>
      <c r="I74" s="875">
        <v>80.34</v>
      </c>
      <c r="J74" s="651">
        <f>(M74/I74)*100</f>
        <v>4.6801095344784658</v>
      </c>
      <c r="K74" s="878">
        <v>0.94</v>
      </c>
      <c r="L74" s="888">
        <v>4</v>
      </c>
      <c r="M74" s="642">
        <f>K74*L74</f>
        <v>3.76</v>
      </c>
      <c r="N74" s="871" t="s">
        <v>325</v>
      </c>
      <c r="O74" s="734">
        <v>0.91749999999999998</v>
      </c>
      <c r="P74" s="862">
        <v>43888</v>
      </c>
      <c r="Q74" s="862">
        <v>43909</v>
      </c>
      <c r="R74" s="642">
        <f>(K74-O74)/O74*100</f>
        <v>2.4523160762942742</v>
      </c>
      <c r="S74" s="701">
        <f>IF(INDEX(Historical!$D$7:$D$1254,MATCH(B74,Historical!$B$7:$B$1278,0))=0,"n/a",(INDEX(Historical!$C$7:$C$1256,MATCH(B74,Historical!$B$7:$B$1278,0))/INDEX(Historical!$D$7:$D$1254,MATCH(B74,Historical!$B$7:$B$1278,0))-1)*100)</f>
        <v>9.8802395209580887</v>
      </c>
      <c r="T74" s="701">
        <f>IF(INDEX(Historical!$F$7:$F$1247,MATCH(B74,Historical!$B$7:$B$1278,0))=0,"n/a",((INDEX(Historical!$C$7:$C$1256,MATCH(B74,Historical!$B$7:$B$1278,0))/INDEX(Historical!$F$7:$F$1247,MATCH(B74,Historical!$B$7:$B$1278,0)))^(1/3)-1)*100)</f>
        <v>9.43830154913603</v>
      </c>
      <c r="U74" s="701">
        <f>IF(INDEX(Historical!$H$7:$H$1247,MATCH(B74,Historical!$B$7:$B$1278,0))=0,"n/a",((INDEX(Historical!$C$7:$C$1256,MATCH(B74,Historical!$B$7:$B$1278,0))/INDEX(Historical!$H$7:$H$1247,MATCH(B74,Historical!$B$7:$B$1278,0)))^(1/5)-1)*100)</f>
        <v>8.8656737051164392</v>
      </c>
      <c r="V74" s="701">
        <f>IF(INDEX(Historical!$O$7:$O$1247,MATCH(B74,Historical!$B$7:$B$1278,0))=0,"n/a",((INDEX(Historical!$C$7:$C$1256,MATCH(B74,Historical!$B$7:$B$1278,0))/INDEX(Historical!$O$7:$O$1247,MATCH(B74,Historical!$B$7:$B$1278,0)))^(1/10)-1)*100)</f>
        <v>7.686881780010979</v>
      </c>
      <c r="W74" s="702">
        <f>IF(OR(U74&lt;=0,U74="n/a",V74&lt;=0,V74="n/a"),"n/a",U74/V74)</f>
        <v>1.1533511193278396</v>
      </c>
      <c r="X74" s="703" t="str">
        <f>IF(OR(AJ74&lt;=0,AJ74="n/a",U74&lt;=0,U74="n/a"),"n/a",U74/AJ74)</f>
        <v>n/a</v>
      </c>
      <c r="Y74" s="671"/>
      <c r="Z74" s="651">
        <f>IF(OR(AC74&lt;0.01,AC74="n/a"),"n/a",M74/AC74*100)</f>
        <v>578.46153846153845</v>
      </c>
      <c r="AA74" s="887">
        <f>IF(OR(AC74&lt;0.01,AC74="n/a"),"n/a",I74/AC74)</f>
        <v>123.6</v>
      </c>
      <c r="AB74" s="888">
        <v>12</v>
      </c>
      <c r="AC74" s="866">
        <v>0.65</v>
      </c>
      <c r="AD74" s="866">
        <v>45.34</v>
      </c>
      <c r="AE74" s="866">
        <v>4.01</v>
      </c>
      <c r="AF74" s="866">
        <v>2.5499999999999998</v>
      </c>
      <c r="AG74" s="866">
        <v>1.7999999999999998</v>
      </c>
      <c r="AH74" s="866">
        <v>-56.499999999999993</v>
      </c>
      <c r="AI74" s="866">
        <v>9.92</v>
      </c>
      <c r="AJ74" s="866">
        <v>-5.8999999999999995</v>
      </c>
      <c r="AK74" s="866">
        <v>2.74</v>
      </c>
      <c r="AL74" s="879">
        <v>67550</v>
      </c>
      <c r="AM74" s="873">
        <v>0.2</v>
      </c>
      <c r="AN74" s="866">
        <v>1.53</v>
      </c>
      <c r="AO74" s="740">
        <f>IF(U74="n/a","n/a",IF(AA74&lt;0,"n/a",IF(AA74="n/a","n/a",J74+U74-AA74)))</f>
        <v>-110.0542167604051</v>
      </c>
      <c r="AP74" s="741">
        <f>IF(U74="n/a","n/a",J74+U74)</f>
        <v>13.545783239594904</v>
      </c>
      <c r="AQ74" s="889">
        <f>IF(OR(AC74&lt;0.01,AF74="n/a"),"n/a",(I74/SQRT(22.5*AC74*(I74/AF74))-1)*100)</f>
        <v>274.27262790645</v>
      </c>
      <c r="AR74" s="651">
        <f>INDEX(Historical!$C$7:$C$1256,MATCH(B74,Historical!$B$7:$B$1278,0))*IF(AH74="n/a",1.03,IF(AH74&lt;0,1.01,IF(AH74&gt;10,1.1,(1+AH74/100))))</f>
        <v>3.7067000000000001</v>
      </c>
      <c r="AS74" s="887">
        <f>IF($AI74="n/a",1.03*AR74,IF($AI74&lt;0,1.01*AR74,IF($AI74&gt;10,1.1*AR74,(1+$AI74/100)*AR74)))</f>
        <v>4.07440464</v>
      </c>
      <c r="AT74" s="887">
        <f>IF($AK74="n/a",1.03*AS74,IF($AK74&lt;0,1.01*AS74,IF($AK74&gt;10,1.1*AS74,(1+$AK74/100)*AS74)))</f>
        <v>4.1860433271360007</v>
      </c>
      <c r="AU74" s="887">
        <f>IF($AK74="n/a",1.03*AT74,IF($AK74&lt;0,1.01*AT74,IF($AK74&gt;10,1.1*AT74,(1+$AK74/100)*AT74)))</f>
        <v>4.3007409142995279</v>
      </c>
      <c r="AV74" s="887">
        <f>IF($AK74="n/a",1.03*AU74,IF($AK74&lt;0,1.01*AU74,IF($AK74&gt;10,1.1*AU74,(1+$AK74/100)*AU74)))</f>
        <v>4.4185812153513355</v>
      </c>
      <c r="AW74" s="651">
        <f>SUM(AR74:AV74)</f>
        <v>20.686470096786863</v>
      </c>
      <c r="AX74" s="748">
        <f>AW74/I74*100</f>
        <v>25.748655833690393</v>
      </c>
      <c r="AY74" s="935">
        <v>0.39</v>
      </c>
      <c r="AZ74" s="873">
        <v>39.019999999999996</v>
      </c>
      <c r="BA74" s="873">
        <v>-11.61</v>
      </c>
      <c r="BB74" s="873">
        <v>0.96</v>
      </c>
      <c r="BC74" s="873">
        <v>0.27999999999999997</v>
      </c>
      <c r="BE74" s="624">
        <v>2004</v>
      </c>
      <c r="BF74" s="899">
        <f>IF(BE74&gt;2008,0,IF(BE74&gt;2001,1,IF(BE74&gt;1990,2,IF(BE74&gt;1980,3,IF(BE74&gt;1973,4,IF(BE74&gt;1970,5,IF(BE74&gt;1960,6,IF(BE74&gt;1958,7,IF(BE74&gt;1953,8,9)))))))))</f>
        <v>1</v>
      </c>
      <c r="BG74" s="883">
        <v>0.5</v>
      </c>
    </row>
    <row r="75" spans="1:59" ht="11.25" customHeight="1" x14ac:dyDescent="0.2">
      <c r="A75" s="864" t="s">
        <v>1122</v>
      </c>
      <c r="B75" s="876" t="s">
        <v>1123</v>
      </c>
      <c r="C75" s="933" t="s">
        <v>4322</v>
      </c>
      <c r="D75" s="933" t="s">
        <v>4323</v>
      </c>
      <c r="E75" s="733">
        <v>10</v>
      </c>
      <c r="F75" s="1182">
        <v>352</v>
      </c>
      <c r="G75" s="1182" t="s">
        <v>106</v>
      </c>
      <c r="H75" s="1182" t="s">
        <v>106</v>
      </c>
      <c r="I75" s="875">
        <v>23.6</v>
      </c>
      <c r="J75" s="651">
        <f>(M75/I75)*100</f>
        <v>4.7457627118644066</v>
      </c>
      <c r="K75" s="878">
        <v>0.28000000000000003</v>
      </c>
      <c r="L75" s="888">
        <v>4</v>
      </c>
      <c r="M75" s="642">
        <f>K75*L75</f>
        <v>1.1200000000000001</v>
      </c>
      <c r="N75" s="871" t="s">
        <v>489</v>
      </c>
      <c r="O75" s="734">
        <v>0.26</v>
      </c>
      <c r="P75" s="619">
        <v>43828</v>
      </c>
      <c r="Q75" s="619">
        <v>43844</v>
      </c>
      <c r="R75" s="642">
        <f>(K75-O75)/O75*100</f>
        <v>7.6923076923076987</v>
      </c>
      <c r="S75" s="701">
        <f>IF(INDEX(Historical!$D$7:$D$1254,MATCH(B75,Historical!$B$7:$B$1278,0))=0,"n/a",(INDEX(Historical!$C$7:$C$1256,MATCH(B75,Historical!$B$7:$B$1278,0))/INDEX(Historical!$D$7:$D$1254,MATCH(B75,Historical!$B$7:$B$1278,0))-1)*100)</f>
        <v>6.0000000000000053</v>
      </c>
      <c r="T75" s="701">
        <f>IF(INDEX(Historical!$F$7:$F$1247,MATCH(B75,Historical!$B$7:$B$1278,0))=0,"n/a",((INDEX(Historical!$C$7:$C$1256,MATCH(B75,Historical!$B$7:$B$1278,0))/INDEX(Historical!$F$7:$F$1247,MATCH(B75,Historical!$B$7:$B$1278,0)))^(1/3)-1)*100)</f>
        <v>6.3998619239407528</v>
      </c>
      <c r="U75" s="701">
        <f>IF(INDEX(Historical!$H$7:$H$1247,MATCH(B75,Historical!$B$7:$B$1278,0))=0,"n/a",((INDEX(Historical!$C$7:$C$1256,MATCH(B75,Historical!$B$7:$B$1278,0))/INDEX(Historical!$H$7:$H$1247,MATCH(B75,Historical!$B$7:$B$1278,0)))^(1/5)-1)*100)</f>
        <v>5.7896488705653448</v>
      </c>
      <c r="V75" s="701">
        <f>IF(INDEX(Historical!$O$7:$O$1247,MATCH(B75,Historical!$B$7:$B$1278,0))=0,"n/a",((INDEX(Historical!$C$7:$C$1256,MATCH(B75,Historical!$B$7:$B$1278,0))/INDEX(Historical!$O$7:$O$1247,MATCH(B75,Historical!$B$7:$B$1278,0)))^(1/10)-1)*100)</f>
        <v>8.0769610496056909</v>
      </c>
      <c r="W75" s="702">
        <f>IF(OR(U75&lt;=0,U75="n/a",V75&lt;=0,V75="n/a"),"n/a",U75/V75)</f>
        <v>0.71681029969161358</v>
      </c>
      <c r="X75" s="703">
        <f>IF(OR(AJ75&lt;=0,AJ75="n/a",U75&lt;=0,U75="n/a"),"n/a",U75/AJ75)</f>
        <v>0.12240272453626523</v>
      </c>
      <c r="Y75" s="661"/>
      <c r="Z75" s="651">
        <f>IF(OR(AC75&lt;0.01,AC75="n/a"),"n/a",M75/AC75*100)</f>
        <v>59.893048128342251</v>
      </c>
      <c r="AA75" s="887">
        <f>IF(OR(AC75&lt;0.01,AC75="n/a"),"n/a",I75/AC75)</f>
        <v>12.620320855614974</v>
      </c>
      <c r="AB75" s="888">
        <v>12</v>
      </c>
      <c r="AC75" s="866">
        <v>1.87</v>
      </c>
      <c r="AD75" s="866">
        <v>1.58</v>
      </c>
      <c r="AE75" s="866">
        <v>4.3499999999999996</v>
      </c>
      <c r="AF75" s="866">
        <v>1.67</v>
      </c>
      <c r="AG75" s="866">
        <v>12.9</v>
      </c>
      <c r="AH75" s="866">
        <v>207.20000000000002</v>
      </c>
      <c r="AI75" s="866">
        <v>16.27</v>
      </c>
      <c r="AJ75" s="866">
        <v>47.3</v>
      </c>
      <c r="AK75" s="866">
        <v>8</v>
      </c>
      <c r="AL75" s="879">
        <v>4090</v>
      </c>
      <c r="AM75" s="873">
        <v>2.9000000000000004</v>
      </c>
      <c r="AN75" s="866">
        <v>1.88</v>
      </c>
      <c r="AO75" s="740">
        <f>IF(U75="n/a","n/a",IF(AA75&lt;0,"n/a",IF(AA75="n/a","n/a",J75+U75-AA75)))</f>
        <v>-2.0849092731852217</v>
      </c>
      <c r="AP75" s="741">
        <f>IF(U75="n/a","n/a",J75+U75)</f>
        <v>10.535411582429752</v>
      </c>
      <c r="AQ75" s="889">
        <f>IF(OR(AC75&lt;0.01,AF75="n/a"),"n/a",(I75/SQRT(22.5*AC75*(I75/AF75))-1)*100)</f>
        <v>-3.2163103068910681</v>
      </c>
      <c r="AR75" s="651">
        <f>INDEX(Historical!$C$7:$C$1256,MATCH(B75,Historical!$B$7:$B$1278,0))*IF(AH75="n/a",1.03,IF(AH75&lt;0,1.01,IF(AH75&gt;10,1.1,(1+AH75/100))))</f>
        <v>1.1660000000000001</v>
      </c>
      <c r="AS75" s="887">
        <f>IF($AI75="n/a",1.03*AR75,IF($AI75&lt;0,1.01*AR75,IF($AI75&gt;10,1.1*AR75,(1+$AI75/100)*AR75)))</f>
        <v>1.2826000000000002</v>
      </c>
      <c r="AT75" s="887">
        <f>IF($AK75="n/a",1.03*AS75,IF($AK75&lt;0,1.01*AS75,IF($AK75&gt;10,1.1*AS75,(1+$AK75/100)*AS75)))</f>
        <v>1.3852080000000002</v>
      </c>
      <c r="AU75" s="887">
        <f>IF($AK75="n/a",1.03*AT75,IF($AK75&lt;0,1.01*AT75,IF($AK75&gt;10,1.1*AT75,(1+$AK75/100)*AT75)))</f>
        <v>1.4960246400000003</v>
      </c>
      <c r="AV75" s="887">
        <f>IF($AK75="n/a",1.03*AU75,IF($AK75&lt;0,1.01*AU75,IF($AK75&gt;10,1.1*AU75,(1+$AK75/100)*AU75)))</f>
        <v>1.6157066112000005</v>
      </c>
      <c r="AW75" s="651">
        <f>SUM(AR75:AV75)</f>
        <v>6.9455392512000014</v>
      </c>
      <c r="AX75" s="748">
        <f>AW75/I75*100</f>
        <v>29.430251064406782</v>
      </c>
      <c r="AY75" s="935">
        <v>0.67</v>
      </c>
      <c r="AZ75" s="873">
        <v>3.15</v>
      </c>
      <c r="BA75" s="873">
        <v>-48.230000000000004</v>
      </c>
      <c r="BB75" s="873">
        <v>-9.379999999999999</v>
      </c>
      <c r="BC75" s="873">
        <v>-23.96</v>
      </c>
      <c r="BE75" s="624">
        <v>2011</v>
      </c>
      <c r="BF75" s="899">
        <f>IF(BE75&gt;2008,0,IF(BE75&gt;2001,1,IF(BE75&gt;1990,2,IF(BE75&gt;1980,3,IF(BE75&gt;1973,4,IF(BE75&gt;1970,5,IF(BE75&gt;1960,6,IF(BE75&gt;1958,7,IF(BE75&gt;1953,8,9)))))))))</f>
        <v>0</v>
      </c>
      <c r="BG75" s="883">
        <v>3.5999999999999996</v>
      </c>
    </row>
    <row r="76" spans="1:59" ht="11.25" customHeight="1" x14ac:dyDescent="0.2">
      <c r="A76" s="872" t="s">
        <v>540</v>
      </c>
      <c r="B76" s="876" t="s">
        <v>541</v>
      </c>
      <c r="C76" s="933" t="s">
        <v>108</v>
      </c>
      <c r="D76" s="933" t="s">
        <v>118</v>
      </c>
      <c r="E76" s="733">
        <v>18</v>
      </c>
      <c r="F76" s="1182">
        <v>187</v>
      </c>
      <c r="G76" s="1182" t="s">
        <v>37</v>
      </c>
      <c r="H76" s="1182" t="s">
        <v>37</v>
      </c>
      <c r="I76" s="875">
        <v>14.51</v>
      </c>
      <c r="J76" s="651">
        <f>(M76/I76)*100</f>
        <v>4.1350792556857341</v>
      </c>
      <c r="K76" s="878">
        <v>0.15</v>
      </c>
      <c r="L76" s="888">
        <v>4</v>
      </c>
      <c r="M76" s="642">
        <f>K76*L76</f>
        <v>0.6</v>
      </c>
      <c r="N76" s="871" t="s">
        <v>107</v>
      </c>
      <c r="O76" s="734">
        <v>0.14499999999999999</v>
      </c>
      <c r="P76" s="862">
        <v>43951</v>
      </c>
      <c r="Q76" s="862">
        <v>43966</v>
      </c>
      <c r="R76" s="642">
        <f>(K76-O76)/O76*100</f>
        <v>3.4482758620689689</v>
      </c>
      <c r="S76" s="701">
        <f>IF(INDEX(Historical!$D$7:$D$1254,MATCH(B76,Historical!$B$7:$B$1278,0))=0,"n/a",(INDEX(Historical!$C$7:$C$1256,MATCH(B76,Historical!$B$7:$B$1278,0))/INDEX(Historical!$D$7:$D$1254,MATCH(B76,Historical!$B$7:$B$1278,0))-1)*100)</f>
        <v>1.7621145374449254</v>
      </c>
      <c r="T76" s="701">
        <f>IF(INDEX(Historical!$F$7:$F$1247,MATCH(B76,Historical!$B$7:$B$1278,0))=0,"n/a",((INDEX(Historical!$C$7:$C$1256,MATCH(B76,Historical!$B$7:$B$1278,0))/INDEX(Historical!$F$7:$F$1247,MATCH(B76,Historical!$B$7:$B$1278,0)))^(1/3)-1)*100)</f>
        <v>1.7941034505813303</v>
      </c>
      <c r="U76" s="701">
        <f>IF(INDEX(Historical!$H$7:$H$1247,MATCH(B76,Historical!$B$7:$B$1278,0))=0,"n/a",((INDEX(Historical!$C$7:$C$1256,MATCH(B76,Historical!$B$7:$B$1278,0))/INDEX(Historical!$H$7:$H$1247,MATCH(B76,Historical!$B$7:$B$1278,0)))^(1/5)-1)*100)</f>
        <v>2.0413738367416334</v>
      </c>
      <c r="V76" s="701">
        <f>IF(INDEX(Historical!$O$7:$O$1247,MATCH(B76,Historical!$B$7:$B$1278,0))=0,"n/a",((INDEX(Historical!$C$7:$C$1256,MATCH(B76,Historical!$B$7:$B$1278,0))/INDEX(Historical!$O$7:$O$1247,MATCH(B76,Historical!$B$7:$B$1278,0)))^(1/10)-1)*100)</f>
        <v>2.6984458370878706</v>
      </c>
      <c r="W76" s="702">
        <f>IF(OR(U76&lt;=0,U76="n/a",V76&lt;=0,V76="n/a"),"n/a",U76/V76)</f>
        <v>0.75649983730807757</v>
      </c>
      <c r="X76" s="703">
        <f>IF(OR(AJ76&lt;=0,AJ76="n/a",U76&lt;=0,U76="n/a"),"n/a",U76/AJ76)</f>
        <v>8.1329634929945549E-2</v>
      </c>
      <c r="Y76" s="876"/>
      <c r="Z76" s="651">
        <f>IF(OR(AC76&lt;0.01,AC76="n/a"),"n/a",M76/AC76*100)</f>
        <v>38.216560509554135</v>
      </c>
      <c r="AA76" s="887">
        <f>IF(OR(AC76&lt;0.01,AC76="n/a"),"n/a",I76/AC76)</f>
        <v>9.2420382165605091</v>
      </c>
      <c r="AB76" s="888">
        <v>12</v>
      </c>
      <c r="AC76" s="866">
        <v>1.57</v>
      </c>
      <c r="AD76" s="866">
        <v>0.92</v>
      </c>
      <c r="AE76" s="866">
        <v>0.53</v>
      </c>
      <c r="AF76" s="866">
        <v>0.86</v>
      </c>
      <c r="AG76" s="866">
        <v>9.9</v>
      </c>
      <c r="AH76" s="866">
        <v>241.5</v>
      </c>
      <c r="AI76" s="866">
        <v>-18.37</v>
      </c>
      <c r="AJ76" s="866">
        <v>25.1</v>
      </c>
      <c r="AK76" s="866">
        <v>10</v>
      </c>
      <c r="AL76" s="879">
        <v>411.36</v>
      </c>
      <c r="AM76" s="873">
        <v>43.6</v>
      </c>
      <c r="AN76" s="866">
        <v>0.18</v>
      </c>
      <c r="AO76" s="740">
        <f>IF(U76="n/a","n/a",IF(AA76&lt;0,"n/a",IF(AA76="n/a","n/a",J76+U76-AA76)))</f>
        <v>-3.0655851241331415</v>
      </c>
      <c r="AP76" s="741">
        <f>IF(U76="n/a","n/a",J76+U76)</f>
        <v>6.1764530924273675</v>
      </c>
      <c r="AQ76" s="889">
        <f>IF(OR(AC76&lt;0.01,AF76="n/a"),"n/a",(I76/SQRT(22.5*AC76*(I76/AF76))-1)*100)</f>
        <v>-40.565057541910079</v>
      </c>
      <c r="AR76" s="651">
        <f>INDEX(Historical!$C$7:$C$1256,MATCH(B76,Historical!$B$7:$B$1278,0))*IF(AH76="n/a",1.03,IF(AH76&lt;0,1.01,IF(AH76&gt;10,1.1,(1+AH76/100))))</f>
        <v>0.63525000000000009</v>
      </c>
      <c r="AS76" s="887">
        <f>IF($AI76="n/a",1.03*AR76,IF($AI76&lt;0,1.01*AR76,IF($AI76&gt;10,1.1*AR76,(1+$AI76/100)*AR76)))</f>
        <v>0.64160250000000008</v>
      </c>
      <c r="AT76" s="887">
        <f>IF($AK76="n/a",1.03*AS76,IF($AK76&lt;0,1.01*AS76,IF($AK76&gt;10,1.1*AS76,(1+$AK76/100)*AS76)))</f>
        <v>0.70576275000000011</v>
      </c>
      <c r="AU76" s="887">
        <f>IF($AK76="n/a",1.03*AT76,IF($AK76&lt;0,1.01*AT76,IF($AK76&gt;10,1.1*AT76,(1+$AK76/100)*AT76)))</f>
        <v>0.77633902500000018</v>
      </c>
      <c r="AV76" s="887">
        <f>IF($AK76="n/a",1.03*AU76,IF($AK76&lt;0,1.01*AU76,IF($AK76&gt;10,1.1*AU76,(1+$AK76/100)*AU76)))</f>
        <v>0.85397292750000031</v>
      </c>
      <c r="AW76" s="651">
        <f>SUM(AR76:AV76)</f>
        <v>3.6129272025000008</v>
      </c>
      <c r="AX76" s="748">
        <f>AW76/I76*100</f>
        <v>24.899567212267407</v>
      </c>
      <c r="AY76" s="935">
        <v>0.03</v>
      </c>
      <c r="AZ76" s="873">
        <v>29.310000000000002</v>
      </c>
      <c r="BA76" s="873">
        <v>-10.38</v>
      </c>
      <c r="BB76" s="873">
        <v>0.02</v>
      </c>
      <c r="BC76" s="873">
        <v>1.91</v>
      </c>
      <c r="BE76" s="624">
        <v>2003</v>
      </c>
      <c r="BF76" s="899">
        <f>IF(BE76&gt;2008,0,IF(BE76&gt;2001,1,IF(BE76&gt;1990,2,IF(BE76&gt;1980,3,IF(BE76&gt;1973,4,IF(BE76&gt;1970,5,IF(BE76&gt;1960,6,IF(BE76&gt;1958,7,IF(BE76&gt;1953,8,9)))))))))</f>
        <v>1</v>
      </c>
      <c r="BG76" s="883">
        <v>2.2999999999999998</v>
      </c>
    </row>
    <row r="77" spans="1:59" ht="11.25" customHeight="1" x14ac:dyDescent="0.2">
      <c r="A77" s="872" t="s">
        <v>542</v>
      </c>
      <c r="B77" s="877" t="s">
        <v>543</v>
      </c>
      <c r="C77" s="933" t="s">
        <v>108</v>
      </c>
      <c r="D77" s="933" t="s">
        <v>118</v>
      </c>
      <c r="E77" s="733">
        <v>18</v>
      </c>
      <c r="F77" s="1182">
        <v>188</v>
      </c>
      <c r="G77" s="1182" t="s">
        <v>106</v>
      </c>
      <c r="H77" s="1182" t="s">
        <v>106</v>
      </c>
      <c r="I77" s="875">
        <v>11.83</v>
      </c>
      <c r="J77" s="651">
        <f>(M77/I77)*100</f>
        <v>4.4801352493660183</v>
      </c>
      <c r="K77" s="878">
        <v>0.13250000000000001</v>
      </c>
      <c r="L77" s="888">
        <v>4</v>
      </c>
      <c r="M77" s="642">
        <f>K77*L77</f>
        <v>0.53</v>
      </c>
      <c r="N77" s="871" t="s">
        <v>107</v>
      </c>
      <c r="O77" s="734">
        <v>0.1275</v>
      </c>
      <c r="P77" s="862">
        <v>43951</v>
      </c>
      <c r="Q77" s="862">
        <v>43966</v>
      </c>
      <c r="R77" s="642">
        <f>(K77-O77)/O77*100</f>
        <v>3.9215686274509838</v>
      </c>
      <c r="S77" s="701">
        <f>IF(INDEX(Historical!$D$7:$D$1254,MATCH(B77,Historical!$B$7:$B$1278,0))=0,"n/a",(INDEX(Historical!$C$7:$C$1256,MATCH(B77,Historical!$B$7:$B$1278,0))/INDEX(Historical!$D$7:$D$1254,MATCH(B77,Historical!$B$7:$B$1278,0))-1)*100)</f>
        <v>2.0100502512562679</v>
      </c>
      <c r="T77" s="701">
        <f>IF(INDEX(Historical!$F$7:$F$1247,MATCH(B77,Historical!$B$7:$B$1278,0))=0,"n/a",((INDEX(Historical!$C$7:$C$1256,MATCH(B77,Historical!$B$7:$B$1278,0))/INDEX(Historical!$F$7:$F$1247,MATCH(B77,Historical!$B$7:$B$1278,0)))^(1/3)-1)*100)</f>
        <v>2.0518519246802258</v>
      </c>
      <c r="U77" s="701">
        <f>IF(INDEX(Historical!$H$7:$H$1247,MATCH(B77,Historical!$B$7:$B$1278,0))=0,"n/a",((INDEX(Historical!$C$7:$C$1256,MATCH(B77,Historical!$B$7:$B$1278,0))/INDEX(Historical!$H$7:$H$1247,MATCH(B77,Historical!$B$7:$B$1278,0)))^(1/5)-1)*100)</f>
        <v>1.8523399981623223</v>
      </c>
      <c r="V77" s="701">
        <f>IF(INDEX(Historical!$O$7:$O$1247,MATCH(B77,Historical!$B$7:$B$1278,0))=0,"n/a",((INDEX(Historical!$C$7:$C$1256,MATCH(B77,Historical!$B$7:$B$1278,0))/INDEX(Historical!$O$7:$O$1247,MATCH(B77,Historical!$B$7:$B$1278,0)))^(1/10)-1)*100)</f>
        <v>2.6029006066917937</v>
      </c>
      <c r="W77" s="702">
        <f>IF(OR(U77&lt;=0,U77="n/a",V77&lt;=0,V77="n/a"),"n/a",U77/V77)</f>
        <v>0.71164453740574796</v>
      </c>
      <c r="X77" s="703" t="str">
        <f>IF(OR(AJ77&lt;=0,AJ77="n/a",U77&lt;=0,U77="n/a"),"n/a",U77/AJ77)</f>
        <v>n/a</v>
      </c>
      <c r="Y77" s="876"/>
      <c r="Z77" s="651" t="str">
        <f>IF(OR(AC77&lt;0.01,AC77="n/a"),"n/a",M77/AC77*100)</f>
        <v>n/a</v>
      </c>
      <c r="AA77" s="887" t="str">
        <f>IF(OR(AC77&lt;0.01,AC77="n/a"),"n/a",I77/AC77)</f>
        <v>n/a</v>
      </c>
      <c r="AB77" s="888">
        <v>12</v>
      </c>
      <c r="AC77" s="866" t="s">
        <v>136</v>
      </c>
      <c r="AD77" s="866" t="s">
        <v>136</v>
      </c>
      <c r="AE77" s="866" t="s">
        <v>136</v>
      </c>
      <c r="AF77" s="866" t="s">
        <v>136</v>
      </c>
      <c r="AG77" s="866" t="s">
        <v>136</v>
      </c>
      <c r="AH77" s="866" t="s">
        <v>136</v>
      </c>
      <c r="AI77" s="866" t="s">
        <v>136</v>
      </c>
      <c r="AJ77" s="866" t="s">
        <v>136</v>
      </c>
      <c r="AK77" s="866" t="s">
        <v>136</v>
      </c>
      <c r="AL77" s="879" t="s">
        <v>136</v>
      </c>
      <c r="AM77" s="873" t="s">
        <v>136</v>
      </c>
      <c r="AN77" s="866" t="s">
        <v>136</v>
      </c>
      <c r="AO77" s="740" t="str">
        <f>IF(U77="n/a","n/a",IF(AA77&lt;0,"n/a",IF(AA77="n/a","n/a",J77+U77-AA77)))</f>
        <v>n/a</v>
      </c>
      <c r="AP77" s="741">
        <f>IF(U77="n/a","n/a",J77+U77)</f>
        <v>6.3324752475283406</v>
      </c>
      <c r="AQ77" s="889" t="str">
        <f>IF(OR(AC77&lt;0.01,AF77="n/a"),"n/a",(I77/SQRT(22.5*AC77*(I77/AF77))-1)*100)</f>
        <v>n/a</v>
      </c>
      <c r="AR77" s="651">
        <f>INDEX(Historical!$C$7:$C$1256,MATCH(B77,Historical!$B$7:$B$1278,0))*IF(AH77="n/a",1.03,IF(AH77&lt;0,1.01,IF(AH77&gt;10,1.1,(1+AH77/100))))</f>
        <v>0.522725</v>
      </c>
      <c r="AS77" s="887">
        <f>IF($AI77="n/a",1.03*AR77,IF($AI77&lt;0,1.01*AR77,IF($AI77&gt;10,1.1*AR77,(1+$AI77/100)*AR77)))</f>
        <v>0.53840675000000005</v>
      </c>
      <c r="AT77" s="887">
        <f>IF($AK77="n/a",1.03*AS77,IF($AK77&lt;0,1.01*AS77,IF($AK77&gt;10,1.1*AS77,(1+$AK77/100)*AS77)))</f>
        <v>0.55455895250000009</v>
      </c>
      <c r="AU77" s="887">
        <f>IF($AK77="n/a",1.03*AT77,IF($AK77&lt;0,1.01*AT77,IF($AK77&gt;10,1.1*AT77,(1+$AK77/100)*AT77)))</f>
        <v>0.57119572107500016</v>
      </c>
      <c r="AV77" s="887">
        <f>IF($AK77="n/a",1.03*AU77,IF($AK77&lt;0,1.01*AU77,IF($AK77&gt;10,1.1*AU77,(1+$AK77/100)*AU77)))</f>
        <v>0.58833159270725022</v>
      </c>
      <c r="AW77" s="651">
        <f>SUM(AR77:AV77)</f>
        <v>2.7752180162822504</v>
      </c>
      <c r="AX77" s="748">
        <f>AW77/I77*100</f>
        <v>23.459154829097635</v>
      </c>
      <c r="AY77" s="935" t="s">
        <v>136</v>
      </c>
      <c r="AZ77" s="873" t="s">
        <v>136</v>
      </c>
      <c r="BA77" s="873" t="s">
        <v>136</v>
      </c>
      <c r="BB77" s="873" t="s">
        <v>136</v>
      </c>
      <c r="BC77" s="873" t="s">
        <v>136</v>
      </c>
      <c r="BE77" s="624">
        <v>2003</v>
      </c>
      <c r="BF77" s="899">
        <f>IF(BE77&gt;2008,0,IF(BE77&gt;2001,1,IF(BE77&gt;1990,2,IF(BE77&gt;1980,3,IF(BE77&gt;1973,4,IF(BE77&gt;1970,5,IF(BE77&gt;1960,6,IF(BE77&gt;1958,7,IF(BE77&gt;1953,8,9)))))))))</f>
        <v>1</v>
      </c>
      <c r="BG77" s="883" t="s">
        <v>136</v>
      </c>
    </row>
    <row r="78" spans="1:59" ht="11.25" customHeight="1" x14ac:dyDescent="0.2">
      <c r="A78" s="872" t="s">
        <v>536</v>
      </c>
      <c r="B78" s="876" t="s">
        <v>537</v>
      </c>
      <c r="C78" s="933" t="s">
        <v>4322</v>
      </c>
      <c r="D78" s="933" t="s">
        <v>4323</v>
      </c>
      <c r="E78" s="733">
        <v>16</v>
      </c>
      <c r="F78" s="1182">
        <v>234</v>
      </c>
      <c r="G78" s="1182" t="s">
        <v>106</v>
      </c>
      <c r="H78" s="1182" t="s">
        <v>106</v>
      </c>
      <c r="I78" s="875">
        <v>144.30000000000001</v>
      </c>
      <c r="J78" s="651">
        <f>(M78/I78)*100</f>
        <v>3.1046431046431047</v>
      </c>
      <c r="K78" s="878">
        <v>1.1200000000000001</v>
      </c>
      <c r="L78" s="888">
        <v>4</v>
      </c>
      <c r="M78" s="642">
        <f>K78*L78</f>
        <v>4.4800000000000004</v>
      </c>
      <c r="N78" s="871" t="s">
        <v>318</v>
      </c>
      <c r="O78" s="734">
        <v>1.08</v>
      </c>
      <c r="P78" s="862">
        <v>43906</v>
      </c>
      <c r="Q78" s="862">
        <v>43921</v>
      </c>
      <c r="R78" s="642">
        <f>(K78-O78)/O78*100</f>
        <v>3.7037037037037068</v>
      </c>
      <c r="S78" s="701">
        <f>IF(INDEX(Historical!$D$7:$D$1254,MATCH(B78,Historical!$B$7:$B$1278,0))=0,"n/a",(INDEX(Historical!$C$7:$C$1256,MATCH(B78,Historical!$B$7:$B$1278,0))/INDEX(Historical!$D$7:$D$1254,MATCH(B78,Historical!$B$7:$B$1278,0))-1)*100)</f>
        <v>7.3232323232323315</v>
      </c>
      <c r="T78" s="701">
        <f>IF(INDEX(Historical!$F$7:$F$1247,MATCH(B78,Historical!$B$7:$B$1278,0))=0,"n/a",((INDEX(Historical!$C$7:$C$1256,MATCH(B78,Historical!$B$7:$B$1278,0))/INDEX(Historical!$F$7:$F$1247,MATCH(B78,Historical!$B$7:$B$1278,0)))^(1/3)-1)*100)</f>
        <v>6.4834439393990806</v>
      </c>
      <c r="U78" s="701">
        <f>IF(INDEX(Historical!$H$7:$H$1247,MATCH(B78,Historical!$B$7:$B$1278,0))=0,"n/a",((INDEX(Historical!$C$7:$C$1256,MATCH(B78,Historical!$B$7:$B$1278,0))/INDEX(Historical!$H$7:$H$1247,MATCH(B78,Historical!$B$7:$B$1278,0)))^(1/5)-1)*100)</f>
        <v>5.0630899087708903</v>
      </c>
      <c r="V78" s="701">
        <f>IF(INDEX(Historical!$O$7:$O$1247,MATCH(B78,Historical!$B$7:$B$1278,0))=0,"n/a",((INDEX(Historical!$C$7:$C$1256,MATCH(B78,Historical!$B$7:$B$1278,0))/INDEX(Historical!$O$7:$O$1247,MATCH(B78,Historical!$B$7:$B$1278,0)))^(1/10)-1)*100)</f>
        <v>12.151610942073333</v>
      </c>
      <c r="W78" s="702">
        <f>IF(OR(U78&lt;=0,U78="n/a",V78&lt;=0,V78="n/a"),"n/a",U78/V78)</f>
        <v>0.4166599747890723</v>
      </c>
      <c r="X78" s="703">
        <f>IF(OR(AJ78&lt;=0,AJ78="n/a",U78&lt;=0,U78="n/a"),"n/a",U78/AJ78)</f>
        <v>0.26931329301972817</v>
      </c>
      <c r="Y78" s="876"/>
      <c r="Z78" s="651">
        <f>IF(OR(AC78&lt;0.01,AC78="n/a"),"n/a",M78/AC78*100)</f>
        <v>157.74647887323945</v>
      </c>
      <c r="AA78" s="887">
        <f>IF(OR(AC78&lt;0.01,AC78="n/a"),"n/a",I78/AC78)</f>
        <v>50.809859154929583</v>
      </c>
      <c r="AB78" s="888">
        <v>12</v>
      </c>
      <c r="AC78" s="866">
        <v>2.84</v>
      </c>
      <c r="AD78" s="866">
        <v>3.05</v>
      </c>
      <c r="AE78" s="866">
        <v>11.36</v>
      </c>
      <c r="AF78" s="866">
        <v>2.48</v>
      </c>
      <c r="AG78" s="866">
        <v>5.3</v>
      </c>
      <c r="AH78" s="866">
        <v>94.6</v>
      </c>
      <c r="AI78" s="866">
        <v>-6.419999999999999</v>
      </c>
      <c r="AJ78" s="866">
        <v>18.8</v>
      </c>
      <c r="AK78" s="866">
        <v>16.66</v>
      </c>
      <c r="AL78" s="879">
        <v>38740</v>
      </c>
      <c r="AM78" s="873">
        <v>0.33</v>
      </c>
      <c r="AN78" s="866">
        <v>0.8</v>
      </c>
      <c r="AO78" s="740">
        <f>IF(U78="n/a","n/a",IF(AA78&lt;0,"n/a",IF(AA78="n/a","n/a",J78+U78-AA78)))</f>
        <v>-42.64212614151559</v>
      </c>
      <c r="AP78" s="741">
        <f>IF(U78="n/a","n/a",J78+U78)</f>
        <v>8.1677330134139954</v>
      </c>
      <c r="AQ78" s="889">
        <f>IF(OR(AC78&lt;0.01,AF78="n/a"),"n/a",(I78/SQRT(22.5*AC78*(I78/AF78))-1)*100)</f>
        <v>136.65112691163043</v>
      </c>
      <c r="AR78" s="651">
        <f>INDEX(Historical!$C$7:$C$1256,MATCH(B78,Historical!$B$7:$B$1278,0))*IF(AH78="n/a",1.03,IF(AH78&lt;0,1.01,IF(AH78&gt;10,1.1,(1+AH78/100))))</f>
        <v>4.6750000000000007</v>
      </c>
      <c r="AS78" s="887">
        <f>IF($AI78="n/a",1.03*AR78,IF($AI78&lt;0,1.01*AR78,IF($AI78&gt;10,1.1*AR78,(1+$AI78/100)*AR78)))</f>
        <v>4.721750000000001</v>
      </c>
      <c r="AT78" s="887">
        <f>IF($AK78="n/a",1.03*AS78,IF($AK78&lt;0,1.01*AS78,IF($AK78&gt;10,1.1*AS78,(1+$AK78/100)*AS78)))</f>
        <v>5.1939250000000019</v>
      </c>
      <c r="AU78" s="887">
        <f>IF($AK78="n/a",1.03*AT78,IF($AK78&lt;0,1.01*AT78,IF($AK78&gt;10,1.1*AT78,(1+$AK78/100)*AT78)))</f>
        <v>5.7133175000000023</v>
      </c>
      <c r="AV78" s="887">
        <f>IF($AK78="n/a",1.03*AU78,IF($AK78&lt;0,1.01*AU78,IF($AK78&gt;10,1.1*AU78,(1+$AK78/100)*AU78)))</f>
        <v>6.2846492500000029</v>
      </c>
      <c r="AW78" s="651">
        <f>SUM(AR78:AV78)</f>
        <v>26.588641750000008</v>
      </c>
      <c r="AX78" s="748">
        <f>AW78/I78*100</f>
        <v>18.425947158697163</v>
      </c>
      <c r="AY78" s="935">
        <v>0.18</v>
      </c>
      <c r="AZ78" s="873">
        <v>37.43</v>
      </c>
      <c r="BA78" s="873">
        <v>-12.8</v>
      </c>
      <c r="BB78" s="873">
        <v>-4.2</v>
      </c>
      <c r="BC78" s="873">
        <v>1.52</v>
      </c>
      <c r="BE78" s="624">
        <v>2005</v>
      </c>
      <c r="BF78" s="899">
        <f>IF(BE78&gt;2008,0,IF(BE78&gt;2001,1,IF(BE78&gt;1990,2,IF(BE78&gt;1980,3,IF(BE78&gt;1973,4,IF(BE78&gt;1970,5,IF(BE78&gt;1960,6,IF(BE78&gt;1958,7,IF(BE78&gt;1953,8,9)))))))))</f>
        <v>1</v>
      </c>
      <c r="BG78" s="883">
        <v>2.1999999999999997</v>
      </c>
    </row>
    <row r="79" spans="1:59" ht="11.25" customHeight="1" x14ac:dyDescent="0.2">
      <c r="A79" s="864" t="s">
        <v>1124</v>
      </c>
      <c r="B79" s="876" t="s">
        <v>1125</v>
      </c>
      <c r="C79" s="933" t="s">
        <v>131</v>
      </c>
      <c r="D79" s="933" t="s">
        <v>4331</v>
      </c>
      <c r="E79" s="733">
        <v>12</v>
      </c>
      <c r="F79" s="1182">
        <v>294</v>
      </c>
      <c r="G79" s="1182" t="s">
        <v>115</v>
      </c>
      <c r="H79" s="1182" t="s">
        <v>115</v>
      </c>
      <c r="I79" s="875">
        <v>123.42</v>
      </c>
      <c r="J79" s="651">
        <f>(M79/I79)*100</f>
        <v>3.5164479014746388</v>
      </c>
      <c r="K79" s="878">
        <v>1.085</v>
      </c>
      <c r="L79" s="888">
        <v>4</v>
      </c>
      <c r="M79" s="642">
        <f>K79*L79</f>
        <v>4.34</v>
      </c>
      <c r="N79" s="871" t="s">
        <v>489</v>
      </c>
      <c r="O79" s="734">
        <v>1.0125</v>
      </c>
      <c r="P79" s="862">
        <v>44183</v>
      </c>
      <c r="Q79" s="862">
        <v>44211</v>
      </c>
      <c r="R79" s="642">
        <f>(K79-O79)/O79*100</f>
        <v>7.1604938271604954</v>
      </c>
      <c r="S79" s="701">
        <f>IF(INDEX(Historical!$D$7:$D$1254,MATCH(B79,Historical!$B$7:$B$1278,0))=0,"n/a",(INDEX(Historical!$C$7:$C$1256,MATCH(B79,Historical!$B$7:$B$1278,0))/INDEX(Historical!$D$7:$D$1254,MATCH(B79,Historical!$B$7:$B$1278,0))-1)*100)</f>
        <v>7.1428571428571397</v>
      </c>
      <c r="T79" s="701">
        <f>IF(INDEX(Historical!$F$7:$F$1247,MATCH(B79,Historical!$B$7:$B$1278,0))=0,"n/a",((INDEX(Historical!$C$7:$C$1256,MATCH(B79,Historical!$B$7:$B$1278,0))/INDEX(Historical!$F$7:$F$1247,MATCH(B79,Historical!$B$7:$B$1278,0)))^(1/3)-1)*100)</f>
        <v>7.0648783255412129</v>
      </c>
      <c r="U79" s="701">
        <f>IF(INDEX(Historical!$H$7:$H$1247,MATCH(B79,Historical!$B$7:$B$1278,0))=0,"n/a",((INDEX(Historical!$C$7:$C$1256,MATCH(B79,Historical!$B$7:$B$1278,0))/INDEX(Historical!$H$7:$H$1247,MATCH(B79,Historical!$B$7:$B$1278,0)))^(1/5)-1)*100)</f>
        <v>7.3211838983298305</v>
      </c>
      <c r="V79" s="701">
        <f>IF(INDEX(Historical!$O$7:$O$1247,MATCH(B79,Historical!$B$7:$B$1278,0))=0,"n/a",((INDEX(Historical!$C$7:$C$1256,MATCH(B79,Historical!$B$7:$B$1278,0))/INDEX(Historical!$O$7:$O$1247,MATCH(B79,Historical!$B$7:$B$1278,0)))^(1/10)-1)*100)</f>
        <v>5.9535698725370789</v>
      </c>
      <c r="W79" s="702">
        <f>IF(OR(U79&lt;=0,U79="n/a",V79&lt;=0,V79="n/a"),"n/a",U79/V79)</f>
        <v>1.2297132737286496</v>
      </c>
      <c r="X79" s="703">
        <f>IF(OR(AJ79&lt;=0,AJ79="n/a",U79&lt;=0,U79="n/a"),"n/a",U79/AJ79)</f>
        <v>1.7026009065883327</v>
      </c>
      <c r="Y79" s="661"/>
      <c r="Z79" s="651">
        <f>IF(OR(AC79&lt;0.01,AC79="n/a"),"n/a",M79/AC79*100)</f>
        <v>68.562401263823062</v>
      </c>
      <c r="AA79" s="887">
        <f>IF(OR(AC79&lt;0.01,AC79="n/a"),"n/a",I79/AC79)</f>
        <v>19.497630331753555</v>
      </c>
      <c r="AB79" s="888">
        <v>12</v>
      </c>
      <c r="AC79" s="866">
        <v>6.33</v>
      </c>
      <c r="AD79" s="866">
        <v>3.28</v>
      </c>
      <c r="AE79" s="866">
        <v>1.97</v>
      </c>
      <c r="AF79" s="866">
        <v>2.02</v>
      </c>
      <c r="AG79" s="866">
        <v>10.5</v>
      </c>
      <c r="AH79" s="866">
        <v>0.2</v>
      </c>
      <c r="AI79" s="866">
        <v>6.39</v>
      </c>
      <c r="AJ79" s="866">
        <v>4.3</v>
      </c>
      <c r="AK79" s="866">
        <v>5.9499999999999993</v>
      </c>
      <c r="AL79" s="879">
        <v>23370</v>
      </c>
      <c r="AM79" s="873">
        <v>0.6</v>
      </c>
      <c r="AN79" s="866">
        <v>1.61</v>
      </c>
      <c r="AO79" s="740">
        <f>IF(U79="n/a","n/a",IF(AA79&lt;0,"n/a",IF(AA79="n/a","n/a",J79+U79-AA79)))</f>
        <v>-8.6599985319490855</v>
      </c>
      <c r="AP79" s="741">
        <f>IF(U79="n/a","n/a",J79+U79)</f>
        <v>10.83763179980447</v>
      </c>
      <c r="AQ79" s="889">
        <f>IF(OR(AC79&lt;0.01,AF79="n/a"),"n/a",(I79/SQRT(22.5*AC79*(I79/AF79))-1)*100)</f>
        <v>32.304721122015543</v>
      </c>
      <c r="AR79" s="651">
        <f>INDEX(Historical!$C$7:$C$1256,MATCH(B79,Historical!$B$7:$B$1278,0))*IF(AH79="n/a",1.03,IF(AH79&lt;0,1.01,IF(AH79&gt;10,1.1,(1+AH79/100))))</f>
        <v>3.7875599999999996</v>
      </c>
      <c r="AS79" s="887">
        <f>IF($AI79="n/a",1.03*AR79,IF($AI79&lt;0,1.01*AR79,IF($AI79&gt;10,1.1*AR79,(1+$AI79/100)*AR79)))</f>
        <v>4.0295850839999998</v>
      </c>
      <c r="AT79" s="887">
        <f>IF($AK79="n/a",1.03*AS79,IF($AK79&lt;0,1.01*AS79,IF($AK79&gt;10,1.1*AS79,(1+$AK79/100)*AS79)))</f>
        <v>4.2693453964979993</v>
      </c>
      <c r="AU79" s="887">
        <f>IF($AK79="n/a",1.03*AT79,IF($AK79&lt;0,1.01*AT79,IF($AK79&gt;10,1.1*AT79,(1+$AK79/100)*AT79)))</f>
        <v>4.5233714475896294</v>
      </c>
      <c r="AV79" s="887">
        <f>IF($AK79="n/a",1.03*AU79,IF($AK79&lt;0,1.01*AU79,IF($AK79&gt;10,1.1*AU79,(1+$AK79/100)*AU79)))</f>
        <v>4.7925120487212114</v>
      </c>
      <c r="AW79" s="651">
        <f>SUM(AR79:AV79)</f>
        <v>21.402373976808839</v>
      </c>
      <c r="AX79" s="748">
        <f>AW79/I79*100</f>
        <v>17.341090566203889</v>
      </c>
      <c r="AY79" s="935">
        <v>0.67</v>
      </c>
      <c r="AZ79" s="873">
        <v>73.319999999999993</v>
      </c>
      <c r="BA79" s="873">
        <v>-9.0300000000000011</v>
      </c>
      <c r="BB79" s="873">
        <v>4.6500000000000004</v>
      </c>
      <c r="BC79" s="873">
        <v>9.64</v>
      </c>
      <c r="BE79" s="624">
        <v>2010</v>
      </c>
      <c r="BF79" s="899">
        <f>IF(BE79&gt;2008,0,IF(BE79&gt;2001,1,IF(BE79&gt;1990,2,IF(BE79&gt;1980,3,IF(BE79&gt;1973,4,IF(BE79&gt;1970,5,IF(BE79&gt;1960,6,IF(BE79&gt;1958,7,IF(BE79&gt;1953,8,9)))))))))</f>
        <v>0</v>
      </c>
      <c r="BG79" s="883">
        <v>2.9000000000000004</v>
      </c>
    </row>
    <row r="80" spans="1:59" ht="11.25" customHeight="1" x14ac:dyDescent="0.2">
      <c r="A80" s="872" t="s">
        <v>544</v>
      </c>
      <c r="B80" s="876" t="s">
        <v>545</v>
      </c>
      <c r="C80" s="933" t="s">
        <v>131</v>
      </c>
      <c r="D80" s="933" t="s">
        <v>4332</v>
      </c>
      <c r="E80" s="733">
        <v>16</v>
      </c>
      <c r="F80" s="1182">
        <v>240</v>
      </c>
      <c r="G80" s="1182" t="s">
        <v>37</v>
      </c>
      <c r="H80" s="1182" t="s">
        <v>37</v>
      </c>
      <c r="I80" s="875">
        <v>92.11</v>
      </c>
      <c r="J80" s="651">
        <f>(M80/I80)*100</f>
        <v>4.1906416241450435</v>
      </c>
      <c r="K80" s="878">
        <v>0.96499999999999997</v>
      </c>
      <c r="L80" s="888">
        <v>4</v>
      </c>
      <c r="M80" s="642">
        <f>K80*L80</f>
        <v>3.86</v>
      </c>
      <c r="N80" s="871" t="s">
        <v>378</v>
      </c>
      <c r="O80" s="734">
        <v>0.94499999999999995</v>
      </c>
      <c r="P80" s="862">
        <v>44056</v>
      </c>
      <c r="Q80" s="862">
        <v>44090</v>
      </c>
      <c r="R80" s="642">
        <f>(K80-O80)/O80*100</f>
        <v>2.1164021164021185</v>
      </c>
      <c r="S80" s="701">
        <f>IF(INDEX(Historical!$D$7:$D$1254,MATCH(B80,Historical!$B$7:$B$1278,0))=0,"n/a",(INDEX(Historical!$C$7:$C$1256,MATCH(B80,Historical!$B$7:$B$1278,0))/INDEX(Historical!$D$7:$D$1254,MATCH(B80,Historical!$B$7:$B$1278,0))-1)*100)</f>
        <v>2.9977997799780054</v>
      </c>
      <c r="T80" s="701">
        <f>IF(INDEX(Historical!$F$7:$F$1247,MATCH(B80,Historical!$B$7:$B$1278,0))=0,"n/a",((INDEX(Historical!$C$7:$C$1256,MATCH(B80,Historical!$B$7:$B$1278,0))/INDEX(Historical!$F$7:$F$1247,MATCH(B80,Historical!$B$7:$B$1278,0)))^(1/3)-1)*100)</f>
        <v>3.6821946919695536</v>
      </c>
      <c r="U80" s="701">
        <f>IF(INDEX(Historical!$H$7:$H$1247,MATCH(B80,Historical!$B$7:$B$1278,0))=0,"n/a",((INDEX(Historical!$C$7:$C$1256,MATCH(B80,Historical!$B$7:$B$1278,0))/INDEX(Historical!$H$7:$H$1247,MATCH(B80,Historical!$B$7:$B$1278,0)))^(1/5)-1)*100)</f>
        <v>3.5209511525301718</v>
      </c>
      <c r="V80" s="701">
        <f>IF(INDEX(Historical!$O$7:$O$1247,MATCH(B80,Historical!$B$7:$B$1278,0))=0,"n/a",((INDEX(Historical!$C$7:$C$1256,MATCH(B80,Historical!$B$7:$B$1278,0))/INDEX(Historical!$O$7:$O$1247,MATCH(B80,Historical!$B$7:$B$1278,0)))^(1/10)-1)*100)</f>
        <v>2.8774690494602906</v>
      </c>
      <c r="W80" s="702">
        <f>IF(OR(U80&lt;=0,U80="n/a",V80&lt;=0,V80="n/a"),"n/a",U80/V80)</f>
        <v>1.2236278104157454</v>
      </c>
      <c r="X80" s="703">
        <f>IF(OR(AJ80&lt;=0,AJ80="n/a",U80&lt;=0,U80="n/a"),"n/a",U80/AJ80)</f>
        <v>0.48232207568906466</v>
      </c>
      <c r="Y80" s="668"/>
      <c r="Z80" s="651">
        <f>IF(OR(AC80&lt;0.01,AC80="n/a"),"n/a",M80/AC80*100)</f>
        <v>135.91549295774647</v>
      </c>
      <c r="AA80" s="887">
        <f>IF(OR(AC80&lt;0.01,AC80="n/a"),"n/a",I80/AC80)</f>
        <v>32.433098591549296</v>
      </c>
      <c r="AB80" s="888">
        <v>12</v>
      </c>
      <c r="AC80" s="866">
        <v>2.84</v>
      </c>
      <c r="AD80" s="866">
        <v>14.01</v>
      </c>
      <c r="AE80" s="866">
        <v>2.81</v>
      </c>
      <c r="AF80" s="866">
        <v>1.56</v>
      </c>
      <c r="AG80" s="866">
        <v>4.7</v>
      </c>
      <c r="AH80" s="866">
        <v>35.199999999999996</v>
      </c>
      <c r="AI80" s="866">
        <v>2.44</v>
      </c>
      <c r="AJ80" s="866">
        <v>7.3</v>
      </c>
      <c r="AK80" s="866">
        <v>2.31</v>
      </c>
      <c r="AL80" s="879">
        <v>68550</v>
      </c>
      <c r="AM80" s="873">
        <v>0.1</v>
      </c>
      <c r="AN80" s="866">
        <v>1.49</v>
      </c>
      <c r="AO80" s="740">
        <f>IF(U80="n/a","n/a",IF(AA80&lt;0,"n/a",IF(AA80="n/a","n/a",J80+U80-AA80)))</f>
        <v>-24.721505814874082</v>
      </c>
      <c r="AP80" s="741">
        <f>IF(U80="n/a","n/a",J80+U80)</f>
        <v>7.7115927766752153</v>
      </c>
      <c r="AQ80" s="889">
        <f>IF(OR(AC80&lt;0.01,AF80="n/a"),"n/a",(I80/SQRT(22.5*AC80*(I80/AF80))-1)*100)</f>
        <v>49.956488211772651</v>
      </c>
      <c r="AR80" s="651">
        <f>INDEX(Historical!$C$7:$C$1256,MATCH(B80,Historical!$B$7:$B$1278,0))*IF(AH80="n/a",1.03,IF(AH80&lt;0,1.01,IF(AH80&gt;10,1.1,(1+AH80/100))))</f>
        <v>4.1195000000000004</v>
      </c>
      <c r="AS80" s="887">
        <f>IF($AI80="n/a",1.03*AR80,IF($AI80&lt;0,1.01*AR80,IF($AI80&gt;10,1.1*AR80,(1+$AI80/100)*AR80)))</f>
        <v>4.2200158000000005</v>
      </c>
      <c r="AT80" s="887">
        <f>IF($AK80="n/a",1.03*AS80,IF($AK80&lt;0,1.01*AS80,IF($AK80&gt;10,1.1*AS80,(1+$AK80/100)*AS80)))</f>
        <v>4.3174981649799999</v>
      </c>
      <c r="AU80" s="887">
        <f>IF($AK80="n/a",1.03*AT80,IF($AK80&lt;0,1.01*AT80,IF($AK80&gt;10,1.1*AT80,(1+$AK80/100)*AT80)))</f>
        <v>4.4172323725910374</v>
      </c>
      <c r="AV80" s="887">
        <f>IF($AK80="n/a",1.03*AU80,IF($AK80&lt;0,1.01*AU80,IF($AK80&gt;10,1.1*AU80,(1+$AK80/100)*AU80)))</f>
        <v>4.5192704403978903</v>
      </c>
      <c r="AW80" s="651">
        <f>SUM(AR80:AV80)</f>
        <v>21.593516777968929</v>
      </c>
      <c r="AX80" s="748">
        <f>AW80/I80*100</f>
        <v>23.443183995189372</v>
      </c>
      <c r="AY80" s="935">
        <v>0.26</v>
      </c>
      <c r="AZ80" s="873">
        <v>48.25</v>
      </c>
      <c r="BA80" s="873">
        <v>-11.25</v>
      </c>
      <c r="BB80" s="873">
        <v>6.660000000000001</v>
      </c>
      <c r="BC80" s="873">
        <v>6.35</v>
      </c>
      <c r="BE80" s="624">
        <v>2005</v>
      </c>
      <c r="BF80" s="899">
        <f>IF(BE80&gt;2008,0,IF(BE80&gt;2001,1,IF(BE80&gt;1990,2,IF(BE80&gt;1980,3,IF(BE80&gt;1973,4,IF(BE80&gt;1970,5,IF(BE80&gt;1960,6,IF(BE80&gt;1958,7,IF(BE80&gt;1953,8,9)))))))))</f>
        <v>1</v>
      </c>
      <c r="BG80" s="883">
        <v>1.3</v>
      </c>
    </row>
    <row r="81" spans="1:59" ht="11.25" customHeight="1" x14ac:dyDescent="0.2">
      <c r="A81" s="864" t="s">
        <v>548</v>
      </c>
      <c r="B81" s="876" t="s">
        <v>549</v>
      </c>
      <c r="C81" s="933" t="s">
        <v>108</v>
      </c>
      <c r="D81" s="933" t="s">
        <v>4341</v>
      </c>
      <c r="E81" s="733">
        <v>21</v>
      </c>
      <c r="F81" s="1182">
        <v>159</v>
      </c>
      <c r="G81" s="1182" t="s">
        <v>106</v>
      </c>
      <c r="H81" s="1182" t="s">
        <v>106</v>
      </c>
      <c r="I81" s="866">
        <v>19.260000000000002</v>
      </c>
      <c r="J81" s="651">
        <f>(M81/I81)*100</f>
        <v>2.0249221183800623</v>
      </c>
      <c r="K81" s="885">
        <v>9.7500000000000003E-2</v>
      </c>
      <c r="L81" s="888">
        <v>4</v>
      </c>
      <c r="M81" s="642">
        <f>K81*L81</f>
        <v>0.39</v>
      </c>
      <c r="N81" s="871" t="s">
        <v>119</v>
      </c>
      <c r="O81" s="735">
        <v>9.5000000000000001E-2</v>
      </c>
      <c r="P81" s="862">
        <v>44056</v>
      </c>
      <c r="Q81" s="862">
        <v>44078</v>
      </c>
      <c r="R81" s="642">
        <f>(K81-O81)/O81*100</f>
        <v>2.6315789473684235</v>
      </c>
      <c r="S81" s="701">
        <f>IF(INDEX(Historical!$D$7:$D$1254,MATCH(B81,Historical!$B$7:$B$1278,0))=0,"n/a",(INDEX(Historical!$C$7:$C$1256,MATCH(B81,Historical!$B$7:$B$1278,0))/INDEX(Historical!$D$7:$D$1254,MATCH(B81,Historical!$B$7:$B$1278,0))-1)*100)</f>
        <v>2.7397260273972712</v>
      </c>
      <c r="T81" s="701">
        <f>IF(INDEX(Historical!$F$7:$F$1247,MATCH(B81,Historical!$B$7:$B$1278,0))=0,"n/a",((INDEX(Historical!$C$7:$C$1256,MATCH(B81,Historical!$B$7:$B$1278,0))/INDEX(Historical!$F$7:$F$1247,MATCH(B81,Historical!$B$7:$B$1278,0)))^(1/3)-1)*100)</f>
        <v>5.983983294832651</v>
      </c>
      <c r="U81" s="701">
        <f>IF(INDEX(Historical!$H$7:$H$1247,MATCH(B81,Historical!$B$7:$B$1278,0))=0,"n/a",((INDEX(Historical!$C$7:$C$1256,MATCH(B81,Historical!$B$7:$B$1278,0))/INDEX(Historical!$H$7:$H$1247,MATCH(B81,Historical!$B$7:$B$1278,0)))^(1/5)-1)*100)</f>
        <v>4.9160304180333236</v>
      </c>
      <c r="V81" s="701">
        <f>IF(INDEX(Historical!$O$7:$O$1247,MATCH(B81,Historical!$B$7:$B$1278,0))=0,"n/a",((INDEX(Historical!$C$7:$C$1256,MATCH(B81,Historical!$B$7:$B$1278,0))/INDEX(Historical!$O$7:$O$1247,MATCH(B81,Historical!$B$7:$B$1278,0)))^(1/10)-1)*100)</f>
        <v>3.3013976968387926</v>
      </c>
      <c r="W81" s="702">
        <f>IF(OR(U81&lt;=0,U81="n/a",V81&lt;=0,V81="n/a"),"n/a",U81/V81)</f>
        <v>1.48907549755081</v>
      </c>
      <c r="X81" s="703">
        <f>IF(OR(AJ81&lt;=0,AJ81="n/a",U81&lt;=0,U81="n/a"),"n/a",U81/AJ81)</f>
        <v>0.10526831730264076</v>
      </c>
      <c r="Y81" s="664"/>
      <c r="Z81" s="651">
        <f>IF(OR(AC81&lt;0.01,AC81="n/a"),"n/a",M81/AC81*100)</f>
        <v>16.182572614107883</v>
      </c>
      <c r="AA81" s="887">
        <f>IF(OR(AC81&lt;0.01,AC81="n/a"),"n/a",I81/AC81)</f>
        <v>7.991701244813278</v>
      </c>
      <c r="AB81" s="888">
        <v>6</v>
      </c>
      <c r="AC81" s="866">
        <v>2.41</v>
      </c>
      <c r="AD81" s="866">
        <v>0.8</v>
      </c>
      <c r="AE81" s="866">
        <v>2.63</v>
      </c>
      <c r="AF81" s="868">
        <v>0.93</v>
      </c>
      <c r="AG81" s="866">
        <v>12.5</v>
      </c>
      <c r="AH81" s="866">
        <v>86.1</v>
      </c>
      <c r="AI81" s="866">
        <v>-19.2</v>
      </c>
      <c r="AJ81" s="866">
        <v>46.7</v>
      </c>
      <c r="AK81" s="866">
        <v>10</v>
      </c>
      <c r="AL81" s="879">
        <v>127.69</v>
      </c>
      <c r="AM81" s="873">
        <v>4.2</v>
      </c>
      <c r="AN81" s="866">
        <v>0.28000000000000003</v>
      </c>
      <c r="AO81" s="740">
        <f>IF(U81="n/a","n/a",IF(AA81&lt;0,"n/a",IF(AA81="n/a","n/a",J81+U81-AA81)))</f>
        <v>-1.0507487083998921</v>
      </c>
      <c r="AP81" s="741">
        <f>IF(U81="n/a","n/a",J81+U81)</f>
        <v>6.9409525364133859</v>
      </c>
      <c r="AQ81" s="889">
        <f>IF(OR(AC81&lt;0.01,AF81="n/a"),"n/a",(I81/SQRT(22.5*AC81*(I81/AF81))-1)*100)</f>
        <v>-42.52621019523054</v>
      </c>
      <c r="AR81" s="651">
        <f>INDEX(Historical!$C$7:$C$1256,MATCH(B81,Historical!$B$7:$B$1278,0))*IF(AH81="n/a",1.03,IF(AH81&lt;0,1.01,IF(AH81&gt;10,1.1,(1+AH81/100))))</f>
        <v>0.41250000000000003</v>
      </c>
      <c r="AS81" s="887">
        <f>IF($AI81="n/a",1.03*AR81,IF($AI81&lt;0,1.01*AR81,IF($AI81&gt;10,1.1*AR81,(1+$AI81/100)*AR81)))</f>
        <v>0.41662500000000002</v>
      </c>
      <c r="AT81" s="887">
        <f>IF($AK81="n/a",1.03*AS81,IF($AK81&lt;0,1.01*AS81,IF($AK81&gt;10,1.1*AS81,(1+$AK81/100)*AS81)))</f>
        <v>0.45828750000000007</v>
      </c>
      <c r="AU81" s="887">
        <f>IF($AK81="n/a",1.03*AT81,IF($AK81&lt;0,1.01*AT81,IF($AK81&gt;10,1.1*AT81,(1+$AK81/100)*AT81)))</f>
        <v>0.50411625000000015</v>
      </c>
      <c r="AV81" s="887">
        <f>IF($AK81="n/a",1.03*AU81,IF($AK81&lt;0,1.01*AU81,IF($AK81&gt;10,1.1*AU81,(1+$AK81/100)*AU81)))</f>
        <v>0.55452787500000023</v>
      </c>
      <c r="AW81" s="651">
        <f>SUM(AR81:AV81)</f>
        <v>2.3460566250000006</v>
      </c>
      <c r="AX81" s="748">
        <f>AW81/I81*100</f>
        <v>12.180979361370719</v>
      </c>
      <c r="AY81" s="935">
        <v>0.78</v>
      </c>
      <c r="AZ81" s="873">
        <v>64.05</v>
      </c>
      <c r="BA81" s="873">
        <v>-16.189999999999998</v>
      </c>
      <c r="BB81" s="873">
        <v>5.3199999999999994</v>
      </c>
      <c r="BC81" s="873">
        <v>8.5599999999999987</v>
      </c>
      <c r="BE81" s="624">
        <v>2000</v>
      </c>
      <c r="BF81" s="899">
        <f>IF(BE81&gt;2008,0,IF(BE81&gt;2001,1,IF(BE81&gt;1990,2,IF(BE81&gt;1980,3,IF(BE81&gt;1973,4,IF(BE81&gt;1970,5,IF(BE81&gt;1960,6,IF(BE81&gt;1958,7,IF(BE81&gt;1953,8,9)))))))))</f>
        <v>2</v>
      </c>
      <c r="BG81" s="883">
        <v>1.4000000000000001</v>
      </c>
    </row>
    <row r="82" spans="1:59" ht="11.25" customHeight="1" x14ac:dyDescent="0.2">
      <c r="A82" s="872" t="s">
        <v>550</v>
      </c>
      <c r="B82" s="876" t="s">
        <v>551</v>
      </c>
      <c r="C82" s="933" t="s">
        <v>131</v>
      </c>
      <c r="D82" s="933" t="s">
        <v>4332</v>
      </c>
      <c r="E82" s="733">
        <v>17</v>
      </c>
      <c r="F82" s="1182">
        <v>205</v>
      </c>
      <c r="G82" s="1182" t="s">
        <v>37</v>
      </c>
      <c r="H82" s="1182" t="s">
        <v>37</v>
      </c>
      <c r="I82" s="875">
        <v>56.04</v>
      </c>
      <c r="J82" s="651">
        <f>(M82/I82)*100</f>
        <v>4.5503211991434682</v>
      </c>
      <c r="K82" s="878">
        <v>0.63749999999999996</v>
      </c>
      <c r="L82" s="888">
        <v>4</v>
      </c>
      <c r="M82" s="642">
        <f>K82*L82</f>
        <v>2.5499999999999998</v>
      </c>
      <c r="N82" s="871" t="s">
        <v>160</v>
      </c>
      <c r="O82" s="734">
        <v>0.61250000000000004</v>
      </c>
      <c r="P82" s="619">
        <v>43828</v>
      </c>
      <c r="Q82" s="619">
        <v>43860</v>
      </c>
      <c r="R82" s="642">
        <f>(K82-O82)/O82*100</f>
        <v>4.0816326530612095</v>
      </c>
      <c r="S82" s="701">
        <f>IF(INDEX(Historical!$D$7:$D$1254,MATCH(B82,Historical!$B$7:$B$1278,0))=0,"n/a",(INDEX(Historical!$C$7:$C$1256,MATCH(B82,Historical!$B$7:$B$1278,0))/INDEX(Historical!$D$7:$D$1254,MATCH(B82,Historical!$B$7:$B$1278,0))-1)*100)</f>
        <v>1.2396694214876103</v>
      </c>
      <c r="T82" s="701">
        <f>IF(INDEX(Historical!$F$7:$F$1247,MATCH(B82,Historical!$B$7:$B$1278,0))=0,"n/a",((INDEX(Historical!$C$7:$C$1256,MATCH(B82,Historical!$B$7:$B$1278,0))/INDEX(Historical!$F$7:$F$1247,MATCH(B82,Historical!$B$7:$B$1278,0)))^(1/3)-1)*100)</f>
        <v>8.4646664921913519</v>
      </c>
      <c r="U82" s="701">
        <f>IF(INDEX(Historical!$H$7:$H$1247,MATCH(B82,Historical!$B$7:$B$1278,0))=0,"n/a",((INDEX(Historical!$C$7:$C$1256,MATCH(B82,Historical!$B$7:$B$1278,0))/INDEX(Historical!$H$7:$H$1247,MATCH(B82,Historical!$B$7:$B$1278,0)))^(1/5)-1)*100)</f>
        <v>11.525851559353995</v>
      </c>
      <c r="V82" s="701">
        <f>IF(INDEX(Historical!$O$7:$O$1247,MATCH(B82,Historical!$B$7:$B$1278,0))=0,"n/a",((INDEX(Historical!$C$7:$C$1256,MATCH(B82,Historical!$B$7:$B$1278,0))/INDEX(Historical!$O$7:$O$1247,MATCH(B82,Historical!$B$7:$B$1278,0)))^(1/10)-1)*100)</f>
        <v>7.0469850269916368</v>
      </c>
      <c r="W82" s="702">
        <f>IF(OR(U82&lt;=0,U82="n/a",V82&lt;=0,V82="n/a"),"n/a",U82/V82)</f>
        <v>1.6355720233840756</v>
      </c>
      <c r="X82" s="703" t="str">
        <f>IF(OR(AJ82&lt;=0,AJ82="n/a",U82&lt;=0,U82="n/a"),"n/a",U82/AJ82)</f>
        <v>n/a</v>
      </c>
      <c r="Y82" s="659"/>
      <c r="Z82" s="651">
        <f>IF(OR(AC82&lt;0.01,AC82="n/a"),"n/a",M82/AC82*100)</f>
        <v>82.524271844660191</v>
      </c>
      <c r="AA82" s="887">
        <f>IF(OR(AC82&lt;0.01,AC82="n/a"),"n/a",I82/AC82)</f>
        <v>18.135922330097088</v>
      </c>
      <c r="AB82" s="888">
        <v>12</v>
      </c>
      <c r="AC82" s="866">
        <v>3.09</v>
      </c>
      <c r="AD82" s="866" t="s">
        <v>136</v>
      </c>
      <c r="AE82" s="866">
        <v>1.68</v>
      </c>
      <c r="AF82" s="866">
        <v>1.47</v>
      </c>
      <c r="AG82" s="866">
        <v>8.2000000000000011</v>
      </c>
      <c r="AH82" s="868">
        <v>368.6</v>
      </c>
      <c r="AI82" s="868">
        <v>2.1399999999999997</v>
      </c>
      <c r="AJ82" s="866">
        <v>-2.8000000000000003</v>
      </c>
      <c r="AK82" s="866">
        <v>-0.5</v>
      </c>
      <c r="AL82" s="879">
        <v>20990</v>
      </c>
      <c r="AM82" s="873">
        <v>0.06</v>
      </c>
      <c r="AN82" s="866">
        <v>1.46</v>
      </c>
      <c r="AO82" s="740">
        <f>IF(U82="n/a","n/a",IF(AA82&lt;0,"n/a",IF(AA82="n/a","n/a",J82+U82-AA82)))</f>
        <v>-2.0597495715996246</v>
      </c>
      <c r="AP82" s="741">
        <f>IF(U82="n/a","n/a",J82+U82)</f>
        <v>16.076172758497464</v>
      </c>
      <c r="AQ82" s="889">
        <f>IF(OR(AC82&lt;0.01,AF82="n/a"),"n/a",(I82/SQRT(22.5*AC82*(I82/AF82))-1)*100)</f>
        <v>8.8522052555517483</v>
      </c>
      <c r="AR82" s="651">
        <f>INDEX(Historical!$C$7:$C$1256,MATCH(B82,Historical!$B$7:$B$1278,0))*IF(AH82="n/a",1.03,IF(AH82&lt;0,1.01,IF(AH82&gt;10,1.1,(1+AH82/100))))</f>
        <v>2.6950000000000003</v>
      </c>
      <c r="AS82" s="887">
        <f>IF($AI82="n/a",1.03*AR82,IF($AI82&lt;0,1.01*AR82,IF($AI82&gt;10,1.1*AR82,(1+$AI82/100)*AR82)))</f>
        <v>2.7526730000000006</v>
      </c>
      <c r="AT82" s="887">
        <f>IF($AK82="n/a",1.03*AS82,IF($AK82&lt;0,1.01*AS82,IF($AK82&gt;10,1.1*AS82,(1+$AK82/100)*AS82)))</f>
        <v>2.7801997300000005</v>
      </c>
      <c r="AU82" s="887">
        <f>IF($AK82="n/a",1.03*AT82,IF($AK82&lt;0,1.01*AT82,IF($AK82&gt;10,1.1*AT82,(1+$AK82/100)*AT82)))</f>
        <v>2.8080017273000006</v>
      </c>
      <c r="AV82" s="887">
        <f>IF($AK82="n/a",1.03*AU82,IF($AK82&lt;0,1.01*AU82,IF($AK82&gt;10,1.1*AU82,(1+$AK82/100)*AU82)))</f>
        <v>2.8360817445730007</v>
      </c>
      <c r="AW82" s="651">
        <f>SUM(AR82:AV82)</f>
        <v>13.871956201873003</v>
      </c>
      <c r="AX82" s="748">
        <f>AW82/I82*100</f>
        <v>24.753669168224487</v>
      </c>
      <c r="AY82" s="935">
        <v>0.56999999999999995</v>
      </c>
      <c r="AZ82" s="873">
        <v>28.439999999999998</v>
      </c>
      <c r="BA82" s="873">
        <v>-28.999999999999996</v>
      </c>
      <c r="BB82" s="873">
        <v>4.5999999999999996</v>
      </c>
      <c r="BC82" s="873">
        <v>-4.68</v>
      </c>
      <c r="BE82" s="624">
        <v>2004</v>
      </c>
      <c r="BF82" s="899">
        <f>IF(BE82&gt;2008,0,IF(BE82&gt;2001,1,IF(BE82&gt;1990,2,IF(BE82&gt;1980,3,IF(BE82&gt;1973,4,IF(BE82&gt;1970,5,IF(BE82&gt;1960,6,IF(BE82&gt;1958,7,IF(BE82&gt;1953,8,9)))))))))</f>
        <v>1</v>
      </c>
      <c r="BG82" s="883">
        <v>1.7000000000000002</v>
      </c>
    </row>
    <row r="83" spans="1:59" ht="11.25" customHeight="1" x14ac:dyDescent="0.2">
      <c r="A83" s="872" t="s">
        <v>564</v>
      </c>
      <c r="B83" s="876" t="s">
        <v>565</v>
      </c>
      <c r="C83" s="933" t="s">
        <v>4322</v>
      </c>
      <c r="D83" s="933" t="s">
        <v>4323</v>
      </c>
      <c r="E83" s="733">
        <v>16</v>
      </c>
      <c r="F83" s="1182">
        <v>236</v>
      </c>
      <c r="G83" s="1182" t="s">
        <v>37</v>
      </c>
      <c r="H83" s="1182" t="s">
        <v>37</v>
      </c>
      <c r="I83" s="875">
        <v>59.19</v>
      </c>
      <c r="J83" s="651">
        <f>(M83/I83)*100</f>
        <v>2.3145801655685085</v>
      </c>
      <c r="K83" s="878">
        <v>0.34250000000000003</v>
      </c>
      <c r="L83" s="888">
        <v>4</v>
      </c>
      <c r="M83" s="642">
        <f>K83*L83</f>
        <v>1.37</v>
      </c>
      <c r="N83" s="871" t="s">
        <v>239</v>
      </c>
      <c r="O83" s="738">
        <v>0.30625000000000002</v>
      </c>
      <c r="P83" s="862">
        <v>43916</v>
      </c>
      <c r="Q83" s="862">
        <v>43931</v>
      </c>
      <c r="R83" s="642">
        <f>(K83-O83)/O83*100</f>
        <v>11.836734693877551</v>
      </c>
      <c r="S83" s="701">
        <f>IF(INDEX(Historical!$D$7:$D$1254,MATCH(B83,Historical!$B$7:$B$1278,0))=0,"n/a",(INDEX(Historical!$C$7:$C$1256,MATCH(B83,Historical!$B$7:$B$1278,0))/INDEX(Historical!$D$7:$D$1254,MATCH(B83,Historical!$B$7:$B$1278,0))-1)*100)</f>
        <v>11.669784845650156</v>
      </c>
      <c r="T83" s="701">
        <f>IF(INDEX(Historical!$F$7:$F$1247,MATCH(B83,Historical!$B$7:$B$1278,0))=0,"n/a",((INDEX(Historical!$C$7:$C$1256,MATCH(B83,Historical!$B$7:$B$1278,0))/INDEX(Historical!$F$7:$F$1247,MATCH(B83,Historical!$B$7:$B$1278,0)))^(1/3)-1)*100)</f>
        <v>13.106217430886979</v>
      </c>
      <c r="U83" s="701">
        <f>IF(INDEX(Historical!$H$7:$H$1247,MATCH(B83,Historical!$B$7:$B$1278,0))=0,"n/a",((INDEX(Historical!$C$7:$C$1256,MATCH(B83,Historical!$B$7:$B$1278,0))/INDEX(Historical!$H$7:$H$1247,MATCH(B83,Historical!$B$7:$B$1278,0)))^(1/5)-1)*100)</f>
        <v>14.277691395982206</v>
      </c>
      <c r="V83" s="701">
        <f>IF(INDEX(Historical!$O$7:$O$1247,MATCH(B83,Historical!$B$7:$B$1278,0))=0,"n/a",((INDEX(Historical!$C$7:$C$1256,MATCH(B83,Historical!$B$7:$B$1278,0))/INDEX(Historical!$O$7:$O$1247,MATCH(B83,Historical!$B$7:$B$1278,0)))^(1/10)-1)*100)</f>
        <v>16.922296698288953</v>
      </c>
      <c r="W83" s="702">
        <f>IF(OR(U83&lt;=0,U83="n/a",V83&lt;=0,V83="n/a"),"n/a",U83/V83)</f>
        <v>0.8437206633675115</v>
      </c>
      <c r="X83" s="703">
        <f>IF(OR(AJ83&lt;=0,AJ83="n/a",U83&lt;=0,U83="n/a"),"n/a",U83/AJ83)</f>
        <v>0.92114138038594873</v>
      </c>
      <c r="Y83" s="674" t="s">
        <v>4390</v>
      </c>
      <c r="Z83" s="651">
        <f>IF(OR(AC83&lt;0.01,AC83="n/a"),"n/a",M83/AC83*100)</f>
        <v>120.17543859649125</v>
      </c>
      <c r="AA83" s="887">
        <f>IF(OR(AC83&lt;0.01,AC83="n/a"),"n/a",I83/AC83)</f>
        <v>51.921052631578952</v>
      </c>
      <c r="AB83" s="888">
        <v>12</v>
      </c>
      <c r="AC83" s="866">
        <v>1.1399999999999999</v>
      </c>
      <c r="AD83" s="866">
        <v>4.5</v>
      </c>
      <c r="AE83" s="866">
        <v>10</v>
      </c>
      <c r="AF83" s="866">
        <v>8.6999999999999993</v>
      </c>
      <c r="AG83" s="866">
        <v>18.7</v>
      </c>
      <c r="AH83" s="866">
        <v>30</v>
      </c>
      <c r="AI83" s="866">
        <v>12.790000000000001</v>
      </c>
      <c r="AJ83" s="866">
        <v>15.5</v>
      </c>
      <c r="AK83" s="866">
        <v>11.600000000000001</v>
      </c>
      <c r="AL83" s="879">
        <v>10740</v>
      </c>
      <c r="AM83" s="873">
        <v>0.89999999999999991</v>
      </c>
      <c r="AN83" s="866">
        <v>2.02</v>
      </c>
      <c r="AO83" s="740">
        <f>IF(U83="n/a","n/a",IF(AA83&lt;0,"n/a",IF(AA83="n/a","n/a",J83+U83-AA83)))</f>
        <v>-35.328781070028242</v>
      </c>
      <c r="AP83" s="741">
        <f>IF(U83="n/a","n/a",J83+U83)</f>
        <v>16.592271561550714</v>
      </c>
      <c r="AQ83" s="889">
        <f>IF(OR(AC83&lt;0.01,AF83="n/a"),"n/a",(I83/SQRT(22.5*AC83*(I83/AF83))-1)*100)</f>
        <v>348.0640618357736</v>
      </c>
      <c r="AR83" s="651">
        <f>INDEX(Historical!$C$7:$C$1256,MATCH(B83,Historical!$B$7:$B$1278,0))*IF(AH83="n/a",1.03,IF(AH83&lt;0,1.01,IF(AH83&gt;10,1.1,(1+AH83/100))))</f>
        <v>1.3131250000000001</v>
      </c>
      <c r="AS83" s="887">
        <f>IF($AI83="n/a",1.03*AR83,IF($AI83&lt;0,1.01*AR83,IF($AI83&gt;10,1.1*AR83,(1+$AI83/100)*AR83)))</f>
        <v>1.4444375000000003</v>
      </c>
      <c r="AT83" s="887">
        <f>IF($AK83="n/a",1.03*AS83,IF($AK83&lt;0,1.01*AS83,IF($AK83&gt;10,1.1*AS83,(1+$AK83/100)*AS83)))</f>
        <v>1.5888812500000005</v>
      </c>
      <c r="AU83" s="887">
        <f>IF($AK83="n/a",1.03*AT83,IF($AK83&lt;0,1.01*AT83,IF($AK83&gt;10,1.1*AT83,(1+$AK83/100)*AT83)))</f>
        <v>1.7477693750000007</v>
      </c>
      <c r="AV83" s="887">
        <f>IF($AK83="n/a",1.03*AU83,IF($AK83&lt;0,1.01*AU83,IF($AK83&gt;10,1.1*AU83,(1+$AK83/100)*AU83)))</f>
        <v>1.9225463125000009</v>
      </c>
      <c r="AW83" s="651">
        <f>SUM(AR83:AV83)</f>
        <v>8.0167594375000029</v>
      </c>
      <c r="AX83" s="748">
        <f>AW83/I83*100</f>
        <v>13.544111230782233</v>
      </c>
      <c r="AY83" s="935">
        <v>0.48</v>
      </c>
      <c r="AZ83" s="873">
        <v>41.05</v>
      </c>
      <c r="BA83" s="873">
        <v>-23.68</v>
      </c>
      <c r="BB83" s="873">
        <v>-7.13</v>
      </c>
      <c r="BC83" s="873">
        <v>-8.01</v>
      </c>
      <c r="BE83" s="624">
        <v>2005</v>
      </c>
      <c r="BF83" s="899">
        <f>IF(BE83&gt;2008,0,IF(BE83&gt;2001,1,IF(BE83&gt;1990,2,IF(BE83&gt;1980,3,IF(BE83&gt;1973,4,IF(BE83&gt;1970,5,IF(BE83&gt;1960,6,IF(BE83&gt;1958,7,IF(BE83&gt;1953,8,9)))))))))</f>
        <v>1</v>
      </c>
      <c r="BG83" s="883">
        <v>5.6000000000000005</v>
      </c>
    </row>
    <row r="84" spans="1:59" ht="11.25" customHeight="1" x14ac:dyDescent="0.2">
      <c r="A84" s="864" t="s">
        <v>1140</v>
      </c>
      <c r="B84" s="876" t="s">
        <v>1141</v>
      </c>
      <c r="C84" s="933" t="s">
        <v>108</v>
      </c>
      <c r="D84" s="933" t="s">
        <v>4341</v>
      </c>
      <c r="E84" s="733">
        <v>10</v>
      </c>
      <c r="F84" s="1182">
        <v>371</v>
      </c>
      <c r="G84" s="1182" t="s">
        <v>37</v>
      </c>
      <c r="H84" s="1182" t="s">
        <v>37</v>
      </c>
      <c r="I84" s="875">
        <v>23.85</v>
      </c>
      <c r="J84" s="651">
        <f>(M84/I84)*100</f>
        <v>5.0314465408805029</v>
      </c>
      <c r="K84" s="878">
        <v>0.3</v>
      </c>
      <c r="L84" s="888">
        <v>4</v>
      </c>
      <c r="M84" s="642">
        <f>K84*L84</f>
        <v>1.2</v>
      </c>
      <c r="N84" s="871" t="s">
        <v>594</v>
      </c>
      <c r="O84" s="734">
        <v>0.28999999999999998</v>
      </c>
      <c r="P84" s="862">
        <v>43889</v>
      </c>
      <c r="Q84" s="862">
        <v>43910</v>
      </c>
      <c r="R84" s="642">
        <f>(K84-O84)/O84*100</f>
        <v>3.4482758620689689</v>
      </c>
      <c r="S84" s="701">
        <f>IF(INDEX(Historical!$D$7:$D$1254,MATCH(B84,Historical!$B$7:$B$1278,0))=0,"n/a",(INDEX(Historical!$C$7:$C$1256,MATCH(B84,Historical!$B$7:$B$1278,0))/INDEX(Historical!$D$7:$D$1254,MATCH(B84,Historical!$B$7:$B$1278,0))-1)*100)</f>
        <v>3.5714285714285587</v>
      </c>
      <c r="T84" s="701">
        <f>IF(INDEX(Historical!$F$7:$F$1247,MATCH(B84,Historical!$B$7:$B$1278,0))=0,"n/a",((INDEX(Historical!$C$7:$C$1256,MATCH(B84,Historical!$B$7:$B$1278,0))/INDEX(Historical!$F$7:$F$1247,MATCH(B84,Historical!$B$7:$B$1278,0)))^(1/3)-1)*100)</f>
        <v>3.7070347012313709</v>
      </c>
      <c r="U84" s="701">
        <f>IF(INDEX(Historical!$H$7:$H$1247,MATCH(B84,Historical!$B$7:$B$1278,0))=0,"n/a",((INDEX(Historical!$C$7:$C$1256,MATCH(B84,Historical!$B$7:$B$1278,0))/INDEX(Historical!$H$7:$H$1247,MATCH(B84,Historical!$B$7:$B$1278,0)))^(1/5)-1)*100)</f>
        <v>5.6805496536407318</v>
      </c>
      <c r="V84" s="701">
        <f>IF(INDEX(Historical!$O$7:$O$1247,MATCH(B84,Historical!$B$7:$B$1278,0))=0,"n/a",((INDEX(Historical!$C$7:$C$1256,MATCH(B84,Historical!$B$7:$B$1278,0))/INDEX(Historical!$O$7:$O$1247,MATCH(B84,Historical!$B$7:$B$1278,0)))^(1/10)-1)*100)</f>
        <v>4.5978185005758787</v>
      </c>
      <c r="W84" s="702">
        <f>IF(OR(U84&lt;=0,U84="n/a",V84&lt;=0,V84="n/a"),"n/a",U84/V84)</f>
        <v>1.2354880152248813</v>
      </c>
      <c r="X84" s="703">
        <f>IF(OR(AJ84&lt;=0,AJ84="n/a",U84&lt;=0,U84="n/a"),"n/a",U84/AJ84)</f>
        <v>1.0519536395630984</v>
      </c>
      <c r="Y84" s="877"/>
      <c r="Z84" s="651">
        <f>IF(OR(AC84&lt;0.01,AC84="n/a"),"n/a",M84/AC84*100)</f>
        <v>54.054054054054049</v>
      </c>
      <c r="AA84" s="887">
        <f>IF(OR(AC84&lt;0.01,AC84="n/a"),"n/a",I84/AC84)</f>
        <v>10.743243243243242</v>
      </c>
      <c r="AB84" s="888">
        <v>12</v>
      </c>
      <c r="AC84" s="866">
        <v>2.2200000000000002</v>
      </c>
      <c r="AD84" s="866" t="s">
        <v>136</v>
      </c>
      <c r="AE84" s="866">
        <v>1.76</v>
      </c>
      <c r="AF84" s="866">
        <v>0.77</v>
      </c>
      <c r="AG84" s="866">
        <v>7.3</v>
      </c>
      <c r="AH84" s="866">
        <v>161.4</v>
      </c>
      <c r="AI84" s="866" t="s">
        <v>136</v>
      </c>
      <c r="AJ84" s="866">
        <v>5.4</v>
      </c>
      <c r="AK84" s="866" t="s">
        <v>136</v>
      </c>
      <c r="AL84" s="879">
        <v>63.67</v>
      </c>
      <c r="AM84" s="873">
        <v>4.2</v>
      </c>
      <c r="AN84" s="866">
        <v>0</v>
      </c>
      <c r="AO84" s="740">
        <f>IF(U84="n/a","n/a",IF(AA84&lt;0,"n/a",IF(AA84="n/a","n/a",J84+U84-AA84)))</f>
        <v>-3.124704872200823E-2</v>
      </c>
      <c r="AP84" s="741">
        <f>IF(U84="n/a","n/a",J84+U84)</f>
        <v>10.711996194521234</v>
      </c>
      <c r="AQ84" s="889">
        <f>IF(OR(AC84&lt;0.01,AF84="n/a"),"n/a",(I84/SQRT(22.5*AC84*(I84/AF84))-1)*100)</f>
        <v>-39.365219744963383</v>
      </c>
      <c r="AR84" s="651">
        <f>INDEX(Historical!$C$7:$C$1256,MATCH(B84,Historical!$B$7:$B$1278,0))*IF(AH84="n/a",1.03,IF(AH84&lt;0,1.01,IF(AH84&gt;10,1.1,(1+AH84/100))))</f>
        <v>1.276</v>
      </c>
      <c r="AS84" s="887">
        <f>IF($AI84="n/a",1.03*AR84,IF($AI84&lt;0,1.01*AR84,IF($AI84&gt;10,1.1*AR84,(1+$AI84/100)*AR84)))</f>
        <v>1.3142800000000001</v>
      </c>
      <c r="AT84" s="887">
        <f>IF($AK84="n/a",1.03*AS84,IF($AK84&lt;0,1.01*AS84,IF($AK84&gt;10,1.1*AS84,(1+$AK84/100)*AS84)))</f>
        <v>1.3537084000000001</v>
      </c>
      <c r="AU84" s="887">
        <f>IF($AK84="n/a",1.03*AT84,IF($AK84&lt;0,1.01*AT84,IF($AK84&gt;10,1.1*AT84,(1+$AK84/100)*AT84)))</f>
        <v>1.3943196520000001</v>
      </c>
      <c r="AV84" s="887">
        <f>IF($AK84="n/a",1.03*AU84,IF($AK84&lt;0,1.01*AU84,IF($AK84&gt;10,1.1*AU84,(1+$AK84/100)*AU84)))</f>
        <v>1.4361492415600001</v>
      </c>
      <c r="AW84" s="651">
        <f>SUM(AR84:AV84)</f>
        <v>6.7744572935600003</v>
      </c>
      <c r="AX84" s="748">
        <f>AW84/I84*100</f>
        <v>28.404433096687633</v>
      </c>
      <c r="AY84" s="935">
        <v>0.42</v>
      </c>
      <c r="AZ84" s="873">
        <v>38.24</v>
      </c>
      <c r="BA84" s="873">
        <v>-29.87</v>
      </c>
      <c r="BB84" s="873">
        <v>-1.28</v>
      </c>
      <c r="BC84" s="873">
        <v>-7.1400000000000006</v>
      </c>
      <c r="BE84" s="624">
        <v>2011</v>
      </c>
      <c r="BF84" s="899">
        <f>IF(BE84&gt;2008,0,IF(BE84&gt;2001,1,IF(BE84&gt;1990,2,IF(BE84&gt;1980,3,IF(BE84&gt;1973,4,IF(BE84&gt;1970,5,IF(BE84&gt;1960,6,IF(BE84&gt;1958,7,IF(BE84&gt;1953,8,9)))))))))</f>
        <v>0</v>
      </c>
      <c r="BG84" s="883">
        <v>0.6</v>
      </c>
    </row>
    <row r="85" spans="1:59" ht="11.25" customHeight="1" x14ac:dyDescent="0.2">
      <c r="A85" s="864" t="s">
        <v>1130</v>
      </c>
      <c r="B85" s="876" t="s">
        <v>1131</v>
      </c>
      <c r="C85" s="933" t="s">
        <v>123</v>
      </c>
      <c r="D85" s="933" t="s">
        <v>4177</v>
      </c>
      <c r="E85" s="733">
        <v>10</v>
      </c>
      <c r="F85" s="1182">
        <v>349</v>
      </c>
      <c r="G85" s="1182" t="s">
        <v>115</v>
      </c>
      <c r="H85" s="1182" t="s">
        <v>115</v>
      </c>
      <c r="I85" s="875">
        <v>80.84</v>
      </c>
      <c r="J85" s="651">
        <f>(M85/I85)*100</f>
        <v>3.2657100445324097</v>
      </c>
      <c r="K85" s="878">
        <v>0.66</v>
      </c>
      <c r="L85" s="888">
        <v>4</v>
      </c>
      <c r="M85" s="642">
        <f>K85*L85</f>
        <v>2.64</v>
      </c>
      <c r="N85" s="871" t="s">
        <v>502</v>
      </c>
      <c r="O85" s="734">
        <v>0.62</v>
      </c>
      <c r="P85" s="619">
        <v>43811</v>
      </c>
      <c r="Q85" s="619">
        <v>43832</v>
      </c>
      <c r="R85" s="642">
        <f>(K85-O85)/O85*100</f>
        <v>6.4516129032258114</v>
      </c>
      <c r="S85" s="701">
        <f>IF(INDEX(Historical!$D$7:$D$1254,MATCH(B85,Historical!$B$7:$B$1278,0))=0,"n/a",(INDEX(Historical!$C$7:$C$1256,MATCH(B85,Historical!$B$7:$B$1278,0))/INDEX(Historical!$D$7:$D$1254,MATCH(B85,Historical!$B$7:$B$1278,0))-1)*100)</f>
        <v>12.5</v>
      </c>
      <c r="T85" s="701">
        <f>IF(INDEX(Historical!$F$7:$F$1247,MATCH(B85,Historical!$B$7:$B$1278,0))=0,"n/a",((INDEX(Historical!$C$7:$C$1256,MATCH(B85,Historical!$B$7:$B$1278,0))/INDEX(Historical!$F$7:$F$1247,MATCH(B85,Historical!$B$7:$B$1278,0)))^(1/3)-1)*100)</f>
        <v>11.052303824457699</v>
      </c>
      <c r="U85" s="701">
        <f>IF(INDEX(Historical!$H$7:$H$1247,MATCH(B85,Historical!$B$7:$B$1278,0))=0,"n/a",((INDEX(Historical!$C$7:$C$1256,MATCH(B85,Historical!$B$7:$B$1278,0))/INDEX(Historical!$H$7:$H$1247,MATCH(B85,Historical!$B$7:$B$1278,0)))^(1/5)-1)*100)</f>
        <v>12.474611314209483</v>
      </c>
      <c r="V85" s="701">
        <f>IF(INDEX(Historical!$O$7:$O$1247,MATCH(B85,Historical!$B$7:$B$1278,0))=0,"n/a",((INDEX(Historical!$C$7:$C$1256,MATCH(B85,Historical!$B$7:$B$1278,0))/INDEX(Historical!$O$7:$O$1247,MATCH(B85,Historical!$B$7:$B$1278,0)))^(1/10)-1)*100)</f>
        <v>11.094302565444591</v>
      </c>
      <c r="W85" s="702">
        <f>IF(OR(U85&lt;=0,U85="n/a",V85&lt;=0,V85="n/a"),"n/a",U85/V85)</f>
        <v>1.124416000070535</v>
      </c>
      <c r="X85" s="703">
        <f>IF(OR(AJ85&lt;=0,AJ85="n/a",U85&lt;=0,U85="n/a"),"n/a",U85/AJ85)</f>
        <v>6.2373056571047414</v>
      </c>
      <c r="Y85" s="661"/>
      <c r="Z85" s="651">
        <f>IF(OR(AC85&lt;0.01,AC85="n/a"),"n/a",M85/AC85*100)</f>
        <v>62.707838479809986</v>
      </c>
      <c r="AA85" s="887">
        <f>IF(OR(AC85&lt;0.01,AC85="n/a"),"n/a",I85/AC85)</f>
        <v>19.201900237529692</v>
      </c>
      <c r="AB85" s="888">
        <v>12</v>
      </c>
      <c r="AC85" s="866">
        <v>4.21</v>
      </c>
      <c r="AD85" s="866">
        <v>5.8</v>
      </c>
      <c r="AE85" s="866">
        <v>1.24</v>
      </c>
      <c r="AF85" s="866">
        <v>1.82</v>
      </c>
      <c r="AG85" s="866">
        <v>9.6</v>
      </c>
      <c r="AH85" s="868">
        <v>-26.1</v>
      </c>
      <c r="AI85" s="868">
        <v>23.13</v>
      </c>
      <c r="AJ85" s="866">
        <v>2</v>
      </c>
      <c r="AK85" s="866">
        <v>3.3099999999999996</v>
      </c>
      <c r="AL85" s="879">
        <v>10790</v>
      </c>
      <c r="AM85" s="873">
        <v>0.3</v>
      </c>
      <c r="AN85" s="866">
        <v>1.02</v>
      </c>
      <c r="AO85" s="740">
        <f>IF(U85="n/a","n/a",IF(AA85&lt;0,"n/a",IF(AA85="n/a","n/a",J85+U85-AA85)))</f>
        <v>-3.4615788787877992</v>
      </c>
      <c r="AP85" s="741">
        <f>IF(U85="n/a","n/a",J85+U85)</f>
        <v>15.740321358741893</v>
      </c>
      <c r="AQ85" s="889">
        <f>IF(OR(AC85&lt;0.01,AF85="n/a"),"n/a",(I85/SQRT(22.5*AC85*(I85/AF85))-1)*100)</f>
        <v>24.628262234898756</v>
      </c>
      <c r="AR85" s="651">
        <f>INDEX(Historical!$C$7:$C$1256,MATCH(B85,Historical!$B$7:$B$1278,0))*IF(AH85="n/a",1.03,IF(AH85&lt;0,1.01,IF(AH85&gt;10,1.1,(1+AH85/100))))</f>
        <v>2.5451999999999999</v>
      </c>
      <c r="AS85" s="887">
        <f>IF($AI85="n/a",1.03*AR85,IF($AI85&lt;0,1.01*AR85,IF($AI85&gt;10,1.1*AR85,(1+$AI85/100)*AR85)))</f>
        <v>2.7997200000000002</v>
      </c>
      <c r="AT85" s="887">
        <f>IF($AK85="n/a",1.03*AS85,IF($AK85&lt;0,1.01*AS85,IF($AK85&gt;10,1.1*AS85,(1+$AK85/100)*AS85)))</f>
        <v>2.892390732</v>
      </c>
      <c r="AU85" s="887">
        <f>IF($AK85="n/a",1.03*AT85,IF($AK85&lt;0,1.01*AT85,IF($AK85&gt;10,1.1*AT85,(1+$AK85/100)*AT85)))</f>
        <v>2.9881288652291995</v>
      </c>
      <c r="AV85" s="887">
        <f>IF($AK85="n/a",1.03*AU85,IF($AK85&lt;0,1.01*AU85,IF($AK85&gt;10,1.1*AU85,(1+$AK85/100)*AU85)))</f>
        <v>3.0870359306682857</v>
      </c>
      <c r="AW85" s="651">
        <f>SUM(AR85:AV85)</f>
        <v>14.312475527897487</v>
      </c>
      <c r="AX85" s="748">
        <f>AW85/I85*100</f>
        <v>17.704695111204213</v>
      </c>
      <c r="AY85" s="935">
        <v>1.56</v>
      </c>
      <c r="AZ85" s="873">
        <v>134.72999999999999</v>
      </c>
      <c r="BA85" s="873">
        <v>-8.17</v>
      </c>
      <c r="BB85" s="873">
        <v>0.80999999999999994</v>
      </c>
      <c r="BC85" s="873">
        <v>17.37</v>
      </c>
      <c r="BE85" s="624">
        <v>2011</v>
      </c>
      <c r="BF85" s="899">
        <f>IF(BE85&gt;2008,0,IF(BE85&gt;2001,1,IF(BE85&gt;1990,2,IF(BE85&gt;1980,3,IF(BE85&gt;1973,4,IF(BE85&gt;1970,5,IF(BE85&gt;1960,6,IF(BE85&gt;1958,7,IF(BE85&gt;1953,8,9)))))))))</f>
        <v>0</v>
      </c>
      <c r="BG85" s="883">
        <v>3.5999999999999996</v>
      </c>
    </row>
    <row r="86" spans="1:59" s="774" customFormat="1" ht="11.25" customHeight="1" x14ac:dyDescent="0.2">
      <c r="A86" s="755" t="s">
        <v>552</v>
      </c>
      <c r="B86" s="782" t="s">
        <v>553</v>
      </c>
      <c r="C86" s="933" t="s">
        <v>178</v>
      </c>
      <c r="D86" s="933" t="s">
        <v>4339</v>
      </c>
      <c r="E86" s="756">
        <v>24</v>
      </c>
      <c r="F86" s="1182">
        <v>139</v>
      </c>
      <c r="G86" s="1181" t="s">
        <v>37</v>
      </c>
      <c r="H86" s="1181" t="s">
        <v>37</v>
      </c>
      <c r="I86" s="767">
        <v>27.56</v>
      </c>
      <c r="J86" s="758">
        <f>(M86/I86)*100</f>
        <v>8.8534107402031932</v>
      </c>
      <c r="K86" s="780">
        <v>0.61</v>
      </c>
      <c r="L86" s="760">
        <v>4</v>
      </c>
      <c r="M86" s="761">
        <f>K86*L86</f>
        <v>2.44</v>
      </c>
      <c r="N86" s="762" t="s">
        <v>119</v>
      </c>
      <c r="O86" s="781">
        <v>0.5575</v>
      </c>
      <c r="P86" s="764">
        <v>43873</v>
      </c>
      <c r="Q86" s="764">
        <v>43891</v>
      </c>
      <c r="R86" s="761">
        <f>(K86-O86)/O86*100</f>
        <v>9.4170403587443925</v>
      </c>
      <c r="S86" s="701">
        <f>IF(INDEX(Historical!$D$7:$D$1254,MATCH(B86,Historical!$B$7:$B$1278,0))=0,"n/a",(INDEX(Historical!$C$7:$C$1256,MATCH(B86,Historical!$B$7:$B$1278,0))/INDEX(Historical!$D$7:$D$1254,MATCH(B86,Historical!$B$7:$B$1278,0))-1)*100)</f>
        <v>6.827386692381876</v>
      </c>
      <c r="T86" s="701">
        <f>IF(INDEX(Historical!$F$7:$F$1247,MATCH(B86,Historical!$B$7:$B$1278,0))=0,"n/a",((INDEX(Historical!$C$7:$C$1256,MATCH(B86,Historical!$B$7:$B$1278,0))/INDEX(Historical!$F$7:$F$1247,MATCH(B86,Historical!$B$7:$B$1278,0)))^(1/3)-1)*100)</f>
        <v>11.672634470284638</v>
      </c>
      <c r="U86" s="701">
        <f>IF(INDEX(Historical!$H$7:$H$1247,MATCH(B86,Historical!$B$7:$B$1278,0))=0,"n/a",((INDEX(Historical!$C$7:$C$1256,MATCH(B86,Historical!$B$7:$B$1278,0))/INDEX(Historical!$H$7:$H$1247,MATCH(B86,Historical!$B$7:$B$1278,0)))^(1/5)-1)*100)</f>
        <v>11.808396886552131</v>
      </c>
      <c r="V86" s="701">
        <f>IF(INDEX(Historical!$O$7:$O$1247,MATCH(B86,Historical!$B$7:$B$1278,0))=0,"n/a",((INDEX(Historical!$C$7:$C$1256,MATCH(B86,Historical!$B$7:$B$1278,0))/INDEX(Historical!$O$7:$O$1247,MATCH(B86,Historical!$B$7:$B$1278,0)))^(1/10)-1)*100)</f>
        <v>13.029299688690244</v>
      </c>
      <c r="W86" s="702">
        <f>IF(OR(U86&lt;=0,U86="n/a",V86&lt;=0,V86="n/a"),"n/a",U86/V86)</f>
        <v>0.90629559290911954</v>
      </c>
      <c r="X86" s="703">
        <f>IF(OR(AJ86&lt;=0,AJ86="n/a",U86&lt;=0,U86="n/a"),"n/a",U86/AJ86)</f>
        <v>0.79786465449676569</v>
      </c>
      <c r="Y86" s="775" t="s">
        <v>486</v>
      </c>
      <c r="Z86" s="758">
        <f>IF(OR(AC86&lt;0.01,AC86="n/a"),"n/a",M86/AC86*100)</f>
        <v>338.88888888888886</v>
      </c>
      <c r="AA86" s="766">
        <f>IF(OR(AC86&lt;0.01,AC86="n/a"),"n/a",I86/AC86)</f>
        <v>38.277777777777779</v>
      </c>
      <c r="AB86" s="760">
        <v>12</v>
      </c>
      <c r="AC86" s="767">
        <v>0.72</v>
      </c>
      <c r="AD86" s="767">
        <v>7.82</v>
      </c>
      <c r="AE86" s="767">
        <v>1.7</v>
      </c>
      <c r="AF86" s="767">
        <v>1.24</v>
      </c>
      <c r="AG86" s="767">
        <v>3.2</v>
      </c>
      <c r="AH86" s="776">
        <v>81.100000000000009</v>
      </c>
      <c r="AI86" s="776">
        <v>7.33</v>
      </c>
      <c r="AJ86" s="767">
        <v>14.799999999999999</v>
      </c>
      <c r="AK86" s="767">
        <v>4.87</v>
      </c>
      <c r="AL86" s="768">
        <v>56700</v>
      </c>
      <c r="AM86" s="769">
        <v>9.1999999999999993</v>
      </c>
      <c r="AN86" s="767">
        <v>1.1399999999999999</v>
      </c>
      <c r="AO86" s="770">
        <f>IF(U86="n/a","n/a",IF(AA86&lt;0,"n/a",IF(AA86="n/a","n/a",J86+U86-AA86)))</f>
        <v>-17.615970151022452</v>
      </c>
      <c r="AP86" s="771">
        <f>IF(U86="n/a","n/a",J86+U86)</f>
        <v>20.661807626755326</v>
      </c>
      <c r="AQ86" s="772">
        <f>IF(OR(AC86&lt;0.01,AF86="n/a"),"n/a",(I86/SQRT(22.5*AC86*(I86/AF86))-1)*100)</f>
        <v>45.242241245359828</v>
      </c>
      <c r="AR86" s="651">
        <f>INDEX(Historical!$C$7:$C$1256,MATCH(B86,Historical!$B$7:$B$1278,0))*IF(AH86="n/a",1.03,IF(AH86&lt;0,1.01,IF(AH86&gt;10,1.1,(1+AH86/100))))</f>
        <v>2.43716</v>
      </c>
      <c r="AS86" s="766">
        <f>IF($AI86="n/a",1.03*AR86,IF($AI86&lt;0,1.01*AR86,IF($AI86&gt;10,1.1*AR86,(1+$AI86/100)*AR86)))</f>
        <v>2.6158038279999998</v>
      </c>
      <c r="AT86" s="766">
        <f>IF($AK86="n/a",1.03*AS86,IF($AK86&lt;0,1.01*AS86,IF($AK86&gt;10,1.1*AS86,(1+$AK86/100)*AS86)))</f>
        <v>2.7431934744235997</v>
      </c>
      <c r="AU86" s="766">
        <f>IF($AK86="n/a",1.03*AT86,IF($AK86&lt;0,1.01*AT86,IF($AK86&gt;10,1.1*AT86,(1+$AK86/100)*AT86)))</f>
        <v>2.8767869966280291</v>
      </c>
      <c r="AV86" s="766">
        <f>IF($AK86="n/a",1.03*AU86,IF($AK86&lt;0,1.01*AU86,IF($AK86&gt;10,1.1*AU86,(1+$AK86/100)*AU86)))</f>
        <v>3.016886523363814</v>
      </c>
      <c r="AW86" s="758">
        <f>SUM(AR86:AV86)</f>
        <v>13.689830822415443</v>
      </c>
      <c r="AX86" s="773">
        <f>AW86/I86*100</f>
        <v>49.672825915876068</v>
      </c>
      <c r="AY86" s="936">
        <v>0.77</v>
      </c>
      <c r="AZ86" s="769">
        <v>22.11</v>
      </c>
      <c r="BA86" s="769">
        <v>-36.130000000000003</v>
      </c>
      <c r="BB86" s="769">
        <v>-9.16</v>
      </c>
      <c r="BC86" s="769">
        <v>-14.649999999999999</v>
      </c>
      <c r="BD86" s="909"/>
      <c r="BE86" s="624">
        <v>1997</v>
      </c>
      <c r="BF86" s="899">
        <f>IF(BE86&gt;2008,0,IF(BE86&gt;2001,1,IF(BE86&gt;1990,2,IF(BE86&gt;1980,3,IF(BE86&gt;1973,4,IF(BE86&gt;1970,5,IF(BE86&gt;1960,6,IF(BE86&gt;1958,7,IF(BE86&gt;1953,8,9)))))))))</f>
        <v>2</v>
      </c>
      <c r="BG86" s="825">
        <v>1.2</v>
      </c>
    </row>
    <row r="87" spans="1:59" ht="11.25" customHeight="1" x14ac:dyDescent="0.2">
      <c r="A87" s="872" t="s">
        <v>557</v>
      </c>
      <c r="B87" s="876" t="s">
        <v>558</v>
      </c>
      <c r="C87" s="933" t="s">
        <v>153</v>
      </c>
      <c r="D87" s="933" t="s">
        <v>4324</v>
      </c>
      <c r="E87" s="733">
        <v>13</v>
      </c>
      <c r="F87" s="1182">
        <v>271</v>
      </c>
      <c r="G87" s="1182" t="s">
        <v>106</v>
      </c>
      <c r="H87" s="1182" t="s">
        <v>106</v>
      </c>
      <c r="I87" s="875">
        <v>58.84</v>
      </c>
      <c r="J87" s="651">
        <f>(M87/I87)*100</f>
        <v>0.33990482664853838</v>
      </c>
      <c r="K87" s="878">
        <v>0.05</v>
      </c>
      <c r="L87" s="888">
        <v>4</v>
      </c>
      <c r="M87" s="642">
        <f>K87*L87</f>
        <v>0.2</v>
      </c>
      <c r="N87" s="871" t="s">
        <v>160</v>
      </c>
      <c r="O87" s="734">
        <v>4.7500000000000001E-2</v>
      </c>
      <c r="P87" s="619">
        <v>43828</v>
      </c>
      <c r="Q87" s="619">
        <v>43860</v>
      </c>
      <c r="R87" s="642">
        <f>(K87-O87)/O87*100</f>
        <v>5.2631578947368469</v>
      </c>
      <c r="S87" s="701">
        <f>IF(INDEX(Historical!$D$7:$D$1254,MATCH(B87,Historical!$B$7:$B$1278,0))=0,"n/a",(INDEX(Historical!$C$7:$C$1256,MATCH(B87,Historical!$B$7:$B$1278,0))/INDEX(Historical!$D$7:$D$1254,MATCH(B87,Historical!$B$7:$B$1278,0))-1)*100)</f>
        <v>4.1095890410958846</v>
      </c>
      <c r="T87" s="701">
        <f>IF(INDEX(Historical!$F$7:$F$1247,MATCH(B87,Historical!$B$7:$B$1278,0))=0,"n/a",((INDEX(Historical!$C$7:$C$1256,MATCH(B87,Historical!$B$7:$B$1278,0))/INDEX(Historical!$F$7:$F$1247,MATCH(B87,Historical!$B$7:$B$1278,0)))^(1/3)-1)*100)</f>
        <v>5.8955896063723312</v>
      </c>
      <c r="U87" s="701">
        <f>IF(INDEX(Historical!$H$7:$H$1247,MATCH(B87,Historical!$B$7:$B$1278,0))=0,"n/a",((INDEX(Historical!$C$7:$C$1256,MATCH(B87,Historical!$B$7:$B$1278,0))/INDEX(Historical!$H$7:$H$1247,MATCH(B87,Historical!$B$7:$B$1278,0)))^(1/5)-1)*100)</f>
        <v>11.921441754115868</v>
      </c>
      <c r="V87" s="701">
        <f>IF(INDEX(Historical!$O$7:$O$1247,MATCH(B87,Historical!$B$7:$B$1278,0))=0,"n/a",((INDEX(Historical!$C$7:$C$1256,MATCH(B87,Historical!$B$7:$B$1278,0))/INDEX(Historical!$O$7:$O$1247,MATCH(B87,Historical!$B$7:$B$1278,0)))^(1/10)-1)*100)</f>
        <v>14.066458518384106</v>
      </c>
      <c r="W87" s="702">
        <f>IF(OR(U87&lt;=0,U87="n/a",V87&lt;=0,V87="n/a"),"n/a",U87/V87)</f>
        <v>0.84750840010903838</v>
      </c>
      <c r="X87" s="703">
        <f>IF(OR(AJ87&lt;=0,AJ87="n/a",U87&lt;=0,U87="n/a"),"n/a",U87/AJ87)</f>
        <v>0.74509010963224176</v>
      </c>
      <c r="Y87" s="659"/>
      <c r="Z87" s="651">
        <f>IF(OR(AC87&lt;0.01,AC87="n/a"),"n/a",M87/AC87*100)</f>
        <v>9.5238095238095237</v>
      </c>
      <c r="AA87" s="887">
        <f>IF(OR(AC87&lt;0.01,AC87="n/a"),"n/a",I87/AC87)</f>
        <v>28.019047619047619</v>
      </c>
      <c r="AB87" s="888">
        <v>12</v>
      </c>
      <c r="AC87" s="866">
        <v>2.1</v>
      </c>
      <c r="AD87" s="866">
        <v>1.87</v>
      </c>
      <c r="AE87" s="866">
        <v>1.51</v>
      </c>
      <c r="AF87" s="866">
        <v>4.3600000000000003</v>
      </c>
      <c r="AG87" s="866">
        <v>19.900000000000002</v>
      </c>
      <c r="AH87" s="866">
        <v>49.8</v>
      </c>
      <c r="AI87" s="866">
        <v>8.9700000000000006</v>
      </c>
      <c r="AJ87" s="866">
        <v>16</v>
      </c>
      <c r="AK87" s="866">
        <v>15</v>
      </c>
      <c r="AL87" s="879">
        <v>3150</v>
      </c>
      <c r="AM87" s="873">
        <v>1.4000000000000001</v>
      </c>
      <c r="AN87" s="866">
        <v>0.21</v>
      </c>
      <c r="AO87" s="740">
        <f>IF(U87="n/a","n/a",IF(AA87&lt;0,"n/a",IF(AA87="n/a","n/a",J87+U87-AA87)))</f>
        <v>-15.757701038283212</v>
      </c>
      <c r="AP87" s="741">
        <f>IF(U87="n/a","n/a",J87+U87)</f>
        <v>12.261346580764407</v>
      </c>
      <c r="AQ87" s="889">
        <f>IF(OR(AC87&lt;0.01,AF87="n/a"),"n/a",(I87/SQRT(22.5*AC87*(I87/AF87))-1)*100)</f>
        <v>133.0122053255748</v>
      </c>
      <c r="AR87" s="651">
        <f>INDEX(Historical!$C$7:$C$1256,MATCH(B87,Historical!$B$7:$B$1278,0))*IF(AH87="n/a",1.03,IF(AH87&lt;0,1.01,IF(AH87&gt;10,1.1,(1+AH87/100))))</f>
        <v>0.20900000000000002</v>
      </c>
      <c r="AS87" s="887">
        <f>IF($AI87="n/a",1.03*AR87,IF($AI87&lt;0,1.01*AR87,IF($AI87&gt;10,1.1*AR87,(1+$AI87/100)*AR87)))</f>
        <v>0.22774730000000004</v>
      </c>
      <c r="AT87" s="887">
        <f>IF($AK87="n/a",1.03*AS87,IF($AK87&lt;0,1.01*AS87,IF($AK87&gt;10,1.1*AS87,(1+$AK87/100)*AS87)))</f>
        <v>0.25052203000000006</v>
      </c>
      <c r="AU87" s="887">
        <f>IF($AK87="n/a",1.03*AT87,IF($AK87&lt;0,1.01*AT87,IF($AK87&gt;10,1.1*AT87,(1+$AK87/100)*AT87)))</f>
        <v>0.27557423300000011</v>
      </c>
      <c r="AV87" s="887">
        <f>IF($AK87="n/a",1.03*AU87,IF($AK87&lt;0,1.01*AU87,IF($AK87&gt;10,1.1*AU87,(1+$AK87/100)*AU87)))</f>
        <v>0.30313165630000016</v>
      </c>
      <c r="AW87" s="651">
        <f>SUM(AR87:AV87)</f>
        <v>1.2659752193000005</v>
      </c>
      <c r="AX87" s="748">
        <f>AW87/I87*100</f>
        <v>2.15155543728756</v>
      </c>
      <c r="AY87" s="935">
        <v>0.98</v>
      </c>
      <c r="AZ87" s="873">
        <v>144.56</v>
      </c>
      <c r="BA87" s="873">
        <v>-5.07</v>
      </c>
      <c r="BB87" s="873">
        <v>2.81</v>
      </c>
      <c r="BC87" s="873">
        <v>26.729999999999997</v>
      </c>
      <c r="BE87" s="624">
        <v>2008</v>
      </c>
      <c r="BF87" s="899">
        <f>IF(BE87&gt;2008,0,IF(BE87&gt;2001,1,IF(BE87&gt;1990,2,IF(BE87&gt;1980,3,IF(BE87&gt;1973,4,IF(BE87&gt;1970,5,IF(BE87&gt;1960,6,IF(BE87&gt;1958,7,IF(BE87&gt;1953,8,9)))))))))</f>
        <v>1</v>
      </c>
      <c r="BG87" s="883">
        <v>5.7</v>
      </c>
    </row>
    <row r="88" spans="1:59" ht="11.25" customHeight="1" x14ac:dyDescent="0.2">
      <c r="A88" s="864" t="s">
        <v>561</v>
      </c>
      <c r="B88" s="876" t="s">
        <v>562</v>
      </c>
      <c r="C88" s="933" t="s">
        <v>178</v>
      </c>
      <c r="D88" s="933" t="s">
        <v>4339</v>
      </c>
      <c r="E88" s="733">
        <v>23</v>
      </c>
      <c r="F88" s="1182">
        <v>144</v>
      </c>
      <c r="G88" s="1182" t="s">
        <v>37</v>
      </c>
      <c r="H88" s="1182" t="s">
        <v>106</v>
      </c>
      <c r="I88" s="875">
        <v>16.57</v>
      </c>
      <c r="J88" s="651">
        <f>(M88/I88)*100</f>
        <v>10.742305371152685</v>
      </c>
      <c r="K88" s="885">
        <v>0.44500000000000001</v>
      </c>
      <c r="L88" s="888">
        <v>4</v>
      </c>
      <c r="M88" s="642">
        <f>K88*L88</f>
        <v>1.78</v>
      </c>
      <c r="N88" s="871" t="s">
        <v>122</v>
      </c>
      <c r="O88" s="735">
        <v>0.4425</v>
      </c>
      <c r="P88" s="862">
        <v>43860</v>
      </c>
      <c r="Q88" s="862">
        <v>43872</v>
      </c>
      <c r="R88" s="642">
        <f>(K88-O88)/O88*100</f>
        <v>0.56497175141242995</v>
      </c>
      <c r="S88" s="701">
        <f>IF(INDEX(Historical!$D$7:$D$1254,MATCH(B88,Historical!$B$7:$B$1278,0))=0,"n/a",(INDEX(Historical!$C$7:$C$1256,MATCH(B88,Historical!$B$7:$B$1278,0))/INDEX(Historical!$D$7:$D$1254,MATCH(B88,Historical!$B$7:$B$1278,0))-1)*100)</f>
        <v>2.2727272727272707</v>
      </c>
      <c r="T88" s="701">
        <f>IF(INDEX(Historical!$F$7:$F$1247,MATCH(B88,Historical!$B$7:$B$1278,0))=0,"n/a",((INDEX(Historical!$C$7:$C$1256,MATCH(B88,Historical!$B$7:$B$1278,0))/INDEX(Historical!$F$7:$F$1247,MATCH(B88,Historical!$B$7:$B$1278,0)))^(1/3)-1)*100)</f>
        <v>3.3459191427555268</v>
      </c>
      <c r="U88" s="701">
        <f>IF(INDEX(Historical!$H$7:$H$1247,MATCH(B88,Historical!$B$7:$B$1278,0))=0,"n/a",((INDEX(Historical!$C$7:$C$1256,MATCH(B88,Historical!$B$7:$B$1278,0))/INDEX(Historical!$H$7:$H$1247,MATCH(B88,Historical!$B$7:$B$1278,0)))^(1/5)-1)*100)</f>
        <v>4.1809268102644292</v>
      </c>
      <c r="V88" s="701">
        <f>IF(INDEX(Historical!$O$7:$O$1247,MATCH(B88,Historical!$B$7:$B$1278,0))=0,"n/a",((INDEX(Historical!$C$7:$C$1256,MATCH(B88,Historical!$B$7:$B$1278,0))/INDEX(Historical!$O$7:$O$1247,MATCH(B88,Historical!$B$7:$B$1278,0)))^(1/10)-1)*100)</f>
        <v>4.95059898534016</v>
      </c>
      <c r="W88" s="702">
        <f>IF(OR(U88&lt;=0,U88="n/a",V88&lt;=0,V88="n/a"),"n/a",U88/V88)</f>
        <v>0.84452948474418876</v>
      </c>
      <c r="X88" s="703">
        <f>IF(OR(AJ88&lt;=0,AJ88="n/a",U88&lt;=0,U88="n/a"),"n/a",U88/AJ88)</f>
        <v>0.58886293102315912</v>
      </c>
      <c r="Y88" s="877"/>
      <c r="Z88" s="651">
        <f>IF(OR(AC88&lt;0.01,AC88="n/a"),"n/a",M88/AC88*100)</f>
        <v>87.684729064039431</v>
      </c>
      <c r="AA88" s="887">
        <f>IF(OR(AC88&lt;0.01,AC88="n/a"),"n/a",I88/AC88)</f>
        <v>8.1625615763546815</v>
      </c>
      <c r="AB88" s="888">
        <v>12</v>
      </c>
      <c r="AC88" s="866">
        <v>2.0299999999999998</v>
      </c>
      <c r="AD88" s="866" t="s">
        <v>136</v>
      </c>
      <c r="AE88" s="866">
        <v>1.24</v>
      </c>
      <c r="AF88" s="866">
        <v>1.46</v>
      </c>
      <c r="AG88" s="866">
        <v>18</v>
      </c>
      <c r="AH88" s="866">
        <v>9.1999999999999993</v>
      </c>
      <c r="AI88" s="866">
        <v>-6.9599999999999991</v>
      </c>
      <c r="AJ88" s="866">
        <v>7.1</v>
      </c>
      <c r="AK88" s="866">
        <v>-3.75</v>
      </c>
      <c r="AL88" s="879">
        <v>36160</v>
      </c>
      <c r="AM88" s="873">
        <v>0.1</v>
      </c>
      <c r="AN88" s="866">
        <v>1.19</v>
      </c>
      <c r="AO88" s="740">
        <f>IF(U88="n/a","n/a",IF(AA88&lt;0,"n/a",IF(AA88="n/a","n/a",J88+U88-AA88)))</f>
        <v>6.7606706050624332</v>
      </c>
      <c r="AP88" s="741">
        <f>IF(U88="n/a","n/a",J88+U88)</f>
        <v>14.923232181417115</v>
      </c>
      <c r="AQ88" s="889">
        <f>IF(OR(AC88&lt;0.01,AF88="n/a"),"n/a",(I88/SQRT(22.5*AC88*(I88/AF88))-1)*100)</f>
        <v>-27.222286984490051</v>
      </c>
      <c r="AR88" s="651">
        <f>INDEX(Historical!$C$7:$C$1256,MATCH(B88,Historical!$B$7:$B$1278,0))*IF(AH88="n/a",1.03,IF(AH88&lt;0,1.01,IF(AH88&gt;10,1.1,(1+AH88/100))))</f>
        <v>1.9164600000000001</v>
      </c>
      <c r="AS88" s="887">
        <f>IF($AI88="n/a",1.03*AR88,IF($AI88&lt;0,1.01*AR88,IF($AI88&gt;10,1.1*AR88,(1+$AI88/100)*AR88)))</f>
        <v>1.9356246000000001</v>
      </c>
      <c r="AT88" s="887">
        <f>IF($AK88="n/a",1.03*AS88,IF($AK88&lt;0,1.01*AS88,IF($AK88&gt;10,1.1*AS88,(1+$AK88/100)*AS88)))</f>
        <v>1.9549808460000002</v>
      </c>
      <c r="AU88" s="887">
        <f>IF($AK88="n/a",1.03*AT88,IF($AK88&lt;0,1.01*AT88,IF($AK88&gt;10,1.1*AT88,(1+$AK88/100)*AT88)))</f>
        <v>1.9745306544600003</v>
      </c>
      <c r="AV88" s="887">
        <f>IF($AK88="n/a",1.03*AU88,IF($AK88&lt;0,1.01*AU88,IF($AK88&gt;10,1.1*AU88,(1+$AK88/100)*AU88)))</f>
        <v>1.9942759610046004</v>
      </c>
      <c r="AW88" s="651">
        <f>SUM(AR88:AV88)</f>
        <v>9.775872061464602</v>
      </c>
      <c r="AX88" s="748">
        <f>AW88/I88*100</f>
        <v>58.997417389647566</v>
      </c>
      <c r="AY88" s="935">
        <v>1.37</v>
      </c>
      <c r="AZ88" s="873">
        <v>61.339999999999996</v>
      </c>
      <c r="BA88" s="873">
        <v>-43.29</v>
      </c>
      <c r="BB88" s="873">
        <v>-2.23</v>
      </c>
      <c r="BC88" s="873">
        <v>-11.81</v>
      </c>
      <c r="BE88" s="624">
        <v>1998</v>
      </c>
      <c r="BF88" s="899">
        <f>IF(BE88&gt;2008,0,IF(BE88&gt;2001,1,IF(BE88&gt;1990,2,IF(BE88&gt;1980,3,IF(BE88&gt;1973,4,IF(BE88&gt;1970,5,IF(BE88&gt;1960,6,IF(BE88&gt;1958,7,IF(BE88&gt;1953,8,9)))))))))</f>
        <v>2</v>
      </c>
      <c r="BG88" s="883">
        <v>7.1999999999999993</v>
      </c>
    </row>
    <row r="89" spans="1:59" ht="11.25" customHeight="1" x14ac:dyDescent="0.2">
      <c r="A89" s="864" t="s">
        <v>571</v>
      </c>
      <c r="B89" s="876" t="s">
        <v>572</v>
      </c>
      <c r="C89" s="933" t="s">
        <v>131</v>
      </c>
      <c r="D89" s="933" t="s">
        <v>4332</v>
      </c>
      <c r="E89" s="733">
        <v>22</v>
      </c>
      <c r="F89" s="1182">
        <v>153</v>
      </c>
      <c r="G89" s="1182" t="s">
        <v>37</v>
      </c>
      <c r="H89" s="1182" t="s">
        <v>115</v>
      </c>
      <c r="I89" s="875">
        <v>87.27</v>
      </c>
      <c r="J89" s="651">
        <f>(M89/I89)*100</f>
        <v>2.6011229517589092</v>
      </c>
      <c r="K89" s="885">
        <v>0.5675</v>
      </c>
      <c r="L89" s="888">
        <v>4</v>
      </c>
      <c r="M89" s="642">
        <f>K89*L89</f>
        <v>2.27</v>
      </c>
      <c r="N89" s="871" t="s">
        <v>355</v>
      </c>
      <c r="O89" s="735">
        <v>0.53500000000000003</v>
      </c>
      <c r="P89" s="862">
        <v>43893</v>
      </c>
      <c r="Q89" s="862">
        <v>43921</v>
      </c>
      <c r="R89" s="642">
        <f>(K89-O89)/O89*100</f>
        <v>6.0747663551401816</v>
      </c>
      <c r="S89" s="701">
        <f>IF(INDEX(Historical!$D$7:$D$1254,MATCH(B89,Historical!$B$7:$B$1278,0))=0,"n/a",(INDEX(Historical!$C$7:$C$1256,MATCH(B89,Historical!$B$7:$B$1278,0))/INDEX(Historical!$D$7:$D$1254,MATCH(B89,Historical!$B$7:$B$1278,0))-1)*100)</f>
        <v>5.9405940594059459</v>
      </c>
      <c r="T89" s="701">
        <f>IF(INDEX(Historical!$F$7:$F$1247,MATCH(B89,Historical!$B$7:$B$1278,0))=0,"n/a",((INDEX(Historical!$C$7:$C$1256,MATCH(B89,Historical!$B$7:$B$1278,0))/INDEX(Historical!$F$7:$F$1247,MATCH(B89,Historical!$B$7:$B$1278,0)))^(1/3)-1)*100)</f>
        <v>6.3321487987848757</v>
      </c>
      <c r="U89" s="701">
        <f>IF(INDEX(Historical!$H$7:$H$1247,MATCH(B89,Historical!$B$7:$B$1278,0))=0,"n/a",((INDEX(Historical!$C$7:$C$1256,MATCH(B89,Historical!$B$7:$B$1278,0))/INDEX(Historical!$H$7:$H$1247,MATCH(B89,Historical!$B$7:$B$1278,0)))^(1/5)-1)*100)</f>
        <v>6.3904936927190237</v>
      </c>
      <c r="V89" s="701">
        <f>IF(INDEX(Historical!$O$7:$O$1247,MATCH(B89,Historical!$B$7:$B$1278,0))=0,"n/a",((INDEX(Historical!$C$7:$C$1256,MATCH(B89,Historical!$B$7:$B$1278,0))/INDEX(Historical!$O$7:$O$1247,MATCH(B89,Historical!$B$7:$B$1278,0)))^(1/10)-1)*100)</f>
        <v>8.4598543293490369</v>
      </c>
      <c r="W89" s="702">
        <f>IF(OR(U89&lt;=0,U89="n/a",V89&lt;=0,V89="n/a"),"n/a",U89/V89)</f>
        <v>0.75539051193222551</v>
      </c>
      <c r="X89" s="703">
        <f>IF(OR(AJ89&lt;=0,AJ89="n/a",U89&lt;=0,U89="n/a"),"n/a",U89/AJ89)</f>
        <v>3.7591139368935429</v>
      </c>
      <c r="Y89" s="658"/>
      <c r="Z89" s="651">
        <f>IF(OR(AC89&lt;0.01,AC89="n/a"),"n/a",M89/AC89*100)</f>
        <v>65.042979942693407</v>
      </c>
      <c r="AA89" s="887">
        <f>IF(OR(AC89&lt;0.01,AC89="n/a"),"n/a",I89/AC89)</f>
        <v>25.005730659025787</v>
      </c>
      <c r="AB89" s="888">
        <v>12</v>
      </c>
      <c r="AC89" s="866">
        <v>3.49</v>
      </c>
      <c r="AD89" s="866">
        <v>3.88</v>
      </c>
      <c r="AE89" s="866">
        <v>3.54</v>
      </c>
      <c r="AF89" s="866">
        <v>2.14</v>
      </c>
      <c r="AG89" s="866">
        <v>8.9</v>
      </c>
      <c r="AH89" s="868">
        <v>-13.8</v>
      </c>
      <c r="AI89" s="868">
        <v>7.01</v>
      </c>
      <c r="AJ89" s="866">
        <v>1.7000000000000002</v>
      </c>
      <c r="AK89" s="866">
        <v>6.4399999999999995</v>
      </c>
      <c r="AL89" s="879">
        <v>30210</v>
      </c>
      <c r="AM89" s="873">
        <v>0.35000000000000003</v>
      </c>
      <c r="AN89" s="866">
        <v>1.1200000000000001</v>
      </c>
      <c r="AO89" s="740">
        <f>IF(U89="n/a","n/a",IF(AA89&lt;0,"n/a",IF(AA89="n/a","n/a",J89+U89-AA89)))</f>
        <v>-16.014114014547854</v>
      </c>
      <c r="AP89" s="741">
        <f>IF(U89="n/a","n/a",J89+U89)</f>
        <v>8.9916166444779329</v>
      </c>
      <c r="AQ89" s="889">
        <f>IF(OR(AC89&lt;0.01,AF89="n/a"),"n/a",(I89/SQRT(22.5*AC89*(I89/AF89))-1)*100)</f>
        <v>54.218119140557519</v>
      </c>
      <c r="AR89" s="651">
        <f>INDEX(Historical!$C$7:$C$1256,MATCH(B89,Historical!$B$7:$B$1278,0))*IF(AH89="n/a",1.03,IF(AH89&lt;0,1.01,IF(AH89&gt;10,1.1,(1+AH89/100))))</f>
        <v>2.1614</v>
      </c>
      <c r="AS89" s="887">
        <f>IF($AI89="n/a",1.03*AR89,IF($AI89&lt;0,1.01*AR89,IF($AI89&gt;10,1.1*AR89,(1+$AI89/100)*AR89)))</f>
        <v>2.3129141400000002</v>
      </c>
      <c r="AT89" s="887">
        <f>IF($AK89="n/a",1.03*AS89,IF($AK89&lt;0,1.01*AS89,IF($AK89&gt;10,1.1*AS89,(1+$AK89/100)*AS89)))</f>
        <v>2.4618658106160001</v>
      </c>
      <c r="AU89" s="887">
        <f>IF($AK89="n/a",1.03*AT89,IF($AK89&lt;0,1.01*AT89,IF($AK89&gt;10,1.1*AT89,(1+$AK89/100)*AT89)))</f>
        <v>2.6204099688196707</v>
      </c>
      <c r="AV89" s="887">
        <f>IF($AK89="n/a",1.03*AU89,IF($AK89&lt;0,1.01*AU89,IF($AK89&gt;10,1.1*AU89,(1+$AK89/100)*AU89)))</f>
        <v>2.7891643708116574</v>
      </c>
      <c r="AW89" s="651">
        <f>SUM(AR89:AV89)</f>
        <v>12.345754290247328</v>
      </c>
      <c r="AX89" s="748">
        <f>AW89/I89*100</f>
        <v>14.146618872748171</v>
      </c>
      <c r="AY89" s="935">
        <v>0.38</v>
      </c>
      <c r="AZ89" s="873">
        <v>43.8</v>
      </c>
      <c r="BA89" s="873">
        <v>-12.22</v>
      </c>
      <c r="BB89" s="873">
        <v>0.80999999999999994</v>
      </c>
      <c r="BC89" s="873">
        <v>1.4500000000000002</v>
      </c>
      <c r="BE89" s="624">
        <v>1999</v>
      </c>
      <c r="BF89" s="899">
        <f>IF(BE89&gt;2008,0,IF(BE89&gt;2001,1,IF(BE89&gt;1990,2,IF(BE89&gt;1980,3,IF(BE89&gt;1973,4,IF(BE89&gt;1970,5,IF(BE89&gt;1960,6,IF(BE89&gt;1958,7,IF(BE89&gt;1953,8,9)))))))))</f>
        <v>2</v>
      </c>
      <c r="BG89" s="883">
        <v>2.8000000000000003</v>
      </c>
    </row>
    <row r="90" spans="1:59" ht="11.25" customHeight="1" x14ac:dyDescent="0.2">
      <c r="A90" s="864" t="s">
        <v>1132</v>
      </c>
      <c r="B90" s="876" t="s">
        <v>1133</v>
      </c>
      <c r="C90" s="933" t="s">
        <v>112</v>
      </c>
      <c r="D90" s="933" t="s">
        <v>4365</v>
      </c>
      <c r="E90" s="733">
        <v>11</v>
      </c>
      <c r="F90" s="1182">
        <v>309</v>
      </c>
      <c r="G90" s="1182" t="s">
        <v>115</v>
      </c>
      <c r="H90" s="1182" t="s">
        <v>115</v>
      </c>
      <c r="I90" s="875">
        <v>103.79</v>
      </c>
      <c r="J90" s="651">
        <f>(M90/I90)*100</f>
        <v>2.8133731573369301</v>
      </c>
      <c r="K90" s="878">
        <v>0.73</v>
      </c>
      <c r="L90" s="888">
        <v>4</v>
      </c>
      <c r="M90" s="642">
        <f>K90*L90</f>
        <v>2.92</v>
      </c>
      <c r="N90" s="871" t="s">
        <v>594</v>
      </c>
      <c r="O90" s="734">
        <v>0.71</v>
      </c>
      <c r="P90" s="862">
        <v>43902</v>
      </c>
      <c r="Q90" s="862">
        <v>43917</v>
      </c>
      <c r="R90" s="642">
        <f>(K90-O90)/O90*100</f>
        <v>2.8169014084507067</v>
      </c>
      <c r="S90" s="701">
        <f>IF(INDEX(Historical!$D$7:$D$1254,MATCH(B90,Historical!$B$7:$B$1278,0))=0,"n/a",(INDEX(Historical!$C$7:$C$1256,MATCH(B90,Historical!$B$7:$B$1278,0))/INDEX(Historical!$D$7:$D$1254,MATCH(B90,Historical!$B$7:$B$1278,0))-1)*100)</f>
        <v>7.575757575757569</v>
      </c>
      <c r="T90" s="701">
        <f>IF(INDEX(Historical!$F$7:$F$1247,MATCH(B90,Historical!$B$7:$B$1278,0))=0,"n/a",((INDEX(Historical!$C$7:$C$1256,MATCH(B90,Historical!$B$7:$B$1278,0))/INDEX(Historical!$F$7:$F$1247,MATCH(B90,Historical!$B$7:$B$1278,0)))^(1/3)-1)*100)</f>
        <v>7.5955965238099665</v>
      </c>
      <c r="U90" s="701">
        <f>IF(INDEX(Historical!$H$7:$H$1247,MATCH(B90,Historical!$B$7:$B$1278,0))=0,"n/a",((INDEX(Historical!$C$7:$C$1256,MATCH(B90,Historical!$B$7:$B$1278,0))/INDEX(Historical!$H$7:$H$1247,MATCH(B90,Historical!$B$7:$B$1278,0)))^(1/5)-1)*100)</f>
        <v>7.6991941498149918</v>
      </c>
      <c r="V90" s="701">
        <f>IF(INDEX(Historical!$O$7:$O$1247,MATCH(B90,Historical!$B$7:$B$1278,0))=0,"n/a",((INDEX(Historical!$C$7:$C$1256,MATCH(B90,Historical!$B$7:$B$1278,0))/INDEX(Historical!$O$7:$O$1247,MATCH(B90,Historical!$B$7:$B$1278,0)))^(1/10)-1)*100)</f>
        <v>11.002263301204774</v>
      </c>
      <c r="W90" s="702">
        <f>IF(OR(U90&lt;=0,U90="n/a",V90&lt;=0,V90="n/a"),"n/a",U90/V90)</f>
        <v>0.69978275733247641</v>
      </c>
      <c r="X90" s="703">
        <f>IF(OR(AJ90&lt;=0,AJ90="n/a",U90&lt;=0,U90="n/a"),"n/a",U90/AJ90)</f>
        <v>1.1158252391036219</v>
      </c>
      <c r="Y90" s="663" t="s">
        <v>284</v>
      </c>
      <c r="Z90" s="651">
        <f>IF(OR(AC90&lt;0.01,AC90="n/a"),"n/a",M90/AC90*100)</f>
        <v>78.494623655913969</v>
      </c>
      <c r="AA90" s="887">
        <f>IF(OR(AC90&lt;0.01,AC90="n/a"),"n/a",I90/AC90)</f>
        <v>27.900537634408604</v>
      </c>
      <c r="AB90" s="888">
        <v>12</v>
      </c>
      <c r="AC90" s="866">
        <v>3.72</v>
      </c>
      <c r="AD90" s="866" t="s">
        <v>136</v>
      </c>
      <c r="AE90" s="866">
        <v>2.16</v>
      </c>
      <c r="AF90" s="866">
        <v>2.93</v>
      </c>
      <c r="AG90" s="866">
        <v>10.199999999999999</v>
      </c>
      <c r="AH90" s="866">
        <v>7.0000000000000009</v>
      </c>
      <c r="AI90" s="866">
        <v>23.21</v>
      </c>
      <c r="AJ90" s="866">
        <v>6.9</v>
      </c>
      <c r="AK90" s="866">
        <v>-2.87</v>
      </c>
      <c r="AL90" s="879">
        <v>41550</v>
      </c>
      <c r="AM90" s="873">
        <v>0.1</v>
      </c>
      <c r="AN90" s="866">
        <v>0.57999999999999996</v>
      </c>
      <c r="AO90" s="740">
        <f>IF(U90="n/a","n/a",IF(AA90&lt;0,"n/a",IF(AA90="n/a","n/a",J90+U90-AA90)))</f>
        <v>-17.387970327256681</v>
      </c>
      <c r="AP90" s="741">
        <f>IF(U90="n/a","n/a",J90+U90)</f>
        <v>10.512567307151922</v>
      </c>
      <c r="AQ90" s="889">
        <f>IF(OR(AC90&lt;0.01,AF90="n/a"),"n/a",(I90/SQRT(22.5*AC90*(I90/AF90))-1)*100)</f>
        <v>90.61138507307038</v>
      </c>
      <c r="AR90" s="651">
        <f>INDEX(Historical!$C$7:$C$1256,MATCH(B90,Historical!$B$7:$B$1278,0))*IF(AH90="n/a",1.03,IF(AH90&lt;0,1.01,IF(AH90&gt;10,1.1,(1+AH90/100))))</f>
        <v>3.0388000000000002</v>
      </c>
      <c r="AS90" s="887">
        <f>IF($AI90="n/a",1.03*AR90,IF($AI90&lt;0,1.01*AR90,IF($AI90&gt;10,1.1*AR90,(1+$AI90/100)*AR90)))</f>
        <v>3.3426800000000005</v>
      </c>
      <c r="AT90" s="887">
        <f>IF($AK90="n/a",1.03*AS90,IF($AK90&lt;0,1.01*AS90,IF($AK90&gt;10,1.1*AS90,(1+$AK90/100)*AS90)))</f>
        <v>3.3761068000000005</v>
      </c>
      <c r="AU90" s="887">
        <f>IF($AK90="n/a",1.03*AT90,IF($AK90&lt;0,1.01*AT90,IF($AK90&gt;10,1.1*AT90,(1+$AK90/100)*AT90)))</f>
        <v>3.4098678680000005</v>
      </c>
      <c r="AV90" s="887">
        <f>IF($AK90="n/a",1.03*AU90,IF($AK90&lt;0,1.01*AU90,IF($AK90&gt;10,1.1*AU90,(1+$AK90/100)*AU90)))</f>
        <v>3.4439665466800005</v>
      </c>
      <c r="AW90" s="651">
        <f>SUM(AR90:AV90)</f>
        <v>16.611421214680004</v>
      </c>
      <c r="AX90" s="748">
        <f>AW90/I90*100</f>
        <v>16.004837859793817</v>
      </c>
      <c r="AY90" s="935">
        <v>1.1399999999999999</v>
      </c>
      <c r="AZ90" s="873">
        <v>83.98</v>
      </c>
      <c r="BA90" s="873">
        <v>-7.04</v>
      </c>
      <c r="BB90" s="873">
        <v>-0.13</v>
      </c>
      <c r="BC90" s="873">
        <v>12.709999999999999</v>
      </c>
      <c r="BE90" s="624">
        <v>2010</v>
      </c>
      <c r="BF90" s="899">
        <f>IF(BE90&gt;2008,0,IF(BE90&gt;2001,1,IF(BE90&gt;1990,2,IF(BE90&gt;1980,3,IF(BE90&gt;1973,4,IF(BE90&gt;1970,5,IF(BE90&gt;1960,6,IF(BE90&gt;1958,7,IF(BE90&gt;1953,8,9)))))))))</f>
        <v>0</v>
      </c>
      <c r="BG90" s="883">
        <v>4.9000000000000004</v>
      </c>
    </row>
    <row r="91" spans="1:59" ht="11.25" customHeight="1" x14ac:dyDescent="0.2">
      <c r="A91" s="872" t="s">
        <v>569</v>
      </c>
      <c r="B91" s="876" t="s">
        <v>570</v>
      </c>
      <c r="C91" s="933" t="s">
        <v>108</v>
      </c>
      <c r="D91" s="933" t="s">
        <v>4337</v>
      </c>
      <c r="E91" s="733">
        <v>14</v>
      </c>
      <c r="F91" s="1182">
        <v>265</v>
      </c>
      <c r="G91" s="1182" t="s">
        <v>106</v>
      </c>
      <c r="H91" s="1182" t="s">
        <v>106</v>
      </c>
      <c r="I91" s="875">
        <v>79.540000000000006</v>
      </c>
      <c r="J91" s="651">
        <f>(M91/I91)*100</f>
        <v>3.0676389238119182</v>
      </c>
      <c r="K91" s="878">
        <v>0.61</v>
      </c>
      <c r="L91" s="888">
        <v>4</v>
      </c>
      <c r="M91" s="642">
        <f>K91*L91</f>
        <v>2.44</v>
      </c>
      <c r="N91" s="871" t="s">
        <v>248</v>
      </c>
      <c r="O91" s="734">
        <v>0.57999999999999996</v>
      </c>
      <c r="P91" s="862">
        <v>44160</v>
      </c>
      <c r="Q91" s="862">
        <v>44176</v>
      </c>
      <c r="R91" s="642">
        <f>(K91-O91)/O91*100</f>
        <v>5.1724137931034528</v>
      </c>
      <c r="S91" s="701">
        <f>IF(INDEX(Historical!$D$7:$D$1254,MATCH(B91,Historical!$B$7:$B$1278,0))=0,"n/a",(INDEX(Historical!$C$7:$C$1256,MATCH(B91,Historical!$B$7:$B$1278,0))/INDEX(Historical!$D$7:$D$1254,MATCH(B91,Historical!$B$7:$B$1278,0))-1)*100)</f>
        <v>17.894736842105274</v>
      </c>
      <c r="T91" s="701">
        <f>IF(INDEX(Historical!$F$7:$F$1247,MATCH(B91,Historical!$B$7:$B$1278,0))=0,"n/a",((INDEX(Historical!$C$7:$C$1256,MATCH(B91,Historical!$B$7:$B$1278,0))/INDEX(Historical!$F$7:$F$1247,MATCH(B91,Historical!$B$7:$B$1278,0)))^(1/3)-1)*100)</f>
        <v>20.822578295256712</v>
      </c>
      <c r="U91" s="701">
        <f>IF(INDEX(Historical!$H$7:$H$1247,MATCH(B91,Historical!$B$7:$B$1278,0))=0,"n/a",((INDEX(Historical!$C$7:$C$1256,MATCH(B91,Historical!$B$7:$B$1278,0))/INDEX(Historical!$H$7:$H$1247,MATCH(B91,Historical!$B$7:$B$1278,0)))^(1/5)-1)*100)</f>
        <v>16.810574186288953</v>
      </c>
      <c r="V91" s="701">
        <f>IF(INDEX(Historical!$O$7:$O$1247,MATCH(B91,Historical!$B$7:$B$1278,0))=0,"n/a",((INDEX(Historical!$C$7:$C$1256,MATCH(B91,Historical!$B$7:$B$1278,0))/INDEX(Historical!$O$7:$O$1247,MATCH(B91,Historical!$B$7:$B$1278,0)))^(1/10)-1)*100)</f>
        <v>15.949207391655239</v>
      </c>
      <c r="W91" s="702">
        <f>IF(OR(U91&lt;=0,U91="n/a",V91&lt;=0,V91="n/a"),"n/a",U91/V91)</f>
        <v>1.0540068715317095</v>
      </c>
      <c r="X91" s="703">
        <f>IF(OR(AJ91&lt;=0,AJ91="n/a",U91&lt;=0,U91="n/a"),"n/a",U91/AJ91)</f>
        <v>0.62031639063796873</v>
      </c>
      <c r="Y91" s="876"/>
      <c r="Z91" s="651">
        <f>IF(OR(AC91&lt;0.01,AC91="n/a"),"n/a",M91/AC91*100)</f>
        <v>43.806104129263915</v>
      </c>
      <c r="AA91" s="887">
        <f>IF(OR(AC91&lt;0.01,AC91="n/a"),"n/a",I91/AC91)</f>
        <v>14.280071813285458</v>
      </c>
      <c r="AB91" s="888">
        <v>12</v>
      </c>
      <c r="AC91" s="866">
        <v>5.57</v>
      </c>
      <c r="AD91" s="866" t="s">
        <v>136</v>
      </c>
      <c r="AE91" s="866">
        <v>1.82</v>
      </c>
      <c r="AF91" s="866">
        <v>3.59</v>
      </c>
      <c r="AG91" s="866">
        <v>31.2</v>
      </c>
      <c r="AH91" s="866">
        <v>-17.399999999999999</v>
      </c>
      <c r="AI91" s="866">
        <v>44.019999999999996</v>
      </c>
      <c r="AJ91" s="866">
        <v>27.1</v>
      </c>
      <c r="AK91" s="866">
        <v>-4</v>
      </c>
      <c r="AL91" s="879">
        <v>3680</v>
      </c>
      <c r="AM91" s="873">
        <v>0.6</v>
      </c>
      <c r="AN91" s="866">
        <v>0.44</v>
      </c>
      <c r="AO91" s="740">
        <f>IF(U91="n/a","n/a",IF(AA91&lt;0,"n/a",IF(AA91="n/a","n/a",J91+U91-AA91)))</f>
        <v>5.5981412968154149</v>
      </c>
      <c r="AP91" s="741">
        <f>IF(U91="n/a","n/a",J91+U91)</f>
        <v>19.878213110100873</v>
      </c>
      <c r="AQ91" s="889">
        <f>IF(OR(AC91&lt;0.01,AF91="n/a"),"n/a",(I91/SQRT(22.5*AC91*(I91/AF91))-1)*100)</f>
        <v>50.945844313183741</v>
      </c>
      <c r="AR91" s="651">
        <f>INDEX(Historical!$C$7:$C$1256,MATCH(B91,Historical!$B$7:$B$1278,0))*IF(AH91="n/a",1.03,IF(AH91&lt;0,1.01,IF(AH91&gt;10,1.1,(1+AH91/100))))</f>
        <v>2.2624000000000004</v>
      </c>
      <c r="AS91" s="887">
        <f>IF($AI91="n/a",1.03*AR91,IF($AI91&lt;0,1.01*AR91,IF($AI91&gt;10,1.1*AR91,(1+$AI91/100)*AR91)))</f>
        <v>2.4886400000000006</v>
      </c>
      <c r="AT91" s="887">
        <f>IF($AK91="n/a",1.03*AS91,IF($AK91&lt;0,1.01*AS91,IF($AK91&gt;10,1.1*AS91,(1+$AK91/100)*AS91)))</f>
        <v>2.5135264000000008</v>
      </c>
      <c r="AU91" s="887">
        <f>IF($AK91="n/a",1.03*AT91,IF($AK91&lt;0,1.01*AT91,IF($AK91&gt;10,1.1*AT91,(1+$AK91/100)*AT91)))</f>
        <v>2.538661664000001</v>
      </c>
      <c r="AV91" s="887">
        <f>IF($AK91="n/a",1.03*AU91,IF($AK91&lt;0,1.01*AU91,IF($AK91&gt;10,1.1*AU91,(1+$AK91/100)*AU91)))</f>
        <v>2.5640482806400011</v>
      </c>
      <c r="AW91" s="651">
        <f>SUM(AR91:AV91)</f>
        <v>12.367276344640004</v>
      </c>
      <c r="AX91" s="748">
        <f>AW91/I91*100</f>
        <v>15.548499301785268</v>
      </c>
      <c r="AY91" s="935">
        <v>1.87</v>
      </c>
      <c r="AZ91" s="873">
        <v>139.22</v>
      </c>
      <c r="BA91" s="873">
        <v>-6.1400000000000006</v>
      </c>
      <c r="BB91" s="873">
        <v>15.68</v>
      </c>
      <c r="BC91" s="873">
        <v>29.110000000000003</v>
      </c>
      <c r="BE91" s="624">
        <v>2007</v>
      </c>
      <c r="BF91" s="899">
        <f>IF(BE91&gt;2008,0,IF(BE91&gt;2001,1,IF(BE91&gt;1990,2,IF(BE91&gt;1980,3,IF(BE91&gt;1973,4,IF(BE91&gt;1970,5,IF(BE91&gt;1960,6,IF(BE91&gt;1958,7,IF(BE91&gt;1953,8,9)))))))))</f>
        <v>1</v>
      </c>
      <c r="BG91" s="883">
        <v>11</v>
      </c>
    </row>
    <row r="92" spans="1:59" ht="11.25" customHeight="1" x14ac:dyDescent="0.2">
      <c r="A92" s="881" t="s">
        <v>4266</v>
      </c>
      <c r="B92" s="876" t="s">
        <v>4265</v>
      </c>
      <c r="C92" s="933" t="s">
        <v>131</v>
      </c>
      <c r="D92" s="933" t="s">
        <v>4332</v>
      </c>
      <c r="E92" s="901">
        <v>15</v>
      </c>
      <c r="F92" s="1182">
        <v>250</v>
      </c>
      <c r="G92" s="1182" t="s">
        <v>106</v>
      </c>
      <c r="H92" s="1182" t="s">
        <v>106</v>
      </c>
      <c r="I92" s="875">
        <v>55.2</v>
      </c>
      <c r="J92" s="651">
        <f>(M92/I92)*100</f>
        <v>3.6594202898550727</v>
      </c>
      <c r="K92" s="878">
        <v>0.505</v>
      </c>
      <c r="L92" s="888">
        <v>4</v>
      </c>
      <c r="M92" s="642">
        <f>K92*L92</f>
        <v>2.02</v>
      </c>
      <c r="N92" s="634" t="s">
        <v>111</v>
      </c>
      <c r="O92" s="734">
        <v>0.47499999999999998</v>
      </c>
      <c r="P92" s="619">
        <v>43794</v>
      </c>
      <c r="Q92" s="619">
        <v>43818</v>
      </c>
      <c r="R92" s="642">
        <f>(K92-O92)/O92*100</f>
        <v>6.3157894736842159</v>
      </c>
      <c r="S92" s="701">
        <f>IF(INDEX(Historical!$D$7:$D$1254,MATCH(B92,Historical!$B$7:$B$1278,0))=0,"n/a",(INDEX(Historical!$C$7:$C$1256,MATCH(B92,Historical!$B$7:$B$1278,0))/INDEX(Historical!$D$7:$D$1254,MATCH(B92,Historical!$B$7:$B$1278,0))-1)*100)</f>
        <v>11.239193083573484</v>
      </c>
      <c r="T92" s="701">
        <f>IF(INDEX(Historical!$F$7:$F$1247,MATCH(B92,Historical!$B$7:$B$1278,0))=0,"n/a",((INDEX(Historical!$C$7:$C$1256,MATCH(B92,Historical!$B$7:$B$1278,0))/INDEX(Historical!$F$7:$F$1247,MATCH(B92,Historical!$B$7:$B$1278,0)))^(1/3)-1)*100)</f>
        <v>8.7648795717572661</v>
      </c>
      <c r="U92" s="701">
        <f>IF(INDEX(Historical!$H$7:$H$1247,MATCH(B92,Historical!$B$7:$B$1278,0))=0,"n/a",((INDEX(Historical!$C$7:$C$1256,MATCH(B92,Historical!$B$7:$B$1278,0))/INDEX(Historical!$H$7:$H$1247,MATCH(B92,Historical!$B$7:$B$1278,0)))^(1/5)-1)*100)</f>
        <v>6.7845696486658724</v>
      </c>
      <c r="V92" s="701">
        <f>IF(INDEX(Historical!$O$7:$O$1247,MATCH(B92,Historical!$B$7:$B$1278,0))=0,"n/a",((INDEX(Historical!$C$7:$C$1256,MATCH(B92,Historical!$B$7:$B$1278,0))/INDEX(Historical!$O$7:$O$1247,MATCH(B92,Historical!$B$7:$B$1278,0)))^(1/10)-1)*100)</f>
        <v>4.9544929322863362</v>
      </c>
      <c r="W92" s="702">
        <f>IF(OR(U92&lt;=0,U92="n/a",V92&lt;=0,V92="n/a"),"n/a",U92/V92)</f>
        <v>1.3693771979073175</v>
      </c>
      <c r="X92" s="703">
        <f>IF(OR(AJ92&lt;=0,AJ92="n/a",U92&lt;=0,U92="n/a"),"n/a",U92/AJ92)</f>
        <v>2.2615232162219576</v>
      </c>
      <c r="Y92" s="877" t="s">
        <v>4267</v>
      </c>
      <c r="Z92" s="651">
        <f>IF(OR(AC92&lt;0.01,AC92="n/a"),"n/a",M92/AC92*100)</f>
        <v>73.992673992674</v>
      </c>
      <c r="AA92" s="887">
        <f>IF(OR(AC92&lt;0.01,AC92="n/a"),"n/a",I92/AC92)</f>
        <v>20.219780219780223</v>
      </c>
      <c r="AB92" s="888">
        <v>12</v>
      </c>
      <c r="AC92" s="866">
        <v>2.73</v>
      </c>
      <c r="AD92" s="866">
        <v>3.37</v>
      </c>
      <c r="AE92" s="866">
        <v>2.5099999999999998</v>
      </c>
      <c r="AF92" s="866">
        <v>1.47</v>
      </c>
      <c r="AG92" s="866">
        <v>7.3999999999999995</v>
      </c>
      <c r="AH92" s="866">
        <v>11.600000000000001</v>
      </c>
      <c r="AI92" s="866">
        <v>7.8299999999999992</v>
      </c>
      <c r="AJ92" s="866">
        <v>3</v>
      </c>
      <c r="AK92" s="866">
        <v>6</v>
      </c>
      <c r="AL92" s="879">
        <v>12570</v>
      </c>
      <c r="AM92" s="873">
        <v>0.2</v>
      </c>
      <c r="AN92" s="866">
        <v>1.22</v>
      </c>
      <c r="AO92" s="740">
        <f>IF(U92="n/a","n/a",IF(AA92&lt;0,"n/a",IF(AA92="n/a","n/a",J92+U92-AA92)))</f>
        <v>-9.7757902812592778</v>
      </c>
      <c r="AP92" s="741">
        <f>IF(U92="n/a","n/a",J92+U92)</f>
        <v>10.443989938520945</v>
      </c>
      <c r="AQ92" s="889">
        <f>IF(OR(AC92&lt;0.01,AF92="n/a"),"n/a",(I92/SQRT(22.5*AC92*(I92/AF92))-1)*100)</f>
        <v>14.93587956011131</v>
      </c>
      <c r="AR92" s="651">
        <f>INDEX(Historical!$C$7:$C$1256,MATCH(B92,Historical!$B$7:$B$1278,0))*IF(AH92="n/a",1.03,IF(AH92&lt;0,1.01,IF(AH92&gt;10,1.1,(1+AH92/100))))</f>
        <v>2.1230000000000002</v>
      </c>
      <c r="AS92" s="887">
        <f>IF($AI92="n/a",1.03*AR92,IF($AI92&lt;0,1.01*AR92,IF($AI92&gt;10,1.1*AR92,(1+$AI92/100)*AR92)))</f>
        <v>2.2892309000000002</v>
      </c>
      <c r="AT92" s="887">
        <f>IF($AK92="n/a",1.03*AS92,IF($AK92&lt;0,1.01*AS92,IF($AK92&gt;10,1.1*AS92,(1+$AK92/100)*AS92)))</f>
        <v>2.4265847540000003</v>
      </c>
      <c r="AU92" s="887">
        <f>IF($AK92="n/a",1.03*AT92,IF($AK92&lt;0,1.01*AT92,IF($AK92&gt;10,1.1*AT92,(1+$AK92/100)*AT92)))</f>
        <v>2.5721798392400004</v>
      </c>
      <c r="AV92" s="887">
        <f>IF($AK92="n/a",1.03*AU92,IF($AK92&lt;0,1.01*AU92,IF($AK92&gt;10,1.1*AU92,(1+$AK92/100)*AU92)))</f>
        <v>2.7265106295944004</v>
      </c>
      <c r="AW92" s="651">
        <f>SUM(AR92:AV92)</f>
        <v>12.137506122834402</v>
      </c>
      <c r="AX92" s="748">
        <f>AW92/I92*100</f>
        <v>21.98823572977247</v>
      </c>
      <c r="AY92" s="935">
        <v>0.43</v>
      </c>
      <c r="AZ92" s="873">
        <v>31.4</v>
      </c>
      <c r="BA92" s="873">
        <v>-27.91</v>
      </c>
      <c r="BB92" s="873">
        <v>4.92</v>
      </c>
      <c r="BC92" s="873">
        <v>-7.0499999999999989</v>
      </c>
      <c r="BE92" s="624">
        <v>2005</v>
      </c>
      <c r="BF92" s="899">
        <f>IF(BE92&gt;2008,0,IF(BE92&gt;2001,1,IF(BE92&gt;1990,2,IF(BE92&gt;1980,3,IF(BE92&gt;1973,4,IF(BE92&gt;1970,5,IF(BE92&gt;1960,6,IF(BE92&gt;1958,7,IF(BE92&gt;1953,8,9)))))))))</f>
        <v>1</v>
      </c>
      <c r="BG92" s="883">
        <v>2.4</v>
      </c>
    </row>
    <row r="93" spans="1:59" ht="11.25" customHeight="1" x14ac:dyDescent="0.2">
      <c r="A93" s="864" t="s">
        <v>1166</v>
      </c>
      <c r="B93" s="876" t="s">
        <v>1167</v>
      </c>
      <c r="C93" s="933" t="s">
        <v>4322</v>
      </c>
      <c r="D93" s="933" t="s">
        <v>4323</v>
      </c>
      <c r="E93" s="733">
        <v>10</v>
      </c>
      <c r="F93" s="1182">
        <v>328</v>
      </c>
      <c r="G93" s="1182" t="s">
        <v>106</v>
      </c>
      <c r="H93" s="1182" t="s">
        <v>106</v>
      </c>
      <c r="I93" s="875">
        <v>115.95</v>
      </c>
      <c r="J93" s="651">
        <f>(M93/I93)*100</f>
        <v>3.1047865459249677</v>
      </c>
      <c r="K93" s="878">
        <v>0.9</v>
      </c>
      <c r="L93" s="888">
        <v>4</v>
      </c>
      <c r="M93" s="642">
        <f>K93*L93</f>
        <v>3.6</v>
      </c>
      <c r="N93" s="871" t="s">
        <v>318</v>
      </c>
      <c r="O93" s="734">
        <v>0.86</v>
      </c>
      <c r="P93" s="1128">
        <v>43629</v>
      </c>
      <c r="Q93" s="1128">
        <v>43644</v>
      </c>
      <c r="R93" s="642">
        <f>(K93-O93)/O93*100</f>
        <v>4.6511627906976782</v>
      </c>
      <c r="S93" s="701">
        <f>IF(INDEX(Historical!$D$7:$D$1254,MATCH(B93,Historical!$B$7:$B$1278,0))=0,"n/a",(INDEX(Historical!$C$7:$C$1256,MATCH(B93,Historical!$B$7:$B$1278,0))/INDEX(Historical!$D$7:$D$1254,MATCH(B93,Historical!$B$7:$B$1278,0))-1)*100)</f>
        <v>5.9523809523809534</v>
      </c>
      <c r="T93" s="701">
        <f>IF(INDEX(Historical!$F$7:$F$1247,MATCH(B93,Historical!$B$7:$B$1278,0))=0,"n/a",((INDEX(Historical!$C$7:$C$1256,MATCH(B93,Historical!$B$7:$B$1278,0))/INDEX(Historical!$F$7:$F$1247,MATCH(B93,Historical!$B$7:$B$1278,0)))^(1/3)-1)*100)</f>
        <v>6.7072987030458497</v>
      </c>
      <c r="U93" s="701">
        <f>IF(INDEX(Historical!$H$7:$H$1247,MATCH(B93,Historical!$B$7:$B$1278,0))=0,"n/a",((INDEX(Historical!$C$7:$C$1256,MATCH(B93,Historical!$B$7:$B$1278,0))/INDEX(Historical!$H$7:$H$1247,MATCH(B93,Historical!$B$7:$B$1278,0)))^(1/5)-1)*100)</f>
        <v>14.486501579041743</v>
      </c>
      <c r="V93" s="701">
        <f>IF(INDEX(Historical!$O$7:$O$1247,MATCH(B93,Historical!$B$7:$B$1278,0))=0,"n/a",((INDEX(Historical!$C$7:$C$1256,MATCH(B93,Historical!$B$7:$B$1278,0))/INDEX(Historical!$O$7:$O$1247,MATCH(B93,Historical!$B$7:$B$1278,0)))^(1/10)-1)*100)</f>
        <v>25.07388505219734</v>
      </c>
      <c r="W93" s="702">
        <f>IF(OR(U93&lt;=0,U93="n/a",V93&lt;=0,V93="n/a"),"n/a",U93/V93)</f>
        <v>0.57775257200408292</v>
      </c>
      <c r="X93" s="703">
        <f>IF(OR(AJ93&lt;=0,AJ93="n/a",U93&lt;=0,U93="n/a"),"n/a",U93/AJ93)</f>
        <v>0.89978270677277894</v>
      </c>
      <c r="Y93" s="664"/>
      <c r="Z93" s="651">
        <f>IF(OR(AC93&lt;0.01,AC93="n/a"),"n/a",M93/AC93*100)</f>
        <v>108.43373493975905</v>
      </c>
      <c r="AA93" s="887">
        <f>IF(OR(AC93&lt;0.01,AC93="n/a"),"n/a",I93/AC93)</f>
        <v>34.924698795180724</v>
      </c>
      <c r="AB93" s="888">
        <v>12</v>
      </c>
      <c r="AC93" s="866">
        <v>3.32</v>
      </c>
      <c r="AD93" s="866">
        <v>5.83</v>
      </c>
      <c r="AE93" s="866">
        <v>11.11</v>
      </c>
      <c r="AF93" s="866">
        <v>6.29</v>
      </c>
      <c r="AG93" s="866">
        <v>17.5</v>
      </c>
      <c r="AH93" s="866">
        <v>3.9</v>
      </c>
      <c r="AI93" s="866">
        <v>0.03</v>
      </c>
      <c r="AJ93" s="866">
        <v>16.100000000000001</v>
      </c>
      <c r="AK93" s="866">
        <v>6</v>
      </c>
      <c r="AL93" s="879">
        <v>14810</v>
      </c>
      <c r="AM93" s="873">
        <v>0.8</v>
      </c>
      <c r="AN93" s="866">
        <v>2.14</v>
      </c>
      <c r="AO93" s="740">
        <f>IF(U93="n/a","n/a",IF(AA93&lt;0,"n/a",IF(AA93="n/a","n/a",J93+U93-AA93)))</f>
        <v>-17.333410670214015</v>
      </c>
      <c r="AP93" s="741">
        <f>IF(U93="n/a","n/a",J93+U93)</f>
        <v>17.591288124966709</v>
      </c>
      <c r="AQ93" s="889">
        <f>IF(OR(AC93&lt;0.01,AF93="n/a"),"n/a",(I93/SQRT(22.5*AC93*(I93/AF93))-1)*100)</f>
        <v>212.46429514901678</v>
      </c>
      <c r="AR93" s="651">
        <f>INDEX(Historical!$C$7:$C$1256,MATCH(B93,Historical!$B$7:$B$1278,0))*IF(AH93="n/a",1.03,IF(AH93&lt;0,1.01,IF(AH93&gt;10,1.1,(1+AH93/100))))</f>
        <v>3.6988399999999997</v>
      </c>
      <c r="AS93" s="887">
        <f>IF($AI93="n/a",1.03*AR93,IF($AI93&lt;0,1.01*AR93,IF($AI93&gt;10,1.1*AR93,(1+$AI93/100)*AR93)))</f>
        <v>3.6999496519999995</v>
      </c>
      <c r="AT93" s="887">
        <f>IF($AK93="n/a",1.03*AS93,IF($AK93&lt;0,1.01*AS93,IF($AK93&gt;10,1.1*AS93,(1+$AK93/100)*AS93)))</f>
        <v>3.9219466311199995</v>
      </c>
      <c r="AU93" s="887">
        <f>IF($AK93="n/a",1.03*AT93,IF($AK93&lt;0,1.01*AT93,IF($AK93&gt;10,1.1*AT93,(1+$AK93/100)*AT93)))</f>
        <v>4.1572634289871999</v>
      </c>
      <c r="AV93" s="887">
        <f>IF($AK93="n/a",1.03*AU93,IF($AK93&lt;0,1.01*AU93,IF($AK93&gt;10,1.1*AU93,(1+$AK93/100)*AU93)))</f>
        <v>4.4066992347264318</v>
      </c>
      <c r="AW93" s="651">
        <f>SUM(AR93:AV93)</f>
        <v>19.88469894683363</v>
      </c>
      <c r="AX93" s="748">
        <f>AW93/I93*100</f>
        <v>17.149373822193731</v>
      </c>
      <c r="AY93" s="935">
        <v>0.26</v>
      </c>
      <c r="AZ93" s="873">
        <v>59.489999999999995</v>
      </c>
      <c r="BA93" s="873">
        <v>-3.61</v>
      </c>
      <c r="BB93" s="873">
        <v>4.8500000000000005</v>
      </c>
      <c r="BC93" s="873">
        <v>14.46</v>
      </c>
      <c r="BE93" s="624">
        <v>2010</v>
      </c>
      <c r="BF93" s="899">
        <f>IF(BE93&gt;2008,0,IF(BE93&gt;2001,1,IF(BE93&gt;1990,2,IF(BE93&gt;1980,3,IF(BE93&gt;1973,4,IF(BE93&gt;1970,5,IF(BE93&gt;1960,6,IF(BE93&gt;1958,7,IF(BE93&gt;1953,8,9)))))))))</f>
        <v>0</v>
      </c>
      <c r="BG93" s="883">
        <v>5.0999999999999996</v>
      </c>
    </row>
    <row r="94" spans="1:59" ht="11.25" customHeight="1" x14ac:dyDescent="0.2">
      <c r="A94" s="864" t="s">
        <v>1181</v>
      </c>
      <c r="B94" s="876" t="s">
        <v>1182</v>
      </c>
      <c r="C94" s="933" t="s">
        <v>108</v>
      </c>
      <c r="D94" s="933" t="s">
        <v>118</v>
      </c>
      <c r="E94" s="733">
        <v>11</v>
      </c>
      <c r="F94" s="1182">
        <v>303</v>
      </c>
      <c r="G94" s="1182" t="s">
        <v>37</v>
      </c>
      <c r="H94" s="1182" t="s">
        <v>37</v>
      </c>
      <c r="I94" s="875">
        <v>44.59</v>
      </c>
      <c r="J94" s="651">
        <f>(M94/I94)*100</f>
        <v>3.9470733348284366</v>
      </c>
      <c r="K94" s="878">
        <v>0.44</v>
      </c>
      <c r="L94" s="888">
        <v>4</v>
      </c>
      <c r="M94" s="642">
        <f>K94*L94</f>
        <v>1.76</v>
      </c>
      <c r="N94" s="871" t="s">
        <v>148</v>
      </c>
      <c r="O94" s="734">
        <v>0.42</v>
      </c>
      <c r="P94" s="862">
        <v>43896</v>
      </c>
      <c r="Q94" s="862">
        <v>43905</v>
      </c>
      <c r="R94" s="642">
        <f>(K94-O94)/O94*100</f>
        <v>4.7619047619047663</v>
      </c>
      <c r="S94" s="701">
        <f>IF(INDEX(Historical!$D$7:$D$1254,MATCH(B94,Historical!$B$7:$B$1278,0))=0,"n/a",(INDEX(Historical!$C$7:$C$1256,MATCH(B94,Historical!$B$7:$B$1278,0))/INDEX(Historical!$D$7:$D$1254,MATCH(B94,Historical!$B$7:$B$1278,0))-1)*100)</f>
        <v>4.9999999999999822</v>
      </c>
      <c r="T94" s="701">
        <f>IF(INDEX(Historical!$F$7:$F$1247,MATCH(B94,Historical!$B$7:$B$1278,0))=0,"n/a",((INDEX(Historical!$C$7:$C$1256,MATCH(B94,Historical!$B$7:$B$1278,0))/INDEX(Historical!$F$7:$F$1247,MATCH(B94,Historical!$B$7:$B$1278,0)))^(1/3)-1)*100)</f>
        <v>11.868894208139679</v>
      </c>
      <c r="U94" s="701">
        <f>IF(INDEX(Historical!$H$7:$H$1247,MATCH(B94,Historical!$B$7:$B$1278,0))=0,"n/a",((INDEX(Historical!$C$7:$C$1256,MATCH(B94,Historical!$B$7:$B$1278,0))/INDEX(Historical!$H$7:$H$1247,MATCH(B94,Historical!$B$7:$B$1278,0)))^(1/5)-1)*100)</f>
        <v>14.869835499703509</v>
      </c>
      <c r="V94" s="701" t="str">
        <f>IF(INDEX(Historical!$O$7:$O$1247,MATCH(B94,Historical!$B$7:$B$1278,0))=0,"n/a",((INDEX(Historical!$C$7:$C$1256,MATCH(B94,Historical!$B$7:$B$1278,0))/INDEX(Historical!$O$7:$O$1247,MATCH(B94,Historical!$B$7:$B$1278,0)))^(1/10)-1)*100)</f>
        <v>n/a</v>
      </c>
      <c r="W94" s="702" t="str">
        <f>IF(OR(U94&lt;=0,U94="n/a",V94&lt;=0,V94="n/a"),"n/a",U94/V94)</f>
        <v>n/a</v>
      </c>
      <c r="X94" s="703">
        <f>IF(OR(AJ94&lt;=0,AJ94="n/a",U94&lt;=0,U94="n/a"),"n/a",U94/AJ94)</f>
        <v>0.62478300418922317</v>
      </c>
      <c r="Y94" s="673" t="s">
        <v>4497</v>
      </c>
      <c r="Z94" s="651">
        <f>IF(OR(AC94&lt;0.01,AC94="n/a"),"n/a",M94/AC94*100)</f>
        <v>31.150442477876105</v>
      </c>
      <c r="AA94" s="887">
        <f>IF(OR(AC94&lt;0.01,AC94="n/a"),"n/a",I94/AC94)</f>
        <v>7.8920353982300888</v>
      </c>
      <c r="AB94" s="888">
        <v>12</v>
      </c>
      <c r="AC94" s="866">
        <v>5.65</v>
      </c>
      <c r="AD94" s="866">
        <v>2.92</v>
      </c>
      <c r="AE94" s="866">
        <v>0.72</v>
      </c>
      <c r="AF94" s="866">
        <v>1.06</v>
      </c>
      <c r="AG94" s="866">
        <v>14.2</v>
      </c>
      <c r="AH94" s="866">
        <v>48.6</v>
      </c>
      <c r="AI94" s="866">
        <v>-4.0199999999999996</v>
      </c>
      <c r="AJ94" s="866">
        <v>23.799999999999997</v>
      </c>
      <c r="AK94" s="866">
        <v>2.7</v>
      </c>
      <c r="AL94" s="879">
        <v>4800</v>
      </c>
      <c r="AM94" s="873">
        <v>3.0300000000000002</v>
      </c>
      <c r="AN94" s="866">
        <v>0.33</v>
      </c>
      <c r="AO94" s="740">
        <f>IF(U94="n/a","n/a",IF(AA94&lt;0,"n/a",IF(AA94="n/a","n/a",J94+U94-AA94)))</f>
        <v>10.924873436301855</v>
      </c>
      <c r="AP94" s="741">
        <f>IF(U94="n/a","n/a",J94+U94)</f>
        <v>18.816908834531944</v>
      </c>
      <c r="AQ94" s="889">
        <f>IF(OR(AC94&lt;0.01,AF94="n/a"),"n/a",(I94/SQRT(22.5*AC94*(I94/AF94))-1)*100)</f>
        <v>-39.024385485766544</v>
      </c>
      <c r="AR94" s="651">
        <f>INDEX(Historical!$C$7:$C$1256,MATCH(B94,Historical!$B$7:$B$1278,0))*IF(AH94="n/a",1.03,IF(AH94&lt;0,1.01,IF(AH94&gt;10,1.1,(1+AH94/100))))</f>
        <v>1.8480000000000001</v>
      </c>
      <c r="AS94" s="887">
        <f>IF($AI94="n/a",1.03*AR94,IF($AI94&lt;0,1.01*AR94,IF($AI94&gt;10,1.1*AR94,(1+$AI94/100)*AR94)))</f>
        <v>1.8664800000000001</v>
      </c>
      <c r="AT94" s="887">
        <f>IF($AK94="n/a",1.03*AS94,IF($AK94&lt;0,1.01*AS94,IF($AK94&gt;10,1.1*AS94,(1+$AK94/100)*AS94)))</f>
        <v>1.9168749599999999</v>
      </c>
      <c r="AU94" s="887">
        <f>IF($AK94="n/a",1.03*AT94,IF($AK94&lt;0,1.01*AT94,IF($AK94&gt;10,1.1*AT94,(1+$AK94/100)*AT94)))</f>
        <v>1.9686305839199998</v>
      </c>
      <c r="AV94" s="887">
        <f>IF($AK94="n/a",1.03*AU94,IF($AK94&lt;0,1.01*AU94,IF($AK94&gt;10,1.1*AU94,(1+$AK94/100)*AU94)))</f>
        <v>2.0217836096858397</v>
      </c>
      <c r="AW94" s="651">
        <f>SUM(AR94:AV94)</f>
        <v>9.6217691536058396</v>
      </c>
      <c r="AX94" s="748">
        <f>AW94/I94*100</f>
        <v>21.578311625041128</v>
      </c>
      <c r="AY94" s="935">
        <v>1.1299999999999999</v>
      </c>
      <c r="AZ94" s="873">
        <v>51.870000000000005</v>
      </c>
      <c r="BA94" s="873">
        <v>-33.229999999999997</v>
      </c>
      <c r="BB94" s="873">
        <v>-13.52</v>
      </c>
      <c r="BC94" s="873">
        <v>-13.55</v>
      </c>
      <c r="BE94" s="624">
        <v>2010</v>
      </c>
      <c r="BF94" s="899">
        <f>IF(BE94&gt;2008,0,IF(BE94&gt;2001,1,IF(BE94&gt;1990,2,IF(BE94&gt;1980,3,IF(BE94&gt;1973,4,IF(BE94&gt;1970,5,IF(BE94&gt;1960,6,IF(BE94&gt;1958,7,IF(BE94&gt;1953,8,9)))))))))</f>
        <v>0</v>
      </c>
      <c r="BG94" s="883">
        <v>5.3</v>
      </c>
    </row>
    <row r="95" spans="1:59" ht="11.25" customHeight="1" x14ac:dyDescent="0.2">
      <c r="A95" s="864" t="s">
        <v>580</v>
      </c>
      <c r="B95" s="876" t="s">
        <v>581</v>
      </c>
      <c r="C95" s="933" t="s">
        <v>112</v>
      </c>
      <c r="D95" s="933" t="s">
        <v>4335</v>
      </c>
      <c r="E95" s="733">
        <v>21</v>
      </c>
      <c r="F95" s="1182">
        <v>158</v>
      </c>
      <c r="G95" s="1182" t="s">
        <v>106</v>
      </c>
      <c r="H95" s="1182" t="s">
        <v>106</v>
      </c>
      <c r="I95" s="875">
        <v>43.23</v>
      </c>
      <c r="J95" s="651">
        <f>(M95/I95)*100</f>
        <v>2.3132084200786491</v>
      </c>
      <c r="K95" s="878">
        <v>0.25</v>
      </c>
      <c r="L95" s="888">
        <v>4</v>
      </c>
      <c r="M95" s="642">
        <f>K95*L95</f>
        <v>1</v>
      </c>
      <c r="N95" s="871" t="s">
        <v>466</v>
      </c>
      <c r="O95" s="734">
        <v>0.22</v>
      </c>
      <c r="P95" s="862">
        <v>43860</v>
      </c>
      <c r="Q95" s="862">
        <v>43888</v>
      </c>
      <c r="R95" s="642">
        <f>(K95-O95)/O95*100</f>
        <v>13.636363636363635</v>
      </c>
      <c r="S95" s="701">
        <f>IF(INDEX(Historical!$D$7:$D$1254,MATCH(B95,Historical!$B$7:$B$1278,0))=0,"n/a",(INDEX(Historical!$C$7:$C$1256,MATCH(B95,Historical!$B$7:$B$1278,0))/INDEX(Historical!$D$7:$D$1254,MATCH(B95,Historical!$B$7:$B$1278,0))-1)*100)</f>
        <v>12.987012987012992</v>
      </c>
      <c r="T95" s="701">
        <f>IF(INDEX(Historical!$F$7:$F$1247,MATCH(B95,Historical!$B$7:$B$1278,0))=0,"n/a",((INDEX(Historical!$C$7:$C$1256,MATCH(B95,Historical!$B$7:$B$1278,0))/INDEX(Historical!$F$7:$F$1247,MATCH(B95,Historical!$B$7:$B$1278,0)))^(1/3)-1)*100)</f>
        <v>13.18511959629507</v>
      </c>
      <c r="U95" s="701">
        <f>IF(INDEX(Historical!$H$7:$H$1247,MATCH(B95,Historical!$B$7:$B$1278,0))=0,"n/a",((INDEX(Historical!$C$7:$C$1256,MATCH(B95,Historical!$B$7:$B$1278,0))/INDEX(Historical!$H$7:$H$1247,MATCH(B95,Historical!$B$7:$B$1278,0)))^(1/5)-1)*100)</f>
        <v>11.714578086971738</v>
      </c>
      <c r="V95" s="701">
        <f>IF(INDEX(Historical!$O$7:$O$1247,MATCH(B95,Historical!$B$7:$B$1278,0))=0,"n/a",((INDEX(Historical!$C$7:$C$1256,MATCH(B95,Historical!$B$7:$B$1278,0))/INDEX(Historical!$O$7:$O$1247,MATCH(B95,Historical!$B$7:$B$1278,0)))^(1/10)-1)*100)</f>
        <v>17.064354502381818</v>
      </c>
      <c r="W95" s="702">
        <f>IF(OR(U95&lt;=0,U95="n/a",V95&lt;=0,V95="n/a"),"n/a",U95/V95)</f>
        <v>0.68649406488458931</v>
      </c>
      <c r="X95" s="703">
        <f>IF(OR(AJ95&lt;=0,AJ95="n/a",U95&lt;=0,U95="n/a"),"n/a",U95/AJ95)</f>
        <v>1.1051488761294093</v>
      </c>
      <c r="Y95" s="664"/>
      <c r="Z95" s="651">
        <f>IF(OR(AC95&lt;0.01,AC95="n/a"),"n/a",M95/AC95*100)</f>
        <v>68.493150684931507</v>
      </c>
      <c r="AA95" s="887">
        <f>IF(OR(AC95&lt;0.01,AC95="n/a"),"n/a",I95/AC95)</f>
        <v>29.609589041095887</v>
      </c>
      <c r="AB95" s="888">
        <v>12</v>
      </c>
      <c r="AC95" s="866">
        <v>1.46</v>
      </c>
      <c r="AD95" s="866">
        <v>3.99</v>
      </c>
      <c r="AE95" s="866">
        <v>4.37</v>
      </c>
      <c r="AF95" s="866">
        <v>8.59</v>
      </c>
      <c r="AG95" s="866">
        <v>30.599999999999998</v>
      </c>
      <c r="AH95" s="866">
        <v>6.6000000000000005</v>
      </c>
      <c r="AI95" s="866">
        <v>4.42</v>
      </c>
      <c r="AJ95" s="866">
        <v>10.6</v>
      </c>
      <c r="AK95" s="866">
        <v>7.3999999999999995</v>
      </c>
      <c r="AL95" s="879">
        <v>24310</v>
      </c>
      <c r="AM95" s="873">
        <v>0.1</v>
      </c>
      <c r="AN95" s="866">
        <v>0.14000000000000001</v>
      </c>
      <c r="AO95" s="740">
        <f>IF(U95="n/a","n/a",IF(AA95&lt;0,"n/a",IF(AA95="n/a","n/a",J95+U95-AA95)))</f>
        <v>-15.581802534045501</v>
      </c>
      <c r="AP95" s="741">
        <f>IF(U95="n/a","n/a",J95+U95)</f>
        <v>14.027786507050386</v>
      </c>
      <c r="AQ95" s="889">
        <f>IF(OR(AC95&lt;0.01,AF95="n/a"),"n/a",(I95/SQRT(22.5*AC95*(I95/AF95))-1)*100)</f>
        <v>236.21842758871546</v>
      </c>
      <c r="AR95" s="651">
        <f>INDEX(Historical!$C$7:$C$1256,MATCH(B95,Historical!$B$7:$B$1278,0))*IF(AH95="n/a",1.03,IF(AH95&lt;0,1.01,IF(AH95&gt;10,1.1,(1+AH95/100))))</f>
        <v>0.92742000000000002</v>
      </c>
      <c r="AS95" s="887">
        <f>IF($AI95="n/a",1.03*AR95,IF($AI95&lt;0,1.01*AR95,IF($AI95&gt;10,1.1*AR95,(1+$AI95/100)*AR95)))</f>
        <v>0.96841196400000007</v>
      </c>
      <c r="AT95" s="887">
        <f>IF($AK95="n/a",1.03*AS95,IF($AK95&lt;0,1.01*AS95,IF($AK95&gt;10,1.1*AS95,(1+$AK95/100)*AS95)))</f>
        <v>1.0400744493360001</v>
      </c>
      <c r="AU95" s="887">
        <f>IF($AK95="n/a",1.03*AT95,IF($AK95&lt;0,1.01*AT95,IF($AK95&gt;10,1.1*AT95,(1+$AK95/100)*AT95)))</f>
        <v>1.1170399585868642</v>
      </c>
      <c r="AV95" s="887">
        <f>IF($AK95="n/a",1.03*AU95,IF($AK95&lt;0,1.01*AU95,IF($AK95&gt;10,1.1*AU95,(1+$AK95/100)*AU95)))</f>
        <v>1.1997009155222922</v>
      </c>
      <c r="AW95" s="651">
        <f>SUM(AR95:AV95)</f>
        <v>5.2526472874451571</v>
      </c>
      <c r="AX95" s="748">
        <f>AW95/I95*100</f>
        <v>12.150467933021414</v>
      </c>
      <c r="AY95" s="935">
        <v>1.18</v>
      </c>
      <c r="AZ95" s="873">
        <v>61.82</v>
      </c>
      <c r="BA95" s="873">
        <v>-13.3</v>
      </c>
      <c r="BB95" s="873">
        <v>-5.16</v>
      </c>
      <c r="BC95" s="873">
        <v>6.59</v>
      </c>
      <c r="BE95" s="624">
        <v>2000</v>
      </c>
      <c r="BF95" s="899">
        <f>IF(BE95&gt;2008,0,IF(BE95&gt;2001,1,IF(BE95&gt;1990,2,IF(BE95&gt;1980,3,IF(BE95&gt;1973,4,IF(BE95&gt;1970,5,IF(BE95&gt;1960,6,IF(BE95&gt;1958,7,IF(BE95&gt;1953,8,9)))))))))</f>
        <v>2</v>
      </c>
      <c r="BG95" s="883">
        <v>21.099999999999998</v>
      </c>
    </row>
    <row r="96" spans="1:59" s="774" customFormat="1" ht="11.25" customHeight="1" x14ac:dyDescent="0.2">
      <c r="A96" s="483" t="s">
        <v>576</v>
      </c>
      <c r="B96" s="861" t="s">
        <v>577</v>
      </c>
      <c r="C96" s="933" t="s">
        <v>108</v>
      </c>
      <c r="D96" s="933" t="s">
        <v>4337</v>
      </c>
      <c r="E96" s="756">
        <v>22</v>
      </c>
      <c r="F96" s="1182">
        <v>155</v>
      </c>
      <c r="G96" s="1181" t="s">
        <v>106</v>
      </c>
      <c r="H96" s="1181" t="s">
        <v>106</v>
      </c>
      <c r="I96" s="757">
        <v>306.5</v>
      </c>
      <c r="J96" s="758">
        <f>(M96/I96)*100</f>
        <v>1.00489396411093</v>
      </c>
      <c r="K96" s="780">
        <v>0.77</v>
      </c>
      <c r="L96" s="760">
        <v>4</v>
      </c>
      <c r="M96" s="761">
        <f>K96*L96</f>
        <v>3.08</v>
      </c>
      <c r="N96" s="762" t="s">
        <v>325</v>
      </c>
      <c r="O96" s="781">
        <v>0.72</v>
      </c>
      <c r="P96" s="764">
        <v>43979</v>
      </c>
      <c r="Q96" s="764">
        <v>44000</v>
      </c>
      <c r="R96" s="761">
        <f>(K96-O96)/O96*100</f>
        <v>6.94444444444445</v>
      </c>
      <c r="S96" s="701">
        <f>IF(INDEX(Historical!$D$7:$D$1254,MATCH(B96,Historical!$B$7:$B$1278,0))=0,"n/a",(INDEX(Historical!$C$7:$C$1256,MATCH(B96,Historical!$B$7:$B$1278,0))/INDEX(Historical!$D$7:$D$1254,MATCH(B96,Historical!$B$7:$B$1278,0))-1)*100)</f>
        <v>12.903225806451601</v>
      </c>
      <c r="T96" s="701">
        <f>IF(INDEX(Historical!$F$7:$F$1247,MATCH(B96,Historical!$B$7:$B$1278,0))=0,"n/a",((INDEX(Historical!$C$7:$C$1256,MATCH(B96,Historical!$B$7:$B$1278,0))/INDEX(Historical!$F$7:$F$1247,MATCH(B96,Historical!$B$7:$B$1278,0)))^(1/3)-1)*100)</f>
        <v>13.010492383910499</v>
      </c>
      <c r="U96" s="701">
        <f>IF(INDEX(Historical!$H$7:$H$1247,MATCH(B96,Historical!$B$7:$B$1278,0))=0,"n/a",((INDEX(Historical!$C$7:$C$1256,MATCH(B96,Historical!$B$7:$B$1278,0))/INDEX(Historical!$H$7:$H$1247,MATCH(B96,Historical!$B$7:$B$1278,0)))^(1/5)-1)*100)</f>
        <v>12.995952835136615</v>
      </c>
      <c r="V96" s="701">
        <f>IF(INDEX(Historical!$O$7:$O$1247,MATCH(B96,Historical!$B$7:$B$1278,0))=0,"n/a",((INDEX(Historical!$C$7:$C$1256,MATCH(B96,Historical!$B$7:$B$1278,0))/INDEX(Historical!$O$7:$O$1247,MATCH(B96,Historical!$B$7:$B$1278,0)))^(1/10)-1)*100)</f>
        <v>13.633489370223618</v>
      </c>
      <c r="W96" s="702">
        <f>IF(OR(U96&lt;=0,U96="n/a",V96&lt;=0,V96="n/a"),"n/a",U96/V96)</f>
        <v>0.95323746417557476</v>
      </c>
      <c r="X96" s="703">
        <f>IF(OR(AJ96&lt;=0,AJ96="n/a",U96&lt;=0,U96="n/a"),"n/a",U96/AJ96)</f>
        <v>1.015308815245048</v>
      </c>
      <c r="Y96" s="782"/>
      <c r="Z96" s="758">
        <f>IF(OR(AC96&lt;0.01,AC96="n/a"),"n/a",M96/AC96*100)</f>
        <v>31.917098445595855</v>
      </c>
      <c r="AA96" s="766">
        <f>IF(OR(AC96&lt;0.01,AC96="n/a"),"n/a",I96/AC96)</f>
        <v>31.761658031088082</v>
      </c>
      <c r="AB96" s="760">
        <v>8</v>
      </c>
      <c r="AC96" s="767">
        <v>9.65</v>
      </c>
      <c r="AD96" s="767">
        <v>6.31</v>
      </c>
      <c r="AE96" s="767">
        <v>7.78</v>
      </c>
      <c r="AF96" s="767">
        <v>14.64</v>
      </c>
      <c r="AG96" s="767">
        <v>51</v>
      </c>
      <c r="AH96" s="767">
        <v>21</v>
      </c>
      <c r="AI96" s="767">
        <v>6.13</v>
      </c>
      <c r="AJ96" s="767">
        <v>12.8</v>
      </c>
      <c r="AK96" s="767">
        <v>5.04</v>
      </c>
      <c r="AL96" s="768">
        <v>11630</v>
      </c>
      <c r="AM96" s="769">
        <v>0.1</v>
      </c>
      <c r="AN96" s="767">
        <v>0.72</v>
      </c>
      <c r="AO96" s="770">
        <f>IF(U96="n/a","n/a",IF(AA96&lt;0,"n/a",IF(AA96="n/a","n/a",J96+U96-AA96)))</f>
        <v>-17.760811231840535</v>
      </c>
      <c r="AP96" s="771">
        <f>IF(U96="n/a","n/a",J96+U96)</f>
        <v>14.000846799247546</v>
      </c>
      <c r="AQ96" s="772">
        <f>IF(OR(AC96&lt;0.01,AF96="n/a"),"n/a",(I96/SQRT(22.5*AC96*(I96/AF96))-1)*100)</f>
        <v>354.60149756566636</v>
      </c>
      <c r="AR96" s="651">
        <f>INDEX(Historical!$C$7:$C$1256,MATCH(B96,Historical!$B$7:$B$1278,0))*IF(AH96="n/a",1.03,IF(AH96&lt;0,1.01,IF(AH96&gt;10,1.1,(1+AH96/100))))</f>
        <v>3.08</v>
      </c>
      <c r="AS96" s="766">
        <f>IF($AI96="n/a",1.03*AR96,IF($AI96&lt;0,1.01*AR96,IF($AI96&gt;10,1.1*AR96,(1+$AI96/100)*AR96)))</f>
        <v>3.2688039999999998</v>
      </c>
      <c r="AT96" s="766">
        <f>IF($AK96="n/a",1.03*AS96,IF($AK96&lt;0,1.01*AS96,IF($AK96&gt;10,1.1*AS96,(1+$AK96/100)*AS96)))</f>
        <v>3.4335517215999998</v>
      </c>
      <c r="AU96" s="766">
        <f>IF($AK96="n/a",1.03*AT96,IF($AK96&lt;0,1.01*AT96,IF($AK96&gt;10,1.1*AT96,(1+$AK96/100)*AT96)))</f>
        <v>3.6066027283686397</v>
      </c>
      <c r="AV96" s="766">
        <f>IF($AK96="n/a",1.03*AU96,IF($AK96&lt;0,1.01*AU96,IF($AK96&gt;10,1.1*AU96,(1+$AK96/100)*AU96)))</f>
        <v>3.788375505878419</v>
      </c>
      <c r="AW96" s="758">
        <f>SUM(AR96:AV96)</f>
        <v>17.177333955847057</v>
      </c>
      <c r="AX96" s="773">
        <f>AW96/I96*100</f>
        <v>5.6043503934248147</v>
      </c>
      <c r="AY96" s="936">
        <v>0.75</v>
      </c>
      <c r="AZ96" s="769">
        <v>56.999999999999993</v>
      </c>
      <c r="BA96" s="769">
        <v>-15.709999999999999</v>
      </c>
      <c r="BB96" s="769">
        <v>-8.4699999999999989</v>
      </c>
      <c r="BC96" s="769">
        <v>-0.15</v>
      </c>
      <c r="BD96" s="909"/>
      <c r="BE96" s="624">
        <v>1999</v>
      </c>
      <c r="BF96" s="899">
        <f>IF(BE96&gt;2008,0,IF(BE96&gt;2001,1,IF(BE96&gt;1990,2,IF(BE96&gt;1980,3,IF(BE96&gt;1973,4,IF(BE96&gt;1970,5,IF(BE96&gt;1960,6,IF(BE96&gt;1958,7,IF(BE96&gt;1953,8,9)))))))))</f>
        <v>2</v>
      </c>
      <c r="BG96" s="825">
        <v>20.599999999999998</v>
      </c>
    </row>
    <row r="97" spans="1:59" ht="11.25" customHeight="1" x14ac:dyDescent="0.2">
      <c r="A97" s="872" t="s">
        <v>1172</v>
      </c>
      <c r="B97" s="876" t="s">
        <v>1173</v>
      </c>
      <c r="C97" s="933" t="s">
        <v>108</v>
      </c>
      <c r="D97" s="933" t="s">
        <v>118</v>
      </c>
      <c r="E97" s="733">
        <v>10</v>
      </c>
      <c r="F97" s="1182">
        <v>377</v>
      </c>
      <c r="G97" s="1182" t="s">
        <v>37</v>
      </c>
      <c r="H97" s="1182" t="s">
        <v>115</v>
      </c>
      <c r="I97" s="875">
        <v>49.69</v>
      </c>
      <c r="J97" s="651">
        <f>(M97/I97)*100</f>
        <v>4.0249547192594086</v>
      </c>
      <c r="K97" s="878">
        <v>0.5</v>
      </c>
      <c r="L97" s="888">
        <v>4</v>
      </c>
      <c r="M97" s="642">
        <f>K97*L97</f>
        <v>2</v>
      </c>
      <c r="N97" s="871" t="s">
        <v>151</v>
      </c>
      <c r="O97" s="734">
        <v>0.48</v>
      </c>
      <c r="P97" s="862">
        <v>43903</v>
      </c>
      <c r="Q97" s="862">
        <v>43921</v>
      </c>
      <c r="R97" s="642">
        <f>(K97-O97)/O97*100</f>
        <v>4.1666666666666705</v>
      </c>
      <c r="S97" s="701">
        <f>IF(INDEX(Historical!$D$7:$D$1254,MATCH(B97,Historical!$B$7:$B$1278,0))=0,"n/a",(INDEX(Historical!$C$7:$C$1256,MATCH(B97,Historical!$B$7:$B$1278,0))/INDEX(Historical!$D$7:$D$1254,MATCH(B97,Historical!$B$7:$B$1278,0))-1)*100)</f>
        <v>4.3478260869565188</v>
      </c>
      <c r="T97" s="701">
        <f>IF(INDEX(Historical!$F$7:$F$1247,MATCH(B97,Historical!$B$7:$B$1278,0))=0,"n/a",((INDEX(Historical!$C$7:$C$1256,MATCH(B97,Historical!$B$7:$B$1278,0))/INDEX(Historical!$F$7:$F$1247,MATCH(B97,Historical!$B$7:$B$1278,0)))^(1/3)-1)*100)</f>
        <v>4.5515917149420382</v>
      </c>
      <c r="U97" s="701">
        <f>IF(INDEX(Historical!$H$7:$H$1247,MATCH(B97,Historical!$B$7:$B$1278,0))=0,"n/a",((INDEX(Historical!$C$7:$C$1256,MATCH(B97,Historical!$B$7:$B$1278,0))/INDEX(Historical!$H$7:$H$1247,MATCH(B97,Historical!$B$7:$B$1278,0)))^(1/5)-1)*100)</f>
        <v>6.5208537533447908</v>
      </c>
      <c r="V97" s="701">
        <f>IF(INDEX(Historical!$O$7:$O$1247,MATCH(B97,Historical!$B$7:$B$1278,0))=0,"n/a",((INDEX(Historical!$C$7:$C$1256,MATCH(B97,Historical!$B$7:$B$1278,0))/INDEX(Historical!$O$7:$O$1247,MATCH(B97,Historical!$B$7:$B$1278,0)))^(1/10)-1)*100)</f>
        <v>20.10071996318743</v>
      </c>
      <c r="W97" s="702">
        <f>IF(OR(U97&lt;=0,U97="n/a",V97&lt;=0,V97="n/a"),"n/a",U97/V97)</f>
        <v>0.32440896471803587</v>
      </c>
      <c r="X97" s="703">
        <f>IF(OR(AJ97&lt;=0,AJ97="n/a",U97&lt;=0,U97="n/a"),"n/a",U97/AJ97)</f>
        <v>2.1736179177815971</v>
      </c>
      <c r="Y97" s="665"/>
      <c r="Z97" s="651">
        <f>IF(OR(AC97&lt;0.01,AC97="n/a"),"n/a",M97/AC97*100)</f>
        <v>59.347181008902069</v>
      </c>
      <c r="AA97" s="887">
        <f>IF(OR(AC97&lt;0.01,AC97="n/a"),"n/a",I97/AC97)</f>
        <v>14.74480712166172</v>
      </c>
      <c r="AB97" s="888">
        <v>12</v>
      </c>
      <c r="AC97" s="866">
        <v>3.37</v>
      </c>
      <c r="AD97" s="866">
        <v>1.04</v>
      </c>
      <c r="AE97" s="866">
        <v>1.66</v>
      </c>
      <c r="AF97" s="866">
        <v>0.79</v>
      </c>
      <c r="AG97" s="866">
        <v>5.7</v>
      </c>
      <c r="AH97" s="866">
        <v>35.6</v>
      </c>
      <c r="AI97" s="866">
        <v>18.690000000000001</v>
      </c>
      <c r="AJ97" s="866">
        <v>3</v>
      </c>
      <c r="AK97" s="866">
        <v>14.2</v>
      </c>
      <c r="AL97" s="879">
        <v>1210</v>
      </c>
      <c r="AM97" s="873">
        <v>60.019999999999996</v>
      </c>
      <c r="AN97" s="866">
        <v>0</v>
      </c>
      <c r="AO97" s="740">
        <f>IF(U97="n/a","n/a",IF(AA97&lt;0,"n/a",IF(AA97="n/a","n/a",J97+U97-AA97)))</f>
        <v>-4.1989986490575202</v>
      </c>
      <c r="AP97" s="741">
        <f>IF(U97="n/a","n/a",J97+U97)</f>
        <v>10.5458084726042</v>
      </c>
      <c r="AQ97" s="889">
        <f>IF(OR(AC97&lt;0.01,AF97="n/a"),"n/a",(I97/SQRT(22.5*AC97*(I97/AF97))-1)*100)</f>
        <v>-28.048171589558113</v>
      </c>
      <c r="AR97" s="651">
        <f>INDEX(Historical!$C$7:$C$1256,MATCH(B97,Historical!$B$7:$B$1278,0))*IF(AH97="n/a",1.03,IF(AH97&lt;0,1.01,IF(AH97&gt;10,1.1,(1+AH97/100))))</f>
        <v>2.1120000000000001</v>
      </c>
      <c r="AS97" s="887">
        <f>IF($AI97="n/a",1.03*AR97,IF($AI97&lt;0,1.01*AR97,IF($AI97&gt;10,1.1*AR97,(1+$AI97/100)*AR97)))</f>
        <v>2.3232000000000004</v>
      </c>
      <c r="AT97" s="887">
        <f>IF($AK97="n/a",1.03*AS97,IF($AK97&lt;0,1.01*AS97,IF($AK97&gt;10,1.1*AS97,(1+$AK97/100)*AS97)))</f>
        <v>2.5555200000000005</v>
      </c>
      <c r="AU97" s="887">
        <f>IF($AK97="n/a",1.03*AT97,IF($AK97&lt;0,1.01*AT97,IF($AK97&gt;10,1.1*AT97,(1+$AK97/100)*AT97)))</f>
        <v>2.8110720000000007</v>
      </c>
      <c r="AV97" s="887">
        <f>IF($AK97="n/a",1.03*AU97,IF($AK97&lt;0,1.01*AU97,IF($AK97&gt;10,1.1*AU97,(1+$AK97/100)*AU97)))</f>
        <v>3.0921792000000008</v>
      </c>
      <c r="AW97" s="651">
        <f>SUM(AR97:AV97)</f>
        <v>12.893971200000001</v>
      </c>
      <c r="AX97" s="748">
        <f>AW97/I97*100</f>
        <v>25.948825115717451</v>
      </c>
      <c r="AY97" s="935">
        <v>0.17</v>
      </c>
      <c r="AZ97" s="873">
        <v>71.289999999999992</v>
      </c>
      <c r="BA97" s="873">
        <v>-14.790000000000001</v>
      </c>
      <c r="BB97" s="873">
        <v>5.7799999999999994</v>
      </c>
      <c r="BC97" s="873">
        <v>18.66</v>
      </c>
      <c r="BE97" s="624">
        <v>2011</v>
      </c>
      <c r="BF97" s="899">
        <f>IF(BE97&gt;2008,0,IF(BE97&gt;2001,1,IF(BE97&gt;1990,2,IF(BE97&gt;1980,3,IF(BE97&gt;1973,4,IF(BE97&gt;1970,5,IF(BE97&gt;1960,6,IF(BE97&gt;1958,7,IF(BE97&gt;1953,8,9)))))))))</f>
        <v>0</v>
      </c>
      <c r="BG97" s="883">
        <v>0.8</v>
      </c>
    </row>
    <row r="98" spans="1:59" ht="11.25" customHeight="1" x14ac:dyDescent="0.2">
      <c r="A98" s="864" t="s">
        <v>1195</v>
      </c>
      <c r="B98" s="876" t="s">
        <v>1196</v>
      </c>
      <c r="C98" s="933" t="s">
        <v>108</v>
      </c>
      <c r="D98" s="933" t="s">
        <v>4341</v>
      </c>
      <c r="E98" s="733">
        <v>10</v>
      </c>
      <c r="F98" s="1182">
        <v>399</v>
      </c>
      <c r="G98" s="1182" t="s">
        <v>106</v>
      </c>
      <c r="H98" s="1182" t="s">
        <v>106</v>
      </c>
      <c r="I98" s="875">
        <v>29.81</v>
      </c>
      <c r="J98" s="651">
        <f>(M98/I98)*100</f>
        <v>1.7443810801744384</v>
      </c>
      <c r="K98" s="878">
        <v>0.13</v>
      </c>
      <c r="L98" s="888">
        <v>4</v>
      </c>
      <c r="M98" s="642">
        <f>K98*L98</f>
        <v>0.52</v>
      </c>
      <c r="N98" s="871" t="s">
        <v>163</v>
      </c>
      <c r="O98" s="738">
        <v>0.12</v>
      </c>
      <c r="P98" s="862">
        <v>43997</v>
      </c>
      <c r="Q98" s="862">
        <v>44013</v>
      </c>
      <c r="R98" s="642">
        <f>(K98-O98)/O98*100</f>
        <v>8.333333333333341</v>
      </c>
      <c r="S98" s="701">
        <f>IF(INDEX(Historical!$D$7:$D$1254,MATCH(B98,Historical!$B$7:$B$1278,0))=0,"n/a",(INDEX(Historical!$C$7:$C$1256,MATCH(B98,Historical!$B$7:$B$1278,0))/INDEX(Historical!$D$7:$D$1254,MATCH(B98,Historical!$B$7:$B$1278,0))-1)*100)</f>
        <v>13.414634146341475</v>
      </c>
      <c r="T98" s="701">
        <f>IF(INDEX(Historical!$F$7:$F$1247,MATCH(B98,Historical!$B$7:$B$1278,0))=0,"n/a",((INDEX(Historical!$C$7:$C$1256,MATCH(B98,Historical!$B$7:$B$1278,0))/INDEX(Historical!$F$7:$F$1247,MATCH(B98,Historical!$B$7:$B$1278,0)))^(1/3)-1)*100)</f>
        <v>11.000434455013796</v>
      </c>
      <c r="U98" s="701">
        <f>IF(INDEX(Historical!$H$7:$H$1247,MATCH(B98,Historical!$B$7:$B$1278,0))=0,"n/a",((INDEX(Historical!$C$7:$C$1256,MATCH(B98,Historical!$B$7:$B$1278,0))/INDEX(Historical!$H$7:$H$1247,MATCH(B98,Historical!$B$7:$B$1278,0)))^(1/5)-1)*100)</f>
        <v>11.485359272536089</v>
      </c>
      <c r="V98" s="701">
        <f>IF(INDEX(Historical!$O$7:$O$1247,MATCH(B98,Historical!$B$7:$B$1278,0))=0,"n/a",((INDEX(Historical!$C$7:$C$1256,MATCH(B98,Historical!$B$7:$B$1278,0))/INDEX(Historical!$O$7:$O$1247,MATCH(B98,Historical!$B$7:$B$1278,0)))^(1/10)-1)*100)</f>
        <v>7.4501061396915258</v>
      </c>
      <c r="W98" s="702">
        <f>IF(OR(U98&lt;=0,U98="n/a",V98&lt;=0,V98="n/a"),"n/a",U98/V98)</f>
        <v>1.5416369991490677</v>
      </c>
      <c r="X98" s="703">
        <f>IF(OR(AJ98&lt;=0,AJ98="n/a",U98&lt;=0,U98="n/a"),"n/a",U98/AJ98)</f>
        <v>0.98165463867829805</v>
      </c>
      <c r="Y98" s="938" t="s">
        <v>3976</v>
      </c>
      <c r="Z98" s="651">
        <f>IF(OR(AC98&lt;0.01,AC98="n/a"),"n/a",M98/AC98*100)</f>
        <v>41.269841269841272</v>
      </c>
      <c r="AA98" s="887">
        <f>IF(OR(AC98&lt;0.01,AC98="n/a"),"n/a",I98/AC98)</f>
        <v>23.658730158730158</v>
      </c>
      <c r="AB98" s="888">
        <v>12</v>
      </c>
      <c r="AC98" s="866">
        <v>1.26</v>
      </c>
      <c r="AD98" s="866">
        <v>2.38</v>
      </c>
      <c r="AE98" s="866">
        <v>12.48</v>
      </c>
      <c r="AF98" s="866">
        <v>2.67</v>
      </c>
      <c r="AG98" s="866">
        <v>11.799999999999999</v>
      </c>
      <c r="AH98" s="866">
        <v>9.6</v>
      </c>
      <c r="AI98" s="866">
        <v>-3.9600000000000004</v>
      </c>
      <c r="AJ98" s="866">
        <v>11.700000000000001</v>
      </c>
      <c r="AK98" s="866">
        <v>10</v>
      </c>
      <c r="AL98" s="879">
        <v>4280</v>
      </c>
      <c r="AM98" s="873">
        <v>1.4000000000000001</v>
      </c>
      <c r="AN98" s="866">
        <v>0</v>
      </c>
      <c r="AO98" s="740">
        <f>IF(U98="n/a","n/a",IF(AA98&lt;0,"n/a",IF(AA98="n/a","n/a",J98+U98-AA98)))</f>
        <v>-10.428989806019631</v>
      </c>
      <c r="AP98" s="741">
        <f>IF(U98="n/a","n/a",J98+U98)</f>
        <v>13.229740352710527</v>
      </c>
      <c r="AQ98" s="889">
        <f>IF(OR(AC98&lt;0.01,AF98="n/a"),"n/a",(I98/SQRT(22.5*AC98*(I98/AF98))-1)*100)</f>
        <v>67.556039744995331</v>
      </c>
      <c r="AR98" s="651">
        <f>INDEX(Historical!$C$7:$C$1256,MATCH(B98,Historical!$B$7:$B$1278,0))*IF(AH98="n/a",1.03,IF(AH98&lt;0,1.01,IF(AH98&gt;10,1.1,(1+AH98/100))))</f>
        <v>0.50964000000000009</v>
      </c>
      <c r="AS98" s="887">
        <f>IF($AI98="n/a",1.03*AR98,IF($AI98&lt;0,1.01*AR98,IF($AI98&gt;10,1.1*AR98,(1+$AI98/100)*AR98)))</f>
        <v>0.51473640000000009</v>
      </c>
      <c r="AT98" s="887">
        <f>IF($AK98="n/a",1.03*AS98,IF($AK98&lt;0,1.01*AS98,IF($AK98&gt;10,1.1*AS98,(1+$AK98/100)*AS98)))</f>
        <v>0.56621004000000019</v>
      </c>
      <c r="AU98" s="887">
        <f>IF($AK98="n/a",1.03*AT98,IF($AK98&lt;0,1.01*AT98,IF($AK98&gt;10,1.1*AT98,(1+$AK98/100)*AT98)))</f>
        <v>0.62283104400000022</v>
      </c>
      <c r="AV98" s="887">
        <f>IF($AK98="n/a",1.03*AU98,IF($AK98&lt;0,1.01*AU98,IF($AK98&gt;10,1.1*AU98,(1+$AK98/100)*AU98)))</f>
        <v>0.68511414840000029</v>
      </c>
      <c r="AW98" s="651">
        <f>SUM(AR98:AV98)</f>
        <v>2.898531632400001</v>
      </c>
      <c r="AX98" s="748">
        <f>AW98/I98*100</f>
        <v>9.7233533458570989</v>
      </c>
      <c r="AY98" s="935">
        <v>1.03</v>
      </c>
      <c r="AZ98" s="873">
        <v>44.01</v>
      </c>
      <c r="BA98" s="873">
        <v>-18.22</v>
      </c>
      <c r="BB98" s="873">
        <v>0.22999999999999998</v>
      </c>
      <c r="BC98" s="873">
        <v>1.17</v>
      </c>
      <c r="BE98" s="624">
        <v>2011</v>
      </c>
      <c r="BF98" s="899">
        <f>IF(BE98&gt;2008,0,IF(BE98&gt;2001,1,IF(BE98&gt;1990,2,IF(BE98&gt;1980,3,IF(BE98&gt;1973,4,IF(BE98&gt;1970,5,IF(BE98&gt;1960,6,IF(BE98&gt;1958,7,IF(BE98&gt;1953,8,9)))))))))</f>
        <v>0</v>
      </c>
      <c r="BG98" s="883">
        <v>1.7999999999999998</v>
      </c>
    </row>
    <row r="99" spans="1:59" ht="11.25" customHeight="1" x14ac:dyDescent="0.2">
      <c r="A99" s="882" t="s">
        <v>585</v>
      </c>
      <c r="B99" s="876" t="s">
        <v>586</v>
      </c>
      <c r="C99" s="933" t="s">
        <v>108</v>
      </c>
      <c r="D99" s="933" t="s">
        <v>4341</v>
      </c>
      <c r="E99" s="733">
        <v>13</v>
      </c>
      <c r="F99" s="1182">
        <v>269</v>
      </c>
      <c r="G99" s="1182" t="s">
        <v>106</v>
      </c>
      <c r="H99" s="1182" t="s">
        <v>106</v>
      </c>
      <c r="I99" s="875">
        <v>44</v>
      </c>
      <c r="J99" s="651">
        <f>(M99/I99)*100</f>
        <v>2.9090909090909092</v>
      </c>
      <c r="K99" s="878">
        <v>0.32</v>
      </c>
      <c r="L99" s="888">
        <v>4</v>
      </c>
      <c r="M99" s="642">
        <f>K99*L99</f>
        <v>1.28</v>
      </c>
      <c r="N99" s="871" t="s">
        <v>239</v>
      </c>
      <c r="O99" s="734">
        <v>0.31</v>
      </c>
      <c r="P99" s="619">
        <v>43828</v>
      </c>
      <c r="Q99" s="619">
        <v>43844</v>
      </c>
      <c r="R99" s="642">
        <f>(K99-O99)/O99*100</f>
        <v>3.2258064516129057</v>
      </c>
      <c r="S99" s="701">
        <f>IF(INDEX(Historical!$D$7:$D$1254,MATCH(B99,Historical!$B$7:$B$1278,0))=0,"n/a",(INDEX(Historical!$C$7:$C$1256,MATCH(B99,Historical!$B$7:$B$1278,0))/INDEX(Historical!$D$7:$D$1254,MATCH(B99,Historical!$B$7:$B$1278,0))-1)*100)</f>
        <v>28.961748633879768</v>
      </c>
      <c r="T99" s="701">
        <f>IF(INDEX(Historical!$F$7:$F$1247,MATCH(B99,Historical!$B$7:$B$1278,0))=0,"n/a",((INDEX(Historical!$C$7:$C$1256,MATCH(B99,Historical!$B$7:$B$1278,0))/INDEX(Historical!$F$7:$F$1247,MATCH(B99,Historical!$B$7:$B$1278,0)))^(1/3)-1)*100)</f>
        <v>23.267092561282212</v>
      </c>
      <c r="U99" s="701">
        <f>IF(INDEX(Historical!$H$7:$H$1247,MATCH(B99,Historical!$B$7:$B$1278,0))=0,"n/a",((INDEX(Historical!$C$7:$C$1256,MATCH(B99,Historical!$B$7:$B$1278,0))/INDEX(Historical!$H$7:$H$1247,MATCH(B99,Historical!$B$7:$B$1278,0)))^(1/5)-1)*100)</f>
        <v>19.216724531209906</v>
      </c>
      <c r="V99" s="701">
        <f>IF(INDEX(Historical!$O$7:$O$1247,MATCH(B99,Historical!$B$7:$B$1278,0))=0,"n/a",((INDEX(Historical!$C$7:$C$1256,MATCH(B99,Historical!$B$7:$B$1278,0))/INDEX(Historical!$O$7:$O$1247,MATCH(B99,Historical!$B$7:$B$1278,0)))^(1/10)-1)*100)</f>
        <v>15.166035229224128</v>
      </c>
      <c r="W99" s="702">
        <f>IF(OR(U99&lt;=0,U99="n/a",V99&lt;=0,V99="n/a"),"n/a",U99/V99)</f>
        <v>1.2670895353177287</v>
      </c>
      <c r="X99" s="703" t="str">
        <f>IF(OR(AJ99&lt;=0,AJ99="n/a",U99&lt;=0,U99="n/a"),"n/a",U99/AJ99)</f>
        <v>n/a</v>
      </c>
      <c r="Y99" s="674"/>
      <c r="Z99" s="651" t="str">
        <f>IF(OR(AC99&lt;0.01,AC99="n/a"),"n/a",M99/AC99*100)</f>
        <v>n/a</v>
      </c>
      <c r="AA99" s="887" t="str">
        <f>IF(OR(AC99&lt;0.01,AC99="n/a"),"n/a",I99/AC99)</f>
        <v>n/a</v>
      </c>
      <c r="AB99" s="888">
        <v>12</v>
      </c>
      <c r="AC99" s="866" t="s">
        <v>136</v>
      </c>
      <c r="AD99" s="866" t="s">
        <v>136</v>
      </c>
      <c r="AE99" s="866" t="s">
        <v>136</v>
      </c>
      <c r="AF99" s="866" t="s">
        <v>136</v>
      </c>
      <c r="AG99" s="866" t="s">
        <v>136</v>
      </c>
      <c r="AH99" s="866" t="s">
        <v>136</v>
      </c>
      <c r="AI99" s="866" t="s">
        <v>136</v>
      </c>
      <c r="AJ99" s="866" t="s">
        <v>136</v>
      </c>
      <c r="AK99" s="866" t="s">
        <v>136</v>
      </c>
      <c r="AL99" s="879" t="s">
        <v>136</v>
      </c>
      <c r="AM99" s="873" t="s">
        <v>136</v>
      </c>
      <c r="AN99" s="866" t="s">
        <v>136</v>
      </c>
      <c r="AO99" s="740" t="str">
        <f>IF(U99="n/a","n/a",IF(AA99&lt;0,"n/a",IF(AA99="n/a","n/a",J99+U99-AA99)))</f>
        <v>n/a</v>
      </c>
      <c r="AP99" s="741">
        <f>IF(U99="n/a","n/a",J99+U99)</f>
        <v>22.125815440300816</v>
      </c>
      <c r="AQ99" s="889" t="str">
        <f>IF(OR(AC99&lt;0.01,AF99="n/a"),"n/a",(I99/SQRT(22.5*AC99*(I99/AF99))-1)*100)</f>
        <v>n/a</v>
      </c>
      <c r="AR99" s="651">
        <f>INDEX(Historical!$C$7:$C$1256,MATCH(B99,Historical!$B$7:$B$1278,0))*IF(AH99="n/a",1.03,IF(AH99&lt;0,1.01,IF(AH99&gt;10,1.1,(1+AH99/100))))</f>
        <v>1.2154</v>
      </c>
      <c r="AS99" s="887">
        <f>IF($AI99="n/a",1.03*AR99,IF($AI99&lt;0,1.01*AR99,IF($AI99&gt;10,1.1*AR99,(1+$AI99/100)*AR99)))</f>
        <v>1.251862</v>
      </c>
      <c r="AT99" s="887">
        <f>IF($AK99="n/a",1.03*AS99,IF($AK99&lt;0,1.01*AS99,IF($AK99&gt;10,1.1*AS99,(1+$AK99/100)*AS99)))</f>
        <v>1.2894178600000001</v>
      </c>
      <c r="AU99" s="887">
        <f>IF($AK99="n/a",1.03*AT99,IF($AK99&lt;0,1.01*AT99,IF($AK99&gt;10,1.1*AT99,(1+$AK99/100)*AT99)))</f>
        <v>1.3281003958000002</v>
      </c>
      <c r="AV99" s="887">
        <f>IF($AK99="n/a",1.03*AU99,IF($AK99&lt;0,1.01*AU99,IF($AK99&gt;10,1.1*AU99,(1+$AK99/100)*AU99)))</f>
        <v>1.3679434076740002</v>
      </c>
      <c r="AW99" s="651">
        <f>SUM(AR99:AV99)</f>
        <v>6.4527236634739999</v>
      </c>
      <c r="AX99" s="748">
        <f>AW99/I99*100</f>
        <v>14.665281053349998</v>
      </c>
      <c r="AY99" s="935" t="s">
        <v>136</v>
      </c>
      <c r="AZ99" s="873" t="s">
        <v>136</v>
      </c>
      <c r="BA99" s="873" t="s">
        <v>136</v>
      </c>
      <c r="BB99" s="873" t="s">
        <v>136</v>
      </c>
      <c r="BC99" s="873" t="s">
        <v>136</v>
      </c>
      <c r="BD99" s="908" t="s">
        <v>4268</v>
      </c>
      <c r="BE99" s="624">
        <v>2008</v>
      </c>
      <c r="BF99" s="899">
        <f>IF(BE99&gt;2008,0,IF(BE99&gt;2001,1,IF(BE99&gt;1990,2,IF(BE99&gt;1980,3,IF(BE99&gt;1973,4,IF(BE99&gt;1970,5,IF(BE99&gt;1960,6,IF(BE99&gt;1958,7,IF(BE99&gt;1953,8,9)))))))))</f>
        <v>1</v>
      </c>
      <c r="BG99" s="883" t="s">
        <v>136</v>
      </c>
    </row>
    <row r="100" spans="1:59" ht="11.25" customHeight="1" x14ac:dyDescent="0.2">
      <c r="A100" s="864" t="s">
        <v>1201</v>
      </c>
      <c r="B100" s="876" t="s">
        <v>1202</v>
      </c>
      <c r="C100" s="933" t="s">
        <v>108</v>
      </c>
      <c r="D100" s="933" t="s">
        <v>4341</v>
      </c>
      <c r="E100" s="733">
        <v>11</v>
      </c>
      <c r="F100" s="1182">
        <v>299</v>
      </c>
      <c r="G100" s="1182" t="s">
        <v>106</v>
      </c>
      <c r="H100" s="1182" t="s">
        <v>106</v>
      </c>
      <c r="I100" s="875">
        <v>35.299999999999997</v>
      </c>
      <c r="J100" s="651">
        <f>(M100/I100)*100</f>
        <v>4.3059490084985841</v>
      </c>
      <c r="K100" s="878">
        <v>0.38</v>
      </c>
      <c r="L100" s="888">
        <v>4</v>
      </c>
      <c r="M100" s="642">
        <f>K100*L100</f>
        <v>1.52</v>
      </c>
      <c r="N100" s="871" t="s">
        <v>440</v>
      </c>
      <c r="O100" s="734">
        <v>0.34</v>
      </c>
      <c r="P100" s="862">
        <v>44140</v>
      </c>
      <c r="Q100" s="862">
        <v>44151</v>
      </c>
      <c r="R100" s="642">
        <f>(K100-O100)/O100*100</f>
        <v>11.764705882352935</v>
      </c>
      <c r="S100" s="701">
        <f>IF(INDEX(Historical!$D$7:$D$1254,MATCH(B100,Historical!$B$7:$B$1278,0))=0,"n/a",(INDEX(Historical!$C$7:$C$1256,MATCH(B100,Historical!$B$7:$B$1278,0))/INDEX(Historical!$D$7:$D$1254,MATCH(B100,Historical!$B$7:$B$1278,0))-1)*100)</f>
        <v>10.714285714285698</v>
      </c>
      <c r="T100" s="701">
        <f>IF(INDEX(Historical!$F$7:$F$1247,MATCH(B100,Historical!$B$7:$B$1278,0))=0,"n/a",((INDEX(Historical!$C$7:$C$1256,MATCH(B100,Historical!$B$7:$B$1278,0))/INDEX(Historical!$F$7:$F$1247,MATCH(B100,Historical!$B$7:$B$1278,0)))^(1/3)-1)*100)</f>
        <v>12.110512440831279</v>
      </c>
      <c r="U100" s="701">
        <f>IF(INDEX(Historical!$H$7:$H$1247,MATCH(B100,Historical!$B$7:$B$1278,0))=0,"n/a",((INDEX(Historical!$C$7:$C$1256,MATCH(B100,Historical!$B$7:$B$1278,0))/INDEX(Historical!$H$7:$H$1247,MATCH(B100,Historical!$B$7:$B$1278,0)))^(1/5)-1)*100)</f>
        <v>14.142752785081459</v>
      </c>
      <c r="V100" s="701" t="str">
        <f>IF(INDEX(Historical!$O$7:$O$1247,MATCH(B100,Historical!$B$7:$B$1278,0))=0,"n/a",((INDEX(Historical!$C$7:$C$1256,MATCH(B100,Historical!$B$7:$B$1278,0))/INDEX(Historical!$O$7:$O$1247,MATCH(B100,Historical!$B$7:$B$1278,0)))^(1/10)-1)*100)</f>
        <v>n/a</v>
      </c>
      <c r="W100" s="702" t="str">
        <f>IF(OR(U100&lt;=0,U100="n/a",V100&lt;=0,V100="n/a"),"n/a",U100/V100)</f>
        <v>n/a</v>
      </c>
      <c r="X100" s="703">
        <f>IF(OR(AJ100&lt;=0,AJ100="n/a",U100&lt;=0,U100="n/a"),"n/a",U100/AJ100)</f>
        <v>1.6256037684001678</v>
      </c>
      <c r="Y100" s="664"/>
      <c r="Z100" s="651">
        <f>IF(OR(AC100&lt;0.01,AC100="n/a"),"n/a",M100/AC100*100)</f>
        <v>58.687258687258691</v>
      </c>
      <c r="AA100" s="887">
        <f>IF(OR(AC100&lt;0.01,AC100="n/a"),"n/a",I100/AC100)</f>
        <v>13.629343629343628</v>
      </c>
      <c r="AB100" s="888">
        <v>12</v>
      </c>
      <c r="AC100" s="866">
        <v>2.59</v>
      </c>
      <c r="AD100" s="866">
        <v>1.7</v>
      </c>
      <c r="AE100" s="866">
        <v>4.24</v>
      </c>
      <c r="AF100" s="866">
        <v>1.1299999999999999</v>
      </c>
      <c r="AG100" s="866">
        <v>8.4</v>
      </c>
      <c r="AH100" s="866">
        <v>3</v>
      </c>
      <c r="AI100" s="866">
        <v>-7.9600000000000009</v>
      </c>
      <c r="AJ100" s="866">
        <v>8.6999999999999993</v>
      </c>
      <c r="AK100" s="866">
        <v>8</v>
      </c>
      <c r="AL100" s="879">
        <v>2300</v>
      </c>
      <c r="AM100" s="873">
        <v>0.5</v>
      </c>
      <c r="AN100" s="866">
        <v>0.1</v>
      </c>
      <c r="AO100" s="740">
        <f>IF(U100="n/a","n/a",IF(AA100&lt;0,"n/a",IF(AA100="n/a","n/a",J100+U100-AA100)))</f>
        <v>4.8193581642364141</v>
      </c>
      <c r="AP100" s="741">
        <f>IF(U100="n/a","n/a",J100+U100)</f>
        <v>18.448701793580042</v>
      </c>
      <c r="AQ100" s="889">
        <f>IF(OR(AC100&lt;0.01,AF100="n/a"),"n/a",(I100/SQRT(22.5*AC100*(I100/AF100))-1)*100)</f>
        <v>-17.265731132986705</v>
      </c>
      <c r="AR100" s="651">
        <f>INDEX(Historical!$C$7:$C$1256,MATCH(B100,Historical!$B$7:$B$1278,0))*IF(AH100="n/a",1.03,IF(AH100&lt;0,1.01,IF(AH100&gt;10,1.1,(1+AH100/100))))</f>
        <v>1.2772000000000001</v>
      </c>
      <c r="AS100" s="887">
        <f>IF($AI100="n/a",1.03*AR100,IF($AI100&lt;0,1.01*AR100,IF($AI100&gt;10,1.1*AR100,(1+$AI100/100)*AR100)))</f>
        <v>1.2899720000000001</v>
      </c>
      <c r="AT100" s="887">
        <f>IF($AK100="n/a",1.03*AS100,IF($AK100&lt;0,1.01*AS100,IF($AK100&gt;10,1.1*AS100,(1+$AK100/100)*AS100)))</f>
        <v>1.3931697600000001</v>
      </c>
      <c r="AU100" s="887">
        <f>IF($AK100="n/a",1.03*AT100,IF($AK100&lt;0,1.01*AT100,IF($AK100&gt;10,1.1*AT100,(1+$AK100/100)*AT100)))</f>
        <v>1.5046233408000003</v>
      </c>
      <c r="AV100" s="887">
        <f>IF($AK100="n/a",1.03*AU100,IF($AK100&lt;0,1.01*AU100,IF($AK100&gt;10,1.1*AU100,(1+$AK100/100)*AU100)))</f>
        <v>1.6249932080640004</v>
      </c>
      <c r="AW100" s="651">
        <f>SUM(AR100:AV100)</f>
        <v>7.0899583088640012</v>
      </c>
      <c r="AX100" s="748">
        <f>AW100/I100*100</f>
        <v>20.084867730492924</v>
      </c>
      <c r="AY100" s="935">
        <v>1.23</v>
      </c>
      <c r="AZ100" s="873">
        <v>44.080000000000005</v>
      </c>
      <c r="BA100" s="873">
        <v>-18.09</v>
      </c>
      <c r="BB100" s="873">
        <v>5.5100000000000007</v>
      </c>
      <c r="BC100" s="873">
        <v>9.5200000000000014</v>
      </c>
      <c r="BE100" s="624">
        <v>2010</v>
      </c>
      <c r="BF100" s="899">
        <f>IF(BE100&gt;2008,0,IF(BE100&gt;2001,1,IF(BE100&gt;1990,2,IF(BE100&gt;1980,3,IF(BE100&gt;1973,4,IF(BE100&gt;1970,5,IF(BE100&gt;1960,6,IF(BE100&gt;1958,7,IF(BE100&gt;1953,8,9)))))))))</f>
        <v>0</v>
      </c>
      <c r="BG100" s="883">
        <v>1.0999999999999999</v>
      </c>
    </row>
    <row r="101" spans="1:59" ht="11.25" customHeight="1" x14ac:dyDescent="0.2">
      <c r="A101" s="704" t="s">
        <v>2262</v>
      </c>
      <c r="B101" s="786" t="s">
        <v>2263</v>
      </c>
      <c r="C101" s="933" t="s">
        <v>108</v>
      </c>
      <c r="D101" s="933" t="s">
        <v>4341</v>
      </c>
      <c r="E101" s="733">
        <v>10</v>
      </c>
      <c r="F101" s="1182">
        <v>385</v>
      </c>
      <c r="G101" s="1182" t="s">
        <v>106</v>
      </c>
      <c r="H101" s="1182" t="s">
        <v>106</v>
      </c>
      <c r="I101" s="884">
        <v>17.73</v>
      </c>
      <c r="J101" s="651">
        <f>(M101/I101)*100</f>
        <v>5.8657642413987592</v>
      </c>
      <c r="K101" s="864">
        <v>0.26</v>
      </c>
      <c r="L101" s="1182">
        <v>4</v>
      </c>
      <c r="M101" s="642">
        <f>K101*L101</f>
        <v>1.04</v>
      </c>
      <c r="N101" s="1182" t="s">
        <v>4174</v>
      </c>
      <c r="O101" s="604">
        <v>0.25</v>
      </c>
      <c r="P101" s="633">
        <v>43908</v>
      </c>
      <c r="Q101" s="633">
        <v>43923</v>
      </c>
      <c r="R101" s="642">
        <f>(K101-O101)/O101*100</f>
        <v>4.0000000000000036</v>
      </c>
      <c r="S101" s="701">
        <f>IF(INDEX(Historical!$D$7:$D$1254,MATCH(B101,Historical!$B$7:$B$1278,0))=0,"n/a",(INDEX(Historical!$C$7:$C$1256,MATCH(B101,Historical!$B$7:$B$1278,0))/INDEX(Historical!$D$7:$D$1254,MATCH(B101,Historical!$B$7:$B$1278,0))-1)*100)</f>
        <v>5.319148936170226</v>
      </c>
      <c r="T101" s="701">
        <f>IF(INDEX(Historical!$F$7:$F$1247,MATCH(B101,Historical!$B$7:$B$1278,0))=0,"n/a",((INDEX(Historical!$C$7:$C$1256,MATCH(B101,Historical!$B$7:$B$1278,0))/INDEX(Historical!$F$7:$F$1247,MATCH(B101,Historical!$B$7:$B$1278,0)))^(1/3)-1)*100)</f>
        <v>6.917810999860885</v>
      </c>
      <c r="U101" s="701">
        <f>IF(INDEX(Historical!$H$7:$H$1247,MATCH(B101,Historical!$B$7:$B$1278,0))=0,"n/a",((INDEX(Historical!$C$7:$C$1256,MATCH(B101,Historical!$B$7:$B$1278,0))/INDEX(Historical!$H$7:$H$1247,MATCH(B101,Historical!$B$7:$B$1278,0)))^(1/5)-1)*100)</f>
        <v>5.1547496797280434</v>
      </c>
      <c r="V101" s="701">
        <f>IF(INDEX(Historical!$O$7:$O$1247,MATCH(B101,Historical!$B$7:$B$1278,0))=0,"n/a",((INDEX(Historical!$C$7:$C$1256,MATCH(B101,Historical!$B$7:$B$1278,0))/INDEX(Historical!$O$7:$O$1247,MATCH(B101,Historical!$B$7:$B$1278,0)))^(1/10)-1)*100)</f>
        <v>9.4857304883770652</v>
      </c>
      <c r="W101" s="702">
        <f>IF(OR(U101&lt;=0,U101="n/a",V101&lt;=0,V101="n/a"),"n/a",U101/V101)</f>
        <v>0.5434214777706573</v>
      </c>
      <c r="X101" s="703">
        <f>IF(OR(AJ101&lt;=0,AJ101="n/a",U101&lt;=0,U101="n/a"),"n/a",U101/AJ101)</f>
        <v>0.63638884934914119</v>
      </c>
      <c r="Y101" s="652"/>
      <c r="Z101" s="651">
        <f>IF(OR(AC101&lt;0.01,AC101="n/a"),"n/a",M101/AC101*100)</f>
        <v>45.414847161572055</v>
      </c>
      <c r="AA101" s="887">
        <f>IF(OR(AC101&lt;0.01,AC101="n/a"),"n/a",I101/AC101)</f>
        <v>7.7423580786026198</v>
      </c>
      <c r="AB101" s="888">
        <v>12</v>
      </c>
      <c r="AC101" s="883">
        <v>2.29</v>
      </c>
      <c r="AD101" s="883">
        <v>0.97</v>
      </c>
      <c r="AE101" s="866">
        <v>1.69</v>
      </c>
      <c r="AF101" s="866">
        <v>0.66</v>
      </c>
      <c r="AG101" s="866">
        <v>8.6999999999999993</v>
      </c>
      <c r="AH101" s="866">
        <v>23.9</v>
      </c>
      <c r="AI101" s="866">
        <v>25.580000000000002</v>
      </c>
      <c r="AJ101" s="681">
        <v>8.1</v>
      </c>
      <c r="AK101" s="681">
        <v>8</v>
      </c>
      <c r="AL101" s="883">
        <v>280.13</v>
      </c>
      <c r="AM101" s="883">
        <v>1.7000000000000002</v>
      </c>
      <c r="AN101" s="883">
        <v>0.09</v>
      </c>
      <c r="AO101" s="740">
        <f>IF(U101="n/a","n/a",IF(AA101&lt;0,"n/a",IF(AA101="n/a","n/a",J101+U101-AA101)))</f>
        <v>3.2781558425241828</v>
      </c>
      <c r="AP101" s="741">
        <f>IF(U101="n/a","n/a",J101+U101)</f>
        <v>11.020513921126803</v>
      </c>
      <c r="AQ101" s="889">
        <f>IF(OR(AC101&lt;0.01,AF101="n/a"),"n/a",(I101/SQRT(22.5*AC101*(I101/AF101))-1)*100)</f>
        <v>-52.344027624475345</v>
      </c>
      <c r="AR101" s="651">
        <f>INDEX(Historical!$C$7:$C$1256,MATCH(B101,Historical!$B$7:$B$1278,0))*IF(AH101="n/a",1.03,IF(AH101&lt;0,1.01,IF(AH101&gt;10,1.1,(1+AH101/100))))</f>
        <v>1.089</v>
      </c>
      <c r="AS101" s="887">
        <f>IF($AI101="n/a",1.03*AR101,IF($AI101&lt;0,1.01*AR101,IF($AI101&gt;10,1.1*AR101,(1+$AI101/100)*AR101)))</f>
        <v>1.1979</v>
      </c>
      <c r="AT101" s="887">
        <f>IF($AK101="n/a",1.03*AS101,IF($AK101&lt;0,1.01*AS101,IF($AK101&gt;10,1.1*AS101,(1+$AK101/100)*AS101)))</f>
        <v>1.2937320000000001</v>
      </c>
      <c r="AU101" s="887">
        <f>IF($AK101="n/a",1.03*AT101,IF($AK101&lt;0,1.01*AT101,IF($AK101&gt;10,1.1*AT101,(1+$AK101/100)*AT101)))</f>
        <v>1.3972305600000001</v>
      </c>
      <c r="AV101" s="887">
        <f>IF($AK101="n/a",1.03*AU101,IF($AK101&lt;0,1.01*AU101,IF($AK101&gt;10,1.1*AU101,(1+$AK101/100)*AU101)))</f>
        <v>1.5090090048000002</v>
      </c>
      <c r="AW101" s="651">
        <f>SUM(AR101:AV101)</f>
        <v>6.4868715648000004</v>
      </c>
      <c r="AX101" s="748">
        <f>AW101/I101*100</f>
        <v>36.586980060913703</v>
      </c>
      <c r="AY101" s="729">
        <v>1.18</v>
      </c>
      <c r="AZ101" s="866">
        <v>38.729999999999997</v>
      </c>
      <c r="BA101" s="866">
        <v>-46.72</v>
      </c>
      <c r="BB101" s="866">
        <v>7.870000000000001</v>
      </c>
      <c r="BC101" s="866">
        <v>-7.5399999999999991</v>
      </c>
      <c r="BE101" s="624">
        <v>2011</v>
      </c>
      <c r="BF101" s="899">
        <f>IF(BE101&gt;2008,0,IF(BE101&gt;2001,1,IF(BE101&gt;1990,2,IF(BE101&gt;1980,3,IF(BE101&gt;1973,4,IF(BE101&gt;1970,5,IF(BE101&gt;1960,6,IF(BE101&gt;1958,7,IF(BE101&gt;1953,8,9)))))))))</f>
        <v>0</v>
      </c>
      <c r="BG101" s="883">
        <v>0.8</v>
      </c>
    </row>
    <row r="102" spans="1:59" ht="11.25" customHeight="1" x14ac:dyDescent="0.2">
      <c r="A102" s="704" t="s">
        <v>2259</v>
      </c>
      <c r="B102" s="786" t="s">
        <v>2260</v>
      </c>
      <c r="C102" s="933" t="s">
        <v>108</v>
      </c>
      <c r="D102" s="933" t="s">
        <v>4341</v>
      </c>
      <c r="E102" s="733">
        <v>10</v>
      </c>
      <c r="F102" s="1182">
        <v>389</v>
      </c>
      <c r="G102" s="1182" t="s">
        <v>106</v>
      </c>
      <c r="H102" s="1182" t="s">
        <v>106</v>
      </c>
      <c r="I102" s="884">
        <v>23.22</v>
      </c>
      <c r="J102" s="651">
        <f>(M102/I102)*100</f>
        <v>4.6511627906976747</v>
      </c>
      <c r="K102" s="864">
        <v>0.27</v>
      </c>
      <c r="L102" s="1182">
        <v>4</v>
      </c>
      <c r="M102" s="642">
        <f>K102*L102</f>
        <v>1.08</v>
      </c>
      <c r="N102" s="1182" t="s">
        <v>489</v>
      </c>
      <c r="O102" s="604">
        <v>0.24</v>
      </c>
      <c r="P102" s="633">
        <v>43920</v>
      </c>
      <c r="Q102" s="633">
        <v>43935</v>
      </c>
      <c r="R102" s="642">
        <f>(K102-O102)/O102*100</f>
        <v>12.500000000000011</v>
      </c>
      <c r="S102" s="701">
        <f>IF(INDEX(Historical!$D$7:$D$1254,MATCH(B102,Historical!$B$7:$B$1278,0))=0,"n/a",(INDEX(Historical!$C$7:$C$1256,MATCH(B102,Historical!$B$7:$B$1278,0))/INDEX(Historical!$D$7:$D$1254,MATCH(B102,Historical!$B$7:$B$1278,0))-1)*100)</f>
        <v>35.294117647058812</v>
      </c>
      <c r="T102" s="701">
        <f>IF(INDEX(Historical!$F$7:$F$1247,MATCH(B102,Historical!$B$7:$B$1278,0))=0,"n/a",((INDEX(Historical!$C$7:$C$1256,MATCH(B102,Historical!$B$7:$B$1278,0))/INDEX(Historical!$F$7:$F$1247,MATCH(B102,Historical!$B$7:$B$1278,0)))^(1/3)-1)*100)</f>
        <v>20.18141671998881</v>
      </c>
      <c r="U102" s="701">
        <f>IF(INDEX(Historical!$H$7:$H$1247,MATCH(B102,Historical!$B$7:$B$1278,0))=0,"n/a",((INDEX(Historical!$C$7:$C$1256,MATCH(B102,Historical!$B$7:$B$1278,0))/INDEX(Historical!$H$7:$H$1247,MATCH(B102,Historical!$B$7:$B$1278,0)))^(1/5)-1)*100)</f>
        <v>12.523577206216263</v>
      </c>
      <c r="V102" s="701">
        <f>IF(INDEX(Historical!$O$7:$O$1247,MATCH(B102,Historical!$B$7:$B$1278,0))=0,"n/a",((INDEX(Historical!$C$7:$C$1256,MATCH(B102,Historical!$B$7:$B$1278,0))/INDEX(Historical!$O$7:$O$1247,MATCH(B102,Historical!$B$7:$B$1278,0)))^(1/10)-1)*100)</f>
        <v>36.827308332615296</v>
      </c>
      <c r="W102" s="702">
        <f>IF(OR(U102&lt;=0,U102="n/a",V102&lt;=0,V102="n/a"),"n/a",U102/V102)</f>
        <v>0.34006224655645095</v>
      </c>
      <c r="X102" s="703">
        <f>IF(OR(AJ102&lt;=0,AJ102="n/a",U102&lt;=0,U102="n/a"),"n/a",U102/AJ102)</f>
        <v>0.84050853732995068</v>
      </c>
      <c r="Y102" s="652"/>
      <c r="Z102" s="651">
        <f>IF(OR(AC102&lt;0.01,AC102="n/a"),"n/a",M102/AC102*100)</f>
        <v>54</v>
      </c>
      <c r="AA102" s="887">
        <f>IF(OR(AC102&lt;0.01,AC102="n/a"),"n/a",I102/AC102)</f>
        <v>11.61</v>
      </c>
      <c r="AB102" s="888">
        <v>12</v>
      </c>
      <c r="AC102" s="883">
        <v>2</v>
      </c>
      <c r="AD102" s="883" t="s">
        <v>136</v>
      </c>
      <c r="AE102" s="866">
        <v>2.79</v>
      </c>
      <c r="AF102" s="866">
        <v>0.81</v>
      </c>
      <c r="AG102" s="866">
        <v>8.4</v>
      </c>
      <c r="AH102" s="866">
        <v>9</v>
      </c>
      <c r="AI102" s="866">
        <v>22.18</v>
      </c>
      <c r="AJ102" s="681">
        <v>14.899999999999999</v>
      </c>
      <c r="AK102" s="681">
        <v>-2.98</v>
      </c>
      <c r="AL102" s="883">
        <v>16230</v>
      </c>
      <c r="AM102" s="883">
        <v>0.28999999999999998</v>
      </c>
      <c r="AN102" s="883">
        <v>0.79</v>
      </c>
      <c r="AO102" s="740">
        <f>IF(U102="n/a","n/a",IF(AA102&lt;0,"n/a",IF(AA102="n/a","n/a",J102+U102-AA102)))</f>
        <v>5.5647399969139393</v>
      </c>
      <c r="AP102" s="741">
        <f>IF(U102="n/a","n/a",J102+U102)</f>
        <v>17.174739996913939</v>
      </c>
      <c r="AQ102" s="889">
        <f>IF(OR(AC102&lt;0.01,AF102="n/a"),"n/a",(I102/SQRT(22.5*AC102*(I102/AF102))-1)*100)</f>
        <v>-35.350174014155314</v>
      </c>
      <c r="AR102" s="651">
        <f>INDEX(Historical!$C$7:$C$1256,MATCH(B102,Historical!$B$7:$B$1278,0))*IF(AH102="n/a",1.03,IF(AH102&lt;0,1.01,IF(AH102&gt;10,1.1,(1+AH102/100))))</f>
        <v>1.0028000000000001</v>
      </c>
      <c r="AS102" s="887">
        <f>IF($AI102="n/a",1.03*AR102,IF($AI102&lt;0,1.01*AR102,IF($AI102&gt;10,1.1*AR102,(1+$AI102/100)*AR102)))</f>
        <v>1.1030800000000003</v>
      </c>
      <c r="AT102" s="887">
        <f>IF($AK102="n/a",1.03*AS102,IF($AK102&lt;0,1.01*AS102,IF($AK102&gt;10,1.1*AS102,(1+$AK102/100)*AS102)))</f>
        <v>1.1141108000000004</v>
      </c>
      <c r="AU102" s="887">
        <f>IF($AK102="n/a",1.03*AT102,IF($AK102&lt;0,1.01*AT102,IF($AK102&gt;10,1.1*AT102,(1+$AK102/100)*AT102)))</f>
        <v>1.1252519080000005</v>
      </c>
      <c r="AV102" s="887">
        <f>IF($AK102="n/a",1.03*AU102,IF($AK102&lt;0,1.01*AU102,IF($AK102&gt;10,1.1*AU102,(1+$AK102/100)*AU102)))</f>
        <v>1.1365044270800004</v>
      </c>
      <c r="AW102" s="651">
        <f>SUM(AR102:AV102)</f>
        <v>5.4817471350800009</v>
      </c>
      <c r="AX102" s="748">
        <f>AW102/I102*100</f>
        <v>23.607868798794147</v>
      </c>
      <c r="AY102" s="729">
        <v>1.77</v>
      </c>
      <c r="AZ102" s="866">
        <v>109.19000000000001</v>
      </c>
      <c r="BA102" s="866">
        <v>-26.61</v>
      </c>
      <c r="BB102" s="866">
        <v>6.370000000000001</v>
      </c>
      <c r="BC102" s="866">
        <v>10.91</v>
      </c>
      <c r="BE102" s="624">
        <v>2011</v>
      </c>
      <c r="BF102" s="899">
        <f>IF(BE102&gt;2008,0,IF(BE102&gt;2001,1,IF(BE102&gt;1990,2,IF(BE102&gt;1980,3,IF(BE102&gt;1973,4,IF(BE102&gt;1970,5,IF(BE102&gt;1960,6,IF(BE102&gt;1958,7,IF(BE102&gt;1953,8,9)))))))))</f>
        <v>0</v>
      </c>
      <c r="BG102" s="883">
        <v>0.89999999999999991</v>
      </c>
    </row>
    <row r="103" spans="1:59" ht="11.25" customHeight="1" x14ac:dyDescent="0.2">
      <c r="A103" s="872" t="s">
        <v>592</v>
      </c>
      <c r="B103" s="876" t="s">
        <v>593</v>
      </c>
      <c r="C103" s="933" t="s">
        <v>128</v>
      </c>
      <c r="D103" s="933" t="s">
        <v>4330</v>
      </c>
      <c r="E103" s="733">
        <v>19</v>
      </c>
      <c r="F103" s="1182">
        <v>171</v>
      </c>
      <c r="G103" s="1182" t="s">
        <v>37</v>
      </c>
      <c r="H103" s="1182" t="s">
        <v>115</v>
      </c>
      <c r="I103" s="875">
        <v>23.58</v>
      </c>
      <c r="J103" s="651">
        <f>(M103/I103)*100</f>
        <v>3.3927056827820192</v>
      </c>
      <c r="K103" s="878">
        <v>0.2</v>
      </c>
      <c r="L103" s="888">
        <v>4</v>
      </c>
      <c r="M103" s="642">
        <f>K103*L103</f>
        <v>0.8</v>
      </c>
      <c r="N103" s="871" t="s">
        <v>594</v>
      </c>
      <c r="O103" s="734">
        <v>0.19</v>
      </c>
      <c r="P103" s="862">
        <v>43986</v>
      </c>
      <c r="Q103" s="862">
        <v>44001</v>
      </c>
      <c r="R103" s="642">
        <f>(K103-O103)/O103*100</f>
        <v>5.2631578947368469</v>
      </c>
      <c r="S103" s="701">
        <f>IF(INDEX(Historical!$D$7:$D$1254,MATCH(B103,Historical!$B$7:$B$1278,0))=0,"n/a",(INDEX(Historical!$C$7:$C$1256,MATCH(B103,Historical!$B$7:$B$1278,0))/INDEX(Historical!$D$7:$D$1254,MATCH(B103,Historical!$B$7:$B$1278,0))-1)*100)</f>
        <v>5.6338028169014231</v>
      </c>
      <c r="T103" s="701">
        <f>IF(INDEX(Historical!$F$7:$F$1247,MATCH(B103,Historical!$B$7:$B$1278,0))=0,"n/a",((INDEX(Historical!$C$7:$C$1256,MATCH(B103,Historical!$B$7:$B$1278,0))/INDEX(Historical!$F$7:$F$1247,MATCH(B103,Historical!$B$7:$B$1278,0)))^(1/3)-1)*100)</f>
        <v>6.2658569182611146</v>
      </c>
      <c r="U103" s="701">
        <f>IF(INDEX(Historical!$H$7:$H$1247,MATCH(B103,Historical!$B$7:$B$1278,0))=0,"n/a",((INDEX(Historical!$C$7:$C$1256,MATCH(B103,Historical!$B$7:$B$1278,0))/INDEX(Historical!$H$7:$H$1247,MATCH(B103,Historical!$B$7:$B$1278,0)))^(1/5)-1)*100)</f>
        <v>9.1098364922036712</v>
      </c>
      <c r="V103" s="701">
        <f>IF(INDEX(Historical!$O$7:$O$1247,MATCH(B103,Historical!$B$7:$B$1278,0))=0,"n/a",((INDEX(Historical!$C$7:$C$1256,MATCH(B103,Historical!$B$7:$B$1278,0))/INDEX(Historical!$O$7:$O$1247,MATCH(B103,Historical!$B$7:$B$1278,0)))^(1/10)-1)*100)</f>
        <v>9.5958226385217227</v>
      </c>
      <c r="W103" s="702">
        <f>IF(OR(U103&lt;=0,U103="n/a",V103&lt;=0,V103="n/a"),"n/a",U103/V103)</f>
        <v>0.94935440507548607</v>
      </c>
      <c r="X103" s="703" t="str">
        <f>IF(OR(AJ103&lt;=0,AJ103="n/a",U103&lt;=0,U103="n/a"),"n/a",U103/AJ103)</f>
        <v>n/a</v>
      </c>
      <c r="Y103" s="877"/>
      <c r="Z103" s="651">
        <f>IF(OR(AC103&lt;0.01,AC103="n/a"),"n/a",M103/AC103*100)</f>
        <v>173.91304347826087</v>
      </c>
      <c r="AA103" s="887">
        <f>IF(OR(AC103&lt;0.01,AC103="n/a"),"n/a",I103/AC103)</f>
        <v>51.260869565217384</v>
      </c>
      <c r="AB103" s="888">
        <v>12</v>
      </c>
      <c r="AC103" s="866">
        <v>0.46</v>
      </c>
      <c r="AD103" s="866">
        <v>6.15</v>
      </c>
      <c r="AE103" s="866">
        <v>1.1599999999999999</v>
      </c>
      <c r="AF103" s="866">
        <v>3.74</v>
      </c>
      <c r="AG103" s="868">
        <v>7.5</v>
      </c>
      <c r="AH103" s="866">
        <v>8.4</v>
      </c>
      <c r="AI103" s="866">
        <v>-2.78</v>
      </c>
      <c r="AJ103" s="866">
        <v>-1.2</v>
      </c>
      <c r="AK103" s="866">
        <v>8.32</v>
      </c>
      <c r="AL103" s="879">
        <v>4950</v>
      </c>
      <c r="AM103" s="873">
        <v>1.9</v>
      </c>
      <c r="AN103" s="866">
        <v>0.78</v>
      </c>
      <c r="AO103" s="740">
        <f>IF(U103="n/a","n/a",IF(AA103&lt;0,"n/a",IF(AA103="n/a","n/a",J103+U103-AA103)))</f>
        <v>-38.758327390231692</v>
      </c>
      <c r="AP103" s="741">
        <f>IF(U103="n/a","n/a",J103+U103)</f>
        <v>12.50254217498569</v>
      </c>
      <c r="AQ103" s="889">
        <f>IF(OR(AC103&lt;0.01,AF103="n/a"),"n/a",(I103/SQRT(22.5*AC103*(I103/AF103))-1)*100)</f>
        <v>191.90230646868679</v>
      </c>
      <c r="AR103" s="651">
        <f>INDEX(Historical!$C$7:$C$1256,MATCH(B103,Historical!$B$7:$B$1278,0))*IF(AH103="n/a",1.03,IF(AH103&lt;0,1.01,IF(AH103&gt;10,1.1,(1+AH103/100))))</f>
        <v>0.81300000000000006</v>
      </c>
      <c r="AS103" s="887">
        <f>IF($AI103="n/a",1.03*AR103,IF($AI103&lt;0,1.01*AR103,IF($AI103&gt;10,1.1*AR103,(1+$AI103/100)*AR103)))</f>
        <v>0.82113000000000003</v>
      </c>
      <c r="AT103" s="887">
        <f>IF($AK103="n/a",1.03*AS103,IF($AK103&lt;0,1.01*AS103,IF($AK103&gt;10,1.1*AS103,(1+$AK103/100)*AS103)))</f>
        <v>0.88944801600000001</v>
      </c>
      <c r="AU103" s="887">
        <f>IF($AK103="n/a",1.03*AT103,IF($AK103&lt;0,1.01*AT103,IF($AK103&gt;10,1.1*AT103,(1+$AK103/100)*AT103)))</f>
        <v>0.96345009093119993</v>
      </c>
      <c r="AV103" s="887">
        <f>IF($AK103="n/a",1.03*AU103,IF($AK103&lt;0,1.01*AU103,IF($AK103&gt;10,1.1*AU103,(1+$AK103/100)*AU103)))</f>
        <v>1.0436091384966757</v>
      </c>
      <c r="AW103" s="651">
        <f>SUM(AR103:AV103)</f>
        <v>4.5306372454278758</v>
      </c>
      <c r="AX103" s="748">
        <f>AW103/I103*100</f>
        <v>19.213898411483786</v>
      </c>
      <c r="AY103" s="935">
        <v>0.44</v>
      </c>
      <c r="AZ103" s="873">
        <v>35.36</v>
      </c>
      <c r="BA103" s="873">
        <v>-6.35</v>
      </c>
      <c r="BB103" s="873">
        <v>-2.5499999999999998</v>
      </c>
      <c r="BC103" s="873">
        <v>3.2300000000000004</v>
      </c>
      <c r="BE103" s="624">
        <v>2002</v>
      </c>
      <c r="BF103" s="899">
        <f>IF(BE103&gt;2008,0,IF(BE103&gt;2001,1,IF(BE103&gt;1990,2,IF(BE103&gt;1980,3,IF(BE103&gt;1973,4,IF(BE103&gt;1970,5,IF(BE103&gt;1960,6,IF(BE103&gt;1958,7,IF(BE103&gt;1953,8,9)))))))))</f>
        <v>1</v>
      </c>
      <c r="BG103" s="883">
        <v>3</v>
      </c>
    </row>
    <row r="104" spans="1:59" ht="11.25" customHeight="1" x14ac:dyDescent="0.2">
      <c r="A104" s="872" t="s">
        <v>578</v>
      </c>
      <c r="B104" s="876" t="s">
        <v>579</v>
      </c>
      <c r="C104" s="933" t="s">
        <v>108</v>
      </c>
      <c r="D104" s="933" t="s">
        <v>4341</v>
      </c>
      <c r="E104" s="733">
        <v>16</v>
      </c>
      <c r="F104" s="1182">
        <v>242</v>
      </c>
      <c r="G104" s="1182" t="s">
        <v>106</v>
      </c>
      <c r="H104" s="1182" t="s">
        <v>106</v>
      </c>
      <c r="I104" s="875">
        <v>20.059999999999999</v>
      </c>
      <c r="J104" s="651">
        <f>(M104/I104)*100</f>
        <v>3.389830508474577</v>
      </c>
      <c r="K104" s="878">
        <v>0.17</v>
      </c>
      <c r="L104" s="888">
        <v>4</v>
      </c>
      <c r="M104" s="642">
        <f>K104*L104</f>
        <v>0.68</v>
      </c>
      <c r="N104" s="871" t="s">
        <v>456</v>
      </c>
      <c r="O104" s="734">
        <v>0.16</v>
      </c>
      <c r="P104" s="862">
        <v>44102</v>
      </c>
      <c r="Q104" s="862">
        <v>44124</v>
      </c>
      <c r="R104" s="642">
        <f>(K104-O104)/O104*100</f>
        <v>6.2500000000000053</v>
      </c>
      <c r="S104" s="701">
        <f>IF(INDEX(Historical!$D$7:$D$1254,MATCH(B104,Historical!$B$7:$B$1278,0))=0,"n/a",(INDEX(Historical!$C$7:$C$1256,MATCH(B104,Historical!$B$7:$B$1278,0))/INDEX(Historical!$D$7:$D$1254,MATCH(B104,Historical!$B$7:$B$1278,0))-1)*100)</f>
        <v>11.111111111111093</v>
      </c>
      <c r="T104" s="701">
        <f>IF(INDEX(Historical!$F$7:$F$1247,MATCH(B104,Historical!$B$7:$B$1278,0))=0,"n/a",((INDEX(Historical!$C$7:$C$1256,MATCH(B104,Historical!$B$7:$B$1278,0))/INDEX(Historical!$F$7:$F$1247,MATCH(B104,Historical!$B$7:$B$1278,0)))^(1/3)-1)*100)</f>
        <v>10.064241629820891</v>
      </c>
      <c r="U104" s="701">
        <f>IF(INDEX(Historical!$H$7:$H$1247,MATCH(B104,Historical!$B$7:$B$1278,0))=0,"n/a",((INDEX(Historical!$C$7:$C$1256,MATCH(B104,Historical!$B$7:$B$1278,0))/INDEX(Historical!$H$7:$H$1247,MATCH(B104,Historical!$B$7:$B$1278,0)))^(1/5)-1)*100)</f>
        <v>7.3940923785779322</v>
      </c>
      <c r="V104" s="701">
        <f>IF(INDEX(Historical!$O$7:$O$1247,MATCH(B104,Historical!$B$7:$B$1278,0))=0,"n/a",((INDEX(Historical!$C$7:$C$1256,MATCH(B104,Historical!$B$7:$B$1278,0))/INDEX(Historical!$O$7:$O$1247,MATCH(B104,Historical!$B$7:$B$1278,0)))^(1/10)-1)*100)</f>
        <v>5.2409779148925528</v>
      </c>
      <c r="W104" s="702">
        <f>IF(OR(U104&lt;=0,U104="n/a",V104&lt;=0,V104="n/a"),"n/a",U104/V104)</f>
        <v>1.4108230369693364</v>
      </c>
      <c r="X104" s="703">
        <f>IF(OR(AJ104&lt;=0,AJ104="n/a",U104&lt;=0,U104="n/a"),"n/a",U104/AJ104)</f>
        <v>0.746878018038175</v>
      </c>
      <c r="Y104" s="877"/>
      <c r="Z104" s="651">
        <f>IF(OR(AC104&lt;0.01,AC104="n/a"),"n/a",M104/AC104*100)</f>
        <v>39.534883720930239</v>
      </c>
      <c r="AA104" s="887">
        <f>IF(OR(AC104&lt;0.01,AC104="n/a"),"n/a",I104/AC104)</f>
        <v>11.662790697674419</v>
      </c>
      <c r="AB104" s="888">
        <v>12</v>
      </c>
      <c r="AC104" s="866">
        <v>1.72</v>
      </c>
      <c r="AD104" s="866" t="s">
        <v>136</v>
      </c>
      <c r="AE104" s="866">
        <v>3.12</v>
      </c>
      <c r="AF104" s="866">
        <v>0.92</v>
      </c>
      <c r="AG104" s="866">
        <v>8.2000000000000011</v>
      </c>
      <c r="AH104" s="866">
        <v>2.7</v>
      </c>
      <c r="AI104" s="866">
        <v>6.7299999999999995</v>
      </c>
      <c r="AJ104" s="866">
        <v>9.9</v>
      </c>
      <c r="AK104" s="866" t="s">
        <v>136</v>
      </c>
      <c r="AL104" s="879">
        <v>218.25</v>
      </c>
      <c r="AM104" s="873">
        <v>4.8</v>
      </c>
      <c r="AN104" s="866">
        <v>0</v>
      </c>
      <c r="AO104" s="740">
        <f>IF(U104="n/a","n/a",IF(AA104&lt;0,"n/a",IF(AA104="n/a","n/a",J104+U104-AA104)))</f>
        <v>-0.87886781062191055</v>
      </c>
      <c r="AP104" s="741">
        <f>IF(U104="n/a","n/a",J104+U104)</f>
        <v>10.783922887052508</v>
      </c>
      <c r="AQ104" s="889">
        <f>IF(OR(AC104&lt;0.01,AF104="n/a"),"n/a",(I104/SQRT(22.5*AC104*(I104/AF104))-1)*100)</f>
        <v>-30.943606163398872</v>
      </c>
      <c r="AR104" s="651">
        <f>INDEX(Historical!$C$7:$C$1256,MATCH(B104,Historical!$B$7:$B$1278,0))*IF(AH104="n/a",1.03,IF(AH104&lt;0,1.01,IF(AH104&gt;10,1.1,(1+AH104/100))))</f>
        <v>0.61619999999999997</v>
      </c>
      <c r="AS104" s="887">
        <f>IF($AI104="n/a",1.03*AR104,IF($AI104&lt;0,1.01*AR104,IF($AI104&gt;10,1.1*AR104,(1+$AI104/100)*AR104)))</f>
        <v>0.65767025999999995</v>
      </c>
      <c r="AT104" s="887">
        <f>IF($AK104="n/a",1.03*AS104,IF($AK104&lt;0,1.01*AS104,IF($AK104&gt;10,1.1*AS104,(1+$AK104/100)*AS104)))</f>
        <v>0.67740036780000001</v>
      </c>
      <c r="AU104" s="887">
        <f>IF($AK104="n/a",1.03*AT104,IF($AK104&lt;0,1.01*AT104,IF($AK104&gt;10,1.1*AT104,(1+$AK104/100)*AT104)))</f>
        <v>0.69772237883400001</v>
      </c>
      <c r="AV104" s="887">
        <f>IF($AK104="n/a",1.03*AU104,IF($AK104&lt;0,1.01*AU104,IF($AK104&gt;10,1.1*AU104,(1+$AK104/100)*AU104)))</f>
        <v>0.71865405019902007</v>
      </c>
      <c r="AW104" s="651">
        <f>SUM(AR104:AV104)</f>
        <v>3.3676470568330199</v>
      </c>
      <c r="AX104" s="748">
        <f>AW104/I104*100</f>
        <v>16.787871669157628</v>
      </c>
      <c r="AY104" s="935">
        <v>0.22</v>
      </c>
      <c r="AZ104" s="873">
        <v>15.290000000000001</v>
      </c>
      <c r="BA104" s="873">
        <v>-36.919999999999995</v>
      </c>
      <c r="BB104" s="873">
        <v>-3.84</v>
      </c>
      <c r="BC104" s="873">
        <v>-12.49</v>
      </c>
      <c r="BE104" s="624">
        <v>2005</v>
      </c>
      <c r="BF104" s="899">
        <f>IF(BE104&gt;2008,0,IF(BE104&gt;2001,1,IF(BE104&gt;1990,2,IF(BE104&gt;1980,3,IF(BE104&gt;1973,4,IF(BE104&gt;1970,5,IF(BE104&gt;1960,6,IF(BE104&gt;1958,7,IF(BE104&gt;1953,8,9)))))))))</f>
        <v>1</v>
      </c>
      <c r="BG104" s="883">
        <v>1.2</v>
      </c>
    </row>
    <row r="105" spans="1:59" ht="11.25" customHeight="1" x14ac:dyDescent="0.2">
      <c r="A105" s="872" t="s">
        <v>1222</v>
      </c>
      <c r="B105" s="876" t="s">
        <v>1223</v>
      </c>
      <c r="C105" s="933" t="s">
        <v>123</v>
      </c>
      <c r="D105" s="933" t="s">
        <v>4358</v>
      </c>
      <c r="E105" s="733">
        <v>13</v>
      </c>
      <c r="F105" s="1182">
        <v>275</v>
      </c>
      <c r="G105" s="1182" t="s">
        <v>106</v>
      </c>
      <c r="H105" s="1182" t="s">
        <v>106</v>
      </c>
      <c r="I105" s="875">
        <v>136.55000000000001</v>
      </c>
      <c r="J105" s="651">
        <f>(M105/I105)*100</f>
        <v>0.76162577810325893</v>
      </c>
      <c r="K105" s="878">
        <v>0.26</v>
      </c>
      <c r="L105" s="888">
        <v>4</v>
      </c>
      <c r="M105" s="642">
        <f>K105*L105</f>
        <v>1.04</v>
      </c>
      <c r="N105" s="871" t="s">
        <v>151</v>
      </c>
      <c r="O105" s="734">
        <v>0.25</v>
      </c>
      <c r="P105" s="862">
        <v>43992</v>
      </c>
      <c r="Q105" s="862">
        <v>44007</v>
      </c>
      <c r="R105" s="642">
        <f>(K105-O105)/O105*100</f>
        <v>4.0000000000000036</v>
      </c>
      <c r="S105" s="701">
        <f>IF(INDEX(Historical!$D$7:$D$1254,MATCH(B105,Historical!$B$7:$B$1278,0))=0,"n/a",(INDEX(Historical!$C$7:$C$1256,MATCH(B105,Historical!$B$7:$B$1278,0))/INDEX(Historical!$D$7:$D$1254,MATCH(B105,Historical!$B$7:$B$1278,0))-1)*100)</f>
        <v>4.2105263157894868</v>
      </c>
      <c r="T105" s="701">
        <f>IF(INDEX(Historical!$F$7:$F$1247,MATCH(B105,Historical!$B$7:$B$1278,0))=0,"n/a",((INDEX(Historical!$C$7:$C$1256,MATCH(B105,Historical!$B$7:$B$1278,0))/INDEX(Historical!$F$7:$F$1247,MATCH(B105,Historical!$B$7:$B$1278,0)))^(1/3)-1)*100)</f>
        <v>4.4011575622509014</v>
      </c>
      <c r="U105" s="701">
        <f>IF(INDEX(Historical!$H$7:$H$1247,MATCH(B105,Historical!$B$7:$B$1278,0))=0,"n/a",((INDEX(Historical!$C$7:$C$1256,MATCH(B105,Historical!$B$7:$B$1278,0))/INDEX(Historical!$H$7:$H$1247,MATCH(B105,Historical!$B$7:$B$1278,0)))^(1/5)-1)*100)</f>
        <v>4.8837286784054301</v>
      </c>
      <c r="V105" s="701">
        <f>IF(INDEX(Historical!$O$7:$O$1247,MATCH(B105,Historical!$B$7:$B$1278,0))=0,"n/a",((INDEX(Historical!$C$7:$C$1256,MATCH(B105,Historical!$B$7:$B$1278,0))/INDEX(Historical!$O$7:$O$1247,MATCH(B105,Historical!$B$7:$B$1278,0)))^(1/10)-1)*100)</f>
        <v>14.672147799502056</v>
      </c>
      <c r="W105" s="702">
        <f>IF(OR(U105&lt;=0,U105="n/a",V105&lt;=0,V105="n/a"),"n/a",U105/V105)</f>
        <v>0.33285710757161091</v>
      </c>
      <c r="X105" s="703" t="str">
        <f>IF(OR(AJ105&lt;=0,AJ105="n/a",U105&lt;=0,U105="n/a"),"n/a",U105/AJ105)</f>
        <v>n/a</v>
      </c>
      <c r="Y105" s="876" t="s">
        <v>1224</v>
      </c>
      <c r="Z105" s="651">
        <f>IF(OR(AC105&lt;0.01,AC105="n/a"),"n/a",M105/AC105*100)</f>
        <v>93.693693693693689</v>
      </c>
      <c r="AA105" s="887">
        <f>IF(OR(AC105&lt;0.01,AC105="n/a"),"n/a",I105/AC105)</f>
        <v>123.01801801801801</v>
      </c>
      <c r="AB105" s="888">
        <v>12</v>
      </c>
      <c r="AC105" s="866">
        <v>1.1100000000000001</v>
      </c>
      <c r="AD105" s="866">
        <v>15.98</v>
      </c>
      <c r="AE105" s="866">
        <v>28.07</v>
      </c>
      <c r="AF105" s="866">
        <v>5.13</v>
      </c>
      <c r="AG105" s="866" t="s">
        <v>136</v>
      </c>
      <c r="AH105" s="866">
        <v>14.899999999999999</v>
      </c>
      <c r="AI105" s="866">
        <v>6.5</v>
      </c>
      <c r="AJ105" s="866">
        <v>-2.8899999999999997</v>
      </c>
      <c r="AK105" s="866">
        <v>7.6700000000000008</v>
      </c>
      <c r="AL105" s="879">
        <v>26020</v>
      </c>
      <c r="AM105" s="873">
        <v>0.77</v>
      </c>
      <c r="AN105" s="866" t="s">
        <v>136</v>
      </c>
      <c r="AO105" s="740">
        <f>IF(U105="n/a","n/a",IF(AA105&lt;0,"n/a",IF(AA105="n/a","n/a",J105+U105-AA105)))</f>
        <v>-117.37266356150933</v>
      </c>
      <c r="AP105" s="741">
        <f>IF(U105="n/a","n/a",J105+U105)</f>
        <v>5.6453544565086888</v>
      </c>
      <c r="AQ105" s="889">
        <f>IF(OR(AC105&lt;0.01,AF105="n/a"),"n/a",(I105/SQRT(22.5*AC105*(I105/AF105))-1)*100)</f>
        <v>429.60464601538479</v>
      </c>
      <c r="AR105" s="651">
        <f>INDEX(Historical!$C$7:$C$1256,MATCH(B105,Historical!$B$7:$B$1278,0))*IF(AH105="n/a",1.03,IF(AH105&lt;0,1.01,IF(AH105&gt;10,1.1,(1+AH105/100))))</f>
        <v>1.089</v>
      </c>
      <c r="AS105" s="887">
        <f>IF($AI105="n/a",1.03*AR105,IF($AI105&lt;0,1.01*AR105,IF($AI105&gt;10,1.1*AR105,(1+$AI105/100)*AR105)))</f>
        <v>1.1597849999999998</v>
      </c>
      <c r="AT105" s="887">
        <f>IF($AK105="n/a",1.03*AS105,IF($AK105&lt;0,1.01*AS105,IF($AK105&gt;10,1.1*AS105,(1+$AK105/100)*AS105)))</f>
        <v>1.2487405094999999</v>
      </c>
      <c r="AU105" s="887">
        <f>IF($AK105="n/a",1.03*AT105,IF($AK105&lt;0,1.01*AT105,IF($AK105&gt;10,1.1*AT105,(1+$AK105/100)*AT105)))</f>
        <v>1.3445189065786498</v>
      </c>
      <c r="AV105" s="887">
        <f>IF($AK105="n/a",1.03*AU105,IF($AK105&lt;0,1.01*AU105,IF($AK105&gt;10,1.1*AU105,(1+$AK105/100)*AU105)))</f>
        <v>1.4476435067132323</v>
      </c>
      <c r="AW105" s="651">
        <f>SUM(AR105:AV105)</f>
        <v>6.2896879227918827</v>
      </c>
      <c r="AX105" s="748">
        <f>AW105/I105*100</f>
        <v>4.6061427482913819</v>
      </c>
      <c r="AY105" s="935" t="s">
        <v>136</v>
      </c>
      <c r="AZ105" s="873">
        <v>76.92</v>
      </c>
      <c r="BA105" s="873">
        <v>-17.8</v>
      </c>
      <c r="BB105" s="873">
        <v>-4.26</v>
      </c>
      <c r="BC105" s="873">
        <v>3.0700000000000003</v>
      </c>
      <c r="BE105" s="624">
        <v>2008</v>
      </c>
      <c r="BF105" s="899">
        <f>IF(BE105&gt;2008,0,IF(BE105&gt;2001,1,IF(BE105&gt;1990,2,IF(BE105&gt;1980,3,IF(BE105&gt;1973,4,IF(BE105&gt;1970,5,IF(BE105&gt;1960,6,IF(BE105&gt;1958,7,IF(BE105&gt;1953,8,9)))))))))</f>
        <v>1</v>
      </c>
      <c r="BG105" s="883" t="s">
        <v>136</v>
      </c>
    </row>
    <row r="106" spans="1:59" s="774" customFormat="1" ht="11.25" customHeight="1" x14ac:dyDescent="0.2">
      <c r="A106" s="755" t="s">
        <v>1229</v>
      </c>
      <c r="B106" s="782" t="s">
        <v>1230</v>
      </c>
      <c r="C106" s="933" t="s">
        <v>112</v>
      </c>
      <c r="D106" s="933" t="s">
        <v>4335</v>
      </c>
      <c r="E106" s="756">
        <v>10</v>
      </c>
      <c r="F106" s="1182">
        <v>378</v>
      </c>
      <c r="G106" s="1181" t="s">
        <v>37</v>
      </c>
      <c r="H106" s="1181" t="s">
        <v>37</v>
      </c>
      <c r="I106" s="757">
        <v>68.28</v>
      </c>
      <c r="J106" s="758">
        <f>(M106/I106)*100</f>
        <v>2.8119507908611596</v>
      </c>
      <c r="K106" s="759">
        <v>0.48</v>
      </c>
      <c r="L106" s="760">
        <v>4</v>
      </c>
      <c r="M106" s="761">
        <f>K106*L106</f>
        <v>1.92</v>
      </c>
      <c r="N106" s="762" t="s">
        <v>355</v>
      </c>
      <c r="O106" s="763">
        <v>0.46</v>
      </c>
      <c r="P106" s="764">
        <v>43888</v>
      </c>
      <c r="Q106" s="764">
        <v>43921</v>
      </c>
      <c r="R106" s="761">
        <f>(K106-O106)/O106*100</f>
        <v>4.3478260869565135</v>
      </c>
      <c r="S106" s="701">
        <f>IF(INDEX(Historical!$D$7:$D$1254,MATCH(B106,Historical!$B$7:$B$1278,0))=0,"n/a",(INDEX(Historical!$C$7:$C$1256,MATCH(B106,Historical!$B$7:$B$1278,0))/INDEX(Historical!$D$7:$D$1254,MATCH(B106,Historical!$B$7:$B$1278,0))-1)*100)</f>
        <v>4.5454545454545414</v>
      </c>
      <c r="T106" s="701">
        <f>IF(INDEX(Historical!$F$7:$F$1247,MATCH(B106,Historical!$B$7:$B$1278,0))=0,"n/a",((INDEX(Historical!$C$7:$C$1256,MATCH(B106,Historical!$B$7:$B$1278,0))/INDEX(Historical!$F$7:$F$1247,MATCH(B106,Historical!$B$7:$B$1278,0)))^(1/3)-1)*100)</f>
        <v>4.7689553171647248</v>
      </c>
      <c r="U106" s="701">
        <f>IF(INDEX(Historical!$H$7:$H$1247,MATCH(B106,Historical!$B$7:$B$1278,0))=0,"n/a",((INDEX(Historical!$C$7:$C$1256,MATCH(B106,Historical!$B$7:$B$1278,0))/INDEX(Historical!$H$7:$H$1247,MATCH(B106,Historical!$B$7:$B$1278,0)))^(1/5)-1)*100)</f>
        <v>6.8682698374176177</v>
      </c>
      <c r="V106" s="701">
        <f>IF(INDEX(Historical!$O$7:$O$1247,MATCH(B106,Historical!$B$7:$B$1278,0))=0,"n/a",((INDEX(Historical!$C$7:$C$1256,MATCH(B106,Historical!$B$7:$B$1278,0))/INDEX(Historical!$O$7:$O$1247,MATCH(B106,Historical!$B$7:$B$1278,0)))^(1/10)-1)*100)</f>
        <v>5.089658325849622</v>
      </c>
      <c r="W106" s="702">
        <f>IF(OR(U106&lt;=0,U106="n/a",V106&lt;=0,V106="n/a"),"n/a",U106/V106)</f>
        <v>1.3494559747821757</v>
      </c>
      <c r="X106" s="703">
        <f>IF(OR(AJ106&lt;=0,AJ106="n/a",U106&lt;=0,U106="n/a"),"n/a",U106/AJ106)</f>
        <v>1.2958999693240789</v>
      </c>
      <c r="Y106" s="779"/>
      <c r="Z106" s="758">
        <f>IF(OR(AC106&lt;0.01,AC106="n/a"),"n/a",M106/AC106*100)</f>
        <v>36.852207293666027</v>
      </c>
      <c r="AA106" s="766">
        <f>IF(OR(AC106&lt;0.01,AC106="n/a"),"n/a",I106/AC106)</f>
        <v>13.105566218809981</v>
      </c>
      <c r="AB106" s="760">
        <v>12</v>
      </c>
      <c r="AC106" s="767">
        <v>5.21</v>
      </c>
      <c r="AD106" s="767">
        <v>1.0900000000000001</v>
      </c>
      <c r="AE106" s="767">
        <v>1.8</v>
      </c>
      <c r="AF106" s="767">
        <v>1.27</v>
      </c>
      <c r="AG106" s="767">
        <v>11.799999999999999</v>
      </c>
      <c r="AH106" s="767">
        <v>14.099999999999998</v>
      </c>
      <c r="AI106" s="767">
        <v>-3.75</v>
      </c>
      <c r="AJ106" s="767">
        <v>5.3</v>
      </c>
      <c r="AK106" s="767">
        <v>12</v>
      </c>
      <c r="AL106" s="768">
        <v>2380</v>
      </c>
      <c r="AM106" s="769">
        <v>0.70000000000000007</v>
      </c>
      <c r="AN106" s="767">
        <v>2.71</v>
      </c>
      <c r="AO106" s="770">
        <f>IF(U106="n/a","n/a",IF(AA106&lt;0,"n/a",IF(AA106="n/a","n/a",J106+U106-AA106)))</f>
        <v>-3.4253455905312045</v>
      </c>
      <c r="AP106" s="771">
        <f>IF(U106="n/a","n/a",J106+U106)</f>
        <v>9.6802206282787768</v>
      </c>
      <c r="AQ106" s="772">
        <f>IF(OR(AC106&lt;0.01,AF106="n/a"),"n/a",(I106/SQRT(22.5*AC106*(I106/AF106))-1)*100)</f>
        <v>-13.992069880120484</v>
      </c>
      <c r="AR106" s="651">
        <f>INDEX(Historical!$C$7:$C$1256,MATCH(B106,Historical!$B$7:$B$1278,0))*IF(AH106="n/a",1.03,IF(AH106&lt;0,1.01,IF(AH106&gt;10,1.1,(1+AH106/100))))</f>
        <v>2.0240000000000005</v>
      </c>
      <c r="AS106" s="766">
        <f>IF($AI106="n/a",1.03*AR106,IF($AI106&lt;0,1.01*AR106,IF($AI106&gt;10,1.1*AR106,(1+$AI106/100)*AR106)))</f>
        <v>2.0442400000000003</v>
      </c>
      <c r="AT106" s="766">
        <f>IF($AK106="n/a",1.03*AS106,IF($AK106&lt;0,1.01*AS106,IF($AK106&gt;10,1.1*AS106,(1+$AK106/100)*AS106)))</f>
        <v>2.2486640000000007</v>
      </c>
      <c r="AU106" s="766">
        <f>IF($AK106="n/a",1.03*AT106,IF($AK106&lt;0,1.01*AT106,IF($AK106&gt;10,1.1*AT106,(1+$AK106/100)*AT106)))</f>
        <v>2.4735304000000009</v>
      </c>
      <c r="AV106" s="766">
        <f>IF($AK106="n/a",1.03*AU106,IF($AK106&lt;0,1.01*AU106,IF($AK106&gt;10,1.1*AU106,(1+$AK106/100)*AU106)))</f>
        <v>2.720883440000001</v>
      </c>
      <c r="AW106" s="758">
        <f>SUM(AR106:AV106)</f>
        <v>11.511317840000004</v>
      </c>
      <c r="AX106" s="773">
        <f>AW106/I106*100</f>
        <v>16.858989220855307</v>
      </c>
      <c r="AY106" s="936">
        <v>1.06</v>
      </c>
      <c r="AZ106" s="769">
        <v>34.699999999999996</v>
      </c>
      <c r="BA106" s="769">
        <v>-20.61</v>
      </c>
      <c r="BB106" s="769">
        <v>3.3099999999999996</v>
      </c>
      <c r="BC106" s="769">
        <v>5.17</v>
      </c>
      <c r="BD106" s="909"/>
      <c r="BE106" s="624">
        <v>2011</v>
      </c>
      <c r="BF106" s="899">
        <f>IF(BE106&gt;2008,0,IF(BE106&gt;2001,1,IF(BE106&gt;1990,2,IF(BE106&gt;1980,3,IF(BE106&gt;1973,4,IF(BE106&gt;1970,5,IF(BE106&gt;1960,6,IF(BE106&gt;1958,7,IF(BE106&gt;1953,8,9)))))))))</f>
        <v>0</v>
      </c>
      <c r="BG106" s="825">
        <v>2.6</v>
      </c>
    </row>
    <row r="107" spans="1:59" ht="11.25" customHeight="1" x14ac:dyDescent="0.2">
      <c r="A107" s="864" t="s">
        <v>600</v>
      </c>
      <c r="B107" s="876" t="s">
        <v>601</v>
      </c>
      <c r="C107" s="933" t="s">
        <v>112</v>
      </c>
      <c r="D107" s="933" t="s">
        <v>211</v>
      </c>
      <c r="E107" s="733">
        <v>23</v>
      </c>
      <c r="F107" s="1182">
        <v>143</v>
      </c>
      <c r="G107" s="1182" t="s">
        <v>37</v>
      </c>
      <c r="H107" s="1182" t="s">
        <v>37</v>
      </c>
      <c r="I107" s="875">
        <v>61.9</v>
      </c>
      <c r="J107" s="651">
        <f>(M107/I107)*100</f>
        <v>1.1308562197092082</v>
      </c>
      <c r="K107" s="885">
        <v>0.17499999999999999</v>
      </c>
      <c r="L107" s="888">
        <v>4</v>
      </c>
      <c r="M107" s="642">
        <f>K107*L107</f>
        <v>0.7</v>
      </c>
      <c r="N107" s="871" t="s">
        <v>563</v>
      </c>
      <c r="O107" s="735">
        <v>0.16</v>
      </c>
      <c r="P107" s="862">
        <v>43846</v>
      </c>
      <c r="Q107" s="862">
        <v>43865</v>
      </c>
      <c r="R107" s="642">
        <f>(K107-O107)/O107*100</f>
        <v>9.3749999999999911</v>
      </c>
      <c r="S107" s="701">
        <f>IF(INDEX(Historical!$D$7:$D$1254,MATCH(B107,Historical!$B$7:$B$1278,0))=0,"n/a",(INDEX(Historical!$C$7:$C$1256,MATCH(B107,Historical!$B$7:$B$1278,0))/INDEX(Historical!$D$7:$D$1254,MATCH(B107,Historical!$B$7:$B$1278,0))-1)*100)</f>
        <v>21.212121212121215</v>
      </c>
      <c r="T107" s="701">
        <f>IF(INDEX(Historical!$F$7:$F$1247,MATCH(B107,Historical!$B$7:$B$1278,0))=0,"n/a",((INDEX(Historical!$C$7:$C$1256,MATCH(B107,Historical!$B$7:$B$1278,0))/INDEX(Historical!$F$7:$F$1247,MATCH(B107,Historical!$B$7:$B$1278,0)))^(1/3)-1)*100)</f>
        <v>13.30326698854094</v>
      </c>
      <c r="U107" s="701">
        <f>IF(INDEX(Historical!$H$7:$H$1247,MATCH(B107,Historical!$B$7:$B$1278,0))=0,"n/a",((INDEX(Historical!$C$7:$C$1256,MATCH(B107,Historical!$B$7:$B$1278,0))/INDEX(Historical!$H$7:$H$1247,MATCH(B107,Historical!$B$7:$B$1278,0)))^(1/5)-1)*100)</f>
        <v>11.784530914564041</v>
      </c>
      <c r="V107" s="701">
        <f>IF(INDEX(Historical!$O$7:$O$1247,MATCH(B107,Historical!$B$7:$B$1278,0))=0,"n/a",((INDEX(Historical!$C$7:$C$1256,MATCH(B107,Historical!$B$7:$B$1278,0))/INDEX(Historical!$O$7:$O$1247,MATCH(B107,Historical!$B$7:$B$1278,0)))^(1/10)-1)*100)</f>
        <v>9.7106438166846054</v>
      </c>
      <c r="W107" s="702">
        <f>IF(OR(U107&lt;=0,U107="n/a",V107&lt;=0,V107="n/a"),"n/a",U107/V107)</f>
        <v>1.2135684447941679</v>
      </c>
      <c r="X107" s="703">
        <f>IF(OR(AJ107&lt;=0,AJ107="n/a",U107&lt;=0,U107="n/a"),"n/a",U107/AJ107)</f>
        <v>1.1223362775775276</v>
      </c>
      <c r="Y107" s="659"/>
      <c r="Z107" s="651">
        <f>IF(OR(AC107&lt;0.01,AC107="n/a"),"n/a",M107/AC107*100)</f>
        <v>40</v>
      </c>
      <c r="AA107" s="887">
        <f>IF(OR(AC107&lt;0.01,AC107="n/a"),"n/a",I107/AC107)</f>
        <v>35.371428571428574</v>
      </c>
      <c r="AB107" s="888">
        <v>12</v>
      </c>
      <c r="AC107" s="866">
        <v>1.75</v>
      </c>
      <c r="AD107" s="866">
        <v>4.42</v>
      </c>
      <c r="AE107" s="866">
        <v>6.55</v>
      </c>
      <c r="AF107" s="866">
        <v>8.8699999999999992</v>
      </c>
      <c r="AG107" s="866">
        <v>28.4</v>
      </c>
      <c r="AH107" s="866">
        <v>1.7999999999999998</v>
      </c>
      <c r="AI107" s="866">
        <v>12.97</v>
      </c>
      <c r="AJ107" s="866">
        <v>10.5</v>
      </c>
      <c r="AK107" s="866">
        <v>8</v>
      </c>
      <c r="AL107" s="879">
        <v>10430</v>
      </c>
      <c r="AM107" s="873">
        <v>0.6</v>
      </c>
      <c r="AN107" s="866">
        <v>0.27</v>
      </c>
      <c r="AO107" s="740">
        <f>IF(U107="n/a","n/a",IF(AA107&lt;0,"n/a",IF(AA107="n/a","n/a",J107+U107-AA107)))</f>
        <v>-22.456041437155324</v>
      </c>
      <c r="AP107" s="741">
        <f>IF(U107="n/a","n/a",J107+U107)</f>
        <v>12.915387134273249</v>
      </c>
      <c r="AQ107" s="889">
        <f>IF(OR(AC107&lt;0.01,AF107="n/a"),"n/a",(I107/SQRT(22.5*AC107*(I107/AF107))-1)*100)</f>
        <v>273.41937783948993</v>
      </c>
      <c r="AR107" s="651">
        <f>INDEX(Historical!$C$7:$C$1256,MATCH(B107,Historical!$B$7:$B$1278,0))*IF(AH107="n/a",1.03,IF(AH107&lt;0,1.01,IF(AH107&gt;10,1.1,(1+AH107/100))))</f>
        <v>0.65151999999999999</v>
      </c>
      <c r="AS107" s="887">
        <f>IF($AI107="n/a",1.03*AR107,IF($AI107&lt;0,1.01*AR107,IF($AI107&gt;10,1.1*AR107,(1+$AI107/100)*AR107)))</f>
        <v>0.71667200000000009</v>
      </c>
      <c r="AT107" s="887">
        <f>IF($AK107="n/a",1.03*AS107,IF($AK107&lt;0,1.01*AS107,IF($AK107&gt;10,1.1*AS107,(1+$AK107/100)*AS107)))</f>
        <v>0.7740057600000001</v>
      </c>
      <c r="AU107" s="887">
        <f>IF($AK107="n/a",1.03*AT107,IF($AK107&lt;0,1.01*AT107,IF($AK107&gt;10,1.1*AT107,(1+$AK107/100)*AT107)))</f>
        <v>0.83592622080000012</v>
      </c>
      <c r="AV107" s="887">
        <f>IF($AK107="n/a",1.03*AU107,IF($AK107&lt;0,1.01*AU107,IF($AK107&gt;10,1.1*AU107,(1+$AK107/100)*AU107)))</f>
        <v>0.90280031846400022</v>
      </c>
      <c r="AW107" s="651">
        <f>SUM(AR107:AV107)</f>
        <v>3.8809242992640005</v>
      </c>
      <c r="AX107" s="748">
        <f>AW107/I107*100</f>
        <v>6.2696676886332803</v>
      </c>
      <c r="AY107" s="935">
        <v>0.55000000000000004</v>
      </c>
      <c r="AZ107" s="873">
        <v>61.07</v>
      </c>
      <c r="BA107" s="873">
        <v>-7.61</v>
      </c>
      <c r="BB107" s="873">
        <v>1.0900000000000001</v>
      </c>
      <c r="BC107" s="873">
        <v>17.5</v>
      </c>
      <c r="BE107" s="624">
        <v>1998</v>
      </c>
      <c r="BF107" s="899">
        <f>IF(BE107&gt;2008,0,IF(BE107&gt;2001,1,IF(BE107&gt;1990,2,IF(BE107&gt;1980,3,IF(BE107&gt;1973,4,IF(BE107&gt;1970,5,IF(BE107&gt;1960,6,IF(BE107&gt;1958,7,IF(BE107&gt;1953,8,9)))))))))</f>
        <v>2</v>
      </c>
      <c r="BG107" s="883">
        <v>15.8</v>
      </c>
    </row>
    <row r="108" spans="1:59" ht="11.25" customHeight="1" x14ac:dyDescent="0.2">
      <c r="A108" s="872" t="s">
        <v>4467</v>
      </c>
      <c r="B108" s="876" t="s">
        <v>4466</v>
      </c>
      <c r="C108" s="933" t="s">
        <v>108</v>
      </c>
      <c r="D108" s="933" t="s">
        <v>118</v>
      </c>
      <c r="E108" s="733">
        <v>15</v>
      </c>
      <c r="F108" s="1182">
        <v>254</v>
      </c>
      <c r="G108" s="1182" t="s">
        <v>115</v>
      </c>
      <c r="H108" s="1182" t="s">
        <v>115</v>
      </c>
      <c r="I108" s="875">
        <v>81.09</v>
      </c>
      <c r="J108" s="651">
        <f>(M108/I108)*100</f>
        <v>0.92489826119126906</v>
      </c>
      <c r="K108" s="878">
        <v>0.1875</v>
      </c>
      <c r="L108" s="888">
        <v>4</v>
      </c>
      <c r="M108" s="642">
        <f>K108*L108</f>
        <v>0.75</v>
      </c>
      <c r="N108" s="871" t="s">
        <v>139</v>
      </c>
      <c r="O108" s="734">
        <v>0.17249999999999999</v>
      </c>
      <c r="P108" s="862">
        <v>43923</v>
      </c>
      <c r="Q108" s="862">
        <v>43952</v>
      </c>
      <c r="R108" s="642">
        <f>(K108-O108)/O108*100</f>
        <v>8.6956521739130519</v>
      </c>
      <c r="S108" s="701">
        <f>IF(INDEX(Historical!$D$7:$D$1254,MATCH(B108,Historical!$B$7:$B$1278,0))=0,"n/a",(INDEX(Historical!$C$7:$C$1256,MATCH(B108,Historical!$B$7:$B$1278,0))/INDEX(Historical!$D$7:$D$1254,MATCH(B108,Historical!$B$7:$B$1278,0))-1)*100)</f>
        <v>7.5396825396825351</v>
      </c>
      <c r="T108" s="701">
        <f>IF(INDEX(Historical!$F$7:$F$1247,MATCH(B108,Historical!$B$7:$B$1278,0))=0,"n/a",((INDEX(Historical!$C$7:$C$1256,MATCH(B108,Historical!$B$7:$B$1278,0))/INDEX(Historical!$F$7:$F$1247,MATCH(B108,Historical!$B$7:$B$1278,0)))^(1/3)-1)*100)</f>
        <v>6.8740101711165735</v>
      </c>
      <c r="U108" s="701">
        <f>IF(INDEX(Historical!$H$7:$H$1247,MATCH(B108,Historical!$B$7:$B$1278,0))=0,"n/a",((INDEX(Historical!$C$7:$C$1256,MATCH(B108,Historical!$B$7:$B$1278,0))/INDEX(Historical!$H$7:$H$1247,MATCH(B108,Historical!$B$7:$B$1278,0)))^(1/5)-1)*100)</f>
        <v>6.5500769692147021</v>
      </c>
      <c r="V108" s="701">
        <f>IF(INDEX(Historical!$O$7:$O$1247,MATCH(B108,Historical!$B$7:$B$1278,0))=0,"n/a",((INDEX(Historical!$C$7:$C$1256,MATCH(B108,Historical!$B$7:$B$1278,0))/INDEX(Historical!$O$7:$O$1247,MATCH(B108,Historical!$B$7:$B$1278,0)))^(1/10)-1)*100)</f>
        <v>10.532598280175254</v>
      </c>
      <c r="W108" s="702">
        <f>IF(OR(U108&lt;=0,U108="n/a",V108&lt;=0,V108="n/a"),"n/a",U108/V108)</f>
        <v>0.62188614765109163</v>
      </c>
      <c r="X108" s="703">
        <f>IF(OR(AJ108&lt;=0,AJ108="n/a",U108&lt;=0,U108="n/a"),"n/a",U108/AJ108)</f>
        <v>0.57456815519427207</v>
      </c>
      <c r="Y108" s="664"/>
      <c r="Z108" s="651">
        <f>IF(OR(AC108&lt;0.01,AC108="n/a"),"n/a",M108/AC108*100)</f>
        <v>11.398176291793312</v>
      </c>
      <c r="AA108" s="887">
        <f>IF(OR(AC108&lt;0.01,AC108="n/a"),"n/a",I108/AC108)</f>
        <v>12.323708206686931</v>
      </c>
      <c r="AB108" s="888">
        <v>12</v>
      </c>
      <c r="AC108" s="866">
        <v>6.58</v>
      </c>
      <c r="AD108" s="866">
        <v>1.88</v>
      </c>
      <c r="AE108" s="866">
        <v>1.85</v>
      </c>
      <c r="AF108" s="866">
        <v>1.1000000000000001</v>
      </c>
      <c r="AG108" s="866">
        <v>10.199999999999999</v>
      </c>
      <c r="AH108" s="866">
        <v>12.4</v>
      </c>
      <c r="AI108" s="866">
        <v>9.36</v>
      </c>
      <c r="AJ108" s="866">
        <v>11.4</v>
      </c>
      <c r="AK108" s="866">
        <v>6.54</v>
      </c>
      <c r="AL108" s="879">
        <v>8670</v>
      </c>
      <c r="AM108" s="873">
        <v>1.5</v>
      </c>
      <c r="AN108" s="866">
        <v>0.27</v>
      </c>
      <c r="AO108" s="740">
        <f>IF(U108="n/a","n/a",IF(AA108&lt;0,"n/a",IF(AA108="n/a","n/a",J108+U108-AA108)))</f>
        <v>-4.8487329762809592</v>
      </c>
      <c r="AP108" s="741">
        <f>IF(U108="n/a","n/a",J108+U108)</f>
        <v>7.4749752304059713</v>
      </c>
      <c r="AQ108" s="889">
        <f>IF(OR(AC108&lt;0.01,AF108="n/a"),"n/a",(I108/SQRT(22.5*AC108*(I108/AF108))-1)*100)</f>
        <v>-22.379616000962386</v>
      </c>
      <c r="AR108" s="651">
        <f>INDEX(Historical!$C$7:$C$1256,MATCH(B108,Historical!$B$7:$B$1278,0))*IF(AH108="n/a",1.03,IF(AH108&lt;0,1.01,IF(AH108&gt;10,1.1,(1+AH108/100))))</f>
        <v>0.74525000000000008</v>
      </c>
      <c r="AS108" s="887">
        <f>IF($AI108="n/a",1.03*AR108,IF($AI108&lt;0,1.01*AR108,IF($AI108&gt;10,1.1*AR108,(1+$AI108/100)*AR108)))</f>
        <v>0.81500539999999999</v>
      </c>
      <c r="AT108" s="887">
        <f>IF($AK108="n/a",1.03*AS108,IF($AK108&lt;0,1.01*AS108,IF($AK108&gt;10,1.1*AS108,(1+$AK108/100)*AS108)))</f>
        <v>0.86830675315999994</v>
      </c>
      <c r="AU108" s="887">
        <f>IF($AK108="n/a",1.03*AT108,IF($AK108&lt;0,1.01*AT108,IF($AK108&gt;10,1.1*AT108,(1+$AK108/100)*AT108)))</f>
        <v>0.92509401481666387</v>
      </c>
      <c r="AV108" s="887">
        <f>IF($AK108="n/a",1.03*AU108,IF($AK108&lt;0,1.01*AU108,IF($AK108&gt;10,1.1*AU108,(1+$AK108/100)*AU108)))</f>
        <v>0.98559516338567354</v>
      </c>
      <c r="AW108" s="651">
        <f>SUM(AR108:AV108)</f>
        <v>4.3392513313623375</v>
      </c>
      <c r="AX108" s="748">
        <f>AW108/I108*100</f>
        <v>5.3511546816652329</v>
      </c>
      <c r="AY108" s="935">
        <v>1.1399999999999999</v>
      </c>
      <c r="AZ108" s="873">
        <v>42.92</v>
      </c>
      <c r="BA108" s="873">
        <v>-27.229999999999997</v>
      </c>
      <c r="BB108" s="873">
        <v>-1.0999999999999999</v>
      </c>
      <c r="BC108" s="873">
        <v>-1.25</v>
      </c>
      <c r="BE108" s="624">
        <v>2006</v>
      </c>
      <c r="BF108" s="899">
        <f>IF(BE108&gt;2008,0,IF(BE108&gt;2001,1,IF(BE108&gt;1990,2,IF(BE108&gt;1980,3,IF(BE108&gt;1973,4,IF(BE108&gt;1970,5,IF(BE108&gt;1960,6,IF(BE108&gt;1958,7,IF(BE108&gt;1953,8,9)))))))))</f>
        <v>1</v>
      </c>
      <c r="BG108" s="883">
        <v>2.8000000000000003</v>
      </c>
    </row>
    <row r="109" spans="1:59" ht="11.25" customHeight="1" x14ac:dyDescent="0.2">
      <c r="A109" s="864" t="s">
        <v>1094</v>
      </c>
      <c r="B109" s="876" t="s">
        <v>1095</v>
      </c>
      <c r="C109" s="933" t="s">
        <v>4196</v>
      </c>
      <c r="D109" s="933" t="s">
        <v>4340</v>
      </c>
      <c r="E109" s="733">
        <v>10</v>
      </c>
      <c r="F109" s="1182">
        <v>379</v>
      </c>
      <c r="G109" s="1182" t="s">
        <v>106</v>
      </c>
      <c r="H109" s="1182" t="s">
        <v>106</v>
      </c>
      <c r="I109" s="875">
        <v>31.97</v>
      </c>
      <c r="J109" s="651">
        <f>(M109/I109)*100</f>
        <v>2.752580544260244</v>
      </c>
      <c r="K109" s="878">
        <v>0.22</v>
      </c>
      <c r="L109" s="888">
        <v>4</v>
      </c>
      <c r="M109" s="642">
        <f>K109*L109</f>
        <v>0.88</v>
      </c>
      <c r="N109" s="871" t="s">
        <v>151</v>
      </c>
      <c r="O109" s="734">
        <v>0.2</v>
      </c>
      <c r="P109" s="862">
        <v>43888</v>
      </c>
      <c r="Q109" s="862">
        <v>43921</v>
      </c>
      <c r="R109" s="642">
        <f>(K109-O109)/O109*100</f>
        <v>9.9999999999999947</v>
      </c>
      <c r="S109" s="701">
        <f>IF(INDEX(Historical!$D$7:$D$1254,MATCH(B109,Historical!$B$7:$B$1278,0))=0,"n/a",(INDEX(Historical!$C$7:$C$1256,MATCH(B109,Historical!$B$7:$B$1278,0))/INDEX(Historical!$D$7:$D$1254,MATCH(B109,Historical!$B$7:$B$1278,0))-1)*100)</f>
        <v>11.111111111111116</v>
      </c>
      <c r="T109" s="701">
        <f>IF(INDEX(Historical!$F$7:$F$1247,MATCH(B109,Historical!$B$7:$B$1278,0))=0,"n/a",((INDEX(Historical!$C$7:$C$1256,MATCH(B109,Historical!$B$7:$B$1278,0))/INDEX(Historical!$F$7:$F$1247,MATCH(B109,Historical!$B$7:$B$1278,0)))^(1/3)-1)*100)</f>
        <v>13.998396445113137</v>
      </c>
      <c r="U109" s="701">
        <f>IF(INDEX(Historical!$H$7:$H$1247,MATCH(B109,Historical!$B$7:$B$1278,0))=0,"n/a",((INDEX(Historical!$C$7:$C$1256,MATCH(B109,Historical!$B$7:$B$1278,0))/INDEX(Historical!$H$7:$H$1247,MATCH(B109,Historical!$B$7:$B$1278,0)))^(1/5)-1)*100)</f>
        <v>14.869835499703509</v>
      </c>
      <c r="V109" s="701">
        <f>IF(INDEX(Historical!$O$7:$O$1247,MATCH(B109,Historical!$B$7:$B$1278,0))=0,"n/a",((INDEX(Historical!$C$7:$C$1256,MATCH(B109,Historical!$B$7:$B$1278,0))/INDEX(Historical!$O$7:$O$1247,MATCH(B109,Historical!$B$7:$B$1278,0)))^(1/10)-1)*100)</f>
        <v>14.869835499703509</v>
      </c>
      <c r="W109" s="702">
        <f>IF(OR(U109&lt;=0,U109="n/a",V109&lt;=0,V109="n/a"),"n/a",U109/V109)</f>
        <v>1</v>
      </c>
      <c r="X109" s="703" t="str">
        <f>IF(OR(AJ109&lt;=0,AJ109="n/a",U109&lt;=0,U109="n/a"),"n/a",U109/AJ109)</f>
        <v>n/a</v>
      </c>
      <c r="Y109" s="661"/>
      <c r="Z109" s="651">
        <f>IF(OR(AC109&lt;0.01,AC109="n/a"),"n/a",M109/AC109*100)</f>
        <v>879.99999999999989</v>
      </c>
      <c r="AA109" s="887">
        <f>IF(OR(AC109&lt;0.01,AC109="n/a"),"n/a",I109/AC109)</f>
        <v>319.7</v>
      </c>
      <c r="AB109" s="888">
        <v>12</v>
      </c>
      <c r="AC109" s="866">
        <v>0.1</v>
      </c>
      <c r="AD109" s="866">
        <v>243.49</v>
      </c>
      <c r="AE109" s="866">
        <v>2.27</v>
      </c>
      <c r="AF109" s="866">
        <v>2.4900000000000002</v>
      </c>
      <c r="AG109" s="866">
        <v>1</v>
      </c>
      <c r="AH109" s="868">
        <v>-5.7</v>
      </c>
      <c r="AI109" s="868">
        <v>42.559999999999995</v>
      </c>
      <c r="AJ109" s="866">
        <v>-9.1999999999999993</v>
      </c>
      <c r="AK109" s="866">
        <v>1.3</v>
      </c>
      <c r="AL109" s="879">
        <v>24270</v>
      </c>
      <c r="AM109" s="873">
        <v>0.1</v>
      </c>
      <c r="AN109" s="866">
        <v>0.8</v>
      </c>
      <c r="AO109" s="740">
        <f>IF(U109="n/a","n/a",IF(AA109&lt;0,"n/a",IF(AA109="n/a","n/a",J109+U109-AA109)))</f>
        <v>-302.07758395603622</v>
      </c>
      <c r="AP109" s="741">
        <f>IF(U109="n/a","n/a",J109+U109)</f>
        <v>17.622416043963753</v>
      </c>
      <c r="AQ109" s="889">
        <f>IF(OR(AC109&lt;0.01,AF109="n/a"),"n/a",(I109/SQRT(22.5*AC109*(I109/AF109))-1)*100)</f>
        <v>494.8120151218647</v>
      </c>
      <c r="AR109" s="651">
        <f>INDEX(Historical!$C$7:$C$1256,MATCH(B109,Historical!$B$7:$B$1278,0))*IF(AH109="n/a",1.03,IF(AH109&lt;0,1.01,IF(AH109&gt;10,1.1,(1+AH109/100))))</f>
        <v>0.80800000000000005</v>
      </c>
      <c r="AS109" s="887">
        <f>IF($AI109="n/a",1.03*AR109,IF($AI109&lt;0,1.01*AR109,IF($AI109&gt;10,1.1*AR109,(1+$AI109/100)*AR109)))</f>
        <v>0.88880000000000015</v>
      </c>
      <c r="AT109" s="887">
        <f>IF($AK109="n/a",1.03*AS109,IF($AK109&lt;0,1.01*AS109,IF($AK109&gt;10,1.1*AS109,(1+$AK109/100)*AS109)))</f>
        <v>0.90035440000000011</v>
      </c>
      <c r="AU109" s="887">
        <f>IF($AK109="n/a",1.03*AT109,IF($AK109&lt;0,1.01*AT109,IF($AK109&gt;10,1.1*AT109,(1+$AK109/100)*AT109)))</f>
        <v>0.91205900719999999</v>
      </c>
      <c r="AV109" s="887">
        <f>IF($AK109="n/a",1.03*AU109,IF($AK109&lt;0,1.01*AU109,IF($AK109&gt;10,1.1*AU109,(1+$AK109/100)*AU109)))</f>
        <v>0.92391577429359995</v>
      </c>
      <c r="AW109" s="651">
        <f>SUM(AR109:AV109)</f>
        <v>4.4331291814935998</v>
      </c>
      <c r="AX109" s="748">
        <f>AW109/I109*100</f>
        <v>13.866528562695027</v>
      </c>
      <c r="AY109" s="935">
        <v>1.1499999999999999</v>
      </c>
      <c r="AZ109" s="873">
        <v>83.31</v>
      </c>
      <c r="BA109" s="873">
        <v>-10.77</v>
      </c>
      <c r="BB109" s="873">
        <v>-3.3099999999999996</v>
      </c>
      <c r="BC109" s="873">
        <v>17.510000000000002</v>
      </c>
      <c r="BE109" s="624">
        <v>2011</v>
      </c>
      <c r="BF109" s="899">
        <f>IF(BE109&gt;2008,0,IF(BE109&gt;2001,1,IF(BE109&gt;1990,2,IF(BE109&gt;1980,3,IF(BE109&gt;1973,4,IF(BE109&gt;1970,5,IF(BE109&gt;1960,6,IF(BE109&gt;1958,7,IF(BE109&gt;1953,8,9)))))))))</f>
        <v>0</v>
      </c>
      <c r="BG109" s="883">
        <v>0.4</v>
      </c>
    </row>
    <row r="110" spans="1:59" ht="11.25" customHeight="1" x14ac:dyDescent="0.2">
      <c r="A110" s="864" t="s">
        <v>1233</v>
      </c>
      <c r="B110" s="876" t="s">
        <v>1234</v>
      </c>
      <c r="C110" s="933" t="s">
        <v>245</v>
      </c>
      <c r="D110" s="933" t="s">
        <v>4336</v>
      </c>
      <c r="E110" s="733">
        <v>10</v>
      </c>
      <c r="F110" s="1182">
        <v>394</v>
      </c>
      <c r="G110" s="1182" t="s">
        <v>106</v>
      </c>
      <c r="H110" s="1182" t="s">
        <v>106</v>
      </c>
      <c r="I110" s="875">
        <v>27.67</v>
      </c>
      <c r="J110" s="651">
        <f>(M110/I110)*100</f>
        <v>1.734730755330683</v>
      </c>
      <c r="K110" s="878">
        <v>0.12</v>
      </c>
      <c r="L110" s="888">
        <v>4</v>
      </c>
      <c r="M110" s="642">
        <f>K110*L110</f>
        <v>0.48</v>
      </c>
      <c r="N110" s="871" t="s">
        <v>619</v>
      </c>
      <c r="O110" s="734">
        <v>0.115</v>
      </c>
      <c r="P110" s="862">
        <v>43929</v>
      </c>
      <c r="Q110" s="862">
        <v>43943</v>
      </c>
      <c r="R110" s="642">
        <f>(K110-O110)/O110*100</f>
        <v>4.3478260869565135</v>
      </c>
      <c r="S110" s="701">
        <f>IF(INDEX(Historical!$D$7:$D$1254,MATCH(B110,Historical!$B$7:$B$1278,0))=0,"n/a",(INDEX(Historical!$C$7:$C$1256,MATCH(B110,Historical!$B$7:$B$1278,0))/INDEX(Historical!$D$7:$D$1254,MATCH(B110,Historical!$B$7:$B$1278,0))-1)*100)</f>
        <v>5.8139534883721034</v>
      </c>
      <c r="T110" s="701">
        <f>IF(INDEX(Historical!$F$7:$F$1247,MATCH(B110,Historical!$B$7:$B$1278,0))=0,"n/a",((INDEX(Historical!$C$7:$C$1256,MATCH(B110,Historical!$B$7:$B$1278,0))/INDEX(Historical!$F$7:$F$1247,MATCH(B110,Historical!$B$7:$B$1278,0)))^(1/3)-1)*100)</f>
        <v>9.1392883061105934</v>
      </c>
      <c r="U110" s="701">
        <f>IF(INDEX(Historical!$H$7:$H$1247,MATCH(B110,Historical!$B$7:$B$1278,0))=0,"n/a",((INDEX(Historical!$C$7:$C$1256,MATCH(B110,Historical!$B$7:$B$1278,0))/INDEX(Historical!$H$7:$H$1247,MATCH(B110,Historical!$B$7:$B$1278,0)))^(1/5)-1)*100)</f>
        <v>8.6871068489539525</v>
      </c>
      <c r="V110" s="701">
        <f>IF(INDEX(Historical!$O$7:$O$1247,MATCH(B110,Historical!$B$7:$B$1278,0))=0,"n/a",((INDEX(Historical!$C$7:$C$1256,MATCH(B110,Historical!$B$7:$B$1278,0))/INDEX(Historical!$O$7:$O$1247,MATCH(B110,Historical!$B$7:$B$1278,0)))^(1/10)-1)*100)</f>
        <v>7.5372364582237061</v>
      </c>
      <c r="W110" s="702">
        <f>IF(OR(U110&lt;=0,U110="n/a",V110&lt;=0,V110="n/a"),"n/a",U110/V110)</f>
        <v>1.1525586197412778</v>
      </c>
      <c r="X110" s="703">
        <f>IF(OR(AJ110&lt;=0,AJ110="n/a",U110&lt;=0,U110="n/a"),"n/a",U110/AJ110)</f>
        <v>0.7826222386445002</v>
      </c>
      <c r="Y110" s="654"/>
      <c r="Z110" s="651">
        <f>IF(OR(AC110&lt;0.01,AC110="n/a"),"n/a",M110/AC110*100)</f>
        <v>40.677966101694921</v>
      </c>
      <c r="AA110" s="887">
        <f>IF(OR(AC110&lt;0.01,AC110="n/a"),"n/a",I110/AC110)</f>
        <v>23.449152542372882</v>
      </c>
      <c r="AB110" s="888">
        <v>12</v>
      </c>
      <c r="AC110" s="866">
        <v>1.18</v>
      </c>
      <c r="AD110" s="866">
        <v>1.56</v>
      </c>
      <c r="AE110" s="866">
        <v>4.1100000000000003</v>
      </c>
      <c r="AF110" s="866">
        <v>3.67</v>
      </c>
      <c r="AG110" s="866" t="s">
        <v>136</v>
      </c>
      <c r="AH110" s="866">
        <v>2.1</v>
      </c>
      <c r="AI110" s="866">
        <v>40.739999999999995</v>
      </c>
      <c r="AJ110" s="866">
        <v>11.1</v>
      </c>
      <c r="AK110" s="866">
        <v>15</v>
      </c>
      <c r="AL110" s="879">
        <v>6590</v>
      </c>
      <c r="AM110" s="873">
        <v>0.2</v>
      </c>
      <c r="AN110" s="866">
        <v>0.04</v>
      </c>
      <c r="AO110" s="740">
        <f>IF(U110="n/a","n/a",IF(AA110&lt;0,"n/a",IF(AA110="n/a","n/a",J110+U110-AA110)))</f>
        <v>-13.027314938088248</v>
      </c>
      <c r="AP110" s="741">
        <f>IF(U110="n/a","n/a",J110+U110)</f>
        <v>10.421837604284635</v>
      </c>
      <c r="AQ110" s="889">
        <f>IF(OR(AC110&lt;0.01,AF110="n/a"),"n/a",(I110/SQRT(22.5*AC110*(I110/AF110))-1)*100)</f>
        <v>95.571401943136294</v>
      </c>
      <c r="AR110" s="651">
        <f>INDEX(Historical!$C$7:$C$1256,MATCH(B110,Historical!$B$7:$B$1278,0))*IF(AH110="n/a",1.03,IF(AH110&lt;0,1.01,IF(AH110&gt;10,1.1,(1+AH110/100))))</f>
        <v>0.464555</v>
      </c>
      <c r="AS110" s="887">
        <f>IF($AI110="n/a",1.03*AR110,IF($AI110&lt;0,1.01*AR110,IF($AI110&gt;10,1.1*AR110,(1+$AI110/100)*AR110)))</f>
        <v>0.51101050000000003</v>
      </c>
      <c r="AT110" s="887">
        <f>IF($AK110="n/a",1.03*AS110,IF($AK110&lt;0,1.01*AS110,IF($AK110&gt;10,1.1*AS110,(1+$AK110/100)*AS110)))</f>
        <v>0.56211155000000013</v>
      </c>
      <c r="AU110" s="887">
        <f>IF($AK110="n/a",1.03*AT110,IF($AK110&lt;0,1.01*AT110,IF($AK110&gt;10,1.1*AT110,(1+$AK110/100)*AT110)))</f>
        <v>0.61832270500000019</v>
      </c>
      <c r="AV110" s="887">
        <f>IF($AK110="n/a",1.03*AU110,IF($AK110&lt;0,1.01*AU110,IF($AK110&gt;10,1.1*AU110,(1+$AK110/100)*AU110)))</f>
        <v>0.68015497550000026</v>
      </c>
      <c r="AW110" s="651">
        <f>SUM(AR110:AV110)</f>
        <v>2.8361547305000006</v>
      </c>
      <c r="AX110" s="748">
        <f>AW110/I110*100</f>
        <v>10.249926745572823</v>
      </c>
      <c r="AY110" s="935">
        <v>1.1499999999999999</v>
      </c>
      <c r="AZ110" s="873">
        <v>42.04</v>
      </c>
      <c r="BA110" s="873">
        <v>-11.51</v>
      </c>
      <c r="BB110" s="873">
        <v>2.62</v>
      </c>
      <c r="BC110" s="873">
        <v>4.83</v>
      </c>
      <c r="BE110" s="624">
        <v>2011</v>
      </c>
      <c r="BF110" s="899">
        <f>IF(BE110&gt;2008,0,IF(BE110&gt;2001,1,IF(BE110&gt;1990,2,IF(BE110&gt;1980,3,IF(BE110&gt;1973,4,IF(BE110&gt;1970,5,IF(BE110&gt;1960,6,IF(BE110&gt;1958,7,IF(BE110&gt;1953,8,9)))))))))</f>
        <v>0</v>
      </c>
      <c r="BG110" s="883" t="s">
        <v>136</v>
      </c>
    </row>
    <row r="111" spans="1:59" ht="11.25" customHeight="1" x14ac:dyDescent="0.2">
      <c r="A111" s="872" t="s">
        <v>605</v>
      </c>
      <c r="B111" s="876" t="s">
        <v>606</v>
      </c>
      <c r="C111" s="933" t="s">
        <v>245</v>
      </c>
      <c r="D111" s="933" t="s">
        <v>4348</v>
      </c>
      <c r="E111" s="733">
        <v>16</v>
      </c>
      <c r="F111" s="1182">
        <v>222</v>
      </c>
      <c r="G111" s="1182" t="s">
        <v>115</v>
      </c>
      <c r="H111" s="1182" t="s">
        <v>115</v>
      </c>
      <c r="I111" s="875">
        <v>82.72</v>
      </c>
      <c r="J111" s="651">
        <f>(M111/I111)*100</f>
        <v>3.2882011605415866</v>
      </c>
      <c r="K111" s="878">
        <v>0.68</v>
      </c>
      <c r="L111" s="888">
        <v>4</v>
      </c>
      <c r="M111" s="642">
        <f>K111*L111</f>
        <v>2.72</v>
      </c>
      <c r="N111" s="871" t="s">
        <v>107</v>
      </c>
      <c r="O111" s="734">
        <v>0.63</v>
      </c>
      <c r="P111" s="867">
        <v>43585</v>
      </c>
      <c r="Q111" s="867">
        <v>43600</v>
      </c>
      <c r="R111" s="642">
        <f>(K111-O111)/O111*100</f>
        <v>7.936507936507943</v>
      </c>
      <c r="S111" s="701">
        <f>IF(INDEX(Historical!$D$7:$D$1254,MATCH(B111,Historical!$B$7:$B$1278,0))=0,"n/a",(INDEX(Historical!$C$7:$C$1256,MATCH(B111,Historical!$B$7:$B$1278,0))/INDEX(Historical!$D$7:$D$1254,MATCH(B111,Historical!$B$7:$B$1278,0))-1)*100)</f>
        <v>8.5365853658536661</v>
      </c>
      <c r="T111" s="701">
        <f>IF(INDEX(Historical!$F$7:$F$1247,MATCH(B111,Historical!$B$7:$B$1278,0))=0,"n/a",((INDEX(Historical!$C$7:$C$1256,MATCH(B111,Historical!$B$7:$B$1278,0))/INDEX(Historical!$F$7:$F$1247,MATCH(B111,Historical!$B$7:$B$1278,0)))^(1/3)-1)*100)</f>
        <v>10.294213551333819</v>
      </c>
      <c r="U111" s="701">
        <f>IF(INDEX(Historical!$H$7:$H$1247,MATCH(B111,Historical!$B$7:$B$1278,0))=0,"n/a",((INDEX(Historical!$C$7:$C$1256,MATCH(B111,Historical!$B$7:$B$1278,0))/INDEX(Historical!$H$7:$H$1247,MATCH(B111,Historical!$B$7:$B$1278,0)))^(1/5)-1)*100)</f>
        <v>9.5783890294993022</v>
      </c>
      <c r="V111" s="701">
        <f>IF(INDEX(Historical!$O$7:$O$1247,MATCH(B111,Historical!$B$7:$B$1278,0))=0,"n/a",((INDEX(Historical!$C$7:$C$1256,MATCH(B111,Historical!$B$7:$B$1278,0))/INDEX(Historical!$O$7:$O$1247,MATCH(B111,Historical!$B$7:$B$1278,0)))^(1/10)-1)*100)</f>
        <v>12.808578686873041</v>
      </c>
      <c r="W111" s="702">
        <f>IF(OR(U111&lt;=0,U111="n/a",V111&lt;=0,V111="n/a"),"n/a",U111/V111)</f>
        <v>0.74781045295180015</v>
      </c>
      <c r="X111" s="703">
        <f>IF(OR(AJ111&lt;=0,AJ111="n/a",U111&lt;=0,U111="n/a"),"n/a",U111/AJ111)</f>
        <v>1.9954977144790214</v>
      </c>
      <c r="Y111" s="659"/>
      <c r="Z111" s="651">
        <f>IF(OR(AC111&lt;0.01,AC111="n/a"),"n/a",M111/AC111*100)</f>
        <v>92.832764505119457</v>
      </c>
      <c r="AA111" s="887">
        <f>IF(OR(AC111&lt;0.01,AC111="n/a"),"n/a",I111/AC111)</f>
        <v>28.232081911262796</v>
      </c>
      <c r="AB111" s="888">
        <v>12</v>
      </c>
      <c r="AC111" s="866">
        <v>2.93</v>
      </c>
      <c r="AD111" s="866">
        <v>3.36</v>
      </c>
      <c r="AE111" s="866">
        <v>2.23</v>
      </c>
      <c r="AF111" s="866">
        <v>4.3600000000000003</v>
      </c>
      <c r="AG111" s="866">
        <v>14.799999999999999</v>
      </c>
      <c r="AH111" s="866">
        <v>96.8</v>
      </c>
      <c r="AI111" s="866">
        <v>32.36</v>
      </c>
      <c r="AJ111" s="866">
        <v>4.8</v>
      </c>
      <c r="AK111" s="866">
        <v>8.4</v>
      </c>
      <c r="AL111" s="879">
        <v>11070</v>
      </c>
      <c r="AM111" s="873">
        <v>0.2</v>
      </c>
      <c r="AN111" s="866">
        <v>1.99</v>
      </c>
      <c r="AO111" s="740">
        <f>IF(U111="n/a","n/a",IF(AA111&lt;0,"n/a",IF(AA111="n/a","n/a",J111+U111-AA111)))</f>
        <v>-15.365491721221908</v>
      </c>
      <c r="AP111" s="741">
        <f>IF(U111="n/a","n/a",J111+U111)</f>
        <v>12.866590190040888</v>
      </c>
      <c r="AQ111" s="889">
        <f>IF(OR(AC111&lt;0.01,AF111="n/a"),"n/a",(I111/SQRT(22.5*AC111*(I111/AF111))-1)*100)</f>
        <v>133.89634658978116</v>
      </c>
      <c r="AR111" s="651">
        <f>INDEX(Historical!$C$7:$C$1256,MATCH(B111,Historical!$B$7:$B$1278,0))*IF(AH111="n/a",1.03,IF(AH111&lt;0,1.01,IF(AH111&gt;10,1.1,(1+AH111/100))))</f>
        <v>2.9370000000000003</v>
      </c>
      <c r="AS111" s="887">
        <f>IF($AI111="n/a",1.03*AR111,IF($AI111&lt;0,1.01*AR111,IF($AI111&gt;10,1.1*AR111,(1+$AI111/100)*AR111)))</f>
        <v>3.2307000000000006</v>
      </c>
      <c r="AT111" s="887">
        <f>IF($AK111="n/a",1.03*AS111,IF($AK111&lt;0,1.01*AS111,IF($AK111&gt;10,1.1*AS111,(1+$AK111/100)*AS111)))</f>
        <v>3.5020788000000009</v>
      </c>
      <c r="AU111" s="887">
        <f>IF($AK111="n/a",1.03*AT111,IF($AK111&lt;0,1.01*AT111,IF($AK111&gt;10,1.1*AT111,(1+$AK111/100)*AT111)))</f>
        <v>3.7962534192000015</v>
      </c>
      <c r="AV111" s="887">
        <f>IF($AK111="n/a",1.03*AU111,IF($AK111&lt;0,1.01*AU111,IF($AK111&gt;10,1.1*AU111,(1+$AK111/100)*AU111)))</f>
        <v>4.115138706412802</v>
      </c>
      <c r="AW111" s="651">
        <f>SUM(AR111:AV111)</f>
        <v>17.581170925612803</v>
      </c>
      <c r="AX111" s="748">
        <f>AW111/I111*100</f>
        <v>21.253833324000006</v>
      </c>
      <c r="AY111" s="935">
        <v>0.91</v>
      </c>
      <c r="AZ111" s="873">
        <v>100.15</v>
      </c>
      <c r="BA111" s="873">
        <v>-24.46</v>
      </c>
      <c r="BB111" s="873">
        <v>0.9900000000000001</v>
      </c>
      <c r="BC111" s="873">
        <v>5.74</v>
      </c>
      <c r="BE111" s="624">
        <v>2004</v>
      </c>
      <c r="BF111" s="899">
        <f>IF(BE111&gt;2008,0,IF(BE111&gt;2001,1,IF(BE111&gt;1990,2,IF(BE111&gt;1980,3,IF(BE111&gt;1973,4,IF(BE111&gt;1970,5,IF(BE111&gt;1960,6,IF(BE111&gt;1958,7,IF(BE111&gt;1953,8,9)))))))))</f>
        <v>1</v>
      </c>
      <c r="BG111" s="883">
        <v>4.3</v>
      </c>
    </row>
    <row r="112" spans="1:59" ht="11.25" customHeight="1" x14ac:dyDescent="0.2">
      <c r="A112" s="872" t="s">
        <v>613</v>
      </c>
      <c r="B112" s="876" t="s">
        <v>614</v>
      </c>
      <c r="C112" s="933" t="s">
        <v>112</v>
      </c>
      <c r="D112" s="933" t="s">
        <v>4325</v>
      </c>
      <c r="E112" s="733">
        <v>18</v>
      </c>
      <c r="F112" s="1182">
        <v>192</v>
      </c>
      <c r="G112" s="1182" t="s">
        <v>37</v>
      </c>
      <c r="H112" s="1182" t="s">
        <v>106</v>
      </c>
      <c r="I112" s="875">
        <v>22.88</v>
      </c>
      <c r="J112" s="651">
        <f>(M112/I112)*100</f>
        <v>3.5839160839160842</v>
      </c>
      <c r="K112" s="878">
        <v>0.20499999999999999</v>
      </c>
      <c r="L112" s="888">
        <v>4</v>
      </c>
      <c r="M112" s="642">
        <f>K112*L112</f>
        <v>0.82</v>
      </c>
      <c r="N112" s="871" t="s">
        <v>151</v>
      </c>
      <c r="O112" s="734">
        <v>0.20250000000000001</v>
      </c>
      <c r="P112" s="862">
        <v>44154</v>
      </c>
      <c r="Q112" s="862">
        <v>44189</v>
      </c>
      <c r="R112" s="642">
        <f>(K112-O112)/O112*100</f>
        <v>1.2345679012345552</v>
      </c>
      <c r="S112" s="701">
        <f>IF(INDEX(Historical!$D$7:$D$1254,MATCH(B112,Historical!$B$7:$B$1278,0))=0,"n/a",(INDEX(Historical!$C$7:$C$1256,MATCH(B112,Historical!$B$7:$B$1278,0))/INDEX(Historical!$D$7:$D$1254,MATCH(B112,Historical!$B$7:$B$1278,0))-1)*100)</f>
        <v>2.5889967637540368</v>
      </c>
      <c r="T112" s="701">
        <f>IF(INDEX(Historical!$F$7:$F$1247,MATCH(B112,Historical!$B$7:$B$1278,0))=0,"n/a",((INDEX(Historical!$C$7:$C$1256,MATCH(B112,Historical!$B$7:$B$1278,0))/INDEX(Historical!$F$7:$F$1247,MATCH(B112,Historical!$B$7:$B$1278,0)))^(1/3)-1)*100)</f>
        <v>2.6590436043216981</v>
      </c>
      <c r="U112" s="701">
        <f>IF(INDEX(Historical!$H$7:$H$1247,MATCH(B112,Historical!$B$7:$B$1278,0))=0,"n/a",((INDEX(Historical!$C$7:$C$1256,MATCH(B112,Historical!$B$7:$B$1278,0))/INDEX(Historical!$H$7:$H$1247,MATCH(B112,Historical!$B$7:$B$1278,0)))^(1/5)-1)*100)</f>
        <v>2.734402310887929</v>
      </c>
      <c r="V112" s="701">
        <f>IF(INDEX(Historical!$O$7:$O$1247,MATCH(B112,Historical!$B$7:$B$1278,0))=0,"n/a",((INDEX(Historical!$C$7:$C$1256,MATCH(B112,Historical!$B$7:$B$1278,0))/INDEX(Historical!$O$7:$O$1247,MATCH(B112,Historical!$B$7:$B$1278,0)))^(1/10)-1)*100)</f>
        <v>4.8542829042560687</v>
      </c>
      <c r="W112" s="702">
        <f>IF(OR(U112&lt;=0,U112="n/a",V112&lt;=0,V112="n/a"),"n/a",U112/V112)</f>
        <v>0.56329685863394963</v>
      </c>
      <c r="X112" s="703">
        <f>IF(OR(AJ112&lt;=0,AJ112="n/a",U112&lt;=0,U112="n/a"),"n/a",U112/AJ112)</f>
        <v>0.11837239441073284</v>
      </c>
      <c r="Y112" s="877"/>
      <c r="Z112" s="651">
        <f>IF(OR(AC112&lt;0.01,AC112="n/a"),"n/a",M112/AC112*100)</f>
        <v>68.333333333333329</v>
      </c>
      <c r="AA112" s="887">
        <f>IF(OR(AC112&lt;0.01,AC112="n/a"),"n/a",I112/AC112)</f>
        <v>19.066666666666666</v>
      </c>
      <c r="AB112" s="888">
        <v>12</v>
      </c>
      <c r="AC112" s="866">
        <v>1.2</v>
      </c>
      <c r="AD112" s="866">
        <v>2.11</v>
      </c>
      <c r="AE112" s="866">
        <v>0.96</v>
      </c>
      <c r="AF112" s="866">
        <v>3.8</v>
      </c>
      <c r="AG112" s="866">
        <v>16.8</v>
      </c>
      <c r="AH112" s="866">
        <v>-22.7</v>
      </c>
      <c r="AI112" s="866">
        <v>-0.57000000000000006</v>
      </c>
      <c r="AJ112" s="866">
        <v>23.1</v>
      </c>
      <c r="AK112" s="866">
        <v>9</v>
      </c>
      <c r="AL112" s="879">
        <v>1720</v>
      </c>
      <c r="AM112" s="873">
        <v>0.6</v>
      </c>
      <c r="AN112" s="866">
        <v>0</v>
      </c>
      <c r="AO112" s="740">
        <f>IF(U112="n/a","n/a",IF(AA112&lt;0,"n/a",IF(AA112="n/a","n/a",J112+U112-AA112)))</f>
        <v>-12.748348271862653</v>
      </c>
      <c r="AP112" s="741">
        <f>IF(U112="n/a","n/a",J112+U112)</f>
        <v>6.3183183948040131</v>
      </c>
      <c r="AQ112" s="889">
        <f>IF(OR(AC112&lt;0.01,AF112="n/a"),"n/a",(I112/SQRT(22.5*AC112*(I112/AF112))-1)*100)</f>
        <v>79.44771238854365</v>
      </c>
      <c r="AR112" s="651">
        <f>INDEX(Historical!$C$7:$C$1256,MATCH(B112,Historical!$B$7:$B$1278,0))*IF(AH112="n/a",1.03,IF(AH112&lt;0,1.01,IF(AH112&gt;10,1.1,(1+AH112/100))))</f>
        <v>0.80042499999999994</v>
      </c>
      <c r="AS112" s="887">
        <f>IF($AI112="n/a",1.03*AR112,IF($AI112&lt;0,1.01*AR112,IF($AI112&gt;10,1.1*AR112,(1+$AI112/100)*AR112)))</f>
        <v>0.80842924999999999</v>
      </c>
      <c r="AT112" s="887">
        <f>IF($AK112="n/a",1.03*AS112,IF($AK112&lt;0,1.01*AS112,IF($AK112&gt;10,1.1*AS112,(1+$AK112/100)*AS112)))</f>
        <v>0.88118788250000002</v>
      </c>
      <c r="AU112" s="887">
        <f>IF($AK112="n/a",1.03*AT112,IF($AK112&lt;0,1.01*AT112,IF($AK112&gt;10,1.1*AT112,(1+$AK112/100)*AT112)))</f>
        <v>0.96049479192500009</v>
      </c>
      <c r="AV112" s="887">
        <f>IF($AK112="n/a",1.03*AU112,IF($AK112&lt;0,1.01*AU112,IF($AK112&gt;10,1.1*AU112,(1+$AK112/100)*AU112)))</f>
        <v>1.0469393231982502</v>
      </c>
      <c r="AW112" s="651">
        <f>SUM(AR112:AV112)</f>
        <v>4.4974762476232497</v>
      </c>
      <c r="AX112" s="748">
        <f>AW112/I112*100</f>
        <v>19.656801781570149</v>
      </c>
      <c r="AY112" s="935">
        <v>0.45</v>
      </c>
      <c r="AZ112" s="873">
        <v>44.81</v>
      </c>
      <c r="BA112" s="873">
        <v>-26.900000000000002</v>
      </c>
      <c r="BB112" s="873">
        <v>3.9899999999999998</v>
      </c>
      <c r="BC112" s="873">
        <v>-4.9000000000000004</v>
      </c>
      <c r="BE112" s="624">
        <v>2003</v>
      </c>
      <c r="BF112" s="899">
        <f>IF(BE112&gt;2008,0,IF(BE112&gt;2001,1,IF(BE112&gt;1990,2,IF(BE112&gt;1980,3,IF(BE112&gt;1973,4,IF(BE112&gt;1970,5,IF(BE112&gt;1960,6,IF(BE112&gt;1958,7,IF(BE112&gt;1953,8,9)))))))))</f>
        <v>1</v>
      </c>
      <c r="BG112" s="883">
        <v>10.4</v>
      </c>
    </row>
    <row r="113" spans="1:59" ht="11.25" customHeight="1" x14ac:dyDescent="0.2">
      <c r="A113" s="864" t="s">
        <v>1290</v>
      </c>
      <c r="B113" s="876" t="s">
        <v>1291</v>
      </c>
      <c r="C113" s="933" t="s">
        <v>245</v>
      </c>
      <c r="D113" s="933" t="s">
        <v>4320</v>
      </c>
      <c r="E113" s="733">
        <v>11</v>
      </c>
      <c r="F113" s="1182">
        <v>308</v>
      </c>
      <c r="G113" s="1182" t="s">
        <v>115</v>
      </c>
      <c r="H113" s="1182" t="s">
        <v>115</v>
      </c>
      <c r="I113" s="875">
        <v>266.70999999999998</v>
      </c>
      <c r="J113" s="651">
        <f>(M113/I113)*100</f>
        <v>2.2496344344044092</v>
      </c>
      <c r="K113" s="878">
        <v>1.5</v>
      </c>
      <c r="L113" s="888">
        <v>4</v>
      </c>
      <c r="M113" s="642">
        <f>K113*L113</f>
        <v>6</v>
      </c>
      <c r="N113" s="871" t="s">
        <v>604</v>
      </c>
      <c r="O113" s="734">
        <v>1.36</v>
      </c>
      <c r="P113" s="862">
        <v>43901</v>
      </c>
      <c r="Q113" s="862">
        <v>43916</v>
      </c>
      <c r="R113" s="642">
        <f>(K113-O113)/O113*100</f>
        <v>10.294117647058815</v>
      </c>
      <c r="S113" s="701">
        <f>IF(INDEX(Historical!$D$7:$D$1254,MATCH(B113,Historical!$B$7:$B$1278,0))=0,"n/a",(INDEX(Historical!$C$7:$C$1256,MATCH(B113,Historical!$B$7:$B$1278,0))/INDEX(Historical!$D$7:$D$1254,MATCH(B113,Historical!$B$7:$B$1278,0))-1)*100)</f>
        <v>32.038834951456316</v>
      </c>
      <c r="T113" s="701">
        <f>IF(INDEX(Historical!$F$7:$F$1247,MATCH(B113,Historical!$B$7:$B$1278,0))=0,"n/a",((INDEX(Historical!$C$7:$C$1256,MATCH(B113,Historical!$B$7:$B$1278,0))/INDEX(Historical!$F$7:$F$1247,MATCH(B113,Historical!$B$7:$B$1278,0)))^(1/3)-1)*100)</f>
        <v>25.380483197296044</v>
      </c>
      <c r="U113" s="701">
        <f>IF(INDEX(Historical!$H$7:$H$1247,MATCH(B113,Historical!$B$7:$B$1278,0))=0,"n/a",((INDEX(Historical!$C$7:$C$1256,MATCH(B113,Historical!$B$7:$B$1278,0))/INDEX(Historical!$H$7:$H$1247,MATCH(B113,Historical!$B$7:$B$1278,0)))^(1/5)-1)*100)</f>
        <v>23.676791529390083</v>
      </c>
      <c r="V113" s="701">
        <f>IF(INDEX(Historical!$O$7:$O$1247,MATCH(B113,Historical!$B$7:$B$1278,0))=0,"n/a",((INDEX(Historical!$C$7:$C$1256,MATCH(B113,Historical!$B$7:$B$1278,0))/INDEX(Historical!$O$7:$O$1247,MATCH(B113,Historical!$B$7:$B$1278,0)))^(1/10)-1)*100)</f>
        <v>19.422675814038648</v>
      </c>
      <c r="W113" s="702">
        <f>IF(OR(U113&lt;=0,U113="n/a",V113&lt;=0,V113="n/a"),"n/a",U113/V113)</f>
        <v>1.2190283025924047</v>
      </c>
      <c r="X113" s="703">
        <f>IF(OR(AJ113&lt;=0,AJ113="n/a",U113&lt;=0,U113="n/a"),"n/a",U113/AJ113)</f>
        <v>1.409332829130362</v>
      </c>
      <c r="Y113" s="664"/>
      <c r="Z113" s="651">
        <f>IF(OR(AC113&lt;0.01,AC113="n/a"),"n/a",M113/AC113*100)</f>
        <v>54.945054945054949</v>
      </c>
      <c r="AA113" s="887">
        <f>IF(OR(AC113&lt;0.01,AC113="n/a"),"n/a",I113/AC113)</f>
        <v>24.423992673992672</v>
      </c>
      <c r="AB113" s="888">
        <v>1</v>
      </c>
      <c r="AC113" s="866">
        <v>10.92</v>
      </c>
      <c r="AD113" s="866">
        <v>3.44</v>
      </c>
      <c r="AE113" s="866">
        <v>2.39</v>
      </c>
      <c r="AF113" s="868" t="s">
        <v>136</v>
      </c>
      <c r="AG113" s="868">
        <v>-583.90000000000009</v>
      </c>
      <c r="AH113" s="866">
        <v>6.1</v>
      </c>
      <c r="AI113" s="866">
        <v>5.09</v>
      </c>
      <c r="AJ113" s="866">
        <v>16.8</v>
      </c>
      <c r="AK113" s="866">
        <v>7.1</v>
      </c>
      <c r="AL113" s="879">
        <v>285240</v>
      </c>
      <c r="AM113" s="873">
        <v>0.12</v>
      </c>
      <c r="AN113" s="868" t="s">
        <v>136</v>
      </c>
      <c r="AO113" s="740">
        <f>IF(U113="n/a","n/a",IF(AA113&lt;0,"n/a",IF(AA113="n/a","n/a",J113+U113-AA113)))</f>
        <v>1.5024332898018216</v>
      </c>
      <c r="AP113" s="741">
        <f>IF(U113="n/a","n/a",J113+U113)</f>
        <v>25.926425963794493</v>
      </c>
      <c r="AQ113" s="889" t="str">
        <f>IF(OR(AC113&lt;0.01,AF113="n/a"),"n/a",(I113/SQRT(22.5*AC113*(I113/AF113))-1)*100)</f>
        <v>n/a</v>
      </c>
      <c r="AR113" s="651">
        <f>INDEX(Historical!$C$7:$C$1256,MATCH(B113,Historical!$B$7:$B$1278,0))*IF(AH113="n/a",1.03,IF(AH113&lt;0,1.01,IF(AH113&gt;10,1.1,(1+AH113/100))))</f>
        <v>5.7718400000000001</v>
      </c>
      <c r="AS113" s="887">
        <f>IF($AI113="n/a",1.03*AR113,IF($AI113&lt;0,1.01*AR113,IF($AI113&gt;10,1.1*AR113,(1+$AI113/100)*AR113)))</f>
        <v>6.0656266560000001</v>
      </c>
      <c r="AT113" s="887">
        <f>IF($AK113="n/a",1.03*AS113,IF($AK113&lt;0,1.01*AS113,IF($AK113&gt;10,1.1*AS113,(1+$AK113/100)*AS113)))</f>
        <v>6.496286148576</v>
      </c>
      <c r="AU113" s="887">
        <f>IF($AK113="n/a",1.03*AT113,IF($AK113&lt;0,1.01*AT113,IF($AK113&gt;10,1.1*AT113,(1+$AK113/100)*AT113)))</f>
        <v>6.9575224651248959</v>
      </c>
      <c r="AV113" s="887">
        <f>IF($AK113="n/a",1.03*AU113,IF($AK113&lt;0,1.01*AU113,IF($AK113&gt;10,1.1*AU113,(1+$AK113/100)*AU113)))</f>
        <v>7.4515065601487631</v>
      </c>
      <c r="AW113" s="651">
        <f>SUM(AR113:AV113)</f>
        <v>32.742781829849662</v>
      </c>
      <c r="AX113" s="748">
        <f>AW113/I113*100</f>
        <v>12.27654824710347</v>
      </c>
      <c r="AY113" s="935">
        <v>1.1000000000000001</v>
      </c>
      <c r="AZ113" s="873">
        <v>89.649999999999991</v>
      </c>
      <c r="BA113" s="873">
        <v>-8.9599999999999991</v>
      </c>
      <c r="BB113" s="873">
        <v>-4.6899999999999995</v>
      </c>
      <c r="BC113" s="873">
        <v>8.7099999999999991</v>
      </c>
      <c r="BE113" s="624">
        <v>2010</v>
      </c>
      <c r="BF113" s="899">
        <f>IF(BE113&gt;2008,0,IF(BE113&gt;2001,1,IF(BE113&gt;1990,2,IF(BE113&gt;1980,3,IF(BE113&gt;1973,4,IF(BE113&gt;1970,5,IF(BE113&gt;1960,6,IF(BE113&gt;1958,7,IF(BE113&gt;1953,8,9)))))))))</f>
        <v>0</v>
      </c>
      <c r="BG113" s="883">
        <v>21</v>
      </c>
    </row>
    <row r="114" spans="1:59" ht="11.25" customHeight="1" x14ac:dyDescent="0.2">
      <c r="A114" s="864" t="s">
        <v>610</v>
      </c>
      <c r="B114" s="876" t="s">
        <v>611</v>
      </c>
      <c r="C114" s="933" t="s">
        <v>108</v>
      </c>
      <c r="D114" s="933" t="s">
        <v>4341</v>
      </c>
      <c r="E114" s="733">
        <v>18</v>
      </c>
      <c r="F114" s="1182">
        <v>175</v>
      </c>
      <c r="G114" s="1182" t="s">
        <v>106</v>
      </c>
      <c r="H114" s="1182" t="s">
        <v>106</v>
      </c>
      <c r="I114" s="875">
        <v>57.44</v>
      </c>
      <c r="J114" s="651">
        <f>(M114/I114)*100</f>
        <v>1.1244777158774375</v>
      </c>
      <c r="K114" s="878">
        <v>0.64590000000000003</v>
      </c>
      <c r="L114" s="888">
        <v>1</v>
      </c>
      <c r="M114" s="642">
        <f>K114*L114</f>
        <v>0.64590000000000003</v>
      </c>
      <c r="N114" s="871" t="s">
        <v>612</v>
      </c>
      <c r="O114" s="734">
        <v>0.54700000000000004</v>
      </c>
      <c r="P114" s="1128">
        <v>43635</v>
      </c>
      <c r="Q114" s="1128">
        <v>43700</v>
      </c>
      <c r="R114" s="642">
        <f>(K114-O114)/O114*100</f>
        <v>18.080438756855571</v>
      </c>
      <c r="S114" s="701">
        <f>IF(INDEX(Historical!$D$7:$D$1254,MATCH(B114,Historical!$B$7:$B$1278,0))=0,"n/a",(INDEX(Historical!$C$7:$C$1256,MATCH(B114,Historical!$B$7:$B$1278,0))/INDEX(Historical!$D$7:$D$1254,MATCH(B114,Historical!$B$7:$B$1278,0))-1)*100)</f>
        <v>18.080438756855564</v>
      </c>
      <c r="T114" s="701">
        <f>IF(INDEX(Historical!$F$7:$F$1247,MATCH(B114,Historical!$B$7:$B$1278,0))=0,"n/a",((INDEX(Historical!$C$7:$C$1256,MATCH(B114,Historical!$B$7:$B$1278,0))/INDEX(Historical!$F$7:$F$1247,MATCH(B114,Historical!$B$7:$B$1278,0)))^(1/3)-1)*100)</f>
        <v>15.192879234554812</v>
      </c>
      <c r="U114" s="701">
        <f>IF(INDEX(Historical!$H$7:$H$1247,MATCH(B114,Historical!$B$7:$B$1278,0))=0,"n/a",((INDEX(Historical!$C$7:$C$1256,MATCH(B114,Historical!$B$7:$B$1278,0))/INDEX(Historical!$H$7:$H$1247,MATCH(B114,Historical!$B$7:$B$1278,0)))^(1/5)-1)*100)</f>
        <v>13.062031478711811</v>
      </c>
      <c r="V114" s="701">
        <f>IF(INDEX(Historical!$O$7:$O$1247,MATCH(B114,Historical!$B$7:$B$1278,0))=0,"n/a",((INDEX(Historical!$C$7:$C$1256,MATCH(B114,Historical!$B$7:$B$1278,0))/INDEX(Historical!$O$7:$O$1247,MATCH(B114,Historical!$B$7:$B$1278,0)))^(1/10)-1)*100)</f>
        <v>18.352838355749878</v>
      </c>
      <c r="W114" s="702">
        <f>IF(OR(U114&lt;=0,U114="n/a",V114&lt;=0,V114="n/a"),"n/a",U114/V114)</f>
        <v>0.71171724098030453</v>
      </c>
      <c r="X114" s="703">
        <f>IF(OR(AJ114&lt;=0,AJ114="n/a",U114&lt;=0,U114="n/a"),"n/a",U114/AJ114)</f>
        <v>0.92968195578019996</v>
      </c>
      <c r="Y114" s="877" t="s">
        <v>4165</v>
      </c>
      <c r="Z114" s="651">
        <f>IF(OR(AC114&lt;0.01,AC114="n/a"),"n/a",M114/AC114*100)</f>
        <v>124.21153846153847</v>
      </c>
      <c r="AA114" s="887">
        <f>IF(OR(AC114&lt;0.01,AC114="n/a"),"n/a",I114/AC114)</f>
        <v>110.46153846153845</v>
      </c>
      <c r="AB114" s="888">
        <v>3</v>
      </c>
      <c r="AC114" s="866">
        <v>0.52</v>
      </c>
      <c r="AD114" s="866">
        <v>4.66</v>
      </c>
      <c r="AE114" s="866" t="s">
        <v>136</v>
      </c>
      <c r="AF114" s="866">
        <v>18.600000000000001</v>
      </c>
      <c r="AG114" s="866" t="s">
        <v>136</v>
      </c>
      <c r="AH114" s="866">
        <v>-1.9</v>
      </c>
      <c r="AI114" s="866">
        <v>22.3</v>
      </c>
      <c r="AJ114" s="866">
        <v>14.05</v>
      </c>
      <c r="AK114" s="866">
        <v>23.799999999999997</v>
      </c>
      <c r="AL114" s="879">
        <v>104960</v>
      </c>
      <c r="AM114" s="873">
        <v>0.02</v>
      </c>
      <c r="AN114" s="866" t="s">
        <v>136</v>
      </c>
      <c r="AO114" s="740">
        <f>IF(U114="n/a","n/a",IF(AA114&lt;0,"n/a",IF(AA114="n/a","n/a",J114+U114-AA114)))</f>
        <v>-96.275029266949204</v>
      </c>
      <c r="AP114" s="741">
        <f>IF(U114="n/a","n/a",J114+U114)</f>
        <v>14.186509194589249</v>
      </c>
      <c r="AQ114" s="889">
        <f>IF(OR(AC114&lt;0.01,AF114="n/a"),"n/a",(I114/SQRT(22.5*AC114*(I114/AF114))-1)*100)</f>
        <v>855.58815289261395</v>
      </c>
      <c r="AR114" s="651">
        <f>INDEX(Historical!$C$7:$C$1256,MATCH(B114,Historical!$B$7:$B$1278,0))*IF(AH114="n/a",1.03,IF(AH114&lt;0,1.01,IF(AH114&gt;10,1.1,(1+AH114/100))))</f>
        <v>0.65235900000000002</v>
      </c>
      <c r="AS114" s="887">
        <f>IF($AI114="n/a",1.03*AR114,IF($AI114&lt;0,1.01*AR114,IF($AI114&gt;10,1.1*AR114,(1+$AI114/100)*AR114)))</f>
        <v>0.71759490000000004</v>
      </c>
      <c r="AT114" s="887">
        <f>IF($AK114="n/a",1.03*AS114,IF($AK114&lt;0,1.01*AS114,IF($AK114&gt;10,1.1*AS114,(1+$AK114/100)*AS114)))</f>
        <v>0.78935439000000007</v>
      </c>
      <c r="AU114" s="887">
        <f>IF($AK114="n/a",1.03*AT114,IF($AK114&lt;0,1.01*AT114,IF($AK114&gt;10,1.1*AT114,(1+$AK114/100)*AT114)))</f>
        <v>0.86828982900000018</v>
      </c>
      <c r="AV114" s="887">
        <f>IF($AK114="n/a",1.03*AU114,IF($AK114&lt;0,1.01*AU114,IF($AK114&gt;10,1.1*AU114,(1+$AK114/100)*AU114)))</f>
        <v>0.95511881190000025</v>
      </c>
      <c r="AW114" s="651">
        <f>SUM(AR114:AV114)</f>
        <v>3.9827169309000006</v>
      </c>
      <c r="AX114" s="748">
        <f>AW114/I114*100</f>
        <v>6.9336993922353773</v>
      </c>
      <c r="AY114" s="935" t="s">
        <v>136</v>
      </c>
      <c r="AZ114" s="873">
        <v>94.710000000000008</v>
      </c>
      <c r="BA114" s="873">
        <v>-12.139999999999999</v>
      </c>
      <c r="BB114" s="873">
        <v>9.64</v>
      </c>
      <c r="BC114" s="873">
        <v>19.759999999999998</v>
      </c>
      <c r="BE114" s="624">
        <v>2002</v>
      </c>
      <c r="BF114" s="899">
        <f>IF(BE114&gt;2008,0,IF(BE114&gt;2001,1,IF(BE114&gt;1990,2,IF(BE114&gt;1980,3,IF(BE114&gt;1973,4,IF(BE114&gt;1970,5,IF(BE114&gt;1960,6,IF(BE114&gt;1958,7,IF(BE114&gt;1953,8,9)))))))))</f>
        <v>1</v>
      </c>
      <c r="BG114" s="883" t="s">
        <v>136</v>
      </c>
    </row>
    <row r="115" spans="1:59" s="774" customFormat="1" ht="11.25" customHeight="1" x14ac:dyDescent="0.2">
      <c r="A115" s="755" t="s">
        <v>4184</v>
      </c>
      <c r="B115" s="782" t="s">
        <v>4185</v>
      </c>
      <c r="C115" s="933" t="s">
        <v>112</v>
      </c>
      <c r="D115" s="933" t="s">
        <v>4347</v>
      </c>
      <c r="E115" s="756">
        <v>13</v>
      </c>
      <c r="F115" s="1182">
        <v>270</v>
      </c>
      <c r="G115" s="1181" t="s">
        <v>106</v>
      </c>
      <c r="H115" s="1181" t="s">
        <v>106</v>
      </c>
      <c r="I115" s="757">
        <v>105.05</v>
      </c>
      <c r="J115" s="758">
        <f>(M115/I115)*100</f>
        <v>0.15230842455973345</v>
      </c>
      <c r="K115" s="759">
        <v>0.08</v>
      </c>
      <c r="L115" s="760">
        <v>2</v>
      </c>
      <c r="M115" s="761">
        <f>K115*L115</f>
        <v>0.16</v>
      </c>
      <c r="N115" s="762" t="s">
        <v>229</v>
      </c>
      <c r="O115" s="763">
        <v>7.0000000000000007E-2</v>
      </c>
      <c r="P115" s="764">
        <v>43837</v>
      </c>
      <c r="Q115" s="764">
        <v>43852</v>
      </c>
      <c r="R115" s="761">
        <f>(K115-O115)/O115*100</f>
        <v>14.285714285714276</v>
      </c>
      <c r="S115" s="701">
        <f>IF(INDEX(Historical!$D$7:$D$1254,MATCH(B115,Historical!$B$7:$B$1278,0))=0,"n/a",(INDEX(Historical!$C$7:$C$1256,MATCH(B115,Historical!$B$7:$B$1278,0))/INDEX(Historical!$D$7:$D$1254,MATCH(B115,Historical!$B$7:$B$1278,0))-1)*100)</f>
        <v>33.587786259542</v>
      </c>
      <c r="T115" s="701">
        <f>IF(INDEX(Historical!$F$7:$F$1247,MATCH(B115,Historical!$B$7:$B$1278,0))=0,"n/a",((INDEX(Historical!$C$7:$C$1256,MATCH(B115,Historical!$B$7:$B$1278,0))/INDEX(Historical!$F$7:$F$1247,MATCH(B115,Historical!$B$7:$B$1278,0)))^(1/3)-1)*100)</f>
        <v>19.519305557184687</v>
      </c>
      <c r="U115" s="701">
        <f>IF(INDEX(Historical!$H$7:$H$1247,MATCH(B115,Historical!$B$7:$B$1278,0))=0,"n/a",((INDEX(Historical!$C$7:$C$1256,MATCH(B115,Historical!$B$7:$B$1278,0))/INDEX(Historical!$H$7:$H$1247,MATCH(B115,Historical!$B$7:$B$1278,0)))^(1/5)-1)*100)</f>
        <v>17.921211638741894</v>
      </c>
      <c r="V115" s="701">
        <f>IF(INDEX(Historical!$O$7:$O$1247,MATCH(B115,Historical!$B$7:$B$1278,0))=0,"n/a",((INDEX(Historical!$C$7:$C$1256,MATCH(B115,Historical!$B$7:$B$1278,0))/INDEX(Historical!$O$7:$O$1247,MATCH(B115,Historical!$B$7:$B$1278,0)))^(1/10)-1)*100)</f>
        <v>18.706021469188027</v>
      </c>
      <c r="W115" s="702">
        <f>IF(OR(U115&lt;=0,U115="n/a",V115&lt;=0,V115="n/a"),"n/a",U115/V115)</f>
        <v>0.95804506951203672</v>
      </c>
      <c r="X115" s="703">
        <f>IF(OR(AJ115&lt;=0,AJ115="n/a",U115&lt;=0,U115="n/a"),"n/a",U115/AJ115)</f>
        <v>0.85339103041628073</v>
      </c>
      <c r="Y115" s="1056"/>
      <c r="Z115" s="758">
        <f>IF(OR(AC115&lt;0.01,AC115="n/a"),"n/a",M115/AC115*100)</f>
        <v>6.5040650406504072</v>
      </c>
      <c r="AA115" s="766">
        <f>IF(OR(AC115&lt;0.01,AC115="n/a"),"n/a",I115/AC115)</f>
        <v>42.703252032520325</v>
      </c>
      <c r="AB115" s="760">
        <v>10</v>
      </c>
      <c r="AC115" s="767">
        <v>2.46</v>
      </c>
      <c r="AD115" s="767">
        <v>6.56</v>
      </c>
      <c r="AE115" s="767">
        <v>6.85</v>
      </c>
      <c r="AF115" s="767">
        <v>7.37</v>
      </c>
      <c r="AG115" s="767">
        <v>18.7</v>
      </c>
      <c r="AH115" s="767">
        <v>32</v>
      </c>
      <c r="AI115" s="767">
        <v>-2.62</v>
      </c>
      <c r="AJ115" s="767">
        <v>21</v>
      </c>
      <c r="AK115" s="767">
        <v>6.52</v>
      </c>
      <c r="AL115" s="768">
        <v>13020</v>
      </c>
      <c r="AM115" s="769">
        <v>6.1</v>
      </c>
      <c r="AN115" s="767">
        <v>0.39</v>
      </c>
      <c r="AO115" s="770">
        <f>IF(U115="n/a","n/a",IF(AA115&lt;0,"n/a",IF(AA115="n/a","n/a",J115+U115-AA115)))</f>
        <v>-24.629731969218696</v>
      </c>
      <c r="AP115" s="771">
        <f>IF(U115="n/a","n/a",J115+U115)</f>
        <v>18.073520063301629</v>
      </c>
      <c r="AQ115" s="772">
        <f>IF(OR(AC115&lt;0.01,AF115="n/a"),"n/a",(I115/SQRT(22.5*AC115*(I115/AF115))-1)*100)</f>
        <v>274.0011690294711</v>
      </c>
      <c r="AR115" s="651">
        <f>INDEX(Historical!$C$7:$C$1256,MATCH(B115,Historical!$B$7:$B$1278,0))*IF(AH115="n/a",1.03,IF(AH115&lt;0,1.01,IF(AH115&gt;10,1.1,(1+AH115/100))))</f>
        <v>0.15400000000000003</v>
      </c>
      <c r="AS115" s="766">
        <f>IF($AI115="n/a",1.03*AR115,IF($AI115&lt;0,1.01*AR115,IF($AI115&gt;10,1.1*AR115,(1+$AI115/100)*AR115)))</f>
        <v>0.15554000000000004</v>
      </c>
      <c r="AT115" s="766">
        <f>IF($AK115="n/a",1.03*AS115,IF($AK115&lt;0,1.01*AS115,IF($AK115&gt;10,1.1*AS115,(1+$AK115/100)*AS115)))</f>
        <v>0.16568120800000002</v>
      </c>
      <c r="AU115" s="766">
        <f>IF($AK115="n/a",1.03*AT115,IF($AK115&lt;0,1.01*AT115,IF($AK115&gt;10,1.1*AT115,(1+$AK115/100)*AT115)))</f>
        <v>0.17648362276160001</v>
      </c>
      <c r="AV115" s="766">
        <f>IF($AK115="n/a",1.03*AU115,IF($AK115&lt;0,1.01*AU115,IF($AK115&gt;10,1.1*AU115,(1+$AK115/100)*AU115)))</f>
        <v>0.18799035496565633</v>
      </c>
      <c r="AW115" s="758">
        <f>SUM(AR115:AV115)</f>
        <v>0.83969518572725632</v>
      </c>
      <c r="AX115" s="773">
        <f>AW115/I115*100</f>
        <v>0.79932906780319501</v>
      </c>
      <c r="AY115" s="936">
        <v>1.1499999999999999</v>
      </c>
      <c r="AZ115" s="769">
        <v>101.98</v>
      </c>
      <c r="BA115" s="769">
        <v>-21.87</v>
      </c>
      <c r="BB115" s="769">
        <v>-3.55</v>
      </c>
      <c r="BC115" s="769">
        <v>3.53</v>
      </c>
      <c r="BD115" s="909"/>
      <c r="BE115" s="624">
        <v>2008</v>
      </c>
      <c r="BF115" s="899">
        <f>IF(BE115&gt;2008,0,IF(BE115&gt;2001,1,IF(BE115&gt;1990,2,IF(BE115&gt;1980,3,IF(BE115&gt;1973,4,IF(BE115&gt;1970,5,IF(BE115&gt;1960,6,IF(BE115&gt;1958,7,IF(BE115&gt;1953,8,9)))))))))</f>
        <v>1</v>
      </c>
      <c r="BG115" s="825">
        <v>10.5</v>
      </c>
    </row>
    <row r="116" spans="1:59" ht="11.25" customHeight="1" x14ac:dyDescent="0.2">
      <c r="A116" s="864" t="s">
        <v>1278</v>
      </c>
      <c r="B116" s="876" t="s">
        <v>1279</v>
      </c>
      <c r="C116" s="933" t="s">
        <v>108</v>
      </c>
      <c r="D116" s="933" t="s">
        <v>4341</v>
      </c>
      <c r="E116" s="733">
        <v>10</v>
      </c>
      <c r="F116" s="1182">
        <v>358</v>
      </c>
      <c r="G116" s="1182" t="s">
        <v>106</v>
      </c>
      <c r="H116" s="1182" t="s">
        <v>106</v>
      </c>
      <c r="I116" s="875">
        <v>20.96</v>
      </c>
      <c r="J116" s="651">
        <f>(M116/I116)*100</f>
        <v>3.8167938931297711</v>
      </c>
      <c r="K116" s="878">
        <v>0.2</v>
      </c>
      <c r="L116" s="888">
        <v>4</v>
      </c>
      <c r="M116" s="642">
        <f>K116*L116</f>
        <v>0.8</v>
      </c>
      <c r="N116" s="871" t="s">
        <v>704</v>
      </c>
      <c r="O116" s="734">
        <v>0.19</v>
      </c>
      <c r="P116" s="862">
        <v>43866</v>
      </c>
      <c r="Q116" s="862">
        <v>43880</v>
      </c>
      <c r="R116" s="642">
        <f>(K116-O116)/O116*100</f>
        <v>5.2631578947368469</v>
      </c>
      <c r="S116" s="701">
        <f>IF(INDEX(Historical!$D$7:$D$1254,MATCH(B116,Historical!$B$7:$B$1278,0))=0,"n/a",(INDEX(Historical!$C$7:$C$1256,MATCH(B116,Historical!$B$7:$B$1278,0))/INDEX(Historical!$D$7:$D$1254,MATCH(B116,Historical!$B$7:$B$1278,0))-1)*100)</f>
        <v>2.7777777777777901</v>
      </c>
      <c r="T116" s="701">
        <f>IF(INDEX(Historical!$F$7:$F$1247,MATCH(B116,Historical!$B$7:$B$1278,0))=0,"n/a",((INDEX(Historical!$C$7:$C$1256,MATCH(B116,Historical!$B$7:$B$1278,0))/INDEX(Historical!$F$7:$F$1247,MATCH(B116,Historical!$B$7:$B$1278,0)))^(1/3)-1)*100)</f>
        <v>16.335239232339415</v>
      </c>
      <c r="U116" s="701">
        <f>IF(INDEX(Historical!$H$7:$H$1247,MATCH(B116,Historical!$B$7:$B$1278,0))=0,"n/a",((INDEX(Historical!$C$7:$C$1256,MATCH(B116,Historical!$B$7:$B$1278,0))/INDEX(Historical!$H$7:$H$1247,MATCH(B116,Historical!$B$7:$B$1278,0)))^(1/5)-1)*100)</f>
        <v>16.828973416570705</v>
      </c>
      <c r="V116" s="701">
        <f>IF(INDEX(Historical!$O$7:$O$1247,MATCH(B116,Historical!$B$7:$B$1278,0))=0,"n/a",((INDEX(Historical!$C$7:$C$1256,MATCH(B116,Historical!$B$7:$B$1278,0))/INDEX(Historical!$O$7:$O$1247,MATCH(B116,Historical!$B$7:$B$1278,0)))^(1/10)-1)*100)</f>
        <v>22.158353917150887</v>
      </c>
      <c r="W116" s="702">
        <f>IF(OR(U116&lt;=0,U116="n/a",V116&lt;=0,V116="n/a"),"n/a",U116/V116)</f>
        <v>0.75948662429950786</v>
      </c>
      <c r="X116" s="703">
        <f>IF(OR(AJ116&lt;=0,AJ116="n/a",U116&lt;=0,U116="n/a"),"n/a",U116/AJ116)</f>
        <v>0.96718238026268422</v>
      </c>
      <c r="Y116" s="665" t="s">
        <v>4309</v>
      </c>
      <c r="Z116" s="651">
        <f>IF(OR(AC116&lt;0.01,AC116="n/a"),"n/a",M116/AC116*100)</f>
        <v>72.727272727272734</v>
      </c>
      <c r="AA116" s="887">
        <f>IF(OR(AC116&lt;0.01,AC116="n/a"),"n/a",I116/AC116)</f>
        <v>19.054545454545455</v>
      </c>
      <c r="AB116" s="888">
        <v>12</v>
      </c>
      <c r="AC116" s="866">
        <v>1.1000000000000001</v>
      </c>
      <c r="AD116" s="866">
        <v>2.72</v>
      </c>
      <c r="AE116" s="866">
        <v>3.96</v>
      </c>
      <c r="AF116" s="866">
        <v>0.95</v>
      </c>
      <c r="AG116" s="866" t="s">
        <v>136</v>
      </c>
      <c r="AH116" s="866">
        <v>22.2</v>
      </c>
      <c r="AI116" s="866">
        <v>5.1499999999999995</v>
      </c>
      <c r="AJ116" s="866">
        <v>17.399999999999999</v>
      </c>
      <c r="AK116" s="866">
        <v>7.0000000000000009</v>
      </c>
      <c r="AL116" s="879">
        <v>760.22</v>
      </c>
      <c r="AM116" s="873">
        <v>1.2</v>
      </c>
      <c r="AN116" s="866">
        <v>0.03</v>
      </c>
      <c r="AO116" s="740">
        <f>IF(U116="n/a","n/a",IF(AA116&lt;0,"n/a",IF(AA116="n/a","n/a",J116+U116-AA116)))</f>
        <v>1.5912218551550197</v>
      </c>
      <c r="AP116" s="741">
        <f>IF(U116="n/a","n/a",J116+U116)</f>
        <v>20.645767309700474</v>
      </c>
      <c r="AQ116" s="889">
        <f>IF(OR(AC116&lt;0.01,AF116="n/a"),"n/a",(I116/SQRT(22.5*AC116*(I116/AF116))-1)*100)</f>
        <v>-10.304668319624765</v>
      </c>
      <c r="AR116" s="651">
        <f>INDEX(Historical!$C$7:$C$1256,MATCH(B116,Historical!$B$7:$B$1278,0))*IF(AH116="n/a",1.03,IF(AH116&lt;0,1.01,IF(AH116&gt;10,1.1,(1+AH116/100))))</f>
        <v>0.81400000000000006</v>
      </c>
      <c r="AS116" s="887">
        <f>IF($AI116="n/a",1.03*AR116,IF($AI116&lt;0,1.01*AR116,IF($AI116&gt;10,1.1*AR116,(1+$AI116/100)*AR116)))</f>
        <v>0.85592100000000015</v>
      </c>
      <c r="AT116" s="887">
        <f>IF($AK116="n/a",1.03*AS116,IF($AK116&lt;0,1.01*AS116,IF($AK116&gt;10,1.1*AS116,(1+$AK116/100)*AS116)))</f>
        <v>0.91583547000000021</v>
      </c>
      <c r="AU116" s="887">
        <f>IF($AK116="n/a",1.03*AT116,IF($AK116&lt;0,1.01*AT116,IF($AK116&gt;10,1.1*AT116,(1+$AK116/100)*AT116)))</f>
        <v>0.97994395290000025</v>
      </c>
      <c r="AV116" s="887">
        <f>IF($AK116="n/a",1.03*AU116,IF($AK116&lt;0,1.01*AU116,IF($AK116&gt;10,1.1*AU116,(1+$AK116/100)*AU116)))</f>
        <v>1.0485400296030003</v>
      </c>
      <c r="AW116" s="651">
        <f>SUM(AR116:AV116)</f>
        <v>4.614240452503001</v>
      </c>
      <c r="AX116" s="748">
        <f>AW116/I116*100</f>
        <v>22.014505975682255</v>
      </c>
      <c r="AY116" s="935">
        <v>0.83</v>
      </c>
      <c r="AZ116" s="873">
        <v>43.07</v>
      </c>
      <c r="BA116" s="873">
        <v>-28.33</v>
      </c>
      <c r="BB116" s="873">
        <v>5.33</v>
      </c>
      <c r="BC116" s="873">
        <v>1.6400000000000001</v>
      </c>
      <c r="BE116" s="624">
        <v>2011</v>
      </c>
      <c r="BF116" s="899">
        <f>IF(BE116&gt;2008,0,IF(BE116&gt;2001,1,IF(BE116&gt;1990,2,IF(BE116&gt;1980,3,IF(BE116&gt;1973,4,IF(BE116&gt;1970,5,IF(BE116&gt;1960,6,IF(BE116&gt;1958,7,IF(BE116&gt;1953,8,9)))))))))</f>
        <v>0</v>
      </c>
      <c r="BG116" s="883" t="s">
        <v>136</v>
      </c>
    </row>
    <row r="117" spans="1:59" ht="11.25" customHeight="1" x14ac:dyDescent="0.2">
      <c r="A117" s="872" t="s">
        <v>615</v>
      </c>
      <c r="B117" s="876" t="s">
        <v>616</v>
      </c>
      <c r="C117" s="933" t="s">
        <v>112</v>
      </c>
      <c r="D117" s="933" t="s">
        <v>211</v>
      </c>
      <c r="E117" s="733">
        <v>13</v>
      </c>
      <c r="F117" s="1182">
        <v>268</v>
      </c>
      <c r="G117" s="1182" t="s">
        <v>106</v>
      </c>
      <c r="H117" s="1182" t="s">
        <v>106</v>
      </c>
      <c r="I117" s="875">
        <v>29.25</v>
      </c>
      <c r="J117" s="651">
        <f>(M117/I117)*100</f>
        <v>2.9059829059829059</v>
      </c>
      <c r="K117" s="878">
        <v>0.21249999999999999</v>
      </c>
      <c r="L117" s="888">
        <v>4</v>
      </c>
      <c r="M117" s="642">
        <f>K117*L117</f>
        <v>0.85</v>
      </c>
      <c r="N117" s="871" t="s">
        <v>151</v>
      </c>
      <c r="O117" s="734">
        <v>0.21</v>
      </c>
      <c r="P117" s="619">
        <v>43814</v>
      </c>
      <c r="Q117" s="619">
        <v>43829</v>
      </c>
      <c r="R117" s="642">
        <f>(K117-O117)/O117*100</f>
        <v>1.1904761904761916</v>
      </c>
      <c r="S117" s="701">
        <f>IF(INDEX(Historical!$D$7:$D$1254,MATCH(B117,Historical!$B$7:$B$1278,0))=0,"n/a",(INDEX(Historical!$C$7:$C$1256,MATCH(B117,Historical!$B$7:$B$1278,0))/INDEX(Historical!$D$7:$D$1254,MATCH(B117,Historical!$B$7:$B$1278,0))-1)*100)</f>
        <v>1.3838748495788256</v>
      </c>
      <c r="T117" s="701">
        <f>IF(INDEX(Historical!$F$7:$F$1247,MATCH(B117,Historical!$B$7:$B$1278,0))=0,"n/a",((INDEX(Historical!$C$7:$C$1256,MATCH(B117,Historical!$B$7:$B$1278,0))/INDEX(Historical!$F$7:$F$1247,MATCH(B117,Historical!$B$7:$B$1278,0)))^(1/3)-1)*100)</f>
        <v>1.2159245811923736</v>
      </c>
      <c r="U117" s="701">
        <f>IF(INDEX(Historical!$H$7:$H$1247,MATCH(B117,Historical!$B$7:$B$1278,0))=0,"n/a",((INDEX(Historical!$C$7:$C$1256,MATCH(B117,Historical!$B$7:$B$1278,0))/INDEX(Historical!$H$7:$H$1247,MATCH(B117,Historical!$B$7:$B$1278,0)))^(1/5)-1)*100)</f>
        <v>1.2311400255211158</v>
      </c>
      <c r="V117" s="701">
        <f>IF(INDEX(Historical!$O$7:$O$1247,MATCH(B117,Historical!$B$7:$B$1278,0))=0,"n/a",((INDEX(Historical!$C$7:$C$1256,MATCH(B117,Historical!$B$7:$B$1278,0))/INDEX(Historical!$O$7:$O$1247,MATCH(B117,Historical!$B$7:$B$1278,0)))^(1/10)-1)*100)</f>
        <v>1.2715239020566038</v>
      </c>
      <c r="W117" s="702">
        <f>IF(OR(U117&lt;=0,U117="n/a",V117&lt;=0,V117="n/a"),"n/a",U117/V117)</f>
        <v>0.96823978183172976</v>
      </c>
      <c r="X117" s="703">
        <f>IF(OR(AJ117&lt;=0,AJ117="n/a",U117&lt;=0,U117="n/a"),"n/a",U117/AJ117)</f>
        <v>0.55960910250959817</v>
      </c>
      <c r="Y117" s="877" t="s">
        <v>152</v>
      </c>
      <c r="Z117" s="651" t="str">
        <f>IF(OR(AC117&lt;0.01,AC117="n/a"),"n/a",M117/AC117*100)</f>
        <v>n/a</v>
      </c>
      <c r="AA117" s="887" t="str">
        <f>IF(OR(AC117&lt;0.01,AC117="n/a"),"n/a",I117/AC117)</f>
        <v>n/a</v>
      </c>
      <c r="AB117" s="888">
        <v>9</v>
      </c>
      <c r="AC117" s="866">
        <v>-0.32</v>
      </c>
      <c r="AD117" s="866" t="s">
        <v>136</v>
      </c>
      <c r="AE117" s="866">
        <v>0.94</v>
      </c>
      <c r="AF117" s="866">
        <v>2.12</v>
      </c>
      <c r="AG117" s="866" t="s">
        <v>136</v>
      </c>
      <c r="AH117" s="866">
        <v>39.800000000000004</v>
      </c>
      <c r="AI117" s="866">
        <v>-0.75</v>
      </c>
      <c r="AJ117" s="866">
        <v>2.1999999999999997</v>
      </c>
      <c r="AK117" s="866">
        <v>12.5</v>
      </c>
      <c r="AL117" s="879">
        <v>2180</v>
      </c>
      <c r="AM117" s="873">
        <v>0.3</v>
      </c>
      <c r="AN117" s="866">
        <v>1.65</v>
      </c>
      <c r="AO117" s="740" t="str">
        <f>IF(U117="n/a","n/a",IF(AA117&lt;0,"n/a",IF(AA117="n/a","n/a",J117+U117-AA117)))</f>
        <v>n/a</v>
      </c>
      <c r="AP117" s="741">
        <f>IF(U117="n/a","n/a",J117+U117)</f>
        <v>4.1371229315040221</v>
      </c>
      <c r="AQ117" s="889" t="str">
        <f>IF(OR(AC117&lt;0.01,AF117="n/a"),"n/a",(I117/SQRT(22.5*AC117*(I117/AF117))-1)*100)</f>
        <v>n/a</v>
      </c>
      <c r="AR117" s="651">
        <f>INDEX(Historical!$C$7:$C$1256,MATCH(B117,Historical!$B$7:$B$1278,0))*IF(AH117="n/a",1.03,IF(AH117&lt;0,1.01,IF(AH117&gt;10,1.1,(1+AH117/100))))</f>
        <v>0.92675000000000007</v>
      </c>
      <c r="AS117" s="887">
        <f>IF($AI117="n/a",1.03*AR117,IF($AI117&lt;0,1.01*AR117,IF($AI117&gt;10,1.1*AR117,(1+$AI117/100)*AR117)))</f>
        <v>0.93601750000000006</v>
      </c>
      <c r="AT117" s="887">
        <f>IF($AK117="n/a",1.03*AS117,IF($AK117&lt;0,1.01*AS117,IF($AK117&gt;10,1.1*AS117,(1+$AK117/100)*AS117)))</f>
        <v>1.0296192500000001</v>
      </c>
      <c r="AU117" s="887">
        <f>IF($AK117="n/a",1.03*AT117,IF($AK117&lt;0,1.01*AT117,IF($AK117&gt;10,1.1*AT117,(1+$AK117/100)*AT117)))</f>
        <v>1.1325811750000001</v>
      </c>
      <c r="AV117" s="887">
        <f>IF($AK117="n/a",1.03*AU117,IF($AK117&lt;0,1.01*AU117,IF($AK117&gt;10,1.1*AU117,(1+$AK117/100)*AU117)))</f>
        <v>1.2458392925000001</v>
      </c>
      <c r="AW117" s="651">
        <f>SUM(AR117:AV117)</f>
        <v>5.2708072175000007</v>
      </c>
      <c r="AX117" s="748">
        <f>AW117/I117*100</f>
        <v>18.019853735042737</v>
      </c>
      <c r="AY117" s="935">
        <v>1.47</v>
      </c>
      <c r="AZ117" s="873">
        <v>114.92</v>
      </c>
      <c r="BA117" s="873">
        <v>-15.55</v>
      </c>
      <c r="BB117" s="873">
        <v>-3.38</v>
      </c>
      <c r="BC117" s="873">
        <v>11.42</v>
      </c>
      <c r="BE117" s="624">
        <v>2008</v>
      </c>
      <c r="BF117" s="899">
        <f>IF(BE117&gt;2008,0,IF(BE117&gt;2001,1,IF(BE117&gt;1990,2,IF(BE117&gt;1980,3,IF(BE117&gt;1973,4,IF(BE117&gt;1970,5,IF(BE117&gt;1960,6,IF(BE117&gt;1958,7,IF(BE117&gt;1953,8,9)))))))))</f>
        <v>1</v>
      </c>
      <c r="BG117" s="883" t="s">
        <v>136</v>
      </c>
    </row>
    <row r="118" spans="1:59" ht="11.25" customHeight="1" x14ac:dyDescent="0.2">
      <c r="A118" s="864" t="s">
        <v>617</v>
      </c>
      <c r="B118" s="876" t="s">
        <v>618</v>
      </c>
      <c r="C118" s="933" t="s">
        <v>108</v>
      </c>
      <c r="D118" s="933" t="s">
        <v>4334</v>
      </c>
      <c r="E118" s="733">
        <v>13</v>
      </c>
      <c r="F118" s="1182">
        <v>278</v>
      </c>
      <c r="G118" s="1182" t="s">
        <v>106</v>
      </c>
      <c r="H118" s="1182" t="s">
        <v>106</v>
      </c>
      <c r="I118" s="866">
        <v>201.97</v>
      </c>
      <c r="J118" s="651">
        <f>(M118/I118)*100</f>
        <v>0.89122146853493101</v>
      </c>
      <c r="K118" s="885">
        <v>0.45</v>
      </c>
      <c r="L118" s="888">
        <v>4</v>
      </c>
      <c r="M118" s="642">
        <f>K118*L118</f>
        <v>1.8</v>
      </c>
      <c r="N118" s="871" t="s">
        <v>619</v>
      </c>
      <c r="O118" s="735">
        <v>0.43</v>
      </c>
      <c r="P118" s="862">
        <v>44106</v>
      </c>
      <c r="Q118" s="862">
        <v>44118</v>
      </c>
      <c r="R118" s="642">
        <f>(K118-O118)/O118*100</f>
        <v>4.6511627906976782</v>
      </c>
      <c r="S118" s="701">
        <f>IF(INDEX(Historical!$D$7:$D$1254,MATCH(B118,Historical!$B$7:$B$1278,0))=0,"n/a",(INDEX(Historical!$C$7:$C$1256,MATCH(B118,Historical!$B$7:$B$1278,0))/INDEX(Historical!$D$7:$D$1254,MATCH(B118,Historical!$B$7:$B$1278,0))-1)*100)</f>
        <v>10.791366906474821</v>
      </c>
      <c r="T118" s="701">
        <f>IF(INDEX(Historical!$F$7:$F$1247,MATCH(B118,Historical!$B$7:$B$1278,0))=0,"n/a",((INDEX(Historical!$C$7:$C$1256,MATCH(B118,Historical!$B$7:$B$1278,0))/INDEX(Historical!$F$7:$F$1247,MATCH(B118,Historical!$B$7:$B$1278,0)))^(1/3)-1)*100)</f>
        <v>8.0737688160205998</v>
      </c>
      <c r="U118" s="701">
        <f>IF(INDEX(Historical!$H$7:$H$1247,MATCH(B118,Historical!$B$7:$B$1278,0))=0,"n/a",((INDEX(Historical!$C$7:$C$1256,MATCH(B118,Historical!$B$7:$B$1278,0))/INDEX(Historical!$H$7:$H$1247,MATCH(B118,Historical!$B$7:$B$1278,0)))^(1/5)-1)*100)</f>
        <v>7.156580080526953</v>
      </c>
      <c r="V118" s="701">
        <f>IF(INDEX(Historical!$O$7:$O$1247,MATCH(B118,Historical!$B$7:$B$1278,0))=0,"n/a",((INDEX(Historical!$C$7:$C$1256,MATCH(B118,Historical!$B$7:$B$1278,0))/INDEX(Historical!$O$7:$O$1247,MATCH(B118,Historical!$B$7:$B$1278,0)))^(1/10)-1)*100)</f>
        <v>6.1231615010033824</v>
      </c>
      <c r="W118" s="702">
        <f>IF(OR(U118&lt;=0,U118="n/a",V118&lt;=0,V118="n/a"),"n/a",U118/V118)</f>
        <v>1.1687720598834814</v>
      </c>
      <c r="X118" s="703">
        <f>IF(OR(AJ118&lt;=0,AJ118="n/a",U118&lt;=0,U118="n/a"),"n/a",U118/AJ118)</f>
        <v>0.41608023723993914</v>
      </c>
      <c r="Y118" s="663"/>
      <c r="Z118" s="651">
        <f>IF(OR(AC118&lt;0.01,AC118="n/a"),"n/a",M118/AC118*100)</f>
        <v>8.7040618955512574</v>
      </c>
      <c r="AA118" s="887">
        <f>IF(OR(AC118&lt;0.01,AC118="n/a"),"n/a",I118/AC118)</f>
        <v>9.766441005802708</v>
      </c>
      <c r="AB118" s="888">
        <v>12</v>
      </c>
      <c r="AC118" s="866">
        <v>20.68</v>
      </c>
      <c r="AD118" s="866" t="s">
        <v>136</v>
      </c>
      <c r="AE118" s="866">
        <v>4.03</v>
      </c>
      <c r="AF118" s="866">
        <v>1.63</v>
      </c>
      <c r="AG118" s="866">
        <v>12.5</v>
      </c>
      <c r="AH118" s="866">
        <v>16.7</v>
      </c>
      <c r="AI118" s="866" t="s">
        <v>136</v>
      </c>
      <c r="AJ118" s="866">
        <v>17.2</v>
      </c>
      <c r="AK118" s="866" t="s">
        <v>136</v>
      </c>
      <c r="AL118" s="879">
        <v>430.2</v>
      </c>
      <c r="AM118" s="873">
        <v>3.4000000000000004</v>
      </c>
      <c r="AN118" s="866">
        <v>0</v>
      </c>
      <c r="AO118" s="740">
        <f>IF(U118="n/a","n/a",IF(AA118&lt;0,"n/a",IF(AA118="n/a","n/a",J118+U118-AA118)))</f>
        <v>-1.7186394567408243</v>
      </c>
      <c r="AP118" s="741">
        <f>IF(U118="n/a","n/a",J118+U118)</f>
        <v>8.0478015490618837</v>
      </c>
      <c r="AQ118" s="889">
        <f>IF(OR(AC118&lt;0.01,AF118="n/a"),"n/a",(I118/SQRT(22.5*AC118*(I118/AF118))-1)*100)</f>
        <v>-15.885530800889057</v>
      </c>
      <c r="AR118" s="651">
        <f>INDEX(Historical!$C$7:$C$1256,MATCH(B118,Historical!$B$7:$B$1278,0))*IF(AH118="n/a",1.03,IF(AH118&lt;0,1.01,IF(AH118&gt;10,1.1,(1+AH118/100))))</f>
        <v>1.6940000000000002</v>
      </c>
      <c r="AS118" s="887">
        <f>IF($AI118="n/a",1.03*AR118,IF($AI118&lt;0,1.01*AR118,IF($AI118&gt;10,1.1*AR118,(1+$AI118/100)*AR118)))</f>
        <v>1.7448200000000003</v>
      </c>
      <c r="AT118" s="887">
        <f>IF($AK118="n/a",1.03*AS118,IF($AK118&lt;0,1.01*AS118,IF($AK118&gt;10,1.1*AS118,(1+$AK118/100)*AS118)))</f>
        <v>1.7971646000000003</v>
      </c>
      <c r="AU118" s="887">
        <f>IF($AK118="n/a",1.03*AT118,IF($AK118&lt;0,1.01*AT118,IF($AK118&gt;10,1.1*AT118,(1+$AK118/100)*AT118)))</f>
        <v>1.8510795380000005</v>
      </c>
      <c r="AV118" s="887">
        <f>IF($AK118="n/a",1.03*AU118,IF($AK118&lt;0,1.01*AU118,IF($AK118&gt;10,1.1*AU118,(1+$AK118/100)*AU118)))</f>
        <v>1.9066119241400006</v>
      </c>
      <c r="AW118" s="651">
        <f>SUM(AR118:AV118)</f>
        <v>8.9936760621400023</v>
      </c>
      <c r="AX118" s="748">
        <f>AW118/I118*100</f>
        <v>4.4529762153488157</v>
      </c>
      <c r="AY118" s="935">
        <v>0.95</v>
      </c>
      <c r="AZ118" s="873">
        <v>60.870000000000005</v>
      </c>
      <c r="BA118" s="873">
        <v>-6.8500000000000005</v>
      </c>
      <c r="BB118" s="873">
        <v>4.21</v>
      </c>
      <c r="BC118" s="873">
        <v>14.719999999999999</v>
      </c>
      <c r="BE118" s="624">
        <v>2008</v>
      </c>
      <c r="BF118" s="899">
        <f>IF(BE118&gt;2008,0,IF(BE118&gt;2001,1,IF(BE118&gt;1990,2,IF(BE118&gt;1980,3,IF(BE118&gt;1973,4,IF(BE118&gt;1970,5,IF(BE118&gt;1960,6,IF(BE118&gt;1958,7,IF(BE118&gt;1953,8,9)))))))))</f>
        <v>1</v>
      </c>
      <c r="BG118" s="883">
        <v>1.2</v>
      </c>
    </row>
    <row r="119" spans="1:59" ht="11.25" customHeight="1" x14ac:dyDescent="0.2">
      <c r="A119" s="872" t="s">
        <v>1266</v>
      </c>
      <c r="B119" s="876" t="s">
        <v>1267</v>
      </c>
      <c r="C119" s="933" t="s">
        <v>108</v>
      </c>
      <c r="D119" s="933" t="s">
        <v>118</v>
      </c>
      <c r="E119" s="733">
        <v>10</v>
      </c>
      <c r="F119" s="1182">
        <v>386</v>
      </c>
      <c r="G119" s="1182" t="s">
        <v>37</v>
      </c>
      <c r="H119" s="1182" t="s">
        <v>37</v>
      </c>
      <c r="I119" s="875">
        <v>38.520000000000003</v>
      </c>
      <c r="J119" s="651">
        <f>(M119/I119)*100</f>
        <v>3.3748701973001038</v>
      </c>
      <c r="K119" s="878">
        <v>0.32500000000000001</v>
      </c>
      <c r="L119" s="888">
        <v>4</v>
      </c>
      <c r="M119" s="642">
        <f>K119*L119</f>
        <v>1.3</v>
      </c>
      <c r="N119" s="871" t="s">
        <v>163</v>
      </c>
      <c r="O119" s="734">
        <v>0.3</v>
      </c>
      <c r="P119" s="862">
        <v>43889</v>
      </c>
      <c r="Q119" s="862">
        <v>43923</v>
      </c>
      <c r="R119" s="642">
        <f>(K119-O119)/O119*100</f>
        <v>8.333333333333341</v>
      </c>
      <c r="S119" s="701">
        <f>IF(INDEX(Historical!$D$7:$D$1254,MATCH(B119,Historical!$B$7:$B$1278,0))=0,"n/a",(INDEX(Historical!$C$7:$C$1256,MATCH(B119,Historical!$B$7:$B$1278,0))/INDEX(Historical!$D$7:$D$1254,MATCH(B119,Historical!$B$7:$B$1278,0))-1)*100)</f>
        <v>14.285714285714279</v>
      </c>
      <c r="T119" s="701">
        <f>IF(INDEX(Historical!$F$7:$F$1247,MATCH(B119,Historical!$B$7:$B$1278,0))=0,"n/a",((INDEX(Historical!$C$7:$C$1256,MATCH(B119,Historical!$B$7:$B$1278,0))/INDEX(Historical!$F$7:$F$1247,MATCH(B119,Historical!$B$7:$B$1278,0)))^(1/3)-1)*100)</f>
        <v>12.624788044360603</v>
      </c>
      <c r="U119" s="701">
        <f>IF(INDEX(Historical!$H$7:$H$1247,MATCH(B119,Historical!$B$7:$B$1278,0))=0,"n/a",((INDEX(Historical!$C$7:$C$1256,MATCH(B119,Historical!$B$7:$B$1278,0))/INDEX(Historical!$H$7:$H$1247,MATCH(B119,Historical!$B$7:$B$1278,0)))^(1/5)-1)*100)</f>
        <v>13.754383035188301</v>
      </c>
      <c r="V119" s="701">
        <f>IF(INDEX(Historical!$O$7:$O$1247,MATCH(B119,Historical!$B$7:$B$1278,0))=0,"n/a",((INDEX(Historical!$C$7:$C$1256,MATCH(B119,Historical!$B$7:$B$1278,0))/INDEX(Historical!$O$7:$O$1247,MATCH(B119,Historical!$B$7:$B$1278,0)))^(1/10)-1)*100)</f>
        <v>9.8268022686760936</v>
      </c>
      <c r="W119" s="702">
        <f>IF(OR(U119&lt;=0,U119="n/a",V119&lt;=0,V119="n/a"),"n/a",U119/V119)</f>
        <v>1.3996804513948307</v>
      </c>
      <c r="X119" s="703">
        <f>IF(OR(AJ119&lt;=0,AJ119="n/a",U119&lt;=0,U119="n/a"),"n/a",U119/AJ119)</f>
        <v>0.9824559310848785</v>
      </c>
      <c r="Y119" s="673"/>
      <c r="Z119" s="651">
        <f>IF(OR(AC119&lt;0.01,AC119="n/a"),"n/a",M119/AC119*100)</f>
        <v>26.209677419354836</v>
      </c>
      <c r="AA119" s="887">
        <f>IF(OR(AC119&lt;0.01,AC119="n/a"),"n/a",I119/AC119)</f>
        <v>7.7661290322580649</v>
      </c>
      <c r="AB119" s="888">
        <v>12</v>
      </c>
      <c r="AC119" s="866">
        <v>4.96</v>
      </c>
      <c r="AD119" s="866" t="s">
        <v>136</v>
      </c>
      <c r="AE119" s="866">
        <v>0.65</v>
      </c>
      <c r="AF119" s="866">
        <v>0.82</v>
      </c>
      <c r="AG119" s="866">
        <v>11.4</v>
      </c>
      <c r="AH119" s="866">
        <v>43</v>
      </c>
      <c r="AI119" s="866">
        <v>13.25</v>
      </c>
      <c r="AJ119" s="866">
        <v>14.000000000000002</v>
      </c>
      <c r="AK119" s="866">
        <v>-2.6</v>
      </c>
      <c r="AL119" s="879">
        <v>13580</v>
      </c>
      <c r="AM119" s="873">
        <v>0.1</v>
      </c>
      <c r="AN119" s="866">
        <v>0.26</v>
      </c>
      <c r="AO119" s="740">
        <f>IF(U119="n/a","n/a",IF(AA119&lt;0,"n/a",IF(AA119="n/a","n/a",J119+U119-AA119)))</f>
        <v>9.3631242002303416</v>
      </c>
      <c r="AP119" s="741">
        <f>IF(U119="n/a","n/a",J119+U119)</f>
        <v>17.129253232488406</v>
      </c>
      <c r="AQ119" s="889">
        <f>IF(OR(AC119&lt;0.01,AF119="n/a"),"n/a",(I119/SQRT(22.5*AC119*(I119/AF119))-1)*100)</f>
        <v>-46.799223871778317</v>
      </c>
      <c r="AR119" s="651">
        <f>INDEX(Historical!$C$7:$C$1256,MATCH(B119,Historical!$B$7:$B$1278,0))*IF(AH119="n/a",1.03,IF(AH119&lt;0,1.01,IF(AH119&gt;10,1.1,(1+AH119/100))))</f>
        <v>1.32</v>
      </c>
      <c r="AS119" s="887">
        <f>IF($AI119="n/a",1.03*AR119,IF($AI119&lt;0,1.01*AR119,IF($AI119&gt;10,1.1*AR119,(1+$AI119/100)*AR119)))</f>
        <v>1.4520000000000002</v>
      </c>
      <c r="AT119" s="887">
        <f>IF($AK119="n/a",1.03*AS119,IF($AK119&lt;0,1.01*AS119,IF($AK119&gt;10,1.1*AS119,(1+$AK119/100)*AS119)))</f>
        <v>1.4665200000000003</v>
      </c>
      <c r="AU119" s="887">
        <f>IF($AK119="n/a",1.03*AT119,IF($AK119&lt;0,1.01*AT119,IF($AK119&gt;10,1.1*AT119,(1+$AK119/100)*AT119)))</f>
        <v>1.4811852000000003</v>
      </c>
      <c r="AV119" s="887">
        <f>IF($AK119="n/a",1.03*AU119,IF($AK119&lt;0,1.01*AU119,IF($AK119&gt;10,1.1*AU119,(1+$AK119/100)*AU119)))</f>
        <v>1.4959970520000003</v>
      </c>
      <c r="AW119" s="651">
        <f>SUM(AR119:AV119)</f>
        <v>7.2157022520000016</v>
      </c>
      <c r="AX119" s="748">
        <f>AW119/I119*100</f>
        <v>18.732352679127729</v>
      </c>
      <c r="AY119" s="935">
        <v>1.02</v>
      </c>
      <c r="AZ119" s="873">
        <v>102.30999999999999</v>
      </c>
      <c r="BA119" s="873">
        <v>-38.61</v>
      </c>
      <c r="BB119" s="873">
        <v>-0.33999999999999997</v>
      </c>
      <c r="BC119" s="873">
        <v>-8.15</v>
      </c>
      <c r="BE119" s="624">
        <v>2011</v>
      </c>
      <c r="BF119" s="899">
        <f>IF(BE119&gt;2008,0,IF(BE119&gt;2001,1,IF(BE119&gt;1990,2,IF(BE119&gt;1980,3,IF(BE119&gt;1973,4,IF(BE119&gt;1970,5,IF(BE119&gt;1960,6,IF(BE119&gt;1958,7,IF(BE119&gt;1953,8,9)))))))))</f>
        <v>0</v>
      </c>
      <c r="BG119" s="883">
        <v>2.6</v>
      </c>
    </row>
    <row r="120" spans="1:59" ht="11.25" customHeight="1" x14ac:dyDescent="0.2">
      <c r="A120" s="864" t="s">
        <v>1296</v>
      </c>
      <c r="B120" s="876" t="s">
        <v>1297</v>
      </c>
      <c r="C120" s="933" t="s">
        <v>108</v>
      </c>
      <c r="D120" s="933" t="s">
        <v>118</v>
      </c>
      <c r="E120" s="733">
        <v>11</v>
      </c>
      <c r="F120" s="1182">
        <v>312</v>
      </c>
      <c r="G120" s="1182" t="s">
        <v>115</v>
      </c>
      <c r="H120" s="1182" t="s">
        <v>115</v>
      </c>
      <c r="I120" s="875">
        <v>33.909999999999997</v>
      </c>
      <c r="J120" s="651">
        <f>(M120/I120)*100</f>
        <v>3.5387791212031852</v>
      </c>
      <c r="K120" s="878">
        <v>0.3</v>
      </c>
      <c r="L120" s="888">
        <v>4</v>
      </c>
      <c r="M120" s="642">
        <f>K120*L120</f>
        <v>1.2</v>
      </c>
      <c r="N120" s="871" t="s">
        <v>318</v>
      </c>
      <c r="O120" s="734">
        <v>0.28749999999999998</v>
      </c>
      <c r="P120" s="862">
        <v>43906</v>
      </c>
      <c r="Q120" s="862">
        <v>43921</v>
      </c>
      <c r="R120" s="642">
        <f>(K120-O120)/O120*100</f>
        <v>4.3478260869565259</v>
      </c>
      <c r="S120" s="701">
        <f>IF(INDEX(Historical!$D$7:$D$1254,MATCH(B120,Historical!$B$7:$B$1278,0))=0,"n/a",(INDEX(Historical!$C$7:$C$1256,MATCH(B120,Historical!$B$7:$B$1278,0))/INDEX(Historical!$D$7:$D$1254,MATCH(B120,Historical!$B$7:$B$1278,0))-1)*100)</f>
        <v>0.87719298245614308</v>
      </c>
      <c r="T120" s="701">
        <f>IF(INDEX(Historical!$F$7:$F$1247,MATCH(B120,Historical!$B$7:$B$1278,0))=0,"n/a",((INDEX(Historical!$C$7:$C$1256,MATCH(B120,Historical!$B$7:$B$1278,0))/INDEX(Historical!$F$7:$F$1247,MATCH(B120,Historical!$B$7:$B$1278,0)))^(1/3)-1)*100)</f>
        <v>2.7536659143547526</v>
      </c>
      <c r="U120" s="701">
        <f>IF(INDEX(Historical!$H$7:$H$1247,MATCH(B120,Historical!$B$7:$B$1278,0))=0,"n/a",((INDEX(Historical!$C$7:$C$1256,MATCH(B120,Historical!$B$7:$B$1278,0))/INDEX(Historical!$H$7:$H$1247,MATCH(B120,Historical!$B$7:$B$1278,0)))^(1/5)-1)*100)</f>
        <v>4.5639552591273169</v>
      </c>
      <c r="V120" s="701">
        <f>IF(INDEX(Historical!$O$7:$O$1247,MATCH(B120,Historical!$B$7:$B$1278,0))=0,"n/a",((INDEX(Historical!$C$7:$C$1256,MATCH(B120,Historical!$B$7:$B$1278,0))/INDEX(Historical!$O$7:$O$1247,MATCH(B120,Historical!$B$7:$B$1278,0)))^(1/10)-1)*100)</f>
        <v>17.085582970286151</v>
      </c>
      <c r="W120" s="702">
        <f>IF(OR(U120&lt;=0,U120="n/a",V120&lt;=0,V120="n/a"),"n/a",U120/V120)</f>
        <v>0.26712318023122622</v>
      </c>
      <c r="X120" s="703">
        <f>IF(OR(AJ120&lt;=0,AJ120="n/a",U120&lt;=0,U120="n/a"),"n/a",U120/AJ120)</f>
        <v>0.37409469337109158</v>
      </c>
      <c r="Y120" s="664"/>
      <c r="Z120" s="651">
        <f>IF(OR(AC120&lt;0.01,AC120="n/a"),"n/a",M120/AC120*100)</f>
        <v>46.875</v>
      </c>
      <c r="AA120" s="887">
        <f>IF(OR(AC120&lt;0.01,AC120="n/a"),"n/a",I120/AC120)</f>
        <v>13.246093749999998</v>
      </c>
      <c r="AB120" s="888">
        <v>12</v>
      </c>
      <c r="AC120" s="866">
        <v>2.56</v>
      </c>
      <c r="AD120" s="866">
        <v>1.04</v>
      </c>
      <c r="AE120" s="866">
        <v>1.08</v>
      </c>
      <c r="AF120" s="866">
        <v>0.87</v>
      </c>
      <c r="AG120" s="866">
        <v>6.9</v>
      </c>
      <c r="AH120" s="866">
        <v>904.19999999999993</v>
      </c>
      <c r="AI120" s="866">
        <v>-4.5900000000000007</v>
      </c>
      <c r="AJ120" s="866">
        <v>12.2</v>
      </c>
      <c r="AK120" s="866">
        <v>12.7</v>
      </c>
      <c r="AL120" s="879">
        <v>1400</v>
      </c>
      <c r="AM120" s="873">
        <v>1.0999999999999999</v>
      </c>
      <c r="AN120" s="866">
        <v>0.27</v>
      </c>
      <c r="AO120" s="740">
        <f>IF(U120="n/a","n/a",IF(AA120&lt;0,"n/a",IF(AA120="n/a","n/a",J120+U120-AA120)))</f>
        <v>-5.1433593696694953</v>
      </c>
      <c r="AP120" s="741">
        <f>IF(U120="n/a","n/a",J120+U120)</f>
        <v>8.102734380330503</v>
      </c>
      <c r="AQ120" s="889">
        <f>IF(OR(AC120&lt;0.01,AF120="n/a"),"n/a",(I120/SQRT(22.5*AC120*(I120/AF120))-1)*100)</f>
        <v>-28.433087836160865</v>
      </c>
      <c r="AR120" s="651">
        <f>INDEX(Historical!$C$7:$C$1256,MATCH(B120,Historical!$B$7:$B$1278,0))*IF(AH120="n/a",1.03,IF(AH120&lt;0,1.01,IF(AH120&gt;10,1.1,(1+AH120/100))))</f>
        <v>1.2649999999999999</v>
      </c>
      <c r="AS120" s="887">
        <f>IF($AI120="n/a",1.03*AR120,IF($AI120&lt;0,1.01*AR120,IF($AI120&gt;10,1.1*AR120,(1+$AI120/100)*AR120)))</f>
        <v>1.27765</v>
      </c>
      <c r="AT120" s="887">
        <f>IF($AK120="n/a",1.03*AS120,IF($AK120&lt;0,1.01*AS120,IF($AK120&gt;10,1.1*AS120,(1+$AK120/100)*AS120)))</f>
        <v>1.4054150000000001</v>
      </c>
      <c r="AU120" s="887">
        <f>IF($AK120="n/a",1.03*AT120,IF($AK120&lt;0,1.01*AT120,IF($AK120&gt;10,1.1*AT120,(1+$AK120/100)*AT120)))</f>
        <v>1.5459565000000002</v>
      </c>
      <c r="AV120" s="887">
        <f>IF($AK120="n/a",1.03*AU120,IF($AK120&lt;0,1.01*AU120,IF($AK120&gt;10,1.1*AU120,(1+$AK120/100)*AU120)))</f>
        <v>1.7005521500000003</v>
      </c>
      <c r="AW120" s="651">
        <f>SUM(AR120:AV120)</f>
        <v>7.1945736500000006</v>
      </c>
      <c r="AX120" s="748">
        <f>AW120/I120*100</f>
        <v>21.216672515482163</v>
      </c>
      <c r="AY120" s="935">
        <v>0.56999999999999995</v>
      </c>
      <c r="AZ120" s="873">
        <v>11.25</v>
      </c>
      <c r="BA120" s="873">
        <v>-26.650000000000002</v>
      </c>
      <c r="BB120" s="873">
        <v>-4.72</v>
      </c>
      <c r="BC120" s="873">
        <v>-8.9599999999999991</v>
      </c>
      <c r="BE120" s="624">
        <v>2010</v>
      </c>
      <c r="BF120" s="899">
        <f>IF(BE120&gt;2008,0,IF(BE120&gt;2001,1,IF(BE120&gt;1990,2,IF(BE120&gt;1980,3,IF(BE120&gt;1973,4,IF(BE120&gt;1970,5,IF(BE120&gt;1960,6,IF(BE120&gt;1958,7,IF(BE120&gt;1953,8,9)))))))))</f>
        <v>0</v>
      </c>
      <c r="BG120" s="883">
        <v>0.89999999999999991</v>
      </c>
    </row>
    <row r="121" spans="1:59" ht="11.25" customHeight="1" x14ac:dyDescent="0.2">
      <c r="A121" s="864" t="s">
        <v>1288</v>
      </c>
      <c r="B121" s="876" t="s">
        <v>1289</v>
      </c>
      <c r="C121" s="933" t="s">
        <v>108</v>
      </c>
      <c r="D121" s="933" t="s">
        <v>4341</v>
      </c>
      <c r="E121" s="733">
        <v>10</v>
      </c>
      <c r="F121" s="1182">
        <v>421</v>
      </c>
      <c r="G121" s="1182" t="s">
        <v>106</v>
      </c>
      <c r="H121" s="1182" t="s">
        <v>106</v>
      </c>
      <c r="I121" s="875">
        <v>16.600000000000001</v>
      </c>
      <c r="J121" s="651">
        <f>(M121/I121)*100</f>
        <v>3.3734939759036147</v>
      </c>
      <c r="K121" s="878">
        <v>0.14000000000000001</v>
      </c>
      <c r="L121" s="888">
        <v>4</v>
      </c>
      <c r="M121" s="642">
        <f>K121*L121</f>
        <v>0.56000000000000005</v>
      </c>
      <c r="N121" s="871" t="s">
        <v>791</v>
      </c>
      <c r="O121" s="734">
        <v>0.13</v>
      </c>
      <c r="P121" s="862">
        <v>44144</v>
      </c>
      <c r="Q121" s="862">
        <v>44167</v>
      </c>
      <c r="R121" s="642">
        <f>(K121-O121)/O121*100</f>
        <v>7.6923076923076987</v>
      </c>
      <c r="S121" s="701">
        <f>IF(INDEX(Historical!$D$7:$D$1254,MATCH(B121,Historical!$B$7:$B$1278,0))=0,"n/a",(INDEX(Historical!$C$7:$C$1256,MATCH(B121,Historical!$B$7:$B$1278,0))/INDEX(Historical!$D$7:$D$1254,MATCH(B121,Historical!$B$7:$B$1278,0))-1)*100)</f>
        <v>10.869565217391308</v>
      </c>
      <c r="T121" s="701">
        <f>IF(INDEX(Historical!$F$7:$F$1247,MATCH(B121,Historical!$B$7:$B$1278,0))=0,"n/a",((INDEX(Historical!$C$7:$C$1256,MATCH(B121,Historical!$B$7:$B$1278,0))/INDEX(Historical!$F$7:$F$1247,MATCH(B121,Historical!$B$7:$B$1278,0)))^(1/3)-1)*100)</f>
        <v>14.192224550956389</v>
      </c>
      <c r="U121" s="701">
        <f>IF(INDEX(Historical!$H$7:$H$1247,MATCH(B121,Historical!$B$7:$B$1278,0))=0,"n/a",((INDEX(Historical!$C$7:$C$1256,MATCH(B121,Historical!$B$7:$B$1278,0))/INDEX(Historical!$H$7:$H$1247,MATCH(B121,Historical!$B$7:$B$1278,0)))^(1/5)-1)*100)</f>
        <v>23.852970009599229</v>
      </c>
      <c r="V121" s="701">
        <f>IF(INDEX(Historical!$O$7:$O$1247,MATCH(B121,Historical!$B$7:$B$1278,0))=0,"n/a",((INDEX(Historical!$C$7:$C$1256,MATCH(B121,Historical!$B$7:$B$1278,0))/INDEX(Historical!$O$7:$O$1247,MATCH(B121,Historical!$B$7:$B$1278,0)))^(1/10)-1)*100)</f>
        <v>25.050520646078112</v>
      </c>
      <c r="W121" s="702">
        <f>IF(OR(U121&lt;=0,U121="n/a",V121&lt;=0,V121="n/a"),"n/a",U121/V121)</f>
        <v>0.95219458096706777</v>
      </c>
      <c r="X121" s="703">
        <f>IF(OR(AJ121&lt;=0,AJ121="n/a",U121&lt;=0,U121="n/a"),"n/a",U121/AJ121)</f>
        <v>1.5692743427367914</v>
      </c>
      <c r="Y121" s="877"/>
      <c r="Z121" s="651">
        <f>IF(OR(AC121&lt;0.01,AC121="n/a"),"n/a",M121/AC121*100)</f>
        <v>45.161290322580648</v>
      </c>
      <c r="AA121" s="887">
        <f>IF(OR(AC121&lt;0.01,AC121="n/a"),"n/a",I121/AC121)</f>
        <v>13.38709677419355</v>
      </c>
      <c r="AB121" s="888">
        <v>12</v>
      </c>
      <c r="AC121" s="866">
        <v>1.24</v>
      </c>
      <c r="AD121" s="866">
        <v>2.67</v>
      </c>
      <c r="AE121" s="866">
        <v>3.9</v>
      </c>
      <c r="AF121" s="866">
        <v>1.1000000000000001</v>
      </c>
      <c r="AG121" s="866">
        <v>8.7999999999999989</v>
      </c>
      <c r="AH121" s="866">
        <v>0</v>
      </c>
      <c r="AI121" s="866">
        <v>20.45</v>
      </c>
      <c r="AJ121" s="866">
        <v>15.2</v>
      </c>
      <c r="AK121" s="866">
        <v>5</v>
      </c>
      <c r="AL121" s="879">
        <v>2670</v>
      </c>
      <c r="AM121" s="873">
        <v>8.2100000000000009</v>
      </c>
      <c r="AN121" s="866">
        <v>0.15</v>
      </c>
      <c r="AO121" s="740">
        <f>IF(U121="n/a","n/a",IF(AA121&lt;0,"n/a",IF(AA121="n/a","n/a",J121+U121-AA121)))</f>
        <v>13.839367211309293</v>
      </c>
      <c r="AP121" s="741">
        <f>IF(U121="n/a","n/a",J121+U121)</f>
        <v>27.226463985502843</v>
      </c>
      <c r="AQ121" s="889">
        <f>IF(OR(AC121&lt;0.01,AF121="n/a"),"n/a",(I121/SQRT(22.5*AC121*(I121/AF121))-1)*100)</f>
        <v>-19.1000440829322</v>
      </c>
      <c r="AR121" s="651">
        <f>INDEX(Historical!$C$7:$C$1256,MATCH(B121,Historical!$B$7:$B$1278,0))*IF(AH121="n/a",1.03,IF(AH121&lt;0,1.01,IF(AH121&gt;10,1.1,(1+AH121/100))))</f>
        <v>0.51</v>
      </c>
      <c r="AS121" s="887">
        <f>IF($AI121="n/a",1.03*AR121,IF($AI121&lt;0,1.01*AR121,IF($AI121&gt;10,1.1*AR121,(1+$AI121/100)*AR121)))</f>
        <v>0.56100000000000005</v>
      </c>
      <c r="AT121" s="887">
        <f>IF($AK121="n/a",1.03*AS121,IF($AK121&lt;0,1.01*AS121,IF($AK121&gt;10,1.1*AS121,(1+$AK121/100)*AS121)))</f>
        <v>0.58905000000000007</v>
      </c>
      <c r="AU121" s="887">
        <f>IF($AK121="n/a",1.03*AT121,IF($AK121&lt;0,1.01*AT121,IF($AK121&gt;10,1.1*AT121,(1+$AK121/100)*AT121)))</f>
        <v>0.61850250000000007</v>
      </c>
      <c r="AV121" s="887">
        <f>IF($AK121="n/a",1.03*AU121,IF($AK121&lt;0,1.01*AU121,IF($AK121&gt;10,1.1*AU121,(1+$AK121/100)*AU121)))</f>
        <v>0.64942762500000006</v>
      </c>
      <c r="AW121" s="651">
        <f>SUM(AR121:AV121)</f>
        <v>2.9279801250000004</v>
      </c>
      <c r="AX121" s="748">
        <f>AW121/I121*100</f>
        <v>17.638434487951805</v>
      </c>
      <c r="AY121" s="935">
        <v>1.59</v>
      </c>
      <c r="AZ121" s="873">
        <v>70.960000000000008</v>
      </c>
      <c r="BA121" s="873">
        <v>-21.099999999999998</v>
      </c>
      <c r="BB121" s="873">
        <v>2.62</v>
      </c>
      <c r="BC121" s="873">
        <v>5.62</v>
      </c>
      <c r="BE121" s="624">
        <v>2011</v>
      </c>
      <c r="BF121" s="899">
        <f>IF(BE121&gt;2008,0,IF(BE121&gt;2001,1,IF(BE121&gt;1990,2,IF(BE121&gt;1980,3,IF(BE121&gt;1973,4,IF(BE121&gt;1970,5,IF(BE121&gt;1960,6,IF(BE121&gt;1958,7,IF(BE121&gt;1953,8,9)))))))))</f>
        <v>0</v>
      </c>
      <c r="BG121" s="883">
        <v>1.4000000000000001</v>
      </c>
    </row>
    <row r="122" spans="1:59" ht="11.25" customHeight="1" x14ac:dyDescent="0.2">
      <c r="A122" s="872" t="s">
        <v>1292</v>
      </c>
      <c r="B122" s="876" t="s">
        <v>1293</v>
      </c>
      <c r="C122" s="933" t="s">
        <v>112</v>
      </c>
      <c r="D122" s="933" t="s">
        <v>4363</v>
      </c>
      <c r="E122" s="733">
        <v>10</v>
      </c>
      <c r="F122" s="1182">
        <v>409</v>
      </c>
      <c r="G122" s="1182" t="s">
        <v>37</v>
      </c>
      <c r="H122" s="1182" t="s">
        <v>37</v>
      </c>
      <c r="I122" s="875">
        <v>164.95</v>
      </c>
      <c r="J122" s="651">
        <f>(M122/I122)*100</f>
        <v>2.2552288572294641</v>
      </c>
      <c r="K122" s="878">
        <v>0.93</v>
      </c>
      <c r="L122" s="888">
        <v>4</v>
      </c>
      <c r="M122" s="642">
        <f>K122*L122</f>
        <v>3.72</v>
      </c>
      <c r="N122" s="871" t="s">
        <v>248</v>
      </c>
      <c r="O122" s="734">
        <v>0.9</v>
      </c>
      <c r="P122" s="862">
        <v>44147</v>
      </c>
      <c r="Q122" s="862">
        <v>44169</v>
      </c>
      <c r="R122" s="642">
        <f>(K122-O122)/O122*100</f>
        <v>3.3333333333333361</v>
      </c>
      <c r="S122" s="701">
        <f>IF(INDEX(Historical!$D$7:$D$1254,MATCH(B122,Historical!$B$7:$B$1278,0))=0,"n/a",(INDEX(Historical!$C$7:$C$1256,MATCH(B122,Historical!$B$7:$B$1278,0))/INDEX(Historical!$D$7:$D$1254,MATCH(B122,Historical!$B$7:$B$1278,0))-1)*100)</f>
        <v>9.9836333878887018</v>
      </c>
      <c r="T122" s="701">
        <f>IF(INDEX(Historical!$F$7:$F$1247,MATCH(B122,Historical!$B$7:$B$1278,0))=0,"n/a",((INDEX(Historical!$C$7:$C$1256,MATCH(B122,Historical!$B$7:$B$1278,0))/INDEX(Historical!$F$7:$F$1247,MATCH(B122,Historical!$B$7:$B$1278,0)))^(1/3)-1)*100)</f>
        <v>11.102644857564847</v>
      </c>
      <c r="U122" s="701">
        <f>IF(INDEX(Historical!$H$7:$H$1247,MATCH(B122,Historical!$B$7:$B$1278,0))=0,"n/a",((INDEX(Historical!$C$7:$C$1256,MATCH(B122,Historical!$B$7:$B$1278,0))/INDEX(Historical!$H$7:$H$1247,MATCH(B122,Historical!$B$7:$B$1278,0)))^(1/5)-1)*100)</f>
        <v>12.464571627241106</v>
      </c>
      <c r="V122" s="701">
        <f>IF(INDEX(Historical!$O$7:$O$1247,MATCH(B122,Historical!$B$7:$B$1278,0))=0,"n/a",((INDEX(Historical!$C$7:$C$1256,MATCH(B122,Historical!$B$7:$B$1278,0))/INDEX(Historical!$O$7:$O$1247,MATCH(B122,Historical!$B$7:$B$1278,0)))^(1/10)-1)*100)</f>
        <v>10.752972403706075</v>
      </c>
      <c r="W122" s="702">
        <f>IF(OR(U122&lt;=0,U122="n/a",V122&lt;=0,V122="n/a"),"n/a",U122/V122)</f>
        <v>1.1591745202419677</v>
      </c>
      <c r="X122" s="703">
        <f>IF(OR(AJ122&lt;=0,AJ122="n/a",U122&lt;=0,U122="n/a"),"n/a",U122/AJ122)</f>
        <v>1.4664201914401302</v>
      </c>
      <c r="Y122" s="654"/>
      <c r="Z122" s="651">
        <f>IF(OR(AC122&lt;0.01,AC122="n/a"),"n/a",M122/AC122*100)</f>
        <v>48.062015503875969</v>
      </c>
      <c r="AA122" s="887">
        <f>IF(OR(AC122&lt;0.01,AC122="n/a"),"n/a",I122/AC122)</f>
        <v>21.311369509043924</v>
      </c>
      <c r="AB122" s="888">
        <v>12</v>
      </c>
      <c r="AC122" s="866">
        <v>7.74</v>
      </c>
      <c r="AD122" s="866">
        <v>11.61</v>
      </c>
      <c r="AE122" s="866">
        <v>3.38</v>
      </c>
      <c r="AF122" s="866">
        <v>6.38</v>
      </c>
      <c r="AG122" s="866">
        <v>32.300000000000004</v>
      </c>
      <c r="AH122" s="866">
        <v>-4.3999999999999995</v>
      </c>
      <c r="AI122" s="866">
        <v>13.88</v>
      </c>
      <c r="AJ122" s="866">
        <v>8.5</v>
      </c>
      <c r="AK122" s="866">
        <v>1.8399999999999999</v>
      </c>
      <c r="AL122" s="879">
        <v>116620</v>
      </c>
      <c r="AM122" s="873">
        <v>0.1</v>
      </c>
      <c r="AN122" s="866">
        <v>1.22</v>
      </c>
      <c r="AO122" s="740">
        <f>IF(U122="n/a","n/a",IF(AA122&lt;0,"n/a",IF(AA122="n/a","n/a",J122+U122-AA122)))</f>
        <v>-6.5915690245733529</v>
      </c>
      <c r="AP122" s="741">
        <f>IF(U122="n/a","n/a",J122+U122)</f>
        <v>14.719800484470571</v>
      </c>
      <c r="AQ122" s="889">
        <f>IF(OR(AC122&lt;0.01,AF122="n/a"),"n/a",(I122/SQRT(22.5*AC122*(I122/AF122))-1)*100)</f>
        <v>145.82427099020708</v>
      </c>
      <c r="AR122" s="651">
        <f>INDEX(Historical!$C$7:$C$1256,MATCH(B122,Historical!$B$7:$B$1278,0))*IF(AH122="n/a",1.03,IF(AH122&lt;0,1.01,IF(AH122&gt;10,1.1,(1+AH122/100))))</f>
        <v>3.3935999999999997</v>
      </c>
      <c r="AS122" s="887">
        <f>IF($AI122="n/a",1.03*AR122,IF($AI122&lt;0,1.01*AR122,IF($AI122&gt;10,1.1*AR122,(1+$AI122/100)*AR122)))</f>
        <v>3.7329599999999998</v>
      </c>
      <c r="AT122" s="887">
        <f>IF($AK122="n/a",1.03*AS122,IF($AK122&lt;0,1.01*AS122,IF($AK122&gt;10,1.1*AS122,(1+$AK122/100)*AS122)))</f>
        <v>3.8016464639999996</v>
      </c>
      <c r="AU122" s="887">
        <f>IF($AK122="n/a",1.03*AT122,IF($AK122&lt;0,1.01*AT122,IF($AK122&gt;10,1.1*AT122,(1+$AK122/100)*AT122)))</f>
        <v>3.8715967589375997</v>
      </c>
      <c r="AV122" s="887">
        <f>IF($AK122="n/a",1.03*AU122,IF($AK122&lt;0,1.01*AU122,IF($AK122&gt;10,1.1*AU122,(1+$AK122/100)*AU122)))</f>
        <v>3.9428341393020516</v>
      </c>
      <c r="AW122" s="651">
        <f>SUM(AR122:AV122)</f>
        <v>18.742637362239648</v>
      </c>
      <c r="AX122" s="748">
        <f>AW122/I122*100</f>
        <v>11.362617376319886</v>
      </c>
      <c r="AY122" s="935">
        <v>1.03</v>
      </c>
      <c r="AZ122" s="873">
        <v>63.190000000000005</v>
      </c>
      <c r="BA122" s="873">
        <v>-10.38</v>
      </c>
      <c r="BB122" s="873">
        <v>-1.4000000000000001</v>
      </c>
      <c r="BC122" s="873">
        <v>6.8000000000000007</v>
      </c>
      <c r="BE122" s="624">
        <v>2012</v>
      </c>
      <c r="BF122" s="899">
        <f>IF(BE122&gt;2008,0,IF(BE122&gt;2001,1,IF(BE122&gt;1990,2,IF(BE122&gt;1980,3,IF(BE122&gt;1973,4,IF(BE122&gt;1970,5,IF(BE122&gt;1960,6,IF(BE122&gt;1958,7,IF(BE122&gt;1953,8,9)))))))))</f>
        <v>0</v>
      </c>
      <c r="BG122" s="883">
        <v>9.8000000000000007</v>
      </c>
    </row>
    <row r="123" spans="1:59" ht="11.25" customHeight="1" x14ac:dyDescent="0.2">
      <c r="A123" s="864" t="s">
        <v>622</v>
      </c>
      <c r="B123" s="876" t="s">
        <v>623</v>
      </c>
      <c r="C123" s="933" t="s">
        <v>108</v>
      </c>
      <c r="D123" s="933" t="s">
        <v>4341</v>
      </c>
      <c r="E123" s="733">
        <v>15</v>
      </c>
      <c r="F123" s="1182">
        <v>249</v>
      </c>
      <c r="G123" s="1182" t="s">
        <v>106</v>
      </c>
      <c r="H123" s="1182" t="s">
        <v>106</v>
      </c>
      <c r="I123" s="875">
        <v>115</v>
      </c>
      <c r="J123" s="651">
        <f>(M123/I123)*100</f>
        <v>1.6</v>
      </c>
      <c r="K123" s="878">
        <v>0.46</v>
      </c>
      <c r="L123" s="888">
        <v>4</v>
      </c>
      <c r="M123" s="642">
        <f>K123*L123</f>
        <v>1.84</v>
      </c>
      <c r="N123" s="871" t="s">
        <v>516</v>
      </c>
      <c r="O123" s="734">
        <v>0.44</v>
      </c>
      <c r="P123" s="619">
        <v>43783</v>
      </c>
      <c r="Q123" s="619">
        <v>43798</v>
      </c>
      <c r="R123" s="642">
        <f>(K123-O123)/O123*100</f>
        <v>4.5454545454545494</v>
      </c>
      <c r="S123" s="701">
        <f>IF(INDEX(Historical!$D$7:$D$1254,MATCH(B123,Historical!$B$7:$B$1278,0))=0,"n/a",(INDEX(Historical!$C$7:$C$1256,MATCH(B123,Historical!$B$7:$B$1278,0))/INDEX(Historical!$D$7:$D$1254,MATCH(B123,Historical!$B$7:$B$1278,0))-1)*100)</f>
        <v>6.5868263473053856</v>
      </c>
      <c r="T123" s="701">
        <f>IF(INDEX(Historical!$F$7:$F$1247,MATCH(B123,Historical!$B$7:$B$1278,0))=0,"n/a",((INDEX(Historical!$C$7:$C$1256,MATCH(B123,Historical!$B$7:$B$1278,0))/INDEX(Historical!$F$7:$F$1247,MATCH(B123,Historical!$B$7:$B$1278,0)))^(1/3)-1)*100)</f>
        <v>14.045875999309576</v>
      </c>
      <c r="U123" s="701">
        <f>IF(INDEX(Historical!$H$7:$H$1247,MATCH(B123,Historical!$B$7:$B$1278,0))=0,"n/a",((INDEX(Historical!$C$7:$C$1256,MATCH(B123,Historical!$B$7:$B$1278,0))/INDEX(Historical!$H$7:$H$1247,MATCH(B123,Historical!$B$7:$B$1278,0)))^(1/5)-1)*100)</f>
        <v>11.346695461064794</v>
      </c>
      <c r="V123" s="701">
        <f>IF(INDEX(Historical!$O$7:$O$1247,MATCH(B123,Historical!$B$7:$B$1278,0))=0,"n/a",((INDEX(Historical!$C$7:$C$1256,MATCH(B123,Historical!$B$7:$B$1278,0))/INDEX(Historical!$O$7:$O$1247,MATCH(B123,Historical!$B$7:$B$1278,0)))^(1/10)-1)*100)</f>
        <v>11.963177647877821</v>
      </c>
      <c r="W123" s="702">
        <f>IF(OR(U123&lt;=0,U123="n/a",V123&lt;=0,V123="n/a"),"n/a",U123/V123)</f>
        <v>0.94846835807688723</v>
      </c>
      <c r="X123" s="703" t="str">
        <f>IF(OR(AJ123&lt;=0,AJ123="n/a",U123&lt;=0,U123="n/a"),"n/a",U123/AJ123)</f>
        <v>n/a</v>
      </c>
      <c r="Y123" s="665"/>
      <c r="Z123" s="651" t="str">
        <f>IF(OR(AC123&lt;0.01,AC123="n/a"),"n/a",M123/AC123*100)</f>
        <v>n/a</v>
      </c>
      <c r="AA123" s="887" t="str">
        <f>IF(OR(AC123&lt;0.01,AC123="n/a"),"n/a",I123/AC123)</f>
        <v>n/a</v>
      </c>
      <c r="AB123" s="888">
        <v>12</v>
      </c>
      <c r="AC123" s="866" t="s">
        <v>136</v>
      </c>
      <c r="AD123" s="866" t="s">
        <v>136</v>
      </c>
      <c r="AE123" s="866" t="s">
        <v>136</v>
      </c>
      <c r="AF123" s="866" t="s">
        <v>136</v>
      </c>
      <c r="AG123" s="866" t="s">
        <v>136</v>
      </c>
      <c r="AH123" s="866" t="s">
        <v>136</v>
      </c>
      <c r="AI123" s="866" t="s">
        <v>136</v>
      </c>
      <c r="AJ123" s="866" t="s">
        <v>136</v>
      </c>
      <c r="AK123" s="866" t="s">
        <v>136</v>
      </c>
      <c r="AL123" s="879" t="s">
        <v>136</v>
      </c>
      <c r="AM123" s="873" t="s">
        <v>136</v>
      </c>
      <c r="AN123" s="866" t="s">
        <v>136</v>
      </c>
      <c r="AO123" s="740" t="str">
        <f>IF(U123="n/a","n/a",IF(AA123&lt;0,"n/a",IF(AA123="n/a","n/a",J123+U123-AA123)))</f>
        <v>n/a</v>
      </c>
      <c r="AP123" s="741">
        <f>IF(U123="n/a","n/a",J123+U123)</f>
        <v>12.946695461064794</v>
      </c>
      <c r="AQ123" s="889" t="str">
        <f>IF(OR(AC123&lt;0.01,AF123="n/a"),"n/a",(I123/SQRT(22.5*AC123*(I123/AF123))-1)*100)</f>
        <v>n/a</v>
      </c>
      <c r="AR123" s="651">
        <f>INDEX(Historical!$C$7:$C$1256,MATCH(B123,Historical!$B$7:$B$1278,0))*IF(AH123="n/a",1.03,IF(AH123&lt;0,1.01,IF(AH123&gt;10,1.1,(1+AH123/100))))</f>
        <v>1.8334000000000001</v>
      </c>
      <c r="AS123" s="887">
        <f>IF($AI123="n/a",1.03*AR123,IF($AI123&lt;0,1.01*AR123,IF($AI123&gt;10,1.1*AR123,(1+$AI123/100)*AR123)))</f>
        <v>1.8884020000000001</v>
      </c>
      <c r="AT123" s="887">
        <f>IF($AK123="n/a",1.03*AS123,IF($AK123&lt;0,1.01*AS123,IF($AK123&gt;10,1.1*AS123,(1+$AK123/100)*AS123)))</f>
        <v>1.9450540600000001</v>
      </c>
      <c r="AU123" s="887">
        <f>IF($AK123="n/a",1.03*AT123,IF($AK123&lt;0,1.01*AT123,IF($AK123&gt;10,1.1*AT123,(1+$AK123/100)*AT123)))</f>
        <v>2.0034056818000003</v>
      </c>
      <c r="AV123" s="887">
        <f>IF($AK123="n/a",1.03*AU123,IF($AK123&lt;0,1.01*AU123,IF($AK123&gt;10,1.1*AU123,(1+$AK123/100)*AU123)))</f>
        <v>2.0635078522540002</v>
      </c>
      <c r="AW123" s="651">
        <f>SUM(AR123:AV123)</f>
        <v>9.7337695940540012</v>
      </c>
      <c r="AX123" s="748">
        <f>AW123/I123*100</f>
        <v>8.4641474730904367</v>
      </c>
      <c r="AY123" s="935" t="s">
        <v>136</v>
      </c>
      <c r="AZ123" s="873" t="s">
        <v>136</v>
      </c>
      <c r="BA123" s="873" t="s">
        <v>136</v>
      </c>
      <c r="BB123" s="873" t="s">
        <v>136</v>
      </c>
      <c r="BC123" s="873" t="s">
        <v>136</v>
      </c>
      <c r="BD123" s="908" t="s">
        <v>4268</v>
      </c>
      <c r="BE123" s="624">
        <v>2005</v>
      </c>
      <c r="BF123" s="899">
        <f>IF(BE123&gt;2008,0,IF(BE123&gt;2001,1,IF(BE123&gt;1990,2,IF(BE123&gt;1980,3,IF(BE123&gt;1973,4,IF(BE123&gt;1970,5,IF(BE123&gt;1960,6,IF(BE123&gt;1958,7,IF(BE123&gt;1953,8,9)))))))))</f>
        <v>1</v>
      </c>
      <c r="BG123" s="883" t="s">
        <v>136</v>
      </c>
    </row>
    <row r="124" spans="1:59" ht="11.25" customHeight="1" x14ac:dyDescent="0.2">
      <c r="A124" s="872" t="s">
        <v>1302</v>
      </c>
      <c r="B124" s="876" t="s">
        <v>1303</v>
      </c>
      <c r="C124" s="933" t="s">
        <v>4196</v>
      </c>
      <c r="D124" s="933" t="s">
        <v>4321</v>
      </c>
      <c r="E124" s="733">
        <v>10</v>
      </c>
      <c r="F124" s="1182">
        <v>346</v>
      </c>
      <c r="G124" s="1182" t="s">
        <v>106</v>
      </c>
      <c r="H124" s="1182" t="s">
        <v>106</v>
      </c>
      <c r="I124" s="875">
        <v>17.96</v>
      </c>
      <c r="J124" s="651">
        <f>(M124/I124)*100</f>
        <v>3.9242761692650334</v>
      </c>
      <c r="K124" s="878">
        <v>0.1762</v>
      </c>
      <c r="L124" s="888">
        <v>4</v>
      </c>
      <c r="M124" s="642">
        <f>K124*L124</f>
        <v>0.70479999999999998</v>
      </c>
      <c r="N124" s="871" t="s">
        <v>188</v>
      </c>
      <c r="O124" s="734">
        <v>0.16020000000000001</v>
      </c>
      <c r="P124" s="619">
        <v>43808</v>
      </c>
      <c r="Q124" s="619">
        <v>43831</v>
      </c>
      <c r="R124" s="642">
        <f>(K124-O124)/O124*100</f>
        <v>9.9875156054931242</v>
      </c>
      <c r="S124" s="701">
        <f>IF(INDEX(Historical!$D$7:$D$1254,MATCH(B124,Historical!$B$7:$B$1278,0))=0,"n/a",(INDEX(Historical!$C$7:$C$1256,MATCH(B124,Historical!$B$7:$B$1278,0))/INDEX(Historical!$D$7:$D$1254,MATCH(B124,Historical!$B$7:$B$1278,0))-1)*100)</f>
        <v>15.003589375448678</v>
      </c>
      <c r="T124" s="701">
        <f>IF(INDEX(Historical!$F$7:$F$1247,MATCH(B124,Historical!$B$7:$B$1278,0))=0,"n/a",((INDEX(Historical!$C$7:$C$1256,MATCH(B124,Historical!$B$7:$B$1278,0))/INDEX(Historical!$F$7:$F$1247,MATCH(B124,Historical!$B$7:$B$1278,0)))^(1/3)-1)*100)</f>
        <v>9.2075003790599297</v>
      </c>
      <c r="U124" s="701">
        <f>IF(INDEX(Historical!$H$7:$H$1247,MATCH(B124,Historical!$B$7:$B$1278,0))=0,"n/a",((INDEX(Historical!$C$7:$C$1256,MATCH(B124,Historical!$B$7:$B$1278,0))/INDEX(Historical!$H$7:$H$1247,MATCH(B124,Historical!$B$7:$B$1278,0)))^(1/5)-1)*100)</f>
        <v>17.361393152666761</v>
      </c>
      <c r="V124" s="701">
        <f>IF(INDEX(Historical!$O$7:$O$1247,MATCH(B124,Historical!$B$7:$B$1278,0))=0,"n/a",((INDEX(Historical!$C$7:$C$1256,MATCH(B124,Historical!$B$7:$B$1278,0))/INDEX(Historical!$O$7:$O$1247,MATCH(B124,Historical!$B$7:$B$1278,0)))^(1/10)-1)*100)</f>
        <v>15.560412327708772</v>
      </c>
      <c r="W124" s="702">
        <f>IF(OR(U124&lt;=0,U124="n/a",V124&lt;=0,V124="n/a"),"n/a",U124/V124)</f>
        <v>1.1157412019057453</v>
      </c>
      <c r="X124" s="703">
        <f>IF(OR(AJ124&lt;=0,AJ124="n/a",U124&lt;=0,U124="n/a"),"n/a",U124/AJ124)</f>
        <v>3.0458584478362738</v>
      </c>
      <c r="Y124" s="661"/>
      <c r="Z124" s="651">
        <f>IF(OR(AC124&lt;0.01,AC124="n/a"),"n/a",M124/AC124*100)</f>
        <v>39.819209039548021</v>
      </c>
      <c r="AA124" s="887">
        <f>IF(OR(AC124&lt;0.01,AC124="n/a"),"n/a",I124/AC124)</f>
        <v>10.146892655367232</v>
      </c>
      <c r="AB124" s="888">
        <v>10</v>
      </c>
      <c r="AC124" s="866">
        <v>1.77</v>
      </c>
      <c r="AD124" s="866">
        <v>1.0900000000000001</v>
      </c>
      <c r="AE124" s="866">
        <v>0.44</v>
      </c>
      <c r="AF124" s="868" t="s">
        <v>136</v>
      </c>
      <c r="AG124" s="869">
        <v>-184.60000000000002</v>
      </c>
      <c r="AH124" s="866">
        <v>15.1</v>
      </c>
      <c r="AI124" s="866">
        <v>7.4899999999999993</v>
      </c>
      <c r="AJ124" s="866">
        <v>5.7</v>
      </c>
      <c r="AK124" s="866">
        <v>9.34</v>
      </c>
      <c r="AL124" s="879">
        <v>24960</v>
      </c>
      <c r="AM124" s="873">
        <v>0.1</v>
      </c>
      <c r="AN124" s="866" t="s">
        <v>136</v>
      </c>
      <c r="AO124" s="740">
        <f>IF(U124="n/a","n/a",IF(AA124&lt;0,"n/a",IF(AA124="n/a","n/a",J124+U124-AA124)))</f>
        <v>11.138776666564564</v>
      </c>
      <c r="AP124" s="741">
        <f>IF(U124="n/a","n/a",J124+U124)</f>
        <v>21.285669321931795</v>
      </c>
      <c r="AQ124" s="889" t="str">
        <f>IF(OR(AC124&lt;0.01,AF124="n/a"),"n/a",(I124/SQRT(22.5*AC124*(I124/AF124))-1)*100)</f>
        <v>n/a</v>
      </c>
      <c r="AR124" s="651">
        <f>INDEX(Historical!$C$7:$C$1256,MATCH(B124,Historical!$B$7:$B$1278,0))*IF(AH124="n/a",1.03,IF(AH124&lt;0,1.01,IF(AH124&gt;10,1.1,(1+AH124/100))))</f>
        <v>0.70488000000000006</v>
      </c>
      <c r="AS124" s="887">
        <f>IF($AI124="n/a",1.03*AR124,IF($AI124&lt;0,1.01*AR124,IF($AI124&gt;10,1.1*AR124,(1+$AI124/100)*AR124)))</f>
        <v>0.75767551200000005</v>
      </c>
      <c r="AT124" s="887">
        <f>IF($AK124="n/a",1.03*AS124,IF($AK124&lt;0,1.01*AS124,IF($AK124&gt;10,1.1*AS124,(1+$AK124/100)*AS124)))</f>
        <v>0.8284424048208</v>
      </c>
      <c r="AU124" s="887">
        <f>IF($AK124="n/a",1.03*AT124,IF($AK124&lt;0,1.01*AT124,IF($AK124&gt;10,1.1*AT124,(1+$AK124/100)*AT124)))</f>
        <v>0.90581892543106268</v>
      </c>
      <c r="AV124" s="887">
        <f>IF($AK124="n/a",1.03*AU124,IF($AK124&lt;0,1.01*AU124,IF($AK124&gt;10,1.1*AU124,(1+$AK124/100)*AU124)))</f>
        <v>0.99042241306632384</v>
      </c>
      <c r="AW124" s="651">
        <f>SUM(AR124:AV124)</f>
        <v>4.187239255318187</v>
      </c>
      <c r="AX124" s="748">
        <f>AW124/I124*100</f>
        <v>23.314249751214849</v>
      </c>
      <c r="AY124" s="935">
        <v>0.97</v>
      </c>
      <c r="AZ124" s="873">
        <v>43.22</v>
      </c>
      <c r="BA124" s="873">
        <v>-24.95</v>
      </c>
      <c r="BB124" s="873">
        <v>-5.4399999999999995</v>
      </c>
      <c r="BC124" s="873">
        <v>-0.59</v>
      </c>
      <c r="BE124" s="624">
        <v>2011</v>
      </c>
      <c r="BF124" s="899">
        <f>IF(BE124&gt;2008,0,IF(BE124&gt;2001,1,IF(BE124&gt;1990,2,IF(BE124&gt;1980,3,IF(BE124&gt;1973,4,IF(BE124&gt;1970,5,IF(BE124&gt;1960,6,IF(BE124&gt;1958,7,IF(BE124&gt;1953,8,9)))))))))</f>
        <v>0</v>
      </c>
      <c r="BG124" s="883">
        <v>7.7</v>
      </c>
    </row>
    <row r="125" spans="1:59" s="774" customFormat="1" ht="11.25" customHeight="1" x14ac:dyDescent="0.2">
      <c r="A125" s="646" t="s">
        <v>1284</v>
      </c>
      <c r="B125" s="782" t="s">
        <v>1285</v>
      </c>
      <c r="C125" s="933" t="s">
        <v>153</v>
      </c>
      <c r="D125" s="933" t="s">
        <v>4327</v>
      </c>
      <c r="E125" s="756">
        <v>10</v>
      </c>
      <c r="F125" s="1182">
        <v>380</v>
      </c>
      <c r="G125" s="1181" t="s">
        <v>37</v>
      </c>
      <c r="H125" s="1181" t="s">
        <v>115</v>
      </c>
      <c r="I125" s="757">
        <v>91.07</v>
      </c>
      <c r="J125" s="758">
        <f>(M125/I125)*100</f>
        <v>0.96628966728889865</v>
      </c>
      <c r="K125" s="759">
        <v>0.22</v>
      </c>
      <c r="L125" s="760">
        <v>4</v>
      </c>
      <c r="M125" s="761">
        <f>K125*L125</f>
        <v>0.88</v>
      </c>
      <c r="N125" s="762" t="s">
        <v>318</v>
      </c>
      <c r="O125" s="763">
        <v>0.21</v>
      </c>
      <c r="P125" s="764">
        <v>43910</v>
      </c>
      <c r="Q125" s="764">
        <v>43921</v>
      </c>
      <c r="R125" s="761">
        <f>(K125-O125)/O125*100</f>
        <v>4.7619047619047663</v>
      </c>
      <c r="S125" s="701">
        <f>IF(INDEX(Historical!$D$7:$D$1254,MATCH(B125,Historical!$B$7:$B$1278,0))=0,"n/a",(INDEX(Historical!$C$7:$C$1256,MATCH(B125,Historical!$B$7:$B$1278,0))/INDEX(Historical!$D$7:$D$1254,MATCH(B125,Historical!$B$7:$B$1278,0))-1)*100)</f>
        <v>4.9999999999999822</v>
      </c>
      <c r="T125" s="701">
        <f>IF(INDEX(Historical!$F$7:$F$1247,MATCH(B125,Historical!$B$7:$B$1278,0))=0,"n/a",((INDEX(Historical!$C$7:$C$1256,MATCH(B125,Historical!$B$7:$B$1278,0))/INDEX(Historical!$F$7:$F$1247,MATCH(B125,Historical!$B$7:$B$1278,0)))^(1/3)-1)*100)</f>
        <v>7.2976287935406337</v>
      </c>
      <c r="U125" s="701">
        <f>IF(INDEX(Historical!$H$7:$H$1247,MATCH(B125,Historical!$B$7:$B$1278,0))=0,"n/a",((INDEX(Historical!$C$7:$C$1256,MATCH(B125,Historical!$B$7:$B$1278,0))/INDEX(Historical!$H$7:$H$1247,MATCH(B125,Historical!$B$7:$B$1278,0)))^(1/5)-1)*100)</f>
        <v>6.6080231448029991</v>
      </c>
      <c r="V125" s="701">
        <f>IF(INDEX(Historical!$O$7:$O$1247,MATCH(B125,Historical!$B$7:$B$1278,0))=0,"n/a",((INDEX(Historical!$C$7:$C$1256,MATCH(B125,Historical!$B$7:$B$1278,0))/INDEX(Historical!$O$7:$O$1247,MATCH(B125,Historical!$B$7:$B$1278,0)))^(1/10)-1)*100)</f>
        <v>7.4359288518188515</v>
      </c>
      <c r="W125" s="702">
        <f>IF(OR(U125&lt;=0,U125="n/a",V125&lt;=0,V125="n/a"),"n/a",U125/V125)</f>
        <v>0.88866142703700779</v>
      </c>
      <c r="X125" s="703">
        <f>IF(OR(AJ125&lt;=0,AJ125="n/a",U125&lt;=0,U125="n/a"),"n/a",U125/AJ125)</f>
        <v>0.39807368342186739</v>
      </c>
      <c r="Y125" s="782"/>
      <c r="Z125" s="758">
        <f>IF(OR(AC125&lt;0.01,AC125="n/a"),"n/a",M125/AC125*100)</f>
        <v>28.387096774193548</v>
      </c>
      <c r="AA125" s="766">
        <f>IF(OR(AC125&lt;0.01,AC125="n/a"),"n/a",I125/AC125)</f>
        <v>29.377419354838707</v>
      </c>
      <c r="AB125" s="760">
        <v>9</v>
      </c>
      <c r="AC125" s="767">
        <v>3.1</v>
      </c>
      <c r="AD125" s="767">
        <v>2.19</v>
      </c>
      <c r="AE125" s="767">
        <v>2.02</v>
      </c>
      <c r="AF125" s="767">
        <v>3.67</v>
      </c>
      <c r="AG125" s="767">
        <v>13</v>
      </c>
      <c r="AH125" s="767">
        <v>-16.8</v>
      </c>
      <c r="AI125" s="767">
        <v>-0.57000000000000006</v>
      </c>
      <c r="AJ125" s="767">
        <v>16.600000000000001</v>
      </c>
      <c r="AK125" s="767">
        <v>13.450000000000001</v>
      </c>
      <c r="AL125" s="768">
        <v>5980</v>
      </c>
      <c r="AM125" s="769">
        <v>0.1</v>
      </c>
      <c r="AN125" s="767">
        <v>1.23</v>
      </c>
      <c r="AO125" s="770">
        <f>IF(U125="n/a","n/a",IF(AA125&lt;0,"n/a",IF(AA125="n/a","n/a",J125+U125-AA125)))</f>
        <v>-21.803106542746811</v>
      </c>
      <c r="AP125" s="771">
        <f>IF(U125="n/a","n/a",J125+U125)</f>
        <v>7.5743128120918977</v>
      </c>
      <c r="AQ125" s="772">
        <f>IF(OR(AC125&lt;0.01,AF125="n/a"),"n/a",(I125/SQRT(22.5*AC125*(I125/AF125))-1)*100)</f>
        <v>118.90142787439287</v>
      </c>
      <c r="AR125" s="651">
        <f>INDEX(Historical!$C$7:$C$1256,MATCH(B125,Historical!$B$7:$B$1278,0))*IF(AH125="n/a",1.03,IF(AH125&lt;0,1.01,IF(AH125&gt;10,1.1,(1+AH125/100))))</f>
        <v>0.84839999999999993</v>
      </c>
      <c r="AS125" s="766">
        <f>IF($AI125="n/a",1.03*AR125,IF($AI125&lt;0,1.01*AR125,IF($AI125&gt;10,1.1*AR125,(1+$AI125/100)*AR125)))</f>
        <v>0.85688399999999998</v>
      </c>
      <c r="AT125" s="766">
        <f>IF($AK125="n/a",1.03*AS125,IF($AK125&lt;0,1.01*AS125,IF($AK125&gt;10,1.1*AS125,(1+$AK125/100)*AS125)))</f>
        <v>0.94257240000000009</v>
      </c>
      <c r="AU125" s="766">
        <f>IF($AK125="n/a",1.03*AT125,IF($AK125&lt;0,1.01*AT125,IF($AK125&gt;10,1.1*AT125,(1+$AK125/100)*AT125)))</f>
        <v>1.0368296400000001</v>
      </c>
      <c r="AV125" s="766">
        <f>IF($AK125="n/a",1.03*AU125,IF($AK125&lt;0,1.01*AU125,IF($AK125&gt;10,1.1*AU125,(1+$AK125/100)*AU125)))</f>
        <v>1.1405126040000002</v>
      </c>
      <c r="AW125" s="758">
        <f>SUM(AR125:AV125)</f>
        <v>4.8251986440000003</v>
      </c>
      <c r="AX125" s="773">
        <f>AW125/I125*100</f>
        <v>5.2983404458109149</v>
      </c>
      <c r="AY125" s="936">
        <v>0.67</v>
      </c>
      <c r="AZ125" s="769">
        <v>25.979999999999997</v>
      </c>
      <c r="BA125" s="769">
        <v>-22.61</v>
      </c>
      <c r="BB125" s="769">
        <v>2.77</v>
      </c>
      <c r="BC125" s="769">
        <v>-8.99</v>
      </c>
      <c r="BD125" s="909"/>
      <c r="BE125" s="624">
        <v>2011</v>
      </c>
      <c r="BF125" s="899">
        <f>IF(BE125&gt;2008,0,IF(BE125&gt;2001,1,IF(BE125&gt;1990,2,IF(BE125&gt;1980,3,IF(BE125&gt;1973,4,IF(BE125&gt;1970,5,IF(BE125&gt;1960,6,IF(BE125&gt;1958,7,IF(BE125&gt;1953,8,9)))))))))</f>
        <v>0</v>
      </c>
      <c r="BG125" s="825">
        <v>4.3999999999999995</v>
      </c>
    </row>
    <row r="126" spans="1:59" ht="11.25" customHeight="1" x14ac:dyDescent="0.2">
      <c r="A126" s="864" t="s">
        <v>1282</v>
      </c>
      <c r="B126" s="876" t="s">
        <v>1283</v>
      </c>
      <c r="C126" s="933" t="s">
        <v>128</v>
      </c>
      <c r="D126" s="933" t="s">
        <v>4330</v>
      </c>
      <c r="E126" s="733">
        <v>11</v>
      </c>
      <c r="F126" s="1182">
        <v>323</v>
      </c>
      <c r="G126" s="1182" t="s">
        <v>115</v>
      </c>
      <c r="H126" s="1182" t="s">
        <v>115</v>
      </c>
      <c r="I126" s="875">
        <v>137.46</v>
      </c>
      <c r="J126" s="651">
        <f>(M126/I126)*100</f>
        <v>2.3395896988214751</v>
      </c>
      <c r="K126" s="878">
        <v>0.80400000000000005</v>
      </c>
      <c r="L126" s="888">
        <v>4</v>
      </c>
      <c r="M126" s="642">
        <f>K126*L126</f>
        <v>3.2160000000000002</v>
      </c>
      <c r="N126" s="871" t="s">
        <v>148</v>
      </c>
      <c r="O126" s="734">
        <v>0.77300000000000002</v>
      </c>
      <c r="P126" s="862">
        <v>44063</v>
      </c>
      <c r="Q126" s="862">
        <v>44089</v>
      </c>
      <c r="R126" s="642">
        <f>(K126-O126)/O126*100</f>
        <v>4.0103492884864202</v>
      </c>
      <c r="S126" s="701">
        <f>IF(INDEX(Historical!$D$7:$D$1254,MATCH(B126,Historical!$B$7:$B$1278,0))=0,"n/a",(INDEX(Historical!$C$7:$C$1256,MATCH(B126,Historical!$B$7:$B$1278,0))/INDEX(Historical!$D$7:$D$1254,MATCH(B126,Historical!$B$7:$B$1278,0))-1)*100)</f>
        <v>8.4905660377358583</v>
      </c>
      <c r="T126" s="701">
        <f>IF(INDEX(Historical!$F$7:$F$1247,MATCH(B126,Historical!$B$7:$B$1278,0))=0,"n/a",((INDEX(Historical!$C$7:$C$1256,MATCH(B126,Historical!$B$7:$B$1278,0))/INDEX(Historical!$F$7:$F$1247,MATCH(B126,Historical!$B$7:$B$1278,0)))^(1/3)-1)*100)</f>
        <v>7.5720376237683906</v>
      </c>
      <c r="U126" s="701">
        <f>IF(INDEX(Historical!$H$7:$H$1247,MATCH(B126,Historical!$B$7:$B$1278,0))=0,"n/a",((INDEX(Historical!$C$7:$C$1256,MATCH(B126,Historical!$B$7:$B$1278,0))/INDEX(Historical!$H$7:$H$1247,MATCH(B126,Historical!$B$7:$B$1278,0)))^(1/5)-1)*100)</f>
        <v>7.9464101755928773</v>
      </c>
      <c r="V126" s="701">
        <f>IF(INDEX(Historical!$O$7:$O$1247,MATCH(B126,Historical!$B$7:$B$1278,0))=0,"n/a",((INDEX(Historical!$C$7:$C$1256,MATCH(B126,Historical!$B$7:$B$1278,0))/INDEX(Historical!$O$7:$O$1247,MATCH(B126,Historical!$B$7:$B$1278,0)))^(1/10)-1)*100)</f>
        <v>9.650956059196858</v>
      </c>
      <c r="W126" s="702">
        <f>IF(OR(U126&lt;=0,U126="n/a",V126&lt;=0,V126="n/a"),"n/a",U126/V126)</f>
        <v>0.82338061916885041</v>
      </c>
      <c r="X126" s="703">
        <f>IF(OR(AJ126&lt;=0,AJ126="n/a",U126&lt;=0,U126="n/a"),"n/a",U126/AJ126)</f>
        <v>1.0320013215055686</v>
      </c>
      <c r="Y126" s="670"/>
      <c r="Z126" s="651">
        <f>IF(OR(AC126&lt;0.01,AC126="n/a"),"n/a",M126/AC126*100)</f>
        <v>63.058823529411775</v>
      </c>
      <c r="AA126" s="887">
        <f>IF(OR(AC126&lt;0.01,AC126="n/a"),"n/a",I126/AC126)</f>
        <v>26.952941176470592</v>
      </c>
      <c r="AB126" s="888">
        <v>12</v>
      </c>
      <c r="AC126" s="866">
        <v>5.0999999999999996</v>
      </c>
      <c r="AD126" s="866">
        <v>3.97</v>
      </c>
      <c r="AE126" s="866">
        <v>3.58</v>
      </c>
      <c r="AF126" s="866">
        <v>16.329999999999998</v>
      </c>
      <c r="AG126" s="868">
        <v>62</v>
      </c>
      <c r="AH126" s="866">
        <v>-1.6</v>
      </c>
      <c r="AI126" s="866">
        <v>6.5500000000000007</v>
      </c>
      <c r="AJ126" s="866">
        <v>7.7</v>
      </c>
      <c r="AK126" s="866">
        <v>6.78</v>
      </c>
      <c r="AL126" s="879">
        <v>28420</v>
      </c>
      <c r="AM126" s="874">
        <v>0.2</v>
      </c>
      <c r="AN126" s="866">
        <v>2.9</v>
      </c>
      <c r="AO126" s="740">
        <f>IF(U126="n/a","n/a",IF(AA126&lt;0,"n/a",IF(AA126="n/a","n/a",J126+U126-AA126)))</f>
        <v>-16.666941302056237</v>
      </c>
      <c r="AP126" s="741">
        <f>IF(U126="n/a","n/a",J126+U126)</f>
        <v>10.285999874414353</v>
      </c>
      <c r="AQ126" s="889">
        <f>IF(OR(AC126&lt;0.01,AF126="n/a"),"n/a",(I126/SQRT(22.5*AC126*(I126/AF126))-1)*100)</f>
        <v>342.2877542011986</v>
      </c>
      <c r="AR126" s="651">
        <f>INDEX(Historical!$C$7:$C$1256,MATCH(B126,Historical!$B$7:$B$1278,0))*IF(AH126="n/a",1.03,IF(AH126&lt;0,1.01,IF(AH126&gt;10,1.1,(1+AH126/100))))</f>
        <v>3.0199000000000003</v>
      </c>
      <c r="AS126" s="887">
        <f>IF($AI126="n/a",1.03*AR126,IF($AI126&lt;0,1.01*AR126,IF($AI126&gt;10,1.1*AR126,(1+$AI126/100)*AR126)))</f>
        <v>3.2177034500000006</v>
      </c>
      <c r="AT126" s="887">
        <f>IF($AK126="n/a",1.03*AS126,IF($AK126&lt;0,1.01*AS126,IF($AK126&gt;10,1.1*AS126,(1+$AK126/100)*AS126)))</f>
        <v>3.435863743910001</v>
      </c>
      <c r="AU126" s="887">
        <f>IF($AK126="n/a",1.03*AT126,IF($AK126&lt;0,1.01*AT126,IF($AK126&gt;10,1.1*AT126,(1+$AK126/100)*AT126)))</f>
        <v>3.6688153057470996</v>
      </c>
      <c r="AV126" s="887">
        <f>IF($AK126="n/a",1.03*AU126,IF($AK126&lt;0,1.01*AU126,IF($AK126&gt;10,1.1*AU126,(1+$AK126/100)*AU126)))</f>
        <v>3.9175609834767533</v>
      </c>
      <c r="AW126" s="651">
        <f>SUM(AR126:AV126)</f>
        <v>17.259843483133853</v>
      </c>
      <c r="AX126" s="748">
        <f>AW126/I126*100</f>
        <v>12.55626617425713</v>
      </c>
      <c r="AY126" s="935">
        <v>0.25</v>
      </c>
      <c r="AZ126" s="873">
        <v>25.1</v>
      </c>
      <c r="BA126" s="873">
        <v>-15.06</v>
      </c>
      <c r="BB126" s="873">
        <v>-5.01</v>
      </c>
      <c r="BC126" s="873">
        <v>-2.76</v>
      </c>
      <c r="BE126" s="624">
        <v>2010</v>
      </c>
      <c r="BF126" s="899">
        <f>IF(BE126&gt;2008,0,IF(BE126&gt;2001,1,IF(BE126&gt;1990,2,IF(BE126&gt;1980,3,IF(BE126&gt;1973,4,IF(BE126&gt;1970,5,IF(BE126&gt;1960,6,IF(BE126&gt;1958,7,IF(BE126&gt;1953,8,9)))))))))</f>
        <v>0</v>
      </c>
      <c r="BG126" s="883">
        <v>12.5</v>
      </c>
    </row>
    <row r="127" spans="1:59" ht="11.25" customHeight="1" x14ac:dyDescent="0.2">
      <c r="A127" s="872" t="s">
        <v>624</v>
      </c>
      <c r="B127" s="877" t="s">
        <v>625</v>
      </c>
      <c r="C127" s="933" t="s">
        <v>112</v>
      </c>
      <c r="D127" s="933" t="s">
        <v>4365</v>
      </c>
      <c r="E127" s="733">
        <v>13</v>
      </c>
      <c r="F127" s="1182">
        <v>283</v>
      </c>
      <c r="G127" s="1182" t="s">
        <v>37</v>
      </c>
      <c r="H127" s="1182" t="s">
        <v>37</v>
      </c>
      <c r="I127" s="875">
        <v>145.51</v>
      </c>
      <c r="J127" s="651">
        <f>(M127/I127)*100</f>
        <v>2.6939729228231739</v>
      </c>
      <c r="K127" s="878">
        <v>0.98</v>
      </c>
      <c r="L127" s="888">
        <v>4</v>
      </c>
      <c r="M127" s="642">
        <f>K127*L127</f>
        <v>3.92</v>
      </c>
      <c r="N127" s="871" t="s">
        <v>148</v>
      </c>
      <c r="O127" s="734">
        <v>0.91</v>
      </c>
      <c r="P127" s="862">
        <v>44162</v>
      </c>
      <c r="Q127" s="862">
        <v>44180</v>
      </c>
      <c r="R127" s="642">
        <f>(K127-O127)/O127*100</f>
        <v>7.6923076923076872</v>
      </c>
      <c r="S127" s="701">
        <f>IF(INDEX(Historical!$D$7:$D$1254,MATCH(B127,Historical!$B$7:$B$1278,0))=0,"n/a",(INDEX(Historical!$C$7:$C$1256,MATCH(B127,Historical!$B$7:$B$1278,0))/INDEX(Historical!$D$7:$D$1254,MATCH(B127,Historical!$B$7:$B$1278,0))-1)*100)</f>
        <v>8.8888888888889017</v>
      </c>
      <c r="T127" s="701">
        <f>IF(INDEX(Historical!$F$7:$F$1247,MATCH(B127,Historical!$B$7:$B$1278,0))=0,"n/a",((INDEX(Historical!$C$7:$C$1256,MATCH(B127,Historical!$B$7:$B$1278,0))/INDEX(Historical!$F$7:$F$1247,MATCH(B127,Historical!$B$7:$B$1278,0)))^(1/3)-1)*100)</f>
        <v>9.8157887721507908</v>
      </c>
      <c r="U127" s="701">
        <f>IF(INDEX(Historical!$H$7:$H$1247,MATCH(B127,Historical!$B$7:$B$1278,0))=0,"n/a",((INDEX(Historical!$C$7:$C$1256,MATCH(B127,Historical!$B$7:$B$1278,0))/INDEX(Historical!$H$7:$H$1247,MATCH(B127,Historical!$B$7:$B$1278,0)))^(1/5)-1)*100)</f>
        <v>10.735119825473127</v>
      </c>
      <c r="V127" s="701">
        <f>IF(INDEX(Historical!$O$7:$O$1247,MATCH(B127,Historical!$B$7:$B$1278,0))=0,"n/a",((INDEX(Historical!$C$7:$C$1256,MATCH(B127,Historical!$B$7:$B$1278,0))/INDEX(Historical!$O$7:$O$1247,MATCH(B127,Historical!$B$7:$B$1278,0)))^(1/10)-1)*100)</f>
        <v>9.3746329125196972</v>
      </c>
      <c r="W127" s="702">
        <f>IF(OR(U127&lt;=0,U127="n/a",V127&lt;=0,V127="n/a"),"n/a",U127/V127)</f>
        <v>1.1451242865346245</v>
      </c>
      <c r="X127" s="703">
        <f>IF(OR(AJ127&lt;=0,AJ127="n/a",U127&lt;=0,U127="n/a"),"n/a",U127/AJ127)</f>
        <v>1.819511834825954</v>
      </c>
      <c r="Y127" s="877"/>
      <c r="Z127" s="651">
        <f>IF(OR(AC127&lt;0.01,AC127="n/a"),"n/a",M127/AC127*100)</f>
        <v>54.218533886583678</v>
      </c>
      <c r="AA127" s="887">
        <f>IF(OR(AC127&lt;0.01,AC127="n/a"),"n/a",I127/AC127)</f>
        <v>20.12586445366528</v>
      </c>
      <c r="AB127" s="888">
        <v>12</v>
      </c>
      <c r="AC127" s="866">
        <v>7.23</v>
      </c>
      <c r="AD127" s="866">
        <v>2.0099999999999998</v>
      </c>
      <c r="AE127" s="866">
        <v>1.77</v>
      </c>
      <c r="AF127" s="866">
        <v>4.0199999999999996</v>
      </c>
      <c r="AG127" s="866">
        <v>20.399999999999999</v>
      </c>
      <c r="AH127" s="866">
        <v>13.600000000000001</v>
      </c>
      <c r="AI127" s="866">
        <v>9.66</v>
      </c>
      <c r="AJ127" s="866">
        <v>5.8999999999999995</v>
      </c>
      <c r="AK127" s="866">
        <v>10</v>
      </c>
      <c r="AL127" s="879">
        <v>7700</v>
      </c>
      <c r="AM127" s="873">
        <v>0.6</v>
      </c>
      <c r="AN127" s="866">
        <v>0.9</v>
      </c>
      <c r="AO127" s="740">
        <f>IF(U127="n/a","n/a",IF(AA127&lt;0,"n/a",IF(AA127="n/a","n/a",J127+U127-AA127)))</f>
        <v>-6.6967717053689775</v>
      </c>
      <c r="AP127" s="741">
        <f>IF(U127="n/a","n/a",J127+U127)</f>
        <v>13.429092748296302</v>
      </c>
      <c r="AQ127" s="889">
        <f>IF(OR(AC127&lt;0.01,AF127="n/a"),"n/a",(I127/SQRT(22.5*AC127*(I127/AF127))-1)*100)</f>
        <v>89.62650436375003</v>
      </c>
      <c r="AR127" s="651">
        <f>INDEX(Historical!$C$7:$C$1256,MATCH(B127,Historical!$B$7:$B$1278,0))*IF(AH127="n/a",1.03,IF(AH127&lt;0,1.01,IF(AH127&gt;10,1.1,(1+AH127/100))))</f>
        <v>3.7730000000000006</v>
      </c>
      <c r="AS127" s="887">
        <f>IF($AI127="n/a",1.03*AR127,IF($AI127&lt;0,1.01*AR127,IF($AI127&gt;10,1.1*AR127,(1+$AI127/100)*AR127)))</f>
        <v>4.137471800000001</v>
      </c>
      <c r="AT127" s="887">
        <f>IF($AK127="n/a",1.03*AS127,IF($AK127&lt;0,1.01*AS127,IF($AK127&gt;10,1.1*AS127,(1+$AK127/100)*AS127)))</f>
        <v>4.5512189800000016</v>
      </c>
      <c r="AU127" s="887">
        <f>IF($AK127="n/a",1.03*AT127,IF($AK127&lt;0,1.01*AT127,IF($AK127&gt;10,1.1*AT127,(1+$AK127/100)*AT127)))</f>
        <v>5.0063408780000023</v>
      </c>
      <c r="AV127" s="887">
        <f>IF($AK127="n/a",1.03*AU127,IF($AK127&lt;0,1.01*AU127,IF($AK127&gt;10,1.1*AU127,(1+$AK127/100)*AU127)))</f>
        <v>5.5069749658000031</v>
      </c>
      <c r="AW127" s="651">
        <f>SUM(AR127:AV127)</f>
        <v>22.975006623800006</v>
      </c>
      <c r="AX127" s="748">
        <f>AW127/I127*100</f>
        <v>15.789297384234766</v>
      </c>
      <c r="AY127" s="935">
        <v>1.25</v>
      </c>
      <c r="AZ127" s="873">
        <v>69.95</v>
      </c>
      <c r="BA127" s="873">
        <v>-6.12</v>
      </c>
      <c r="BB127" s="873">
        <v>1.91</v>
      </c>
      <c r="BC127" s="873">
        <v>10.16</v>
      </c>
      <c r="BE127" s="624">
        <v>2009</v>
      </c>
      <c r="BF127" s="899">
        <f>IF(BE127&gt;2008,0,IF(BE127&gt;2001,1,IF(BE127&gt;1990,2,IF(BE127&gt;1980,3,IF(BE127&gt;1973,4,IF(BE127&gt;1970,5,IF(BE127&gt;1960,6,IF(BE127&gt;1958,7,IF(BE127&gt;1953,8,9)))))))))</f>
        <v>0</v>
      </c>
      <c r="BG127" s="883">
        <v>7.9</v>
      </c>
    </row>
    <row r="128" spans="1:59" ht="11.25" customHeight="1" x14ac:dyDescent="0.2">
      <c r="A128" s="864" t="s">
        <v>1304</v>
      </c>
      <c r="B128" s="876" t="s">
        <v>1305</v>
      </c>
      <c r="C128" s="933" t="s">
        <v>153</v>
      </c>
      <c r="D128" s="933" t="s">
        <v>4324</v>
      </c>
      <c r="E128" s="733">
        <v>10</v>
      </c>
      <c r="F128" s="1182">
        <v>395</v>
      </c>
      <c r="G128" s="1182" t="s">
        <v>106</v>
      </c>
      <c r="H128" s="1182" t="s">
        <v>106</v>
      </c>
      <c r="I128" s="875">
        <v>399.28</v>
      </c>
      <c r="J128" s="651">
        <f>(M128/I128)*100</f>
        <v>0.62612702865157288</v>
      </c>
      <c r="K128" s="878">
        <v>0.625</v>
      </c>
      <c r="L128" s="888">
        <v>4</v>
      </c>
      <c r="M128" s="642">
        <f>K128*L128</f>
        <v>2.5</v>
      </c>
      <c r="N128" s="871" t="s">
        <v>4059</v>
      </c>
      <c r="O128" s="734">
        <v>0.55000000000000004</v>
      </c>
      <c r="P128" s="862">
        <v>43920</v>
      </c>
      <c r="Q128" s="862">
        <v>43945</v>
      </c>
      <c r="R128" s="642">
        <f>(K128-O128)/O128*100</f>
        <v>13.636363636363628</v>
      </c>
      <c r="S128" s="701">
        <f>IF(INDEX(Historical!$D$7:$D$1254,MATCH(B128,Historical!$B$7:$B$1278,0))=0,"n/a",(INDEX(Historical!$C$7:$C$1256,MATCH(B128,Historical!$B$7:$B$1278,0))/INDEX(Historical!$D$7:$D$1254,MATCH(B128,Historical!$B$7:$B$1278,0))-1)*100)</f>
        <v>13.157894736842103</v>
      </c>
      <c r="T128" s="701">
        <f>IF(INDEX(Historical!$F$7:$F$1247,MATCH(B128,Historical!$B$7:$B$1278,0))=0,"n/a",((INDEX(Historical!$C$7:$C$1256,MATCH(B128,Historical!$B$7:$B$1278,0))/INDEX(Historical!$F$7:$F$1247,MATCH(B128,Historical!$B$7:$B$1278,0)))^(1/3)-1)*100)</f>
        <v>22.836327477434494</v>
      </c>
      <c r="U128" s="701">
        <f>IF(INDEX(Historical!$H$7:$H$1247,MATCH(B128,Historical!$B$7:$B$1278,0))=0,"n/a",((INDEX(Historical!$C$7:$C$1256,MATCH(B128,Historical!$B$7:$B$1278,0))/INDEX(Historical!$H$7:$H$1247,MATCH(B128,Historical!$B$7:$B$1278,0)))^(1/5)-1)*100)</f>
        <v>14.342887420949847</v>
      </c>
      <c r="V128" s="701" t="str">
        <f>IF(INDEX(Historical!$O$7:$O$1247,MATCH(B128,Historical!$B$7:$B$1278,0))=0,"n/a",((INDEX(Historical!$C$7:$C$1256,MATCH(B128,Historical!$B$7:$B$1278,0))/INDEX(Historical!$O$7:$O$1247,MATCH(B128,Historical!$B$7:$B$1278,0)))^(1/10)-1)*100)</f>
        <v>n/a</v>
      </c>
      <c r="W128" s="702" t="str">
        <f>IF(OR(U128&lt;=0,U128="n/a",V128&lt;=0,V128="n/a"),"n/a",U128/V128)</f>
        <v>n/a</v>
      </c>
      <c r="X128" s="703">
        <f>IF(OR(AJ128&lt;=0,AJ128="n/a",U128&lt;=0,U128="n/a"),"n/a",U128/AJ128)</f>
        <v>0.64607600995269587</v>
      </c>
      <c r="Y128" s="664"/>
      <c r="Z128" s="651">
        <f>IF(OR(AC128&lt;0.01,AC128="n/a"),"n/a",M128/AC128*100)</f>
        <v>9.512937595129376</v>
      </c>
      <c r="AA128" s="887">
        <f>IF(OR(AC128&lt;0.01,AC128="n/a"),"n/a",I128/AC128)</f>
        <v>15.193302891933028</v>
      </c>
      <c r="AB128" s="888">
        <v>12</v>
      </c>
      <c r="AC128" s="866">
        <v>26.28</v>
      </c>
      <c r="AD128" s="866">
        <v>1.22</v>
      </c>
      <c r="AE128" s="866">
        <v>0.74</v>
      </c>
      <c r="AF128" s="866">
        <v>3.66</v>
      </c>
      <c r="AG128" s="866">
        <v>27.800000000000004</v>
      </c>
      <c r="AH128" s="866">
        <v>61.5</v>
      </c>
      <c r="AI128" s="866">
        <v>16.63</v>
      </c>
      <c r="AJ128" s="866">
        <v>22.2</v>
      </c>
      <c r="AK128" s="866">
        <v>12.45</v>
      </c>
      <c r="AL128" s="879">
        <v>52450</v>
      </c>
      <c r="AM128" s="873">
        <v>0.25</v>
      </c>
      <c r="AN128" s="866">
        <v>0.56000000000000005</v>
      </c>
      <c r="AO128" s="740">
        <f>IF(U128="n/a","n/a",IF(AA128&lt;0,"n/a",IF(AA128="n/a","n/a",J128+U128-AA128)))</f>
        <v>-0.22428844233160916</v>
      </c>
      <c r="AP128" s="741">
        <f>IF(U128="n/a","n/a",J128+U128)</f>
        <v>14.969014449601419</v>
      </c>
      <c r="AQ128" s="889">
        <f>IF(OR(AC128&lt;0.01,AF128="n/a"),"n/a",(I128/SQRT(22.5*AC128*(I128/AF128))-1)*100)</f>
        <v>57.208267501673468</v>
      </c>
      <c r="AR128" s="651">
        <f>INDEX(Historical!$C$7:$C$1256,MATCH(B128,Historical!$B$7:$B$1278,0))*IF(AH128="n/a",1.03,IF(AH128&lt;0,1.01,IF(AH128&gt;10,1.1,(1+AH128/100))))</f>
        <v>2.3650000000000002</v>
      </c>
      <c r="AS128" s="887">
        <f>IF($AI128="n/a",1.03*AR128,IF($AI128&lt;0,1.01*AR128,IF($AI128&gt;10,1.1*AR128,(1+$AI128/100)*AR128)))</f>
        <v>2.6015000000000006</v>
      </c>
      <c r="AT128" s="887">
        <f>IF($AK128="n/a",1.03*AS128,IF($AK128&lt;0,1.01*AS128,IF($AK128&gt;10,1.1*AS128,(1+$AK128/100)*AS128)))</f>
        <v>2.8616500000000009</v>
      </c>
      <c r="AU128" s="887">
        <f>IF($AK128="n/a",1.03*AT128,IF($AK128&lt;0,1.01*AT128,IF($AK128&gt;10,1.1*AT128,(1+$AK128/100)*AT128)))</f>
        <v>3.1478150000000014</v>
      </c>
      <c r="AV128" s="887">
        <f>IF($AK128="n/a",1.03*AU128,IF($AK128&lt;0,1.01*AU128,IF($AK128&gt;10,1.1*AU128,(1+$AK128/100)*AU128)))</f>
        <v>3.4625965000000019</v>
      </c>
      <c r="AW128" s="651">
        <f>SUM(AR128:AV128)</f>
        <v>14.438561500000004</v>
      </c>
      <c r="AX128" s="748">
        <f>AW128/I128*100</f>
        <v>3.6161494439991997</v>
      </c>
      <c r="AY128" s="935">
        <v>0.94</v>
      </c>
      <c r="AZ128" s="873">
        <v>91.73</v>
      </c>
      <c r="BA128" s="873">
        <v>-11.16</v>
      </c>
      <c r="BB128" s="873">
        <v>-3.58</v>
      </c>
      <c r="BC128" s="873">
        <v>5.6899999999999995</v>
      </c>
      <c r="BE128" s="624">
        <v>2011</v>
      </c>
      <c r="BF128" s="899">
        <f>IF(BE128&gt;2008,0,IF(BE128&gt;2001,1,IF(BE128&gt;1990,2,IF(BE128&gt;1980,3,IF(BE128&gt;1973,4,IF(BE128&gt;1970,5,IF(BE128&gt;1960,6,IF(BE128&gt;1958,7,IF(BE128&gt;1953,8,9)))))))))</f>
        <v>0</v>
      </c>
      <c r="BG128" s="883">
        <v>10.7</v>
      </c>
    </row>
    <row r="129" spans="1:59" ht="11.25" customHeight="1" x14ac:dyDescent="0.2">
      <c r="A129" s="872" t="s">
        <v>607</v>
      </c>
      <c r="B129" s="876" t="s">
        <v>608</v>
      </c>
      <c r="C129" s="933" t="s">
        <v>123</v>
      </c>
      <c r="D129" s="933" t="s">
        <v>4177</v>
      </c>
      <c r="E129" s="733">
        <v>16</v>
      </c>
      <c r="F129" s="1182">
        <v>232</v>
      </c>
      <c r="G129" s="1182" t="s">
        <v>37</v>
      </c>
      <c r="H129" s="1182" t="s">
        <v>37</v>
      </c>
      <c r="I129" s="875">
        <v>46.71</v>
      </c>
      <c r="J129" s="651">
        <f>(M129/I129)*100</f>
        <v>1.9910083493898525</v>
      </c>
      <c r="K129" s="878">
        <v>0.23250000000000001</v>
      </c>
      <c r="L129" s="888">
        <v>4</v>
      </c>
      <c r="M129" s="642">
        <f>K129*L129</f>
        <v>0.93</v>
      </c>
      <c r="N129" s="871" t="s">
        <v>208</v>
      </c>
      <c r="O129" s="738">
        <v>0.23</v>
      </c>
      <c r="P129" s="862">
        <v>43881</v>
      </c>
      <c r="Q129" s="862">
        <v>43896</v>
      </c>
      <c r="R129" s="642">
        <f>(K129-O129)/O129*100</f>
        <v>1.0869565217391313</v>
      </c>
      <c r="S129" s="701">
        <f>IF(INDEX(Historical!$D$7:$D$1254,MATCH(B129,Historical!$B$7:$B$1278,0))=0,"n/a",(INDEX(Historical!$C$7:$C$1256,MATCH(B129,Historical!$B$7:$B$1278,0))/INDEX(Historical!$D$7:$D$1254,MATCH(B129,Historical!$B$7:$B$1278,0))-1)*100)</f>
        <v>3.3707865168539408</v>
      </c>
      <c r="T129" s="701">
        <f>IF(INDEX(Historical!$F$7:$F$1247,MATCH(B129,Historical!$B$7:$B$1278,0))=0,"n/a",((INDEX(Historical!$C$7:$C$1256,MATCH(B129,Historical!$B$7:$B$1278,0))/INDEX(Historical!$F$7:$F$1247,MATCH(B129,Historical!$B$7:$B$1278,0)))^(1/3)-1)*100)</f>
        <v>3.9101547621242849</v>
      </c>
      <c r="U129" s="701">
        <f>IF(INDEX(Historical!$H$7:$H$1247,MATCH(B129,Historical!$B$7:$B$1278,0))=0,"n/a",((INDEX(Historical!$C$7:$C$1256,MATCH(B129,Historical!$B$7:$B$1278,0))/INDEX(Historical!$H$7:$H$1247,MATCH(B129,Historical!$B$7:$B$1278,0)))^(1/5)-1)*100)</f>
        <v>4.4506679342421807</v>
      </c>
      <c r="V129" s="701">
        <f>IF(INDEX(Historical!$O$7:$O$1247,MATCH(B129,Historical!$B$7:$B$1278,0))=0,"n/a",((INDEX(Historical!$C$7:$C$1256,MATCH(B129,Historical!$B$7:$B$1278,0))/INDEX(Historical!$O$7:$O$1247,MATCH(B129,Historical!$B$7:$B$1278,0)))^(1/10)-1)*100)</f>
        <v>5.472540459911901</v>
      </c>
      <c r="W129" s="702">
        <f>IF(OR(U129&lt;=0,U129="n/a",V129&lt;=0,V129="n/a"),"n/a",U129/V129)</f>
        <v>0.81327273262659971</v>
      </c>
      <c r="X129" s="703">
        <f>IF(OR(AJ129&lt;=0,AJ129="n/a",U129&lt;=0,U129="n/a"),"n/a",U129/AJ129)</f>
        <v>0.54946517706693587</v>
      </c>
      <c r="Y129" s="877" t="s">
        <v>4209</v>
      </c>
      <c r="Z129" s="651">
        <f>IF(OR(AC129&lt;0.01,AC129="n/a"),"n/a",M129/AC129*100)</f>
        <v>29.712460063897765</v>
      </c>
      <c r="AA129" s="887">
        <f>IF(OR(AC129&lt;0.01,AC129="n/a"),"n/a",I129/AC129)</f>
        <v>14.923322683706072</v>
      </c>
      <c r="AB129" s="888">
        <v>3</v>
      </c>
      <c r="AC129" s="866">
        <v>3.13</v>
      </c>
      <c r="AD129" s="866" t="s">
        <v>136</v>
      </c>
      <c r="AE129" s="866">
        <v>0.97</v>
      </c>
      <c r="AF129" s="866">
        <v>1.93</v>
      </c>
      <c r="AG129" s="866">
        <v>13.8</v>
      </c>
      <c r="AH129" s="866">
        <v>16.900000000000002</v>
      </c>
      <c r="AI129" s="866">
        <v>5.21</v>
      </c>
      <c r="AJ129" s="866">
        <v>8.1</v>
      </c>
      <c r="AK129" s="866" t="s">
        <v>136</v>
      </c>
      <c r="AL129" s="879">
        <v>525.95000000000005</v>
      </c>
      <c r="AM129" s="873">
        <v>3.6999999999999997</v>
      </c>
      <c r="AN129" s="866">
        <v>0.3</v>
      </c>
      <c r="AO129" s="740">
        <f>IF(U129="n/a","n/a",IF(AA129&lt;0,"n/a",IF(AA129="n/a","n/a",J129+U129-AA129)))</f>
        <v>-8.4816464000740392</v>
      </c>
      <c r="AP129" s="741">
        <f>IF(U129="n/a","n/a",J129+U129)</f>
        <v>6.4416762836320327</v>
      </c>
      <c r="AQ129" s="889">
        <f>IF(OR(AC129&lt;0.01,AF129="n/a"),"n/a",(I129/SQRT(22.5*AC129*(I129/AF129))-1)*100)</f>
        <v>13.141038393193561</v>
      </c>
      <c r="AR129" s="651">
        <f>INDEX(Historical!$C$7:$C$1256,MATCH(B129,Historical!$B$7:$B$1278,0))*IF(AH129="n/a",1.03,IF(AH129&lt;0,1.01,IF(AH129&gt;10,1.1,(1+AH129/100))))</f>
        <v>1.0120000000000002</v>
      </c>
      <c r="AS129" s="887">
        <f>IF($AI129="n/a",1.03*AR129,IF($AI129&lt;0,1.01*AR129,IF($AI129&gt;10,1.1*AR129,(1+$AI129/100)*AR129)))</f>
        <v>1.0647252000000003</v>
      </c>
      <c r="AT129" s="887">
        <f>IF($AK129="n/a",1.03*AS129,IF($AK129&lt;0,1.01*AS129,IF($AK129&gt;10,1.1*AS129,(1+$AK129/100)*AS129)))</f>
        <v>1.0966669560000002</v>
      </c>
      <c r="AU129" s="887">
        <f>IF($AK129="n/a",1.03*AT129,IF($AK129&lt;0,1.01*AT129,IF($AK129&gt;10,1.1*AT129,(1+$AK129/100)*AT129)))</f>
        <v>1.1295669646800002</v>
      </c>
      <c r="AV129" s="887">
        <f>IF($AK129="n/a",1.03*AU129,IF($AK129&lt;0,1.01*AU129,IF($AK129&gt;10,1.1*AU129,(1+$AK129/100)*AU129)))</f>
        <v>1.1634539736204002</v>
      </c>
      <c r="AW129" s="651">
        <f>SUM(AR129:AV129)</f>
        <v>5.4664130943004006</v>
      </c>
      <c r="AX129" s="748">
        <f>AW129/I129*100</f>
        <v>11.702875389210876</v>
      </c>
      <c r="AY129" s="935">
        <v>0.92</v>
      </c>
      <c r="AZ129" s="873">
        <v>74.16</v>
      </c>
      <c r="BA129" s="873">
        <v>-22.009999999999998</v>
      </c>
      <c r="BB129" s="873">
        <v>-4.55</v>
      </c>
      <c r="BC129" s="873">
        <v>8.76</v>
      </c>
      <c r="BE129" s="624">
        <v>2005</v>
      </c>
      <c r="BF129" s="899">
        <f>IF(BE129&gt;2008,0,IF(BE129&gt;2001,1,IF(BE129&gt;1990,2,IF(BE129&gt;1980,3,IF(BE129&gt;1973,4,IF(BE129&gt;1970,5,IF(BE129&gt;1960,6,IF(BE129&gt;1958,7,IF(BE129&gt;1953,8,9)))))))))</f>
        <v>1</v>
      </c>
      <c r="BG129" s="883">
        <v>8.3000000000000007</v>
      </c>
    </row>
    <row r="130" spans="1:59" ht="11.25" customHeight="1" x14ac:dyDescent="0.2">
      <c r="A130" s="864" t="s">
        <v>1331</v>
      </c>
      <c r="B130" s="876" t="s">
        <v>1332</v>
      </c>
      <c r="C130" s="933" t="s">
        <v>108</v>
      </c>
      <c r="D130" s="933" t="s">
        <v>4341</v>
      </c>
      <c r="E130" s="733">
        <v>10</v>
      </c>
      <c r="F130" s="1182">
        <v>334</v>
      </c>
      <c r="G130" s="1182" t="s">
        <v>106</v>
      </c>
      <c r="H130" s="1182" t="s">
        <v>106</v>
      </c>
      <c r="I130" s="875">
        <v>27.68</v>
      </c>
      <c r="J130" s="651">
        <f>(M130/I130)*100</f>
        <v>3.9739884393063587</v>
      </c>
      <c r="K130" s="878">
        <v>0.55000000000000004</v>
      </c>
      <c r="L130" s="888">
        <v>2</v>
      </c>
      <c r="M130" s="642">
        <f>K130*L130</f>
        <v>1.1000000000000001</v>
      </c>
      <c r="N130" s="871" t="s">
        <v>609</v>
      </c>
      <c r="O130" s="734">
        <v>0.5</v>
      </c>
      <c r="P130" s="867">
        <v>43735</v>
      </c>
      <c r="Q130" s="867">
        <v>43753</v>
      </c>
      <c r="R130" s="642">
        <f>(K130-O130)/O130*100</f>
        <v>10.000000000000009</v>
      </c>
      <c r="S130" s="701">
        <f>IF(INDEX(Historical!$D$7:$D$1254,MATCH(B130,Historical!$B$7:$B$1278,0))=0,"n/a",(INDEX(Historical!$C$7:$C$1256,MATCH(B130,Historical!$B$7:$B$1278,0))/INDEX(Historical!$D$7:$D$1254,MATCH(B130,Historical!$B$7:$B$1278,0))-1)*100)</f>
        <v>40.000000000000014</v>
      </c>
      <c r="T130" s="701">
        <f>IF(INDEX(Historical!$F$7:$F$1247,MATCH(B130,Historical!$B$7:$B$1278,0))=0,"n/a",((INDEX(Historical!$C$7:$C$1256,MATCH(B130,Historical!$B$7:$B$1278,0))/INDEX(Historical!$F$7:$F$1247,MATCH(B130,Historical!$B$7:$B$1278,0)))^(1/3)-1)*100)</f>
        <v>21.184133668365579</v>
      </c>
      <c r="U130" s="701">
        <f>IF(INDEX(Historical!$H$7:$H$1247,MATCH(B130,Historical!$B$7:$B$1278,0))=0,"n/a",((INDEX(Historical!$C$7:$C$1256,MATCH(B130,Historical!$B$7:$B$1278,0))/INDEX(Historical!$H$7:$H$1247,MATCH(B130,Historical!$B$7:$B$1278,0)))^(1/5)-1)*100)</f>
        <v>15.089894269502381</v>
      </c>
      <c r="V130" s="701">
        <f>IF(INDEX(Historical!$O$7:$O$1247,MATCH(B130,Historical!$B$7:$B$1278,0))=0,"n/a",((INDEX(Historical!$C$7:$C$1256,MATCH(B130,Historical!$B$7:$B$1278,0))/INDEX(Historical!$O$7:$O$1247,MATCH(B130,Historical!$B$7:$B$1278,0)))^(1/10)-1)*100)</f>
        <v>11.936323399923987</v>
      </c>
      <c r="W130" s="702">
        <f>IF(OR(U130&lt;=0,U130="n/a",V130&lt;=0,V130="n/a"),"n/a",U130/V130)</f>
        <v>1.2641995163769169</v>
      </c>
      <c r="X130" s="703">
        <f>IF(OR(AJ130&lt;=0,AJ130="n/a",U130&lt;=0,U130="n/a"),"n/a",U130/AJ130)</f>
        <v>2.3215221953080585</v>
      </c>
      <c r="Y130" s="877"/>
      <c r="Z130" s="651">
        <f>IF(OR(AC130&lt;0.01,AC130="n/a"),"n/a",M130/AC130*100)</f>
        <v>39.855072463768124</v>
      </c>
      <c r="AA130" s="887">
        <f>IF(OR(AC130&lt;0.01,AC130="n/a"),"n/a",I130/AC130)</f>
        <v>10.028985507246377</v>
      </c>
      <c r="AB130" s="888">
        <v>12</v>
      </c>
      <c r="AC130" s="866">
        <v>2.76</v>
      </c>
      <c r="AD130" s="866">
        <v>1</v>
      </c>
      <c r="AE130" s="866">
        <v>3.71</v>
      </c>
      <c r="AF130" s="866">
        <v>0.82</v>
      </c>
      <c r="AG130" s="866">
        <v>8.5</v>
      </c>
      <c r="AH130" s="866">
        <v>-2.9000000000000004</v>
      </c>
      <c r="AI130" s="866" t="s">
        <v>136</v>
      </c>
      <c r="AJ130" s="866">
        <v>6.5</v>
      </c>
      <c r="AK130" s="866">
        <v>10</v>
      </c>
      <c r="AL130" s="879">
        <v>1750</v>
      </c>
      <c r="AM130" s="873">
        <v>6.1</v>
      </c>
      <c r="AN130" s="866">
        <v>0.06</v>
      </c>
      <c r="AO130" s="740">
        <f>IF(U130="n/a","n/a",IF(AA130&lt;0,"n/a",IF(AA130="n/a","n/a",J130+U130-AA130)))</f>
        <v>9.0348972015623641</v>
      </c>
      <c r="AP130" s="741">
        <f>IF(U130="n/a","n/a",J130+U130)</f>
        <v>19.063882708808741</v>
      </c>
      <c r="AQ130" s="889">
        <f>IF(OR(AC130&lt;0.01,AF130="n/a"),"n/a",(I130/SQRT(22.5*AC130*(I130/AF130))-1)*100)</f>
        <v>-39.543337409928171</v>
      </c>
      <c r="AR130" s="651">
        <f>INDEX(Historical!$C$7:$C$1256,MATCH(B130,Historical!$B$7:$B$1278,0))*IF(AH130="n/a",1.03,IF(AH130&lt;0,1.01,IF(AH130&gt;10,1.1,(1+AH130/100))))</f>
        <v>1.0605</v>
      </c>
      <c r="AS130" s="887">
        <f>IF($AI130="n/a",1.03*AR130,IF($AI130&lt;0,1.01*AR130,IF($AI130&gt;10,1.1*AR130,(1+$AI130/100)*AR130)))</f>
        <v>1.0923149999999999</v>
      </c>
      <c r="AT130" s="887">
        <f>IF($AK130="n/a",1.03*AS130,IF($AK130&lt;0,1.01*AS130,IF($AK130&gt;10,1.1*AS130,(1+$AK130/100)*AS130)))</f>
        <v>1.2015465000000001</v>
      </c>
      <c r="AU130" s="887">
        <f>IF($AK130="n/a",1.03*AT130,IF($AK130&lt;0,1.01*AT130,IF($AK130&gt;10,1.1*AT130,(1+$AK130/100)*AT130)))</f>
        <v>1.3217011500000002</v>
      </c>
      <c r="AV130" s="887">
        <f>IF($AK130="n/a",1.03*AU130,IF($AK130&lt;0,1.01*AU130,IF($AK130&gt;10,1.1*AU130,(1+$AK130/100)*AU130)))</f>
        <v>1.4538712650000003</v>
      </c>
      <c r="AW130" s="651">
        <f>SUM(AR130:AV130)</f>
        <v>6.1299339150000005</v>
      </c>
      <c r="AX130" s="748">
        <f>AW130/I130*100</f>
        <v>22.145715010838153</v>
      </c>
      <c r="AY130" s="935">
        <v>1.35</v>
      </c>
      <c r="AZ130" s="873">
        <v>77.44</v>
      </c>
      <c r="BA130" s="873">
        <v>-37.090000000000003</v>
      </c>
      <c r="BB130" s="873">
        <v>-4.25</v>
      </c>
      <c r="BC130" s="873">
        <v>-9.93</v>
      </c>
      <c r="BE130" s="624">
        <v>2010</v>
      </c>
      <c r="BF130" s="899">
        <f>IF(BE130&gt;2008,0,IF(BE130&gt;2001,1,IF(BE130&gt;1990,2,IF(BE130&gt;1980,3,IF(BE130&gt;1973,4,IF(BE130&gt;1970,5,IF(BE130&gt;1960,6,IF(BE130&gt;1958,7,IF(BE130&gt;1953,8,9)))))))))</f>
        <v>0</v>
      </c>
      <c r="BG130" s="883">
        <v>1.4000000000000001</v>
      </c>
    </row>
    <row r="131" spans="1:59" ht="11.25" customHeight="1" x14ac:dyDescent="0.2">
      <c r="A131" s="864" t="s">
        <v>1316</v>
      </c>
      <c r="B131" s="876" t="s">
        <v>1317</v>
      </c>
      <c r="C131" s="933" t="s">
        <v>112</v>
      </c>
      <c r="D131" s="933" t="s">
        <v>211</v>
      </c>
      <c r="E131" s="733">
        <v>10</v>
      </c>
      <c r="F131" s="1182">
        <v>327</v>
      </c>
      <c r="G131" s="1182" t="s">
        <v>106</v>
      </c>
      <c r="H131" s="1182" t="s">
        <v>106</v>
      </c>
      <c r="I131" s="875">
        <v>170.39</v>
      </c>
      <c r="J131" s="651">
        <f>(M131/I131)*100</f>
        <v>1.173777803861729</v>
      </c>
      <c r="K131" s="878">
        <v>0.5</v>
      </c>
      <c r="L131" s="888">
        <v>4</v>
      </c>
      <c r="M131" s="642">
        <f>K131*L131</f>
        <v>2</v>
      </c>
      <c r="N131" s="871" t="s">
        <v>208</v>
      </c>
      <c r="O131" s="734">
        <v>0.43</v>
      </c>
      <c r="P131" s="867">
        <v>43601</v>
      </c>
      <c r="Q131" s="867">
        <v>43616</v>
      </c>
      <c r="R131" s="642">
        <f>(K131-O131)/O131*100</f>
        <v>16.279069767441861</v>
      </c>
      <c r="S131" s="701">
        <f>IF(INDEX(Historical!$D$7:$D$1254,MATCH(B131,Historical!$B$7:$B$1278,0))=0,"n/a",(INDEX(Historical!$C$7:$C$1256,MATCH(B131,Historical!$B$7:$B$1278,0))/INDEX(Historical!$D$7:$D$1254,MATCH(B131,Historical!$B$7:$B$1278,0))-1)*100)</f>
        <v>16.265060240963859</v>
      </c>
      <c r="T131" s="701">
        <f>IF(INDEX(Historical!$F$7:$F$1247,MATCH(B131,Historical!$B$7:$B$1278,0))=0,"n/a",((INDEX(Historical!$C$7:$C$1256,MATCH(B131,Historical!$B$7:$B$1278,0))/INDEX(Historical!$F$7:$F$1247,MATCH(B131,Historical!$B$7:$B$1278,0)))^(1/3)-1)*100)</f>
        <v>12.932125878756317</v>
      </c>
      <c r="U131" s="701">
        <f>IF(INDEX(Historical!$H$7:$H$1247,MATCH(B131,Historical!$B$7:$B$1278,0))=0,"n/a",((INDEX(Historical!$C$7:$C$1256,MATCH(B131,Historical!$B$7:$B$1278,0))/INDEX(Historical!$H$7:$H$1247,MATCH(B131,Historical!$B$7:$B$1278,0)))^(1/5)-1)*100)</f>
        <v>12.521290978061938</v>
      </c>
      <c r="V131" s="701">
        <f>IF(INDEX(Historical!$O$7:$O$1247,MATCH(B131,Historical!$B$7:$B$1278,0))=0,"n/a",((INDEX(Historical!$C$7:$C$1256,MATCH(B131,Historical!$B$7:$B$1278,0))/INDEX(Historical!$O$7:$O$1247,MATCH(B131,Historical!$B$7:$B$1278,0)))^(1/10)-1)*100)</f>
        <v>14.929523777857344</v>
      </c>
      <c r="W131" s="702">
        <f>IF(OR(U131&lt;=0,U131="n/a",V131&lt;=0,V131="n/a"),"n/a",U131/V131)</f>
        <v>0.83869326070754069</v>
      </c>
      <c r="X131" s="703">
        <f>IF(OR(AJ131&lt;=0,AJ131="n/a",U131&lt;=0,U131="n/a"),"n/a",U131/AJ131)</f>
        <v>1.2521290978061939</v>
      </c>
      <c r="Y131" s="664"/>
      <c r="Z131" s="651">
        <f>IF(OR(AC131&lt;0.01,AC131="n/a"),"n/a",M131/AC131*100)</f>
        <v>40.816326530612237</v>
      </c>
      <c r="AA131" s="887">
        <f>IF(OR(AC131&lt;0.01,AC131="n/a"),"n/a",I131/AC131)</f>
        <v>34.7734693877551</v>
      </c>
      <c r="AB131" s="888">
        <v>12</v>
      </c>
      <c r="AC131" s="866">
        <v>4.9000000000000004</v>
      </c>
      <c r="AD131" s="866">
        <v>2.67</v>
      </c>
      <c r="AE131" s="866">
        <v>5.32</v>
      </c>
      <c r="AF131" s="866">
        <v>5.66</v>
      </c>
      <c r="AG131" s="866">
        <v>16.8</v>
      </c>
      <c r="AH131" s="866">
        <v>6.3</v>
      </c>
      <c r="AI131" s="866">
        <v>12.809999999999999</v>
      </c>
      <c r="AJ131" s="866">
        <v>10</v>
      </c>
      <c r="AK131" s="866">
        <v>13</v>
      </c>
      <c r="AL131" s="879">
        <v>12690</v>
      </c>
      <c r="AM131" s="873">
        <v>0.5</v>
      </c>
      <c r="AN131" s="866">
        <v>0.46</v>
      </c>
      <c r="AO131" s="740">
        <f>IF(U131="n/a","n/a",IF(AA131&lt;0,"n/a",IF(AA131="n/a","n/a",J131+U131-AA131)))</f>
        <v>-21.078400605831433</v>
      </c>
      <c r="AP131" s="741">
        <f>IF(U131="n/a","n/a",J131+U131)</f>
        <v>13.695068781923666</v>
      </c>
      <c r="AQ131" s="889">
        <f>IF(OR(AC131&lt;0.01,AF131="n/a"),"n/a",(I131/SQRT(22.5*AC131*(I131/AF131))-1)*100)</f>
        <v>195.76104223563382</v>
      </c>
      <c r="AR131" s="651">
        <f>INDEX(Historical!$C$7:$C$1256,MATCH(B131,Historical!$B$7:$B$1278,0))*IF(AH131="n/a",1.03,IF(AH131&lt;0,1.01,IF(AH131&gt;10,1.1,(1+AH131/100))))</f>
        <v>2.05159</v>
      </c>
      <c r="AS131" s="887">
        <f>IF($AI131="n/a",1.03*AR131,IF($AI131&lt;0,1.01*AR131,IF($AI131&gt;10,1.1*AR131,(1+$AI131/100)*AR131)))</f>
        <v>2.2567490000000001</v>
      </c>
      <c r="AT131" s="887">
        <f>IF($AK131="n/a",1.03*AS131,IF($AK131&lt;0,1.01*AS131,IF($AK131&gt;10,1.1*AS131,(1+$AK131/100)*AS131)))</f>
        <v>2.4824239000000001</v>
      </c>
      <c r="AU131" s="887">
        <f>IF($AK131="n/a",1.03*AT131,IF($AK131&lt;0,1.01*AT131,IF($AK131&gt;10,1.1*AT131,(1+$AK131/100)*AT131)))</f>
        <v>2.7306662900000003</v>
      </c>
      <c r="AV131" s="887">
        <f>IF($AK131="n/a",1.03*AU131,IF($AK131&lt;0,1.01*AU131,IF($AK131&gt;10,1.1*AU131,(1+$AK131/100)*AU131)))</f>
        <v>3.0037329190000004</v>
      </c>
      <c r="AW131" s="651">
        <f>SUM(AR131:AV131)</f>
        <v>12.525162109000002</v>
      </c>
      <c r="AX131" s="748">
        <f>AW131/I131*100</f>
        <v>7.3508786366570824</v>
      </c>
      <c r="AY131" s="935">
        <v>1.06</v>
      </c>
      <c r="AZ131" s="873">
        <v>62.970000000000006</v>
      </c>
      <c r="BA131" s="873">
        <v>-12.31</v>
      </c>
      <c r="BB131" s="873">
        <v>-6.8900000000000006</v>
      </c>
      <c r="BC131" s="873">
        <v>4.46</v>
      </c>
      <c r="BE131" s="624">
        <v>2010</v>
      </c>
      <c r="BF131" s="899">
        <f>IF(BE131&gt;2008,0,IF(BE131&gt;2001,1,IF(BE131&gt;1990,2,IF(BE131&gt;1980,3,IF(BE131&gt;1973,4,IF(BE131&gt;1970,5,IF(BE131&gt;1960,6,IF(BE131&gt;1958,7,IF(BE131&gt;1953,8,9)))))))))</f>
        <v>0</v>
      </c>
      <c r="BG131" s="883">
        <v>9.6</v>
      </c>
    </row>
    <row r="132" spans="1:59" ht="11.25" customHeight="1" x14ac:dyDescent="0.2">
      <c r="A132" s="872" t="s">
        <v>630</v>
      </c>
      <c r="B132" s="876" t="s">
        <v>631</v>
      </c>
      <c r="C132" s="933" t="s">
        <v>123</v>
      </c>
      <c r="D132" s="933" t="s">
        <v>4177</v>
      </c>
      <c r="E132" s="733">
        <v>18</v>
      </c>
      <c r="F132" s="1182">
        <v>195</v>
      </c>
      <c r="G132" s="1182" t="s">
        <v>37</v>
      </c>
      <c r="H132" s="1182" t="s">
        <v>37</v>
      </c>
      <c r="I132" s="875">
        <v>102.66</v>
      </c>
      <c r="J132" s="651">
        <f>(M132/I132)*100</f>
        <v>3.0001948178453151</v>
      </c>
      <c r="K132" s="878">
        <v>0.77</v>
      </c>
      <c r="L132" s="888">
        <v>4</v>
      </c>
      <c r="M132" s="642">
        <f>K132*L132</f>
        <v>3.08</v>
      </c>
      <c r="N132" s="871" t="s">
        <v>584</v>
      </c>
      <c r="O132" s="734">
        <v>0.75</v>
      </c>
      <c r="P132" s="862">
        <v>44097</v>
      </c>
      <c r="Q132" s="862">
        <v>44109</v>
      </c>
      <c r="R132" s="642">
        <f>(K132-O132)/O132*100</f>
        <v>2.6666666666666687</v>
      </c>
      <c r="S132" s="701">
        <f>IF(INDEX(Historical!$D$7:$D$1254,MATCH(B132,Historical!$B$7:$B$1278,0))=0,"n/a",(INDEX(Historical!$C$7:$C$1256,MATCH(B132,Historical!$B$7:$B$1278,0))/INDEX(Historical!$D$7:$D$1254,MATCH(B132,Historical!$B$7:$B$1278,0))-1)*100)</f>
        <v>5.7142857142857162</v>
      </c>
      <c r="T132" s="701">
        <f>IF(INDEX(Historical!$F$7:$F$1247,MATCH(B132,Historical!$B$7:$B$1278,0))=0,"n/a",((INDEX(Historical!$C$7:$C$1256,MATCH(B132,Historical!$B$7:$B$1278,0))/INDEX(Historical!$F$7:$F$1247,MATCH(B132,Historical!$B$7:$B$1278,0)))^(1/3)-1)*100)</f>
        <v>8.4595775991327393</v>
      </c>
      <c r="U132" s="701">
        <f>IF(INDEX(Historical!$H$7:$H$1247,MATCH(B132,Historical!$B$7:$B$1278,0))=0,"n/a",((INDEX(Historical!$C$7:$C$1256,MATCH(B132,Historical!$B$7:$B$1278,0))/INDEX(Historical!$H$7:$H$1247,MATCH(B132,Historical!$B$7:$B$1278,0)))^(1/5)-1)*100)</f>
        <v>12.535507187104278</v>
      </c>
      <c r="V132" s="701">
        <f>IF(INDEX(Historical!$O$7:$O$1247,MATCH(B132,Historical!$B$7:$B$1278,0))=0,"n/a",((INDEX(Historical!$C$7:$C$1256,MATCH(B132,Historical!$B$7:$B$1278,0))/INDEX(Historical!$O$7:$O$1247,MATCH(B132,Historical!$B$7:$B$1278,0)))^(1/10)-1)*100)</f>
        <v>11.462600467961238</v>
      </c>
      <c r="W132" s="702">
        <f>IF(OR(U132&lt;=0,U132="n/a",V132&lt;=0,V132="n/a"),"n/a",U132/V132)</f>
        <v>1.0936006381921701</v>
      </c>
      <c r="X132" s="703" t="str">
        <f>IF(OR(AJ132&lt;=0,AJ132="n/a",U132&lt;=0,U132="n/a"),"n/a",U132/AJ132)</f>
        <v>n/a</v>
      </c>
      <c r="Y132" s="661"/>
      <c r="Z132" s="651">
        <f>IF(OR(AC132&lt;0.01,AC132="n/a"),"n/a",M132/AC132*100)</f>
        <v>82.79569892473117</v>
      </c>
      <c r="AA132" s="887">
        <f>IF(OR(AC132&lt;0.01,AC132="n/a"),"n/a",I132/AC132)</f>
        <v>27.596774193548384</v>
      </c>
      <c r="AB132" s="888">
        <v>12</v>
      </c>
      <c r="AC132" s="866">
        <v>3.72</v>
      </c>
      <c r="AD132" s="866">
        <v>16.649999999999999</v>
      </c>
      <c r="AE132" s="866">
        <v>2.1800000000000002</v>
      </c>
      <c r="AF132" s="866">
        <v>1.92</v>
      </c>
      <c r="AG132" s="866">
        <v>7.0000000000000009</v>
      </c>
      <c r="AH132" s="866">
        <v>-3.9</v>
      </c>
      <c r="AI132" s="866">
        <v>8.67</v>
      </c>
      <c r="AJ132" s="866">
        <v>-4.5999999999999996</v>
      </c>
      <c r="AK132" s="866">
        <v>1.66</v>
      </c>
      <c r="AL132" s="879">
        <v>11100</v>
      </c>
      <c r="AM132" s="873">
        <v>0.3</v>
      </c>
      <c r="AN132" s="866">
        <v>0.73</v>
      </c>
      <c r="AO132" s="740">
        <f>IF(U132="n/a","n/a",IF(AA132&lt;0,"n/a",IF(AA132="n/a","n/a",J132+U132-AA132)))</f>
        <v>-12.061072188598791</v>
      </c>
      <c r="AP132" s="741">
        <f>IF(U132="n/a","n/a",J132+U132)</f>
        <v>15.535702004949593</v>
      </c>
      <c r="AQ132" s="889">
        <f>IF(OR(AC132&lt;0.01,AF132="n/a"),"n/a",(I132/SQRT(22.5*AC132*(I132/AF132))-1)*100)</f>
        <v>53.457640122047856</v>
      </c>
      <c r="AR132" s="651">
        <f>INDEX(Historical!$C$7:$C$1256,MATCH(B132,Historical!$B$7:$B$1278,0))*IF(AH132="n/a",1.03,IF(AH132&lt;0,1.01,IF(AH132&gt;10,1.1,(1+AH132/100))))</f>
        <v>2.9895999999999998</v>
      </c>
      <c r="AS132" s="887">
        <f>IF($AI132="n/a",1.03*AR132,IF($AI132&lt;0,1.01*AR132,IF($AI132&gt;10,1.1*AR132,(1+$AI132/100)*AR132)))</f>
        <v>3.2487983199999997</v>
      </c>
      <c r="AT132" s="887">
        <f>IF($AK132="n/a",1.03*AS132,IF($AK132&lt;0,1.01*AS132,IF($AK132&gt;10,1.1*AS132,(1+$AK132/100)*AS132)))</f>
        <v>3.3027283721119995</v>
      </c>
      <c r="AU132" s="887">
        <f>IF($AK132="n/a",1.03*AT132,IF($AK132&lt;0,1.01*AT132,IF($AK132&gt;10,1.1*AT132,(1+$AK132/100)*AT132)))</f>
        <v>3.3575536630890586</v>
      </c>
      <c r="AV132" s="887">
        <f>IF($AK132="n/a",1.03*AU132,IF($AK132&lt;0,1.01*AU132,IF($AK132&gt;10,1.1*AU132,(1+$AK132/100)*AU132)))</f>
        <v>3.413289053896337</v>
      </c>
      <c r="AW132" s="651">
        <f>SUM(AR132:AV132)</f>
        <v>16.311969409097394</v>
      </c>
      <c r="AX132" s="748">
        <f>AW132/I132*100</f>
        <v>15.889313665592631</v>
      </c>
      <c r="AY132" s="935">
        <v>0.93</v>
      </c>
      <c r="AZ132" s="873">
        <v>11.42</v>
      </c>
      <c r="BA132" s="873">
        <v>-28.64</v>
      </c>
      <c r="BB132" s="873">
        <v>-13.459999999999999</v>
      </c>
      <c r="BC132" s="873">
        <v>-17.11</v>
      </c>
      <c r="BE132" s="624">
        <v>2003</v>
      </c>
      <c r="BF132" s="899">
        <f>IF(BE132&gt;2008,0,IF(BE132&gt;2001,1,IF(BE132&gt;1990,2,IF(BE132&gt;1980,3,IF(BE132&gt;1973,4,IF(BE132&gt;1970,5,IF(BE132&gt;1960,6,IF(BE132&gt;1958,7,IF(BE132&gt;1953,8,9)))))))))</f>
        <v>1</v>
      </c>
      <c r="BG132" s="883">
        <v>3.3000000000000003</v>
      </c>
    </row>
    <row r="133" spans="1:59" s="774" customFormat="1" ht="11.25" customHeight="1" x14ac:dyDescent="0.2">
      <c r="A133" s="755" t="s">
        <v>1318</v>
      </c>
      <c r="B133" s="782" t="s">
        <v>1319</v>
      </c>
      <c r="C133" s="933" t="s">
        <v>108</v>
      </c>
      <c r="D133" s="933" t="s">
        <v>4341</v>
      </c>
      <c r="E133" s="756">
        <v>10</v>
      </c>
      <c r="F133" s="1182">
        <v>387</v>
      </c>
      <c r="G133" s="1181" t="s">
        <v>37</v>
      </c>
      <c r="H133" s="1181" t="s">
        <v>37</v>
      </c>
      <c r="I133" s="757">
        <v>57.29</v>
      </c>
      <c r="J133" s="758">
        <f>(M133/I133)*100</f>
        <v>3.2117297957758772</v>
      </c>
      <c r="K133" s="759">
        <v>0.46</v>
      </c>
      <c r="L133" s="760">
        <v>4</v>
      </c>
      <c r="M133" s="761">
        <f>K133*L133</f>
        <v>1.84</v>
      </c>
      <c r="N133" s="762" t="s">
        <v>584</v>
      </c>
      <c r="O133" s="763">
        <v>0.44</v>
      </c>
      <c r="P133" s="764">
        <v>43917</v>
      </c>
      <c r="Q133" s="764">
        <v>43930</v>
      </c>
      <c r="R133" s="761">
        <f>(K133-O133)/O133*100</f>
        <v>4.5454545454545494</v>
      </c>
      <c r="S133" s="701">
        <f>IF(INDEX(Historical!$D$7:$D$1254,MATCH(B133,Historical!$B$7:$B$1278,0))=0,"n/a",(INDEX(Historical!$C$7:$C$1256,MATCH(B133,Historical!$B$7:$B$1278,0))/INDEX(Historical!$D$7:$D$1254,MATCH(B133,Historical!$B$7:$B$1278,0))-1)*100)</f>
        <v>16.43835616438356</v>
      </c>
      <c r="T133" s="701">
        <f>IF(INDEX(Historical!$F$7:$F$1247,MATCH(B133,Historical!$B$7:$B$1278,0))=0,"n/a",((INDEX(Historical!$C$7:$C$1256,MATCH(B133,Historical!$B$7:$B$1278,0))/INDEX(Historical!$F$7:$F$1247,MATCH(B133,Historical!$B$7:$B$1278,0)))^(1/3)-1)*100)</f>
        <v>14.583871699202234</v>
      </c>
      <c r="U133" s="701">
        <f>IF(INDEX(Historical!$H$7:$H$1247,MATCH(B133,Historical!$B$7:$B$1278,0))=0,"n/a",((INDEX(Historical!$C$7:$C$1256,MATCH(B133,Historical!$B$7:$B$1278,0))/INDEX(Historical!$H$7:$H$1247,MATCH(B133,Historical!$B$7:$B$1278,0)))^(1/5)-1)*100)</f>
        <v>12.580769701763362</v>
      </c>
      <c r="V133" s="701">
        <f>IF(INDEX(Historical!$O$7:$O$1247,MATCH(B133,Historical!$B$7:$B$1278,0))=0,"n/a",((INDEX(Historical!$C$7:$C$1256,MATCH(B133,Historical!$B$7:$B$1278,0))/INDEX(Historical!$O$7:$O$1247,MATCH(B133,Historical!$B$7:$B$1278,0)))^(1/10)-1)*100)</f>
        <v>8.9711771877705626</v>
      </c>
      <c r="W133" s="702">
        <f>IF(OR(U133&lt;=0,U133="n/a",V133&lt;=0,V133="n/a"),"n/a",U133/V133)</f>
        <v>1.4023543887766889</v>
      </c>
      <c r="X133" s="703">
        <f>IF(OR(AJ133&lt;=0,AJ133="n/a",U133&lt;=0,U133="n/a"),"n/a",U133/AJ133)</f>
        <v>0.83871798011755749</v>
      </c>
      <c r="Y133" s="1055"/>
      <c r="Z133" s="758">
        <f>IF(OR(AC133&lt;0.01,AC133="n/a"),"n/a",M133/AC133*100)</f>
        <v>41.628959276018101</v>
      </c>
      <c r="AA133" s="766">
        <f>IF(OR(AC133&lt;0.01,AC133="n/a"),"n/a",I133/AC133)</f>
        <v>12.961538461538462</v>
      </c>
      <c r="AB133" s="760">
        <v>12</v>
      </c>
      <c r="AC133" s="767">
        <v>4.42</v>
      </c>
      <c r="AD133" s="767">
        <v>5.18</v>
      </c>
      <c r="AE133" s="767">
        <v>4.09</v>
      </c>
      <c r="AF133" s="767">
        <v>1.1299999999999999</v>
      </c>
      <c r="AG133" s="767">
        <v>9.3000000000000007</v>
      </c>
      <c r="AH133" s="767">
        <v>14.299999999999999</v>
      </c>
      <c r="AI133" s="767">
        <v>0.4</v>
      </c>
      <c r="AJ133" s="767">
        <v>15</v>
      </c>
      <c r="AK133" s="767">
        <v>2.5</v>
      </c>
      <c r="AL133" s="768">
        <v>1800</v>
      </c>
      <c r="AM133" s="769">
        <v>0.5</v>
      </c>
      <c r="AN133" s="767">
        <v>0.09</v>
      </c>
      <c r="AO133" s="770">
        <f>IF(U133="n/a","n/a",IF(AA133&lt;0,"n/a",IF(AA133="n/a","n/a",J133+U133-AA133)))</f>
        <v>2.8309610360007778</v>
      </c>
      <c r="AP133" s="771">
        <f>IF(U133="n/a","n/a",J133+U133)</f>
        <v>15.792499497539239</v>
      </c>
      <c r="AQ133" s="772">
        <f>IF(OR(AC133&lt;0.01,AF133="n/a"),"n/a",(I133/SQRT(22.5*AC133*(I133/AF133))-1)*100)</f>
        <v>-19.318077306173176</v>
      </c>
      <c r="AR133" s="651">
        <f>INDEX(Historical!$C$7:$C$1256,MATCH(B133,Historical!$B$7:$B$1278,0))*IF(AH133="n/a",1.03,IF(AH133&lt;0,1.01,IF(AH133&gt;10,1.1,(1+AH133/100))))</f>
        <v>1.87</v>
      </c>
      <c r="AS133" s="766">
        <f>IF($AI133="n/a",1.03*AR133,IF($AI133&lt;0,1.01*AR133,IF($AI133&gt;10,1.1*AR133,(1+$AI133/100)*AR133)))</f>
        <v>1.87748</v>
      </c>
      <c r="AT133" s="766">
        <f>IF($AK133="n/a",1.03*AS133,IF($AK133&lt;0,1.01*AS133,IF($AK133&gt;10,1.1*AS133,(1+$AK133/100)*AS133)))</f>
        <v>1.9244169999999998</v>
      </c>
      <c r="AU133" s="766">
        <f>IF($AK133="n/a",1.03*AT133,IF($AK133&lt;0,1.01*AT133,IF($AK133&gt;10,1.1*AT133,(1+$AK133/100)*AT133)))</f>
        <v>1.9725274249999996</v>
      </c>
      <c r="AV133" s="766">
        <f>IF($AK133="n/a",1.03*AU133,IF($AK133&lt;0,1.01*AU133,IF($AK133&gt;10,1.1*AU133,(1+$AK133/100)*AU133)))</f>
        <v>2.0218406106249995</v>
      </c>
      <c r="AW133" s="758">
        <f>SUM(AR133:AV133)</f>
        <v>9.6662650356249991</v>
      </c>
      <c r="AX133" s="773">
        <f>AW133/I133*100</f>
        <v>16.872517080860533</v>
      </c>
      <c r="AY133" s="936">
        <v>1</v>
      </c>
      <c r="AZ133" s="769">
        <v>16.32</v>
      </c>
      <c r="BA133" s="769">
        <v>-34.229999999999997</v>
      </c>
      <c r="BB133" s="769">
        <v>1.31</v>
      </c>
      <c r="BC133" s="769">
        <v>-11.66</v>
      </c>
      <c r="BD133" s="909"/>
      <c r="BE133" s="624">
        <v>2011</v>
      </c>
      <c r="BF133" s="899">
        <f>IF(BE133&gt;2008,0,IF(BE133&gt;2001,1,IF(BE133&gt;1990,2,IF(BE133&gt;1980,3,IF(BE133&gt;1973,4,IF(BE133&gt;1970,5,IF(BE133&gt;1960,6,IF(BE133&gt;1958,7,IF(BE133&gt;1953,8,9)))))))))</f>
        <v>0</v>
      </c>
      <c r="BG133" s="825">
        <v>1.3</v>
      </c>
    </row>
    <row r="134" spans="1:59" ht="11.25" customHeight="1" x14ac:dyDescent="0.2">
      <c r="A134" s="872" t="s">
        <v>1321</v>
      </c>
      <c r="B134" s="876" t="s">
        <v>1322</v>
      </c>
      <c r="C134" s="933" t="s">
        <v>128</v>
      </c>
      <c r="D134" s="933" t="s">
        <v>4330</v>
      </c>
      <c r="E134" s="733">
        <v>10</v>
      </c>
      <c r="F134" s="1182">
        <v>407</v>
      </c>
      <c r="G134" s="1182" t="s">
        <v>115</v>
      </c>
      <c r="H134" s="1182" t="s">
        <v>115</v>
      </c>
      <c r="I134" s="866">
        <v>70.89</v>
      </c>
      <c r="J134" s="651">
        <f>(M134/I134)*100</f>
        <v>3.6112286641275215</v>
      </c>
      <c r="K134" s="878">
        <v>0.64</v>
      </c>
      <c r="L134" s="888">
        <v>4</v>
      </c>
      <c r="M134" s="642">
        <f>K134*L134</f>
        <v>2.56</v>
      </c>
      <c r="N134" s="871" t="s">
        <v>410</v>
      </c>
      <c r="O134" s="734">
        <v>0.63</v>
      </c>
      <c r="P134" s="862">
        <v>44104</v>
      </c>
      <c r="Q134" s="862">
        <v>44130</v>
      </c>
      <c r="R134" s="642">
        <f>(K134-O134)/O134*100</f>
        <v>1.5873015873015885</v>
      </c>
      <c r="S134" s="701">
        <f>IF(INDEX(Historical!$D$7:$D$1254,MATCH(B134,Historical!$B$7:$B$1278,0))=0,"n/a",(INDEX(Historical!$C$7:$C$1256,MATCH(B134,Historical!$B$7:$B$1278,0))/INDEX(Historical!$D$7:$D$1254,MATCH(B134,Historical!$B$7:$B$1278,0))-1)*100)</f>
        <v>3.2989690721649589</v>
      </c>
      <c r="T134" s="701">
        <f>IF(INDEX(Historical!$F$7:$F$1247,MATCH(B134,Historical!$B$7:$B$1278,0))=0,"n/a",((INDEX(Historical!$C$7:$C$1256,MATCH(B134,Historical!$B$7:$B$1278,0))/INDEX(Historical!$F$7:$F$1247,MATCH(B134,Historical!$B$7:$B$1278,0)))^(1/3)-1)*100)</f>
        <v>10.631465977814702</v>
      </c>
      <c r="U134" s="701">
        <f>IF(INDEX(Historical!$H$7:$H$1247,MATCH(B134,Historical!$B$7:$B$1278,0))=0,"n/a",((INDEX(Historical!$C$7:$C$1256,MATCH(B134,Historical!$B$7:$B$1278,0))/INDEX(Historical!$H$7:$H$1247,MATCH(B134,Historical!$B$7:$B$1278,0)))^(1/5)-1)*100)</f>
        <v>8.3177648451102648</v>
      </c>
      <c r="V134" s="701">
        <f>IF(INDEX(Historical!$O$7:$O$1247,MATCH(B134,Historical!$B$7:$B$1278,0))=0,"n/a",((INDEX(Historical!$C$7:$C$1256,MATCH(B134,Historical!$B$7:$B$1278,0))/INDEX(Historical!$O$7:$O$1247,MATCH(B134,Historical!$B$7:$B$1278,0)))^(1/10)-1)*100)</f>
        <v>16.161435501439914</v>
      </c>
      <c r="W134" s="702">
        <f>IF(OR(U134&lt;=0,U134="n/a",V134&lt;=0,V134="n/a"),"n/a",U134/V134)</f>
        <v>0.5146674529232993</v>
      </c>
      <c r="X134" s="703">
        <f>IF(OR(AJ134&lt;=0,AJ134="n/a",U134&lt;=0,U134="n/a"),"n/a",U134/AJ134)</f>
        <v>1.5693895934170312</v>
      </c>
      <c r="Y134" s="654"/>
      <c r="Z134" s="651">
        <f>IF(OR(AC134&lt;0.01,AC134="n/a"),"n/a",M134/AC134*100)</f>
        <v>49.516441005802712</v>
      </c>
      <c r="AA134" s="887">
        <f>IF(OR(AC134&lt;0.01,AC134="n/a"),"n/a",I134/AC134)</f>
        <v>13.711798839458414</v>
      </c>
      <c r="AB134" s="888">
        <v>12</v>
      </c>
      <c r="AC134" s="866">
        <v>5.17</v>
      </c>
      <c r="AD134" s="866">
        <v>7.22</v>
      </c>
      <c r="AE134" s="866">
        <v>0.76</v>
      </c>
      <c r="AF134" s="866">
        <v>1.8</v>
      </c>
      <c r="AG134" s="866">
        <v>13.200000000000001</v>
      </c>
      <c r="AH134" s="866">
        <v>-1.4000000000000001</v>
      </c>
      <c r="AI134" s="866">
        <v>13.16</v>
      </c>
      <c r="AJ134" s="866">
        <v>5.3</v>
      </c>
      <c r="AK134" s="866">
        <v>1.9</v>
      </c>
      <c r="AL134" s="879">
        <v>4780</v>
      </c>
      <c r="AM134" s="873">
        <v>0.4</v>
      </c>
      <c r="AN134" s="866">
        <v>0.99</v>
      </c>
      <c r="AO134" s="740">
        <f>IF(U134="n/a","n/a",IF(AA134&lt;0,"n/a",IF(AA134="n/a","n/a",J134+U134-AA134)))</f>
        <v>-1.7828053302206275</v>
      </c>
      <c r="AP134" s="741">
        <f>IF(U134="n/a","n/a",J134+U134)</f>
        <v>11.928993509237786</v>
      </c>
      <c r="AQ134" s="889">
        <f>IF(OR(AC134&lt;0.01,AF134="n/a"),"n/a",(I134/SQRT(22.5*AC134*(I134/AF134))-1)*100)</f>
        <v>4.7350899725910001</v>
      </c>
      <c r="AR134" s="651">
        <f>INDEX(Historical!$C$7:$C$1256,MATCH(B134,Historical!$B$7:$B$1278,0))*IF(AH134="n/a",1.03,IF(AH134&lt;0,1.01,IF(AH134&gt;10,1.1,(1+AH134/100))))</f>
        <v>2.5300500000000001</v>
      </c>
      <c r="AS134" s="887">
        <f>IF($AI134="n/a",1.03*AR134,IF($AI134&lt;0,1.01*AR134,IF($AI134&gt;10,1.1*AR134,(1+$AI134/100)*AR134)))</f>
        <v>2.7830550000000005</v>
      </c>
      <c r="AT134" s="887">
        <f>IF($AK134="n/a",1.03*AS134,IF($AK134&lt;0,1.01*AS134,IF($AK134&gt;10,1.1*AS134,(1+$AK134/100)*AS134)))</f>
        <v>2.8359330450000004</v>
      </c>
      <c r="AU134" s="887">
        <f>IF($AK134="n/a",1.03*AT134,IF($AK134&lt;0,1.01*AT134,IF($AK134&gt;10,1.1*AT134,(1+$AK134/100)*AT134)))</f>
        <v>2.889815772855</v>
      </c>
      <c r="AV134" s="887">
        <f>IF($AK134="n/a",1.03*AU134,IF($AK134&lt;0,1.01*AU134,IF($AK134&gt;10,1.1*AU134,(1+$AK134/100)*AU134)))</f>
        <v>2.9447222725392446</v>
      </c>
      <c r="AW134" s="651">
        <f>SUM(AR134:AV134)</f>
        <v>13.983576090394246</v>
      </c>
      <c r="AX134" s="748">
        <f>AW134/I134*100</f>
        <v>19.725738595562486</v>
      </c>
      <c r="AY134" s="935">
        <v>0.72</v>
      </c>
      <c r="AZ134" s="873">
        <v>19.93</v>
      </c>
      <c r="BA134" s="873">
        <v>-28.76</v>
      </c>
      <c r="BB134" s="873">
        <v>-9.15</v>
      </c>
      <c r="BC134" s="873">
        <v>-13.370000000000001</v>
      </c>
      <c r="BE134" s="624">
        <v>2011</v>
      </c>
      <c r="BF134" s="899">
        <f>IF(BE134&gt;2008,0,IF(BE134&gt;2001,1,IF(BE134&gt;1990,2,IF(BE134&gt;1980,3,IF(BE134&gt;1973,4,IF(BE134&gt;1970,5,IF(BE134&gt;1960,6,IF(BE134&gt;1958,7,IF(BE134&gt;1953,8,9)))))))))</f>
        <v>0</v>
      </c>
      <c r="BG134" s="883">
        <v>5.7</v>
      </c>
    </row>
    <row r="135" spans="1:59" ht="11.25" customHeight="1" x14ac:dyDescent="0.2">
      <c r="A135" s="864" t="s">
        <v>1337</v>
      </c>
      <c r="B135" s="876" t="s">
        <v>1338</v>
      </c>
      <c r="C135" s="933" t="s">
        <v>4196</v>
      </c>
      <c r="D135" s="933" t="s">
        <v>4370</v>
      </c>
      <c r="E135" s="733">
        <v>10</v>
      </c>
      <c r="F135" s="1182">
        <v>406</v>
      </c>
      <c r="G135" s="1182" t="s">
        <v>106</v>
      </c>
      <c r="H135" s="1182" t="s">
        <v>106</v>
      </c>
      <c r="I135" s="875">
        <v>314.68</v>
      </c>
      <c r="J135" s="651">
        <f>(M135/I135)*100</f>
        <v>0.7499682216855218</v>
      </c>
      <c r="K135" s="878">
        <v>0.59</v>
      </c>
      <c r="L135" s="888">
        <v>4</v>
      </c>
      <c r="M135" s="642">
        <f>K135*L135</f>
        <v>2.36</v>
      </c>
      <c r="N135" s="871" t="s">
        <v>378</v>
      </c>
      <c r="O135" s="734">
        <v>0.53</v>
      </c>
      <c r="P135" s="862">
        <v>44021</v>
      </c>
      <c r="Q135" s="862">
        <v>44123</v>
      </c>
      <c r="R135" s="642">
        <f>(K135-O135)/O135*100</f>
        <v>11.320754716981121</v>
      </c>
      <c r="S135" s="701">
        <f>IF(INDEX(Historical!$D$7:$D$1254,MATCH(B135,Historical!$B$7:$B$1278,0))=0,"n/a",(INDEX(Historical!$C$7:$C$1256,MATCH(B135,Historical!$B$7:$B$1278,0))/INDEX(Historical!$D$7:$D$1254,MATCH(B135,Historical!$B$7:$B$1278,0))-1)*100)</f>
        <v>18.292682926829261</v>
      </c>
      <c r="T135" s="701">
        <f>IF(INDEX(Historical!$F$7:$F$1247,MATCH(B135,Historical!$B$7:$B$1278,0))=0,"n/a",((INDEX(Historical!$C$7:$C$1256,MATCH(B135,Historical!$B$7:$B$1278,0))/INDEX(Historical!$F$7:$F$1247,MATCH(B135,Historical!$B$7:$B$1278,0)))^(1/3)-1)*100)</f>
        <v>16.089608946568788</v>
      </c>
      <c r="U135" s="701">
        <f>IF(INDEX(Historical!$H$7:$H$1247,MATCH(B135,Historical!$B$7:$B$1278,0))=0,"n/a",((INDEX(Historical!$C$7:$C$1256,MATCH(B135,Historical!$B$7:$B$1278,0))/INDEX(Historical!$H$7:$H$1247,MATCH(B135,Historical!$B$7:$B$1278,0)))^(1/5)-1)*100)</f>
        <v>18.794839608701032</v>
      </c>
      <c r="V135" s="701" t="str">
        <f>IF(INDEX(Historical!$O$7:$O$1247,MATCH(B135,Historical!$B$7:$B$1278,0))=0,"n/a",((INDEX(Historical!$C$7:$C$1256,MATCH(B135,Historical!$B$7:$B$1278,0))/INDEX(Historical!$O$7:$O$1247,MATCH(B135,Historical!$B$7:$B$1278,0)))^(1/10)-1)*100)</f>
        <v>n/a</v>
      </c>
      <c r="W135" s="702" t="str">
        <f>IF(OR(U135&lt;=0,U135="n/a",V135&lt;=0,V135="n/a"),"n/a",U135/V135)</f>
        <v>n/a</v>
      </c>
      <c r="X135" s="703">
        <f>IF(OR(AJ135&lt;=0,AJ135="n/a",U135&lt;=0,U135="n/a"),"n/a",U135/AJ135)</f>
        <v>0.51072933719296287</v>
      </c>
      <c r="Y135" s="668"/>
      <c r="Z135" s="651">
        <f>IF(OR(AC135&lt;0.01,AC135="n/a"),"n/a",M135/AC135*100)</f>
        <v>34.104046242774565</v>
      </c>
      <c r="AA135" s="887">
        <f>IF(OR(AC135&lt;0.01,AC135="n/a"),"n/a",I135/AC135)</f>
        <v>45.47398843930636</v>
      </c>
      <c r="AB135" s="888">
        <v>7</v>
      </c>
      <c r="AC135" s="866">
        <v>6.92</v>
      </c>
      <c r="AD135" s="866">
        <v>6</v>
      </c>
      <c r="AE135" s="866">
        <v>10.65</v>
      </c>
      <c r="AF135" s="866">
        <v>16.09</v>
      </c>
      <c r="AG135" s="866">
        <v>42.5</v>
      </c>
      <c r="AH135" s="866">
        <v>17.299999999999997</v>
      </c>
      <c r="AI135" s="866">
        <v>13.51</v>
      </c>
      <c r="AJ135" s="866">
        <v>36.799999999999997</v>
      </c>
      <c r="AK135" s="866">
        <v>7.580000000000001</v>
      </c>
      <c r="AL135" s="879">
        <v>81740</v>
      </c>
      <c r="AM135" s="873">
        <v>0.2</v>
      </c>
      <c r="AN135" s="866">
        <v>0.66</v>
      </c>
      <c r="AO135" s="740">
        <f>IF(U135="n/a","n/a",IF(AA135&lt;0,"n/a",IF(AA135="n/a","n/a",J135+U135-AA135)))</f>
        <v>-25.929180608919808</v>
      </c>
      <c r="AP135" s="741">
        <f>IF(U135="n/a","n/a",J135+U135)</f>
        <v>19.544807830386553</v>
      </c>
      <c r="AQ135" s="889">
        <f>IF(OR(AC135&lt;0.01,AF135="n/a"),"n/a",(I135/SQRT(22.5*AC135*(I135/AF135))-1)*100)</f>
        <v>470.25392939887934</v>
      </c>
      <c r="AR135" s="651">
        <f>INDEX(Historical!$C$7:$C$1256,MATCH(B135,Historical!$B$7:$B$1278,0))*IF(AH135="n/a",1.03,IF(AH135&lt;0,1.01,IF(AH135&gt;10,1.1,(1+AH135/100))))</f>
        <v>2.1339999999999999</v>
      </c>
      <c r="AS135" s="887">
        <f>IF($AI135="n/a",1.03*AR135,IF($AI135&lt;0,1.01*AR135,IF($AI135&gt;10,1.1*AR135,(1+$AI135/100)*AR135)))</f>
        <v>2.3473999999999999</v>
      </c>
      <c r="AT135" s="887">
        <f>IF($AK135="n/a",1.03*AS135,IF($AK135&lt;0,1.01*AS135,IF($AK135&gt;10,1.1*AS135,(1+$AK135/100)*AS135)))</f>
        <v>2.5253329200000003</v>
      </c>
      <c r="AU135" s="887">
        <f>IF($AK135="n/a",1.03*AT135,IF($AK135&lt;0,1.01*AT135,IF($AK135&gt;10,1.1*AT135,(1+$AK135/100)*AT135)))</f>
        <v>2.7167531553360007</v>
      </c>
      <c r="AV135" s="887">
        <f>IF($AK135="n/a",1.03*AU135,IF($AK135&lt;0,1.01*AU135,IF($AK135&gt;10,1.1*AU135,(1+$AK135/100)*AU135)))</f>
        <v>2.9226830445104697</v>
      </c>
      <c r="AW135" s="651">
        <f>SUM(AR135:AV135)</f>
        <v>12.646169119846471</v>
      </c>
      <c r="AX135" s="748">
        <f>AW135/I135*100</f>
        <v>4.018739392349838</v>
      </c>
      <c r="AY135" s="935">
        <v>0.97</v>
      </c>
      <c r="AZ135" s="873">
        <v>67.67</v>
      </c>
      <c r="BA135" s="873">
        <v>-12.590000000000002</v>
      </c>
      <c r="BB135" s="873">
        <v>-4.45</v>
      </c>
      <c r="BC135" s="873">
        <v>7.75</v>
      </c>
      <c r="BE135" s="624">
        <v>2011</v>
      </c>
      <c r="BF135" s="899">
        <f>IF(BE135&gt;2008,0,IF(BE135&gt;2001,1,IF(BE135&gt;1990,2,IF(BE135&gt;1980,3,IF(BE135&gt;1973,4,IF(BE135&gt;1970,5,IF(BE135&gt;1960,6,IF(BE135&gt;1958,7,IF(BE135&gt;1953,8,9)))))))))</f>
        <v>0</v>
      </c>
      <c r="BG135" s="883">
        <v>23.1</v>
      </c>
    </row>
    <row r="136" spans="1:59" ht="11.25" customHeight="1" x14ac:dyDescent="0.2">
      <c r="A136" s="872" t="s">
        <v>1333</v>
      </c>
      <c r="B136" s="876" t="s">
        <v>1334</v>
      </c>
      <c r="C136" s="933" t="s">
        <v>123</v>
      </c>
      <c r="D136" s="933" t="s">
        <v>4344</v>
      </c>
      <c r="E136" s="733">
        <v>10</v>
      </c>
      <c r="F136" s="1182">
        <v>343</v>
      </c>
      <c r="G136" s="1182" t="s">
        <v>37</v>
      </c>
      <c r="H136" s="1182" t="s">
        <v>37</v>
      </c>
      <c r="I136" s="875">
        <v>43.75</v>
      </c>
      <c r="J136" s="651">
        <f>(M136/I136)*100</f>
        <v>4.6857142857142851</v>
      </c>
      <c r="K136" s="878">
        <v>0.51249999999999996</v>
      </c>
      <c r="L136" s="888">
        <v>4</v>
      </c>
      <c r="M136" s="642">
        <f>K136*L136</f>
        <v>2.0499999999999998</v>
      </c>
      <c r="N136" s="871" t="s">
        <v>148</v>
      </c>
      <c r="O136" s="734">
        <v>0.5</v>
      </c>
      <c r="P136" s="619">
        <v>43783</v>
      </c>
      <c r="Q136" s="619">
        <v>43815</v>
      </c>
      <c r="R136" s="642">
        <f>(K136-O136)/O136*100</f>
        <v>2.4999999999999911</v>
      </c>
      <c r="S136" s="701">
        <f>IF(INDEX(Historical!$D$7:$D$1254,MATCH(B136,Historical!$B$7:$B$1278,0))=0,"n/a",(INDEX(Historical!$C$7:$C$1256,MATCH(B136,Historical!$B$7:$B$1278,0))/INDEX(Historical!$D$7:$D$1254,MATCH(B136,Historical!$B$7:$B$1278,0))-1)*100)</f>
        <v>4.5454545454545414</v>
      </c>
      <c r="T136" s="701">
        <f>IF(INDEX(Historical!$F$7:$F$1247,MATCH(B136,Historical!$B$7:$B$1278,0))=0,"n/a",((INDEX(Historical!$C$7:$C$1256,MATCH(B136,Historical!$B$7:$B$1278,0))/INDEX(Historical!$F$7:$F$1247,MATCH(B136,Historical!$B$7:$B$1278,0)))^(1/3)-1)*100)</f>
        <v>4.128301283656044</v>
      </c>
      <c r="U136" s="701">
        <f>IF(INDEX(Historical!$H$7:$H$1247,MATCH(B136,Historical!$B$7:$B$1278,0))=0,"n/a",((INDEX(Historical!$C$7:$C$1256,MATCH(B136,Historical!$B$7:$B$1278,0))/INDEX(Historical!$H$7:$H$1247,MATCH(B136,Historical!$B$7:$B$1278,0)))^(1/5)-1)*100)</f>
        <v>6.9188240376148347</v>
      </c>
      <c r="V136" s="701">
        <f>IF(INDEX(Historical!$O$7:$O$1247,MATCH(B136,Historical!$B$7:$B$1278,0))=0,"n/a",((INDEX(Historical!$C$7:$C$1256,MATCH(B136,Historical!$B$7:$B$1278,0))/INDEX(Historical!$O$7:$O$1247,MATCH(B136,Historical!$B$7:$B$1278,0)))^(1/10)-1)*100)</f>
        <v>19.956888759929626</v>
      </c>
      <c r="W136" s="702">
        <f>IF(OR(U136&lt;=0,U136="n/a",V136&lt;=0,V136="n/a"),"n/a",U136/V136)</f>
        <v>0.34668851046094784</v>
      </c>
      <c r="X136" s="703">
        <f>IF(OR(AJ136&lt;=0,AJ136="n/a",U136&lt;=0,U136="n/a"),"n/a",U136/AJ136)</f>
        <v>0.3760230455225454</v>
      </c>
      <c r="Y136" s="661"/>
      <c r="Z136" s="651">
        <f>IF(OR(AC136&lt;0.01,AC136="n/a"),"n/a",M136/AC136*100)</f>
        <v>127.32919254658384</v>
      </c>
      <c r="AA136" s="887">
        <f>IF(OR(AC136&lt;0.01,AC136="n/a"),"n/a",I136/AC136)</f>
        <v>27.173913043478258</v>
      </c>
      <c r="AB136" s="888">
        <v>12</v>
      </c>
      <c r="AC136" s="866">
        <v>1.61</v>
      </c>
      <c r="AD136" s="866">
        <v>16.809999999999999</v>
      </c>
      <c r="AE136" s="866">
        <v>0.81</v>
      </c>
      <c r="AF136" s="866">
        <v>2.44</v>
      </c>
      <c r="AG136" s="866">
        <v>8.6999999999999993</v>
      </c>
      <c r="AH136" s="866">
        <v>-21.8</v>
      </c>
      <c r="AI136" s="866">
        <v>18.88</v>
      </c>
      <c r="AJ136" s="866">
        <v>18.399999999999999</v>
      </c>
      <c r="AK136" s="866">
        <v>1.6199999999999999</v>
      </c>
      <c r="AL136" s="879">
        <v>17270</v>
      </c>
      <c r="AM136" s="873">
        <v>0.24</v>
      </c>
      <c r="AN136" s="866">
        <v>1.34</v>
      </c>
      <c r="AO136" s="740">
        <f>IF(U136="n/a","n/a",IF(AA136&lt;0,"n/a",IF(AA136="n/a","n/a",J136+U136-AA136)))</f>
        <v>-15.569374720149138</v>
      </c>
      <c r="AP136" s="741">
        <f>IF(U136="n/a","n/a",J136+U136)</f>
        <v>11.60453832332912</v>
      </c>
      <c r="AQ136" s="889">
        <f>IF(OR(AC136&lt;0.01,AF136="n/a"),"n/a",(I136/SQRT(22.5*AC136*(I136/AF136))-1)*100)</f>
        <v>71.664204287954078</v>
      </c>
      <c r="AR136" s="651">
        <f>INDEX(Historical!$C$7:$C$1256,MATCH(B136,Historical!$B$7:$B$1278,0))*IF(AH136="n/a",1.03,IF(AH136&lt;0,1.01,IF(AH136&gt;10,1.1,(1+AH136/100))))</f>
        <v>2.0326250000000003</v>
      </c>
      <c r="AS136" s="887">
        <f>IF($AI136="n/a",1.03*AR136,IF($AI136&lt;0,1.01*AR136,IF($AI136&gt;10,1.1*AR136,(1+$AI136/100)*AR136)))</f>
        <v>2.2358875000000005</v>
      </c>
      <c r="AT136" s="887">
        <f>IF($AK136="n/a",1.03*AS136,IF($AK136&lt;0,1.01*AS136,IF($AK136&gt;10,1.1*AS136,(1+$AK136/100)*AS136)))</f>
        <v>2.2721088775000005</v>
      </c>
      <c r="AU136" s="887">
        <f>IF($AK136="n/a",1.03*AT136,IF($AK136&lt;0,1.01*AT136,IF($AK136&gt;10,1.1*AT136,(1+$AK136/100)*AT136)))</f>
        <v>2.3089170413155005</v>
      </c>
      <c r="AV136" s="887">
        <f>IF($AK136="n/a",1.03*AU136,IF($AK136&lt;0,1.01*AU136,IF($AK136&gt;10,1.1*AU136,(1+$AK136/100)*AU136)))</f>
        <v>2.3463214973848117</v>
      </c>
      <c r="AW136" s="651">
        <f>SUM(AR136:AV136)</f>
        <v>11.195859916200314</v>
      </c>
      <c r="AX136" s="748">
        <f>AW136/I136*100</f>
        <v>25.590536951315002</v>
      </c>
      <c r="AY136" s="935">
        <v>1.17</v>
      </c>
      <c r="AZ136" s="873">
        <v>65.849999999999994</v>
      </c>
      <c r="BA136" s="873">
        <v>-8.17</v>
      </c>
      <c r="BB136" s="873">
        <v>6.5500000000000007</v>
      </c>
      <c r="BC136" s="873">
        <v>18</v>
      </c>
      <c r="BE136" s="624">
        <v>2011</v>
      </c>
      <c r="BF136" s="899">
        <f>IF(BE136&gt;2008,0,IF(BE136&gt;2001,1,IF(BE136&gt;1990,2,IF(BE136&gt;1980,3,IF(BE136&gt;1973,4,IF(BE136&gt;1970,5,IF(BE136&gt;1960,6,IF(BE136&gt;1958,7,IF(BE136&gt;1953,8,9)))))))))</f>
        <v>0</v>
      </c>
      <c r="BG136" s="883">
        <v>1.9</v>
      </c>
    </row>
    <row r="137" spans="1:59" ht="11.25" customHeight="1" x14ac:dyDescent="0.2">
      <c r="A137" s="864" t="s">
        <v>1343</v>
      </c>
      <c r="B137" s="876" t="s">
        <v>1344</v>
      </c>
      <c r="C137" s="933" t="s">
        <v>4322</v>
      </c>
      <c r="D137" s="933" t="s">
        <v>4323</v>
      </c>
      <c r="E137" s="733">
        <v>10</v>
      </c>
      <c r="F137" s="1182">
        <v>347</v>
      </c>
      <c r="G137" s="1182" t="s">
        <v>106</v>
      </c>
      <c r="H137" s="1182" t="s">
        <v>106</v>
      </c>
      <c r="I137" s="875">
        <v>26.06</v>
      </c>
      <c r="J137" s="651">
        <f>(M137/I137)*100</f>
        <v>9.4934765924788955</v>
      </c>
      <c r="K137" s="878">
        <v>0.61850000000000005</v>
      </c>
      <c r="L137" s="888">
        <v>4</v>
      </c>
      <c r="M137" s="642">
        <f>K137*L137</f>
        <v>2.4740000000000002</v>
      </c>
      <c r="N137" s="871" t="s">
        <v>163</v>
      </c>
      <c r="O137" s="734">
        <v>0.61099999999999999</v>
      </c>
      <c r="P137" s="619">
        <v>43811</v>
      </c>
      <c r="Q137" s="619">
        <v>43831</v>
      </c>
      <c r="R137" s="642">
        <f>(K137-O137)/O137*100</f>
        <v>1.2274959083469823</v>
      </c>
      <c r="S137" s="701">
        <f>IF(INDEX(Historical!$D$7:$D$1254,MATCH(B137,Historical!$B$7:$B$1278,0))=0,"n/a",(INDEX(Historical!$C$7:$C$1256,MATCH(B137,Historical!$B$7:$B$1278,0))/INDEX(Historical!$D$7:$D$1254,MATCH(B137,Historical!$B$7:$B$1278,0))-1)*100)</f>
        <v>4.0000000000000036</v>
      </c>
      <c r="T137" s="701">
        <f>IF(INDEX(Historical!$F$7:$F$1247,MATCH(B137,Historical!$B$7:$B$1278,0))=0,"n/a",((INDEX(Historical!$C$7:$C$1256,MATCH(B137,Historical!$B$7:$B$1278,0))/INDEX(Historical!$F$7:$F$1247,MATCH(B137,Historical!$B$7:$B$1278,0)))^(1/3)-1)*100)</f>
        <v>6.8223861639851613</v>
      </c>
      <c r="U137" s="701">
        <f>IF(INDEX(Historical!$H$7:$H$1247,MATCH(B137,Historical!$B$7:$B$1278,0))=0,"n/a",((INDEX(Historical!$C$7:$C$1256,MATCH(B137,Historical!$B$7:$B$1278,0))/INDEX(Historical!$H$7:$H$1247,MATCH(B137,Historical!$B$7:$B$1278,0)))^(1/5)-1)*100)</f>
        <v>10.403536876924523</v>
      </c>
      <c r="V137" s="701" t="str">
        <f>IF(INDEX(Historical!$O$7:$O$1247,MATCH(B137,Historical!$B$7:$B$1278,0))=0,"n/a",((INDEX(Historical!$C$7:$C$1256,MATCH(B137,Historical!$B$7:$B$1278,0))/INDEX(Historical!$O$7:$O$1247,MATCH(B137,Historical!$B$7:$B$1278,0)))^(1/10)-1)*100)</f>
        <v>n/a</v>
      </c>
      <c r="W137" s="702" t="str">
        <f>IF(OR(U137&lt;=0,U137="n/a",V137&lt;=0,V137="n/a"),"n/a",U137/V137)</f>
        <v>n/a</v>
      </c>
      <c r="X137" s="703" t="str">
        <f>IF(OR(AJ137&lt;=0,AJ137="n/a",U137&lt;=0,U137="n/a"),"n/a",U137/AJ137)</f>
        <v>n/a</v>
      </c>
      <c r="Y137" s="661"/>
      <c r="Z137" s="651">
        <f>IF(OR(AC137&lt;0.01,AC137="n/a"),"n/a",M137/AC137*100)</f>
        <v>353.42857142857144</v>
      </c>
      <c r="AA137" s="887">
        <f>IF(OR(AC137&lt;0.01,AC137="n/a"),"n/a",I137/AC137)</f>
        <v>37.228571428571428</v>
      </c>
      <c r="AB137" s="888">
        <v>12</v>
      </c>
      <c r="AC137" s="866">
        <v>0.7</v>
      </c>
      <c r="AD137" s="866">
        <v>4.6399999999999997</v>
      </c>
      <c r="AE137" s="866">
        <v>1.78</v>
      </c>
      <c r="AF137" s="866">
        <v>7.32</v>
      </c>
      <c r="AG137" s="866">
        <v>15.8</v>
      </c>
      <c r="AH137" s="866">
        <v>-27.3</v>
      </c>
      <c r="AI137" s="866">
        <v>26.529999999999998</v>
      </c>
      <c r="AJ137" s="866">
        <v>-9.7000000000000011</v>
      </c>
      <c r="AK137" s="866">
        <v>8</v>
      </c>
      <c r="AL137" s="879">
        <v>7460</v>
      </c>
      <c r="AM137" s="873">
        <v>0.8</v>
      </c>
      <c r="AN137" s="868">
        <v>9.4600000000000009</v>
      </c>
      <c r="AO137" s="740">
        <f>IF(U137="n/a","n/a",IF(AA137&lt;0,"n/a",IF(AA137="n/a","n/a",J137+U137-AA137)))</f>
        <v>-17.331557959168009</v>
      </c>
      <c r="AP137" s="741">
        <f>IF(U137="n/a","n/a",J137+U137)</f>
        <v>19.897013469403419</v>
      </c>
      <c r="AQ137" s="889">
        <f>IF(OR(AC137&lt;0.01,AF137="n/a"),"n/a",(I137/SQRT(22.5*AC137*(I137/AF137))-1)*100)</f>
        <v>248.01860924518445</v>
      </c>
      <c r="AR137" s="651">
        <f>INDEX(Historical!$C$7:$C$1256,MATCH(B137,Historical!$B$7:$B$1278,0))*IF(AH137="n/a",1.03,IF(AH137&lt;0,1.01,IF(AH137&gt;10,1.1,(1+AH137/100))))</f>
        <v>2.4684400000000002</v>
      </c>
      <c r="AS137" s="887">
        <f>IF($AI137="n/a",1.03*AR137,IF($AI137&lt;0,1.01*AR137,IF($AI137&gt;10,1.1*AR137,(1+$AI137/100)*AR137)))</f>
        <v>2.7152840000000005</v>
      </c>
      <c r="AT137" s="887">
        <f>IF($AK137="n/a",1.03*AS137,IF($AK137&lt;0,1.01*AS137,IF($AK137&gt;10,1.1*AS137,(1+$AK137/100)*AS137)))</f>
        <v>2.9325067200000006</v>
      </c>
      <c r="AU137" s="887">
        <f>IF($AK137="n/a",1.03*AT137,IF($AK137&lt;0,1.01*AT137,IF($AK137&gt;10,1.1*AT137,(1+$AK137/100)*AT137)))</f>
        <v>3.167107257600001</v>
      </c>
      <c r="AV137" s="887">
        <f>IF($AK137="n/a",1.03*AU137,IF($AK137&lt;0,1.01*AU137,IF($AK137&gt;10,1.1*AU137,(1+$AK137/100)*AU137)))</f>
        <v>3.4204758382080014</v>
      </c>
      <c r="AW137" s="651">
        <f>SUM(AR137:AV137)</f>
        <v>14.703813815808005</v>
      </c>
      <c r="AX137" s="748">
        <f>AW137/I137*100</f>
        <v>56.4229233146892</v>
      </c>
      <c r="AY137" s="935">
        <v>0.85</v>
      </c>
      <c r="AZ137" s="873">
        <v>24.099999999999998</v>
      </c>
      <c r="BA137" s="873">
        <v>-24.44</v>
      </c>
      <c r="BB137" s="873">
        <v>-8.0299999999999994</v>
      </c>
      <c r="BC137" s="873">
        <v>-6.2</v>
      </c>
      <c r="BE137" s="624">
        <v>2011</v>
      </c>
      <c r="BF137" s="899">
        <f>IF(BE137&gt;2008,0,IF(BE137&gt;2001,1,IF(BE137&gt;1990,2,IF(BE137&gt;1980,3,IF(BE137&gt;1973,4,IF(BE137&gt;1970,5,IF(BE137&gt;1960,6,IF(BE137&gt;1958,7,IF(BE137&gt;1953,8,9)))))))))</f>
        <v>0</v>
      </c>
      <c r="BG137" s="883">
        <v>1.5</v>
      </c>
    </row>
    <row r="138" spans="1:59" ht="11.25" customHeight="1" x14ac:dyDescent="0.2">
      <c r="A138" s="864" t="s">
        <v>634</v>
      </c>
      <c r="B138" s="876" t="s">
        <v>635</v>
      </c>
      <c r="C138" s="933" t="s">
        <v>108</v>
      </c>
      <c r="D138" s="933" t="s">
        <v>4341</v>
      </c>
      <c r="E138" s="733">
        <v>15</v>
      </c>
      <c r="F138" s="1182">
        <v>252</v>
      </c>
      <c r="G138" s="1182" t="s">
        <v>106</v>
      </c>
      <c r="H138" s="1182" t="s">
        <v>106</v>
      </c>
      <c r="I138" s="875">
        <v>16.100000000000001</v>
      </c>
      <c r="J138" s="651">
        <f>(M138/I138)*100</f>
        <v>6.70807453416149</v>
      </c>
      <c r="K138" s="878">
        <v>0.27</v>
      </c>
      <c r="L138" s="888">
        <v>4</v>
      </c>
      <c r="M138" s="642">
        <f>K138*L138</f>
        <v>1.08</v>
      </c>
      <c r="N138" s="871" t="s">
        <v>151</v>
      </c>
      <c r="O138" s="734">
        <v>0.26</v>
      </c>
      <c r="P138" s="619">
        <v>43825</v>
      </c>
      <c r="Q138" s="619">
        <v>43830</v>
      </c>
      <c r="R138" s="642">
        <f>(K138-O138)/O138*100</f>
        <v>3.8461538461538494</v>
      </c>
      <c r="S138" s="701">
        <f>IF(INDEX(Historical!$D$7:$D$1254,MATCH(B138,Historical!$B$7:$B$1278,0))=0,"n/a",(INDEX(Historical!$C$7:$C$1256,MATCH(B138,Historical!$B$7:$B$1278,0))/INDEX(Historical!$D$7:$D$1254,MATCH(B138,Historical!$B$7:$B$1278,0))-1)*100)</f>
        <v>0.96153846153845812</v>
      </c>
      <c r="T138" s="701">
        <f>IF(INDEX(Historical!$F$7:$F$1247,MATCH(B138,Historical!$B$7:$B$1278,0))=0,"n/a",((INDEX(Historical!$C$7:$C$1256,MATCH(B138,Historical!$B$7:$B$1278,0))/INDEX(Historical!$F$7:$F$1247,MATCH(B138,Historical!$B$7:$B$1278,0)))^(1/3)-1)*100)</f>
        <v>2.3264108093813185</v>
      </c>
      <c r="U138" s="701">
        <f>IF(INDEX(Historical!$H$7:$H$1247,MATCH(B138,Historical!$B$7:$B$1278,0))=0,"n/a",((INDEX(Historical!$C$7:$C$1256,MATCH(B138,Historical!$B$7:$B$1278,0))/INDEX(Historical!$H$7:$H$1247,MATCH(B138,Historical!$B$7:$B$1278,0)))^(1/5)-1)*100)</f>
        <v>3.3617511439721914</v>
      </c>
      <c r="V138" s="701">
        <f>IF(INDEX(Historical!$O$7:$O$1247,MATCH(B138,Historical!$B$7:$B$1278,0))=0,"n/a",((INDEX(Historical!$C$7:$C$1256,MATCH(B138,Historical!$B$7:$B$1278,0))/INDEX(Historical!$O$7:$O$1247,MATCH(B138,Historical!$B$7:$B$1278,0)))^(1/10)-1)*100)</f>
        <v>7.4884777101442701</v>
      </c>
      <c r="W138" s="702">
        <f>IF(OR(U138&lt;=0,U138="n/a",V138&lt;=0,V138="n/a"),"n/a",U138/V138)</f>
        <v>0.44892316891298129</v>
      </c>
      <c r="X138" s="703" t="str">
        <f>IF(OR(AJ138&lt;=0,AJ138="n/a",U138&lt;=0,U138="n/a"),"n/a",U138/AJ138)</f>
        <v>n/a</v>
      </c>
      <c r="Y138" s="673"/>
      <c r="Z138" s="651" t="str">
        <f>IF(OR(AC138&lt;0.01,AC138="n/a"),"n/a",M138/AC138*100)</f>
        <v>n/a</v>
      </c>
      <c r="AA138" s="887" t="str">
        <f>IF(OR(AC138&lt;0.01,AC138="n/a"),"n/a",I138/AC138)</f>
        <v>n/a</v>
      </c>
      <c r="AB138" s="888">
        <v>12</v>
      </c>
      <c r="AC138" s="866" t="s">
        <v>136</v>
      </c>
      <c r="AD138" s="866" t="s">
        <v>136</v>
      </c>
      <c r="AE138" s="866" t="s">
        <v>136</v>
      </c>
      <c r="AF138" s="866" t="s">
        <v>136</v>
      </c>
      <c r="AG138" s="866" t="s">
        <v>136</v>
      </c>
      <c r="AH138" s="866" t="s">
        <v>136</v>
      </c>
      <c r="AI138" s="866" t="s">
        <v>136</v>
      </c>
      <c r="AJ138" s="866" t="s">
        <v>136</v>
      </c>
      <c r="AK138" s="866" t="s">
        <v>136</v>
      </c>
      <c r="AL138" s="879" t="s">
        <v>136</v>
      </c>
      <c r="AM138" s="873" t="s">
        <v>136</v>
      </c>
      <c r="AN138" s="866" t="s">
        <v>136</v>
      </c>
      <c r="AO138" s="740" t="str">
        <f>IF(U138="n/a","n/a",IF(AA138&lt;0,"n/a",IF(AA138="n/a","n/a",J138+U138-AA138)))</f>
        <v>n/a</v>
      </c>
      <c r="AP138" s="741">
        <f>IF(U138="n/a","n/a",J138+U138)</f>
        <v>10.069825678133682</v>
      </c>
      <c r="AQ138" s="889" t="str">
        <f>IF(OR(AC138&lt;0.01,AF138="n/a"),"n/a",(I138/SQRT(22.5*AC138*(I138/AF138))-1)*100)</f>
        <v>n/a</v>
      </c>
      <c r="AR138" s="651">
        <f>INDEX(Historical!$C$7:$C$1256,MATCH(B138,Historical!$B$7:$B$1278,0))*IF(AH138="n/a",1.03,IF(AH138&lt;0,1.01,IF(AH138&gt;10,1.1,(1+AH138/100))))</f>
        <v>1.0815000000000001</v>
      </c>
      <c r="AS138" s="887">
        <f>IF($AI138="n/a",1.03*AR138,IF($AI138&lt;0,1.01*AR138,IF($AI138&gt;10,1.1*AR138,(1+$AI138/100)*AR138)))</f>
        <v>1.1139450000000002</v>
      </c>
      <c r="AT138" s="887">
        <f>IF($AK138="n/a",1.03*AS138,IF($AK138&lt;0,1.01*AS138,IF($AK138&gt;10,1.1*AS138,(1+$AK138/100)*AS138)))</f>
        <v>1.1473633500000002</v>
      </c>
      <c r="AU138" s="887">
        <f>IF($AK138="n/a",1.03*AT138,IF($AK138&lt;0,1.01*AT138,IF($AK138&gt;10,1.1*AT138,(1+$AK138/100)*AT138)))</f>
        <v>1.1817842505000002</v>
      </c>
      <c r="AV138" s="887">
        <f>IF($AK138="n/a",1.03*AU138,IF($AK138&lt;0,1.01*AU138,IF($AK138&gt;10,1.1*AU138,(1+$AK138/100)*AU138)))</f>
        <v>1.2172377780150003</v>
      </c>
      <c r="AW138" s="651">
        <f>SUM(AR138:AV138)</f>
        <v>5.7418303785150009</v>
      </c>
      <c r="AX138" s="748">
        <f>AW138/I138*100</f>
        <v>35.663542723695656</v>
      </c>
      <c r="AY138" s="935" t="s">
        <v>136</v>
      </c>
      <c r="AZ138" s="873" t="s">
        <v>136</v>
      </c>
      <c r="BA138" s="873" t="s">
        <v>136</v>
      </c>
      <c r="BB138" s="873" t="s">
        <v>136</v>
      </c>
      <c r="BC138" s="873" t="s">
        <v>136</v>
      </c>
      <c r="BD138" s="908" t="s">
        <v>4268</v>
      </c>
      <c r="BE138" s="624">
        <v>2007</v>
      </c>
      <c r="BF138" s="899">
        <f>IF(BE138&gt;2008,0,IF(BE138&gt;2001,1,IF(BE138&gt;1990,2,IF(BE138&gt;1980,3,IF(BE138&gt;1973,4,IF(BE138&gt;1970,5,IF(BE138&gt;1960,6,IF(BE138&gt;1958,7,IF(BE138&gt;1953,8,9)))))))))</f>
        <v>1</v>
      </c>
      <c r="BG138" s="883" t="s">
        <v>136</v>
      </c>
    </row>
    <row r="139" spans="1:59" ht="11.25" customHeight="1" x14ac:dyDescent="0.2">
      <c r="A139" s="872" t="s">
        <v>640</v>
      </c>
      <c r="B139" s="876" t="s">
        <v>641</v>
      </c>
      <c r="C139" s="933" t="s">
        <v>112</v>
      </c>
      <c r="D139" s="933" t="s">
        <v>4359</v>
      </c>
      <c r="E139" s="733">
        <v>17</v>
      </c>
      <c r="F139" s="1182">
        <v>207</v>
      </c>
      <c r="G139" s="1182" t="s">
        <v>106</v>
      </c>
      <c r="H139" s="1182" t="s">
        <v>106</v>
      </c>
      <c r="I139" s="875">
        <v>121.74</v>
      </c>
      <c r="J139" s="651">
        <f>(M139/I139)*100</f>
        <v>0.8871365204534255</v>
      </c>
      <c r="K139" s="878">
        <v>0.27</v>
      </c>
      <c r="L139" s="888">
        <v>4</v>
      </c>
      <c r="M139" s="642">
        <f>K139*L139</f>
        <v>1.08</v>
      </c>
      <c r="N139" s="871" t="s">
        <v>432</v>
      </c>
      <c r="O139" s="734">
        <v>0.26</v>
      </c>
      <c r="P139" s="862">
        <v>43867</v>
      </c>
      <c r="Q139" s="862">
        <v>43881</v>
      </c>
      <c r="R139" s="642">
        <f>(K139-O139)/O139*100</f>
        <v>3.8461538461538494</v>
      </c>
      <c r="S139" s="701">
        <f>IF(INDEX(Historical!$D$7:$D$1254,MATCH(B139,Historical!$B$7:$B$1278,0))=0,"n/a",(INDEX(Historical!$C$7:$C$1256,MATCH(B139,Historical!$B$7:$B$1278,0))/INDEX(Historical!$D$7:$D$1254,MATCH(B139,Historical!$B$7:$B$1278,0))-1)*100)</f>
        <v>8.3333333333333481</v>
      </c>
      <c r="T139" s="701">
        <f>IF(INDEX(Historical!$F$7:$F$1247,MATCH(B139,Historical!$B$7:$B$1278,0))=0,"n/a",((INDEX(Historical!$C$7:$C$1256,MATCH(B139,Historical!$B$7:$B$1278,0))/INDEX(Historical!$F$7:$F$1247,MATCH(B139,Historical!$B$7:$B$1278,0)))^(1/3)-1)*100)</f>
        <v>5.7264270346431223</v>
      </c>
      <c r="U139" s="701">
        <f>IF(INDEX(Historical!$H$7:$H$1247,MATCH(B139,Historical!$B$7:$B$1278,0))=0,"n/a",((INDEX(Historical!$C$7:$C$1256,MATCH(B139,Historical!$B$7:$B$1278,0))/INDEX(Historical!$H$7:$H$1247,MATCH(B139,Historical!$B$7:$B$1278,0)))^(1/5)-1)*100)</f>
        <v>5.387395206178347</v>
      </c>
      <c r="V139" s="701">
        <f>IF(INDEX(Historical!$O$7:$O$1247,MATCH(B139,Historical!$B$7:$B$1278,0))=0,"n/a",((INDEX(Historical!$C$7:$C$1256,MATCH(B139,Historical!$B$7:$B$1278,0))/INDEX(Historical!$O$7:$O$1247,MATCH(B139,Historical!$B$7:$B$1278,0)))^(1/10)-1)*100)</f>
        <v>8.9828262537239301</v>
      </c>
      <c r="W139" s="702">
        <f>IF(OR(U139&lt;=0,U139="n/a",V139&lt;=0,V139="n/a"),"n/a",U139/V139)</f>
        <v>0.59974389507366266</v>
      </c>
      <c r="X139" s="703">
        <f>IF(OR(AJ139&lt;=0,AJ139="n/a",U139&lt;=0,U139="n/a"),"n/a",U139/AJ139)</f>
        <v>0.63381120072686437</v>
      </c>
      <c r="Y139" s="661"/>
      <c r="Z139" s="651">
        <f>IF(OR(AC139&lt;0.01,AC139="n/a"),"n/a",M139/AC139*100)</f>
        <v>23.225806451612904</v>
      </c>
      <c r="AA139" s="887">
        <f>IF(OR(AC139&lt;0.01,AC139="n/a"),"n/a",I139/AC139)</f>
        <v>26.180645161290318</v>
      </c>
      <c r="AB139" s="888">
        <v>12</v>
      </c>
      <c r="AC139" s="866">
        <v>4.6500000000000004</v>
      </c>
      <c r="AD139" s="866">
        <v>2.2400000000000002</v>
      </c>
      <c r="AE139" s="866">
        <v>1.36</v>
      </c>
      <c r="AF139" s="866">
        <v>5.37</v>
      </c>
      <c r="AG139" s="866">
        <v>22</v>
      </c>
      <c r="AH139" s="866">
        <v>6.8000000000000007</v>
      </c>
      <c r="AI139" s="866">
        <v>30.11</v>
      </c>
      <c r="AJ139" s="866">
        <v>8.5</v>
      </c>
      <c r="AK139" s="866">
        <v>11.66</v>
      </c>
      <c r="AL139" s="879">
        <v>12700</v>
      </c>
      <c r="AM139" s="873">
        <v>2</v>
      </c>
      <c r="AN139" s="866">
        <v>0</v>
      </c>
      <c r="AO139" s="740">
        <f>IF(U139="n/a","n/a",IF(AA139&lt;0,"n/a",IF(AA139="n/a","n/a",J139+U139-AA139)))</f>
        <v>-19.906113434658547</v>
      </c>
      <c r="AP139" s="741">
        <f>IF(U139="n/a","n/a",J139+U139)</f>
        <v>6.2745317266317722</v>
      </c>
      <c r="AQ139" s="889">
        <f>IF(OR(AC139&lt;0.01,AF139="n/a"),"n/a",(I139/SQRT(22.5*AC139*(I139/AF139))-1)*100)</f>
        <v>149.96894430764706</v>
      </c>
      <c r="AR139" s="651">
        <f>INDEX(Historical!$C$7:$C$1256,MATCH(B139,Historical!$B$7:$B$1278,0))*IF(AH139="n/a",1.03,IF(AH139&lt;0,1.01,IF(AH139&gt;10,1.1,(1+AH139/100))))</f>
        <v>1.1107200000000002</v>
      </c>
      <c r="AS139" s="887">
        <f>IF($AI139="n/a",1.03*AR139,IF($AI139&lt;0,1.01*AR139,IF($AI139&gt;10,1.1*AR139,(1+$AI139/100)*AR139)))</f>
        <v>1.2217920000000002</v>
      </c>
      <c r="AT139" s="887">
        <f>IF($AK139="n/a",1.03*AS139,IF($AK139&lt;0,1.01*AS139,IF($AK139&gt;10,1.1*AS139,(1+$AK139/100)*AS139)))</f>
        <v>1.3439712000000004</v>
      </c>
      <c r="AU139" s="887">
        <f>IF($AK139="n/a",1.03*AT139,IF($AK139&lt;0,1.01*AT139,IF($AK139&gt;10,1.1*AT139,(1+$AK139/100)*AT139)))</f>
        <v>1.4783683200000006</v>
      </c>
      <c r="AV139" s="887">
        <f>IF($AK139="n/a",1.03*AU139,IF($AK139&lt;0,1.01*AU139,IF($AK139&gt;10,1.1*AU139,(1+$AK139/100)*AU139)))</f>
        <v>1.6262051520000007</v>
      </c>
      <c r="AW139" s="651">
        <f>SUM(AR139:AV139)</f>
        <v>6.7810566720000018</v>
      </c>
      <c r="AX139" s="748">
        <f>AW139/I139*100</f>
        <v>5.5701139083292279</v>
      </c>
      <c r="AY139" s="935">
        <v>1</v>
      </c>
      <c r="AZ139" s="873">
        <v>61.69</v>
      </c>
      <c r="BA139" s="873">
        <v>-15.659999999999998</v>
      </c>
      <c r="BB139" s="873">
        <v>-8.6199999999999992</v>
      </c>
      <c r="BC139" s="873">
        <v>4.4799999999999995</v>
      </c>
      <c r="BE139" s="624">
        <v>2004</v>
      </c>
      <c r="BF139" s="899">
        <f>IF(BE139&gt;2008,0,IF(BE139&gt;2001,1,IF(BE139&gt;1990,2,IF(BE139&gt;1980,3,IF(BE139&gt;1973,4,IF(BE139&gt;1970,5,IF(BE139&gt;1960,6,IF(BE139&gt;1958,7,IF(BE139&gt;1953,8,9)))))))))</f>
        <v>1</v>
      </c>
      <c r="BG139" s="883">
        <v>9.1999999999999993</v>
      </c>
    </row>
    <row r="140" spans="1:59" ht="11.25" customHeight="1" x14ac:dyDescent="0.2">
      <c r="A140" s="872" t="s">
        <v>638</v>
      </c>
      <c r="B140" s="876" t="s">
        <v>639</v>
      </c>
      <c r="C140" s="933" t="s">
        <v>128</v>
      </c>
      <c r="D140" s="933" t="s">
        <v>4330</v>
      </c>
      <c r="E140" s="733">
        <v>16</v>
      </c>
      <c r="F140" s="1182">
        <v>228</v>
      </c>
      <c r="G140" s="1182" t="s">
        <v>106</v>
      </c>
      <c r="H140" s="1182" t="s">
        <v>106</v>
      </c>
      <c r="I140" s="875">
        <v>135.57</v>
      </c>
      <c r="J140" s="651">
        <f>(M140/I140)*100</f>
        <v>1.6965405325662017</v>
      </c>
      <c r="K140" s="878">
        <v>0.57499999999999996</v>
      </c>
      <c r="L140" s="888">
        <v>4</v>
      </c>
      <c r="M140" s="642">
        <f>K140*L140</f>
        <v>2.2999999999999998</v>
      </c>
      <c r="N140" s="871" t="s">
        <v>264</v>
      </c>
      <c r="O140" s="734">
        <v>0.5</v>
      </c>
      <c r="P140" s="619">
        <v>43817</v>
      </c>
      <c r="Q140" s="619">
        <v>43836</v>
      </c>
      <c r="R140" s="642">
        <f>(K140-O140)/O140*100</f>
        <v>14.999999999999991</v>
      </c>
      <c r="S140" s="701">
        <f>IF(INDEX(Historical!$D$7:$D$1254,MATCH(B140,Historical!$B$7:$B$1278,0))=0,"n/a",(INDEX(Historical!$C$7:$C$1256,MATCH(B140,Historical!$B$7:$B$1278,0))/INDEX(Historical!$D$7:$D$1254,MATCH(B140,Historical!$B$7:$B$1278,0))-1)*100)</f>
        <v>11.111111111111116</v>
      </c>
      <c r="T140" s="701">
        <f>IF(INDEX(Historical!$F$7:$F$1247,MATCH(B140,Historical!$B$7:$B$1278,0))=0,"n/a",((INDEX(Historical!$C$7:$C$1256,MATCH(B140,Historical!$B$7:$B$1278,0))/INDEX(Historical!$F$7:$F$1247,MATCH(B140,Historical!$B$7:$B$1278,0)))^(1/3)-1)*100)</f>
        <v>8.6346740846674042</v>
      </c>
      <c r="U140" s="701">
        <f>IF(INDEX(Historical!$H$7:$H$1247,MATCH(B140,Historical!$B$7:$B$1278,0))=0,"n/a",((INDEX(Historical!$C$7:$C$1256,MATCH(B140,Historical!$B$7:$B$1278,0))/INDEX(Historical!$H$7:$H$1247,MATCH(B140,Historical!$B$7:$B$1278,0)))^(1/5)-1)*100)</f>
        <v>9.3362073943278112</v>
      </c>
      <c r="V140" s="701">
        <f>IF(INDEX(Historical!$O$7:$O$1247,MATCH(B140,Historical!$B$7:$B$1278,0))=0,"n/a",((INDEX(Historical!$C$7:$C$1256,MATCH(B140,Historical!$B$7:$B$1278,0))/INDEX(Historical!$O$7:$O$1247,MATCH(B140,Historical!$B$7:$B$1278,0)))^(1/10)-1)*100)</f>
        <v>17.759658855587279</v>
      </c>
      <c r="W140" s="702">
        <f>IF(OR(U140&lt;=0,U140="n/a",V140&lt;=0,V140="n/a"),"n/a",U140/V140)</f>
        <v>0.5256974511867154</v>
      </c>
      <c r="X140" s="703">
        <f>IF(OR(AJ140&lt;=0,AJ140="n/a",U140&lt;=0,U140="n/a"),"n/a",U140/AJ140)</f>
        <v>1.7615485649675116</v>
      </c>
      <c r="Y140" s="666"/>
      <c r="Z140" s="651">
        <f>IF(OR(AC140&lt;0.01,AC140="n/a"),"n/a",M140/AC140*100)</f>
        <v>116.75126903553299</v>
      </c>
      <c r="AA140" s="887">
        <f>IF(OR(AC140&lt;0.01,AC140="n/a"),"n/a",I140/AC140)</f>
        <v>68.817258883248726</v>
      </c>
      <c r="AB140" s="888">
        <v>9</v>
      </c>
      <c r="AC140" s="866">
        <v>1.97</v>
      </c>
      <c r="AD140" s="866">
        <v>11.46</v>
      </c>
      <c r="AE140" s="866">
        <v>2.33</v>
      </c>
      <c r="AF140" s="866">
        <v>3.16</v>
      </c>
      <c r="AG140" s="866">
        <v>4.5999999999999996</v>
      </c>
      <c r="AH140" s="866">
        <v>24.3</v>
      </c>
      <c r="AI140" s="866">
        <v>201.02</v>
      </c>
      <c r="AJ140" s="866">
        <v>5.3</v>
      </c>
      <c r="AK140" s="866">
        <v>6</v>
      </c>
      <c r="AL140" s="879">
        <v>2520</v>
      </c>
      <c r="AM140" s="873">
        <v>0.5</v>
      </c>
      <c r="AN140" s="866">
        <v>0</v>
      </c>
      <c r="AO140" s="740">
        <f>IF(U140="n/a","n/a",IF(AA140&lt;0,"n/a",IF(AA140="n/a","n/a",J140+U140-AA140)))</f>
        <v>-57.784510956354715</v>
      </c>
      <c r="AP140" s="741">
        <f>IF(U140="n/a","n/a",J140+U140)</f>
        <v>11.032747926894013</v>
      </c>
      <c r="AQ140" s="889">
        <f>IF(OR(AC140&lt;0.01,AF140="n/a"),"n/a",(I140/SQRT(22.5*AC140*(I140/AF140))-1)*100)</f>
        <v>210.88585834751922</v>
      </c>
      <c r="AR140" s="651">
        <f>INDEX(Historical!$C$7:$C$1256,MATCH(B140,Historical!$B$7:$B$1278,0))*IF(AH140="n/a",1.03,IF(AH140&lt;0,1.01,IF(AH140&gt;10,1.1,(1+AH140/100))))</f>
        <v>2.2000000000000002</v>
      </c>
      <c r="AS140" s="887">
        <f>IF($AI140="n/a",1.03*AR140,IF($AI140&lt;0,1.01*AR140,IF($AI140&gt;10,1.1*AR140,(1+$AI140/100)*AR140)))</f>
        <v>2.4200000000000004</v>
      </c>
      <c r="AT140" s="887">
        <f>IF($AK140="n/a",1.03*AS140,IF($AK140&lt;0,1.01*AS140,IF($AK140&gt;10,1.1*AS140,(1+$AK140/100)*AS140)))</f>
        <v>2.5652000000000004</v>
      </c>
      <c r="AU140" s="887">
        <f>IF($AK140="n/a",1.03*AT140,IF($AK140&lt;0,1.01*AT140,IF($AK140&gt;10,1.1*AT140,(1+$AK140/100)*AT140)))</f>
        <v>2.7191120000000004</v>
      </c>
      <c r="AV140" s="887">
        <f>IF($AK140="n/a",1.03*AU140,IF($AK140&lt;0,1.01*AU140,IF($AK140&gt;10,1.1*AU140,(1+$AK140/100)*AU140)))</f>
        <v>2.8822587200000007</v>
      </c>
      <c r="AW140" s="651">
        <f>SUM(AR140:AV140)</f>
        <v>12.786570720000004</v>
      </c>
      <c r="AX140" s="748">
        <f>AW140/I140*100</f>
        <v>9.4317110865235705</v>
      </c>
      <c r="AY140" s="935">
        <v>0.57999999999999996</v>
      </c>
      <c r="AZ140" s="873">
        <v>28.299999999999997</v>
      </c>
      <c r="BA140" s="873">
        <v>-29.79</v>
      </c>
      <c r="BB140" s="873">
        <v>1.48</v>
      </c>
      <c r="BC140" s="873">
        <v>-0.28999999999999998</v>
      </c>
      <c r="BE140" s="624">
        <v>2005</v>
      </c>
      <c r="BF140" s="899">
        <f>IF(BE140&gt;2008,0,IF(BE140&gt;2001,1,IF(BE140&gt;1990,2,IF(BE140&gt;1980,3,IF(BE140&gt;1973,4,IF(BE140&gt;1970,5,IF(BE140&gt;1960,6,IF(BE140&gt;1958,7,IF(BE140&gt;1953,8,9)))))))))</f>
        <v>1</v>
      </c>
      <c r="BG140" s="883">
        <v>3.5999999999999996</v>
      </c>
    </row>
    <row r="141" spans="1:59" s="774" customFormat="1" ht="11.25" customHeight="1" x14ac:dyDescent="0.2">
      <c r="A141" s="755" t="s">
        <v>646</v>
      </c>
      <c r="B141" s="782" t="s">
        <v>647</v>
      </c>
      <c r="C141" s="933" t="s">
        <v>128</v>
      </c>
      <c r="D141" s="933" t="s">
        <v>4330</v>
      </c>
      <c r="E141" s="756">
        <v>16</v>
      </c>
      <c r="F141" s="1182">
        <v>226</v>
      </c>
      <c r="G141" s="1181" t="s">
        <v>37</v>
      </c>
      <c r="H141" s="1181" t="s">
        <v>37</v>
      </c>
      <c r="I141" s="757">
        <v>62.89</v>
      </c>
      <c r="J141" s="758">
        <f>(M141/I141)*100</f>
        <v>3.6253776435045313</v>
      </c>
      <c r="K141" s="759">
        <v>0.56999999999999995</v>
      </c>
      <c r="L141" s="760">
        <v>4</v>
      </c>
      <c r="M141" s="761">
        <f>K141*L141</f>
        <v>2.2799999999999998</v>
      </c>
      <c r="N141" s="762" t="s">
        <v>148</v>
      </c>
      <c r="O141" s="763">
        <v>0.56000000000000005</v>
      </c>
      <c r="P141" s="783">
        <v>43707</v>
      </c>
      <c r="Q141" s="783">
        <v>43721</v>
      </c>
      <c r="R141" s="761">
        <f>(K141-O141)/O141*100</f>
        <v>1.7857142857142672</v>
      </c>
      <c r="S141" s="701">
        <f>IF(INDEX(Historical!$D$7:$D$1254,MATCH(B141,Historical!$B$7:$B$1278,0))=0,"n/a",(INDEX(Historical!$C$7:$C$1256,MATCH(B141,Historical!$B$7:$B$1278,0))/INDEX(Historical!$D$7:$D$1254,MATCH(B141,Historical!$B$7:$B$1278,0))-1)*100)</f>
        <v>2.7272727272727115</v>
      </c>
      <c r="T141" s="701">
        <f>IF(INDEX(Historical!$F$7:$F$1247,MATCH(B141,Historical!$B$7:$B$1278,0))=0,"n/a",((INDEX(Historical!$C$7:$C$1256,MATCH(B141,Historical!$B$7:$B$1278,0))/INDEX(Historical!$F$7:$F$1247,MATCH(B141,Historical!$B$7:$B$1278,0)))^(1/3)-1)*100)</f>
        <v>3.472773603699264</v>
      </c>
      <c r="U141" s="701">
        <f>IF(INDEX(Historical!$H$7:$H$1247,MATCH(B141,Historical!$B$7:$B$1278,0))=0,"n/a",((INDEX(Historical!$C$7:$C$1256,MATCH(B141,Historical!$B$7:$B$1278,0))/INDEX(Historical!$H$7:$H$1247,MATCH(B141,Historical!$B$7:$B$1278,0)))^(1/5)-1)*100)</f>
        <v>3.5311332075272484</v>
      </c>
      <c r="V141" s="701">
        <f>IF(INDEX(Historical!$O$7:$O$1247,MATCH(B141,Historical!$B$7:$B$1278,0))=0,"n/a",((INDEX(Historical!$C$7:$C$1256,MATCH(B141,Historical!$B$7:$B$1278,0))/INDEX(Historical!$O$7:$O$1247,MATCH(B141,Historical!$B$7:$B$1278,0)))^(1/10)-1)*100)</f>
        <v>4.6832603331742106</v>
      </c>
      <c r="W141" s="702">
        <f>IF(OR(U141&lt;=0,U141="n/a",V141&lt;=0,V141="n/a"),"n/a",U141/V141)</f>
        <v>0.75399037344010389</v>
      </c>
      <c r="X141" s="703">
        <f>IF(OR(AJ141&lt;=0,AJ141="n/a",U141&lt;=0,U141="n/a"),"n/a",U141/AJ141)</f>
        <v>0.36031971505380084</v>
      </c>
      <c r="Y141" s="1109"/>
      <c r="Z141" s="758">
        <f>IF(OR(AC141&lt;0.01,AC141="n/a"),"n/a",M141/AC141*100)</f>
        <v>71.924290220820183</v>
      </c>
      <c r="AA141" s="766">
        <f>IF(OR(AC141&lt;0.01,AC141="n/a"),"n/a",I141/AC141)</f>
        <v>19.839116719242902</v>
      </c>
      <c r="AB141" s="760">
        <v>12</v>
      </c>
      <c r="AC141" s="767">
        <v>3.17</v>
      </c>
      <c r="AD141" s="767">
        <v>10.71</v>
      </c>
      <c r="AE141" s="767">
        <v>1.59</v>
      </c>
      <c r="AF141" s="767">
        <v>7.51</v>
      </c>
      <c r="AG141" s="767">
        <v>39.6</v>
      </c>
      <c r="AH141" s="767">
        <v>-26.5</v>
      </c>
      <c r="AI141" s="767">
        <v>0.35000000000000003</v>
      </c>
      <c r="AJ141" s="767">
        <v>9.8000000000000007</v>
      </c>
      <c r="AK141" s="767">
        <v>1.8499999999999999</v>
      </c>
      <c r="AL141" s="768">
        <v>21440</v>
      </c>
      <c r="AM141" s="769">
        <v>0.69</v>
      </c>
      <c r="AN141" s="767">
        <v>2.94</v>
      </c>
      <c r="AO141" s="770">
        <f>IF(U141="n/a","n/a",IF(AA141&lt;0,"n/a",IF(AA141="n/a","n/a",J141+U141-AA141)))</f>
        <v>-12.682605868211123</v>
      </c>
      <c r="AP141" s="771">
        <f>IF(U141="n/a","n/a",J141+U141)</f>
        <v>7.1565108510317792</v>
      </c>
      <c r="AQ141" s="772">
        <f>IF(OR(AC141&lt;0.01,AF141="n/a"),"n/a",(I141/SQRT(22.5*AC141*(I141/AF141))-1)*100)</f>
        <v>157.32967748829228</v>
      </c>
      <c r="AR141" s="651">
        <f>INDEX(Historical!$C$7:$C$1256,MATCH(B141,Historical!$B$7:$B$1278,0))*IF(AH141="n/a",1.03,IF(AH141&lt;0,1.01,IF(AH141&gt;10,1.1,(1+AH141/100))))</f>
        <v>2.2826</v>
      </c>
      <c r="AS141" s="766">
        <f>IF($AI141="n/a",1.03*AR141,IF($AI141&lt;0,1.01*AR141,IF($AI141&gt;10,1.1*AR141,(1+$AI141/100)*AR141)))</f>
        <v>2.2905891</v>
      </c>
      <c r="AT141" s="766">
        <f>IF($AK141="n/a",1.03*AS141,IF($AK141&lt;0,1.01*AS141,IF($AK141&gt;10,1.1*AS141,(1+$AK141/100)*AS141)))</f>
        <v>2.33296499835</v>
      </c>
      <c r="AU141" s="766">
        <f>IF($AK141="n/a",1.03*AT141,IF($AK141&lt;0,1.01*AT141,IF($AK141&gt;10,1.1*AT141,(1+$AK141/100)*AT141)))</f>
        <v>2.3761248508194748</v>
      </c>
      <c r="AV141" s="766">
        <f>IF($AK141="n/a",1.03*AU141,IF($AK141&lt;0,1.01*AU141,IF($AK141&gt;10,1.1*AU141,(1+$AK141/100)*AU141)))</f>
        <v>2.4200831605596349</v>
      </c>
      <c r="AW141" s="758">
        <f>SUM(AR141:AV141)</f>
        <v>11.70236210972911</v>
      </c>
      <c r="AX141" s="773">
        <f>AW141/I141*100</f>
        <v>18.607667530178261</v>
      </c>
      <c r="AY141" s="936">
        <v>0.64</v>
      </c>
      <c r="AZ141" s="769">
        <v>19.420000000000002</v>
      </c>
      <c r="BA141" s="769">
        <v>-13.71</v>
      </c>
      <c r="BB141" s="769">
        <v>-4.8899999999999997</v>
      </c>
      <c r="BC141" s="769">
        <v>-4.1500000000000004</v>
      </c>
      <c r="BD141" s="909"/>
      <c r="BE141" s="624">
        <v>2004</v>
      </c>
      <c r="BF141" s="899">
        <f>IF(BE141&gt;2008,0,IF(BE141&gt;2001,1,IF(BE141&gt;1990,2,IF(BE141&gt;1980,3,IF(BE141&gt;1973,4,IF(BE141&gt;1970,5,IF(BE141&gt;1960,6,IF(BE141&gt;1958,7,IF(BE141&gt;1953,8,9)))))))))</f>
        <v>1</v>
      </c>
      <c r="BG141" s="825">
        <v>6.1</v>
      </c>
    </row>
    <row r="142" spans="1:59" ht="11.25" customHeight="1" x14ac:dyDescent="0.2">
      <c r="A142" s="864" t="s">
        <v>1378</v>
      </c>
      <c r="B142" s="876" t="s">
        <v>1379</v>
      </c>
      <c r="C142" s="933" t="s">
        <v>4196</v>
      </c>
      <c r="D142" s="933" t="s">
        <v>4329</v>
      </c>
      <c r="E142" s="733">
        <v>11</v>
      </c>
      <c r="F142" s="1182">
        <v>319</v>
      </c>
      <c r="G142" s="1182" t="s">
        <v>106</v>
      </c>
      <c r="H142" s="1182" t="s">
        <v>106</v>
      </c>
      <c r="I142" s="875">
        <v>197.18</v>
      </c>
      <c r="J142" s="651">
        <f>(M142/I142)*100</f>
        <v>1.8257429759610508</v>
      </c>
      <c r="K142" s="878">
        <v>0.9</v>
      </c>
      <c r="L142" s="888">
        <v>4</v>
      </c>
      <c r="M142" s="642">
        <f>K142*L142</f>
        <v>3.6</v>
      </c>
      <c r="N142" s="871" t="s">
        <v>119</v>
      </c>
      <c r="O142" s="734">
        <v>0.85</v>
      </c>
      <c r="P142" s="862">
        <v>44057</v>
      </c>
      <c r="Q142" s="862">
        <v>44075</v>
      </c>
      <c r="R142" s="642">
        <f>(K142-O142)/O142*100</f>
        <v>5.8823529411764763</v>
      </c>
      <c r="S142" s="701">
        <f>IF(INDEX(Historical!$D$7:$D$1254,MATCH(B142,Historical!$B$7:$B$1278,0))=0,"n/a",(INDEX(Historical!$C$7:$C$1256,MATCH(B142,Historical!$B$7:$B$1278,0))/INDEX(Historical!$D$7:$D$1254,MATCH(B142,Historical!$B$7:$B$1278,0))-1)*100)</f>
        <v>9.1549295774647987</v>
      </c>
      <c r="T142" s="701">
        <f>IF(INDEX(Historical!$F$7:$F$1247,MATCH(B142,Historical!$B$7:$B$1278,0))=0,"n/a",((INDEX(Historical!$C$7:$C$1256,MATCH(B142,Historical!$B$7:$B$1278,0))/INDEX(Historical!$F$7:$F$1247,MATCH(B142,Historical!$B$7:$B$1278,0)))^(1/3)-1)*100)</f>
        <v>13.862522184714066</v>
      </c>
      <c r="U142" s="701">
        <f>IF(INDEX(Historical!$H$7:$H$1247,MATCH(B142,Historical!$B$7:$B$1278,0))=0,"n/a",((INDEX(Historical!$C$7:$C$1256,MATCH(B142,Historical!$B$7:$B$1278,0))/INDEX(Historical!$H$7:$H$1247,MATCH(B142,Historical!$B$7:$B$1278,0)))^(1/5)-1)*100)</f>
        <v>10.286313147852999</v>
      </c>
      <c r="V142" s="701">
        <f>IF(INDEX(Historical!$O$7:$O$1247,MATCH(B142,Historical!$B$7:$B$1278,0))=0,"n/a",((INDEX(Historical!$C$7:$C$1256,MATCH(B142,Historical!$B$7:$B$1278,0))/INDEX(Historical!$O$7:$O$1247,MATCH(B142,Historical!$B$7:$B$1278,0)))^(1/10)-1)*100)</f>
        <v>17.847681928814318</v>
      </c>
      <c r="W142" s="702">
        <f>IF(OR(U142&lt;=0,U142="n/a",V142&lt;=0,V142="n/a"),"n/a",U142/V142)</f>
        <v>0.57633888753060902</v>
      </c>
      <c r="X142" s="703">
        <f>IF(OR(AJ142&lt;=0,AJ142="n/a",U142&lt;=0,U142="n/a"),"n/a",U142/AJ142)</f>
        <v>0.36606096611576505</v>
      </c>
      <c r="Y142" s="664"/>
      <c r="Z142" s="651">
        <f>IF(OR(AC142&lt;0.01,AC142="n/a"),"n/a",M142/AC142*100)</f>
        <v>46.814044213263976</v>
      </c>
      <c r="AA142" s="887">
        <f>IF(OR(AC142&lt;0.01,AC142="n/a"),"n/a",I142/AC142)</f>
        <v>25.64109232769831</v>
      </c>
      <c r="AB142" s="888">
        <v>6</v>
      </c>
      <c r="AC142" s="866">
        <v>7.69</v>
      </c>
      <c r="AD142" s="866">
        <v>2.76</v>
      </c>
      <c r="AE142" s="866">
        <v>5.27</v>
      </c>
      <c r="AF142" s="866">
        <v>11.48</v>
      </c>
      <c r="AG142" s="868">
        <v>47.199999999999996</v>
      </c>
      <c r="AH142" s="866">
        <v>4.5</v>
      </c>
      <c r="AI142" s="866">
        <v>7.6499999999999995</v>
      </c>
      <c r="AJ142" s="866">
        <v>28.1</v>
      </c>
      <c r="AK142" s="866">
        <v>9.2899999999999991</v>
      </c>
      <c r="AL142" s="879">
        <v>30610</v>
      </c>
      <c r="AM142" s="873">
        <v>0.3</v>
      </c>
      <c r="AN142" s="868">
        <v>1.3</v>
      </c>
      <c r="AO142" s="740">
        <f>IF(U142="n/a","n/a",IF(AA142&lt;0,"n/a",IF(AA142="n/a","n/a",J142+U142-AA142)))</f>
        <v>-13.52903620388426</v>
      </c>
      <c r="AP142" s="741">
        <f>IF(U142="n/a","n/a",J142+U142)</f>
        <v>12.11205612381405</v>
      </c>
      <c r="AQ142" s="889">
        <f>IF(OR(AC142&lt;0.01,AF142="n/a"),"n/a",(I142/SQRT(22.5*AC142*(I142/AF142))-1)*100)</f>
        <v>261.69953148495233</v>
      </c>
      <c r="AR142" s="651">
        <f>INDEX(Historical!$C$7:$C$1256,MATCH(B142,Historical!$B$7:$B$1278,0))*IF(AH142="n/a",1.03,IF(AH142&lt;0,1.01,IF(AH142&gt;10,1.1,(1+AH142/100))))</f>
        <v>3.2395</v>
      </c>
      <c r="AS142" s="887">
        <f>IF($AI142="n/a",1.03*AR142,IF($AI142&lt;0,1.01*AR142,IF($AI142&gt;10,1.1*AR142,(1+$AI142/100)*AR142)))</f>
        <v>3.48732175</v>
      </c>
      <c r="AT142" s="887">
        <f>IF($AK142="n/a",1.03*AS142,IF($AK142&lt;0,1.01*AS142,IF($AK142&gt;10,1.1*AS142,(1+$AK142/100)*AS142)))</f>
        <v>3.8112939405750001</v>
      </c>
      <c r="AU142" s="887">
        <f>IF($AK142="n/a",1.03*AT142,IF($AK142&lt;0,1.01*AT142,IF($AK142&gt;10,1.1*AT142,(1+$AK142/100)*AT142)))</f>
        <v>4.1653631476544177</v>
      </c>
      <c r="AV142" s="887">
        <f>IF($AK142="n/a",1.03*AU142,IF($AK142&lt;0,1.01*AU142,IF($AK142&gt;10,1.1*AU142,(1+$AK142/100)*AU142)))</f>
        <v>4.552325384071513</v>
      </c>
      <c r="AW142" s="651">
        <f>SUM(AR142:AV142)</f>
        <v>19.255804222300931</v>
      </c>
      <c r="AX142" s="748">
        <f>AW142/I142*100</f>
        <v>9.7655970292630752</v>
      </c>
      <c r="AY142" s="935">
        <v>1.1499999999999999</v>
      </c>
      <c r="AZ142" s="873">
        <v>78.95</v>
      </c>
      <c r="BA142" s="873">
        <v>-11.790000000000001</v>
      </c>
      <c r="BB142" s="873">
        <v>-0.09</v>
      </c>
      <c r="BC142" s="873">
        <v>9.75</v>
      </c>
      <c r="BE142" s="624">
        <v>2010</v>
      </c>
      <c r="BF142" s="899">
        <f>IF(BE142&gt;2008,0,IF(BE142&gt;2001,1,IF(BE142&gt;1990,2,IF(BE142&gt;1980,3,IF(BE142&gt;1973,4,IF(BE142&gt;1970,5,IF(BE142&gt;1960,6,IF(BE142&gt;1958,7,IF(BE142&gt;1953,8,9)))))))))</f>
        <v>0</v>
      </c>
      <c r="BG142" s="883">
        <v>13.3</v>
      </c>
    </row>
    <row r="143" spans="1:59" ht="11.25" customHeight="1" x14ac:dyDescent="0.2">
      <c r="A143" s="872" t="s">
        <v>648</v>
      </c>
      <c r="B143" s="876" t="s">
        <v>649</v>
      </c>
      <c r="C143" s="933" t="s">
        <v>128</v>
      </c>
      <c r="D143" s="933" t="s">
        <v>4338</v>
      </c>
      <c r="E143" s="733">
        <v>15</v>
      </c>
      <c r="F143" s="1182">
        <v>255</v>
      </c>
      <c r="G143" s="1182" t="s">
        <v>106</v>
      </c>
      <c r="H143" s="1182" t="s">
        <v>106</v>
      </c>
      <c r="I143" s="875">
        <v>32.21</v>
      </c>
      <c r="J143" s="651">
        <f>(M143/I143)*100</f>
        <v>2.2353306426575599</v>
      </c>
      <c r="K143" s="878">
        <v>0.18</v>
      </c>
      <c r="L143" s="888">
        <v>4</v>
      </c>
      <c r="M143" s="642">
        <f>K143*L143</f>
        <v>0.72</v>
      </c>
      <c r="N143" s="871" t="s">
        <v>119</v>
      </c>
      <c r="O143" s="734">
        <v>0.16</v>
      </c>
      <c r="P143" s="862">
        <v>44056</v>
      </c>
      <c r="Q143" s="862">
        <v>44075</v>
      </c>
      <c r="R143" s="642">
        <f>(K143-O143)/O143*100</f>
        <v>12.499999999999993</v>
      </c>
      <c r="S143" s="701">
        <f>IF(INDEX(Historical!$D$7:$D$1254,MATCH(B143,Historical!$B$7:$B$1278,0))=0,"n/a",(INDEX(Historical!$C$7:$C$1256,MATCH(B143,Historical!$B$7:$B$1278,0))/INDEX(Historical!$D$7:$D$1254,MATCH(B143,Historical!$B$7:$B$1278,0))-1)*100)</f>
        <v>13.207547169811317</v>
      </c>
      <c r="T143" s="701">
        <f>IF(INDEX(Historical!$F$7:$F$1247,MATCH(B143,Historical!$B$7:$B$1278,0))=0,"n/a",((INDEX(Historical!$C$7:$C$1256,MATCH(B143,Historical!$B$7:$B$1278,0))/INDEX(Historical!$F$7:$F$1247,MATCH(B143,Historical!$B$7:$B$1278,0)))^(1/3)-1)*100)</f>
        <v>10.064241629820891</v>
      </c>
      <c r="U143" s="701">
        <f>IF(INDEX(Historical!$H$7:$H$1247,MATCH(B143,Historical!$B$7:$B$1278,0))=0,"n/a",((INDEX(Historical!$C$7:$C$1256,MATCH(B143,Historical!$B$7:$B$1278,0))/INDEX(Historical!$H$7:$H$1247,MATCH(B143,Historical!$B$7:$B$1278,0)))^(1/5)-1)*100)</f>
        <v>12.030033714161736</v>
      </c>
      <c r="V143" s="701">
        <f>IF(INDEX(Historical!$O$7:$O$1247,MATCH(B143,Historical!$B$7:$B$1278,0))=0,"n/a",((INDEX(Historical!$C$7:$C$1256,MATCH(B143,Historical!$B$7:$B$1278,0))/INDEX(Historical!$O$7:$O$1247,MATCH(B143,Historical!$B$7:$B$1278,0)))^(1/10)-1)*100)</f>
        <v>12.639013480415162</v>
      </c>
      <c r="W143" s="702">
        <f>IF(OR(U143&lt;=0,U143="n/a",V143&lt;=0,V143="n/a"),"n/a",U143/V143)</f>
        <v>0.95181746050061</v>
      </c>
      <c r="X143" s="703">
        <f>IF(OR(AJ143&lt;=0,AJ143="n/a",U143&lt;=0,U143="n/a"),"n/a",U143/AJ143)</f>
        <v>3.7593855356755421</v>
      </c>
      <c r="Y143" s="664"/>
      <c r="Z143" s="651">
        <f>IF(OR(AC143&lt;0.01,AC143="n/a"),"n/a",M143/AC143*100)</f>
        <v>22.01834862385321</v>
      </c>
      <c r="AA143" s="887">
        <f>IF(OR(AC143&lt;0.01,AC143="n/a"),"n/a",I143/AC143)</f>
        <v>9.8501529051987777</v>
      </c>
      <c r="AB143" s="888">
        <v>1</v>
      </c>
      <c r="AC143" s="866">
        <v>3.27</v>
      </c>
      <c r="AD143" s="866">
        <v>1.23</v>
      </c>
      <c r="AE143" s="866">
        <v>0.19</v>
      </c>
      <c r="AF143" s="866">
        <v>2.5499999999999998</v>
      </c>
      <c r="AG143" s="866">
        <v>28.199999999999996</v>
      </c>
      <c r="AH143" s="866">
        <v>-45.800000000000004</v>
      </c>
      <c r="AI143" s="866">
        <v>-17.41</v>
      </c>
      <c r="AJ143" s="866">
        <v>3.2</v>
      </c>
      <c r="AK143" s="866">
        <v>7.99</v>
      </c>
      <c r="AL143" s="879">
        <v>24850</v>
      </c>
      <c r="AM143" s="873">
        <v>0.70000000000000007</v>
      </c>
      <c r="AN143" s="866">
        <v>1.37</v>
      </c>
      <c r="AO143" s="740">
        <f>IF(U143="n/a","n/a",IF(AA143&lt;0,"n/a",IF(AA143="n/a","n/a",J143+U143-AA143)))</f>
        <v>4.4152114516205181</v>
      </c>
      <c r="AP143" s="741">
        <f>IF(U143="n/a","n/a",J143+U143)</f>
        <v>14.265364356819296</v>
      </c>
      <c r="AQ143" s="889">
        <f>IF(OR(AC143&lt;0.01,AF143="n/a"),"n/a",(I143/SQRT(22.5*AC143*(I143/AF143))-1)*100)</f>
        <v>5.6574967803607601</v>
      </c>
      <c r="AR143" s="651">
        <f>INDEX(Historical!$C$7:$C$1256,MATCH(B143,Historical!$B$7:$B$1278,0))*IF(AH143="n/a",1.03,IF(AH143&lt;0,1.01,IF(AH143&gt;10,1.1,(1+AH143/100))))</f>
        <v>0.60599999999999998</v>
      </c>
      <c r="AS143" s="887">
        <f>IF($AI143="n/a",1.03*AR143,IF($AI143&lt;0,1.01*AR143,IF($AI143&gt;10,1.1*AR143,(1+$AI143/100)*AR143)))</f>
        <v>0.61205999999999994</v>
      </c>
      <c r="AT143" s="887">
        <f>IF($AK143="n/a",1.03*AS143,IF($AK143&lt;0,1.01*AS143,IF($AK143&gt;10,1.1*AS143,(1+$AK143/100)*AS143)))</f>
        <v>0.66096359399999993</v>
      </c>
      <c r="AU143" s="887">
        <f>IF($AK143="n/a",1.03*AT143,IF($AK143&lt;0,1.01*AT143,IF($AK143&gt;10,1.1*AT143,(1+$AK143/100)*AT143)))</f>
        <v>0.71377458516059999</v>
      </c>
      <c r="AV143" s="887">
        <f>IF($AK143="n/a",1.03*AU143,IF($AK143&lt;0,1.01*AU143,IF($AK143&gt;10,1.1*AU143,(1+$AK143/100)*AU143)))</f>
        <v>0.77080517451493202</v>
      </c>
      <c r="AW143" s="651">
        <f>SUM(AR143:AV143)</f>
        <v>3.3636033536755319</v>
      </c>
      <c r="AX143" s="748">
        <f>AW143/I143*100</f>
        <v>10.44273006418979</v>
      </c>
      <c r="AY143" s="935">
        <v>0.33</v>
      </c>
      <c r="AZ143" s="873">
        <v>31.85</v>
      </c>
      <c r="BA143" s="873">
        <v>-13.459999999999999</v>
      </c>
      <c r="BB143" s="873">
        <v>-5.74</v>
      </c>
      <c r="BC143" s="873">
        <v>-0.80999999999999994</v>
      </c>
      <c r="BE143" s="624">
        <v>2006</v>
      </c>
      <c r="BF143" s="899">
        <f>IF(BE143&gt;2008,0,IF(BE143&gt;2001,1,IF(BE143&gt;1990,2,IF(BE143&gt;1980,3,IF(BE143&gt;1973,4,IF(BE143&gt;1970,5,IF(BE143&gt;1960,6,IF(BE143&gt;1958,7,IF(BE143&gt;1953,8,9)))))))))</f>
        <v>1</v>
      </c>
      <c r="BG143" s="883">
        <v>5.6000000000000005</v>
      </c>
    </row>
    <row r="144" spans="1:59" ht="11.25" customHeight="1" x14ac:dyDescent="0.2">
      <c r="A144" s="872" t="s">
        <v>1366</v>
      </c>
      <c r="B144" s="876" t="s">
        <v>1367</v>
      </c>
      <c r="C144" s="933" t="s">
        <v>4322</v>
      </c>
      <c r="D144" s="933" t="s">
        <v>4352</v>
      </c>
      <c r="E144" s="733">
        <v>10</v>
      </c>
      <c r="F144" s="1182">
        <v>348</v>
      </c>
      <c r="G144" s="1182" t="s">
        <v>106</v>
      </c>
      <c r="H144" s="1182" t="s">
        <v>106</v>
      </c>
      <c r="I144" s="875">
        <v>13.18</v>
      </c>
      <c r="J144" s="651">
        <f>(M144/I144)*100</f>
        <v>6.6767830045523517</v>
      </c>
      <c r="K144" s="878">
        <v>0.22</v>
      </c>
      <c r="L144" s="888">
        <v>4</v>
      </c>
      <c r="M144" s="642">
        <f>K144*L144</f>
        <v>0.88</v>
      </c>
      <c r="N144" s="871" t="s">
        <v>264</v>
      </c>
      <c r="O144" s="734">
        <v>0.21</v>
      </c>
      <c r="P144" s="619">
        <v>43824</v>
      </c>
      <c r="Q144" s="619">
        <v>43831</v>
      </c>
      <c r="R144" s="642">
        <f>(K144-O144)/O144*100</f>
        <v>4.7619047619047663</v>
      </c>
      <c r="S144" s="701">
        <f>IF(INDEX(Historical!$D$7:$D$1254,MATCH(B144,Historical!$B$7:$B$1278,0))=0,"n/a",(INDEX(Historical!$C$7:$C$1256,MATCH(B144,Historical!$B$7:$B$1278,0))/INDEX(Historical!$D$7:$D$1254,MATCH(B144,Historical!$B$7:$B$1278,0))-1)*100)</f>
        <v>10.526315789473673</v>
      </c>
      <c r="T144" s="701">
        <f>IF(INDEX(Historical!$F$7:$F$1247,MATCH(B144,Historical!$B$7:$B$1278,0))=0,"n/a",((INDEX(Historical!$C$7:$C$1256,MATCH(B144,Historical!$B$7:$B$1278,0))/INDEX(Historical!$F$7:$F$1247,MATCH(B144,Historical!$B$7:$B$1278,0)))^(1/3)-1)*100)</f>
        <v>15.867554829548315</v>
      </c>
      <c r="U144" s="701">
        <f>IF(INDEX(Historical!$H$7:$H$1247,MATCH(B144,Historical!$B$7:$B$1278,0))=0,"n/a",((INDEX(Historical!$C$7:$C$1256,MATCH(B144,Historical!$B$7:$B$1278,0))/INDEX(Historical!$H$7:$H$1247,MATCH(B144,Historical!$B$7:$B$1278,0)))^(1/5)-1)*100)</f>
        <v>19.828486453496662</v>
      </c>
      <c r="V144" s="701" t="str">
        <f>IF(INDEX(Historical!$O$7:$O$1247,MATCH(B144,Historical!$B$7:$B$1278,0))=0,"n/a",((INDEX(Historical!$C$7:$C$1256,MATCH(B144,Historical!$B$7:$B$1278,0))/INDEX(Historical!$O$7:$O$1247,MATCH(B144,Historical!$B$7:$B$1278,0)))^(1/10)-1)*100)</f>
        <v>n/a</v>
      </c>
      <c r="W144" s="702" t="str">
        <f>IF(OR(U144&lt;=0,U144="n/a",V144&lt;=0,V144="n/a"),"n/a",U144/V144)</f>
        <v>n/a</v>
      </c>
      <c r="X144" s="703">
        <f>IF(OR(AJ144&lt;=0,AJ144="n/a",U144&lt;=0,U144="n/a"),"n/a",U144/AJ144)</f>
        <v>0.3122596291889238</v>
      </c>
      <c r="Y144" s="661"/>
      <c r="Z144" s="651">
        <f>IF(OR(AC144&lt;0.01,AC144="n/a"),"n/a",M144/AC144*100)</f>
        <v>98.876404494382015</v>
      </c>
      <c r="AA144" s="887">
        <f>IF(OR(AC144&lt;0.01,AC144="n/a"),"n/a",I144/AC144)</f>
        <v>14.808988764044944</v>
      </c>
      <c r="AB144" s="888">
        <v>12</v>
      </c>
      <c r="AC144" s="866">
        <v>0.89</v>
      </c>
      <c r="AD144" s="866">
        <v>1.85</v>
      </c>
      <c r="AE144" s="866">
        <v>3.63</v>
      </c>
      <c r="AF144" s="866">
        <v>1.48</v>
      </c>
      <c r="AG144" s="866">
        <v>9.8000000000000007</v>
      </c>
      <c r="AH144" s="868">
        <v>53.5</v>
      </c>
      <c r="AI144" s="868">
        <v>78.400000000000006</v>
      </c>
      <c r="AJ144" s="866">
        <v>63.5</v>
      </c>
      <c r="AK144" s="866">
        <v>8</v>
      </c>
      <c r="AL144" s="879">
        <v>1870</v>
      </c>
      <c r="AM144" s="873">
        <v>4.3</v>
      </c>
      <c r="AN144" s="866">
        <v>4</v>
      </c>
      <c r="AO144" s="740">
        <f>IF(U144="n/a","n/a",IF(AA144&lt;0,"n/a",IF(AA144="n/a","n/a",J144+U144-AA144)))</f>
        <v>11.69628069400407</v>
      </c>
      <c r="AP144" s="741">
        <f>IF(U144="n/a","n/a",J144+U144)</f>
        <v>26.505269458049014</v>
      </c>
      <c r="AQ144" s="889">
        <f>IF(OR(AC144&lt;0.01,AF144="n/a"),"n/a",(I144/SQRT(22.5*AC144*(I144/AF144))-1)*100)</f>
        <v>-1.3033753345659593</v>
      </c>
      <c r="AR144" s="651">
        <f>INDEX(Historical!$C$7:$C$1256,MATCH(B144,Historical!$B$7:$B$1278,0))*IF(AH144="n/a",1.03,IF(AH144&lt;0,1.01,IF(AH144&gt;10,1.1,(1+AH144/100))))</f>
        <v>0.92400000000000004</v>
      </c>
      <c r="AS144" s="887">
        <f>IF($AI144="n/a",1.03*AR144,IF($AI144&lt;0,1.01*AR144,IF($AI144&gt;10,1.1*AR144,(1+$AI144/100)*AR144)))</f>
        <v>1.0164000000000002</v>
      </c>
      <c r="AT144" s="887">
        <f>IF($AK144="n/a",1.03*AS144,IF($AK144&lt;0,1.01*AS144,IF($AK144&gt;10,1.1*AS144,(1+$AK144/100)*AS144)))</f>
        <v>1.0977120000000002</v>
      </c>
      <c r="AU144" s="887">
        <f>IF($AK144="n/a",1.03*AT144,IF($AK144&lt;0,1.01*AT144,IF($AK144&gt;10,1.1*AT144,(1+$AK144/100)*AT144)))</f>
        <v>1.1855289600000003</v>
      </c>
      <c r="AV144" s="887">
        <f>IF($AK144="n/a",1.03*AU144,IF($AK144&lt;0,1.01*AU144,IF($AK144&gt;10,1.1*AU144,(1+$AK144/100)*AU144)))</f>
        <v>1.2803712768000004</v>
      </c>
      <c r="AW144" s="651">
        <f>SUM(AR144:AV144)</f>
        <v>5.5040122368000013</v>
      </c>
      <c r="AX144" s="748">
        <f>AW144/I144*100</f>
        <v>41.760335635811849</v>
      </c>
      <c r="AY144" s="935">
        <v>1.1100000000000001</v>
      </c>
      <c r="AZ144" s="873">
        <v>20.04</v>
      </c>
      <c r="BA144" s="873">
        <v>-43.91</v>
      </c>
      <c r="BB144" s="873">
        <v>-8.85</v>
      </c>
      <c r="BC144" s="873">
        <v>-16.82</v>
      </c>
      <c r="BE144" s="624">
        <v>2011</v>
      </c>
      <c r="BF144" s="899">
        <f>IF(BE144&gt;2008,0,IF(BE144&gt;2001,1,IF(BE144&gt;1990,2,IF(BE144&gt;1980,3,IF(BE144&gt;1973,4,IF(BE144&gt;1970,5,IF(BE144&gt;1960,6,IF(BE144&gt;1958,7,IF(BE144&gt;1953,8,9)))))))))</f>
        <v>0</v>
      </c>
      <c r="BG144" s="883">
        <v>1.7999999999999998</v>
      </c>
    </row>
    <row r="145" spans="1:59" ht="11.25" customHeight="1" x14ac:dyDescent="0.2">
      <c r="A145" s="872" t="s">
        <v>744</v>
      </c>
      <c r="B145" s="876" t="s">
        <v>745</v>
      </c>
      <c r="C145" s="933" t="s">
        <v>123</v>
      </c>
      <c r="D145" s="933" t="s">
        <v>4177</v>
      </c>
      <c r="E145" s="733">
        <v>13</v>
      </c>
      <c r="F145" s="1182">
        <v>279</v>
      </c>
      <c r="G145" s="1182" t="s">
        <v>37</v>
      </c>
      <c r="H145" s="1182" t="s">
        <v>37</v>
      </c>
      <c r="I145" s="875">
        <v>190.79</v>
      </c>
      <c r="J145" s="651">
        <f>(M145/I145)*100</f>
        <v>0.82813564652235461</v>
      </c>
      <c r="K145" s="878">
        <v>0.39500000000000002</v>
      </c>
      <c r="L145" s="888">
        <v>4</v>
      </c>
      <c r="M145" s="642">
        <f>K145*L145</f>
        <v>1.58</v>
      </c>
      <c r="N145" s="871" t="s">
        <v>160</v>
      </c>
      <c r="O145" s="734">
        <v>0.38500000000000001</v>
      </c>
      <c r="P145" s="862">
        <v>44119</v>
      </c>
      <c r="Q145" s="862">
        <v>44134</v>
      </c>
      <c r="R145" s="642">
        <f>(K145-O145)/O145*100</f>
        <v>2.5974025974025996</v>
      </c>
      <c r="S145" s="701">
        <f>IF(INDEX(Historical!$D$7:$D$1254,MATCH(B145,Historical!$B$7:$B$1278,0))=0,"n/a",(INDEX(Historical!$C$7:$C$1256,MATCH(B145,Historical!$B$7:$B$1278,0))/INDEX(Historical!$D$7:$D$1254,MATCH(B145,Historical!$B$7:$B$1278,0))-1)*100)</f>
        <v>4.1379310344827669</v>
      </c>
      <c r="T145" s="701">
        <f>IF(INDEX(Historical!$F$7:$F$1247,MATCH(B145,Historical!$B$7:$B$1278,0))=0,"n/a",((INDEX(Historical!$C$7:$C$1256,MATCH(B145,Historical!$B$7:$B$1278,0))/INDEX(Historical!$F$7:$F$1247,MATCH(B145,Historical!$B$7:$B$1278,0)))^(1/3)-1)*100)</f>
        <v>4.3218072561138854</v>
      </c>
      <c r="U145" s="701">
        <f>IF(INDEX(Historical!$H$7:$H$1247,MATCH(B145,Historical!$B$7:$B$1278,0))=0,"n/a",((INDEX(Historical!$C$7:$C$1256,MATCH(B145,Historical!$B$7:$B$1278,0))/INDEX(Historical!$H$7:$H$1247,MATCH(B145,Historical!$B$7:$B$1278,0)))^(1/5)-1)*100)</f>
        <v>6.5410205199840643</v>
      </c>
      <c r="V145" s="701">
        <f>IF(INDEX(Historical!$O$7:$O$1247,MATCH(B145,Historical!$B$7:$B$1278,0))=0,"n/a",((INDEX(Historical!$C$7:$C$1256,MATCH(B145,Historical!$B$7:$B$1278,0))/INDEX(Historical!$O$7:$O$1247,MATCH(B145,Historical!$B$7:$B$1278,0)))^(1/10)-1)*100)</f>
        <v>5.0797212386123114</v>
      </c>
      <c r="W145" s="702">
        <f>IF(OR(U145&lt;=0,U145="n/a",V145&lt;=0,V145="n/a"),"n/a",U145/V145)</f>
        <v>1.2876731247108657</v>
      </c>
      <c r="X145" s="703" t="str">
        <f>IF(OR(AJ145&lt;=0,AJ145="n/a",U145&lt;=0,U145="n/a"),"n/a",U145/AJ145)</f>
        <v>n/a</v>
      </c>
      <c r="Y145" s="876"/>
      <c r="Z145" s="651" t="str">
        <f>IF(OR(AC145&lt;0.01,AC145="n/a"),"n/a",M145/AC145*100)</f>
        <v>n/a</v>
      </c>
      <c r="AA145" s="887" t="str">
        <f>IF(OR(AC145&lt;0.01,AC145="n/a"),"n/a",I145/AC145)</f>
        <v>n/a</v>
      </c>
      <c r="AB145" s="888">
        <v>12</v>
      </c>
      <c r="AC145" s="866">
        <v>-1.98</v>
      </c>
      <c r="AD145" s="866" t="s">
        <v>136</v>
      </c>
      <c r="AE145" s="866">
        <v>2.46</v>
      </c>
      <c r="AF145" s="866">
        <v>2.89</v>
      </c>
      <c r="AG145" s="866">
        <v>-2.8000000000000003</v>
      </c>
      <c r="AH145" s="866">
        <v>-58.8</v>
      </c>
      <c r="AI145" s="866">
        <v>68.67</v>
      </c>
      <c r="AJ145" s="866">
        <v>-13.4</v>
      </c>
      <c r="AK145" s="866">
        <v>12.75</v>
      </c>
      <c r="AL145" s="879">
        <v>3400</v>
      </c>
      <c r="AM145" s="873">
        <v>25</v>
      </c>
      <c r="AN145" s="866">
        <v>0.95</v>
      </c>
      <c r="AO145" s="740" t="str">
        <f>IF(U145="n/a","n/a",IF(AA145&lt;0,"n/a",IF(AA145="n/a","n/a",J145+U145-AA145)))</f>
        <v>n/a</v>
      </c>
      <c r="AP145" s="741">
        <f>IF(U145="n/a","n/a",J145+U145)</f>
        <v>7.3691561665064187</v>
      </c>
      <c r="AQ145" s="889" t="str">
        <f>IF(OR(AC145&lt;0.01,AF145="n/a"),"n/a",(I145/SQRT(22.5*AC145*(I145/AF145))-1)*100)</f>
        <v>n/a</v>
      </c>
      <c r="AR145" s="651">
        <f>INDEX(Historical!$C$7:$C$1256,MATCH(B145,Historical!$B$7:$B$1278,0))*IF(AH145="n/a",1.03,IF(AH145&lt;0,1.01,IF(AH145&gt;10,1.1,(1+AH145/100))))</f>
        <v>1.5251000000000001</v>
      </c>
      <c r="AS145" s="887">
        <f>IF($AI145="n/a",1.03*AR145,IF($AI145&lt;0,1.01*AR145,IF($AI145&gt;10,1.1*AR145,(1+$AI145/100)*AR145)))</f>
        <v>1.6776100000000003</v>
      </c>
      <c r="AT145" s="887">
        <f>IF($AK145="n/a",1.03*AS145,IF($AK145&lt;0,1.01*AS145,IF($AK145&gt;10,1.1*AS145,(1+$AK145/100)*AS145)))</f>
        <v>1.8453710000000005</v>
      </c>
      <c r="AU145" s="887">
        <f>IF($AK145="n/a",1.03*AT145,IF($AK145&lt;0,1.01*AT145,IF($AK145&gt;10,1.1*AT145,(1+$AK145/100)*AT145)))</f>
        <v>2.0299081000000005</v>
      </c>
      <c r="AV145" s="887">
        <f>IF($AK145="n/a",1.03*AU145,IF($AK145&lt;0,1.01*AU145,IF($AK145&gt;10,1.1*AU145,(1+$AK145/100)*AU145)))</f>
        <v>2.2328989100000007</v>
      </c>
      <c r="AW145" s="651">
        <f>SUM(AR145:AV145)</f>
        <v>9.3108880100000029</v>
      </c>
      <c r="AX145" s="748">
        <f>AW145/I145*100</f>
        <v>4.8801761151003733</v>
      </c>
      <c r="AY145" s="935">
        <v>1.47</v>
      </c>
      <c r="AZ145" s="873">
        <v>76.429999999999993</v>
      </c>
      <c r="BA145" s="873">
        <v>-8.39</v>
      </c>
      <c r="BB145" s="873">
        <v>0.91</v>
      </c>
      <c r="BC145" s="873">
        <v>10.32</v>
      </c>
      <c r="BE145" s="624">
        <v>2008</v>
      </c>
      <c r="BF145" s="899">
        <f>IF(BE145&gt;2008,0,IF(BE145&gt;2001,1,IF(BE145&gt;1990,2,IF(BE145&gt;1980,3,IF(BE145&gt;1973,4,IF(BE145&gt;1970,5,IF(BE145&gt;1960,6,IF(BE145&gt;1958,7,IF(BE145&gt;1953,8,9)))))))))</f>
        <v>1</v>
      </c>
      <c r="BG145" s="883">
        <v>-1.2</v>
      </c>
    </row>
    <row r="146" spans="1:59" ht="11.25" customHeight="1" x14ac:dyDescent="0.2">
      <c r="A146" s="864" t="s">
        <v>1412</v>
      </c>
      <c r="B146" s="876" t="s">
        <v>1413</v>
      </c>
      <c r="C146" s="933" t="s">
        <v>245</v>
      </c>
      <c r="D146" s="933" t="s">
        <v>4320</v>
      </c>
      <c r="E146" s="733">
        <v>11</v>
      </c>
      <c r="F146" s="1182">
        <v>318</v>
      </c>
      <c r="G146" s="1182" t="s">
        <v>106</v>
      </c>
      <c r="H146" s="1182" t="s">
        <v>106</v>
      </c>
      <c r="I146" s="875">
        <v>229.57</v>
      </c>
      <c r="J146" s="651">
        <f>(M146/I146)*100</f>
        <v>0.54014026222938538</v>
      </c>
      <c r="K146" s="878">
        <v>0.31</v>
      </c>
      <c r="L146" s="888">
        <v>4</v>
      </c>
      <c r="M146" s="642">
        <f>K146*L146</f>
        <v>1.24</v>
      </c>
      <c r="N146" s="871" t="s">
        <v>988</v>
      </c>
      <c r="O146" s="734">
        <v>0.3</v>
      </c>
      <c r="P146" s="862">
        <v>44056</v>
      </c>
      <c r="Q146" s="862">
        <v>44071</v>
      </c>
      <c r="R146" s="642">
        <f>(K146-O146)/O146*100</f>
        <v>3.3333333333333366</v>
      </c>
      <c r="S146" s="701">
        <f>IF(INDEX(Historical!$D$7:$D$1254,MATCH(B146,Historical!$B$7:$B$1278,0))=0,"n/a",(INDEX(Historical!$C$7:$C$1256,MATCH(B146,Historical!$B$7:$B$1278,0))/INDEX(Historical!$D$7:$D$1254,MATCH(B146,Historical!$B$7:$B$1278,0))-1)*100)</f>
        <v>4.3859649122807154</v>
      </c>
      <c r="T146" s="701">
        <f>IF(INDEX(Historical!$F$7:$F$1247,MATCH(B146,Historical!$B$7:$B$1278,0))=0,"n/a",((INDEX(Historical!$C$7:$C$1256,MATCH(B146,Historical!$B$7:$B$1278,0))/INDEX(Historical!$F$7:$F$1247,MATCH(B146,Historical!$B$7:$B$1278,0)))^(1/3)-1)*100)</f>
        <v>7.7972757146414162</v>
      </c>
      <c r="U146" s="701">
        <f>IF(INDEX(Historical!$H$7:$H$1247,MATCH(B146,Historical!$B$7:$B$1278,0))=0,"n/a",((INDEX(Historical!$C$7:$C$1256,MATCH(B146,Historical!$B$7:$B$1278,0))/INDEX(Historical!$H$7:$H$1247,MATCH(B146,Historical!$B$7:$B$1278,0)))^(1/5)-1)*100)</f>
        <v>14.299261735823322</v>
      </c>
      <c r="V146" s="701" t="str">
        <f>IF(INDEX(Historical!$O$7:$O$1247,MATCH(B146,Historical!$B$7:$B$1278,0))=0,"n/a",((INDEX(Historical!$C$7:$C$1256,MATCH(B146,Historical!$B$7:$B$1278,0))/INDEX(Historical!$O$7:$O$1247,MATCH(B146,Historical!$B$7:$B$1278,0)))^(1/10)-1)*100)</f>
        <v>n/a</v>
      </c>
      <c r="W146" s="702" t="str">
        <f>IF(OR(U146&lt;=0,U146="n/a",V146&lt;=0,V146="n/a"),"n/a",U146/V146)</f>
        <v>n/a</v>
      </c>
      <c r="X146" s="703">
        <f>IF(OR(AJ146&lt;=0,AJ146="n/a",U146&lt;=0,U146="n/a"),"n/a",U146/AJ146)</f>
        <v>0.80786789467928377</v>
      </c>
      <c r="Y146" s="661"/>
      <c r="Z146" s="651">
        <f>IF(OR(AC146&lt;0.01,AC146="n/a"),"n/a",M146/AC146*100)</f>
        <v>8.2173624917163686</v>
      </c>
      <c r="AA146" s="887">
        <f>IF(OR(AC146&lt;0.01,AC146="n/a"),"n/a",I146/AC146)</f>
        <v>15.213386348575215</v>
      </c>
      <c r="AB146" s="888">
        <v>12</v>
      </c>
      <c r="AC146" s="866">
        <v>15.09</v>
      </c>
      <c r="AD146" s="866">
        <v>0.69</v>
      </c>
      <c r="AE146" s="866">
        <v>0.49</v>
      </c>
      <c r="AF146" s="866">
        <v>3.42</v>
      </c>
      <c r="AG146" s="866">
        <v>18</v>
      </c>
      <c r="AH146" s="866">
        <v>13.8</v>
      </c>
      <c r="AI146" s="866">
        <v>13.74</v>
      </c>
      <c r="AJ146" s="866">
        <v>17.7</v>
      </c>
      <c r="AK146" s="866">
        <v>21.9</v>
      </c>
      <c r="AL146" s="879">
        <v>6080</v>
      </c>
      <c r="AM146" s="873">
        <v>1.2</v>
      </c>
      <c r="AN146" s="866">
        <v>1.88</v>
      </c>
      <c r="AO146" s="740">
        <f>IF(U146="n/a","n/a",IF(AA146&lt;0,"n/a",IF(AA146="n/a","n/a",J146+U146-AA146)))</f>
        <v>-0.37398435052250711</v>
      </c>
      <c r="AP146" s="741">
        <f>IF(U146="n/a","n/a",J146+U146)</f>
        <v>14.839401998052708</v>
      </c>
      <c r="AQ146" s="889">
        <f>IF(OR(AC146&lt;0.01,AF146="n/a"),"n/a",(I146/SQRT(22.5*AC146*(I146/AF146))-1)*100)</f>
        <v>52.066917012985868</v>
      </c>
      <c r="AR146" s="651">
        <f>INDEX(Historical!$C$7:$C$1256,MATCH(B146,Historical!$B$7:$B$1278,0))*IF(AH146="n/a",1.03,IF(AH146&lt;0,1.01,IF(AH146&gt;10,1.1,(1+AH146/100))))</f>
        <v>1.3089999999999999</v>
      </c>
      <c r="AS146" s="887">
        <f>IF($AI146="n/a",1.03*AR146,IF($AI146&lt;0,1.01*AR146,IF($AI146&gt;10,1.1*AR146,(1+$AI146/100)*AR146)))</f>
        <v>1.4399</v>
      </c>
      <c r="AT146" s="887">
        <f>IF($AK146="n/a",1.03*AS146,IF($AK146&lt;0,1.01*AS146,IF($AK146&gt;10,1.1*AS146,(1+$AK146/100)*AS146)))</f>
        <v>1.58389</v>
      </c>
      <c r="AU146" s="887">
        <f>IF($AK146="n/a",1.03*AT146,IF($AK146&lt;0,1.01*AT146,IF($AK146&gt;10,1.1*AT146,(1+$AK146/100)*AT146)))</f>
        <v>1.7422790000000001</v>
      </c>
      <c r="AV146" s="887">
        <f>IF($AK146="n/a",1.03*AU146,IF($AK146&lt;0,1.01*AU146,IF($AK146&gt;10,1.1*AU146,(1+$AK146/100)*AU146)))</f>
        <v>1.9165069000000003</v>
      </c>
      <c r="AW146" s="651">
        <f>SUM(AR146:AV146)</f>
        <v>7.9915759000000008</v>
      </c>
      <c r="AX146" s="748">
        <f>AW146/I146*100</f>
        <v>3.4811063727839007</v>
      </c>
      <c r="AY146" s="935">
        <v>1.9</v>
      </c>
      <c r="AZ146" s="873">
        <v>311.85999999999996</v>
      </c>
      <c r="BA146" s="873">
        <v>-20.440000000000001</v>
      </c>
      <c r="BB146" s="873">
        <v>-8.27</v>
      </c>
      <c r="BC146" s="873">
        <v>38.43</v>
      </c>
      <c r="BE146" s="624">
        <v>2010</v>
      </c>
      <c r="BF146" s="899">
        <f>IF(BE146&gt;2008,0,IF(BE146&gt;2001,1,IF(BE146&gt;1990,2,IF(BE146&gt;1980,3,IF(BE146&gt;1973,4,IF(BE146&gt;1970,5,IF(BE146&gt;1960,6,IF(BE146&gt;1958,7,IF(BE146&gt;1953,8,9)))))))))</f>
        <v>0</v>
      </c>
      <c r="BG146" s="883">
        <v>4.5</v>
      </c>
    </row>
    <row r="147" spans="1:59" s="774" customFormat="1" ht="11.25" customHeight="1" x14ac:dyDescent="0.2">
      <c r="A147" s="646" t="s">
        <v>652</v>
      </c>
      <c r="B147" s="782" t="s">
        <v>653</v>
      </c>
      <c r="C147" s="1074" t="s">
        <v>108</v>
      </c>
      <c r="D147" s="1074" t="s">
        <v>4341</v>
      </c>
      <c r="E147" s="756">
        <v>17</v>
      </c>
      <c r="F147" s="1182">
        <v>209</v>
      </c>
      <c r="G147" s="1181" t="s">
        <v>106</v>
      </c>
      <c r="H147" s="1181" t="s">
        <v>106</v>
      </c>
      <c r="I147" s="757">
        <v>23.45</v>
      </c>
      <c r="J147" s="758">
        <f>(M147/I147)*100</f>
        <v>3.411513859275054</v>
      </c>
      <c r="K147" s="759">
        <v>0.2</v>
      </c>
      <c r="L147" s="760">
        <v>4</v>
      </c>
      <c r="M147" s="761">
        <f>K147*L147</f>
        <v>0.8</v>
      </c>
      <c r="N147" s="762" t="s">
        <v>426</v>
      </c>
      <c r="O147" s="1231">
        <v>0.19047619047619047</v>
      </c>
      <c r="P147" s="764">
        <v>43879</v>
      </c>
      <c r="Q147" s="764">
        <v>43894</v>
      </c>
      <c r="R147" s="761">
        <f>(K147-O147)/O147*100</f>
        <v>5.0000000000000115</v>
      </c>
      <c r="S147" s="701">
        <f>IF(INDEX(Historical!$D$7:$D$1254,MATCH(B147,Historical!$B$7:$B$1278,0))=0,"n/a",(INDEX(Historical!$C$7:$C$1256,MATCH(B147,Historical!$B$7:$B$1278,0))/INDEX(Historical!$D$7:$D$1254,MATCH(B147,Historical!$B$7:$B$1278,0))-1)*100)</f>
        <v>5.0000000000000044</v>
      </c>
      <c r="T147" s="701">
        <f>IF(INDEX(Historical!$F$7:$F$1247,MATCH(B147,Historical!$B$7:$B$1278,0))=0,"n/a",((INDEX(Historical!$C$7:$C$1256,MATCH(B147,Historical!$B$7:$B$1278,0))/INDEX(Historical!$F$7:$F$1247,MATCH(B147,Historical!$B$7:$B$1278,0)))^(1/3)-1)*100)</f>
        <v>5.0000000000000044</v>
      </c>
      <c r="U147" s="701">
        <f>IF(INDEX(Historical!$H$7:$H$1247,MATCH(B147,Historical!$B$7:$B$1278,0))=0,"n/a",((INDEX(Historical!$C$7:$C$1256,MATCH(B147,Historical!$B$7:$B$1278,0))/INDEX(Historical!$H$7:$H$1247,MATCH(B147,Historical!$B$7:$B$1278,0)))^(1/5)-1)*100)</f>
        <v>6.0827032283832905</v>
      </c>
      <c r="V147" s="701">
        <f>IF(INDEX(Historical!$O$7:$O$1247,MATCH(B147,Historical!$B$7:$B$1278,0))=0,"n/a",((INDEX(Historical!$C$7:$C$1256,MATCH(B147,Historical!$B$7:$B$1278,0))/INDEX(Historical!$O$7:$O$1247,MATCH(B147,Historical!$B$7:$B$1278,0)))^(1/10)-1)*100)</f>
        <v>5.5399612205154103</v>
      </c>
      <c r="W147" s="702">
        <f>IF(OR(U147&lt;=0,U147="n/a",V147&lt;=0,V147="n/a"),"n/a",U147/V147)</f>
        <v>1.0979685572270823</v>
      </c>
      <c r="X147" s="703">
        <f>IF(OR(AJ147&lt;=0,AJ147="n/a",U147&lt;=0,U147="n/a"),"n/a",U147/AJ147)</f>
        <v>1.3824325519052933</v>
      </c>
      <c r="Y147" s="1232" t="s">
        <v>437</v>
      </c>
      <c r="Z147" s="758">
        <f>IF(OR(AC147&lt;0.01,AC147="n/a"),"n/a",M147/AC147*100)</f>
        <v>25.477707006369428</v>
      </c>
      <c r="AA147" s="766">
        <f>IF(OR(AC147&lt;0.01,AC147="n/a"),"n/a",I147/AC147)</f>
        <v>7.468152866242038</v>
      </c>
      <c r="AB147" s="760">
        <v>12</v>
      </c>
      <c r="AC147" s="767">
        <v>3.14</v>
      </c>
      <c r="AD147" s="767" t="s">
        <v>136</v>
      </c>
      <c r="AE147" s="767">
        <v>2.95</v>
      </c>
      <c r="AF147" s="767">
        <v>0.9</v>
      </c>
      <c r="AG147" s="767">
        <v>12.9</v>
      </c>
      <c r="AH147" s="767">
        <v>0.89999999999999991</v>
      </c>
      <c r="AI147" s="767" t="s">
        <v>136</v>
      </c>
      <c r="AJ147" s="767">
        <v>4.3999999999999995</v>
      </c>
      <c r="AK147" s="767" t="s">
        <v>136</v>
      </c>
      <c r="AL147" s="768">
        <v>111.86</v>
      </c>
      <c r="AM147" s="769">
        <v>14.899999999999999</v>
      </c>
      <c r="AN147" s="767">
        <v>0.27</v>
      </c>
      <c r="AO147" s="770">
        <f>IF(U147="n/a","n/a",IF(AA147&lt;0,"n/a",IF(AA147="n/a","n/a",J147+U147-AA147)))</f>
        <v>2.0260642214163074</v>
      </c>
      <c r="AP147" s="771">
        <f>IF(U147="n/a","n/a",J147+U147)</f>
        <v>9.4942170876583454</v>
      </c>
      <c r="AQ147" s="772">
        <f>IF(OR(AC147&lt;0.01,AF147="n/a"),"n/a",(I147/SQRT(22.5*AC147*(I147/AF147))-1)*100)</f>
        <v>-45.34415725197519</v>
      </c>
      <c r="AR147" s="651">
        <f>INDEX(Historical!$C$7:$C$1256,MATCH(B147,Historical!$B$7:$B$1278,0))*IF(AH147="n/a",1.03,IF(AH147&lt;0,1.01,IF(AH147&gt;10,1.1,(1+AH147/100))))</f>
        <v>0.80719999999999992</v>
      </c>
      <c r="AS147" s="766">
        <f>IF($AI147="n/a",1.03*AR147,IF($AI147&lt;0,1.01*AR147,IF($AI147&gt;10,1.1*AR147,(1+$AI147/100)*AR147)))</f>
        <v>0.83141599999999993</v>
      </c>
      <c r="AT147" s="766">
        <f>IF($AK147="n/a",1.03*AS147,IF($AK147&lt;0,1.01*AS147,IF($AK147&gt;10,1.1*AS147,(1+$AK147/100)*AS147)))</f>
        <v>0.85635847999999992</v>
      </c>
      <c r="AU147" s="766">
        <f>IF($AK147="n/a",1.03*AT147,IF($AK147&lt;0,1.01*AT147,IF($AK147&gt;10,1.1*AT147,(1+$AK147/100)*AT147)))</f>
        <v>0.88204923439999994</v>
      </c>
      <c r="AV147" s="766">
        <f>IF($AK147="n/a",1.03*AU147,IF($AK147&lt;0,1.01*AU147,IF($AK147&gt;10,1.1*AU147,(1+$AK147/100)*AU147)))</f>
        <v>0.90851071143199991</v>
      </c>
      <c r="AW147" s="758">
        <f>SUM(AR147:AV147)</f>
        <v>4.2855344258320001</v>
      </c>
      <c r="AX147" s="773">
        <f>AW147/I147*100</f>
        <v>18.275200110157783</v>
      </c>
      <c r="AY147" s="936">
        <v>0.51</v>
      </c>
      <c r="AZ147" s="769">
        <v>56.86</v>
      </c>
      <c r="BA147" s="769">
        <v>-15.590000000000002</v>
      </c>
      <c r="BB147" s="769">
        <v>6.1899999999999995</v>
      </c>
      <c r="BC147" s="769">
        <v>3.92</v>
      </c>
      <c r="BD147" s="909"/>
      <c r="BE147" s="624">
        <v>2002</v>
      </c>
      <c r="BF147" s="899">
        <f>IF(BE147&gt;2008,0,IF(BE147&gt;2001,1,IF(BE147&gt;1990,2,IF(BE147&gt;1980,3,IF(BE147&gt;1973,4,IF(BE147&gt;1970,5,IF(BE147&gt;1960,6,IF(BE147&gt;1958,7,IF(BE147&gt;1953,8,9)))))))))</f>
        <v>1</v>
      </c>
      <c r="BG147" s="825">
        <v>1.4000000000000001</v>
      </c>
    </row>
    <row r="148" spans="1:59" ht="11.25" customHeight="1" x14ac:dyDescent="0.2">
      <c r="A148" s="872" t="s">
        <v>656</v>
      </c>
      <c r="B148" s="876" t="s">
        <v>657</v>
      </c>
      <c r="C148" s="933" t="s">
        <v>108</v>
      </c>
      <c r="D148" s="933" t="s">
        <v>4337</v>
      </c>
      <c r="E148" s="733">
        <v>12</v>
      </c>
      <c r="F148" s="1182">
        <v>281</v>
      </c>
      <c r="G148" s="1182" t="s">
        <v>106</v>
      </c>
      <c r="H148" s="1182" t="s">
        <v>106</v>
      </c>
      <c r="I148" s="875">
        <v>33.67</v>
      </c>
      <c r="J148" s="651">
        <f>(M148/I148)*100</f>
        <v>5.5836055836055829</v>
      </c>
      <c r="K148" s="878">
        <v>0.47</v>
      </c>
      <c r="L148" s="888">
        <v>4</v>
      </c>
      <c r="M148" s="642">
        <f>K148*L148</f>
        <v>1.88</v>
      </c>
      <c r="N148" s="871" t="s">
        <v>236</v>
      </c>
      <c r="O148" s="734">
        <v>0.44</v>
      </c>
      <c r="P148" s="867">
        <v>43588</v>
      </c>
      <c r="Q148" s="867">
        <v>43602</v>
      </c>
      <c r="R148" s="642">
        <f>(K148-O148)/O148*100</f>
        <v>6.8181818181818121</v>
      </c>
      <c r="S148" s="701">
        <f>IF(INDEX(Historical!$D$7:$D$1254,MATCH(B148,Historical!$B$7:$B$1278,0))=0,"n/a",(INDEX(Historical!$C$7:$C$1256,MATCH(B148,Historical!$B$7:$B$1278,0))/INDEX(Historical!$D$7:$D$1254,MATCH(B148,Historical!$B$7:$B$1278,0))-1)*100)</f>
        <v>6.9364161849710948</v>
      </c>
      <c r="T148" s="701">
        <f>IF(INDEX(Historical!$F$7:$F$1247,MATCH(B148,Historical!$B$7:$B$1278,0))=0,"n/a",((INDEX(Historical!$C$7:$C$1256,MATCH(B148,Historical!$B$7:$B$1278,0))/INDEX(Historical!$F$7:$F$1247,MATCH(B148,Historical!$B$7:$B$1278,0)))^(1/3)-1)*100)</f>
        <v>7.4802051385038482</v>
      </c>
      <c r="U148" s="701">
        <f>IF(INDEX(Historical!$H$7:$H$1247,MATCH(B148,Historical!$B$7:$B$1278,0))=0,"n/a",((INDEX(Historical!$C$7:$C$1256,MATCH(B148,Historical!$B$7:$B$1278,0))/INDEX(Historical!$H$7:$H$1247,MATCH(B148,Historical!$B$7:$B$1278,0)))^(1/5)-1)*100)</f>
        <v>9.043076613444212</v>
      </c>
      <c r="V148" s="701">
        <f>IF(INDEX(Historical!$O$7:$O$1247,MATCH(B148,Historical!$B$7:$B$1278,0))=0,"n/a",((INDEX(Historical!$C$7:$C$1256,MATCH(B148,Historical!$B$7:$B$1278,0))/INDEX(Historical!$O$7:$O$1247,MATCH(B148,Historical!$B$7:$B$1278,0)))^(1/10)-1)*100)</f>
        <v>15.184998625644308</v>
      </c>
      <c r="W148" s="702">
        <f>IF(OR(U148&lt;=0,U148="n/a",V148&lt;=0,V148="n/a"),"n/a",U148/V148)</f>
        <v>0.59552699584525048</v>
      </c>
      <c r="X148" s="703" t="str">
        <f>IF(OR(AJ148&lt;=0,AJ148="n/a",U148&lt;=0,U148="n/a"),"n/a",U148/AJ148)</f>
        <v>n/a</v>
      </c>
      <c r="Y148" s="877" t="s">
        <v>473</v>
      </c>
      <c r="Z148" s="651">
        <f>IF(OR(AC148&lt;0.01,AC148="n/a"),"n/a",M148/AC148*100)</f>
        <v>81.385281385281388</v>
      </c>
      <c r="AA148" s="887">
        <f>IF(OR(AC148&lt;0.01,AC148="n/a"),"n/a",I148/AC148)</f>
        <v>14.575757575757576</v>
      </c>
      <c r="AB148" s="888">
        <v>12</v>
      </c>
      <c r="AC148" s="866">
        <v>2.31</v>
      </c>
      <c r="AD148" s="866">
        <v>9.65</v>
      </c>
      <c r="AE148" s="866">
        <v>1.52</v>
      </c>
      <c r="AF148" s="866">
        <v>5.98</v>
      </c>
      <c r="AG148" s="868">
        <v>44.800000000000004</v>
      </c>
      <c r="AH148" s="866">
        <v>-39.200000000000003</v>
      </c>
      <c r="AI148" s="866">
        <v>34.260000000000005</v>
      </c>
      <c r="AJ148" s="866">
        <v>-5</v>
      </c>
      <c r="AK148" s="866">
        <v>1.51</v>
      </c>
      <c r="AL148" s="879">
        <v>3810</v>
      </c>
      <c r="AM148" s="873">
        <v>1</v>
      </c>
      <c r="AN148" s="866">
        <v>2.82</v>
      </c>
      <c r="AO148" s="740">
        <f>IF(U148="n/a","n/a",IF(AA148&lt;0,"n/a",IF(AA148="n/a","n/a",J148+U148-AA148)))</f>
        <v>5.0924621292219641E-2</v>
      </c>
      <c r="AP148" s="741">
        <f>IF(U148="n/a","n/a",J148+U148)</f>
        <v>14.626682197049796</v>
      </c>
      <c r="AQ148" s="889">
        <f>IF(OR(AC148&lt;0.01,AF148="n/a"),"n/a",(I148/SQRT(22.5*AC148*(I148/AF148))-1)*100)</f>
        <v>96.822571315193869</v>
      </c>
      <c r="AR148" s="651">
        <f>INDEX(Historical!$C$7:$C$1256,MATCH(B148,Historical!$B$7:$B$1278,0))*IF(AH148="n/a",1.03,IF(AH148&lt;0,1.01,IF(AH148&gt;10,1.1,(1+AH148/100))))</f>
        <v>1.8685</v>
      </c>
      <c r="AS148" s="887">
        <f>IF($AI148="n/a",1.03*AR148,IF($AI148&lt;0,1.01*AR148,IF($AI148&gt;10,1.1*AR148,(1+$AI148/100)*AR148)))</f>
        <v>2.0553500000000002</v>
      </c>
      <c r="AT148" s="887">
        <f>IF($AK148="n/a",1.03*AS148,IF($AK148&lt;0,1.01*AS148,IF($AK148&gt;10,1.1*AS148,(1+$AK148/100)*AS148)))</f>
        <v>2.086385785</v>
      </c>
      <c r="AU148" s="887">
        <f>IF($AK148="n/a",1.03*AT148,IF($AK148&lt;0,1.01*AT148,IF($AK148&gt;10,1.1*AT148,(1+$AK148/100)*AT148)))</f>
        <v>2.1178902103535</v>
      </c>
      <c r="AV148" s="887">
        <f>IF($AK148="n/a",1.03*AU148,IF($AK148&lt;0,1.01*AU148,IF($AK148&gt;10,1.1*AU148,(1+$AK148/100)*AU148)))</f>
        <v>2.1498703525298377</v>
      </c>
      <c r="AW148" s="651">
        <f>SUM(AR148:AV148)</f>
        <v>10.277996347883338</v>
      </c>
      <c r="AX148" s="748">
        <f>AW148/I148*100</f>
        <v>30.525679678893191</v>
      </c>
      <c r="AY148" s="935">
        <v>1.72</v>
      </c>
      <c r="AZ148" s="873">
        <v>60.79</v>
      </c>
      <c r="BA148" s="873">
        <v>-25.09</v>
      </c>
      <c r="BB148" s="873">
        <v>0.09</v>
      </c>
      <c r="BC148" s="873">
        <v>6.9500000000000011</v>
      </c>
      <c r="BE148" s="624">
        <v>2008</v>
      </c>
      <c r="BF148" s="899">
        <f>IF(BE148&gt;2008,0,IF(BE148&gt;2001,1,IF(BE148&gt;1990,2,IF(BE148&gt;1980,3,IF(BE148&gt;1973,4,IF(BE148&gt;1970,5,IF(BE148&gt;1960,6,IF(BE148&gt;1958,7,IF(BE148&gt;1953,8,9)))))))))</f>
        <v>1</v>
      </c>
      <c r="BG148" s="883">
        <v>4.8</v>
      </c>
    </row>
    <row r="149" spans="1:59" ht="11.25" customHeight="1" x14ac:dyDescent="0.2">
      <c r="A149" s="864" t="s">
        <v>1414</v>
      </c>
      <c r="B149" s="876" t="s">
        <v>1415</v>
      </c>
      <c r="C149" s="933" t="s">
        <v>4196</v>
      </c>
      <c r="D149" s="933" t="s">
        <v>4340</v>
      </c>
      <c r="E149" s="733">
        <v>10</v>
      </c>
      <c r="F149" s="1182">
        <v>331</v>
      </c>
      <c r="G149" s="1182" t="s">
        <v>106</v>
      </c>
      <c r="H149" s="1182" t="s">
        <v>106</v>
      </c>
      <c r="I149" s="875">
        <v>197.94</v>
      </c>
      <c r="J149" s="651">
        <f>(M149/I149)*100</f>
        <v>0.96999090633525309</v>
      </c>
      <c r="K149" s="878">
        <v>0.48</v>
      </c>
      <c r="L149" s="888">
        <v>4</v>
      </c>
      <c r="M149" s="642">
        <f>K149*L149</f>
        <v>1.92</v>
      </c>
      <c r="N149" s="871" t="s">
        <v>426</v>
      </c>
      <c r="O149" s="734">
        <v>0.43</v>
      </c>
      <c r="P149" s="867">
        <v>43698</v>
      </c>
      <c r="Q149" s="867">
        <v>43713</v>
      </c>
      <c r="R149" s="642">
        <f>(K149-O149)/O149*100</f>
        <v>11.627906976744184</v>
      </c>
      <c r="S149" s="701">
        <f>IF(INDEX(Historical!$D$7:$D$1254,MATCH(B149,Historical!$B$7:$B$1278,0))=0,"n/a",(INDEX(Historical!$C$7:$C$1256,MATCH(B149,Historical!$B$7:$B$1278,0))/INDEX(Historical!$D$7:$D$1254,MATCH(B149,Historical!$B$7:$B$1278,0))-1)*100)</f>
        <v>13.749999999999996</v>
      </c>
      <c r="T149" s="701">
        <f>IF(INDEX(Historical!$F$7:$F$1247,MATCH(B149,Historical!$B$7:$B$1278,0))=0,"n/a",((INDEX(Historical!$C$7:$C$1256,MATCH(B149,Historical!$B$7:$B$1278,0))/INDEX(Historical!$F$7:$F$1247,MATCH(B149,Historical!$B$7:$B$1278,0)))^(1/3)-1)*100)</f>
        <v>13.644886946224833</v>
      </c>
      <c r="U149" s="701">
        <f>IF(INDEX(Historical!$H$7:$H$1247,MATCH(B149,Historical!$B$7:$B$1278,0))=0,"n/a",((INDEX(Historical!$C$7:$C$1256,MATCH(B149,Historical!$B$7:$B$1278,0))/INDEX(Historical!$H$7:$H$1247,MATCH(B149,Historical!$B$7:$B$1278,0)))^(1/5)-1)*100)</f>
        <v>14.127080293376215</v>
      </c>
      <c r="V149" s="701" t="str">
        <f>IF(INDEX(Historical!$O$7:$O$1247,MATCH(B149,Historical!$B$7:$B$1278,0))=0,"n/a",((INDEX(Historical!$C$7:$C$1256,MATCH(B149,Historical!$B$7:$B$1278,0))/INDEX(Historical!$O$7:$O$1247,MATCH(B149,Historical!$B$7:$B$1278,0)))^(1/10)-1)*100)</f>
        <v>n/a</v>
      </c>
      <c r="W149" s="702" t="str">
        <f>IF(OR(U149&lt;=0,U149="n/a",V149&lt;=0,V149="n/a"),"n/a",U149/V149)</f>
        <v>n/a</v>
      </c>
      <c r="X149" s="703">
        <f>IF(OR(AJ149&lt;=0,AJ149="n/a",U149&lt;=0,U149="n/a"),"n/a",U149/AJ149)</f>
        <v>2.6161259802548544</v>
      </c>
      <c r="Y149" s="876"/>
      <c r="Z149" s="651">
        <f>IF(OR(AC149&lt;0.01,AC149="n/a"),"n/a",M149/AC149*100)</f>
        <v>64</v>
      </c>
      <c r="AA149" s="887">
        <f>IF(OR(AC149&lt;0.01,AC149="n/a"),"n/a",I149/AC149)</f>
        <v>65.98</v>
      </c>
      <c r="AB149" s="888">
        <v>12</v>
      </c>
      <c r="AC149" s="866">
        <v>3</v>
      </c>
      <c r="AD149" s="866">
        <v>5.5</v>
      </c>
      <c r="AE149" s="866">
        <v>3.52</v>
      </c>
      <c r="AF149" s="866">
        <v>3.29</v>
      </c>
      <c r="AG149" s="866">
        <v>5</v>
      </c>
      <c r="AH149" s="866">
        <v>-15.7</v>
      </c>
      <c r="AI149" s="866">
        <v>52.64</v>
      </c>
      <c r="AJ149" s="866">
        <v>5.4</v>
      </c>
      <c r="AK149" s="866">
        <v>12</v>
      </c>
      <c r="AL149" s="879">
        <v>4760</v>
      </c>
      <c r="AM149" s="873">
        <v>2.4</v>
      </c>
      <c r="AN149" s="866">
        <v>0.53</v>
      </c>
      <c r="AO149" s="740">
        <f>IF(U149="n/a","n/a",IF(AA149&lt;0,"n/a",IF(AA149="n/a","n/a",J149+U149-AA149)))</f>
        <v>-50.882928800288539</v>
      </c>
      <c r="AP149" s="741">
        <f>IF(U149="n/a","n/a",J149+U149)</f>
        <v>15.097071199711468</v>
      </c>
      <c r="AQ149" s="889">
        <f>IF(OR(AC149&lt;0.01,AF149="n/a"),"n/a",(I149/SQRT(22.5*AC149*(I149/AF149))-1)*100)</f>
        <v>210.60814899519659</v>
      </c>
      <c r="AR149" s="651">
        <f>INDEX(Historical!$C$7:$C$1256,MATCH(B149,Historical!$B$7:$B$1278,0))*IF(AH149="n/a",1.03,IF(AH149&lt;0,1.01,IF(AH149&gt;10,1.1,(1+AH149/100))))</f>
        <v>1.8382000000000001</v>
      </c>
      <c r="AS149" s="887">
        <f>IF($AI149="n/a",1.03*AR149,IF($AI149&lt;0,1.01*AR149,IF($AI149&gt;10,1.1*AR149,(1+$AI149/100)*AR149)))</f>
        <v>2.0220200000000004</v>
      </c>
      <c r="AT149" s="887">
        <f>IF($AK149="n/a",1.03*AS149,IF($AK149&lt;0,1.01*AS149,IF($AK149&gt;10,1.1*AS149,(1+$AK149/100)*AS149)))</f>
        <v>2.2242220000000006</v>
      </c>
      <c r="AU149" s="887">
        <f>IF($AK149="n/a",1.03*AT149,IF($AK149&lt;0,1.01*AT149,IF($AK149&gt;10,1.1*AT149,(1+$AK149/100)*AT149)))</f>
        <v>2.446644200000001</v>
      </c>
      <c r="AV149" s="887">
        <f>IF($AK149="n/a",1.03*AU149,IF($AK149&lt;0,1.01*AU149,IF($AK149&gt;10,1.1*AU149,(1+$AK149/100)*AU149)))</f>
        <v>2.6913086200000014</v>
      </c>
      <c r="AW149" s="651">
        <f>SUM(AR149:AV149)</f>
        <v>11.222394820000003</v>
      </c>
      <c r="AX149" s="748">
        <f>AW149/I149*100</f>
        <v>5.6695942305749236</v>
      </c>
      <c r="AY149" s="935">
        <v>1.1399999999999999</v>
      </c>
      <c r="AZ149" s="873">
        <v>91.01</v>
      </c>
      <c r="BA149" s="873">
        <v>-3.04</v>
      </c>
      <c r="BB149" s="873">
        <v>7.79</v>
      </c>
      <c r="BC149" s="873">
        <v>18.509999999999998</v>
      </c>
      <c r="BE149" s="624">
        <v>2010</v>
      </c>
      <c r="BF149" s="899">
        <f>IF(BE149&gt;2008,0,IF(BE149&gt;2001,1,IF(BE149&gt;1990,2,IF(BE149&gt;1980,3,IF(BE149&gt;1973,4,IF(BE149&gt;1970,5,IF(BE149&gt;1960,6,IF(BE149&gt;1958,7,IF(BE149&gt;1953,8,9)))))))))</f>
        <v>0</v>
      </c>
      <c r="BG149" s="883">
        <v>2.9000000000000004</v>
      </c>
    </row>
    <row r="150" spans="1:59" ht="11.25" customHeight="1" x14ac:dyDescent="0.2">
      <c r="A150" s="872" t="s">
        <v>4452</v>
      </c>
      <c r="B150" s="876" t="s">
        <v>4451</v>
      </c>
      <c r="C150" s="933" t="s">
        <v>112</v>
      </c>
      <c r="D150" s="933" t="s">
        <v>4347</v>
      </c>
      <c r="E150" s="733">
        <v>19</v>
      </c>
      <c r="F150" s="1182">
        <v>169</v>
      </c>
      <c r="G150" s="1182" t="s">
        <v>37</v>
      </c>
      <c r="H150" s="1182" t="s">
        <v>37</v>
      </c>
      <c r="I150" s="875">
        <v>161.11000000000001</v>
      </c>
      <c r="J150" s="651">
        <f>(M150/I150)*100</f>
        <v>2.1103593817888395</v>
      </c>
      <c r="K150" s="878">
        <v>0.85</v>
      </c>
      <c r="L150" s="888">
        <v>4</v>
      </c>
      <c r="M150" s="642">
        <f>K150*L150</f>
        <v>3.4</v>
      </c>
      <c r="N150" s="871" t="s">
        <v>604</v>
      </c>
      <c r="O150" s="734">
        <v>0.75</v>
      </c>
      <c r="P150" s="862">
        <v>43902</v>
      </c>
      <c r="Q150" s="862">
        <v>43917</v>
      </c>
      <c r="R150" s="642">
        <f>(K150-O150)/O150*100</f>
        <v>13.33333333333333</v>
      </c>
      <c r="S150" s="701">
        <f>IF(INDEX(Historical!$D$7:$D$1254,MATCH(B150,Historical!$B$7:$B$1278,0))=0,"n/a",(INDEX(Historical!$C$7:$C$1256,MATCH(B150,Historical!$B$7:$B$1278,0))/INDEX(Historical!$D$7:$D$1254,MATCH(B150,Historical!$B$7:$B$1278,0))-1)*100)</f>
        <v>14.342629482071722</v>
      </c>
      <c r="T150" s="701">
        <f>IF(INDEX(Historical!$F$7:$F$1247,MATCH(B150,Historical!$B$7:$B$1278,0))=0,"n/a",((INDEX(Historical!$C$7:$C$1256,MATCH(B150,Historical!$B$7:$B$1278,0))/INDEX(Historical!$F$7:$F$1247,MATCH(B150,Historical!$B$7:$B$1278,0)))^(1/3)-1)*100)</f>
        <v>11.687582878684765</v>
      </c>
      <c r="U150" s="701">
        <f>IF(INDEX(Historical!$H$7:$H$1247,MATCH(B150,Historical!$B$7:$B$1278,0))=0,"n/a",((INDEX(Historical!$C$7:$C$1256,MATCH(B150,Historical!$B$7:$B$1278,0))/INDEX(Historical!$H$7:$H$1247,MATCH(B150,Historical!$B$7:$B$1278,0)))^(1/5)-1)*100)</f>
        <v>10.025253760241037</v>
      </c>
      <c r="V150" s="701">
        <f>IF(INDEX(Historical!$O$7:$O$1247,MATCH(B150,Historical!$B$7:$B$1278,0))=0,"n/a",((INDEX(Historical!$C$7:$C$1256,MATCH(B150,Historical!$B$7:$B$1278,0))/INDEX(Historical!$O$7:$O$1247,MATCH(B150,Historical!$B$7:$B$1278,0)))^(1/10)-1)*100)</f>
        <v>13.073350509641957</v>
      </c>
      <c r="W150" s="702">
        <f>IF(OR(U150&lt;=0,U150="n/a",V150&lt;=0,V150="n/a"),"n/a",U150/V150)</f>
        <v>0.76684655191086137</v>
      </c>
      <c r="X150" s="703">
        <f>IF(OR(AJ150&lt;=0,AJ150="n/a",U150&lt;=0,U150="n/a"),"n/a",U150/AJ150)</f>
        <v>1.5189778424607632</v>
      </c>
      <c r="Y150" s="877"/>
      <c r="Z150" s="651">
        <f>IF(OR(AC150&lt;0.01,AC150="n/a"),"n/a",M150/AC150*100)</f>
        <v>57.142857142857139</v>
      </c>
      <c r="AA150" s="887">
        <f>IF(OR(AC150&lt;0.01,AC150="n/a"),"n/a",I150/AC150)</f>
        <v>27.077310924369748</v>
      </c>
      <c r="AB150" s="888">
        <v>6</v>
      </c>
      <c r="AC150" s="866">
        <v>5.95</v>
      </c>
      <c r="AD150" s="866">
        <v>2.02</v>
      </c>
      <c r="AE150" s="866">
        <v>1.88</v>
      </c>
      <c r="AF150" s="866">
        <v>1.57</v>
      </c>
      <c r="AG150" s="866">
        <v>5.8999999999999995</v>
      </c>
      <c r="AH150" s="866">
        <v>-53.400000000000006</v>
      </c>
      <c r="AI150" s="866">
        <v>12.7</v>
      </c>
      <c r="AJ150" s="866">
        <v>6.6000000000000005</v>
      </c>
      <c r="AK150" s="866">
        <v>13.4</v>
      </c>
      <c r="AL150" s="879">
        <v>34390</v>
      </c>
      <c r="AM150" s="873">
        <v>0.48</v>
      </c>
      <c r="AN150" s="866">
        <v>0.31</v>
      </c>
      <c r="AO150" s="740">
        <f>IF(U150="n/a","n/a",IF(AA150&lt;0,"n/a",IF(AA150="n/a","n/a",J150+U150-AA150)))</f>
        <v>-14.941697782339871</v>
      </c>
      <c r="AP150" s="741">
        <f>IF(U150="n/a","n/a",J150+U150)</f>
        <v>12.135613142029877</v>
      </c>
      <c r="AQ150" s="889">
        <f>IF(OR(AC150&lt;0.01,AF150="n/a"),"n/a",(I150/SQRT(22.5*AC150*(I150/AF150))-1)*100)</f>
        <v>37.455250336262779</v>
      </c>
      <c r="AR150" s="651">
        <f>INDEX(Historical!$C$7:$C$1256,MATCH(B150,Historical!$B$7:$B$1278,0))*IF(AH150="n/a",1.03,IF(AH150&lt;0,1.01,IF(AH150&gt;10,1.1,(1+AH150/100))))</f>
        <v>2.8987000000000003</v>
      </c>
      <c r="AS150" s="887">
        <f>IF($AI150="n/a",1.03*AR150,IF($AI150&lt;0,1.01*AR150,IF($AI150&gt;10,1.1*AR150,(1+$AI150/100)*AR150)))</f>
        <v>3.1885700000000003</v>
      </c>
      <c r="AT150" s="887">
        <f>IF($AK150="n/a",1.03*AS150,IF($AK150&lt;0,1.01*AS150,IF($AK150&gt;10,1.1*AS150,(1+$AK150/100)*AS150)))</f>
        <v>3.5074270000000007</v>
      </c>
      <c r="AU150" s="887">
        <f>IF($AK150="n/a",1.03*AT150,IF($AK150&lt;0,1.01*AT150,IF($AK150&gt;10,1.1*AT150,(1+$AK150/100)*AT150)))</f>
        <v>3.8581697000000013</v>
      </c>
      <c r="AV150" s="887">
        <f>IF($AK150="n/a",1.03*AU150,IF($AK150&lt;0,1.01*AU150,IF($AK150&gt;10,1.1*AU150,(1+$AK150/100)*AU150)))</f>
        <v>4.2439866700000017</v>
      </c>
      <c r="AW150" s="651">
        <f>SUM(AR150:AV150)</f>
        <v>17.696853370000003</v>
      </c>
      <c r="AX150" s="748">
        <f>AW150/I150*100</f>
        <v>10.984329569859105</v>
      </c>
      <c r="AY150" s="935">
        <v>0.69</v>
      </c>
      <c r="AZ150" s="873">
        <v>13.450000000000001</v>
      </c>
      <c r="BA150" s="873">
        <v>-30.25</v>
      </c>
      <c r="BB150" s="873">
        <v>-8.6999999999999993</v>
      </c>
      <c r="BC150" s="873">
        <v>-13.55</v>
      </c>
      <c r="BE150" s="624">
        <v>2002</v>
      </c>
      <c r="BF150" s="899">
        <f>IF(BE150&gt;2008,0,IF(BE150&gt;2001,1,IF(BE150&gt;1990,2,IF(BE150&gt;1980,3,IF(BE150&gt;1973,4,IF(BE150&gt;1970,5,IF(BE150&gt;1960,6,IF(BE150&gt;1958,7,IF(BE150&gt;1953,8,9)))))))))</f>
        <v>1</v>
      </c>
      <c r="BG150" s="883">
        <v>3.5000000000000004</v>
      </c>
    </row>
    <row r="151" spans="1:59" ht="11.25" customHeight="1" x14ac:dyDescent="0.2">
      <c r="A151" s="864" t="s">
        <v>1402</v>
      </c>
      <c r="B151" s="876" t="s">
        <v>1403</v>
      </c>
      <c r="C151" s="933" t="s">
        <v>112</v>
      </c>
      <c r="D151" s="933" t="s">
        <v>1221</v>
      </c>
      <c r="E151" s="733">
        <v>10</v>
      </c>
      <c r="F151" s="1182">
        <v>330</v>
      </c>
      <c r="G151" s="1182" t="s">
        <v>106</v>
      </c>
      <c r="H151" s="1182" t="s">
        <v>106</v>
      </c>
      <c r="I151" s="875">
        <v>271.66000000000003</v>
      </c>
      <c r="J151" s="651">
        <f>(M151/I151)*100</f>
        <v>1.1337701538688065</v>
      </c>
      <c r="K151" s="878">
        <v>0.77</v>
      </c>
      <c r="L151" s="888">
        <v>4</v>
      </c>
      <c r="M151" s="642">
        <f>K151*L151</f>
        <v>3.08</v>
      </c>
      <c r="N151" s="871" t="s">
        <v>568</v>
      </c>
      <c r="O151" s="734">
        <v>0.64</v>
      </c>
      <c r="P151" s="1128">
        <v>43643</v>
      </c>
      <c r="Q151" s="1128">
        <v>43661</v>
      </c>
      <c r="R151" s="642">
        <f>(K151-O151)/O151*100</f>
        <v>20.3125</v>
      </c>
      <c r="S151" s="701">
        <f>IF(INDEX(Historical!$D$7:$D$1254,MATCH(B151,Historical!$B$7:$B$1278,0))=0,"n/a",(INDEX(Historical!$C$7:$C$1256,MATCH(B151,Historical!$B$7:$B$1278,0))/INDEX(Historical!$D$7:$D$1254,MATCH(B151,Historical!$B$7:$B$1278,0))-1)*100)</f>
        <v>22.608695652173914</v>
      </c>
      <c r="T151" s="701">
        <f>IF(INDEX(Historical!$F$7:$F$1247,MATCH(B151,Historical!$B$7:$B$1278,0))=0,"n/a",((INDEX(Historical!$C$7:$C$1256,MATCH(B151,Historical!$B$7:$B$1278,0))/INDEX(Historical!$F$7:$F$1247,MATCH(B151,Historical!$B$7:$B$1278,0)))^(1/3)-1)*100)</f>
        <v>21.300895521799635</v>
      </c>
      <c r="U151" s="701">
        <f>IF(INDEX(Historical!$H$7:$H$1247,MATCH(B151,Historical!$B$7:$B$1278,0))=0,"n/a",((INDEX(Historical!$C$7:$C$1256,MATCH(B151,Historical!$B$7:$B$1278,0))/INDEX(Historical!$H$7:$H$1247,MATCH(B151,Historical!$B$7:$B$1278,0)))^(1/5)-1)*100)</f>
        <v>21.161619749413418</v>
      </c>
      <c r="V151" s="701">
        <f>IF(INDEX(Historical!$O$7:$O$1247,MATCH(B151,Historical!$B$7:$B$1278,0))=0,"n/a",((INDEX(Historical!$C$7:$C$1256,MATCH(B151,Historical!$B$7:$B$1278,0))/INDEX(Historical!$O$7:$O$1247,MATCH(B151,Historical!$B$7:$B$1278,0)))^(1/10)-1)*100)</f>
        <v>17.545527192670328</v>
      </c>
      <c r="W151" s="702">
        <f>IF(OR(U151&lt;=0,U151="n/a",V151&lt;=0,V151="n/a"),"n/a",U151/V151)</f>
        <v>1.206097686152954</v>
      </c>
      <c r="X151" s="703">
        <f>IF(OR(AJ151&lt;=0,AJ151="n/a",U151&lt;=0,U151="n/a"),"n/a",U151/AJ151)</f>
        <v>1.090805141722341</v>
      </c>
      <c r="Y151" s="876"/>
      <c r="Z151" s="651">
        <f>IF(OR(AC151&lt;0.01,AC151="n/a"),"n/a",M151/AC151*100)</f>
        <v>33.225458468176917</v>
      </c>
      <c r="AA151" s="887">
        <f>IF(OR(AC151&lt;0.01,AC151="n/a"),"n/a",I151/AC151)</f>
        <v>29.305285868392669</v>
      </c>
      <c r="AB151" s="888">
        <v>12</v>
      </c>
      <c r="AC151" s="866">
        <v>9.27</v>
      </c>
      <c r="AD151" s="866">
        <v>46.39</v>
      </c>
      <c r="AE151" s="866">
        <v>2.89</v>
      </c>
      <c r="AF151" s="868" t="s">
        <v>136</v>
      </c>
      <c r="AG151" s="866">
        <v>-172.2</v>
      </c>
      <c r="AH151" s="866">
        <v>16.900000000000002</v>
      </c>
      <c r="AI151" s="866">
        <v>13.28</v>
      </c>
      <c r="AJ151" s="866">
        <v>19.400000000000002</v>
      </c>
      <c r="AK151" s="866">
        <v>0.63</v>
      </c>
      <c r="AL151" s="879">
        <v>10420</v>
      </c>
      <c r="AM151" s="873">
        <v>1.0999999999999999</v>
      </c>
      <c r="AN151" s="869" t="s">
        <v>136</v>
      </c>
      <c r="AO151" s="740">
        <f>IF(U151="n/a","n/a",IF(AA151&lt;0,"n/a",IF(AA151="n/a","n/a",J151+U151-AA151)))</f>
        <v>-7.0098959651104451</v>
      </c>
      <c r="AP151" s="741">
        <f>IF(U151="n/a","n/a",J151+U151)</f>
        <v>22.295389903282224</v>
      </c>
      <c r="AQ151" s="889" t="str">
        <f>IF(OR(AC151&lt;0.01,AF151="n/a"),"n/a",(I151/SQRT(22.5*AC151*(I151/AF151))-1)*100)</f>
        <v>n/a</v>
      </c>
      <c r="AR151" s="651">
        <f>INDEX(Historical!$C$7:$C$1256,MATCH(B151,Historical!$B$7:$B$1278,0))*IF(AH151="n/a",1.03,IF(AH151&lt;0,1.01,IF(AH151&gt;10,1.1,(1+AH151/100))))</f>
        <v>3.1019999999999999</v>
      </c>
      <c r="AS151" s="887">
        <f>IF($AI151="n/a",1.03*AR151,IF($AI151&lt;0,1.01*AR151,IF($AI151&gt;10,1.1*AR151,(1+$AI151/100)*AR151)))</f>
        <v>3.4122000000000003</v>
      </c>
      <c r="AT151" s="887">
        <f>IF($AK151="n/a",1.03*AS151,IF($AK151&lt;0,1.01*AS151,IF($AK151&gt;10,1.1*AS151,(1+$AK151/100)*AS151)))</f>
        <v>3.4336968600000004</v>
      </c>
      <c r="AU151" s="887">
        <f>IF($AK151="n/a",1.03*AT151,IF($AK151&lt;0,1.01*AT151,IF($AK151&gt;10,1.1*AT151,(1+$AK151/100)*AT151)))</f>
        <v>3.4553291502180001</v>
      </c>
      <c r="AV151" s="887">
        <f>IF($AK151="n/a",1.03*AU151,IF($AK151&lt;0,1.01*AU151,IF($AK151&gt;10,1.1*AU151,(1+$AK151/100)*AU151)))</f>
        <v>3.4770977238643734</v>
      </c>
      <c r="AW151" s="651">
        <f>SUM(AR151:AV151)</f>
        <v>16.880323734082374</v>
      </c>
      <c r="AX151" s="748">
        <f>AW151/I151*100</f>
        <v>6.2137685835538443</v>
      </c>
      <c r="AY151" s="935">
        <v>0.89</v>
      </c>
      <c r="AZ151" s="873">
        <v>66.259999999999991</v>
      </c>
      <c r="BA151" s="873">
        <v>-8.5299999999999994</v>
      </c>
      <c r="BB151" s="873">
        <v>-2.33</v>
      </c>
      <c r="BC151" s="873">
        <v>14.14</v>
      </c>
      <c r="BE151" s="624">
        <v>2010</v>
      </c>
      <c r="BF151" s="899">
        <f>IF(BE151&gt;2008,0,IF(BE151&gt;2001,1,IF(BE151&gt;1990,2,IF(BE151&gt;1980,3,IF(BE151&gt;1973,4,IF(BE151&gt;1970,5,IF(BE151&gt;1960,6,IF(BE151&gt;1958,7,IF(BE151&gt;1953,8,9)))))))))</f>
        <v>0</v>
      </c>
      <c r="BG151" s="883">
        <v>17.299999999999997</v>
      </c>
    </row>
    <row r="152" spans="1:59" ht="11.25" customHeight="1" x14ac:dyDescent="0.2">
      <c r="A152" s="872" t="s">
        <v>1400</v>
      </c>
      <c r="B152" s="876" t="s">
        <v>1401</v>
      </c>
      <c r="C152" s="933" t="s">
        <v>153</v>
      </c>
      <c r="D152" s="933" t="s">
        <v>4327</v>
      </c>
      <c r="E152" s="733">
        <v>10</v>
      </c>
      <c r="F152" s="1182">
        <v>368</v>
      </c>
      <c r="G152" s="1182" t="s">
        <v>106</v>
      </c>
      <c r="H152" s="1182" t="s">
        <v>106</v>
      </c>
      <c r="I152" s="875">
        <v>32.479999999999997</v>
      </c>
      <c r="J152" s="651">
        <f>(M152/I152)*100</f>
        <v>1.1699507389162562</v>
      </c>
      <c r="K152" s="878">
        <v>9.5000000000000001E-2</v>
      </c>
      <c r="L152" s="888">
        <v>4</v>
      </c>
      <c r="M152" s="642">
        <f>K152*L152</f>
        <v>0.38</v>
      </c>
      <c r="N152" s="871" t="s">
        <v>502</v>
      </c>
      <c r="O152" s="734">
        <v>8.5000000000000006E-2</v>
      </c>
      <c r="P152" s="862">
        <v>43892</v>
      </c>
      <c r="Q152" s="862">
        <v>43909</v>
      </c>
      <c r="R152" s="642">
        <f>(K152-O152)/O152*100</f>
        <v>11.764705882352935</v>
      </c>
      <c r="S152" s="701">
        <f>IF(INDEX(Historical!$D$7:$D$1254,MATCH(B152,Historical!$B$7:$B$1278,0))=0,"n/a",(INDEX(Historical!$C$7:$C$1256,MATCH(B152,Historical!$B$7:$B$1278,0))/INDEX(Historical!$D$7:$D$1254,MATCH(B152,Historical!$B$7:$B$1278,0))-1)*100)</f>
        <v>21.42857142857142</v>
      </c>
      <c r="T152" s="701">
        <f>IF(INDEX(Historical!$F$7:$F$1247,MATCH(B152,Historical!$B$7:$B$1278,0))=0,"n/a",((INDEX(Historical!$C$7:$C$1256,MATCH(B152,Historical!$B$7:$B$1278,0))/INDEX(Historical!$F$7:$F$1247,MATCH(B152,Historical!$B$7:$B$1278,0)))^(1/3)-1)*100)</f>
        <v>24.780567401032737</v>
      </c>
      <c r="U152" s="701">
        <f>IF(INDEX(Historical!$H$7:$H$1247,MATCH(B152,Historical!$B$7:$B$1278,0))=0,"n/a",((INDEX(Historical!$C$7:$C$1256,MATCH(B152,Historical!$B$7:$B$1278,0))/INDEX(Historical!$H$7:$H$1247,MATCH(B152,Historical!$B$7:$B$1278,0)))^(1/5)-1)*100)</f>
        <v>20.28986284740084</v>
      </c>
      <c r="V152" s="701" t="str">
        <f>IF(INDEX(Historical!$O$7:$O$1247,MATCH(B152,Historical!$B$7:$B$1278,0))=0,"n/a",((INDEX(Historical!$C$7:$C$1256,MATCH(B152,Historical!$B$7:$B$1278,0))/INDEX(Historical!$O$7:$O$1247,MATCH(B152,Historical!$B$7:$B$1278,0)))^(1/10)-1)*100)</f>
        <v>n/a</v>
      </c>
      <c r="W152" s="702" t="str">
        <f>IF(OR(U152&lt;=0,U152="n/a",V152&lt;=0,V152="n/a"),"n/a",U152/V152)</f>
        <v>n/a</v>
      </c>
      <c r="X152" s="703">
        <f>IF(OR(AJ152&lt;=0,AJ152="n/a",U152&lt;=0,U152="n/a"),"n/a",U152/AJ152)</f>
        <v>0.65876178075976755</v>
      </c>
      <c r="Y152" s="876"/>
      <c r="Z152" s="651">
        <f>IF(OR(AC152&lt;0.01,AC152="n/a"),"n/a",M152/AC152*100)</f>
        <v>46.913580246913575</v>
      </c>
      <c r="AA152" s="887">
        <f>IF(OR(AC152&lt;0.01,AC152="n/a"),"n/a",I152/AC152)</f>
        <v>40.098765432098759</v>
      </c>
      <c r="AB152" s="888">
        <v>12</v>
      </c>
      <c r="AC152" s="866">
        <v>0.81</v>
      </c>
      <c r="AD152" s="866" t="s">
        <v>136</v>
      </c>
      <c r="AE152" s="866">
        <v>5.67</v>
      </c>
      <c r="AF152" s="866">
        <v>4.3</v>
      </c>
      <c r="AG152" s="866">
        <v>11.1</v>
      </c>
      <c r="AH152" s="866">
        <v>-20.8</v>
      </c>
      <c r="AI152" s="866">
        <v>31.790000000000003</v>
      </c>
      <c r="AJ152" s="866">
        <v>30.8</v>
      </c>
      <c r="AK152" s="866">
        <v>-1.7999999999999998</v>
      </c>
      <c r="AL152" s="879">
        <v>650.25</v>
      </c>
      <c r="AM152" s="873">
        <v>15.5</v>
      </c>
      <c r="AN152" s="866">
        <v>0.42</v>
      </c>
      <c r="AO152" s="740">
        <f>IF(U152="n/a","n/a",IF(AA152&lt;0,"n/a",IF(AA152="n/a","n/a",J152+U152-AA152)))</f>
        <v>-18.638951845781662</v>
      </c>
      <c r="AP152" s="741">
        <f>IF(U152="n/a","n/a",J152+U152)</f>
        <v>21.459813586317097</v>
      </c>
      <c r="AQ152" s="889">
        <f>IF(OR(AC152&lt;0.01,AF152="n/a"),"n/a",(I152/SQRT(22.5*AC152*(I152/AF152))-1)*100)</f>
        <v>176.82701486509958</v>
      </c>
      <c r="AR152" s="651">
        <f>INDEX(Historical!$C$7:$C$1256,MATCH(B152,Historical!$B$7:$B$1278,0))*IF(AH152="n/a",1.03,IF(AH152&lt;0,1.01,IF(AH152&gt;10,1.1,(1+AH152/100))))</f>
        <v>0.34340000000000004</v>
      </c>
      <c r="AS152" s="887">
        <f>IF($AI152="n/a",1.03*AR152,IF($AI152&lt;0,1.01*AR152,IF($AI152&gt;10,1.1*AR152,(1+$AI152/100)*AR152)))</f>
        <v>0.37774000000000008</v>
      </c>
      <c r="AT152" s="887">
        <f>IF($AK152="n/a",1.03*AS152,IF($AK152&lt;0,1.01*AS152,IF($AK152&gt;10,1.1*AS152,(1+$AK152/100)*AS152)))</f>
        <v>0.38151740000000006</v>
      </c>
      <c r="AU152" s="887">
        <f>IF($AK152="n/a",1.03*AT152,IF($AK152&lt;0,1.01*AT152,IF($AK152&gt;10,1.1*AT152,(1+$AK152/100)*AT152)))</f>
        <v>0.38533257400000004</v>
      </c>
      <c r="AV152" s="887">
        <f>IF($AK152="n/a",1.03*AU152,IF($AK152&lt;0,1.01*AU152,IF($AK152&gt;10,1.1*AU152,(1+$AK152/100)*AU152)))</f>
        <v>0.38918589974000006</v>
      </c>
      <c r="AW152" s="651">
        <f>SUM(AR152:AV152)</f>
        <v>1.8771758737400002</v>
      </c>
      <c r="AX152" s="748">
        <f>AW152/I152*100</f>
        <v>5.7794823698891635</v>
      </c>
      <c r="AY152" s="935">
        <v>1.34</v>
      </c>
      <c r="AZ152" s="873">
        <v>73.13</v>
      </c>
      <c r="BA152" s="873">
        <v>-15.939999999999998</v>
      </c>
      <c r="BB152" s="873">
        <v>0.85000000000000009</v>
      </c>
      <c r="BC152" s="873">
        <v>12.049999999999999</v>
      </c>
      <c r="BE152" s="624">
        <v>2011</v>
      </c>
      <c r="BF152" s="899">
        <f>IF(BE152&gt;2008,0,IF(BE152&gt;2001,1,IF(BE152&gt;1990,2,IF(BE152&gt;1980,3,IF(BE152&gt;1973,4,IF(BE152&gt;1970,5,IF(BE152&gt;1960,6,IF(BE152&gt;1958,7,IF(BE152&gt;1953,8,9)))))))))</f>
        <v>0</v>
      </c>
      <c r="BG152" s="883">
        <v>8.2000000000000011</v>
      </c>
    </row>
    <row r="153" spans="1:59" ht="11.25" customHeight="1" x14ac:dyDescent="0.2">
      <c r="A153" s="864" t="s">
        <v>1408</v>
      </c>
      <c r="B153" s="876" t="s">
        <v>1409</v>
      </c>
      <c r="C153" s="933" t="s">
        <v>128</v>
      </c>
      <c r="D153" s="933" t="s">
        <v>4330</v>
      </c>
      <c r="E153" s="733">
        <v>11</v>
      </c>
      <c r="F153" s="1182">
        <v>289</v>
      </c>
      <c r="G153" s="1182" t="s">
        <v>106</v>
      </c>
      <c r="H153" s="1182" t="s">
        <v>106</v>
      </c>
      <c r="I153" s="875">
        <v>13.83</v>
      </c>
      <c r="J153" s="651">
        <f>(M153/I153)*100</f>
        <v>2.1691973969631237</v>
      </c>
      <c r="K153" s="878">
        <v>7.4999999999999997E-2</v>
      </c>
      <c r="L153" s="888">
        <v>4</v>
      </c>
      <c r="M153" s="642">
        <f>K153*L153</f>
        <v>0.3</v>
      </c>
      <c r="N153" s="871" t="s">
        <v>568</v>
      </c>
      <c r="O153" s="734">
        <v>6.25E-2</v>
      </c>
      <c r="P153" s="867">
        <v>43462</v>
      </c>
      <c r="Q153" s="867">
        <v>43480</v>
      </c>
      <c r="R153" s="642">
        <f>(K153-O153)/O153*100</f>
        <v>19.999999999999996</v>
      </c>
      <c r="S153" s="701">
        <f>IF(INDEX(Historical!$D$7:$D$1254,MATCH(B153,Historical!$B$7:$B$1278,0))=0,"n/a",(INDEX(Historical!$C$7:$C$1256,MATCH(B153,Historical!$B$7:$B$1278,0))/INDEX(Historical!$D$7:$D$1254,MATCH(B153,Historical!$B$7:$B$1278,0))-1)*100)</f>
        <v>19.999999999999996</v>
      </c>
      <c r="T153" s="701">
        <f>IF(INDEX(Historical!$F$7:$F$1247,MATCH(B153,Historical!$B$7:$B$1278,0))=0,"n/a",((INDEX(Historical!$C$7:$C$1256,MATCH(B153,Historical!$B$7:$B$1278,0))/INDEX(Historical!$F$7:$F$1247,MATCH(B153,Historical!$B$7:$B$1278,0)))^(1/3)-1)*100)</f>
        <v>14.471424255333186</v>
      </c>
      <c r="U153" s="701">
        <f>IF(INDEX(Historical!$H$7:$H$1247,MATCH(B153,Historical!$B$7:$B$1278,0))=0,"n/a",((INDEX(Historical!$C$7:$C$1256,MATCH(B153,Historical!$B$7:$B$1278,0))/INDEX(Historical!$H$7:$H$1247,MATCH(B153,Historical!$B$7:$B$1278,0)))^(1/5)-1)*100)</f>
        <v>12.700920209792542</v>
      </c>
      <c r="V153" s="701">
        <f>IF(INDEX(Historical!$O$7:$O$1247,MATCH(B153,Historical!$B$7:$B$1278,0))=0,"n/a",((INDEX(Historical!$C$7:$C$1256,MATCH(B153,Historical!$B$7:$B$1278,0))/INDEX(Historical!$O$7:$O$1247,MATCH(B153,Historical!$B$7:$B$1278,0)))^(1/10)-1)*100)</f>
        <v>25.379670249735685</v>
      </c>
      <c r="W153" s="702">
        <f>IF(OR(U153&lt;=0,U153="n/a",V153&lt;=0,V153="n/a"),"n/a",U153/V153)</f>
        <v>0.50043677025018929</v>
      </c>
      <c r="X153" s="703" t="str">
        <f>IF(OR(AJ153&lt;=0,AJ153="n/a",U153&lt;=0,U153="n/a"),"n/a",U153/AJ153)</f>
        <v>n/a</v>
      </c>
      <c r="Y153" s="661"/>
      <c r="Z153" s="651" t="str">
        <f>IF(OR(AC153&lt;0.01,AC153="n/a"),"n/a",M153/AC153*100)</f>
        <v>n/a</v>
      </c>
      <c r="AA153" s="887" t="str">
        <f>IF(OR(AC153&lt;0.01,AC153="n/a"),"n/a",I153/AC153)</f>
        <v>n/a</v>
      </c>
      <c r="AB153" s="888">
        <v>10</v>
      </c>
      <c r="AC153" s="866">
        <v>-0.72</v>
      </c>
      <c r="AD153" s="866" t="s">
        <v>136</v>
      </c>
      <c r="AE153" s="866">
        <v>1.45</v>
      </c>
      <c r="AF153" s="866">
        <v>1.26</v>
      </c>
      <c r="AG153" s="866">
        <v>-6.4</v>
      </c>
      <c r="AH153" s="866">
        <v>-163.30000000000001</v>
      </c>
      <c r="AI153" s="866">
        <v>145.79999999999998</v>
      </c>
      <c r="AJ153" s="866">
        <v>-22.8</v>
      </c>
      <c r="AK153" s="866">
        <v>15</v>
      </c>
      <c r="AL153" s="879">
        <v>247.7</v>
      </c>
      <c r="AM153" s="873">
        <v>0.3</v>
      </c>
      <c r="AN153" s="866">
        <v>0.65</v>
      </c>
      <c r="AO153" s="740" t="str">
        <f>IF(U153="n/a","n/a",IF(AA153&lt;0,"n/a",IF(AA153="n/a","n/a",J153+U153-AA153)))</f>
        <v>n/a</v>
      </c>
      <c r="AP153" s="741">
        <f>IF(U153="n/a","n/a",J153+U153)</f>
        <v>14.870117606755667</v>
      </c>
      <c r="AQ153" s="889" t="str">
        <f>IF(OR(AC153&lt;0.01,AF153="n/a"),"n/a",(I153/SQRT(22.5*AC153*(I153/AF153))-1)*100)</f>
        <v>n/a</v>
      </c>
      <c r="AR153" s="651">
        <f>INDEX(Historical!$C$7:$C$1256,MATCH(B153,Historical!$B$7:$B$1278,0))*IF(AH153="n/a",1.03,IF(AH153&lt;0,1.01,IF(AH153&gt;10,1.1,(1+AH153/100))))</f>
        <v>0.30299999999999999</v>
      </c>
      <c r="AS153" s="887">
        <f>IF($AI153="n/a",1.03*AR153,IF($AI153&lt;0,1.01*AR153,IF($AI153&gt;10,1.1*AR153,(1+$AI153/100)*AR153)))</f>
        <v>0.33330000000000004</v>
      </c>
      <c r="AT153" s="887">
        <f>IF($AK153="n/a",1.03*AS153,IF($AK153&lt;0,1.01*AS153,IF($AK153&gt;10,1.1*AS153,(1+$AK153/100)*AS153)))</f>
        <v>0.36663000000000007</v>
      </c>
      <c r="AU153" s="887">
        <f>IF($AK153="n/a",1.03*AT153,IF($AK153&lt;0,1.01*AT153,IF($AK153&gt;10,1.1*AT153,(1+$AK153/100)*AT153)))</f>
        <v>0.40329300000000012</v>
      </c>
      <c r="AV153" s="887">
        <f>IF($AK153="n/a",1.03*AU153,IF($AK153&lt;0,1.01*AU153,IF($AK153&gt;10,1.1*AU153,(1+$AK153/100)*AU153)))</f>
        <v>0.44362230000000019</v>
      </c>
      <c r="AW153" s="651">
        <f>SUM(AR153:AV153)</f>
        <v>1.8498453000000004</v>
      </c>
      <c r="AX153" s="748">
        <f>AW153/I153*100</f>
        <v>13.375598698481564</v>
      </c>
      <c r="AY153" s="935">
        <v>1.08</v>
      </c>
      <c r="AZ153" s="873">
        <v>30.470000000000002</v>
      </c>
      <c r="BA153" s="873">
        <v>-36.700000000000003</v>
      </c>
      <c r="BB153" s="873">
        <v>-6.16</v>
      </c>
      <c r="BC153" s="873">
        <v>-7.1</v>
      </c>
      <c r="BE153" s="624">
        <v>2009</v>
      </c>
      <c r="BF153" s="899">
        <f>IF(BE153&gt;2008,0,IF(BE153&gt;2001,1,IF(BE153&gt;1990,2,IF(BE153&gt;1980,3,IF(BE153&gt;1973,4,IF(BE153&gt;1970,5,IF(BE153&gt;1960,6,IF(BE153&gt;1958,7,IF(BE153&gt;1953,8,9)))))))))</f>
        <v>0</v>
      </c>
      <c r="BG153" s="883">
        <v>-3.1</v>
      </c>
    </row>
    <row r="154" spans="1:59" ht="11.25" customHeight="1" x14ac:dyDescent="0.2">
      <c r="A154" s="872" t="s">
        <v>662</v>
      </c>
      <c r="B154" s="876" t="s">
        <v>663</v>
      </c>
      <c r="C154" s="933" t="s">
        <v>112</v>
      </c>
      <c r="D154" s="933" t="s">
        <v>4347</v>
      </c>
      <c r="E154" s="733">
        <v>18</v>
      </c>
      <c r="F154" s="1182">
        <v>197</v>
      </c>
      <c r="G154" s="1182" t="s">
        <v>115</v>
      </c>
      <c r="H154" s="1182" t="s">
        <v>115</v>
      </c>
      <c r="I154" s="875">
        <v>350.13</v>
      </c>
      <c r="J154" s="651">
        <f>(M154/I154)*100</f>
        <v>2.9703253077428386</v>
      </c>
      <c r="K154" s="878">
        <v>2.6</v>
      </c>
      <c r="L154" s="888">
        <v>4</v>
      </c>
      <c r="M154" s="642">
        <f>K154*L154</f>
        <v>10.4</v>
      </c>
      <c r="N154" s="871" t="s">
        <v>151</v>
      </c>
      <c r="O154" s="734">
        <v>2.4</v>
      </c>
      <c r="P154" s="862">
        <v>44165</v>
      </c>
      <c r="Q154" s="862">
        <v>44189</v>
      </c>
      <c r="R154" s="642">
        <f>(K154-O154)/O154*100</f>
        <v>8.333333333333341</v>
      </c>
      <c r="S154" s="701">
        <f>IF(INDEX(Historical!$D$7:$D$1254,MATCH(B154,Historical!$B$7:$B$1278,0))=0,"n/a",(INDEX(Historical!$C$7:$C$1256,MATCH(B154,Historical!$B$7:$B$1278,0))/INDEX(Historical!$D$7:$D$1254,MATCH(B154,Historical!$B$7:$B$1278,0))-1)*100)</f>
        <v>9.7560975609756184</v>
      </c>
      <c r="T154" s="701">
        <f>IF(INDEX(Historical!$F$7:$F$1247,MATCH(B154,Historical!$B$7:$B$1278,0))=0,"n/a",((INDEX(Historical!$C$7:$C$1256,MATCH(B154,Historical!$B$7:$B$1278,0))/INDEX(Historical!$F$7:$F$1247,MATCH(B154,Historical!$B$7:$B$1278,0)))^(1/3)-1)*100)</f>
        <v>9.9557504391272431</v>
      </c>
      <c r="U154" s="701">
        <f>IF(INDEX(Historical!$H$7:$H$1247,MATCH(B154,Historical!$B$7:$B$1278,0))=0,"n/a",((INDEX(Historical!$C$7:$C$1256,MATCH(B154,Historical!$B$7:$B$1278,0))/INDEX(Historical!$H$7:$H$1247,MATCH(B154,Historical!$B$7:$B$1278,0)))^(1/5)-1)*100)</f>
        <v>10.391092901821718</v>
      </c>
      <c r="V154" s="701">
        <f>IF(INDEX(Historical!$O$7:$O$1247,MATCH(B154,Historical!$B$7:$B$1278,0))=0,"n/a",((INDEX(Historical!$C$7:$C$1256,MATCH(B154,Historical!$B$7:$B$1278,0))/INDEX(Historical!$O$7:$O$1247,MATCH(B154,Historical!$B$7:$B$1278,0)))^(1/10)-1)*100)</f>
        <v>14.42019015983278</v>
      </c>
      <c r="W154" s="702">
        <f>IF(OR(U154&lt;=0,U154="n/a",V154&lt;=0,V154="n/a"),"n/a",U154/V154)</f>
        <v>0.72059333383591218</v>
      </c>
      <c r="X154" s="703">
        <f>IF(OR(AJ154&lt;=0,AJ154="n/a",U154&lt;=0,U154="n/a"),"n/a",U154/AJ154)</f>
        <v>0.61851743463224507</v>
      </c>
      <c r="Y154" s="876"/>
      <c r="Z154" s="651">
        <f>IF(OR(AC154&lt;0.01,AC154="n/a"),"n/a",M154/AC154*100)</f>
        <v>44.44444444444445</v>
      </c>
      <c r="AA154" s="887">
        <f>IF(OR(AC154&lt;0.01,AC154="n/a"),"n/a",I154/AC154)</f>
        <v>14.962820512820514</v>
      </c>
      <c r="AB154" s="888">
        <v>12</v>
      </c>
      <c r="AC154" s="866">
        <v>23.4</v>
      </c>
      <c r="AD154" s="866">
        <v>1.84</v>
      </c>
      <c r="AE154" s="866">
        <v>1.5</v>
      </c>
      <c r="AF154" s="868">
        <v>19.75</v>
      </c>
      <c r="AG154" s="868">
        <v>171.2</v>
      </c>
      <c r="AH154" s="866">
        <v>25.8</v>
      </c>
      <c r="AI154" s="866">
        <v>6.63</v>
      </c>
      <c r="AJ154" s="866">
        <v>16.8</v>
      </c>
      <c r="AK154" s="866">
        <v>8.129999999999999</v>
      </c>
      <c r="AL154" s="879">
        <v>96470</v>
      </c>
      <c r="AM154" s="873">
        <v>6.9999999999999993E-2</v>
      </c>
      <c r="AN154" s="866">
        <v>2.56</v>
      </c>
      <c r="AO154" s="740">
        <f>IF(U154="n/a","n/a",IF(AA154&lt;0,"n/a",IF(AA154="n/a","n/a",J154+U154-AA154)))</f>
        <v>-1.6014023032559574</v>
      </c>
      <c r="AP154" s="741">
        <f>IF(U154="n/a","n/a",J154+U154)</f>
        <v>13.361418209564556</v>
      </c>
      <c r="AQ154" s="889">
        <f>IF(OR(AC154&lt;0.01,AF154="n/a"),"n/a",(I154/SQRT(22.5*AC154*(I154/AF154))-1)*100)</f>
        <v>262.40904154051321</v>
      </c>
      <c r="AR154" s="651">
        <f>INDEX(Historical!$C$7:$C$1256,MATCH(B154,Historical!$B$7:$B$1278,0))*IF(AH154="n/a",1.03,IF(AH154&lt;0,1.01,IF(AH154&gt;10,1.1,(1+AH154/100))))</f>
        <v>9.9</v>
      </c>
      <c r="AS154" s="887">
        <f>IF($AI154="n/a",1.03*AR154,IF($AI154&lt;0,1.01*AR154,IF($AI154&gt;10,1.1*AR154,(1+$AI154/100)*AR154)))</f>
        <v>10.556370000000001</v>
      </c>
      <c r="AT154" s="887">
        <f>IF($AK154="n/a",1.03*AS154,IF($AK154&lt;0,1.01*AS154,IF($AK154&gt;10,1.1*AS154,(1+$AK154/100)*AS154)))</f>
        <v>11.414602881</v>
      </c>
      <c r="AU154" s="887">
        <f>IF($AK154="n/a",1.03*AT154,IF($AK154&lt;0,1.01*AT154,IF($AK154&gt;10,1.1*AT154,(1+$AK154/100)*AT154)))</f>
        <v>12.3426100952253</v>
      </c>
      <c r="AV154" s="887">
        <f>IF($AK154="n/a",1.03*AU154,IF($AK154&lt;0,1.01*AU154,IF($AK154&gt;10,1.1*AU154,(1+$AK154/100)*AU154)))</f>
        <v>13.346064295967116</v>
      </c>
      <c r="AW154" s="651">
        <f>SUM(AR154:AV154)</f>
        <v>57.559647272192414</v>
      </c>
      <c r="AX154" s="748">
        <f>AW154/I154*100</f>
        <v>16.439507403590785</v>
      </c>
      <c r="AY154" s="935">
        <v>0.95</v>
      </c>
      <c r="AZ154" s="873">
        <v>31.569999999999997</v>
      </c>
      <c r="BA154" s="873">
        <v>-20.880000000000003</v>
      </c>
      <c r="BB154" s="873">
        <v>-8.85</v>
      </c>
      <c r="BC154" s="873">
        <v>-8.33</v>
      </c>
      <c r="BE154" s="624">
        <v>2003</v>
      </c>
      <c r="BF154" s="899">
        <f>IF(BE154&gt;2008,0,IF(BE154&gt;2001,1,IF(BE154&gt;1990,2,IF(BE154&gt;1980,3,IF(BE154&gt;1973,4,IF(BE154&gt;1970,5,IF(BE154&gt;1960,6,IF(BE154&gt;1958,7,IF(BE154&gt;1953,8,9)))))))))</f>
        <v>1</v>
      </c>
      <c r="BG154" s="883">
        <v>13.3</v>
      </c>
    </row>
    <row r="155" spans="1:59" s="774" customFormat="1" ht="11.25" customHeight="1" x14ac:dyDescent="0.2">
      <c r="A155" s="755" t="s">
        <v>1410</v>
      </c>
      <c r="B155" s="782" t="s">
        <v>1411</v>
      </c>
      <c r="C155" s="933" t="s">
        <v>108</v>
      </c>
      <c r="D155" s="933" t="s">
        <v>118</v>
      </c>
      <c r="E155" s="756">
        <v>10</v>
      </c>
      <c r="F155" s="1182">
        <v>357</v>
      </c>
      <c r="G155" s="1181" t="s">
        <v>115</v>
      </c>
      <c r="H155" s="1181" t="s">
        <v>115</v>
      </c>
      <c r="I155" s="757">
        <v>35.1</v>
      </c>
      <c r="J155" s="758">
        <f>(M155/I155)*100</f>
        <v>4.5584045584045585</v>
      </c>
      <c r="K155" s="759">
        <v>0.4</v>
      </c>
      <c r="L155" s="760">
        <v>4</v>
      </c>
      <c r="M155" s="761">
        <f>K155*L155</f>
        <v>1.6</v>
      </c>
      <c r="N155" s="762" t="s">
        <v>139</v>
      </c>
      <c r="O155" s="763">
        <v>0.37</v>
      </c>
      <c r="P155" s="764">
        <v>43838</v>
      </c>
      <c r="Q155" s="764">
        <v>43861</v>
      </c>
      <c r="R155" s="761">
        <f>(K155-O155)/O155*100</f>
        <v>8.1081081081081159</v>
      </c>
      <c r="S155" s="701">
        <f>IF(INDEX(Historical!$D$7:$D$1254,MATCH(B155,Historical!$B$7:$B$1278,0))=0,"n/a",(INDEX(Historical!$C$7:$C$1256,MATCH(B155,Historical!$B$7:$B$1278,0))/INDEX(Historical!$D$7:$D$1254,MATCH(B155,Historical!$B$7:$B$1278,0))-1)*100)</f>
        <v>12.12121212121211</v>
      </c>
      <c r="T155" s="701">
        <f>IF(INDEX(Historical!$F$7:$F$1247,MATCH(B155,Historical!$B$7:$B$1278,0))=0,"n/a",((INDEX(Historical!$C$7:$C$1256,MATCH(B155,Historical!$B$7:$B$1278,0))/INDEX(Historical!$F$7:$F$1247,MATCH(B155,Historical!$B$7:$B$1278,0)))^(1/3)-1)*100)</f>
        <v>13.960384306101293</v>
      </c>
      <c r="U155" s="701">
        <f>IF(INDEX(Historical!$H$7:$H$1247,MATCH(B155,Historical!$B$7:$B$1278,0))=0,"n/a",((INDEX(Historical!$C$7:$C$1256,MATCH(B155,Historical!$B$7:$B$1278,0))/INDEX(Historical!$H$7:$H$1247,MATCH(B155,Historical!$B$7:$B$1278,0)))^(1/5)-1)*100)</f>
        <v>18.254138431828171</v>
      </c>
      <c r="V155" s="701">
        <f>IF(INDEX(Historical!$O$7:$O$1247,MATCH(B155,Historical!$B$7:$B$1278,0))=0,"n/a",((INDEX(Historical!$C$7:$C$1256,MATCH(B155,Historical!$B$7:$B$1278,0))/INDEX(Historical!$O$7:$O$1247,MATCH(B155,Historical!$B$7:$B$1278,0)))^(1/10)-1)*100)</f>
        <v>19.951324380539639</v>
      </c>
      <c r="W155" s="702">
        <f>IF(OR(U155&lt;=0,U155="n/a",V155&lt;=0,V155="n/a"),"n/a",U155/V155)</f>
        <v>0.91493366974841583</v>
      </c>
      <c r="X155" s="703" t="str">
        <f>IF(OR(AJ155&lt;=0,AJ155="n/a",U155&lt;=0,U155="n/a"),"n/a",U155/AJ155)</f>
        <v>n/a</v>
      </c>
      <c r="Y155" s="765"/>
      <c r="Z155" s="758">
        <f>IF(OR(AC155&lt;0.01,AC155="n/a"),"n/a",M155/AC155*100)</f>
        <v>152.38095238095238</v>
      </c>
      <c r="AA155" s="766">
        <f>IF(OR(AC155&lt;0.01,AC155="n/a"),"n/a",I155/AC155)</f>
        <v>33.428571428571431</v>
      </c>
      <c r="AB155" s="760">
        <v>12</v>
      </c>
      <c r="AC155" s="767">
        <v>1.05</v>
      </c>
      <c r="AD155" s="767">
        <v>1.81</v>
      </c>
      <c r="AE155" s="767">
        <v>0.4</v>
      </c>
      <c r="AF155" s="767">
        <v>0.33</v>
      </c>
      <c r="AG155" s="767">
        <v>1.2</v>
      </c>
      <c r="AH155" s="767">
        <v>-41.8</v>
      </c>
      <c r="AI155" s="767">
        <v>30.349999999999998</v>
      </c>
      <c r="AJ155" s="767">
        <v>-5.3</v>
      </c>
      <c r="AK155" s="767">
        <v>18.360000000000003</v>
      </c>
      <c r="AL155" s="768">
        <v>6750</v>
      </c>
      <c r="AM155" s="769">
        <v>0.70000000000000007</v>
      </c>
      <c r="AN155" s="767">
        <v>0.32</v>
      </c>
      <c r="AO155" s="770">
        <f>IF(U155="n/a","n/a",IF(AA155&lt;0,"n/a",IF(AA155="n/a","n/a",J155+U155-AA155)))</f>
        <v>-10.616028438338702</v>
      </c>
      <c r="AP155" s="771">
        <f>IF(U155="n/a","n/a",J155+U155)</f>
        <v>22.812542990232728</v>
      </c>
      <c r="AQ155" s="772">
        <f>IF(OR(AC155&lt;0.01,AF155="n/a"),"n/a",(I155/SQRT(22.5*AC155*(I155/AF155))-1)*100)</f>
        <v>-29.97959481081859</v>
      </c>
      <c r="AR155" s="651">
        <f>INDEX(Historical!$C$7:$C$1256,MATCH(B155,Historical!$B$7:$B$1278,0))*IF(AH155="n/a",1.03,IF(AH155&lt;0,1.01,IF(AH155&gt;10,1.1,(1+AH155/100))))</f>
        <v>1.4947999999999999</v>
      </c>
      <c r="AS155" s="766">
        <f>IF($AI155="n/a",1.03*AR155,IF($AI155&lt;0,1.01*AR155,IF($AI155&gt;10,1.1*AR155,(1+$AI155/100)*AR155)))</f>
        <v>1.64428</v>
      </c>
      <c r="AT155" s="766">
        <f>IF($AK155="n/a",1.03*AS155,IF($AK155&lt;0,1.01*AS155,IF($AK155&gt;10,1.1*AS155,(1+$AK155/100)*AS155)))</f>
        <v>1.8087080000000002</v>
      </c>
      <c r="AU155" s="766">
        <f>IF($AK155="n/a",1.03*AT155,IF($AK155&lt;0,1.01*AT155,IF($AK155&gt;10,1.1*AT155,(1+$AK155/100)*AT155)))</f>
        <v>1.9895788000000003</v>
      </c>
      <c r="AV155" s="766">
        <f>IF($AK155="n/a",1.03*AU155,IF($AK155&lt;0,1.01*AU155,IF($AK155&gt;10,1.1*AU155,(1+$AK155/100)*AU155)))</f>
        <v>2.1885366800000003</v>
      </c>
      <c r="AW155" s="758">
        <f>SUM(AR155:AV155)</f>
        <v>9.1259034800000016</v>
      </c>
      <c r="AX155" s="773">
        <f>AW155/I155*100</f>
        <v>25.999725014245019</v>
      </c>
      <c r="AY155" s="936">
        <v>2.23</v>
      </c>
      <c r="AZ155" s="769">
        <v>117.87</v>
      </c>
      <c r="BA155" s="769">
        <v>-43.78</v>
      </c>
      <c r="BB155" s="769">
        <v>2.16</v>
      </c>
      <c r="BC155" s="769">
        <v>-7.3800000000000008</v>
      </c>
      <c r="BD155" s="909"/>
      <c r="BE155" s="624">
        <v>2011</v>
      </c>
      <c r="BF155" s="899">
        <f>IF(BE155&gt;2008,0,IF(BE155&gt;2001,1,IF(BE155&gt;1990,2,IF(BE155&gt;1980,3,IF(BE155&gt;1973,4,IF(BE155&gt;1970,5,IF(BE155&gt;1960,6,IF(BE155&gt;1958,7,IF(BE155&gt;1953,8,9)))))))))</f>
        <v>0</v>
      </c>
      <c r="BG155" s="825">
        <v>0.1</v>
      </c>
    </row>
    <row r="156" spans="1:59" ht="11.25" customHeight="1" x14ac:dyDescent="0.2">
      <c r="A156" s="872" t="s">
        <v>660</v>
      </c>
      <c r="B156" s="876" t="s">
        <v>661</v>
      </c>
      <c r="C156" s="933" t="s">
        <v>112</v>
      </c>
      <c r="D156" s="933" t="s">
        <v>211</v>
      </c>
      <c r="E156" s="733">
        <v>18</v>
      </c>
      <c r="F156" s="1182">
        <v>189</v>
      </c>
      <c r="G156" s="1182" t="s">
        <v>106</v>
      </c>
      <c r="H156" s="1182" t="s">
        <v>106</v>
      </c>
      <c r="I156" s="875">
        <v>105.3</v>
      </c>
      <c r="J156" s="651">
        <f>(M156/I156)*100</f>
        <v>1.2155745489078824</v>
      </c>
      <c r="K156" s="878">
        <v>0.32</v>
      </c>
      <c r="L156" s="888">
        <v>4</v>
      </c>
      <c r="M156" s="642">
        <f>K156*L156</f>
        <v>1.28</v>
      </c>
      <c r="N156" s="871" t="s">
        <v>208</v>
      </c>
      <c r="O156" s="734">
        <v>0.31</v>
      </c>
      <c r="P156" s="862">
        <v>43965</v>
      </c>
      <c r="Q156" s="862">
        <v>43980</v>
      </c>
      <c r="R156" s="642">
        <f>(K156-O156)/O156*100</f>
        <v>3.2258064516129057</v>
      </c>
      <c r="S156" s="701">
        <f>IF(INDEX(Historical!$D$7:$D$1254,MATCH(B156,Historical!$B$7:$B$1278,0))=0,"n/a",(INDEX(Historical!$C$7:$C$1256,MATCH(B156,Historical!$B$7:$B$1278,0))/INDEX(Historical!$D$7:$D$1254,MATCH(B156,Historical!$B$7:$B$1278,0))-1)*100)</f>
        <v>1.6393442622950838</v>
      </c>
      <c r="T156" s="701">
        <f>IF(INDEX(Historical!$F$7:$F$1247,MATCH(B156,Historical!$B$7:$B$1278,0))=0,"n/a",((INDEX(Historical!$C$7:$C$1256,MATCH(B156,Historical!$B$7:$B$1278,0))/INDEX(Historical!$F$7:$F$1247,MATCH(B156,Historical!$B$7:$B$1278,0)))^(1/3)-1)*100)</f>
        <v>2.8424177276338281</v>
      </c>
      <c r="U156" s="701">
        <f>IF(INDEX(Historical!$H$7:$H$1247,MATCH(B156,Historical!$B$7:$B$1278,0))=0,"n/a",((INDEX(Historical!$C$7:$C$1256,MATCH(B156,Historical!$B$7:$B$1278,0))/INDEX(Historical!$H$7:$H$1247,MATCH(B156,Historical!$B$7:$B$1278,0)))^(1/5)-1)*100)</f>
        <v>3.186567045409161</v>
      </c>
      <c r="V156" s="701">
        <f>IF(INDEX(Historical!$O$7:$O$1247,MATCH(B156,Historical!$B$7:$B$1278,0))=0,"n/a",((INDEX(Historical!$C$7:$C$1256,MATCH(B156,Historical!$B$7:$B$1278,0))/INDEX(Historical!$O$7:$O$1247,MATCH(B156,Historical!$B$7:$B$1278,0)))^(1/10)-1)*100)</f>
        <v>14.869835499703509</v>
      </c>
      <c r="W156" s="702">
        <f>IF(OR(U156&lt;=0,U156="n/a",V156&lt;=0,V156="n/a"),"n/a",U156/V156)</f>
        <v>0.21429739726930391</v>
      </c>
      <c r="X156" s="703">
        <f>IF(OR(AJ156&lt;=0,AJ156="n/a",U156&lt;=0,U156="n/a"),"n/a",U156/AJ156)</f>
        <v>0.3251599025927715</v>
      </c>
      <c r="Y156" s="673" t="s">
        <v>4495</v>
      </c>
      <c r="Z156" s="651">
        <f>IF(OR(AC156&lt;0.01,AC156="n/a"),"n/a",M156/AC156*100)</f>
        <v>52.459016393442624</v>
      </c>
      <c r="AA156" s="887">
        <f>IF(OR(AC156&lt;0.01,AC156="n/a"),"n/a",I156/AC156)</f>
        <v>43.155737704918032</v>
      </c>
      <c r="AB156" s="888">
        <v>8</v>
      </c>
      <c r="AC156" s="866">
        <v>2.44</v>
      </c>
      <c r="AD156" s="866">
        <v>1.89</v>
      </c>
      <c r="AE156" s="866">
        <v>2.52</v>
      </c>
      <c r="AF156" s="866">
        <v>3.82</v>
      </c>
      <c r="AG156" s="866">
        <v>13.700000000000001</v>
      </c>
      <c r="AH156" s="866">
        <v>120</v>
      </c>
      <c r="AI156" s="866">
        <v>21.81</v>
      </c>
      <c r="AJ156" s="866">
        <v>9.8000000000000007</v>
      </c>
      <c r="AK156" s="866">
        <v>22.900000000000002</v>
      </c>
      <c r="AL156" s="879">
        <v>1130</v>
      </c>
      <c r="AM156" s="873">
        <v>1.02</v>
      </c>
      <c r="AN156" s="866">
        <v>0.39</v>
      </c>
      <c r="AO156" s="740">
        <f>IF(U156="n/a","n/a",IF(AA156&lt;0,"n/a",IF(AA156="n/a","n/a",J156+U156-AA156)))</f>
        <v>-38.753596110600988</v>
      </c>
      <c r="AP156" s="741">
        <f>IF(U156="n/a","n/a",J156+U156)</f>
        <v>4.4021415943170439</v>
      </c>
      <c r="AQ156" s="889">
        <f>IF(OR(AC156&lt;0.01,AF156="n/a"),"n/a",(I156/SQRT(22.5*AC156*(I156/AF156))-1)*100)</f>
        <v>170.68219826766665</v>
      </c>
      <c r="AR156" s="651">
        <f>INDEX(Historical!$C$7:$C$1256,MATCH(B156,Historical!$B$7:$B$1278,0))*IF(AH156="n/a",1.03,IF(AH156&lt;0,1.01,IF(AH156&gt;10,1.1,(1+AH156/100))))</f>
        <v>1.3640000000000001</v>
      </c>
      <c r="AS156" s="887">
        <f>IF($AI156="n/a",1.03*AR156,IF($AI156&lt;0,1.01*AR156,IF($AI156&gt;10,1.1*AR156,(1+$AI156/100)*AR156)))</f>
        <v>1.5004000000000002</v>
      </c>
      <c r="AT156" s="887">
        <f>IF($AK156="n/a",1.03*AS156,IF($AK156&lt;0,1.01*AS156,IF($AK156&gt;10,1.1*AS156,(1+$AK156/100)*AS156)))</f>
        <v>1.6504400000000004</v>
      </c>
      <c r="AU156" s="887">
        <f>IF($AK156="n/a",1.03*AT156,IF($AK156&lt;0,1.01*AT156,IF($AK156&gt;10,1.1*AT156,(1+$AK156/100)*AT156)))</f>
        <v>1.8154840000000005</v>
      </c>
      <c r="AV156" s="887">
        <f>IF($AK156="n/a",1.03*AU156,IF($AK156&lt;0,1.01*AU156,IF($AK156&gt;10,1.1*AU156,(1+$AK156/100)*AU156)))</f>
        <v>1.9970324000000008</v>
      </c>
      <c r="AW156" s="651">
        <f>SUM(AR156:AV156)</f>
        <v>8.3273564000000011</v>
      </c>
      <c r="AX156" s="748">
        <f>AW156/I156*100</f>
        <v>7.9082207027540372</v>
      </c>
      <c r="AY156" s="935">
        <v>0.28000000000000003</v>
      </c>
      <c r="AZ156" s="873">
        <v>46.53</v>
      </c>
      <c r="BA156" s="873">
        <v>-12.620000000000001</v>
      </c>
      <c r="BB156" s="873">
        <v>3.84</v>
      </c>
      <c r="BC156" s="873">
        <v>8.5299999999999994</v>
      </c>
      <c r="BE156" s="624">
        <v>2003</v>
      </c>
      <c r="BF156" s="899">
        <f>IF(BE156&gt;2008,0,IF(BE156&gt;2001,1,IF(BE156&gt;1990,2,IF(BE156&gt;1980,3,IF(BE156&gt;1973,4,IF(BE156&gt;1970,5,IF(BE156&gt;1960,6,IF(BE156&gt;1958,7,IF(BE156&gt;1953,8,9)))))))))</f>
        <v>1</v>
      </c>
      <c r="BG156" s="883">
        <v>7.1</v>
      </c>
    </row>
    <row r="157" spans="1:59" ht="11.25" customHeight="1" x14ac:dyDescent="0.2">
      <c r="A157" s="872" t="s">
        <v>404</v>
      </c>
      <c r="B157" s="876" t="s">
        <v>405</v>
      </c>
      <c r="C157" s="933" t="s">
        <v>131</v>
      </c>
      <c r="D157" s="933" t="s">
        <v>4332</v>
      </c>
      <c r="E157" s="733">
        <v>17</v>
      </c>
      <c r="F157" s="1182">
        <v>206</v>
      </c>
      <c r="G157" s="1182" t="s">
        <v>37</v>
      </c>
      <c r="H157" s="1182" t="s">
        <v>37</v>
      </c>
      <c r="I157" s="875">
        <v>55.28</v>
      </c>
      <c r="J157" s="651">
        <f>(M157/I157)*100</f>
        <v>2.7496382054992763</v>
      </c>
      <c r="K157" s="878">
        <v>0.38</v>
      </c>
      <c r="L157" s="888">
        <v>4</v>
      </c>
      <c r="M157" s="642">
        <f>K157*L157</f>
        <v>1.52</v>
      </c>
      <c r="N157" s="871" t="s">
        <v>107</v>
      </c>
      <c r="O157" s="734">
        <v>0.35499999999999998</v>
      </c>
      <c r="P157" s="862">
        <v>43860</v>
      </c>
      <c r="Q157" s="862">
        <v>43878</v>
      </c>
      <c r="R157" s="642">
        <f>(K157-O157)/O157*100</f>
        <v>7.0422535211267681</v>
      </c>
      <c r="S157" s="701">
        <f>IF(INDEX(Historical!$D$7:$D$1254,MATCH(B157,Historical!$B$7:$B$1278,0))=0,"n/a",(INDEX(Historical!$C$7:$C$1256,MATCH(B157,Historical!$B$7:$B$1278,0))/INDEX(Historical!$D$7:$D$1254,MATCH(B157,Historical!$B$7:$B$1278,0))-1)*100)</f>
        <v>5.9701492537313383</v>
      </c>
      <c r="T157" s="701">
        <f>IF(INDEX(Historical!$F$7:$F$1247,MATCH(B157,Historical!$B$7:$B$1278,0))=0,"n/a",((INDEX(Historical!$C$7:$C$1256,MATCH(B157,Historical!$B$7:$B$1278,0))/INDEX(Historical!$F$7:$F$1247,MATCH(B157,Historical!$B$7:$B$1278,0)))^(1/3)-1)*100)</f>
        <v>6.5164848676112941</v>
      </c>
      <c r="U157" s="701">
        <f>IF(INDEX(Historical!$H$7:$H$1247,MATCH(B157,Historical!$B$7:$B$1278,0))=0,"n/a",((INDEX(Historical!$C$7:$C$1256,MATCH(B157,Historical!$B$7:$B$1278,0))/INDEX(Historical!$H$7:$H$1247,MATCH(B157,Historical!$B$7:$B$1278,0)))^(1/5)-1)*100)</f>
        <v>6.840923807777366</v>
      </c>
      <c r="V157" s="701">
        <f>IF(INDEX(Historical!$O$7:$O$1247,MATCH(B157,Historical!$B$7:$B$1278,0))=0,"n/a",((INDEX(Historical!$C$7:$C$1256,MATCH(B157,Historical!$B$7:$B$1278,0))/INDEX(Historical!$O$7:$O$1247,MATCH(B157,Historical!$B$7:$B$1278,0)))^(1/10)-1)*100)</f>
        <v>6.5915329557377556</v>
      </c>
      <c r="W157" s="702">
        <f>IF(OR(U157&lt;=0,U157="n/a",V157&lt;=0,V157="n/a"),"n/a",U157/V157)</f>
        <v>1.0378350307453932</v>
      </c>
      <c r="X157" s="703">
        <f>IF(OR(AJ157&lt;=0,AJ157="n/a",U157&lt;=0,U157="n/a"),"n/a",U157/AJ157)</f>
        <v>1.1401539679628943</v>
      </c>
      <c r="Y157" s="661"/>
      <c r="Z157" s="651">
        <f>IF(OR(AC157&lt;0.01,AC157="n/a"),"n/a",M157/AC157*100)</f>
        <v>57.575757575757571</v>
      </c>
      <c r="AA157" s="887">
        <f>IF(OR(AC157&lt;0.01,AC157="n/a"),"n/a",I157/AC157)</f>
        <v>20.939393939393938</v>
      </c>
      <c r="AB157" s="888">
        <v>12</v>
      </c>
      <c r="AC157" s="866">
        <v>2.64</v>
      </c>
      <c r="AD157" s="866">
        <v>3.81</v>
      </c>
      <c r="AE157" s="866">
        <v>3.87</v>
      </c>
      <c r="AF157" s="866">
        <v>2.4900000000000002</v>
      </c>
      <c r="AG157" s="866">
        <v>12.1</v>
      </c>
      <c r="AH157" s="866">
        <v>7.5</v>
      </c>
      <c r="AI157" s="866">
        <v>6.47</v>
      </c>
      <c r="AJ157" s="866">
        <v>6</v>
      </c>
      <c r="AK157" s="866">
        <v>5.5</v>
      </c>
      <c r="AL157" s="879">
        <v>13750</v>
      </c>
      <c r="AM157" s="873">
        <v>0.18</v>
      </c>
      <c r="AN157" s="866">
        <v>1.22</v>
      </c>
      <c r="AO157" s="740">
        <f>IF(U157="n/a","n/a",IF(AA157&lt;0,"n/a",IF(AA157="n/a","n/a",J157+U157-AA157)))</f>
        <v>-11.348831926117295</v>
      </c>
      <c r="AP157" s="741">
        <f>IF(U157="n/a","n/a",J157+U157)</f>
        <v>9.5905620132766423</v>
      </c>
      <c r="AQ157" s="889">
        <f>IF(OR(AC157&lt;0.01,AF157="n/a"),"n/a",(I157/SQRT(22.5*AC157*(I157/AF157))-1)*100)</f>
        <v>52.226572230111287</v>
      </c>
      <c r="AR157" s="651">
        <f>INDEX(Historical!$C$7:$C$1256,MATCH(B157,Historical!$B$7:$B$1278,0))*IF(AH157="n/a",1.03,IF(AH157&lt;0,1.01,IF(AH157&gt;10,1.1,(1+AH157/100))))</f>
        <v>1.5265</v>
      </c>
      <c r="AS157" s="887">
        <f>IF($AI157="n/a",1.03*AR157,IF($AI157&lt;0,1.01*AR157,IF($AI157&gt;10,1.1*AR157,(1+$AI157/100)*AR157)))</f>
        <v>1.62526455</v>
      </c>
      <c r="AT157" s="887">
        <f>IF($AK157="n/a",1.03*AS157,IF($AK157&lt;0,1.01*AS157,IF($AK157&gt;10,1.1*AS157,(1+$AK157/100)*AS157)))</f>
        <v>1.71465410025</v>
      </c>
      <c r="AU157" s="887">
        <f>IF($AK157="n/a",1.03*AT157,IF($AK157&lt;0,1.01*AT157,IF($AK157&gt;10,1.1*AT157,(1+$AK157/100)*AT157)))</f>
        <v>1.8089600757637498</v>
      </c>
      <c r="AV157" s="887">
        <f>IF($AK157="n/a",1.03*AU157,IF($AK157&lt;0,1.01*AU157,IF($AK157&gt;10,1.1*AU157,(1+$AK157/100)*AU157)))</f>
        <v>1.9084528799307561</v>
      </c>
      <c r="AW157" s="651">
        <f>SUM(AR157:AV157)</f>
        <v>8.5838316059445052</v>
      </c>
      <c r="AX157" s="748">
        <f>AW157/I157*100</f>
        <v>15.527915350840276</v>
      </c>
      <c r="AY157" s="935">
        <v>0.4</v>
      </c>
      <c r="AZ157" s="873">
        <v>46.79</v>
      </c>
      <c r="BA157" s="873">
        <v>-8.2900000000000009</v>
      </c>
      <c r="BB157" s="873">
        <v>3.19</v>
      </c>
      <c r="BC157" s="873">
        <v>6.18</v>
      </c>
      <c r="BE157" s="624">
        <v>2004</v>
      </c>
      <c r="BF157" s="899">
        <f>IF(BE157&gt;2008,0,IF(BE157&gt;2001,1,IF(BE157&gt;1990,2,IF(BE157&gt;1980,3,IF(BE157&gt;1973,4,IF(BE157&gt;1970,5,IF(BE157&gt;1960,6,IF(BE157&gt;1958,7,IF(BE157&gt;1953,8,9)))))))))</f>
        <v>1</v>
      </c>
      <c r="BG157" s="883">
        <v>3.8</v>
      </c>
    </row>
    <row r="158" spans="1:59" ht="11.25" customHeight="1" x14ac:dyDescent="0.2">
      <c r="A158" s="872" t="s">
        <v>654</v>
      </c>
      <c r="B158" s="876" t="s">
        <v>655</v>
      </c>
      <c r="C158" s="933" t="s">
        <v>112</v>
      </c>
      <c r="D158" s="933" t="s">
        <v>4359</v>
      </c>
      <c r="E158" s="733">
        <v>16</v>
      </c>
      <c r="F158" s="1182">
        <v>239</v>
      </c>
      <c r="G158" s="1182" t="s">
        <v>106</v>
      </c>
      <c r="H158" s="1182" t="s">
        <v>106</v>
      </c>
      <c r="I158" s="875">
        <v>124.7</v>
      </c>
      <c r="J158" s="651">
        <f>(M158/I158)*100</f>
        <v>0.67361668003207698</v>
      </c>
      <c r="K158" s="878">
        <v>0.21</v>
      </c>
      <c r="L158" s="888">
        <v>4</v>
      </c>
      <c r="M158" s="642">
        <f>K158*L158</f>
        <v>0.84</v>
      </c>
      <c r="N158" s="871" t="s">
        <v>591</v>
      </c>
      <c r="O158" s="734">
        <v>0.185</v>
      </c>
      <c r="P158" s="862">
        <v>44050</v>
      </c>
      <c r="Q158" s="862">
        <v>44071</v>
      </c>
      <c r="R158" s="642">
        <f>(K158-O158)/O158*100</f>
        <v>13.513513513513512</v>
      </c>
      <c r="S158" s="701">
        <f>IF(INDEX(Historical!$D$7:$D$1254,MATCH(B158,Historical!$B$7:$B$1278,0))=0,"n/a",(INDEX(Historical!$C$7:$C$1256,MATCH(B158,Historical!$B$7:$B$1278,0))/INDEX(Historical!$D$7:$D$1254,MATCH(B158,Historical!$B$7:$B$1278,0))-1)*100)</f>
        <v>11.111111111111093</v>
      </c>
      <c r="T158" s="701">
        <f>IF(INDEX(Historical!$F$7:$F$1247,MATCH(B158,Historical!$B$7:$B$1278,0))=0,"n/a",((INDEX(Historical!$C$7:$C$1256,MATCH(B158,Historical!$B$7:$B$1278,0))/INDEX(Historical!$F$7:$F$1247,MATCH(B158,Historical!$B$7:$B$1278,0)))^(1/3)-1)*100)</f>
        <v>27.215405814468284</v>
      </c>
      <c r="U158" s="701">
        <f>IF(INDEX(Historical!$H$7:$H$1247,MATCH(B158,Historical!$B$7:$B$1278,0))=0,"n/a",((INDEX(Historical!$C$7:$C$1256,MATCH(B158,Historical!$B$7:$B$1278,0))/INDEX(Historical!$H$7:$H$1247,MATCH(B158,Historical!$B$7:$B$1278,0)))^(1/5)-1)*100)</f>
        <v>21.905959874044001</v>
      </c>
      <c r="V158" s="701">
        <f>IF(INDEX(Historical!$O$7:$O$1247,MATCH(B158,Historical!$B$7:$B$1278,0))=0,"n/a",((INDEX(Historical!$C$7:$C$1256,MATCH(B158,Historical!$B$7:$B$1278,0))/INDEX(Historical!$O$7:$O$1247,MATCH(B158,Historical!$B$7:$B$1278,0)))^(1/10)-1)*100)</f>
        <v>15.203297938156513</v>
      </c>
      <c r="W158" s="702">
        <f>IF(OR(U158&lt;=0,U158="n/a",V158&lt;=0,V158="n/a"),"n/a",U158/V158)</f>
        <v>1.4408689458795296</v>
      </c>
      <c r="X158" s="703">
        <f>IF(OR(AJ158&lt;=0,AJ158="n/a",U158&lt;=0,U158="n/a"),"n/a",U158/AJ158)</f>
        <v>1.6595424147003031</v>
      </c>
      <c r="Y158" s="665"/>
      <c r="Z158" s="651">
        <f>IF(OR(AC158&lt;0.01,AC158="n/a"),"n/a",M158/AC158*100)</f>
        <v>18.461538461538463</v>
      </c>
      <c r="AA158" s="887">
        <f>IF(OR(AC158&lt;0.01,AC158="n/a"),"n/a",I158/AC158)</f>
        <v>27.406593406593409</v>
      </c>
      <c r="AB158" s="888">
        <v>12</v>
      </c>
      <c r="AC158" s="866">
        <v>4.55</v>
      </c>
      <c r="AD158" s="866">
        <v>6.41</v>
      </c>
      <c r="AE158" s="866">
        <v>1.24</v>
      </c>
      <c r="AF158" s="866">
        <v>7.37</v>
      </c>
      <c r="AG158" s="866">
        <v>29.799999999999997</v>
      </c>
      <c r="AH158" s="866">
        <v>11.700000000000001</v>
      </c>
      <c r="AI158" s="866">
        <v>27.96</v>
      </c>
      <c r="AJ158" s="866">
        <v>13.200000000000001</v>
      </c>
      <c r="AK158" s="866">
        <v>4.2700000000000005</v>
      </c>
      <c r="AL158" s="879">
        <v>4770</v>
      </c>
      <c r="AM158" s="873">
        <v>0.8</v>
      </c>
      <c r="AN158" s="866">
        <v>0.21</v>
      </c>
      <c r="AO158" s="740">
        <f>IF(U158="n/a","n/a",IF(AA158&lt;0,"n/a",IF(AA158="n/a","n/a",J158+U158-AA158)))</f>
        <v>-4.8270168525173318</v>
      </c>
      <c r="AP158" s="741">
        <f>IF(U158="n/a","n/a",J158+U158)</f>
        <v>22.579576554076077</v>
      </c>
      <c r="AQ158" s="889">
        <f>IF(OR(AC158&lt;0.01,AF158="n/a"),"n/a",(I158/SQRT(22.5*AC158*(I158/AF158))-1)*100)</f>
        <v>199.61945746533098</v>
      </c>
      <c r="AR158" s="651">
        <f>INDEX(Historical!$C$7:$C$1256,MATCH(B158,Historical!$B$7:$B$1278,0))*IF(AH158="n/a",1.03,IF(AH158&lt;0,1.01,IF(AH158&gt;10,1.1,(1+AH158/100))))</f>
        <v>0.77</v>
      </c>
      <c r="AS158" s="887">
        <f>IF($AI158="n/a",1.03*AR158,IF($AI158&lt;0,1.01*AR158,IF($AI158&gt;10,1.1*AR158,(1+$AI158/100)*AR158)))</f>
        <v>0.84700000000000009</v>
      </c>
      <c r="AT158" s="887">
        <f>IF($AK158="n/a",1.03*AS158,IF($AK158&lt;0,1.01*AS158,IF($AK158&gt;10,1.1*AS158,(1+$AK158/100)*AS158)))</f>
        <v>0.88316690000000009</v>
      </c>
      <c r="AU158" s="887">
        <f>IF($AK158="n/a",1.03*AT158,IF($AK158&lt;0,1.01*AT158,IF($AK158&gt;10,1.1*AT158,(1+$AK158/100)*AT158)))</f>
        <v>0.92087812663000002</v>
      </c>
      <c r="AV158" s="887">
        <f>IF($AK158="n/a",1.03*AU158,IF($AK158&lt;0,1.01*AU158,IF($AK158&gt;10,1.1*AU158,(1+$AK158/100)*AU158)))</f>
        <v>0.96019962263710101</v>
      </c>
      <c r="AW158" s="651">
        <f>SUM(AR158:AV158)</f>
        <v>4.3812446492671011</v>
      </c>
      <c r="AX158" s="748">
        <f>AW158/I158*100</f>
        <v>3.5134279464852454</v>
      </c>
      <c r="AY158" s="935">
        <v>1.07</v>
      </c>
      <c r="AZ158" s="873">
        <v>46.19</v>
      </c>
      <c r="BA158" s="873">
        <v>-10.92</v>
      </c>
      <c r="BB158" s="873">
        <v>-4.24</v>
      </c>
      <c r="BC158" s="873">
        <v>8.59</v>
      </c>
      <c r="BE158" s="624">
        <v>2005</v>
      </c>
      <c r="BF158" s="899">
        <f>IF(BE158&gt;2008,0,IF(BE158&gt;2001,1,IF(BE158&gt;1990,2,IF(BE158&gt;1980,3,IF(BE158&gt;1973,4,IF(BE158&gt;1970,5,IF(BE158&gt;1960,6,IF(BE158&gt;1958,7,IF(BE158&gt;1953,8,9)))))))))</f>
        <v>1</v>
      </c>
      <c r="BG158" s="883">
        <v>15.4</v>
      </c>
    </row>
    <row r="159" spans="1:59" ht="11.25" customHeight="1" x14ac:dyDescent="0.2">
      <c r="A159" s="864" t="s">
        <v>664</v>
      </c>
      <c r="B159" s="876" t="s">
        <v>665</v>
      </c>
      <c r="C159" s="933" t="s">
        <v>108</v>
      </c>
      <c r="D159" s="933" t="s">
        <v>4341</v>
      </c>
      <c r="E159" s="733">
        <v>20</v>
      </c>
      <c r="F159" s="1182">
        <v>161</v>
      </c>
      <c r="G159" s="1182" t="s">
        <v>106</v>
      </c>
      <c r="H159" s="1182" t="s">
        <v>106</v>
      </c>
      <c r="I159" s="875">
        <v>35.36</v>
      </c>
      <c r="J159" s="651">
        <f>(M159/I159)*100</f>
        <v>3.5067873303167421</v>
      </c>
      <c r="K159" s="878">
        <v>0.31</v>
      </c>
      <c r="L159" s="888">
        <v>4</v>
      </c>
      <c r="M159" s="642">
        <f>K159*L159</f>
        <v>1.24</v>
      </c>
      <c r="N159" s="871" t="s">
        <v>489</v>
      </c>
      <c r="O159" s="734">
        <v>0.3</v>
      </c>
      <c r="P159" s="867">
        <v>43735</v>
      </c>
      <c r="Q159" s="867">
        <v>43753</v>
      </c>
      <c r="R159" s="642">
        <f>(K159-O159)/O159*100</f>
        <v>3.3333333333333366</v>
      </c>
      <c r="S159" s="701">
        <f>IF(INDEX(Historical!$D$7:$D$1254,MATCH(B159,Historical!$B$7:$B$1278,0))=0,"n/a",(INDEX(Historical!$C$7:$C$1256,MATCH(B159,Historical!$B$7:$B$1278,0))/INDEX(Historical!$D$7:$D$1254,MATCH(B159,Historical!$B$7:$B$1278,0))-1)*100)</f>
        <v>9.0090090090090058</v>
      </c>
      <c r="T159" s="701">
        <f>IF(INDEX(Historical!$F$7:$F$1247,MATCH(B159,Historical!$B$7:$B$1278,0))=0,"n/a",((INDEX(Historical!$C$7:$C$1256,MATCH(B159,Historical!$B$7:$B$1278,0))/INDEX(Historical!$F$7:$F$1247,MATCH(B159,Historical!$B$7:$B$1278,0)))^(1/3)-1)*100)</f>
        <v>8.3978300323569677</v>
      </c>
      <c r="U159" s="701">
        <f>IF(INDEX(Historical!$H$7:$H$1247,MATCH(B159,Historical!$B$7:$B$1278,0))=0,"n/a",((INDEX(Historical!$C$7:$C$1256,MATCH(B159,Historical!$B$7:$B$1278,0))/INDEX(Historical!$H$7:$H$1247,MATCH(B159,Historical!$B$7:$B$1278,0)))^(1/5)-1)*100)</f>
        <v>12.051831562628657</v>
      </c>
      <c r="V159" s="701">
        <f>IF(INDEX(Historical!$O$7:$O$1247,MATCH(B159,Historical!$B$7:$B$1278,0))=0,"n/a",((INDEX(Historical!$C$7:$C$1256,MATCH(B159,Historical!$B$7:$B$1278,0))/INDEX(Historical!$O$7:$O$1247,MATCH(B159,Historical!$B$7:$B$1278,0)))^(1/10)-1)*100)</f>
        <v>11.98815154641386</v>
      </c>
      <c r="W159" s="702">
        <f>IF(OR(U159&lt;=0,U159="n/a",V159&lt;=0,V159="n/a"),"n/a",U159/V159)</f>
        <v>1.0053119128473018</v>
      </c>
      <c r="X159" s="703" t="str">
        <f>IF(OR(AJ159&lt;=0,AJ159="n/a",U159&lt;=0,U159="n/a"),"n/a",U159/AJ159)</f>
        <v>n/a</v>
      </c>
      <c r="Y159" s="876"/>
      <c r="Z159" s="651" t="str">
        <f>IF(OR(AC159&lt;0.01,AC159="n/a"),"n/a",M159/AC159*100)</f>
        <v>n/a</v>
      </c>
      <c r="AA159" s="887" t="str">
        <f>IF(OR(AC159&lt;0.01,AC159="n/a"),"n/a",I159/AC159)</f>
        <v>n/a</v>
      </c>
      <c r="AB159" s="888">
        <v>12</v>
      </c>
      <c r="AC159" s="866" t="s">
        <v>136</v>
      </c>
      <c r="AD159" s="866" t="s">
        <v>136</v>
      </c>
      <c r="AE159" s="866" t="s">
        <v>136</v>
      </c>
      <c r="AF159" s="866" t="s">
        <v>136</v>
      </c>
      <c r="AG159" s="866" t="s">
        <v>136</v>
      </c>
      <c r="AH159" s="866" t="s">
        <v>136</v>
      </c>
      <c r="AI159" s="866" t="s">
        <v>136</v>
      </c>
      <c r="AJ159" s="866" t="s">
        <v>136</v>
      </c>
      <c r="AK159" s="866" t="s">
        <v>136</v>
      </c>
      <c r="AL159" s="879" t="s">
        <v>136</v>
      </c>
      <c r="AM159" s="873" t="s">
        <v>136</v>
      </c>
      <c r="AN159" s="866" t="s">
        <v>136</v>
      </c>
      <c r="AO159" s="740" t="str">
        <f>IF(U159="n/a","n/a",IF(AA159&lt;0,"n/a",IF(AA159="n/a","n/a",J159+U159-AA159)))</f>
        <v>n/a</v>
      </c>
      <c r="AP159" s="741">
        <f>IF(U159="n/a","n/a",J159+U159)</f>
        <v>15.558618892945399</v>
      </c>
      <c r="AQ159" s="889" t="str">
        <f>IF(OR(AC159&lt;0.01,AF159="n/a"),"n/a",(I159/SQRT(22.5*AC159*(I159/AF159))-1)*100)</f>
        <v>n/a</v>
      </c>
      <c r="AR159" s="651">
        <f>INDEX(Historical!$C$7:$C$1256,MATCH(B159,Historical!$B$7:$B$1278,0))*IF(AH159="n/a",1.03,IF(AH159&lt;0,1.01,IF(AH159&gt;10,1.1,(1+AH159/100))))</f>
        <v>1.2463</v>
      </c>
      <c r="AS159" s="887">
        <f>IF($AI159="n/a",1.03*AR159,IF($AI159&lt;0,1.01*AR159,IF($AI159&gt;10,1.1*AR159,(1+$AI159/100)*AR159)))</f>
        <v>1.2836890000000001</v>
      </c>
      <c r="AT159" s="887">
        <f>IF($AK159="n/a",1.03*AS159,IF($AK159&lt;0,1.01*AS159,IF($AK159&gt;10,1.1*AS159,(1+$AK159/100)*AS159)))</f>
        <v>1.32219967</v>
      </c>
      <c r="AU159" s="887">
        <f>IF($AK159="n/a",1.03*AT159,IF($AK159&lt;0,1.01*AT159,IF($AK159&gt;10,1.1*AT159,(1+$AK159/100)*AT159)))</f>
        <v>1.3618656601000001</v>
      </c>
      <c r="AV159" s="887">
        <f>IF($AK159="n/a",1.03*AU159,IF($AK159&lt;0,1.01*AU159,IF($AK159&gt;10,1.1*AU159,(1+$AK159/100)*AU159)))</f>
        <v>1.4027216299030001</v>
      </c>
      <c r="AW159" s="651">
        <f>SUM(AR159:AV159)</f>
        <v>6.6167759600030003</v>
      </c>
      <c r="AX159" s="748">
        <f>AW159/I159*100</f>
        <v>18.712601696841062</v>
      </c>
      <c r="AY159" s="935" t="s">
        <v>136</v>
      </c>
      <c r="AZ159" s="873" t="s">
        <v>136</v>
      </c>
      <c r="BA159" s="873" t="s">
        <v>136</v>
      </c>
      <c r="BB159" s="873" t="s">
        <v>136</v>
      </c>
      <c r="BC159" s="873" t="s">
        <v>136</v>
      </c>
      <c r="BD159" s="908" t="s">
        <v>4268</v>
      </c>
      <c r="BE159" s="624">
        <v>2001</v>
      </c>
      <c r="BF159" s="899">
        <f>IF(BE159&gt;2008,0,IF(BE159&gt;2001,1,IF(BE159&gt;1990,2,IF(BE159&gt;1980,3,IF(BE159&gt;1973,4,IF(BE159&gt;1970,5,IF(BE159&gt;1960,6,IF(BE159&gt;1958,7,IF(BE159&gt;1953,8,9)))))))))</f>
        <v>2</v>
      </c>
      <c r="BG159" s="883" t="s">
        <v>136</v>
      </c>
    </row>
    <row r="160" spans="1:59" ht="11.25" customHeight="1" x14ac:dyDescent="0.2">
      <c r="A160" s="864" t="s">
        <v>1467</v>
      </c>
      <c r="B160" s="876" t="s">
        <v>1468</v>
      </c>
      <c r="C160" s="933" t="s">
        <v>4322</v>
      </c>
      <c r="D160" s="933" t="s">
        <v>4323</v>
      </c>
      <c r="E160" s="733">
        <v>10</v>
      </c>
      <c r="F160" s="1182">
        <v>354</v>
      </c>
      <c r="G160" s="1182" t="s">
        <v>37</v>
      </c>
      <c r="H160" s="1182" t="s">
        <v>37</v>
      </c>
      <c r="I160" s="875">
        <v>116.63</v>
      </c>
      <c r="J160" s="651">
        <f>(M160/I160)*100</f>
        <v>3.4296493183571983</v>
      </c>
      <c r="K160" s="878">
        <v>1</v>
      </c>
      <c r="L160" s="888">
        <v>4</v>
      </c>
      <c r="M160" s="642">
        <f>K160*L160</f>
        <v>4</v>
      </c>
      <c r="N160" s="871" t="s">
        <v>160</v>
      </c>
      <c r="O160" s="734">
        <v>0.96</v>
      </c>
      <c r="P160" s="862">
        <v>43843</v>
      </c>
      <c r="Q160" s="862">
        <v>43860</v>
      </c>
      <c r="R160" s="642">
        <f>(K160-O160)/O160*100</f>
        <v>4.1666666666666705</v>
      </c>
      <c r="S160" s="701">
        <f>IF(INDEX(Historical!$D$7:$D$1254,MATCH(B160,Historical!$B$7:$B$1278,0))=0,"n/a",(INDEX(Historical!$C$7:$C$1256,MATCH(B160,Historical!$B$7:$B$1278,0))/INDEX(Historical!$D$7:$D$1254,MATCH(B160,Historical!$B$7:$B$1278,0))-1)*100)</f>
        <v>4.0650406504064929</v>
      </c>
      <c r="T160" s="701">
        <f>IF(INDEX(Historical!$F$7:$F$1247,MATCH(B160,Historical!$B$7:$B$1278,0))=0,"n/a",((INDEX(Historical!$C$7:$C$1256,MATCH(B160,Historical!$B$7:$B$1278,0))/INDEX(Historical!$F$7:$F$1247,MATCH(B160,Historical!$B$7:$B$1278,0)))^(1/3)-1)*100)</f>
        <v>5.3947861260881913</v>
      </c>
      <c r="U160" s="701">
        <f>IF(INDEX(Historical!$H$7:$H$1247,MATCH(B160,Historical!$B$7:$B$1278,0))=0,"n/a",((INDEX(Historical!$C$7:$C$1256,MATCH(B160,Historical!$B$7:$B$1278,0))/INDEX(Historical!$H$7:$H$1247,MATCH(B160,Historical!$B$7:$B$1278,0)))^(1/5)-1)*100)</f>
        <v>5.6305824683380745</v>
      </c>
      <c r="V160" s="701">
        <f>IF(INDEX(Historical!$O$7:$O$1247,MATCH(B160,Historical!$B$7:$B$1278,0))=0,"n/a",((INDEX(Historical!$C$7:$C$1256,MATCH(B160,Historical!$B$7:$B$1278,0))/INDEX(Historical!$O$7:$O$1247,MATCH(B160,Historical!$B$7:$B$1278,0)))^(1/10)-1)*100)</f>
        <v>4.5537494162228631</v>
      </c>
      <c r="W160" s="702">
        <f>IF(OR(U160&lt;=0,U160="n/a",V160&lt;=0,V160="n/a"),"n/a",U160/V160)</f>
        <v>1.2364717409084836</v>
      </c>
      <c r="X160" s="703">
        <f>IF(OR(AJ160&lt;=0,AJ160="n/a",U160&lt;=0,U160="n/a"),"n/a",U160/AJ160)</f>
        <v>0.60543897509011546</v>
      </c>
      <c r="Y160" s="661"/>
      <c r="Z160" s="651">
        <f>IF(OR(AC160&lt;0.01,AC160="n/a"),"n/a",M160/AC160*100)</f>
        <v>143.88489208633095</v>
      </c>
      <c r="AA160" s="887">
        <f>IF(OR(AC160&lt;0.01,AC160="n/a"),"n/a",I160/AC160)</f>
        <v>41.953237410071942</v>
      </c>
      <c r="AB160" s="888">
        <v>12</v>
      </c>
      <c r="AC160" s="866">
        <v>2.78</v>
      </c>
      <c r="AD160" s="866">
        <v>6</v>
      </c>
      <c r="AE160" s="866">
        <v>8.01</v>
      </c>
      <c r="AF160" s="866">
        <v>2.2400000000000002</v>
      </c>
      <c r="AG160" s="866">
        <v>5.6000000000000005</v>
      </c>
      <c r="AH160" s="866">
        <v>53.800000000000004</v>
      </c>
      <c r="AI160" s="866">
        <v>7.580000000000001</v>
      </c>
      <c r="AJ160" s="866">
        <v>9.3000000000000007</v>
      </c>
      <c r="AK160" s="866">
        <v>7.0000000000000009</v>
      </c>
      <c r="AL160" s="879">
        <v>13330</v>
      </c>
      <c r="AM160" s="873">
        <v>0.2</v>
      </c>
      <c r="AN160" s="866">
        <v>0.75</v>
      </c>
      <c r="AO160" s="740">
        <f>IF(U160="n/a","n/a",IF(AA160&lt;0,"n/a",IF(AA160="n/a","n/a",J160+U160-AA160)))</f>
        <v>-32.893005623376666</v>
      </c>
      <c r="AP160" s="741">
        <f>IF(U160="n/a","n/a",J160+U160)</f>
        <v>9.0602317866952724</v>
      </c>
      <c r="AQ160" s="889">
        <f>IF(OR(AC160&lt;0.01,AF160="n/a"),"n/a",(I160/SQRT(22.5*AC160*(I160/AF160))-1)*100)</f>
        <v>104.36922120793604</v>
      </c>
      <c r="AR160" s="651">
        <f>INDEX(Historical!$C$7:$C$1256,MATCH(B160,Historical!$B$7:$B$1278,0))*IF(AH160="n/a",1.03,IF(AH160&lt;0,1.01,IF(AH160&gt;10,1.1,(1+AH160/100))))</f>
        <v>4.2240000000000002</v>
      </c>
      <c r="AS160" s="887">
        <f>IF($AI160="n/a",1.03*AR160,IF($AI160&lt;0,1.01*AR160,IF($AI160&gt;10,1.1*AR160,(1+$AI160/100)*AR160)))</f>
        <v>4.5441792000000003</v>
      </c>
      <c r="AT160" s="887">
        <f>IF($AK160="n/a",1.03*AS160,IF($AK160&lt;0,1.01*AS160,IF($AK160&gt;10,1.1*AS160,(1+$AK160/100)*AS160)))</f>
        <v>4.862271744000001</v>
      </c>
      <c r="AU160" s="887">
        <f>IF($AK160="n/a",1.03*AT160,IF($AK160&lt;0,1.01*AT160,IF($AK160&gt;10,1.1*AT160,(1+$AK160/100)*AT160)))</f>
        <v>5.2026307660800013</v>
      </c>
      <c r="AV160" s="887">
        <f>IF($AK160="n/a",1.03*AU160,IF($AK160&lt;0,1.01*AU160,IF($AK160&gt;10,1.1*AU160,(1+$AK160/100)*AU160)))</f>
        <v>5.5668149197056014</v>
      </c>
      <c r="AW160" s="651">
        <f>SUM(AR160:AV160)</f>
        <v>24.399896629785601</v>
      </c>
      <c r="AX160" s="748">
        <f>AW160/I160*100</f>
        <v>20.920772211082571</v>
      </c>
      <c r="AY160" s="935">
        <v>0.64</v>
      </c>
      <c r="AZ160" s="873">
        <v>42.230000000000004</v>
      </c>
      <c r="BA160" s="873">
        <v>-21.66</v>
      </c>
      <c r="BB160" s="873">
        <v>-1.0699999999999998</v>
      </c>
      <c r="BC160" s="873">
        <v>-1.76</v>
      </c>
      <c r="BE160" s="624">
        <v>2011</v>
      </c>
      <c r="BF160" s="899">
        <f>IF(BE160&gt;2008,0,IF(BE160&gt;2001,1,IF(BE160&gt;1990,2,IF(BE160&gt;1980,3,IF(BE160&gt;1973,4,IF(BE160&gt;1970,5,IF(BE160&gt;1960,6,IF(BE160&gt;1958,7,IF(BE160&gt;1953,8,9)))))))))</f>
        <v>0</v>
      </c>
      <c r="BG160" s="883">
        <v>3</v>
      </c>
    </row>
    <row r="161" spans="1:59" ht="11.25" customHeight="1" x14ac:dyDescent="0.2">
      <c r="A161" s="872" t="s">
        <v>676</v>
      </c>
      <c r="B161" s="876" t="s">
        <v>677</v>
      </c>
      <c r="C161" s="933" t="s">
        <v>4196</v>
      </c>
      <c r="D161" s="933" t="s">
        <v>4329</v>
      </c>
      <c r="E161" s="733">
        <v>19</v>
      </c>
      <c r="F161" s="1182">
        <v>173</v>
      </c>
      <c r="G161" s="1182" t="s">
        <v>106</v>
      </c>
      <c r="H161" s="1182" t="s">
        <v>106</v>
      </c>
      <c r="I161" s="875">
        <v>105.08</v>
      </c>
      <c r="J161" s="651">
        <f>(M161/I161)*100</f>
        <v>1.4008374571754854</v>
      </c>
      <c r="K161" s="878">
        <v>0.36799999999999999</v>
      </c>
      <c r="L161" s="888">
        <v>4</v>
      </c>
      <c r="M161" s="642">
        <f>K161*L161</f>
        <v>1.472</v>
      </c>
      <c r="N161" s="871" t="s">
        <v>791</v>
      </c>
      <c r="O161" s="734">
        <v>0.36749999999999999</v>
      </c>
      <c r="P161" s="862">
        <v>44063</v>
      </c>
      <c r="Q161" s="862">
        <v>44078</v>
      </c>
      <c r="R161" s="642">
        <f>(K161-O161)/O161*100</f>
        <v>0.13605442176870761</v>
      </c>
      <c r="S161" s="701">
        <f>IF(INDEX(Historical!$D$7:$D$1254,MATCH(B161,Historical!$B$7:$B$1278,0))=0,"n/a",(INDEX(Historical!$C$7:$C$1256,MATCH(B161,Historical!$B$7:$B$1278,0))/INDEX(Historical!$D$7:$D$1254,MATCH(B161,Historical!$B$7:$B$1278,0))-1)*100)</f>
        <v>0.54982817869415612</v>
      </c>
      <c r="T161" s="701">
        <f>IF(INDEX(Historical!$F$7:$F$1247,MATCH(B161,Historical!$B$7:$B$1278,0))=0,"n/a",((INDEX(Historical!$C$7:$C$1256,MATCH(B161,Historical!$B$7:$B$1278,0))/INDEX(Historical!$F$7:$F$1247,MATCH(B161,Historical!$B$7:$B$1278,0)))^(1/3)-1)*100)</f>
        <v>0.55287923822167073</v>
      </c>
      <c r="U161" s="701">
        <f>IF(INDEX(Historical!$H$7:$H$1247,MATCH(B161,Historical!$B$7:$B$1278,0))=0,"n/a",((INDEX(Historical!$C$7:$C$1256,MATCH(B161,Historical!$B$7:$B$1278,0))/INDEX(Historical!$H$7:$H$1247,MATCH(B161,Historical!$B$7:$B$1278,0)))^(1/5)-1)*100)</f>
        <v>0.55597589981715156</v>
      </c>
      <c r="V161" s="701">
        <f>IF(INDEX(Historical!$O$7:$O$1247,MATCH(B161,Historical!$B$7:$B$1278,0))=0,"n/a",((INDEX(Historical!$C$7:$C$1256,MATCH(B161,Historical!$B$7:$B$1278,0))/INDEX(Historical!$O$7:$O$1247,MATCH(B161,Historical!$B$7:$B$1278,0)))^(1/10)-1)*100)</f>
        <v>0.75496299467809891</v>
      </c>
      <c r="W161" s="702">
        <f>IF(OR(U161&lt;=0,U161="n/a",V161&lt;=0,V161="n/a"),"n/a",U161/V161)</f>
        <v>0.73642801532836522</v>
      </c>
      <c r="X161" s="703">
        <f>IF(OR(AJ161&lt;=0,AJ161="n/a",U161&lt;=0,U161="n/a"),"n/a",U161/AJ161)</f>
        <v>8.9673532228572828E-2</v>
      </c>
      <c r="Y161" s="877"/>
      <c r="Z161" s="651">
        <f>IF(OR(AC161&lt;0.01,AC161="n/a"),"n/a",M161/AC161*100)</f>
        <v>58.879999999999995</v>
      </c>
      <c r="AA161" s="887">
        <f>IF(OR(AC161&lt;0.01,AC161="n/a"),"n/a",I161/AC161)</f>
        <v>42.031999999999996</v>
      </c>
      <c r="AB161" s="888">
        <v>3</v>
      </c>
      <c r="AC161" s="866">
        <v>2.5</v>
      </c>
      <c r="AD161" s="866">
        <v>6.01</v>
      </c>
      <c r="AE161" s="866">
        <v>5.04</v>
      </c>
      <c r="AF161" s="866">
        <v>4.7300000000000004</v>
      </c>
      <c r="AG161" s="866">
        <v>11.700000000000001</v>
      </c>
      <c r="AH161" s="866">
        <v>50.8</v>
      </c>
      <c r="AI161" s="866">
        <v>13.77</v>
      </c>
      <c r="AJ161" s="866">
        <v>6.2</v>
      </c>
      <c r="AK161" s="866">
        <v>7.0000000000000009</v>
      </c>
      <c r="AL161" s="879">
        <v>26530</v>
      </c>
      <c r="AM161" s="873">
        <v>2.1999999999999997</v>
      </c>
      <c r="AN161" s="866">
        <v>1.7</v>
      </c>
      <c r="AO161" s="740">
        <f>IF(U161="n/a","n/a",IF(AA161&lt;0,"n/a",IF(AA161="n/a","n/a",J161+U161-AA161)))</f>
        <v>-40.075186643007356</v>
      </c>
      <c r="AP161" s="741">
        <f>IF(U161="n/a","n/a",J161+U161)</f>
        <v>1.9568133569926369</v>
      </c>
      <c r="AQ161" s="889">
        <f>IF(OR(AC161&lt;0.01,AF161="n/a"),"n/a",(I161/SQRT(22.5*AC161*(I161/AF161))-1)*100)</f>
        <v>197.25511676747379</v>
      </c>
      <c r="AR161" s="651">
        <f>INDEX(Historical!$C$7:$C$1256,MATCH(B161,Historical!$B$7:$B$1278,0))*IF(AH161="n/a",1.03,IF(AH161&lt;0,1.01,IF(AH161&gt;10,1.1,(1+AH161/100))))</f>
        <v>1.6093000000000002</v>
      </c>
      <c r="AS161" s="887">
        <f>IF($AI161="n/a",1.03*AR161,IF($AI161&lt;0,1.01*AR161,IF($AI161&gt;10,1.1*AR161,(1+$AI161/100)*AR161)))</f>
        <v>1.7702300000000004</v>
      </c>
      <c r="AT161" s="887">
        <f>IF($AK161="n/a",1.03*AS161,IF($AK161&lt;0,1.01*AS161,IF($AK161&gt;10,1.1*AS161,(1+$AK161/100)*AS161)))</f>
        <v>1.8941461000000006</v>
      </c>
      <c r="AU161" s="887">
        <f>IF($AK161="n/a",1.03*AT161,IF($AK161&lt;0,1.01*AT161,IF($AK161&gt;10,1.1*AT161,(1+$AK161/100)*AT161)))</f>
        <v>2.0267363270000009</v>
      </c>
      <c r="AV161" s="887">
        <f>IF($AK161="n/a",1.03*AU161,IF($AK161&lt;0,1.01*AU161,IF($AK161&gt;10,1.1*AU161,(1+$AK161/100)*AU161)))</f>
        <v>2.1686078698900011</v>
      </c>
      <c r="AW161" s="651">
        <f>SUM(AR161:AV161)</f>
        <v>9.4690202968900028</v>
      </c>
      <c r="AX161" s="748">
        <f>AW161/I161*100</f>
        <v>9.0112488550532959</v>
      </c>
      <c r="AY161" s="935">
        <v>1.64</v>
      </c>
      <c r="AZ161" s="873">
        <v>97.7</v>
      </c>
      <c r="BA161" s="873">
        <v>-9.85</v>
      </c>
      <c r="BB161" s="873">
        <v>-1.46</v>
      </c>
      <c r="BC161" s="873">
        <v>8.4500000000000011</v>
      </c>
      <c r="BE161" s="624">
        <v>2002</v>
      </c>
      <c r="BF161" s="899">
        <f>IF(BE161&gt;2008,0,IF(BE161&gt;2001,1,IF(BE161&gt;1990,2,IF(BE161&gt;1980,3,IF(BE161&gt;1973,4,IF(BE161&gt;1970,5,IF(BE161&gt;1960,6,IF(BE161&gt;1958,7,IF(BE161&gt;1953,8,9)))))))))</f>
        <v>1</v>
      </c>
      <c r="BG161" s="883">
        <v>3.6999999999999997</v>
      </c>
    </row>
    <row r="162" spans="1:59" ht="11.25" customHeight="1" x14ac:dyDescent="0.2">
      <c r="A162" s="872" t="s">
        <v>672</v>
      </c>
      <c r="B162" s="876" t="s">
        <v>673</v>
      </c>
      <c r="C162" s="933" t="s">
        <v>153</v>
      </c>
      <c r="D162" s="933" t="s">
        <v>4324</v>
      </c>
      <c r="E162" s="733">
        <v>13</v>
      </c>
      <c r="F162" s="1182">
        <v>276</v>
      </c>
      <c r="G162" s="1182" t="s">
        <v>115</v>
      </c>
      <c r="H162" s="1182" t="s">
        <v>115</v>
      </c>
      <c r="I162" s="875">
        <v>147.49</v>
      </c>
      <c r="J162" s="651">
        <f>(M162/I162)*100</f>
        <v>1.1390602752728998</v>
      </c>
      <c r="K162" s="878">
        <v>0.42</v>
      </c>
      <c r="L162" s="888">
        <v>4</v>
      </c>
      <c r="M162" s="642">
        <f>K162*L162</f>
        <v>1.68</v>
      </c>
      <c r="N162" s="871" t="s">
        <v>163</v>
      </c>
      <c r="O162" s="734">
        <v>0.41</v>
      </c>
      <c r="P162" s="862">
        <v>44074</v>
      </c>
      <c r="Q162" s="862">
        <v>44105</v>
      </c>
      <c r="R162" s="642">
        <f>(K162-O162)/O162*100</f>
        <v>2.4390243902439046</v>
      </c>
      <c r="S162" s="701">
        <f>IF(INDEX(Historical!$D$7:$D$1254,MATCH(B162,Historical!$B$7:$B$1278,0))=0,"n/a",(INDEX(Historical!$C$7:$C$1256,MATCH(B162,Historical!$B$7:$B$1278,0))/INDEX(Historical!$D$7:$D$1254,MATCH(B162,Historical!$B$7:$B$1278,0))-1)*100)</f>
        <v>12.056737588652489</v>
      </c>
      <c r="T162" s="701">
        <f>IF(INDEX(Historical!$F$7:$F$1247,MATCH(B162,Historical!$B$7:$B$1278,0))=0,"n/a",((INDEX(Historical!$C$7:$C$1256,MATCH(B162,Historical!$B$7:$B$1278,0))/INDEX(Historical!$F$7:$F$1247,MATCH(B162,Historical!$B$7:$B$1278,0)))^(1/3)-1)*100)</f>
        <v>12.15354911010289</v>
      </c>
      <c r="U162" s="701">
        <f>IF(INDEX(Historical!$H$7:$H$1247,MATCH(B162,Historical!$B$7:$B$1278,0))=0,"n/a",((INDEX(Historical!$C$7:$C$1256,MATCH(B162,Historical!$B$7:$B$1278,0))/INDEX(Historical!$H$7:$H$1247,MATCH(B162,Historical!$B$7:$B$1278,0)))^(1/5)-1)*100)</f>
        <v>10.478347805926491</v>
      </c>
      <c r="V162" s="701">
        <f>IF(INDEX(Historical!$O$7:$O$1247,MATCH(B162,Historical!$B$7:$B$1278,0))=0,"n/a",((INDEX(Historical!$C$7:$C$1256,MATCH(B162,Historical!$B$7:$B$1278,0))/INDEX(Historical!$O$7:$O$1247,MATCH(B162,Historical!$B$7:$B$1278,0)))^(1/10)-1)*100)</f>
        <v>12.652694769125716</v>
      </c>
      <c r="W162" s="702">
        <f>IF(OR(U162&lt;=0,U162="n/a",V162&lt;=0,V162="n/a"),"n/a",U162/V162)</f>
        <v>0.8281514726408381</v>
      </c>
      <c r="X162" s="703" t="str">
        <f>IF(OR(AJ162&lt;=0,AJ162="n/a",U162&lt;=0,U162="n/a"),"n/a",U162/AJ162)</f>
        <v>n/a</v>
      </c>
      <c r="Y162" s="664"/>
      <c r="Z162" s="651">
        <f>IF(OR(AC162&lt;0.01,AC162="n/a"),"n/a",M162/AC162*100)</f>
        <v>30.65693430656934</v>
      </c>
      <c r="AA162" s="887">
        <f>IF(OR(AC162&lt;0.01,AC162="n/a"),"n/a",I162/AC162)</f>
        <v>26.914233576642335</v>
      </c>
      <c r="AB162" s="888">
        <v>3</v>
      </c>
      <c r="AC162" s="866">
        <v>5.48</v>
      </c>
      <c r="AD162" s="866">
        <v>3.34</v>
      </c>
      <c r="AE162" s="866">
        <v>0.1</v>
      </c>
      <c r="AF162" s="866">
        <v>4.3899999999999997</v>
      </c>
      <c r="AG162" s="866">
        <v>15.9</v>
      </c>
      <c r="AH162" s="866">
        <v>1.7000000000000002</v>
      </c>
      <c r="AI162" s="866">
        <v>11.559999999999999</v>
      </c>
      <c r="AJ162" s="866">
        <v>-8</v>
      </c>
      <c r="AK162" s="866">
        <v>8.07</v>
      </c>
      <c r="AL162" s="879">
        <v>23590</v>
      </c>
      <c r="AM162" s="873">
        <v>0.33</v>
      </c>
      <c r="AN162" s="866">
        <v>1.37</v>
      </c>
      <c r="AO162" s="740">
        <f>IF(U162="n/a","n/a",IF(AA162&lt;0,"n/a",IF(AA162="n/a","n/a",J162+U162-AA162)))</f>
        <v>-15.296825495442944</v>
      </c>
      <c r="AP162" s="741">
        <f>IF(U162="n/a","n/a",J162+U162)</f>
        <v>11.617408081199391</v>
      </c>
      <c r="AQ162" s="889">
        <f>IF(OR(AC162&lt;0.01,AF162="n/a"),"n/a",(I162/SQRT(22.5*AC162*(I162/AF162))-1)*100)</f>
        <v>129.15640985673213</v>
      </c>
      <c r="AR162" s="651">
        <f>INDEX(Historical!$C$7:$C$1256,MATCH(B162,Historical!$B$7:$B$1278,0))*IF(AH162="n/a",1.03,IF(AH162&lt;0,1.01,IF(AH162&gt;10,1.1,(1+AH162/100))))</f>
        <v>1.60686</v>
      </c>
      <c r="AS162" s="887">
        <f>IF($AI162="n/a",1.03*AR162,IF($AI162&lt;0,1.01*AR162,IF($AI162&gt;10,1.1*AR162,(1+$AI162/100)*AR162)))</f>
        <v>1.7675460000000001</v>
      </c>
      <c r="AT162" s="887">
        <f>IF($AK162="n/a",1.03*AS162,IF($AK162&lt;0,1.01*AS162,IF($AK162&gt;10,1.1*AS162,(1+$AK162/100)*AS162)))</f>
        <v>1.9101869622000001</v>
      </c>
      <c r="AU162" s="887">
        <f>IF($AK162="n/a",1.03*AT162,IF($AK162&lt;0,1.01*AT162,IF($AK162&gt;10,1.1*AT162,(1+$AK162/100)*AT162)))</f>
        <v>2.06433905004954</v>
      </c>
      <c r="AV162" s="887">
        <f>IF($AK162="n/a",1.03*AU162,IF($AK162&lt;0,1.01*AU162,IF($AK162&gt;10,1.1*AU162,(1+$AK162/100)*AU162)))</f>
        <v>2.2309312113885378</v>
      </c>
      <c r="AW162" s="651">
        <f>SUM(AR162:AV162)</f>
        <v>9.5798632236380783</v>
      </c>
      <c r="AX162" s="748">
        <f>AW162/I162*100</f>
        <v>6.4952628813059032</v>
      </c>
      <c r="AY162" s="935">
        <v>0.82</v>
      </c>
      <c r="AZ162" s="873">
        <v>30.990000000000002</v>
      </c>
      <c r="BA162" s="873">
        <v>-14.34</v>
      </c>
      <c r="BB162" s="873">
        <v>-2.31</v>
      </c>
      <c r="BC162" s="873">
        <v>-0.49</v>
      </c>
      <c r="BE162" s="624">
        <v>2008</v>
      </c>
      <c r="BF162" s="899">
        <f>IF(BE162&gt;2008,0,IF(BE162&gt;2001,1,IF(BE162&gt;1990,2,IF(BE162&gt;1980,3,IF(BE162&gt;1973,4,IF(BE162&gt;1970,5,IF(BE162&gt;1960,6,IF(BE162&gt;1958,7,IF(BE162&gt;1953,8,9)))))))))</f>
        <v>1</v>
      </c>
      <c r="BG162" s="883">
        <v>1.5</v>
      </c>
    </row>
    <row r="163" spans="1:59" ht="11.25" customHeight="1" x14ac:dyDescent="0.2">
      <c r="A163" s="864" t="s">
        <v>1477</v>
      </c>
      <c r="B163" s="876" t="s">
        <v>1478</v>
      </c>
      <c r="C163" s="933" t="s">
        <v>108</v>
      </c>
      <c r="D163" s="933" t="s">
        <v>4337</v>
      </c>
      <c r="E163" s="733">
        <v>11</v>
      </c>
      <c r="F163" s="1182">
        <v>305</v>
      </c>
      <c r="G163" s="1182" t="s">
        <v>106</v>
      </c>
      <c r="H163" s="1182" t="s">
        <v>106</v>
      </c>
      <c r="I163" s="875">
        <v>262.89999999999998</v>
      </c>
      <c r="J163" s="651">
        <f>(M163/I163)*100</f>
        <v>0.85203499429440877</v>
      </c>
      <c r="K163" s="878">
        <v>0.56000000000000005</v>
      </c>
      <c r="L163" s="888">
        <v>4</v>
      </c>
      <c r="M163" s="642">
        <f>K163*L163</f>
        <v>2.2400000000000002</v>
      </c>
      <c r="N163" s="871" t="s">
        <v>111</v>
      </c>
      <c r="O163" s="734">
        <v>0.5</v>
      </c>
      <c r="P163" s="862">
        <v>43885</v>
      </c>
      <c r="Q163" s="862">
        <v>43908</v>
      </c>
      <c r="R163" s="642">
        <f>(K163-O163)/O163*100</f>
        <v>12.000000000000011</v>
      </c>
      <c r="S163" s="701">
        <f>IF(INDEX(Historical!$D$7:$D$1254,MATCH(B163,Historical!$B$7:$B$1278,0))=0,"n/a",(INDEX(Historical!$C$7:$C$1256,MATCH(B163,Historical!$B$7:$B$1278,0))/INDEX(Historical!$D$7:$D$1254,MATCH(B163,Historical!$B$7:$B$1278,0))-1)*100)</f>
        <v>13.636363636363647</v>
      </c>
      <c r="T163" s="701">
        <f>IF(INDEX(Historical!$F$7:$F$1247,MATCH(B163,Historical!$B$7:$B$1278,0))=0,"n/a",((INDEX(Historical!$C$7:$C$1256,MATCH(B163,Historical!$B$7:$B$1278,0))/INDEX(Historical!$F$7:$F$1247,MATCH(B163,Historical!$B$7:$B$1278,0)))^(1/3)-1)*100)</f>
        <v>11.060352259318783</v>
      </c>
      <c r="U163" s="701">
        <f>IF(INDEX(Historical!$H$7:$H$1247,MATCH(B163,Historical!$B$7:$B$1278,0))=0,"n/a",((INDEX(Historical!$C$7:$C$1256,MATCH(B163,Historical!$B$7:$B$1278,0))/INDEX(Historical!$H$7:$H$1247,MATCH(B163,Historical!$B$7:$B$1278,0)))^(1/5)-1)*100)</f>
        <v>12.295510705682089</v>
      </c>
      <c r="V163" s="701">
        <f>IF(INDEX(Historical!$O$7:$O$1247,MATCH(B163,Historical!$B$7:$B$1278,0))=0,"n/a",((INDEX(Historical!$C$7:$C$1256,MATCH(B163,Historical!$B$7:$B$1278,0))/INDEX(Historical!$O$7:$O$1247,MATCH(B163,Historical!$B$7:$B$1278,0)))^(1/10)-1)*100)</f>
        <v>17.461894308801895</v>
      </c>
      <c r="W163" s="702">
        <f>IF(OR(U163&lt;=0,U163="n/a",V163&lt;=0,V163="n/a"),"n/a",U163/V163)</f>
        <v>0.70413384070732676</v>
      </c>
      <c r="X163" s="703">
        <f>IF(OR(AJ163&lt;=0,AJ163="n/a",U163&lt;=0,U163="n/a"),"n/a",U163/AJ163)</f>
        <v>1.2295510705682089</v>
      </c>
      <c r="Y163" s="661"/>
      <c r="Z163" s="651">
        <f>IF(OR(AC163&lt;0.01,AC163="n/a"),"n/a",M163/AC163*100)</f>
        <v>24.534501642935378</v>
      </c>
      <c r="AA163" s="887">
        <f>IF(OR(AC163&lt;0.01,AC163="n/a"),"n/a",I163/AC163)</f>
        <v>28.795180722891562</v>
      </c>
      <c r="AB163" s="888">
        <v>12</v>
      </c>
      <c r="AC163" s="866">
        <v>9.1300000000000008</v>
      </c>
      <c r="AD163" s="866">
        <v>3.34</v>
      </c>
      <c r="AE163" s="866">
        <v>9.52</v>
      </c>
      <c r="AF163" s="866">
        <v>47.37</v>
      </c>
      <c r="AG163" s="869">
        <v>256.39999999999998</v>
      </c>
      <c r="AH163" s="866">
        <v>15.4</v>
      </c>
      <c r="AI163" s="866">
        <v>4.91</v>
      </c>
      <c r="AJ163" s="866">
        <v>10</v>
      </c>
      <c r="AK163" s="866">
        <v>8.6199999999999992</v>
      </c>
      <c r="AL163" s="879">
        <v>49500</v>
      </c>
      <c r="AM163" s="874">
        <v>0.3</v>
      </c>
      <c r="AN163" s="866">
        <v>0</v>
      </c>
      <c r="AO163" s="740">
        <f>IF(U163="n/a","n/a",IF(AA163&lt;0,"n/a",IF(AA163="n/a","n/a",J163+U163-AA163)))</f>
        <v>-15.647635022915065</v>
      </c>
      <c r="AP163" s="741">
        <f>IF(U163="n/a","n/a",J163+U163)</f>
        <v>13.147545699976497</v>
      </c>
      <c r="AQ163" s="889">
        <f>IF(OR(AC163&lt;0.01,AF163="n/a"),"n/a",(I163/SQRT(22.5*AC163*(I163/AF163))-1)*100)</f>
        <v>678.6106460565577</v>
      </c>
      <c r="AR163" s="651">
        <f>INDEX(Historical!$C$7:$C$1256,MATCH(B163,Historical!$B$7:$B$1278,0))*IF(AH163="n/a",1.03,IF(AH163&lt;0,1.01,IF(AH163&gt;10,1.1,(1+AH163/100))))</f>
        <v>2.2000000000000002</v>
      </c>
      <c r="AS163" s="887">
        <f>IF($AI163="n/a",1.03*AR163,IF($AI163&lt;0,1.01*AR163,IF($AI163&gt;10,1.1*AR163,(1+$AI163/100)*AR163)))</f>
        <v>2.30802</v>
      </c>
      <c r="AT163" s="887">
        <f>IF($AK163="n/a",1.03*AS163,IF($AK163&lt;0,1.01*AS163,IF($AK163&gt;10,1.1*AS163,(1+$AK163/100)*AS163)))</f>
        <v>2.5069713240000002</v>
      </c>
      <c r="AU163" s="887">
        <f>IF($AK163="n/a",1.03*AT163,IF($AK163&lt;0,1.01*AT163,IF($AK163&gt;10,1.1*AT163,(1+$AK163/100)*AT163)))</f>
        <v>2.7230722521288002</v>
      </c>
      <c r="AV163" s="887">
        <f>IF($AK163="n/a",1.03*AU163,IF($AK163&lt;0,1.01*AU163,IF($AK163&gt;10,1.1*AU163,(1+$AK163/100)*AU163)))</f>
        <v>2.9578010802623029</v>
      </c>
      <c r="AW163" s="651">
        <f>SUM(AR163:AV163)</f>
        <v>12.695864656391104</v>
      </c>
      <c r="AX163" s="748">
        <f>AW163/I163*100</f>
        <v>4.8291611473530258</v>
      </c>
      <c r="AY163" s="935">
        <v>1.19</v>
      </c>
      <c r="AZ163" s="873">
        <v>60.12</v>
      </c>
      <c r="BA163" s="873">
        <v>-14.069999999999999</v>
      </c>
      <c r="BB163" s="873">
        <v>-7.76</v>
      </c>
      <c r="BC163" s="873">
        <v>-0.48</v>
      </c>
      <c r="BE163" s="624">
        <v>2010</v>
      </c>
      <c r="BF163" s="899">
        <f>IF(BE163&gt;2008,0,IF(BE163&gt;2001,1,IF(BE163&gt;1990,2,IF(BE163&gt;1980,3,IF(BE163&gt;1973,4,IF(BE163&gt;1970,5,IF(BE163&gt;1960,6,IF(BE163&gt;1958,7,IF(BE163&gt;1953,8,9)))))))))</f>
        <v>0</v>
      </c>
      <c r="BG163" s="883">
        <v>16.400000000000002</v>
      </c>
    </row>
    <row r="164" spans="1:59" s="774" customFormat="1" ht="11.25" customHeight="1" x14ac:dyDescent="0.2">
      <c r="A164" s="646" t="s">
        <v>1431</v>
      </c>
      <c r="B164" s="782" t="s">
        <v>1432</v>
      </c>
      <c r="C164" s="933" t="s">
        <v>245</v>
      </c>
      <c r="D164" s="933" t="s">
        <v>4336</v>
      </c>
      <c r="E164" s="756">
        <v>11</v>
      </c>
      <c r="F164" s="1182">
        <v>306</v>
      </c>
      <c r="G164" s="1181" t="s">
        <v>106</v>
      </c>
      <c r="H164" s="1181" t="s">
        <v>106</v>
      </c>
      <c r="I164" s="757">
        <v>51.11</v>
      </c>
      <c r="J164" s="758">
        <f>(M164/I164)*100</f>
        <v>3.130502837018196</v>
      </c>
      <c r="K164" s="759">
        <v>0.4</v>
      </c>
      <c r="L164" s="760">
        <v>4</v>
      </c>
      <c r="M164" s="761">
        <f>K164*L164</f>
        <v>1.6</v>
      </c>
      <c r="N164" s="762" t="s">
        <v>594</v>
      </c>
      <c r="O164" s="763">
        <v>0.36499999999999999</v>
      </c>
      <c r="P164" s="764">
        <v>43895</v>
      </c>
      <c r="Q164" s="764">
        <v>43910</v>
      </c>
      <c r="R164" s="761">
        <f>(K164-O164)/O164*100</f>
        <v>9.5890410958904209</v>
      </c>
      <c r="S164" s="701">
        <f>IF(INDEX(Historical!$D$7:$D$1254,MATCH(B164,Historical!$B$7:$B$1278,0))=0,"n/a",(INDEX(Historical!$C$7:$C$1256,MATCH(B164,Historical!$B$7:$B$1278,0))/INDEX(Historical!$D$7:$D$1254,MATCH(B164,Historical!$B$7:$B$1278,0))-1)*100)</f>
        <v>10.606060606060597</v>
      </c>
      <c r="T164" s="701">
        <f>IF(INDEX(Historical!$F$7:$F$1247,MATCH(B164,Historical!$B$7:$B$1278,0))=0,"n/a",((INDEX(Historical!$C$7:$C$1256,MATCH(B164,Historical!$B$7:$B$1278,0))/INDEX(Historical!$F$7:$F$1247,MATCH(B164,Historical!$B$7:$B$1278,0)))^(1/3)-1)*100)</f>
        <v>13.444719403828165</v>
      </c>
      <c r="U164" s="701">
        <f>IF(INDEX(Historical!$H$7:$H$1247,MATCH(B164,Historical!$B$7:$B$1278,0))=0,"n/a",((INDEX(Historical!$C$7:$C$1256,MATCH(B164,Historical!$B$7:$B$1278,0))/INDEX(Historical!$H$7:$H$1247,MATCH(B164,Historical!$B$7:$B$1278,0)))^(1/5)-1)*100)</f>
        <v>13.948300628553811</v>
      </c>
      <c r="V164" s="701">
        <f>IF(INDEX(Historical!$O$7:$O$1247,MATCH(B164,Historical!$B$7:$B$1278,0))=0,"n/a",((INDEX(Historical!$C$7:$C$1256,MATCH(B164,Historical!$B$7:$B$1278,0))/INDEX(Historical!$O$7:$O$1247,MATCH(B164,Historical!$B$7:$B$1278,0)))^(1/10)-1)*100)</f>
        <v>41.616557862603209</v>
      </c>
      <c r="W164" s="702">
        <f>IF(OR(U164&lt;=0,U164="n/a",V164&lt;=0,V164="n/a"),"n/a",U164/V164)</f>
        <v>0.33516228503577911</v>
      </c>
      <c r="X164" s="703">
        <f>IF(OR(AJ164&lt;=0,AJ164="n/a",U164&lt;=0,U164="n/a"),"n/a",U164/AJ164)</f>
        <v>2.9677235379901723</v>
      </c>
      <c r="Y164" s="775" t="s">
        <v>818</v>
      </c>
      <c r="Z164" s="758" t="str">
        <f>IF(OR(AC164&lt;0.01,AC164="n/a"),"n/a",M164/AC164*100)</f>
        <v>n/a</v>
      </c>
      <c r="AA164" s="766" t="str">
        <f>IF(OR(AC164&lt;0.01,AC164="n/a"),"n/a",I164/AC164)</f>
        <v>n/a</v>
      </c>
      <c r="AB164" s="760">
        <v>12</v>
      </c>
      <c r="AC164" s="767">
        <v>-0.62</v>
      </c>
      <c r="AD164" s="767" t="s">
        <v>136</v>
      </c>
      <c r="AE164" s="767">
        <v>0.49</v>
      </c>
      <c r="AF164" s="767">
        <v>1.58</v>
      </c>
      <c r="AG164" s="767">
        <v>-1.7000000000000002</v>
      </c>
      <c r="AH164" s="767">
        <v>-15.8</v>
      </c>
      <c r="AI164" s="767">
        <v>135.51</v>
      </c>
      <c r="AJ164" s="767">
        <v>4.7</v>
      </c>
      <c r="AK164" s="767">
        <v>5.53</v>
      </c>
      <c r="AL164" s="768">
        <v>15590</v>
      </c>
      <c r="AM164" s="769">
        <v>1.6</v>
      </c>
      <c r="AN164" s="767">
        <v>0.42</v>
      </c>
      <c r="AO164" s="770" t="str">
        <f>IF(U164="n/a","n/a",IF(AA164&lt;0,"n/a",IF(AA164="n/a","n/a",J164+U164-AA164)))</f>
        <v>n/a</v>
      </c>
      <c r="AP164" s="771">
        <f>IF(U164="n/a","n/a",J164+U164)</f>
        <v>17.078803465572008</v>
      </c>
      <c r="AQ164" s="772" t="str">
        <f>IF(OR(AC164&lt;0.01,AF164="n/a"),"n/a",(I164/SQRT(22.5*AC164*(I164/AF164))-1)*100)</f>
        <v>n/a</v>
      </c>
      <c r="AR164" s="651">
        <f>INDEX(Historical!$C$7:$C$1256,MATCH(B164,Historical!$B$7:$B$1278,0))*IF(AH164="n/a",1.03,IF(AH164&lt;0,1.01,IF(AH164&gt;10,1.1,(1+AH164/100))))</f>
        <v>1.4745999999999999</v>
      </c>
      <c r="AS164" s="766">
        <f>IF($AI164="n/a",1.03*AR164,IF($AI164&lt;0,1.01*AR164,IF($AI164&gt;10,1.1*AR164,(1+$AI164/100)*AR164)))</f>
        <v>1.6220600000000001</v>
      </c>
      <c r="AT164" s="766">
        <f>IF($AK164="n/a",1.03*AS164,IF($AK164&lt;0,1.01*AS164,IF($AK164&gt;10,1.1*AS164,(1+$AK164/100)*AS164)))</f>
        <v>1.7117599179999998</v>
      </c>
      <c r="AU164" s="766">
        <f>IF($AK164="n/a",1.03*AT164,IF($AK164&lt;0,1.01*AT164,IF($AK164&gt;10,1.1*AT164,(1+$AK164/100)*AT164)))</f>
        <v>1.8064202414653996</v>
      </c>
      <c r="AV164" s="766">
        <f>IF($AK164="n/a",1.03*AU164,IF($AK164&lt;0,1.01*AU164,IF($AK164&gt;10,1.1*AU164,(1+$AK164/100)*AU164)))</f>
        <v>1.906315280818436</v>
      </c>
      <c r="AW164" s="758">
        <f>SUM(AR164:AV164)</f>
        <v>8.5211554402838363</v>
      </c>
      <c r="AX164" s="773">
        <f>AW164/I164*100</f>
        <v>16.672188300300991</v>
      </c>
      <c r="AY164" s="936">
        <v>1.67</v>
      </c>
      <c r="AZ164" s="769">
        <v>124.66</v>
      </c>
      <c r="BA164" s="769">
        <v>-10.47</v>
      </c>
      <c r="BB164" s="769">
        <v>2.8000000000000003</v>
      </c>
      <c r="BC164" s="769">
        <v>13.8</v>
      </c>
      <c r="BD164" s="909"/>
      <c r="BE164" s="624">
        <v>2011</v>
      </c>
      <c r="BF164" s="899">
        <f>IF(BE164&gt;2008,0,IF(BE164&gt;2001,1,IF(BE164&gt;1990,2,IF(BE164&gt;1980,3,IF(BE164&gt;1973,4,IF(BE164&gt;1970,5,IF(BE164&gt;1960,6,IF(BE164&gt;1958,7,IF(BE164&gt;1953,8,9)))))))))</f>
        <v>0</v>
      </c>
      <c r="BG164" s="825">
        <v>-0.70000000000000007</v>
      </c>
    </row>
    <row r="165" spans="1:59" ht="11.25" customHeight="1" x14ac:dyDescent="0.2">
      <c r="A165" s="864" t="s">
        <v>1445</v>
      </c>
      <c r="B165" s="876" t="s">
        <v>1446</v>
      </c>
      <c r="C165" s="933" t="s">
        <v>108</v>
      </c>
      <c r="D165" s="933" t="s">
        <v>4337</v>
      </c>
      <c r="E165" s="733">
        <v>12</v>
      </c>
      <c r="F165" s="1182">
        <v>284</v>
      </c>
      <c r="G165" s="1182" t="s">
        <v>106</v>
      </c>
      <c r="H165" s="1182" t="s">
        <v>106</v>
      </c>
      <c r="I165" s="875">
        <v>538.85</v>
      </c>
      <c r="J165" s="651">
        <f>(M165/I165)*100</f>
        <v>0.4453929665027373</v>
      </c>
      <c r="K165" s="878">
        <v>0.6</v>
      </c>
      <c r="L165" s="888">
        <v>4</v>
      </c>
      <c r="M165" s="642">
        <f>K165*L165</f>
        <v>2.4</v>
      </c>
      <c r="N165" s="871" t="s">
        <v>513</v>
      </c>
      <c r="O165" s="734">
        <v>0.51</v>
      </c>
      <c r="P165" s="862">
        <v>43872</v>
      </c>
      <c r="Q165" s="862">
        <v>43887</v>
      </c>
      <c r="R165" s="642">
        <f>(K165-O165)/O165*100</f>
        <v>17.647058823529406</v>
      </c>
      <c r="S165" s="701">
        <f>IF(INDEX(Historical!$D$7:$D$1254,MATCH(B165,Historical!$B$7:$B$1278,0))=0,"n/a",(INDEX(Historical!$C$7:$C$1256,MATCH(B165,Historical!$B$7:$B$1278,0))/INDEX(Historical!$D$7:$D$1254,MATCH(B165,Historical!$B$7:$B$1278,0))-1)*100)</f>
        <v>21.428571428571441</v>
      </c>
      <c r="T165" s="701">
        <f>IF(INDEX(Historical!$F$7:$F$1247,MATCH(B165,Historical!$B$7:$B$1278,0))=0,"n/a",((INDEX(Historical!$C$7:$C$1256,MATCH(B165,Historical!$B$7:$B$1278,0))/INDEX(Historical!$F$7:$F$1247,MATCH(B165,Historical!$B$7:$B$1278,0)))^(1/3)-1)*100)</f>
        <v>25.179230069318905</v>
      </c>
      <c r="U165" s="701">
        <f>IF(INDEX(Historical!$H$7:$H$1247,MATCH(B165,Historical!$B$7:$B$1278,0))=0,"n/a",((INDEX(Historical!$C$7:$C$1256,MATCH(B165,Historical!$B$7:$B$1278,0))/INDEX(Historical!$H$7:$H$1247,MATCH(B165,Historical!$B$7:$B$1278,0)))^(1/5)-1)*100)</f>
        <v>26.092727406616344</v>
      </c>
      <c r="V165" s="701">
        <f>IF(INDEX(Historical!$O$7:$O$1247,MATCH(B165,Historical!$B$7:$B$1278,0))=0,"n/a",((INDEX(Historical!$C$7:$C$1256,MATCH(B165,Historical!$B$7:$B$1278,0))/INDEX(Historical!$O$7:$O$1247,MATCH(B165,Historical!$B$7:$B$1278,0)))^(1/10)-1)*100)</f>
        <v>40.104863953506012</v>
      </c>
      <c r="W165" s="702">
        <f>IF(OR(U165&lt;=0,U165="n/a",V165&lt;=0,V165="n/a"),"n/a",U165/V165)</f>
        <v>0.650612540086557</v>
      </c>
      <c r="X165" s="703">
        <f>IF(OR(AJ165&lt;=0,AJ165="n/a",U165&lt;=0,U165="n/a"),"n/a",U165/AJ165)</f>
        <v>1.1700774621801051</v>
      </c>
      <c r="Y165" s="876"/>
      <c r="Z165" s="651">
        <f>IF(OR(AC165&lt;0.01,AC165="n/a"),"n/a",M165/AC165*100)</f>
        <v>34.782608695652172</v>
      </c>
      <c r="AA165" s="887">
        <f>IF(OR(AC165&lt;0.01,AC165="n/a"),"n/a",I165/AC165)</f>
        <v>78.094202898550719</v>
      </c>
      <c r="AB165" s="888">
        <v>12</v>
      </c>
      <c r="AC165" s="866">
        <v>6.9</v>
      </c>
      <c r="AD165" s="866">
        <v>4.37</v>
      </c>
      <c r="AE165" s="866">
        <v>33.770000000000003</v>
      </c>
      <c r="AF165" s="866">
        <v>23.57</v>
      </c>
      <c r="AG165" s="866">
        <v>33.800000000000004</v>
      </c>
      <c r="AH165" s="866">
        <v>18.5</v>
      </c>
      <c r="AI165" s="866">
        <v>5.01</v>
      </c>
      <c r="AJ165" s="866">
        <v>22.3</v>
      </c>
      <c r="AK165" s="866">
        <v>17.87</v>
      </c>
      <c r="AL165" s="879">
        <v>20770</v>
      </c>
      <c r="AM165" s="873">
        <v>2.8000000000000003</v>
      </c>
      <c r="AN165" s="866">
        <v>0</v>
      </c>
      <c r="AO165" s="740">
        <f>IF(U165="n/a","n/a",IF(AA165&lt;0,"n/a",IF(AA165="n/a","n/a",J165+U165-AA165)))</f>
        <v>-51.556082525431634</v>
      </c>
      <c r="AP165" s="741">
        <f>IF(U165="n/a","n/a",J165+U165)</f>
        <v>26.538120373119082</v>
      </c>
      <c r="AQ165" s="889">
        <f>IF(OR(AC165&lt;0.01,AF165="n/a"),"n/a",(I165/SQRT(22.5*AC165*(I165/AF165))-1)*100)</f>
        <v>804.4778388830739</v>
      </c>
      <c r="AR165" s="651">
        <f>INDEX(Historical!$C$7:$C$1256,MATCH(B165,Historical!$B$7:$B$1278,0))*IF(AH165="n/a",1.03,IF(AH165&lt;0,1.01,IF(AH165&gt;10,1.1,(1+AH165/100))))</f>
        <v>2.2440000000000002</v>
      </c>
      <c r="AS165" s="887">
        <f>IF($AI165="n/a",1.03*AR165,IF($AI165&lt;0,1.01*AR165,IF($AI165&gt;10,1.1*AR165,(1+$AI165/100)*AR165)))</f>
        <v>2.3564244000000003</v>
      </c>
      <c r="AT165" s="887">
        <f>IF($AK165="n/a",1.03*AS165,IF($AK165&lt;0,1.01*AS165,IF($AK165&gt;10,1.1*AS165,(1+$AK165/100)*AS165)))</f>
        <v>2.5920668400000006</v>
      </c>
      <c r="AU165" s="887">
        <f>IF($AK165="n/a",1.03*AT165,IF($AK165&lt;0,1.01*AT165,IF($AK165&gt;10,1.1*AT165,(1+$AK165/100)*AT165)))</f>
        <v>2.8512735240000011</v>
      </c>
      <c r="AV165" s="887">
        <f>IF($AK165="n/a",1.03*AU165,IF($AK165&lt;0,1.01*AU165,IF($AK165&gt;10,1.1*AU165,(1+$AK165/100)*AU165)))</f>
        <v>3.1364008764000015</v>
      </c>
      <c r="AW165" s="651">
        <f>SUM(AR165:AV165)</f>
        <v>13.180165640400004</v>
      </c>
      <c r="AX165" s="748">
        <f>AW165/I165*100</f>
        <v>2.4459804473230031</v>
      </c>
      <c r="AY165" s="935">
        <v>0.52</v>
      </c>
      <c r="AZ165" s="873">
        <v>95.59</v>
      </c>
      <c r="BA165" s="873">
        <v>-6.38</v>
      </c>
      <c r="BB165" s="873">
        <v>8.4500000000000011</v>
      </c>
      <c r="BC165" s="873">
        <v>19.63</v>
      </c>
      <c r="BE165" s="624">
        <v>2009</v>
      </c>
      <c r="BF165" s="899">
        <f>IF(BE165&gt;2008,0,IF(BE165&gt;2001,1,IF(BE165&gt;1990,2,IF(BE165&gt;1980,3,IF(BE165&gt;1973,4,IF(BE165&gt;1970,5,IF(BE165&gt;1960,6,IF(BE165&gt;1958,7,IF(BE165&gt;1953,8,9)))))))))</f>
        <v>0</v>
      </c>
      <c r="BG165" s="883">
        <v>27.500000000000004</v>
      </c>
    </row>
    <row r="166" spans="1:59" ht="11.25" customHeight="1" x14ac:dyDescent="0.2">
      <c r="A166" s="864" t="s">
        <v>1449</v>
      </c>
      <c r="B166" s="876" t="s">
        <v>1450</v>
      </c>
      <c r="C166" s="933" t="s">
        <v>108</v>
      </c>
      <c r="D166" s="933" t="s">
        <v>118</v>
      </c>
      <c r="E166" s="733">
        <v>11</v>
      </c>
      <c r="F166" s="1182">
        <v>317</v>
      </c>
      <c r="G166" s="1182" t="s">
        <v>115</v>
      </c>
      <c r="H166" s="1182" t="s">
        <v>115</v>
      </c>
      <c r="I166" s="875">
        <v>103.46</v>
      </c>
      <c r="J166" s="651">
        <f>(M166/I166)*100</f>
        <v>1.7977962497583611</v>
      </c>
      <c r="K166" s="878">
        <v>0.46500000000000002</v>
      </c>
      <c r="L166" s="888">
        <v>4</v>
      </c>
      <c r="M166" s="642">
        <f>K166*L166</f>
        <v>1.86</v>
      </c>
      <c r="N166" s="871" t="s">
        <v>107</v>
      </c>
      <c r="O166" s="734">
        <v>0.45500000000000002</v>
      </c>
      <c r="P166" s="862">
        <v>44036</v>
      </c>
      <c r="Q166" s="862">
        <v>44057</v>
      </c>
      <c r="R166" s="642">
        <f>(K166-O166)/O166*100</f>
        <v>2.1978021978021998</v>
      </c>
      <c r="S166" s="701">
        <f>IF(INDEX(Historical!$D$7:$D$1254,MATCH(B166,Historical!$B$7:$B$1278,0))=0,"n/a",(INDEX(Historical!$C$7:$C$1256,MATCH(B166,Historical!$B$7:$B$1278,0))/INDEX(Historical!$D$7:$D$1254,MATCH(B166,Historical!$B$7:$B$1278,0))-1)*100)</f>
        <v>10.126582278480999</v>
      </c>
      <c r="T166" s="701">
        <f>IF(INDEX(Historical!$F$7:$F$1247,MATCH(B166,Historical!$B$7:$B$1278,0))=0,"n/a",((INDEX(Historical!$C$7:$C$1256,MATCH(B166,Historical!$B$7:$B$1278,0))/INDEX(Historical!$F$7:$F$1247,MATCH(B166,Historical!$B$7:$B$1278,0)))^(1/3)-1)*100)</f>
        <v>10.205169109781931</v>
      </c>
      <c r="U166" s="701">
        <f>IF(INDEX(Historical!$H$7:$H$1247,MATCH(B166,Historical!$B$7:$B$1278,0))=0,"n/a",((INDEX(Historical!$C$7:$C$1256,MATCH(B166,Historical!$B$7:$B$1278,0))/INDEX(Historical!$H$7:$H$1247,MATCH(B166,Historical!$B$7:$B$1278,0)))^(1/5)-1)*100)</f>
        <v>10.420237420114752</v>
      </c>
      <c r="V166" s="701">
        <f>IF(INDEX(Historical!$O$7:$O$1247,MATCH(B166,Historical!$B$7:$B$1278,0))=0,"n/a",((INDEX(Historical!$C$7:$C$1256,MATCH(B166,Historical!$B$7:$B$1278,0))/INDEX(Historical!$O$7:$O$1247,MATCH(B166,Historical!$B$7:$B$1278,0)))^(1/10)-1)*100)</f>
        <v>8.0801468581459535</v>
      </c>
      <c r="W166" s="702">
        <f>IF(OR(U166&lt;=0,U166="n/a",V166&lt;=0,V166="n/a"),"n/a",U166/V166)</f>
        <v>1.2896099047518734</v>
      </c>
      <c r="X166" s="703">
        <f>IF(OR(AJ166&lt;=0,AJ166="n/a",U166&lt;=0,U166="n/a"),"n/a",U166/AJ166)</f>
        <v>1.8607566821633483</v>
      </c>
      <c r="Y166" s="664"/>
      <c r="Z166" s="651">
        <f>IF(OR(AC166&lt;0.01,AC166="n/a"),"n/a",M166/AC166*100)</f>
        <v>46.969696969696969</v>
      </c>
      <c r="AA166" s="887">
        <f>IF(OR(AC166&lt;0.01,AC166="n/a"),"n/a",I166/AC166)</f>
        <v>26.126262626262626</v>
      </c>
      <c r="AB166" s="888">
        <v>12</v>
      </c>
      <c r="AC166" s="866">
        <v>3.96</v>
      </c>
      <c r="AD166" s="866">
        <v>5.36</v>
      </c>
      <c r="AE166" s="866">
        <v>3.06</v>
      </c>
      <c r="AF166" s="866">
        <v>6.36</v>
      </c>
      <c r="AG166" s="866">
        <v>26.1</v>
      </c>
      <c r="AH166" s="866">
        <v>5.8999999999999995</v>
      </c>
      <c r="AI166" s="866">
        <v>6.54</v>
      </c>
      <c r="AJ166" s="866">
        <v>5.6000000000000005</v>
      </c>
      <c r="AK166" s="866">
        <v>4.88</v>
      </c>
      <c r="AL166" s="879">
        <v>52260</v>
      </c>
      <c r="AM166" s="873">
        <v>0.2</v>
      </c>
      <c r="AN166" s="866">
        <v>1.6</v>
      </c>
      <c r="AO166" s="740">
        <f>IF(U166="n/a","n/a",IF(AA166&lt;0,"n/a",IF(AA166="n/a","n/a",J166+U166-AA166)))</f>
        <v>-13.908228956389513</v>
      </c>
      <c r="AP166" s="741">
        <f>IF(U166="n/a","n/a",J166+U166)</f>
        <v>12.218033669873114</v>
      </c>
      <c r="AQ166" s="889">
        <f>IF(OR(AC166&lt;0.01,AF166="n/a"),"n/a",(I166/SQRT(22.5*AC166*(I166/AF166))-1)*100)</f>
        <v>171.75399848067681</v>
      </c>
      <c r="AR166" s="651">
        <f>INDEX(Historical!$C$7:$C$1256,MATCH(B166,Historical!$B$7:$B$1278,0))*IF(AH166="n/a",1.03,IF(AH166&lt;0,1.01,IF(AH166&gt;10,1.1,(1+AH166/100))))</f>
        <v>1.84266</v>
      </c>
      <c r="AS166" s="887">
        <f>IF($AI166="n/a",1.03*AR166,IF($AI166&lt;0,1.01*AR166,IF($AI166&gt;10,1.1*AR166,(1+$AI166/100)*AR166)))</f>
        <v>1.9631699639999998</v>
      </c>
      <c r="AT166" s="887">
        <f>IF($AK166="n/a",1.03*AS166,IF($AK166&lt;0,1.01*AS166,IF($AK166&gt;10,1.1*AS166,(1+$AK166/100)*AS166)))</f>
        <v>2.0589726582431997</v>
      </c>
      <c r="AU166" s="887">
        <f>IF($AK166="n/a",1.03*AT166,IF($AK166&lt;0,1.01*AT166,IF($AK166&gt;10,1.1*AT166,(1+$AK166/100)*AT166)))</f>
        <v>2.159450523965468</v>
      </c>
      <c r="AV166" s="887">
        <f>IF($AK166="n/a",1.03*AU166,IF($AK166&lt;0,1.01*AU166,IF($AK166&gt;10,1.1*AU166,(1+$AK166/100)*AU166)))</f>
        <v>2.2648317095349828</v>
      </c>
      <c r="AW166" s="651">
        <f>SUM(AR166:AV166)</f>
        <v>10.289084855743651</v>
      </c>
      <c r="AX166" s="748">
        <f>AW166/I166*100</f>
        <v>9.9449882618825161</v>
      </c>
      <c r="AY166" s="935">
        <v>0.81</v>
      </c>
      <c r="AZ166" s="873">
        <v>39.18</v>
      </c>
      <c r="BA166" s="873">
        <v>-14.469999999999999</v>
      </c>
      <c r="BB166" s="873">
        <v>-9.629999999999999</v>
      </c>
      <c r="BC166" s="873">
        <v>-4.1099999999999994</v>
      </c>
      <c r="BE166" s="624">
        <v>2010</v>
      </c>
      <c r="BF166" s="899">
        <f>IF(BE166&gt;2008,0,IF(BE166&gt;2001,1,IF(BE166&gt;1990,2,IF(BE166&gt;1980,3,IF(BE166&gt;1973,4,IF(BE166&gt;1970,5,IF(BE166&gt;1960,6,IF(BE166&gt;1958,7,IF(BE166&gt;1953,8,9)))))))))</f>
        <v>0</v>
      </c>
      <c r="BG166" s="883">
        <v>6.4</v>
      </c>
    </row>
    <row r="167" spans="1:59" ht="11.25" customHeight="1" x14ac:dyDescent="0.2">
      <c r="A167" s="864" t="s">
        <v>666</v>
      </c>
      <c r="B167" s="876" t="s">
        <v>667</v>
      </c>
      <c r="C167" s="933" t="s">
        <v>178</v>
      </c>
      <c r="D167" s="933" t="s">
        <v>4339</v>
      </c>
      <c r="E167" s="733">
        <v>20</v>
      </c>
      <c r="F167" s="1182">
        <v>163</v>
      </c>
      <c r="G167" s="1182" t="s">
        <v>106</v>
      </c>
      <c r="H167" s="1182" t="s">
        <v>106</v>
      </c>
      <c r="I167" s="875">
        <v>35.54</v>
      </c>
      <c r="J167" s="651">
        <f>(M167/I167)*100</f>
        <v>11.564434440067531</v>
      </c>
      <c r="K167" s="885">
        <v>1.0275000000000001</v>
      </c>
      <c r="L167" s="888">
        <v>4</v>
      </c>
      <c r="M167" s="642">
        <f>K167*L167</f>
        <v>4.1100000000000003</v>
      </c>
      <c r="N167" s="871" t="s">
        <v>107</v>
      </c>
      <c r="O167" s="735">
        <v>1.02</v>
      </c>
      <c r="P167" s="862">
        <v>43867</v>
      </c>
      <c r="Q167" s="862">
        <v>43874</v>
      </c>
      <c r="R167" s="642">
        <f>(K167-O167)/O167*100</f>
        <v>0.73529411764706487</v>
      </c>
      <c r="S167" s="701">
        <f>IF(INDEX(Historical!$D$7:$D$1254,MATCH(B167,Historical!$B$7:$B$1278,0))=0,"n/a",(INDEX(Historical!$C$7:$C$1256,MATCH(B167,Historical!$B$7:$B$1278,0))/INDEX(Historical!$D$7:$D$1254,MATCH(B167,Historical!$B$7:$B$1278,0))-1)*100)</f>
        <v>6.3941990771259061</v>
      </c>
      <c r="T167" s="701">
        <f>IF(INDEX(Historical!$F$7:$F$1247,MATCH(B167,Historical!$B$7:$B$1278,0))=0,"n/a",((INDEX(Historical!$C$7:$C$1256,MATCH(B167,Historical!$B$7:$B$1278,0))/INDEX(Historical!$F$7:$F$1247,MATCH(B167,Historical!$B$7:$B$1278,0)))^(1/3)-1)*100)</f>
        <v>7.5332931324033625</v>
      </c>
      <c r="U167" s="701">
        <f>IF(INDEX(Historical!$H$7:$H$1247,MATCH(B167,Historical!$B$7:$B$1278,0))=0,"n/a",((INDEX(Historical!$C$7:$C$1256,MATCH(B167,Historical!$B$7:$B$1278,0))/INDEX(Historical!$H$7:$H$1247,MATCH(B167,Historical!$B$7:$B$1278,0)))^(1/5)-1)*100)</f>
        <v>10.003666760709006</v>
      </c>
      <c r="V167" s="701">
        <f>IF(INDEX(Historical!$O$7:$O$1247,MATCH(B167,Historical!$B$7:$B$1278,0))=0,"n/a",((INDEX(Historical!$C$7:$C$1256,MATCH(B167,Historical!$B$7:$B$1278,0))/INDEX(Historical!$O$7:$O$1247,MATCH(B167,Historical!$B$7:$B$1278,0)))^(1/10)-1)*100)</f>
        <v>11.008317284809666</v>
      </c>
      <c r="W167" s="702">
        <f>IF(OR(U167&lt;=0,U167="n/a",V167&lt;=0,V167="n/a"),"n/a",U167/V167)</f>
        <v>0.90873713955474622</v>
      </c>
      <c r="X167" s="703">
        <f>IF(OR(AJ167&lt;=0,AJ167="n/a",U167&lt;=0,U167="n/a"),"n/a",U167/AJ167)</f>
        <v>2.5650427591561553</v>
      </c>
      <c r="Y167" s="877"/>
      <c r="Z167" s="651">
        <f>IF(OR(AC167&lt;0.01,AC167="n/a"),"n/a",M167/AC167*100)</f>
        <v>95.581395348837219</v>
      </c>
      <c r="AA167" s="887">
        <f>IF(OR(AC167&lt;0.01,AC167="n/a"),"n/a",I167/AC167)</f>
        <v>8.2651162790697672</v>
      </c>
      <c r="AB167" s="888">
        <v>12</v>
      </c>
      <c r="AC167" s="866">
        <v>4.3</v>
      </c>
      <c r="AD167" s="866" t="s">
        <v>136</v>
      </c>
      <c r="AE167" s="866">
        <v>3.02</v>
      </c>
      <c r="AF167" s="866">
        <v>3.26</v>
      </c>
      <c r="AG167" s="866">
        <v>37.799999999999997</v>
      </c>
      <c r="AH167" s="866">
        <v>-23.599999999999998</v>
      </c>
      <c r="AI167" s="866">
        <v>11.85</v>
      </c>
      <c r="AJ167" s="866">
        <v>3.9</v>
      </c>
      <c r="AK167" s="866">
        <v>-0.4</v>
      </c>
      <c r="AL167" s="879">
        <v>7970</v>
      </c>
      <c r="AM167" s="873">
        <v>0.27</v>
      </c>
      <c r="AN167" s="866">
        <v>0</v>
      </c>
      <c r="AO167" s="740">
        <f>IF(U167="n/a","n/a",IF(AA167&lt;0,"n/a",IF(AA167="n/a","n/a",J167+U167-AA167)))</f>
        <v>13.302984921706772</v>
      </c>
      <c r="AP167" s="741">
        <f>IF(U167="n/a","n/a",J167+U167)</f>
        <v>21.568101200776539</v>
      </c>
      <c r="AQ167" s="889">
        <f>IF(OR(AC167&lt;0.01,AF167="n/a"),"n/a",(I167/SQRT(22.5*AC167*(I167/AF167))-1)*100)</f>
        <v>9.4314175276865484</v>
      </c>
      <c r="AR167" s="651">
        <f>INDEX(Historical!$C$7:$C$1256,MATCH(B167,Historical!$B$7:$B$1278,0))*IF(AH167="n/a",1.03,IF(AH167&lt;0,1.01,IF(AH167&gt;10,1.1,(1+AH167/100))))</f>
        <v>4.0753500000000003</v>
      </c>
      <c r="AS167" s="887">
        <f>IF($AI167="n/a",1.03*AR167,IF($AI167&lt;0,1.01*AR167,IF($AI167&gt;10,1.1*AR167,(1+$AI167/100)*AR167)))</f>
        <v>4.4828850000000005</v>
      </c>
      <c r="AT167" s="887">
        <f>IF($AK167="n/a",1.03*AS167,IF($AK167&lt;0,1.01*AS167,IF($AK167&gt;10,1.1*AS167,(1+$AK167/100)*AS167)))</f>
        <v>4.5277138500000005</v>
      </c>
      <c r="AU167" s="887">
        <f>IF($AK167="n/a",1.03*AT167,IF($AK167&lt;0,1.01*AT167,IF($AK167&gt;10,1.1*AT167,(1+$AK167/100)*AT167)))</f>
        <v>4.5729909885000009</v>
      </c>
      <c r="AV167" s="887">
        <f>IF($AK167="n/a",1.03*AU167,IF($AK167&lt;0,1.01*AU167,IF($AK167&gt;10,1.1*AU167,(1+$AK167/100)*AU167)))</f>
        <v>4.6187208983850008</v>
      </c>
      <c r="AW167" s="651">
        <f>SUM(AR167:AV167)</f>
        <v>22.277660736885004</v>
      </c>
      <c r="AX167" s="748">
        <f>AW167/I167*100</f>
        <v>62.683344785832873</v>
      </c>
      <c r="AY167" s="935">
        <v>1.01</v>
      </c>
      <c r="AZ167" s="873">
        <v>61.4</v>
      </c>
      <c r="BA167" s="873">
        <v>-45.61</v>
      </c>
      <c r="BB167" s="873">
        <v>-3.2199999999999998</v>
      </c>
      <c r="BC167" s="873">
        <v>-17.78</v>
      </c>
      <c r="BE167" s="624">
        <v>2001</v>
      </c>
      <c r="BF167" s="899">
        <f>IF(BE167&gt;2008,0,IF(BE167&gt;2001,1,IF(BE167&gt;1990,2,IF(BE167&gt;1980,3,IF(BE167&gt;1973,4,IF(BE167&gt;1970,5,IF(BE167&gt;1960,6,IF(BE167&gt;1958,7,IF(BE167&gt;1953,8,9)))))))))</f>
        <v>2</v>
      </c>
      <c r="BG167" s="883">
        <v>11.799999999999999</v>
      </c>
    </row>
    <row r="168" spans="1:59" ht="11.25" customHeight="1" x14ac:dyDescent="0.2">
      <c r="A168" s="872" t="s">
        <v>4134</v>
      </c>
      <c r="B168" s="876" t="s">
        <v>682</v>
      </c>
      <c r="C168" s="933" t="s">
        <v>245</v>
      </c>
      <c r="D168" s="933" t="s">
        <v>4320</v>
      </c>
      <c r="E168" s="733">
        <v>15</v>
      </c>
      <c r="F168" s="1182">
        <v>245</v>
      </c>
      <c r="G168" s="1182" t="s">
        <v>106</v>
      </c>
      <c r="H168" s="1182" t="s">
        <v>106</v>
      </c>
      <c r="I168" s="875">
        <v>42.06</v>
      </c>
      <c r="J168" s="651">
        <f>(M168/I168)*100</f>
        <v>2.0922491678554445</v>
      </c>
      <c r="K168" s="878">
        <v>0.22</v>
      </c>
      <c r="L168" s="888">
        <v>4</v>
      </c>
      <c r="M168" s="642">
        <f>K168*L168</f>
        <v>0.88</v>
      </c>
      <c r="N168" s="871" t="s">
        <v>111</v>
      </c>
      <c r="O168" s="734">
        <v>0.2</v>
      </c>
      <c r="P168" s="867">
        <v>43616</v>
      </c>
      <c r="Q168" s="867">
        <v>43633</v>
      </c>
      <c r="R168" s="642">
        <f>(K168-O168)/O168*100</f>
        <v>9.9999999999999947</v>
      </c>
      <c r="S168" s="701">
        <f>IF(INDEX(Historical!$D$7:$D$1254,MATCH(B168,Historical!$B$7:$B$1278,0))=0,"n/a",(INDEX(Historical!$C$7:$C$1256,MATCH(B168,Historical!$B$7:$B$1278,0))/INDEX(Historical!$D$7:$D$1254,MATCH(B168,Historical!$B$7:$B$1278,0))-1)*100)</f>
        <v>10.256410256410241</v>
      </c>
      <c r="T168" s="701">
        <f>IF(INDEX(Historical!$F$7:$F$1247,MATCH(B168,Historical!$B$7:$B$1278,0))=0,"n/a",((INDEX(Historical!$C$7:$C$1256,MATCH(B168,Historical!$B$7:$B$1278,0))/INDEX(Historical!$F$7:$F$1247,MATCH(B168,Historical!$B$7:$B$1278,0)))^(1/3)-1)*100)</f>
        <v>9.2240238124367213</v>
      </c>
      <c r="U168" s="701">
        <f>IF(INDEX(Historical!$H$7:$H$1247,MATCH(B168,Historical!$B$7:$B$1278,0))=0,"n/a",((INDEX(Historical!$C$7:$C$1256,MATCH(B168,Historical!$B$7:$B$1278,0))/INDEX(Historical!$H$7:$H$1247,MATCH(B168,Historical!$B$7:$B$1278,0)))^(1/5)-1)*100)</f>
        <v>11.456573996486764</v>
      </c>
      <c r="V168" s="701">
        <f>IF(INDEX(Historical!$O$7:$O$1247,MATCH(B168,Historical!$B$7:$B$1278,0))=0,"n/a",((INDEX(Historical!$C$7:$C$1256,MATCH(B168,Historical!$B$7:$B$1278,0))/INDEX(Historical!$O$7:$O$1247,MATCH(B168,Historical!$B$7:$B$1278,0)))^(1/10)-1)*100)</f>
        <v>16.928447094594866</v>
      </c>
      <c r="W168" s="702">
        <f>IF(OR(U168&lt;=0,U168="n/a",V168&lt;=0,V168="n/a"),"n/a",U168/V168)</f>
        <v>0.67676461594311077</v>
      </c>
      <c r="X168" s="703" t="str">
        <f>IF(OR(AJ168&lt;=0,AJ168="n/a",U168&lt;=0,U168="n/a"),"n/a",U168/AJ168)</f>
        <v>n/a</v>
      </c>
      <c r="Y168" s="661"/>
      <c r="Z168" s="651">
        <f>IF(OR(AC168&lt;0.01,AC168="n/a"),"n/a",M168/AC168*100)</f>
        <v>78.571428571428569</v>
      </c>
      <c r="AA168" s="887">
        <f>IF(OR(AC168&lt;0.01,AC168="n/a"),"n/a",I168/AC168)</f>
        <v>37.553571428571423</v>
      </c>
      <c r="AB168" s="888">
        <v>3</v>
      </c>
      <c r="AC168" s="866">
        <v>1.1200000000000001</v>
      </c>
      <c r="AD168" s="866">
        <v>2.1</v>
      </c>
      <c r="AE168" s="866">
        <v>1.17</v>
      </c>
      <c r="AF168" s="866">
        <v>1.92</v>
      </c>
      <c r="AG168" s="866">
        <v>5.2</v>
      </c>
      <c r="AH168" s="866">
        <v>-28.000000000000004</v>
      </c>
      <c r="AI168" s="866">
        <v>63.43</v>
      </c>
      <c r="AJ168" s="866">
        <v>-1.9</v>
      </c>
      <c r="AK168" s="866">
        <v>18</v>
      </c>
      <c r="AL168" s="879">
        <v>1390</v>
      </c>
      <c r="AM168" s="873">
        <v>2.1</v>
      </c>
      <c r="AN168" s="866">
        <v>0.97</v>
      </c>
      <c r="AO168" s="740">
        <f>IF(U168="n/a","n/a",IF(AA168&lt;0,"n/a",IF(AA168="n/a","n/a",J168+U168-AA168)))</f>
        <v>-24.004748264229214</v>
      </c>
      <c r="AP168" s="741">
        <f>IF(U168="n/a","n/a",J168+U168)</f>
        <v>13.548823164342208</v>
      </c>
      <c r="AQ168" s="889">
        <f>IF(OR(AC168&lt;0.01,AF168="n/a"),"n/a",(I168/SQRT(22.5*AC168*(I168/AF168))-1)*100)</f>
        <v>79.013167911509456</v>
      </c>
      <c r="AR168" s="651">
        <f>INDEX(Historical!$C$7:$C$1256,MATCH(B168,Historical!$B$7:$B$1278,0))*IF(AH168="n/a",1.03,IF(AH168&lt;0,1.01,IF(AH168&gt;10,1.1,(1+AH168/100))))</f>
        <v>0.86860000000000004</v>
      </c>
      <c r="AS168" s="887">
        <f>IF($AI168="n/a",1.03*AR168,IF($AI168&lt;0,1.01*AR168,IF($AI168&gt;10,1.1*AR168,(1+$AI168/100)*AR168)))</f>
        <v>0.95546000000000009</v>
      </c>
      <c r="AT168" s="887">
        <f>IF($AK168="n/a",1.03*AS168,IF($AK168&lt;0,1.01*AS168,IF($AK168&gt;10,1.1*AS168,(1+$AK168/100)*AS168)))</f>
        <v>1.0510060000000001</v>
      </c>
      <c r="AU168" s="887">
        <f>IF($AK168="n/a",1.03*AT168,IF($AK168&lt;0,1.01*AT168,IF($AK168&gt;10,1.1*AT168,(1+$AK168/100)*AT168)))</f>
        <v>1.1561066000000002</v>
      </c>
      <c r="AV168" s="887">
        <f>IF($AK168="n/a",1.03*AU168,IF($AK168&lt;0,1.01*AU168,IF($AK168&gt;10,1.1*AU168,(1+$AK168/100)*AU168)))</f>
        <v>1.2717172600000004</v>
      </c>
      <c r="AW168" s="651">
        <f>SUM(AR168:AV168)</f>
        <v>5.3028898600000005</v>
      </c>
      <c r="AX168" s="748">
        <f>AW168/I168*100</f>
        <v>12.607916928197813</v>
      </c>
      <c r="AY168" s="935">
        <v>1.1200000000000001</v>
      </c>
      <c r="AZ168" s="873">
        <v>13.4</v>
      </c>
      <c r="BA168" s="873">
        <v>-48.42</v>
      </c>
      <c r="BB168" s="873">
        <v>-3.65</v>
      </c>
      <c r="BC168" s="873">
        <v>-19.98</v>
      </c>
      <c r="BE168" s="624">
        <v>2005</v>
      </c>
      <c r="BF168" s="899">
        <f>IF(BE168&gt;2008,0,IF(BE168&gt;2001,1,IF(BE168&gt;1990,2,IF(BE168&gt;1980,3,IF(BE168&gt;1973,4,IF(BE168&gt;1970,5,IF(BE168&gt;1960,6,IF(BE168&gt;1958,7,IF(BE168&gt;1953,8,9)))))))))</f>
        <v>1</v>
      </c>
      <c r="BG168" s="883">
        <v>2.1</v>
      </c>
    </row>
    <row r="169" spans="1:59" ht="11.25" customHeight="1" x14ac:dyDescent="0.2">
      <c r="A169" s="864" t="s">
        <v>1469</v>
      </c>
      <c r="B169" s="876" t="s">
        <v>1470</v>
      </c>
      <c r="C169" s="933" t="s">
        <v>108</v>
      </c>
      <c r="D169" s="933" t="s">
        <v>4341</v>
      </c>
      <c r="E169" s="733">
        <v>10</v>
      </c>
      <c r="F169" s="1182">
        <v>367</v>
      </c>
      <c r="G169" s="1182" t="s">
        <v>106</v>
      </c>
      <c r="H169" s="1182" t="s">
        <v>106</v>
      </c>
      <c r="I169" s="875">
        <v>20.149999999999999</v>
      </c>
      <c r="J169" s="651">
        <f>(M169/I169)*100</f>
        <v>4.3672456575682386</v>
      </c>
      <c r="K169" s="878">
        <v>0.22</v>
      </c>
      <c r="L169" s="888">
        <v>4</v>
      </c>
      <c r="M169" s="642">
        <f>K169*L169</f>
        <v>0.88</v>
      </c>
      <c r="N169" s="871" t="s">
        <v>148</v>
      </c>
      <c r="O169" s="734">
        <v>0.20250000000000001</v>
      </c>
      <c r="P169" s="862">
        <v>43889</v>
      </c>
      <c r="Q169" s="862">
        <v>43905</v>
      </c>
      <c r="R169" s="642">
        <f>(K169-O169)/O169*100</f>
        <v>8.6419753086419693</v>
      </c>
      <c r="S169" s="701">
        <f>IF(INDEX(Historical!$D$7:$D$1254,MATCH(B169,Historical!$B$7:$B$1278,0))=0,"n/a",(INDEX(Historical!$C$7:$C$1256,MATCH(B169,Historical!$B$7:$B$1278,0))/INDEX(Historical!$D$7:$D$1254,MATCH(B169,Historical!$B$7:$B$1278,0))-1)*100)</f>
        <v>3.8461538461538547</v>
      </c>
      <c r="T169" s="701">
        <f>IF(INDEX(Historical!$F$7:$F$1247,MATCH(B169,Historical!$B$7:$B$1278,0))=0,"n/a",((INDEX(Historical!$C$7:$C$1256,MATCH(B169,Historical!$B$7:$B$1278,0))/INDEX(Historical!$F$7:$F$1247,MATCH(B169,Historical!$B$7:$B$1278,0)))^(1/3)-1)*100)</f>
        <v>8.1687177730556328</v>
      </c>
      <c r="U169" s="701">
        <f>IF(INDEX(Historical!$H$7:$H$1247,MATCH(B169,Historical!$B$7:$B$1278,0))=0,"n/a",((INDEX(Historical!$C$7:$C$1256,MATCH(B169,Historical!$B$7:$B$1278,0))/INDEX(Historical!$H$7:$H$1247,MATCH(B169,Historical!$B$7:$B$1278,0)))^(1/5)-1)*100)</f>
        <v>6.9082954178721234</v>
      </c>
      <c r="V169" s="701">
        <f>IF(INDEX(Historical!$O$7:$O$1247,MATCH(B169,Historical!$B$7:$B$1278,0))=0,"n/a",((INDEX(Historical!$C$7:$C$1256,MATCH(B169,Historical!$B$7:$B$1278,0))/INDEX(Historical!$O$7:$O$1247,MATCH(B169,Historical!$B$7:$B$1278,0)))^(1/10)-1)*100)</f>
        <v>10.350921459993479</v>
      </c>
      <c r="W169" s="702">
        <f>IF(OR(U169&lt;=0,U169="n/a",V169&lt;=0,V169="n/a"),"n/a",U169/V169)</f>
        <v>0.66740873694895908</v>
      </c>
      <c r="X169" s="703">
        <f>IF(OR(AJ169&lt;=0,AJ169="n/a",U169&lt;=0,U169="n/a"),"n/a",U169/AJ169)</f>
        <v>1.1708975284529024</v>
      </c>
      <c r="Y169" s="877"/>
      <c r="Z169" s="651">
        <f>IF(OR(AC169&lt;0.01,AC169="n/a"),"n/a",M169/AC169*100)</f>
        <v>40.182648401826491</v>
      </c>
      <c r="AA169" s="887">
        <f>IF(OR(AC169&lt;0.01,AC169="n/a"),"n/a",I169/AC169)</f>
        <v>9.2009132420091326</v>
      </c>
      <c r="AB169" s="888">
        <v>12</v>
      </c>
      <c r="AC169" s="866">
        <v>2.19</v>
      </c>
      <c r="AD169" s="866">
        <v>1.1499999999999999</v>
      </c>
      <c r="AE169" s="866">
        <v>1.62</v>
      </c>
      <c r="AF169" s="866">
        <v>0.62</v>
      </c>
      <c r="AG169" s="866">
        <v>7.0000000000000009</v>
      </c>
      <c r="AH169" s="866">
        <v>18.2</v>
      </c>
      <c r="AI169" s="866">
        <v>19.12</v>
      </c>
      <c r="AJ169" s="866">
        <v>5.8999999999999995</v>
      </c>
      <c r="AK169" s="866">
        <v>8</v>
      </c>
      <c r="AL169" s="879">
        <v>320.79000000000002</v>
      </c>
      <c r="AM169" s="873">
        <v>2.2999999999999998</v>
      </c>
      <c r="AN169" s="866">
        <v>0.16</v>
      </c>
      <c r="AO169" s="740">
        <f>IF(U169="n/a","n/a",IF(AA169&lt;0,"n/a",IF(AA169="n/a","n/a",J169+U169-AA169)))</f>
        <v>2.0746278334312294</v>
      </c>
      <c r="AP169" s="741">
        <f>IF(U169="n/a","n/a",J169+U169)</f>
        <v>11.275541075440362</v>
      </c>
      <c r="AQ169" s="889">
        <f>IF(OR(AC169&lt;0.01,AF169="n/a"),"n/a",(I169/SQRT(22.5*AC169*(I169/AF169))-1)*100)</f>
        <v>-49.647614157616182</v>
      </c>
      <c r="AR169" s="651">
        <f>INDEX(Historical!$C$7:$C$1256,MATCH(B169,Historical!$B$7:$B$1278,0))*IF(AH169="n/a",1.03,IF(AH169&lt;0,1.01,IF(AH169&gt;10,1.1,(1+AH169/100))))</f>
        <v>0.89100000000000013</v>
      </c>
      <c r="AS169" s="887">
        <f>IF($AI169="n/a",1.03*AR169,IF($AI169&lt;0,1.01*AR169,IF($AI169&gt;10,1.1*AR169,(1+$AI169/100)*AR169)))</f>
        <v>0.98010000000000019</v>
      </c>
      <c r="AT169" s="887">
        <f>IF($AK169="n/a",1.03*AS169,IF($AK169&lt;0,1.01*AS169,IF($AK169&gt;10,1.1*AS169,(1+$AK169/100)*AS169)))</f>
        <v>1.0585080000000002</v>
      </c>
      <c r="AU169" s="887">
        <f>IF($AK169="n/a",1.03*AT169,IF($AK169&lt;0,1.01*AT169,IF($AK169&gt;10,1.1*AT169,(1+$AK169/100)*AT169)))</f>
        <v>1.1431886400000004</v>
      </c>
      <c r="AV169" s="887">
        <f>IF($AK169="n/a",1.03*AU169,IF($AK169&lt;0,1.01*AU169,IF($AK169&gt;10,1.1*AU169,(1+$AK169/100)*AU169)))</f>
        <v>1.2346437312000005</v>
      </c>
      <c r="AW169" s="651">
        <f>SUM(AR169:AV169)</f>
        <v>5.3074403712000011</v>
      </c>
      <c r="AX169" s="748">
        <f>AW169/I169*100</f>
        <v>26.339654447642687</v>
      </c>
      <c r="AY169" s="935">
        <v>1.06</v>
      </c>
      <c r="AZ169" s="873">
        <v>32.129999999999995</v>
      </c>
      <c r="BA169" s="873">
        <v>-48.370000000000005</v>
      </c>
      <c r="BB169" s="873">
        <v>3.29</v>
      </c>
      <c r="BC169" s="873">
        <v>-6.84</v>
      </c>
      <c r="BE169" s="624">
        <v>2011</v>
      </c>
      <c r="BF169" s="899">
        <f>IF(BE169&gt;2008,0,IF(BE169&gt;2001,1,IF(BE169&gt;1990,2,IF(BE169&gt;1980,3,IF(BE169&gt;1973,4,IF(BE169&gt;1970,5,IF(BE169&gt;1960,6,IF(BE169&gt;1958,7,IF(BE169&gt;1953,8,9)))))))))</f>
        <v>0</v>
      </c>
      <c r="BG169" s="883">
        <v>0.70000000000000007</v>
      </c>
    </row>
    <row r="170" spans="1:59" ht="11.25" customHeight="1" x14ac:dyDescent="0.2">
      <c r="A170" s="864" t="s">
        <v>1479</v>
      </c>
      <c r="B170" s="876" t="s">
        <v>1480</v>
      </c>
      <c r="C170" s="933" t="s">
        <v>108</v>
      </c>
      <c r="D170" s="933" t="s">
        <v>4337</v>
      </c>
      <c r="E170" s="733">
        <v>10</v>
      </c>
      <c r="F170" s="1182">
        <v>355</v>
      </c>
      <c r="G170" s="1182" t="s">
        <v>106</v>
      </c>
      <c r="H170" s="1182" t="s">
        <v>106</v>
      </c>
      <c r="I170" s="875">
        <v>190.38</v>
      </c>
      <c r="J170" s="651">
        <f>(M170/I170)*100</f>
        <v>0.63031831074692712</v>
      </c>
      <c r="K170" s="878">
        <v>0.3</v>
      </c>
      <c r="L170" s="888">
        <v>4</v>
      </c>
      <c r="M170" s="642">
        <f>K170*L170</f>
        <v>1.2</v>
      </c>
      <c r="N170" s="871" t="s">
        <v>160</v>
      </c>
      <c r="O170" s="734">
        <v>0.28000000000000003</v>
      </c>
      <c r="P170" s="862">
        <v>43831</v>
      </c>
      <c r="Q170" s="862">
        <v>43860</v>
      </c>
      <c r="R170" s="642">
        <f>(K170-O170)/O170*100</f>
        <v>7.1428571428571281</v>
      </c>
      <c r="S170" s="701">
        <f>IF(INDEX(Historical!$D$7:$D$1254,MATCH(B170,Historical!$B$7:$B$1278,0))=0,"n/a",(INDEX(Historical!$C$7:$C$1256,MATCH(B170,Historical!$B$7:$B$1278,0))/INDEX(Historical!$D$7:$D$1254,MATCH(B170,Historical!$B$7:$B$1278,0))-1)*100)</f>
        <v>19.999999999999996</v>
      </c>
      <c r="T170" s="701">
        <f>IF(INDEX(Historical!$F$7:$F$1247,MATCH(B170,Historical!$B$7:$B$1278,0))=0,"n/a",((INDEX(Historical!$C$7:$C$1256,MATCH(B170,Historical!$B$7:$B$1278,0))/INDEX(Historical!$F$7:$F$1247,MATCH(B170,Historical!$B$7:$B$1278,0)))^(1/3)-1)*100)</f>
        <v>10.891823393038823</v>
      </c>
      <c r="U170" s="701">
        <f>IF(INDEX(Historical!$H$7:$H$1247,MATCH(B170,Historical!$B$7:$B$1278,0))=0,"n/a",((INDEX(Historical!$C$7:$C$1256,MATCH(B170,Historical!$B$7:$B$1278,0))/INDEX(Historical!$H$7:$H$1247,MATCH(B170,Historical!$B$7:$B$1278,0)))^(1/5)-1)*100)</f>
        <v>12.030033714161736</v>
      </c>
      <c r="V170" s="701" t="str">
        <f>IF(INDEX(Historical!$O$7:$O$1247,MATCH(B170,Historical!$B$7:$B$1278,0))=0,"n/a",((INDEX(Historical!$C$7:$C$1256,MATCH(B170,Historical!$B$7:$B$1278,0))/INDEX(Historical!$O$7:$O$1247,MATCH(B170,Historical!$B$7:$B$1278,0)))^(1/10)-1)*100)</f>
        <v>n/a</v>
      </c>
      <c r="W170" s="702" t="str">
        <f>IF(OR(U170&lt;=0,U170="n/a",V170&lt;=0,V170="n/a"),"n/a",U170/V170)</f>
        <v>n/a</v>
      </c>
      <c r="X170" s="703">
        <f>IF(OR(AJ170&lt;=0,AJ170="n/a",U170&lt;=0,U170="n/a"),"n/a",U170/AJ170)</f>
        <v>0.79669097444779702</v>
      </c>
      <c r="Y170" s="661"/>
      <c r="Z170" s="651">
        <f>IF(OR(AC170&lt;0.01,AC170="n/a"),"n/a",M170/AC170*100)</f>
        <v>34.883720930232556</v>
      </c>
      <c r="AA170" s="887">
        <f>IF(OR(AC170&lt;0.01,AC170="n/a"),"n/a",I170/AC170)</f>
        <v>55.343023255813954</v>
      </c>
      <c r="AB170" s="888">
        <v>12</v>
      </c>
      <c r="AC170" s="866">
        <v>3.44</v>
      </c>
      <c r="AD170" s="866">
        <v>3.46</v>
      </c>
      <c r="AE170" s="866">
        <v>6.28</v>
      </c>
      <c r="AF170" s="866">
        <v>7.51</v>
      </c>
      <c r="AG170" s="866">
        <v>14.000000000000002</v>
      </c>
      <c r="AH170" s="866">
        <v>-16.2</v>
      </c>
      <c r="AI170" s="866" t="s">
        <v>136</v>
      </c>
      <c r="AJ170" s="866">
        <v>15.1</v>
      </c>
      <c r="AK170" s="866">
        <v>16</v>
      </c>
      <c r="AL170" s="879">
        <v>8150</v>
      </c>
      <c r="AM170" s="873">
        <v>46.6</v>
      </c>
      <c r="AN170" s="866">
        <v>0.45</v>
      </c>
      <c r="AO170" s="740">
        <f>IF(U170="n/a","n/a",IF(AA170&lt;0,"n/a",IF(AA170="n/a","n/a",J170+U170-AA170)))</f>
        <v>-42.682671230905292</v>
      </c>
      <c r="AP170" s="741">
        <f>IF(U170="n/a","n/a",J170+U170)</f>
        <v>12.660352024908663</v>
      </c>
      <c r="AQ170" s="889">
        <f>IF(OR(AC170&lt;0.01,AF170="n/a"),"n/a",(I170/SQRT(22.5*AC170*(I170/AF170))-1)*100)</f>
        <v>329.79380309433799</v>
      </c>
      <c r="AR170" s="651">
        <f>INDEX(Historical!$C$7:$C$1256,MATCH(B170,Historical!$B$7:$B$1278,0))*IF(AH170="n/a",1.03,IF(AH170&lt;0,1.01,IF(AH170&gt;10,1.1,(1+AH170/100))))</f>
        <v>1.212</v>
      </c>
      <c r="AS170" s="887">
        <f>IF($AI170="n/a",1.03*AR170,IF($AI170&lt;0,1.01*AR170,IF($AI170&gt;10,1.1*AR170,(1+$AI170/100)*AR170)))</f>
        <v>1.2483599999999999</v>
      </c>
      <c r="AT170" s="887">
        <f>IF($AK170="n/a",1.03*AS170,IF($AK170&lt;0,1.01*AS170,IF($AK170&gt;10,1.1*AS170,(1+$AK170/100)*AS170)))</f>
        <v>1.3731960000000001</v>
      </c>
      <c r="AU170" s="887">
        <f>IF($AK170="n/a",1.03*AT170,IF($AK170&lt;0,1.01*AT170,IF($AK170&gt;10,1.1*AT170,(1+$AK170/100)*AT170)))</f>
        <v>1.5105156000000002</v>
      </c>
      <c r="AV170" s="887">
        <f>IF($AK170="n/a",1.03*AU170,IF($AK170&lt;0,1.01*AU170,IF($AK170&gt;10,1.1*AU170,(1+$AK170/100)*AU170)))</f>
        <v>1.6615671600000004</v>
      </c>
      <c r="AW170" s="651">
        <f>SUM(AR170:AV170)</f>
        <v>7.0056387600000001</v>
      </c>
      <c r="AX170" s="748">
        <f>AW170/I170*100</f>
        <v>3.6798186574219982</v>
      </c>
      <c r="AY170" s="935">
        <v>1.18</v>
      </c>
      <c r="AZ170" s="873">
        <v>85.570000000000007</v>
      </c>
      <c r="BA170" s="873">
        <v>-5.6099999999999994</v>
      </c>
      <c r="BB170" s="873">
        <v>13.900000000000002</v>
      </c>
      <c r="BC170" s="873">
        <v>26.06</v>
      </c>
      <c r="BE170" s="624">
        <v>2011</v>
      </c>
      <c r="BF170" s="899">
        <f>IF(BE170&gt;2008,0,IF(BE170&gt;2001,1,IF(BE170&gt;1990,2,IF(BE170&gt;1980,3,IF(BE170&gt;1973,4,IF(BE170&gt;1970,5,IF(BE170&gt;1960,6,IF(BE170&gt;1958,7,IF(BE170&gt;1953,8,9)))))))))</f>
        <v>0</v>
      </c>
      <c r="BG170" s="883">
        <v>6.4</v>
      </c>
    </row>
    <row r="171" spans="1:59" ht="11.25" customHeight="1" x14ac:dyDescent="0.2">
      <c r="A171" s="872" t="s">
        <v>1443</v>
      </c>
      <c r="B171" s="876" t="s">
        <v>1444</v>
      </c>
      <c r="C171" s="933" t="s">
        <v>178</v>
      </c>
      <c r="D171" s="933" t="s">
        <v>4339</v>
      </c>
      <c r="E171" s="733">
        <v>10</v>
      </c>
      <c r="F171" s="1182">
        <v>366</v>
      </c>
      <c r="G171" s="1182" t="s">
        <v>37</v>
      </c>
      <c r="H171" s="1182" t="s">
        <v>37</v>
      </c>
      <c r="I171" s="875">
        <v>29.5</v>
      </c>
      <c r="J171" s="651">
        <f>(M171/I171)*100</f>
        <v>7.8644067796610164</v>
      </c>
      <c r="K171" s="878">
        <v>0.57999999999999996</v>
      </c>
      <c r="L171" s="888">
        <v>4</v>
      </c>
      <c r="M171" s="642">
        <f>K171*L171</f>
        <v>2.3199999999999998</v>
      </c>
      <c r="N171" s="871" t="s">
        <v>111</v>
      </c>
      <c r="O171" s="734">
        <v>0.53</v>
      </c>
      <c r="P171" s="862">
        <v>43879</v>
      </c>
      <c r="Q171" s="862">
        <v>43899</v>
      </c>
      <c r="R171" s="642">
        <f>(K171-O171)/O171*100</f>
        <v>9.4339622641509298</v>
      </c>
      <c r="S171" s="701">
        <f>IF(INDEX(Historical!$D$7:$D$1254,MATCH(B171,Historical!$B$7:$B$1278,0))=0,"n/a",(INDEX(Historical!$C$7:$C$1256,MATCH(B171,Historical!$B$7:$B$1278,0))/INDEX(Historical!$D$7:$D$1254,MATCH(B171,Historical!$B$7:$B$1278,0))-1)*100)</f>
        <v>15.217391304347828</v>
      </c>
      <c r="T171" s="701">
        <f>IF(INDEX(Historical!$F$7:$F$1247,MATCH(B171,Historical!$B$7:$B$1278,0))=0,"n/a",((INDEX(Historical!$C$7:$C$1256,MATCH(B171,Historical!$B$7:$B$1278,0))/INDEX(Historical!$F$7:$F$1247,MATCH(B171,Historical!$B$7:$B$1278,0)))^(1/3)-1)*100)</f>
        <v>15.948637819501933</v>
      </c>
      <c r="U171" s="701">
        <f>IF(INDEX(Historical!$H$7:$H$1247,MATCH(B171,Historical!$B$7:$B$1278,0))=0,"n/a",((INDEX(Historical!$C$7:$C$1256,MATCH(B171,Historical!$B$7:$B$1278,0))/INDEX(Historical!$H$7:$H$1247,MATCH(B171,Historical!$B$7:$B$1278,0)))^(1/5)-1)*100)</f>
        <v>18.170645193625703</v>
      </c>
      <c r="V171" s="701" t="str">
        <f>IF(INDEX(Historical!$O$7:$O$1247,MATCH(B171,Historical!$B$7:$B$1278,0))=0,"n/a",((INDEX(Historical!$C$7:$C$1256,MATCH(B171,Historical!$B$7:$B$1278,0))/INDEX(Historical!$O$7:$O$1247,MATCH(B171,Historical!$B$7:$B$1278,0)))^(1/10)-1)*100)</f>
        <v>n/a</v>
      </c>
      <c r="W171" s="702" t="str">
        <f>IF(OR(U171&lt;=0,U171="n/a",V171&lt;=0,V171="n/a"),"n/a",U171/V171)</f>
        <v>n/a</v>
      </c>
      <c r="X171" s="703" t="str">
        <f>IF(OR(AJ171&lt;=0,AJ171="n/a",U171&lt;=0,U171="n/a"),"n/a",U171/AJ171)</f>
        <v>n/a</v>
      </c>
      <c r="Y171" s="877"/>
      <c r="Z171" s="651" t="str">
        <f>IF(OR(AC171&lt;0.01,AC171="n/a"),"n/a",M171/AC171*100)</f>
        <v>n/a</v>
      </c>
      <c r="AA171" s="887" t="str">
        <f>IF(OR(AC171&lt;0.01,AC171="n/a"),"n/a",I171/AC171)</f>
        <v>n/a</v>
      </c>
      <c r="AB171" s="888">
        <v>12</v>
      </c>
      <c r="AC171" s="866">
        <v>-11.9</v>
      </c>
      <c r="AD171" s="866" t="s">
        <v>136</v>
      </c>
      <c r="AE171" s="866">
        <v>0.19</v>
      </c>
      <c r="AF171" s="866">
        <v>0.81</v>
      </c>
      <c r="AG171" s="866">
        <v>-26.700000000000003</v>
      </c>
      <c r="AH171" s="866">
        <v>-24.8</v>
      </c>
      <c r="AI171" s="866">
        <v>102.2</v>
      </c>
      <c r="AJ171" s="866">
        <v>-2</v>
      </c>
      <c r="AK171" s="866">
        <v>-10.31</v>
      </c>
      <c r="AL171" s="879">
        <v>18950</v>
      </c>
      <c r="AM171" s="873">
        <v>0.1</v>
      </c>
      <c r="AN171" s="866">
        <v>1.35</v>
      </c>
      <c r="AO171" s="740" t="str">
        <f>IF(U171="n/a","n/a",IF(AA171&lt;0,"n/a",IF(AA171="n/a","n/a",J171+U171-AA171)))</f>
        <v>n/a</v>
      </c>
      <c r="AP171" s="741">
        <f>IF(U171="n/a","n/a",J171+U171)</f>
        <v>26.03505197328672</v>
      </c>
      <c r="AQ171" s="889" t="str">
        <f>IF(OR(AC171&lt;0.01,AF171="n/a"),"n/a",(I171/SQRT(22.5*AC171*(I171/AF171))-1)*100)</f>
        <v>n/a</v>
      </c>
      <c r="AR171" s="651">
        <f>INDEX(Historical!$C$7:$C$1256,MATCH(B171,Historical!$B$7:$B$1278,0))*IF(AH171="n/a",1.03,IF(AH171&lt;0,1.01,IF(AH171&gt;10,1.1,(1+AH171/100))))</f>
        <v>2.1412</v>
      </c>
      <c r="AS171" s="887">
        <f>IF($AI171="n/a",1.03*AR171,IF($AI171&lt;0,1.01*AR171,IF($AI171&gt;10,1.1*AR171,(1+$AI171/100)*AR171)))</f>
        <v>2.3553200000000003</v>
      </c>
      <c r="AT171" s="887">
        <f>IF($AK171="n/a",1.03*AS171,IF($AK171&lt;0,1.01*AS171,IF($AK171&gt;10,1.1*AS171,(1+$AK171/100)*AS171)))</f>
        <v>2.3788732000000001</v>
      </c>
      <c r="AU171" s="887">
        <f>IF($AK171="n/a",1.03*AT171,IF($AK171&lt;0,1.01*AT171,IF($AK171&gt;10,1.1*AT171,(1+$AK171/100)*AT171)))</f>
        <v>2.402661932</v>
      </c>
      <c r="AV171" s="887">
        <f>IF($AK171="n/a",1.03*AU171,IF($AK171&lt;0,1.01*AU171,IF($AK171&gt;10,1.1*AU171,(1+$AK171/100)*AU171)))</f>
        <v>2.4266885513199998</v>
      </c>
      <c r="AW171" s="651">
        <f>SUM(AR171:AV171)</f>
        <v>11.70474368332</v>
      </c>
      <c r="AX171" s="748">
        <f>AW171/I171*100</f>
        <v>39.677097231593223</v>
      </c>
      <c r="AY171" s="935">
        <v>2.16</v>
      </c>
      <c r="AZ171" s="873">
        <v>93.320000000000007</v>
      </c>
      <c r="BA171" s="873">
        <v>-57.18</v>
      </c>
      <c r="BB171" s="873">
        <v>-5.48</v>
      </c>
      <c r="BC171" s="873">
        <v>-17.48</v>
      </c>
      <c r="BE171" s="624">
        <v>2011</v>
      </c>
      <c r="BF171" s="899">
        <f>IF(BE171&gt;2008,0,IF(BE171&gt;2001,1,IF(BE171&gt;1990,2,IF(BE171&gt;1980,3,IF(BE171&gt;1973,4,IF(BE171&gt;1970,5,IF(BE171&gt;1960,6,IF(BE171&gt;1958,7,IF(BE171&gt;1953,8,9)))))))))</f>
        <v>0</v>
      </c>
      <c r="BG171" s="883">
        <v>-8.4</v>
      </c>
    </row>
    <row r="172" spans="1:59" ht="11.25" customHeight="1" x14ac:dyDescent="0.2">
      <c r="A172" s="872" t="s">
        <v>678</v>
      </c>
      <c r="B172" s="876" t="s">
        <v>679</v>
      </c>
      <c r="C172" s="933" t="s">
        <v>4196</v>
      </c>
      <c r="D172" s="933" t="s">
        <v>4370</v>
      </c>
      <c r="E172" s="733">
        <v>19</v>
      </c>
      <c r="F172" s="1182">
        <v>174</v>
      </c>
      <c r="G172" s="1182" t="s">
        <v>37</v>
      </c>
      <c r="H172" s="1182" t="s">
        <v>115</v>
      </c>
      <c r="I172" s="875">
        <v>202.47</v>
      </c>
      <c r="J172" s="651">
        <f>(M172/I172)*100</f>
        <v>1.1063367412456167</v>
      </c>
      <c r="K172" s="878">
        <v>0.56000000000000005</v>
      </c>
      <c r="L172" s="888">
        <v>4</v>
      </c>
      <c r="M172" s="642">
        <f>K172*L172</f>
        <v>2.2400000000000002</v>
      </c>
      <c r="N172" s="871" t="s">
        <v>135</v>
      </c>
      <c r="O172" s="734">
        <v>0.51</v>
      </c>
      <c r="P172" s="862">
        <v>44153</v>
      </c>
      <c r="Q172" s="862">
        <v>44175</v>
      </c>
      <c r="R172" s="642">
        <f>(K172-O172)/O172*100</f>
        <v>9.8039215686274588</v>
      </c>
      <c r="S172" s="701">
        <f>IF(INDEX(Historical!$D$7:$D$1254,MATCH(B172,Historical!$B$7:$B$1278,0))=0,"n/a",(INDEX(Historical!$C$7:$C$1256,MATCH(B172,Historical!$B$7:$B$1278,0))/INDEX(Historical!$D$7:$D$1254,MATCH(B172,Historical!$B$7:$B$1278,0))-1)*100)</f>
        <v>9.8837209302325526</v>
      </c>
      <c r="T172" s="701">
        <f>IF(INDEX(Historical!$F$7:$F$1247,MATCH(B172,Historical!$B$7:$B$1278,0))=0,"n/a",((INDEX(Historical!$C$7:$C$1256,MATCH(B172,Historical!$B$7:$B$1278,0))/INDEX(Historical!$F$7:$F$1247,MATCH(B172,Historical!$B$7:$B$1278,0)))^(1/3)-1)*100)</f>
        <v>8.7380373002892142</v>
      </c>
      <c r="U172" s="701">
        <f>IF(INDEX(Historical!$H$7:$H$1247,MATCH(B172,Historical!$B$7:$B$1278,0))=0,"n/a",((INDEX(Historical!$C$7:$C$1256,MATCH(B172,Historical!$B$7:$B$1278,0))/INDEX(Historical!$H$7:$H$1247,MATCH(B172,Historical!$B$7:$B$1278,0)))^(1/5)-1)*100)</f>
        <v>10.446712334725806</v>
      </c>
      <c r="V172" s="701">
        <f>IF(INDEX(Historical!$O$7:$O$1247,MATCH(B172,Historical!$B$7:$B$1278,0))=0,"n/a",((INDEX(Historical!$C$7:$C$1256,MATCH(B172,Historical!$B$7:$B$1278,0))/INDEX(Historical!$O$7:$O$1247,MATCH(B172,Historical!$B$7:$B$1278,0)))^(1/10)-1)*100)</f>
        <v>13.774738514996132</v>
      </c>
      <c r="W172" s="702">
        <f>IF(OR(U172&lt;=0,U172="n/a",V172&lt;=0,V172="n/a"),"n/a",U172/V172)</f>
        <v>0.7583964169884454</v>
      </c>
      <c r="X172" s="703">
        <f>IF(OR(AJ172&lt;=0,AJ172="n/a",U172&lt;=0,U172="n/a"),"n/a",U172/AJ172)</f>
        <v>0.33376077746727811</v>
      </c>
      <c r="Y172" s="876" t="s">
        <v>152</v>
      </c>
      <c r="Z172" s="651">
        <f>IF(OR(AC172&lt;0.01,AC172="n/a"),"n/a",M172/AC172*100)</f>
        <v>38.888888888888893</v>
      </c>
      <c r="AA172" s="887">
        <f>IF(OR(AC172&lt;0.01,AC172="n/a"),"n/a",I172/AC172)</f>
        <v>35.151041666666664</v>
      </c>
      <c r="AB172" s="888">
        <v>6</v>
      </c>
      <c r="AC172" s="866">
        <v>5.76</v>
      </c>
      <c r="AD172" s="866">
        <v>2.35</v>
      </c>
      <c r="AE172" s="866">
        <v>10.64</v>
      </c>
      <c r="AF172" s="866">
        <v>12.98</v>
      </c>
      <c r="AG172" s="866">
        <v>39.5</v>
      </c>
      <c r="AH172" s="866">
        <v>13.4</v>
      </c>
      <c r="AI172" s="866">
        <v>13.41</v>
      </c>
      <c r="AJ172" s="866">
        <v>31.3</v>
      </c>
      <c r="AK172" s="866">
        <v>14.97</v>
      </c>
      <c r="AL172" s="879">
        <v>1521760</v>
      </c>
      <c r="AM172" s="873">
        <v>0.1</v>
      </c>
      <c r="AN172" s="866">
        <v>0.62</v>
      </c>
      <c r="AO172" s="740">
        <f>IF(U172="n/a","n/a",IF(AA172&lt;0,"n/a",IF(AA172="n/a","n/a",J172+U172-AA172)))</f>
        <v>-23.597992590695242</v>
      </c>
      <c r="AP172" s="741">
        <f>IF(U172="n/a","n/a",J172+U172)</f>
        <v>11.553049075971423</v>
      </c>
      <c r="AQ172" s="889">
        <f>IF(OR(AC172&lt;0.01,AF172="n/a"),"n/a",(I172/SQRT(22.5*AC172*(I172/AF172))-1)*100)</f>
        <v>350.31372808710125</v>
      </c>
      <c r="AR172" s="651">
        <f>INDEX(Historical!$C$7:$C$1256,MATCH(B172,Historical!$B$7:$B$1278,0))*IF(AH172="n/a",1.03,IF(AH172&lt;0,1.01,IF(AH172&gt;10,1.1,(1+AH172/100))))</f>
        <v>2.0790000000000002</v>
      </c>
      <c r="AS172" s="887">
        <f>IF($AI172="n/a",1.03*AR172,IF($AI172&lt;0,1.01*AR172,IF($AI172&gt;10,1.1*AR172,(1+$AI172/100)*AR172)))</f>
        <v>2.2869000000000006</v>
      </c>
      <c r="AT172" s="887">
        <f>IF($AK172="n/a",1.03*AS172,IF($AK172&lt;0,1.01*AS172,IF($AK172&gt;10,1.1*AS172,(1+$AK172/100)*AS172)))</f>
        <v>2.5155900000000009</v>
      </c>
      <c r="AU172" s="887">
        <f>IF($AK172="n/a",1.03*AT172,IF($AK172&lt;0,1.01*AT172,IF($AK172&gt;10,1.1*AT172,(1+$AK172/100)*AT172)))</f>
        <v>2.7671490000000012</v>
      </c>
      <c r="AV172" s="887">
        <f>IF($AK172="n/a",1.03*AU172,IF($AK172&lt;0,1.01*AU172,IF($AK172&gt;10,1.1*AU172,(1+$AK172/100)*AU172)))</f>
        <v>3.0438639000000016</v>
      </c>
      <c r="AW172" s="651">
        <f>SUM(AR172:AV172)</f>
        <v>12.692502900000004</v>
      </c>
      <c r="AX172" s="748">
        <f>AW172/I172*100</f>
        <v>6.2688313824270283</v>
      </c>
      <c r="AY172" s="935">
        <v>0.85</v>
      </c>
      <c r="AZ172" s="873">
        <v>52.78</v>
      </c>
      <c r="BA172" s="873">
        <v>-13.05</v>
      </c>
      <c r="BB172" s="873">
        <v>-4.7300000000000004</v>
      </c>
      <c r="BC172" s="873">
        <v>6.7100000000000009</v>
      </c>
      <c r="BE172" s="624">
        <v>2002</v>
      </c>
      <c r="BF172" s="899">
        <f>IF(BE172&gt;2008,0,IF(BE172&gt;2001,1,IF(BE172&gt;1990,2,IF(BE172&gt;1980,3,IF(BE172&gt;1973,4,IF(BE172&gt;1970,5,IF(BE172&gt;1960,6,IF(BE172&gt;1958,7,IF(BE172&gt;1953,8,9)))))))))</f>
        <v>1</v>
      </c>
      <c r="BG172" s="883">
        <v>15.4</v>
      </c>
    </row>
    <row r="173" spans="1:59" ht="11.25" customHeight="1" x14ac:dyDescent="0.2">
      <c r="A173" s="872" t="s">
        <v>1481</v>
      </c>
      <c r="B173" s="876" t="s">
        <v>1482</v>
      </c>
      <c r="C173" s="933" t="s">
        <v>4196</v>
      </c>
      <c r="D173" s="933" t="s">
        <v>4362</v>
      </c>
      <c r="E173" s="733">
        <v>10</v>
      </c>
      <c r="F173" s="1182">
        <v>353</v>
      </c>
      <c r="G173" s="1182" t="s">
        <v>106</v>
      </c>
      <c r="H173" s="1182" t="s">
        <v>106</v>
      </c>
      <c r="I173" s="875">
        <v>158.06</v>
      </c>
      <c r="J173" s="651">
        <f>(M173/I173)*100</f>
        <v>1.6196381121093255</v>
      </c>
      <c r="K173" s="878">
        <v>0.64</v>
      </c>
      <c r="L173" s="888">
        <v>4</v>
      </c>
      <c r="M173" s="642">
        <f>K173*L173</f>
        <v>2.56</v>
      </c>
      <c r="N173" s="871" t="s">
        <v>463</v>
      </c>
      <c r="O173" s="734">
        <v>0.56999999999999995</v>
      </c>
      <c r="P173" s="619">
        <v>43810</v>
      </c>
      <c r="Q173" s="619">
        <v>43844</v>
      </c>
      <c r="R173" s="642">
        <f>(K173-O173)/O173*100</f>
        <v>12.280701754385976</v>
      </c>
      <c r="S173" s="701">
        <f>IF(INDEX(Historical!$D$7:$D$1254,MATCH(B173,Historical!$B$7:$B$1278,0))=0,"n/a",(INDEX(Historical!$C$7:$C$1256,MATCH(B173,Historical!$B$7:$B$1278,0))/INDEX(Historical!$D$7:$D$1254,MATCH(B173,Historical!$B$7:$B$1278,0))-1)*100)</f>
        <v>12.98076923076923</v>
      </c>
      <c r="T173" s="701">
        <f>IF(INDEX(Historical!$F$7:$F$1247,MATCH(B173,Historical!$B$7:$B$1278,0))=0,"n/a",((INDEX(Historical!$C$7:$C$1256,MATCH(B173,Historical!$B$7:$B$1278,0))/INDEX(Historical!$F$7:$F$1247,MATCH(B173,Historical!$B$7:$B$1278,0)))^(1/3)-1)*100)</f>
        <v>12.739128009226185</v>
      </c>
      <c r="U173" s="701">
        <f>IF(INDEX(Historical!$H$7:$H$1247,MATCH(B173,Historical!$B$7:$B$1278,0))=0,"n/a",((INDEX(Historical!$C$7:$C$1256,MATCH(B173,Historical!$B$7:$B$1278,0))/INDEX(Historical!$H$7:$H$1247,MATCH(B173,Historical!$B$7:$B$1278,0)))^(1/5)-1)*100)</f>
        <v>13.097453967051752</v>
      </c>
      <c r="V173" s="701">
        <f>IF(INDEX(Historical!$O$7:$O$1247,MATCH(B173,Historical!$B$7:$B$1278,0))=0,"n/a",((INDEX(Historical!$C$7:$C$1256,MATCH(B173,Historical!$B$7:$B$1278,0))/INDEX(Historical!$O$7:$O$1247,MATCH(B173,Historical!$B$7:$B$1278,0)))^(1/10)-1)*100)</f>
        <v>27.80378284429905</v>
      </c>
      <c r="W173" s="702">
        <f>IF(OR(U173&lt;=0,U173="n/a",V173&lt;=0,V173="n/a"),"n/a",U173/V173)</f>
        <v>0.47106733786540428</v>
      </c>
      <c r="X173" s="703">
        <f>IF(OR(AJ173&lt;=0,AJ173="n/a",U173&lt;=0,U173="n/a"),"n/a",U173/AJ173)</f>
        <v>0.43369052871032293</v>
      </c>
      <c r="Y173" s="661"/>
      <c r="Z173" s="651">
        <f>IF(OR(AC173&lt;0.01,AC173="n/a"),"n/a",M173/AC173*100)</f>
        <v>53.333333333333336</v>
      </c>
      <c r="AA173" s="887">
        <f>IF(OR(AC173&lt;0.01,AC173="n/a"),"n/a",I173/AC173)</f>
        <v>32.929166666666667</v>
      </c>
      <c r="AB173" s="888">
        <v>12</v>
      </c>
      <c r="AC173" s="866">
        <v>4.8</v>
      </c>
      <c r="AD173" s="866">
        <v>3.19</v>
      </c>
      <c r="AE173" s="866">
        <v>3.4</v>
      </c>
      <c r="AF173" s="866" t="s">
        <v>136</v>
      </c>
      <c r="AG173" s="869">
        <v>-94.1</v>
      </c>
      <c r="AH173" s="868">
        <v>-4.1000000000000005</v>
      </c>
      <c r="AI173" s="868">
        <v>16.25</v>
      </c>
      <c r="AJ173" s="866">
        <v>30.2</v>
      </c>
      <c r="AK173" s="866">
        <v>10.32</v>
      </c>
      <c r="AL173" s="879">
        <v>25960</v>
      </c>
      <c r="AM173" s="873">
        <v>0.1</v>
      </c>
      <c r="AN173" s="866" t="s">
        <v>136</v>
      </c>
      <c r="AO173" s="740">
        <f>IF(U173="n/a","n/a",IF(AA173&lt;0,"n/a",IF(AA173="n/a","n/a",J173+U173-AA173)))</f>
        <v>-18.21207458750559</v>
      </c>
      <c r="AP173" s="741">
        <f>IF(U173="n/a","n/a",J173+U173)</f>
        <v>14.717092079161077</v>
      </c>
      <c r="AQ173" s="889" t="str">
        <f>IF(OR(AC173&lt;0.01,AF173="n/a"),"n/a",(I173/SQRT(22.5*AC173*(I173/AF173))-1)*100)</f>
        <v>n/a</v>
      </c>
      <c r="AR173" s="651">
        <f>INDEX(Historical!$C$7:$C$1256,MATCH(B173,Historical!$B$7:$B$1278,0))*IF(AH173="n/a",1.03,IF(AH173&lt;0,1.01,IF(AH173&gt;10,1.1,(1+AH173/100))))</f>
        <v>2.3734999999999999</v>
      </c>
      <c r="AS173" s="887">
        <f>IF($AI173="n/a",1.03*AR173,IF($AI173&lt;0,1.01*AR173,IF($AI173&gt;10,1.1*AR173,(1+$AI173/100)*AR173)))</f>
        <v>2.6108500000000001</v>
      </c>
      <c r="AT173" s="887">
        <f>IF($AK173="n/a",1.03*AS173,IF($AK173&lt;0,1.01*AS173,IF($AK173&gt;10,1.1*AS173,(1+$AK173/100)*AS173)))</f>
        <v>2.8719350000000006</v>
      </c>
      <c r="AU173" s="887">
        <f>IF($AK173="n/a",1.03*AT173,IF($AK173&lt;0,1.01*AT173,IF($AK173&gt;10,1.1*AT173,(1+$AK173/100)*AT173)))</f>
        <v>3.1591285000000009</v>
      </c>
      <c r="AV173" s="887">
        <f>IF($AK173="n/a",1.03*AU173,IF($AK173&lt;0,1.01*AU173,IF($AK173&gt;10,1.1*AU173,(1+$AK173/100)*AU173)))</f>
        <v>3.4750413500000015</v>
      </c>
      <c r="AW173" s="651">
        <f>SUM(AR173:AV173)</f>
        <v>14.490454850000003</v>
      </c>
      <c r="AX173" s="748">
        <f>AW173/I173*100</f>
        <v>9.1676925534607125</v>
      </c>
      <c r="AY173" s="935">
        <v>0.78</v>
      </c>
      <c r="AZ173" s="873">
        <v>30.880000000000003</v>
      </c>
      <c r="BA173" s="873">
        <v>-15.7</v>
      </c>
      <c r="BB173" s="873">
        <v>-0.77999999999999992</v>
      </c>
      <c r="BC173" s="873">
        <v>3.71</v>
      </c>
      <c r="BE173" s="624">
        <v>2011</v>
      </c>
      <c r="BF173" s="899">
        <f>IF(BE173&gt;2008,0,IF(BE173&gt;2001,1,IF(BE173&gt;1990,2,IF(BE173&gt;1980,3,IF(BE173&gt;1973,4,IF(BE173&gt;1970,5,IF(BE173&gt;1960,6,IF(BE173&gt;1958,7,IF(BE173&gt;1953,8,9)))))))))</f>
        <v>0</v>
      </c>
      <c r="BG173" s="883">
        <v>8</v>
      </c>
    </row>
    <row r="174" spans="1:59" ht="11.25" customHeight="1" x14ac:dyDescent="0.2">
      <c r="A174" s="872" t="s">
        <v>683</v>
      </c>
      <c r="B174" s="876" t="s">
        <v>684</v>
      </c>
      <c r="C174" s="933" t="s">
        <v>112</v>
      </c>
      <c r="D174" s="933" t="s">
        <v>4335</v>
      </c>
      <c r="E174" s="733">
        <v>17</v>
      </c>
      <c r="F174" s="1182">
        <v>199</v>
      </c>
      <c r="G174" s="1182" t="s">
        <v>106</v>
      </c>
      <c r="H174" s="1182" t="s">
        <v>106</v>
      </c>
      <c r="I174" s="875">
        <v>69.66</v>
      </c>
      <c r="J174" s="651">
        <f>(M174/I174)*100</f>
        <v>4.3066322136089585</v>
      </c>
      <c r="K174" s="878">
        <v>0.75</v>
      </c>
      <c r="L174" s="888">
        <v>4</v>
      </c>
      <c r="M174" s="642">
        <f>K174*L174</f>
        <v>3</v>
      </c>
      <c r="N174" s="871" t="s">
        <v>718</v>
      </c>
      <c r="O174" s="734">
        <v>0.63</v>
      </c>
      <c r="P174" s="867">
        <v>43668</v>
      </c>
      <c r="Q174" s="867">
        <v>43683</v>
      </c>
      <c r="R174" s="642">
        <f>(K174-O174)/O174*100</f>
        <v>19.047619047619047</v>
      </c>
      <c r="S174" s="701">
        <f>IF(INDEX(Historical!$D$7:$D$1254,MATCH(B174,Historical!$B$7:$B$1278,0))=0,"n/a",(INDEX(Historical!$C$7:$C$1256,MATCH(B174,Historical!$B$7:$B$1278,0))/INDEX(Historical!$D$7:$D$1254,MATCH(B174,Historical!$B$7:$B$1278,0))-1)*100)</f>
        <v>16.455696202531623</v>
      </c>
      <c r="T174" s="701">
        <f>IF(INDEX(Historical!$F$7:$F$1247,MATCH(B174,Historical!$B$7:$B$1278,0))=0,"n/a",((INDEX(Historical!$C$7:$C$1256,MATCH(B174,Historical!$B$7:$B$1278,0))/INDEX(Historical!$F$7:$F$1247,MATCH(B174,Historical!$B$7:$B$1278,0)))^(1/3)-1)*100)</f>
        <v>16.623645096110362</v>
      </c>
      <c r="U174" s="701">
        <f>IF(INDEX(Historical!$H$7:$H$1247,MATCH(B174,Historical!$B$7:$B$1278,0))=0,"n/a",((INDEX(Historical!$C$7:$C$1256,MATCH(B174,Historical!$B$7:$B$1278,0))/INDEX(Historical!$H$7:$H$1247,MATCH(B174,Historical!$B$7:$B$1278,0)))^(1/5)-1)*100)</f>
        <v>14.704077470518939</v>
      </c>
      <c r="V174" s="701">
        <f>IF(INDEX(Historical!$O$7:$O$1247,MATCH(B174,Historical!$B$7:$B$1278,0))=0,"n/a",((INDEX(Historical!$C$7:$C$1256,MATCH(B174,Historical!$B$7:$B$1278,0))/INDEX(Historical!$O$7:$O$1247,MATCH(B174,Historical!$B$7:$B$1278,0)))^(1/10)-1)*100)</f>
        <v>13.183184633250011</v>
      </c>
      <c r="W174" s="702">
        <f>IF(OR(U174&lt;=0,U174="n/a",V174&lt;=0,V174="n/a"),"n/a",U174/V174)</f>
        <v>1.1153661182468009</v>
      </c>
      <c r="X174" s="703">
        <f>IF(OR(AJ174&lt;=0,AJ174="n/a",U174&lt;=0,U174="n/a"),"n/a",U174/AJ174)</f>
        <v>2.1946384284356624</v>
      </c>
      <c r="Y174" s="663"/>
      <c r="Z174" s="651">
        <f>IF(OR(AC174&lt;0.01,AC174="n/a"),"n/a",M174/AC174*100)</f>
        <v>62.761506276150627</v>
      </c>
      <c r="AA174" s="887">
        <f>IF(OR(AC174&lt;0.01,AC174="n/a"),"n/a",I174/AC174)</f>
        <v>14.573221757322175</v>
      </c>
      <c r="AB174" s="888">
        <v>8</v>
      </c>
      <c r="AC174" s="866">
        <v>4.78</v>
      </c>
      <c r="AD174" s="866">
        <v>9.73</v>
      </c>
      <c r="AE174" s="866">
        <v>1.17</v>
      </c>
      <c r="AF174" s="866">
        <v>2.99</v>
      </c>
      <c r="AG174" s="866">
        <v>19.100000000000001</v>
      </c>
      <c r="AH174" s="866">
        <v>2.2999999999999998</v>
      </c>
      <c r="AI174" s="866">
        <v>-1.54</v>
      </c>
      <c r="AJ174" s="866">
        <v>6.7</v>
      </c>
      <c r="AK174" s="866">
        <v>1.5</v>
      </c>
      <c r="AL174" s="879">
        <v>3850</v>
      </c>
      <c r="AM174" s="873">
        <v>0.70000000000000007</v>
      </c>
      <c r="AN174" s="866">
        <v>0.76</v>
      </c>
      <c r="AO174" s="740">
        <f>IF(U174="n/a","n/a",IF(AA174&lt;0,"n/a",IF(AA174="n/a","n/a",J174+U174-AA174)))</f>
        <v>4.437487926805721</v>
      </c>
      <c r="AP174" s="741">
        <f>IF(U174="n/a","n/a",J174+U174)</f>
        <v>19.010709684127896</v>
      </c>
      <c r="AQ174" s="889">
        <f>IF(OR(AC174&lt;0.01,AF174="n/a"),"n/a",(I174/SQRT(22.5*AC174*(I174/AF174))-1)*100)</f>
        <v>39.162467887786633</v>
      </c>
      <c r="AR174" s="651">
        <f>INDEX(Historical!$C$7:$C$1256,MATCH(B174,Historical!$B$7:$B$1278,0))*IF(AH174="n/a",1.03,IF(AH174&lt;0,1.01,IF(AH174&gt;10,1.1,(1+AH174/100))))</f>
        <v>2.8234799999999995</v>
      </c>
      <c r="AS174" s="887">
        <f>IF($AI174="n/a",1.03*AR174,IF($AI174&lt;0,1.01*AR174,IF($AI174&gt;10,1.1*AR174,(1+$AI174/100)*AR174)))</f>
        <v>2.8517147999999994</v>
      </c>
      <c r="AT174" s="887">
        <f>IF($AK174="n/a",1.03*AS174,IF($AK174&lt;0,1.01*AS174,IF($AK174&gt;10,1.1*AS174,(1+$AK174/100)*AS174)))</f>
        <v>2.894490521999999</v>
      </c>
      <c r="AU174" s="887">
        <f>IF($AK174="n/a",1.03*AT174,IF($AK174&lt;0,1.01*AT174,IF($AK174&gt;10,1.1*AT174,(1+$AK174/100)*AT174)))</f>
        <v>2.9379078798299987</v>
      </c>
      <c r="AV174" s="887">
        <f>IF($AK174="n/a",1.03*AU174,IF($AK174&lt;0,1.01*AU174,IF($AK174&gt;10,1.1*AU174,(1+$AK174/100)*AU174)))</f>
        <v>2.9819764980274486</v>
      </c>
      <c r="AW174" s="651">
        <f>SUM(AR174:AV174)</f>
        <v>14.489569699857444</v>
      </c>
      <c r="AX174" s="748">
        <f>AW174/I174*100</f>
        <v>20.800415876912783</v>
      </c>
      <c r="AY174" s="935">
        <v>0.89</v>
      </c>
      <c r="AZ174" s="873">
        <v>55.04</v>
      </c>
      <c r="BA174" s="873">
        <v>-7.51</v>
      </c>
      <c r="BB174" s="873">
        <v>7.13</v>
      </c>
      <c r="BC174" s="873">
        <v>7.21</v>
      </c>
      <c r="BE174" s="624">
        <v>2003</v>
      </c>
      <c r="BF174" s="899">
        <f>IF(BE174&gt;2008,0,IF(BE174&gt;2001,1,IF(BE174&gt;1990,2,IF(BE174&gt;1980,3,IF(BE174&gt;1973,4,IF(BE174&gt;1970,5,IF(BE174&gt;1960,6,IF(BE174&gt;1958,7,IF(BE174&gt;1953,8,9)))))))))</f>
        <v>1</v>
      </c>
      <c r="BG174" s="883">
        <v>10.8</v>
      </c>
    </row>
    <row r="175" spans="1:59" ht="11.25" customHeight="1" x14ac:dyDescent="0.2">
      <c r="A175" s="872" t="s">
        <v>670</v>
      </c>
      <c r="B175" s="876" t="s">
        <v>671</v>
      </c>
      <c r="C175" s="933" t="s">
        <v>4196</v>
      </c>
      <c r="D175" s="933" t="s">
        <v>4329</v>
      </c>
      <c r="E175" s="733">
        <v>18</v>
      </c>
      <c r="F175" s="1182">
        <v>176</v>
      </c>
      <c r="G175" s="1182" t="s">
        <v>106</v>
      </c>
      <c r="H175" s="1182" t="s">
        <v>106</v>
      </c>
      <c r="I175" s="875">
        <v>69.650000000000006</v>
      </c>
      <c r="J175" s="651">
        <f>(M175/I175)*100</f>
        <v>2.7566403445800427</v>
      </c>
      <c r="K175" s="878">
        <v>0.48</v>
      </c>
      <c r="L175" s="888">
        <v>4</v>
      </c>
      <c r="M175" s="642">
        <f>K175*L175</f>
        <v>1.92</v>
      </c>
      <c r="N175" s="871" t="s">
        <v>148</v>
      </c>
      <c r="O175" s="734">
        <v>0.46</v>
      </c>
      <c r="P175" s="867">
        <v>43705</v>
      </c>
      <c r="Q175" s="867">
        <v>43721</v>
      </c>
      <c r="R175" s="642">
        <f>(K175-O175)/O175*100</f>
        <v>4.3478260869565135</v>
      </c>
      <c r="S175" s="701">
        <f>IF(INDEX(Historical!$D$7:$D$1254,MATCH(B175,Historical!$B$7:$B$1278,0))=0,"n/a",(INDEX(Historical!$C$7:$C$1256,MATCH(B175,Historical!$B$7:$B$1278,0))/INDEX(Historical!$D$7:$D$1254,MATCH(B175,Historical!$B$7:$B$1278,0))-1)*100)</f>
        <v>6.8181818181818121</v>
      </c>
      <c r="T175" s="701">
        <f>IF(INDEX(Historical!$F$7:$F$1247,MATCH(B175,Historical!$B$7:$B$1278,0))=0,"n/a",((INDEX(Historical!$C$7:$C$1256,MATCH(B175,Historical!$B$7:$B$1278,0))/INDEX(Historical!$F$7:$F$1247,MATCH(B175,Historical!$B$7:$B$1278,0)))^(1/3)-1)*100)</f>
        <v>14.269177501474516</v>
      </c>
      <c r="U175" s="701">
        <f>IF(INDEX(Historical!$H$7:$H$1247,MATCH(B175,Historical!$B$7:$B$1278,0))=0,"n/a",((INDEX(Historical!$C$7:$C$1256,MATCH(B175,Historical!$B$7:$B$1278,0))/INDEX(Historical!$H$7:$H$1247,MATCH(B175,Historical!$B$7:$B$1278,0)))^(1/5)-1)*100)</f>
        <v>11.724088138874865</v>
      </c>
      <c r="V175" s="701">
        <f>IF(INDEX(Historical!$O$7:$O$1247,MATCH(B175,Historical!$B$7:$B$1278,0))=0,"n/a",((INDEX(Historical!$C$7:$C$1256,MATCH(B175,Historical!$B$7:$B$1278,0))/INDEX(Historical!$O$7:$O$1247,MATCH(B175,Historical!$B$7:$B$1278,0)))^(1/10)-1)*100)</f>
        <v>8.91978771492421</v>
      </c>
      <c r="W175" s="702">
        <f>IF(OR(U175&lt;=0,U175="n/a",V175&lt;=0,V175="n/a"),"n/a",U175/V175)</f>
        <v>1.3143909377191365</v>
      </c>
      <c r="X175" s="703">
        <f>IF(OR(AJ175&lt;=0,AJ175="n/a",U175&lt;=0,U175="n/a"),"n/a",U175/AJ175)</f>
        <v>0.42633047777726779</v>
      </c>
      <c r="Y175" s="876"/>
      <c r="Z175" s="651">
        <f>IF(OR(AC175&lt;0.01,AC175="n/a"),"n/a",M175/AC175*100)</f>
        <v>79.668049792531122</v>
      </c>
      <c r="AA175" s="887">
        <f>IF(OR(AC175&lt;0.01,AC175="n/a"),"n/a",I175/AC175)</f>
        <v>28.900414937759336</v>
      </c>
      <c r="AB175" s="888">
        <v>6</v>
      </c>
      <c r="AC175" s="866">
        <v>2.41</v>
      </c>
      <c r="AD175" s="866">
        <v>4.8</v>
      </c>
      <c r="AE175" s="866">
        <v>8.58</v>
      </c>
      <c r="AF175" s="866">
        <v>11.2</v>
      </c>
      <c r="AG175" s="866">
        <v>38.6</v>
      </c>
      <c r="AH175" s="866">
        <v>-21</v>
      </c>
      <c r="AI175" s="866">
        <v>10.879999999999999</v>
      </c>
      <c r="AJ175" s="866">
        <v>27.500000000000004</v>
      </c>
      <c r="AK175" s="866">
        <v>6.02</v>
      </c>
      <c r="AL175" s="879">
        <v>18800</v>
      </c>
      <c r="AM175" s="873">
        <v>0.2</v>
      </c>
      <c r="AN175" s="866">
        <v>0</v>
      </c>
      <c r="AO175" s="740">
        <f>IF(U175="n/a","n/a",IF(AA175&lt;0,"n/a",IF(AA175="n/a","n/a",J175+U175-AA175)))</f>
        <v>-14.419686454304429</v>
      </c>
      <c r="AP175" s="741">
        <f>IF(U175="n/a","n/a",J175+U175)</f>
        <v>14.480728483454907</v>
      </c>
      <c r="AQ175" s="889">
        <f>IF(OR(AC175&lt;0.01,AF175="n/a"),"n/a",(I175/SQRT(22.5*AC175*(I175/AF175))-1)*100)</f>
        <v>279.28860152360943</v>
      </c>
      <c r="AR175" s="651">
        <f>INDEX(Historical!$C$7:$C$1256,MATCH(B175,Historical!$B$7:$B$1278,0))*IF(AH175="n/a",1.03,IF(AH175&lt;0,1.01,IF(AH175&gt;10,1.1,(1+AH175/100))))</f>
        <v>1.8987999999999998</v>
      </c>
      <c r="AS175" s="887">
        <f>IF($AI175="n/a",1.03*AR175,IF($AI175&lt;0,1.01*AR175,IF($AI175&gt;10,1.1*AR175,(1+$AI175/100)*AR175)))</f>
        <v>2.0886800000000001</v>
      </c>
      <c r="AT175" s="887">
        <f>IF($AK175="n/a",1.03*AS175,IF($AK175&lt;0,1.01*AS175,IF($AK175&gt;10,1.1*AS175,(1+$AK175/100)*AS175)))</f>
        <v>2.2144185360000002</v>
      </c>
      <c r="AU175" s="887">
        <f>IF($AK175="n/a",1.03*AT175,IF($AK175&lt;0,1.01*AT175,IF($AK175&gt;10,1.1*AT175,(1+$AK175/100)*AT175)))</f>
        <v>2.3477265318672003</v>
      </c>
      <c r="AV175" s="887">
        <f>IF($AK175="n/a",1.03*AU175,IF($AK175&lt;0,1.01*AU175,IF($AK175&gt;10,1.1*AU175,(1+$AK175/100)*AU175)))</f>
        <v>2.4890596690856057</v>
      </c>
      <c r="AW175" s="651">
        <f>SUM(AR175:AV175)</f>
        <v>11.038684736952806</v>
      </c>
      <c r="AX175" s="748">
        <f>AW175/I175*100</f>
        <v>15.848793592179188</v>
      </c>
      <c r="AY175" s="935">
        <v>1.25</v>
      </c>
      <c r="AZ175" s="873">
        <v>66.11</v>
      </c>
      <c r="BA175" s="873">
        <v>-6.97</v>
      </c>
      <c r="BB175" s="873">
        <v>0.61</v>
      </c>
      <c r="BC175" s="873">
        <v>13.450000000000001</v>
      </c>
      <c r="BE175" s="624">
        <v>2002</v>
      </c>
      <c r="BF175" s="899">
        <f>IF(BE175&gt;2008,0,IF(BE175&gt;2001,1,IF(BE175&gt;1990,2,IF(BE175&gt;1980,3,IF(BE175&gt;1973,4,IF(BE175&gt;1970,5,IF(BE175&gt;1960,6,IF(BE175&gt;1958,7,IF(BE175&gt;1953,8,9)))))))))</f>
        <v>1</v>
      </c>
      <c r="BG175" s="883">
        <v>18.099999999999998</v>
      </c>
    </row>
    <row r="176" spans="1:59" ht="11.25" customHeight="1" x14ac:dyDescent="0.2">
      <c r="A176" s="864" t="s">
        <v>685</v>
      </c>
      <c r="B176" s="876" t="s">
        <v>686</v>
      </c>
      <c r="C176" s="933" t="s">
        <v>108</v>
      </c>
      <c r="D176" s="933" t="s">
        <v>4341</v>
      </c>
      <c r="E176" s="733">
        <v>18</v>
      </c>
      <c r="F176" s="1182">
        <v>177</v>
      </c>
      <c r="G176" s="1182" t="s">
        <v>37</v>
      </c>
      <c r="H176" s="1182" t="s">
        <v>106</v>
      </c>
      <c r="I176" s="875">
        <v>36</v>
      </c>
      <c r="J176" s="651">
        <f>(M176/I176)*100</f>
        <v>3.8888888888888888</v>
      </c>
      <c r="K176" s="885">
        <v>0.35</v>
      </c>
      <c r="L176" s="888">
        <v>4</v>
      </c>
      <c r="M176" s="642">
        <f>K176*L176</f>
        <v>1.4</v>
      </c>
      <c r="N176" s="871" t="s">
        <v>148</v>
      </c>
      <c r="O176" s="735">
        <v>0.33</v>
      </c>
      <c r="P176" s="619">
        <v>43802</v>
      </c>
      <c r="Q176" s="619">
        <v>43811</v>
      </c>
      <c r="R176" s="642">
        <f>(K176-O176)/O176*100</f>
        <v>6.060606060606049</v>
      </c>
      <c r="S176" s="701">
        <f>IF(INDEX(Historical!$D$7:$D$1254,MATCH(B176,Historical!$B$7:$B$1278,0))=0,"n/a",(INDEX(Historical!$C$7:$C$1256,MATCH(B176,Historical!$B$7:$B$1278,0))/INDEX(Historical!$D$7:$D$1254,MATCH(B176,Historical!$B$7:$B$1278,0))-1)*100)</f>
        <v>3.0769230769230882</v>
      </c>
      <c r="T176" s="701">
        <f>IF(INDEX(Historical!$F$7:$F$1247,MATCH(B176,Historical!$B$7:$B$1278,0))=0,"n/a",((INDEX(Historical!$C$7:$C$1256,MATCH(B176,Historical!$B$7:$B$1278,0))/INDEX(Historical!$F$7:$F$1247,MATCH(B176,Historical!$B$7:$B$1278,0)))^(1/3)-1)*100)</f>
        <v>7.4550954544485792</v>
      </c>
      <c r="U176" s="701">
        <f>IF(INDEX(Historical!$H$7:$H$1247,MATCH(B176,Historical!$B$7:$B$1278,0))=0,"n/a",((INDEX(Historical!$C$7:$C$1256,MATCH(B176,Historical!$B$7:$B$1278,0))/INDEX(Historical!$H$7:$H$1247,MATCH(B176,Historical!$B$7:$B$1278,0)))^(1/5)-1)*100)</f>
        <v>8.7738311618946732</v>
      </c>
      <c r="V176" s="701">
        <f>IF(INDEX(Historical!$O$7:$O$1247,MATCH(B176,Historical!$B$7:$B$1278,0))=0,"n/a",((INDEX(Historical!$C$7:$C$1256,MATCH(B176,Historical!$B$7:$B$1278,0))/INDEX(Historical!$O$7:$O$1247,MATCH(B176,Historical!$B$7:$B$1278,0)))^(1/10)-1)*100)</f>
        <v>8.8287636432508254</v>
      </c>
      <c r="W176" s="702">
        <f>IF(OR(U176&lt;=0,U176="n/a",V176&lt;=0,V176="n/a"),"n/a",U176/V176)</f>
        <v>0.99377800974453023</v>
      </c>
      <c r="X176" s="703" t="str">
        <f>IF(OR(AJ176&lt;=0,AJ176="n/a",U176&lt;=0,U176="n/a"),"n/a",U176/AJ176)</f>
        <v>n/a</v>
      </c>
      <c r="Y176" s="877"/>
      <c r="Z176" s="651" t="str">
        <f>IF(OR(AC176&lt;0.01,AC176="n/a"),"n/a",M176/AC176*100)</f>
        <v>n/a</v>
      </c>
      <c r="AA176" s="887" t="str">
        <f>IF(OR(AC176&lt;0.01,AC176="n/a"),"n/a",I176/AC176)</f>
        <v>n/a</v>
      </c>
      <c r="AB176" s="888">
        <v>12</v>
      </c>
      <c r="AC176" s="866" t="s">
        <v>136</v>
      </c>
      <c r="AD176" s="866" t="s">
        <v>136</v>
      </c>
      <c r="AE176" s="866" t="s">
        <v>136</v>
      </c>
      <c r="AF176" s="866" t="s">
        <v>136</v>
      </c>
      <c r="AG176" s="866" t="s">
        <v>136</v>
      </c>
      <c r="AH176" s="866" t="s">
        <v>136</v>
      </c>
      <c r="AI176" s="866" t="s">
        <v>136</v>
      </c>
      <c r="AJ176" s="866" t="s">
        <v>136</v>
      </c>
      <c r="AK176" s="866" t="s">
        <v>136</v>
      </c>
      <c r="AL176" s="879" t="s">
        <v>136</v>
      </c>
      <c r="AM176" s="873" t="s">
        <v>136</v>
      </c>
      <c r="AN176" s="866" t="s">
        <v>136</v>
      </c>
      <c r="AO176" s="740" t="str">
        <f>IF(U176="n/a","n/a",IF(AA176&lt;0,"n/a",IF(AA176="n/a","n/a",J176+U176-AA176)))</f>
        <v>n/a</v>
      </c>
      <c r="AP176" s="741">
        <f>IF(U176="n/a","n/a",J176+U176)</f>
        <v>12.662720050783562</v>
      </c>
      <c r="AQ176" s="889" t="str">
        <f>IF(OR(AC176&lt;0.01,AF176="n/a"),"n/a",(I176/SQRT(22.5*AC176*(I176/AF176))-1)*100)</f>
        <v>n/a</v>
      </c>
      <c r="AR176" s="651">
        <f>INDEX(Historical!$C$7:$C$1256,MATCH(B176,Historical!$B$7:$B$1278,0))*IF(AH176="n/a",1.03,IF(AH176&lt;0,1.01,IF(AH176&gt;10,1.1,(1+AH176/100))))</f>
        <v>1.3802000000000001</v>
      </c>
      <c r="AS176" s="887">
        <f>IF($AI176="n/a",1.03*AR176,IF($AI176&lt;0,1.01*AR176,IF($AI176&gt;10,1.1*AR176,(1+$AI176/100)*AR176)))</f>
        <v>1.4216060000000001</v>
      </c>
      <c r="AT176" s="887">
        <f>IF($AK176="n/a",1.03*AS176,IF($AK176&lt;0,1.01*AS176,IF($AK176&gt;10,1.1*AS176,(1+$AK176/100)*AS176)))</f>
        <v>1.4642541800000002</v>
      </c>
      <c r="AU176" s="887">
        <f>IF($AK176="n/a",1.03*AT176,IF($AK176&lt;0,1.01*AT176,IF($AK176&gt;10,1.1*AT176,(1+$AK176/100)*AT176)))</f>
        <v>1.5081818054000002</v>
      </c>
      <c r="AV176" s="887">
        <f>IF($AK176="n/a",1.03*AU176,IF($AK176&lt;0,1.01*AU176,IF($AK176&gt;10,1.1*AU176,(1+$AK176/100)*AU176)))</f>
        <v>1.5534272595620002</v>
      </c>
      <c r="AW176" s="651">
        <f>SUM(AR176:AV176)</f>
        <v>7.3276692449620011</v>
      </c>
      <c r="AX176" s="748">
        <f>AW176/I176*100</f>
        <v>20.354636791561116</v>
      </c>
      <c r="AY176" s="935" t="s">
        <v>136</v>
      </c>
      <c r="AZ176" s="873" t="s">
        <v>136</v>
      </c>
      <c r="BA176" s="873" t="s">
        <v>136</v>
      </c>
      <c r="BB176" s="873" t="s">
        <v>136</v>
      </c>
      <c r="BC176" s="873" t="s">
        <v>136</v>
      </c>
      <c r="BD176" s="908" t="s">
        <v>4268</v>
      </c>
      <c r="BE176" s="624">
        <v>2002</v>
      </c>
      <c r="BF176" s="899">
        <f>IF(BE176&gt;2008,0,IF(BE176&gt;2001,1,IF(BE176&gt;1990,2,IF(BE176&gt;1980,3,IF(BE176&gt;1973,4,IF(BE176&gt;1970,5,IF(BE176&gt;1960,6,IF(BE176&gt;1958,7,IF(BE176&gt;1953,8,9)))))))))</f>
        <v>1</v>
      </c>
      <c r="BG176" s="883" t="s">
        <v>136</v>
      </c>
    </row>
    <row r="177" spans="1:59" ht="11.25" customHeight="1" x14ac:dyDescent="0.2">
      <c r="A177" s="872" t="s">
        <v>696</v>
      </c>
      <c r="B177" s="876" t="s">
        <v>697</v>
      </c>
      <c r="C177" s="933" t="s">
        <v>123</v>
      </c>
      <c r="D177" s="933" t="s">
        <v>4177</v>
      </c>
      <c r="E177" s="733">
        <v>14</v>
      </c>
      <c r="F177" s="1182">
        <v>259</v>
      </c>
      <c r="G177" s="1182" t="s">
        <v>106</v>
      </c>
      <c r="H177" s="1182" t="s">
        <v>106</v>
      </c>
      <c r="I177" s="875">
        <v>357.69</v>
      </c>
      <c r="J177" s="651">
        <f>(M177/I177)*100</f>
        <v>2.1247448908272526</v>
      </c>
      <c r="K177" s="878">
        <v>1.9</v>
      </c>
      <c r="L177" s="888">
        <v>4</v>
      </c>
      <c r="M177" s="642">
        <f>K177*L177</f>
        <v>7.6</v>
      </c>
      <c r="N177" s="871" t="s">
        <v>188</v>
      </c>
      <c r="O177" s="734">
        <v>1.75</v>
      </c>
      <c r="P177" s="867">
        <v>43721</v>
      </c>
      <c r="Q177" s="867">
        <v>43739</v>
      </c>
      <c r="R177" s="642">
        <f>(K177-O177)/O177*100</f>
        <v>8.5714285714285658</v>
      </c>
      <c r="S177" s="701">
        <f>IF(INDEX(Historical!$D$7:$D$1254,MATCH(B177,Historical!$B$7:$B$1278,0))=0,"n/a",(INDEX(Historical!$C$7:$C$1256,MATCH(B177,Historical!$B$7:$B$1278,0))/INDEX(Historical!$D$7:$D$1254,MATCH(B177,Historical!$B$7:$B$1278,0))-1)*100)</f>
        <v>2.1428571428571574</v>
      </c>
      <c r="T177" s="701">
        <f>IF(INDEX(Historical!$F$7:$F$1247,MATCH(B177,Historical!$B$7:$B$1278,0))=0,"n/a",((INDEX(Historical!$C$7:$C$1256,MATCH(B177,Historical!$B$7:$B$1278,0))/INDEX(Historical!$F$7:$F$1247,MATCH(B177,Historical!$B$7:$B$1278,0)))^(1/3)-1)*100)</f>
        <v>3.7628812573675452</v>
      </c>
      <c r="U177" s="701">
        <f>IF(INDEX(Historical!$H$7:$H$1247,MATCH(B177,Historical!$B$7:$B$1278,0))=0,"n/a",((INDEX(Historical!$C$7:$C$1256,MATCH(B177,Historical!$B$7:$B$1278,0))/INDEX(Historical!$H$7:$H$1247,MATCH(B177,Historical!$B$7:$B$1278,0)))^(1/5)-1)*100)</f>
        <v>10.197228772148016</v>
      </c>
      <c r="V177" s="701">
        <f>IF(INDEX(Historical!$O$7:$O$1247,MATCH(B177,Historical!$B$7:$B$1278,0))=0,"n/a",((INDEX(Historical!$C$7:$C$1256,MATCH(B177,Historical!$B$7:$B$1278,0))/INDEX(Historical!$O$7:$O$1247,MATCH(B177,Historical!$B$7:$B$1278,0)))^(1/10)-1)*100)</f>
        <v>23.028676838213524</v>
      </c>
      <c r="W177" s="702">
        <f>IF(OR(U177&lt;=0,U177="n/a",V177&lt;=0,V177="n/a"),"n/a",U177/V177)</f>
        <v>0.44280567415088523</v>
      </c>
      <c r="X177" s="703">
        <f>IF(OR(AJ177&lt;=0,AJ177="n/a",U177&lt;=0,U177="n/a"),"n/a",U177/AJ177)</f>
        <v>2.3714485516623292</v>
      </c>
      <c r="Y177" s="673" t="s">
        <v>4392</v>
      </c>
      <c r="Z177" s="651">
        <f>IF(OR(AC177&lt;0.01,AC177="n/a"),"n/a",M177/AC177*100)</f>
        <v>37.512339585389924</v>
      </c>
      <c r="AA177" s="887">
        <f>IF(OR(AC177&lt;0.01,AC177="n/a"),"n/a",I177/AC177)</f>
        <v>17.654985192497531</v>
      </c>
      <c r="AB177" s="888">
        <v>12</v>
      </c>
      <c r="AC177" s="866">
        <v>20.260000000000002</v>
      </c>
      <c r="AD177" s="866">
        <v>2.29</v>
      </c>
      <c r="AE177" s="866">
        <v>1.89</v>
      </c>
      <c r="AF177" s="866">
        <v>6.14</v>
      </c>
      <c r="AG177" s="866">
        <v>34.9</v>
      </c>
      <c r="AH177" s="866">
        <v>14.7</v>
      </c>
      <c r="AI177" s="866" t="s">
        <v>136</v>
      </c>
      <c r="AJ177" s="866">
        <v>4.3</v>
      </c>
      <c r="AK177" s="866">
        <v>7.7</v>
      </c>
      <c r="AL177" s="879">
        <v>3890</v>
      </c>
      <c r="AM177" s="873">
        <v>0.2</v>
      </c>
      <c r="AN177" s="866">
        <v>0</v>
      </c>
      <c r="AO177" s="740">
        <f>IF(U177="n/a","n/a",IF(AA177&lt;0,"n/a",IF(AA177="n/a","n/a",J177+U177-AA177)))</f>
        <v>-5.3330115295222633</v>
      </c>
      <c r="AP177" s="741">
        <f>IF(U177="n/a","n/a",J177+U177)</f>
        <v>12.321973662975267</v>
      </c>
      <c r="AQ177" s="889">
        <f>IF(OR(AC177&lt;0.01,AF177="n/a"),"n/a",(I177/SQRT(22.5*AC177*(I177/AF177))-1)*100)</f>
        <v>119.49599751545441</v>
      </c>
      <c r="AR177" s="651">
        <f>INDEX(Historical!$C$7:$C$1256,MATCH(B177,Historical!$B$7:$B$1278,0))*IF(AH177="n/a",1.03,IF(AH177&lt;0,1.01,IF(AH177&gt;10,1.1,(1+AH177/100))))</f>
        <v>7.8650000000000011</v>
      </c>
      <c r="AS177" s="887">
        <f>IF($AI177="n/a",1.03*AR177,IF($AI177&lt;0,1.01*AR177,IF($AI177&gt;10,1.1*AR177,(1+$AI177/100)*AR177)))</f>
        <v>8.100950000000001</v>
      </c>
      <c r="AT177" s="887">
        <f>IF($AK177="n/a",1.03*AS177,IF($AK177&lt;0,1.01*AS177,IF($AK177&gt;10,1.1*AS177,(1+$AK177/100)*AS177)))</f>
        <v>8.7247231500000009</v>
      </c>
      <c r="AU177" s="887">
        <f>IF($AK177="n/a",1.03*AT177,IF($AK177&lt;0,1.01*AT177,IF($AK177&gt;10,1.1*AT177,(1+$AK177/100)*AT177)))</f>
        <v>9.3965268325500002</v>
      </c>
      <c r="AV177" s="887">
        <f>IF($AK177="n/a",1.03*AU177,IF($AK177&lt;0,1.01*AU177,IF($AK177&gt;10,1.1*AU177,(1+$AK177/100)*AU177)))</f>
        <v>10.12005939865635</v>
      </c>
      <c r="AW177" s="651">
        <f>SUM(AR177:AV177)</f>
        <v>44.207259381206356</v>
      </c>
      <c r="AX177" s="748">
        <f>AW177/I177*100</f>
        <v>12.359098487854386</v>
      </c>
      <c r="AY177" s="935">
        <v>0.45</v>
      </c>
      <c r="AZ177" s="873">
        <v>17.41</v>
      </c>
      <c r="BA177" s="873">
        <v>-29.189999999999998</v>
      </c>
      <c r="BB177" s="873">
        <v>-0.44</v>
      </c>
      <c r="BC177" s="873">
        <v>-9.7000000000000011</v>
      </c>
      <c r="BE177" s="624">
        <v>2006</v>
      </c>
      <c r="BF177" s="899">
        <f>IF(BE177&gt;2008,0,IF(BE177&gt;2001,1,IF(BE177&gt;1990,2,IF(BE177&gt;1980,3,IF(BE177&gt;1973,4,IF(BE177&gt;1970,5,IF(BE177&gt;1960,6,IF(BE177&gt;1958,7,IF(BE177&gt;1953,8,9)))))))))</f>
        <v>1</v>
      </c>
      <c r="BG177" s="883">
        <v>12.2</v>
      </c>
    </row>
    <row r="178" spans="1:59" ht="11.25" customHeight="1" x14ac:dyDescent="0.2">
      <c r="A178" s="872" t="s">
        <v>692</v>
      </c>
      <c r="B178" s="876" t="s">
        <v>693</v>
      </c>
      <c r="C178" s="933" t="s">
        <v>153</v>
      </c>
      <c r="D178" s="933" t="s">
        <v>4324</v>
      </c>
      <c r="E178" s="733">
        <v>16</v>
      </c>
      <c r="F178" s="1182">
        <v>225</v>
      </c>
      <c r="G178" s="1182" t="s">
        <v>106</v>
      </c>
      <c r="H178" s="1182" t="s">
        <v>106</v>
      </c>
      <c r="I178" s="875">
        <v>63.3</v>
      </c>
      <c r="J178" s="651">
        <f>(M178/I178)*100</f>
        <v>3.2859399684044237</v>
      </c>
      <c r="K178" s="878">
        <v>0.52</v>
      </c>
      <c r="L178" s="888">
        <v>4</v>
      </c>
      <c r="M178" s="642">
        <f>K178*L178</f>
        <v>2.08</v>
      </c>
      <c r="N178" s="871" t="s">
        <v>119</v>
      </c>
      <c r="O178" s="734">
        <v>0.5</v>
      </c>
      <c r="P178" s="1128">
        <v>43643</v>
      </c>
      <c r="Q178" s="1128">
        <v>43707</v>
      </c>
      <c r="R178" s="642">
        <f>(K178-O178)/O178*100</f>
        <v>4.0000000000000036</v>
      </c>
      <c r="S178" s="701">
        <f>IF(INDEX(Historical!$D$7:$D$1254,MATCH(B178,Historical!$B$7:$B$1278,0))=0,"n/a",(INDEX(Historical!$C$7:$C$1256,MATCH(B178,Historical!$B$7:$B$1278,0))/INDEX(Historical!$D$7:$D$1254,MATCH(B178,Historical!$B$7:$B$1278,0))-1)*100)</f>
        <v>4.081632653061229</v>
      </c>
      <c r="T178" s="701">
        <f>IF(INDEX(Historical!$F$7:$F$1247,MATCH(B178,Historical!$B$7:$B$1278,0))=0,"n/a",((INDEX(Historical!$C$7:$C$1256,MATCH(B178,Historical!$B$7:$B$1278,0))/INDEX(Historical!$F$7:$F$1247,MATCH(B178,Historical!$B$7:$B$1278,0)))^(1/3)-1)*100)</f>
        <v>6.2658569182611146</v>
      </c>
      <c r="U178" s="701">
        <f>IF(INDEX(Historical!$H$7:$H$1247,MATCH(B178,Historical!$B$7:$B$1278,0))=0,"n/a",((INDEX(Historical!$C$7:$C$1256,MATCH(B178,Historical!$B$7:$B$1278,0))/INDEX(Historical!$H$7:$H$1247,MATCH(B178,Historical!$B$7:$B$1278,0)))^(1/5)-1)*100)</f>
        <v>9.0966078501449665</v>
      </c>
      <c r="V178" s="701">
        <f>IF(INDEX(Historical!$O$7:$O$1247,MATCH(B178,Historical!$B$7:$B$1278,0))=0,"n/a",((INDEX(Historical!$C$7:$C$1256,MATCH(B178,Historical!$B$7:$B$1278,0))/INDEX(Historical!$O$7:$O$1247,MATCH(B178,Historical!$B$7:$B$1278,0)))^(1/10)-1)*100)</f>
        <v>7.3897958414493869</v>
      </c>
      <c r="W178" s="702">
        <f>IF(OR(U178&lt;=0,U178="n/a",V178&lt;=0,V178="n/a"),"n/a",U178/V178)</f>
        <v>1.2309687635918256</v>
      </c>
      <c r="X178" s="703">
        <f>IF(OR(AJ178&lt;=0,AJ178="n/a",U178&lt;=0,U178="n/a"),"n/a",U178/AJ178)</f>
        <v>1.2634177569645788</v>
      </c>
      <c r="Y178" s="664"/>
      <c r="Z178" s="651">
        <f>IF(OR(AC178&lt;0.01,AC178="n/a"),"n/a",M178/AC178*100)</f>
        <v>92.444444444444457</v>
      </c>
      <c r="AA178" s="887">
        <f>IF(OR(AC178&lt;0.01,AC178="n/a"),"n/a",I178/AC178)</f>
        <v>28.133333333333333</v>
      </c>
      <c r="AB178" s="888">
        <v>12</v>
      </c>
      <c r="AC178" s="866">
        <v>2.25</v>
      </c>
      <c r="AD178" s="866" t="s">
        <v>136</v>
      </c>
      <c r="AE178" s="866">
        <v>0.93</v>
      </c>
      <c r="AF178" s="866">
        <v>1.26</v>
      </c>
      <c r="AG178" s="866">
        <v>4.5</v>
      </c>
      <c r="AH178" s="866">
        <v>12</v>
      </c>
      <c r="AI178" s="866" t="s">
        <v>136</v>
      </c>
      <c r="AJ178" s="866">
        <v>7.1999999999999993</v>
      </c>
      <c r="AK178" s="866" t="s">
        <v>136</v>
      </c>
      <c r="AL178" s="879">
        <v>950.77</v>
      </c>
      <c r="AM178" s="873">
        <v>6.6000000000000005</v>
      </c>
      <c r="AN178" s="866">
        <v>0.02</v>
      </c>
      <c r="AO178" s="740">
        <f>IF(U178="n/a","n/a",IF(AA178&lt;0,"n/a",IF(AA178="n/a","n/a",J178+U178-AA178)))</f>
        <v>-15.750785514783942</v>
      </c>
      <c r="AP178" s="741">
        <f>IF(U178="n/a","n/a",J178+U178)</f>
        <v>12.382547818549391</v>
      </c>
      <c r="AQ178" s="889">
        <f>IF(OR(AC178&lt;0.01,AF178="n/a"),"n/a",(I178/SQRT(22.5*AC178*(I178/AF178))-1)*100)</f>
        <v>25.51759504813127</v>
      </c>
      <c r="AR178" s="651">
        <f>INDEX(Historical!$C$7:$C$1256,MATCH(B178,Historical!$B$7:$B$1278,0))*IF(AH178="n/a",1.03,IF(AH178&lt;0,1.01,IF(AH178&gt;10,1.1,(1+AH178/100))))</f>
        <v>2.2440000000000002</v>
      </c>
      <c r="AS178" s="887">
        <f>IF($AI178="n/a",1.03*AR178,IF($AI178&lt;0,1.01*AR178,IF($AI178&gt;10,1.1*AR178,(1+$AI178/100)*AR178)))</f>
        <v>2.3113200000000003</v>
      </c>
      <c r="AT178" s="887">
        <f>IF($AK178="n/a",1.03*AS178,IF($AK178&lt;0,1.01*AS178,IF($AK178&gt;10,1.1*AS178,(1+$AK178/100)*AS178)))</f>
        <v>2.3806596000000004</v>
      </c>
      <c r="AU178" s="887">
        <f>IF($AK178="n/a",1.03*AT178,IF($AK178&lt;0,1.01*AT178,IF($AK178&gt;10,1.1*AT178,(1+$AK178/100)*AT178)))</f>
        <v>2.4520793880000005</v>
      </c>
      <c r="AV178" s="887">
        <f>IF($AK178="n/a",1.03*AU178,IF($AK178&lt;0,1.01*AU178,IF($AK178&gt;10,1.1*AU178,(1+$AK178/100)*AU178)))</f>
        <v>2.5256417696400004</v>
      </c>
      <c r="AW178" s="651">
        <f>SUM(AR178:AV178)</f>
        <v>11.913700757640001</v>
      </c>
      <c r="AX178" s="748">
        <f>AW178/I178*100</f>
        <v>18.821012255355452</v>
      </c>
      <c r="AY178" s="935">
        <v>0.27</v>
      </c>
      <c r="AZ178" s="873">
        <v>13.28</v>
      </c>
      <c r="BA178" s="873">
        <v>-28.96</v>
      </c>
      <c r="BB178" s="873">
        <v>-0.03</v>
      </c>
      <c r="BC178" s="873">
        <v>-6.98</v>
      </c>
      <c r="BE178" s="624">
        <v>2004</v>
      </c>
      <c r="BF178" s="899">
        <f>IF(BE178&gt;2008,0,IF(BE178&gt;2001,1,IF(BE178&gt;1990,2,IF(BE178&gt;1980,3,IF(BE178&gt;1973,4,IF(BE178&gt;1970,5,IF(BE178&gt;1960,6,IF(BE178&gt;1958,7,IF(BE178&gt;1953,8,9)))))))))</f>
        <v>1</v>
      </c>
      <c r="BG178" s="883">
        <v>2.7</v>
      </c>
    </row>
    <row r="179" spans="1:59" ht="11.25" customHeight="1" x14ac:dyDescent="0.2">
      <c r="A179" s="864" t="s">
        <v>689</v>
      </c>
      <c r="B179" s="876" t="s">
        <v>690</v>
      </c>
      <c r="C179" s="933" t="s">
        <v>4322</v>
      </c>
      <c r="D179" s="933" t="s">
        <v>4323</v>
      </c>
      <c r="E179" s="733">
        <v>18</v>
      </c>
      <c r="F179" s="1182">
        <v>186</v>
      </c>
      <c r="G179" s="1182" t="s">
        <v>115</v>
      </c>
      <c r="H179" s="1182" t="s">
        <v>115</v>
      </c>
      <c r="I179" s="875">
        <v>56.05</v>
      </c>
      <c r="J179" s="651">
        <f>(M179/I179)*100</f>
        <v>7.8679750223015166</v>
      </c>
      <c r="K179" s="878">
        <v>1.1025</v>
      </c>
      <c r="L179" s="888">
        <v>4</v>
      </c>
      <c r="M179" s="642">
        <f>K179*L179</f>
        <v>4.41</v>
      </c>
      <c r="N179" s="871" t="s">
        <v>691</v>
      </c>
      <c r="O179" s="734">
        <v>1.05</v>
      </c>
      <c r="P179" s="862">
        <v>43920</v>
      </c>
      <c r="Q179" s="862">
        <v>43959</v>
      </c>
      <c r="R179" s="642">
        <f>(K179-O179)/O179*100</f>
        <v>4.9999999999999991</v>
      </c>
      <c r="S179" s="701">
        <f>IF(INDEX(Historical!$D$7:$D$1254,MATCH(B179,Historical!$B$7:$B$1278,0))=0,"n/a",(INDEX(Historical!$C$7:$C$1256,MATCH(B179,Historical!$B$7:$B$1278,0))/INDEX(Historical!$D$7:$D$1254,MATCH(B179,Historical!$B$7:$B$1278,0))-1)*100)</f>
        <v>5.0632911392405111</v>
      </c>
      <c r="T179" s="701">
        <f>IF(INDEX(Historical!$F$7:$F$1247,MATCH(B179,Historical!$B$7:$B$1278,0))=0,"n/a",((INDEX(Historical!$C$7:$C$1256,MATCH(B179,Historical!$B$7:$B$1278,0))/INDEX(Historical!$F$7:$F$1247,MATCH(B179,Historical!$B$7:$B$1278,0)))^(1/3)-1)*100)</f>
        <v>5.343218065147215</v>
      </c>
      <c r="U179" s="701">
        <f>IF(INDEX(Historical!$H$7:$H$1247,MATCH(B179,Historical!$B$7:$B$1278,0))=0,"n/a",((INDEX(Historical!$C$7:$C$1256,MATCH(B179,Historical!$B$7:$B$1278,0))/INDEX(Historical!$H$7:$H$1247,MATCH(B179,Historical!$B$7:$B$1278,0)))^(1/5)-1)*100)</f>
        <v>6.3878812723292544</v>
      </c>
      <c r="V179" s="701">
        <f>IF(INDEX(Historical!$O$7:$O$1247,MATCH(B179,Historical!$B$7:$B$1278,0))=0,"n/a",((INDEX(Historical!$C$7:$C$1256,MATCH(B179,Historical!$B$7:$B$1278,0))/INDEX(Historical!$O$7:$O$1247,MATCH(B179,Historical!$B$7:$B$1278,0)))^(1/10)-1)*100)</f>
        <v>6.5522295641014416</v>
      </c>
      <c r="W179" s="702">
        <f>IF(OR(U179&lt;=0,U179="n/a",V179&lt;=0,V179="n/a"),"n/a",U179/V179)</f>
        <v>0.97491719571722213</v>
      </c>
      <c r="X179" s="703">
        <f>IF(OR(AJ179&lt;=0,AJ179="n/a",U179&lt;=0,U179="n/a"),"n/a",U179/AJ179)</f>
        <v>1.681021387455067</v>
      </c>
      <c r="Y179" s="877"/>
      <c r="Z179" s="651">
        <f>IF(OR(AC179&lt;0.01,AC179="n/a"),"n/a",M179/AC179*100)</f>
        <v>102.79720279720279</v>
      </c>
      <c r="AA179" s="887">
        <f>IF(OR(AC179&lt;0.01,AC179="n/a"),"n/a",I179/AC179)</f>
        <v>13.065268065268064</v>
      </c>
      <c r="AB179" s="888">
        <v>12</v>
      </c>
      <c r="AC179" s="866">
        <v>4.29</v>
      </c>
      <c r="AD179" s="866">
        <v>1.31</v>
      </c>
      <c r="AE179" s="866">
        <v>7.55</v>
      </c>
      <c r="AF179" s="866">
        <v>1.68</v>
      </c>
      <c r="AG179" s="866">
        <v>12.8</v>
      </c>
      <c r="AH179" s="866">
        <v>0.1</v>
      </c>
      <c r="AI179" s="866">
        <v>-13.489999999999998</v>
      </c>
      <c r="AJ179" s="866">
        <v>3.8</v>
      </c>
      <c r="AK179" s="866">
        <v>10</v>
      </c>
      <c r="AL179" s="879">
        <v>2500</v>
      </c>
      <c r="AM179" s="873">
        <v>4.7</v>
      </c>
      <c r="AN179" s="866">
        <v>1.04</v>
      </c>
      <c r="AO179" s="740">
        <f>IF(U179="n/a","n/a",IF(AA179&lt;0,"n/a",IF(AA179="n/a","n/a",J179+U179-AA179)))</f>
        <v>1.1905882293627066</v>
      </c>
      <c r="AP179" s="741">
        <f>IF(U179="n/a","n/a",J179+U179)</f>
        <v>14.255856294630771</v>
      </c>
      <c r="AQ179" s="889">
        <f>IF(OR(AC179&lt;0.01,AF179="n/a"),"n/a",(I179/SQRT(22.5*AC179*(I179/AF179))-1)*100)</f>
        <v>-1.2305707447888836</v>
      </c>
      <c r="AR179" s="651">
        <f>INDEX(Historical!$C$7:$C$1256,MATCH(B179,Historical!$B$7:$B$1278,0))*IF(AH179="n/a",1.03,IF(AH179&lt;0,1.01,IF(AH179&gt;10,1.1,(1+AH179/100))))</f>
        <v>4.1541499999999996</v>
      </c>
      <c r="AS179" s="887">
        <f>IF($AI179="n/a",1.03*AR179,IF($AI179&lt;0,1.01*AR179,IF($AI179&gt;10,1.1*AR179,(1+$AI179/100)*AR179)))</f>
        <v>4.1956914999999997</v>
      </c>
      <c r="AT179" s="887">
        <f>IF($AK179="n/a",1.03*AS179,IF($AK179&lt;0,1.01*AS179,IF($AK179&gt;10,1.1*AS179,(1+$AK179/100)*AS179)))</f>
        <v>4.6152606499999997</v>
      </c>
      <c r="AU179" s="887">
        <f>IF($AK179="n/a",1.03*AT179,IF($AK179&lt;0,1.01*AT179,IF($AK179&gt;10,1.1*AT179,(1+$AK179/100)*AT179)))</f>
        <v>5.0767867149999999</v>
      </c>
      <c r="AV179" s="887">
        <f>IF($AK179="n/a",1.03*AU179,IF($AK179&lt;0,1.01*AU179,IF($AK179&gt;10,1.1*AU179,(1+$AK179/100)*AU179)))</f>
        <v>5.5844653865000007</v>
      </c>
      <c r="AW179" s="651">
        <f>SUM(AR179:AV179)</f>
        <v>23.6263542515</v>
      </c>
      <c r="AX179" s="748">
        <f>AW179/I179*100</f>
        <v>42.152282339875114</v>
      </c>
      <c r="AY179" s="935">
        <v>0.79</v>
      </c>
      <c r="AZ179" s="873">
        <v>78.67</v>
      </c>
      <c r="BA179" s="873">
        <v>-38.49</v>
      </c>
      <c r="BB179" s="873">
        <v>-8.3800000000000008</v>
      </c>
      <c r="BC179" s="873">
        <v>-10.63</v>
      </c>
      <c r="BE179" s="624">
        <v>2003</v>
      </c>
      <c r="BF179" s="899">
        <f>IF(BE179&gt;2008,0,IF(BE179&gt;2001,1,IF(BE179&gt;1990,2,IF(BE179&gt;1980,3,IF(BE179&gt;1973,4,IF(BE179&gt;1970,5,IF(BE179&gt;1960,6,IF(BE179&gt;1958,7,IF(BE179&gt;1953,8,9)))))))))</f>
        <v>1</v>
      </c>
      <c r="BG179" s="883">
        <v>6.1</v>
      </c>
    </row>
    <row r="180" spans="1:59" ht="11.25" customHeight="1" x14ac:dyDescent="0.2">
      <c r="A180" s="872" t="s">
        <v>700</v>
      </c>
      <c r="B180" s="876" t="s">
        <v>701</v>
      </c>
      <c r="C180" s="933" t="s">
        <v>245</v>
      </c>
      <c r="D180" s="933" t="s">
        <v>4360</v>
      </c>
      <c r="E180" s="733">
        <v>18</v>
      </c>
      <c r="F180" s="1182">
        <v>179</v>
      </c>
      <c r="G180" s="1182" t="s">
        <v>115</v>
      </c>
      <c r="H180" s="1182" t="s">
        <v>115</v>
      </c>
      <c r="I180" s="875">
        <v>120.08</v>
      </c>
      <c r="J180" s="651">
        <f>(M180/I180)*100</f>
        <v>0.81612258494337098</v>
      </c>
      <c r="K180" s="878">
        <v>0.245</v>
      </c>
      <c r="L180" s="888">
        <v>4</v>
      </c>
      <c r="M180" s="642">
        <f>K180*L180</f>
        <v>0.98</v>
      </c>
      <c r="N180" s="871" t="s">
        <v>163</v>
      </c>
      <c r="O180" s="734">
        <v>0.22</v>
      </c>
      <c r="P180" s="619">
        <v>43797</v>
      </c>
      <c r="Q180" s="619">
        <v>43831</v>
      </c>
      <c r="R180" s="642">
        <f>(K180-O180)/O180*100</f>
        <v>11.36363636363636</v>
      </c>
      <c r="S180" s="701">
        <f>IF(INDEX(Historical!$D$7:$D$1254,MATCH(B180,Historical!$B$7:$B$1278,0))=0,"n/a",(INDEX(Historical!$C$7:$C$1256,MATCH(B180,Historical!$B$7:$B$1278,0))/INDEX(Historical!$D$7:$D$1254,MATCH(B180,Historical!$B$7:$B$1278,0))-1)*100)</f>
        <v>9.9999999999999858</v>
      </c>
      <c r="T180" s="701">
        <f>IF(INDEX(Historical!$F$7:$F$1247,MATCH(B180,Historical!$B$7:$B$1278,0))=0,"n/a",((INDEX(Historical!$C$7:$C$1256,MATCH(B180,Historical!$B$7:$B$1278,0))/INDEX(Historical!$F$7:$F$1247,MATCH(B180,Historical!$B$7:$B$1278,0)))^(1/3)-1)*100)</f>
        <v>11.199004528465784</v>
      </c>
      <c r="U180" s="701">
        <f>IF(INDEX(Historical!$H$7:$H$1247,MATCH(B180,Historical!$B$7:$B$1278,0))=0,"n/a",((INDEX(Historical!$C$7:$C$1256,MATCH(B180,Historical!$B$7:$B$1278,0))/INDEX(Historical!$H$7:$H$1247,MATCH(B180,Historical!$B$7:$B$1278,0)))^(1/5)-1)*100)</f>
        <v>12.888132073019754</v>
      </c>
      <c r="V180" s="701">
        <f>IF(INDEX(Historical!$O$7:$O$1247,MATCH(B180,Historical!$B$7:$B$1278,0))=0,"n/a",((INDEX(Historical!$C$7:$C$1256,MATCH(B180,Historical!$B$7:$B$1278,0))/INDEX(Historical!$O$7:$O$1247,MATCH(B180,Historical!$B$7:$B$1278,0)))^(1/10)-1)*100)</f>
        <v>13.18640056714273</v>
      </c>
      <c r="W180" s="702">
        <f>IF(OR(U180&lt;=0,U180="n/a",V180&lt;=0,V180="n/a"),"n/a",U180/V180)</f>
        <v>0.97738059809390387</v>
      </c>
      <c r="X180" s="703" t="str">
        <f>IF(OR(AJ180&lt;=0,AJ180="n/a",U180&lt;=0,U180="n/a"),"n/a",U180/AJ180)</f>
        <v>n/a</v>
      </c>
      <c r="Y180" s="661"/>
      <c r="Z180" s="651">
        <f>IF(OR(AC180&lt;0.01,AC180="n/a"),"n/a",M180/AC180*100)</f>
        <v>58.333333333333336</v>
      </c>
      <c r="AA180" s="887">
        <f>IF(OR(AC180&lt;0.01,AC180="n/a"),"n/a",I180/AC180)</f>
        <v>71.476190476190482</v>
      </c>
      <c r="AB180" s="888">
        <v>5</v>
      </c>
      <c r="AC180" s="866">
        <v>1.68</v>
      </c>
      <c r="AD180" s="866">
        <v>2.85</v>
      </c>
      <c r="AE180" s="866">
        <v>5.05</v>
      </c>
      <c r="AF180" s="866">
        <v>20.32</v>
      </c>
      <c r="AG180" s="866">
        <v>30.2</v>
      </c>
      <c r="AH180" s="866">
        <v>-35.9</v>
      </c>
      <c r="AI180" s="866">
        <v>29.13</v>
      </c>
      <c r="AJ180" s="866">
        <v>-2.9000000000000004</v>
      </c>
      <c r="AK180" s="866">
        <v>25.14</v>
      </c>
      <c r="AL180" s="879">
        <v>188550</v>
      </c>
      <c r="AM180" s="873">
        <v>0.5</v>
      </c>
      <c r="AN180" s="866">
        <v>1.03</v>
      </c>
      <c r="AO180" s="740">
        <f>IF(U180="n/a","n/a",IF(AA180&lt;0,"n/a",IF(AA180="n/a","n/a",J180+U180-AA180)))</f>
        <v>-57.771935818227355</v>
      </c>
      <c r="AP180" s="741">
        <f>IF(U180="n/a","n/a",J180+U180)</f>
        <v>13.704254657963125</v>
      </c>
      <c r="AQ180" s="889">
        <f>IF(OR(AC180&lt;0.01,AF180="n/a"),"n/a",(I180/SQRT(22.5*AC180*(I180/AF180))-1)*100)</f>
        <v>703.43600740159627</v>
      </c>
      <c r="AR180" s="651">
        <f>INDEX(Historical!$C$7:$C$1256,MATCH(B180,Historical!$B$7:$B$1278,0))*IF(AH180="n/a",1.03,IF(AH180&lt;0,1.01,IF(AH180&gt;10,1.1,(1+AH180/100))))</f>
        <v>0.88880000000000003</v>
      </c>
      <c r="AS180" s="887">
        <f>IF($AI180="n/a",1.03*AR180,IF($AI180&lt;0,1.01*AR180,IF($AI180&gt;10,1.1*AR180,(1+$AI180/100)*AR180)))</f>
        <v>0.9776800000000001</v>
      </c>
      <c r="AT180" s="887">
        <f>IF($AK180="n/a",1.03*AS180,IF($AK180&lt;0,1.01*AS180,IF($AK180&gt;10,1.1*AS180,(1+$AK180/100)*AS180)))</f>
        <v>1.0754480000000002</v>
      </c>
      <c r="AU180" s="887">
        <f>IF($AK180="n/a",1.03*AT180,IF($AK180&lt;0,1.01*AT180,IF($AK180&gt;10,1.1*AT180,(1+$AK180/100)*AT180)))</f>
        <v>1.1829928000000003</v>
      </c>
      <c r="AV180" s="887">
        <f>IF($AK180="n/a",1.03*AU180,IF($AK180&lt;0,1.01*AU180,IF($AK180&gt;10,1.1*AU180,(1+$AK180/100)*AU180)))</f>
        <v>1.3012920800000005</v>
      </c>
      <c r="AW180" s="651">
        <f>SUM(AR180:AV180)</f>
        <v>5.4262128800000013</v>
      </c>
      <c r="AX180" s="748">
        <f>AW180/I180*100</f>
        <v>4.5188315123251179</v>
      </c>
      <c r="AY180" s="935">
        <v>0.81</v>
      </c>
      <c r="AZ180" s="873">
        <v>100.13000000000001</v>
      </c>
      <c r="BA180" s="873">
        <v>-8.6</v>
      </c>
      <c r="BB180" s="873">
        <v>-1.01</v>
      </c>
      <c r="BC180" s="873">
        <v>19.34</v>
      </c>
      <c r="BE180" s="624">
        <v>2003</v>
      </c>
      <c r="BF180" s="899">
        <f>IF(BE180&gt;2008,0,IF(BE180&gt;2001,1,IF(BE180&gt;1990,2,IF(BE180&gt;1980,3,IF(BE180&gt;1973,4,IF(BE180&gt;1970,5,IF(BE180&gt;1960,6,IF(BE180&gt;1958,7,IF(BE180&gt;1953,8,9)))))))))</f>
        <v>1</v>
      </c>
      <c r="BG180" s="883">
        <v>9.1999999999999993</v>
      </c>
    </row>
    <row r="181" spans="1:59" s="774" customFormat="1" ht="11.25" customHeight="1" x14ac:dyDescent="0.2">
      <c r="A181" s="755" t="s">
        <v>705</v>
      </c>
      <c r="B181" s="782" t="s">
        <v>706</v>
      </c>
      <c r="C181" s="933" t="s">
        <v>112</v>
      </c>
      <c r="D181" s="933" t="s">
        <v>4347</v>
      </c>
      <c r="E181" s="756">
        <v>17</v>
      </c>
      <c r="F181" s="1182">
        <v>218</v>
      </c>
      <c r="G181" s="1181" t="s">
        <v>37</v>
      </c>
      <c r="H181" s="1181" t="s">
        <v>37</v>
      </c>
      <c r="I181" s="757">
        <v>289.82</v>
      </c>
      <c r="J181" s="758">
        <f>(M181/I181)*100</f>
        <v>2.001242150300186</v>
      </c>
      <c r="K181" s="759">
        <v>1.45</v>
      </c>
      <c r="L181" s="760">
        <v>4</v>
      </c>
      <c r="M181" s="761">
        <f>K181*L181</f>
        <v>5.8</v>
      </c>
      <c r="N181" s="762" t="s">
        <v>707</v>
      </c>
      <c r="O181" s="763">
        <v>1.32</v>
      </c>
      <c r="P181" s="764">
        <v>43980</v>
      </c>
      <c r="Q181" s="764">
        <v>43999</v>
      </c>
      <c r="R181" s="761">
        <f>(K181-O181)/O181*100</f>
        <v>9.8484848484848406</v>
      </c>
      <c r="S181" s="701">
        <f>IF(INDEX(Historical!$D$7:$D$1254,MATCH(B181,Historical!$B$7:$B$1278,0))=0,"n/a",(INDEX(Historical!$C$7:$C$1256,MATCH(B181,Historical!$B$7:$B$1278,0))/INDEX(Historical!$D$7:$D$1254,MATCH(B181,Historical!$B$7:$B$1278,0))-1)*100)</f>
        <v>9.7872340425531945</v>
      </c>
      <c r="T181" s="701">
        <f>IF(INDEX(Historical!$F$7:$F$1247,MATCH(B181,Historical!$B$7:$B$1278,0))=0,"n/a",((INDEX(Historical!$C$7:$C$1256,MATCH(B181,Historical!$B$7:$B$1278,0))/INDEX(Historical!$F$7:$F$1247,MATCH(B181,Historical!$B$7:$B$1278,0)))^(1/3)-1)*100)</f>
        <v>13.81352797806934</v>
      </c>
      <c r="U181" s="701">
        <f>IF(INDEX(Historical!$H$7:$H$1247,MATCH(B181,Historical!$B$7:$B$1278,0))=0,"n/a",((INDEX(Historical!$C$7:$C$1256,MATCH(B181,Historical!$B$7:$B$1278,0))/INDEX(Historical!$H$7:$H$1247,MATCH(B181,Historical!$B$7:$B$1278,0)))^(1/5)-1)*100)</f>
        <v>13.745986638356689</v>
      </c>
      <c r="V181" s="701">
        <f>IF(INDEX(Historical!$O$7:$O$1247,MATCH(B181,Historical!$B$7:$B$1278,0))=0,"n/a",((INDEX(Historical!$C$7:$C$1256,MATCH(B181,Historical!$B$7:$B$1278,0))/INDEX(Historical!$O$7:$O$1247,MATCH(B181,Historical!$B$7:$B$1278,0)))^(1/10)-1)*100)</f>
        <v>12.949284466830413</v>
      </c>
      <c r="W181" s="702">
        <f>IF(OR(U181&lt;=0,U181="n/a",V181&lt;=0,V181="n/a"),"n/a",U181/V181)</f>
        <v>1.0615248026689836</v>
      </c>
      <c r="X181" s="703">
        <f>IF(OR(AJ181&lt;=0,AJ181="n/a",U181&lt;=0,U181="n/a"),"n/a",U181/AJ181)</f>
        <v>2.1819026410089983</v>
      </c>
      <c r="Y181" s="782"/>
      <c r="Z181" s="758">
        <f>IF(OR(AC181&lt;0.01,AC181="n/a"),"n/a",M181/AC181*100)</f>
        <v>39.644565960355429</v>
      </c>
      <c r="AA181" s="766">
        <f>IF(OR(AC181&lt;0.01,AC181="n/a"),"n/a",I181/AC181)</f>
        <v>19.809979494190021</v>
      </c>
      <c r="AB181" s="760">
        <v>12</v>
      </c>
      <c r="AC181" s="767">
        <v>14.63</v>
      </c>
      <c r="AD181" s="767">
        <v>2.2999999999999998</v>
      </c>
      <c r="AE181" s="767">
        <v>1.34</v>
      </c>
      <c r="AF181" s="767">
        <v>4.62</v>
      </c>
      <c r="AG181" s="767">
        <v>25.7</v>
      </c>
      <c r="AH181" s="767">
        <v>-26.6</v>
      </c>
      <c r="AI181" s="767">
        <v>8.0500000000000007</v>
      </c>
      <c r="AJ181" s="767">
        <v>6.3</v>
      </c>
      <c r="AK181" s="767">
        <v>8.6199999999999992</v>
      </c>
      <c r="AL181" s="768">
        <v>47460</v>
      </c>
      <c r="AM181" s="769">
        <v>0.1</v>
      </c>
      <c r="AN181" s="767">
        <v>1.53</v>
      </c>
      <c r="AO181" s="770">
        <f>IF(U181="n/a","n/a",IF(AA181&lt;0,"n/a",IF(AA181="n/a","n/a",J181+U181-AA181)))</f>
        <v>-4.062750705533146</v>
      </c>
      <c r="AP181" s="771">
        <f>IF(U181="n/a","n/a",J181+U181)</f>
        <v>15.747228788656875</v>
      </c>
      <c r="AQ181" s="772">
        <f>IF(OR(AC181&lt;0.01,AF181="n/a"),"n/a",(I181/SQRT(22.5*AC181*(I181/AF181))-1)*100)</f>
        <v>101.6841372742789</v>
      </c>
      <c r="AR181" s="651">
        <f>INDEX(Historical!$C$7:$C$1256,MATCH(B181,Historical!$B$7:$B$1278,0))*IF(AH181="n/a",1.03,IF(AH181&lt;0,1.01,IF(AH181&gt;10,1.1,(1+AH181/100))))</f>
        <v>5.2115999999999998</v>
      </c>
      <c r="AS181" s="766">
        <f>IF($AI181="n/a",1.03*AR181,IF($AI181&lt;0,1.01*AR181,IF($AI181&gt;10,1.1*AR181,(1+$AI181/100)*AR181)))</f>
        <v>5.6311337999999997</v>
      </c>
      <c r="AT181" s="766">
        <f>IF($AK181="n/a",1.03*AS181,IF($AK181&lt;0,1.01*AS181,IF($AK181&gt;10,1.1*AS181,(1+$AK181/100)*AS181)))</f>
        <v>6.1165375335599999</v>
      </c>
      <c r="AU181" s="766">
        <f>IF($AK181="n/a",1.03*AT181,IF($AK181&lt;0,1.01*AT181,IF($AK181&gt;10,1.1*AT181,(1+$AK181/100)*AT181)))</f>
        <v>6.6437830689528719</v>
      </c>
      <c r="AV181" s="766">
        <f>IF($AK181="n/a",1.03*AU181,IF($AK181&lt;0,1.01*AU181,IF($AK181&gt;10,1.1*AU181,(1+$AK181/100)*AU181)))</f>
        <v>7.2164771694966099</v>
      </c>
      <c r="AW181" s="758">
        <f>SUM(AR181:AV181)</f>
        <v>30.819531572009481</v>
      </c>
      <c r="AX181" s="773">
        <f>AW181/I181*100</f>
        <v>10.634025109381506</v>
      </c>
      <c r="AY181" s="936">
        <v>0.76</v>
      </c>
      <c r="AZ181" s="769">
        <v>10.07</v>
      </c>
      <c r="BA181" s="769">
        <v>-24.72</v>
      </c>
      <c r="BB181" s="769">
        <v>-10.97</v>
      </c>
      <c r="BC181" s="769">
        <v>-12</v>
      </c>
      <c r="BD181" s="909"/>
      <c r="BE181" s="624">
        <v>2004</v>
      </c>
      <c r="BF181" s="899">
        <f>IF(BE181&gt;2008,0,IF(BE181&gt;2001,1,IF(BE181&gt;1990,2,IF(BE181&gt;1980,3,IF(BE181&gt;1973,4,IF(BE181&gt;1970,5,IF(BE181&gt;1960,6,IF(BE181&gt;1958,7,IF(BE181&gt;1953,8,9)))))))))</f>
        <v>1</v>
      </c>
      <c r="BG181" s="825">
        <v>5.7</v>
      </c>
    </row>
    <row r="182" spans="1:59" ht="11.25" customHeight="1" x14ac:dyDescent="0.2">
      <c r="A182" s="864" t="s">
        <v>1489</v>
      </c>
      <c r="B182" s="876" t="s">
        <v>1490</v>
      </c>
      <c r="C182" s="933" t="s">
        <v>123</v>
      </c>
      <c r="D182" s="933" t="s">
        <v>4368</v>
      </c>
      <c r="E182" s="733">
        <v>10</v>
      </c>
      <c r="F182" s="1182">
        <v>362</v>
      </c>
      <c r="G182" s="1182" t="s">
        <v>106</v>
      </c>
      <c r="H182" s="1182" t="s">
        <v>106</v>
      </c>
      <c r="I182" s="875">
        <v>37.630000000000003</v>
      </c>
      <c r="J182" s="651">
        <f>(M182/I182)*100</f>
        <v>4.9960138187616261</v>
      </c>
      <c r="K182" s="878">
        <v>0.47</v>
      </c>
      <c r="L182" s="888">
        <v>4</v>
      </c>
      <c r="M182" s="642">
        <f>K182*L182</f>
        <v>1.88</v>
      </c>
      <c r="N182" s="871" t="s">
        <v>995</v>
      </c>
      <c r="O182" s="734">
        <v>0.45</v>
      </c>
      <c r="P182" s="862">
        <v>43874</v>
      </c>
      <c r="Q182" s="862">
        <v>43893</v>
      </c>
      <c r="R182" s="642">
        <f>(K182-O182)/O182*100</f>
        <v>4.4444444444444366</v>
      </c>
      <c r="S182" s="701">
        <f>IF(INDEX(Historical!$D$7:$D$1254,MATCH(B182,Historical!$B$7:$B$1278,0))=0,"n/a",(INDEX(Historical!$C$7:$C$1256,MATCH(B182,Historical!$B$7:$B$1278,0))/INDEX(Historical!$D$7:$D$1254,MATCH(B182,Historical!$B$7:$B$1278,0))-1)*100)</f>
        <v>9.7560975609756184</v>
      </c>
      <c r="T182" s="701">
        <f>IF(INDEX(Historical!$F$7:$F$1247,MATCH(B182,Historical!$B$7:$B$1278,0))=0,"n/a",((INDEX(Historical!$C$7:$C$1256,MATCH(B182,Historical!$B$7:$B$1278,0))/INDEX(Historical!$F$7:$F$1247,MATCH(B182,Historical!$B$7:$B$1278,0)))^(1/3)-1)*100)</f>
        <v>10.891823393038823</v>
      </c>
      <c r="U182" s="701">
        <f>IF(INDEX(Historical!$H$7:$H$1247,MATCH(B182,Historical!$B$7:$B$1278,0))=0,"n/a",((INDEX(Historical!$C$7:$C$1256,MATCH(B182,Historical!$B$7:$B$1278,0))/INDEX(Historical!$H$7:$H$1247,MATCH(B182,Historical!$B$7:$B$1278,0)))^(1/5)-1)*100)</f>
        <v>12.030033714161736</v>
      </c>
      <c r="V182" s="701">
        <f>IF(INDEX(Historical!$O$7:$O$1247,MATCH(B182,Historical!$B$7:$B$1278,0))=0,"n/a",((INDEX(Historical!$C$7:$C$1256,MATCH(B182,Historical!$B$7:$B$1278,0))/INDEX(Historical!$O$7:$O$1247,MATCH(B182,Historical!$B$7:$B$1278,0)))^(1/10)-1)*100)</f>
        <v>16.23080652394242</v>
      </c>
      <c r="W182" s="702">
        <f>IF(OR(U182&lt;=0,U182="n/a",V182&lt;=0,V182="n/a"),"n/a",U182/V182)</f>
        <v>0.74118520828992496</v>
      </c>
      <c r="X182" s="703" t="str">
        <f>IF(OR(AJ182&lt;=0,AJ182="n/a",U182&lt;=0,U182="n/a"),"n/a",U182/AJ182)</f>
        <v>n/a</v>
      </c>
      <c r="Y182" s="673"/>
      <c r="Z182" s="651" t="str">
        <f>IF(OR(AC182&lt;0.01,AC182="n/a"),"n/a",M182/AC182*100)</f>
        <v>n/a</v>
      </c>
      <c r="AA182" s="887" t="str">
        <f>IF(OR(AC182&lt;0.01,AC182="n/a"),"n/a",I182/AC182)</f>
        <v>n/a</v>
      </c>
      <c r="AB182" s="888">
        <v>12</v>
      </c>
      <c r="AC182" s="866">
        <v>-0.24</v>
      </c>
      <c r="AD182" s="866" t="s">
        <v>136</v>
      </c>
      <c r="AE182" s="866">
        <v>0.76</v>
      </c>
      <c r="AF182" s="866">
        <v>1.77</v>
      </c>
      <c r="AG182" s="866">
        <v>-1</v>
      </c>
      <c r="AH182" s="866">
        <v>49.9</v>
      </c>
      <c r="AI182" s="866">
        <v>71.98</v>
      </c>
      <c r="AJ182" s="866">
        <v>-3.9</v>
      </c>
      <c r="AK182" s="866">
        <v>5</v>
      </c>
      <c r="AL182" s="879">
        <v>636.32000000000005</v>
      </c>
      <c r="AM182" s="873">
        <v>0.70000000000000007</v>
      </c>
      <c r="AN182" s="866">
        <v>1.07</v>
      </c>
      <c r="AO182" s="740" t="str">
        <f>IF(U182="n/a","n/a",IF(AA182&lt;0,"n/a",IF(AA182="n/a","n/a",J182+U182-AA182)))</f>
        <v>n/a</v>
      </c>
      <c r="AP182" s="741">
        <f>IF(U182="n/a","n/a",J182+U182)</f>
        <v>17.026047532923361</v>
      </c>
      <c r="AQ182" s="889" t="str">
        <f>IF(OR(AC182&lt;0.01,AF182="n/a"),"n/a",(I182/SQRT(22.5*AC182*(I182/AF182))-1)*100)</f>
        <v>n/a</v>
      </c>
      <c r="AR182" s="651">
        <f>INDEX(Historical!$C$7:$C$1256,MATCH(B182,Historical!$B$7:$B$1278,0))*IF(AH182="n/a",1.03,IF(AH182&lt;0,1.01,IF(AH182&gt;10,1.1,(1+AH182/100))))</f>
        <v>1.9800000000000002</v>
      </c>
      <c r="AS182" s="887">
        <f>IF($AI182="n/a",1.03*AR182,IF($AI182&lt;0,1.01*AR182,IF($AI182&gt;10,1.1*AR182,(1+$AI182/100)*AR182)))</f>
        <v>2.1780000000000004</v>
      </c>
      <c r="AT182" s="887">
        <f>IF($AK182="n/a",1.03*AS182,IF($AK182&lt;0,1.01*AS182,IF($AK182&gt;10,1.1*AS182,(1+$AK182/100)*AS182)))</f>
        <v>2.2869000000000006</v>
      </c>
      <c r="AU182" s="887">
        <f>IF($AK182="n/a",1.03*AT182,IF($AK182&lt;0,1.01*AT182,IF($AK182&gt;10,1.1*AT182,(1+$AK182/100)*AT182)))</f>
        <v>2.4012450000000007</v>
      </c>
      <c r="AV182" s="887">
        <f>IF($AK182="n/a",1.03*AU182,IF($AK182&lt;0,1.01*AU182,IF($AK182&gt;10,1.1*AU182,(1+$AK182/100)*AU182)))</f>
        <v>2.5213072500000009</v>
      </c>
      <c r="AW182" s="651">
        <f>SUM(AR182:AV182)</f>
        <v>11.367452250000003</v>
      </c>
      <c r="AX182" s="748">
        <f>AW182/I182*100</f>
        <v>30.208483258038804</v>
      </c>
      <c r="AY182" s="935">
        <v>1.36</v>
      </c>
      <c r="AZ182" s="873">
        <v>12.53</v>
      </c>
      <c r="BA182" s="873">
        <v>-51.480000000000004</v>
      </c>
      <c r="BB182" s="873">
        <v>-7.1099999999999994</v>
      </c>
      <c r="BC182" s="873">
        <v>-22.54</v>
      </c>
      <c r="BE182" s="624">
        <v>2011</v>
      </c>
      <c r="BF182" s="899">
        <f>IF(BE182&gt;2008,0,IF(BE182&gt;2001,1,IF(BE182&gt;1990,2,IF(BE182&gt;1980,3,IF(BE182&gt;1973,4,IF(BE182&gt;1970,5,IF(BE182&gt;1960,6,IF(BE182&gt;1958,7,IF(BE182&gt;1953,8,9)))))))))</f>
        <v>0</v>
      </c>
      <c r="BG182" s="883">
        <v>-0.5</v>
      </c>
    </row>
    <row r="183" spans="1:59" ht="11.25" customHeight="1" x14ac:dyDescent="0.2">
      <c r="A183" s="872" t="s">
        <v>1505</v>
      </c>
      <c r="B183" s="876" t="s">
        <v>1506</v>
      </c>
      <c r="C183" s="933" t="s">
        <v>108</v>
      </c>
      <c r="D183" s="933" t="s">
        <v>4341</v>
      </c>
      <c r="E183" s="733">
        <v>11</v>
      </c>
      <c r="F183" s="1182">
        <v>324</v>
      </c>
      <c r="G183" s="1182" t="s">
        <v>106</v>
      </c>
      <c r="H183" s="1182" t="s">
        <v>106</v>
      </c>
      <c r="I183" s="875">
        <v>28.56</v>
      </c>
      <c r="J183" s="651">
        <f>(M183/I183)*100</f>
        <v>4.9019607843137258</v>
      </c>
      <c r="K183" s="878">
        <v>0.35</v>
      </c>
      <c r="L183" s="888">
        <v>4</v>
      </c>
      <c r="M183" s="642">
        <f>K183*L183</f>
        <v>1.4</v>
      </c>
      <c r="N183" s="871" t="s">
        <v>591</v>
      </c>
      <c r="O183" s="734">
        <v>0.34</v>
      </c>
      <c r="P183" s="862">
        <v>44083</v>
      </c>
      <c r="Q183" s="862">
        <v>44092</v>
      </c>
      <c r="R183" s="642">
        <f>(K183-O183)/O183*100</f>
        <v>2.9411764705882213</v>
      </c>
      <c r="S183" s="701">
        <f>IF(INDEX(Historical!$D$7:$D$1254,MATCH(B183,Historical!$B$7:$B$1278,0))=0,"n/a",(INDEX(Historical!$C$7:$C$1256,MATCH(B183,Historical!$B$7:$B$1278,0))/INDEX(Historical!$D$7:$D$1254,MATCH(B183,Historical!$B$7:$B$1278,0))-1)*100)</f>
        <v>23.529411764705888</v>
      </c>
      <c r="T183" s="701">
        <f>IF(INDEX(Historical!$F$7:$F$1247,MATCH(B183,Historical!$B$7:$B$1278,0))=0,"n/a",((INDEX(Historical!$C$7:$C$1256,MATCH(B183,Historical!$B$7:$B$1278,0))/INDEX(Historical!$F$7:$F$1247,MATCH(B183,Historical!$B$7:$B$1278,0)))^(1/3)-1)*100)</f>
        <v>17.33438845558204</v>
      </c>
      <c r="U183" s="701">
        <f>IF(INDEX(Historical!$H$7:$H$1247,MATCH(B183,Historical!$B$7:$B$1278,0))=0,"n/a",((INDEX(Historical!$C$7:$C$1256,MATCH(B183,Historical!$B$7:$B$1278,0))/INDEX(Historical!$H$7:$H$1247,MATCH(B183,Historical!$B$7:$B$1278,0)))^(1/5)-1)*100)</f>
        <v>12.474611314209483</v>
      </c>
      <c r="V183" s="701">
        <f>IF(INDEX(Historical!$O$7:$O$1247,MATCH(B183,Historical!$B$7:$B$1278,0))=0,"n/a",((INDEX(Historical!$C$7:$C$1256,MATCH(B183,Historical!$B$7:$B$1278,0))/INDEX(Historical!$O$7:$O$1247,MATCH(B183,Historical!$B$7:$B$1278,0)))^(1/10)-1)*100)</f>
        <v>12.158206350003109</v>
      </c>
      <c r="W183" s="702">
        <f>IF(OR(U183&lt;=0,U183="n/a",V183&lt;=0,V183="n/a"),"n/a",U183/V183)</f>
        <v>1.0260239837273606</v>
      </c>
      <c r="X183" s="703">
        <f>IF(OR(AJ183&lt;=0,AJ183="n/a",U183&lt;=0,U183="n/a"),"n/a",U183/AJ183)</f>
        <v>3.4651698095026346</v>
      </c>
      <c r="Y183" s="876"/>
      <c r="Z183" s="651">
        <f>IF(OR(AC183&lt;0.01,AC183="n/a"),"n/a",M183/AC183*100)</f>
        <v>39.886039886039889</v>
      </c>
      <c r="AA183" s="887">
        <f>IF(OR(AC183&lt;0.01,AC183="n/a"),"n/a",I183/AC183)</f>
        <v>8.1367521367521363</v>
      </c>
      <c r="AB183" s="888">
        <v>12</v>
      </c>
      <c r="AC183" s="866">
        <v>3.51</v>
      </c>
      <c r="AD183" s="866" t="s">
        <v>136</v>
      </c>
      <c r="AE183" s="866">
        <v>2.5499999999999998</v>
      </c>
      <c r="AF183" s="866">
        <v>0.88</v>
      </c>
      <c r="AG183" s="866">
        <v>11.3</v>
      </c>
      <c r="AH183" s="866">
        <v>8.6</v>
      </c>
      <c r="AI183" s="866">
        <v>-56.52</v>
      </c>
      <c r="AJ183" s="866">
        <v>3.5999999999999996</v>
      </c>
      <c r="AK183" s="866" t="s">
        <v>136</v>
      </c>
      <c r="AL183" s="879">
        <v>183.93</v>
      </c>
      <c r="AM183" s="873">
        <v>0.70000000000000007</v>
      </c>
      <c r="AN183" s="866">
        <v>0.05</v>
      </c>
      <c r="AO183" s="740">
        <f>IF(U183="n/a","n/a",IF(AA183&lt;0,"n/a",IF(AA183="n/a","n/a",J183+U183-AA183)))</f>
        <v>9.2398199617710723</v>
      </c>
      <c r="AP183" s="741">
        <f>IF(U183="n/a","n/a",J183+U183)</f>
        <v>17.376572098523209</v>
      </c>
      <c r="AQ183" s="889">
        <f>IF(OR(AC183&lt;0.01,AF183="n/a"),"n/a",(I183/SQRT(22.5*AC183*(I183/AF183))-1)*100)</f>
        <v>-43.587464433507016</v>
      </c>
      <c r="AR183" s="651">
        <f>INDEX(Historical!$C$7:$C$1256,MATCH(B183,Historical!$B$7:$B$1278,0))*IF(AH183="n/a",1.03,IF(AH183&lt;0,1.01,IF(AH183&gt;10,1.1,(1+AH183/100))))</f>
        <v>1.36836</v>
      </c>
      <c r="AS183" s="887">
        <f>IF($AI183="n/a",1.03*AR183,IF($AI183&lt;0,1.01*AR183,IF($AI183&gt;10,1.1*AR183,(1+$AI183/100)*AR183)))</f>
        <v>1.3820436</v>
      </c>
      <c r="AT183" s="887">
        <f>IF($AK183="n/a",1.03*AS183,IF($AK183&lt;0,1.01*AS183,IF($AK183&gt;10,1.1*AS183,(1+$AK183/100)*AS183)))</f>
        <v>1.4235049080000002</v>
      </c>
      <c r="AU183" s="887">
        <f>IF($AK183="n/a",1.03*AT183,IF($AK183&lt;0,1.01*AT183,IF($AK183&gt;10,1.1*AT183,(1+$AK183/100)*AT183)))</f>
        <v>1.4662100552400001</v>
      </c>
      <c r="AV183" s="887">
        <f>IF($AK183="n/a",1.03*AU183,IF($AK183&lt;0,1.01*AU183,IF($AK183&gt;10,1.1*AU183,(1+$AK183/100)*AU183)))</f>
        <v>1.5101963568972001</v>
      </c>
      <c r="AW183" s="651">
        <f>SUM(AR183:AV183)</f>
        <v>7.1503149201372009</v>
      </c>
      <c r="AX183" s="748">
        <f>AW183/I183*100</f>
        <v>25.036116667147063</v>
      </c>
      <c r="AY183" s="935">
        <v>0.84</v>
      </c>
      <c r="AZ183" s="873">
        <v>64.900000000000006</v>
      </c>
      <c r="BA183" s="873">
        <v>-29.709999999999997</v>
      </c>
      <c r="BB183" s="873">
        <v>3.04</v>
      </c>
      <c r="BC183" s="873">
        <v>5.09</v>
      </c>
      <c r="BE183" s="624">
        <v>2010</v>
      </c>
      <c r="BF183" s="899">
        <f>IF(BE183&gt;2008,0,IF(BE183&gt;2001,1,IF(BE183&gt;1990,2,IF(BE183&gt;1980,3,IF(BE183&gt;1973,4,IF(BE183&gt;1970,5,IF(BE183&gt;1960,6,IF(BE183&gt;1958,7,IF(BE183&gt;1953,8,9)))))))))</f>
        <v>0</v>
      </c>
      <c r="BG183" s="883">
        <v>1.3</v>
      </c>
    </row>
    <row r="184" spans="1:59" ht="11.25" customHeight="1" x14ac:dyDescent="0.2">
      <c r="A184" s="864" t="s">
        <v>1323</v>
      </c>
      <c r="B184" s="876" t="s">
        <v>1324</v>
      </c>
      <c r="C184" s="933" t="s">
        <v>112</v>
      </c>
      <c r="D184" s="933" t="s">
        <v>4364</v>
      </c>
      <c r="E184" s="733">
        <v>10</v>
      </c>
      <c r="F184" s="1182">
        <v>369</v>
      </c>
      <c r="G184" s="1182" t="s">
        <v>106</v>
      </c>
      <c r="H184" s="1182" t="s">
        <v>106</v>
      </c>
      <c r="I184" s="875">
        <v>76.58</v>
      </c>
      <c r="J184" s="651">
        <f>(M184/I184)*100</f>
        <v>2.089318359885088</v>
      </c>
      <c r="K184" s="878">
        <v>0.4</v>
      </c>
      <c r="L184" s="888">
        <v>4</v>
      </c>
      <c r="M184" s="642">
        <f>K184*L184</f>
        <v>1.6</v>
      </c>
      <c r="N184" s="871" t="s">
        <v>604</v>
      </c>
      <c r="O184" s="734">
        <v>0.3</v>
      </c>
      <c r="P184" s="862">
        <v>43894</v>
      </c>
      <c r="Q184" s="862">
        <v>43909</v>
      </c>
      <c r="R184" s="642">
        <f>(K184-O184)/O184*100</f>
        <v>33.33333333333335</v>
      </c>
      <c r="S184" s="701">
        <f>IF(INDEX(Historical!$D$7:$D$1254,MATCH(B184,Historical!$B$7:$B$1278,0))=0,"n/a",(INDEX(Historical!$C$7:$C$1256,MATCH(B184,Historical!$B$7:$B$1278,0))/INDEX(Historical!$D$7:$D$1254,MATCH(B184,Historical!$B$7:$B$1278,0))-1)*100)</f>
        <v>49.999999999999979</v>
      </c>
      <c r="T184" s="701">
        <f>IF(INDEX(Historical!$F$7:$F$1247,MATCH(B184,Historical!$B$7:$B$1278,0))=0,"n/a",((INDEX(Historical!$C$7:$C$1256,MATCH(B184,Historical!$B$7:$B$1278,0))/INDEX(Historical!$F$7:$F$1247,MATCH(B184,Historical!$B$7:$B$1278,0)))^(1/3)-1)*100)</f>
        <v>35.252874076045316</v>
      </c>
      <c r="U184" s="701">
        <f>IF(INDEX(Historical!$H$7:$H$1247,MATCH(B184,Historical!$B$7:$B$1278,0))=0,"n/a",((INDEX(Historical!$C$7:$C$1256,MATCH(B184,Historical!$B$7:$B$1278,0))/INDEX(Historical!$H$7:$H$1247,MATCH(B184,Historical!$B$7:$B$1278,0)))^(1/5)-1)*100)</f>
        <v>26.530698170992761</v>
      </c>
      <c r="V184" s="701">
        <f>IF(INDEX(Historical!$O$7:$O$1247,MATCH(B184,Historical!$B$7:$B$1278,0))=0,"n/a",((INDEX(Historical!$C$7:$C$1256,MATCH(B184,Historical!$B$7:$B$1278,0))/INDEX(Historical!$O$7:$O$1247,MATCH(B184,Historical!$B$7:$B$1278,0)))^(1/10)-1)*100)</f>
        <v>16.525450277397582</v>
      </c>
      <c r="W184" s="702">
        <f>IF(OR(U184&lt;=0,U184="n/a",V184&lt;=0,V184="n/a"),"n/a",U184/V184)</f>
        <v>1.6054447973063521</v>
      </c>
      <c r="X184" s="703">
        <f>IF(OR(AJ184&lt;=0,AJ184="n/a",U184&lt;=0,U184="n/a"),"n/a",U184/AJ184)</f>
        <v>0.5550355265898067</v>
      </c>
      <c r="Y184" s="661"/>
      <c r="Z184" s="651">
        <f>IF(OR(AC184&lt;0.01,AC184="n/a"),"n/a",M184/AC184*100)</f>
        <v>39.215686274509807</v>
      </c>
      <c r="AA184" s="887">
        <f>IF(OR(AC184&lt;0.01,AC184="n/a"),"n/a",I184/AC184)</f>
        <v>18.769607843137255</v>
      </c>
      <c r="AB184" s="888">
        <v>12</v>
      </c>
      <c r="AC184" s="866">
        <v>4.08</v>
      </c>
      <c r="AD184" s="866">
        <v>1.25</v>
      </c>
      <c r="AE184" s="866">
        <v>0.68</v>
      </c>
      <c r="AF184" s="866">
        <v>66.02</v>
      </c>
      <c r="AG184" s="868">
        <v>736</v>
      </c>
      <c r="AH184" s="866">
        <v>14.7</v>
      </c>
      <c r="AI184" s="866">
        <v>-3.38</v>
      </c>
      <c r="AJ184" s="866">
        <v>47.8</v>
      </c>
      <c r="AK184" s="866">
        <v>15</v>
      </c>
      <c r="AL184" s="879">
        <v>2970</v>
      </c>
      <c r="AM184" s="873">
        <v>2.8000000000000003</v>
      </c>
      <c r="AN184" s="866">
        <v>8.2799999999999994</v>
      </c>
      <c r="AO184" s="740">
        <f>IF(U184="n/a","n/a",IF(AA184&lt;0,"n/a",IF(AA184="n/a","n/a",J184+U184-AA184)))</f>
        <v>9.8504086877405932</v>
      </c>
      <c r="AP184" s="741">
        <f>IF(U184="n/a","n/a",J184+U184)</f>
        <v>28.620016530877848</v>
      </c>
      <c r="AQ184" s="889">
        <f>IF(OR(AC184&lt;0.01,AF184="n/a"),"n/a",(I184/SQRT(22.5*AC184*(I184/AF184))-1)*100)</f>
        <v>642.11993933413373</v>
      </c>
      <c r="AR184" s="651">
        <f>INDEX(Historical!$C$7:$C$1256,MATCH(B184,Historical!$B$7:$B$1278,0))*IF(AH184="n/a",1.03,IF(AH184&lt;0,1.01,IF(AH184&gt;10,1.1,(1+AH184/100))))</f>
        <v>1.32</v>
      </c>
      <c r="AS184" s="887">
        <f>IF($AI184="n/a",1.03*AR184,IF($AI184&lt;0,1.01*AR184,IF($AI184&gt;10,1.1*AR184,(1+$AI184/100)*AR184)))</f>
        <v>1.3332000000000002</v>
      </c>
      <c r="AT184" s="887">
        <f>IF($AK184="n/a",1.03*AS184,IF($AK184&lt;0,1.01*AS184,IF($AK184&gt;10,1.1*AS184,(1+$AK184/100)*AS184)))</f>
        <v>1.4665200000000003</v>
      </c>
      <c r="AU184" s="887">
        <f>IF($AK184="n/a",1.03*AT184,IF($AK184&lt;0,1.01*AT184,IF($AK184&gt;10,1.1*AT184,(1+$AK184/100)*AT184)))</f>
        <v>1.6131720000000005</v>
      </c>
      <c r="AV184" s="887">
        <f>IF($AK184="n/a",1.03*AU184,IF($AK184&lt;0,1.01*AU184,IF($AK184&gt;10,1.1*AU184,(1+$AK184/100)*AU184)))</f>
        <v>1.7744892000000008</v>
      </c>
      <c r="AW184" s="651">
        <f>SUM(AR184:AV184)</f>
        <v>7.5073812000000011</v>
      </c>
      <c r="AX184" s="748">
        <f>AW184/I184*100</f>
        <v>9.8033183598850897</v>
      </c>
      <c r="AY184" s="935">
        <v>1.69</v>
      </c>
      <c r="AZ184" s="873">
        <v>239</v>
      </c>
      <c r="BA184" s="873">
        <v>-28.89</v>
      </c>
      <c r="BB184" s="873">
        <v>10.56</v>
      </c>
      <c r="BC184" s="873">
        <v>22.830000000000002</v>
      </c>
      <c r="BE184" s="624">
        <v>2011</v>
      </c>
      <c r="BF184" s="899">
        <f>IF(BE184&gt;2008,0,IF(BE184&gt;2001,1,IF(BE184&gt;1990,2,IF(BE184&gt;1980,3,IF(BE184&gt;1973,4,IF(BE184&gt;1970,5,IF(BE184&gt;1960,6,IF(BE184&gt;1958,7,IF(BE184&gt;1953,8,9)))))))))</f>
        <v>0</v>
      </c>
      <c r="BG184" s="883">
        <v>11.1</v>
      </c>
    </row>
    <row r="185" spans="1:59" ht="11.25" customHeight="1" x14ac:dyDescent="0.2">
      <c r="A185" s="872" t="s">
        <v>712</v>
      </c>
      <c r="B185" s="876" t="s">
        <v>713</v>
      </c>
      <c r="C185" s="933" t="s">
        <v>128</v>
      </c>
      <c r="D185" s="933" t="s">
        <v>191</v>
      </c>
      <c r="E185" s="733">
        <v>20</v>
      </c>
      <c r="F185" s="1182">
        <v>164</v>
      </c>
      <c r="G185" s="1182" t="s">
        <v>106</v>
      </c>
      <c r="H185" s="1182" t="s">
        <v>106</v>
      </c>
      <c r="I185" s="875">
        <v>49.35</v>
      </c>
      <c r="J185" s="651">
        <f>(M185/I185)*100</f>
        <v>3.0395136778115504</v>
      </c>
      <c r="K185" s="878">
        <v>0.375</v>
      </c>
      <c r="L185" s="888">
        <v>4</v>
      </c>
      <c r="M185" s="642">
        <f>K185*L185</f>
        <v>1.5</v>
      </c>
      <c r="N185" s="871" t="s">
        <v>135</v>
      </c>
      <c r="O185" s="734">
        <v>0.37</v>
      </c>
      <c r="P185" s="862">
        <v>43888</v>
      </c>
      <c r="Q185" s="862">
        <v>43901</v>
      </c>
      <c r="R185" s="642">
        <f>(K185-O185)/O185*100</f>
        <v>1.3513513513513526</v>
      </c>
      <c r="S185" s="701">
        <f>IF(INDEX(Historical!$D$7:$D$1254,MATCH(B185,Historical!$B$7:$B$1278,0))=0,"n/a",(INDEX(Historical!$C$7:$C$1256,MATCH(B185,Historical!$B$7:$B$1278,0))/INDEX(Historical!$D$7:$D$1254,MATCH(B185,Historical!$B$7:$B$1278,0))-1)*100)</f>
        <v>1.3698630136986356</v>
      </c>
      <c r="T185" s="701">
        <f>IF(INDEX(Historical!$F$7:$F$1247,MATCH(B185,Historical!$B$7:$B$1278,0))=0,"n/a",((INDEX(Historical!$C$7:$C$1256,MATCH(B185,Historical!$B$7:$B$1278,0))/INDEX(Historical!$F$7:$F$1247,MATCH(B185,Historical!$B$7:$B$1278,0)))^(1/3)-1)*100)</f>
        <v>1.3890663116861823</v>
      </c>
      <c r="U185" s="701">
        <f>IF(INDEX(Historical!$H$7:$H$1247,MATCH(B185,Historical!$B$7:$B$1278,0))=0,"n/a",((INDEX(Historical!$C$7:$C$1256,MATCH(B185,Historical!$B$7:$B$1278,0))/INDEX(Historical!$H$7:$H$1247,MATCH(B185,Historical!$B$7:$B$1278,0)))^(1/5)-1)*100)</f>
        <v>1.4090059927290843</v>
      </c>
      <c r="V185" s="701">
        <f>IF(INDEX(Historical!$O$7:$O$1247,MATCH(B185,Historical!$B$7:$B$1278,0))=0,"n/a",((INDEX(Historical!$C$7:$C$1256,MATCH(B185,Historical!$B$7:$B$1278,0))/INDEX(Historical!$O$7:$O$1247,MATCH(B185,Historical!$B$7:$B$1278,0)))^(1/10)-1)*100)</f>
        <v>12.395879070719506</v>
      </c>
      <c r="W185" s="702">
        <f>IF(OR(U185&lt;=0,U185="n/a",V185&lt;=0,V185="n/a"),"n/a",U185/V185)</f>
        <v>0.11366729093520433</v>
      </c>
      <c r="X185" s="703" t="str">
        <f>IF(OR(AJ185&lt;=0,AJ185="n/a",U185&lt;=0,U185="n/a"),"n/a",U185/AJ185)</f>
        <v>n/a</v>
      </c>
      <c r="Y185" s="664"/>
      <c r="Z185" s="651">
        <f>IF(OR(AC185&lt;0.01,AC185="n/a"),"n/a",M185/AC185*100)</f>
        <v>56.17977528089888</v>
      </c>
      <c r="AA185" s="887">
        <f>IF(OR(AC185&lt;0.01,AC185="n/a"),"n/a",I185/AC185)</f>
        <v>18.483146067415731</v>
      </c>
      <c r="AB185" s="888">
        <v>12</v>
      </c>
      <c r="AC185" s="866">
        <v>2.67</v>
      </c>
      <c r="AD185" s="866">
        <v>8.8800000000000008</v>
      </c>
      <c r="AE185" s="866">
        <v>1.08</v>
      </c>
      <c r="AF185" s="866">
        <v>3.23</v>
      </c>
      <c r="AG185" s="866">
        <v>17.599999999999998</v>
      </c>
      <c r="AH185" s="866">
        <v>43.8</v>
      </c>
      <c r="AI185" s="866">
        <v>12.839999999999998</v>
      </c>
      <c r="AJ185" s="866">
        <v>0</v>
      </c>
      <c r="AK185" s="866">
        <v>2.08</v>
      </c>
      <c r="AL185" s="879">
        <v>2490</v>
      </c>
      <c r="AM185" s="873">
        <v>1.2</v>
      </c>
      <c r="AN185" s="866">
        <v>0.52</v>
      </c>
      <c r="AO185" s="740">
        <f>IF(U185="n/a","n/a",IF(AA185&lt;0,"n/a",IF(AA185="n/a","n/a",J185+U185-AA185)))</f>
        <v>-14.034626396875097</v>
      </c>
      <c r="AP185" s="741">
        <f>IF(U185="n/a","n/a",J185+U185)</f>
        <v>4.4485196705406347</v>
      </c>
      <c r="AQ185" s="889">
        <f>IF(OR(AC185&lt;0.01,AF185="n/a"),"n/a",(I185/SQRT(22.5*AC185*(I185/AF185))-1)*100)</f>
        <v>62.891322731517761</v>
      </c>
      <c r="AR185" s="651">
        <f>INDEX(Historical!$C$7:$C$1256,MATCH(B185,Historical!$B$7:$B$1278,0))*IF(AH185="n/a",1.03,IF(AH185&lt;0,1.01,IF(AH185&gt;10,1.1,(1+AH185/100))))</f>
        <v>1.6280000000000001</v>
      </c>
      <c r="AS185" s="887">
        <f>IF($AI185="n/a",1.03*AR185,IF($AI185&lt;0,1.01*AR185,IF($AI185&gt;10,1.1*AR185,(1+$AI185/100)*AR185)))</f>
        <v>1.7908000000000002</v>
      </c>
      <c r="AT185" s="887">
        <f>IF($AK185="n/a",1.03*AS185,IF($AK185&lt;0,1.01*AS185,IF($AK185&gt;10,1.1*AS185,(1+$AK185/100)*AS185)))</f>
        <v>1.82804864</v>
      </c>
      <c r="AU185" s="887">
        <f>IF($AK185="n/a",1.03*AT185,IF($AK185&lt;0,1.01*AT185,IF($AK185&gt;10,1.1*AT185,(1+$AK185/100)*AT185)))</f>
        <v>1.866072051712</v>
      </c>
      <c r="AV185" s="887">
        <f>IF($AK185="n/a",1.03*AU185,IF($AK185&lt;0,1.01*AU185,IF($AK185&gt;10,1.1*AU185,(1+$AK185/100)*AU185)))</f>
        <v>1.9048863503876095</v>
      </c>
      <c r="AW185" s="651">
        <f>SUM(AR185:AV185)</f>
        <v>9.0178070420996086</v>
      </c>
      <c r="AX185" s="748">
        <f>AW185/I185*100</f>
        <v>18.273165232218052</v>
      </c>
      <c r="AY185" s="935">
        <v>1.46</v>
      </c>
      <c r="AZ185" s="873">
        <v>301.06</v>
      </c>
      <c r="BA185" s="873">
        <v>-13.44</v>
      </c>
      <c r="BB185" s="873">
        <v>-4.03</v>
      </c>
      <c r="BC185" s="873">
        <v>29.020000000000003</v>
      </c>
      <c r="BE185" s="624">
        <v>2001</v>
      </c>
      <c r="BF185" s="899">
        <f>IF(BE185&gt;2008,0,IF(BE185&gt;2001,1,IF(BE185&gt;1990,2,IF(BE185&gt;1980,3,IF(BE185&gt;1973,4,IF(BE185&gt;1970,5,IF(BE185&gt;1960,6,IF(BE185&gt;1958,7,IF(BE185&gt;1953,8,9)))))))))</f>
        <v>2</v>
      </c>
      <c r="BG185" s="883">
        <v>8.3000000000000007</v>
      </c>
    </row>
    <row r="186" spans="1:59" ht="11.25" customHeight="1" x14ac:dyDescent="0.2">
      <c r="A186" s="864" t="s">
        <v>1507</v>
      </c>
      <c r="B186" s="876" t="s">
        <v>1508</v>
      </c>
      <c r="C186" s="933" t="s">
        <v>108</v>
      </c>
      <c r="D186" s="933" t="s">
        <v>4334</v>
      </c>
      <c r="E186" s="733">
        <v>11</v>
      </c>
      <c r="F186" s="1182">
        <v>298</v>
      </c>
      <c r="G186" s="1182" t="s">
        <v>37</v>
      </c>
      <c r="H186" s="1182" t="s">
        <v>37</v>
      </c>
      <c r="I186" s="875">
        <v>10.67</v>
      </c>
      <c r="J186" s="651">
        <f>(M186/I186)*100</f>
        <v>7.1227741330834125</v>
      </c>
      <c r="K186" s="878">
        <v>0.19</v>
      </c>
      <c r="L186" s="888">
        <v>4</v>
      </c>
      <c r="M186" s="642">
        <f>K186*L186</f>
        <v>0.76</v>
      </c>
      <c r="N186" s="871" t="s">
        <v>107</v>
      </c>
      <c r="O186" s="734">
        <v>0.18</v>
      </c>
      <c r="P186" s="862">
        <v>43866</v>
      </c>
      <c r="Q186" s="862">
        <v>43875</v>
      </c>
      <c r="R186" s="642">
        <f>(K186-O186)/O186*100</f>
        <v>5.5555555555555607</v>
      </c>
      <c r="S186" s="701">
        <f>IF(INDEX(Historical!$D$7:$D$1254,MATCH(B186,Historical!$B$7:$B$1278,0))=0,"n/a",(INDEX(Historical!$C$7:$C$1256,MATCH(B186,Historical!$B$7:$B$1278,0))/INDEX(Historical!$D$7:$D$1254,MATCH(B186,Historical!$B$7:$B$1278,0))-1)*100)</f>
        <v>5.8823529411764497</v>
      </c>
      <c r="T186" s="701">
        <f>IF(INDEX(Historical!$F$7:$F$1247,MATCH(B186,Historical!$B$7:$B$1278,0))=0,"n/a",((INDEX(Historical!$C$7:$C$1256,MATCH(B186,Historical!$B$7:$B$1278,0))/INDEX(Historical!$F$7:$F$1247,MATCH(B186,Historical!$B$7:$B$1278,0)))^(1/3)-1)*100)</f>
        <v>6.2658569182611146</v>
      </c>
      <c r="U186" s="701">
        <f>IF(INDEX(Historical!$H$7:$H$1247,MATCH(B186,Historical!$B$7:$B$1278,0))=0,"n/a",((INDEX(Historical!$C$7:$C$1256,MATCH(B186,Historical!$B$7:$B$1278,0))/INDEX(Historical!$H$7:$H$1247,MATCH(B186,Historical!$B$7:$B$1278,0)))^(1/5)-1)*100)</f>
        <v>6.7249181879538877</v>
      </c>
      <c r="V186" s="701">
        <f>IF(INDEX(Historical!$O$7:$O$1247,MATCH(B186,Historical!$B$7:$B$1278,0))=0,"n/a",((INDEX(Historical!$C$7:$C$1256,MATCH(B186,Historical!$B$7:$B$1278,0))/INDEX(Historical!$O$7:$O$1247,MATCH(B186,Historical!$B$7:$B$1278,0)))^(1/10)-1)*100)</f>
        <v>6.2924083266070685</v>
      </c>
      <c r="W186" s="702">
        <f>IF(OR(U186&lt;=0,U186="n/a",V186&lt;=0,V186="n/a"),"n/a",U186/V186)</f>
        <v>1.0687351867357331</v>
      </c>
      <c r="X186" s="703">
        <f>IF(OR(AJ186&lt;=0,AJ186="n/a",U186&lt;=0,U186="n/a"),"n/a",U186/AJ186)</f>
        <v>0.73096936825585745</v>
      </c>
      <c r="Y186" s="661"/>
      <c r="Z186" s="651">
        <f>IF(OR(AC186&lt;0.01,AC186="n/a"),"n/a",M186/AC186*100)</f>
        <v>131.0344827586207</v>
      </c>
      <c r="AA186" s="887">
        <f>IF(OR(AC186&lt;0.01,AC186="n/a"),"n/a",I186/AC186)</f>
        <v>18.396551724137932</v>
      </c>
      <c r="AB186" s="888">
        <v>12</v>
      </c>
      <c r="AC186" s="866">
        <v>0.57999999999999996</v>
      </c>
      <c r="AD186" s="866">
        <v>2.63</v>
      </c>
      <c r="AE186" s="866">
        <v>3.25</v>
      </c>
      <c r="AF186" s="866">
        <v>0.85</v>
      </c>
      <c r="AG186" s="866">
        <v>4.3999999999999995</v>
      </c>
      <c r="AH186" s="866">
        <v>2.4</v>
      </c>
      <c r="AI186" s="866">
        <v>64.059999999999988</v>
      </c>
      <c r="AJ186" s="866">
        <v>9.1999999999999993</v>
      </c>
      <c r="AK186" s="866">
        <v>7.0000000000000009</v>
      </c>
      <c r="AL186" s="879">
        <v>1360</v>
      </c>
      <c r="AM186" s="873">
        <v>0.89999999999999991</v>
      </c>
      <c r="AN186" s="866">
        <v>0.37</v>
      </c>
      <c r="AO186" s="740">
        <f>IF(U186="n/a","n/a",IF(AA186&lt;0,"n/a",IF(AA186="n/a","n/a",J186+U186-AA186)))</f>
        <v>-4.5488594031006322</v>
      </c>
      <c r="AP186" s="741">
        <f>IF(U186="n/a","n/a",J186+U186)</f>
        <v>13.8476923210373</v>
      </c>
      <c r="AQ186" s="889">
        <f>IF(OR(AC186&lt;0.01,AF186="n/a"),"n/a",(I186/SQRT(22.5*AC186*(I186/AF186))-1)*100)</f>
        <v>-16.634488971045258</v>
      </c>
      <c r="AR186" s="651">
        <f>INDEX(Historical!$C$7:$C$1256,MATCH(B186,Historical!$B$7:$B$1278,0))*IF(AH186="n/a",1.03,IF(AH186&lt;0,1.01,IF(AH186&gt;10,1.1,(1+AH186/100))))</f>
        <v>0.73727999999999994</v>
      </c>
      <c r="AS186" s="887">
        <f>IF($AI186="n/a",1.03*AR186,IF($AI186&lt;0,1.01*AR186,IF($AI186&gt;10,1.1*AR186,(1+$AI186/100)*AR186)))</f>
        <v>0.81100799999999995</v>
      </c>
      <c r="AT186" s="887">
        <f>IF($AK186="n/a",1.03*AS186,IF($AK186&lt;0,1.01*AS186,IF($AK186&gt;10,1.1*AS186,(1+$AK186/100)*AS186)))</f>
        <v>0.86777855999999998</v>
      </c>
      <c r="AU186" s="887">
        <f>IF($AK186="n/a",1.03*AT186,IF($AK186&lt;0,1.01*AT186,IF($AK186&gt;10,1.1*AT186,(1+$AK186/100)*AT186)))</f>
        <v>0.9285230592</v>
      </c>
      <c r="AV186" s="887">
        <f>IF($AK186="n/a",1.03*AU186,IF($AK186&lt;0,1.01*AU186,IF($AK186&gt;10,1.1*AU186,(1+$AK186/100)*AU186)))</f>
        <v>0.99351967334400004</v>
      </c>
      <c r="AW186" s="651">
        <f>SUM(AR186:AV186)</f>
        <v>4.3381092925439999</v>
      </c>
      <c r="AX186" s="748">
        <f>AW186/I186*100</f>
        <v>40.657069283448919</v>
      </c>
      <c r="AY186" s="935">
        <v>0.68</v>
      </c>
      <c r="AZ186" s="873">
        <v>25.230000000000004</v>
      </c>
      <c r="BA186" s="873">
        <v>-37.86</v>
      </c>
      <c r="BB186" s="873">
        <v>6.8900000000000006</v>
      </c>
      <c r="BC186" s="873">
        <v>-4.46</v>
      </c>
      <c r="BE186" s="624">
        <v>2010</v>
      </c>
      <c r="BF186" s="899">
        <f>IF(BE186&gt;2008,0,IF(BE186&gt;2001,1,IF(BE186&gt;1990,2,IF(BE186&gt;1980,3,IF(BE186&gt;1973,4,IF(BE186&gt;1970,5,IF(BE186&gt;1960,6,IF(BE186&gt;1958,7,IF(BE186&gt;1953,8,9)))))))))</f>
        <v>0</v>
      </c>
      <c r="BG186" s="883">
        <v>0.5</v>
      </c>
    </row>
    <row r="187" spans="1:59" ht="11.25" customHeight="1" x14ac:dyDescent="0.2">
      <c r="A187" s="872" t="s">
        <v>708</v>
      </c>
      <c r="B187" s="876" t="s">
        <v>709</v>
      </c>
      <c r="C187" s="933" t="s">
        <v>131</v>
      </c>
      <c r="D187" s="933" t="s">
        <v>4331</v>
      </c>
      <c r="E187" s="733">
        <v>16</v>
      </c>
      <c r="F187" s="1182">
        <v>235</v>
      </c>
      <c r="G187" s="1182" t="s">
        <v>37</v>
      </c>
      <c r="H187" s="1182" t="s">
        <v>37</v>
      </c>
      <c r="I187" s="875">
        <v>52.13</v>
      </c>
      <c r="J187" s="651">
        <f>(M187/I187)*100</f>
        <v>4.603874928064454</v>
      </c>
      <c r="K187" s="878">
        <v>0.6</v>
      </c>
      <c r="L187" s="888">
        <v>4</v>
      </c>
      <c r="M187" s="642">
        <f>K187*L187</f>
        <v>2.4</v>
      </c>
      <c r="N187" s="871" t="s">
        <v>318</v>
      </c>
      <c r="O187" s="734">
        <v>0.57499999999999996</v>
      </c>
      <c r="P187" s="862">
        <v>43902</v>
      </c>
      <c r="Q187" s="862">
        <v>43921</v>
      </c>
      <c r="R187" s="642">
        <f>(K187-O187)/O187*100</f>
        <v>4.3478260869565259</v>
      </c>
      <c r="S187" s="701">
        <f>IF(INDEX(Historical!$D$7:$D$1254,MATCH(B187,Historical!$B$7:$B$1278,0))=0,"n/a",(INDEX(Historical!$C$7:$C$1256,MATCH(B187,Historical!$B$7:$B$1278,0))/INDEX(Historical!$D$7:$D$1254,MATCH(B187,Historical!$B$7:$B$1278,0))-1)*100)</f>
        <v>4.5454545454545192</v>
      </c>
      <c r="T187" s="701">
        <f>IF(INDEX(Historical!$F$7:$F$1247,MATCH(B187,Historical!$B$7:$B$1278,0))=0,"n/a",((INDEX(Historical!$C$7:$C$1256,MATCH(B187,Historical!$B$7:$B$1278,0))/INDEX(Historical!$F$7:$F$1247,MATCH(B187,Historical!$B$7:$B$1278,0)))^(1/3)-1)*100)</f>
        <v>4.7689553171647248</v>
      </c>
      <c r="U187" s="701">
        <f>IF(INDEX(Historical!$H$7:$H$1247,MATCH(B187,Historical!$B$7:$B$1278,0))=0,"n/a",((INDEX(Historical!$C$7:$C$1256,MATCH(B187,Historical!$B$7:$B$1278,0))/INDEX(Historical!$H$7:$H$1247,MATCH(B187,Historical!$B$7:$B$1278,0)))^(1/5)-1)*100)</f>
        <v>7.5280006405569644</v>
      </c>
      <c r="V187" s="701">
        <f>IF(INDEX(Historical!$O$7:$O$1247,MATCH(B187,Historical!$B$7:$B$1278,0))=0,"n/a",((INDEX(Historical!$C$7:$C$1256,MATCH(B187,Historical!$B$7:$B$1278,0))/INDEX(Historical!$O$7:$O$1247,MATCH(B187,Historical!$B$7:$B$1278,0)))^(1/10)-1)*100)</f>
        <v>5.5509882261051802</v>
      </c>
      <c r="W187" s="702">
        <f>IF(OR(U187&lt;=0,U187="n/a",V187&lt;=0,V187="n/a"),"n/a",U187/V187)</f>
        <v>1.3561550365310258</v>
      </c>
      <c r="X187" s="703">
        <f>IF(OR(AJ187&lt;=0,AJ187="n/a",U187&lt;=0,U187="n/a"),"n/a",U187/AJ187)</f>
        <v>1.2979311449236144</v>
      </c>
      <c r="Y187" s="664"/>
      <c r="Z187" s="651">
        <f>IF(OR(AC187&lt;0.01,AC187="n/a"),"n/a",M187/AC187*100)</f>
        <v>79.207920792079207</v>
      </c>
      <c r="AA187" s="887">
        <f>IF(OR(AC187&lt;0.01,AC187="n/a"),"n/a",I187/AC187)</f>
        <v>17.204620462046208</v>
      </c>
      <c r="AB187" s="888">
        <v>12</v>
      </c>
      <c r="AC187" s="866">
        <v>3.03</v>
      </c>
      <c r="AD187" s="866">
        <v>4.79</v>
      </c>
      <c r="AE187" s="866">
        <v>2.09</v>
      </c>
      <c r="AF187" s="866">
        <v>1.28</v>
      </c>
      <c r="AG187" s="866">
        <v>7.9</v>
      </c>
      <c r="AH187" s="866">
        <v>12.8</v>
      </c>
      <c r="AI187" s="866">
        <v>7.6700000000000008</v>
      </c>
      <c r="AJ187" s="866">
        <v>5.8000000000000007</v>
      </c>
      <c r="AK187" s="866">
        <v>3.5900000000000003</v>
      </c>
      <c r="AL187" s="879">
        <v>2530</v>
      </c>
      <c r="AM187" s="873">
        <v>0.6</v>
      </c>
      <c r="AN187" s="866">
        <v>1.1200000000000001</v>
      </c>
      <c r="AO187" s="740">
        <f>IF(U187="n/a","n/a",IF(AA187&lt;0,"n/a",IF(AA187="n/a","n/a",J187+U187-AA187)))</f>
        <v>-5.0727448934247903</v>
      </c>
      <c r="AP187" s="741">
        <f>IF(U187="n/a","n/a",J187+U187)</f>
        <v>12.131875568621417</v>
      </c>
      <c r="AQ187" s="889">
        <f>IF(OR(AC187&lt;0.01,AF187="n/a"),"n/a",(I187/SQRT(22.5*AC187*(I187/AF187))-1)*100)</f>
        <v>-1.0681172805828587</v>
      </c>
      <c r="AR187" s="651">
        <f>INDEX(Historical!$C$7:$C$1256,MATCH(B187,Historical!$B$7:$B$1278,0))*IF(AH187="n/a",1.03,IF(AH187&lt;0,1.01,IF(AH187&gt;10,1.1,(1+AH187/100))))</f>
        <v>2.5299999999999998</v>
      </c>
      <c r="AS187" s="887">
        <f>IF($AI187="n/a",1.03*AR187,IF($AI187&lt;0,1.01*AR187,IF($AI187&gt;10,1.1*AR187,(1+$AI187/100)*AR187)))</f>
        <v>2.7240509999999998</v>
      </c>
      <c r="AT187" s="887">
        <f>IF($AK187="n/a",1.03*AS187,IF($AK187&lt;0,1.01*AS187,IF($AK187&gt;10,1.1*AS187,(1+$AK187/100)*AS187)))</f>
        <v>2.8218444308999997</v>
      </c>
      <c r="AU187" s="887">
        <f>IF($AK187="n/a",1.03*AT187,IF($AK187&lt;0,1.01*AT187,IF($AK187&gt;10,1.1*AT187,(1+$AK187/100)*AT187)))</f>
        <v>2.9231486459693099</v>
      </c>
      <c r="AV187" s="887">
        <f>IF($AK187="n/a",1.03*AU187,IF($AK187&lt;0,1.01*AU187,IF($AK187&gt;10,1.1*AU187,(1+$AK187/100)*AU187)))</f>
        <v>3.0280896823596084</v>
      </c>
      <c r="AW187" s="651">
        <f>SUM(AR187:AV187)</f>
        <v>14.027133759228917</v>
      </c>
      <c r="AX187" s="748">
        <f>AW187/I187*100</f>
        <v>26.907987261133542</v>
      </c>
      <c r="AY187" s="935">
        <v>0.34</v>
      </c>
      <c r="AZ187" s="873">
        <v>15.690000000000001</v>
      </c>
      <c r="BA187" s="873">
        <v>-35.260000000000005</v>
      </c>
      <c r="BB187" s="873">
        <v>1.44</v>
      </c>
      <c r="BC187" s="873">
        <v>-12.04</v>
      </c>
      <c r="BE187" s="624">
        <v>2005</v>
      </c>
      <c r="BF187" s="899">
        <f>IF(BE187&gt;2008,0,IF(BE187&gt;2001,1,IF(BE187&gt;1990,2,IF(BE187&gt;1980,3,IF(BE187&gt;1973,4,IF(BE187&gt;1970,5,IF(BE187&gt;1960,6,IF(BE187&gt;1958,7,IF(BE187&gt;1953,8,9)))))))))</f>
        <v>1</v>
      </c>
      <c r="BG187" s="883">
        <v>2.7</v>
      </c>
    </row>
    <row r="188" spans="1:59" ht="11.25" customHeight="1" x14ac:dyDescent="0.2">
      <c r="A188" s="864" t="s">
        <v>710</v>
      </c>
      <c r="B188" s="876" t="s">
        <v>711</v>
      </c>
      <c r="C188" s="933" t="s">
        <v>108</v>
      </c>
      <c r="D188" s="933" t="s">
        <v>4341</v>
      </c>
      <c r="E188" s="733">
        <v>22</v>
      </c>
      <c r="F188" s="1182">
        <v>151</v>
      </c>
      <c r="G188" s="1182" t="s">
        <v>37</v>
      </c>
      <c r="H188" s="1182" t="s">
        <v>37</v>
      </c>
      <c r="I188" s="875">
        <v>22.88</v>
      </c>
      <c r="J188" s="651">
        <f>(M188/I188)*100</f>
        <v>4.3706293706293708</v>
      </c>
      <c r="K188" s="885">
        <v>0.25</v>
      </c>
      <c r="L188" s="888">
        <v>4</v>
      </c>
      <c r="M188" s="642">
        <f>K188*L188</f>
        <v>1</v>
      </c>
      <c r="N188" s="871" t="s">
        <v>139</v>
      </c>
      <c r="O188" s="735">
        <v>0.24</v>
      </c>
      <c r="P188" s="862">
        <v>43843</v>
      </c>
      <c r="Q188" s="862">
        <v>43863</v>
      </c>
      <c r="R188" s="642">
        <f>(K188-O188)/O188*100</f>
        <v>4.1666666666666705</v>
      </c>
      <c r="S188" s="701">
        <f>IF(INDEX(Historical!$D$7:$D$1254,MATCH(B188,Historical!$B$7:$B$1278,0))=0,"n/a",(INDEX(Historical!$C$7:$C$1256,MATCH(B188,Historical!$B$7:$B$1278,0))/INDEX(Historical!$D$7:$D$1254,MATCH(B188,Historical!$B$7:$B$1278,0))-1)*100)</f>
        <v>9.0909090909090828</v>
      </c>
      <c r="T188" s="701">
        <f>IF(INDEX(Historical!$F$7:$F$1247,MATCH(B188,Historical!$B$7:$B$1278,0))=0,"n/a",((INDEX(Historical!$C$7:$C$1256,MATCH(B188,Historical!$B$7:$B$1278,0))/INDEX(Historical!$F$7:$F$1247,MATCH(B188,Historical!$B$7:$B$1278,0)))^(1/3)-1)*100)</f>
        <v>5.1107017667857857</v>
      </c>
      <c r="U188" s="701">
        <f>IF(INDEX(Historical!$H$7:$H$1247,MATCH(B188,Historical!$B$7:$B$1278,0))=0,"n/a",((INDEX(Historical!$C$7:$C$1256,MATCH(B188,Historical!$B$7:$B$1278,0))/INDEX(Historical!$H$7:$H$1247,MATCH(B188,Historical!$B$7:$B$1278,0)))^(1/5)-1)*100)</f>
        <v>3.7137289336648172</v>
      </c>
      <c r="V188" s="701">
        <f>IF(INDEX(Historical!$O$7:$O$1247,MATCH(B188,Historical!$B$7:$B$1278,0))=0,"n/a",((INDEX(Historical!$C$7:$C$1256,MATCH(B188,Historical!$B$7:$B$1278,0))/INDEX(Historical!$O$7:$O$1247,MATCH(B188,Historical!$B$7:$B$1278,0)))^(1/10)-1)*100)</f>
        <v>3.904209397242564</v>
      </c>
      <c r="W188" s="702">
        <f>IF(OR(U188&lt;=0,U188="n/a",V188&lt;=0,V188="n/a"),"n/a",U188/V188)</f>
        <v>0.95121151449707642</v>
      </c>
      <c r="X188" s="703">
        <f>IF(OR(AJ188&lt;=0,AJ188="n/a",U188&lt;=0,U188="n/a"),"n/a",U188/AJ188)</f>
        <v>0.37137289336648172</v>
      </c>
      <c r="Y188" s="660"/>
      <c r="Z188" s="651">
        <f>IF(OR(AC188&lt;0.01,AC188="n/a"),"n/a",M188/AC188*100)</f>
        <v>52.631578947368418</v>
      </c>
      <c r="AA188" s="887">
        <f>IF(OR(AC188&lt;0.01,AC188="n/a"),"n/a",I188/AC188)</f>
        <v>12.042105263157895</v>
      </c>
      <c r="AB188" s="888">
        <v>12</v>
      </c>
      <c r="AC188" s="866">
        <v>1.9</v>
      </c>
      <c r="AD188" s="866" t="s">
        <v>136</v>
      </c>
      <c r="AE188" s="866">
        <v>3.9</v>
      </c>
      <c r="AF188" s="866">
        <v>1.01</v>
      </c>
      <c r="AG188" s="866">
        <v>8.6999999999999993</v>
      </c>
      <c r="AH188" s="866">
        <v>3.4000000000000004</v>
      </c>
      <c r="AI188" s="866" t="s">
        <v>136</v>
      </c>
      <c r="AJ188" s="866">
        <v>10</v>
      </c>
      <c r="AK188" s="866" t="s">
        <v>136</v>
      </c>
      <c r="AL188" s="879">
        <v>186.47</v>
      </c>
      <c r="AM188" s="873">
        <v>0.4</v>
      </c>
      <c r="AN188" s="866">
        <v>0</v>
      </c>
      <c r="AO188" s="740">
        <f>IF(U188="n/a","n/a",IF(AA188&lt;0,"n/a",IF(AA188="n/a","n/a",J188+U188-AA188)))</f>
        <v>-3.9577469588637069</v>
      </c>
      <c r="AP188" s="741">
        <f>IF(U188="n/a","n/a",J188+U188)</f>
        <v>8.084358304294188</v>
      </c>
      <c r="AQ188" s="889">
        <f>IF(OR(AC188&lt;0.01,AF188="n/a"),"n/a",(I188/SQRT(22.5*AC188*(I188/AF188))-1)*100)</f>
        <v>-26.477437126675273</v>
      </c>
      <c r="AR188" s="651">
        <f>INDEX(Historical!$C$7:$C$1256,MATCH(B188,Historical!$B$7:$B$1278,0))*IF(AH188="n/a",1.03,IF(AH188&lt;0,1.01,IF(AH188&gt;10,1.1,(1+AH188/100))))</f>
        <v>0.99263999999999997</v>
      </c>
      <c r="AS188" s="887">
        <f>IF($AI188="n/a",1.03*AR188,IF($AI188&lt;0,1.01*AR188,IF($AI188&gt;10,1.1*AR188,(1+$AI188/100)*AR188)))</f>
        <v>1.0224192000000001</v>
      </c>
      <c r="AT188" s="887">
        <f>IF($AK188="n/a",1.03*AS188,IF($AK188&lt;0,1.01*AS188,IF($AK188&gt;10,1.1*AS188,(1+$AK188/100)*AS188)))</f>
        <v>1.053091776</v>
      </c>
      <c r="AU188" s="887">
        <f>IF($AK188="n/a",1.03*AT188,IF($AK188&lt;0,1.01*AT188,IF($AK188&gt;10,1.1*AT188,(1+$AK188/100)*AT188)))</f>
        <v>1.08468452928</v>
      </c>
      <c r="AV188" s="887">
        <f>IF($AK188="n/a",1.03*AU188,IF($AK188&lt;0,1.01*AU188,IF($AK188&gt;10,1.1*AU188,(1+$AK188/100)*AU188)))</f>
        <v>1.1172250651584001</v>
      </c>
      <c r="AW188" s="651">
        <f>SUM(AR188:AV188)</f>
        <v>5.2700605704384005</v>
      </c>
      <c r="AX188" s="748">
        <f>AW188/I188*100</f>
        <v>23.033481514153848</v>
      </c>
      <c r="AY188" s="935">
        <v>0.43</v>
      </c>
      <c r="AZ188" s="873">
        <v>7.9200000000000008</v>
      </c>
      <c r="BA188" s="873">
        <v>-42.35</v>
      </c>
      <c r="BB188" s="873">
        <v>-9.34</v>
      </c>
      <c r="BC188" s="873">
        <v>-14.21</v>
      </c>
      <c r="BE188" s="624">
        <v>2000</v>
      </c>
      <c r="BF188" s="899">
        <f>IF(BE188&gt;2008,0,IF(BE188&gt;2001,1,IF(BE188&gt;1990,2,IF(BE188&gt;1980,3,IF(BE188&gt;1973,4,IF(BE188&gt;1970,5,IF(BE188&gt;1960,6,IF(BE188&gt;1958,7,IF(BE188&gt;1953,8,9)))))))))</f>
        <v>2</v>
      </c>
      <c r="BG188" s="883">
        <v>1</v>
      </c>
    </row>
    <row r="189" spans="1:59" ht="11.25" customHeight="1" x14ac:dyDescent="0.2">
      <c r="A189" s="872" t="s">
        <v>719</v>
      </c>
      <c r="B189" s="876" t="s">
        <v>720</v>
      </c>
      <c r="C189" s="933" t="s">
        <v>128</v>
      </c>
      <c r="D189" s="933" t="s">
        <v>4356</v>
      </c>
      <c r="E189" s="733">
        <v>18</v>
      </c>
      <c r="F189" s="1182">
        <v>193</v>
      </c>
      <c r="G189" s="1182" t="s">
        <v>106</v>
      </c>
      <c r="H189" s="1182" t="s">
        <v>106</v>
      </c>
      <c r="I189" s="875">
        <v>34.159999999999997</v>
      </c>
      <c r="J189" s="651">
        <f>(M189/I189)*100</f>
        <v>3.0444964871194382</v>
      </c>
      <c r="K189" s="878">
        <v>0.26</v>
      </c>
      <c r="L189" s="888">
        <v>4</v>
      </c>
      <c r="M189" s="642">
        <f>K189*L189</f>
        <v>1.04</v>
      </c>
      <c r="N189" s="871" t="s">
        <v>119</v>
      </c>
      <c r="O189" s="734">
        <v>0.25</v>
      </c>
      <c r="P189" s="862">
        <v>44056</v>
      </c>
      <c r="Q189" s="862">
        <v>44071</v>
      </c>
      <c r="R189" s="642">
        <f>(K189-O189)/O189*100</f>
        <v>4.0000000000000036</v>
      </c>
      <c r="S189" s="701">
        <f>IF(INDEX(Historical!$D$7:$D$1254,MATCH(B189,Historical!$B$7:$B$1278,0))=0,"n/a",(INDEX(Historical!$C$7:$C$1256,MATCH(B189,Historical!$B$7:$B$1278,0))/INDEX(Historical!$D$7:$D$1254,MATCH(B189,Historical!$B$7:$B$1278,0))-1)*100)</f>
        <v>4.2553191489361764</v>
      </c>
      <c r="T189" s="701">
        <f>IF(INDEX(Historical!$F$7:$F$1247,MATCH(B189,Historical!$B$7:$B$1278,0))=0,"n/a",((INDEX(Historical!$C$7:$C$1256,MATCH(B189,Historical!$B$7:$B$1278,0))/INDEX(Historical!$F$7:$F$1247,MATCH(B189,Historical!$B$7:$B$1278,0)))^(1/3)-1)*100)</f>
        <v>4.4501837059028659</v>
      </c>
      <c r="U189" s="701">
        <f>IF(INDEX(Historical!$H$7:$H$1247,MATCH(B189,Historical!$B$7:$B$1278,0))=0,"n/a",((INDEX(Historical!$C$7:$C$1256,MATCH(B189,Historical!$B$7:$B$1278,0))/INDEX(Historical!$H$7:$H$1247,MATCH(B189,Historical!$B$7:$B$1278,0)))^(1/5)-1)*100)</f>
        <v>4.67098102600354</v>
      </c>
      <c r="V189" s="701">
        <f>IF(INDEX(Historical!$O$7:$O$1247,MATCH(B189,Historical!$B$7:$B$1278,0))=0,"n/a",((INDEX(Historical!$C$7:$C$1256,MATCH(B189,Historical!$B$7:$B$1278,0))/INDEX(Historical!$O$7:$O$1247,MATCH(B189,Historical!$B$7:$B$1278,0)))^(1/10)-1)*100)</f>
        <v>5.3852446843885904</v>
      </c>
      <c r="W189" s="702">
        <f>IF(OR(U189&lt;=0,U189="n/a",V189&lt;=0,V189="n/a"),"n/a",U189/V189)</f>
        <v>0.86736653573872968</v>
      </c>
      <c r="X189" s="703">
        <f>IF(OR(AJ189&lt;=0,AJ189="n/a",U189&lt;=0,U189="n/a"),"n/a",U189/AJ189)</f>
        <v>0.44065858735882457</v>
      </c>
      <c r="Y189" s="665"/>
      <c r="Z189" s="651">
        <f>IF(OR(AC189&lt;0.01,AC189="n/a"),"n/a",M189/AC189*100)</f>
        <v>39.846743295019159</v>
      </c>
      <c r="AA189" s="887">
        <f>IF(OR(AC189&lt;0.01,AC189="n/a"),"n/a",I189/AC189)</f>
        <v>13.088122605363983</v>
      </c>
      <c r="AB189" s="888">
        <v>7</v>
      </c>
      <c r="AC189" s="866">
        <v>2.61</v>
      </c>
      <c r="AD189" s="866" t="s">
        <v>136</v>
      </c>
      <c r="AE189" s="866">
        <v>0.9</v>
      </c>
      <c r="AF189" s="866">
        <v>1.64</v>
      </c>
      <c r="AG189" s="866">
        <v>12.9</v>
      </c>
      <c r="AH189" s="866">
        <v>57.699999999999996</v>
      </c>
      <c r="AI189" s="866" t="s">
        <v>136</v>
      </c>
      <c r="AJ189" s="866">
        <v>10.6</v>
      </c>
      <c r="AK189" s="866" t="s">
        <v>136</v>
      </c>
      <c r="AL189" s="879">
        <v>253.47</v>
      </c>
      <c r="AM189" s="873">
        <v>0.8</v>
      </c>
      <c r="AN189" s="866">
        <v>7.0000000000000007E-2</v>
      </c>
      <c r="AO189" s="740">
        <f>IF(U189="n/a","n/a",IF(AA189&lt;0,"n/a",IF(AA189="n/a","n/a",J189+U189-AA189)))</f>
        <v>-5.3726450922410045</v>
      </c>
      <c r="AP189" s="741">
        <f>IF(U189="n/a","n/a",J189+U189)</f>
        <v>7.7154775131229787</v>
      </c>
      <c r="AQ189" s="889">
        <f>IF(OR(AC189&lt;0.01,AF189="n/a"),"n/a",(I189/SQRT(22.5*AC189*(I189/AF189))-1)*100)</f>
        <v>-2.3281660688952543</v>
      </c>
      <c r="AR189" s="651">
        <f>INDEX(Historical!$C$7:$C$1256,MATCH(B189,Historical!$B$7:$B$1278,0))*IF(AH189="n/a",1.03,IF(AH189&lt;0,1.01,IF(AH189&gt;10,1.1,(1+AH189/100))))</f>
        <v>1.0780000000000001</v>
      </c>
      <c r="AS189" s="887">
        <f>IF($AI189="n/a",1.03*AR189,IF($AI189&lt;0,1.01*AR189,IF($AI189&gt;10,1.1*AR189,(1+$AI189/100)*AR189)))</f>
        <v>1.1103400000000001</v>
      </c>
      <c r="AT189" s="887">
        <f>IF($AK189="n/a",1.03*AS189,IF($AK189&lt;0,1.01*AS189,IF($AK189&gt;10,1.1*AS189,(1+$AK189/100)*AS189)))</f>
        <v>1.1436502000000002</v>
      </c>
      <c r="AU189" s="887">
        <f>IF($AK189="n/a",1.03*AT189,IF($AK189&lt;0,1.01*AT189,IF($AK189&gt;10,1.1*AT189,(1+$AK189/100)*AT189)))</f>
        <v>1.1779597060000002</v>
      </c>
      <c r="AV189" s="887">
        <f>IF($AK189="n/a",1.03*AU189,IF($AK189&lt;0,1.01*AU189,IF($AK189&gt;10,1.1*AU189,(1+$AK189/100)*AU189)))</f>
        <v>1.2132984971800003</v>
      </c>
      <c r="AW189" s="651">
        <f>SUM(AR189:AV189)</f>
        <v>5.7232484031800013</v>
      </c>
      <c r="AX189" s="748">
        <f>AW189/I189*100</f>
        <v>16.754240056147545</v>
      </c>
      <c r="AY189" s="935">
        <v>0.53</v>
      </c>
      <c r="AZ189" s="873">
        <v>19.72</v>
      </c>
      <c r="BA189" s="873">
        <v>-11.959999999999999</v>
      </c>
      <c r="BB189" s="873">
        <v>-5.99</v>
      </c>
      <c r="BC189" s="873">
        <v>-2.42</v>
      </c>
      <c r="BE189" s="624">
        <v>2003</v>
      </c>
      <c r="BF189" s="899">
        <f>IF(BE189&gt;2008,0,IF(BE189&gt;2001,1,IF(BE189&gt;1990,2,IF(BE189&gt;1980,3,IF(BE189&gt;1973,4,IF(BE189&gt;1970,5,IF(BE189&gt;1960,6,IF(BE189&gt;1958,7,IF(BE189&gt;1953,8,9)))))))))</f>
        <v>1</v>
      </c>
      <c r="BG189" s="883">
        <v>8.6</v>
      </c>
    </row>
    <row r="190" spans="1:59" ht="11.25" customHeight="1" x14ac:dyDescent="0.2">
      <c r="A190" s="872" t="s">
        <v>716</v>
      </c>
      <c r="B190" s="876" t="s">
        <v>717</v>
      </c>
      <c r="C190" s="933" t="s">
        <v>131</v>
      </c>
      <c r="D190" s="933" t="s">
        <v>4332</v>
      </c>
      <c r="E190" s="733">
        <v>14</v>
      </c>
      <c r="F190" s="1182">
        <v>267</v>
      </c>
      <c r="G190" s="1182" t="s">
        <v>37</v>
      </c>
      <c r="H190" s="1182" t="s">
        <v>37</v>
      </c>
      <c r="I190" s="875">
        <v>30.77</v>
      </c>
      <c r="J190" s="651">
        <f>(M190/I190)*100</f>
        <v>5.2323691907702319</v>
      </c>
      <c r="K190" s="878">
        <v>0.40250000000000002</v>
      </c>
      <c r="L190" s="888">
        <v>4</v>
      </c>
      <c r="M190" s="642">
        <f>K190*L190</f>
        <v>1.61</v>
      </c>
      <c r="N190" s="871" t="s">
        <v>718</v>
      </c>
      <c r="O190" s="734">
        <v>0.38750000000000001</v>
      </c>
      <c r="P190" s="862">
        <v>44113</v>
      </c>
      <c r="Q190" s="862">
        <v>44134</v>
      </c>
      <c r="R190" s="642">
        <f>(K190-O190)/O190*100</f>
        <v>3.8709677419354875</v>
      </c>
      <c r="S190" s="701">
        <f>IF(INDEX(Historical!$D$7:$D$1254,MATCH(B190,Historical!$B$7:$B$1278,0))=0,"n/a",(INDEX(Historical!$C$7:$C$1256,MATCH(B190,Historical!$B$7:$B$1278,0))/INDEX(Historical!$D$7:$D$1254,MATCH(B190,Historical!$B$7:$B$1278,0))-1)*100)</f>
        <v>8.8073394495412849</v>
      </c>
      <c r="T190" s="701">
        <f>IF(INDEX(Historical!$F$7:$F$1247,MATCH(B190,Historical!$B$7:$B$1278,0))=0,"n/a",((INDEX(Historical!$C$7:$C$1256,MATCH(B190,Historical!$B$7:$B$1278,0))/INDEX(Historical!$F$7:$F$1247,MATCH(B190,Historical!$B$7:$B$1278,0)))^(1/3)-1)*100)</f>
        <v>9.5534479336375497</v>
      </c>
      <c r="U190" s="701">
        <f>IF(INDEX(Historical!$H$7:$H$1247,MATCH(B190,Historical!$B$7:$B$1278,0))=0,"n/a",((INDEX(Historical!$C$7:$C$1256,MATCH(B190,Historical!$B$7:$B$1278,0))/INDEX(Historical!$H$7:$H$1247,MATCH(B190,Historical!$B$7:$B$1278,0)))^(1/5)-1)*100)</f>
        <v>9.8931428111550765</v>
      </c>
      <c r="V190" s="701">
        <f>IF(INDEX(Historical!$O$7:$O$1247,MATCH(B190,Historical!$B$7:$B$1278,0))=0,"n/a",((INDEX(Historical!$C$7:$C$1256,MATCH(B190,Historical!$B$7:$B$1278,0))/INDEX(Historical!$O$7:$O$1247,MATCH(B190,Historical!$B$7:$B$1278,0)))^(1/10)-1)*100)</f>
        <v>7.6399866755722634</v>
      </c>
      <c r="W190" s="702">
        <f>IF(OR(U190&lt;=0,U190="n/a",V190&lt;=0,V190="n/a"),"n/a",U190/V190)</f>
        <v>1.2949162388969799</v>
      </c>
      <c r="X190" s="703">
        <f>IF(OR(AJ190&lt;=0,AJ190="n/a",U190&lt;=0,U190="n/a"),"n/a",U190/AJ190)</f>
        <v>5.4961904506417101</v>
      </c>
      <c r="Y190" s="877"/>
      <c r="Z190" s="651" t="str">
        <f>IF(OR(AC190&lt;0.01,AC190="n/a"),"n/a",M190/AC190*100)</f>
        <v>n/a</v>
      </c>
      <c r="AA190" s="887" t="str">
        <f>IF(OR(AC190&lt;0.01,AC190="n/a"),"n/a",I190/AC190)</f>
        <v>n/a</v>
      </c>
      <c r="AB190" s="888">
        <v>12</v>
      </c>
      <c r="AC190" s="866">
        <v>-0.6</v>
      </c>
      <c r="AD190" s="866" t="s">
        <v>136</v>
      </c>
      <c r="AE190" s="866">
        <v>2.79</v>
      </c>
      <c r="AF190" s="866">
        <v>1.73</v>
      </c>
      <c r="AG190" s="866">
        <v>-3.1</v>
      </c>
      <c r="AH190" s="866">
        <v>1.7999999999999998</v>
      </c>
      <c r="AI190" s="866">
        <v>4.95</v>
      </c>
      <c r="AJ190" s="866">
        <v>1.7999999999999998</v>
      </c>
      <c r="AK190" s="866">
        <v>2.4</v>
      </c>
      <c r="AL190" s="879">
        <v>6030</v>
      </c>
      <c r="AM190" s="873">
        <v>0.33</v>
      </c>
      <c r="AN190" s="866">
        <v>1</v>
      </c>
      <c r="AO190" s="740" t="str">
        <f>IF(U190="n/a","n/a",IF(AA190&lt;0,"n/a",IF(AA190="n/a","n/a",J190+U190-AA190)))</f>
        <v>n/a</v>
      </c>
      <c r="AP190" s="741">
        <f>IF(U190="n/a","n/a",J190+U190)</f>
        <v>15.125512001925308</v>
      </c>
      <c r="AQ190" s="889" t="str">
        <f>IF(OR(AC190&lt;0.01,AF190="n/a"),"n/a",(I190/SQRT(22.5*AC190*(I190/AF190))-1)*100)</f>
        <v>n/a</v>
      </c>
      <c r="AR190" s="651">
        <f>INDEX(Historical!$C$7:$C$1256,MATCH(B190,Historical!$B$7:$B$1278,0))*IF(AH190="n/a",1.03,IF(AH190&lt;0,1.01,IF(AH190&gt;10,1.1,(1+AH190/100))))</f>
        <v>1.509185</v>
      </c>
      <c r="AS190" s="887">
        <f>IF($AI190="n/a",1.03*AR190,IF($AI190&lt;0,1.01*AR190,IF($AI190&gt;10,1.1*AR190,(1+$AI190/100)*AR190)))</f>
        <v>1.5838896575000001</v>
      </c>
      <c r="AT190" s="887">
        <f>IF($AK190="n/a",1.03*AS190,IF($AK190&lt;0,1.01*AS190,IF($AK190&gt;10,1.1*AS190,(1+$AK190/100)*AS190)))</f>
        <v>1.6219030092800002</v>
      </c>
      <c r="AU190" s="887">
        <f>IF($AK190="n/a",1.03*AT190,IF($AK190&lt;0,1.01*AT190,IF($AK190&gt;10,1.1*AT190,(1+$AK190/100)*AT190)))</f>
        <v>1.6608286815027202</v>
      </c>
      <c r="AV190" s="887">
        <f>IF($AK190="n/a",1.03*AU190,IF($AK190&lt;0,1.01*AU190,IF($AK190&gt;10,1.1*AU190,(1+$AK190/100)*AU190)))</f>
        <v>1.7006885698587855</v>
      </c>
      <c r="AW190" s="651">
        <f>SUM(AR190:AV190)</f>
        <v>8.0764949181415062</v>
      </c>
      <c r="AX190" s="748">
        <f>AW190/I190*100</f>
        <v>26.247952285152763</v>
      </c>
      <c r="AY190" s="935">
        <v>0.71</v>
      </c>
      <c r="AZ190" s="873">
        <v>33.75</v>
      </c>
      <c r="BA190" s="873">
        <v>-33.729999999999997</v>
      </c>
      <c r="BB190" s="873">
        <v>-1.0699999999999998</v>
      </c>
      <c r="BC190" s="873">
        <v>-8.06</v>
      </c>
      <c r="BE190" s="624">
        <v>2007</v>
      </c>
      <c r="BF190" s="899">
        <f>IF(BE190&gt;2008,0,IF(BE190&gt;2001,1,IF(BE190&gt;1990,2,IF(BE190&gt;1980,3,IF(BE190&gt;1973,4,IF(BE190&gt;1970,5,IF(BE190&gt;1960,6,IF(BE190&gt;1958,7,IF(BE190&gt;1953,8,9)))))))))</f>
        <v>1</v>
      </c>
      <c r="BG190" s="883">
        <v>-1.0999999999999999</v>
      </c>
    </row>
    <row r="191" spans="1:59" ht="11.25" customHeight="1" x14ac:dyDescent="0.2">
      <c r="A191" s="872" t="s">
        <v>721</v>
      </c>
      <c r="B191" s="876" t="s">
        <v>722</v>
      </c>
      <c r="C191" s="933" t="s">
        <v>4322</v>
      </c>
      <c r="D191" s="933" t="s">
        <v>4323</v>
      </c>
      <c r="E191" s="733">
        <v>17</v>
      </c>
      <c r="F191" s="1182">
        <v>200</v>
      </c>
      <c r="G191" s="1182" t="s">
        <v>37</v>
      </c>
      <c r="H191" s="1182" t="s">
        <v>37</v>
      </c>
      <c r="I191" s="875">
        <v>28.81</v>
      </c>
      <c r="J191" s="651">
        <f>(M191/I191)*100</f>
        <v>9.3023255813953494</v>
      </c>
      <c r="K191" s="878">
        <v>0.67</v>
      </c>
      <c r="L191" s="888">
        <v>4</v>
      </c>
      <c r="M191" s="642">
        <f>K191*L191</f>
        <v>2.68</v>
      </c>
      <c r="N191" s="871" t="s">
        <v>107</v>
      </c>
      <c r="O191" s="734">
        <v>0.66</v>
      </c>
      <c r="P191" s="867">
        <v>43768</v>
      </c>
      <c r="Q191" s="867">
        <v>43784</v>
      </c>
      <c r="R191" s="642">
        <f>(K191-O191)/O191*100</f>
        <v>1.5151515151515165</v>
      </c>
      <c r="S191" s="701">
        <f>IF(INDEX(Historical!$D$7:$D$1254,MATCH(B191,Historical!$B$7:$B$1278,0))=0,"n/a",(INDEX(Historical!$C$7:$C$1256,MATCH(B191,Historical!$B$7:$B$1278,0))/INDEX(Historical!$D$7:$D$1254,MATCH(B191,Historical!$B$7:$B$1278,0))-1)*100)</f>
        <v>0.37878787878786735</v>
      </c>
      <c r="T191" s="701">
        <f>IF(INDEX(Historical!$F$7:$F$1247,MATCH(B191,Historical!$B$7:$B$1278,0))=0,"n/a",((INDEX(Historical!$C$7:$C$1256,MATCH(B191,Historical!$B$7:$B$1278,0))/INDEX(Historical!$F$7:$F$1247,MATCH(B191,Historical!$B$7:$B$1278,0)))^(1/3)-1)*100)</f>
        <v>3.9388618696061917</v>
      </c>
      <c r="U191" s="701">
        <f>IF(INDEX(Historical!$H$7:$H$1247,MATCH(B191,Historical!$B$7:$B$1278,0))=0,"n/a",((INDEX(Historical!$C$7:$C$1256,MATCH(B191,Historical!$B$7:$B$1278,0))/INDEX(Historical!$H$7:$H$1247,MATCH(B191,Historical!$B$7:$B$1278,0)))^(1/5)-1)*100)</f>
        <v>5.5793298129772406</v>
      </c>
      <c r="V191" s="701">
        <f>IF(INDEX(Historical!$O$7:$O$1247,MATCH(B191,Historical!$B$7:$B$1278,0))=0,"n/a",((INDEX(Historical!$C$7:$C$1256,MATCH(B191,Historical!$B$7:$B$1278,0))/INDEX(Historical!$O$7:$O$1247,MATCH(B191,Historical!$B$7:$B$1278,0)))^(1/10)-1)*100)</f>
        <v>8.2446555507904371</v>
      </c>
      <c r="W191" s="702">
        <f>IF(OR(U191&lt;=0,U191="n/a",V191&lt;=0,V191="n/a"),"n/a",U191/V191)</f>
        <v>0.67672078943823621</v>
      </c>
      <c r="X191" s="703" t="str">
        <f>IF(OR(AJ191&lt;=0,AJ191="n/a",U191&lt;=0,U191="n/a"),"n/a",U191/AJ191)</f>
        <v>n/a</v>
      </c>
      <c r="Y191" s="877"/>
      <c r="Z191" s="651">
        <f>IF(OR(AC191&lt;0.01,AC191="n/a"),"n/a",M191/AC191*100)</f>
        <v>159.52380952380955</v>
      </c>
      <c r="AA191" s="887">
        <f>IF(OR(AC191&lt;0.01,AC191="n/a"),"n/a",I191/AC191)</f>
        <v>17.148809523809522</v>
      </c>
      <c r="AB191" s="888">
        <v>12</v>
      </c>
      <c r="AC191" s="866">
        <v>1.68</v>
      </c>
      <c r="AD191" s="866">
        <v>1.08</v>
      </c>
      <c r="AE191" s="866">
        <v>6.48</v>
      </c>
      <c r="AF191" s="866">
        <v>1.65</v>
      </c>
      <c r="AG191" s="866">
        <v>9.7000000000000011</v>
      </c>
      <c r="AH191" s="866">
        <v>14.399999999999999</v>
      </c>
      <c r="AI191" s="866">
        <v>18.850000000000001</v>
      </c>
      <c r="AJ191" s="866">
        <v>-2.5</v>
      </c>
      <c r="AK191" s="866">
        <v>15.8</v>
      </c>
      <c r="AL191" s="879">
        <v>6410</v>
      </c>
      <c r="AM191" s="873">
        <v>0.3</v>
      </c>
      <c r="AN191" s="866">
        <v>1.32</v>
      </c>
      <c r="AO191" s="740">
        <f>IF(U191="n/a","n/a",IF(AA191&lt;0,"n/a",IF(AA191="n/a","n/a",J191+U191-AA191)))</f>
        <v>-2.267154129436932</v>
      </c>
      <c r="AP191" s="741">
        <f>IF(U191="n/a","n/a",J191+U191)</f>
        <v>14.88165539437259</v>
      </c>
      <c r="AQ191" s="889">
        <f>IF(OR(AC191&lt;0.01,AF191="n/a"),"n/a",(I191/SQRT(22.5*AC191*(I191/AF191))-1)*100)</f>
        <v>12.141846118180389</v>
      </c>
      <c r="AR191" s="651">
        <f>INDEX(Historical!$C$7:$C$1256,MATCH(B191,Historical!$B$7:$B$1278,0))*IF(AH191="n/a",1.03,IF(AH191&lt;0,1.01,IF(AH191&gt;10,1.1,(1+AH191/100))))</f>
        <v>2.915</v>
      </c>
      <c r="AS191" s="887">
        <f>IF($AI191="n/a",1.03*AR191,IF($AI191&lt;0,1.01*AR191,IF($AI191&gt;10,1.1*AR191,(1+$AI191/100)*AR191)))</f>
        <v>3.2065000000000001</v>
      </c>
      <c r="AT191" s="887">
        <f>IF($AK191="n/a",1.03*AS191,IF($AK191&lt;0,1.01*AS191,IF($AK191&gt;10,1.1*AS191,(1+$AK191/100)*AS191)))</f>
        <v>3.5271500000000002</v>
      </c>
      <c r="AU191" s="887">
        <f>IF($AK191="n/a",1.03*AT191,IF($AK191&lt;0,1.01*AT191,IF($AK191&gt;10,1.1*AT191,(1+$AK191/100)*AT191)))</f>
        <v>3.8798650000000006</v>
      </c>
      <c r="AV191" s="887">
        <f>IF($AK191="n/a",1.03*AU191,IF($AK191&lt;0,1.01*AU191,IF($AK191&gt;10,1.1*AU191,(1+$AK191/100)*AU191)))</f>
        <v>4.2678515000000008</v>
      </c>
      <c r="AW191" s="651">
        <f>SUM(AR191:AV191)</f>
        <v>17.796366500000001</v>
      </c>
      <c r="AX191" s="748">
        <f>AW191/I191*100</f>
        <v>61.771490801804937</v>
      </c>
      <c r="AY191" s="935">
        <v>0.87</v>
      </c>
      <c r="AZ191" s="873">
        <v>116.13</v>
      </c>
      <c r="BA191" s="873">
        <v>-36.29</v>
      </c>
      <c r="BB191" s="873">
        <v>-7.12</v>
      </c>
      <c r="BC191" s="873">
        <v>-10.51</v>
      </c>
      <c r="BE191" s="624">
        <v>2003</v>
      </c>
      <c r="BF191" s="899">
        <f>IF(BE191&gt;2008,0,IF(BE191&gt;2001,1,IF(BE191&gt;1990,2,IF(BE191&gt;1980,3,IF(BE191&gt;1973,4,IF(BE191&gt;1970,5,IF(BE191&gt;1960,6,IF(BE191&gt;1958,7,IF(BE191&gt;1953,8,9)))))))))</f>
        <v>1</v>
      </c>
      <c r="BG191" s="883">
        <v>4</v>
      </c>
    </row>
    <row r="192" spans="1:59" ht="11.25" customHeight="1" x14ac:dyDescent="0.2">
      <c r="A192" s="872" t="s">
        <v>723</v>
      </c>
      <c r="B192" s="876" t="s">
        <v>724</v>
      </c>
      <c r="C192" s="933" t="s">
        <v>178</v>
      </c>
      <c r="D192" s="933" t="s">
        <v>4339</v>
      </c>
      <c r="E192" s="733">
        <v>18</v>
      </c>
      <c r="F192" s="1182">
        <v>182</v>
      </c>
      <c r="G192" s="1182" t="s">
        <v>37</v>
      </c>
      <c r="H192" s="1182" t="s">
        <v>37</v>
      </c>
      <c r="I192" s="875">
        <v>29</v>
      </c>
      <c r="J192" s="651">
        <f>(M192/I192)*100</f>
        <v>12.896551724137931</v>
      </c>
      <c r="K192" s="878">
        <v>0.93500000000000005</v>
      </c>
      <c r="L192" s="888">
        <v>4</v>
      </c>
      <c r="M192" s="642">
        <f>K192*L192</f>
        <v>3.74</v>
      </c>
      <c r="N192" s="871" t="s">
        <v>107</v>
      </c>
      <c r="O192" s="734">
        <v>0.91500000000000004</v>
      </c>
      <c r="P192" s="862">
        <v>43854</v>
      </c>
      <c r="Q192" s="862">
        <v>43874</v>
      </c>
      <c r="R192" s="642">
        <f>(K192-O192)/O192*100</f>
        <v>2.1857923497267775</v>
      </c>
      <c r="S192" s="701">
        <f>IF(INDEX(Historical!$D$7:$D$1254,MATCH(B192,Historical!$B$7:$B$1278,0))=0,"n/a",(INDEX(Historical!$C$7:$C$1256,MATCH(B192,Historical!$B$7:$B$1278,0))/INDEX(Historical!$D$7:$D$1254,MATCH(B192,Historical!$B$7:$B$1278,0))-1)*100)</f>
        <v>8.7827426810477505</v>
      </c>
      <c r="T192" s="701">
        <f>IF(INDEX(Historical!$F$7:$F$1247,MATCH(B192,Historical!$B$7:$B$1278,0))=0,"n/a",((INDEX(Historical!$C$7:$C$1256,MATCH(B192,Historical!$B$7:$B$1278,0))/INDEX(Historical!$F$7:$F$1247,MATCH(B192,Historical!$B$7:$B$1278,0)))^(1/3)-1)*100)</f>
        <v>12.792407378220251</v>
      </c>
      <c r="U192" s="701">
        <f>IF(INDEX(Historical!$H$7:$H$1247,MATCH(B192,Historical!$B$7:$B$1278,0))=0,"n/a",((INDEX(Historical!$C$7:$C$1256,MATCH(B192,Historical!$B$7:$B$1278,0))/INDEX(Historical!$H$7:$H$1247,MATCH(B192,Historical!$B$7:$B$1278,0)))^(1/5)-1)*100)</f>
        <v>10.683568910136021</v>
      </c>
      <c r="V192" s="701">
        <f>IF(INDEX(Historical!$O$7:$O$1247,MATCH(B192,Historical!$B$7:$B$1278,0))=0,"n/a",((INDEX(Historical!$C$7:$C$1256,MATCH(B192,Historical!$B$7:$B$1278,0))/INDEX(Historical!$O$7:$O$1247,MATCH(B192,Historical!$B$7:$B$1278,0)))^(1/10)-1)*100)</f>
        <v>17.296407944983883</v>
      </c>
      <c r="W192" s="702">
        <f>IF(OR(U192&lt;=0,U192="n/a",V192&lt;=0,V192="n/a"),"n/a",U192/V192)</f>
        <v>0.61767558582788595</v>
      </c>
      <c r="X192" s="703">
        <f>IF(OR(AJ192&lt;=0,AJ192="n/a",U192&lt;=0,U192="n/a"),"n/a",U192/AJ192)</f>
        <v>0.70752111987655775</v>
      </c>
      <c r="Y192" s="877"/>
      <c r="Z192" s="651">
        <f>IF(OR(AC192&lt;0.01,AC192="n/a"),"n/a",M192/AC192*100)</f>
        <v>251.00671140939599</v>
      </c>
      <c r="AA192" s="887">
        <f>IF(OR(AC192&lt;0.01,AC192="n/a"),"n/a",I192/AC192)</f>
        <v>19.463087248322147</v>
      </c>
      <c r="AB192" s="888">
        <v>12</v>
      </c>
      <c r="AC192" s="866">
        <v>1.49</v>
      </c>
      <c r="AD192" s="866" t="s">
        <v>136</v>
      </c>
      <c r="AE192" s="866">
        <v>1.48</v>
      </c>
      <c r="AF192" s="866">
        <v>1.95</v>
      </c>
      <c r="AG192" s="868">
        <v>10.199999999999999</v>
      </c>
      <c r="AH192" s="866">
        <v>10.7</v>
      </c>
      <c r="AI192" s="866">
        <v>5.79</v>
      </c>
      <c r="AJ192" s="866">
        <v>15.1</v>
      </c>
      <c r="AK192" s="866">
        <v>-1.3599999999999999</v>
      </c>
      <c r="AL192" s="879">
        <v>12930</v>
      </c>
      <c r="AM192" s="873">
        <v>0.67</v>
      </c>
      <c r="AN192" s="868">
        <v>2.29</v>
      </c>
      <c r="AO192" s="740">
        <f>IF(U192="n/a","n/a",IF(AA192&lt;0,"n/a",IF(AA192="n/a","n/a",J192+U192-AA192)))</f>
        <v>4.1170333859518067</v>
      </c>
      <c r="AP192" s="741">
        <f>IF(U192="n/a","n/a",J192+U192)</f>
        <v>23.580120634273953</v>
      </c>
      <c r="AQ192" s="889">
        <f>IF(OR(AC192&lt;0.01,AF192="n/a"),"n/a",(I192/SQRT(22.5*AC192*(I192/AF192))-1)*100)</f>
        <v>29.876899210544217</v>
      </c>
      <c r="AR192" s="651">
        <f>INDEX(Historical!$C$7:$C$1256,MATCH(B192,Historical!$B$7:$B$1278,0))*IF(AH192="n/a",1.03,IF(AH192&lt;0,1.01,IF(AH192&gt;10,1.1,(1+AH192/100))))</f>
        <v>3.883</v>
      </c>
      <c r="AS192" s="887">
        <f>IF($AI192="n/a",1.03*AR192,IF($AI192&lt;0,1.01*AR192,IF($AI192&gt;10,1.1*AR192,(1+$AI192/100)*AR192)))</f>
        <v>4.1078257000000002</v>
      </c>
      <c r="AT192" s="887">
        <f>IF($AK192="n/a",1.03*AS192,IF($AK192&lt;0,1.01*AS192,IF($AK192&gt;10,1.1*AS192,(1+$AK192/100)*AS192)))</f>
        <v>4.1489039569999999</v>
      </c>
      <c r="AU192" s="887">
        <f>IF($AK192="n/a",1.03*AT192,IF($AK192&lt;0,1.01*AT192,IF($AK192&gt;10,1.1*AT192,(1+$AK192/100)*AT192)))</f>
        <v>4.19039299657</v>
      </c>
      <c r="AV192" s="887">
        <f>IF($AK192="n/a",1.03*AU192,IF($AK192&lt;0,1.01*AU192,IF($AK192&gt;10,1.1*AU192,(1+$AK192/100)*AU192)))</f>
        <v>4.2322969265357004</v>
      </c>
      <c r="AW192" s="651">
        <f>SUM(AR192:AV192)</f>
        <v>20.562419580105701</v>
      </c>
      <c r="AX192" s="748">
        <f>AW192/I192*100</f>
        <v>70.904895103812763</v>
      </c>
      <c r="AY192" s="935">
        <v>2.06</v>
      </c>
      <c r="AZ192" s="873">
        <v>138.49</v>
      </c>
      <c r="BA192" s="873">
        <v>-63.05</v>
      </c>
      <c r="BB192" s="873">
        <v>5.19</v>
      </c>
      <c r="BC192" s="873">
        <v>-22.220000000000002</v>
      </c>
      <c r="BE192" s="624">
        <v>2003</v>
      </c>
      <c r="BF192" s="899">
        <f>IF(BE192&gt;2008,0,IF(BE192&gt;2001,1,IF(BE192&gt;1990,2,IF(BE192&gt;1980,3,IF(BE192&gt;1973,4,IF(BE192&gt;1970,5,IF(BE192&gt;1960,6,IF(BE192&gt;1958,7,IF(BE192&gt;1953,8,9)))))))))</f>
        <v>1</v>
      </c>
      <c r="BG192" s="883">
        <v>2.8000000000000003</v>
      </c>
    </row>
    <row r="193" spans="1:59" ht="11.25" customHeight="1" x14ac:dyDescent="0.2">
      <c r="A193" s="864" t="s">
        <v>1513</v>
      </c>
      <c r="B193" s="876" t="s">
        <v>1514</v>
      </c>
      <c r="C193" s="933" t="s">
        <v>4345</v>
      </c>
      <c r="D193" s="933" t="s">
        <v>519</v>
      </c>
      <c r="E193" s="733">
        <v>10</v>
      </c>
      <c r="F193" s="1182">
        <v>325</v>
      </c>
      <c r="G193" s="1182" t="s">
        <v>37</v>
      </c>
      <c r="H193" s="1182" t="s">
        <v>37</v>
      </c>
      <c r="I193" s="875">
        <v>47.2</v>
      </c>
      <c r="J193" s="651">
        <f>(M193/I193)*100</f>
        <v>5.508474576271186</v>
      </c>
      <c r="K193" s="878">
        <v>0.65</v>
      </c>
      <c r="L193" s="888">
        <v>4</v>
      </c>
      <c r="M193" s="642">
        <f>K193*L193</f>
        <v>2.6</v>
      </c>
      <c r="N193" s="871" t="s">
        <v>1515</v>
      </c>
      <c r="O193" s="734">
        <v>0.6</v>
      </c>
      <c r="P193" s="867">
        <v>43532</v>
      </c>
      <c r="Q193" s="867">
        <v>43564</v>
      </c>
      <c r="R193" s="642">
        <f>(K193-O193)/O193*100</f>
        <v>8.333333333333341</v>
      </c>
      <c r="S193" s="701">
        <f>IF(INDEX(Historical!$D$7:$D$1254,MATCH(B193,Historical!$B$7:$B$1278,0))=0,"n/a",(INDEX(Historical!$C$7:$C$1256,MATCH(B193,Historical!$B$7:$B$1278,0))/INDEX(Historical!$D$7:$D$1254,MATCH(B193,Historical!$B$7:$B$1278,0))-1)*100)</f>
        <v>6.25</v>
      </c>
      <c r="T193" s="701">
        <f>IF(INDEX(Historical!$F$7:$F$1247,MATCH(B193,Historical!$B$7:$B$1278,0))=0,"n/a",((INDEX(Historical!$C$7:$C$1256,MATCH(B193,Historical!$B$7:$B$1278,0))/INDEX(Historical!$F$7:$F$1247,MATCH(B193,Historical!$B$7:$B$1278,0)))^(1/3)-1)*100)</f>
        <v>6.6858844342181811</v>
      </c>
      <c r="U193" s="701">
        <f>IF(INDEX(Historical!$H$7:$H$1247,MATCH(B193,Historical!$B$7:$B$1278,0))=0,"n/a",((INDEX(Historical!$C$7:$C$1256,MATCH(B193,Historical!$B$7:$B$1278,0))/INDEX(Historical!$H$7:$H$1247,MATCH(B193,Historical!$B$7:$B$1278,0)))^(1/5)-1)*100)</f>
        <v>7.2145025900850923</v>
      </c>
      <c r="V193" s="701">
        <f>IF(INDEX(Historical!$O$7:$O$1247,MATCH(B193,Historical!$B$7:$B$1278,0))=0,"n/a",((INDEX(Historical!$C$7:$C$1256,MATCH(B193,Historical!$B$7:$B$1278,0))/INDEX(Historical!$O$7:$O$1247,MATCH(B193,Historical!$B$7:$B$1278,0)))^(1/10)-1)*100)</f>
        <v>15.568344736764761</v>
      </c>
      <c r="W193" s="702">
        <f>IF(OR(U193&lt;=0,U193="n/a",V193&lt;=0,V193="n/a"),"n/a",U193/V193)</f>
        <v>0.46340845555969679</v>
      </c>
      <c r="X193" s="703">
        <f>IF(OR(AJ193&lt;=0,AJ193="n/a",U193&lt;=0,U193="n/a"),"n/a",U193/AJ193)</f>
        <v>1.030643227155013</v>
      </c>
      <c r="Y193" s="661"/>
      <c r="Z193" s="651">
        <f>IF(OR(AC193&lt;0.01,AC193="n/a"),"n/a",M193/AC193*100)</f>
        <v>60.606060606060609</v>
      </c>
      <c r="AA193" s="887">
        <f>IF(OR(AC193&lt;0.01,AC193="n/a"),"n/a",I193/AC193)</f>
        <v>11.002331002331003</v>
      </c>
      <c r="AB193" s="888">
        <v>12</v>
      </c>
      <c r="AC193" s="866">
        <v>4.29</v>
      </c>
      <c r="AD193" s="866">
        <v>3.44</v>
      </c>
      <c r="AE193" s="866">
        <v>0.71</v>
      </c>
      <c r="AF193" s="866">
        <v>4.2</v>
      </c>
      <c r="AG193" s="866">
        <v>36.9</v>
      </c>
      <c r="AH193" s="866">
        <v>1.7999999999999998</v>
      </c>
      <c r="AI193" s="866">
        <v>15.93</v>
      </c>
      <c r="AJ193" s="866">
        <v>7.0000000000000009</v>
      </c>
      <c r="AK193" s="866">
        <v>3.2</v>
      </c>
      <c r="AL193" s="879">
        <v>9920</v>
      </c>
      <c r="AM193" s="873">
        <v>0.6</v>
      </c>
      <c r="AN193" s="866">
        <v>2.37</v>
      </c>
      <c r="AO193" s="740">
        <f>IF(U193="n/a","n/a",IF(AA193&lt;0,"n/a",IF(AA193="n/a","n/a",J193+U193-AA193)))</f>
        <v>1.7206461640252755</v>
      </c>
      <c r="AP193" s="741">
        <f>IF(U193="n/a","n/a",J193+U193)</f>
        <v>12.722977166356278</v>
      </c>
      <c r="AQ193" s="889">
        <f>IF(OR(AC193&lt;0.01,AF193="n/a"),"n/a",(I193/SQRT(22.5*AC193*(I193/AF193))-1)*100)</f>
        <v>43.309750323153317</v>
      </c>
      <c r="AR193" s="651">
        <f>INDEX(Historical!$C$7:$C$1256,MATCH(B193,Historical!$B$7:$B$1278,0))*IF(AH193="n/a",1.03,IF(AH193&lt;0,1.01,IF(AH193&gt;10,1.1,(1+AH193/100))))</f>
        <v>2.5958999999999999</v>
      </c>
      <c r="AS193" s="887">
        <f>IF($AI193="n/a",1.03*AR193,IF($AI193&lt;0,1.01*AR193,IF($AI193&gt;10,1.1*AR193,(1+$AI193/100)*AR193)))</f>
        <v>2.8554900000000001</v>
      </c>
      <c r="AT193" s="887">
        <f>IF($AK193="n/a",1.03*AS193,IF($AK193&lt;0,1.01*AS193,IF($AK193&gt;10,1.1*AS193,(1+$AK193/100)*AS193)))</f>
        <v>2.9468656800000002</v>
      </c>
      <c r="AU193" s="887">
        <f>IF($AK193="n/a",1.03*AT193,IF($AK193&lt;0,1.01*AT193,IF($AK193&gt;10,1.1*AT193,(1+$AK193/100)*AT193)))</f>
        <v>3.0411653817600004</v>
      </c>
      <c r="AV193" s="887">
        <f>IF($AK193="n/a",1.03*AU193,IF($AK193&lt;0,1.01*AU193,IF($AK193&gt;10,1.1*AU193,(1+$AK193/100)*AU193)))</f>
        <v>3.1384826739763203</v>
      </c>
      <c r="AW193" s="651">
        <f>SUM(AR193:AV193)</f>
        <v>14.577903735736321</v>
      </c>
      <c r="AX193" s="748">
        <f>AW193/I193*100</f>
        <v>30.885389270627794</v>
      </c>
      <c r="AY193" s="935">
        <v>0.64</v>
      </c>
      <c r="AZ193" s="873">
        <v>6.0699999999999994</v>
      </c>
      <c r="BA193" s="873">
        <v>-42.95</v>
      </c>
      <c r="BB193" s="873">
        <v>-9.0300000000000011</v>
      </c>
      <c r="BC193" s="873">
        <v>-18.16</v>
      </c>
      <c r="BE193" s="624">
        <v>2010</v>
      </c>
      <c r="BF193" s="899">
        <f>IF(BE193&gt;2008,0,IF(BE193&gt;2001,1,IF(BE193&gt;1990,2,IF(BE193&gt;1980,3,IF(BE193&gt;1973,4,IF(BE193&gt;1970,5,IF(BE193&gt;1960,6,IF(BE193&gt;1958,7,IF(BE193&gt;1953,8,9)))))))))</f>
        <v>0</v>
      </c>
      <c r="BG193" s="883">
        <v>3.9</v>
      </c>
    </row>
    <row r="194" spans="1:59" ht="11.25" customHeight="1" x14ac:dyDescent="0.2">
      <c r="A194" s="864" t="s">
        <v>1520</v>
      </c>
      <c r="B194" s="876" t="s">
        <v>1521</v>
      </c>
      <c r="C194" s="933" t="s">
        <v>4196</v>
      </c>
      <c r="D194" s="933" t="s">
        <v>4370</v>
      </c>
      <c r="E194" s="733">
        <v>11</v>
      </c>
      <c r="F194" s="1182">
        <v>290</v>
      </c>
      <c r="G194" s="1182" t="s">
        <v>106</v>
      </c>
      <c r="H194" s="1182" t="s">
        <v>106</v>
      </c>
      <c r="I194" s="875">
        <v>56.11</v>
      </c>
      <c r="J194" s="651">
        <f>(M194/I194)*100</f>
        <v>1.7109249688112635</v>
      </c>
      <c r="K194" s="878">
        <v>0.24</v>
      </c>
      <c r="L194" s="888">
        <v>4</v>
      </c>
      <c r="M194" s="642">
        <f>K194*L194</f>
        <v>0.96</v>
      </c>
      <c r="N194" s="871" t="s">
        <v>283</v>
      </c>
      <c r="O194" s="734">
        <v>0.19</v>
      </c>
      <c r="P194" s="867">
        <v>43566</v>
      </c>
      <c r="Q194" s="867">
        <v>43580</v>
      </c>
      <c r="R194" s="642">
        <f>(K194-O194)/O194*100</f>
        <v>26.315789473684205</v>
      </c>
      <c r="S194" s="701">
        <f>IF(INDEX(Historical!$D$7:$D$1254,MATCH(B194,Historical!$B$7:$B$1278,0))=0,"n/a",(INDEX(Historical!$C$7:$C$1256,MATCH(B194,Historical!$B$7:$B$1278,0))/INDEX(Historical!$D$7:$D$1254,MATCH(B194,Historical!$B$7:$B$1278,0))-1)*100)</f>
        <v>19.736842105263165</v>
      </c>
      <c r="T194" s="701">
        <f>IF(INDEX(Historical!$F$7:$F$1247,MATCH(B194,Historical!$B$7:$B$1278,0))=0,"n/a",((INDEX(Historical!$C$7:$C$1256,MATCH(B194,Historical!$B$7:$B$1278,0))/INDEX(Historical!$F$7:$F$1247,MATCH(B194,Historical!$B$7:$B$1278,0)))^(1/3)-1)*100)</f>
        <v>14.89383186228137</v>
      </c>
      <c r="U194" s="701">
        <f>IF(INDEX(Historical!$H$7:$H$1247,MATCH(B194,Historical!$B$7:$B$1278,0))=0,"n/a",((INDEX(Historical!$C$7:$C$1256,MATCH(B194,Historical!$B$7:$B$1278,0))/INDEX(Historical!$H$7:$H$1247,MATCH(B194,Historical!$B$7:$B$1278,0)))^(1/5)-1)*100)</f>
        <v>13.647537777980112</v>
      </c>
      <c r="V194" s="701">
        <f>IF(INDEX(Historical!$O$7:$O$1247,MATCH(B194,Historical!$B$7:$B$1278,0))=0,"n/a",((INDEX(Historical!$C$7:$C$1256,MATCH(B194,Historical!$B$7:$B$1278,0))/INDEX(Historical!$O$7:$O$1247,MATCH(B194,Historical!$B$7:$B$1278,0)))^(1/10)-1)*100)</f>
        <v>19.755374529168222</v>
      </c>
      <c r="W194" s="702">
        <f>IF(OR(U194&lt;=0,U194="n/a",V194&lt;=0,V194="n/a"),"n/a",U194/V194)</f>
        <v>0.69082657774115741</v>
      </c>
      <c r="X194" s="703">
        <f>IF(OR(AJ194&lt;=0,AJ194="n/a",U194&lt;=0,U194="n/a"),"n/a",U194/AJ194)</f>
        <v>1.9779040257942191</v>
      </c>
      <c r="Y194" s="664" t="s">
        <v>4394</v>
      </c>
      <c r="Z194" s="651">
        <f>IF(OR(AC194&lt;0.01,AC194="n/a"),"n/a",M194/AC194*100)</f>
        <v>30.094043887147336</v>
      </c>
      <c r="AA194" s="887">
        <f>IF(OR(AC194&lt;0.01,AC194="n/a"),"n/a",I194/AC194)</f>
        <v>17.589341692789969</v>
      </c>
      <c r="AB194" s="888">
        <v>5</v>
      </c>
      <c r="AC194" s="866">
        <v>3.19</v>
      </c>
      <c r="AD194" s="866">
        <v>2.2799999999999998</v>
      </c>
      <c r="AE194" s="866">
        <v>4.29</v>
      </c>
      <c r="AF194" s="866">
        <v>17.98</v>
      </c>
      <c r="AG194" s="866">
        <v>79.800000000000011</v>
      </c>
      <c r="AH194" s="866">
        <v>7.3999999999999995</v>
      </c>
      <c r="AI194" s="866">
        <v>8.23</v>
      </c>
      <c r="AJ194" s="866">
        <v>6.9</v>
      </c>
      <c r="AK194" s="866">
        <v>7.7200000000000006</v>
      </c>
      <c r="AL194" s="879">
        <v>168140</v>
      </c>
      <c r="AM194" s="873">
        <v>38</v>
      </c>
      <c r="AN194" s="866">
        <v>7.46</v>
      </c>
      <c r="AO194" s="740">
        <f>IF(U194="n/a","n/a",IF(AA194&lt;0,"n/a",IF(AA194="n/a","n/a",J194+U194-AA194)))</f>
        <v>-2.2308789459985938</v>
      </c>
      <c r="AP194" s="741">
        <f>IF(U194="n/a","n/a",J194+U194)</f>
        <v>15.358462746791375</v>
      </c>
      <c r="AQ194" s="889">
        <f>IF(OR(AC194&lt;0.01,AF194="n/a"),"n/a",(I194/SQRT(22.5*AC194*(I194/AF194))-1)*100)</f>
        <v>274.91116792966284</v>
      </c>
      <c r="AR194" s="651">
        <f>INDEX(Historical!$C$7:$C$1256,MATCH(B194,Historical!$B$7:$B$1278,0))*IF(AH194="n/a",1.03,IF(AH194&lt;0,1.01,IF(AH194&gt;10,1.1,(1+AH194/100))))</f>
        <v>0.9773400000000001</v>
      </c>
      <c r="AS194" s="887">
        <f>IF($AI194="n/a",1.03*AR194,IF($AI194&lt;0,1.01*AR194,IF($AI194&gt;10,1.1*AR194,(1+$AI194/100)*AR194)))</f>
        <v>1.0577750820000003</v>
      </c>
      <c r="AT194" s="887">
        <f>IF($AK194="n/a",1.03*AS194,IF($AK194&lt;0,1.01*AS194,IF($AK194&gt;10,1.1*AS194,(1+$AK194/100)*AS194)))</f>
        <v>1.1394353183304002</v>
      </c>
      <c r="AU194" s="887">
        <f>IF($AK194="n/a",1.03*AT194,IF($AK194&lt;0,1.01*AT194,IF($AK194&gt;10,1.1*AT194,(1+$AK194/100)*AT194)))</f>
        <v>1.2273997249055071</v>
      </c>
      <c r="AV194" s="887">
        <f>IF($AK194="n/a",1.03*AU194,IF($AK194&lt;0,1.01*AU194,IF($AK194&gt;10,1.1*AU194,(1+$AK194/100)*AU194)))</f>
        <v>1.322154983668212</v>
      </c>
      <c r="AW194" s="651">
        <f>SUM(AR194:AV194)</f>
        <v>5.7241051089041202</v>
      </c>
      <c r="AX194" s="748">
        <f>AW194/I194*100</f>
        <v>10.201577453046017</v>
      </c>
      <c r="AY194" s="935">
        <v>0.77</v>
      </c>
      <c r="AZ194" s="873">
        <v>41.3</v>
      </c>
      <c r="BA194" s="873">
        <v>-10.37</v>
      </c>
      <c r="BB194" s="873">
        <v>-4.47</v>
      </c>
      <c r="BC194" s="873">
        <v>3.15</v>
      </c>
      <c r="BE194" s="624">
        <v>2010</v>
      </c>
      <c r="BF194" s="899">
        <f>IF(BE194&gt;2008,0,IF(BE194&gt;2001,1,IF(BE194&gt;1990,2,IF(BE194&gt;1980,3,IF(BE194&gt;1973,4,IF(BE194&gt;1970,5,IF(BE194&gt;1960,6,IF(BE194&gt;1958,7,IF(BE194&gt;1953,8,9)))))))))</f>
        <v>0</v>
      </c>
      <c r="BG194" s="883">
        <v>9.7000000000000011</v>
      </c>
    </row>
    <row r="195" spans="1:59" ht="11.25" customHeight="1" x14ac:dyDescent="0.2">
      <c r="A195" s="864" t="s">
        <v>4385</v>
      </c>
      <c r="B195" s="876" t="s">
        <v>4188</v>
      </c>
      <c r="C195" s="933" t="s">
        <v>108</v>
      </c>
      <c r="D195" s="933" t="s">
        <v>4341</v>
      </c>
      <c r="E195" s="733">
        <v>24</v>
      </c>
      <c r="F195" s="1182">
        <v>142</v>
      </c>
      <c r="G195" s="1182" t="s">
        <v>106</v>
      </c>
      <c r="H195" s="1182" t="s">
        <v>106</v>
      </c>
      <c r="I195" s="875">
        <v>24.78</v>
      </c>
      <c r="J195" s="651">
        <f>(M195/I195)*100</f>
        <v>4.4390637610976595</v>
      </c>
      <c r="K195" s="885">
        <v>0.27500000000000002</v>
      </c>
      <c r="L195" s="888">
        <v>4</v>
      </c>
      <c r="M195" s="642">
        <f>K195*L195</f>
        <v>1.1000000000000001</v>
      </c>
      <c r="N195" s="871" t="s">
        <v>456</v>
      </c>
      <c r="O195" s="735">
        <v>0.27250000000000002</v>
      </c>
      <c r="P195" s="862">
        <v>44112</v>
      </c>
      <c r="Q195" s="862">
        <v>44123</v>
      </c>
      <c r="R195" s="642">
        <f>(K195-O195)/O195*100</f>
        <v>0.91743119266055118</v>
      </c>
      <c r="S195" s="701">
        <f>IF(INDEX(Historical!$D$7:$D$1254,MATCH(B195,Historical!$B$7:$B$1278,0))=0,"n/a",(INDEX(Historical!$C$7:$C$1256,MATCH(B195,Historical!$B$7:$B$1278,0))/INDEX(Historical!$D$7:$D$1254,MATCH(B195,Historical!$B$7:$B$1278,0))-1)*100)</f>
        <v>18.238993710691819</v>
      </c>
      <c r="T195" s="701">
        <f>IF(INDEX(Historical!$F$7:$F$1247,MATCH(B195,Historical!$B$7:$B$1278,0))=0,"n/a",((INDEX(Historical!$C$7:$C$1256,MATCH(B195,Historical!$B$7:$B$1278,0))/INDEX(Historical!$F$7:$F$1247,MATCH(B195,Historical!$B$7:$B$1278,0)))^(1/3)-1)*100)</f>
        <v>14.269177501474516</v>
      </c>
      <c r="U195" s="701">
        <f>IF(INDEX(Historical!$H$7:$H$1247,MATCH(B195,Historical!$B$7:$B$1278,0))=0,"n/a",((INDEX(Historical!$C$7:$C$1256,MATCH(B195,Historical!$B$7:$B$1278,0))/INDEX(Historical!$H$7:$H$1247,MATCH(B195,Historical!$B$7:$B$1278,0)))^(1/5)-1)*100)</f>
        <v>14.869835499703509</v>
      </c>
      <c r="V195" s="701">
        <f>IF(INDEX(Historical!$O$7:$O$1247,MATCH(B195,Historical!$B$7:$B$1278,0))=0,"n/a",((INDEX(Historical!$C$7:$C$1256,MATCH(B195,Historical!$B$7:$B$1278,0))/INDEX(Historical!$O$7:$O$1247,MATCH(B195,Historical!$B$7:$B$1278,0)))^(1/10)-1)*100)</f>
        <v>21.876072401237323</v>
      </c>
      <c r="W195" s="702">
        <f>IF(OR(U195&lt;=0,U195="n/a",V195&lt;=0,V195="n/a"),"n/a",U195/V195)</f>
        <v>0.67973058540720788</v>
      </c>
      <c r="X195" s="703">
        <f>IF(OR(AJ195&lt;=0,AJ195="n/a",U195&lt;=0,U195="n/a"),"n/a",U195/AJ195)</f>
        <v>0.88510925593473266</v>
      </c>
      <c r="Y195" s="877" t="s">
        <v>4416</v>
      </c>
      <c r="Z195" s="651">
        <f>IF(OR(AC195&lt;0.01,AC195="n/a"),"n/a",M195/AC195*100)</f>
        <v>53.140096618357504</v>
      </c>
      <c r="AA195" s="887">
        <f>IF(OR(AC195&lt;0.01,AC195="n/a"),"n/a",I195/AC195)</f>
        <v>11.971014492753625</v>
      </c>
      <c r="AB195" s="888">
        <v>12</v>
      </c>
      <c r="AC195" s="866">
        <v>2.0699999999999998</v>
      </c>
      <c r="AD195" s="866">
        <v>1</v>
      </c>
      <c r="AE195" s="866">
        <v>2.76</v>
      </c>
      <c r="AF195" s="866">
        <v>0.78</v>
      </c>
      <c r="AG195" s="866">
        <v>8</v>
      </c>
      <c r="AH195" s="866">
        <v>1.9</v>
      </c>
      <c r="AI195" s="866">
        <v>48.19</v>
      </c>
      <c r="AJ195" s="866">
        <v>16.8</v>
      </c>
      <c r="AK195" s="866">
        <v>12</v>
      </c>
      <c r="AL195" s="879">
        <v>3060</v>
      </c>
      <c r="AM195" s="873">
        <v>0.4</v>
      </c>
      <c r="AN195" s="866">
        <v>0.3</v>
      </c>
      <c r="AO195" s="740">
        <f>IF(U195="n/a","n/a",IF(AA195&lt;0,"n/a",IF(AA195="n/a","n/a",J195+U195-AA195)))</f>
        <v>7.3378847680475445</v>
      </c>
      <c r="AP195" s="741">
        <f>IF(U195="n/a","n/a",J195+U195)</f>
        <v>19.308899260801169</v>
      </c>
      <c r="AQ195" s="889">
        <f>IF(OR(AC195&lt;0.01,AF195="n/a"),"n/a",(I195/SQRT(22.5*AC195*(I195/AF195))-1)*100)</f>
        <v>-35.579881319410347</v>
      </c>
      <c r="AR195" s="651">
        <f>INDEX(Historical!$C$7:$C$1256,MATCH(B195,Historical!$B$7:$B$1278,0))*IF(AH195="n/a",1.03,IF(AH195&lt;0,1.01,IF(AH195&gt;10,1.1,(1+AH195/100))))</f>
        <v>0.95785999999999982</v>
      </c>
      <c r="AS195" s="887">
        <f>IF($AI195="n/a",1.03*AR195,IF($AI195&lt;0,1.01*AR195,IF($AI195&gt;10,1.1*AR195,(1+$AI195/100)*AR195)))</f>
        <v>1.0536459999999999</v>
      </c>
      <c r="AT195" s="887">
        <f>IF($AK195="n/a",1.03*AS195,IF($AK195&lt;0,1.01*AS195,IF($AK195&gt;10,1.1*AS195,(1+$AK195/100)*AS195)))</f>
        <v>1.1590106</v>
      </c>
      <c r="AU195" s="887">
        <f>IF($AK195="n/a",1.03*AT195,IF($AK195&lt;0,1.01*AT195,IF($AK195&gt;10,1.1*AT195,(1+$AK195/100)*AT195)))</f>
        <v>1.2749116600000001</v>
      </c>
      <c r="AV195" s="887">
        <f>IF($AK195="n/a",1.03*AU195,IF($AK195&lt;0,1.01*AU195,IF($AK195&gt;10,1.1*AU195,(1+$AK195/100)*AU195)))</f>
        <v>1.4024028260000003</v>
      </c>
      <c r="AW195" s="651">
        <f>SUM(AR195:AV195)</f>
        <v>5.8478310860000002</v>
      </c>
      <c r="AX195" s="748">
        <f>AW195/I195*100</f>
        <v>23.598995504439063</v>
      </c>
      <c r="AY195" s="935">
        <v>2.0099999999999998</v>
      </c>
      <c r="AZ195" s="873">
        <v>74.510000000000005</v>
      </c>
      <c r="BA195" s="873">
        <v>-21.98</v>
      </c>
      <c r="BB195" s="873">
        <v>9.8000000000000007</v>
      </c>
      <c r="BC195" s="873">
        <v>7.51</v>
      </c>
      <c r="BE195" s="624">
        <v>1997</v>
      </c>
      <c r="BF195" s="899">
        <f>IF(BE195&gt;2008,0,IF(BE195&gt;2001,1,IF(BE195&gt;1990,2,IF(BE195&gt;1980,3,IF(BE195&gt;1973,4,IF(BE195&gt;1970,5,IF(BE195&gt;1960,6,IF(BE195&gt;1958,7,IF(BE195&gt;1953,8,9)))))))))</f>
        <v>2</v>
      </c>
      <c r="BG195" s="883">
        <v>1.3</v>
      </c>
    </row>
    <row r="196" spans="1:59" ht="11.25" customHeight="1" x14ac:dyDescent="0.2">
      <c r="A196" s="864" t="s">
        <v>738</v>
      </c>
      <c r="B196" s="876" t="s">
        <v>739</v>
      </c>
      <c r="C196" s="933" t="s">
        <v>108</v>
      </c>
      <c r="D196" s="933" t="s">
        <v>4341</v>
      </c>
      <c r="E196" s="733">
        <v>23</v>
      </c>
      <c r="F196" s="1182">
        <v>149</v>
      </c>
      <c r="G196" s="1182" t="s">
        <v>37</v>
      </c>
      <c r="H196" s="1182" t="s">
        <v>37</v>
      </c>
      <c r="I196" s="875">
        <v>55.11</v>
      </c>
      <c r="J196" s="651">
        <f>(M196/I196)*100</f>
        <v>3.5565233170023589</v>
      </c>
      <c r="K196" s="885">
        <v>0.49</v>
      </c>
      <c r="L196" s="888">
        <v>4</v>
      </c>
      <c r="M196" s="642">
        <f>K196*L196</f>
        <v>1.96</v>
      </c>
      <c r="N196" s="871" t="s">
        <v>163</v>
      </c>
      <c r="O196" s="735">
        <v>0.46</v>
      </c>
      <c r="P196" s="862">
        <v>44179</v>
      </c>
      <c r="Q196" s="862">
        <v>44200</v>
      </c>
      <c r="R196" s="642">
        <f>(K196-O196)/O196*100</f>
        <v>6.5217391304347752</v>
      </c>
      <c r="S196" s="701">
        <f>IF(INDEX(Historical!$D$7:$D$1254,MATCH(B196,Historical!$B$7:$B$1278,0))=0,"n/a",(INDEX(Historical!$C$7:$C$1256,MATCH(B196,Historical!$B$7:$B$1278,0))/INDEX(Historical!$D$7:$D$1254,MATCH(B196,Historical!$B$7:$B$1278,0))-1)*100)</f>
        <v>13.888888888888884</v>
      </c>
      <c r="T196" s="701">
        <f>IF(INDEX(Historical!$F$7:$F$1247,MATCH(B196,Historical!$B$7:$B$1278,0))=0,"n/a",((INDEX(Historical!$C$7:$C$1256,MATCH(B196,Historical!$B$7:$B$1278,0))/INDEX(Historical!$F$7:$F$1247,MATCH(B196,Historical!$B$7:$B$1278,0)))^(1/3)-1)*100)</f>
        <v>10.973904713454852</v>
      </c>
      <c r="U196" s="701">
        <f>IF(INDEX(Historical!$H$7:$H$1247,MATCH(B196,Historical!$B$7:$B$1278,0))=0,"n/a",((INDEX(Historical!$C$7:$C$1256,MATCH(B196,Historical!$B$7:$B$1278,0))/INDEX(Historical!$H$7:$H$1247,MATCH(B196,Historical!$B$7:$B$1278,0)))^(1/5)-1)*100)</f>
        <v>11.304961305610561</v>
      </c>
      <c r="V196" s="701">
        <f>IF(INDEX(Historical!$O$7:$O$1247,MATCH(B196,Historical!$B$7:$B$1278,0))=0,"n/a",((INDEX(Historical!$C$7:$C$1256,MATCH(B196,Historical!$B$7:$B$1278,0))/INDEX(Historical!$O$7:$O$1247,MATCH(B196,Historical!$B$7:$B$1278,0)))^(1/10)-1)*100)</f>
        <v>11.544488380248442</v>
      </c>
      <c r="W196" s="702">
        <f>IF(OR(U196&lt;=0,U196="n/a",V196&lt;=0,V196="n/a"),"n/a",U196/V196)</f>
        <v>0.97925182418237877</v>
      </c>
      <c r="X196" s="703">
        <f>IF(OR(AJ196&lt;=0,AJ196="n/a",U196&lt;=0,U196="n/a"),"n/a",U196/AJ196)</f>
        <v>12.561068117345069</v>
      </c>
      <c r="Y196" s="659"/>
      <c r="Z196" s="651">
        <f>IF(OR(AC196&lt;0.01,AC196="n/a"),"n/a",M196/AC196*100)</f>
        <v>39.278557114228448</v>
      </c>
      <c r="AA196" s="887">
        <f>IF(OR(AC196&lt;0.01,AC196="n/a"),"n/a",I196/AC196)</f>
        <v>11.044088176352705</v>
      </c>
      <c r="AB196" s="888">
        <v>12</v>
      </c>
      <c r="AC196" s="866">
        <v>4.99</v>
      </c>
      <c r="AD196" s="866">
        <v>1.21</v>
      </c>
      <c r="AE196" s="866">
        <v>4.8499999999999996</v>
      </c>
      <c r="AF196" s="866">
        <v>0.86</v>
      </c>
      <c r="AG196" s="866">
        <v>7.8</v>
      </c>
      <c r="AH196" s="866">
        <v>-1.9</v>
      </c>
      <c r="AI196" s="866">
        <v>-8.5299999999999994</v>
      </c>
      <c r="AJ196" s="866">
        <v>0.89999999999999991</v>
      </c>
      <c r="AK196" s="866">
        <v>9.120000000000001</v>
      </c>
      <c r="AL196" s="879">
        <v>5050</v>
      </c>
      <c r="AM196" s="873">
        <v>0.8</v>
      </c>
      <c r="AN196" s="866">
        <v>0.02</v>
      </c>
      <c r="AO196" s="740">
        <f>IF(U196="n/a","n/a",IF(AA196&lt;0,"n/a",IF(AA196="n/a","n/a",J196+U196-AA196)))</f>
        <v>3.817396446260215</v>
      </c>
      <c r="AP196" s="741">
        <f>IF(U196="n/a","n/a",J196+U196)</f>
        <v>14.86148462261292</v>
      </c>
      <c r="AQ196" s="889">
        <f>IF(OR(AC196&lt;0.01,AF196="n/a"),"n/a",(I196/SQRT(22.5*AC196*(I196/AF196))-1)*100)</f>
        <v>-35.028499130898169</v>
      </c>
      <c r="AR196" s="651">
        <f>INDEX(Historical!$C$7:$C$1256,MATCH(B196,Historical!$B$7:$B$1278,0))*IF(AH196="n/a",1.03,IF(AH196&lt;0,1.01,IF(AH196&gt;10,1.1,(1+AH196/100))))</f>
        <v>1.6563999999999999</v>
      </c>
      <c r="AS196" s="887">
        <f>IF($AI196="n/a",1.03*AR196,IF($AI196&lt;0,1.01*AR196,IF($AI196&gt;10,1.1*AR196,(1+$AI196/100)*AR196)))</f>
        <v>1.6729639999999999</v>
      </c>
      <c r="AT196" s="887">
        <f>IF($AK196="n/a",1.03*AS196,IF($AK196&lt;0,1.01*AS196,IF($AK196&gt;10,1.1*AS196,(1+$AK196/100)*AS196)))</f>
        <v>1.8255383167999999</v>
      </c>
      <c r="AU196" s="887">
        <f>IF($AK196="n/a",1.03*AT196,IF($AK196&lt;0,1.01*AT196,IF($AK196&gt;10,1.1*AT196,(1+$AK196/100)*AT196)))</f>
        <v>1.9920274112921599</v>
      </c>
      <c r="AV196" s="887">
        <f>IF($AK196="n/a",1.03*AU196,IF($AK196&lt;0,1.01*AU196,IF($AK196&gt;10,1.1*AU196,(1+$AK196/100)*AU196)))</f>
        <v>2.1737003112020048</v>
      </c>
      <c r="AW196" s="651">
        <f>SUM(AR196:AV196)</f>
        <v>9.3206300392941639</v>
      </c>
      <c r="AX196" s="748">
        <f>AW196/I196*100</f>
        <v>16.912774522399136</v>
      </c>
      <c r="AY196" s="935">
        <v>1.44</v>
      </c>
      <c r="AZ196" s="873">
        <v>31.15</v>
      </c>
      <c r="BA196" s="873">
        <v>-26.729999999999997</v>
      </c>
      <c r="BB196" s="873">
        <v>2.06</v>
      </c>
      <c r="BC196" s="873">
        <v>-5.26</v>
      </c>
      <c r="BE196" s="624">
        <v>2000</v>
      </c>
      <c r="BF196" s="899">
        <f>IF(BE196&gt;2008,0,IF(BE196&gt;2001,1,IF(BE196&gt;1990,2,IF(BE196&gt;1980,3,IF(BE196&gt;1973,4,IF(BE196&gt;1970,5,IF(BE196&gt;1960,6,IF(BE196&gt;1958,7,IF(BE196&gt;1953,8,9)))))))))</f>
        <v>2</v>
      </c>
      <c r="BG196" s="883">
        <v>1.4000000000000001</v>
      </c>
    </row>
    <row r="197" spans="1:59" ht="11.25" customHeight="1" x14ac:dyDescent="0.2">
      <c r="A197" s="864" t="s">
        <v>1548</v>
      </c>
      <c r="B197" s="876" t="s">
        <v>1549</v>
      </c>
      <c r="C197" s="933" t="s">
        <v>245</v>
      </c>
      <c r="D197" s="933" t="s">
        <v>4366</v>
      </c>
      <c r="E197" s="733">
        <v>12</v>
      </c>
      <c r="F197" s="1182">
        <v>287</v>
      </c>
      <c r="G197" s="1182" t="s">
        <v>106</v>
      </c>
      <c r="H197" s="1182" t="s">
        <v>106</v>
      </c>
      <c r="I197" s="875">
        <v>29.58</v>
      </c>
      <c r="J197" s="651">
        <f>(M197/I197)*100</f>
        <v>3.7863421230561198</v>
      </c>
      <c r="K197" s="878">
        <v>0.28000000000000003</v>
      </c>
      <c r="L197" s="888">
        <v>4</v>
      </c>
      <c r="M197" s="642">
        <f>K197*L197</f>
        <v>1.1200000000000001</v>
      </c>
      <c r="N197" s="871" t="s">
        <v>966</v>
      </c>
      <c r="O197" s="734">
        <v>0.27</v>
      </c>
      <c r="P197" s="862">
        <v>43965</v>
      </c>
      <c r="Q197" s="862">
        <v>43973</v>
      </c>
      <c r="R197" s="642">
        <f>(K197-O197)/O197*100</f>
        <v>3.7037037037037068</v>
      </c>
      <c r="S197" s="701">
        <f>IF(INDEX(Historical!$D$7:$D$1254,MATCH(B197,Historical!$B$7:$B$1278,0))=0,"n/a",(INDEX(Historical!$C$7:$C$1256,MATCH(B197,Historical!$B$7:$B$1278,0))/INDEX(Historical!$D$7:$D$1254,MATCH(B197,Historical!$B$7:$B$1278,0))-1)*100)</f>
        <v>3.8461538461538547</v>
      </c>
      <c r="T197" s="701">
        <f>IF(INDEX(Historical!$F$7:$F$1247,MATCH(B197,Historical!$B$7:$B$1278,0))=0,"n/a",((INDEX(Historical!$C$7:$C$1256,MATCH(B197,Historical!$B$7:$B$1278,0))/INDEX(Historical!$F$7:$F$1247,MATCH(B197,Historical!$B$7:$B$1278,0)))^(1/3)-1)*100)</f>
        <v>12.924323465723431</v>
      </c>
      <c r="U197" s="701">
        <f>IF(INDEX(Historical!$H$7:$H$1247,MATCH(B197,Historical!$B$7:$B$1278,0))=0,"n/a",((INDEX(Historical!$C$7:$C$1256,MATCH(B197,Historical!$B$7:$B$1278,0))/INDEX(Historical!$H$7:$H$1247,MATCH(B197,Historical!$B$7:$B$1278,0)))^(1/5)-1)*100)</f>
        <v>9.6940240464664651</v>
      </c>
      <c r="V197" s="701">
        <f>IF(INDEX(Historical!$O$7:$O$1247,MATCH(B197,Historical!$B$7:$B$1278,0))=0,"n/a",((INDEX(Historical!$C$7:$C$1256,MATCH(B197,Historical!$B$7:$B$1278,0))/INDEX(Historical!$O$7:$O$1247,MATCH(B197,Historical!$B$7:$B$1278,0)))^(1/10)-1)*100)</f>
        <v>18.369380853048423</v>
      </c>
      <c r="W197" s="702">
        <f>IF(OR(U197&lt;=0,U197="n/a",V197&lt;=0,V197="n/a"),"n/a",U197/V197)</f>
        <v>0.52772731558111985</v>
      </c>
      <c r="X197" s="703">
        <f>IF(OR(AJ197&lt;=0,AJ197="n/a",U197&lt;=0,U197="n/a"),"n/a",U197/AJ197)</f>
        <v>1.1679547043935499</v>
      </c>
      <c r="Y197" s="673" t="s">
        <v>4496</v>
      </c>
      <c r="Z197" s="651">
        <f>IF(OR(AC197&lt;0.01,AC197="n/a"),"n/a",M197/AC197*100)</f>
        <v>79.432624113475185</v>
      </c>
      <c r="AA197" s="887">
        <f>IF(OR(AC197&lt;0.01,AC197="n/a"),"n/a",I197/AC197)</f>
        <v>20.978723404255319</v>
      </c>
      <c r="AB197" s="888">
        <v>3</v>
      </c>
      <c r="AC197" s="866">
        <v>1.41</v>
      </c>
      <c r="AD197" s="866">
        <v>3.44</v>
      </c>
      <c r="AE197" s="866">
        <v>1.95</v>
      </c>
      <c r="AF197" s="866">
        <v>4.45</v>
      </c>
      <c r="AG197" s="866">
        <v>21.9</v>
      </c>
      <c r="AH197" s="866">
        <v>-30</v>
      </c>
      <c r="AI197" s="866">
        <v>10.459999999999999</v>
      </c>
      <c r="AJ197" s="866">
        <v>8.3000000000000007</v>
      </c>
      <c r="AK197" s="866">
        <v>6.09</v>
      </c>
      <c r="AL197" s="879">
        <v>586.57000000000005</v>
      </c>
      <c r="AM197" s="873">
        <v>3.8</v>
      </c>
      <c r="AN197" s="866">
        <v>0</v>
      </c>
      <c r="AO197" s="740">
        <f>IF(U197="n/a","n/a",IF(AA197&lt;0,"n/a",IF(AA197="n/a","n/a",J197+U197-AA197)))</f>
        <v>-7.498357234732735</v>
      </c>
      <c r="AP197" s="741">
        <f>IF(U197="n/a","n/a",J197+U197)</f>
        <v>13.480366169522584</v>
      </c>
      <c r="AQ197" s="889">
        <f>IF(OR(AC197&lt;0.01,AF197="n/a"),"n/a",(I197/SQRT(22.5*AC197*(I197/AF197))-1)*100)</f>
        <v>103.6940179658763</v>
      </c>
      <c r="AR197" s="651">
        <f>INDEX(Historical!$C$7:$C$1256,MATCH(B197,Historical!$B$7:$B$1278,0))*IF(AH197="n/a",1.03,IF(AH197&lt;0,1.01,IF(AH197&gt;10,1.1,(1+AH197/100))))</f>
        <v>1.0908</v>
      </c>
      <c r="AS197" s="887">
        <f>IF($AI197="n/a",1.03*AR197,IF($AI197&lt;0,1.01*AR197,IF($AI197&gt;10,1.1*AR197,(1+$AI197/100)*AR197)))</f>
        <v>1.1998800000000001</v>
      </c>
      <c r="AT197" s="887">
        <f>IF($AK197="n/a",1.03*AS197,IF($AK197&lt;0,1.01*AS197,IF($AK197&gt;10,1.1*AS197,(1+$AK197/100)*AS197)))</f>
        <v>1.2729526920000001</v>
      </c>
      <c r="AU197" s="887">
        <f>IF($AK197="n/a",1.03*AT197,IF($AK197&lt;0,1.01*AT197,IF($AK197&gt;10,1.1*AT197,(1+$AK197/100)*AT197)))</f>
        <v>1.3504755109427999</v>
      </c>
      <c r="AV197" s="887">
        <f>IF($AK197="n/a",1.03*AU197,IF($AK197&lt;0,1.01*AU197,IF($AK197&gt;10,1.1*AU197,(1+$AK197/100)*AU197)))</f>
        <v>1.4327194695592165</v>
      </c>
      <c r="AW197" s="651">
        <f>SUM(AR197:AV197)</f>
        <v>6.3468276725020161</v>
      </c>
      <c r="AX197" s="748">
        <f>AW197/I197*100</f>
        <v>21.456483003725545</v>
      </c>
      <c r="AY197" s="935">
        <v>0.7</v>
      </c>
      <c r="AZ197" s="873">
        <v>39.519999999999996</v>
      </c>
      <c r="BA197" s="873">
        <v>-31.019999999999996</v>
      </c>
      <c r="BB197" s="873">
        <v>-6.36</v>
      </c>
      <c r="BC197" s="873">
        <v>-6.69</v>
      </c>
      <c r="BE197" s="624">
        <v>2009</v>
      </c>
      <c r="BF197" s="899">
        <f>IF(BE197&gt;2008,0,IF(BE197&gt;2001,1,IF(BE197&gt;1990,2,IF(BE197&gt;1980,3,IF(BE197&gt;1973,4,IF(BE197&gt;1970,5,IF(BE197&gt;1960,6,IF(BE197&gt;1958,7,IF(BE197&gt;1953,8,9)))))))))</f>
        <v>0</v>
      </c>
      <c r="BG197" s="883">
        <v>18.399999999999999</v>
      </c>
    </row>
    <row r="198" spans="1:59" ht="11.25" customHeight="1" x14ac:dyDescent="0.2">
      <c r="A198" s="864" t="s">
        <v>1550</v>
      </c>
      <c r="B198" s="876" t="s">
        <v>1551</v>
      </c>
      <c r="C198" s="933" t="s">
        <v>153</v>
      </c>
      <c r="D198" s="933" t="s">
        <v>4351</v>
      </c>
      <c r="E198" s="733">
        <v>10</v>
      </c>
      <c r="F198" s="1182">
        <v>365</v>
      </c>
      <c r="G198" s="1182" t="s">
        <v>37</v>
      </c>
      <c r="H198" s="1182" t="s">
        <v>37</v>
      </c>
      <c r="I198" s="875">
        <v>35.479999999999997</v>
      </c>
      <c r="J198" s="651">
        <f>(M198/I198)*100</f>
        <v>4.284103720405863</v>
      </c>
      <c r="K198" s="878">
        <v>0.38</v>
      </c>
      <c r="L198" s="888">
        <v>4</v>
      </c>
      <c r="M198" s="642">
        <f>K198*L198</f>
        <v>1.52</v>
      </c>
      <c r="N198" s="871" t="s">
        <v>119</v>
      </c>
      <c r="O198" s="734">
        <v>0.36</v>
      </c>
      <c r="P198" s="862">
        <v>43859</v>
      </c>
      <c r="Q198" s="862">
        <v>43895</v>
      </c>
      <c r="R198" s="642">
        <f>(K198-O198)/O198*100</f>
        <v>5.5555555555555607</v>
      </c>
      <c r="S198" s="701">
        <f>IF(INDEX(Historical!$D$7:$D$1254,MATCH(B198,Historical!$B$7:$B$1278,0))=0,"n/a",(INDEX(Historical!$C$7:$C$1256,MATCH(B198,Historical!$B$7:$B$1278,0))/INDEX(Historical!$D$7:$D$1254,MATCH(B198,Historical!$B$7:$B$1278,0))-1)*100)</f>
        <v>5.8823529411764497</v>
      </c>
      <c r="T198" s="701">
        <f>IF(INDEX(Historical!$F$7:$F$1247,MATCH(B198,Historical!$B$7:$B$1278,0))=0,"n/a",((INDEX(Historical!$C$7:$C$1256,MATCH(B198,Historical!$B$7:$B$1278,0))/INDEX(Historical!$F$7:$F$1247,MATCH(B198,Historical!$B$7:$B$1278,0)))^(1/3)-1)*100)</f>
        <v>6.2658569182611146</v>
      </c>
      <c r="U198" s="701">
        <f>IF(INDEX(Historical!$H$7:$H$1247,MATCH(B198,Historical!$B$7:$B$1278,0))=0,"n/a",((INDEX(Historical!$C$7:$C$1256,MATCH(B198,Historical!$B$7:$B$1278,0))/INDEX(Historical!$H$7:$H$1247,MATCH(B198,Historical!$B$7:$B$1278,0)))^(1/5)-1)*100)</f>
        <v>6.7249181879538877</v>
      </c>
      <c r="V198" s="701">
        <f>IF(INDEX(Historical!$O$7:$O$1247,MATCH(B198,Historical!$B$7:$B$1278,0))=0,"n/a",((INDEX(Historical!$C$7:$C$1256,MATCH(B198,Historical!$B$7:$B$1278,0))/INDEX(Historical!$O$7:$O$1247,MATCH(B198,Historical!$B$7:$B$1278,0)))^(1/10)-1)*100)</f>
        <v>6.0540481614018704</v>
      </c>
      <c r="W198" s="702">
        <f>IF(OR(U198&lt;=0,U198="n/a",V198&lt;=0,V198="n/a"),"n/a",U198/V198)</f>
        <v>1.1108134604592692</v>
      </c>
      <c r="X198" s="703">
        <f>IF(OR(AJ198&lt;=0,AJ198="n/a",U198&lt;=0,U198="n/a"),"n/a",U198/AJ198)</f>
        <v>0.45747742775196515</v>
      </c>
      <c r="Y198" s="661"/>
      <c r="Z198" s="651">
        <f>IF(OR(AC198&lt;0.01,AC198="n/a"),"n/a",M198/AC198*100)</f>
        <v>61.788617886178862</v>
      </c>
      <c r="AA198" s="887">
        <f>IF(OR(AC198&lt;0.01,AC198="n/a"),"n/a",I198/AC198)</f>
        <v>14.422764227642276</v>
      </c>
      <c r="AB198" s="888">
        <v>12</v>
      </c>
      <c r="AC198" s="866">
        <v>2.46</v>
      </c>
      <c r="AD198" s="866">
        <v>2.69</v>
      </c>
      <c r="AE198" s="866">
        <v>3.93</v>
      </c>
      <c r="AF198" s="866">
        <v>3.06</v>
      </c>
      <c r="AG198" s="866">
        <v>22</v>
      </c>
      <c r="AH198" s="866">
        <v>62.3</v>
      </c>
      <c r="AI198" s="866">
        <v>12.8</v>
      </c>
      <c r="AJ198" s="866">
        <v>14.7</v>
      </c>
      <c r="AK198" s="866">
        <v>5.37</v>
      </c>
      <c r="AL198" s="879">
        <v>193290</v>
      </c>
      <c r="AM198" s="873">
        <v>0.04</v>
      </c>
      <c r="AN198" s="866">
        <v>0.99</v>
      </c>
      <c r="AO198" s="740">
        <f>IF(U198="n/a","n/a",IF(AA198&lt;0,"n/a",IF(AA198="n/a","n/a",J198+U198-AA198)))</f>
        <v>-3.4137423192825249</v>
      </c>
      <c r="AP198" s="741">
        <f>IF(U198="n/a","n/a",J198+U198)</f>
        <v>11.009021908359751</v>
      </c>
      <c r="AQ198" s="889">
        <f>IF(OR(AC198&lt;0.01,AF198="n/a"),"n/a",(I198/SQRT(22.5*AC198*(I198/AF198))-1)*100)</f>
        <v>40.053416058279325</v>
      </c>
      <c r="AR198" s="651">
        <f>INDEX(Historical!$C$7:$C$1256,MATCH(B198,Historical!$B$7:$B$1278,0))*IF(AH198="n/a",1.03,IF(AH198&lt;0,1.01,IF(AH198&gt;10,1.1,(1+AH198/100))))</f>
        <v>1.5840000000000001</v>
      </c>
      <c r="AS198" s="887">
        <f>IF($AI198="n/a",1.03*AR198,IF($AI198&lt;0,1.01*AR198,IF($AI198&gt;10,1.1*AR198,(1+$AI198/100)*AR198)))</f>
        <v>1.7424000000000002</v>
      </c>
      <c r="AT198" s="887">
        <f>IF($AK198="n/a",1.03*AS198,IF($AK198&lt;0,1.01*AS198,IF($AK198&gt;10,1.1*AS198,(1+$AK198/100)*AS198)))</f>
        <v>1.8359668800000004</v>
      </c>
      <c r="AU198" s="887">
        <f>IF($AK198="n/a",1.03*AT198,IF($AK198&lt;0,1.01*AT198,IF($AK198&gt;10,1.1*AT198,(1+$AK198/100)*AT198)))</f>
        <v>1.9345583014560006</v>
      </c>
      <c r="AV198" s="887">
        <f>IF($AK198="n/a",1.03*AU198,IF($AK198&lt;0,1.01*AU198,IF($AK198&gt;10,1.1*AU198,(1+$AK198/100)*AU198)))</f>
        <v>2.038444082244188</v>
      </c>
      <c r="AW198" s="651">
        <f>SUM(AR198:AV198)</f>
        <v>9.1353692637001895</v>
      </c>
      <c r="AX198" s="748">
        <f>AW198/I198*100</f>
        <v>25.747940427565364</v>
      </c>
      <c r="AY198" s="935">
        <v>0.64</v>
      </c>
      <c r="AZ198" s="873">
        <v>27.26</v>
      </c>
      <c r="BA198" s="873">
        <v>-13.4</v>
      </c>
      <c r="BB198" s="873">
        <v>-3.88</v>
      </c>
      <c r="BC198" s="873">
        <v>-1.8399999999999999</v>
      </c>
      <c r="BE198" s="624">
        <v>2011</v>
      </c>
      <c r="BF198" s="899">
        <f>IF(BE198&gt;2008,0,IF(BE198&gt;2001,1,IF(BE198&gt;1990,2,IF(BE198&gt;1980,3,IF(BE198&gt;1973,4,IF(BE198&gt;1970,5,IF(BE198&gt;1960,6,IF(BE198&gt;1958,7,IF(BE198&gt;1953,8,9)))))))))</f>
        <v>0</v>
      </c>
      <c r="BG198" s="883">
        <v>8.3000000000000007</v>
      </c>
    </row>
    <row r="199" spans="1:59" ht="11.25" customHeight="1" x14ac:dyDescent="0.2">
      <c r="A199" s="872" t="s">
        <v>1578</v>
      </c>
      <c r="B199" s="876" t="s">
        <v>1579</v>
      </c>
      <c r="C199" s="933" t="s">
        <v>108</v>
      </c>
      <c r="D199" s="933" t="s">
        <v>118</v>
      </c>
      <c r="E199" s="733">
        <v>12</v>
      </c>
      <c r="F199" s="1182">
        <v>286</v>
      </c>
      <c r="G199" s="1182" t="s">
        <v>106</v>
      </c>
      <c r="H199" s="1182" t="s">
        <v>106</v>
      </c>
      <c r="I199" s="875">
        <v>39.22</v>
      </c>
      <c r="J199" s="651">
        <f>(M199/I199)*100</f>
        <v>5.7113717491075988</v>
      </c>
      <c r="K199" s="878">
        <v>0.56000000000000005</v>
      </c>
      <c r="L199" s="888">
        <v>4</v>
      </c>
      <c r="M199" s="642">
        <f>K199*L199</f>
        <v>2.2400000000000002</v>
      </c>
      <c r="N199" s="871" t="s">
        <v>151</v>
      </c>
      <c r="O199" s="734">
        <v>0.55000000000000004</v>
      </c>
      <c r="P199" s="862">
        <v>43889</v>
      </c>
      <c r="Q199" s="862">
        <v>43917</v>
      </c>
      <c r="R199" s="642">
        <f>(K199-O199)/O199*100</f>
        <v>1.8181818181818195</v>
      </c>
      <c r="S199" s="701">
        <f>IF(INDEX(Historical!$D$7:$D$1254,MATCH(B199,Historical!$B$7:$B$1278,0))=0,"n/a",(INDEX(Historical!$C$7:$C$1256,MATCH(B199,Historical!$B$7:$B$1278,0))/INDEX(Historical!$D$7:$D$1254,MATCH(B199,Historical!$B$7:$B$1278,0))-1)*100)</f>
        <v>3.8095238095238182</v>
      </c>
      <c r="T199" s="701">
        <f>IF(INDEX(Historical!$F$7:$F$1247,MATCH(B199,Historical!$B$7:$B$1278,0))=0,"n/a",((INDEX(Historical!$C$7:$C$1256,MATCH(B199,Historical!$B$7:$B$1278,0))/INDEX(Historical!$F$7:$F$1247,MATCH(B199,Historical!$B$7:$B$1278,0)))^(1/3)-1)*100)</f>
        <v>10.631008788990837</v>
      </c>
      <c r="U199" s="701">
        <f>IF(INDEX(Historical!$H$7:$H$1247,MATCH(B199,Historical!$B$7:$B$1278,0))=0,"n/a",((INDEX(Historical!$C$7:$C$1256,MATCH(B199,Historical!$B$7:$B$1278,0))/INDEX(Historical!$H$7:$H$1247,MATCH(B199,Historical!$B$7:$B$1278,0)))^(1/5)-1)*100)</f>
        <v>10.554522330964854</v>
      </c>
      <c r="V199" s="701">
        <f>IF(INDEX(Historical!$O$7:$O$1247,MATCH(B199,Historical!$B$7:$B$1278,0))=0,"n/a",((INDEX(Historical!$C$7:$C$1256,MATCH(B199,Historical!$B$7:$B$1278,0))/INDEX(Historical!$O$7:$O$1247,MATCH(B199,Historical!$B$7:$B$1278,0)))^(1/10)-1)*100)</f>
        <v>15.864035017075739</v>
      </c>
      <c r="W199" s="702">
        <f>IF(OR(U199&lt;=0,U199="n/a",V199&lt;=0,V199="n/a"),"n/a",U199/V199)</f>
        <v>0.66531133596239367</v>
      </c>
      <c r="X199" s="703">
        <f>IF(OR(AJ199&lt;=0,AJ199="n/a",U199&lt;=0,U199="n/a"),"n/a",U199/AJ199)</f>
        <v>1.7889020899940433</v>
      </c>
      <c r="Y199" s="877"/>
      <c r="Z199" s="651">
        <f>IF(OR(AC199&lt;0.01,AC199="n/a"),"n/a",M199/AC199*100)</f>
        <v>49.230769230769241</v>
      </c>
      <c r="AA199" s="887">
        <f>IF(OR(AC199&lt;0.01,AC199="n/a"),"n/a",I199/AC199)</f>
        <v>8.6197802197802194</v>
      </c>
      <c r="AB199" s="888">
        <v>12</v>
      </c>
      <c r="AC199" s="866">
        <v>4.55</v>
      </c>
      <c r="AD199" s="866">
        <v>1.26</v>
      </c>
      <c r="AE199" s="866">
        <v>0.66</v>
      </c>
      <c r="AF199" s="866">
        <v>0.71</v>
      </c>
      <c r="AG199" s="866">
        <v>8.7999999999999989</v>
      </c>
      <c r="AH199" s="866">
        <v>-7.3</v>
      </c>
      <c r="AI199" s="866">
        <v>12.920000000000002</v>
      </c>
      <c r="AJ199" s="866">
        <v>5.8999999999999995</v>
      </c>
      <c r="AK199" s="866">
        <v>6.83</v>
      </c>
      <c r="AL199" s="879">
        <v>10620</v>
      </c>
      <c r="AM199" s="873">
        <v>0.3</v>
      </c>
      <c r="AN199" s="866">
        <v>0.28000000000000003</v>
      </c>
      <c r="AO199" s="740">
        <f>IF(U199="n/a","n/a",IF(AA199&lt;0,"n/a",IF(AA199="n/a","n/a",J199+U199-AA199)))</f>
        <v>7.6461138602922336</v>
      </c>
      <c r="AP199" s="741">
        <f>IF(U199="n/a","n/a",J199+U199)</f>
        <v>16.265894080072453</v>
      </c>
      <c r="AQ199" s="889">
        <f>IF(OR(AC199&lt;0.01,AF199="n/a"),"n/a",(I199/SQRT(22.5*AC199*(I199/AF199))-1)*100)</f>
        <v>-47.846193465677544</v>
      </c>
      <c r="AR199" s="651">
        <f>INDEX(Historical!$C$7:$C$1256,MATCH(B199,Historical!$B$7:$B$1278,0))*IF(AH199="n/a",1.03,IF(AH199&lt;0,1.01,IF(AH199&gt;10,1.1,(1+AH199/100))))</f>
        <v>2.2018</v>
      </c>
      <c r="AS199" s="887">
        <f>IF($AI199="n/a",1.03*AR199,IF($AI199&lt;0,1.01*AR199,IF($AI199&gt;10,1.1*AR199,(1+$AI199/100)*AR199)))</f>
        <v>2.42198</v>
      </c>
      <c r="AT199" s="887">
        <f>IF($AK199="n/a",1.03*AS199,IF($AK199&lt;0,1.01*AS199,IF($AK199&gt;10,1.1*AS199,(1+$AK199/100)*AS199)))</f>
        <v>2.5874012340000001</v>
      </c>
      <c r="AU199" s="887">
        <f>IF($AK199="n/a",1.03*AT199,IF($AK199&lt;0,1.01*AT199,IF($AK199&gt;10,1.1*AT199,(1+$AK199/100)*AT199)))</f>
        <v>2.7641207382822004</v>
      </c>
      <c r="AV199" s="887">
        <f>IF($AK199="n/a",1.03*AU199,IF($AK199&lt;0,1.01*AU199,IF($AK199&gt;10,1.1*AU199,(1+$AK199/100)*AU199)))</f>
        <v>2.9529101847068748</v>
      </c>
      <c r="AW199" s="651">
        <f>SUM(AR199:AV199)</f>
        <v>12.928212156989074</v>
      </c>
      <c r="AX199" s="748">
        <f>AW199/I199*100</f>
        <v>32.963315035668217</v>
      </c>
      <c r="AY199" s="935">
        <v>1.59</v>
      </c>
      <c r="AZ199" s="873">
        <v>68.25</v>
      </c>
      <c r="BA199" s="873">
        <v>-31.39</v>
      </c>
      <c r="BB199" s="873">
        <v>-5.48</v>
      </c>
      <c r="BC199" s="873">
        <v>-5.2</v>
      </c>
      <c r="BE199" s="624">
        <v>2009</v>
      </c>
      <c r="BF199" s="899">
        <f>IF(BE199&gt;2008,0,IF(BE199&gt;2001,1,IF(BE199&gt;1990,2,IF(BE199&gt;1980,3,IF(BE199&gt;1973,4,IF(BE199&gt;1970,5,IF(BE199&gt;1960,6,IF(BE199&gt;1958,7,IF(BE199&gt;1953,8,9)))))))))</f>
        <v>0</v>
      </c>
      <c r="BG199" s="883">
        <v>0.5</v>
      </c>
    </row>
    <row r="200" spans="1:59" ht="11.25" customHeight="1" x14ac:dyDescent="0.2">
      <c r="A200" s="864" t="s">
        <v>1120</v>
      </c>
      <c r="B200" s="876" t="s">
        <v>1121</v>
      </c>
      <c r="C200" s="933" t="s">
        <v>112</v>
      </c>
      <c r="D200" s="933" t="s">
        <v>211</v>
      </c>
      <c r="E200" s="733">
        <v>11</v>
      </c>
      <c r="F200" s="1182">
        <v>313</v>
      </c>
      <c r="G200" s="1182" t="s">
        <v>115</v>
      </c>
      <c r="H200" s="1182" t="s">
        <v>115</v>
      </c>
      <c r="I200" s="875">
        <v>34.11</v>
      </c>
      <c r="J200" s="651">
        <f>(M200/I200)*100</f>
        <v>3.2834945763705656</v>
      </c>
      <c r="K200" s="878">
        <v>0.28000000000000003</v>
      </c>
      <c r="L200" s="888">
        <v>4</v>
      </c>
      <c r="M200" s="642">
        <f>K200*L200</f>
        <v>1.1200000000000001</v>
      </c>
      <c r="N200" s="871" t="s">
        <v>318</v>
      </c>
      <c r="O200" s="734">
        <v>0.27250000000000002</v>
      </c>
      <c r="P200" s="862">
        <v>43909</v>
      </c>
      <c r="Q200" s="862">
        <v>43921</v>
      </c>
      <c r="R200" s="642">
        <f>(K200-O200)/O200*100</f>
        <v>2.7522935779816535</v>
      </c>
      <c r="S200" s="701">
        <f>IF(INDEX(Historical!$D$7:$D$1254,MATCH(B200,Historical!$B$7:$B$1278,0))=0,"n/a",(INDEX(Historical!$C$7:$C$1256,MATCH(B200,Historical!$B$7:$B$1278,0))/INDEX(Historical!$D$7:$D$1254,MATCH(B200,Historical!$B$7:$B$1278,0))-1)*100)</f>
        <v>2.8301886792452935</v>
      </c>
      <c r="T200" s="701">
        <f>IF(INDEX(Historical!$F$7:$F$1247,MATCH(B200,Historical!$B$7:$B$1278,0))=0,"n/a",((INDEX(Historical!$C$7:$C$1256,MATCH(B200,Historical!$B$7:$B$1278,0))/INDEX(Historical!$F$7:$F$1247,MATCH(B200,Historical!$B$7:$B$1278,0)))^(1/3)-1)*100)</f>
        <v>5.0589077790132775</v>
      </c>
      <c r="U200" s="701">
        <f>IF(INDEX(Historical!$H$7:$H$1247,MATCH(B200,Historical!$B$7:$B$1278,0))=0,"n/a",((INDEX(Historical!$C$7:$C$1256,MATCH(B200,Historical!$B$7:$B$1278,0))/INDEX(Historical!$H$7:$H$1247,MATCH(B200,Historical!$B$7:$B$1278,0)))^(1/5)-1)*100)</f>
        <v>4.6119864944856648</v>
      </c>
      <c r="V200" s="701" t="str">
        <f>IF(INDEX(Historical!$O$7:$O$1247,MATCH(B200,Historical!$B$7:$B$1278,0))=0,"n/a",((INDEX(Historical!$C$7:$C$1256,MATCH(B200,Historical!$B$7:$B$1278,0))/INDEX(Historical!$O$7:$O$1247,MATCH(B200,Historical!$B$7:$B$1278,0)))^(1/10)-1)*100)</f>
        <v>n/a</v>
      </c>
      <c r="W200" s="702" t="str">
        <f>IF(OR(U200&lt;=0,U200="n/a",V200&lt;=0,V200="n/a"),"n/a",U200/V200)</f>
        <v>n/a</v>
      </c>
      <c r="X200" s="703">
        <f>IF(OR(AJ200&lt;=0,AJ200="n/a",U200&lt;=0,U200="n/a"),"n/a",U200/AJ200)</f>
        <v>1.2464828363474771</v>
      </c>
      <c r="Y200" s="661"/>
      <c r="Z200" s="651" t="str">
        <f>IF(OR(AC200&lt;0.01,AC200="n/a"),"n/a",M200/AC200*100)</f>
        <v>n/a</v>
      </c>
      <c r="AA200" s="887" t="str">
        <f>IF(OR(AC200&lt;0.01,AC200="n/a"),"n/a",I200/AC200)</f>
        <v>n/a</v>
      </c>
      <c r="AB200" s="888">
        <v>12</v>
      </c>
      <c r="AC200" s="866">
        <v>-3.95</v>
      </c>
      <c r="AD200" s="866" t="s">
        <v>136</v>
      </c>
      <c r="AE200" s="866">
        <v>1.59</v>
      </c>
      <c r="AF200" s="866">
        <v>4.2300000000000004</v>
      </c>
      <c r="AG200" s="866">
        <v>-33.1</v>
      </c>
      <c r="AH200" s="866">
        <v>13.700000000000001</v>
      </c>
      <c r="AI200" s="866">
        <v>99.9</v>
      </c>
      <c r="AJ200" s="866">
        <v>3.6999999999999997</v>
      </c>
      <c r="AK200" s="866">
        <v>15</v>
      </c>
      <c r="AL200" s="879">
        <v>779.07</v>
      </c>
      <c r="AM200" s="873">
        <v>0.6</v>
      </c>
      <c r="AN200" s="866">
        <v>1.45</v>
      </c>
      <c r="AO200" s="740" t="str">
        <f>IF(U200="n/a","n/a",IF(AA200&lt;0,"n/a",IF(AA200="n/a","n/a",J200+U200-AA200)))</f>
        <v>n/a</v>
      </c>
      <c r="AP200" s="741">
        <f>IF(U200="n/a","n/a",J200+U200)</f>
        <v>7.8954810708562304</v>
      </c>
      <c r="AQ200" s="889" t="str">
        <f>IF(OR(AC200&lt;0.01,AF200="n/a"),"n/a",(I200/SQRT(22.5*AC200*(I200/AF200))-1)*100)</f>
        <v>n/a</v>
      </c>
      <c r="AR200" s="651">
        <f>INDEX(Historical!$C$7:$C$1256,MATCH(B200,Historical!$B$7:$B$1278,0))*IF(AH200="n/a",1.03,IF(AH200&lt;0,1.01,IF(AH200&gt;10,1.1,(1+AH200/100))))</f>
        <v>1.1990000000000003</v>
      </c>
      <c r="AS200" s="887">
        <f>IF($AI200="n/a",1.03*AR200,IF($AI200&lt;0,1.01*AR200,IF($AI200&gt;10,1.1*AR200,(1+$AI200/100)*AR200)))</f>
        <v>1.3189000000000004</v>
      </c>
      <c r="AT200" s="887">
        <f>IF($AK200="n/a",1.03*AS200,IF($AK200&lt;0,1.01*AS200,IF($AK200&gt;10,1.1*AS200,(1+$AK200/100)*AS200)))</f>
        <v>1.4507900000000005</v>
      </c>
      <c r="AU200" s="887">
        <f>IF($AK200="n/a",1.03*AT200,IF($AK200&lt;0,1.01*AT200,IF($AK200&gt;10,1.1*AT200,(1+$AK200/100)*AT200)))</f>
        <v>1.5958690000000006</v>
      </c>
      <c r="AV200" s="887">
        <f>IF($AK200="n/a",1.03*AU200,IF($AK200&lt;0,1.01*AU200,IF($AK200&gt;10,1.1*AU200,(1+$AK200/100)*AU200)))</f>
        <v>1.755455900000001</v>
      </c>
      <c r="AW200" s="651">
        <f>SUM(AR200:AV200)</f>
        <v>7.320014900000003</v>
      </c>
      <c r="AX200" s="748">
        <f>AW200/I200*100</f>
        <v>21.460026092055127</v>
      </c>
      <c r="AY200" s="935">
        <v>0.85</v>
      </c>
      <c r="AZ200" s="873">
        <v>41.42</v>
      </c>
      <c r="BA200" s="873">
        <v>-40.04</v>
      </c>
      <c r="BB200" s="873">
        <v>-6.8199999999999994</v>
      </c>
      <c r="BC200" s="873">
        <v>-10.71</v>
      </c>
      <c r="BE200" s="624">
        <v>2010</v>
      </c>
      <c r="BF200" s="899">
        <f>IF(BE200&gt;2008,0,IF(BE200&gt;2001,1,IF(BE200&gt;1990,2,IF(BE200&gt;1980,3,IF(BE200&gt;1973,4,IF(BE200&gt;1970,5,IF(BE200&gt;1960,6,IF(BE200&gt;1958,7,IF(BE200&gt;1953,8,9)))))))))</f>
        <v>0</v>
      </c>
      <c r="BG200" s="883">
        <v>-13.100000000000001</v>
      </c>
    </row>
    <row r="201" spans="1:59" ht="11.25" customHeight="1" x14ac:dyDescent="0.2">
      <c r="A201" s="864" t="s">
        <v>730</v>
      </c>
      <c r="B201" s="876" t="s">
        <v>731</v>
      </c>
      <c r="C201" s="933" t="s">
        <v>128</v>
      </c>
      <c r="D201" s="933" t="s">
        <v>126</v>
      </c>
      <c r="E201" s="733">
        <v>13</v>
      </c>
      <c r="F201" s="1182">
        <v>277</v>
      </c>
      <c r="G201" s="1182" t="s">
        <v>115</v>
      </c>
      <c r="H201" s="1182" t="s">
        <v>115</v>
      </c>
      <c r="I201" s="875">
        <v>71.02</v>
      </c>
      <c r="J201" s="651">
        <f>(M201/I201)*100</f>
        <v>6.7586595325260488</v>
      </c>
      <c r="K201" s="878">
        <v>1.2</v>
      </c>
      <c r="L201" s="888">
        <v>4</v>
      </c>
      <c r="M201" s="642">
        <f>K201*L201</f>
        <v>4.8</v>
      </c>
      <c r="N201" s="871" t="s">
        <v>111</v>
      </c>
      <c r="O201" s="734">
        <v>1.17</v>
      </c>
      <c r="P201" s="862">
        <v>44097</v>
      </c>
      <c r="Q201" s="862">
        <v>44117</v>
      </c>
      <c r="R201" s="642">
        <f>(K201-O201)/O201*100</f>
        <v>2.5641025641025665</v>
      </c>
      <c r="S201" s="701">
        <f>IF(INDEX(Historical!$D$7:$D$1254,MATCH(B201,Historical!$B$7:$B$1278,0))=0,"n/a",(INDEX(Historical!$C$7:$C$1256,MATCH(B201,Historical!$B$7:$B$1278,0))/INDEX(Historical!$D$7:$D$1254,MATCH(B201,Historical!$B$7:$B$1278,0))-1)*100)</f>
        <v>3.8461538461538547</v>
      </c>
      <c r="T201" s="701">
        <f>IF(INDEX(Historical!$F$7:$F$1247,MATCH(B201,Historical!$B$7:$B$1278,0))=0,"n/a",((INDEX(Historical!$C$7:$C$1256,MATCH(B201,Historical!$B$7:$B$1278,0))/INDEX(Historical!$F$7:$F$1247,MATCH(B201,Historical!$B$7:$B$1278,0)))^(1/3)-1)*100)</f>
        <v>3.8348029193370436</v>
      </c>
      <c r="U201" s="701">
        <f>IF(INDEX(Historical!$H$7:$H$1247,MATCH(B201,Historical!$B$7:$B$1278,0))=0,"n/a",((INDEX(Historical!$C$7:$C$1256,MATCH(B201,Historical!$B$7:$B$1278,0))/INDEX(Historical!$H$7:$H$1247,MATCH(B201,Historical!$B$7:$B$1278,0)))^(1/5)-1)*100)</f>
        <v>3.418013642250517</v>
      </c>
      <c r="V201" s="701">
        <f>IF(INDEX(Historical!$O$7:$O$1247,MATCH(B201,Historical!$B$7:$B$1278,0))=0,"n/a",((INDEX(Historical!$C$7:$C$1256,MATCH(B201,Historical!$B$7:$B$1278,0))/INDEX(Historical!$O$7:$O$1247,MATCH(B201,Historical!$B$7:$B$1278,0)))^(1/10)-1)*100)</f>
        <v>7.6314027598324286</v>
      </c>
      <c r="W201" s="702">
        <f>IF(OR(U201&lt;=0,U201="n/a",V201&lt;=0,V201="n/a"),"n/a",U201/V201)</f>
        <v>0.44788798990417461</v>
      </c>
      <c r="X201" s="703" t="str">
        <f>IF(OR(AJ201&lt;=0,AJ201="n/a",U201&lt;=0,U201="n/a"),"n/a",U201/AJ201)</f>
        <v>n/a</v>
      </c>
      <c r="Y201" s="876"/>
      <c r="Z201" s="651">
        <f>IF(OR(AC201&lt;0.01,AC201="n/a"),"n/a",M201/AC201*100)</f>
        <v>97.363083164300207</v>
      </c>
      <c r="AA201" s="887">
        <f>IF(OR(AC201&lt;0.01,AC201="n/a"),"n/a",I201/AC201)</f>
        <v>14.405679513184584</v>
      </c>
      <c r="AB201" s="888">
        <v>12</v>
      </c>
      <c r="AC201" s="866">
        <v>4.93</v>
      </c>
      <c r="AD201" s="866">
        <v>2.2599999999999998</v>
      </c>
      <c r="AE201" s="866">
        <v>3.84</v>
      </c>
      <c r="AF201" s="866" t="s">
        <v>136</v>
      </c>
      <c r="AG201" s="866">
        <v>-64.3</v>
      </c>
      <c r="AH201" s="866">
        <v>-9.6</v>
      </c>
      <c r="AI201" s="866">
        <v>10.52</v>
      </c>
      <c r="AJ201" s="866">
        <v>-0.70000000000000007</v>
      </c>
      <c r="AK201" s="866">
        <v>6.38</v>
      </c>
      <c r="AL201" s="879">
        <v>111210</v>
      </c>
      <c r="AM201" s="873">
        <v>0.1</v>
      </c>
      <c r="AN201" s="866" t="s">
        <v>136</v>
      </c>
      <c r="AO201" s="740">
        <f>IF(U201="n/a","n/a",IF(AA201&lt;0,"n/a",IF(AA201="n/a","n/a",J201+U201-AA201)))</f>
        <v>-4.2290063384080181</v>
      </c>
      <c r="AP201" s="741">
        <f>IF(U201="n/a","n/a",J201+U201)</f>
        <v>10.176673174776566</v>
      </c>
      <c r="AQ201" s="889" t="str">
        <f>IF(OR(AC201&lt;0.01,AF201="n/a"),"n/a",(I201/SQRT(22.5*AC201*(I201/AF201))-1)*100)</f>
        <v>n/a</v>
      </c>
      <c r="AR201" s="651">
        <f>INDEX(Historical!$C$7:$C$1256,MATCH(B201,Historical!$B$7:$B$1278,0))*IF(AH201="n/a",1.03,IF(AH201&lt;0,1.01,IF(AH201&gt;10,1.1,(1+AH201/100))))</f>
        <v>4.6358999999999995</v>
      </c>
      <c r="AS201" s="887">
        <f>IF($AI201="n/a",1.03*AR201,IF($AI201&lt;0,1.01*AR201,IF($AI201&gt;10,1.1*AR201,(1+$AI201/100)*AR201)))</f>
        <v>5.0994899999999994</v>
      </c>
      <c r="AT201" s="887">
        <f>IF($AK201="n/a",1.03*AS201,IF($AK201&lt;0,1.01*AS201,IF($AK201&gt;10,1.1*AS201,(1+$AK201/100)*AS201)))</f>
        <v>5.4248374620000002</v>
      </c>
      <c r="AU201" s="887">
        <f>IF($AK201="n/a",1.03*AT201,IF($AK201&lt;0,1.01*AT201,IF($AK201&gt;10,1.1*AT201,(1+$AK201/100)*AT201)))</f>
        <v>5.7709420920756003</v>
      </c>
      <c r="AV201" s="887">
        <f>IF($AK201="n/a",1.03*AU201,IF($AK201&lt;0,1.01*AU201,IF($AK201&gt;10,1.1*AU201,(1+$AK201/100)*AU201)))</f>
        <v>6.1391281975500238</v>
      </c>
      <c r="AW201" s="651">
        <f>SUM(AR201:AV201)</f>
        <v>27.070297751625624</v>
      </c>
      <c r="AX201" s="748">
        <f>AW201/I201*100</f>
        <v>38.116442905696459</v>
      </c>
      <c r="AY201" s="935">
        <v>0.77</v>
      </c>
      <c r="AZ201" s="873">
        <v>26.8</v>
      </c>
      <c r="BA201" s="873">
        <v>-21.240000000000002</v>
      </c>
      <c r="BB201" s="873">
        <v>-8.3800000000000008</v>
      </c>
      <c r="BC201" s="873">
        <v>-7.5</v>
      </c>
      <c r="BE201" s="624">
        <v>2008</v>
      </c>
      <c r="BF201" s="899">
        <f>IF(BE201&gt;2008,0,IF(BE201&gt;2001,1,IF(BE201&gt;1990,2,IF(BE201&gt;1980,3,IF(BE201&gt;1973,4,IF(BE201&gt;1970,5,IF(BE201&gt;1960,6,IF(BE201&gt;1958,7,IF(BE201&gt;1953,8,9)))))))))</f>
        <v>1</v>
      </c>
      <c r="BG201" s="883">
        <v>19</v>
      </c>
    </row>
    <row r="202" spans="1:59" ht="11.25" customHeight="1" x14ac:dyDescent="0.2">
      <c r="A202" s="872" t="s">
        <v>1562</v>
      </c>
      <c r="B202" s="876" t="s">
        <v>1563</v>
      </c>
      <c r="C202" s="933" t="s">
        <v>108</v>
      </c>
      <c r="D202" s="933" t="s">
        <v>4341</v>
      </c>
      <c r="E202" s="733">
        <v>11</v>
      </c>
      <c r="F202" s="1182">
        <v>314</v>
      </c>
      <c r="G202" s="1182" t="s">
        <v>106</v>
      </c>
      <c r="H202" s="1182" t="s">
        <v>106</v>
      </c>
      <c r="I202" s="875">
        <v>22</v>
      </c>
      <c r="J202" s="651">
        <f>(M202/I202)*100</f>
        <v>4.1818181818181817</v>
      </c>
      <c r="K202" s="878">
        <v>0.23</v>
      </c>
      <c r="L202" s="888">
        <v>4</v>
      </c>
      <c r="M202" s="642">
        <f>K202*L202</f>
        <v>0.92</v>
      </c>
      <c r="N202" s="871" t="s">
        <v>318</v>
      </c>
      <c r="O202" s="734">
        <v>0.22</v>
      </c>
      <c r="P202" s="862">
        <v>43909</v>
      </c>
      <c r="Q202" s="862">
        <v>43921</v>
      </c>
      <c r="R202" s="642">
        <f>(K202-O202)/O202*100</f>
        <v>4.5454545454545494</v>
      </c>
      <c r="S202" s="701">
        <f>IF(INDEX(Historical!$D$7:$D$1254,MATCH(B202,Historical!$B$7:$B$1278,0))=0,"n/a",(INDEX(Historical!$C$7:$C$1256,MATCH(B202,Historical!$B$7:$B$1278,0))/INDEX(Historical!$D$7:$D$1254,MATCH(B202,Historical!$B$7:$B$1278,0))-1)*100)</f>
        <v>4.7619047619047672</v>
      </c>
      <c r="T202" s="701">
        <f>IF(INDEX(Historical!$F$7:$F$1247,MATCH(B202,Historical!$B$7:$B$1278,0))=0,"n/a",((INDEX(Historical!$C$7:$C$1256,MATCH(B202,Historical!$B$7:$B$1278,0))/INDEX(Historical!$F$7:$F$1247,MATCH(B202,Historical!$B$7:$B$1278,0)))^(1/3)-1)*100)</f>
        <v>5.0081546755695205</v>
      </c>
      <c r="U202" s="701">
        <f>IF(INDEX(Historical!$H$7:$H$1247,MATCH(B202,Historical!$B$7:$B$1278,0))=0,"n/a",((INDEX(Historical!$C$7:$C$1256,MATCH(B202,Historical!$B$7:$B$1278,0))/INDEX(Historical!$H$7:$H$1247,MATCH(B202,Historical!$B$7:$B$1278,0)))^(1/5)-1)*100)</f>
        <v>5.291848906511043</v>
      </c>
      <c r="V202" s="701">
        <f>IF(INDEX(Historical!$O$7:$O$1247,MATCH(B202,Historical!$B$7:$B$1278,0))=0,"n/a",((INDEX(Historical!$C$7:$C$1256,MATCH(B202,Historical!$B$7:$B$1278,0))/INDEX(Historical!$O$7:$O$1247,MATCH(B202,Historical!$B$7:$B$1278,0)))^(1/10)-1)*100)</f>
        <v>4.4385375182802056</v>
      </c>
      <c r="W202" s="702">
        <f>IF(OR(U202&lt;=0,U202="n/a",V202&lt;=0,V202="n/a"),"n/a",U202/V202)</f>
        <v>1.1922505745904945</v>
      </c>
      <c r="X202" s="703" t="str">
        <f>IF(OR(AJ202&lt;=0,AJ202="n/a",U202&lt;=0,U202="n/a"),"n/a",U202/AJ202)</f>
        <v>n/a</v>
      </c>
      <c r="Y202" s="670"/>
      <c r="Z202" s="651" t="str">
        <f>IF(OR(AC202&lt;0.01,AC202="n/a"),"n/a",M202/AC202*100)</f>
        <v>n/a</v>
      </c>
      <c r="AA202" s="887" t="str">
        <f>IF(OR(AC202&lt;0.01,AC202="n/a"),"n/a",I202/AC202)</f>
        <v>n/a</v>
      </c>
      <c r="AB202" s="888">
        <v>12</v>
      </c>
      <c r="AC202" s="866" t="s">
        <v>136</v>
      </c>
      <c r="AD202" s="866" t="s">
        <v>136</v>
      </c>
      <c r="AE202" s="866" t="s">
        <v>136</v>
      </c>
      <c r="AF202" s="866" t="s">
        <v>136</v>
      </c>
      <c r="AG202" s="866" t="s">
        <v>136</v>
      </c>
      <c r="AH202" s="866" t="s">
        <v>136</v>
      </c>
      <c r="AI202" s="866" t="s">
        <v>136</v>
      </c>
      <c r="AJ202" s="866" t="s">
        <v>136</v>
      </c>
      <c r="AK202" s="866" t="s">
        <v>136</v>
      </c>
      <c r="AL202" s="879" t="s">
        <v>136</v>
      </c>
      <c r="AM202" s="873" t="s">
        <v>136</v>
      </c>
      <c r="AN202" s="866" t="s">
        <v>136</v>
      </c>
      <c r="AO202" s="740" t="str">
        <f>IF(U202="n/a","n/a",IF(AA202&lt;0,"n/a",IF(AA202="n/a","n/a",J202+U202-AA202)))</f>
        <v>n/a</v>
      </c>
      <c r="AP202" s="741">
        <f>IF(U202="n/a","n/a",J202+U202)</f>
        <v>9.4736670883292255</v>
      </c>
      <c r="AQ202" s="889" t="str">
        <f>IF(OR(AC202&lt;0.01,AF202="n/a"),"n/a",(I202/SQRT(22.5*AC202*(I202/AF202))-1)*100)</f>
        <v>n/a</v>
      </c>
      <c r="AR202" s="651">
        <f>INDEX(Historical!$C$7:$C$1256,MATCH(B202,Historical!$B$7:$B$1278,0))*IF(AH202="n/a",1.03,IF(AH202&lt;0,1.01,IF(AH202&gt;10,1.1,(1+AH202/100))))</f>
        <v>0.90639999999999998</v>
      </c>
      <c r="AS202" s="887">
        <f>IF($AI202="n/a",1.03*AR202,IF($AI202&lt;0,1.01*AR202,IF($AI202&gt;10,1.1*AR202,(1+$AI202/100)*AR202)))</f>
        <v>0.93359199999999998</v>
      </c>
      <c r="AT202" s="887">
        <f>IF($AK202="n/a",1.03*AS202,IF($AK202&lt;0,1.01*AS202,IF($AK202&gt;10,1.1*AS202,(1+$AK202/100)*AS202)))</f>
        <v>0.96159976000000003</v>
      </c>
      <c r="AU202" s="887">
        <f>IF($AK202="n/a",1.03*AT202,IF($AK202&lt;0,1.01*AT202,IF($AK202&gt;10,1.1*AT202,(1+$AK202/100)*AT202)))</f>
        <v>0.99044775280000008</v>
      </c>
      <c r="AV202" s="887">
        <f>IF($AK202="n/a",1.03*AU202,IF($AK202&lt;0,1.01*AU202,IF($AK202&gt;10,1.1*AU202,(1+$AK202/100)*AU202)))</f>
        <v>1.020161185384</v>
      </c>
      <c r="AW202" s="651">
        <f>SUM(AR202:AV202)</f>
        <v>4.8122006981840002</v>
      </c>
      <c r="AX202" s="748">
        <f>AW202/I202*100</f>
        <v>21.873639537200003</v>
      </c>
      <c r="AY202" s="935" t="s">
        <v>136</v>
      </c>
      <c r="AZ202" s="873" t="s">
        <v>136</v>
      </c>
      <c r="BA202" s="873" t="s">
        <v>136</v>
      </c>
      <c r="BB202" s="873" t="s">
        <v>136</v>
      </c>
      <c r="BC202" s="873" t="s">
        <v>136</v>
      </c>
      <c r="BD202" s="908" t="s">
        <v>4268</v>
      </c>
      <c r="BE202" s="624">
        <v>2010</v>
      </c>
      <c r="BF202" s="899">
        <f>IF(BE202&gt;2008,0,IF(BE202&gt;2001,1,IF(BE202&gt;1990,2,IF(BE202&gt;1980,3,IF(BE202&gt;1973,4,IF(BE202&gt;1970,5,IF(BE202&gt;1960,6,IF(BE202&gt;1958,7,IF(BE202&gt;1953,8,9)))))))))</f>
        <v>0</v>
      </c>
      <c r="BG202" s="883" t="s">
        <v>136</v>
      </c>
    </row>
    <row r="203" spans="1:59" s="774" customFormat="1" ht="11.25" customHeight="1" x14ac:dyDescent="0.2">
      <c r="A203" s="646" t="s">
        <v>1570</v>
      </c>
      <c r="B203" s="782" t="s">
        <v>1571</v>
      </c>
      <c r="C203" s="933" t="s">
        <v>245</v>
      </c>
      <c r="D203" s="933" t="s">
        <v>4361</v>
      </c>
      <c r="E203" s="756">
        <v>10</v>
      </c>
      <c r="F203" s="1182">
        <v>398</v>
      </c>
      <c r="G203" s="1181" t="s">
        <v>106</v>
      </c>
      <c r="H203" s="1181" t="s">
        <v>106</v>
      </c>
      <c r="I203" s="757">
        <v>349.83</v>
      </c>
      <c r="J203" s="758">
        <f>(M203/I203)*100</f>
        <v>0.66317925849698423</v>
      </c>
      <c r="K203" s="759">
        <v>0.57999999999999996</v>
      </c>
      <c r="L203" s="760">
        <v>4</v>
      </c>
      <c r="M203" s="761">
        <f>K203*L203</f>
        <v>2.3199999999999998</v>
      </c>
      <c r="N203" s="762" t="s">
        <v>208</v>
      </c>
      <c r="O203" s="763">
        <v>0.55000000000000004</v>
      </c>
      <c r="P203" s="764">
        <v>43965</v>
      </c>
      <c r="Q203" s="764">
        <v>43980</v>
      </c>
      <c r="R203" s="761">
        <f>(K203-O203)/O203*100</f>
        <v>5.454545454545439</v>
      </c>
      <c r="S203" s="701">
        <f>IF(INDEX(Historical!$D$7:$D$1254,MATCH(B203,Historical!$B$7:$B$1278,0))=0,"n/a",(INDEX(Historical!$C$7:$C$1256,MATCH(B203,Historical!$B$7:$B$1278,0))/INDEX(Historical!$D$7:$D$1254,MATCH(B203,Historical!$B$7:$B$1278,0))-1)*100)</f>
        <v>22.093023255813971</v>
      </c>
      <c r="T203" s="701">
        <f>IF(INDEX(Historical!$F$7:$F$1247,MATCH(B203,Historical!$B$7:$B$1278,0))=0,"n/a",((INDEX(Historical!$C$7:$C$1256,MATCH(B203,Historical!$B$7:$B$1278,0))/INDEX(Historical!$F$7:$F$1247,MATCH(B203,Historical!$B$7:$B$1278,0)))^(1/3)-1)*100)</f>
        <v>20.843727005349997</v>
      </c>
      <c r="U203" s="701">
        <f>IF(INDEX(Historical!$H$7:$H$1247,MATCH(B203,Historical!$B$7:$B$1278,0))=0,"n/a",((INDEX(Historical!$C$7:$C$1256,MATCH(B203,Historical!$B$7:$B$1278,0))/INDEX(Historical!$H$7:$H$1247,MATCH(B203,Historical!$B$7:$B$1278,0)))^(1/5)-1)*100)</f>
        <v>19.828486453496662</v>
      </c>
      <c r="V203" s="701">
        <f>IF(INDEX(Historical!$O$7:$O$1247,MATCH(B203,Historical!$B$7:$B$1278,0))=0,"n/a",((INDEX(Historical!$C$7:$C$1256,MATCH(B203,Historical!$B$7:$B$1278,0))/INDEX(Historical!$O$7:$O$1247,MATCH(B203,Historical!$B$7:$B$1278,0)))^(1/10)-1)*100)</f>
        <v>14.979812238566502</v>
      </c>
      <c r="W203" s="702">
        <f>IF(OR(U203&lt;=0,U203="n/a",V203&lt;=0,V203="n/a"),"n/a",U203/V203)</f>
        <v>1.3236805734084525</v>
      </c>
      <c r="X203" s="703">
        <f>IF(OR(AJ203&lt;=0,AJ203="n/a",U203&lt;=0,U203="n/a"),"n/a",U203/AJ203)</f>
        <v>0.93091485697167431</v>
      </c>
      <c r="Y203" s="1055"/>
      <c r="Z203" s="758">
        <f>IF(OR(AC203&lt;0.01,AC203="n/a"),"n/a",M203/AC203*100)</f>
        <v>29.072681704260649</v>
      </c>
      <c r="AA203" s="766">
        <f>IF(OR(AC203&lt;0.01,AC203="n/a"),"n/a",I203/AC203)</f>
        <v>43.838345864661648</v>
      </c>
      <c r="AB203" s="760">
        <v>12</v>
      </c>
      <c r="AC203" s="767">
        <v>7.98</v>
      </c>
      <c r="AD203" s="767">
        <v>2.58</v>
      </c>
      <c r="AE203" s="767">
        <v>3.69</v>
      </c>
      <c r="AF203" s="767">
        <v>28.72</v>
      </c>
      <c r="AG203" s="767">
        <v>62.9</v>
      </c>
      <c r="AH203" s="767">
        <v>13.8</v>
      </c>
      <c r="AI203" s="767">
        <v>9.379999999999999</v>
      </c>
      <c r="AJ203" s="767">
        <v>21.3</v>
      </c>
      <c r="AK203" s="767">
        <v>17</v>
      </c>
      <c r="AL203" s="768">
        <v>13580</v>
      </c>
      <c r="AM203" s="769">
        <v>0.8</v>
      </c>
      <c r="AN203" s="767">
        <v>0.9</v>
      </c>
      <c r="AO203" s="770">
        <f>IF(U203="n/a","n/a",IF(AA203&lt;0,"n/a",IF(AA203="n/a","n/a",J203+U203-AA203)))</f>
        <v>-23.346680152668</v>
      </c>
      <c r="AP203" s="771">
        <f>IF(U203="n/a","n/a",J203+U203)</f>
        <v>20.491665711993647</v>
      </c>
      <c r="AQ203" s="772">
        <f>IF(OR(AC203&lt;0.01,AF203="n/a"),"n/a",(I203/SQRT(22.5*AC203*(I203/AF203))-1)*100)</f>
        <v>648.04554027533277</v>
      </c>
      <c r="AR203" s="651">
        <f>INDEX(Historical!$C$7:$C$1256,MATCH(B203,Historical!$B$7:$B$1278,0))*IF(AH203="n/a",1.03,IF(AH203&lt;0,1.01,IF(AH203&gt;10,1.1,(1+AH203/100))))</f>
        <v>2.3100000000000005</v>
      </c>
      <c r="AS203" s="766">
        <f>IF($AI203="n/a",1.03*AR203,IF($AI203&lt;0,1.01*AR203,IF($AI203&gt;10,1.1*AR203,(1+$AI203/100)*AR203)))</f>
        <v>2.5266780000000004</v>
      </c>
      <c r="AT203" s="766">
        <f>IF($AK203="n/a",1.03*AS203,IF($AK203&lt;0,1.01*AS203,IF($AK203&gt;10,1.1*AS203,(1+$AK203/100)*AS203)))</f>
        <v>2.7793458000000006</v>
      </c>
      <c r="AU203" s="766">
        <f>IF($AK203="n/a",1.03*AT203,IF($AK203&lt;0,1.01*AT203,IF($AK203&gt;10,1.1*AT203,(1+$AK203/100)*AT203)))</f>
        <v>3.0572803800000008</v>
      </c>
      <c r="AV203" s="766">
        <f>IF($AK203="n/a",1.03*AU203,IF($AK203&lt;0,1.01*AU203,IF($AK203&gt;10,1.1*AU203,(1+$AK203/100)*AU203)))</f>
        <v>3.3630084180000011</v>
      </c>
      <c r="AW203" s="758">
        <f>SUM(AR203:AV203)</f>
        <v>14.036312598000004</v>
      </c>
      <c r="AX203" s="773">
        <f>AW203/I203*100</f>
        <v>4.01232387102307</v>
      </c>
      <c r="AY203" s="936">
        <v>0.84</v>
      </c>
      <c r="AZ203" s="769">
        <v>118.17</v>
      </c>
      <c r="BA203" s="769">
        <v>-5.75</v>
      </c>
      <c r="BB203" s="769">
        <v>5.92</v>
      </c>
      <c r="BC203" s="769">
        <v>32.6</v>
      </c>
      <c r="BD203" s="909"/>
      <c r="BE203" s="624">
        <v>2011</v>
      </c>
      <c r="BF203" s="899">
        <f>IF(BE203&gt;2008,0,IF(BE203&gt;2001,1,IF(BE203&gt;1990,2,IF(BE203&gt;1980,3,IF(BE203&gt;1973,4,IF(BE203&gt;1970,5,IF(BE203&gt;1960,6,IF(BE203&gt;1958,7,IF(BE203&gt;1953,8,9)))))))))</f>
        <v>0</v>
      </c>
      <c r="BG203" s="825">
        <v>16.3</v>
      </c>
    </row>
    <row r="204" spans="1:59" ht="11.25" customHeight="1" x14ac:dyDescent="0.2">
      <c r="A204" s="872" t="s">
        <v>734</v>
      </c>
      <c r="B204" s="876" t="s">
        <v>735</v>
      </c>
      <c r="C204" s="933" t="s">
        <v>131</v>
      </c>
      <c r="D204" s="933" t="s">
        <v>4332</v>
      </c>
      <c r="E204" s="733">
        <v>15</v>
      </c>
      <c r="F204" s="1182">
        <v>256</v>
      </c>
      <c r="G204" s="1182" t="s">
        <v>106</v>
      </c>
      <c r="H204" s="1182" t="s">
        <v>106</v>
      </c>
      <c r="I204" s="875">
        <v>39.299999999999997</v>
      </c>
      <c r="J204" s="651">
        <f>(M204/I204)*100</f>
        <v>4.1475826972010177</v>
      </c>
      <c r="K204" s="878">
        <v>0.40749999999999997</v>
      </c>
      <c r="L204" s="888">
        <v>4</v>
      </c>
      <c r="M204" s="642">
        <f>K204*L204</f>
        <v>1.63</v>
      </c>
      <c r="N204" s="871" t="s">
        <v>218</v>
      </c>
      <c r="O204" s="734">
        <v>0.38500000000000001</v>
      </c>
      <c r="P204" s="862">
        <v>44098</v>
      </c>
      <c r="Q204" s="862">
        <v>44119</v>
      </c>
      <c r="R204" s="642">
        <f>(K204-O204)/O204*100</f>
        <v>5.8441558441558348</v>
      </c>
      <c r="S204" s="701">
        <f>IF(INDEX(Historical!$D$7:$D$1254,MATCH(B204,Historical!$B$7:$B$1278,0))=0,"n/a",(INDEX(Historical!$C$7:$C$1256,MATCH(B204,Historical!$B$7:$B$1278,0))/INDEX(Historical!$D$7:$D$1254,MATCH(B204,Historical!$B$7:$B$1278,0))-1)*100)</f>
        <v>6.4056939501779375</v>
      </c>
      <c r="T204" s="701">
        <f>IF(INDEX(Historical!$F$7:$F$1247,MATCH(B204,Historical!$B$7:$B$1278,0))=0,"n/a",((INDEX(Historical!$C$7:$C$1256,MATCH(B204,Historical!$B$7:$B$1278,0))/INDEX(Historical!$F$7:$F$1247,MATCH(B204,Historical!$B$7:$B$1278,0)))^(1/3)-1)*100)</f>
        <v>6.4322318261276212</v>
      </c>
      <c r="U204" s="701">
        <f>IF(INDEX(Historical!$H$7:$H$1247,MATCH(B204,Historical!$B$7:$B$1278,0))=0,"n/a",((INDEX(Historical!$C$7:$C$1256,MATCH(B204,Historical!$B$7:$B$1278,0))/INDEX(Historical!$H$7:$H$1247,MATCH(B204,Historical!$B$7:$B$1278,0)))^(1/5)-1)*100)</f>
        <v>6.1362264602003336</v>
      </c>
      <c r="V204" s="701">
        <f>IF(INDEX(Historical!$O$7:$O$1247,MATCH(B204,Historical!$B$7:$B$1278,0))=0,"n/a",((INDEX(Historical!$C$7:$C$1256,MATCH(B204,Historical!$B$7:$B$1278,0))/INDEX(Historical!$O$7:$O$1247,MATCH(B204,Historical!$B$7:$B$1278,0)))^(1/10)-1)*100)</f>
        <v>4.1032095619310205</v>
      </c>
      <c r="W204" s="702">
        <f>IF(OR(U204&lt;=0,U204="n/a",V204&lt;=0,V204="n/a"),"n/a",U204/V204)</f>
        <v>1.495469916314133</v>
      </c>
      <c r="X204" s="703">
        <f>IF(OR(AJ204&lt;=0,AJ204="n/a",U204&lt;=0,U204="n/a"),"n/a",U204/AJ204)</f>
        <v>3.2295928737896493</v>
      </c>
      <c r="Y204" s="876"/>
      <c r="Z204" s="651">
        <f>IF(OR(AC204&lt;0.01,AC204="n/a"),"n/a",M204/AC204*100)</f>
        <v>61.977186311787072</v>
      </c>
      <c r="AA204" s="887">
        <f>IF(OR(AC204&lt;0.01,AC204="n/a"),"n/a",I204/AC204)</f>
        <v>14.942965779467681</v>
      </c>
      <c r="AB204" s="888">
        <v>12</v>
      </c>
      <c r="AC204" s="866">
        <v>2.63</v>
      </c>
      <c r="AD204" s="866">
        <v>3.47</v>
      </c>
      <c r="AE204" s="866">
        <v>1.62</v>
      </c>
      <c r="AF204" s="866">
        <v>1.33</v>
      </c>
      <c r="AG204" s="866">
        <v>9</v>
      </c>
      <c r="AH204" s="866">
        <v>0.70000000000000007</v>
      </c>
      <c r="AI204" s="866">
        <v>68.62</v>
      </c>
      <c r="AJ204" s="866">
        <v>1.9</v>
      </c>
      <c r="AK204" s="866">
        <v>4.3</v>
      </c>
      <c r="AL204" s="879">
        <v>3450</v>
      </c>
      <c r="AM204" s="873">
        <v>0.45999999999999996</v>
      </c>
      <c r="AN204" s="866">
        <v>1.18</v>
      </c>
      <c r="AO204" s="740">
        <f>IF(U204="n/a","n/a",IF(AA204&lt;0,"n/a",IF(AA204="n/a","n/a",J204+U204-AA204)))</f>
        <v>-4.6591566220663303</v>
      </c>
      <c r="AP204" s="741">
        <f>IF(U204="n/a","n/a",J204+U204)</f>
        <v>10.28380915740135</v>
      </c>
      <c r="AQ204" s="889">
        <f>IF(OR(AC204&lt;0.01,AF204="n/a"),"n/a",(I204/SQRT(22.5*AC204*(I204/AF204))-1)*100)</f>
        <v>-6.0162082846385019</v>
      </c>
      <c r="AR204" s="651">
        <f>INDEX(Historical!$C$7:$C$1256,MATCH(B204,Historical!$B$7:$B$1278,0))*IF(AH204="n/a",1.03,IF(AH204&lt;0,1.01,IF(AH204&gt;10,1.1,(1+AH204/100))))</f>
        <v>1.5054650000000001</v>
      </c>
      <c r="AS204" s="887">
        <f>IF($AI204="n/a",1.03*AR204,IF($AI204&lt;0,1.01*AR204,IF($AI204&gt;10,1.1*AR204,(1+$AI204/100)*AR204)))</f>
        <v>1.6560115000000002</v>
      </c>
      <c r="AT204" s="887">
        <f>IF($AK204="n/a",1.03*AS204,IF($AK204&lt;0,1.01*AS204,IF($AK204&gt;10,1.1*AS204,(1+$AK204/100)*AS204)))</f>
        <v>1.7272199945000002</v>
      </c>
      <c r="AU204" s="887">
        <f>IF($AK204="n/a",1.03*AT204,IF($AK204&lt;0,1.01*AT204,IF($AK204&gt;10,1.1*AT204,(1+$AK204/100)*AT204)))</f>
        <v>1.8014904542635</v>
      </c>
      <c r="AV204" s="887">
        <f>IF($AK204="n/a",1.03*AU204,IF($AK204&lt;0,1.01*AU204,IF($AK204&gt;10,1.1*AU204,(1+$AK204/100)*AU204)))</f>
        <v>1.8789545437968302</v>
      </c>
      <c r="AW204" s="651">
        <f>SUM(AR204:AV204)</f>
        <v>8.5691414925603304</v>
      </c>
      <c r="AX204" s="748">
        <f>AW204/I204*100</f>
        <v>21.804431278779468</v>
      </c>
      <c r="AY204" s="935">
        <v>0.31</v>
      </c>
      <c r="AZ204" s="873">
        <v>22.97</v>
      </c>
      <c r="BA204" s="873">
        <v>-37.700000000000003</v>
      </c>
      <c r="BB204" s="873">
        <v>5.28</v>
      </c>
      <c r="BC204" s="873">
        <v>-14.2</v>
      </c>
      <c r="BE204" s="624">
        <v>2006</v>
      </c>
      <c r="BF204" s="899">
        <f>IF(BE204&gt;2008,0,IF(BE204&gt;2001,1,IF(BE204&gt;1990,2,IF(BE204&gt;1980,3,IF(BE204&gt;1973,4,IF(BE204&gt;1970,5,IF(BE204&gt;1960,6,IF(BE204&gt;1958,7,IF(BE204&gt;1953,8,9)))))))))</f>
        <v>1</v>
      </c>
      <c r="BG204" s="883">
        <v>2.8000000000000003</v>
      </c>
    </row>
    <row r="205" spans="1:59" ht="11.25" customHeight="1" x14ac:dyDescent="0.2">
      <c r="A205" s="872" t="s">
        <v>736</v>
      </c>
      <c r="B205" s="876" t="s">
        <v>737</v>
      </c>
      <c r="C205" s="933" t="s">
        <v>131</v>
      </c>
      <c r="D205" s="933" t="s">
        <v>4332</v>
      </c>
      <c r="E205" s="733">
        <v>19</v>
      </c>
      <c r="F205" s="1182">
        <v>170</v>
      </c>
      <c r="G205" s="1182" t="s">
        <v>37</v>
      </c>
      <c r="H205" s="1182" t="s">
        <v>37</v>
      </c>
      <c r="I205" s="875">
        <v>27.5</v>
      </c>
      <c r="J205" s="651">
        <f>(M205/I205)*100</f>
        <v>6.0363636363636362</v>
      </c>
      <c r="K205" s="878">
        <v>0.41499999999999998</v>
      </c>
      <c r="L205" s="888">
        <v>4</v>
      </c>
      <c r="M205" s="642">
        <f>K205*L205</f>
        <v>1.66</v>
      </c>
      <c r="N205" s="871" t="s">
        <v>163</v>
      </c>
      <c r="O205" s="734">
        <v>0.41249999999999998</v>
      </c>
      <c r="P205" s="862">
        <v>43899</v>
      </c>
      <c r="Q205" s="862">
        <v>43922</v>
      </c>
      <c r="R205" s="642">
        <f>(K205-O205)/O205*100</f>
        <v>0.60606060606060663</v>
      </c>
      <c r="S205" s="701">
        <f>IF(INDEX(Historical!$D$7:$D$1254,MATCH(B205,Historical!$B$7:$B$1278,0))=0,"n/a",(INDEX(Historical!$C$7:$C$1256,MATCH(B205,Historical!$B$7:$B$1278,0))/INDEX(Historical!$D$7:$D$1254,MATCH(B205,Historical!$B$7:$B$1278,0))-1)*100)</f>
        <v>1.3846153846153841</v>
      </c>
      <c r="T205" s="701">
        <f>IF(INDEX(Historical!$F$7:$F$1247,MATCH(B205,Historical!$B$7:$B$1278,0))=0,"n/a",((INDEX(Historical!$C$7:$C$1256,MATCH(B205,Historical!$B$7:$B$1278,0))/INDEX(Historical!$F$7:$F$1247,MATCH(B205,Historical!$B$7:$B$1278,0)))^(1/3)-1)*100)</f>
        <v>2.8342054447811016</v>
      </c>
      <c r="U205" s="701">
        <f>IF(INDEX(Historical!$H$7:$H$1247,MATCH(B205,Historical!$B$7:$B$1278,0))=0,"n/a",((INDEX(Historical!$C$7:$C$1256,MATCH(B205,Historical!$B$7:$B$1278,0))/INDEX(Historical!$H$7:$H$1247,MATCH(B205,Historical!$B$7:$B$1278,0)))^(1/5)-1)*100)</f>
        <v>3.5601205252174362</v>
      </c>
      <c r="V205" s="701">
        <f>IF(INDEX(Historical!$O$7:$O$1247,MATCH(B205,Historical!$B$7:$B$1278,0))=0,"n/a",((INDEX(Historical!$C$7:$C$1256,MATCH(B205,Historical!$B$7:$B$1278,0))/INDEX(Historical!$O$7:$O$1247,MATCH(B205,Historical!$B$7:$B$1278,0)))^(1/10)-1)*100)</f>
        <v>2.5134879476043315</v>
      </c>
      <c r="W205" s="702">
        <f>IF(OR(U205&lt;=0,U205="n/a",V205&lt;=0,V205="n/a"),"n/a",U205/V205)</f>
        <v>1.4164064437272024</v>
      </c>
      <c r="X205" s="703">
        <f>IF(OR(AJ205&lt;=0,AJ205="n/a",U205&lt;=0,U205="n/a"),"n/a",U205/AJ205)</f>
        <v>1.8737476448512822</v>
      </c>
      <c r="Y205" s="877"/>
      <c r="Z205" s="651">
        <f>IF(OR(AC205&lt;0.01,AC205="n/a"),"n/a",M205/AC205*100)</f>
        <v>72.173913043478265</v>
      </c>
      <c r="AA205" s="887">
        <f>IF(OR(AC205&lt;0.01,AC205="n/a"),"n/a",I205/AC205)</f>
        <v>11.956521739130435</v>
      </c>
      <c r="AB205" s="888">
        <v>12</v>
      </c>
      <c r="AC205" s="866">
        <v>2.2999999999999998</v>
      </c>
      <c r="AD205" s="866" t="s">
        <v>136</v>
      </c>
      <c r="AE205" s="868">
        <v>2.73</v>
      </c>
      <c r="AF205" s="866">
        <v>1.62</v>
      </c>
      <c r="AG205" s="866">
        <v>13.600000000000001</v>
      </c>
      <c r="AH205" s="866">
        <v>-8</v>
      </c>
      <c r="AI205" s="866">
        <v>1.7399999999999998</v>
      </c>
      <c r="AJ205" s="866">
        <v>1.9</v>
      </c>
      <c r="AK205" s="866" t="s">
        <v>136</v>
      </c>
      <c r="AL205" s="879">
        <v>20960</v>
      </c>
      <c r="AM205" s="873">
        <v>6.9999999999999993E-2</v>
      </c>
      <c r="AN205" s="866">
        <v>1.84</v>
      </c>
      <c r="AO205" s="740">
        <f>IF(U205="n/a","n/a",IF(AA205&lt;0,"n/a",IF(AA205="n/a","n/a",J205+U205-AA205)))</f>
        <v>-2.3600375775493632</v>
      </c>
      <c r="AP205" s="741">
        <f>IF(U205="n/a","n/a",J205+U205)</f>
        <v>9.5964841615810723</v>
      </c>
      <c r="AQ205" s="889">
        <f>IF(OR(AC205&lt;0.01,AF205="n/a"),"n/a",(I205/SQRT(22.5*AC205*(I205/AF205))-1)*100)</f>
        <v>-7.2169430759370101</v>
      </c>
      <c r="AR205" s="651">
        <f>INDEX(Historical!$C$7:$C$1256,MATCH(B205,Historical!$B$7:$B$1278,0))*IF(AH205="n/a",1.03,IF(AH205&lt;0,1.01,IF(AH205&gt;10,1.1,(1+AH205/100))))</f>
        <v>1.663975</v>
      </c>
      <c r="AS205" s="887">
        <f>IF($AI205="n/a",1.03*AR205,IF($AI205&lt;0,1.01*AR205,IF($AI205&gt;10,1.1*AR205,(1+$AI205/100)*AR205)))</f>
        <v>1.6929281650000001</v>
      </c>
      <c r="AT205" s="887">
        <f>IF($AK205="n/a",1.03*AS205,IF($AK205&lt;0,1.01*AS205,IF($AK205&gt;10,1.1*AS205,(1+$AK205/100)*AS205)))</f>
        <v>1.7437160099500002</v>
      </c>
      <c r="AU205" s="887">
        <f>IF($AK205="n/a",1.03*AT205,IF($AK205&lt;0,1.01*AT205,IF($AK205&gt;10,1.1*AT205,(1+$AK205/100)*AT205)))</f>
        <v>1.7960274902485003</v>
      </c>
      <c r="AV205" s="887">
        <f>IF($AK205="n/a",1.03*AU205,IF($AK205&lt;0,1.01*AU205,IF($AK205&gt;10,1.1*AU205,(1+$AK205/100)*AU205)))</f>
        <v>1.8499083149559554</v>
      </c>
      <c r="AW205" s="651">
        <f>SUM(AR205:AV205)</f>
        <v>8.7465549801544551</v>
      </c>
      <c r="AX205" s="748">
        <f>AW205/I205*100</f>
        <v>31.805654473288929</v>
      </c>
      <c r="AY205" s="935">
        <v>0.8</v>
      </c>
      <c r="AZ205" s="873">
        <v>51.77</v>
      </c>
      <c r="BA205" s="873">
        <v>-25.330000000000002</v>
      </c>
      <c r="BB205" s="873">
        <v>-1.22</v>
      </c>
      <c r="BC205" s="873">
        <v>-1.8499999999999999</v>
      </c>
      <c r="BE205" s="624">
        <v>2002</v>
      </c>
      <c r="BF205" s="899">
        <f>IF(BE205&gt;2008,0,IF(BE205&gt;2001,1,IF(BE205&gt;1990,2,IF(BE205&gt;1980,3,IF(BE205&gt;1973,4,IF(BE205&gt;1970,5,IF(BE205&gt;1960,6,IF(BE205&gt;1958,7,IF(BE205&gt;1953,8,9)))))))))</f>
        <v>1</v>
      </c>
      <c r="BG205" s="883">
        <v>3.8</v>
      </c>
    </row>
    <row r="206" spans="1:59" ht="11.25" customHeight="1" x14ac:dyDescent="0.2">
      <c r="A206" s="872" t="s">
        <v>727</v>
      </c>
      <c r="B206" s="876" t="s">
        <v>728</v>
      </c>
      <c r="C206" s="933" t="s">
        <v>153</v>
      </c>
      <c r="D206" s="933" t="s">
        <v>4351</v>
      </c>
      <c r="E206" s="733">
        <v>18</v>
      </c>
      <c r="F206" s="1182">
        <v>185</v>
      </c>
      <c r="G206" s="1182" t="s">
        <v>106</v>
      </c>
      <c r="H206" s="1182" t="s">
        <v>106</v>
      </c>
      <c r="I206" s="875">
        <v>43.87</v>
      </c>
      <c r="J206" s="651">
        <f>(M206/I206)*100</f>
        <v>2.0515158422612267</v>
      </c>
      <c r="K206" s="878">
        <v>0.22500000000000001</v>
      </c>
      <c r="L206" s="888">
        <v>4</v>
      </c>
      <c r="M206" s="642">
        <f>K206*L206</f>
        <v>0.9</v>
      </c>
      <c r="N206" s="871" t="s">
        <v>325</v>
      </c>
      <c r="O206" s="734">
        <v>0.21</v>
      </c>
      <c r="P206" s="862">
        <v>43888</v>
      </c>
      <c r="Q206" s="862">
        <v>43907</v>
      </c>
      <c r="R206" s="642">
        <f>(K206-O206)/O206*100</f>
        <v>7.1428571428571495</v>
      </c>
      <c r="S206" s="701">
        <f>IF(INDEX(Historical!$D$7:$D$1254,MATCH(B206,Historical!$B$7:$B$1278,0))=0,"n/a",(INDEX(Historical!$C$7:$C$1256,MATCH(B206,Historical!$B$7:$B$1278,0))/INDEX(Historical!$D$7:$D$1254,MATCH(B206,Historical!$B$7:$B$1278,0))-1)*100)</f>
        <v>7.8947368421052655</v>
      </c>
      <c r="T206" s="701">
        <f>IF(INDEX(Historical!$F$7:$F$1247,MATCH(B206,Historical!$B$7:$B$1278,0))=0,"n/a",((INDEX(Historical!$C$7:$C$1256,MATCH(B206,Historical!$B$7:$B$1278,0))/INDEX(Historical!$F$7:$F$1247,MATCH(B206,Historical!$B$7:$B$1278,0)))^(1/3)-1)*100)</f>
        <v>12.23507977934435</v>
      </c>
      <c r="U206" s="701">
        <f>IF(INDEX(Historical!$H$7:$H$1247,MATCH(B206,Historical!$B$7:$B$1278,0))=0,"n/a",((INDEX(Historical!$C$7:$C$1256,MATCH(B206,Historical!$B$7:$B$1278,0))/INDEX(Historical!$H$7:$H$1247,MATCH(B206,Historical!$B$7:$B$1278,0)))^(1/5)-1)*100)</f>
        <v>14.31755108178514</v>
      </c>
      <c r="V206" s="701">
        <f>IF(INDEX(Historical!$O$7:$O$1247,MATCH(B206,Historical!$B$7:$B$1278,0))=0,"n/a",((INDEX(Historical!$C$7:$C$1256,MATCH(B206,Historical!$B$7:$B$1278,0))/INDEX(Historical!$O$7:$O$1247,MATCH(B206,Historical!$B$7:$B$1278,0)))^(1/10)-1)*100)</f>
        <v>13.67978541624022</v>
      </c>
      <c r="W206" s="702">
        <f>IF(OR(U206&lt;=0,U206="n/a",V206&lt;=0,V206="n/a"),"n/a",U206/V206)</f>
        <v>1.0466210284839546</v>
      </c>
      <c r="X206" s="703">
        <f>IF(OR(AJ206&lt;=0,AJ206="n/a",U206&lt;=0,U206="n/a"),"n/a",U206/AJ206)</f>
        <v>4.4742347130578564</v>
      </c>
      <c r="Y206" s="877" t="s">
        <v>729</v>
      </c>
      <c r="Z206" s="651">
        <f>IF(OR(AC206&lt;0.01,AC206="n/a"),"n/a",M206/AC206*100)</f>
        <v>51.428571428571438</v>
      </c>
      <c r="AA206" s="887">
        <f>IF(OR(AC206&lt;0.01,AC206="n/a"),"n/a",I206/AC206)</f>
        <v>25.068571428571428</v>
      </c>
      <c r="AB206" s="888">
        <v>6</v>
      </c>
      <c r="AC206" s="866">
        <v>1.75</v>
      </c>
      <c r="AD206" s="866">
        <v>2.5099999999999998</v>
      </c>
      <c r="AE206" s="866">
        <v>1.18</v>
      </c>
      <c r="AF206" s="866">
        <v>1.01</v>
      </c>
      <c r="AG206" s="866">
        <v>4.1000000000000005</v>
      </c>
      <c r="AH206" s="866">
        <v>13</v>
      </c>
      <c r="AI206" s="866">
        <v>5.81</v>
      </c>
      <c r="AJ206" s="866">
        <v>3.2</v>
      </c>
      <c r="AK206" s="866">
        <v>10</v>
      </c>
      <c r="AL206" s="879">
        <v>5970</v>
      </c>
      <c r="AM206" s="873">
        <v>0.2</v>
      </c>
      <c r="AN206" s="866">
        <v>0.7</v>
      </c>
      <c r="AO206" s="740">
        <f>IF(U206="n/a","n/a",IF(AA206&lt;0,"n/a",IF(AA206="n/a","n/a",J206+U206-AA206)))</f>
        <v>-8.6995045045250592</v>
      </c>
      <c r="AP206" s="741">
        <f>IF(U206="n/a","n/a",J206+U206)</f>
        <v>16.369066924046368</v>
      </c>
      <c r="AQ206" s="889">
        <f>IF(OR(AC206&lt;0.01,AF206="n/a"),"n/a",(I206/SQRT(22.5*AC206*(I206/AF206))-1)*100)</f>
        <v>6.0801733341493636</v>
      </c>
      <c r="AR206" s="651">
        <f>INDEX(Historical!$C$7:$C$1256,MATCH(B206,Historical!$B$7:$B$1278,0))*IF(AH206="n/a",1.03,IF(AH206&lt;0,1.01,IF(AH206&gt;10,1.1,(1+AH206/100))))</f>
        <v>0.90200000000000002</v>
      </c>
      <c r="AS206" s="887">
        <f>IF($AI206="n/a",1.03*AR206,IF($AI206&lt;0,1.01*AR206,IF($AI206&gt;10,1.1*AR206,(1+$AI206/100)*AR206)))</f>
        <v>0.95440620000000009</v>
      </c>
      <c r="AT206" s="887">
        <f>IF($AK206="n/a",1.03*AS206,IF($AK206&lt;0,1.01*AS206,IF($AK206&gt;10,1.1*AS206,(1+$AK206/100)*AS206)))</f>
        <v>1.0498468200000002</v>
      </c>
      <c r="AU206" s="887">
        <f>IF($AK206="n/a",1.03*AT206,IF($AK206&lt;0,1.01*AT206,IF($AK206&gt;10,1.1*AT206,(1+$AK206/100)*AT206)))</f>
        <v>1.1548315020000004</v>
      </c>
      <c r="AV206" s="887">
        <f>IF($AK206="n/a",1.03*AU206,IF($AK206&lt;0,1.01*AU206,IF($AK206&gt;10,1.1*AU206,(1+$AK206/100)*AU206)))</f>
        <v>1.2703146522000006</v>
      </c>
      <c r="AW206" s="651">
        <f>SUM(AR206:AV206)</f>
        <v>5.3313991742000013</v>
      </c>
      <c r="AX206" s="748">
        <f>AW206/I206*100</f>
        <v>12.152722074766359</v>
      </c>
      <c r="AY206" s="935">
        <v>1.2</v>
      </c>
      <c r="AZ206" s="873">
        <v>9.65</v>
      </c>
      <c r="BA206" s="873">
        <v>-31.3</v>
      </c>
      <c r="BB206" s="873">
        <v>-7.89</v>
      </c>
      <c r="BC206" s="873">
        <v>-15.89</v>
      </c>
      <c r="BE206" s="624">
        <v>2003</v>
      </c>
      <c r="BF206" s="899">
        <f>IF(BE206&gt;2008,0,IF(BE206&gt;2001,1,IF(BE206&gt;1990,2,IF(BE206&gt;1980,3,IF(BE206&gt;1973,4,IF(BE206&gt;1970,5,IF(BE206&gt;1960,6,IF(BE206&gt;1958,7,IF(BE206&gt;1953,8,9)))))))))</f>
        <v>1</v>
      </c>
      <c r="BG206" s="883">
        <v>2.1</v>
      </c>
    </row>
    <row r="207" spans="1:59" ht="11.25" customHeight="1" x14ac:dyDescent="0.2">
      <c r="A207" s="864" t="s">
        <v>1576</v>
      </c>
      <c r="B207" s="876" t="s">
        <v>1577</v>
      </c>
      <c r="C207" s="933" t="s">
        <v>108</v>
      </c>
      <c r="D207" s="933" t="s">
        <v>118</v>
      </c>
      <c r="E207" s="733">
        <v>11</v>
      </c>
      <c r="F207" s="1182">
        <v>304</v>
      </c>
      <c r="G207" s="1182" t="s">
        <v>106</v>
      </c>
      <c r="H207" s="1182" t="s">
        <v>106</v>
      </c>
      <c r="I207" s="875">
        <v>110.24</v>
      </c>
      <c r="J207" s="651">
        <f>(M207/I207)*100</f>
        <v>1.4513788098693761</v>
      </c>
      <c r="K207" s="878">
        <v>0.4</v>
      </c>
      <c r="L207" s="888">
        <v>4</v>
      </c>
      <c r="M207" s="642">
        <f>K207*L207</f>
        <v>1.6</v>
      </c>
      <c r="N207" s="871" t="s">
        <v>591</v>
      </c>
      <c r="O207" s="734">
        <v>0.34</v>
      </c>
      <c r="P207" s="862">
        <v>43882</v>
      </c>
      <c r="Q207" s="862">
        <v>43906</v>
      </c>
      <c r="R207" s="642">
        <f>(K207-O207)/O207*100</f>
        <v>17.647058823529409</v>
      </c>
      <c r="S207" s="701">
        <f>IF(INDEX(Historical!$D$7:$D$1254,MATCH(B207,Historical!$B$7:$B$1278,0))=0,"n/a",(INDEX(Historical!$C$7:$C$1256,MATCH(B207,Historical!$B$7:$B$1278,0))/INDEX(Historical!$D$7:$D$1254,MATCH(B207,Historical!$B$7:$B$1278,0))-1)*100)</f>
        <v>36.000000000000007</v>
      </c>
      <c r="T207" s="701">
        <f>IF(INDEX(Historical!$F$7:$F$1247,MATCH(B207,Historical!$B$7:$B$1278,0))=0,"n/a",((INDEX(Historical!$C$7:$C$1256,MATCH(B207,Historical!$B$7:$B$1278,0))/INDEX(Historical!$F$7:$F$1247,MATCH(B207,Historical!$B$7:$B$1278,0)))^(1/3)-1)*100)</f>
        <v>24.780567401032737</v>
      </c>
      <c r="U207" s="701">
        <f>IF(INDEX(Historical!$H$7:$H$1247,MATCH(B207,Historical!$B$7:$B$1278,0))=0,"n/a",((INDEX(Historical!$C$7:$C$1256,MATCH(B207,Historical!$B$7:$B$1278,0))/INDEX(Historical!$H$7:$H$1247,MATCH(B207,Historical!$B$7:$B$1278,0)))^(1/5)-1)*100)</f>
        <v>23.157122757056104</v>
      </c>
      <c r="V207" s="701" t="str">
        <f>IF(INDEX(Historical!$O$7:$O$1247,MATCH(B207,Historical!$B$7:$B$1278,0))=0,"n/a",((INDEX(Historical!$C$7:$C$1256,MATCH(B207,Historical!$B$7:$B$1278,0))/INDEX(Historical!$O$7:$O$1247,MATCH(B207,Historical!$B$7:$B$1278,0)))^(1/10)-1)*100)</f>
        <v>n/a</v>
      </c>
      <c r="W207" s="702" t="str">
        <f>IF(OR(U207&lt;=0,U207="n/a",V207&lt;=0,V207="n/a"),"n/a",U207/V207)</f>
        <v>n/a</v>
      </c>
      <c r="X207" s="703">
        <f>IF(OR(AJ207&lt;=0,AJ207="n/a",U207&lt;=0,U207="n/a"),"n/a",U207/AJ207)</f>
        <v>1.0770754770723769</v>
      </c>
      <c r="Y207" s="877"/>
      <c r="Z207" s="651">
        <f>IF(OR(AC207&lt;0.01,AC207="n/a"),"n/a",M207/AC207*100)</f>
        <v>18.223234624145785</v>
      </c>
      <c r="AA207" s="887">
        <f>IF(OR(AC207&lt;0.01,AC207="n/a"),"n/a",I207/AC207)</f>
        <v>12.555808656036447</v>
      </c>
      <c r="AB207" s="888">
        <v>12</v>
      </c>
      <c r="AC207" s="866">
        <v>8.7799999999999994</v>
      </c>
      <c r="AD207" s="866">
        <v>1.1399999999999999</v>
      </c>
      <c r="AE207" s="866">
        <v>2.08</v>
      </c>
      <c r="AF207" s="866">
        <v>2.69</v>
      </c>
      <c r="AG207" s="866">
        <v>22.5</v>
      </c>
      <c r="AH207" s="866">
        <v>18.7</v>
      </c>
      <c r="AI207" s="866">
        <v>13.43</v>
      </c>
      <c r="AJ207" s="866">
        <v>21.5</v>
      </c>
      <c r="AK207" s="866">
        <v>11</v>
      </c>
      <c r="AL207" s="879">
        <v>4380</v>
      </c>
      <c r="AM207" s="873">
        <v>0.70000000000000007</v>
      </c>
      <c r="AN207" s="866">
        <v>1.01</v>
      </c>
      <c r="AO207" s="740">
        <f>IF(U207="n/a","n/a",IF(AA207&lt;0,"n/a",IF(AA207="n/a","n/a",J207+U207-AA207)))</f>
        <v>12.052692910889032</v>
      </c>
      <c r="AP207" s="741">
        <f>IF(U207="n/a","n/a",J207+U207)</f>
        <v>24.608501566925479</v>
      </c>
      <c r="AQ207" s="889">
        <f>IF(OR(AC207&lt;0.01,AF207="n/a"),"n/a",(I207/SQRT(22.5*AC207*(I207/AF207))-1)*100)</f>
        <v>22.52006690014867</v>
      </c>
      <c r="AR207" s="651">
        <f>INDEX(Historical!$C$7:$C$1256,MATCH(B207,Historical!$B$7:$B$1278,0))*IF(AH207="n/a",1.03,IF(AH207&lt;0,1.01,IF(AH207&gt;10,1.1,(1+AH207/100))))</f>
        <v>1.4960000000000002</v>
      </c>
      <c r="AS207" s="887">
        <f>IF($AI207="n/a",1.03*AR207,IF($AI207&lt;0,1.01*AR207,IF($AI207&gt;10,1.1*AR207,(1+$AI207/100)*AR207)))</f>
        <v>1.6456000000000004</v>
      </c>
      <c r="AT207" s="887">
        <f>IF($AK207="n/a",1.03*AS207,IF($AK207&lt;0,1.01*AS207,IF($AK207&gt;10,1.1*AS207,(1+$AK207/100)*AS207)))</f>
        <v>1.8101600000000007</v>
      </c>
      <c r="AU207" s="887">
        <f>IF($AK207="n/a",1.03*AT207,IF($AK207&lt;0,1.01*AT207,IF($AK207&gt;10,1.1*AT207,(1+$AK207/100)*AT207)))</f>
        <v>1.9911760000000009</v>
      </c>
      <c r="AV207" s="887">
        <f>IF($AK207="n/a",1.03*AU207,IF($AK207&lt;0,1.01*AU207,IF($AK207&gt;10,1.1*AU207,(1+$AK207/100)*AU207)))</f>
        <v>2.1902936000000013</v>
      </c>
      <c r="AW207" s="651">
        <f>SUM(AR207:AV207)</f>
        <v>9.1332296000000035</v>
      </c>
      <c r="AX207" s="748">
        <f>AW207/I207*100</f>
        <v>8.2848599419448519</v>
      </c>
      <c r="AY207" s="935">
        <v>1.44</v>
      </c>
      <c r="AZ207" s="873">
        <v>80.13</v>
      </c>
      <c r="BA207" s="873">
        <v>-20.14</v>
      </c>
      <c r="BB207" s="873">
        <v>-6.93</v>
      </c>
      <c r="BC207" s="873">
        <v>-2.79</v>
      </c>
      <c r="BE207" s="624">
        <v>2010</v>
      </c>
      <c r="BF207" s="899">
        <f>IF(BE207&gt;2008,0,IF(BE207&gt;2001,1,IF(BE207&gt;1990,2,IF(BE207&gt;1980,3,IF(BE207&gt;1973,4,IF(BE207&gt;1970,5,IF(BE207&gt;1960,6,IF(BE207&gt;1958,7,IF(BE207&gt;1953,8,9)))))))))</f>
        <v>0</v>
      </c>
      <c r="BG207" s="883">
        <v>2.7</v>
      </c>
    </row>
    <row r="208" spans="1:59" ht="11.25" customHeight="1" x14ac:dyDescent="0.2">
      <c r="A208" s="864" t="s">
        <v>1584</v>
      </c>
      <c r="B208" s="876" t="s">
        <v>1585</v>
      </c>
      <c r="C208" s="933" t="s">
        <v>108</v>
      </c>
      <c r="D208" s="933" t="s">
        <v>118</v>
      </c>
      <c r="E208" s="733">
        <v>12</v>
      </c>
      <c r="F208" s="1182">
        <v>285</v>
      </c>
      <c r="G208" s="1182" t="s">
        <v>106</v>
      </c>
      <c r="H208" s="1182" t="s">
        <v>106</v>
      </c>
      <c r="I208" s="875">
        <v>64.02</v>
      </c>
      <c r="J208" s="651">
        <f>(M208/I208)*100</f>
        <v>6.8728522336769764</v>
      </c>
      <c r="K208" s="878">
        <v>1.1000000000000001</v>
      </c>
      <c r="L208" s="888">
        <v>4</v>
      </c>
      <c r="M208" s="642">
        <f>K208*L208</f>
        <v>4.4000000000000004</v>
      </c>
      <c r="N208" s="871" t="s">
        <v>148</v>
      </c>
      <c r="O208" s="734">
        <v>1</v>
      </c>
      <c r="P208" s="862">
        <v>43875</v>
      </c>
      <c r="Q208" s="862">
        <v>43902</v>
      </c>
      <c r="R208" s="642">
        <f>(K208-O208)/O208*100</f>
        <v>10.000000000000009</v>
      </c>
      <c r="S208" s="701">
        <f>IF(INDEX(Historical!$D$7:$D$1254,MATCH(B208,Historical!$B$7:$B$1278,0))=0,"n/a",(INDEX(Historical!$C$7:$C$1256,MATCH(B208,Historical!$B$7:$B$1278,0))/INDEX(Historical!$D$7:$D$1254,MATCH(B208,Historical!$B$7:$B$1278,0))-1)*100)</f>
        <v>11.111111111111116</v>
      </c>
      <c r="T208" s="701">
        <f>IF(INDEX(Historical!$F$7:$F$1247,MATCH(B208,Historical!$B$7:$B$1278,0))=0,"n/a",((INDEX(Historical!$C$7:$C$1256,MATCH(B208,Historical!$B$7:$B$1278,0))/INDEX(Historical!$F$7:$F$1247,MATCH(B208,Historical!$B$7:$B$1278,0)))^(1/3)-1)*100)</f>
        <v>12.624788044360603</v>
      </c>
      <c r="U208" s="701">
        <f>IF(INDEX(Historical!$H$7:$H$1247,MATCH(B208,Historical!$B$7:$B$1278,0))=0,"n/a",((INDEX(Historical!$C$7:$C$1256,MATCH(B208,Historical!$B$7:$B$1278,0))/INDEX(Historical!$H$7:$H$1247,MATCH(B208,Historical!$B$7:$B$1278,0)))^(1/5)-1)*100)</f>
        <v>13.010826595403913</v>
      </c>
      <c r="V208" s="701">
        <f>IF(INDEX(Historical!$O$7:$O$1247,MATCH(B208,Historical!$B$7:$B$1278,0))=0,"n/a",((INDEX(Historical!$C$7:$C$1256,MATCH(B208,Historical!$B$7:$B$1278,0))/INDEX(Historical!$O$7:$O$1247,MATCH(B208,Historical!$B$7:$B$1278,0)))^(1/10)-1)*100)</f>
        <v>19.040898208896493</v>
      </c>
      <c r="W208" s="702">
        <f>IF(OR(U208&lt;=0,U208="n/a",V208&lt;=0,V208="n/a"),"n/a",U208/V208)</f>
        <v>0.68330949793769991</v>
      </c>
      <c r="X208" s="703">
        <f>IF(OR(AJ208&lt;=0,AJ208="n/a",U208&lt;=0,U208="n/a"),"n/a",U208/AJ208)</f>
        <v>0.45492400683230466</v>
      </c>
      <c r="Y208" s="664"/>
      <c r="Z208" s="651" t="str">
        <f>IF(OR(AC208&lt;0.01,AC208="n/a"),"n/a",M208/AC208*100)</f>
        <v>n/a</v>
      </c>
      <c r="AA208" s="887" t="str">
        <f>IF(OR(AC208&lt;0.01,AC208="n/a"),"n/a",I208/AC208)</f>
        <v>n/a</v>
      </c>
      <c r="AB208" s="888">
        <v>12</v>
      </c>
      <c r="AC208" s="866">
        <v>-0.62</v>
      </c>
      <c r="AD208" s="866" t="s">
        <v>136</v>
      </c>
      <c r="AE208" s="866">
        <v>0.42</v>
      </c>
      <c r="AF208" s="866">
        <v>0.38</v>
      </c>
      <c r="AG208" s="866">
        <v>-0.3</v>
      </c>
      <c r="AH208" s="868">
        <v>10.6</v>
      </c>
      <c r="AI208" s="868">
        <v>24.099999999999998</v>
      </c>
      <c r="AJ208" s="866">
        <v>28.599999999999998</v>
      </c>
      <c r="AK208" s="866">
        <v>3.7600000000000002</v>
      </c>
      <c r="AL208" s="879">
        <v>24990</v>
      </c>
      <c r="AM208" s="873">
        <v>0.2</v>
      </c>
      <c r="AN208" s="866">
        <v>0.34</v>
      </c>
      <c r="AO208" s="740" t="str">
        <f>IF(U208="n/a","n/a",IF(AA208&lt;0,"n/a",IF(AA208="n/a","n/a",J208+U208-AA208)))</f>
        <v>n/a</v>
      </c>
      <c r="AP208" s="741">
        <f>IF(U208="n/a","n/a",J208+U208)</f>
        <v>19.883678829080889</v>
      </c>
      <c r="AQ208" s="889" t="str">
        <f>IF(OR(AC208&lt;0.01,AF208="n/a"),"n/a",(I208/SQRT(22.5*AC208*(I208/AF208))-1)*100)</f>
        <v>n/a</v>
      </c>
      <c r="AR208" s="651">
        <f>INDEX(Historical!$C$7:$C$1256,MATCH(B208,Historical!$B$7:$B$1278,0))*IF(AH208="n/a",1.03,IF(AH208&lt;0,1.01,IF(AH208&gt;10,1.1,(1+AH208/100))))</f>
        <v>4.4000000000000004</v>
      </c>
      <c r="AS208" s="887">
        <f>IF($AI208="n/a",1.03*AR208,IF($AI208&lt;0,1.01*AR208,IF($AI208&gt;10,1.1*AR208,(1+$AI208/100)*AR208)))</f>
        <v>4.8400000000000007</v>
      </c>
      <c r="AT208" s="887">
        <f>IF($AK208="n/a",1.03*AS208,IF($AK208&lt;0,1.01*AS208,IF($AK208&gt;10,1.1*AS208,(1+$AK208/100)*AS208)))</f>
        <v>5.0219840000000016</v>
      </c>
      <c r="AU208" s="887">
        <f>IF($AK208="n/a",1.03*AT208,IF($AK208&lt;0,1.01*AT208,IF($AK208&gt;10,1.1*AT208,(1+$AK208/100)*AT208)))</f>
        <v>5.2108105984000019</v>
      </c>
      <c r="AV208" s="887">
        <f>IF($AK208="n/a",1.03*AU208,IF($AK208&lt;0,1.01*AU208,IF($AK208&gt;10,1.1*AU208,(1+$AK208/100)*AU208)))</f>
        <v>5.4067370768998426</v>
      </c>
      <c r="AW208" s="651">
        <f>SUM(AR208:AV208)</f>
        <v>24.879531675299852</v>
      </c>
      <c r="AX208" s="748">
        <f>AW208/I208*100</f>
        <v>38.862123828959469</v>
      </c>
      <c r="AY208" s="935">
        <v>1.73</v>
      </c>
      <c r="AZ208" s="873">
        <v>65.77</v>
      </c>
      <c r="BA208" s="873">
        <v>-34.160000000000004</v>
      </c>
      <c r="BB208" s="873">
        <v>-3.88</v>
      </c>
      <c r="BC208" s="873">
        <v>-3.56</v>
      </c>
      <c r="BE208" s="624">
        <v>2009</v>
      </c>
      <c r="BF208" s="899">
        <f>IF(BE208&gt;2008,0,IF(BE208&gt;2001,1,IF(BE208&gt;1990,2,IF(BE208&gt;1980,3,IF(BE208&gt;1973,4,IF(BE208&gt;1970,5,IF(BE208&gt;1960,6,IF(BE208&gt;1958,7,IF(BE208&gt;1953,8,9)))))))))</f>
        <v>0</v>
      </c>
      <c r="BG208" s="883">
        <v>0</v>
      </c>
    </row>
    <row r="209" spans="1:59" ht="11.25" customHeight="1" x14ac:dyDescent="0.2">
      <c r="A209" s="872" t="s">
        <v>746</v>
      </c>
      <c r="B209" s="876" t="s">
        <v>747</v>
      </c>
      <c r="C209" s="933" t="s">
        <v>4196</v>
      </c>
      <c r="D209" s="933" t="s">
        <v>4329</v>
      </c>
      <c r="E209" s="733">
        <v>18</v>
      </c>
      <c r="F209" s="1182">
        <v>191</v>
      </c>
      <c r="G209" s="1182" t="s">
        <v>37</v>
      </c>
      <c r="H209" s="1182" t="s">
        <v>115</v>
      </c>
      <c r="I209" s="875">
        <v>123.36</v>
      </c>
      <c r="J209" s="651">
        <f>(M209/I209)*100</f>
        <v>2.1076523994811933</v>
      </c>
      <c r="K209" s="878">
        <v>0.65</v>
      </c>
      <c r="L209" s="888">
        <v>4</v>
      </c>
      <c r="M209" s="642">
        <f>K209*L209</f>
        <v>2.6</v>
      </c>
      <c r="N209" s="871" t="s">
        <v>325</v>
      </c>
      <c r="O209" s="734">
        <v>0.62</v>
      </c>
      <c r="P209" s="862">
        <v>43985</v>
      </c>
      <c r="Q209" s="862">
        <v>44007</v>
      </c>
      <c r="R209" s="642">
        <f>(K209-O209)/O209*100</f>
        <v>4.8387096774193585</v>
      </c>
      <c r="S209" s="701">
        <f>IF(INDEX(Historical!$D$7:$D$1254,MATCH(B209,Historical!$B$7:$B$1278,0))=0,"n/a",(INDEX(Historical!$C$7:$C$1256,MATCH(B209,Historical!$B$7:$B$1278,0))/INDEX(Historical!$D$7:$D$1254,MATCH(B209,Historical!$B$7:$B$1278,0))-1)*100)</f>
        <v>2.0576131687242816</v>
      </c>
      <c r="T209" s="701">
        <f>IF(INDEX(Historical!$F$7:$F$1247,MATCH(B209,Historical!$B$7:$B$1278,0))=0,"n/a",((INDEX(Historical!$C$7:$C$1256,MATCH(B209,Historical!$B$7:$B$1278,0))/INDEX(Historical!$F$7:$F$1247,MATCH(B209,Historical!$B$7:$B$1278,0)))^(1/3)-1)*100)</f>
        <v>6.2087860926127281</v>
      </c>
      <c r="U209" s="701">
        <f>IF(INDEX(Historical!$H$7:$H$1247,MATCH(B209,Historical!$B$7:$B$1278,0))=0,"n/a",((INDEX(Historical!$C$7:$C$1256,MATCH(B209,Historical!$B$7:$B$1278,0))/INDEX(Historical!$H$7:$H$1247,MATCH(B209,Historical!$B$7:$B$1278,0)))^(1/5)-1)*100)</f>
        <v>9.0247654324595139</v>
      </c>
      <c r="V209" s="701">
        <f>IF(INDEX(Historical!$O$7:$O$1247,MATCH(B209,Historical!$B$7:$B$1278,0))=0,"n/a",((INDEX(Historical!$C$7:$C$1256,MATCH(B209,Historical!$B$7:$B$1278,0))/INDEX(Historical!$O$7:$O$1247,MATCH(B209,Historical!$B$7:$B$1278,0)))^(1/10)-1)*100)</f>
        <v>13.982371294066143</v>
      </c>
      <c r="W209" s="702">
        <f>IF(OR(U209&lt;=0,U209="n/a",V209&lt;=0,V209="n/a"),"n/a",U209/V209)</f>
        <v>0.64543883456230744</v>
      </c>
      <c r="X209" s="703" t="str">
        <f>IF(OR(AJ209&lt;=0,AJ209="n/a",U209&lt;=0,U209="n/a"),"n/a",U209/AJ209)</f>
        <v>n/a</v>
      </c>
      <c r="Y209" s="673" t="s">
        <v>4495</v>
      </c>
      <c r="Z209" s="651">
        <f>IF(OR(AC209&lt;0.01,AC209="n/a"),"n/a",M209/AC209*100)</f>
        <v>109.70464135021096</v>
      </c>
      <c r="AA209" s="887">
        <f>IF(OR(AC209&lt;0.01,AC209="n/a"),"n/a",I209/AC209)</f>
        <v>52.050632911392405</v>
      </c>
      <c r="AB209" s="888">
        <v>9</v>
      </c>
      <c r="AC209" s="866">
        <v>2.37</v>
      </c>
      <c r="AD209" s="866">
        <v>1.79</v>
      </c>
      <c r="AE209" s="866">
        <v>6.93</v>
      </c>
      <c r="AF209" s="866">
        <v>42.1</v>
      </c>
      <c r="AG209" s="866">
        <v>69.599999999999994</v>
      </c>
      <c r="AH209" s="866">
        <v>216.29999999999998</v>
      </c>
      <c r="AI209" s="866">
        <v>65.239999999999995</v>
      </c>
      <c r="AJ209" s="866">
        <v>-4</v>
      </c>
      <c r="AK209" s="866">
        <v>29.15</v>
      </c>
      <c r="AL209" s="879">
        <v>138640</v>
      </c>
      <c r="AM209" s="873">
        <v>0.12</v>
      </c>
      <c r="AN209" s="866">
        <v>4.82</v>
      </c>
      <c r="AO209" s="740">
        <f>IF(U209="n/a","n/a",IF(AA209&lt;0,"n/a",IF(AA209="n/a","n/a",J209+U209-AA209)))</f>
        <v>-40.918215079451699</v>
      </c>
      <c r="AP209" s="741">
        <f>IF(U209="n/a","n/a",J209+U209)</f>
        <v>11.132417831940707</v>
      </c>
      <c r="AQ209" s="889">
        <f>IF(OR(AC209&lt;0.01,AF209="n/a"),"n/a",(I209/SQRT(22.5*AC209*(I209/AF209))-1)*100)</f>
        <v>886.87647444283527</v>
      </c>
      <c r="AR209" s="651">
        <f>INDEX(Historical!$C$7:$C$1256,MATCH(B209,Historical!$B$7:$B$1278,0))*IF(AH209="n/a",1.03,IF(AH209&lt;0,1.01,IF(AH209&gt;10,1.1,(1+AH209/100))))</f>
        <v>2.7280000000000002</v>
      </c>
      <c r="AS209" s="887">
        <f>IF($AI209="n/a",1.03*AR209,IF($AI209&lt;0,1.01*AR209,IF($AI209&gt;10,1.1*AR209,(1+$AI209/100)*AR209)))</f>
        <v>3.0008000000000004</v>
      </c>
      <c r="AT209" s="887">
        <f>IF($AK209="n/a",1.03*AS209,IF($AK209&lt;0,1.01*AS209,IF($AK209&gt;10,1.1*AS209,(1+$AK209/100)*AS209)))</f>
        <v>3.3008800000000007</v>
      </c>
      <c r="AU209" s="887">
        <f>IF($AK209="n/a",1.03*AT209,IF($AK209&lt;0,1.01*AT209,IF($AK209&gt;10,1.1*AT209,(1+$AK209/100)*AT209)))</f>
        <v>3.6309680000000011</v>
      </c>
      <c r="AV209" s="887">
        <f>IF($AK209="n/a",1.03*AU209,IF($AK209&lt;0,1.01*AU209,IF($AK209&gt;10,1.1*AU209,(1+$AK209/100)*AU209)))</f>
        <v>3.9940648000000016</v>
      </c>
      <c r="AW209" s="651">
        <f>SUM(AR209:AV209)</f>
        <v>16.654712800000002</v>
      </c>
      <c r="AX209" s="748">
        <f>AW209/I209*100</f>
        <v>13.50090207522698</v>
      </c>
      <c r="AY209" s="935">
        <v>1.38</v>
      </c>
      <c r="AZ209" s="873">
        <v>112.69</v>
      </c>
      <c r="BA209" s="873">
        <v>-6.84</v>
      </c>
      <c r="BB209" s="873">
        <v>3.34</v>
      </c>
      <c r="BC209" s="873">
        <v>31.869999999999997</v>
      </c>
      <c r="BE209" s="624">
        <v>2003</v>
      </c>
      <c r="BF209" s="899">
        <f>IF(BE209&gt;2008,0,IF(BE209&gt;2001,1,IF(BE209&gt;1990,2,IF(BE209&gt;1980,3,IF(BE209&gt;1973,4,IF(BE209&gt;1970,5,IF(BE209&gt;1960,6,IF(BE209&gt;1958,7,IF(BE209&gt;1953,8,9)))))))))</f>
        <v>1</v>
      </c>
      <c r="BG209" s="883">
        <v>8.4</v>
      </c>
    </row>
    <row r="210" spans="1:59" s="774" customFormat="1" ht="11.25" customHeight="1" x14ac:dyDescent="0.2">
      <c r="A210" s="646" t="s">
        <v>1589</v>
      </c>
      <c r="B210" s="782" t="s">
        <v>1590</v>
      </c>
      <c r="C210" s="933" t="s">
        <v>108</v>
      </c>
      <c r="D210" s="933" t="s">
        <v>4341</v>
      </c>
      <c r="E210" s="756">
        <v>10</v>
      </c>
      <c r="F210" s="1182">
        <v>375</v>
      </c>
      <c r="G210" s="1181" t="s">
        <v>106</v>
      </c>
      <c r="H210" s="1181" t="s">
        <v>106</v>
      </c>
      <c r="I210" s="757">
        <v>28.38</v>
      </c>
      <c r="J210" s="758">
        <f>(M210/I210)*100</f>
        <v>4.7921071176885137</v>
      </c>
      <c r="K210" s="759">
        <v>0.34</v>
      </c>
      <c r="L210" s="760">
        <v>4</v>
      </c>
      <c r="M210" s="761">
        <f>K210*L210</f>
        <v>1.36</v>
      </c>
      <c r="N210" s="762" t="s">
        <v>318</v>
      </c>
      <c r="O210" s="763">
        <v>0.33</v>
      </c>
      <c r="P210" s="764">
        <v>43902</v>
      </c>
      <c r="Q210" s="764">
        <v>43917</v>
      </c>
      <c r="R210" s="761">
        <f>(K210-O210)/O210*100</f>
        <v>3.0303030303030329</v>
      </c>
      <c r="S210" s="701">
        <f>IF(INDEX(Historical!$D$7:$D$1254,MATCH(B210,Historical!$B$7:$B$1278,0))=0,"n/a",(INDEX(Historical!$C$7:$C$1256,MATCH(B210,Historical!$B$7:$B$1278,0))/INDEX(Historical!$D$7:$D$1254,MATCH(B210,Historical!$B$7:$B$1278,0))-1)*100)</f>
        <v>3.125</v>
      </c>
      <c r="T210" s="701">
        <f>IF(INDEX(Historical!$F$7:$F$1247,MATCH(B210,Historical!$B$7:$B$1278,0))=0,"n/a",((INDEX(Historical!$C$7:$C$1256,MATCH(B210,Historical!$B$7:$B$1278,0))/INDEX(Historical!$F$7:$F$1247,MATCH(B210,Historical!$B$7:$B$1278,0)))^(1/3)-1)*100)</f>
        <v>3.228011545636722</v>
      </c>
      <c r="U210" s="701">
        <f>IF(INDEX(Historical!$H$7:$H$1247,MATCH(B210,Historical!$B$7:$B$1278,0))=0,"n/a",((INDEX(Historical!$C$7:$C$1256,MATCH(B210,Historical!$B$7:$B$1278,0))/INDEX(Historical!$H$7:$H$1247,MATCH(B210,Historical!$B$7:$B$1278,0)))^(1/5)-1)*100)</f>
        <v>3.3406482938779236</v>
      </c>
      <c r="V210" s="701">
        <f>IF(INDEX(Historical!$O$7:$O$1247,MATCH(B210,Historical!$B$7:$B$1278,0))=0,"n/a",((INDEX(Historical!$C$7:$C$1256,MATCH(B210,Historical!$B$7:$B$1278,0))/INDEX(Historical!$O$7:$O$1247,MATCH(B210,Historical!$B$7:$B$1278,0)))^(1/10)-1)*100)</f>
        <v>3.2357862679155636</v>
      </c>
      <c r="W210" s="702">
        <f>IF(OR(U210&lt;=0,U210="n/a",V210&lt;=0,V210="n/a"),"n/a",U210/V210)</f>
        <v>1.0324069692124351</v>
      </c>
      <c r="X210" s="703" t="str">
        <f>IF(OR(AJ210&lt;=0,AJ210="n/a",U210&lt;=0,U210="n/a"),"n/a",U210/AJ210)</f>
        <v>n/a</v>
      </c>
      <c r="Y210" s="784"/>
      <c r="Z210" s="758" t="str">
        <f>IF(OR(AC210&lt;0.01,AC210="n/a"),"n/a",M210/AC210*100)</f>
        <v>n/a</v>
      </c>
      <c r="AA210" s="766" t="str">
        <f>IF(OR(AC210&lt;0.01,AC210="n/a"),"n/a",I210/AC210)</f>
        <v>n/a</v>
      </c>
      <c r="AB210" s="760">
        <v>12</v>
      </c>
      <c r="AC210" s="767" t="s">
        <v>136</v>
      </c>
      <c r="AD210" s="767" t="s">
        <v>136</v>
      </c>
      <c r="AE210" s="767" t="s">
        <v>136</v>
      </c>
      <c r="AF210" s="767" t="s">
        <v>136</v>
      </c>
      <c r="AG210" s="767" t="s">
        <v>136</v>
      </c>
      <c r="AH210" s="767" t="s">
        <v>136</v>
      </c>
      <c r="AI210" s="767" t="s">
        <v>136</v>
      </c>
      <c r="AJ210" s="767" t="s">
        <v>136</v>
      </c>
      <c r="AK210" s="767" t="s">
        <v>136</v>
      </c>
      <c r="AL210" s="768" t="s">
        <v>136</v>
      </c>
      <c r="AM210" s="769" t="s">
        <v>136</v>
      </c>
      <c r="AN210" s="767" t="s">
        <v>136</v>
      </c>
      <c r="AO210" s="770" t="str">
        <f>IF(U210="n/a","n/a",IF(AA210&lt;0,"n/a",IF(AA210="n/a","n/a",J210+U210-AA210)))</f>
        <v>n/a</v>
      </c>
      <c r="AP210" s="771">
        <f>IF(U210="n/a","n/a",J210+U210)</f>
        <v>8.1327554115664373</v>
      </c>
      <c r="AQ210" s="772" t="str">
        <f>IF(OR(AC210&lt;0.01,AF210="n/a"),"n/a",(I210/SQRT(22.5*AC210*(I210/AF210))-1)*100)</f>
        <v>n/a</v>
      </c>
      <c r="AR210" s="651">
        <f>INDEX(Historical!$C$7:$C$1256,MATCH(B210,Historical!$B$7:$B$1278,0))*IF(AH210="n/a",1.03,IF(AH210&lt;0,1.01,IF(AH210&gt;10,1.1,(1+AH210/100))))</f>
        <v>1.3596000000000001</v>
      </c>
      <c r="AS210" s="766">
        <f>IF($AI210="n/a",1.03*AR210,IF($AI210&lt;0,1.01*AR210,IF($AI210&gt;10,1.1*AR210,(1+$AI210/100)*AR210)))</f>
        <v>1.4003880000000002</v>
      </c>
      <c r="AT210" s="766">
        <f>IF($AK210="n/a",1.03*AS210,IF($AK210&lt;0,1.01*AS210,IF($AK210&gt;10,1.1*AS210,(1+$AK210/100)*AS210)))</f>
        <v>1.4423996400000003</v>
      </c>
      <c r="AU210" s="766">
        <f>IF($AK210="n/a",1.03*AT210,IF($AK210&lt;0,1.01*AT210,IF($AK210&gt;10,1.1*AT210,(1+$AK210/100)*AT210)))</f>
        <v>1.4856716292000003</v>
      </c>
      <c r="AV210" s="766">
        <f>IF($AK210="n/a",1.03*AU210,IF($AK210&lt;0,1.01*AU210,IF($AK210&gt;10,1.1*AU210,(1+$AK210/100)*AU210)))</f>
        <v>1.5302417780760003</v>
      </c>
      <c r="AW210" s="758">
        <f>SUM(AR210:AV210)</f>
        <v>7.2183010472760012</v>
      </c>
      <c r="AX210" s="773">
        <f>AW210/I210*100</f>
        <v>25.434464578139536</v>
      </c>
      <c r="AY210" s="936" t="s">
        <v>136</v>
      </c>
      <c r="AZ210" s="769" t="s">
        <v>136</v>
      </c>
      <c r="BA210" s="769" t="s">
        <v>136</v>
      </c>
      <c r="BB210" s="769" t="s">
        <v>136</v>
      </c>
      <c r="BC210" s="769" t="s">
        <v>136</v>
      </c>
      <c r="BD210" s="909" t="s">
        <v>4268</v>
      </c>
      <c r="BE210" s="624">
        <v>2011</v>
      </c>
      <c r="BF210" s="899">
        <f>IF(BE210&gt;2008,0,IF(BE210&gt;2001,1,IF(BE210&gt;1990,2,IF(BE210&gt;1980,3,IF(BE210&gt;1973,4,IF(BE210&gt;1970,5,IF(BE210&gt;1960,6,IF(BE210&gt;1958,7,IF(BE210&gt;1953,8,9)))))))))</f>
        <v>0</v>
      </c>
      <c r="BG210" s="825" t="s">
        <v>136</v>
      </c>
    </row>
    <row r="211" spans="1:59" ht="11.25" customHeight="1" x14ac:dyDescent="0.2">
      <c r="A211" s="872" t="s">
        <v>742</v>
      </c>
      <c r="B211" s="876" t="s">
        <v>743</v>
      </c>
      <c r="C211" s="933" t="s">
        <v>108</v>
      </c>
      <c r="D211" s="933" t="s">
        <v>4334</v>
      </c>
      <c r="E211" s="733">
        <v>12</v>
      </c>
      <c r="F211" s="1182">
        <v>280</v>
      </c>
      <c r="G211" s="1182" t="s">
        <v>106</v>
      </c>
      <c r="H211" s="1182" t="s">
        <v>106</v>
      </c>
      <c r="I211" s="875">
        <v>11</v>
      </c>
      <c r="J211" s="651">
        <f>(M211/I211)*100</f>
        <v>3.2727272727272725</v>
      </c>
      <c r="K211" s="878">
        <v>0.09</v>
      </c>
      <c r="L211" s="888">
        <v>4</v>
      </c>
      <c r="M211" s="642">
        <f>K211*L211</f>
        <v>0.36</v>
      </c>
      <c r="N211" s="871" t="s">
        <v>563</v>
      </c>
      <c r="O211" s="734">
        <v>7.0000000000000007E-2</v>
      </c>
      <c r="P211" s="867">
        <v>43573</v>
      </c>
      <c r="Q211" s="867">
        <v>43591</v>
      </c>
      <c r="R211" s="642">
        <f>(K211-O211)/O211*100</f>
        <v>28.571428571428552</v>
      </c>
      <c r="S211" s="701">
        <f>IF(INDEX(Historical!$D$7:$D$1254,MATCH(B211,Historical!$B$7:$B$1278,0))=0,"n/a",(INDEX(Historical!$C$7:$C$1256,MATCH(B211,Historical!$B$7:$B$1278,0))/INDEX(Historical!$D$7:$D$1254,MATCH(B211,Historical!$B$7:$B$1278,0))-1)*100)</f>
        <v>30.76923076923077</v>
      </c>
      <c r="T211" s="701">
        <f>IF(INDEX(Historical!$F$7:$F$1247,MATCH(B211,Historical!$B$7:$B$1278,0))=0,"n/a",((INDEX(Historical!$C$7:$C$1256,MATCH(B211,Historical!$B$7:$B$1278,0))/INDEX(Historical!$F$7:$F$1247,MATCH(B211,Historical!$B$7:$B$1278,0)))^(1/3)-1)*100)</f>
        <v>29.240745046618464</v>
      </c>
      <c r="U211" s="701">
        <f>IF(INDEX(Historical!$H$7:$H$1247,MATCH(B211,Historical!$B$7:$B$1278,0))=0,"n/a",((INDEX(Historical!$C$7:$C$1256,MATCH(B211,Historical!$B$7:$B$1278,0))/INDEX(Historical!$H$7:$H$1247,MATCH(B211,Historical!$B$7:$B$1278,0)))^(1/5)-1)*100)</f>
        <v>24.209900915409776</v>
      </c>
      <c r="V211" s="701">
        <f>IF(INDEX(Historical!$O$7:$O$1247,MATCH(B211,Historical!$B$7:$B$1278,0))=0,"n/a",((INDEX(Historical!$C$7:$C$1256,MATCH(B211,Historical!$B$7:$B$1278,0))/INDEX(Historical!$O$7:$O$1247,MATCH(B211,Historical!$B$7:$B$1278,0)))^(1/10)-1)*100)</f>
        <v>21.129769632470129</v>
      </c>
      <c r="W211" s="702">
        <f>IF(OR(U211&lt;=0,U211="n/a",V211&lt;=0,V211="n/a"),"n/a",U211/V211)</f>
        <v>1.1457721185093475</v>
      </c>
      <c r="X211" s="703" t="str">
        <f>IF(OR(AJ211&lt;=0,AJ211="n/a",U211&lt;=0,U211="n/a"),"n/a",U211/AJ211)</f>
        <v>n/a</v>
      </c>
      <c r="Y211" s="877"/>
      <c r="Z211" s="651" t="str">
        <f>IF(OR(AC211&lt;0.01,AC211="n/a"),"n/a",M211/AC211*100)</f>
        <v>n/a</v>
      </c>
      <c r="AA211" s="887" t="str">
        <f>IF(OR(AC211&lt;0.01,AC211="n/a"),"n/a",I211/AC211)</f>
        <v>n/a</v>
      </c>
      <c r="AB211" s="888">
        <v>12</v>
      </c>
      <c r="AC211" s="866" t="s">
        <v>136</v>
      </c>
      <c r="AD211" s="866" t="s">
        <v>136</v>
      </c>
      <c r="AE211" s="866" t="s">
        <v>136</v>
      </c>
      <c r="AF211" s="866" t="s">
        <v>136</v>
      </c>
      <c r="AG211" s="866" t="s">
        <v>136</v>
      </c>
      <c r="AH211" s="866" t="s">
        <v>136</v>
      </c>
      <c r="AI211" s="866" t="s">
        <v>136</v>
      </c>
      <c r="AJ211" s="866" t="s">
        <v>136</v>
      </c>
      <c r="AK211" s="866" t="s">
        <v>136</v>
      </c>
      <c r="AL211" s="879" t="s">
        <v>136</v>
      </c>
      <c r="AM211" s="873" t="s">
        <v>136</v>
      </c>
      <c r="AN211" s="866" t="s">
        <v>136</v>
      </c>
      <c r="AO211" s="740" t="str">
        <f>IF(U211="n/a","n/a",IF(AA211&lt;0,"n/a",IF(AA211="n/a","n/a",J211+U211-AA211)))</f>
        <v>n/a</v>
      </c>
      <c r="AP211" s="741">
        <f>IF(U211="n/a","n/a",J211+U211)</f>
        <v>27.482628188137049</v>
      </c>
      <c r="AQ211" s="889" t="str">
        <f>IF(OR(AC211&lt;0.01,AF211="n/a"),"n/a",(I211/SQRT(22.5*AC211*(I211/AF211))-1)*100)</f>
        <v>n/a</v>
      </c>
      <c r="AR211" s="651">
        <f>INDEX(Historical!$C$7:$C$1256,MATCH(B211,Historical!$B$7:$B$1278,0))*IF(AH211="n/a",1.03,IF(AH211&lt;0,1.01,IF(AH211&gt;10,1.1,(1+AH211/100))))</f>
        <v>0.35020000000000001</v>
      </c>
      <c r="AS211" s="887">
        <f>IF($AI211="n/a",1.03*AR211,IF($AI211&lt;0,1.01*AR211,IF($AI211&gt;10,1.1*AR211,(1+$AI211/100)*AR211)))</f>
        <v>0.36070600000000003</v>
      </c>
      <c r="AT211" s="887">
        <f>IF($AK211="n/a",1.03*AS211,IF($AK211&lt;0,1.01*AS211,IF($AK211&gt;10,1.1*AS211,(1+$AK211/100)*AS211)))</f>
        <v>0.37152718000000001</v>
      </c>
      <c r="AU211" s="887">
        <f>IF($AK211="n/a",1.03*AT211,IF($AK211&lt;0,1.01*AT211,IF($AK211&gt;10,1.1*AT211,(1+$AK211/100)*AT211)))</f>
        <v>0.38267299540000005</v>
      </c>
      <c r="AV211" s="887">
        <f>IF($AK211="n/a",1.03*AU211,IF($AK211&lt;0,1.01*AU211,IF($AK211&gt;10,1.1*AU211,(1+$AK211/100)*AU211)))</f>
        <v>0.39415318526200005</v>
      </c>
      <c r="AW211" s="651">
        <f>SUM(AR211:AV211)</f>
        <v>1.859259360662</v>
      </c>
      <c r="AX211" s="748">
        <f>AW211/I211*100</f>
        <v>16.902357824200003</v>
      </c>
      <c r="AY211" s="935" t="s">
        <v>136</v>
      </c>
      <c r="AZ211" s="873" t="s">
        <v>136</v>
      </c>
      <c r="BA211" s="873" t="s">
        <v>136</v>
      </c>
      <c r="BB211" s="873" t="s">
        <v>136</v>
      </c>
      <c r="BC211" s="873" t="s">
        <v>136</v>
      </c>
      <c r="BD211" s="908" t="s">
        <v>4268</v>
      </c>
      <c r="BE211" s="624">
        <v>2008</v>
      </c>
      <c r="BF211" s="899">
        <f>IF(BE211&gt;2008,0,IF(BE211&gt;2001,1,IF(BE211&gt;1990,2,IF(BE211&gt;1980,3,IF(BE211&gt;1973,4,IF(BE211&gt;1970,5,IF(BE211&gt;1960,6,IF(BE211&gt;1958,7,IF(BE211&gt;1953,8,9)))))))))</f>
        <v>1</v>
      </c>
      <c r="BG211" s="883" t="s">
        <v>136</v>
      </c>
    </row>
    <row r="212" spans="1:59" ht="11.25" customHeight="1" x14ac:dyDescent="0.2">
      <c r="A212" s="872" t="s">
        <v>777</v>
      </c>
      <c r="B212" s="876" t="s">
        <v>778</v>
      </c>
      <c r="C212" s="933" t="s">
        <v>112</v>
      </c>
      <c r="D212" s="933" t="s">
        <v>4359</v>
      </c>
      <c r="E212" s="733">
        <v>15</v>
      </c>
      <c r="F212" s="1182">
        <v>247</v>
      </c>
      <c r="G212" s="1182" t="s">
        <v>115</v>
      </c>
      <c r="H212" s="1182" t="s">
        <v>115</v>
      </c>
      <c r="I212" s="875">
        <v>49.26</v>
      </c>
      <c r="J212" s="651">
        <f>(M212/I212)*100</f>
        <v>4.5473000406008941</v>
      </c>
      <c r="K212" s="878">
        <v>0.56000000000000005</v>
      </c>
      <c r="L212" s="888">
        <v>4</v>
      </c>
      <c r="M212" s="642">
        <f>K212*L212</f>
        <v>2.2400000000000002</v>
      </c>
      <c r="N212" s="871" t="s">
        <v>591</v>
      </c>
      <c r="O212" s="734">
        <v>0.54</v>
      </c>
      <c r="P212" s="867">
        <v>43693</v>
      </c>
      <c r="Q212" s="867">
        <v>43728</v>
      </c>
      <c r="R212" s="642">
        <f>(K212-O212)/O212*100</f>
        <v>3.7037037037037068</v>
      </c>
      <c r="S212" s="701">
        <f>IF(INDEX(Historical!$D$7:$D$1254,MATCH(B212,Historical!$B$7:$B$1278,0))=0,"n/a",(INDEX(Historical!$C$7:$C$1256,MATCH(B212,Historical!$B$7:$B$1278,0))/INDEX(Historical!$D$7:$D$1254,MATCH(B212,Historical!$B$7:$B$1278,0))-1)*100)</f>
        <v>3.7735849056603765</v>
      </c>
      <c r="T212" s="701">
        <f>IF(INDEX(Historical!$F$7:$F$1247,MATCH(B212,Historical!$B$7:$B$1278,0))=0,"n/a",((INDEX(Historical!$C$7:$C$1256,MATCH(B212,Historical!$B$7:$B$1278,0))/INDEX(Historical!$F$7:$F$1247,MATCH(B212,Historical!$B$7:$B$1278,0)))^(1/3)-1)*100)</f>
        <v>8.9744250818549531</v>
      </c>
      <c r="U212" s="701">
        <f>IF(INDEX(Historical!$H$7:$H$1247,MATCH(B212,Historical!$B$7:$B$1278,0))=0,"n/a",((INDEX(Historical!$C$7:$C$1256,MATCH(B212,Historical!$B$7:$B$1278,0))/INDEX(Historical!$H$7:$H$1247,MATCH(B212,Historical!$B$7:$B$1278,0)))^(1/5)-1)*100)</f>
        <v>9.1507859638582101</v>
      </c>
      <c r="V212" s="701">
        <f>IF(INDEX(Historical!$O$7:$O$1247,MATCH(B212,Historical!$B$7:$B$1278,0))=0,"n/a",((INDEX(Historical!$C$7:$C$1256,MATCH(B212,Historical!$B$7:$B$1278,0))/INDEX(Historical!$O$7:$O$1247,MATCH(B212,Historical!$B$7:$B$1278,0)))^(1/10)-1)*100)</f>
        <v>8.6463510264826802</v>
      </c>
      <c r="W212" s="702">
        <f>IF(OR(U212&lt;=0,U212="n/a",V212&lt;=0,V212="n/a"),"n/a",U212/V212)</f>
        <v>1.0583407885974685</v>
      </c>
      <c r="X212" s="703" t="str">
        <f>IF(OR(AJ212&lt;=0,AJ212="n/a",U212&lt;=0,U212="n/a"),"n/a",U212/AJ212)</f>
        <v>n/a</v>
      </c>
      <c r="Y212" s="876"/>
      <c r="Z212" s="651" t="str">
        <f>IF(OR(AC212&lt;0.01,AC212="n/a"),"n/a",M212/AC212*100)</f>
        <v>n/a</v>
      </c>
      <c r="AA212" s="887" t="str">
        <f>IF(OR(AC212&lt;0.01,AC212="n/a"),"n/a",I212/AC212)</f>
        <v>n/a</v>
      </c>
      <c r="AB212" s="888">
        <v>12</v>
      </c>
      <c r="AC212" s="866">
        <v>-5.88</v>
      </c>
      <c r="AD212" s="866" t="s">
        <v>136</v>
      </c>
      <c r="AE212" s="866">
        <v>0.31</v>
      </c>
      <c r="AF212" s="866">
        <v>1.19</v>
      </c>
      <c r="AG212" s="866">
        <v>-14.099999999999998</v>
      </c>
      <c r="AH212" s="866">
        <v>-106.89999999999999</v>
      </c>
      <c r="AI212" s="866">
        <v>203.39999999999998</v>
      </c>
      <c r="AJ212" s="866">
        <v>-15.9</v>
      </c>
      <c r="AK212" s="866" t="s">
        <v>136</v>
      </c>
      <c r="AL212" s="879">
        <v>2640</v>
      </c>
      <c r="AM212" s="873">
        <v>0.6</v>
      </c>
      <c r="AN212" s="866">
        <v>3.77</v>
      </c>
      <c r="AO212" s="740" t="str">
        <f>IF(U212="n/a","n/a",IF(AA212&lt;0,"n/a",IF(AA212="n/a","n/a",J212+U212-AA212)))</f>
        <v>n/a</v>
      </c>
      <c r="AP212" s="741">
        <f>IF(U212="n/a","n/a",J212+U212)</f>
        <v>13.698086004459103</v>
      </c>
      <c r="AQ212" s="889" t="str">
        <f>IF(OR(AC212&lt;0.01,AF212="n/a"),"n/a",(I212/SQRT(22.5*AC212*(I212/AF212))-1)*100)</f>
        <v>n/a</v>
      </c>
      <c r="AR212" s="651">
        <f>INDEX(Historical!$C$7:$C$1256,MATCH(B212,Historical!$B$7:$B$1278,0))*IF(AH212="n/a",1.03,IF(AH212&lt;0,1.01,IF(AH212&gt;10,1.1,(1+AH212/100))))</f>
        <v>2.2220000000000004</v>
      </c>
      <c r="AS212" s="887">
        <f>IF($AI212="n/a",1.03*AR212,IF($AI212&lt;0,1.01*AR212,IF($AI212&gt;10,1.1*AR212,(1+$AI212/100)*AR212)))</f>
        <v>2.4442000000000008</v>
      </c>
      <c r="AT212" s="887">
        <f>IF($AK212="n/a",1.03*AS212,IF($AK212&lt;0,1.01*AS212,IF($AK212&gt;10,1.1*AS212,(1+$AK212/100)*AS212)))</f>
        <v>2.517526000000001</v>
      </c>
      <c r="AU212" s="887">
        <f>IF($AK212="n/a",1.03*AT212,IF($AK212&lt;0,1.01*AT212,IF($AK212&gt;10,1.1*AT212,(1+$AK212/100)*AT212)))</f>
        <v>2.593051780000001</v>
      </c>
      <c r="AV212" s="887">
        <f>IF($AK212="n/a",1.03*AU212,IF($AK212&lt;0,1.01*AU212,IF($AK212&gt;10,1.1*AU212,(1+$AK212/100)*AU212)))</f>
        <v>2.670843333400001</v>
      </c>
      <c r="AW212" s="651">
        <f>SUM(AR212:AV212)</f>
        <v>12.447621113400004</v>
      </c>
      <c r="AX212" s="748">
        <f>AW212/I212*100</f>
        <v>25.26922678319124</v>
      </c>
      <c r="AY212" s="935">
        <v>2.11</v>
      </c>
      <c r="AZ212" s="873">
        <v>117.77</v>
      </c>
      <c r="BA212" s="873">
        <v>-14.149999999999999</v>
      </c>
      <c r="BB212" s="873">
        <v>10.56</v>
      </c>
      <c r="BC212" s="873">
        <v>26.83</v>
      </c>
      <c r="BE212" s="624">
        <v>2005</v>
      </c>
      <c r="BF212" s="899">
        <f>IF(BE212&gt;2008,0,IF(BE212&gt;2001,1,IF(BE212&gt;1990,2,IF(BE212&gt;1980,3,IF(BE212&gt;1973,4,IF(BE212&gt;1970,5,IF(BE212&gt;1960,6,IF(BE212&gt;1958,7,IF(BE212&gt;1953,8,9)))))))))</f>
        <v>1</v>
      </c>
      <c r="BG212" s="883">
        <v>-2.2999999999999998</v>
      </c>
    </row>
    <row r="213" spans="1:59" ht="11.25" customHeight="1" x14ac:dyDescent="0.2">
      <c r="A213" s="872" t="s">
        <v>765</v>
      </c>
      <c r="B213" s="876" t="s">
        <v>766</v>
      </c>
      <c r="C213" s="933" t="s">
        <v>112</v>
      </c>
      <c r="D213" s="933" t="s">
        <v>4325</v>
      </c>
      <c r="E213" s="733">
        <v>20</v>
      </c>
      <c r="F213" s="1182">
        <v>166</v>
      </c>
      <c r="G213" s="1182" t="s">
        <v>106</v>
      </c>
      <c r="H213" s="1182" t="s">
        <v>106</v>
      </c>
      <c r="I213" s="875">
        <v>60.63</v>
      </c>
      <c r="J213" s="651">
        <f>(M213/I213)*100</f>
        <v>1.4514266864588488</v>
      </c>
      <c r="K213" s="878">
        <v>0.22</v>
      </c>
      <c r="L213" s="888">
        <v>4</v>
      </c>
      <c r="M213" s="642">
        <f>K213*L213</f>
        <v>0.88</v>
      </c>
      <c r="N213" s="871" t="s">
        <v>594</v>
      </c>
      <c r="O213" s="734">
        <v>0.2</v>
      </c>
      <c r="P213" s="862">
        <v>44068</v>
      </c>
      <c r="Q213" s="862">
        <v>44090</v>
      </c>
      <c r="R213" s="642">
        <f>(K213-O213)/O213*100</f>
        <v>9.9999999999999947</v>
      </c>
      <c r="S213" s="701">
        <f>IF(INDEX(Historical!$D$7:$D$1254,MATCH(B213,Historical!$B$7:$B$1278,0))=0,"n/a",(INDEX(Historical!$C$7:$C$1256,MATCH(B213,Historical!$B$7:$B$1278,0))/INDEX(Historical!$D$7:$D$1254,MATCH(B213,Historical!$B$7:$B$1278,0))-1)*100)</f>
        <v>8.5714285714285854</v>
      </c>
      <c r="T213" s="701">
        <f>IF(INDEX(Historical!$F$7:$F$1247,MATCH(B213,Historical!$B$7:$B$1278,0))=0,"n/a",((INDEX(Historical!$C$7:$C$1256,MATCH(B213,Historical!$B$7:$B$1278,0))/INDEX(Historical!$F$7:$F$1247,MATCH(B213,Historical!$B$7:$B$1278,0)))^(1/3)-1)*100)</f>
        <v>4.8149469628073316</v>
      </c>
      <c r="U213" s="701">
        <f>IF(INDEX(Historical!$H$7:$H$1247,MATCH(B213,Historical!$B$7:$B$1278,0))=0,"n/a",((INDEX(Historical!$C$7:$C$1256,MATCH(B213,Historical!$B$7:$B$1278,0))/INDEX(Historical!$H$7:$H$1247,MATCH(B213,Historical!$B$7:$B$1278,0)))^(1/5)-1)*100)</f>
        <v>7.0739850656267755</v>
      </c>
      <c r="V213" s="701">
        <f>IF(INDEX(Historical!$O$7:$O$1247,MATCH(B213,Historical!$B$7:$B$1278,0))=0,"n/a",((INDEX(Historical!$C$7:$C$1256,MATCH(B213,Historical!$B$7:$B$1278,0))/INDEX(Historical!$O$7:$O$1247,MATCH(B213,Historical!$B$7:$B$1278,0)))^(1/10)-1)*100)</f>
        <v>7.1773462536293131</v>
      </c>
      <c r="W213" s="702">
        <f>IF(OR(U213&lt;=0,U213="n/a",V213&lt;=0,V213="n/a"),"n/a",U213/V213)</f>
        <v>0.98559896870653663</v>
      </c>
      <c r="X213" s="703">
        <f>IF(OR(AJ213&lt;=0,AJ213="n/a",U213&lt;=0,U213="n/a"),"n/a",U213/AJ213)</f>
        <v>0.71454394602290661</v>
      </c>
      <c r="Y213" s="655" t="s">
        <v>4210</v>
      </c>
      <c r="Z213" s="651">
        <f>IF(OR(AC213&lt;0.01,AC213="n/a"),"n/a",M213/AC213*100)</f>
        <v>60.689655172413794</v>
      </c>
      <c r="AA213" s="887">
        <f>IF(OR(AC213&lt;0.01,AC213="n/a"),"n/a",I213/AC213)</f>
        <v>41.813793103448276</v>
      </c>
      <c r="AB213" s="888">
        <v>12</v>
      </c>
      <c r="AC213" s="866">
        <v>1.45</v>
      </c>
      <c r="AD213" s="866">
        <v>5.98</v>
      </c>
      <c r="AE213" s="866">
        <v>5.16</v>
      </c>
      <c r="AF213" s="866">
        <v>7.31</v>
      </c>
      <c r="AG213" s="866">
        <v>17.599999999999998</v>
      </c>
      <c r="AH213" s="866">
        <v>22.3</v>
      </c>
      <c r="AI213" s="866">
        <v>14.399999999999999</v>
      </c>
      <c r="AJ213" s="866">
        <v>9.9</v>
      </c>
      <c r="AK213" s="866">
        <v>7.0000000000000009</v>
      </c>
      <c r="AL213" s="879">
        <v>6630</v>
      </c>
      <c r="AM213" s="873">
        <v>14.299999999999999</v>
      </c>
      <c r="AN213" s="866">
        <v>0.76</v>
      </c>
      <c r="AO213" s="740">
        <f>IF(U213="n/a","n/a",IF(AA213&lt;0,"n/a",IF(AA213="n/a","n/a",J213+U213-AA213)))</f>
        <v>-33.288381351362652</v>
      </c>
      <c r="AP213" s="741">
        <f>IF(U213="n/a","n/a",J213+U213)</f>
        <v>8.5254117520856241</v>
      </c>
      <c r="AQ213" s="889">
        <f>IF(OR(AC213&lt;0.01,AF213="n/a"),"n/a",(I213/SQRT(22.5*AC213*(I213/AF213))-1)*100)</f>
        <v>268.57613571159476</v>
      </c>
      <c r="AR213" s="651">
        <f>INDEX(Historical!$C$7:$C$1256,MATCH(B213,Historical!$B$7:$B$1278,0))*IF(AH213="n/a",1.03,IF(AH213&lt;0,1.01,IF(AH213&gt;10,1.1,(1+AH213/100))))</f>
        <v>0.83600000000000008</v>
      </c>
      <c r="AS213" s="887">
        <f>IF($AI213="n/a",1.03*AR213,IF($AI213&lt;0,1.01*AR213,IF($AI213&gt;10,1.1*AR213,(1+$AI213/100)*AR213)))</f>
        <v>0.9196000000000002</v>
      </c>
      <c r="AT213" s="887">
        <f>IF($AK213="n/a",1.03*AS213,IF($AK213&lt;0,1.01*AS213,IF($AK213&gt;10,1.1*AS213,(1+$AK213/100)*AS213)))</f>
        <v>0.98397200000000029</v>
      </c>
      <c r="AU213" s="887">
        <f>IF($AK213="n/a",1.03*AT213,IF($AK213&lt;0,1.01*AT213,IF($AK213&gt;10,1.1*AT213,(1+$AK213/100)*AT213)))</f>
        <v>1.0528500400000003</v>
      </c>
      <c r="AV213" s="887">
        <f>IF($AK213="n/a",1.03*AU213,IF($AK213&lt;0,1.01*AU213,IF($AK213&gt;10,1.1*AU213,(1+$AK213/100)*AU213)))</f>
        <v>1.1265495428000003</v>
      </c>
      <c r="AW213" s="651">
        <f>SUM(AR213:AV213)</f>
        <v>4.9189715828000011</v>
      </c>
      <c r="AX213" s="748">
        <f>AW213/I213*100</f>
        <v>8.1130984377370954</v>
      </c>
      <c r="AY213" s="935">
        <v>1.1399999999999999</v>
      </c>
      <c r="AZ213" s="873">
        <v>133.91</v>
      </c>
      <c r="BA213" s="873">
        <v>-8.1100000000000012</v>
      </c>
      <c r="BB213" s="873">
        <v>0.84</v>
      </c>
      <c r="BC213" s="873">
        <v>30.34</v>
      </c>
      <c r="BE213" s="624">
        <v>2001</v>
      </c>
      <c r="BF213" s="899">
        <f>IF(BE213&gt;2008,0,IF(BE213&gt;2001,1,IF(BE213&gt;1990,2,IF(BE213&gt;1980,3,IF(BE213&gt;1973,4,IF(BE213&gt;1970,5,IF(BE213&gt;1960,6,IF(BE213&gt;1958,7,IF(BE213&gt;1953,8,9)))))))))</f>
        <v>2</v>
      </c>
      <c r="BG213" s="883">
        <v>6.6000000000000005</v>
      </c>
    </row>
    <row r="214" spans="1:59" ht="11.25" customHeight="1" x14ac:dyDescent="0.2">
      <c r="A214" s="872" t="s">
        <v>753</v>
      </c>
      <c r="B214" s="876" t="s">
        <v>754</v>
      </c>
      <c r="C214" s="933" t="s">
        <v>112</v>
      </c>
      <c r="D214" s="933" t="s">
        <v>4365</v>
      </c>
      <c r="E214" s="733">
        <v>15</v>
      </c>
      <c r="F214" s="1182">
        <v>246</v>
      </c>
      <c r="G214" s="1182" t="s">
        <v>106</v>
      </c>
      <c r="H214" s="1182" t="s">
        <v>106</v>
      </c>
      <c r="I214" s="875">
        <v>98.65</v>
      </c>
      <c r="J214" s="651">
        <f>(M214/I214)*100</f>
        <v>1.2164216928535225</v>
      </c>
      <c r="K214" s="878">
        <v>0.3</v>
      </c>
      <c r="L214" s="888">
        <v>4</v>
      </c>
      <c r="M214" s="642">
        <f>K214*L214</f>
        <v>1.2</v>
      </c>
      <c r="N214" s="871" t="s">
        <v>239</v>
      </c>
      <c r="O214" s="734">
        <v>0.28000000000000003</v>
      </c>
      <c r="P214" s="1128">
        <v>43643</v>
      </c>
      <c r="Q214" s="1128">
        <v>43658</v>
      </c>
      <c r="R214" s="642">
        <f>(K214-O214)/O214*100</f>
        <v>7.1428571428571281</v>
      </c>
      <c r="S214" s="701">
        <f>IF(INDEX(Historical!$D$7:$D$1254,MATCH(B214,Historical!$B$7:$B$1278,0))=0,"n/a",(INDEX(Historical!$C$7:$C$1256,MATCH(B214,Historical!$B$7:$B$1278,0))/INDEX(Historical!$D$7:$D$1254,MATCH(B214,Historical!$B$7:$B$1278,0))-1)*100)</f>
        <v>7.4074074074073959</v>
      </c>
      <c r="T214" s="701">
        <f>IF(INDEX(Historical!$F$7:$F$1247,MATCH(B214,Historical!$B$7:$B$1278,0))=0,"n/a",((INDEX(Historical!$C$7:$C$1256,MATCH(B214,Historical!$B$7:$B$1278,0))/INDEX(Historical!$F$7:$F$1247,MATCH(B214,Historical!$B$7:$B$1278,0)))^(1/3)-1)*100)</f>
        <v>7.2613795918652579</v>
      </c>
      <c r="U214" s="701">
        <f>IF(INDEX(Historical!$H$7:$H$1247,MATCH(B214,Historical!$B$7:$B$1278,0))=0,"n/a",((INDEX(Historical!$C$7:$C$1256,MATCH(B214,Historical!$B$7:$B$1278,0))/INDEX(Historical!$H$7:$H$1247,MATCH(B214,Historical!$B$7:$B$1278,0)))^(1/5)-1)*100)</f>
        <v>6.6683901275273794</v>
      </c>
      <c r="V214" s="701">
        <f>IF(INDEX(Historical!$O$7:$O$1247,MATCH(B214,Historical!$B$7:$B$1278,0))=0,"n/a",((INDEX(Historical!$C$7:$C$1256,MATCH(B214,Historical!$B$7:$B$1278,0))/INDEX(Historical!$O$7:$O$1247,MATCH(B214,Historical!$B$7:$B$1278,0)))^(1/10)-1)*100)</f>
        <v>6.1274676611179135</v>
      </c>
      <c r="W214" s="702">
        <f>IF(OR(U214&lt;=0,U214="n/a",V214&lt;=0,V214="n/a"),"n/a",U214/V214)</f>
        <v>1.0882783061984824</v>
      </c>
      <c r="X214" s="703">
        <f>IF(OR(AJ214&lt;=0,AJ214="n/a",U214&lt;=0,U214="n/a"),"n/a",U214/AJ214)</f>
        <v>0.12677547770964598</v>
      </c>
      <c r="Y214" s="876"/>
      <c r="Z214" s="651">
        <f>IF(OR(AC214&lt;0.01,AC214="n/a"),"n/a",M214/AC214*100)</f>
        <v>30.612244897959183</v>
      </c>
      <c r="AA214" s="887">
        <f>IF(OR(AC214&lt;0.01,AC214="n/a"),"n/a",I214/AC214)</f>
        <v>25.165816326530614</v>
      </c>
      <c r="AB214" s="888">
        <v>12</v>
      </c>
      <c r="AC214" s="866">
        <v>3.92</v>
      </c>
      <c r="AD214" s="866">
        <v>2.88</v>
      </c>
      <c r="AE214" s="866">
        <v>1.34</v>
      </c>
      <c r="AF214" s="866">
        <v>1.72</v>
      </c>
      <c r="AG214" s="866">
        <v>6.9</v>
      </c>
      <c r="AH214" s="866">
        <v>19.3</v>
      </c>
      <c r="AI214" s="866">
        <v>25.569999999999997</v>
      </c>
      <c r="AJ214" s="866">
        <v>52.6</v>
      </c>
      <c r="AK214" s="866">
        <v>8.75</v>
      </c>
      <c r="AL214" s="879">
        <v>3860</v>
      </c>
      <c r="AM214" s="873">
        <v>0.5</v>
      </c>
      <c r="AN214" s="866">
        <v>0.49</v>
      </c>
      <c r="AO214" s="740">
        <f>IF(U214="n/a","n/a",IF(AA214&lt;0,"n/a",IF(AA214="n/a","n/a",J214+U214-AA214)))</f>
        <v>-17.281004506149714</v>
      </c>
      <c r="AP214" s="741">
        <f>IF(U214="n/a","n/a",J214+U214)</f>
        <v>7.8848118203809019</v>
      </c>
      <c r="AQ214" s="889">
        <f>IF(OR(AC214&lt;0.01,AF214="n/a"),"n/a",(I214/SQRT(22.5*AC214*(I214/AF214))-1)*100)</f>
        <v>38.700643404151606</v>
      </c>
      <c r="AR214" s="651">
        <f>INDEX(Historical!$C$7:$C$1256,MATCH(B214,Historical!$B$7:$B$1278,0))*IF(AH214="n/a",1.03,IF(AH214&lt;0,1.01,IF(AH214&gt;10,1.1,(1+AH214/100))))</f>
        <v>1.276</v>
      </c>
      <c r="AS214" s="887">
        <f>IF($AI214="n/a",1.03*AR214,IF($AI214&lt;0,1.01*AR214,IF($AI214&gt;10,1.1*AR214,(1+$AI214/100)*AR214)))</f>
        <v>1.4036000000000002</v>
      </c>
      <c r="AT214" s="887">
        <f>IF($AK214="n/a",1.03*AS214,IF($AK214&lt;0,1.01*AS214,IF($AK214&gt;10,1.1*AS214,(1+$AK214/100)*AS214)))</f>
        <v>1.5264150000000001</v>
      </c>
      <c r="AU214" s="887">
        <f>IF($AK214="n/a",1.03*AT214,IF($AK214&lt;0,1.01*AT214,IF($AK214&gt;10,1.1*AT214,(1+$AK214/100)*AT214)))</f>
        <v>1.6599763125</v>
      </c>
      <c r="AV214" s="887">
        <f>IF($AK214="n/a",1.03*AU214,IF($AK214&lt;0,1.01*AU214,IF($AK214&gt;10,1.1*AU214,(1+$AK214/100)*AU214)))</f>
        <v>1.8052242398437499</v>
      </c>
      <c r="AW214" s="651">
        <f>SUM(AR214:AV214)</f>
        <v>7.6712155523437504</v>
      </c>
      <c r="AX214" s="748">
        <f>AW214/I214*100</f>
        <v>7.7761941736885456</v>
      </c>
      <c r="AY214" s="935">
        <v>1.38</v>
      </c>
      <c r="AZ214" s="873">
        <v>89.75</v>
      </c>
      <c r="BA214" s="873">
        <v>-4.5199999999999996</v>
      </c>
      <c r="BB214" s="873">
        <v>0.86999999999999988</v>
      </c>
      <c r="BC214" s="873">
        <v>17.07</v>
      </c>
      <c r="BE214" s="624">
        <v>2005</v>
      </c>
      <c r="BF214" s="899">
        <f>IF(BE214&gt;2008,0,IF(BE214&gt;2001,1,IF(BE214&gt;1990,2,IF(BE214&gt;1980,3,IF(BE214&gt;1973,4,IF(BE214&gt;1970,5,IF(BE214&gt;1960,6,IF(BE214&gt;1958,7,IF(BE214&gt;1953,8,9)))))))))</f>
        <v>1</v>
      </c>
      <c r="BG214" s="883">
        <v>3.5999999999999996</v>
      </c>
    </row>
    <row r="215" spans="1:59" ht="11.25" customHeight="1" x14ac:dyDescent="0.2">
      <c r="A215" s="864" t="s">
        <v>758</v>
      </c>
      <c r="B215" s="876" t="s">
        <v>759</v>
      </c>
      <c r="C215" s="933" t="s">
        <v>108</v>
      </c>
      <c r="D215" s="933" t="s">
        <v>4341</v>
      </c>
      <c r="E215" s="733">
        <v>22</v>
      </c>
      <c r="F215" s="1182">
        <v>154</v>
      </c>
      <c r="G215" s="1182" t="s">
        <v>37</v>
      </c>
      <c r="H215" s="1182" t="s">
        <v>115</v>
      </c>
      <c r="I215" s="875">
        <v>33.33</v>
      </c>
      <c r="J215" s="651">
        <f>(M215/I215)*100</f>
        <v>3.4323432343234326</v>
      </c>
      <c r="K215" s="885">
        <v>0.28599999999999998</v>
      </c>
      <c r="L215" s="888">
        <v>4</v>
      </c>
      <c r="M215" s="642">
        <f>K215*L215</f>
        <v>1.1439999999999999</v>
      </c>
      <c r="N215" s="871" t="s">
        <v>456</v>
      </c>
      <c r="O215" s="735">
        <v>0.26400000000000001</v>
      </c>
      <c r="P215" s="862">
        <v>43909</v>
      </c>
      <c r="Q215" s="862">
        <v>43937</v>
      </c>
      <c r="R215" s="642">
        <f>(K215-O215)/O215*100</f>
        <v>8.3333333333333197</v>
      </c>
      <c r="S215" s="701">
        <f>IF(INDEX(Historical!$D$7:$D$1254,MATCH(B215,Historical!$B$7:$B$1278,0))=0,"n/a",(INDEX(Historical!$C$7:$C$1256,MATCH(B215,Historical!$B$7:$B$1278,0))/INDEX(Historical!$D$7:$D$1254,MATCH(B215,Historical!$B$7:$B$1278,0))-1)*100)</f>
        <v>9.3023255813953654</v>
      </c>
      <c r="T215" s="701">
        <f>IF(INDEX(Historical!$F$7:$F$1247,MATCH(B215,Historical!$B$7:$B$1278,0))=0,"n/a",((INDEX(Historical!$C$7:$C$1256,MATCH(B215,Historical!$B$7:$B$1278,0))/INDEX(Historical!$F$7:$F$1247,MATCH(B215,Historical!$B$7:$B$1278,0)))^(1/3)-1)*100)</f>
        <v>8.3008947425307955</v>
      </c>
      <c r="U215" s="701">
        <f>IF(INDEX(Historical!$H$7:$H$1247,MATCH(B215,Historical!$B$7:$B$1278,0))=0,"n/a",((INDEX(Historical!$C$7:$C$1256,MATCH(B215,Historical!$B$7:$B$1278,0))/INDEX(Historical!$H$7:$H$1247,MATCH(B215,Historical!$B$7:$B$1278,0)))^(1/5)-1)*100)</f>
        <v>7.3289260123837519</v>
      </c>
      <c r="V215" s="701">
        <f>IF(INDEX(Historical!$O$7:$O$1247,MATCH(B215,Historical!$B$7:$B$1278,0))=0,"n/a",((INDEX(Historical!$C$7:$C$1256,MATCH(B215,Historical!$B$7:$B$1278,0))/INDEX(Historical!$O$7:$O$1247,MATCH(B215,Historical!$B$7:$B$1278,0)))^(1/10)-1)*100)</f>
        <v>7.1773462536293131</v>
      </c>
      <c r="W215" s="702">
        <f>IF(OR(U215&lt;=0,U215="n/a",V215&lt;=0,V215="n/a"),"n/a",U215/V215)</f>
        <v>1.0211191927208181</v>
      </c>
      <c r="X215" s="703">
        <f>IF(OR(AJ215&lt;=0,AJ215="n/a",U215&lt;=0,U215="n/a"),"n/a",U215/AJ215)</f>
        <v>0.28406689970479659</v>
      </c>
      <c r="Y215" s="670"/>
      <c r="Z215" s="651">
        <f>IF(OR(AC215&lt;0.01,AC215="n/a"),"n/a",M215/AC215*100)</f>
        <v>27.173396674584321</v>
      </c>
      <c r="AA215" s="887">
        <f>IF(OR(AC215&lt;0.01,AC215="n/a"),"n/a",I215/AC215)</f>
        <v>7.9168646080760094</v>
      </c>
      <c r="AB215" s="888">
        <v>12</v>
      </c>
      <c r="AC215" s="866">
        <v>4.21</v>
      </c>
      <c r="AD215" s="866">
        <v>0.79</v>
      </c>
      <c r="AE215" s="866">
        <v>2.67</v>
      </c>
      <c r="AF215" s="866">
        <v>0.88</v>
      </c>
      <c r="AG215" s="866" t="s">
        <v>136</v>
      </c>
      <c r="AH215" s="866">
        <v>17.399999999999999</v>
      </c>
      <c r="AI215" s="866">
        <v>-14.360000000000001</v>
      </c>
      <c r="AJ215" s="866">
        <v>25.8</v>
      </c>
      <c r="AK215" s="866">
        <v>10</v>
      </c>
      <c r="AL215" s="879">
        <v>690.93</v>
      </c>
      <c r="AM215" s="873">
        <v>40.200000000000003</v>
      </c>
      <c r="AN215" s="866">
        <v>0.05</v>
      </c>
      <c r="AO215" s="740">
        <f>IF(U215="n/a","n/a",IF(AA215&lt;0,"n/a",IF(AA215="n/a","n/a",J215+U215-AA215)))</f>
        <v>2.8444046386311754</v>
      </c>
      <c r="AP215" s="741">
        <f>IF(U215="n/a","n/a",J215+U215)</f>
        <v>10.761269246707185</v>
      </c>
      <c r="AQ215" s="889">
        <f>IF(OR(AC215&lt;0.01,AF215="n/a"),"n/a",(I215/SQRT(22.5*AC215*(I215/AF215))-1)*100)</f>
        <v>-44.35493091584091</v>
      </c>
      <c r="AR215" s="651">
        <f>INDEX(Historical!$C$7:$C$1256,MATCH(B215,Historical!$B$7:$B$1278,0))*IF(AH215="n/a",1.03,IF(AH215&lt;0,1.01,IF(AH215&gt;10,1.1,(1+AH215/100))))</f>
        <v>1.1374000000000002</v>
      </c>
      <c r="AS215" s="887">
        <f>IF($AI215="n/a",1.03*AR215,IF($AI215&lt;0,1.01*AR215,IF($AI215&gt;10,1.1*AR215,(1+$AI215/100)*AR215)))</f>
        <v>1.1487740000000002</v>
      </c>
      <c r="AT215" s="887">
        <f>IF($AK215="n/a",1.03*AS215,IF($AK215&lt;0,1.01*AS215,IF($AK215&gt;10,1.1*AS215,(1+$AK215/100)*AS215)))</f>
        <v>1.2636514000000003</v>
      </c>
      <c r="AU215" s="887">
        <f>IF($AK215="n/a",1.03*AT215,IF($AK215&lt;0,1.01*AT215,IF($AK215&gt;10,1.1*AT215,(1+$AK215/100)*AT215)))</f>
        <v>1.3900165400000004</v>
      </c>
      <c r="AV215" s="887">
        <f>IF($AK215="n/a",1.03*AU215,IF($AK215&lt;0,1.01*AU215,IF($AK215&gt;10,1.1*AU215,(1+$AK215/100)*AU215)))</f>
        <v>1.5290181940000005</v>
      </c>
      <c r="AW215" s="651">
        <f>SUM(AR215:AV215)</f>
        <v>6.4688601340000016</v>
      </c>
      <c r="AX215" s="748">
        <f>AW215/I215*100</f>
        <v>19.408521254125418</v>
      </c>
      <c r="AY215" s="935">
        <v>0.7</v>
      </c>
      <c r="AZ215" s="873">
        <v>23.22</v>
      </c>
      <c r="BA215" s="873">
        <v>-32.82</v>
      </c>
      <c r="BB215" s="873">
        <v>7.51</v>
      </c>
      <c r="BC215" s="873">
        <v>0.54999999999999993</v>
      </c>
      <c r="BE215" s="624">
        <v>1999</v>
      </c>
      <c r="BF215" s="899">
        <f>IF(BE215&gt;2008,0,IF(BE215&gt;2001,1,IF(BE215&gt;1990,2,IF(BE215&gt;1980,3,IF(BE215&gt;1973,4,IF(BE215&gt;1970,5,IF(BE215&gt;1960,6,IF(BE215&gt;1958,7,IF(BE215&gt;1953,8,9)))))))))</f>
        <v>2</v>
      </c>
      <c r="BG215" s="883" t="s">
        <v>136</v>
      </c>
    </row>
    <row r="216" spans="1:59" ht="11.25" customHeight="1" x14ac:dyDescent="0.2">
      <c r="A216" s="864" t="s">
        <v>1599</v>
      </c>
      <c r="B216" s="876" t="s">
        <v>1600</v>
      </c>
      <c r="C216" s="933" t="s">
        <v>108</v>
      </c>
      <c r="D216" s="933" t="s">
        <v>118</v>
      </c>
      <c r="E216" s="733">
        <v>11</v>
      </c>
      <c r="F216" s="1182">
        <v>292</v>
      </c>
      <c r="G216" s="1182" t="s">
        <v>106</v>
      </c>
      <c r="H216" s="1182" t="s">
        <v>106</v>
      </c>
      <c r="I216" s="875">
        <v>101.02</v>
      </c>
      <c r="J216" s="651">
        <f>(M216/I216)*100</f>
        <v>2.7717283706196789</v>
      </c>
      <c r="K216" s="878">
        <v>0.7</v>
      </c>
      <c r="L216" s="888">
        <v>4</v>
      </c>
      <c r="M216" s="642">
        <f>K216*L216</f>
        <v>2.8</v>
      </c>
      <c r="N216" s="871" t="s">
        <v>798</v>
      </c>
      <c r="O216" s="734">
        <v>0.6</v>
      </c>
      <c r="P216" s="867">
        <v>43684</v>
      </c>
      <c r="Q216" s="867">
        <v>43706</v>
      </c>
      <c r="R216" s="642">
        <f>(K216-O216)/O216*100</f>
        <v>16.666666666666664</v>
      </c>
      <c r="S216" s="701">
        <f>IF(INDEX(Historical!$D$7:$D$1254,MATCH(B216,Historical!$B$7:$B$1278,0))=0,"n/a",(INDEX(Historical!$C$7:$C$1256,MATCH(B216,Historical!$B$7:$B$1278,0))/INDEX(Historical!$D$7:$D$1254,MATCH(B216,Historical!$B$7:$B$1278,0))-1)*100)</f>
        <v>18.181818181818166</v>
      </c>
      <c r="T216" s="701">
        <f>IF(INDEX(Historical!$F$7:$F$1247,MATCH(B216,Historical!$B$7:$B$1278,0))=0,"n/a",((INDEX(Historical!$C$7:$C$1256,MATCH(B216,Historical!$B$7:$B$1278,0))/INDEX(Historical!$F$7:$F$1247,MATCH(B216,Historical!$B$7:$B$1278,0)))^(1/3)-1)*100)</f>
        <v>18.563110149668759</v>
      </c>
      <c r="U216" s="701">
        <f>IF(INDEX(Historical!$H$7:$H$1247,MATCH(B216,Historical!$B$7:$B$1278,0))=0,"n/a",((INDEX(Historical!$C$7:$C$1256,MATCH(B216,Historical!$B$7:$B$1278,0))/INDEX(Historical!$H$7:$H$1247,MATCH(B216,Historical!$B$7:$B$1278,0)))^(1/5)-1)*100)</f>
        <v>15.590079005182321</v>
      </c>
      <c r="V216" s="701">
        <f>IF(INDEX(Historical!$O$7:$O$1247,MATCH(B216,Historical!$B$7:$B$1278,0))=0,"n/a",((INDEX(Historical!$C$7:$C$1256,MATCH(B216,Historical!$B$7:$B$1278,0))/INDEX(Historical!$O$7:$O$1247,MATCH(B216,Historical!$B$7:$B$1278,0)))^(1/10)-1)*100)</f>
        <v>21.861658577517183</v>
      </c>
      <c r="W216" s="702">
        <f>IF(OR(U216&lt;=0,U216="n/a",V216&lt;=0,V216="n/a"),"n/a",U216/V216)</f>
        <v>0.71312425587029171</v>
      </c>
      <c r="X216" s="703">
        <f>IF(OR(AJ216&lt;=0,AJ216="n/a",U216&lt;=0,U216="n/a"),"n/a",U216/AJ216)</f>
        <v>2.2594317398814958</v>
      </c>
      <c r="Y216" s="877"/>
      <c r="Z216" s="651">
        <f>IF(OR(AC216&lt;0.01,AC216="n/a"),"n/a",M216/AC216*100)</f>
        <v>31.531531531531527</v>
      </c>
      <c r="AA216" s="887">
        <f>IF(OR(AC216&lt;0.01,AC216="n/a"),"n/a",I216/AC216)</f>
        <v>11.376126126126124</v>
      </c>
      <c r="AB216" s="888">
        <v>12</v>
      </c>
      <c r="AC216" s="866">
        <v>8.8800000000000008</v>
      </c>
      <c r="AD216" s="866">
        <v>7.91</v>
      </c>
      <c r="AE216" s="866">
        <v>0.48</v>
      </c>
      <c r="AF216" s="866">
        <v>0.51</v>
      </c>
      <c r="AG216" s="866">
        <v>5</v>
      </c>
      <c r="AH216" s="866">
        <v>35.6</v>
      </c>
      <c r="AI216" s="866">
        <v>83.26</v>
      </c>
      <c r="AJ216" s="866">
        <v>6.9</v>
      </c>
      <c r="AK216" s="866">
        <v>1.44</v>
      </c>
      <c r="AL216" s="879">
        <v>6910</v>
      </c>
      <c r="AM216" s="873">
        <v>0.4</v>
      </c>
      <c r="AN216" s="866">
        <v>0.32</v>
      </c>
      <c r="AO216" s="740">
        <f>IF(U216="n/a","n/a",IF(AA216&lt;0,"n/a",IF(AA216="n/a","n/a",J216+U216-AA216)))</f>
        <v>6.9856812496758778</v>
      </c>
      <c r="AP216" s="741">
        <f>IF(U216="n/a","n/a",J216+U216)</f>
        <v>18.361807375802002</v>
      </c>
      <c r="AQ216" s="889">
        <f>IF(OR(AC216&lt;0.01,AF216="n/a"),"n/a",(I216/SQRT(22.5*AC216*(I216/AF216))-1)*100)</f>
        <v>-49.220195071381099</v>
      </c>
      <c r="AR216" s="651">
        <f>INDEX(Historical!$C$7:$C$1256,MATCH(B216,Historical!$B$7:$B$1278,0))*IF(AH216="n/a",1.03,IF(AH216&lt;0,1.01,IF(AH216&gt;10,1.1,(1+AH216/100))))</f>
        <v>2.8600000000000003</v>
      </c>
      <c r="AS216" s="887">
        <f>IF($AI216="n/a",1.03*AR216,IF($AI216&lt;0,1.01*AR216,IF($AI216&gt;10,1.1*AR216,(1+$AI216/100)*AR216)))</f>
        <v>3.1460000000000008</v>
      </c>
      <c r="AT216" s="887">
        <f>IF($AK216="n/a",1.03*AS216,IF($AK216&lt;0,1.01*AS216,IF($AK216&gt;10,1.1*AS216,(1+$AK216/100)*AS216)))</f>
        <v>3.1913024000000005</v>
      </c>
      <c r="AU216" s="887">
        <f>IF($AK216="n/a",1.03*AT216,IF($AK216&lt;0,1.01*AT216,IF($AK216&gt;10,1.1*AT216,(1+$AK216/100)*AT216)))</f>
        <v>3.2372571545600004</v>
      </c>
      <c r="AV216" s="887">
        <f>IF($AK216="n/a",1.03*AU216,IF($AK216&lt;0,1.01*AU216,IF($AK216&gt;10,1.1*AU216,(1+$AK216/100)*AU216)))</f>
        <v>3.2838736575856644</v>
      </c>
      <c r="AW216" s="651">
        <f>SUM(AR216:AV216)</f>
        <v>15.718433212145666</v>
      </c>
      <c r="AX216" s="748">
        <f>AW216/I216*100</f>
        <v>15.559724027069558</v>
      </c>
      <c r="AY216" s="935">
        <v>1.2</v>
      </c>
      <c r="AZ216" s="873">
        <v>82.38</v>
      </c>
      <c r="BA216" s="873">
        <v>-40.32</v>
      </c>
      <c r="BB216" s="873">
        <v>1.8800000000000001</v>
      </c>
      <c r="BC216" s="873">
        <v>-0.11</v>
      </c>
      <c r="BE216" s="624">
        <v>2009</v>
      </c>
      <c r="BF216" s="899">
        <f>IF(BE216&gt;2008,0,IF(BE216&gt;2001,1,IF(BE216&gt;1990,2,IF(BE216&gt;1980,3,IF(BE216&gt;1973,4,IF(BE216&gt;1970,5,IF(BE216&gt;1960,6,IF(BE216&gt;1958,7,IF(BE216&gt;1953,8,9)))))))))</f>
        <v>0</v>
      </c>
      <c r="BG216" s="883">
        <v>0.70000000000000007</v>
      </c>
    </row>
    <row r="217" spans="1:59" ht="11.25" customHeight="1" x14ac:dyDescent="0.2">
      <c r="A217" s="872" t="s">
        <v>763</v>
      </c>
      <c r="B217" s="876" t="s">
        <v>764</v>
      </c>
      <c r="C217" s="933" t="s">
        <v>131</v>
      </c>
      <c r="D217" s="933" t="s">
        <v>4342</v>
      </c>
      <c r="E217" s="733">
        <v>16</v>
      </c>
      <c r="F217" s="1182">
        <v>229</v>
      </c>
      <c r="G217" s="1182" t="s">
        <v>37</v>
      </c>
      <c r="H217" s="1182" t="s">
        <v>37</v>
      </c>
      <c r="I217" s="875">
        <v>23.8</v>
      </c>
      <c r="J217" s="651">
        <f>(M217/I217)*100</f>
        <v>2.9411764705882351</v>
      </c>
      <c r="K217" s="878">
        <v>0.17499999999999999</v>
      </c>
      <c r="L217" s="888">
        <v>4</v>
      </c>
      <c r="M217" s="642">
        <f>K217*L217</f>
        <v>0.7</v>
      </c>
      <c r="N217" s="871" t="s">
        <v>139</v>
      </c>
      <c r="O217" s="734">
        <v>0.16500000000000001</v>
      </c>
      <c r="P217" s="862">
        <v>43844</v>
      </c>
      <c r="Q217" s="862">
        <v>43862</v>
      </c>
      <c r="R217" s="642">
        <f>(K217-O217)/O217*100</f>
        <v>6.060606060606049</v>
      </c>
      <c r="S217" s="701">
        <f>IF(INDEX(Historical!$D$7:$D$1254,MATCH(B217,Historical!$B$7:$B$1278,0))=0,"n/a",(INDEX(Historical!$C$7:$C$1256,MATCH(B217,Historical!$B$7:$B$1278,0))/INDEX(Historical!$D$7:$D$1254,MATCH(B217,Historical!$B$7:$B$1278,0))-1)*100)</f>
        <v>6.4516129032258229</v>
      </c>
      <c r="T217" s="701">
        <f>IF(INDEX(Historical!$F$7:$F$1247,MATCH(B217,Historical!$B$7:$B$1278,0))=0,"n/a",((INDEX(Historical!$C$7:$C$1256,MATCH(B217,Historical!$B$7:$B$1278,0))/INDEX(Historical!$F$7:$F$1247,MATCH(B217,Historical!$B$7:$B$1278,0)))^(1/3)-1)*100)</f>
        <v>6.917810999860885</v>
      </c>
      <c r="U217" s="701">
        <f>IF(INDEX(Historical!$H$7:$H$1247,MATCH(B217,Historical!$B$7:$B$1278,0))=0,"n/a",((INDEX(Historical!$C$7:$C$1256,MATCH(B217,Historical!$B$7:$B$1278,0))/INDEX(Historical!$H$7:$H$1247,MATCH(B217,Historical!$B$7:$B$1278,0)))^(1/5)-1)*100)</f>
        <v>5.9938567638061713</v>
      </c>
      <c r="V217" s="701">
        <f>IF(INDEX(Historical!$O$7:$O$1247,MATCH(B217,Historical!$B$7:$B$1278,0))=0,"n/a",((INDEX(Historical!$C$7:$C$1256,MATCH(B217,Historical!$B$7:$B$1278,0))/INDEX(Historical!$O$7:$O$1247,MATCH(B217,Historical!$B$7:$B$1278,0)))^(1/10)-1)*100)</f>
        <v>4.4589177642213595</v>
      </c>
      <c r="W217" s="702">
        <f>IF(OR(U217&lt;=0,U217="n/a",V217&lt;=0,V217="n/a"),"n/a",U217/V217)</f>
        <v>1.3442402575578452</v>
      </c>
      <c r="X217" s="703">
        <f>IF(OR(AJ217&lt;=0,AJ217="n/a",U217&lt;=0,U217="n/a"),"n/a",U217/AJ217)</f>
        <v>0.59345116473328419</v>
      </c>
      <c r="Y217" s="667"/>
      <c r="Z217" s="651">
        <f>IF(OR(AC217&lt;0.01,AC217="n/a"),"n/a",M217/AC217*100)</f>
        <v>50</v>
      </c>
      <c r="AA217" s="887">
        <f>IF(OR(AC217&lt;0.01,AC217="n/a"),"n/a",I217/AC217)</f>
        <v>17</v>
      </c>
      <c r="AB217" s="888">
        <v>9</v>
      </c>
      <c r="AC217" s="866">
        <v>1.4</v>
      </c>
      <c r="AD217" s="866" t="s">
        <v>136</v>
      </c>
      <c r="AE217" s="866">
        <v>3.06</v>
      </c>
      <c r="AF217" s="866">
        <v>2.15</v>
      </c>
      <c r="AG217" s="866">
        <v>13</v>
      </c>
      <c r="AH217" s="866">
        <v>13.5</v>
      </c>
      <c r="AI217" s="866">
        <v>5.04</v>
      </c>
      <c r="AJ217" s="866">
        <v>10.100000000000001</v>
      </c>
      <c r="AK217" s="866" t="s">
        <v>136</v>
      </c>
      <c r="AL217" s="879">
        <v>193.02</v>
      </c>
      <c r="AM217" s="873">
        <v>2.7</v>
      </c>
      <c r="AN217" s="866">
        <v>1.29</v>
      </c>
      <c r="AO217" s="740">
        <f>IF(U217="n/a","n/a",IF(AA217&lt;0,"n/a",IF(AA217="n/a","n/a",J217+U217-AA217)))</f>
        <v>-8.0649667656055932</v>
      </c>
      <c r="AP217" s="741">
        <f>IF(U217="n/a","n/a",J217+U217)</f>
        <v>8.9350332343944068</v>
      </c>
      <c r="AQ217" s="889">
        <f>IF(OR(AC217&lt;0.01,AF217="n/a"),"n/a",(I217/SQRT(22.5*AC217*(I217/AF217))-1)*100)</f>
        <v>27.453695295367741</v>
      </c>
      <c r="AR217" s="651">
        <f>INDEX(Historical!$C$7:$C$1256,MATCH(B217,Historical!$B$7:$B$1278,0))*IF(AH217="n/a",1.03,IF(AH217&lt;0,1.01,IF(AH217&gt;10,1.1,(1+AH217/100))))</f>
        <v>0.72600000000000009</v>
      </c>
      <c r="AS217" s="887">
        <f>IF($AI217="n/a",1.03*AR217,IF($AI217&lt;0,1.01*AR217,IF($AI217&gt;10,1.1*AR217,(1+$AI217/100)*AR217)))</f>
        <v>0.76259040000000011</v>
      </c>
      <c r="AT217" s="887">
        <f>IF($AK217="n/a",1.03*AS217,IF($AK217&lt;0,1.01*AS217,IF($AK217&gt;10,1.1*AS217,(1+$AK217/100)*AS217)))</f>
        <v>0.78546811200000011</v>
      </c>
      <c r="AU217" s="887">
        <f>IF($AK217="n/a",1.03*AT217,IF($AK217&lt;0,1.01*AT217,IF($AK217&gt;10,1.1*AT217,(1+$AK217/100)*AT217)))</f>
        <v>0.80903215536000017</v>
      </c>
      <c r="AV217" s="887">
        <f>IF($AK217="n/a",1.03*AU217,IF($AK217&lt;0,1.01*AU217,IF($AK217&gt;10,1.1*AU217,(1+$AK217/100)*AU217)))</f>
        <v>0.8333031200208002</v>
      </c>
      <c r="AW217" s="651">
        <f>SUM(AR217:AV217)</f>
        <v>3.9163937873808008</v>
      </c>
      <c r="AX217" s="748">
        <f>AW217/I217*100</f>
        <v>16.455436081431934</v>
      </c>
      <c r="AY217" s="935">
        <v>-0.51</v>
      </c>
      <c r="AZ217" s="873">
        <v>5.43</v>
      </c>
      <c r="BA217" s="873">
        <v>-25.580000000000002</v>
      </c>
      <c r="BB217" s="873">
        <v>0.33</v>
      </c>
      <c r="BC217" s="873">
        <v>-4.96</v>
      </c>
      <c r="BE217" s="624">
        <v>2004</v>
      </c>
      <c r="BF217" s="899">
        <f>IF(BE217&gt;2008,0,IF(BE217&gt;2001,1,IF(BE217&gt;1990,2,IF(BE217&gt;1980,3,IF(BE217&gt;1973,4,IF(BE217&gt;1970,5,IF(BE217&gt;1960,6,IF(BE217&gt;1958,7,IF(BE217&gt;1953,8,9)))))))))</f>
        <v>1</v>
      </c>
      <c r="BG217" s="883">
        <v>4.2</v>
      </c>
    </row>
    <row r="218" spans="1:59" s="774" customFormat="1" ht="11.25" customHeight="1" x14ac:dyDescent="0.2">
      <c r="A218" s="755" t="s">
        <v>775</v>
      </c>
      <c r="B218" s="782" t="s">
        <v>776</v>
      </c>
      <c r="C218" s="933" t="s">
        <v>123</v>
      </c>
      <c r="D218" s="933" t="s">
        <v>4358</v>
      </c>
      <c r="E218" s="756">
        <v>19</v>
      </c>
      <c r="F218" s="1182">
        <v>167</v>
      </c>
      <c r="G218" s="1181" t="s">
        <v>106</v>
      </c>
      <c r="H218" s="1181" t="s">
        <v>106</v>
      </c>
      <c r="I218" s="757">
        <v>118.81</v>
      </c>
      <c r="J218" s="758">
        <f>(M218/I218)*100</f>
        <v>0.94268159245854743</v>
      </c>
      <c r="K218" s="759">
        <v>0.28000000000000003</v>
      </c>
      <c r="L218" s="760">
        <v>4</v>
      </c>
      <c r="M218" s="761">
        <f>K218*L218</f>
        <v>1.1200000000000001</v>
      </c>
      <c r="N218" s="762" t="s">
        <v>423</v>
      </c>
      <c r="O218" s="763">
        <v>0.26500000000000001</v>
      </c>
      <c r="P218" s="764">
        <v>43831</v>
      </c>
      <c r="Q218" s="764">
        <v>43846</v>
      </c>
      <c r="R218" s="761">
        <f>(K218-O218)/O218*100</f>
        <v>5.660377358490571</v>
      </c>
      <c r="S218" s="701">
        <f>IF(INDEX(Historical!$D$7:$D$1254,MATCH(B218,Historical!$B$7:$B$1278,0))=0,"n/a",(INDEX(Historical!$C$7:$C$1256,MATCH(B218,Historical!$B$7:$B$1278,0))/INDEX(Historical!$D$7:$D$1254,MATCH(B218,Historical!$B$7:$B$1278,0))-1)*100)</f>
        <v>6.0000000000000053</v>
      </c>
      <c r="T218" s="701">
        <f>IF(INDEX(Historical!$F$7:$F$1247,MATCH(B218,Historical!$B$7:$B$1278,0))=0,"n/a",((INDEX(Historical!$C$7:$C$1256,MATCH(B218,Historical!$B$7:$B$1278,0))/INDEX(Historical!$F$7:$F$1247,MATCH(B218,Historical!$B$7:$B$1278,0)))^(1/3)-1)*100)</f>
        <v>4.8349307472692393</v>
      </c>
      <c r="U218" s="701">
        <f>IF(INDEX(Historical!$H$7:$H$1247,MATCH(B218,Historical!$B$7:$B$1278,0))=0,"n/a",((INDEX(Historical!$C$7:$C$1256,MATCH(B218,Historical!$B$7:$B$1278,0))/INDEX(Historical!$H$7:$H$1247,MATCH(B218,Historical!$B$7:$B$1278,0)))^(1/5)-1)*100)</f>
        <v>4.762370263962179</v>
      </c>
      <c r="V218" s="701">
        <f>IF(INDEX(Historical!$O$7:$O$1247,MATCH(B218,Historical!$B$7:$B$1278,0))=0,"n/a",((INDEX(Historical!$C$7:$C$1256,MATCH(B218,Historical!$B$7:$B$1278,0))/INDEX(Historical!$O$7:$O$1247,MATCH(B218,Historical!$B$7:$B$1278,0)))^(1/10)-1)*100)</f>
        <v>12.723791686028797</v>
      </c>
      <c r="W218" s="702">
        <f>IF(OR(U218&lt;=0,U218="n/a",V218&lt;=0,V218="n/a"),"n/a",U218/V218)</f>
        <v>0.37428860684597981</v>
      </c>
      <c r="X218" s="703">
        <f>IF(OR(AJ218&lt;=0,AJ218="n/a",U218&lt;=0,U218="n/a"),"n/a",U218/AJ218)</f>
        <v>0.24675493595658957</v>
      </c>
      <c r="Y218" s="765"/>
      <c r="Z218" s="758">
        <f>IF(OR(AC218&lt;0.01,AC218="n/a"),"n/a",M218/AC218*100)</f>
        <v>58.031088082901562</v>
      </c>
      <c r="AA218" s="766">
        <f>IF(OR(AC218&lt;0.01,AC218="n/a"),"n/a",I218/AC218)</f>
        <v>61.559585492227981</v>
      </c>
      <c r="AB218" s="760">
        <v>6</v>
      </c>
      <c r="AC218" s="767">
        <v>1.93</v>
      </c>
      <c r="AD218" s="767">
        <v>7.69</v>
      </c>
      <c r="AE218" s="767">
        <v>15.6</v>
      </c>
      <c r="AF218" s="767">
        <v>3.43</v>
      </c>
      <c r="AG218" s="767">
        <v>8.9</v>
      </c>
      <c r="AH218" s="776">
        <v>34.699999999999996</v>
      </c>
      <c r="AI218" s="776">
        <v>1.8800000000000001</v>
      </c>
      <c r="AJ218" s="767">
        <v>19.3</v>
      </c>
      <c r="AK218" s="767">
        <v>8</v>
      </c>
      <c r="AL218" s="768">
        <v>7780</v>
      </c>
      <c r="AM218" s="769">
        <v>0.2</v>
      </c>
      <c r="AN218" s="767">
        <v>0.13</v>
      </c>
      <c r="AO218" s="770">
        <f>IF(U218="n/a","n/a",IF(AA218&lt;0,"n/a",IF(AA218="n/a","n/a",J218+U218-AA218)))</f>
        <v>-55.854533635807257</v>
      </c>
      <c r="AP218" s="771">
        <f>IF(U218="n/a","n/a",J218+U218)</f>
        <v>5.7050518564207264</v>
      </c>
      <c r="AQ218" s="772">
        <f>IF(OR(AC218&lt;0.01,AF218="n/a"),"n/a",(I218/SQRT(22.5*AC218*(I218/AF218))-1)*100)</f>
        <v>206.3399551249066</v>
      </c>
      <c r="AR218" s="651">
        <f>INDEX(Historical!$C$7:$C$1256,MATCH(B218,Historical!$B$7:$B$1278,0))*IF(AH218="n/a",1.03,IF(AH218&lt;0,1.01,IF(AH218&gt;10,1.1,(1+AH218/100))))</f>
        <v>1.1660000000000001</v>
      </c>
      <c r="AS218" s="766">
        <f>IF($AI218="n/a",1.03*AR218,IF($AI218&lt;0,1.01*AR218,IF($AI218&gt;10,1.1*AR218,(1+$AI218/100)*AR218)))</f>
        <v>1.1879208000000001</v>
      </c>
      <c r="AT218" s="766">
        <f>IF($AK218="n/a",1.03*AS218,IF($AK218&lt;0,1.01*AS218,IF($AK218&gt;10,1.1*AS218,(1+$AK218/100)*AS218)))</f>
        <v>1.2829544640000001</v>
      </c>
      <c r="AU218" s="766">
        <f>IF($AK218="n/a",1.03*AT218,IF($AK218&lt;0,1.01*AT218,IF($AK218&gt;10,1.1*AT218,(1+$AK218/100)*AT218)))</f>
        <v>1.3855908211200003</v>
      </c>
      <c r="AV218" s="766">
        <f>IF($AK218="n/a",1.03*AU218,IF($AK218&lt;0,1.01*AU218,IF($AK218&gt;10,1.1*AU218,(1+$AK218/100)*AU218)))</f>
        <v>1.4964380868096003</v>
      </c>
      <c r="AW218" s="758">
        <f>SUM(AR218:AV218)</f>
        <v>6.5189041719296004</v>
      </c>
      <c r="AX218" s="773">
        <f>AW218/I218*100</f>
        <v>5.4868312195350564</v>
      </c>
      <c r="AY218" s="936">
        <v>0.87</v>
      </c>
      <c r="AZ218" s="769">
        <v>98.75</v>
      </c>
      <c r="BA218" s="769">
        <v>-19.53</v>
      </c>
      <c r="BB218" s="769">
        <v>-5.47</v>
      </c>
      <c r="BC218" s="769">
        <v>-0.13999999999999999</v>
      </c>
      <c r="BD218" s="909"/>
      <c r="BE218" s="624">
        <v>2002</v>
      </c>
      <c r="BF218" s="899">
        <f>IF(BE218&gt;2008,0,IF(BE218&gt;2001,1,IF(BE218&gt;1990,2,IF(BE218&gt;1980,3,IF(BE218&gt;1973,4,IF(BE218&gt;1970,5,IF(BE218&gt;1960,6,IF(BE218&gt;1958,7,IF(BE218&gt;1953,8,9)))))))))</f>
        <v>1</v>
      </c>
      <c r="BG218" s="825">
        <v>7.7</v>
      </c>
    </row>
    <row r="219" spans="1:59" ht="11.25" customHeight="1" x14ac:dyDescent="0.2">
      <c r="A219" s="864" t="s">
        <v>1605</v>
      </c>
      <c r="B219" s="876" t="s">
        <v>4609</v>
      </c>
      <c r="C219" s="933" t="s">
        <v>112</v>
      </c>
      <c r="D219" s="933" t="s">
        <v>4364</v>
      </c>
      <c r="E219" s="733">
        <v>10</v>
      </c>
      <c r="F219" s="1182">
        <v>333</v>
      </c>
      <c r="G219" s="1182" t="s">
        <v>106</v>
      </c>
      <c r="H219" s="1182" t="s">
        <v>106</v>
      </c>
      <c r="I219" s="875">
        <v>10.74</v>
      </c>
      <c r="J219" s="651">
        <f>(M219/I219)*100</f>
        <v>5.2141527001862196</v>
      </c>
      <c r="K219" s="878">
        <v>0.14000000000000001</v>
      </c>
      <c r="L219" s="888">
        <v>4</v>
      </c>
      <c r="M219" s="642">
        <f>K219*L219</f>
        <v>0.56000000000000005</v>
      </c>
      <c r="N219" s="871" t="s">
        <v>707</v>
      </c>
      <c r="O219" s="734">
        <v>0.13</v>
      </c>
      <c r="P219" s="867">
        <v>43698</v>
      </c>
      <c r="Q219" s="867">
        <v>43727</v>
      </c>
      <c r="R219" s="642">
        <f>(K219-O219)/O219*100</f>
        <v>7.6923076923076987</v>
      </c>
      <c r="S219" s="701">
        <f>IF(INDEX(Historical!$D$7:$D$1254,MATCH(B219,Historical!$B$7:$B$1278,0))=0,"n/a",(INDEX(Historical!$C$7:$C$1256,MATCH(B219,Historical!$B$7:$B$1278,0))/INDEX(Historical!$D$7:$D$1254,MATCH(B219,Historical!$B$7:$B$1278,0))-1)*100)</f>
        <v>8.0000000000000071</v>
      </c>
      <c r="T219" s="701">
        <f>IF(INDEX(Historical!$F$7:$F$1247,MATCH(B219,Historical!$B$7:$B$1278,0))=0,"n/a",((INDEX(Historical!$C$7:$C$1256,MATCH(B219,Historical!$B$7:$B$1278,0))/INDEX(Historical!$F$7:$F$1247,MATCH(B219,Historical!$B$7:$B$1278,0)))^(1/3)-1)*100)</f>
        <v>8.7380373002892142</v>
      </c>
      <c r="U219" s="701">
        <f>IF(INDEX(Historical!$H$7:$H$1247,MATCH(B219,Historical!$B$7:$B$1278,0))=0,"n/a",((INDEX(Historical!$C$7:$C$1256,MATCH(B219,Historical!$B$7:$B$1278,0))/INDEX(Historical!$H$7:$H$1247,MATCH(B219,Historical!$B$7:$B$1278,0)))^(1/5)-1)*100)</f>
        <v>12.474611314209483</v>
      </c>
      <c r="V219" s="701" t="str">
        <f>IF(INDEX(Historical!$O$7:$O$1247,MATCH(B219,Historical!$B$7:$B$1278,0))=0,"n/a",((INDEX(Historical!$C$7:$C$1256,MATCH(B219,Historical!$B$7:$B$1278,0))/INDEX(Historical!$O$7:$O$1247,MATCH(B219,Historical!$B$7:$B$1278,0)))^(1/10)-1)*100)</f>
        <v>n/a</v>
      </c>
      <c r="W219" s="702" t="str">
        <f>IF(OR(U219&lt;=0,U219="n/a",V219&lt;=0,V219="n/a"),"n/a",U219/V219)</f>
        <v>n/a</v>
      </c>
      <c r="X219" s="703">
        <f>IF(OR(AJ219&lt;=0,AJ219="n/a",U219&lt;=0,U219="n/a"),"n/a",U219/AJ219)</f>
        <v>3.1186528285523707</v>
      </c>
      <c r="Y219" s="664"/>
      <c r="Z219" s="651">
        <f>IF(OR(AC219&lt;0.01,AC219="n/a"),"n/a",M219/AC219*100)</f>
        <v>70.886075949367083</v>
      </c>
      <c r="AA219" s="887">
        <f>IF(OR(AC219&lt;0.01,AC219="n/a"),"n/a",I219/AC219)</f>
        <v>13.594936708860759</v>
      </c>
      <c r="AB219" s="888">
        <v>5</v>
      </c>
      <c r="AC219" s="866">
        <v>0.79</v>
      </c>
      <c r="AD219" s="866">
        <v>1.7</v>
      </c>
      <c r="AE219" s="866">
        <v>0.52</v>
      </c>
      <c r="AF219" s="866">
        <v>1.1200000000000001</v>
      </c>
      <c r="AG219" s="866" t="s">
        <v>136</v>
      </c>
      <c r="AH219" s="866">
        <v>-10.199999999999999</v>
      </c>
      <c r="AI219" s="866">
        <v>52.61</v>
      </c>
      <c r="AJ219" s="866">
        <v>4</v>
      </c>
      <c r="AK219" s="866">
        <v>8</v>
      </c>
      <c r="AL219" s="879">
        <v>352.7</v>
      </c>
      <c r="AM219" s="873">
        <v>6.45</v>
      </c>
      <c r="AN219" s="866">
        <v>0.28000000000000003</v>
      </c>
      <c r="AO219" s="740">
        <f>IF(U219="n/a","n/a",IF(AA219&lt;0,"n/a",IF(AA219="n/a","n/a",J219+U219-AA219)))</f>
        <v>4.0938273055349423</v>
      </c>
      <c r="AP219" s="741">
        <f>IF(U219="n/a","n/a",J219+U219)</f>
        <v>17.688764014395701</v>
      </c>
      <c r="AQ219" s="889">
        <f>IF(OR(AC219&lt;0.01,AF219="n/a"),"n/a",(I219/SQRT(22.5*AC219*(I219/AF219))-1)*100)</f>
        <v>-17.736658322395847</v>
      </c>
      <c r="AR219" s="651">
        <f>INDEX(Historical!$C$7:$C$1256,MATCH(B219,Historical!$B$7:$B$1278,0))*IF(AH219="n/a",1.03,IF(AH219&lt;0,1.01,IF(AH219&gt;10,1.1,(1+AH219/100))))</f>
        <v>0.5454</v>
      </c>
      <c r="AS219" s="887">
        <f>IF($AI219="n/a",1.03*AR219,IF($AI219&lt;0,1.01*AR219,IF($AI219&gt;10,1.1*AR219,(1+$AI219/100)*AR219)))</f>
        <v>0.59994000000000003</v>
      </c>
      <c r="AT219" s="887">
        <f>IF($AK219="n/a",1.03*AS219,IF($AK219&lt;0,1.01*AS219,IF($AK219&gt;10,1.1*AS219,(1+$AK219/100)*AS219)))</f>
        <v>0.64793520000000004</v>
      </c>
      <c r="AU219" s="887">
        <f>IF($AK219="n/a",1.03*AT219,IF($AK219&lt;0,1.01*AT219,IF($AK219&gt;10,1.1*AT219,(1+$AK219/100)*AT219)))</f>
        <v>0.69977001600000011</v>
      </c>
      <c r="AV219" s="887">
        <f>IF($AK219="n/a",1.03*AU219,IF($AK219&lt;0,1.01*AU219,IF($AK219&gt;10,1.1*AU219,(1+$AK219/100)*AU219)))</f>
        <v>0.75575161728000018</v>
      </c>
      <c r="AW219" s="651">
        <f>SUM(AR219:AV219)</f>
        <v>3.2487968332800001</v>
      </c>
      <c r="AX219" s="748">
        <f>AW219/I219*100</f>
        <v>30.249504965363126</v>
      </c>
      <c r="AY219" s="935">
        <v>1.01</v>
      </c>
      <c r="AZ219" s="873">
        <v>24.02</v>
      </c>
      <c r="BA219" s="873">
        <v>-39.729999999999997</v>
      </c>
      <c r="BB219" s="873">
        <v>-8.7200000000000006</v>
      </c>
      <c r="BC219" s="873">
        <v>-9.07</v>
      </c>
      <c r="BE219" s="624">
        <v>2010</v>
      </c>
      <c r="BF219" s="899">
        <f>IF(BE219&gt;2008,0,IF(BE219&gt;2001,1,IF(BE219&gt;1990,2,IF(BE219&gt;1980,3,IF(BE219&gt;1973,4,IF(BE219&gt;1970,5,IF(BE219&gt;1960,6,IF(BE219&gt;1958,7,IF(BE219&gt;1953,8,9)))))))))</f>
        <v>0</v>
      </c>
      <c r="BG219" s="883" t="s">
        <v>136</v>
      </c>
    </row>
    <row r="220" spans="1:59" ht="11.25" customHeight="1" x14ac:dyDescent="0.2">
      <c r="A220" s="872" t="s">
        <v>767</v>
      </c>
      <c r="B220" s="876" t="s">
        <v>768</v>
      </c>
      <c r="C220" s="933" t="s">
        <v>112</v>
      </c>
      <c r="D220" s="933" t="s">
        <v>4364</v>
      </c>
      <c r="E220" s="733">
        <v>17</v>
      </c>
      <c r="F220" s="1182">
        <v>210</v>
      </c>
      <c r="G220" s="1182" t="s">
        <v>106</v>
      </c>
      <c r="H220" s="1182" t="s">
        <v>106</v>
      </c>
      <c r="I220" s="875">
        <v>50.69</v>
      </c>
      <c r="J220" s="651">
        <f>(M220/I220)*100</f>
        <v>2.6829749457486689</v>
      </c>
      <c r="K220" s="878">
        <v>0.34</v>
      </c>
      <c r="L220" s="888">
        <v>4</v>
      </c>
      <c r="M220" s="642">
        <f>K220*L220</f>
        <v>1.36</v>
      </c>
      <c r="N220" s="871" t="s">
        <v>148</v>
      </c>
      <c r="O220" s="734">
        <v>0.31</v>
      </c>
      <c r="P220" s="862">
        <v>43885</v>
      </c>
      <c r="Q220" s="862">
        <v>43906</v>
      </c>
      <c r="R220" s="642">
        <f>(K220-O220)/O220*100</f>
        <v>9.6774193548387171</v>
      </c>
      <c r="S220" s="701">
        <f>IF(INDEX(Historical!$D$7:$D$1254,MATCH(B220,Historical!$B$7:$B$1278,0))=0,"n/a",(INDEX(Historical!$C$7:$C$1256,MATCH(B220,Historical!$B$7:$B$1278,0))/INDEX(Historical!$D$7:$D$1254,MATCH(B220,Historical!$B$7:$B$1278,0))-1)*100)</f>
        <v>10.714285714285698</v>
      </c>
      <c r="T220" s="701">
        <f>IF(INDEX(Historical!$F$7:$F$1247,MATCH(B220,Historical!$B$7:$B$1278,0))=0,"n/a",((INDEX(Historical!$C$7:$C$1256,MATCH(B220,Historical!$B$7:$B$1278,0))/INDEX(Historical!$F$7:$F$1247,MATCH(B220,Historical!$B$7:$B$1278,0)))^(1/3)-1)*100)</f>
        <v>12.110512440831279</v>
      </c>
      <c r="U220" s="701">
        <f>IF(INDEX(Historical!$H$7:$H$1247,MATCH(B220,Historical!$B$7:$B$1278,0))=0,"n/a",((INDEX(Historical!$C$7:$C$1256,MATCH(B220,Historical!$B$7:$B$1278,0))/INDEX(Historical!$H$7:$H$1247,MATCH(B220,Historical!$B$7:$B$1278,0)))^(1/5)-1)*100)</f>
        <v>11.485359272536089</v>
      </c>
      <c r="V220" s="701">
        <f>IF(INDEX(Historical!$O$7:$O$1247,MATCH(B220,Historical!$B$7:$B$1278,0))=0,"n/a",((INDEX(Historical!$C$7:$C$1256,MATCH(B220,Historical!$B$7:$B$1278,0))/INDEX(Historical!$O$7:$O$1247,MATCH(B220,Historical!$B$7:$B$1278,0)))^(1/10)-1)*100)</f>
        <v>9.9557752157197967</v>
      </c>
      <c r="W220" s="702">
        <f>IF(OR(U220&lt;=0,U220="n/a",V220&lt;=0,V220="n/a"),"n/a",U220/V220)</f>
        <v>1.153637865828985</v>
      </c>
      <c r="X220" s="703">
        <f>IF(OR(AJ220&lt;=0,AJ220="n/a",U220&lt;=0,U220="n/a"),"n/a",U220/AJ220)</f>
        <v>0.99011717866690407</v>
      </c>
      <c r="Y220" s="876"/>
      <c r="Z220" s="651">
        <f>IF(OR(AC220&lt;0.01,AC220="n/a"),"n/a",M220/AC220*100)</f>
        <v>47.719298245614041</v>
      </c>
      <c r="AA220" s="887">
        <f>IF(OR(AC220&lt;0.01,AC220="n/a"),"n/a",I220/AC220)</f>
        <v>17.785964912280701</v>
      </c>
      <c r="AB220" s="888">
        <v>12</v>
      </c>
      <c r="AC220" s="866">
        <v>2.85</v>
      </c>
      <c r="AD220" s="866">
        <v>6.59</v>
      </c>
      <c r="AE220" s="866">
        <v>1.19</v>
      </c>
      <c r="AF220" s="866">
        <v>4.95</v>
      </c>
      <c r="AG220" s="866">
        <v>38.299999999999997</v>
      </c>
      <c r="AH220" s="866">
        <v>8.1</v>
      </c>
      <c r="AI220" s="866">
        <v>20.95</v>
      </c>
      <c r="AJ220" s="866">
        <v>11.600000000000001</v>
      </c>
      <c r="AK220" s="866">
        <v>2.7</v>
      </c>
      <c r="AL220" s="879">
        <v>6330</v>
      </c>
      <c r="AM220" s="873">
        <v>0.3</v>
      </c>
      <c r="AN220" s="866">
        <v>0</v>
      </c>
      <c r="AO220" s="740">
        <f>IF(U220="n/a","n/a",IF(AA220&lt;0,"n/a",IF(AA220="n/a","n/a",J220+U220-AA220)))</f>
        <v>-3.6176306939959435</v>
      </c>
      <c r="AP220" s="741">
        <f>IF(U220="n/a","n/a",J220+U220)</f>
        <v>14.168334218284757</v>
      </c>
      <c r="AQ220" s="889">
        <f>IF(OR(AC220&lt;0.01,AF220="n/a"),"n/a",(I220/SQRT(22.5*AC220*(I220/AF220))-1)*100)</f>
        <v>97.810825808441408</v>
      </c>
      <c r="AR220" s="651">
        <f>INDEX(Historical!$C$7:$C$1256,MATCH(B220,Historical!$B$7:$B$1278,0))*IF(AH220="n/a",1.03,IF(AH220&lt;0,1.01,IF(AH220&gt;10,1.1,(1+AH220/100))))</f>
        <v>1.3404399999999999</v>
      </c>
      <c r="AS220" s="887">
        <f>IF($AI220="n/a",1.03*AR220,IF($AI220&lt;0,1.01*AR220,IF($AI220&gt;10,1.1*AR220,(1+$AI220/100)*AR220)))</f>
        <v>1.4744839999999999</v>
      </c>
      <c r="AT220" s="887">
        <f>IF($AK220="n/a",1.03*AS220,IF($AK220&lt;0,1.01*AS220,IF($AK220&gt;10,1.1*AS220,(1+$AK220/100)*AS220)))</f>
        <v>1.5142950679999998</v>
      </c>
      <c r="AU220" s="887">
        <f>IF($AK220="n/a",1.03*AT220,IF($AK220&lt;0,1.01*AT220,IF($AK220&gt;10,1.1*AT220,(1+$AK220/100)*AT220)))</f>
        <v>1.5551810348359996</v>
      </c>
      <c r="AV220" s="887">
        <f>IF($AK220="n/a",1.03*AU220,IF($AK220&lt;0,1.01*AU220,IF($AK220&gt;10,1.1*AU220,(1+$AK220/100)*AU220)))</f>
        <v>1.5971709227765714</v>
      </c>
      <c r="AW220" s="651">
        <f>SUM(AR220:AV220)</f>
        <v>7.4815710256125705</v>
      </c>
      <c r="AX220" s="748">
        <f>AW220/I220*100</f>
        <v>14.759461482763012</v>
      </c>
      <c r="AY220" s="935">
        <v>1.59</v>
      </c>
      <c r="AZ220" s="873">
        <v>56.55</v>
      </c>
      <c r="BA220" s="873">
        <v>-20.599999999999998</v>
      </c>
      <c r="BB220" s="873">
        <v>-6.13</v>
      </c>
      <c r="BC220" s="873">
        <v>-1.3599999999999999</v>
      </c>
      <c r="BE220" s="624">
        <v>2004</v>
      </c>
      <c r="BF220" s="899">
        <f>IF(BE220&gt;2008,0,IF(BE220&gt;2001,1,IF(BE220&gt;1990,2,IF(BE220&gt;1980,3,IF(BE220&gt;1973,4,IF(BE220&gt;1970,5,IF(BE220&gt;1960,6,IF(BE220&gt;1958,7,IF(BE220&gt;1953,8,9)))))))))</f>
        <v>1</v>
      </c>
      <c r="BG220" s="883">
        <v>18.7</v>
      </c>
    </row>
    <row r="221" spans="1:59" ht="11.25" customHeight="1" x14ac:dyDescent="0.2">
      <c r="A221" s="864" t="s">
        <v>1609</v>
      </c>
      <c r="B221" s="876" t="s">
        <v>1610</v>
      </c>
      <c r="C221" s="933" t="s">
        <v>112</v>
      </c>
      <c r="D221" s="933" t="s">
        <v>4365</v>
      </c>
      <c r="E221" s="733">
        <v>10</v>
      </c>
      <c r="F221" s="1182">
        <v>342</v>
      </c>
      <c r="G221" s="1182" t="s">
        <v>37</v>
      </c>
      <c r="H221" s="1182" t="s">
        <v>115</v>
      </c>
      <c r="I221" s="875">
        <v>237.12</v>
      </c>
      <c r="J221" s="651">
        <f>(M221/I221)*100</f>
        <v>1.7206477732793521</v>
      </c>
      <c r="K221" s="878">
        <v>1.02</v>
      </c>
      <c r="L221" s="888">
        <v>4</v>
      </c>
      <c r="M221" s="642">
        <f>K221*L221</f>
        <v>4.08</v>
      </c>
      <c r="N221" s="871" t="s">
        <v>142</v>
      </c>
      <c r="O221" s="734">
        <v>0.97</v>
      </c>
      <c r="P221" s="619">
        <v>43777</v>
      </c>
      <c r="Q221" s="619">
        <v>43809</v>
      </c>
      <c r="R221" s="642">
        <f>(K221-O221)/O221*100</f>
        <v>5.1546391752577367</v>
      </c>
      <c r="S221" s="701">
        <f>IF(INDEX(Historical!$D$7:$D$1254,MATCH(B221,Historical!$B$7:$B$1278,0))=0,"n/a",(INDEX(Historical!$C$7:$C$1256,MATCH(B221,Historical!$B$7:$B$1278,0))/INDEX(Historical!$D$7:$D$1254,MATCH(B221,Historical!$B$7:$B$1278,0))-1)*100)</f>
        <v>7.8189300411522611</v>
      </c>
      <c r="T221" s="701">
        <f>IF(INDEX(Historical!$F$7:$F$1247,MATCH(B221,Historical!$B$7:$B$1278,0))=0,"n/a",((INDEX(Historical!$C$7:$C$1256,MATCH(B221,Historical!$B$7:$B$1278,0))/INDEX(Historical!$F$7:$F$1247,MATCH(B221,Historical!$B$7:$B$1278,0)))^(1/3)-1)*100)</f>
        <v>10.220272802189868</v>
      </c>
      <c r="U221" s="701">
        <f>IF(INDEX(Historical!$H$7:$H$1247,MATCH(B221,Historical!$B$7:$B$1278,0))=0,"n/a",((INDEX(Historical!$C$7:$C$1256,MATCH(B221,Historical!$B$7:$B$1278,0))/INDEX(Historical!$H$7:$H$1247,MATCH(B221,Historical!$B$7:$B$1278,0)))^(1/5)-1)*100)</f>
        <v>10.458446225625305</v>
      </c>
      <c r="V221" s="701">
        <f>IF(INDEX(Historical!$O$7:$O$1247,MATCH(B221,Historical!$B$7:$B$1278,0))=0,"n/a",((INDEX(Historical!$C$7:$C$1256,MATCH(B221,Historical!$B$7:$B$1278,0))/INDEX(Historical!$O$7:$O$1247,MATCH(B221,Historical!$B$7:$B$1278,0)))^(1/10)-1)*100)</f>
        <v>12.977889120297315</v>
      </c>
      <c r="W221" s="702">
        <f>IF(OR(U221&lt;=0,U221="n/a",V221&lt;=0,V221="n/a"),"n/a",U221/V221)</f>
        <v>0.80586651100820239</v>
      </c>
      <c r="X221" s="703" t="str">
        <f>IF(OR(AJ221&lt;=0,AJ221="n/a",U221&lt;=0,U221="n/a"),"n/a",U221/AJ221)</f>
        <v>n/a</v>
      </c>
      <c r="Y221" s="670"/>
      <c r="Z221" s="651">
        <f>IF(OR(AC221&lt;0.01,AC221="n/a"),"n/a",M221/AC221*100)</f>
        <v>61.911987860394532</v>
      </c>
      <c r="AA221" s="887">
        <f>IF(OR(AC221&lt;0.01,AC221="n/a"),"n/a",I221/AC221)</f>
        <v>35.981790591805769</v>
      </c>
      <c r="AB221" s="888">
        <v>9</v>
      </c>
      <c r="AC221" s="866">
        <v>6.59</v>
      </c>
      <c r="AD221" s="866">
        <v>16.47</v>
      </c>
      <c r="AE221" s="866">
        <v>4.17</v>
      </c>
      <c r="AF221" s="866">
        <v>35.6</v>
      </c>
      <c r="AG221" s="866">
        <v>122.30000000000001</v>
      </c>
      <c r="AH221" s="866">
        <v>-31.1</v>
      </c>
      <c r="AI221" s="866">
        <v>5.41</v>
      </c>
      <c r="AJ221" s="866">
        <v>-0.3</v>
      </c>
      <c r="AK221" s="866">
        <v>2.1800000000000002</v>
      </c>
      <c r="AL221" s="879">
        <v>27070</v>
      </c>
      <c r="AM221" s="874">
        <v>0.2</v>
      </c>
      <c r="AN221" s="866">
        <v>3.11</v>
      </c>
      <c r="AO221" s="740">
        <f>IF(U221="n/a","n/a",IF(AA221&lt;0,"n/a",IF(AA221="n/a","n/a",J221+U221-AA221)))</f>
        <v>-23.802696592901111</v>
      </c>
      <c r="AP221" s="741">
        <f>IF(U221="n/a","n/a",J221+U221)</f>
        <v>12.179093998904658</v>
      </c>
      <c r="AQ221" s="889">
        <f>IF(OR(AC221&lt;0.01,AF221="n/a"),"n/a",(I221/SQRT(22.5*AC221*(I221/AF221))-1)*100)</f>
        <v>654.52759174003415</v>
      </c>
      <c r="AR221" s="651">
        <f>INDEX(Historical!$C$7:$C$1256,MATCH(B221,Historical!$B$7:$B$1278,0))*IF(AH221="n/a",1.03,IF(AH221&lt;0,1.01,IF(AH221&gt;10,1.1,(1+AH221/100))))</f>
        <v>3.9693000000000001</v>
      </c>
      <c r="AS221" s="887">
        <f>IF($AI221="n/a",1.03*AR221,IF($AI221&lt;0,1.01*AR221,IF($AI221&gt;10,1.1*AR221,(1+$AI221/100)*AR221)))</f>
        <v>4.1840391300000004</v>
      </c>
      <c r="AT221" s="887">
        <f>IF($AK221="n/a",1.03*AS221,IF($AK221&lt;0,1.01*AS221,IF($AK221&gt;10,1.1*AS221,(1+$AK221/100)*AS221)))</f>
        <v>4.2752511830340003</v>
      </c>
      <c r="AU221" s="887">
        <f>IF($AK221="n/a",1.03*AT221,IF($AK221&lt;0,1.01*AT221,IF($AK221&gt;10,1.1*AT221,(1+$AK221/100)*AT221)))</f>
        <v>4.3684516588241413</v>
      </c>
      <c r="AV221" s="887">
        <f>IF($AK221="n/a",1.03*AU221,IF($AK221&lt;0,1.01*AU221,IF($AK221&gt;10,1.1*AU221,(1+$AK221/100)*AU221)))</f>
        <v>4.4636839049865076</v>
      </c>
      <c r="AW221" s="651">
        <f>SUM(AR221:AV221)</f>
        <v>21.260725876844649</v>
      </c>
      <c r="AX221" s="748">
        <f>AW221/I221*100</f>
        <v>8.9662305486018248</v>
      </c>
      <c r="AY221" s="935">
        <v>1.51</v>
      </c>
      <c r="AZ221" s="873">
        <v>105.50999999999999</v>
      </c>
      <c r="BA221" s="873">
        <v>-5.89</v>
      </c>
      <c r="BB221" s="873">
        <v>2.97</v>
      </c>
      <c r="BC221" s="873">
        <v>15.840000000000002</v>
      </c>
      <c r="BE221" s="624">
        <v>2010</v>
      </c>
      <c r="BF221" s="899">
        <f>IF(BE221&gt;2008,0,IF(BE221&gt;2001,1,IF(BE221&gt;1990,2,IF(BE221&gt;1980,3,IF(BE221&gt;1973,4,IF(BE221&gt;1970,5,IF(BE221&gt;1960,6,IF(BE221&gt;1958,7,IF(BE221&gt;1953,8,9)))))))))</f>
        <v>0</v>
      </c>
      <c r="BG221" s="883">
        <v>11.3</v>
      </c>
    </row>
    <row r="222" spans="1:59" ht="11.25" customHeight="1" x14ac:dyDescent="0.2">
      <c r="A222" s="864" t="s">
        <v>1601</v>
      </c>
      <c r="B222" s="876" t="s">
        <v>1602</v>
      </c>
      <c r="C222" s="933" t="s">
        <v>123</v>
      </c>
      <c r="D222" s="933" t="s">
        <v>4358</v>
      </c>
      <c r="E222" s="733">
        <v>10</v>
      </c>
      <c r="F222" s="1182">
        <v>376</v>
      </c>
      <c r="G222" s="1182" t="s">
        <v>106</v>
      </c>
      <c r="H222" s="1182" t="s">
        <v>106</v>
      </c>
      <c r="I222" s="875">
        <v>108.99</v>
      </c>
      <c r="J222" s="651">
        <f>(M222/I222)*100</f>
        <v>2.2937884209560511</v>
      </c>
      <c r="K222" s="878">
        <v>0.625</v>
      </c>
      <c r="L222" s="888">
        <v>4</v>
      </c>
      <c r="M222" s="642">
        <f>K222*L222</f>
        <v>2.5</v>
      </c>
      <c r="N222" s="871" t="s">
        <v>318</v>
      </c>
      <c r="O222" s="734">
        <v>0.55000000000000004</v>
      </c>
      <c r="P222" s="862">
        <v>43902</v>
      </c>
      <c r="Q222" s="862">
        <v>43917</v>
      </c>
      <c r="R222" s="642">
        <f>(K222-O222)/O222*100</f>
        <v>13.636363636363628</v>
      </c>
      <c r="S222" s="701">
        <f>IF(INDEX(Historical!$D$7:$D$1254,MATCH(B222,Historical!$B$7:$B$1278,0))=0,"n/a",(INDEX(Historical!$C$7:$C$1256,MATCH(B222,Historical!$B$7:$B$1278,0))/INDEX(Historical!$D$7:$D$1254,MATCH(B222,Historical!$B$7:$B$1278,0))-1)*100)</f>
        <v>10.000000000000009</v>
      </c>
      <c r="T222" s="701">
        <f>IF(INDEX(Historical!$F$7:$F$1247,MATCH(B222,Historical!$B$7:$B$1278,0))=0,"n/a",((INDEX(Historical!$C$7:$C$1256,MATCH(B222,Historical!$B$7:$B$1278,0))/INDEX(Historical!$F$7:$F$1247,MATCH(B222,Historical!$B$7:$B$1278,0)))^(1/3)-1)*100)</f>
        <v>10.064241629820891</v>
      </c>
      <c r="U222" s="701">
        <f>IF(INDEX(Historical!$H$7:$H$1247,MATCH(B222,Historical!$B$7:$B$1278,0))=0,"n/a",((INDEX(Historical!$C$7:$C$1256,MATCH(B222,Historical!$B$7:$B$1278,0))/INDEX(Historical!$H$7:$H$1247,MATCH(B222,Historical!$B$7:$B$1278,0)))^(1/5)-1)*100)</f>
        <v>9.4608784223157549</v>
      </c>
      <c r="V222" s="701">
        <f>IF(INDEX(Historical!$O$7:$O$1247,MATCH(B222,Historical!$B$7:$B$1278,0))=0,"n/a",((INDEX(Historical!$C$7:$C$1256,MATCH(B222,Historical!$B$7:$B$1278,0))/INDEX(Historical!$O$7:$O$1247,MATCH(B222,Historical!$B$7:$B$1278,0)))^(1/10)-1)*100)</f>
        <v>18.586777862780089</v>
      </c>
      <c r="W222" s="702">
        <f>IF(OR(U222&lt;=0,U222="n/a",V222&lt;=0,V222="n/a"),"n/a",U222/V222)</f>
        <v>0.5090112171223129</v>
      </c>
      <c r="X222" s="703">
        <f>IF(OR(AJ222&lt;=0,AJ222="n/a",U222&lt;=0,U222="n/a"),"n/a",U222/AJ222)</f>
        <v>0.55981529126128715</v>
      </c>
      <c r="Y222" s="670"/>
      <c r="Z222" s="651">
        <f>IF(OR(AC222&lt;0.01,AC222="n/a"),"n/a",M222/AC222*100)</f>
        <v>40.916530278232408</v>
      </c>
      <c r="AA222" s="887">
        <f>IF(OR(AC222&lt;0.01,AC222="n/a"),"n/a",I222/AC222)</f>
        <v>17.837970540098198</v>
      </c>
      <c r="AB222" s="888">
        <v>12</v>
      </c>
      <c r="AC222" s="866">
        <v>6.11</v>
      </c>
      <c r="AD222" s="866">
        <v>5.58</v>
      </c>
      <c r="AE222" s="866">
        <v>0.76</v>
      </c>
      <c r="AF222" s="866">
        <v>1.4</v>
      </c>
      <c r="AG222" s="866">
        <v>11.4</v>
      </c>
      <c r="AH222" s="866">
        <v>17.599999999999998</v>
      </c>
      <c r="AI222" s="866">
        <v>4.53</v>
      </c>
      <c r="AJ222" s="866">
        <v>16.900000000000002</v>
      </c>
      <c r="AK222" s="866">
        <v>3.2</v>
      </c>
      <c r="AL222" s="879">
        <v>6920</v>
      </c>
      <c r="AM222" s="873">
        <v>0.3</v>
      </c>
      <c r="AN222" s="866">
        <v>0.3</v>
      </c>
      <c r="AO222" s="740">
        <f>IF(U222="n/a","n/a",IF(AA222&lt;0,"n/a",IF(AA222="n/a","n/a",J222+U222-AA222)))</f>
        <v>-6.0833036968263912</v>
      </c>
      <c r="AP222" s="741">
        <f>IF(U222="n/a","n/a",J222+U222)</f>
        <v>11.754666843271806</v>
      </c>
      <c r="AQ222" s="889">
        <f>IF(OR(AC222&lt;0.01,AF222="n/a"),"n/a",(I222/SQRT(22.5*AC222*(I222/AF222))-1)*100)</f>
        <v>5.3526538317589578</v>
      </c>
      <c r="AR222" s="651">
        <f>INDEX(Historical!$C$7:$C$1256,MATCH(B222,Historical!$B$7:$B$1278,0))*IF(AH222="n/a",1.03,IF(AH222&lt;0,1.01,IF(AH222&gt;10,1.1,(1+AH222/100))))</f>
        <v>2.4200000000000004</v>
      </c>
      <c r="AS222" s="887">
        <f>IF($AI222="n/a",1.03*AR222,IF($AI222&lt;0,1.01*AR222,IF($AI222&gt;10,1.1*AR222,(1+$AI222/100)*AR222)))</f>
        <v>2.5296259999999999</v>
      </c>
      <c r="AT222" s="887">
        <f>IF($AK222="n/a",1.03*AS222,IF($AK222&lt;0,1.01*AS222,IF($AK222&gt;10,1.1*AS222,(1+$AK222/100)*AS222)))</f>
        <v>2.6105740320000002</v>
      </c>
      <c r="AU222" s="887">
        <f>IF($AK222="n/a",1.03*AT222,IF($AK222&lt;0,1.01*AT222,IF($AK222&gt;10,1.1*AT222,(1+$AK222/100)*AT222)))</f>
        <v>2.6941124010240003</v>
      </c>
      <c r="AV222" s="887">
        <f>IF($AK222="n/a",1.03*AU222,IF($AK222&lt;0,1.01*AU222,IF($AK222&gt;10,1.1*AU222,(1+$AK222/100)*AU222)))</f>
        <v>2.7803239978567684</v>
      </c>
      <c r="AW222" s="651">
        <f>SUM(AR222:AV222)</f>
        <v>13.03463643088077</v>
      </c>
      <c r="AX222" s="748">
        <f>AW222/I222*100</f>
        <v>11.959479246610488</v>
      </c>
      <c r="AY222" s="935">
        <v>1.1000000000000001</v>
      </c>
      <c r="AZ222" s="873">
        <v>54.44</v>
      </c>
      <c r="BA222" s="873">
        <v>-10.79</v>
      </c>
      <c r="BB222" s="873">
        <v>1.81</v>
      </c>
      <c r="BC222" s="873">
        <v>9.0300000000000011</v>
      </c>
      <c r="BE222" s="624">
        <v>2011</v>
      </c>
      <c r="BF222" s="899">
        <f>IF(BE222&gt;2008,0,IF(BE222&gt;2001,1,IF(BE222&gt;1990,2,IF(BE222&gt;1980,3,IF(BE222&gt;1973,4,IF(BE222&gt;1970,5,IF(BE222&gt;1960,6,IF(BE222&gt;1958,7,IF(BE222&gt;1953,8,9)))))))))</f>
        <v>0</v>
      </c>
      <c r="BG222" s="883">
        <v>7.1</v>
      </c>
    </row>
    <row r="223" spans="1:59" ht="11.25" customHeight="1" x14ac:dyDescent="0.2">
      <c r="A223" s="872" t="s">
        <v>760</v>
      </c>
      <c r="B223" s="876" t="s">
        <v>761</v>
      </c>
      <c r="C223" s="933" t="s">
        <v>112</v>
      </c>
      <c r="D223" s="933" t="s">
        <v>4325</v>
      </c>
      <c r="E223" s="733">
        <v>18</v>
      </c>
      <c r="F223" s="1182">
        <v>196</v>
      </c>
      <c r="G223" s="1182" t="s">
        <v>106</v>
      </c>
      <c r="H223" s="1182" t="s">
        <v>106</v>
      </c>
      <c r="I223" s="875">
        <v>88.17</v>
      </c>
      <c r="J223" s="651">
        <f>(M223/I223)*100</f>
        <v>1.9280934558239764</v>
      </c>
      <c r="K223" s="878">
        <v>0.42499999999999999</v>
      </c>
      <c r="L223" s="888">
        <v>4</v>
      </c>
      <c r="M223" s="642">
        <f>K223*L223</f>
        <v>1.7</v>
      </c>
      <c r="N223" s="871" t="s">
        <v>218</v>
      </c>
      <c r="O223" s="734">
        <v>0.40500000000000003</v>
      </c>
      <c r="P223" s="862">
        <v>44104</v>
      </c>
      <c r="Q223" s="862">
        <v>44119</v>
      </c>
      <c r="R223" s="642">
        <f>(K223-O223)/O223*100</f>
        <v>4.9382716049382616</v>
      </c>
      <c r="S223" s="701">
        <f>IF(INDEX(Historical!$D$7:$D$1254,MATCH(B223,Historical!$B$7:$B$1278,0))=0,"n/a",(INDEX(Historical!$C$7:$C$1256,MATCH(B223,Historical!$B$7:$B$1278,0))/INDEX(Historical!$D$7:$D$1254,MATCH(B223,Historical!$B$7:$B$1278,0))-1)*100)</f>
        <v>8.5106382978723527</v>
      </c>
      <c r="T223" s="701">
        <f>IF(INDEX(Historical!$F$7:$F$1247,MATCH(B223,Historical!$B$7:$B$1278,0))=0,"n/a",((INDEX(Historical!$C$7:$C$1256,MATCH(B223,Historical!$B$7:$B$1278,0))/INDEX(Historical!$F$7:$F$1247,MATCH(B223,Historical!$B$7:$B$1278,0)))^(1/3)-1)*100)</f>
        <v>7.8393347418176162</v>
      </c>
      <c r="U223" s="701">
        <f>IF(INDEX(Historical!$H$7:$H$1247,MATCH(B223,Historical!$B$7:$B$1278,0))=0,"n/a",((INDEX(Historical!$C$7:$C$1256,MATCH(B223,Historical!$B$7:$B$1278,0))/INDEX(Historical!$H$7:$H$1247,MATCH(B223,Historical!$B$7:$B$1278,0)))^(1/5)-1)*100)</f>
        <v>7.6160662792411182</v>
      </c>
      <c r="V223" s="701">
        <f>IF(INDEX(Historical!$O$7:$O$1247,MATCH(B223,Historical!$B$7:$B$1278,0))=0,"n/a",((INDEX(Historical!$C$7:$C$1256,MATCH(B223,Historical!$B$7:$B$1278,0))/INDEX(Historical!$O$7:$O$1247,MATCH(B223,Historical!$B$7:$B$1278,0)))^(1/10)-1)*100)</f>
        <v>7.2476497804153217</v>
      </c>
      <c r="W223" s="702">
        <f>IF(OR(U223&lt;=0,U223="n/a",V223&lt;=0,V223="n/a"),"n/a",U223/V223)</f>
        <v>1.0508325470997972</v>
      </c>
      <c r="X223" s="703">
        <f>IF(OR(AJ223&lt;=0,AJ223="n/a",U223&lt;=0,U223="n/a"),"n/a",U223/AJ223)</f>
        <v>0.45065480942255132</v>
      </c>
      <c r="Y223" s="876"/>
      <c r="Z223" s="651">
        <f>IF(OR(AC223&lt;0.01,AC223="n/a"),"n/a",M223/AC223*100)</f>
        <v>51.359516616314195</v>
      </c>
      <c r="AA223" s="887">
        <f>IF(OR(AC223&lt;0.01,AC223="n/a"),"n/a",I223/AC223)</f>
        <v>26.637462235649547</v>
      </c>
      <c r="AB223" s="888">
        <v>12</v>
      </c>
      <c r="AC223" s="866">
        <v>3.31</v>
      </c>
      <c r="AD223" s="866">
        <v>3.75</v>
      </c>
      <c r="AE223" s="866">
        <v>2.71</v>
      </c>
      <c r="AF223" s="866">
        <v>3.42</v>
      </c>
      <c r="AG223" s="866">
        <v>13.100000000000001</v>
      </c>
      <c r="AH223" s="866">
        <v>5.5</v>
      </c>
      <c r="AI223" s="866">
        <v>11.58</v>
      </c>
      <c r="AJ223" s="866">
        <v>16.900000000000002</v>
      </c>
      <c r="AK223" s="866">
        <v>7.1099999999999994</v>
      </c>
      <c r="AL223" s="879">
        <v>27750</v>
      </c>
      <c r="AM223" s="873">
        <v>0.1</v>
      </c>
      <c r="AN223" s="866">
        <v>1.05</v>
      </c>
      <c r="AO223" s="740">
        <f>IF(U223="n/a","n/a",IF(AA223&lt;0,"n/a",IF(AA223="n/a","n/a",J223+U223-AA223)))</f>
        <v>-17.093302500584453</v>
      </c>
      <c r="AP223" s="741">
        <f>IF(U223="n/a","n/a",J223+U223)</f>
        <v>9.5441597350650937</v>
      </c>
      <c r="AQ223" s="889">
        <f>IF(OR(AC223&lt;0.01,AF223="n/a"),"n/a",(I223/SQRT(22.5*AC223*(I223/AF223))-1)*100)</f>
        <v>101.21864376390999</v>
      </c>
      <c r="AR223" s="651">
        <f>INDEX(Historical!$C$7:$C$1256,MATCH(B223,Historical!$B$7:$B$1278,0))*IF(AH223="n/a",1.03,IF(AH223&lt;0,1.01,IF(AH223&gt;10,1.1,(1+AH223/100))))</f>
        <v>1.61415</v>
      </c>
      <c r="AS223" s="887">
        <f>IF($AI223="n/a",1.03*AR223,IF($AI223&lt;0,1.01*AR223,IF($AI223&gt;10,1.1*AR223,(1+$AI223/100)*AR223)))</f>
        <v>1.7755650000000001</v>
      </c>
      <c r="AT223" s="887">
        <f>IF($AK223="n/a",1.03*AS223,IF($AK223&lt;0,1.01*AS223,IF($AK223&gt;10,1.1*AS223,(1+$AK223/100)*AS223)))</f>
        <v>1.9018076714999999</v>
      </c>
      <c r="AU223" s="887">
        <f>IF($AK223="n/a",1.03*AT223,IF($AK223&lt;0,1.01*AT223,IF($AK223&gt;10,1.1*AT223,(1+$AK223/100)*AT223)))</f>
        <v>2.0370261969436498</v>
      </c>
      <c r="AV223" s="887">
        <f>IF($AK223="n/a",1.03*AU223,IF($AK223&lt;0,1.01*AU223,IF($AK223&gt;10,1.1*AU223,(1+$AK223/100)*AU223)))</f>
        <v>2.1818587595463432</v>
      </c>
      <c r="AW223" s="651">
        <f>SUM(AR223:AV223)</f>
        <v>9.5104076279899914</v>
      </c>
      <c r="AX223" s="748">
        <f>AW223/I223*100</f>
        <v>10.786443946909371</v>
      </c>
      <c r="AY223" s="935">
        <v>0.61</v>
      </c>
      <c r="AZ223" s="873">
        <v>34.880000000000003</v>
      </c>
      <c r="BA223" s="873">
        <v>-12.629999999999999</v>
      </c>
      <c r="BB223" s="873">
        <v>-5.26</v>
      </c>
      <c r="BC223" s="873">
        <v>1.1400000000000001</v>
      </c>
      <c r="BE223" s="624">
        <v>2003</v>
      </c>
      <c r="BF223" s="899">
        <f>IF(BE223&gt;2008,0,IF(BE223&gt;2001,1,IF(BE223&gt;1990,2,IF(BE223&gt;1980,3,IF(BE223&gt;1973,4,IF(BE223&gt;1970,5,IF(BE223&gt;1960,6,IF(BE223&gt;1958,7,IF(BE223&gt;1953,8,9)))))))))</f>
        <v>1</v>
      </c>
      <c r="BG223" s="883">
        <v>4.7</v>
      </c>
    </row>
    <row r="224" spans="1:59" ht="11.25" customHeight="1" x14ac:dyDescent="0.2">
      <c r="A224" s="864" t="s">
        <v>1684</v>
      </c>
      <c r="B224" s="876" t="s">
        <v>1685</v>
      </c>
      <c r="C224" s="933" t="s">
        <v>245</v>
      </c>
      <c r="D224" s="933" t="s">
        <v>4355</v>
      </c>
      <c r="E224" s="733">
        <v>11</v>
      </c>
      <c r="F224" s="1182">
        <v>339</v>
      </c>
      <c r="G224" s="1182" t="s">
        <v>115</v>
      </c>
      <c r="H224" s="1182" t="s">
        <v>115</v>
      </c>
      <c r="I224" s="875">
        <v>86.96</v>
      </c>
      <c r="J224" s="651">
        <f>(M224/I224)*100</f>
        <v>2.0699172033118676</v>
      </c>
      <c r="K224" s="878">
        <v>0.45</v>
      </c>
      <c r="L224" s="888">
        <v>4</v>
      </c>
      <c r="M224" s="642">
        <f>K224*L224</f>
        <v>1.8</v>
      </c>
      <c r="N224" s="871" t="s">
        <v>119</v>
      </c>
      <c r="O224" s="734">
        <v>0.41</v>
      </c>
      <c r="P224" s="862">
        <v>44145</v>
      </c>
      <c r="Q224" s="862">
        <v>44162</v>
      </c>
      <c r="R224" s="642">
        <f>(K224-O224)/O224*100</f>
        <v>9.7560975609756184</v>
      </c>
      <c r="S224" s="701">
        <f>IF(INDEX(Historical!$D$7:$D$1254,MATCH(B224,Historical!$B$7:$B$1278,0))=0,"n/a",(INDEX(Historical!$C$7:$C$1256,MATCH(B224,Historical!$B$7:$B$1278,0))/INDEX(Historical!$D$7:$D$1254,MATCH(B224,Historical!$B$7:$B$1278,0))-1)*100)</f>
        <v>12.878787878787868</v>
      </c>
      <c r="T224" s="701">
        <f>IF(INDEX(Historical!$F$7:$F$1247,MATCH(B224,Historical!$B$7:$B$1278,0))=0,"n/a",((INDEX(Historical!$C$7:$C$1256,MATCH(B224,Historical!$B$7:$B$1278,0))/INDEX(Historical!$F$7:$F$1247,MATCH(B224,Historical!$B$7:$B$1278,0)))^(1/3)-1)*100)</f>
        <v>20.574586410546303</v>
      </c>
      <c r="U224" s="701">
        <f>IF(INDEX(Historical!$H$7:$H$1247,MATCH(B224,Historical!$B$7:$B$1278,0))=0,"n/a",((INDEX(Historical!$C$7:$C$1256,MATCH(B224,Historical!$B$7:$B$1278,0))/INDEX(Historical!$H$7:$H$1247,MATCH(B224,Historical!$B$7:$B$1278,0)))^(1/5)-1)*100)</f>
        <v>22.057568956939953</v>
      </c>
      <c r="V224" s="701" t="str">
        <f>IF(INDEX(Historical!$O$7:$O$1247,MATCH(B224,Historical!$B$7:$B$1278,0))=0,"n/a",((INDEX(Historical!$C$7:$C$1256,MATCH(B224,Historical!$B$7:$B$1278,0))/INDEX(Historical!$O$7:$O$1247,MATCH(B224,Historical!$B$7:$B$1278,0)))^(1/10)-1)*100)</f>
        <v>n/a</v>
      </c>
      <c r="W224" s="702" t="str">
        <f>IF(OR(U224&lt;=0,U224="n/a",V224&lt;=0,V224="n/a"),"n/a",U224/V224)</f>
        <v>n/a</v>
      </c>
      <c r="X224" s="703">
        <f>IF(OR(AJ224&lt;=0,AJ224="n/a",U224&lt;=0,U224="n/a"),"n/a",U224/AJ224)</f>
        <v>1.328769214273491</v>
      </c>
      <c r="Y224" s="664"/>
      <c r="Z224" s="651">
        <f>IF(OR(AC224&lt;0.01,AC224="n/a"),"n/a",M224/AC224*100)</f>
        <v>162.16216216216216</v>
      </c>
      <c r="AA224" s="887">
        <f>IF(OR(AC224&lt;0.01,AC224="n/a"),"n/a",I224/AC224)</f>
        <v>78.342342342342334</v>
      </c>
      <c r="AB224" s="888">
        <v>9</v>
      </c>
      <c r="AC224" s="866">
        <v>1.1100000000000001</v>
      </c>
      <c r="AD224" s="866">
        <v>29.01</v>
      </c>
      <c r="AE224" s="866">
        <v>4.16</v>
      </c>
      <c r="AF224" s="866" t="s">
        <v>136</v>
      </c>
      <c r="AG224" s="866">
        <v>-18.399999999999999</v>
      </c>
      <c r="AH224" s="866">
        <v>-13</v>
      </c>
      <c r="AI224" s="866">
        <v>182.32999999999998</v>
      </c>
      <c r="AJ224" s="866">
        <v>16.600000000000001</v>
      </c>
      <c r="AK224" s="866">
        <v>2.71</v>
      </c>
      <c r="AL224" s="879">
        <v>100040</v>
      </c>
      <c r="AM224" s="873">
        <v>0.1</v>
      </c>
      <c r="AN224" s="866" t="s">
        <v>136</v>
      </c>
      <c r="AO224" s="740">
        <f>IF(U224="n/a","n/a",IF(AA224&lt;0,"n/a",IF(AA224="n/a","n/a",J224+U224-AA224)))</f>
        <v>-54.214856182090514</v>
      </c>
      <c r="AP224" s="741">
        <f>IF(U224="n/a","n/a",J224+U224)</f>
        <v>24.12748616025182</v>
      </c>
      <c r="AQ224" s="889" t="str">
        <f>IF(OR(AC224&lt;0.01,AF224="n/a"),"n/a",(I224/SQRT(22.5*AC224*(I224/AF224))-1)*100)</f>
        <v>n/a</v>
      </c>
      <c r="AR224" s="651">
        <f>INDEX(Historical!$C$7:$C$1256,MATCH(B224,Historical!$B$7:$B$1278,0))*IF(AH224="n/a",1.03,IF(AH224&lt;0,1.01,IF(AH224&gt;10,1.1,(1+AH224/100))))</f>
        <v>1.5048999999999999</v>
      </c>
      <c r="AS224" s="887">
        <f>IF($AI224="n/a",1.03*AR224,IF($AI224&lt;0,1.01*AR224,IF($AI224&gt;10,1.1*AR224,(1+$AI224/100)*AR224)))</f>
        <v>1.6553900000000001</v>
      </c>
      <c r="AT224" s="887">
        <f>IF($AK224="n/a",1.03*AS224,IF($AK224&lt;0,1.01*AS224,IF($AK224&gt;10,1.1*AS224,(1+$AK224/100)*AS224)))</f>
        <v>1.7002510689999999</v>
      </c>
      <c r="AU224" s="887">
        <f>IF($AK224="n/a",1.03*AT224,IF($AK224&lt;0,1.01*AT224,IF($AK224&gt;10,1.1*AT224,(1+$AK224/100)*AT224)))</f>
        <v>1.7463278729698997</v>
      </c>
      <c r="AV224" s="887">
        <f>IF($AK224="n/a",1.03*AU224,IF($AK224&lt;0,1.01*AU224,IF($AK224&gt;10,1.1*AU224,(1+$AK224/100)*AU224)))</f>
        <v>1.7936533583273837</v>
      </c>
      <c r="AW224" s="651">
        <f>SUM(AR224:AV224)</f>
        <v>8.4005223002972826</v>
      </c>
      <c r="AX224" s="748">
        <f>AW224/I224*100</f>
        <v>9.6602142367724042</v>
      </c>
      <c r="AY224" s="935">
        <v>0.79</v>
      </c>
      <c r="AZ224" s="873">
        <v>73.850000000000009</v>
      </c>
      <c r="BA224" s="873">
        <v>-7.62</v>
      </c>
      <c r="BB224" s="873">
        <v>0.80999999999999994</v>
      </c>
      <c r="BC224" s="873">
        <v>9.93</v>
      </c>
      <c r="BD224" s="645"/>
      <c r="BE224" s="624">
        <v>2010</v>
      </c>
      <c r="BF224" s="899">
        <f>IF(BE224&gt;2008,0,IF(BE224&gt;2001,1,IF(BE224&gt;1990,2,IF(BE224&gt;1980,3,IF(BE224&gt;1973,4,IF(BE224&gt;1970,5,IF(BE224&gt;1960,6,IF(BE224&gt;1958,7,IF(BE224&gt;1953,8,9)))))))))</f>
        <v>0</v>
      </c>
      <c r="BG224" s="883">
        <v>5.2</v>
      </c>
    </row>
    <row r="225" spans="1:59" ht="11.25" customHeight="1" x14ac:dyDescent="0.2">
      <c r="A225" s="872" t="s">
        <v>1635</v>
      </c>
      <c r="B225" s="876" t="s">
        <v>1636</v>
      </c>
      <c r="C225" s="933" t="s">
        <v>245</v>
      </c>
      <c r="D225" s="933" t="s">
        <v>4372</v>
      </c>
      <c r="E225" s="733">
        <v>10</v>
      </c>
      <c r="F225" s="1182">
        <v>381</v>
      </c>
      <c r="G225" s="1182" t="s">
        <v>106</v>
      </c>
      <c r="H225" s="1182" t="s">
        <v>106</v>
      </c>
      <c r="I225" s="875">
        <v>46.31</v>
      </c>
      <c r="J225" s="651">
        <f>(M225/I225)*100</f>
        <v>1.6411142301878643</v>
      </c>
      <c r="K225" s="878">
        <v>0.19</v>
      </c>
      <c r="L225" s="888">
        <v>4</v>
      </c>
      <c r="M225" s="642">
        <f>K225*L225</f>
        <v>0.76</v>
      </c>
      <c r="N225" s="871" t="s">
        <v>318</v>
      </c>
      <c r="O225" s="734">
        <v>0.18</v>
      </c>
      <c r="P225" s="862">
        <v>43902</v>
      </c>
      <c r="Q225" s="862">
        <v>43921</v>
      </c>
      <c r="R225" s="642">
        <f>(K225-O225)/O225*100</f>
        <v>5.5555555555555607</v>
      </c>
      <c r="S225" s="701">
        <f>IF(INDEX(Historical!$D$7:$D$1254,MATCH(B225,Historical!$B$7:$B$1278,0))=0,"n/a",(INDEX(Historical!$C$7:$C$1256,MATCH(B225,Historical!$B$7:$B$1278,0))/INDEX(Historical!$D$7:$D$1254,MATCH(B225,Historical!$B$7:$B$1278,0))-1)*100)</f>
        <v>5.8823529411764497</v>
      </c>
      <c r="T225" s="701">
        <f>IF(INDEX(Historical!$F$7:$F$1247,MATCH(B225,Historical!$B$7:$B$1278,0))=0,"n/a",((INDEX(Historical!$C$7:$C$1256,MATCH(B225,Historical!$B$7:$B$1278,0))/INDEX(Historical!$F$7:$F$1247,MATCH(B225,Historical!$B$7:$B$1278,0)))^(1/3)-1)*100)</f>
        <v>12.181378776036711</v>
      </c>
      <c r="U225" s="701">
        <f>IF(INDEX(Historical!$H$7:$H$1247,MATCH(B225,Historical!$B$7:$B$1278,0))=0,"n/a",((INDEX(Historical!$C$7:$C$1256,MATCH(B225,Historical!$B$7:$B$1278,0))/INDEX(Historical!$H$7:$H$1247,MATCH(B225,Historical!$B$7:$B$1278,0)))^(1/5)-1)*100)</f>
        <v>16.190525490598983</v>
      </c>
      <c r="V225" s="701">
        <f>IF(INDEX(Historical!$O$7:$O$1247,MATCH(B225,Historical!$B$7:$B$1278,0))=0,"n/a",((INDEX(Historical!$C$7:$C$1256,MATCH(B225,Historical!$B$7:$B$1278,0))/INDEX(Historical!$O$7:$O$1247,MATCH(B225,Historical!$B$7:$B$1278,0)))^(1/10)-1)*100)</f>
        <v>16.23080652394242</v>
      </c>
      <c r="W225" s="702">
        <f>IF(OR(U225&lt;=0,U225="n/a",V225&lt;=0,V225="n/a"),"n/a",U225/V225)</f>
        <v>0.99751823587546207</v>
      </c>
      <c r="X225" s="703">
        <f>IF(OR(AJ225&lt;=0,AJ225="n/a",U225&lt;=0,U225="n/a"),"n/a",U225/AJ225)</f>
        <v>0.8015111629009396</v>
      </c>
      <c r="Y225" s="877"/>
      <c r="Z225" s="651">
        <f>IF(OR(AC225&lt;0.01,AC225="n/a"),"n/a",M225/AC225*100)</f>
        <v>34.389140271493211</v>
      </c>
      <c r="AA225" s="887">
        <f>IF(OR(AC225&lt;0.01,AC225="n/a"),"n/a",I225/AC225)</f>
        <v>20.95475113122172</v>
      </c>
      <c r="AB225" s="888">
        <v>12</v>
      </c>
      <c r="AC225" s="866">
        <v>2.21</v>
      </c>
      <c r="AD225" s="866">
        <v>2.11</v>
      </c>
      <c r="AE225" s="866">
        <v>2.5299999999999998</v>
      </c>
      <c r="AF225" s="866">
        <v>4.7</v>
      </c>
      <c r="AG225" s="866">
        <v>22.8</v>
      </c>
      <c r="AH225" s="866">
        <v>-13.600000000000001</v>
      </c>
      <c r="AI225" s="866">
        <v>3.1399999999999997</v>
      </c>
      <c r="AJ225" s="866">
        <v>20.200000000000003</v>
      </c>
      <c r="AK225" s="866">
        <v>9.94</v>
      </c>
      <c r="AL225" s="879">
        <v>8189.9999999999991</v>
      </c>
      <c r="AM225" s="873">
        <v>0.89999999999999991</v>
      </c>
      <c r="AN225" s="866">
        <v>2.09</v>
      </c>
      <c r="AO225" s="740">
        <f>IF(U225="n/a","n/a",IF(AA225&lt;0,"n/a",IF(AA225="n/a","n/a",J225+U225-AA225)))</f>
        <v>-3.1231114104348734</v>
      </c>
      <c r="AP225" s="741">
        <f>IF(U225="n/a","n/a",J225+U225)</f>
        <v>17.831639720786846</v>
      </c>
      <c r="AQ225" s="889">
        <f>IF(OR(AC225&lt;0.01,AF225="n/a"),"n/a",(I225/SQRT(22.5*AC225*(I225/AF225))-1)*100)</f>
        <v>109.21794093108011</v>
      </c>
      <c r="AR225" s="651">
        <f>INDEX(Historical!$C$7:$C$1256,MATCH(B225,Historical!$B$7:$B$1278,0))*IF(AH225="n/a",1.03,IF(AH225&lt;0,1.01,IF(AH225&gt;10,1.1,(1+AH225/100))))</f>
        <v>0.72719999999999996</v>
      </c>
      <c r="AS225" s="887">
        <f>IF($AI225="n/a",1.03*AR225,IF($AI225&lt;0,1.01*AR225,IF($AI225&gt;10,1.1*AR225,(1+$AI225/100)*AR225)))</f>
        <v>0.75003408000000005</v>
      </c>
      <c r="AT225" s="887">
        <f>IF($AK225="n/a",1.03*AS225,IF($AK225&lt;0,1.01*AS225,IF($AK225&gt;10,1.1*AS225,(1+$AK225/100)*AS225)))</f>
        <v>0.82458746755199996</v>
      </c>
      <c r="AU225" s="887">
        <f>IF($AK225="n/a",1.03*AT225,IF($AK225&lt;0,1.01*AT225,IF($AK225&gt;10,1.1*AT225,(1+$AK225/100)*AT225)))</f>
        <v>0.90655146182666868</v>
      </c>
      <c r="AV225" s="887">
        <f>IF($AK225="n/a",1.03*AU225,IF($AK225&lt;0,1.01*AU225,IF($AK225&gt;10,1.1*AU225,(1+$AK225/100)*AU225)))</f>
        <v>0.99666267713223944</v>
      </c>
      <c r="AW225" s="651">
        <f>SUM(AR225:AV225)</f>
        <v>4.2050356865109082</v>
      </c>
      <c r="AX225" s="748">
        <f>AW225/I225*100</f>
        <v>9.0801893468169048</v>
      </c>
      <c r="AY225" s="935">
        <v>0.79</v>
      </c>
      <c r="AZ225" s="873">
        <v>36.49</v>
      </c>
      <c r="BA225" s="873">
        <v>-12.44</v>
      </c>
      <c r="BB225" s="873">
        <v>5.53</v>
      </c>
      <c r="BC225" s="873">
        <v>9.07</v>
      </c>
      <c r="BE225" s="624">
        <v>2011</v>
      </c>
      <c r="BF225" s="899">
        <f>IF(BE225&gt;2008,0,IF(BE225&gt;2001,1,IF(BE225&gt;1990,2,IF(BE225&gt;1980,3,IF(BE225&gt;1973,4,IF(BE225&gt;1970,5,IF(BE225&gt;1960,6,IF(BE225&gt;1958,7,IF(BE225&gt;1953,8,9)))))))))</f>
        <v>0</v>
      </c>
      <c r="BG225" s="883">
        <v>3</v>
      </c>
    </row>
    <row r="226" spans="1:59" ht="11.25" customHeight="1" x14ac:dyDescent="0.2">
      <c r="A226" s="864" t="s">
        <v>787</v>
      </c>
      <c r="B226" s="876" t="s">
        <v>788</v>
      </c>
      <c r="C226" s="933" t="s">
        <v>131</v>
      </c>
      <c r="D226" s="933" t="s">
        <v>4342</v>
      </c>
      <c r="E226" s="733">
        <v>21</v>
      </c>
      <c r="F226" s="1182">
        <v>157</v>
      </c>
      <c r="G226" s="1182" t="s">
        <v>37</v>
      </c>
      <c r="H226" s="1182" t="s">
        <v>37</v>
      </c>
      <c r="I226" s="875">
        <v>19.27</v>
      </c>
      <c r="J226" s="651">
        <f>(M226/I226)*100</f>
        <v>6.123508043591074</v>
      </c>
      <c r="K226" s="885">
        <v>0.29499999999999998</v>
      </c>
      <c r="L226" s="888">
        <v>4</v>
      </c>
      <c r="M226" s="642">
        <f>K226*L226</f>
        <v>1.18</v>
      </c>
      <c r="N226" s="871" t="s">
        <v>194</v>
      </c>
      <c r="O226" s="735">
        <v>0.28749999999999998</v>
      </c>
      <c r="P226" s="619">
        <v>43807</v>
      </c>
      <c r="Q226" s="619">
        <v>43826</v>
      </c>
      <c r="R226" s="642">
        <f>(K226-O226)/O226*100</f>
        <v>2.6086956521739157</v>
      </c>
      <c r="S226" s="701">
        <f>IF(INDEX(Historical!$D$7:$D$1254,MATCH(B226,Historical!$B$7:$B$1278,0))=0,"n/a",(INDEX(Historical!$C$7:$C$1256,MATCH(B226,Historical!$B$7:$B$1278,0))/INDEX(Historical!$D$7:$D$1254,MATCH(B226,Historical!$B$7:$B$1278,0))-1)*100)</f>
        <v>2.6607538802660757</v>
      </c>
      <c r="T226" s="701">
        <f>IF(INDEX(Historical!$F$7:$F$1247,MATCH(B226,Historical!$B$7:$B$1278,0))=0,"n/a",((INDEX(Historical!$C$7:$C$1256,MATCH(B226,Historical!$B$7:$B$1278,0))/INDEX(Historical!$F$7:$F$1247,MATCH(B226,Historical!$B$7:$B$1278,0)))^(1/3)-1)*100)</f>
        <v>2.8554105919373907</v>
      </c>
      <c r="U226" s="701">
        <f>IF(INDEX(Historical!$H$7:$H$1247,MATCH(B226,Historical!$B$7:$B$1278,0))=0,"n/a",((INDEX(Historical!$C$7:$C$1256,MATCH(B226,Historical!$B$7:$B$1278,0))/INDEX(Historical!$H$7:$H$1247,MATCH(B226,Historical!$B$7:$B$1278,0)))^(1/5)-1)*100)</f>
        <v>4.1400635198653335</v>
      </c>
      <c r="V226" s="701">
        <f>IF(INDEX(Historical!$O$7:$O$1247,MATCH(B226,Historical!$B$7:$B$1278,0))=0,"n/a",((INDEX(Historical!$C$7:$C$1256,MATCH(B226,Historical!$B$7:$B$1278,0))/INDEX(Historical!$O$7:$O$1247,MATCH(B226,Historical!$B$7:$B$1278,0)))^(1/10)-1)*100)</f>
        <v>6.8809741345420949</v>
      </c>
      <c r="W226" s="702">
        <f>IF(OR(U226&lt;=0,U226="n/a",V226&lt;=0,V226="n/a"),"n/a",U226/V226)</f>
        <v>0.60166822878790549</v>
      </c>
      <c r="X226" s="703" t="str">
        <f>IF(OR(AJ226&lt;=0,AJ226="n/a",U226&lt;=0,U226="n/a"),"n/a",U226/AJ226)</f>
        <v>n/a</v>
      </c>
      <c r="Y226" s="664"/>
      <c r="Z226" s="651">
        <f>IF(OR(AC226&lt;0.01,AC226="n/a"),"n/a",M226/AC226*100)</f>
        <v>106.30630630630628</v>
      </c>
      <c r="AA226" s="887">
        <f>IF(OR(AC226&lt;0.01,AC226="n/a"),"n/a",I226/AC226)</f>
        <v>17.360360360360357</v>
      </c>
      <c r="AB226" s="888">
        <v>12</v>
      </c>
      <c r="AC226" s="866">
        <v>1.1100000000000001</v>
      </c>
      <c r="AD226" s="866">
        <v>1.66</v>
      </c>
      <c r="AE226" s="866">
        <v>1.28</v>
      </c>
      <c r="AF226" s="866">
        <v>1.08</v>
      </c>
      <c r="AG226" s="866">
        <v>6.9</v>
      </c>
      <c r="AH226" s="868">
        <v>294.8</v>
      </c>
      <c r="AI226" s="868">
        <v>8.39</v>
      </c>
      <c r="AJ226" s="866">
        <v>-10.7</v>
      </c>
      <c r="AK226" s="866">
        <v>10.4</v>
      </c>
      <c r="AL226" s="879">
        <v>1940</v>
      </c>
      <c r="AM226" s="873">
        <v>0.2</v>
      </c>
      <c r="AN226" s="866">
        <v>1.88</v>
      </c>
      <c r="AO226" s="740">
        <f>IF(U226="n/a","n/a",IF(AA226&lt;0,"n/a",IF(AA226="n/a","n/a",J226+U226-AA226)))</f>
        <v>-7.0967887969039491</v>
      </c>
      <c r="AP226" s="741">
        <f>IF(U226="n/a","n/a",J226+U226)</f>
        <v>10.263571563456408</v>
      </c>
      <c r="AQ226" s="889">
        <f>IF(OR(AC226&lt;0.01,AF226="n/a"),"n/a",(I226/SQRT(22.5*AC226*(I226/AF226))-1)*100)</f>
        <v>-8.7148808787928864</v>
      </c>
      <c r="AR226" s="651">
        <f>INDEX(Historical!$C$7:$C$1256,MATCH(B226,Historical!$B$7:$B$1278,0))*IF(AH226="n/a",1.03,IF(AH226&lt;0,1.01,IF(AH226&gt;10,1.1,(1+AH226/100))))</f>
        <v>1.27325</v>
      </c>
      <c r="AS226" s="887">
        <f>IF($AI226="n/a",1.03*AR226,IF($AI226&lt;0,1.01*AR226,IF($AI226&gt;10,1.1*AR226,(1+$AI226/100)*AR226)))</f>
        <v>1.3800756750000001</v>
      </c>
      <c r="AT226" s="887">
        <f>IF($AK226="n/a",1.03*AS226,IF($AK226&lt;0,1.01*AS226,IF($AK226&gt;10,1.1*AS226,(1+$AK226/100)*AS226)))</f>
        <v>1.5180832425000002</v>
      </c>
      <c r="AU226" s="887">
        <f>IF($AK226="n/a",1.03*AT226,IF($AK226&lt;0,1.01*AT226,IF($AK226&gt;10,1.1*AT226,(1+$AK226/100)*AT226)))</f>
        <v>1.6698915667500003</v>
      </c>
      <c r="AV226" s="887">
        <f>IF($AK226="n/a",1.03*AU226,IF($AK226&lt;0,1.01*AU226,IF($AK226&gt;10,1.1*AU226,(1+$AK226/100)*AU226)))</f>
        <v>1.8368807234250004</v>
      </c>
      <c r="AW226" s="651">
        <f>SUM(AR226:AV226)</f>
        <v>7.6781812076750011</v>
      </c>
      <c r="AX226" s="748">
        <f>AW226/I226*100</f>
        <v>39.845257953684495</v>
      </c>
      <c r="AY226" s="935">
        <v>0.8</v>
      </c>
      <c r="AZ226" s="873">
        <v>5.65</v>
      </c>
      <c r="BA226" s="873">
        <v>-42.36</v>
      </c>
      <c r="BB226" s="873">
        <v>-5.9799999999999995</v>
      </c>
      <c r="BC226" s="873">
        <v>-23.330000000000002</v>
      </c>
      <c r="BE226" s="624">
        <v>2000</v>
      </c>
      <c r="BF226" s="899">
        <f>IF(BE226&gt;2008,0,IF(BE226&gt;2001,1,IF(BE226&gt;1990,2,IF(BE226&gt;1980,3,IF(BE226&gt;1973,4,IF(BE226&gt;1970,5,IF(BE226&gt;1960,6,IF(BE226&gt;1958,7,IF(BE226&gt;1953,8,9)))))))))</f>
        <v>2</v>
      </c>
      <c r="BG226" s="883">
        <v>1.6</v>
      </c>
    </row>
    <row r="227" spans="1:59" s="774" customFormat="1" ht="11.25" customHeight="1" x14ac:dyDescent="0.2">
      <c r="A227" s="646" t="s">
        <v>636</v>
      </c>
      <c r="B227" s="782" t="s">
        <v>637</v>
      </c>
      <c r="C227" s="933" t="s">
        <v>128</v>
      </c>
      <c r="D227" s="933" t="s">
        <v>4330</v>
      </c>
      <c r="E227" s="756">
        <v>23</v>
      </c>
      <c r="F227" s="1182">
        <v>146</v>
      </c>
      <c r="G227" s="1181" t="s">
        <v>37</v>
      </c>
      <c r="H227" s="1181" t="s">
        <v>115</v>
      </c>
      <c r="I227" s="757">
        <v>112.2</v>
      </c>
      <c r="J227" s="758">
        <f>(M227/I227)*100</f>
        <v>3.2085561497326207</v>
      </c>
      <c r="K227" s="780">
        <v>0.9</v>
      </c>
      <c r="L227" s="760">
        <v>4</v>
      </c>
      <c r="M227" s="761">
        <f>K227*L227</f>
        <v>3.6</v>
      </c>
      <c r="N227" s="762" t="s">
        <v>119</v>
      </c>
      <c r="O227" s="781">
        <v>0.88</v>
      </c>
      <c r="P227" s="764">
        <v>44056</v>
      </c>
      <c r="Q227" s="764">
        <v>44075</v>
      </c>
      <c r="R227" s="761">
        <f>(K227-O227)/O227*100</f>
        <v>2.2727272727272747</v>
      </c>
      <c r="S227" s="701">
        <f>IF(INDEX(Historical!$D$7:$D$1254,MATCH(B227,Historical!$B$7:$B$1278,0))=0,"n/a",(INDEX(Historical!$C$7:$C$1256,MATCH(B227,Historical!$B$7:$B$1278,0))/INDEX(Historical!$D$7:$D$1254,MATCH(B227,Historical!$B$7:$B$1278,0))-1)*100)</f>
        <v>6.1349693251533832</v>
      </c>
      <c r="T227" s="701">
        <f>IF(INDEX(Historical!$F$7:$F$1247,MATCH(B227,Historical!$B$7:$B$1278,0))=0,"n/a",((INDEX(Historical!$C$7:$C$1256,MATCH(B227,Historical!$B$7:$B$1278,0))/INDEX(Historical!$F$7:$F$1247,MATCH(B227,Historical!$B$7:$B$1278,0)))^(1/3)-1)*100)</f>
        <v>6.8036068849623987</v>
      </c>
      <c r="U227" s="701">
        <f>IF(INDEX(Historical!$H$7:$H$1247,MATCH(B227,Historical!$B$7:$B$1278,0))=0,"n/a",((INDEX(Historical!$C$7:$C$1256,MATCH(B227,Historical!$B$7:$B$1278,0))/INDEX(Historical!$H$7:$H$1247,MATCH(B227,Historical!$B$7:$B$1278,0)))^(1/5)-1)*100)</f>
        <v>7.2351724398169504</v>
      </c>
      <c r="V227" s="701">
        <f>IF(INDEX(Historical!$O$7:$O$1247,MATCH(B227,Historical!$B$7:$B$1278,0))=0,"n/a",((INDEX(Historical!$C$7:$C$1256,MATCH(B227,Historical!$B$7:$B$1278,0))/INDEX(Historical!$O$7:$O$1247,MATCH(B227,Historical!$B$7:$B$1278,0)))^(1/10)-1)*100)</f>
        <v>9.7073066615187784</v>
      </c>
      <c r="W227" s="702">
        <f>IF(OR(U227&lt;=0,U227="n/a",V227&lt;=0,V227="n/a"),"n/a",U227/V227)</f>
        <v>0.74533263366431601</v>
      </c>
      <c r="X227" s="703">
        <f>IF(OR(AJ227&lt;=0,AJ227="n/a",U227&lt;=0,U227="n/a"),"n/a",U227/AJ227)</f>
        <v>0.46678531869786777</v>
      </c>
      <c r="Y227" s="775"/>
      <c r="Z227" s="758">
        <f>IF(OR(AC227&lt;0.01,AC227="n/a"),"n/a",M227/AC227*100)</f>
        <v>47.682119205298015</v>
      </c>
      <c r="AA227" s="766">
        <f>IF(OR(AC227&lt;0.01,AC227="n/a"),"n/a",I227/AC227)</f>
        <v>14.860927152317881</v>
      </c>
      <c r="AB227" s="760">
        <v>4</v>
      </c>
      <c r="AC227" s="767">
        <v>7.55</v>
      </c>
      <c r="AD227" s="767">
        <v>21.85</v>
      </c>
      <c r="AE227" s="767">
        <v>1.6</v>
      </c>
      <c r="AF227" s="767">
        <v>1.53</v>
      </c>
      <c r="AG227" s="767">
        <v>10.5</v>
      </c>
      <c r="AH227" s="767">
        <v>51</v>
      </c>
      <c r="AI227" s="767">
        <v>-1.21</v>
      </c>
      <c r="AJ227" s="767">
        <v>15.5</v>
      </c>
      <c r="AK227" s="767">
        <v>0.67999999999999994</v>
      </c>
      <c r="AL227" s="768">
        <v>12810</v>
      </c>
      <c r="AM227" s="769">
        <v>0.70000000000000007</v>
      </c>
      <c r="AN227" s="767">
        <v>0.64</v>
      </c>
      <c r="AO227" s="770">
        <f>IF(U227="n/a","n/a",IF(AA227&lt;0,"n/a",IF(AA227="n/a","n/a",J227+U227-AA227)))</f>
        <v>-4.4171985627683092</v>
      </c>
      <c r="AP227" s="771">
        <f>IF(U227="n/a","n/a",J227+U227)</f>
        <v>10.443728589549572</v>
      </c>
      <c r="AQ227" s="772">
        <f>IF(OR(AC227&lt;0.01,AF227="n/a"),"n/a",(I227/SQRT(22.5*AC227*(I227/AF227))-1)*100)</f>
        <v>0.52577014664527688</v>
      </c>
      <c r="AR227" s="651">
        <f>INDEX(Historical!$C$7:$C$1256,MATCH(B227,Historical!$B$7:$B$1278,0))*IF(AH227="n/a",1.03,IF(AH227&lt;0,1.01,IF(AH227&gt;10,1.1,(1+AH227/100))))</f>
        <v>3.806</v>
      </c>
      <c r="AS227" s="766">
        <f>IF($AI227="n/a",1.03*AR227,IF($AI227&lt;0,1.01*AR227,IF($AI227&gt;10,1.1*AR227,(1+$AI227/100)*AR227)))</f>
        <v>3.8440600000000003</v>
      </c>
      <c r="AT227" s="766">
        <f>IF($AK227="n/a",1.03*AS227,IF($AK227&lt;0,1.01*AS227,IF($AK227&gt;10,1.1*AS227,(1+$AK227/100)*AS227)))</f>
        <v>3.8701996080000001</v>
      </c>
      <c r="AU227" s="766">
        <f>IF($AK227="n/a",1.03*AT227,IF($AK227&lt;0,1.01*AT227,IF($AK227&gt;10,1.1*AT227,(1+$AK227/100)*AT227)))</f>
        <v>3.8965169653343996</v>
      </c>
      <c r="AV227" s="766">
        <f>IF($AK227="n/a",1.03*AU227,IF($AK227&lt;0,1.01*AU227,IF($AK227&gt;10,1.1*AU227,(1+$AK227/100)*AU227)))</f>
        <v>3.9230132806986733</v>
      </c>
      <c r="AW227" s="758">
        <f>SUM(AR227:AV227)</f>
        <v>19.339789854033071</v>
      </c>
      <c r="AX227" s="773">
        <f>AW227/I227*100</f>
        <v>17.236889352970653</v>
      </c>
      <c r="AY227" s="936">
        <v>0.23</v>
      </c>
      <c r="AZ227" s="769">
        <v>22.12</v>
      </c>
      <c r="BA227" s="769">
        <v>-10.68</v>
      </c>
      <c r="BB227" s="769">
        <v>-2.64</v>
      </c>
      <c r="BC227" s="769">
        <v>0.86999999999999988</v>
      </c>
      <c r="BD227" s="909"/>
      <c r="BE227" s="624">
        <v>1998</v>
      </c>
      <c r="BF227" s="899">
        <f>IF(BE227&gt;2008,0,IF(BE227&gt;2001,1,IF(BE227&gt;1990,2,IF(BE227&gt;1980,3,IF(BE227&gt;1973,4,IF(BE227&gt;1970,5,IF(BE227&gt;1960,6,IF(BE227&gt;1958,7,IF(BE227&gt;1953,8,9)))))))))</f>
        <v>2</v>
      </c>
      <c r="BG227" s="825">
        <v>5.0999999999999996</v>
      </c>
    </row>
    <row r="228" spans="1:59" ht="11.25" customHeight="1" x14ac:dyDescent="0.2">
      <c r="A228" s="872" t="s">
        <v>785</v>
      </c>
      <c r="B228" s="876" t="s">
        <v>786</v>
      </c>
      <c r="C228" s="933" t="s">
        <v>123</v>
      </c>
      <c r="D228" s="933" t="s">
        <v>4344</v>
      </c>
      <c r="E228" s="733">
        <v>17</v>
      </c>
      <c r="F228" s="1182">
        <v>213</v>
      </c>
      <c r="G228" s="1182" t="s">
        <v>106</v>
      </c>
      <c r="H228" s="1182" t="s">
        <v>106</v>
      </c>
      <c r="I228" s="875">
        <v>34.450000000000003</v>
      </c>
      <c r="J228" s="651">
        <f>(M228/I228)*100</f>
        <v>1.3933236574746009</v>
      </c>
      <c r="K228" s="878">
        <v>0.12</v>
      </c>
      <c r="L228" s="888">
        <v>4</v>
      </c>
      <c r="M228" s="642">
        <f>K228*L228</f>
        <v>0.48</v>
      </c>
      <c r="N228" s="871" t="s">
        <v>318</v>
      </c>
      <c r="O228" s="734">
        <v>0.11</v>
      </c>
      <c r="P228" s="862">
        <v>43906</v>
      </c>
      <c r="Q228" s="862">
        <v>43921</v>
      </c>
      <c r="R228" s="642">
        <f>(K228-O228)/O228*100</f>
        <v>9.0909090909090864</v>
      </c>
      <c r="S228" s="701">
        <f>IF(INDEX(Historical!$D$7:$D$1254,MATCH(B228,Historical!$B$7:$B$1278,0))=0,"n/a",(INDEX(Historical!$C$7:$C$1256,MATCH(B228,Historical!$B$7:$B$1278,0))/INDEX(Historical!$D$7:$D$1254,MATCH(B228,Historical!$B$7:$B$1278,0))-1)*100)</f>
        <v>9.9999999999999858</v>
      </c>
      <c r="T228" s="701">
        <f>IF(INDEX(Historical!$F$7:$F$1247,MATCH(B228,Historical!$B$7:$B$1278,0))=0,"n/a",((INDEX(Historical!$C$7:$C$1256,MATCH(B228,Historical!$B$7:$B$1278,0))/INDEX(Historical!$F$7:$F$1247,MATCH(B228,Historical!$B$7:$B$1278,0)))^(1/3)-1)*100)</f>
        <v>8.9744250818549531</v>
      </c>
      <c r="U228" s="701">
        <f>IF(INDEX(Historical!$H$7:$H$1247,MATCH(B228,Historical!$B$7:$B$1278,0))=0,"n/a",((INDEX(Historical!$C$7:$C$1256,MATCH(B228,Historical!$B$7:$B$1278,0))/INDEX(Historical!$H$7:$H$1247,MATCH(B228,Historical!$B$7:$B$1278,0)))^(1/5)-1)*100)</f>
        <v>7.9608473046602901</v>
      </c>
      <c r="V228" s="701">
        <f>IF(INDEX(Historical!$O$7:$O$1247,MATCH(B228,Historical!$B$7:$B$1278,0))=0,"n/a",((INDEX(Historical!$C$7:$C$1256,MATCH(B228,Historical!$B$7:$B$1278,0))/INDEX(Historical!$O$7:$O$1247,MATCH(B228,Historical!$B$7:$B$1278,0)))^(1/10)-1)*100)</f>
        <v>8.7601774637283913</v>
      </c>
      <c r="W228" s="702">
        <f>IF(OR(U228&lt;=0,U228="n/a",V228&lt;=0,V228="n/a"),"n/a",U228/V228)</f>
        <v>0.90875411344373602</v>
      </c>
      <c r="X228" s="703">
        <f>IF(OR(AJ228&lt;=0,AJ228="n/a",U228&lt;=0,U228="n/a"),"n/a",U228/AJ228)</f>
        <v>1.9902118261650725</v>
      </c>
      <c r="Y228" s="661"/>
      <c r="Z228" s="651">
        <f>IF(OR(AC228&lt;0.01,AC228="n/a"),"n/a",M228/AC228*100)</f>
        <v>18.897637795275589</v>
      </c>
      <c r="AA228" s="887">
        <f>IF(OR(AC228&lt;0.01,AC228="n/a"),"n/a",I228/AC228)</f>
        <v>13.562992125984254</v>
      </c>
      <c r="AB228" s="888">
        <v>12</v>
      </c>
      <c r="AC228" s="866">
        <v>2.54</v>
      </c>
      <c r="AD228" s="866">
        <v>1.51</v>
      </c>
      <c r="AE228" s="866">
        <v>0.8</v>
      </c>
      <c r="AF228" s="866">
        <v>3.5</v>
      </c>
      <c r="AG228" s="866">
        <v>20</v>
      </c>
      <c r="AH228" s="866">
        <v>-13.4</v>
      </c>
      <c r="AI228" s="866">
        <v>2.2999999999999998</v>
      </c>
      <c r="AJ228" s="866">
        <v>4</v>
      </c>
      <c r="AK228" s="866">
        <v>8.99</v>
      </c>
      <c r="AL228" s="879">
        <v>3810</v>
      </c>
      <c r="AM228" s="873">
        <v>8.3000000000000007</v>
      </c>
      <c r="AN228" s="866">
        <v>3.21</v>
      </c>
      <c r="AO228" s="740">
        <f>IF(U228="n/a","n/a",IF(AA228&lt;0,"n/a",IF(AA228="n/a","n/a",J228+U228-AA228)))</f>
        <v>-4.2088211638493629</v>
      </c>
      <c r="AP228" s="741">
        <f>IF(U228="n/a","n/a",J228+U228)</f>
        <v>9.3541709621348907</v>
      </c>
      <c r="AQ228" s="889">
        <f>IF(OR(AC228&lt;0.01,AF228="n/a"),"n/a",(I228/SQRT(22.5*AC228*(I228/AF228))-1)*100)</f>
        <v>45.251463853315641</v>
      </c>
      <c r="AR228" s="651">
        <f>INDEX(Historical!$C$7:$C$1256,MATCH(B228,Historical!$B$7:$B$1278,0))*IF(AH228="n/a",1.03,IF(AH228&lt;0,1.01,IF(AH228&gt;10,1.1,(1+AH228/100))))</f>
        <v>0.44440000000000002</v>
      </c>
      <c r="AS228" s="887">
        <f>IF($AI228="n/a",1.03*AR228,IF($AI228&lt;0,1.01*AR228,IF($AI228&gt;10,1.1*AR228,(1+$AI228/100)*AR228)))</f>
        <v>0.4546212</v>
      </c>
      <c r="AT228" s="887">
        <f>IF($AK228="n/a",1.03*AS228,IF($AK228&lt;0,1.01*AS228,IF($AK228&gt;10,1.1*AS228,(1+$AK228/100)*AS228)))</f>
        <v>0.49549164588000005</v>
      </c>
      <c r="AU228" s="887">
        <f>IF($AK228="n/a",1.03*AT228,IF($AK228&lt;0,1.01*AT228,IF($AK228&gt;10,1.1*AT228,(1+$AK228/100)*AT228)))</f>
        <v>0.54003634484461205</v>
      </c>
      <c r="AV228" s="887">
        <f>IF($AK228="n/a",1.03*AU228,IF($AK228&lt;0,1.01*AU228,IF($AK228&gt;10,1.1*AU228,(1+$AK228/100)*AU228)))</f>
        <v>0.5885856122461427</v>
      </c>
      <c r="AW228" s="651">
        <f>SUM(AR228:AV228)</f>
        <v>2.523134802970755</v>
      </c>
      <c r="AX228" s="748">
        <f>AW228/I228*100</f>
        <v>7.3240487749513932</v>
      </c>
      <c r="AY228" s="935">
        <v>0.78</v>
      </c>
      <c r="AZ228" s="873">
        <v>39.78</v>
      </c>
      <c r="BA228" s="873">
        <v>-14.81</v>
      </c>
      <c r="BB228" s="873">
        <v>-7.6700000000000008</v>
      </c>
      <c r="BC228" s="873">
        <v>2.16</v>
      </c>
      <c r="BE228" s="624">
        <v>2004</v>
      </c>
      <c r="BF228" s="899">
        <f>IF(BE228&gt;2008,0,IF(BE228&gt;2001,1,IF(BE228&gt;1990,2,IF(BE228&gt;1980,3,IF(BE228&gt;1973,4,IF(BE228&gt;1970,5,IF(BE228&gt;1960,6,IF(BE228&gt;1958,7,IF(BE228&gt;1953,8,9)))))))))</f>
        <v>1</v>
      </c>
      <c r="BG228" s="883">
        <v>3.6999999999999997</v>
      </c>
    </row>
    <row r="229" spans="1:59" ht="11.25" customHeight="1" x14ac:dyDescent="0.2">
      <c r="A229" s="872" t="s">
        <v>1629</v>
      </c>
      <c r="B229" s="876" t="s">
        <v>1630</v>
      </c>
      <c r="C229" s="933" t="s">
        <v>123</v>
      </c>
      <c r="D229" s="933" t="s">
        <v>4177</v>
      </c>
      <c r="E229" s="733">
        <v>11</v>
      </c>
      <c r="F229" s="1182">
        <v>321</v>
      </c>
      <c r="G229" s="1182" t="s">
        <v>106</v>
      </c>
      <c r="H229" s="1182" t="s">
        <v>106</v>
      </c>
      <c r="I229" s="875">
        <v>150.05000000000001</v>
      </c>
      <c r="J229" s="651">
        <f>(M229/I229)*100</f>
        <v>1.6527824058647116</v>
      </c>
      <c r="K229" s="878">
        <v>0.62</v>
      </c>
      <c r="L229" s="888">
        <v>4</v>
      </c>
      <c r="M229" s="642">
        <f>K229*L229</f>
        <v>2.48</v>
      </c>
      <c r="N229" s="871" t="s">
        <v>248</v>
      </c>
      <c r="O229" s="734">
        <v>0.57999999999999996</v>
      </c>
      <c r="P229" s="862">
        <v>44069</v>
      </c>
      <c r="Q229" s="862">
        <v>44084</v>
      </c>
      <c r="R229" s="642">
        <f>(K229-O229)/O229*100</f>
        <v>6.8965517241379377</v>
      </c>
      <c r="S229" s="701">
        <f>IF(INDEX(Historical!$D$7:$D$1254,MATCH(B229,Historical!$B$7:$B$1278,0))=0,"n/a",(INDEX(Historical!$C$7:$C$1256,MATCH(B229,Historical!$B$7:$B$1278,0))/INDEX(Historical!$D$7:$D$1254,MATCH(B229,Historical!$B$7:$B$1278,0))-1)*100)</f>
        <v>4.6296296296296058</v>
      </c>
      <c r="T229" s="701">
        <f>IF(INDEX(Historical!$F$7:$F$1247,MATCH(B229,Historical!$B$7:$B$1278,0))=0,"n/a",((INDEX(Historical!$C$7:$C$1256,MATCH(B229,Historical!$B$7:$B$1278,0))/INDEX(Historical!$F$7:$F$1247,MATCH(B229,Historical!$B$7:$B$1278,0)))^(1/3)-1)*100)</f>
        <v>5.2209543239575495</v>
      </c>
      <c r="U229" s="701">
        <f>IF(INDEX(Historical!$H$7:$H$1247,MATCH(B229,Historical!$B$7:$B$1278,0))=0,"n/a",((INDEX(Historical!$C$7:$C$1256,MATCH(B229,Historical!$B$7:$B$1278,0))/INDEX(Historical!$H$7:$H$1247,MATCH(B229,Historical!$B$7:$B$1278,0)))^(1/5)-1)*100)</f>
        <v>4.9498969174062823</v>
      </c>
      <c r="V229" s="701">
        <f>IF(INDEX(Historical!$O$7:$O$1247,MATCH(B229,Historical!$B$7:$B$1278,0))=0,"n/a",((INDEX(Historical!$C$7:$C$1256,MATCH(B229,Historical!$B$7:$B$1278,0))/INDEX(Historical!$O$7:$O$1247,MATCH(B229,Historical!$B$7:$B$1278,0)))^(1/10)-1)*100)</f>
        <v>16.282361633785158</v>
      </c>
      <c r="W229" s="702">
        <f>IF(OR(U229&lt;=0,U229="n/a",V229&lt;=0,V229="n/a"),"n/a",U229/V229)</f>
        <v>0.30400362236983314</v>
      </c>
      <c r="X229" s="703">
        <f>IF(OR(AJ229&lt;=0,AJ229="n/a",U229&lt;=0,U229="n/a"),"n/a",U229/AJ229)</f>
        <v>0.18131490539949752</v>
      </c>
      <c r="Y229" s="664"/>
      <c r="Z229" s="651">
        <f>IF(OR(AC229&lt;0.01,AC229="n/a"),"n/a",M229/AC229*100)</f>
        <v>43.20557491289199</v>
      </c>
      <c r="AA229" s="887">
        <f>IF(OR(AC229&lt;0.01,AC229="n/a"),"n/a",I229/AC229)</f>
        <v>26.141114982578397</v>
      </c>
      <c r="AB229" s="888">
        <v>9</v>
      </c>
      <c r="AC229" s="866">
        <v>5.74</v>
      </c>
      <c r="AD229" s="866">
        <v>2.59</v>
      </c>
      <c r="AE229" s="866">
        <v>2.21</v>
      </c>
      <c r="AF229" s="866">
        <v>8.35</v>
      </c>
      <c r="AG229" s="866">
        <v>41.6</v>
      </c>
      <c r="AH229" s="866">
        <v>415.59999999999997</v>
      </c>
      <c r="AI229" s="866">
        <v>6.75</v>
      </c>
      <c r="AJ229" s="866">
        <v>27.3</v>
      </c>
      <c r="AK229" s="866">
        <v>10.100000000000001</v>
      </c>
      <c r="AL229" s="879">
        <v>8260</v>
      </c>
      <c r="AM229" s="874">
        <v>26.8</v>
      </c>
      <c r="AN229" s="866">
        <v>1.72</v>
      </c>
      <c r="AO229" s="740">
        <f>IF(U229="n/a","n/a",IF(AA229&lt;0,"n/a",IF(AA229="n/a","n/a",J229+U229-AA229)))</f>
        <v>-19.538435659307403</v>
      </c>
      <c r="AP229" s="741">
        <f>IF(U229="n/a","n/a",J229+U229)</f>
        <v>6.6026793232709942</v>
      </c>
      <c r="AQ229" s="889">
        <f>IF(OR(AC229&lt;0.01,AF229="n/a"),"n/a",(I229/SQRT(22.5*AC229*(I229/AF229))-1)*100)</f>
        <v>211.46842900794906</v>
      </c>
      <c r="AR229" s="651">
        <f>INDEX(Historical!$C$7:$C$1256,MATCH(B229,Historical!$B$7:$B$1278,0))*IF(AH229="n/a",1.03,IF(AH229&lt;0,1.01,IF(AH229&gt;10,1.1,(1+AH229/100))))</f>
        <v>2.4859999999999998</v>
      </c>
      <c r="AS229" s="887">
        <f>IF($AI229="n/a",1.03*AR229,IF($AI229&lt;0,1.01*AR229,IF($AI229&gt;10,1.1*AR229,(1+$AI229/100)*AR229)))</f>
        <v>2.6538049999999993</v>
      </c>
      <c r="AT229" s="887">
        <f>IF($AK229="n/a",1.03*AS229,IF($AK229&lt;0,1.01*AS229,IF($AK229&gt;10,1.1*AS229,(1+$AK229/100)*AS229)))</f>
        <v>2.9191854999999993</v>
      </c>
      <c r="AU229" s="887">
        <f>IF($AK229="n/a",1.03*AT229,IF($AK229&lt;0,1.01*AT229,IF($AK229&gt;10,1.1*AT229,(1+$AK229/100)*AT229)))</f>
        <v>3.2111040499999994</v>
      </c>
      <c r="AV229" s="887">
        <f>IF($AK229="n/a",1.03*AU229,IF($AK229&lt;0,1.01*AU229,IF($AK229&gt;10,1.1*AU229,(1+$AK229/100)*AU229)))</f>
        <v>3.5322144549999996</v>
      </c>
      <c r="AW229" s="651">
        <f>SUM(AR229:AV229)</f>
        <v>14.802309004999998</v>
      </c>
      <c r="AX229" s="748">
        <f>AW229/I229*100</f>
        <v>9.864917697434187</v>
      </c>
      <c r="AY229" s="935">
        <v>1.08</v>
      </c>
      <c r="AZ229" s="873">
        <v>101.92000000000002</v>
      </c>
      <c r="BA229" s="873">
        <v>-12.659999999999998</v>
      </c>
      <c r="BB229" s="873">
        <v>-5.6099999999999994</v>
      </c>
      <c r="BC229" s="873">
        <v>13.11</v>
      </c>
      <c r="BE229" s="624">
        <v>2010</v>
      </c>
      <c r="BF229" s="899">
        <f>IF(BE229&gt;2008,0,IF(BE229&gt;2001,1,IF(BE229&gt;1990,2,IF(BE229&gt;1980,3,IF(BE229&gt;1973,4,IF(BE229&gt;1970,5,IF(BE229&gt;1960,6,IF(BE229&gt;1958,7,IF(BE229&gt;1953,8,9)))))))))</f>
        <v>0</v>
      </c>
      <c r="BG229" s="883">
        <v>9</v>
      </c>
    </row>
    <row r="230" spans="1:59" ht="11.25" customHeight="1" x14ac:dyDescent="0.2">
      <c r="A230" s="864" t="s">
        <v>1655</v>
      </c>
      <c r="B230" s="876" t="s">
        <v>1656</v>
      </c>
      <c r="C230" s="933" t="s">
        <v>112</v>
      </c>
      <c r="D230" s="933" t="s">
        <v>211</v>
      </c>
      <c r="E230" s="733">
        <v>10</v>
      </c>
      <c r="F230" s="1182">
        <v>340</v>
      </c>
      <c r="G230" s="1182" t="s">
        <v>37</v>
      </c>
      <c r="H230" s="1182" t="s">
        <v>37</v>
      </c>
      <c r="I230" s="875">
        <v>157.53</v>
      </c>
      <c r="J230" s="651">
        <f>(M230/I230)*100</f>
        <v>2.7423347933726911</v>
      </c>
      <c r="K230" s="878">
        <v>1.08</v>
      </c>
      <c r="L230" s="888">
        <v>4</v>
      </c>
      <c r="M230" s="642">
        <f>K230*L230</f>
        <v>4.32</v>
      </c>
      <c r="N230" s="871" t="s">
        <v>248</v>
      </c>
      <c r="O230" s="734">
        <v>0.95</v>
      </c>
      <c r="P230" s="619">
        <v>43787</v>
      </c>
      <c r="Q230" s="619">
        <v>43808</v>
      </c>
      <c r="R230" s="642">
        <f>(K230-O230)/O230*100</f>
        <v>13.684210526315802</v>
      </c>
      <c r="S230" s="701">
        <f>IF(INDEX(Historical!$D$7:$D$1254,MATCH(B230,Historical!$B$7:$B$1278,0))=0,"n/a",(INDEX(Historical!$C$7:$C$1256,MATCH(B230,Historical!$B$7:$B$1278,0))/INDEX(Historical!$D$7:$D$1254,MATCH(B230,Historical!$B$7:$B$1278,0))-1)*100)</f>
        <v>15.249266862170096</v>
      </c>
      <c r="T230" s="701">
        <f>IF(INDEX(Historical!$F$7:$F$1247,MATCH(B230,Historical!$B$7:$B$1278,0))=0,"n/a",((INDEX(Historical!$C$7:$C$1256,MATCH(B230,Historical!$B$7:$B$1278,0))/INDEX(Historical!$F$7:$F$1247,MATCH(B230,Historical!$B$7:$B$1278,0)))^(1/3)-1)*100)</f>
        <v>15.660822909361549</v>
      </c>
      <c r="U230" s="701">
        <f>IF(INDEX(Historical!$H$7:$H$1247,MATCH(B230,Historical!$B$7:$B$1278,0))=0,"n/a",((INDEX(Historical!$C$7:$C$1256,MATCH(B230,Historical!$B$7:$B$1278,0))/INDEX(Historical!$H$7:$H$1247,MATCH(B230,Historical!$B$7:$B$1278,0)))^(1/5)-1)*100)</f>
        <v>16.263706552639732</v>
      </c>
      <c r="V230" s="701">
        <f>IF(INDEX(Historical!$O$7:$O$1247,MATCH(B230,Historical!$B$7:$B$1278,0))=0,"n/a",((INDEX(Historical!$C$7:$C$1256,MATCH(B230,Historical!$B$7:$B$1278,0))/INDEX(Historical!$O$7:$O$1247,MATCH(B230,Historical!$B$7:$B$1278,0)))^(1/10)-1)*100)</f>
        <v>12.595525048655865</v>
      </c>
      <c r="W230" s="702">
        <f>IF(OR(U230&lt;=0,U230="n/a",V230&lt;=0,V230="n/a"),"n/a",U230/V230)</f>
        <v>1.2912289475677965</v>
      </c>
      <c r="X230" s="703">
        <f>IF(OR(AJ230&lt;=0,AJ230="n/a",U230&lt;=0,U230="n/a"),"n/a",U230/AJ230)</f>
        <v>1.3900603891145069</v>
      </c>
      <c r="Y230" s="876"/>
      <c r="Z230" s="651">
        <f>IF(OR(AC230&lt;0.01,AC230="n/a"),"n/a",M230/AC230*100)</f>
        <v>40.411599625818525</v>
      </c>
      <c r="AA230" s="887">
        <f>IF(OR(AC230&lt;0.01,AC230="n/a"),"n/a",I230/AC230)</f>
        <v>14.736202057998129</v>
      </c>
      <c r="AB230" s="888">
        <v>12</v>
      </c>
      <c r="AC230" s="866">
        <v>10.69</v>
      </c>
      <c r="AD230" s="866">
        <v>1.47</v>
      </c>
      <c r="AE230" s="866">
        <v>2.25</v>
      </c>
      <c r="AF230" s="866">
        <v>2.36</v>
      </c>
      <c r="AG230" s="866">
        <v>17</v>
      </c>
      <c r="AH230" s="866">
        <v>4</v>
      </c>
      <c r="AI230" s="866">
        <v>10.67</v>
      </c>
      <c r="AJ230" s="866">
        <v>11.700000000000001</v>
      </c>
      <c r="AK230" s="866">
        <v>10</v>
      </c>
      <c r="AL230" s="879">
        <v>8580</v>
      </c>
      <c r="AM230" s="873">
        <v>1</v>
      </c>
      <c r="AN230" s="866">
        <v>0.4</v>
      </c>
      <c r="AO230" s="740">
        <f>IF(U230="n/a","n/a",IF(AA230&lt;0,"n/a",IF(AA230="n/a","n/a",J230+U230-AA230)))</f>
        <v>4.2698392880142944</v>
      </c>
      <c r="AP230" s="741">
        <f>IF(U230="n/a","n/a",J230+U230)</f>
        <v>19.006041346012424</v>
      </c>
      <c r="AQ230" s="889">
        <f>IF(OR(AC230&lt;0.01,AF230="n/a"),"n/a",(I230/SQRT(22.5*AC230*(I230/AF230))-1)*100)</f>
        <v>24.324730456397205</v>
      </c>
      <c r="AR230" s="651">
        <f>INDEX(Historical!$C$7:$C$1256,MATCH(B230,Historical!$B$7:$B$1278,0))*IF(AH230="n/a",1.03,IF(AH230&lt;0,1.01,IF(AH230&gt;10,1.1,(1+AH230/100))))</f>
        <v>4.0872000000000002</v>
      </c>
      <c r="AS230" s="887">
        <f>IF($AI230="n/a",1.03*AR230,IF($AI230&lt;0,1.01*AR230,IF($AI230&gt;10,1.1*AR230,(1+$AI230/100)*AR230)))</f>
        <v>4.4959200000000008</v>
      </c>
      <c r="AT230" s="887">
        <f>IF($AK230="n/a",1.03*AS230,IF($AK230&lt;0,1.01*AS230,IF($AK230&gt;10,1.1*AS230,(1+$AK230/100)*AS230)))</f>
        <v>4.9455120000000017</v>
      </c>
      <c r="AU230" s="887">
        <f>IF($AK230="n/a",1.03*AT230,IF($AK230&lt;0,1.01*AT230,IF($AK230&gt;10,1.1*AT230,(1+$AK230/100)*AT230)))</f>
        <v>5.4400632000000027</v>
      </c>
      <c r="AV230" s="887">
        <f>IF($AK230="n/a",1.03*AU230,IF($AK230&lt;0,1.01*AU230,IF($AK230&gt;10,1.1*AU230,(1+$AK230/100)*AU230)))</f>
        <v>5.9840695200000038</v>
      </c>
      <c r="AW230" s="651">
        <f>SUM(AR230:AV230)</f>
        <v>24.952764720000012</v>
      </c>
      <c r="AX230" s="748">
        <f>AW230/I230*100</f>
        <v>15.840008074652454</v>
      </c>
      <c r="AY230" s="935">
        <v>1.37</v>
      </c>
      <c r="AZ230" s="873">
        <v>73.64</v>
      </c>
      <c r="BA230" s="873">
        <v>-8.74</v>
      </c>
      <c r="BB230" s="873">
        <v>3.7699999999999996</v>
      </c>
      <c r="BC230" s="873">
        <v>12.18</v>
      </c>
      <c r="BE230" s="624">
        <v>2011</v>
      </c>
      <c r="BF230" s="899">
        <f>IF(BE230&gt;2008,0,IF(BE230&gt;2001,1,IF(BE230&gt;1990,2,IF(BE230&gt;1980,3,IF(BE230&gt;1973,4,IF(BE230&gt;1970,5,IF(BE230&gt;1960,6,IF(BE230&gt;1958,7,IF(BE230&gt;1953,8,9)))))))))</f>
        <v>0</v>
      </c>
      <c r="BG230" s="883">
        <v>10</v>
      </c>
    </row>
    <row r="231" spans="1:59" ht="11.25" customHeight="1" x14ac:dyDescent="0.2">
      <c r="A231" s="864" t="s">
        <v>789</v>
      </c>
      <c r="B231" s="876" t="s">
        <v>790</v>
      </c>
      <c r="C231" s="933" t="s">
        <v>131</v>
      </c>
      <c r="D231" s="933" t="s">
        <v>4332</v>
      </c>
      <c r="E231" s="733">
        <v>20</v>
      </c>
      <c r="F231" s="1182">
        <v>165</v>
      </c>
      <c r="G231" s="1182" t="s">
        <v>37</v>
      </c>
      <c r="H231" s="1182" t="s">
        <v>115</v>
      </c>
      <c r="I231" s="875">
        <v>57.45</v>
      </c>
      <c r="J231" s="651">
        <f>(M231/I231)*100</f>
        <v>4.456048738033072</v>
      </c>
      <c r="K231" s="878">
        <v>0.64</v>
      </c>
      <c r="L231" s="888">
        <v>4</v>
      </c>
      <c r="M231" s="642">
        <f>K231*L231</f>
        <v>2.56</v>
      </c>
      <c r="N231" s="871" t="s">
        <v>791</v>
      </c>
      <c r="O231" s="734">
        <v>0.62</v>
      </c>
      <c r="P231" s="862">
        <v>43966</v>
      </c>
      <c r="Q231" s="862">
        <v>43990</v>
      </c>
      <c r="R231" s="642">
        <f>(K231-O231)/O231*100</f>
        <v>3.2258064516129057</v>
      </c>
      <c r="S231" s="701">
        <f>IF(INDEX(Historical!$D$7:$D$1254,MATCH(B231,Historical!$B$7:$B$1278,0))=0,"n/a",(INDEX(Historical!$C$7:$C$1256,MATCH(B231,Historical!$B$7:$B$1278,0))/INDEX(Historical!$D$7:$D$1254,MATCH(B231,Historical!$B$7:$B$1278,0))-1)*100)</f>
        <v>3.3613445378151363</v>
      </c>
      <c r="T231" s="701">
        <f>IF(INDEX(Historical!$F$7:$F$1247,MATCH(B231,Historical!$B$7:$B$1278,0))=0,"n/a",((INDEX(Historical!$C$7:$C$1256,MATCH(B231,Historical!$B$7:$B$1278,0))/INDEX(Historical!$F$7:$F$1247,MATCH(B231,Historical!$B$7:$B$1278,0)))^(1/3)-1)*100)</f>
        <v>3.4422072990857977</v>
      </c>
      <c r="U231" s="701">
        <f>IF(INDEX(Historical!$H$7:$H$1247,MATCH(B231,Historical!$B$7:$B$1278,0))=0,"n/a",((INDEX(Historical!$C$7:$C$1256,MATCH(B231,Historical!$B$7:$B$1278,0))/INDEX(Historical!$H$7:$H$1247,MATCH(B231,Historical!$B$7:$B$1278,0)))^(1/5)-1)*100)</f>
        <v>3.3879726832663826</v>
      </c>
      <c r="V231" s="701">
        <f>IF(INDEX(Historical!$O$7:$O$1247,MATCH(B231,Historical!$B$7:$B$1278,0))=0,"n/a",((INDEX(Historical!$C$7:$C$1256,MATCH(B231,Historical!$B$7:$B$1278,0))/INDEX(Historical!$O$7:$O$1247,MATCH(B231,Historical!$B$7:$B$1278,0)))^(1/10)-1)*100)</f>
        <v>3.568142299544097</v>
      </c>
      <c r="W231" s="702">
        <f>IF(OR(U231&lt;=0,U231="n/a",V231&lt;=0,V231="n/a"),"n/a",U231/V231)</f>
        <v>0.94950604512024794</v>
      </c>
      <c r="X231" s="703">
        <f>IF(OR(AJ231&lt;=0,AJ231="n/a",U231&lt;=0,U231="n/a"),"n/a",U231/AJ231)</f>
        <v>0.2171777361068194</v>
      </c>
      <c r="Y231" s="876"/>
      <c r="Z231" s="651">
        <f>IF(OR(AC231&lt;0.01,AC231="n/a"),"n/a",M231/AC231*100)</f>
        <v>83.934426229508205</v>
      </c>
      <c r="AA231" s="887">
        <f>IF(OR(AC231&lt;0.01,AC231="n/a"),"n/a",I231/AC231)</f>
        <v>18.836065573770494</v>
      </c>
      <c r="AB231" s="888">
        <v>12</v>
      </c>
      <c r="AC231" s="866">
        <v>3.05</v>
      </c>
      <c r="AD231" s="866">
        <v>4.1399999999999997</v>
      </c>
      <c r="AE231" s="866">
        <v>2.94</v>
      </c>
      <c r="AF231" s="866">
        <v>2.2000000000000002</v>
      </c>
      <c r="AG231" s="866">
        <v>11.700000000000001</v>
      </c>
      <c r="AH231" s="866">
        <v>109.89999999999999</v>
      </c>
      <c r="AI231" s="866">
        <v>4.9000000000000004</v>
      </c>
      <c r="AJ231" s="866">
        <v>15.6</v>
      </c>
      <c r="AK231" s="866">
        <v>4.55</v>
      </c>
      <c r="AL231" s="879">
        <v>60390</v>
      </c>
      <c r="AM231" s="873">
        <v>0.13999999999999999</v>
      </c>
      <c r="AN231" s="866">
        <v>1.73</v>
      </c>
      <c r="AO231" s="740">
        <f>IF(U231="n/a","n/a",IF(AA231&lt;0,"n/a",IF(AA231="n/a","n/a",J231+U231-AA231)))</f>
        <v>-10.992044152471038</v>
      </c>
      <c r="AP231" s="741">
        <f>IF(U231="n/a","n/a",J231+U231)</f>
        <v>7.8440214212994546</v>
      </c>
      <c r="AQ231" s="889">
        <f>IF(OR(AC231&lt;0.01,AF231="n/a"),"n/a",(I231/SQRT(22.5*AC231*(I231/AF231))-1)*100)</f>
        <v>35.71103985600368</v>
      </c>
      <c r="AR231" s="651">
        <f>INDEX(Historical!$C$7:$C$1256,MATCH(B231,Historical!$B$7:$B$1278,0))*IF(AH231="n/a",1.03,IF(AH231&lt;0,1.01,IF(AH231&gt;10,1.1,(1+AH231/100))))</f>
        <v>2.706</v>
      </c>
      <c r="AS231" s="887">
        <f>IF($AI231="n/a",1.03*AR231,IF($AI231&lt;0,1.01*AR231,IF($AI231&gt;10,1.1*AR231,(1+$AI231/100)*AR231)))</f>
        <v>2.8385939999999996</v>
      </c>
      <c r="AT231" s="887">
        <f>IF($AK231="n/a",1.03*AS231,IF($AK231&lt;0,1.01*AS231,IF($AK231&gt;10,1.1*AS231,(1+$AK231/100)*AS231)))</f>
        <v>2.9677500269999997</v>
      </c>
      <c r="AU231" s="887">
        <f>IF($AK231="n/a",1.03*AT231,IF($AK231&lt;0,1.01*AT231,IF($AK231&gt;10,1.1*AT231,(1+$AK231/100)*AT231)))</f>
        <v>3.1027826532285001</v>
      </c>
      <c r="AV231" s="887">
        <f>IF($AK231="n/a",1.03*AU231,IF($AK231&lt;0,1.01*AU231,IF($AK231&gt;10,1.1*AU231,(1+$AK231/100)*AU231)))</f>
        <v>3.2439592639503974</v>
      </c>
      <c r="AW231" s="651">
        <f>SUM(AR231:AV231)</f>
        <v>14.859085944178897</v>
      </c>
      <c r="AX231" s="748">
        <f>AW231/I231*100</f>
        <v>25.864379363235678</v>
      </c>
      <c r="AY231" s="935">
        <v>0.42</v>
      </c>
      <c r="AZ231" s="873">
        <v>36.919999999999995</v>
      </c>
      <c r="BA231" s="873">
        <v>-19.2</v>
      </c>
      <c r="BB231" s="873">
        <v>4.1900000000000004</v>
      </c>
      <c r="BC231" s="873">
        <v>0.42</v>
      </c>
      <c r="BE231" s="624">
        <v>2001</v>
      </c>
      <c r="BF231" s="899">
        <f>IF(BE231&gt;2008,0,IF(BE231&gt;2001,1,IF(BE231&gt;1990,2,IF(BE231&gt;1980,3,IF(BE231&gt;1973,4,IF(BE231&gt;1970,5,IF(BE231&gt;1960,6,IF(BE231&gt;1958,7,IF(BE231&gt;1953,8,9)))))))))</f>
        <v>2</v>
      </c>
      <c r="BG231" s="883">
        <v>2.7</v>
      </c>
    </row>
    <row r="232" spans="1:59" ht="11.25" customHeight="1" x14ac:dyDescent="0.2">
      <c r="A232" s="872" t="s">
        <v>1671</v>
      </c>
      <c r="B232" s="876" t="s">
        <v>1672</v>
      </c>
      <c r="C232" s="933" t="s">
        <v>128</v>
      </c>
      <c r="D232" s="933" t="s">
        <v>4338</v>
      </c>
      <c r="E232" s="733">
        <v>10</v>
      </c>
      <c r="F232" s="1182">
        <v>382</v>
      </c>
      <c r="G232" s="1182" t="s">
        <v>106</v>
      </c>
      <c r="H232" s="1182" t="s">
        <v>106</v>
      </c>
      <c r="I232" s="875">
        <v>18.41</v>
      </c>
      <c r="J232" s="651">
        <f>(M232/I232)*100</f>
        <v>4.1825095057034227</v>
      </c>
      <c r="K232" s="878">
        <v>0.1925</v>
      </c>
      <c r="L232" s="888">
        <v>4</v>
      </c>
      <c r="M232" s="642">
        <f>K232*L232</f>
        <v>0.77</v>
      </c>
      <c r="N232" s="871" t="s">
        <v>151</v>
      </c>
      <c r="O232" s="734">
        <v>0.19</v>
      </c>
      <c r="P232" s="862">
        <v>43899</v>
      </c>
      <c r="Q232" s="862">
        <v>43921</v>
      </c>
      <c r="R232" s="642">
        <f>(K232-O232)/O232*100</f>
        <v>1.3157894736842117</v>
      </c>
      <c r="S232" s="701">
        <f>IF(INDEX(Historical!$D$7:$D$1254,MATCH(B232,Historical!$B$7:$B$1278,0))=0,"n/a",(INDEX(Historical!$C$7:$C$1256,MATCH(B232,Historical!$B$7:$B$1278,0))/INDEX(Historical!$D$7:$D$1254,MATCH(B232,Historical!$B$7:$B$1278,0))-1)*100)</f>
        <v>5.555555555555558</v>
      </c>
      <c r="T232" s="701">
        <f>IF(INDEX(Historical!$F$7:$F$1247,MATCH(B232,Historical!$B$7:$B$1278,0))=0,"n/a",((INDEX(Historical!$C$7:$C$1256,MATCH(B232,Historical!$B$7:$B$1278,0))/INDEX(Historical!$F$7:$F$1247,MATCH(B232,Historical!$B$7:$B$1278,0)))^(1/3)-1)*100)</f>
        <v>8.1983855523197757</v>
      </c>
      <c r="U232" s="701">
        <f>IF(INDEX(Historical!$H$7:$H$1247,MATCH(B232,Historical!$B$7:$B$1278,0))=0,"n/a",((INDEX(Historical!$C$7:$C$1256,MATCH(B232,Historical!$B$7:$B$1278,0))/INDEX(Historical!$H$7:$H$1247,MATCH(B232,Historical!$B$7:$B$1278,0)))^(1/5)-1)*100)</f>
        <v>9.6262279352954181</v>
      </c>
      <c r="V232" s="701">
        <f>IF(INDEX(Historical!$O$7:$O$1247,MATCH(B232,Historical!$B$7:$B$1278,0))=0,"n/a",((INDEX(Historical!$C$7:$C$1256,MATCH(B232,Historical!$B$7:$B$1278,0))/INDEX(Historical!$O$7:$O$1247,MATCH(B232,Historical!$B$7:$B$1278,0)))^(1/10)-1)*100)</f>
        <v>14.282138804355625</v>
      </c>
      <c r="W232" s="702">
        <f>IF(OR(U232&lt;=0,U232="n/a",V232&lt;=0,V232="n/a"),"n/a",U232/V232)</f>
        <v>0.67400464784446057</v>
      </c>
      <c r="X232" s="703" t="str">
        <f>IF(OR(AJ232&lt;=0,AJ232="n/a",U232&lt;=0,U232="n/a"),"n/a",U232/AJ232)</f>
        <v>n/a</v>
      </c>
      <c r="Y232" s="876"/>
      <c r="Z232" s="651">
        <f>IF(OR(AC232&lt;0.01,AC232="n/a"),"n/a",M232/AC232*100)</f>
        <v>56.20437956204379</v>
      </c>
      <c r="AA232" s="887">
        <f>IF(OR(AC232&lt;0.01,AC232="n/a"),"n/a",I232/AC232)</f>
        <v>13.437956204379562</v>
      </c>
      <c r="AB232" s="888">
        <v>12</v>
      </c>
      <c r="AC232" s="866">
        <v>1.37</v>
      </c>
      <c r="AD232" s="866">
        <v>0.64</v>
      </c>
      <c r="AE232" s="866">
        <v>7.0000000000000007E-2</v>
      </c>
      <c r="AF232" s="866">
        <v>0.91</v>
      </c>
      <c r="AG232" s="866">
        <v>6.9</v>
      </c>
      <c r="AH232" s="868">
        <v>-82.399999999999991</v>
      </c>
      <c r="AI232" s="868">
        <v>-20.53</v>
      </c>
      <c r="AJ232" s="866">
        <v>-36.4</v>
      </c>
      <c r="AK232" s="866">
        <v>20.91</v>
      </c>
      <c r="AL232" s="879">
        <v>648.4</v>
      </c>
      <c r="AM232" s="873">
        <v>2.2999999999999998</v>
      </c>
      <c r="AN232" s="866">
        <v>0.79</v>
      </c>
      <c r="AO232" s="740">
        <f>IF(U232="n/a","n/a",IF(AA232&lt;0,"n/a",IF(AA232="n/a","n/a",J232+U232-AA232)))</f>
        <v>0.37078123661927798</v>
      </c>
      <c r="AP232" s="741">
        <f>IF(U232="n/a","n/a",J232+U232)</f>
        <v>13.80873744099884</v>
      </c>
      <c r="AQ232" s="889">
        <f>IF(OR(AC232&lt;0.01,AF232="n/a"),"n/a",(I232/SQRT(22.5*AC232*(I232/AF232))-1)*100)</f>
        <v>-26.278180085207701</v>
      </c>
      <c r="AR232" s="651">
        <f>INDEX(Historical!$C$7:$C$1256,MATCH(B232,Historical!$B$7:$B$1278,0))*IF(AH232="n/a",1.03,IF(AH232&lt;0,1.01,IF(AH232&gt;10,1.1,(1+AH232/100))))</f>
        <v>0.76760000000000006</v>
      </c>
      <c r="AS232" s="887">
        <f>IF($AI232="n/a",1.03*AR232,IF($AI232&lt;0,1.01*AR232,IF($AI232&gt;10,1.1*AR232,(1+$AI232/100)*AR232)))</f>
        <v>0.77527600000000008</v>
      </c>
      <c r="AT232" s="887">
        <f>IF($AK232="n/a",1.03*AS232,IF($AK232&lt;0,1.01*AS232,IF($AK232&gt;10,1.1*AS232,(1+$AK232/100)*AS232)))</f>
        <v>0.85280360000000011</v>
      </c>
      <c r="AU232" s="887">
        <f>IF($AK232="n/a",1.03*AT232,IF($AK232&lt;0,1.01*AT232,IF($AK232&gt;10,1.1*AT232,(1+$AK232/100)*AT232)))</f>
        <v>0.93808396000000016</v>
      </c>
      <c r="AV232" s="887">
        <f>IF($AK232="n/a",1.03*AU232,IF($AK232&lt;0,1.01*AU232,IF($AK232&gt;10,1.1*AU232,(1+$AK232/100)*AU232)))</f>
        <v>1.0318923560000002</v>
      </c>
      <c r="AW232" s="651">
        <f>SUM(AR232:AV232)</f>
        <v>4.3656559160000006</v>
      </c>
      <c r="AX232" s="748">
        <f>AW232/I232*100</f>
        <v>23.713503074416082</v>
      </c>
      <c r="AY232" s="935">
        <v>1.04</v>
      </c>
      <c r="AZ232" s="873">
        <v>104.56</v>
      </c>
      <c r="BA232" s="873">
        <v>-23.1</v>
      </c>
      <c r="BB232" s="873">
        <v>-1.66</v>
      </c>
      <c r="BC232" s="873">
        <v>5.8999999999999995</v>
      </c>
      <c r="BE232" s="624">
        <v>2011</v>
      </c>
      <c r="BF232" s="899">
        <f>IF(BE232&gt;2008,0,IF(BE232&gt;2001,1,IF(BE232&gt;1990,2,IF(BE232&gt;1980,3,IF(BE232&gt;1973,4,IF(BE232&gt;1970,5,IF(BE232&gt;1960,6,IF(BE232&gt;1958,7,IF(BE232&gt;1953,8,9)))))))))</f>
        <v>0</v>
      </c>
      <c r="BG232" s="883">
        <v>2.1</v>
      </c>
    </row>
    <row r="233" spans="1:59" ht="11.25" customHeight="1" x14ac:dyDescent="0.2">
      <c r="A233" s="872" t="s">
        <v>799</v>
      </c>
      <c r="B233" s="876" t="s">
        <v>800</v>
      </c>
      <c r="C233" s="933" t="s">
        <v>131</v>
      </c>
      <c r="D233" s="933" t="s">
        <v>4342</v>
      </c>
      <c r="E233" s="733">
        <v>17</v>
      </c>
      <c r="F233" s="1182">
        <v>202</v>
      </c>
      <c r="G233" s="1182" t="s">
        <v>37</v>
      </c>
      <c r="H233" s="1182" t="s">
        <v>37</v>
      </c>
      <c r="I233" s="875">
        <v>56.04</v>
      </c>
      <c r="J233" s="651">
        <f>(M233/I233)*100</f>
        <v>4.4432548179871523</v>
      </c>
      <c r="K233" s="878">
        <v>0.62250000000000005</v>
      </c>
      <c r="L233" s="888">
        <v>4</v>
      </c>
      <c r="M233" s="642">
        <f>K233*L233</f>
        <v>2.4900000000000002</v>
      </c>
      <c r="N233" s="871" t="s">
        <v>188</v>
      </c>
      <c r="O233" s="734">
        <v>0.59250000000000003</v>
      </c>
      <c r="P233" s="619">
        <v>43808</v>
      </c>
      <c r="Q233" s="619">
        <v>43832</v>
      </c>
      <c r="R233" s="642">
        <f>(K233-O233)/O233*100</f>
        <v>5.0632911392405102</v>
      </c>
      <c r="S233" s="701">
        <f>IF(INDEX(Historical!$D$7:$D$1254,MATCH(B233,Historical!$B$7:$B$1278,0))=0,"n/a",(INDEX(Historical!$C$7:$C$1256,MATCH(B233,Historical!$B$7:$B$1278,0))/INDEX(Historical!$D$7:$D$1254,MATCH(B233,Historical!$B$7:$B$1278,0))-1)*100)</f>
        <v>5.3333333333333455</v>
      </c>
      <c r="T233" s="701">
        <f>IF(INDEX(Historical!$F$7:$F$1247,MATCH(B233,Historical!$B$7:$B$1278,0))=0,"n/a",((INDEX(Historical!$C$7:$C$1256,MATCH(B233,Historical!$B$7:$B$1278,0))/INDEX(Historical!$F$7:$F$1247,MATCH(B233,Historical!$B$7:$B$1278,0)))^(1/3)-1)*100)</f>
        <v>6.5362546664217813</v>
      </c>
      <c r="U233" s="701">
        <f>IF(INDEX(Historical!$H$7:$H$1247,MATCH(B233,Historical!$B$7:$B$1278,0))=0,"n/a",((INDEX(Historical!$C$7:$C$1256,MATCH(B233,Historical!$B$7:$B$1278,0))/INDEX(Historical!$H$7:$H$1247,MATCH(B233,Historical!$B$7:$B$1278,0)))^(1/5)-1)*100)</f>
        <v>6.1321923960891089</v>
      </c>
      <c r="V233" s="701">
        <f>IF(INDEX(Historical!$O$7:$O$1247,MATCH(B233,Historical!$B$7:$B$1278,0))=0,"n/a",((INDEX(Historical!$C$7:$C$1256,MATCH(B233,Historical!$B$7:$B$1278,0))/INDEX(Historical!$O$7:$O$1247,MATCH(B233,Historical!$B$7:$B$1278,0)))^(1/10)-1)*100)</f>
        <v>4.4053521417678487</v>
      </c>
      <c r="W233" s="702">
        <f>IF(OR(U233&lt;=0,U233="n/a",V233&lt;=0,V233="n/a"),"n/a",U233/V233)</f>
        <v>1.3919868829437745</v>
      </c>
      <c r="X233" s="703">
        <f>IF(OR(AJ233&lt;=0,AJ233="n/a",U233&lt;=0,U233="n/a"),"n/a",U233/AJ233)</f>
        <v>0.73002290429632244</v>
      </c>
      <c r="Y233" s="659"/>
      <c r="Z233" s="651">
        <f>IF(OR(AC233&lt;0.01,AC233="n/a"),"n/a",M233/AC233*100)</f>
        <v>214.65517241379314</v>
      </c>
      <c r="AA233" s="887">
        <f>IF(OR(AC233&lt;0.01,AC233="n/a"),"n/a",I233/AC233)</f>
        <v>48.310344827586206</v>
      </c>
      <c r="AB233" s="888">
        <v>9</v>
      </c>
      <c r="AC233" s="866">
        <v>1.1599999999999999</v>
      </c>
      <c r="AD233" s="866">
        <v>10.11</v>
      </c>
      <c r="AE233" s="866">
        <v>1.57</v>
      </c>
      <c r="AF233" s="866">
        <v>1.24</v>
      </c>
      <c r="AG233" s="866">
        <v>2.5</v>
      </c>
      <c r="AH233" s="866">
        <v>13</v>
      </c>
      <c r="AI233" s="866">
        <v>8.08</v>
      </c>
      <c r="AJ233" s="866">
        <v>8.4</v>
      </c>
      <c r="AK233" s="866">
        <v>4.78</v>
      </c>
      <c r="AL233" s="879">
        <v>2860</v>
      </c>
      <c r="AM233" s="873">
        <v>2.98</v>
      </c>
      <c r="AN233" s="866">
        <v>1.28</v>
      </c>
      <c r="AO233" s="740">
        <f>IF(U233="n/a","n/a",IF(AA233&lt;0,"n/a",IF(AA233="n/a","n/a",J233+U233-AA233)))</f>
        <v>-37.734897613509943</v>
      </c>
      <c r="AP233" s="741">
        <f>IF(U233="n/a","n/a",J233+U233)</f>
        <v>10.575447214076261</v>
      </c>
      <c r="AQ233" s="889">
        <f>IF(OR(AC233&lt;0.01,AF233="n/a"),"n/a",(I233/SQRT(22.5*AC233*(I233/AF233))-1)*100)</f>
        <v>63.169751535301266</v>
      </c>
      <c r="AR233" s="651">
        <f>INDEX(Historical!$C$7:$C$1256,MATCH(B233,Historical!$B$7:$B$1278,0))*IF(AH233="n/a",1.03,IF(AH233&lt;0,1.01,IF(AH233&gt;10,1.1,(1+AH233/100))))</f>
        <v>2.6070000000000002</v>
      </c>
      <c r="AS233" s="887">
        <f>IF($AI233="n/a",1.03*AR233,IF($AI233&lt;0,1.01*AR233,IF($AI233&gt;10,1.1*AR233,(1+$AI233/100)*AR233)))</f>
        <v>2.8176456000000001</v>
      </c>
      <c r="AT233" s="887">
        <f>IF($AK233="n/a",1.03*AS233,IF($AK233&lt;0,1.01*AS233,IF($AK233&gt;10,1.1*AS233,(1+$AK233/100)*AS233)))</f>
        <v>2.9523290596800003</v>
      </c>
      <c r="AU233" s="887">
        <f>IF($AK233="n/a",1.03*AT233,IF($AK233&lt;0,1.01*AT233,IF($AK233&gt;10,1.1*AT233,(1+$AK233/100)*AT233)))</f>
        <v>3.0934503887327045</v>
      </c>
      <c r="AV233" s="887">
        <f>IF($AK233="n/a",1.03*AU233,IF($AK233&lt;0,1.01*AU233,IF($AK233&gt;10,1.1*AU233,(1+$AK233/100)*AU233)))</f>
        <v>3.2413173173141279</v>
      </c>
      <c r="AW233" s="651">
        <f>SUM(AR233:AV233)</f>
        <v>14.711742365726831</v>
      </c>
      <c r="AX233" s="748">
        <f>AW233/I233*100</f>
        <v>26.252216926707405</v>
      </c>
      <c r="AY233" s="935">
        <v>0.12</v>
      </c>
      <c r="AZ233" s="873">
        <v>10.79</v>
      </c>
      <c r="BA233" s="873">
        <v>-36.29</v>
      </c>
      <c r="BB233" s="873">
        <v>0.77</v>
      </c>
      <c r="BC233" s="873">
        <v>-17.8</v>
      </c>
      <c r="BE233" s="624">
        <v>2004</v>
      </c>
      <c r="BF233" s="899">
        <f>IF(BE233&gt;2008,0,IF(BE233&gt;2001,1,IF(BE233&gt;1990,2,IF(BE233&gt;1980,3,IF(BE233&gt;1973,4,IF(BE233&gt;1970,5,IF(BE233&gt;1960,6,IF(BE233&gt;1958,7,IF(BE233&gt;1953,8,9)))))))))</f>
        <v>1</v>
      </c>
      <c r="BG233" s="883">
        <v>0.8</v>
      </c>
    </row>
    <row r="234" spans="1:59" s="774" customFormat="1" ht="11.25" customHeight="1" x14ac:dyDescent="0.2">
      <c r="A234" s="755" t="s">
        <v>779</v>
      </c>
      <c r="B234" s="782" t="s">
        <v>780</v>
      </c>
      <c r="C234" s="933" t="s">
        <v>131</v>
      </c>
      <c r="D234" s="933" t="s">
        <v>4331</v>
      </c>
      <c r="E234" s="756">
        <v>17</v>
      </c>
      <c r="F234" s="1182">
        <v>215</v>
      </c>
      <c r="G234" s="1181" t="s">
        <v>37</v>
      </c>
      <c r="H234" s="1181" t="s">
        <v>37</v>
      </c>
      <c r="I234" s="757">
        <v>125.36</v>
      </c>
      <c r="J234" s="758">
        <f>(M234/I234)*100</f>
        <v>3.3343969368219524</v>
      </c>
      <c r="K234" s="759">
        <v>1.0449999999999999</v>
      </c>
      <c r="L234" s="760">
        <v>4</v>
      </c>
      <c r="M234" s="761">
        <f>K234*L234</f>
        <v>4.18</v>
      </c>
      <c r="N234" s="762" t="s">
        <v>489</v>
      </c>
      <c r="O234" s="763">
        <v>0.96750000000000003</v>
      </c>
      <c r="P234" s="764">
        <v>43909</v>
      </c>
      <c r="Q234" s="764">
        <v>43936</v>
      </c>
      <c r="R234" s="761">
        <f>(K234-O234)/O234*100</f>
        <v>8.010335917312652</v>
      </c>
      <c r="S234" s="701">
        <f>IF(INDEX(Historical!$D$7:$D$1254,MATCH(B234,Historical!$B$7:$B$1278,0))=0,"n/a",(INDEX(Historical!$C$7:$C$1256,MATCH(B234,Historical!$B$7:$B$1278,0))/INDEX(Historical!$D$7:$D$1254,MATCH(B234,Historical!$B$7:$B$1278,0))-1)*100)</f>
        <v>8.2679971489665114</v>
      </c>
      <c r="T234" s="701">
        <f>IF(INDEX(Historical!$F$7:$F$1247,MATCH(B234,Historical!$B$7:$B$1278,0))=0,"n/a",((INDEX(Historical!$C$7:$C$1256,MATCH(B234,Historical!$B$7:$B$1278,0))/INDEX(Historical!$F$7:$F$1247,MATCH(B234,Historical!$B$7:$B$1278,0)))^(1/3)-1)*100)</f>
        <v>8.5986337663978887</v>
      </c>
      <c r="U234" s="701">
        <f>IF(INDEX(Historical!$H$7:$H$1247,MATCH(B234,Historical!$B$7:$B$1278,0))=0,"n/a",((INDEX(Historical!$C$7:$C$1256,MATCH(B234,Historical!$B$7:$B$1278,0))/INDEX(Historical!$H$7:$H$1247,MATCH(B234,Historical!$B$7:$B$1278,0)))^(1/5)-1)*100)</f>
        <v>7.7882584537545485</v>
      </c>
      <c r="V234" s="701">
        <f>IF(INDEX(Historical!$O$7:$O$1247,MATCH(B234,Historical!$B$7:$B$1278,0))=0,"n/a",((INDEX(Historical!$C$7:$C$1256,MATCH(B234,Historical!$B$7:$B$1278,0))/INDEX(Historical!$O$7:$O$1247,MATCH(B234,Historical!$B$7:$B$1278,0)))^(1/10)-1)*100)</f>
        <v>9.5886102515285732</v>
      </c>
      <c r="W234" s="702">
        <f>IF(OR(U234&lt;=0,U234="n/a",V234&lt;=0,V234="n/a"),"n/a",U234/V234)</f>
        <v>0.81224059060206133</v>
      </c>
      <c r="X234" s="703">
        <f>IF(OR(AJ234&lt;=0,AJ234="n/a",U234&lt;=0,U234="n/a"),"n/a",U234/AJ234)</f>
        <v>1.4694827271234998</v>
      </c>
      <c r="Y234" s="782"/>
      <c r="Z234" s="758">
        <f>IF(OR(AC234&lt;0.01,AC234="n/a"),"n/a",M234/AC234*100)</f>
        <v>60.404624277456641</v>
      </c>
      <c r="AA234" s="766">
        <f>IF(OR(AC234&lt;0.01,AC234="n/a"),"n/a",I234/AC234)</f>
        <v>18.115606936416185</v>
      </c>
      <c r="AB234" s="760">
        <v>12</v>
      </c>
      <c r="AC234" s="767">
        <v>6.92</v>
      </c>
      <c r="AD234" s="767">
        <v>2.89</v>
      </c>
      <c r="AE234" s="767">
        <v>3.2</v>
      </c>
      <c r="AF234" s="767">
        <v>1.8</v>
      </c>
      <c r="AG234" s="767">
        <v>23.5</v>
      </c>
      <c r="AH234" s="767">
        <v>120</v>
      </c>
      <c r="AI234" s="767">
        <v>5.09</v>
      </c>
      <c r="AJ234" s="767">
        <v>5.3</v>
      </c>
      <c r="AK234" s="767">
        <v>6.2700000000000005</v>
      </c>
      <c r="AL234" s="768">
        <v>35830</v>
      </c>
      <c r="AM234" s="769">
        <v>0.06</v>
      </c>
      <c r="AN234" s="767">
        <v>1.27</v>
      </c>
      <c r="AO234" s="770">
        <f>IF(U234="n/a","n/a",IF(AA234&lt;0,"n/a",IF(AA234="n/a","n/a",J234+U234-AA234)))</f>
        <v>-6.9929515458396843</v>
      </c>
      <c r="AP234" s="771">
        <f>IF(U234="n/a","n/a",J234+U234)</f>
        <v>11.122655390576501</v>
      </c>
      <c r="AQ234" s="772">
        <f>IF(OR(AC234&lt;0.01,AF234="n/a"),"n/a",(I234/SQRT(22.5*AC234*(I234/AF234))-1)*100)</f>
        <v>20.38473968544745</v>
      </c>
      <c r="AR234" s="651">
        <f>INDEX(Historical!$C$7:$C$1256,MATCH(B234,Historical!$B$7:$B$1278,0))*IF(AH234="n/a",1.03,IF(AH234&lt;0,1.01,IF(AH234&gt;10,1.1,(1+AH234/100))))</f>
        <v>4.1772499999999999</v>
      </c>
      <c r="AS234" s="766">
        <f>IF($AI234="n/a",1.03*AR234,IF($AI234&lt;0,1.01*AR234,IF($AI234&gt;10,1.1*AR234,(1+$AI234/100)*AR234)))</f>
        <v>4.3898720249999998</v>
      </c>
      <c r="AT234" s="766">
        <f>IF($AK234="n/a",1.03*AS234,IF($AK234&lt;0,1.01*AS234,IF($AK234&gt;10,1.1*AS234,(1+$AK234/100)*AS234)))</f>
        <v>4.6651170009674994</v>
      </c>
      <c r="AU234" s="766">
        <f>IF($AK234="n/a",1.03*AT234,IF($AK234&lt;0,1.01*AT234,IF($AK234&gt;10,1.1*AT234,(1+$AK234/100)*AT234)))</f>
        <v>4.9576198369281617</v>
      </c>
      <c r="AV234" s="766">
        <f>IF($AK234="n/a",1.03*AU234,IF($AK234&lt;0,1.01*AU234,IF($AK234&gt;10,1.1*AU234,(1+$AK234/100)*AU234)))</f>
        <v>5.2684626007035575</v>
      </c>
      <c r="AW234" s="758">
        <f>SUM(AR234:AV234)</f>
        <v>23.458321463599219</v>
      </c>
      <c r="AX234" s="773">
        <f>AW234/I234*100</f>
        <v>18.712764409380362</v>
      </c>
      <c r="AY234" s="936">
        <v>0.73</v>
      </c>
      <c r="AZ234" s="769">
        <v>42.449999999999996</v>
      </c>
      <c r="BA234" s="769">
        <v>-22.56</v>
      </c>
      <c r="BB234" s="769">
        <v>1.7500000000000002</v>
      </c>
      <c r="BC234" s="769">
        <v>-1.9900000000000002</v>
      </c>
      <c r="BD234" s="909"/>
      <c r="BE234" s="624">
        <v>2004</v>
      </c>
      <c r="BF234" s="899">
        <f>IF(BE234&gt;2008,0,IF(BE234&gt;2001,1,IF(BE234&gt;1990,2,IF(BE234&gt;1980,3,IF(BE234&gt;1973,4,IF(BE234&gt;1970,5,IF(BE234&gt;1960,6,IF(BE234&gt;1958,7,IF(BE234&gt;1953,8,9)))))))))</f>
        <v>1</v>
      </c>
      <c r="BG234" s="825">
        <v>6.4</v>
      </c>
    </row>
    <row r="235" spans="1:59" ht="11.25" customHeight="1" x14ac:dyDescent="0.2">
      <c r="A235" s="864" t="s">
        <v>1676</v>
      </c>
      <c r="B235" s="876" t="s">
        <v>1677</v>
      </c>
      <c r="C235" s="933" t="s">
        <v>4322</v>
      </c>
      <c r="D235" s="933" t="s">
        <v>4323</v>
      </c>
      <c r="E235" s="733">
        <v>10</v>
      </c>
      <c r="F235" s="1182">
        <v>390</v>
      </c>
      <c r="G235" s="1182" t="s">
        <v>106</v>
      </c>
      <c r="H235" s="1182" t="s">
        <v>106</v>
      </c>
      <c r="I235" s="875">
        <v>31.12</v>
      </c>
      <c r="J235" s="651">
        <f>(M235/I235)*100</f>
        <v>4.6272493573264777</v>
      </c>
      <c r="K235" s="878">
        <v>0.12</v>
      </c>
      <c r="L235" s="888">
        <v>12</v>
      </c>
      <c r="M235" s="642">
        <f>K235*L235</f>
        <v>1.44</v>
      </c>
      <c r="N235" s="871" t="s">
        <v>1051</v>
      </c>
      <c r="O235" s="734">
        <v>0.119167</v>
      </c>
      <c r="P235" s="862">
        <v>43888</v>
      </c>
      <c r="Q235" s="862">
        <v>43935</v>
      </c>
      <c r="R235" s="642">
        <f>(K235-O235)/O235*100</f>
        <v>0.69901902372301095</v>
      </c>
      <c r="S235" s="701">
        <f>IF(INDEX(Historical!$D$7:$D$1254,MATCH(B235,Historical!$B$7:$B$1278,0))=0,"n/a",(INDEX(Historical!$C$7:$C$1256,MATCH(B235,Historical!$B$7:$B$1278,0))/INDEX(Historical!$D$7:$D$1254,MATCH(B235,Historical!$B$7:$B$1278,0))-1)*100)</f>
        <v>0.66901408450703581</v>
      </c>
      <c r="T235" s="701">
        <f>IF(INDEX(Historical!$F$7:$F$1247,MATCH(B235,Historical!$B$7:$B$1278,0))=0,"n/a",((INDEX(Historical!$C$7:$C$1256,MATCH(B235,Historical!$B$7:$B$1278,0))/INDEX(Historical!$F$7:$F$1247,MATCH(B235,Historical!$B$7:$B$1278,0)))^(1/3)-1)*100)</f>
        <v>0.91905129840876842</v>
      </c>
      <c r="U235" s="701">
        <f>IF(INDEX(Historical!$H$7:$H$1247,MATCH(B235,Historical!$B$7:$B$1278,0))=0,"n/a",((INDEX(Historical!$C$7:$C$1256,MATCH(B235,Historical!$B$7:$B$1278,0))/INDEX(Historical!$H$7:$H$1247,MATCH(B235,Historical!$B$7:$B$1278,0)))^(1/5)-1)*100)</f>
        <v>2.2338786990910187</v>
      </c>
      <c r="V235" s="701" t="str">
        <f>IF(INDEX(Historical!$O$7:$O$1247,MATCH(B235,Historical!$B$7:$B$1278,0))=0,"n/a",((INDEX(Historical!$C$7:$C$1256,MATCH(B235,Historical!$B$7:$B$1278,0))/INDEX(Historical!$O$7:$O$1247,MATCH(B235,Historical!$B$7:$B$1278,0)))^(1/10)-1)*100)</f>
        <v>n/a</v>
      </c>
      <c r="W235" s="702" t="str">
        <f>IF(OR(U235&lt;=0,U235="n/a",V235&lt;=0,V235="n/a"),"n/a",U235/V235)</f>
        <v>n/a</v>
      </c>
      <c r="X235" s="703">
        <f>IF(OR(AJ235&lt;=0,AJ235="n/a",U235&lt;=0,U235="n/a"),"n/a",U235/AJ235)</f>
        <v>8.3665868879813421E-2</v>
      </c>
      <c r="Y235" s="877"/>
      <c r="Z235" s="651">
        <f>IF(OR(AC235&lt;0.01,AC235="n/a"),"n/a",M235/AC235*100)</f>
        <v>197.26027397260273</v>
      </c>
      <c r="AA235" s="887">
        <f>IF(OR(AC235&lt;0.01,AC235="n/a"),"n/a",I235/AC235)</f>
        <v>42.630136986301373</v>
      </c>
      <c r="AB235" s="888">
        <v>12</v>
      </c>
      <c r="AC235" s="866">
        <v>0.73</v>
      </c>
      <c r="AD235" s="866">
        <v>6.09</v>
      </c>
      <c r="AE235" s="866">
        <v>10.31</v>
      </c>
      <c r="AF235" s="866">
        <v>1.97</v>
      </c>
      <c r="AG235" s="866">
        <v>4.7</v>
      </c>
      <c r="AH235" s="868">
        <v>-56.100000000000009</v>
      </c>
      <c r="AI235" s="868">
        <v>-45.5</v>
      </c>
      <c r="AJ235" s="866">
        <v>26.700000000000003</v>
      </c>
      <c r="AK235" s="866">
        <v>7.0000000000000009</v>
      </c>
      <c r="AL235" s="879">
        <v>4640</v>
      </c>
      <c r="AM235" s="873">
        <v>0.2</v>
      </c>
      <c r="AN235" s="866">
        <v>0.68</v>
      </c>
      <c r="AO235" s="740">
        <f>IF(U235="n/a","n/a",IF(AA235&lt;0,"n/a",IF(AA235="n/a","n/a",J235+U235-AA235)))</f>
        <v>-35.769008929883874</v>
      </c>
      <c r="AP235" s="741">
        <f>IF(U235="n/a","n/a",J235+U235)</f>
        <v>6.8611280564174963</v>
      </c>
      <c r="AQ235" s="889">
        <f>IF(OR(AC235&lt;0.01,AF235="n/a"),"n/a",(I235/SQRT(22.5*AC235*(I235/AF235))-1)*100)</f>
        <v>93.196928734518252</v>
      </c>
      <c r="AR235" s="651">
        <f>INDEX(Historical!$C$7:$C$1256,MATCH(B235,Historical!$B$7:$B$1278,0))*IF(AH235="n/a",1.03,IF(AH235&lt;0,1.01,IF(AH235&gt;10,1.1,(1+AH235/100))))</f>
        <v>1.4437949999999999</v>
      </c>
      <c r="AS235" s="887">
        <f>IF($AI235="n/a",1.03*AR235,IF($AI235&lt;0,1.01*AR235,IF($AI235&gt;10,1.1*AR235,(1+$AI235/100)*AR235)))</f>
        <v>1.45823295</v>
      </c>
      <c r="AT235" s="887">
        <f>IF($AK235="n/a",1.03*AS235,IF($AK235&lt;0,1.01*AS235,IF($AK235&gt;10,1.1*AS235,(1+$AK235/100)*AS235)))</f>
        <v>1.5603092565000001</v>
      </c>
      <c r="AU235" s="887">
        <f>IF($AK235="n/a",1.03*AT235,IF($AK235&lt;0,1.01*AT235,IF($AK235&gt;10,1.1*AT235,(1+$AK235/100)*AT235)))</f>
        <v>1.6695309044550002</v>
      </c>
      <c r="AV235" s="887">
        <f>IF($AK235="n/a",1.03*AU235,IF($AK235&lt;0,1.01*AU235,IF($AK235&gt;10,1.1*AU235,(1+$AK235/100)*AU235)))</f>
        <v>1.7863980677668503</v>
      </c>
      <c r="AW235" s="651">
        <f>SUM(AR235:AV235)</f>
        <v>7.9182661787218507</v>
      </c>
      <c r="AX235" s="748">
        <f>AW235/I235*100</f>
        <v>25.444300060160185</v>
      </c>
      <c r="AY235" s="935">
        <v>1.1000000000000001</v>
      </c>
      <c r="AZ235" s="873">
        <v>77.42</v>
      </c>
      <c r="BA235" s="873">
        <v>-8.7099999999999991</v>
      </c>
      <c r="BB235" s="873">
        <v>-2.64</v>
      </c>
      <c r="BC235" s="873">
        <v>6.52</v>
      </c>
      <c r="BE235" s="624">
        <v>2011</v>
      </c>
      <c r="BF235" s="899">
        <f>IF(BE235&gt;2008,0,IF(BE235&gt;2001,1,IF(BE235&gt;1990,2,IF(BE235&gt;1980,3,IF(BE235&gt;1973,4,IF(BE235&gt;1970,5,IF(BE235&gt;1960,6,IF(BE235&gt;1958,7,IF(BE235&gt;1953,8,9)))))))))</f>
        <v>0</v>
      </c>
      <c r="BG235" s="883">
        <v>2.5</v>
      </c>
    </row>
    <row r="236" spans="1:59" ht="11.25" customHeight="1" x14ac:dyDescent="0.2">
      <c r="A236" s="872" t="s">
        <v>801</v>
      </c>
      <c r="B236" s="876" t="s">
        <v>802</v>
      </c>
      <c r="C236" s="933" t="s">
        <v>153</v>
      </c>
      <c r="D236" s="933" t="s">
        <v>4327</v>
      </c>
      <c r="E236" s="733">
        <v>16</v>
      </c>
      <c r="F236" s="1182">
        <v>241</v>
      </c>
      <c r="G236" s="1182" t="s">
        <v>106</v>
      </c>
      <c r="H236" s="1182" t="s">
        <v>106</v>
      </c>
      <c r="I236" s="875">
        <v>177.19</v>
      </c>
      <c r="J236" s="651">
        <f>(M236/I236)*100</f>
        <v>0.90298549579547382</v>
      </c>
      <c r="K236" s="878">
        <v>0.4</v>
      </c>
      <c r="L236" s="888">
        <v>4</v>
      </c>
      <c r="M236" s="642">
        <f>K236*L236</f>
        <v>1.6</v>
      </c>
      <c r="N236" s="871" t="s">
        <v>287</v>
      </c>
      <c r="O236" s="734">
        <v>0.37</v>
      </c>
      <c r="P236" s="862">
        <v>44069</v>
      </c>
      <c r="Q236" s="862">
        <v>44098</v>
      </c>
      <c r="R236" s="642">
        <f>(K236-O236)/O236*100</f>
        <v>8.1081081081081159</v>
      </c>
      <c r="S236" s="701">
        <f>IF(INDEX(Historical!$D$7:$D$1254,MATCH(B236,Historical!$B$7:$B$1278,0))=0,"n/a",(INDEX(Historical!$C$7:$C$1256,MATCH(B236,Historical!$B$7:$B$1278,0))/INDEX(Historical!$D$7:$D$1254,MATCH(B236,Historical!$B$7:$B$1278,0))-1)*100)</f>
        <v>9.2307692307692193</v>
      </c>
      <c r="T236" s="701">
        <f>IF(INDEX(Historical!$F$7:$F$1247,MATCH(B236,Historical!$B$7:$B$1278,0))=0,"n/a",((INDEX(Historical!$C$7:$C$1256,MATCH(B236,Historical!$B$7:$B$1278,0))/INDEX(Historical!$F$7:$F$1247,MATCH(B236,Historical!$B$7:$B$1278,0)))^(1/3)-1)*100)</f>
        <v>10.237027222161377</v>
      </c>
      <c r="U236" s="701">
        <f>IF(INDEX(Historical!$H$7:$H$1247,MATCH(B236,Historical!$B$7:$B$1278,0))=0,"n/a",((INDEX(Historical!$C$7:$C$1256,MATCH(B236,Historical!$B$7:$B$1278,0))/INDEX(Historical!$H$7:$H$1247,MATCH(B236,Historical!$B$7:$B$1278,0)))^(1/5)-1)*100)</f>
        <v>10.04267384562354</v>
      </c>
      <c r="V236" s="701">
        <f>IF(INDEX(Historical!$O$7:$O$1247,MATCH(B236,Historical!$B$7:$B$1278,0))=0,"n/a",((INDEX(Historical!$C$7:$C$1256,MATCH(B236,Historical!$B$7:$B$1278,0))/INDEX(Historical!$O$7:$O$1247,MATCH(B236,Historical!$B$7:$B$1278,0)))^(1/10)-1)*100)</f>
        <v>13.227116833118234</v>
      </c>
      <c r="W236" s="702">
        <f>IF(OR(U236&lt;=0,U236="n/a",V236&lt;=0,V236="n/a"),"n/a",U236/V236)</f>
        <v>0.75924889545683583</v>
      </c>
      <c r="X236" s="703">
        <f>IF(OR(AJ236&lt;=0,AJ236="n/a",U236&lt;=0,U236="n/a"),"n/a",U236/AJ236)</f>
        <v>0.61991813861873701</v>
      </c>
      <c r="Y236" s="876" t="s">
        <v>729</v>
      </c>
      <c r="Z236" s="651">
        <f>IF(OR(AC236&lt;0.01,AC236="n/a"),"n/a",M236/AC236*100)</f>
        <v>33.333333333333336</v>
      </c>
      <c r="AA236" s="887">
        <f>IF(OR(AC236&lt;0.01,AC236="n/a"),"n/a",I236/AC236)</f>
        <v>36.914583333333333</v>
      </c>
      <c r="AB236" s="888">
        <v>3</v>
      </c>
      <c r="AC236" s="866">
        <v>4.8</v>
      </c>
      <c r="AD236" s="866">
        <v>3.69</v>
      </c>
      <c r="AE236" s="866">
        <v>5.04</v>
      </c>
      <c r="AF236" s="866">
        <v>4.33</v>
      </c>
      <c r="AG236" s="866">
        <v>12.2</v>
      </c>
      <c r="AH236" s="866">
        <v>33.800000000000004</v>
      </c>
      <c r="AI236" s="866">
        <v>13.08</v>
      </c>
      <c r="AJ236" s="866">
        <v>16.2</v>
      </c>
      <c r="AK236" s="866">
        <v>10</v>
      </c>
      <c r="AL236" s="879">
        <v>15120</v>
      </c>
      <c r="AM236" s="873">
        <v>0.3</v>
      </c>
      <c r="AN236" s="866">
        <v>0.3</v>
      </c>
      <c r="AO236" s="740">
        <f>IF(U236="n/a","n/a",IF(AA236&lt;0,"n/a",IF(AA236="n/a","n/a",J236+U236-AA236)))</f>
        <v>-25.96892399191432</v>
      </c>
      <c r="AP236" s="741">
        <f>IF(U236="n/a","n/a",J236+U236)</f>
        <v>10.945659341419013</v>
      </c>
      <c r="AQ236" s="889">
        <f>IF(OR(AC236&lt;0.01,AF236="n/a"),"n/a",(I236/SQRT(22.5*AC236*(I236/AF236))-1)*100)</f>
        <v>166.53342157188243</v>
      </c>
      <c r="AR236" s="651">
        <f>INDEX(Historical!$C$7:$C$1256,MATCH(B236,Historical!$B$7:$B$1278,0))*IF(AH236="n/a",1.03,IF(AH236&lt;0,1.01,IF(AH236&gt;10,1.1,(1+AH236/100))))</f>
        <v>1.5620000000000001</v>
      </c>
      <c r="AS236" s="887">
        <f>IF($AI236="n/a",1.03*AR236,IF($AI236&lt;0,1.01*AR236,IF($AI236&gt;10,1.1*AR236,(1+$AI236/100)*AR236)))</f>
        <v>1.7182000000000002</v>
      </c>
      <c r="AT236" s="887">
        <f>IF($AK236="n/a",1.03*AS236,IF($AK236&lt;0,1.01*AS236,IF($AK236&gt;10,1.1*AS236,(1+$AK236/100)*AS236)))</f>
        <v>1.8900200000000003</v>
      </c>
      <c r="AU236" s="887">
        <f>IF($AK236="n/a",1.03*AT236,IF($AK236&lt;0,1.01*AT236,IF($AK236&gt;10,1.1*AT236,(1+$AK236/100)*AT236)))</f>
        <v>2.0790220000000006</v>
      </c>
      <c r="AV236" s="887">
        <f>IF($AK236="n/a",1.03*AU236,IF($AK236&lt;0,1.01*AU236,IF($AK236&gt;10,1.1*AU236,(1+$AK236/100)*AU236)))</f>
        <v>2.286924200000001</v>
      </c>
      <c r="AW236" s="651">
        <f>SUM(AR236:AV236)</f>
        <v>9.536166200000002</v>
      </c>
      <c r="AX236" s="748">
        <f>AW236/I236*100</f>
        <v>5.3818873525594011</v>
      </c>
      <c r="AY236" s="935">
        <v>0.6</v>
      </c>
      <c r="AZ236" s="873">
        <v>67.650000000000006</v>
      </c>
      <c r="BA236" s="873">
        <v>-8.18</v>
      </c>
      <c r="BB236" s="873">
        <v>2.77</v>
      </c>
      <c r="BC236" s="873">
        <v>12.67</v>
      </c>
      <c r="BE236" s="624">
        <v>2005</v>
      </c>
      <c r="BF236" s="899">
        <f>IF(BE236&gt;2008,0,IF(BE236&gt;2001,1,IF(BE236&gt;1990,2,IF(BE236&gt;1980,3,IF(BE236&gt;1973,4,IF(BE236&gt;1970,5,IF(BE236&gt;1960,6,IF(BE236&gt;1958,7,IF(BE236&gt;1953,8,9)))))))))</f>
        <v>1</v>
      </c>
      <c r="BG236" s="883">
        <v>7.7</v>
      </c>
    </row>
    <row r="237" spans="1:59" ht="11.25" customHeight="1" x14ac:dyDescent="0.2">
      <c r="A237" s="882" t="s">
        <v>1688</v>
      </c>
      <c r="B237" s="876" t="s">
        <v>1689</v>
      </c>
      <c r="C237" s="933" t="s">
        <v>123</v>
      </c>
      <c r="D237" s="933" t="s">
        <v>4358</v>
      </c>
      <c r="E237" s="733">
        <v>10</v>
      </c>
      <c r="F237" s="1182">
        <v>388</v>
      </c>
      <c r="G237" s="1182" t="s">
        <v>37</v>
      </c>
      <c r="H237" s="1182" t="s">
        <v>115</v>
      </c>
      <c r="I237" s="875">
        <v>31.48</v>
      </c>
      <c r="J237" s="651">
        <f>(M237/I237)*100</f>
        <v>3.1766200762388821</v>
      </c>
      <c r="K237" s="878">
        <v>0.25</v>
      </c>
      <c r="L237" s="888">
        <v>4</v>
      </c>
      <c r="M237" s="642">
        <f>K237*L237</f>
        <v>1</v>
      </c>
      <c r="N237" s="871" t="s">
        <v>239</v>
      </c>
      <c r="O237" s="734">
        <v>0.24</v>
      </c>
      <c r="P237" s="862">
        <v>43920</v>
      </c>
      <c r="Q237" s="862">
        <v>43931</v>
      </c>
      <c r="R237" s="642">
        <f>(K237-O237)/O237*100</f>
        <v>4.1666666666666705</v>
      </c>
      <c r="S237" s="701">
        <f>IF(INDEX(Historical!$D$7:$D$1254,MATCH(B237,Historical!$B$7:$B$1278,0))=0,"n/a",(INDEX(Historical!$C$7:$C$1256,MATCH(B237,Historical!$B$7:$B$1278,0))/INDEX(Historical!$D$7:$D$1254,MATCH(B237,Historical!$B$7:$B$1278,0))-1)*100)</f>
        <v>26.480836236933779</v>
      </c>
      <c r="T237" s="701">
        <f>IF(INDEX(Historical!$F$7:$F$1247,MATCH(B237,Historical!$B$7:$B$1278,0))=0,"n/a",((INDEX(Historical!$C$7:$C$1256,MATCH(B237,Historical!$B$7:$B$1278,0))/INDEX(Historical!$F$7:$F$1247,MATCH(B237,Historical!$B$7:$B$1278,0)))^(1/3)-1)*100)</f>
        <v>17.634285960534825</v>
      </c>
      <c r="U237" s="701">
        <f>IF(INDEX(Historical!$H$7:$H$1247,MATCH(B237,Historical!$B$7:$B$1278,0))=0,"n/a",((INDEX(Historical!$C$7:$C$1256,MATCH(B237,Historical!$B$7:$B$1278,0))/INDEX(Historical!$H$7:$H$1247,MATCH(B237,Historical!$B$7:$B$1278,0)))^(1/5)-1)*100)</f>
        <v>14.806650733460902</v>
      </c>
      <c r="V237" s="701">
        <f>IF(INDEX(Historical!$O$7:$O$1247,MATCH(B237,Historical!$B$7:$B$1278,0))=0,"n/a",((INDEX(Historical!$C$7:$C$1256,MATCH(B237,Historical!$B$7:$B$1278,0))/INDEX(Historical!$O$7:$O$1247,MATCH(B237,Historical!$B$7:$B$1278,0)))^(1/10)-1)*100)</f>
        <v>9.9962448138341209</v>
      </c>
      <c r="W237" s="702">
        <f>IF(OR(U237&lt;=0,U237="n/a",V237&lt;=0,V237="n/a"),"n/a",U237/V237)</f>
        <v>1.4812212995193463</v>
      </c>
      <c r="X237" s="703">
        <f>IF(OR(AJ237&lt;=0,AJ237="n/a",U237&lt;=0,U237="n/a"),"n/a",U237/AJ237)</f>
        <v>0.41708875305523668</v>
      </c>
      <c r="Y237" s="664"/>
      <c r="Z237" s="651">
        <f>IF(OR(AC237&lt;0.01,AC237="n/a"),"n/a",M237/AC237*100)</f>
        <v>44.052863436123346</v>
      </c>
      <c r="AA237" s="887">
        <f>IF(OR(AC237&lt;0.01,AC237="n/a"),"n/a",I237/AC237)</f>
        <v>13.86784140969163</v>
      </c>
      <c r="AB237" s="888">
        <v>12</v>
      </c>
      <c r="AC237" s="866">
        <v>2.27</v>
      </c>
      <c r="AD237" s="866" t="s">
        <v>136</v>
      </c>
      <c r="AE237" s="866">
        <v>0.7</v>
      </c>
      <c r="AF237" s="866">
        <v>1.6</v>
      </c>
      <c r="AG237" s="866">
        <v>16</v>
      </c>
      <c r="AH237" s="868">
        <v>-43.2</v>
      </c>
      <c r="AI237" s="868">
        <v>-1.02</v>
      </c>
      <c r="AJ237" s="866">
        <v>35.5</v>
      </c>
      <c r="AK237" s="866">
        <v>-3.82</v>
      </c>
      <c r="AL237" s="879">
        <v>6530</v>
      </c>
      <c r="AM237" s="873">
        <v>3.1</v>
      </c>
      <c r="AN237" s="866">
        <v>0.65</v>
      </c>
      <c r="AO237" s="740">
        <f>IF(U237="n/a","n/a",IF(AA237&lt;0,"n/a",IF(AA237="n/a","n/a",J237+U237-AA237)))</f>
        <v>4.1154294000081553</v>
      </c>
      <c r="AP237" s="741">
        <f>IF(U237="n/a","n/a",J237+U237)</f>
        <v>17.983270809699786</v>
      </c>
      <c r="AQ237" s="889">
        <f>IF(OR(AC237&lt;0.01,AF237="n/a"),"n/a",(I237/SQRT(22.5*AC237*(I237/AF237))-1)*100)</f>
        <v>-0.69453130084682346</v>
      </c>
      <c r="AR237" s="651">
        <f>INDEX(Historical!$C$7:$C$1256,MATCH(B237,Historical!$B$7:$B$1278,0))*IF(AH237="n/a",1.03,IF(AH237&lt;0,1.01,IF(AH237&gt;10,1.1,(1+AH237/100))))</f>
        <v>0.91657500000000003</v>
      </c>
      <c r="AS237" s="887">
        <f>IF($AI237="n/a",1.03*AR237,IF($AI237&lt;0,1.01*AR237,IF($AI237&gt;10,1.1*AR237,(1+$AI237/100)*AR237)))</f>
        <v>0.92574075</v>
      </c>
      <c r="AT237" s="887">
        <f>IF($AK237="n/a",1.03*AS237,IF($AK237&lt;0,1.01*AS237,IF($AK237&gt;10,1.1*AS237,(1+$AK237/100)*AS237)))</f>
        <v>0.93499815750000004</v>
      </c>
      <c r="AU237" s="887">
        <f>IF($AK237="n/a",1.03*AT237,IF($AK237&lt;0,1.01*AT237,IF($AK237&gt;10,1.1*AT237,(1+$AK237/100)*AT237)))</f>
        <v>0.94434813907500004</v>
      </c>
      <c r="AV237" s="887">
        <f>IF($AK237="n/a",1.03*AU237,IF($AK237&lt;0,1.01*AU237,IF($AK237&gt;10,1.1*AU237,(1+$AK237/100)*AU237)))</f>
        <v>0.95379162046575006</v>
      </c>
      <c r="AW237" s="651">
        <f>SUM(AR237:AV237)</f>
        <v>4.6754536670407498</v>
      </c>
      <c r="AX237" s="748">
        <f>AW237/I237*100</f>
        <v>14.852139984246346</v>
      </c>
      <c r="AY237" s="935">
        <v>1.47</v>
      </c>
      <c r="AZ237" s="873">
        <v>110.14999999999999</v>
      </c>
      <c r="BA237" s="873">
        <v>-12.030000000000001</v>
      </c>
      <c r="BB237" s="873">
        <v>2.5499999999999998</v>
      </c>
      <c r="BC237" s="873">
        <v>15.620000000000001</v>
      </c>
      <c r="BE237" s="624">
        <v>2011</v>
      </c>
      <c r="BF237" s="899">
        <f>IF(BE237&gt;2008,0,IF(BE237&gt;2001,1,IF(BE237&gt;1990,2,IF(BE237&gt;1980,3,IF(BE237&gt;1973,4,IF(BE237&gt;1970,5,IF(BE237&gt;1960,6,IF(BE237&gt;1958,7,IF(BE237&gt;1953,8,9)))))))))</f>
        <v>0</v>
      </c>
      <c r="BG237" s="883">
        <v>7.9</v>
      </c>
    </row>
    <row r="238" spans="1:59" ht="11.25" customHeight="1" x14ac:dyDescent="0.2">
      <c r="A238" s="872" t="s">
        <v>794</v>
      </c>
      <c r="B238" s="876" t="s">
        <v>795</v>
      </c>
      <c r="C238" s="933" t="s">
        <v>131</v>
      </c>
      <c r="D238" s="933" t="s">
        <v>4342</v>
      </c>
      <c r="E238" s="733">
        <v>14</v>
      </c>
      <c r="F238" s="1182">
        <v>263</v>
      </c>
      <c r="G238" s="1182" t="s">
        <v>37</v>
      </c>
      <c r="H238" s="1182" t="s">
        <v>37</v>
      </c>
      <c r="I238" s="875">
        <v>65.72</v>
      </c>
      <c r="J238" s="651">
        <f>(M238/I238)*100</f>
        <v>3.469263542300669</v>
      </c>
      <c r="K238" s="878">
        <v>0.56999999999999995</v>
      </c>
      <c r="L238" s="888">
        <v>4</v>
      </c>
      <c r="M238" s="642">
        <f>K238*L238</f>
        <v>2.2799999999999998</v>
      </c>
      <c r="N238" s="871" t="s">
        <v>119</v>
      </c>
      <c r="O238" s="734">
        <v>0.54500000000000004</v>
      </c>
      <c r="P238" s="862">
        <v>43965</v>
      </c>
      <c r="Q238" s="862">
        <v>43983</v>
      </c>
      <c r="R238" s="642">
        <f>(K238-O238)/O238*100</f>
        <v>4.5871559633027363</v>
      </c>
      <c r="S238" s="701">
        <f>IF(INDEX(Historical!$D$7:$D$1254,MATCH(B238,Historical!$B$7:$B$1278,0))=0,"n/a",(INDEX(Historical!$C$7:$C$1256,MATCH(B238,Historical!$B$7:$B$1278,0))/INDEX(Historical!$D$7:$D$1254,MATCH(B238,Historical!$B$7:$B$1278,0))-1)*100)</f>
        <v>4.8661800486617723</v>
      </c>
      <c r="T238" s="701">
        <f>IF(INDEX(Historical!$F$7:$F$1247,MATCH(B238,Historical!$B$7:$B$1278,0))=0,"n/a",((INDEX(Historical!$C$7:$C$1256,MATCH(B238,Historical!$B$7:$B$1278,0))/INDEX(Historical!$F$7:$F$1247,MATCH(B238,Historical!$B$7:$B$1278,0)))^(1/3)-1)*100)</f>
        <v>7.0837039129185264</v>
      </c>
      <c r="U238" s="701">
        <f>IF(INDEX(Historical!$H$7:$H$1247,MATCH(B238,Historical!$B$7:$B$1278,0))=0,"n/a",((INDEX(Historical!$C$7:$C$1256,MATCH(B238,Historical!$B$7:$B$1278,0))/INDEX(Historical!$H$7:$H$1247,MATCH(B238,Historical!$B$7:$B$1278,0)))^(1/5)-1)*100)</f>
        <v>8.6241727552928804</v>
      </c>
      <c r="V238" s="701">
        <f>IF(INDEX(Historical!$O$7:$O$1247,MATCH(B238,Historical!$B$7:$B$1278,0))=0,"n/a",((INDEX(Historical!$C$7:$C$1256,MATCH(B238,Historical!$B$7:$B$1278,0))/INDEX(Historical!$O$7:$O$1247,MATCH(B238,Historical!$B$7:$B$1278,0)))^(1/10)-1)*100)</f>
        <v>8.6794920199201329</v>
      </c>
      <c r="W238" s="702">
        <f>IF(OR(U238&lt;=0,U238="n/a",V238&lt;=0,V238="n/a"),"n/a",U238/V238)</f>
        <v>0.99362643983077692</v>
      </c>
      <c r="X238" s="703">
        <f>IF(OR(AJ238&lt;=0,AJ238="n/a",U238&lt;=0,U238="n/a"),"n/a",U238/AJ238)</f>
        <v>1.5400308491594428</v>
      </c>
      <c r="Y238" s="664"/>
      <c r="Z238" s="651">
        <f>IF(OR(AC238&lt;0.01,AC238="n/a"),"n/a",M238/AC238*100)</f>
        <v>60.638297872340416</v>
      </c>
      <c r="AA238" s="887">
        <f>IF(OR(AC238&lt;0.01,AC238="n/a"),"n/a",I238/AC238)</f>
        <v>17.478723404255319</v>
      </c>
      <c r="AB238" s="888">
        <v>12</v>
      </c>
      <c r="AC238" s="866">
        <v>3.76</v>
      </c>
      <c r="AD238" s="866">
        <v>4.37</v>
      </c>
      <c r="AE238" s="866">
        <v>1.1499999999999999</v>
      </c>
      <c r="AF238" s="866">
        <v>1.4</v>
      </c>
      <c r="AG238" s="866">
        <v>8.2000000000000011</v>
      </c>
      <c r="AH238" s="866">
        <v>15.8</v>
      </c>
      <c r="AI238" s="866">
        <v>12.34</v>
      </c>
      <c r="AJ238" s="866">
        <v>5.6000000000000005</v>
      </c>
      <c r="AK238" s="866">
        <v>4</v>
      </c>
      <c r="AL238" s="879">
        <v>3640</v>
      </c>
      <c r="AM238" s="873">
        <v>0.85000000000000009</v>
      </c>
      <c r="AN238" s="866">
        <v>1.1000000000000001</v>
      </c>
      <c r="AO238" s="740">
        <f>IF(U238="n/a","n/a",IF(AA238&lt;0,"n/a",IF(AA238="n/a","n/a",J238+U238-AA238)))</f>
        <v>-5.3852871066617709</v>
      </c>
      <c r="AP238" s="741">
        <f>IF(U238="n/a","n/a",J238+U238)</f>
        <v>12.093436297593549</v>
      </c>
      <c r="AQ238" s="889">
        <f>IF(OR(AC238&lt;0.01,AF238="n/a"),"n/a",(I238/SQRT(22.5*AC238*(I238/AF238))-1)*100)</f>
        <v>4.2863851046880841</v>
      </c>
      <c r="AR238" s="651">
        <f>INDEX(Historical!$C$7:$C$1256,MATCH(B238,Historical!$B$7:$B$1278,0))*IF(AH238="n/a",1.03,IF(AH238&lt;0,1.01,IF(AH238&gt;10,1.1,(1+AH238/100))))</f>
        <v>2.3704999999999998</v>
      </c>
      <c r="AS238" s="887">
        <f>IF($AI238="n/a",1.03*AR238,IF($AI238&lt;0,1.01*AR238,IF($AI238&gt;10,1.1*AR238,(1+$AI238/100)*AR238)))</f>
        <v>2.6075499999999998</v>
      </c>
      <c r="AT238" s="887">
        <f>IF($AK238="n/a",1.03*AS238,IF($AK238&lt;0,1.01*AS238,IF($AK238&gt;10,1.1*AS238,(1+$AK238/100)*AS238)))</f>
        <v>2.7118519999999999</v>
      </c>
      <c r="AU238" s="887">
        <f>IF($AK238="n/a",1.03*AT238,IF($AK238&lt;0,1.01*AT238,IF($AK238&gt;10,1.1*AT238,(1+$AK238/100)*AT238)))</f>
        <v>2.8203260800000001</v>
      </c>
      <c r="AV238" s="887">
        <f>IF($AK238="n/a",1.03*AU238,IF($AK238&lt;0,1.01*AU238,IF($AK238&gt;10,1.1*AU238,(1+$AK238/100)*AU238)))</f>
        <v>2.9331391232000001</v>
      </c>
      <c r="AW238" s="651">
        <f>SUM(AR238:AV238)</f>
        <v>13.443367203200001</v>
      </c>
      <c r="AX238" s="748">
        <f>AW238/I238*100</f>
        <v>20.455519177115036</v>
      </c>
      <c r="AY238" s="935">
        <v>0.19</v>
      </c>
      <c r="AZ238" s="873">
        <v>43.87</v>
      </c>
      <c r="BA238" s="873">
        <v>-25.290000000000003</v>
      </c>
      <c r="BB238" s="873">
        <v>2.06</v>
      </c>
      <c r="BC238" s="873">
        <v>-5.81</v>
      </c>
      <c r="BE238" s="624">
        <v>2007</v>
      </c>
      <c r="BF238" s="899">
        <f>IF(BE238&gt;2008,0,IF(BE238&gt;2001,1,IF(BE238&gt;1990,2,IF(BE238&gt;1980,3,IF(BE238&gt;1973,4,IF(BE238&gt;1970,5,IF(BE238&gt;1960,6,IF(BE238&gt;1958,7,IF(BE238&gt;1953,8,9)))))))))</f>
        <v>1</v>
      </c>
      <c r="BG238" s="883">
        <v>2.6</v>
      </c>
    </row>
    <row r="239" spans="1:59" ht="11.25" customHeight="1" x14ac:dyDescent="0.2">
      <c r="A239" s="872" t="s">
        <v>1680</v>
      </c>
      <c r="B239" s="876" t="s">
        <v>1681</v>
      </c>
      <c r="C239" s="933" t="s">
        <v>112</v>
      </c>
      <c r="D239" s="933" t="s">
        <v>211</v>
      </c>
      <c r="E239" s="733">
        <v>10</v>
      </c>
      <c r="F239" s="1182">
        <v>444</v>
      </c>
      <c r="G239" s="1182" t="s">
        <v>106</v>
      </c>
      <c r="H239" s="1182" t="s">
        <v>106</v>
      </c>
      <c r="I239" s="875">
        <v>62.09</v>
      </c>
      <c r="J239" s="651">
        <f>(M239/I239)*100</f>
        <v>1.546142696086326</v>
      </c>
      <c r="K239" s="878">
        <v>0.24</v>
      </c>
      <c r="L239" s="888">
        <v>4</v>
      </c>
      <c r="M239" s="642">
        <f>K239*L239</f>
        <v>0.96</v>
      </c>
      <c r="N239" s="871" t="s">
        <v>513</v>
      </c>
      <c r="O239" s="734">
        <v>0.22</v>
      </c>
      <c r="P239" s="862">
        <v>44144</v>
      </c>
      <c r="Q239" s="862">
        <v>44160</v>
      </c>
      <c r="R239" s="642">
        <f>(K239-O239)/O239*100</f>
        <v>9.0909090909090864</v>
      </c>
      <c r="S239" s="701">
        <f>IF(INDEX(Historical!$D$7:$D$1254,MATCH(B239,Historical!$B$7:$B$1278,0))=0,"n/a",(INDEX(Historical!$C$7:$C$1256,MATCH(B239,Historical!$B$7:$B$1278,0))/INDEX(Historical!$D$7:$D$1254,MATCH(B239,Historical!$B$7:$B$1278,0))-1)*100)</f>
        <v>10.810810810810811</v>
      </c>
      <c r="T239" s="701">
        <f>IF(INDEX(Historical!$F$7:$F$1247,MATCH(B239,Historical!$B$7:$B$1278,0))=0,"n/a",((INDEX(Historical!$C$7:$C$1256,MATCH(B239,Historical!$B$7:$B$1278,0))/INDEX(Historical!$F$7:$F$1247,MATCH(B239,Historical!$B$7:$B$1278,0)))^(1/3)-1)*100)</f>
        <v>12.23507977934435</v>
      </c>
      <c r="U239" s="701">
        <f>IF(INDEX(Historical!$H$7:$H$1247,MATCH(B239,Historical!$B$7:$B$1278,0))=0,"n/a",((INDEX(Historical!$C$7:$C$1256,MATCH(B239,Historical!$B$7:$B$1278,0))/INDEX(Historical!$H$7:$H$1247,MATCH(B239,Historical!$B$7:$B$1278,0)))^(1/5)-1)*100)</f>
        <v>14.31755108178514</v>
      </c>
      <c r="V239" s="701">
        <f>IF(INDEX(Historical!$O$7:$O$1247,MATCH(B239,Historical!$B$7:$B$1278,0))=0,"n/a",((INDEX(Historical!$C$7:$C$1256,MATCH(B239,Historical!$B$7:$B$1278,0))/INDEX(Historical!$O$7:$O$1247,MATCH(B239,Historical!$B$7:$B$1278,0)))^(1/10)-1)*100)</f>
        <v>8.5803244800448439</v>
      </c>
      <c r="W239" s="702">
        <f>IF(OR(U239&lt;=0,U239="n/a",V239&lt;=0,V239="n/a"),"n/a",U239/V239)</f>
        <v>1.6686491420089409</v>
      </c>
      <c r="X239" s="703" t="str">
        <f>IF(OR(AJ239&lt;=0,AJ239="n/a",U239&lt;=0,U239="n/a"),"n/a",U239/AJ239)</f>
        <v>n/a</v>
      </c>
      <c r="Y239" s="877"/>
      <c r="Z239" s="651">
        <f>IF(OR(AC239&lt;0.01,AC239="n/a"),"n/a",M239/AC239*100)</f>
        <v>28.915662650602407</v>
      </c>
      <c r="AA239" s="887">
        <f>IF(OR(AC239&lt;0.01,AC239="n/a"),"n/a",I239/AC239)</f>
        <v>18.701807228915666</v>
      </c>
      <c r="AB239" s="888">
        <v>6</v>
      </c>
      <c r="AC239" s="866">
        <v>3.32</v>
      </c>
      <c r="AD239" s="866">
        <v>1.87</v>
      </c>
      <c r="AE239" s="866">
        <v>1.25</v>
      </c>
      <c r="AF239" s="866">
        <v>1.65</v>
      </c>
      <c r="AG239" s="866">
        <v>4.3</v>
      </c>
      <c r="AH239" s="866">
        <v>-15.6</v>
      </c>
      <c r="AI239" s="866">
        <v>20.53</v>
      </c>
      <c r="AJ239" s="866">
        <v>-5.2</v>
      </c>
      <c r="AK239" s="866">
        <v>10</v>
      </c>
      <c r="AL239" s="879">
        <v>756.26</v>
      </c>
      <c r="AM239" s="873">
        <v>1.4000000000000001</v>
      </c>
      <c r="AN239" s="866">
        <v>0.43</v>
      </c>
      <c r="AO239" s="740">
        <f>IF(U239="n/a","n/a",IF(AA239&lt;0,"n/a",IF(AA239="n/a","n/a",J239+U239-AA239)))</f>
        <v>-2.8381134510441992</v>
      </c>
      <c r="AP239" s="741">
        <f>IF(U239="n/a","n/a",J239+U239)</f>
        <v>15.863693777871466</v>
      </c>
      <c r="AQ239" s="889">
        <f>IF(OR(AC239&lt;0.01,AF239="n/a"),"n/a",(I239/SQRT(22.5*AC239*(I239/AF239))-1)*100)</f>
        <v>17.10960094944458</v>
      </c>
      <c r="AR239" s="651">
        <f>INDEX(Historical!$C$7:$C$1256,MATCH(B239,Historical!$B$7:$B$1278,0))*IF(AH239="n/a",1.03,IF(AH239&lt;0,1.01,IF(AH239&gt;10,1.1,(1+AH239/100))))</f>
        <v>0.82819999999999994</v>
      </c>
      <c r="AS239" s="887">
        <f>IF($AI239="n/a",1.03*AR239,IF($AI239&lt;0,1.01*AR239,IF($AI239&gt;10,1.1*AR239,(1+$AI239/100)*AR239)))</f>
        <v>0.91102000000000005</v>
      </c>
      <c r="AT239" s="887">
        <f>IF($AK239="n/a",1.03*AS239,IF($AK239&lt;0,1.01*AS239,IF($AK239&gt;10,1.1*AS239,(1+$AK239/100)*AS239)))</f>
        <v>1.0021220000000002</v>
      </c>
      <c r="AU239" s="887">
        <f>IF($AK239="n/a",1.03*AT239,IF($AK239&lt;0,1.01*AT239,IF($AK239&gt;10,1.1*AT239,(1+$AK239/100)*AT239)))</f>
        <v>1.1023342000000003</v>
      </c>
      <c r="AV239" s="887">
        <f>IF($AK239="n/a",1.03*AU239,IF($AK239&lt;0,1.01*AU239,IF($AK239&gt;10,1.1*AU239,(1+$AK239/100)*AU239)))</f>
        <v>1.2125676200000004</v>
      </c>
      <c r="AW239" s="651">
        <f>SUM(AR239:AV239)</f>
        <v>5.0562438200000015</v>
      </c>
      <c r="AX239" s="748">
        <f>AW239/I239*100</f>
        <v>8.1434108874214868</v>
      </c>
      <c r="AY239" s="935">
        <v>1.34</v>
      </c>
      <c r="AZ239" s="873">
        <v>65.569999999999993</v>
      </c>
      <c r="BA239" s="873">
        <v>-23.990000000000002</v>
      </c>
      <c r="BB239" s="873">
        <v>2.67</v>
      </c>
      <c r="BC239" s="873">
        <v>8.0500000000000007</v>
      </c>
      <c r="BE239" s="624">
        <v>2012</v>
      </c>
      <c r="BF239" s="899">
        <f>IF(BE239&gt;2008,0,IF(BE239&gt;2001,1,IF(BE239&gt;1990,2,IF(BE239&gt;1980,3,IF(BE239&gt;1973,4,IF(BE239&gt;1970,5,IF(BE239&gt;1960,6,IF(BE239&gt;1958,7,IF(BE239&gt;1953,8,9)))))))))</f>
        <v>0</v>
      </c>
      <c r="BG239" s="883">
        <v>2.1</v>
      </c>
    </row>
    <row r="240" spans="1:59" ht="11.25" customHeight="1" x14ac:dyDescent="0.2">
      <c r="A240" s="872" t="s">
        <v>781</v>
      </c>
      <c r="B240" s="876" t="s">
        <v>782</v>
      </c>
      <c r="C240" s="933" t="s">
        <v>123</v>
      </c>
      <c r="D240" s="933" t="s">
        <v>4177</v>
      </c>
      <c r="E240" s="733">
        <v>14</v>
      </c>
      <c r="F240" s="1182">
        <v>261</v>
      </c>
      <c r="G240" s="1182" t="s">
        <v>37</v>
      </c>
      <c r="H240" s="1182" t="s">
        <v>37</v>
      </c>
      <c r="I240" s="875">
        <v>65.430000000000007</v>
      </c>
      <c r="J240" s="651">
        <f>(M240/I240)*100</f>
        <v>2.3842274186153136</v>
      </c>
      <c r="K240" s="878">
        <v>0.39</v>
      </c>
      <c r="L240" s="888">
        <v>4</v>
      </c>
      <c r="M240" s="642">
        <f>K240*L240</f>
        <v>1.56</v>
      </c>
      <c r="N240" s="871" t="s">
        <v>119</v>
      </c>
      <c r="O240" s="734">
        <v>0.36</v>
      </c>
      <c r="P240" s="619">
        <v>43770</v>
      </c>
      <c r="Q240" s="619">
        <v>43801</v>
      </c>
      <c r="R240" s="642">
        <f>(K240-O240)/O240*100</f>
        <v>8.333333333333341</v>
      </c>
      <c r="S240" s="701">
        <f>IF(INDEX(Historical!$D$7:$D$1254,MATCH(B240,Historical!$B$7:$B$1278,0))=0,"n/a",(INDEX(Historical!$C$7:$C$1256,MATCH(B240,Historical!$B$7:$B$1278,0))/INDEX(Historical!$D$7:$D$1254,MATCH(B240,Historical!$B$7:$B$1278,0))-1)*100)</f>
        <v>8.8888888888888786</v>
      </c>
      <c r="T240" s="701">
        <f>IF(INDEX(Historical!$F$7:$F$1247,MATCH(B240,Historical!$B$7:$B$1278,0))=0,"n/a",((INDEX(Historical!$C$7:$C$1256,MATCH(B240,Historical!$B$7:$B$1278,0))/INDEX(Historical!$F$7:$F$1247,MATCH(B240,Historical!$B$7:$B$1278,0)))^(1/3)-1)*100)</f>
        <v>9.8157887721507677</v>
      </c>
      <c r="U240" s="701">
        <f>IF(INDEX(Historical!$H$7:$H$1247,MATCH(B240,Historical!$B$7:$B$1278,0))=0,"n/a",((INDEX(Historical!$C$7:$C$1256,MATCH(B240,Historical!$B$7:$B$1278,0))/INDEX(Historical!$H$7:$H$1247,MATCH(B240,Historical!$B$7:$B$1278,0)))^(1/5)-1)*100)</f>
        <v>8.4471771197698544</v>
      </c>
      <c r="V240" s="701">
        <f>IF(INDEX(Historical!$O$7:$O$1247,MATCH(B240,Historical!$B$7:$B$1278,0))=0,"n/a",((INDEX(Historical!$C$7:$C$1256,MATCH(B240,Historical!$B$7:$B$1278,0))/INDEX(Historical!$O$7:$O$1247,MATCH(B240,Historical!$B$7:$B$1278,0)))^(1/10)-1)*100)</f>
        <v>6.8194590355898921</v>
      </c>
      <c r="W240" s="702">
        <f>IF(OR(U240&lt;=0,U240="n/a",V240&lt;=0,V240="n/a"),"n/a",U240/V240)</f>
        <v>1.2386872735337375</v>
      </c>
      <c r="X240" s="703">
        <f>IF(OR(AJ240&lt;=0,AJ240="n/a",U240&lt;=0,U240="n/a"),"n/a",U240/AJ240)</f>
        <v>2.8157257065899515</v>
      </c>
      <c r="Y240" s="876"/>
      <c r="Z240" s="651">
        <f>IF(OR(AC240&lt;0.01,AC240="n/a"),"n/a",M240/AC240*100)</f>
        <v>98.113207547169807</v>
      </c>
      <c r="AA240" s="887">
        <f>IF(OR(AC240&lt;0.01,AC240="n/a"),"n/a",I240/AC240)</f>
        <v>41.150943396226417</v>
      </c>
      <c r="AB240" s="888">
        <v>12</v>
      </c>
      <c r="AC240" s="866">
        <v>1.59</v>
      </c>
      <c r="AD240" s="866">
        <v>10.83</v>
      </c>
      <c r="AE240" s="866">
        <v>2.1</v>
      </c>
      <c r="AF240" s="866">
        <v>3.22</v>
      </c>
      <c r="AG240" s="866">
        <v>8</v>
      </c>
      <c r="AH240" s="866">
        <v>-43.9</v>
      </c>
      <c r="AI240" s="866">
        <v>10.31</v>
      </c>
      <c r="AJ240" s="866">
        <v>3</v>
      </c>
      <c r="AK240" s="866">
        <v>3.8</v>
      </c>
      <c r="AL240" s="879">
        <v>2760</v>
      </c>
      <c r="AM240" s="873">
        <v>0.4</v>
      </c>
      <c r="AN240" s="866">
        <v>0.65</v>
      </c>
      <c r="AO240" s="740">
        <f>IF(U240="n/a","n/a",IF(AA240&lt;0,"n/a",IF(AA240="n/a","n/a",J240+U240-AA240)))</f>
        <v>-30.319538857841248</v>
      </c>
      <c r="AP240" s="741">
        <f>IF(U240="n/a","n/a",J240+U240)</f>
        <v>10.831404538385168</v>
      </c>
      <c r="AQ240" s="889">
        <f>IF(OR(AC240&lt;0.01,AF240="n/a"),"n/a",(I240/SQRT(22.5*AC240*(I240/AF240))-1)*100)</f>
        <v>142.67585855837419</v>
      </c>
      <c r="AR240" s="651">
        <f>INDEX(Historical!$C$7:$C$1256,MATCH(B240,Historical!$B$7:$B$1278,0))*IF(AH240="n/a",1.03,IF(AH240&lt;0,1.01,IF(AH240&gt;10,1.1,(1+AH240/100))))</f>
        <v>1.4846999999999999</v>
      </c>
      <c r="AS240" s="887">
        <f>IF($AI240="n/a",1.03*AR240,IF($AI240&lt;0,1.01*AR240,IF($AI240&gt;10,1.1*AR240,(1+$AI240/100)*AR240)))</f>
        <v>1.63317</v>
      </c>
      <c r="AT240" s="887">
        <f>IF($AK240="n/a",1.03*AS240,IF($AK240&lt;0,1.01*AS240,IF($AK240&gt;10,1.1*AS240,(1+$AK240/100)*AS240)))</f>
        <v>1.6952304600000001</v>
      </c>
      <c r="AU240" s="887">
        <f>IF($AK240="n/a",1.03*AT240,IF($AK240&lt;0,1.01*AT240,IF($AK240&gt;10,1.1*AT240,(1+$AK240/100)*AT240)))</f>
        <v>1.7596492174800002</v>
      </c>
      <c r="AV240" s="887">
        <f>IF($AK240="n/a",1.03*AU240,IF($AK240&lt;0,1.01*AU240,IF($AK240&gt;10,1.1*AU240,(1+$AK240/100)*AU240)))</f>
        <v>1.8265158877442402</v>
      </c>
      <c r="AW240" s="651">
        <f>SUM(AR240:AV240)</f>
        <v>8.3992655652242405</v>
      </c>
      <c r="AX240" s="748">
        <f>AW240/I240*100</f>
        <v>12.837025164640439</v>
      </c>
      <c r="AY240" s="935">
        <v>1.06</v>
      </c>
      <c r="AZ240" s="873">
        <v>71.099999999999994</v>
      </c>
      <c r="BA240" s="873">
        <v>-7.7200000000000006</v>
      </c>
      <c r="BB240" s="873">
        <v>8.7099999999999991</v>
      </c>
      <c r="BC240" s="873">
        <v>22.869999999999997</v>
      </c>
      <c r="BD240" s="645"/>
      <c r="BE240" s="624">
        <v>2007</v>
      </c>
      <c r="BF240" s="899">
        <f>IF(BE240&gt;2008,0,IF(BE240&gt;2001,1,IF(BE240&gt;1990,2,IF(BE240&gt;1980,3,IF(BE240&gt;1973,4,IF(BE240&gt;1970,5,IF(BE240&gt;1960,6,IF(BE240&gt;1958,7,IF(BE240&gt;1953,8,9)))))))))</f>
        <v>1</v>
      </c>
      <c r="BG240" s="883">
        <v>4.1000000000000005</v>
      </c>
    </row>
    <row r="241" spans="1:59" s="774" customFormat="1" ht="11.25" customHeight="1" x14ac:dyDescent="0.2">
      <c r="A241" s="646" t="s">
        <v>1692</v>
      </c>
      <c r="B241" s="782" t="s">
        <v>1693</v>
      </c>
      <c r="C241" s="933" t="s">
        <v>108</v>
      </c>
      <c r="D241" s="933" t="s">
        <v>4341</v>
      </c>
      <c r="E241" s="756">
        <v>10</v>
      </c>
      <c r="F241" s="1182">
        <v>345</v>
      </c>
      <c r="G241" s="1181" t="s">
        <v>37</v>
      </c>
      <c r="H241" s="1181" t="s">
        <v>37</v>
      </c>
      <c r="I241" s="757">
        <v>38.22</v>
      </c>
      <c r="J241" s="758">
        <f>(M241/I241)*100</f>
        <v>2.8257456828885403</v>
      </c>
      <c r="K241" s="759">
        <v>0.27</v>
      </c>
      <c r="L241" s="760">
        <v>4</v>
      </c>
      <c r="M241" s="761">
        <f>K241*L241</f>
        <v>1.08</v>
      </c>
      <c r="N241" s="762" t="s">
        <v>163</v>
      </c>
      <c r="O241" s="763">
        <v>0.26</v>
      </c>
      <c r="P241" s="778">
        <v>43811</v>
      </c>
      <c r="Q241" s="778">
        <v>43829</v>
      </c>
      <c r="R241" s="761">
        <f>(K241-O241)/O241*100</f>
        <v>3.8461538461538494</v>
      </c>
      <c r="S241" s="701">
        <f>IF(INDEX(Historical!$D$7:$D$1254,MATCH(B241,Historical!$B$7:$B$1278,0))=0,"n/a",(INDEX(Historical!$C$7:$C$1256,MATCH(B241,Historical!$B$7:$B$1278,0))/INDEX(Historical!$D$7:$D$1254,MATCH(B241,Historical!$B$7:$B$1278,0))-1)*100)</f>
        <v>8.3333333333333481</v>
      </c>
      <c r="T241" s="701">
        <f>IF(INDEX(Historical!$F$7:$F$1247,MATCH(B241,Historical!$B$7:$B$1278,0))=0,"n/a",((INDEX(Historical!$C$7:$C$1256,MATCH(B241,Historical!$B$7:$B$1278,0))/INDEX(Historical!$F$7:$F$1247,MATCH(B241,Historical!$B$7:$B$1278,0)))^(1/3)-1)*100)</f>
        <v>13.215349270944788</v>
      </c>
      <c r="U241" s="701">
        <f>IF(INDEX(Historical!$H$7:$H$1247,MATCH(B241,Historical!$B$7:$B$1278,0))=0,"n/a",((INDEX(Historical!$C$7:$C$1256,MATCH(B241,Historical!$B$7:$B$1278,0))/INDEX(Historical!$H$7:$H$1247,MATCH(B241,Historical!$B$7:$B$1278,0)))^(1/5)-1)*100)</f>
        <v>12.131694529164561</v>
      </c>
      <c r="V241" s="701">
        <f>IF(INDEX(Historical!$O$7:$O$1247,MATCH(B241,Historical!$B$7:$B$1278,0))=0,"n/a",((INDEX(Historical!$C$7:$C$1256,MATCH(B241,Historical!$B$7:$B$1278,0))/INDEX(Historical!$O$7:$O$1247,MATCH(B241,Historical!$B$7:$B$1278,0)))^(1/10)-1)*100)</f>
        <v>8.6579653683789726</v>
      </c>
      <c r="W241" s="702">
        <f>IF(OR(U241&lt;=0,U241="n/a",V241&lt;=0,V241="n/a"),"n/a",U241/V241)</f>
        <v>1.4012177241401893</v>
      </c>
      <c r="X241" s="703">
        <f>IF(OR(AJ241&lt;=0,AJ241="n/a",U241&lt;=0,U241="n/a"),"n/a",U241/AJ241)</f>
        <v>0.94044143636934574</v>
      </c>
      <c r="Y241" s="775"/>
      <c r="Z241" s="758">
        <f>IF(OR(AC241&lt;0.01,AC241="n/a"),"n/a",M241/AC241*100)</f>
        <v>40.601503759398497</v>
      </c>
      <c r="AA241" s="766">
        <f>IF(OR(AC241&lt;0.01,AC241="n/a"),"n/a",I241/AC241)</f>
        <v>14.368421052631577</v>
      </c>
      <c r="AB241" s="760">
        <v>12</v>
      </c>
      <c r="AC241" s="767">
        <v>2.66</v>
      </c>
      <c r="AD241" s="767">
        <v>1.44</v>
      </c>
      <c r="AE241" s="767">
        <v>5.76</v>
      </c>
      <c r="AF241" s="767">
        <v>2.0499999999999998</v>
      </c>
      <c r="AG241" s="767">
        <v>14.799999999999999</v>
      </c>
      <c r="AH241" s="767">
        <v>19.400000000000002</v>
      </c>
      <c r="AI241" s="767">
        <v>-9.120000000000001</v>
      </c>
      <c r="AJ241" s="767">
        <v>12.9</v>
      </c>
      <c r="AK241" s="767">
        <v>10</v>
      </c>
      <c r="AL241" s="768">
        <v>859.19</v>
      </c>
      <c r="AM241" s="769">
        <v>3.1</v>
      </c>
      <c r="AN241" s="767">
        <v>0</v>
      </c>
      <c r="AO241" s="770">
        <f>IF(U241="n/a","n/a",IF(AA241&lt;0,"n/a",IF(AA241="n/a","n/a",J241+U241-AA241)))</f>
        <v>0.5890191594215235</v>
      </c>
      <c r="AP241" s="771">
        <f>IF(U241="n/a","n/a",J241+U241)</f>
        <v>14.9574402120531</v>
      </c>
      <c r="AQ241" s="772">
        <f>IF(OR(AC241&lt;0.01,AF241="n/a"),"n/a",(I241/SQRT(22.5*AC241*(I241/AF241))-1)*100)</f>
        <v>14.41690465213361</v>
      </c>
      <c r="AR241" s="651">
        <f>INDEX(Historical!$C$7:$C$1256,MATCH(B241,Historical!$B$7:$B$1278,0))*IF(AH241="n/a",1.03,IF(AH241&lt;0,1.01,IF(AH241&gt;10,1.1,(1+AH241/100))))</f>
        <v>1.1440000000000001</v>
      </c>
      <c r="AS241" s="766">
        <f>IF($AI241="n/a",1.03*AR241,IF($AI241&lt;0,1.01*AR241,IF($AI241&gt;10,1.1*AR241,(1+$AI241/100)*AR241)))</f>
        <v>1.1554400000000002</v>
      </c>
      <c r="AT241" s="766">
        <f>IF($AK241="n/a",1.03*AS241,IF($AK241&lt;0,1.01*AS241,IF($AK241&gt;10,1.1*AS241,(1+$AK241/100)*AS241)))</f>
        <v>1.2709840000000003</v>
      </c>
      <c r="AU241" s="766">
        <f>IF($AK241="n/a",1.03*AT241,IF($AK241&lt;0,1.01*AT241,IF($AK241&gt;10,1.1*AT241,(1+$AK241/100)*AT241)))</f>
        <v>1.3980824000000005</v>
      </c>
      <c r="AV241" s="766">
        <f>IF($AK241="n/a",1.03*AU241,IF($AK241&lt;0,1.01*AU241,IF($AK241&gt;10,1.1*AU241,(1+$AK241/100)*AU241)))</f>
        <v>1.5378906400000008</v>
      </c>
      <c r="AW241" s="758">
        <f>SUM(AR241:AV241)</f>
        <v>6.5063970400000022</v>
      </c>
      <c r="AX241" s="773">
        <f>AW241/I241*100</f>
        <v>17.023540136054429</v>
      </c>
      <c r="AY241" s="936">
        <v>0.94</v>
      </c>
      <c r="AZ241" s="769">
        <v>66.320000000000007</v>
      </c>
      <c r="BA241" s="769">
        <v>-14.549999999999999</v>
      </c>
      <c r="BB241" s="769">
        <v>-1.6</v>
      </c>
      <c r="BC241" s="769">
        <v>5.86</v>
      </c>
      <c r="BD241" s="909"/>
      <c r="BE241" s="624">
        <v>2010</v>
      </c>
      <c r="BF241" s="899">
        <f>IF(BE241&gt;2008,0,IF(BE241&gt;2001,1,IF(BE241&gt;1990,2,IF(BE241&gt;1980,3,IF(BE241&gt;1973,4,IF(BE241&gt;1970,5,IF(BE241&gt;1960,6,IF(BE241&gt;1958,7,IF(BE241&gt;1953,8,9)))))))))</f>
        <v>0</v>
      </c>
      <c r="BG241" s="825">
        <v>1.6</v>
      </c>
    </row>
    <row r="242" spans="1:59" ht="11.25" customHeight="1" x14ac:dyDescent="0.2">
      <c r="A242" s="872" t="s">
        <v>1711</v>
      </c>
      <c r="B242" s="876" t="s">
        <v>1712</v>
      </c>
      <c r="C242" s="933" t="s">
        <v>108</v>
      </c>
      <c r="D242" s="933" t="s">
        <v>4334</v>
      </c>
      <c r="E242" s="733">
        <v>10</v>
      </c>
      <c r="F242" s="1182">
        <v>337</v>
      </c>
      <c r="G242" s="1182" t="s">
        <v>106</v>
      </c>
      <c r="H242" s="1182" t="s">
        <v>106</v>
      </c>
      <c r="I242" s="875">
        <v>21.21</v>
      </c>
      <c r="J242" s="651">
        <f>(M242/I242)*100</f>
        <v>4.3375766148043375</v>
      </c>
      <c r="K242" s="878">
        <v>0.23</v>
      </c>
      <c r="L242" s="888">
        <v>4</v>
      </c>
      <c r="M242" s="642">
        <f>K242*L242</f>
        <v>0.92</v>
      </c>
      <c r="N242" s="871" t="s">
        <v>432</v>
      </c>
      <c r="O242" s="734">
        <v>0.22</v>
      </c>
      <c r="P242" s="619">
        <v>43775</v>
      </c>
      <c r="Q242" s="619">
        <v>43790</v>
      </c>
      <c r="R242" s="642">
        <f>(K242-O242)/O242*100</f>
        <v>4.5454545454545494</v>
      </c>
      <c r="S242" s="701">
        <f>IF(INDEX(Historical!$D$7:$D$1254,MATCH(B242,Historical!$B$7:$B$1278,0))=0,"n/a",(INDEX(Historical!$C$7:$C$1256,MATCH(B242,Historical!$B$7:$B$1278,0))/INDEX(Historical!$D$7:$D$1254,MATCH(B242,Historical!$B$7:$B$1278,0))-1)*100)</f>
        <v>5.9523809523809534</v>
      </c>
      <c r="T242" s="701">
        <f>IF(INDEX(Historical!$F$7:$F$1247,MATCH(B242,Historical!$B$7:$B$1278,0))=0,"n/a",((INDEX(Historical!$C$7:$C$1256,MATCH(B242,Historical!$B$7:$B$1278,0))/INDEX(Historical!$F$7:$F$1247,MATCH(B242,Historical!$B$7:$B$1278,0)))^(1/3)-1)*100)</f>
        <v>7.3212782606484783</v>
      </c>
      <c r="U242" s="701">
        <f>IF(INDEX(Historical!$H$7:$H$1247,MATCH(B242,Historical!$B$7:$B$1278,0))=0,"n/a",((INDEX(Historical!$C$7:$C$1256,MATCH(B242,Historical!$B$7:$B$1278,0))/INDEX(Historical!$H$7:$H$1247,MATCH(B242,Historical!$B$7:$B$1278,0)))^(1/5)-1)*100)</f>
        <v>8.2051051130405117</v>
      </c>
      <c r="V242" s="701" t="str">
        <f>IF(INDEX(Historical!$O$7:$O$1247,MATCH(B242,Historical!$B$7:$B$1278,0))=0,"n/a",((INDEX(Historical!$C$7:$C$1256,MATCH(B242,Historical!$B$7:$B$1278,0))/INDEX(Historical!$O$7:$O$1247,MATCH(B242,Historical!$B$7:$B$1278,0)))^(1/10)-1)*100)</f>
        <v>n/a</v>
      </c>
      <c r="W242" s="702" t="str">
        <f>IF(OR(U242&lt;=0,U242="n/a",V242&lt;=0,V242="n/a"),"n/a",U242/V242)</f>
        <v>n/a</v>
      </c>
      <c r="X242" s="703">
        <f>IF(OR(AJ242&lt;=0,AJ242="n/a",U242&lt;=0,U242="n/a"),"n/a",U242/AJ242)</f>
        <v>0.90165990253192441</v>
      </c>
      <c r="Y242" s="665"/>
      <c r="Z242" s="651">
        <f>IF(OR(AC242&lt;0.01,AC242="n/a"),"n/a",M242/AC242*100)</f>
        <v>44.878048780487809</v>
      </c>
      <c r="AA242" s="887">
        <f>IF(OR(AC242&lt;0.01,AC242="n/a"),"n/a",I242/AC242)</f>
        <v>10.346341463414635</v>
      </c>
      <c r="AB242" s="888">
        <v>12</v>
      </c>
      <c r="AC242" s="866">
        <v>2.0499999999999998</v>
      </c>
      <c r="AD242" s="866">
        <v>2.58</v>
      </c>
      <c r="AE242" s="866">
        <v>2.67</v>
      </c>
      <c r="AF242" s="866">
        <v>0.79</v>
      </c>
      <c r="AG242" s="866">
        <v>7.8</v>
      </c>
      <c r="AH242" s="866">
        <v>15.2</v>
      </c>
      <c r="AI242" s="866">
        <v>5.54</v>
      </c>
      <c r="AJ242" s="866">
        <v>9.1</v>
      </c>
      <c r="AK242" s="866">
        <v>4</v>
      </c>
      <c r="AL242" s="879">
        <v>198.74</v>
      </c>
      <c r="AM242" s="873">
        <v>4.7</v>
      </c>
      <c r="AN242" s="866">
        <v>0</v>
      </c>
      <c r="AO242" s="740">
        <f>IF(U242="n/a","n/a",IF(AA242&lt;0,"n/a",IF(AA242="n/a","n/a",J242+U242-AA242)))</f>
        <v>2.1963402644302139</v>
      </c>
      <c r="AP242" s="741">
        <f>IF(U242="n/a","n/a",J242+U242)</f>
        <v>12.542681727844849</v>
      </c>
      <c r="AQ242" s="889">
        <f>IF(OR(AC242&lt;0.01,AF242="n/a"),"n/a",(I242/SQRT(22.5*AC242*(I242/AF242))-1)*100)</f>
        <v>-39.727987862072567</v>
      </c>
      <c r="AR242" s="651">
        <f>INDEX(Historical!$C$7:$C$1256,MATCH(B242,Historical!$B$7:$B$1278,0))*IF(AH242="n/a",1.03,IF(AH242&lt;0,1.01,IF(AH242&gt;10,1.1,(1+AH242/100))))</f>
        <v>0.97900000000000009</v>
      </c>
      <c r="AS242" s="887">
        <f>IF($AI242="n/a",1.03*AR242,IF($AI242&lt;0,1.01*AR242,IF($AI242&gt;10,1.1*AR242,(1+$AI242/100)*AR242)))</f>
        <v>1.0332365999999999</v>
      </c>
      <c r="AT242" s="887">
        <f>IF($AK242="n/a",1.03*AS242,IF($AK242&lt;0,1.01*AS242,IF($AK242&gt;10,1.1*AS242,(1+$AK242/100)*AS242)))</f>
        <v>1.0745660639999999</v>
      </c>
      <c r="AU242" s="887">
        <f>IF($AK242="n/a",1.03*AT242,IF($AK242&lt;0,1.01*AT242,IF($AK242&gt;10,1.1*AT242,(1+$AK242/100)*AT242)))</f>
        <v>1.1175487065599998</v>
      </c>
      <c r="AV242" s="887">
        <f>IF($AK242="n/a",1.03*AU242,IF($AK242&lt;0,1.01*AU242,IF($AK242&gt;10,1.1*AU242,(1+$AK242/100)*AU242)))</f>
        <v>1.1622506548223999</v>
      </c>
      <c r="AW242" s="651">
        <f>SUM(AR242:AV242)</f>
        <v>5.3666020253823996</v>
      </c>
      <c r="AX242" s="748">
        <f>AW242/I242*100</f>
        <v>25.302225485065534</v>
      </c>
      <c r="AY242" s="935">
        <v>0.57999999999999996</v>
      </c>
      <c r="AZ242" s="873">
        <v>10.33</v>
      </c>
      <c r="BA242" s="873">
        <v>-34.64</v>
      </c>
      <c r="BB242" s="873">
        <v>-0.05</v>
      </c>
      <c r="BC242" s="873">
        <v>-11.379999999999999</v>
      </c>
      <c r="BE242" s="624">
        <v>2010</v>
      </c>
      <c r="BF242" s="899">
        <f>IF(BE242&gt;2008,0,IF(BE242&gt;2001,1,IF(BE242&gt;1990,2,IF(BE242&gt;1980,3,IF(BE242&gt;1973,4,IF(BE242&gt;1970,5,IF(BE242&gt;1960,6,IF(BE242&gt;1958,7,IF(BE242&gt;1953,8,9)))))))))</f>
        <v>0</v>
      </c>
      <c r="BG242" s="883">
        <v>0.89999999999999991</v>
      </c>
    </row>
    <row r="243" spans="1:59" ht="11.25" customHeight="1" x14ac:dyDescent="0.2">
      <c r="A243" s="872" t="s">
        <v>602</v>
      </c>
      <c r="B243" s="876" t="s">
        <v>603</v>
      </c>
      <c r="C243" s="933" t="s">
        <v>108</v>
      </c>
      <c r="D243" s="933" t="s">
        <v>118</v>
      </c>
      <c r="E243" s="733">
        <v>15</v>
      </c>
      <c r="F243" s="1182">
        <v>251</v>
      </c>
      <c r="G243" s="1182" t="s">
        <v>106</v>
      </c>
      <c r="H243" s="1182" t="s">
        <v>106</v>
      </c>
      <c r="I243" s="875">
        <v>95.66</v>
      </c>
      <c r="J243" s="651">
        <f>(M243/I243)*100</f>
        <v>2.717959439682208</v>
      </c>
      <c r="K243" s="878">
        <v>0.65</v>
      </c>
      <c r="L243" s="888">
        <v>4</v>
      </c>
      <c r="M243" s="642">
        <f>K243*L243</f>
        <v>2.6</v>
      </c>
      <c r="N243" s="871" t="s">
        <v>151</v>
      </c>
      <c r="O243" s="734">
        <v>0.6</v>
      </c>
      <c r="P243" s="619">
        <v>43811</v>
      </c>
      <c r="Q243" s="619">
        <v>43825</v>
      </c>
      <c r="R243" s="642">
        <f>(K243-O243)/O243*100</f>
        <v>8.333333333333341</v>
      </c>
      <c r="S243" s="701">
        <f>IF(INDEX(Historical!$D$7:$D$1254,MATCH(B243,Historical!$B$7:$B$1278,0))=0,"n/a",(INDEX(Historical!$C$7:$C$1256,MATCH(B243,Historical!$B$7:$B$1278,0))/INDEX(Historical!$D$7:$D$1254,MATCH(B243,Historical!$B$7:$B$1278,0))-1)*100)</f>
        <v>10.360360360360366</v>
      </c>
      <c r="T243" s="701">
        <f>IF(INDEX(Historical!$F$7:$F$1247,MATCH(B243,Historical!$B$7:$B$1278,0))=0,"n/a",((INDEX(Historical!$C$7:$C$1256,MATCH(B243,Historical!$B$7:$B$1278,0))/INDEX(Historical!$F$7:$F$1247,MATCH(B243,Historical!$B$7:$B$1278,0)))^(1/3)-1)*100)</f>
        <v>9.2285273387607383</v>
      </c>
      <c r="U243" s="701">
        <f>IF(INDEX(Historical!$H$7:$H$1247,MATCH(B243,Historical!$B$7:$B$1278,0))=0,"n/a",((INDEX(Historical!$C$7:$C$1256,MATCH(B243,Historical!$B$7:$B$1278,0))/INDEX(Historical!$H$7:$H$1247,MATCH(B243,Historical!$B$7:$B$1278,0)))^(1/5)-1)*100)</f>
        <v>10.018190898855295</v>
      </c>
      <c r="V243" s="701">
        <f>IF(INDEX(Historical!$O$7:$O$1247,MATCH(B243,Historical!$B$7:$B$1278,0))=0,"n/a",((INDEX(Historical!$C$7:$C$1256,MATCH(B243,Historical!$B$7:$B$1278,0))/INDEX(Historical!$O$7:$O$1247,MATCH(B243,Historical!$B$7:$B$1278,0)))^(1/10)-1)*100)</f>
        <v>12.566841929221884</v>
      </c>
      <c r="W243" s="702">
        <f>IF(OR(U243&lt;=0,U243="n/a",V243&lt;=0,V243="n/a"),"n/a",U243/V243)</f>
        <v>0.79719240166137773</v>
      </c>
      <c r="X243" s="703">
        <f>IF(OR(AJ243&lt;=0,AJ243="n/a",U243&lt;=0,U243="n/a"),"n/a",U243/AJ243)</f>
        <v>0.91910008246378849</v>
      </c>
      <c r="Y243" s="877"/>
      <c r="Z243" s="651">
        <f>IF(OR(AC243&lt;0.01,AC243="n/a"),"n/a",M243/AC243*100)</f>
        <v>34.482758620689658</v>
      </c>
      <c r="AA243" s="887">
        <f>IF(OR(AC243&lt;0.01,AC243="n/a"),"n/a",I243/AC243)</f>
        <v>12.687002652519894</v>
      </c>
      <c r="AB243" s="888">
        <v>12</v>
      </c>
      <c r="AC243" s="866">
        <v>7.54</v>
      </c>
      <c r="AD243" s="866">
        <v>5</v>
      </c>
      <c r="AE243" s="866">
        <v>0.76</v>
      </c>
      <c r="AF243" s="866">
        <v>1.18</v>
      </c>
      <c r="AG243" s="866">
        <v>10.299999999999999</v>
      </c>
      <c r="AH243" s="866">
        <v>90.100000000000009</v>
      </c>
      <c r="AI243" s="866">
        <v>7.64</v>
      </c>
      <c r="AJ243" s="868">
        <v>10.9</v>
      </c>
      <c r="AK243" s="868">
        <v>2.54</v>
      </c>
      <c r="AL243" s="879">
        <v>3660</v>
      </c>
      <c r="AM243" s="873">
        <v>0.6</v>
      </c>
      <c r="AN243" s="866">
        <v>0</v>
      </c>
      <c r="AO243" s="740">
        <f>IF(U243="n/a","n/a",IF(AA243&lt;0,"n/a",IF(AA243="n/a","n/a",J243+U243-AA243)))</f>
        <v>4.9147686017608549E-2</v>
      </c>
      <c r="AP243" s="741">
        <f>IF(U243="n/a","n/a",J243+U243)</f>
        <v>12.736150338537502</v>
      </c>
      <c r="AQ243" s="889">
        <f>IF(OR(AC243&lt;0.01,AF243="n/a"),"n/a",(I243/SQRT(22.5*AC243*(I243/AF243))-1)*100)</f>
        <v>-18.430225832322012</v>
      </c>
      <c r="AR243" s="651">
        <f>INDEX(Historical!$C$7:$C$1256,MATCH(B243,Historical!$B$7:$B$1278,0))*IF(AH243="n/a",1.03,IF(AH243&lt;0,1.01,IF(AH243&gt;10,1.1,(1+AH243/100))))</f>
        <v>2.6950000000000003</v>
      </c>
      <c r="AS243" s="887">
        <f>IF($AI243="n/a",1.03*AR243,IF($AI243&lt;0,1.01*AR243,IF($AI243&gt;10,1.1*AR243,(1+$AI243/100)*AR243)))</f>
        <v>2.9008980000000002</v>
      </c>
      <c r="AT243" s="887">
        <f>IF($AK243="n/a",1.03*AS243,IF($AK243&lt;0,1.01*AS243,IF($AK243&gt;10,1.1*AS243,(1+$AK243/100)*AS243)))</f>
        <v>2.9745808092000003</v>
      </c>
      <c r="AU243" s="887">
        <f>IF($AK243="n/a",1.03*AT243,IF($AK243&lt;0,1.01*AT243,IF($AK243&gt;10,1.1*AT243,(1+$AK243/100)*AT243)))</f>
        <v>3.0501351617536807</v>
      </c>
      <c r="AV243" s="887">
        <f>IF($AK243="n/a",1.03*AU243,IF($AK243&lt;0,1.01*AU243,IF($AK243&gt;10,1.1*AU243,(1+$AK243/100)*AU243)))</f>
        <v>3.1276085948622243</v>
      </c>
      <c r="AW243" s="651">
        <f>SUM(AR243:AV243)</f>
        <v>14.748222565815905</v>
      </c>
      <c r="AX243" s="748">
        <f>AW243/I243*100</f>
        <v>15.417334900497496</v>
      </c>
      <c r="AY243" s="935">
        <v>0.89</v>
      </c>
      <c r="AZ243" s="873">
        <v>27.36</v>
      </c>
      <c r="BA243" s="873">
        <v>-33.900000000000006</v>
      </c>
      <c r="BB243" s="873">
        <v>-1.59</v>
      </c>
      <c r="BC243" s="873">
        <v>-8.34</v>
      </c>
      <c r="BE243" s="624">
        <v>2006</v>
      </c>
      <c r="BF243" s="899">
        <f>IF(BE243&gt;2008,0,IF(BE243&gt;2001,1,IF(BE243&gt;1990,2,IF(BE243&gt;1980,3,IF(BE243&gt;1973,4,IF(BE243&gt;1970,5,IF(BE243&gt;1960,6,IF(BE243&gt;1958,7,IF(BE243&gt;1953,8,9)))))))))</f>
        <v>1</v>
      </c>
      <c r="BG243" s="883">
        <v>2.4</v>
      </c>
    </row>
    <row r="244" spans="1:59" ht="11.25" customHeight="1" x14ac:dyDescent="0.2">
      <c r="A244" s="864" t="s">
        <v>1715</v>
      </c>
      <c r="B244" s="876" t="s">
        <v>1716</v>
      </c>
      <c r="C244" s="933" t="s">
        <v>245</v>
      </c>
      <c r="D244" s="933" t="s">
        <v>4369</v>
      </c>
      <c r="E244" s="733">
        <v>11</v>
      </c>
      <c r="F244" s="1182">
        <v>335</v>
      </c>
      <c r="G244" s="1182" t="s">
        <v>106</v>
      </c>
      <c r="H244" s="1182" t="s">
        <v>106</v>
      </c>
      <c r="I244" s="875">
        <v>84.58</v>
      </c>
      <c r="J244" s="651">
        <f>(M244/I244)*100</f>
        <v>1.9389926696618585</v>
      </c>
      <c r="K244" s="878">
        <v>0.41</v>
      </c>
      <c r="L244" s="888">
        <v>4</v>
      </c>
      <c r="M244" s="642">
        <f>K244*L244</f>
        <v>1.64</v>
      </c>
      <c r="N244" s="871" t="s">
        <v>563</v>
      </c>
      <c r="O244" s="734">
        <v>0.4</v>
      </c>
      <c r="P244" s="862">
        <v>44126</v>
      </c>
      <c r="Q244" s="862">
        <v>44141</v>
      </c>
      <c r="R244" s="642">
        <f>(K244-O244)/O244*100</f>
        <v>2.4999999999999885</v>
      </c>
      <c r="S244" s="701">
        <f>IF(INDEX(Historical!$D$7:$D$1254,MATCH(B244,Historical!$B$7:$B$1278,0))=0,"n/a",(INDEX(Historical!$C$7:$C$1256,MATCH(B244,Historical!$B$7:$B$1278,0))/INDEX(Historical!$D$7:$D$1254,MATCH(B244,Historical!$B$7:$B$1278,0))-1)*100)</f>
        <v>4.6666666666666634</v>
      </c>
      <c r="T244" s="701">
        <f>IF(INDEX(Historical!$F$7:$F$1247,MATCH(B244,Historical!$B$7:$B$1278,0))=0,"n/a",((INDEX(Historical!$C$7:$C$1256,MATCH(B244,Historical!$B$7:$B$1278,0))/INDEX(Historical!$F$7:$F$1247,MATCH(B244,Historical!$B$7:$B$1278,0)))^(1/3)-1)*100)</f>
        <v>7.6076224092933575</v>
      </c>
      <c r="U244" s="701">
        <f>IF(INDEX(Historical!$H$7:$H$1247,MATCH(B244,Historical!$B$7:$B$1278,0))=0,"n/a",((INDEX(Historical!$C$7:$C$1256,MATCH(B244,Historical!$B$7:$B$1278,0))/INDEX(Historical!$H$7:$H$1247,MATCH(B244,Historical!$B$7:$B$1278,0)))^(1/5)-1)*100)</f>
        <v>10.338146405071269</v>
      </c>
      <c r="V244" s="701">
        <f>IF(INDEX(Historical!$O$7:$O$1247,MATCH(B244,Historical!$B$7:$B$1278,0))=0,"n/a",((INDEX(Historical!$C$7:$C$1256,MATCH(B244,Historical!$B$7:$B$1278,0))/INDEX(Historical!$O$7:$O$1247,MATCH(B244,Historical!$B$7:$B$1278,0)))^(1/10)-1)*100)</f>
        <v>18.815790588259706</v>
      </c>
      <c r="W244" s="702">
        <f>IF(OR(U244&lt;=0,U244="n/a",V244&lt;=0,V244="n/a"),"n/a",U244/V244)</f>
        <v>0.54943991625426869</v>
      </c>
      <c r="X244" s="703">
        <f>IF(OR(AJ244&lt;=0,AJ244="n/a",U244&lt;=0,U244="n/a"),"n/a",U244/AJ244)</f>
        <v>8.6151220042260572</v>
      </c>
      <c r="Y244" s="661"/>
      <c r="Z244" s="651">
        <f>IF(OR(AC244&lt;0.01,AC244="n/a"),"n/a",M244/AC244*100)</f>
        <v>40.796019900497512</v>
      </c>
      <c r="AA244" s="887">
        <f>IF(OR(AC244&lt;0.01,AC244="n/a"),"n/a",I244/AC244)</f>
        <v>21.039800995024876</v>
      </c>
      <c r="AB244" s="888">
        <v>7</v>
      </c>
      <c r="AC244" s="866">
        <v>4.0199999999999996</v>
      </c>
      <c r="AD244" s="866">
        <v>0.86</v>
      </c>
      <c r="AE244" s="866">
        <v>0.59</v>
      </c>
      <c r="AF244" s="866">
        <v>2.0099999999999998</v>
      </c>
      <c r="AG244" s="866">
        <v>10.299999999999999</v>
      </c>
      <c r="AH244" s="866">
        <v>63.2</v>
      </c>
      <c r="AI244" s="866">
        <v>9.84</v>
      </c>
      <c r="AJ244" s="866">
        <v>1.2</v>
      </c>
      <c r="AK244" s="866">
        <v>24.4</v>
      </c>
      <c r="AL244" s="879">
        <v>4790</v>
      </c>
      <c r="AM244" s="873">
        <v>2.5</v>
      </c>
      <c r="AN244" s="866">
        <v>0.74</v>
      </c>
      <c r="AO244" s="740">
        <f>IF(U244="n/a","n/a",IF(AA244&lt;0,"n/a",IF(AA244="n/a","n/a",J244+U244-AA244)))</f>
        <v>-8.7626619202917482</v>
      </c>
      <c r="AP244" s="741">
        <f>IF(U244="n/a","n/a",J244+U244)</f>
        <v>12.277139074733128</v>
      </c>
      <c r="AQ244" s="889">
        <f>IF(OR(AC244&lt;0.01,AF244="n/a"),"n/a",(I244/SQRT(22.5*AC244*(I244/AF244))-1)*100)</f>
        <v>37.096883828756511</v>
      </c>
      <c r="AR244" s="651">
        <f>INDEX(Historical!$C$7:$C$1256,MATCH(B244,Historical!$B$7:$B$1278,0))*IF(AH244="n/a",1.03,IF(AH244&lt;0,1.01,IF(AH244&gt;10,1.1,(1+AH244/100))))</f>
        <v>1.7270000000000003</v>
      </c>
      <c r="AS244" s="887">
        <f>IF($AI244="n/a",1.03*AR244,IF($AI244&lt;0,1.01*AR244,IF($AI244&gt;10,1.1*AR244,(1+$AI244/100)*AR244)))</f>
        <v>1.8969368000000004</v>
      </c>
      <c r="AT244" s="887">
        <f>IF($AK244="n/a",1.03*AS244,IF($AK244&lt;0,1.01*AS244,IF($AK244&gt;10,1.1*AS244,(1+$AK244/100)*AS244)))</f>
        <v>2.0866304800000006</v>
      </c>
      <c r="AU244" s="887">
        <f>IF($AK244="n/a",1.03*AT244,IF($AK244&lt;0,1.01*AT244,IF($AK244&gt;10,1.1*AT244,(1+$AK244/100)*AT244)))</f>
        <v>2.2952935280000011</v>
      </c>
      <c r="AV244" s="887">
        <f>IF($AK244="n/a",1.03*AU244,IF($AK244&lt;0,1.01*AU244,IF($AK244&gt;10,1.1*AU244,(1+$AK244/100)*AU244)))</f>
        <v>2.5248228808000013</v>
      </c>
      <c r="AW244" s="651">
        <f>SUM(AR244:AV244)</f>
        <v>10.530683688800003</v>
      </c>
      <c r="AX244" s="748">
        <f>AW244/I244*100</f>
        <v>12.450560048238358</v>
      </c>
      <c r="AY244" s="935">
        <v>2.5099999999999998</v>
      </c>
      <c r="AZ244" s="873">
        <v>161.86000000000001</v>
      </c>
      <c r="BA244" s="873">
        <v>-30.29</v>
      </c>
      <c r="BB244" s="873">
        <v>-11.23</v>
      </c>
      <c r="BC244" s="873">
        <v>-1.2</v>
      </c>
      <c r="BE244" s="624">
        <v>2011</v>
      </c>
      <c r="BF244" s="899">
        <f>IF(BE244&gt;2008,0,IF(BE244&gt;2001,1,IF(BE244&gt;1990,2,IF(BE244&gt;1980,3,IF(BE244&gt;1973,4,IF(BE244&gt;1970,5,IF(BE244&gt;1960,6,IF(BE244&gt;1958,7,IF(BE244&gt;1953,8,9)))))))))</f>
        <v>0</v>
      </c>
      <c r="BG244" s="883">
        <v>3.9</v>
      </c>
    </row>
    <row r="245" spans="1:59" ht="11.25" customHeight="1" x14ac:dyDescent="0.2">
      <c r="A245" s="872" t="s">
        <v>819</v>
      </c>
      <c r="B245" s="876" t="s">
        <v>820</v>
      </c>
      <c r="C245" s="933" t="s">
        <v>245</v>
      </c>
      <c r="D245" s="933" t="s">
        <v>4320</v>
      </c>
      <c r="E245" s="733">
        <v>17</v>
      </c>
      <c r="F245" s="1182">
        <v>198</v>
      </c>
      <c r="G245" s="1182" t="s">
        <v>37</v>
      </c>
      <c r="H245" s="1182" t="s">
        <v>115</v>
      </c>
      <c r="I245" s="875">
        <v>130.84</v>
      </c>
      <c r="J245" s="651">
        <f>(M245/I245)*100</f>
        <v>1.7731580556404767</v>
      </c>
      <c r="K245" s="878">
        <v>0.57999999999999996</v>
      </c>
      <c r="L245" s="888">
        <v>4</v>
      </c>
      <c r="M245" s="642">
        <f>K245*L245</f>
        <v>2.3199999999999998</v>
      </c>
      <c r="N245" s="871" t="s">
        <v>127</v>
      </c>
      <c r="O245" s="734">
        <v>0.55000000000000004</v>
      </c>
      <c r="P245" s="1128">
        <v>43635</v>
      </c>
      <c r="Q245" s="1128">
        <v>43656</v>
      </c>
      <c r="R245" s="642">
        <f>(K245-O245)/O245*100</f>
        <v>5.454545454545439</v>
      </c>
      <c r="S245" s="701">
        <f>IF(INDEX(Historical!$D$7:$D$1254,MATCH(B245,Historical!$B$7:$B$1278,0))=0,"n/a",(INDEX(Historical!$C$7:$C$1256,MATCH(B245,Historical!$B$7:$B$1278,0))/INDEX(Historical!$D$7:$D$1254,MATCH(B245,Historical!$B$7:$B$1278,0))-1)*100)</f>
        <v>7.6190476190476142</v>
      </c>
      <c r="T245" s="701">
        <f>IF(INDEX(Historical!$F$7:$F$1247,MATCH(B245,Historical!$B$7:$B$1278,0))=0,"n/a",((INDEX(Historical!$C$7:$C$1256,MATCH(B245,Historical!$B$7:$B$1278,0))/INDEX(Historical!$F$7:$F$1247,MATCH(B245,Historical!$B$7:$B$1278,0)))^(1/3)-1)*100)</f>
        <v>9.9562295470633231</v>
      </c>
      <c r="U245" s="701">
        <f>IF(INDEX(Historical!$H$7:$H$1247,MATCH(B245,Historical!$B$7:$B$1278,0))=0,"n/a",((INDEX(Historical!$C$7:$C$1256,MATCH(B245,Historical!$B$7:$B$1278,0))/INDEX(Historical!$H$7:$H$1247,MATCH(B245,Historical!$B$7:$B$1278,0)))^(1/5)-1)*100)</f>
        <v>9.4332228153428908</v>
      </c>
      <c r="V245" s="701">
        <f>IF(INDEX(Historical!$O$7:$O$1247,MATCH(B245,Historical!$B$7:$B$1278,0))=0,"n/a",((INDEX(Historical!$C$7:$C$1256,MATCH(B245,Historical!$B$7:$B$1278,0))/INDEX(Historical!$O$7:$O$1247,MATCH(B245,Historical!$B$7:$B$1278,0)))^(1/10)-1)*100)</f>
        <v>12.761268461491238</v>
      </c>
      <c r="W245" s="702">
        <f>IF(OR(U245&lt;=0,U245="n/a",V245&lt;=0,V245="n/a"),"n/a",U245/V245)</f>
        <v>0.73920730088931597</v>
      </c>
      <c r="X245" s="703">
        <f>IF(OR(AJ245&lt;=0,AJ245="n/a",U245&lt;=0,U245="n/a"),"n/a",U245/AJ245)</f>
        <v>2.6203396709285811</v>
      </c>
      <c r="Y245" s="876"/>
      <c r="Z245" s="651">
        <f>IF(OR(AC245&lt;0.01,AC245="n/a"),"n/a",M245/AC245*100)</f>
        <v>114.85148514851484</v>
      </c>
      <c r="AA245" s="887">
        <f>IF(OR(AC245&lt;0.01,AC245="n/a"),"n/a",I245/AC245)</f>
        <v>64.772277227722768</v>
      </c>
      <c r="AB245" s="888">
        <v>1</v>
      </c>
      <c r="AC245" s="866">
        <v>2.02</v>
      </c>
      <c r="AD245" s="866" t="s">
        <v>136</v>
      </c>
      <c r="AE245" s="866">
        <v>4.29</v>
      </c>
      <c r="AF245" s="866">
        <v>4.97</v>
      </c>
      <c r="AG245" s="866">
        <v>7.7</v>
      </c>
      <c r="AH245" s="866">
        <v>-3.6999999999999997</v>
      </c>
      <c r="AI245" s="866">
        <v>99.37</v>
      </c>
      <c r="AJ245" s="866">
        <v>3.5999999999999996</v>
      </c>
      <c r="AK245" s="866">
        <v>-0.83</v>
      </c>
      <c r="AL245" s="879">
        <v>15760</v>
      </c>
      <c r="AM245" s="873">
        <v>0.3</v>
      </c>
      <c r="AN245" s="866">
        <v>0.46</v>
      </c>
      <c r="AO245" s="740">
        <f>IF(U245="n/a","n/a",IF(AA245&lt;0,"n/a",IF(AA245="n/a","n/a",J245+U245-AA245)))</f>
        <v>-53.565896356739401</v>
      </c>
      <c r="AP245" s="741">
        <f>IF(U245="n/a","n/a",J245+U245)</f>
        <v>11.206380870983367</v>
      </c>
      <c r="AQ245" s="889">
        <f>IF(OR(AC245&lt;0.01,AF245="n/a"),"n/a",(I245/SQRT(22.5*AC245*(I245/AF245))-1)*100)</f>
        <v>278.25224847493985</v>
      </c>
      <c r="AR245" s="651">
        <f>INDEX(Historical!$C$7:$C$1256,MATCH(B245,Historical!$B$7:$B$1278,0))*IF(AH245="n/a",1.03,IF(AH245&lt;0,1.01,IF(AH245&gt;10,1.1,(1+AH245/100))))</f>
        <v>2.2826</v>
      </c>
      <c r="AS245" s="887">
        <f>IF($AI245="n/a",1.03*AR245,IF($AI245&lt;0,1.01*AR245,IF($AI245&gt;10,1.1*AR245,(1+$AI245/100)*AR245)))</f>
        <v>2.5108600000000001</v>
      </c>
      <c r="AT245" s="887">
        <f>IF($AK245="n/a",1.03*AS245,IF($AK245&lt;0,1.01*AS245,IF($AK245&gt;10,1.1*AS245,(1+$AK245/100)*AS245)))</f>
        <v>2.5359685999999999</v>
      </c>
      <c r="AU245" s="887">
        <f>IF($AK245="n/a",1.03*AT245,IF($AK245&lt;0,1.01*AT245,IF($AK245&gt;10,1.1*AT245,(1+$AK245/100)*AT245)))</f>
        <v>2.5613282859999997</v>
      </c>
      <c r="AV245" s="887">
        <f>IF($AK245="n/a",1.03*AU245,IF($AK245&lt;0,1.01*AU245,IF($AK245&gt;10,1.1*AU245,(1+$AK245/100)*AU245)))</f>
        <v>2.5869415688599999</v>
      </c>
      <c r="AW245" s="651">
        <f>SUM(AR245:AV245)</f>
        <v>12.477698454860001</v>
      </c>
      <c r="AX245" s="748">
        <f>AW245/I245*100</f>
        <v>9.5366084185723032</v>
      </c>
      <c r="AY245" s="935">
        <v>0.9</v>
      </c>
      <c r="AZ245" s="873">
        <v>25.94</v>
      </c>
      <c r="BA245" s="873">
        <v>-2.6599999999999997</v>
      </c>
      <c r="BB245" s="873">
        <v>9.08</v>
      </c>
      <c r="BC245" s="873">
        <v>4.53</v>
      </c>
      <c r="BE245" s="624">
        <v>2003</v>
      </c>
      <c r="BF245" s="899">
        <f>IF(BE245&gt;2008,0,IF(BE245&gt;2001,1,IF(BE245&gt;1990,2,IF(BE245&gt;1980,3,IF(BE245&gt;1973,4,IF(BE245&gt;1970,5,IF(BE245&gt;1960,6,IF(BE245&gt;1958,7,IF(BE245&gt;1953,8,9)))))))))</f>
        <v>1</v>
      </c>
      <c r="BG245" s="883">
        <v>3.6999999999999997</v>
      </c>
    </row>
    <row r="246" spans="1:59" ht="11.25" customHeight="1" x14ac:dyDescent="0.2">
      <c r="A246" s="872" t="s">
        <v>811</v>
      </c>
      <c r="B246" s="876" t="s">
        <v>812</v>
      </c>
      <c r="C246" s="933" t="s">
        <v>178</v>
      </c>
      <c r="D246" s="933" t="s">
        <v>4339</v>
      </c>
      <c r="E246" s="733">
        <v>15</v>
      </c>
      <c r="F246" s="1182">
        <v>253</v>
      </c>
      <c r="G246" s="1182" t="s">
        <v>106</v>
      </c>
      <c r="H246" s="1182" t="s">
        <v>106</v>
      </c>
      <c r="I246" s="875">
        <v>450.41</v>
      </c>
      <c r="J246" s="651">
        <f>(M246/I246)*100</f>
        <v>2.2201993739037764</v>
      </c>
      <c r="K246" s="878">
        <v>10</v>
      </c>
      <c r="L246" s="888">
        <v>1</v>
      </c>
      <c r="M246" s="642">
        <f>K246*L246</f>
        <v>10</v>
      </c>
      <c r="N246" s="871" t="s">
        <v>813</v>
      </c>
      <c r="O246" s="734">
        <v>1.75</v>
      </c>
      <c r="P246" s="862">
        <v>43896</v>
      </c>
      <c r="Q246" s="862">
        <v>43906</v>
      </c>
      <c r="R246" s="642">
        <f>(K246-O246)/O246*100</f>
        <v>471.42857142857144</v>
      </c>
      <c r="S246" s="701">
        <f>IF(INDEX(Historical!$D$7:$D$1254,MATCH(B246,Historical!$B$7:$B$1278,0))=0,"n/a",(INDEX(Historical!$C$7:$C$1256,MATCH(B246,Historical!$B$7:$B$1278,0))/INDEX(Historical!$D$7:$D$1254,MATCH(B246,Historical!$B$7:$B$1278,0))-1)*100)</f>
        <v>66.666666666666657</v>
      </c>
      <c r="T246" s="701">
        <f>IF(INDEX(Historical!$F$7:$F$1247,MATCH(B246,Historical!$B$7:$B$1278,0))=0,"n/a",((INDEX(Historical!$C$7:$C$1256,MATCH(B246,Historical!$B$7:$B$1278,0))/INDEX(Historical!$F$7:$F$1247,MATCH(B246,Historical!$B$7:$B$1278,0)))^(1/3)-1)*100)</f>
        <v>78.056890563356092</v>
      </c>
      <c r="U246" s="701">
        <f>IF(INDEX(Historical!$H$7:$H$1247,MATCH(B246,Historical!$B$7:$B$1278,0))=0,"n/a",((INDEX(Historical!$C$7:$C$1256,MATCH(B246,Historical!$B$7:$B$1278,0))/INDEX(Historical!$H$7:$H$1247,MATCH(B246,Historical!$B$7:$B$1278,0)))^(1/5)-1)*100)</f>
        <v>45.323168042346374</v>
      </c>
      <c r="V246" s="701">
        <f>IF(INDEX(Historical!$O$7:$O$1247,MATCH(B246,Historical!$B$7:$B$1278,0))=0,"n/a",((INDEX(Historical!$C$7:$C$1256,MATCH(B246,Historical!$B$7:$B$1278,0))/INDEX(Historical!$O$7:$O$1247,MATCH(B246,Historical!$B$7:$B$1278,0)))^(1/10)-1)*100)</f>
        <v>24.861470338816073</v>
      </c>
      <c r="W246" s="702">
        <f>IF(OR(U246&lt;=0,U246="n/a",V246&lt;=0,V246="n/a"),"n/a",U246/V246)</f>
        <v>1.8230284623023107</v>
      </c>
      <c r="X246" s="703">
        <f>IF(OR(AJ246&lt;=0,AJ246="n/a",U246&lt;=0,U246="n/a"),"n/a",U246/AJ246)</f>
        <v>0.77741283091503222</v>
      </c>
      <c r="Y246" s="877"/>
      <c r="Z246" s="651">
        <f>IF(OR(AC246&lt;0.01,AC246="n/a"),"n/a",M246/AC246*100)</f>
        <v>36.218761318362915</v>
      </c>
      <c r="AA246" s="887">
        <f>IF(OR(AC246&lt;0.01,AC246="n/a"),"n/a",I246/AC246)</f>
        <v>16.31329228540384</v>
      </c>
      <c r="AB246" s="888">
        <v>12</v>
      </c>
      <c r="AC246" s="866">
        <v>27.61</v>
      </c>
      <c r="AD246" s="866" t="s">
        <v>136</v>
      </c>
      <c r="AE246" s="866">
        <v>9.65</v>
      </c>
      <c r="AF246" s="866">
        <v>7.39</v>
      </c>
      <c r="AG246" s="868">
        <v>45.7</v>
      </c>
      <c r="AH246" s="866">
        <v>52.6</v>
      </c>
      <c r="AI246" s="866">
        <v>-4.6100000000000003</v>
      </c>
      <c r="AJ246" s="866">
        <v>58.3</v>
      </c>
      <c r="AK246" s="866" t="s">
        <v>136</v>
      </c>
      <c r="AL246" s="879">
        <v>3500</v>
      </c>
      <c r="AM246" s="873">
        <v>3.5999999999999996</v>
      </c>
      <c r="AN246" s="866">
        <v>0</v>
      </c>
      <c r="AO246" s="740">
        <f>IF(U246="n/a","n/a",IF(AA246&lt;0,"n/a",IF(AA246="n/a","n/a",J246+U246-AA246)))</f>
        <v>31.230075130846309</v>
      </c>
      <c r="AP246" s="741">
        <f>IF(U246="n/a","n/a",J246+U246)</f>
        <v>47.543367416250149</v>
      </c>
      <c r="AQ246" s="889">
        <f>IF(OR(AC246&lt;0.01,AF246="n/a"),"n/a",(I246/SQRT(22.5*AC246*(I246/AF246))-1)*100)</f>
        <v>131.47376140157454</v>
      </c>
      <c r="AR246" s="651">
        <f>INDEX(Historical!$C$7:$C$1256,MATCH(B246,Historical!$B$7:$B$1278,0))*IF(AH246="n/a",1.03,IF(AH246&lt;0,1.01,IF(AH246&gt;10,1.1,(1+AH246/100))))</f>
        <v>1.9250000000000003</v>
      </c>
      <c r="AS246" s="887">
        <f>IF($AI246="n/a",1.03*AR246,IF($AI246&lt;0,1.01*AR246,IF($AI246&gt;10,1.1*AR246,(1+$AI246/100)*AR246)))</f>
        <v>1.9442500000000003</v>
      </c>
      <c r="AT246" s="887">
        <f>IF($AK246="n/a",1.03*AS246,IF($AK246&lt;0,1.01*AS246,IF($AK246&gt;10,1.1*AS246,(1+$AK246/100)*AS246)))</f>
        <v>2.0025775000000001</v>
      </c>
      <c r="AU246" s="887">
        <f>IF($AK246="n/a",1.03*AT246,IF($AK246&lt;0,1.01*AT246,IF($AK246&gt;10,1.1*AT246,(1+$AK246/100)*AT246)))</f>
        <v>2.0626548250000001</v>
      </c>
      <c r="AV246" s="887">
        <f>IF($AK246="n/a",1.03*AU246,IF($AK246&lt;0,1.01*AU246,IF($AK246&gt;10,1.1*AU246,(1+$AK246/100)*AU246)))</f>
        <v>2.1245344697499999</v>
      </c>
      <c r="AW246" s="651">
        <f>SUM(AR246:AV246)</f>
        <v>10.059016794750001</v>
      </c>
      <c r="AX246" s="748">
        <f>AW246/I246*100</f>
        <v>2.2333022789791523</v>
      </c>
      <c r="AY246" s="935">
        <v>2.02</v>
      </c>
      <c r="AZ246" s="873">
        <v>52.66</v>
      </c>
      <c r="BA246" s="873">
        <v>-45.79</v>
      </c>
      <c r="BB246" s="873">
        <v>-6.81</v>
      </c>
      <c r="BC246" s="873">
        <v>-19.29</v>
      </c>
      <c r="BE246" s="624">
        <v>2004</v>
      </c>
      <c r="BF246" s="899">
        <f>IF(BE246&gt;2008,0,IF(BE246&gt;2001,1,IF(BE246&gt;1990,2,IF(BE246&gt;1980,3,IF(BE246&gt;1973,4,IF(BE246&gt;1970,5,IF(BE246&gt;1960,6,IF(BE246&gt;1958,7,IF(BE246&gt;1953,8,9)))))))))</f>
        <v>1</v>
      </c>
      <c r="BG246" s="883">
        <v>38.6</v>
      </c>
    </row>
    <row r="247" spans="1:59" ht="11.25" customHeight="1" x14ac:dyDescent="0.2">
      <c r="A247" s="881" t="s">
        <v>1729</v>
      </c>
      <c r="B247" s="876" t="s">
        <v>1730</v>
      </c>
      <c r="C247" s="933" t="s">
        <v>112</v>
      </c>
      <c r="D247" s="933" t="s">
        <v>211</v>
      </c>
      <c r="E247" s="733">
        <v>10</v>
      </c>
      <c r="F247" s="1182">
        <v>356</v>
      </c>
      <c r="G247" s="1182" t="s">
        <v>106</v>
      </c>
      <c r="H247" s="1182" t="s">
        <v>106</v>
      </c>
      <c r="I247" s="875">
        <v>18.84</v>
      </c>
      <c r="J247" s="651">
        <f>(M247/I247)*100</f>
        <v>4.0339702760084926</v>
      </c>
      <c r="K247" s="878">
        <v>0.19</v>
      </c>
      <c r="L247" s="888">
        <v>4</v>
      </c>
      <c r="M247" s="642">
        <f>K247*L247</f>
        <v>0.76</v>
      </c>
      <c r="N247" s="871" t="s">
        <v>160</v>
      </c>
      <c r="O247" s="734">
        <v>0.17</v>
      </c>
      <c r="P247" s="862">
        <v>43843</v>
      </c>
      <c r="Q247" s="862">
        <v>43860</v>
      </c>
      <c r="R247" s="642">
        <f>(K247-O247)/O247*100</f>
        <v>11.764705882352935</v>
      </c>
      <c r="S247" s="701">
        <f>IF(INDEX(Historical!$D$7:$D$1254,MATCH(B247,Historical!$B$7:$B$1278,0))=0,"n/a",(INDEX(Historical!$C$7:$C$1256,MATCH(B247,Historical!$B$7:$B$1278,0))/INDEX(Historical!$D$7:$D$1254,MATCH(B247,Historical!$B$7:$B$1278,0))-1)*100)</f>
        <v>23.076923076923084</v>
      </c>
      <c r="T247" s="701">
        <f>IF(INDEX(Historical!$F$7:$F$1247,MATCH(B247,Historical!$B$7:$B$1278,0))=0,"n/a",((INDEX(Historical!$C$7:$C$1256,MATCH(B247,Historical!$B$7:$B$1278,0))/INDEX(Historical!$F$7:$F$1247,MATCH(B247,Historical!$B$7:$B$1278,0)))^(1/3)-1)*100)</f>
        <v>13.30326698854094</v>
      </c>
      <c r="U247" s="701">
        <f>IF(INDEX(Historical!$H$7:$H$1247,MATCH(B247,Historical!$B$7:$B$1278,0))=0,"n/a",((INDEX(Historical!$C$7:$C$1256,MATCH(B247,Historical!$B$7:$B$1278,0))/INDEX(Historical!$H$7:$H$1247,MATCH(B247,Historical!$B$7:$B$1278,0)))^(1/5)-1)*100)</f>
        <v>12.829427864416676</v>
      </c>
      <c r="V247" s="701">
        <f>IF(INDEX(Historical!$O$7:$O$1247,MATCH(B247,Historical!$B$7:$B$1278,0))=0,"n/a",((INDEX(Historical!$C$7:$C$1256,MATCH(B247,Historical!$B$7:$B$1278,0))/INDEX(Historical!$O$7:$O$1247,MATCH(B247,Historical!$B$7:$B$1278,0)))^(1/10)-1)*100)</f>
        <v>14.869835499703509</v>
      </c>
      <c r="W247" s="702">
        <f>IF(OR(U247&lt;=0,U247="n/a",V247&lt;=0,V247="n/a"),"n/a",U247/V247)</f>
        <v>0.86278209766829517</v>
      </c>
      <c r="X247" s="703" t="str">
        <f>IF(OR(AJ247&lt;=0,AJ247="n/a",U247&lt;=0,U247="n/a"),"n/a",U247/AJ247)</f>
        <v>n/a</v>
      </c>
      <c r="Y247" s="673" t="s">
        <v>4396</v>
      </c>
      <c r="Z247" s="651" t="str">
        <f>IF(OR(AC247&lt;0.01,AC247="n/a"),"n/a",M247/AC247*100)</f>
        <v>n/a</v>
      </c>
      <c r="AA247" s="887" t="str">
        <f>IF(OR(AC247&lt;0.01,AC247="n/a"),"n/a",I247/AC247)</f>
        <v>n/a</v>
      </c>
      <c r="AB247" s="888">
        <v>12</v>
      </c>
      <c r="AC247" s="866">
        <v>-1.23</v>
      </c>
      <c r="AD247" s="866" t="s">
        <v>136</v>
      </c>
      <c r="AE247" s="866">
        <v>0.76</v>
      </c>
      <c r="AF247" s="866">
        <v>1.17</v>
      </c>
      <c r="AG247" s="866">
        <v>13</v>
      </c>
      <c r="AH247" s="866">
        <v>64.5</v>
      </c>
      <c r="AI247" s="866">
        <v>28.22</v>
      </c>
      <c r="AJ247" s="866">
        <v>-23.599999999999998</v>
      </c>
      <c r="AK247" s="866">
        <v>10</v>
      </c>
      <c r="AL247" s="879">
        <v>2130</v>
      </c>
      <c r="AM247" s="873">
        <v>1</v>
      </c>
      <c r="AN247" s="866">
        <v>2.5499999999999998</v>
      </c>
      <c r="AO247" s="740" t="str">
        <f>IF(U247="n/a","n/a",IF(AA247&lt;0,"n/a",IF(AA247="n/a","n/a",J247+U247-AA247)))</f>
        <v>n/a</v>
      </c>
      <c r="AP247" s="741">
        <f>IF(U247="n/a","n/a",J247+U247)</f>
        <v>16.863398140425168</v>
      </c>
      <c r="AQ247" s="889" t="str">
        <f>IF(OR(AC247&lt;0.01,AF247="n/a"),"n/a",(I247/SQRT(22.5*AC247*(I247/AF247))-1)*100)</f>
        <v>n/a</v>
      </c>
      <c r="AR247" s="651">
        <f>INDEX(Historical!$C$7:$C$1256,MATCH(B247,Historical!$B$7:$B$1278,0))*IF(AH247="n/a",1.03,IF(AH247&lt;0,1.01,IF(AH247&gt;10,1.1,(1+AH247/100))))</f>
        <v>0.70400000000000007</v>
      </c>
      <c r="AS247" s="887">
        <f>IF($AI247="n/a",1.03*AR247,IF($AI247&lt;0,1.01*AR247,IF($AI247&gt;10,1.1*AR247,(1+$AI247/100)*AR247)))</f>
        <v>0.77440000000000009</v>
      </c>
      <c r="AT247" s="887">
        <f>IF($AK247="n/a",1.03*AS247,IF($AK247&lt;0,1.01*AS247,IF($AK247&gt;10,1.1*AS247,(1+$AK247/100)*AS247)))</f>
        <v>0.85184000000000015</v>
      </c>
      <c r="AU247" s="887">
        <f>IF($AK247="n/a",1.03*AT247,IF($AK247&lt;0,1.01*AT247,IF($AK247&gt;10,1.1*AT247,(1+$AK247/100)*AT247)))</f>
        <v>0.93702400000000019</v>
      </c>
      <c r="AV247" s="887">
        <f>IF($AK247="n/a",1.03*AU247,IF($AK247&lt;0,1.01*AU247,IF($AK247&gt;10,1.1*AU247,(1+$AK247/100)*AU247)))</f>
        <v>1.0307264000000003</v>
      </c>
      <c r="AW247" s="651">
        <f>SUM(AR247:AV247)</f>
        <v>4.2979904000000007</v>
      </c>
      <c r="AX247" s="748">
        <f>AW247/I247*100</f>
        <v>22.813112526539282</v>
      </c>
      <c r="AY247" s="935">
        <v>1.51</v>
      </c>
      <c r="AZ247" s="873">
        <v>29.659999999999997</v>
      </c>
      <c r="BA247" s="873">
        <v>-23.54</v>
      </c>
      <c r="BB247" s="873">
        <v>-6.7</v>
      </c>
      <c r="BC247" s="873">
        <v>-5.01</v>
      </c>
      <c r="BE247" s="624">
        <v>2012</v>
      </c>
      <c r="BF247" s="899">
        <f>IF(BE247&gt;2008,0,IF(BE247&gt;2001,1,IF(BE247&gt;1990,2,IF(BE247&gt;1980,3,IF(BE247&gt;1973,4,IF(BE247&gt;1970,5,IF(BE247&gt;1960,6,IF(BE247&gt;1958,7,IF(BE247&gt;1953,8,9)))))))))</f>
        <v>0</v>
      </c>
      <c r="BG247" s="883">
        <v>3</v>
      </c>
    </row>
    <row r="248" spans="1:59" ht="11.25" customHeight="1" x14ac:dyDescent="0.2">
      <c r="A248" s="872" t="s">
        <v>1709</v>
      </c>
      <c r="B248" s="876" t="s">
        <v>1710</v>
      </c>
      <c r="C248" s="933" t="s">
        <v>4322</v>
      </c>
      <c r="D248" s="933" t="s">
        <v>4323</v>
      </c>
      <c r="E248" s="733">
        <v>10</v>
      </c>
      <c r="F248" s="1182">
        <v>405</v>
      </c>
      <c r="G248" s="1182" t="s">
        <v>106</v>
      </c>
      <c r="H248" s="1182" t="s">
        <v>106</v>
      </c>
      <c r="I248" s="875">
        <v>56.28</v>
      </c>
      <c r="J248" s="651">
        <f>(M248/I248)*100</f>
        <v>2.0611229566453444</v>
      </c>
      <c r="K248" s="878">
        <v>0.28999999999999998</v>
      </c>
      <c r="L248" s="888">
        <v>4</v>
      </c>
      <c r="M248" s="642">
        <f>K248*L248</f>
        <v>1.1599999999999999</v>
      </c>
      <c r="N248" s="871" t="s">
        <v>456</v>
      </c>
      <c r="O248" s="734">
        <v>0.27</v>
      </c>
      <c r="P248" s="862">
        <v>44105</v>
      </c>
      <c r="Q248" s="862">
        <v>44120</v>
      </c>
      <c r="R248" s="642">
        <f>(K248-O248)/O248*100</f>
        <v>7.4074074074073932</v>
      </c>
      <c r="S248" s="701">
        <f>IF(INDEX(Historical!$D$7:$D$1254,MATCH(B248,Historical!$B$7:$B$1278,0))=0,"n/a",(INDEX(Historical!$C$7:$C$1256,MATCH(B248,Historical!$B$7:$B$1278,0))/INDEX(Historical!$D$7:$D$1254,MATCH(B248,Historical!$B$7:$B$1278,0))-1)*100)</f>
        <v>9.9999999999999858</v>
      </c>
      <c r="T248" s="701">
        <f>IF(INDEX(Historical!$F$7:$F$1247,MATCH(B248,Historical!$B$7:$B$1278,0))=0,"n/a",((INDEX(Historical!$C$7:$C$1256,MATCH(B248,Historical!$B$7:$B$1278,0))/INDEX(Historical!$F$7:$F$1247,MATCH(B248,Historical!$B$7:$B$1278,0)))^(1/3)-1)*100)</f>
        <v>9.2128819145921526</v>
      </c>
      <c r="U248" s="701">
        <f>IF(INDEX(Historical!$H$7:$H$1247,MATCH(B248,Historical!$B$7:$B$1278,0))=0,"n/a",((INDEX(Historical!$C$7:$C$1256,MATCH(B248,Historical!$B$7:$B$1278,0))/INDEX(Historical!$H$7:$H$1247,MATCH(B248,Historical!$B$7:$B$1278,0)))^(1/5)-1)*100)</f>
        <v>12.888132073019754</v>
      </c>
      <c r="V248" s="701" t="str">
        <f>IF(INDEX(Historical!$O$7:$O$1247,MATCH(B248,Historical!$B$7:$B$1278,0))=0,"n/a",((INDEX(Historical!$C$7:$C$1256,MATCH(B248,Historical!$B$7:$B$1278,0))/INDEX(Historical!$O$7:$O$1247,MATCH(B248,Historical!$B$7:$B$1278,0)))^(1/10)-1)*100)</f>
        <v>n/a</v>
      </c>
      <c r="W248" s="702" t="str">
        <f>IF(OR(U248&lt;=0,U248="n/a",V248&lt;=0,V248="n/a"),"n/a",U248/V248)</f>
        <v>n/a</v>
      </c>
      <c r="X248" s="703">
        <f>IF(OR(AJ248&lt;=0,AJ248="n/a",U248&lt;=0,U248="n/a"),"n/a",U248/AJ248)</f>
        <v>0.43688583298372047</v>
      </c>
      <c r="Y248" s="877"/>
      <c r="Z248" s="651">
        <f>IF(OR(AC248&lt;0.01,AC248="n/a"),"n/a",M248/AC248*100)</f>
        <v>107.40740740740739</v>
      </c>
      <c r="AA248" s="887">
        <f>IF(OR(AC248&lt;0.01,AC248="n/a"),"n/a",I248/AC248)</f>
        <v>52.111111111111107</v>
      </c>
      <c r="AB248" s="888">
        <v>12</v>
      </c>
      <c r="AC248" s="866">
        <v>1.08</v>
      </c>
      <c r="AD248" s="866">
        <v>5.21</v>
      </c>
      <c r="AE248" s="866">
        <v>21.39</v>
      </c>
      <c r="AF248" s="866">
        <v>2.39</v>
      </c>
      <c r="AG248" s="866">
        <v>4.7</v>
      </c>
      <c r="AH248" s="866">
        <v>-22.1</v>
      </c>
      <c r="AI248" s="866">
        <v>-9.2899999999999991</v>
      </c>
      <c r="AJ248" s="866">
        <v>29.5</v>
      </c>
      <c r="AK248" s="866">
        <v>10</v>
      </c>
      <c r="AL248" s="879">
        <v>3830</v>
      </c>
      <c r="AM248" s="873">
        <v>1.9</v>
      </c>
      <c r="AN248" s="866">
        <v>0.28999999999999998</v>
      </c>
      <c r="AO248" s="740">
        <f>IF(U248="n/a","n/a",IF(AA248&lt;0,"n/a",IF(AA248="n/a","n/a",J248+U248-AA248)))</f>
        <v>-37.161856081446004</v>
      </c>
      <c r="AP248" s="741">
        <f>IF(U248="n/a","n/a",J248+U248)</f>
        <v>14.9492550296651</v>
      </c>
      <c r="AQ248" s="889">
        <f>IF(OR(AC248&lt;0.01,AF248="n/a"),"n/a",(I248/SQRT(22.5*AC248*(I248/AF248))-1)*100)</f>
        <v>135.27341593752914</v>
      </c>
      <c r="AR248" s="651">
        <f>INDEX(Historical!$C$7:$C$1256,MATCH(B248,Historical!$B$7:$B$1278,0))*IF(AH248="n/a",1.03,IF(AH248&lt;0,1.01,IF(AH248&gt;10,1.1,(1+AH248/100))))</f>
        <v>0.99990000000000001</v>
      </c>
      <c r="AS248" s="887">
        <f>IF($AI248="n/a",1.03*AR248,IF($AI248&lt;0,1.01*AR248,IF($AI248&gt;10,1.1*AR248,(1+$AI248/100)*AR248)))</f>
        <v>1.0098990000000001</v>
      </c>
      <c r="AT248" s="887">
        <f>IF($AK248="n/a",1.03*AS248,IF($AK248&lt;0,1.01*AS248,IF($AK248&gt;10,1.1*AS248,(1+$AK248/100)*AS248)))</f>
        <v>1.1108889000000002</v>
      </c>
      <c r="AU248" s="887">
        <f>IF($AK248="n/a",1.03*AT248,IF($AK248&lt;0,1.01*AT248,IF($AK248&gt;10,1.1*AT248,(1+$AK248/100)*AT248)))</f>
        <v>1.2219777900000004</v>
      </c>
      <c r="AV248" s="887">
        <f>IF($AK248="n/a",1.03*AU248,IF($AK248&lt;0,1.01*AU248,IF($AK248&gt;10,1.1*AU248,(1+$AK248/100)*AU248)))</f>
        <v>1.3441755690000006</v>
      </c>
      <c r="AW248" s="651">
        <f>SUM(AR248:AV248)</f>
        <v>5.6868412590000013</v>
      </c>
      <c r="AX248" s="748">
        <f>AW248/I248*100</f>
        <v>10.104550922174841</v>
      </c>
      <c r="AY248" s="935">
        <v>0.63</v>
      </c>
      <c r="AZ248" s="873">
        <v>33.629999999999995</v>
      </c>
      <c r="BA248" s="873">
        <v>-12.389999999999999</v>
      </c>
      <c r="BB248" s="873">
        <v>-2.74</v>
      </c>
      <c r="BC248" s="873">
        <v>2.1</v>
      </c>
      <c r="BE248" s="624">
        <v>2011</v>
      </c>
      <c r="BF248" s="899">
        <f>IF(BE248&gt;2008,0,IF(BE248&gt;2001,1,IF(BE248&gt;1990,2,IF(BE248&gt;1980,3,IF(BE248&gt;1973,4,IF(BE248&gt;1970,5,IF(BE248&gt;1960,6,IF(BE248&gt;1958,7,IF(BE248&gt;1953,8,9)))))))))</f>
        <v>0</v>
      </c>
      <c r="BG248" s="883">
        <v>3.5000000000000004</v>
      </c>
    </row>
    <row r="249" spans="1:59" ht="11.25" customHeight="1" x14ac:dyDescent="0.2">
      <c r="A249" s="872" t="s">
        <v>827</v>
      </c>
      <c r="B249" s="876" t="s">
        <v>828</v>
      </c>
      <c r="C249" s="933" t="s">
        <v>108</v>
      </c>
      <c r="D249" s="933" t="s">
        <v>118</v>
      </c>
      <c r="E249" s="733">
        <v>16</v>
      </c>
      <c r="F249" s="1182">
        <v>238</v>
      </c>
      <c r="G249" s="1182" t="s">
        <v>115</v>
      </c>
      <c r="H249" s="1182" t="s">
        <v>115</v>
      </c>
      <c r="I249" s="875">
        <v>120.71</v>
      </c>
      <c r="J249" s="651">
        <f>(M249/I249)*100</f>
        <v>2.8166680473862979</v>
      </c>
      <c r="K249" s="878">
        <v>0.85</v>
      </c>
      <c r="L249" s="888">
        <v>4</v>
      </c>
      <c r="M249" s="642">
        <f>K249*L249</f>
        <v>3.4</v>
      </c>
      <c r="N249" s="871" t="s">
        <v>151</v>
      </c>
      <c r="O249" s="734">
        <v>0.82</v>
      </c>
      <c r="P249" s="862">
        <v>43991</v>
      </c>
      <c r="Q249" s="862">
        <v>44012</v>
      </c>
      <c r="R249" s="642">
        <f>(K249-O249)/O249*100</f>
        <v>3.6585365853658569</v>
      </c>
      <c r="S249" s="701">
        <f>IF(INDEX(Historical!$D$7:$D$1254,MATCH(B249,Historical!$B$7:$B$1278,0))=0,"n/a",(INDEX(Historical!$C$7:$C$1256,MATCH(B249,Historical!$B$7:$B$1278,0))/INDEX(Historical!$D$7:$D$1254,MATCH(B249,Historical!$B$7:$B$1278,0))-1)*100)</f>
        <v>6.6006600660066139</v>
      </c>
      <c r="T249" s="701">
        <f>IF(INDEX(Historical!$F$7:$F$1247,MATCH(B249,Historical!$B$7:$B$1278,0))=0,"n/a",((INDEX(Historical!$C$7:$C$1256,MATCH(B249,Historical!$B$7:$B$1278,0))/INDEX(Historical!$F$7:$F$1247,MATCH(B249,Historical!$B$7:$B$1278,0)))^(1/3)-1)*100)</f>
        <v>7.2260753369314479</v>
      </c>
      <c r="U249" s="701">
        <f>IF(INDEX(Historical!$H$7:$H$1247,MATCH(B249,Historical!$B$7:$B$1278,0))=0,"n/a",((INDEX(Historical!$C$7:$C$1256,MATCH(B249,Historical!$B$7:$B$1278,0))/INDEX(Historical!$H$7:$H$1247,MATCH(B249,Historical!$B$7:$B$1278,0)))^(1/5)-1)*100)</f>
        <v>8.4807833168397906</v>
      </c>
      <c r="V249" s="701">
        <f>IF(INDEX(Historical!$O$7:$O$1247,MATCH(B249,Historical!$B$7:$B$1278,0))=0,"n/a",((INDEX(Historical!$C$7:$C$1256,MATCH(B249,Historical!$B$7:$B$1278,0))/INDEX(Historical!$O$7:$O$1247,MATCH(B249,Historical!$B$7:$B$1278,0)))^(1/10)-1)*100)</f>
        <v>10.136112009742714</v>
      </c>
      <c r="W249" s="702">
        <f>IF(OR(U249&lt;=0,U249="n/a",V249&lt;=0,V249="n/a"),"n/a",U249/V249)</f>
        <v>0.83668997626389285</v>
      </c>
      <c r="X249" s="703" t="str">
        <f>IF(OR(AJ249&lt;=0,AJ249="n/a",U249&lt;=0,U249="n/a"),"n/a",U249/AJ249)</f>
        <v>n/a</v>
      </c>
      <c r="Y249" s="876"/>
      <c r="Z249" s="651">
        <f>IF(OR(AC249&lt;0.01,AC249="n/a"),"n/a",M249/AC249*100)</f>
        <v>38.94616265750286</v>
      </c>
      <c r="AA249" s="887">
        <f>IF(OR(AC249&lt;0.01,AC249="n/a"),"n/a",I249/AC249)</f>
        <v>13.827033218785795</v>
      </c>
      <c r="AB249" s="888">
        <v>12</v>
      </c>
      <c r="AC249" s="866">
        <v>8.73</v>
      </c>
      <c r="AD249" s="866">
        <v>3.08</v>
      </c>
      <c r="AE249" s="866">
        <v>0.97</v>
      </c>
      <c r="AF249" s="866">
        <v>1.1000000000000001</v>
      </c>
      <c r="AG249" s="866">
        <v>8.5</v>
      </c>
      <c r="AH249" s="866">
        <v>6.9</v>
      </c>
      <c r="AI249" s="866">
        <v>19.809999999999999</v>
      </c>
      <c r="AJ249" s="866">
        <v>-1.5</v>
      </c>
      <c r="AK249" s="866">
        <v>4.49</v>
      </c>
      <c r="AL249" s="879">
        <v>30620</v>
      </c>
      <c r="AM249" s="873">
        <v>0.28999999999999998</v>
      </c>
      <c r="AN249" s="866">
        <v>0.25</v>
      </c>
      <c r="AO249" s="740">
        <f>IF(U249="n/a","n/a",IF(AA249&lt;0,"n/a",IF(AA249="n/a","n/a",J249+U249-AA249)))</f>
        <v>-2.5295818545597069</v>
      </c>
      <c r="AP249" s="741">
        <f>IF(U249="n/a","n/a",J249+U249)</f>
        <v>11.297451364226088</v>
      </c>
      <c r="AQ249" s="889">
        <f>IF(OR(AC249&lt;0.01,AF249="n/a"),"n/a",(I249/SQRT(22.5*AC249*(I249/AF249))-1)*100)</f>
        <v>-17.781492916971875</v>
      </c>
      <c r="AR249" s="651">
        <f>INDEX(Historical!$C$7:$C$1256,MATCH(B249,Historical!$B$7:$B$1278,0))*IF(AH249="n/a",1.03,IF(AH249&lt;0,1.01,IF(AH249&gt;10,1.1,(1+AH249/100))))</f>
        <v>3.4528699999999999</v>
      </c>
      <c r="AS249" s="887">
        <f>IF($AI249="n/a",1.03*AR249,IF($AI249&lt;0,1.01*AR249,IF($AI249&gt;10,1.1*AR249,(1+$AI249/100)*AR249)))</f>
        <v>3.7981570000000002</v>
      </c>
      <c r="AT249" s="887">
        <f>IF($AK249="n/a",1.03*AS249,IF($AK249&lt;0,1.01*AS249,IF($AK249&gt;10,1.1*AS249,(1+$AK249/100)*AS249)))</f>
        <v>3.9686942492999999</v>
      </c>
      <c r="AU249" s="887">
        <f>IF($AK249="n/a",1.03*AT249,IF($AK249&lt;0,1.01*AT249,IF($AK249&gt;10,1.1*AT249,(1+$AK249/100)*AT249)))</f>
        <v>4.14688862109357</v>
      </c>
      <c r="AV249" s="887">
        <f>IF($AK249="n/a",1.03*AU249,IF($AK249&lt;0,1.01*AU249,IF($AK249&gt;10,1.1*AU249,(1+$AK249/100)*AU249)))</f>
        <v>4.3330839201806715</v>
      </c>
      <c r="AW249" s="651">
        <f>SUM(AR249:AV249)</f>
        <v>19.699693790574244</v>
      </c>
      <c r="AX249" s="748">
        <f>AW249/I249*100</f>
        <v>16.319852365648451</v>
      </c>
      <c r="AY249" s="935">
        <v>0.84</v>
      </c>
      <c r="AZ249" s="873">
        <v>56.79</v>
      </c>
      <c r="BA249" s="873">
        <v>-14.91</v>
      </c>
      <c r="BB249" s="873">
        <v>5.6899999999999995</v>
      </c>
      <c r="BC249" s="873">
        <v>6.05</v>
      </c>
      <c r="BE249" s="624">
        <v>2005</v>
      </c>
      <c r="BF249" s="899">
        <f>IF(BE249&gt;2008,0,IF(BE249&gt;2001,1,IF(BE249&gt;1990,2,IF(BE249&gt;1980,3,IF(BE249&gt;1973,4,IF(BE249&gt;1970,5,IF(BE249&gt;1960,6,IF(BE249&gt;1958,7,IF(BE249&gt;1953,8,9)))))))))</f>
        <v>1</v>
      </c>
      <c r="BG249" s="883">
        <v>2</v>
      </c>
    </row>
    <row r="250" spans="1:59" ht="11.25" customHeight="1" x14ac:dyDescent="0.2">
      <c r="A250" s="864" t="s">
        <v>1723</v>
      </c>
      <c r="B250" s="876" t="s">
        <v>1724</v>
      </c>
      <c r="C250" s="933" t="s">
        <v>245</v>
      </c>
      <c r="D250" s="933" t="s">
        <v>4320</v>
      </c>
      <c r="E250" s="733">
        <v>11</v>
      </c>
      <c r="F250" s="1182">
        <v>320</v>
      </c>
      <c r="G250" s="1182" t="s">
        <v>106</v>
      </c>
      <c r="H250" s="1182" t="s">
        <v>106</v>
      </c>
      <c r="I250" s="875">
        <v>133.21</v>
      </c>
      <c r="J250" s="651">
        <f>(M250/I250)*100</f>
        <v>1.2011110277006232</v>
      </c>
      <c r="K250" s="878">
        <v>0.4</v>
      </c>
      <c r="L250" s="888">
        <v>4</v>
      </c>
      <c r="M250" s="642">
        <f>K250*L250</f>
        <v>1.6</v>
      </c>
      <c r="N250" s="871" t="s">
        <v>791</v>
      </c>
      <c r="O250" s="734">
        <v>0.35</v>
      </c>
      <c r="P250" s="862">
        <v>44064</v>
      </c>
      <c r="Q250" s="862">
        <v>44083</v>
      </c>
      <c r="R250" s="642">
        <f>(K250-O250)/O250*100</f>
        <v>14.285714285714299</v>
      </c>
      <c r="S250" s="701">
        <f>IF(INDEX(Historical!$D$7:$D$1254,MATCH(B250,Historical!$B$7:$B$1278,0))=0,"n/a",(INDEX(Historical!$C$7:$C$1256,MATCH(B250,Historical!$B$7:$B$1278,0))/INDEX(Historical!$D$7:$D$1254,MATCH(B250,Historical!$B$7:$B$1278,0))-1)*100)</f>
        <v>13.333333333333353</v>
      </c>
      <c r="T250" s="701">
        <f>IF(INDEX(Historical!$F$7:$F$1247,MATCH(B250,Historical!$B$7:$B$1278,0))=0,"n/a",((INDEX(Historical!$C$7:$C$1256,MATCH(B250,Historical!$B$7:$B$1278,0))/INDEX(Historical!$F$7:$F$1247,MATCH(B250,Historical!$B$7:$B$1278,0)))^(1/3)-1)*100)</f>
        <v>13.915728978525355</v>
      </c>
      <c r="U250" s="701">
        <f>IF(INDEX(Historical!$H$7:$H$1247,MATCH(B250,Historical!$B$7:$B$1278,0))=0,"n/a",((INDEX(Historical!$C$7:$C$1256,MATCH(B250,Historical!$B$7:$B$1278,0))/INDEX(Historical!$H$7:$H$1247,MATCH(B250,Historical!$B$7:$B$1278,0)))^(1/5)-1)*100)</f>
        <v>17.392895508213702</v>
      </c>
      <c r="V250" s="701" t="str">
        <f>IF(INDEX(Historical!$O$7:$O$1247,MATCH(B250,Historical!$B$7:$B$1278,0))=0,"n/a",((INDEX(Historical!$C$7:$C$1256,MATCH(B250,Historical!$B$7:$B$1278,0))/INDEX(Historical!$O$7:$O$1247,MATCH(B250,Historical!$B$7:$B$1278,0)))^(1/10)-1)*100)</f>
        <v>n/a</v>
      </c>
      <c r="W250" s="702" t="str">
        <f>IF(OR(U250&lt;=0,U250="n/a",V250&lt;=0,V250="n/a"),"n/a",U250/V250)</f>
        <v>n/a</v>
      </c>
      <c r="X250" s="703">
        <f>IF(OR(AJ250&lt;=0,AJ250="n/a",U250&lt;=0,U250="n/a"),"n/a",U250/AJ250)</f>
        <v>1.4615878578330843</v>
      </c>
      <c r="Y250" s="876"/>
      <c r="Z250" s="651">
        <f>IF(OR(AC250&lt;0.01,AC250="n/a"),"n/a",M250/AC250*100)</f>
        <v>24.844720496894411</v>
      </c>
      <c r="AA250" s="887">
        <f>IF(OR(AC250&lt;0.01,AC250="n/a"),"n/a",I250/AC250)</f>
        <v>20.684782608695652</v>
      </c>
      <c r="AB250" s="888">
        <v>12</v>
      </c>
      <c r="AC250" s="866">
        <v>6.44</v>
      </c>
      <c r="AD250" s="866">
        <v>1.36</v>
      </c>
      <c r="AE250" s="866">
        <v>1.53</v>
      </c>
      <c r="AF250" s="866">
        <v>8.26</v>
      </c>
      <c r="AG250" s="866">
        <v>46.7</v>
      </c>
      <c r="AH250" s="866">
        <v>8</v>
      </c>
      <c r="AI250" s="866">
        <v>-2.52</v>
      </c>
      <c r="AJ250" s="866">
        <v>11.899999999999999</v>
      </c>
      <c r="AK250" s="866">
        <v>15.160000000000002</v>
      </c>
      <c r="AL250" s="879">
        <v>15170</v>
      </c>
      <c r="AM250" s="873">
        <v>0.3</v>
      </c>
      <c r="AN250" s="866">
        <v>0.5</v>
      </c>
      <c r="AO250" s="740">
        <f>IF(U250="n/a","n/a",IF(AA250&lt;0,"n/a",IF(AA250="n/a","n/a",J250+U250-AA250)))</f>
        <v>-2.0907760727813276</v>
      </c>
      <c r="AP250" s="741">
        <f>IF(U250="n/a","n/a",J250+U250)</f>
        <v>18.594006535914325</v>
      </c>
      <c r="AQ250" s="889">
        <f>IF(OR(AC250&lt;0.01,AF250="n/a"),"n/a",(I250/SQRT(22.5*AC250*(I250/AF250))-1)*100)</f>
        <v>175.56511982778312</v>
      </c>
      <c r="AR250" s="651">
        <f>INDEX(Historical!$C$7:$C$1256,MATCH(B250,Historical!$B$7:$B$1278,0))*IF(AH250="n/a",1.03,IF(AH250&lt;0,1.01,IF(AH250&gt;10,1.1,(1+AH250/100))))</f>
        <v>1.4688000000000001</v>
      </c>
      <c r="AS250" s="887">
        <f>IF($AI250="n/a",1.03*AR250,IF($AI250&lt;0,1.01*AR250,IF($AI250&gt;10,1.1*AR250,(1+$AI250/100)*AR250)))</f>
        <v>1.4834880000000001</v>
      </c>
      <c r="AT250" s="887">
        <f>IF($AK250="n/a",1.03*AS250,IF($AK250&lt;0,1.01*AS250,IF($AK250&gt;10,1.1*AS250,(1+$AK250/100)*AS250)))</f>
        <v>1.6318368000000003</v>
      </c>
      <c r="AU250" s="887">
        <f>IF($AK250="n/a",1.03*AT250,IF($AK250&lt;0,1.01*AT250,IF($AK250&gt;10,1.1*AT250,(1+$AK250/100)*AT250)))</f>
        <v>1.7950204800000005</v>
      </c>
      <c r="AV250" s="887">
        <f>IF($AK250="n/a",1.03*AU250,IF($AK250&lt;0,1.01*AU250,IF($AK250&gt;10,1.1*AU250,(1+$AK250/100)*AU250)))</f>
        <v>1.9745225280000007</v>
      </c>
      <c r="AW250" s="651">
        <f>SUM(AR250:AV250)</f>
        <v>8.3536678080000026</v>
      </c>
      <c r="AX250" s="748">
        <f>AW250/I250*100</f>
        <v>6.2710515787103089</v>
      </c>
      <c r="AY250" s="935">
        <v>1</v>
      </c>
      <c r="AZ250" s="873">
        <v>108.5</v>
      </c>
      <c r="BA250" s="873">
        <v>-15.190000000000001</v>
      </c>
      <c r="BB250" s="873">
        <v>-7.59</v>
      </c>
      <c r="BC250" s="873">
        <v>12.07</v>
      </c>
      <c r="BE250" s="624">
        <v>2010</v>
      </c>
      <c r="BF250" s="899">
        <f>IF(BE250&gt;2008,0,IF(BE250&gt;2001,1,IF(BE250&gt;1990,2,IF(BE250&gt;1980,3,IF(BE250&gt;1973,4,IF(BE250&gt;1970,5,IF(BE250&gt;1960,6,IF(BE250&gt;1958,7,IF(BE250&gt;1953,8,9)))))))))</f>
        <v>0</v>
      </c>
      <c r="BG250" s="883">
        <v>12.2</v>
      </c>
    </row>
    <row r="251" spans="1:59" s="774" customFormat="1" ht="11.25" customHeight="1" x14ac:dyDescent="0.2">
      <c r="A251" s="646" t="s">
        <v>1719</v>
      </c>
      <c r="B251" s="782" t="s">
        <v>1720</v>
      </c>
      <c r="C251" s="933" t="s">
        <v>112</v>
      </c>
      <c r="D251" s="933" t="s">
        <v>211</v>
      </c>
      <c r="E251" s="756">
        <v>11</v>
      </c>
      <c r="F251" s="1182">
        <v>293</v>
      </c>
      <c r="G251" s="1181" t="s">
        <v>37</v>
      </c>
      <c r="H251" s="1181" t="s">
        <v>115</v>
      </c>
      <c r="I251" s="757">
        <v>82.1</v>
      </c>
      <c r="J251" s="758">
        <f>(M251/I251)*100</f>
        <v>1.2180267965895251</v>
      </c>
      <c r="K251" s="759">
        <v>0.25</v>
      </c>
      <c r="L251" s="760">
        <v>4</v>
      </c>
      <c r="M251" s="761">
        <f>K251*L251</f>
        <v>1</v>
      </c>
      <c r="N251" s="762" t="s">
        <v>127</v>
      </c>
      <c r="O251" s="763">
        <v>0.22500000000000001</v>
      </c>
      <c r="P251" s="778">
        <v>43822</v>
      </c>
      <c r="Q251" s="778">
        <v>43838</v>
      </c>
      <c r="R251" s="761">
        <f>(K251-O251)/O251*100</f>
        <v>11.111111111111107</v>
      </c>
      <c r="S251" s="701">
        <f>IF(INDEX(Historical!$D$7:$D$1254,MATCH(B251,Historical!$B$7:$B$1278,0))=0,"n/a",(INDEX(Historical!$C$7:$C$1256,MATCH(B251,Historical!$B$7:$B$1278,0))/INDEX(Historical!$D$7:$D$1254,MATCH(B251,Historical!$B$7:$B$1278,0))-1)*100)</f>
        <v>12.5</v>
      </c>
      <c r="T251" s="701">
        <f>IF(INDEX(Historical!$F$7:$F$1247,MATCH(B251,Historical!$B$7:$B$1278,0))=0,"n/a",((INDEX(Historical!$C$7:$C$1256,MATCH(B251,Historical!$B$7:$B$1278,0))/INDEX(Historical!$F$7:$F$1247,MATCH(B251,Historical!$B$7:$B$1278,0)))^(1/3)-1)*100)</f>
        <v>14.471424255333186</v>
      </c>
      <c r="U251" s="701">
        <f>IF(INDEX(Historical!$H$7:$H$1247,MATCH(B251,Historical!$B$7:$B$1278,0))=0,"n/a",((INDEX(Historical!$C$7:$C$1256,MATCH(B251,Historical!$B$7:$B$1278,0))/INDEX(Historical!$H$7:$H$1247,MATCH(B251,Historical!$B$7:$B$1278,0)))^(1/5)-1)*100)</f>
        <v>17.607902252467355</v>
      </c>
      <c r="V251" s="701">
        <f>IF(INDEX(Historical!$O$7:$O$1247,MATCH(B251,Historical!$B$7:$B$1278,0))=0,"n/a",((INDEX(Historical!$C$7:$C$1256,MATCH(B251,Historical!$B$7:$B$1278,0))/INDEX(Historical!$O$7:$O$1247,MATCH(B251,Historical!$B$7:$B$1278,0)))^(1/10)-1)*100)</f>
        <v>19.623119885131544</v>
      </c>
      <c r="W251" s="702">
        <f>IF(OR(U251&lt;=0,U251="n/a",V251&lt;=0,V251="n/a"),"n/a",U251/V251)</f>
        <v>0.89730391270803367</v>
      </c>
      <c r="X251" s="703">
        <f>IF(OR(AJ251&lt;=0,AJ251="n/a",U251&lt;=0,U251="n/a"),"n/a",U251/AJ251)</f>
        <v>1.6154038763731517</v>
      </c>
      <c r="Y251" s="765"/>
      <c r="Z251" s="758">
        <f>IF(OR(AC251&lt;0.01,AC251="n/a"),"n/a",M251/AC251*100)</f>
        <v>36.630036630036628</v>
      </c>
      <c r="AA251" s="766">
        <f>IF(OR(AC251&lt;0.01,AC251="n/a"),"n/a",I251/AC251)</f>
        <v>30.073260073260073</v>
      </c>
      <c r="AB251" s="760">
        <v>10</v>
      </c>
      <c r="AC251" s="767">
        <v>2.73</v>
      </c>
      <c r="AD251" s="767">
        <v>1.55</v>
      </c>
      <c r="AE251" s="767">
        <v>2.68</v>
      </c>
      <c r="AF251" s="767">
        <v>8.39</v>
      </c>
      <c r="AG251" s="767">
        <v>31</v>
      </c>
      <c r="AH251" s="767">
        <v>-9.9</v>
      </c>
      <c r="AI251" s="767">
        <v>16.739999999999998</v>
      </c>
      <c r="AJ251" s="767">
        <v>10.9</v>
      </c>
      <c r="AK251" s="767">
        <v>19.5</v>
      </c>
      <c r="AL251" s="768">
        <v>8770</v>
      </c>
      <c r="AM251" s="769">
        <v>0.1</v>
      </c>
      <c r="AN251" s="767">
        <v>0.85</v>
      </c>
      <c r="AO251" s="770">
        <f>IF(U251="n/a","n/a",IF(AA251&lt;0,"n/a",IF(AA251="n/a","n/a",J251+U251-AA251)))</f>
        <v>-11.247331024203191</v>
      </c>
      <c r="AP251" s="771">
        <f>IF(U251="n/a","n/a",J251+U251)</f>
        <v>18.825929049056882</v>
      </c>
      <c r="AQ251" s="772">
        <f>IF(OR(AC251&lt;0.01,AF251="n/a"),"n/a",(I251/SQRT(22.5*AC251*(I251/AF251))-1)*100)</f>
        <v>234.87287937342037</v>
      </c>
      <c r="AR251" s="651">
        <f>INDEX(Historical!$C$7:$C$1256,MATCH(B251,Historical!$B$7:$B$1278,0))*IF(AH251="n/a",1.03,IF(AH251&lt;0,1.01,IF(AH251&gt;10,1.1,(1+AH251/100))))</f>
        <v>0.90900000000000003</v>
      </c>
      <c r="AS251" s="766">
        <f>IF($AI251="n/a",1.03*AR251,IF($AI251&lt;0,1.01*AR251,IF($AI251&gt;10,1.1*AR251,(1+$AI251/100)*AR251)))</f>
        <v>0.99990000000000012</v>
      </c>
      <c r="AT251" s="766">
        <f>IF($AK251="n/a",1.03*AS251,IF($AK251&lt;0,1.01*AS251,IF($AK251&gt;10,1.1*AS251,(1+$AK251/100)*AS251)))</f>
        <v>1.0998900000000003</v>
      </c>
      <c r="AU251" s="766">
        <f>IF($AK251="n/a",1.03*AT251,IF($AK251&lt;0,1.01*AT251,IF($AK251&gt;10,1.1*AT251,(1+$AK251/100)*AT251)))</f>
        <v>1.2098790000000004</v>
      </c>
      <c r="AV251" s="766">
        <f>IF($AK251="n/a",1.03*AU251,IF($AK251&lt;0,1.01*AU251,IF($AK251&gt;10,1.1*AU251,(1+$AK251/100)*AU251)))</f>
        <v>1.3308669000000004</v>
      </c>
      <c r="AW251" s="758">
        <f>SUM(AR251:AV251)</f>
        <v>5.5495359000000004</v>
      </c>
      <c r="AX251" s="773">
        <f>AW251/I251*100</f>
        <v>6.759483434835567</v>
      </c>
      <c r="AY251" s="936">
        <v>0.72</v>
      </c>
      <c r="AZ251" s="769">
        <v>57.67</v>
      </c>
      <c r="BA251" s="769">
        <v>-7.71</v>
      </c>
      <c r="BB251" s="769">
        <v>-0.18</v>
      </c>
      <c r="BC251" s="769">
        <v>12.41</v>
      </c>
      <c r="BD251" s="909"/>
      <c r="BE251" s="624">
        <v>2010</v>
      </c>
      <c r="BF251" s="899">
        <f>IF(BE251&gt;2008,0,IF(BE251&gt;2001,1,IF(BE251&gt;1990,2,IF(BE251&gt;1980,3,IF(BE251&gt;1973,4,IF(BE251&gt;1970,5,IF(BE251&gt;1960,6,IF(BE251&gt;1958,7,IF(BE251&gt;1953,8,9)))))))))</f>
        <v>0</v>
      </c>
      <c r="BG251" s="825">
        <v>11.3</v>
      </c>
    </row>
    <row r="252" spans="1:59" ht="11.25" customHeight="1" x14ac:dyDescent="0.2">
      <c r="A252" s="872" t="s">
        <v>808</v>
      </c>
      <c r="B252" s="876" t="s">
        <v>809</v>
      </c>
      <c r="C252" s="933" t="s">
        <v>4196</v>
      </c>
      <c r="D252" s="933" t="s">
        <v>4329</v>
      </c>
      <c r="E252" s="733">
        <v>17</v>
      </c>
      <c r="F252" s="1182">
        <v>221</v>
      </c>
      <c r="G252" s="1182" t="s">
        <v>37</v>
      </c>
      <c r="H252" s="1182" t="s">
        <v>115</v>
      </c>
      <c r="I252" s="875">
        <v>144.59</v>
      </c>
      <c r="J252" s="651">
        <f>(M252/I252)*100</f>
        <v>2.8217719067708695</v>
      </c>
      <c r="K252" s="878">
        <v>1.02</v>
      </c>
      <c r="L252" s="888">
        <v>4</v>
      </c>
      <c r="M252" s="642">
        <f>K252*L252</f>
        <v>4.08</v>
      </c>
      <c r="N252" s="871" t="s">
        <v>810</v>
      </c>
      <c r="O252" s="734">
        <v>0.9</v>
      </c>
      <c r="P252" s="862">
        <v>44133</v>
      </c>
      <c r="Q252" s="862">
        <v>44151</v>
      </c>
      <c r="R252" s="642">
        <f>(K252-O252)/O252*100</f>
        <v>13.333333333333334</v>
      </c>
      <c r="S252" s="701">
        <f>IF(INDEX(Historical!$D$7:$D$1254,MATCH(B252,Historical!$B$7:$B$1278,0))=0,"n/a",(INDEX(Historical!$C$7:$C$1256,MATCH(B252,Historical!$B$7:$B$1278,0))/INDEX(Historical!$D$7:$D$1254,MATCH(B252,Historical!$B$7:$B$1278,0))-1)*100)</f>
        <v>22.05323193916351</v>
      </c>
      <c r="T252" s="701">
        <f>IF(INDEX(Historical!$F$7:$F$1247,MATCH(B252,Historical!$B$7:$B$1278,0))=0,"n/a",((INDEX(Historical!$C$7:$C$1256,MATCH(B252,Historical!$B$7:$B$1278,0))/INDEX(Historical!$F$7:$F$1247,MATCH(B252,Historical!$B$7:$B$1278,0)))^(1/3)-1)*100)</f>
        <v>25.089366987415286</v>
      </c>
      <c r="U252" s="701">
        <f>IF(INDEX(Historical!$H$7:$H$1247,MATCH(B252,Historical!$B$7:$B$1278,0))=0,"n/a",((INDEX(Historical!$C$7:$C$1256,MATCH(B252,Historical!$B$7:$B$1278,0))/INDEX(Historical!$H$7:$H$1247,MATCH(B252,Historical!$B$7:$B$1278,0)))^(1/5)-1)*100)</f>
        <v>20.953006907237672</v>
      </c>
      <c r="V252" s="701">
        <f>IF(INDEX(Historical!$O$7:$O$1247,MATCH(B252,Historical!$B$7:$B$1278,0))=0,"n/a",((INDEX(Historical!$C$7:$C$1256,MATCH(B252,Historical!$B$7:$B$1278,0))/INDEX(Historical!$O$7:$O$1247,MATCH(B252,Historical!$B$7:$B$1278,0)))^(1/10)-1)*100)</f>
        <v>21.710837786073167</v>
      </c>
      <c r="W252" s="702">
        <f>IF(OR(U252&lt;=0,U252="n/a",V252&lt;=0,V252="n/a"),"n/a",U252/V252)</f>
        <v>0.96509435120363618</v>
      </c>
      <c r="X252" s="703">
        <f>IF(OR(AJ252&lt;=0,AJ252="n/a",U252&lt;=0,U252="n/a"),"n/a",U252/AJ252)</f>
        <v>1.3694775756364492</v>
      </c>
      <c r="Y252" s="877"/>
      <c r="Z252" s="651">
        <f>IF(OR(AC252&lt;0.01,AC252="n/a"),"n/a",M252/AC252*100)</f>
        <v>77.126654064272216</v>
      </c>
      <c r="AA252" s="887">
        <f>IF(OR(AC252&lt;0.01,AC252="n/a"),"n/a",I252/AC252)</f>
        <v>27.332703213610586</v>
      </c>
      <c r="AB252" s="888">
        <v>12</v>
      </c>
      <c r="AC252" s="866">
        <v>5.29</v>
      </c>
      <c r="AD252" s="866">
        <v>2.73</v>
      </c>
      <c r="AE252" s="866">
        <v>9.5500000000000007</v>
      </c>
      <c r="AF252" s="866">
        <v>15.92</v>
      </c>
      <c r="AG252" s="866">
        <v>60.699999999999996</v>
      </c>
      <c r="AH252" s="866">
        <v>-5.6000000000000005</v>
      </c>
      <c r="AI252" s="866">
        <v>5.72</v>
      </c>
      <c r="AJ252" s="866">
        <v>15.299999999999999</v>
      </c>
      <c r="AK252" s="866">
        <v>10</v>
      </c>
      <c r="AL252" s="879">
        <v>131140</v>
      </c>
      <c r="AM252" s="873">
        <v>0.24</v>
      </c>
      <c r="AN252" s="866">
        <v>0.82</v>
      </c>
      <c r="AO252" s="740">
        <f>IF(U252="n/a","n/a",IF(AA252&lt;0,"n/a",IF(AA252="n/a","n/a",J252+U252-AA252)))</f>
        <v>-3.5579243996020438</v>
      </c>
      <c r="AP252" s="741">
        <f>IF(U252="n/a","n/a",J252+U252)</f>
        <v>23.774778814008542</v>
      </c>
      <c r="AQ252" s="889">
        <f>IF(OR(AC252&lt;0.01,AF252="n/a"),"n/a",(I252/SQRT(22.5*AC252*(I252/AF252))-1)*100)</f>
        <v>339.76591508598483</v>
      </c>
      <c r="AR252" s="651">
        <f>INDEX(Historical!$C$7:$C$1256,MATCH(B252,Historical!$B$7:$B$1278,0))*IF(AH252="n/a",1.03,IF(AH252&lt;0,1.01,IF(AH252&gt;10,1.1,(1+AH252/100))))</f>
        <v>3.2421000000000002</v>
      </c>
      <c r="AS252" s="887">
        <f>IF($AI252="n/a",1.03*AR252,IF($AI252&lt;0,1.01*AR252,IF($AI252&gt;10,1.1*AR252,(1+$AI252/100)*AR252)))</f>
        <v>3.42754812</v>
      </c>
      <c r="AT252" s="887">
        <f>IF($AK252="n/a",1.03*AS252,IF($AK252&lt;0,1.01*AS252,IF($AK252&gt;10,1.1*AS252,(1+$AK252/100)*AS252)))</f>
        <v>3.7703029320000003</v>
      </c>
      <c r="AU252" s="887">
        <f>IF($AK252="n/a",1.03*AT252,IF($AK252&lt;0,1.01*AT252,IF($AK252&gt;10,1.1*AT252,(1+$AK252/100)*AT252)))</f>
        <v>4.1473332252000006</v>
      </c>
      <c r="AV252" s="887">
        <f>IF($AK252="n/a",1.03*AU252,IF($AK252&lt;0,1.01*AU252,IF($AK252&gt;10,1.1*AU252,(1+$AK252/100)*AU252)))</f>
        <v>4.5620665477200006</v>
      </c>
      <c r="AW252" s="651">
        <f>SUM(AR252:AV252)</f>
        <v>19.149350824919999</v>
      </c>
      <c r="AX252" s="748">
        <f>AW252/I252*100</f>
        <v>13.243897105553634</v>
      </c>
      <c r="AY252" s="935">
        <v>1.1000000000000001</v>
      </c>
      <c r="AZ252" s="873">
        <v>55.32</v>
      </c>
      <c r="BA252" s="873">
        <v>-7.24</v>
      </c>
      <c r="BB252" s="873">
        <v>0.67999999999999994</v>
      </c>
      <c r="BC252" s="873">
        <v>14.27</v>
      </c>
      <c r="BE252" s="624">
        <v>2004</v>
      </c>
      <c r="BF252" s="899">
        <f>IF(BE252&gt;2008,0,IF(BE252&gt;2001,1,IF(BE252&gt;1990,2,IF(BE252&gt;1980,3,IF(BE252&gt;1973,4,IF(BE252&gt;1970,5,IF(BE252&gt;1960,6,IF(BE252&gt;1958,7,IF(BE252&gt;1953,8,9)))))))))</f>
        <v>1</v>
      </c>
      <c r="BG252" s="883">
        <v>27.900000000000002</v>
      </c>
    </row>
    <row r="253" spans="1:59" ht="11.25" customHeight="1" x14ac:dyDescent="0.2">
      <c r="A253" s="864" t="s">
        <v>1741</v>
      </c>
      <c r="B253" s="876" t="s">
        <v>1742</v>
      </c>
      <c r="C253" s="933" t="s">
        <v>4322</v>
      </c>
      <c r="D253" s="933" t="s">
        <v>4323</v>
      </c>
      <c r="E253" s="733">
        <v>10</v>
      </c>
      <c r="F253" s="1182">
        <v>396</v>
      </c>
      <c r="G253" s="1182" t="s">
        <v>37</v>
      </c>
      <c r="H253" s="1182" t="s">
        <v>37</v>
      </c>
      <c r="I253" s="875">
        <v>31.24</v>
      </c>
      <c r="J253" s="651">
        <f>(M253/I253)*100</f>
        <v>4.6094750320102431</v>
      </c>
      <c r="K253" s="878">
        <v>0.36</v>
      </c>
      <c r="L253" s="888">
        <v>4</v>
      </c>
      <c r="M253" s="642">
        <f>K253*L253</f>
        <v>1.44</v>
      </c>
      <c r="N253" s="871" t="s">
        <v>718</v>
      </c>
      <c r="O253" s="734">
        <v>0.34250000000000003</v>
      </c>
      <c r="P253" s="862">
        <v>43929</v>
      </c>
      <c r="Q253" s="862">
        <v>43951</v>
      </c>
      <c r="R253" s="642">
        <f>(K253-O253)/O253*100</f>
        <v>5.1094890510948785</v>
      </c>
      <c r="S253" s="701">
        <f>IF(INDEX(Historical!$D$7:$D$1254,MATCH(B253,Historical!$B$7:$B$1278,0))=0,"n/a",(INDEX(Historical!$C$7:$C$1256,MATCH(B253,Historical!$B$7:$B$1278,0))/INDEX(Historical!$D$7:$D$1254,MATCH(B253,Historical!$B$7:$B$1278,0))-1)*100)</f>
        <v>5.6751467710371761</v>
      </c>
      <c r="T253" s="701">
        <f>IF(INDEX(Historical!$F$7:$F$1247,MATCH(B253,Historical!$B$7:$B$1278,0))=0,"n/a",((INDEX(Historical!$C$7:$C$1256,MATCH(B253,Historical!$B$7:$B$1278,0))/INDEX(Historical!$F$7:$F$1247,MATCH(B253,Historical!$B$7:$B$1278,0)))^(1/3)-1)*100)</f>
        <v>5.1107017667857857</v>
      </c>
      <c r="U253" s="701">
        <f>IF(INDEX(Historical!$H$7:$H$1247,MATCH(B253,Historical!$B$7:$B$1278,0))=0,"n/a",((INDEX(Historical!$C$7:$C$1256,MATCH(B253,Historical!$B$7:$B$1278,0))/INDEX(Historical!$H$7:$H$1247,MATCH(B253,Historical!$B$7:$B$1278,0)))^(1/5)-1)*100)</f>
        <v>5.8701541070377949</v>
      </c>
      <c r="V253" s="701">
        <f>IF(INDEX(Historical!$O$7:$O$1247,MATCH(B253,Historical!$B$7:$B$1278,0))=0,"n/a",((INDEX(Historical!$C$7:$C$1256,MATCH(B253,Historical!$B$7:$B$1278,0))/INDEX(Historical!$O$7:$O$1247,MATCH(B253,Historical!$B$7:$B$1278,0)))^(1/10)-1)*100)</f>
        <v>3.4143116457993727</v>
      </c>
      <c r="W253" s="702">
        <f>IF(OR(U253&lt;=0,U253="n/a",V253&lt;=0,V253="n/a"),"n/a",U253/V253)</f>
        <v>1.7192789399467518</v>
      </c>
      <c r="X253" s="703">
        <f>IF(OR(AJ253&lt;=0,AJ253="n/a",U253&lt;=0,U253="n/a"),"n/a",U253/AJ253)</f>
        <v>6.755068017304712E-2</v>
      </c>
      <c r="Y253" s="665"/>
      <c r="Z253" s="651">
        <f>IF(OR(AC253&lt;0.01,AC253="n/a"),"n/a",M253/AC253*100)</f>
        <v>228.57142857142856</v>
      </c>
      <c r="AA253" s="887">
        <f>IF(OR(AC253&lt;0.01,AC253="n/a"),"n/a",I253/AC253)</f>
        <v>49.587301587301582</v>
      </c>
      <c r="AB253" s="888">
        <v>12</v>
      </c>
      <c r="AC253" s="866">
        <v>0.63</v>
      </c>
      <c r="AD253" s="866" t="s">
        <v>136</v>
      </c>
      <c r="AE253" s="866">
        <v>7.5</v>
      </c>
      <c r="AF253" s="866">
        <v>2.75</v>
      </c>
      <c r="AG253" s="866">
        <v>5.5</v>
      </c>
      <c r="AH253" s="866">
        <v>-14.499999999999998</v>
      </c>
      <c r="AI253" s="866">
        <v>-100</v>
      </c>
      <c r="AJ253" s="866">
        <v>86.9</v>
      </c>
      <c r="AK253" s="866" t="s">
        <v>136</v>
      </c>
      <c r="AL253" s="879">
        <v>9220</v>
      </c>
      <c r="AM253" s="873">
        <v>0.5</v>
      </c>
      <c r="AN253" s="866">
        <v>1.42</v>
      </c>
      <c r="AO253" s="740">
        <f>IF(U253="n/a","n/a",IF(AA253&lt;0,"n/a",IF(AA253="n/a","n/a",J253+U253-AA253)))</f>
        <v>-39.107672448253545</v>
      </c>
      <c r="AP253" s="741">
        <f>IF(U253="n/a","n/a",J253+U253)</f>
        <v>10.479629139048038</v>
      </c>
      <c r="AQ253" s="889">
        <f>IF(OR(AC253&lt;0.01,AF253="n/a"),"n/a",(I253/SQRT(22.5*AC253*(I253/AF253))-1)*100)</f>
        <v>146.18428451067967</v>
      </c>
      <c r="AR253" s="651">
        <f>INDEX(Historical!$C$7:$C$1256,MATCH(B253,Historical!$B$7:$B$1278,0))*IF(AH253="n/a",1.03,IF(AH253&lt;0,1.01,IF(AH253&gt;10,1.1,(1+AH253/100))))</f>
        <v>1.3635000000000002</v>
      </c>
      <c r="AS253" s="887">
        <f>IF($AI253="n/a",1.03*AR253,IF($AI253&lt;0,1.01*AR253,IF($AI253&gt;10,1.1*AR253,(1+$AI253/100)*AR253)))</f>
        <v>1.3771350000000002</v>
      </c>
      <c r="AT253" s="887">
        <f>IF($AK253="n/a",1.03*AS253,IF($AK253&lt;0,1.01*AS253,IF($AK253&gt;10,1.1*AS253,(1+$AK253/100)*AS253)))</f>
        <v>1.4184490500000002</v>
      </c>
      <c r="AU253" s="887">
        <f>IF($AK253="n/a",1.03*AT253,IF($AK253&lt;0,1.01*AT253,IF($AK253&gt;10,1.1*AT253,(1+$AK253/100)*AT253)))</f>
        <v>1.4610025215000002</v>
      </c>
      <c r="AV253" s="887">
        <f>IF($AK253="n/a",1.03*AU253,IF($AK253&lt;0,1.01*AU253,IF($AK253&gt;10,1.1*AU253,(1+$AK253/100)*AU253)))</f>
        <v>1.5048325971450003</v>
      </c>
      <c r="AW253" s="651">
        <f>SUM(AR253:AV253)</f>
        <v>7.1249191686450013</v>
      </c>
      <c r="AX253" s="748">
        <f>AW253/I253*100</f>
        <v>22.807039592333552</v>
      </c>
      <c r="AY253" s="935">
        <v>0.6</v>
      </c>
      <c r="AZ253" s="873">
        <v>6.99</v>
      </c>
      <c r="BA253" s="873">
        <v>-39.04</v>
      </c>
      <c r="BB253" s="873">
        <v>-7.41</v>
      </c>
      <c r="BC253" s="873">
        <v>-18.260000000000002</v>
      </c>
      <c r="BE253" s="624">
        <v>2011</v>
      </c>
      <c r="BF253" s="899">
        <f>IF(BE253&gt;2008,0,IF(BE253&gt;2001,1,IF(BE253&gt;1990,2,IF(BE253&gt;1980,3,IF(BE253&gt;1973,4,IF(BE253&gt;1970,5,IF(BE253&gt;1960,6,IF(BE253&gt;1958,7,IF(BE253&gt;1953,8,9)))))))))</f>
        <v>0</v>
      </c>
      <c r="BG253" s="883">
        <v>2</v>
      </c>
    </row>
    <row r="254" spans="1:59" ht="11.25" customHeight="1" x14ac:dyDescent="0.2">
      <c r="A254" s="864" t="s">
        <v>1753</v>
      </c>
      <c r="B254" s="876" t="s">
        <v>1754</v>
      </c>
      <c r="C254" s="933" t="s">
        <v>153</v>
      </c>
      <c r="D254" s="933" t="s">
        <v>4324</v>
      </c>
      <c r="E254" s="733">
        <v>11</v>
      </c>
      <c r="F254" s="1182">
        <v>316</v>
      </c>
      <c r="G254" s="1182" t="s">
        <v>106</v>
      </c>
      <c r="H254" s="1182" t="s">
        <v>106</v>
      </c>
      <c r="I254" s="875">
        <v>305.14</v>
      </c>
      <c r="J254" s="651">
        <f>(M254/I254)*100</f>
        <v>1.6385921216490791</v>
      </c>
      <c r="K254" s="878">
        <v>1.25</v>
      </c>
      <c r="L254" s="888">
        <v>4</v>
      </c>
      <c r="M254" s="642">
        <f>K254*L254</f>
        <v>5</v>
      </c>
      <c r="N254" s="871" t="s">
        <v>194</v>
      </c>
      <c r="O254" s="734">
        <v>1.08</v>
      </c>
      <c r="P254" s="862">
        <v>44001</v>
      </c>
      <c r="Q254" s="862">
        <v>44012</v>
      </c>
      <c r="R254" s="642">
        <f>(K254-O254)/O254*100</f>
        <v>15.740740740740733</v>
      </c>
      <c r="S254" s="701">
        <f>IF(INDEX(Historical!$D$7:$D$1254,MATCH(B254,Historical!$B$7:$B$1278,0))=0,"n/a",(INDEX(Historical!$C$7:$C$1256,MATCH(B254,Historical!$B$7:$B$1278,0))/INDEX(Historical!$D$7:$D$1254,MATCH(B254,Historical!$B$7:$B$1278,0))-1)*100)</f>
        <v>44.34782608695653</v>
      </c>
      <c r="T254" s="701">
        <f>IF(INDEX(Historical!$F$7:$F$1247,MATCH(B254,Historical!$B$7:$B$1278,0))=0,"n/a",((INDEX(Historical!$C$7:$C$1256,MATCH(B254,Historical!$B$7:$B$1278,0))/INDEX(Historical!$F$7:$F$1247,MATCH(B254,Historical!$B$7:$B$1278,0)))^(1/3)-1)*100)</f>
        <v>27.993694864859876</v>
      </c>
      <c r="U254" s="701">
        <f>IF(INDEX(Historical!$H$7:$H$1247,MATCH(B254,Historical!$B$7:$B$1278,0))=0,"n/a",((INDEX(Historical!$C$7:$C$1256,MATCH(B254,Historical!$B$7:$B$1278,0))/INDEX(Historical!$H$7:$H$1247,MATCH(B254,Historical!$B$7:$B$1278,0)))^(1/5)-1)*100)</f>
        <v>28.79844023732392</v>
      </c>
      <c r="V254" s="701">
        <f>IF(INDEX(Historical!$O$7:$O$1247,MATCH(B254,Historical!$B$7:$B$1278,0))=0,"n/a",((INDEX(Historical!$C$7:$C$1256,MATCH(B254,Historical!$B$7:$B$1278,0))/INDEX(Historical!$O$7:$O$1247,MATCH(B254,Historical!$B$7:$B$1278,0)))^(1/10)-1)*100)</f>
        <v>66.728870783446254</v>
      </c>
      <c r="W254" s="702">
        <f>IF(OR(U254&lt;=0,U254="n/a",V254&lt;=0,V254="n/a"),"n/a",U254/V254)</f>
        <v>0.43157391844353049</v>
      </c>
      <c r="X254" s="703">
        <f>IF(OR(AJ254&lt;=0,AJ254="n/a",U254&lt;=0,U254="n/a"),"n/a",U254/AJ254)</f>
        <v>1.4256653582833623</v>
      </c>
      <c r="Y254" s="876"/>
      <c r="Z254" s="651">
        <f>IF(OR(AC254&lt;0.01,AC254="n/a"),"n/a",M254/AC254*100)</f>
        <v>28.735632183908049</v>
      </c>
      <c r="AA254" s="887">
        <f>IF(OR(AC254&lt;0.01,AC254="n/a"),"n/a",I254/AC254)</f>
        <v>17.536781609195401</v>
      </c>
      <c r="AB254" s="888">
        <v>12</v>
      </c>
      <c r="AC254" s="866">
        <v>17.399999999999999</v>
      </c>
      <c r="AD254" s="866">
        <v>1.38</v>
      </c>
      <c r="AE254" s="866">
        <v>1.1299999999999999</v>
      </c>
      <c r="AF254" s="866">
        <v>4.55</v>
      </c>
      <c r="AG254" s="866">
        <v>23.599999999999998</v>
      </c>
      <c r="AH254" s="866">
        <v>17.5</v>
      </c>
      <c r="AI254" s="866">
        <v>9.5399999999999991</v>
      </c>
      <c r="AJ254" s="866">
        <v>20.200000000000003</v>
      </c>
      <c r="AK254" s="866">
        <v>12.690000000000001</v>
      </c>
      <c r="AL254" s="879">
        <v>285710</v>
      </c>
      <c r="AM254" s="873">
        <v>0.3</v>
      </c>
      <c r="AN254" s="866">
        <v>0.72</v>
      </c>
      <c r="AO254" s="740">
        <f>IF(U254="n/a","n/a",IF(AA254&lt;0,"n/a",IF(AA254="n/a","n/a",J254+U254-AA254)))</f>
        <v>12.900250749777598</v>
      </c>
      <c r="AP254" s="741">
        <f>IF(U254="n/a","n/a",J254+U254)</f>
        <v>30.437032358972999</v>
      </c>
      <c r="AQ254" s="889">
        <f>IF(OR(AC254&lt;0.01,AF254="n/a"),"n/a",(I254/SQRT(22.5*AC254*(I254/AF254))-1)*100)</f>
        <v>88.316938899220958</v>
      </c>
      <c r="AR254" s="651">
        <f>INDEX(Historical!$C$7:$C$1256,MATCH(B254,Historical!$B$7:$B$1278,0))*IF(AH254="n/a",1.03,IF(AH254&lt;0,1.01,IF(AH254&gt;10,1.1,(1+AH254/100))))</f>
        <v>5.4780000000000006</v>
      </c>
      <c r="AS254" s="887">
        <f>IF($AI254="n/a",1.03*AR254,IF($AI254&lt;0,1.01*AR254,IF($AI254&gt;10,1.1*AR254,(1+$AI254/100)*AR254)))</f>
        <v>6.0006012000000002</v>
      </c>
      <c r="AT254" s="887">
        <f>IF($AK254="n/a",1.03*AS254,IF($AK254&lt;0,1.01*AS254,IF($AK254&gt;10,1.1*AS254,(1+$AK254/100)*AS254)))</f>
        <v>6.6006613200000004</v>
      </c>
      <c r="AU254" s="887">
        <f>IF($AK254="n/a",1.03*AT254,IF($AK254&lt;0,1.01*AT254,IF($AK254&gt;10,1.1*AT254,(1+$AK254/100)*AT254)))</f>
        <v>7.2607274520000011</v>
      </c>
      <c r="AV254" s="887">
        <f>IF($AK254="n/a",1.03*AU254,IF($AK254&lt;0,1.01*AU254,IF($AK254&gt;10,1.1*AU254,(1+$AK254/100)*AU254)))</f>
        <v>7.9868001972000018</v>
      </c>
      <c r="AW254" s="651">
        <f>SUM(AR254:AV254)</f>
        <v>33.326790169200002</v>
      </c>
      <c r="AX254" s="748">
        <f>AW254/I254*100</f>
        <v>10.921803162220622</v>
      </c>
      <c r="AY254" s="935">
        <v>0.72</v>
      </c>
      <c r="AZ254" s="873">
        <v>62.55</v>
      </c>
      <c r="BA254" s="873">
        <v>-9.09</v>
      </c>
      <c r="BB254" s="873">
        <v>-2.63</v>
      </c>
      <c r="BC254" s="873">
        <v>4.1399999999999997</v>
      </c>
      <c r="BE254" s="624">
        <v>2010</v>
      </c>
      <c r="BF254" s="899">
        <f>IF(BE254&gt;2008,0,IF(BE254&gt;2001,1,IF(BE254&gt;1990,2,IF(BE254&gt;1980,3,IF(BE254&gt;1973,4,IF(BE254&gt;1970,5,IF(BE254&gt;1960,6,IF(BE254&gt;1958,7,IF(BE254&gt;1953,8,9)))))))))</f>
        <v>0</v>
      </c>
      <c r="BG254" s="883">
        <v>7.5</v>
      </c>
    </row>
    <row r="255" spans="1:59" ht="11.25" customHeight="1" x14ac:dyDescent="0.2">
      <c r="A255" s="864" t="s">
        <v>1757</v>
      </c>
      <c r="B255" s="876" t="s">
        <v>1758</v>
      </c>
      <c r="C255" s="933" t="s">
        <v>108</v>
      </c>
      <c r="D255" s="933" t="s">
        <v>118</v>
      </c>
      <c r="E255" s="733">
        <v>11</v>
      </c>
      <c r="F255" s="1182">
        <v>291</v>
      </c>
      <c r="G255" s="1182" t="s">
        <v>115</v>
      </c>
      <c r="H255" s="1182" t="s">
        <v>115</v>
      </c>
      <c r="I255" s="875">
        <v>17.66</v>
      </c>
      <c r="J255" s="651">
        <f>(M255/I255)*100</f>
        <v>6.455266138165344</v>
      </c>
      <c r="K255" s="878">
        <v>0.28499999999999998</v>
      </c>
      <c r="L255" s="888">
        <v>4</v>
      </c>
      <c r="M255" s="642">
        <f>K255*L255</f>
        <v>1.1399999999999999</v>
      </c>
      <c r="N255" s="871" t="s">
        <v>236</v>
      </c>
      <c r="O255" s="734">
        <v>0.26</v>
      </c>
      <c r="P255" s="867">
        <v>43672</v>
      </c>
      <c r="Q255" s="867">
        <v>43693</v>
      </c>
      <c r="R255" s="642">
        <f>(K255-O255)/O255*100</f>
        <v>9.6153846153846025</v>
      </c>
      <c r="S255" s="701">
        <f>IF(INDEX(Historical!$D$7:$D$1254,MATCH(B255,Historical!$B$7:$B$1278,0))=0,"n/a",(INDEX(Historical!$C$7:$C$1256,MATCH(B255,Historical!$B$7:$B$1278,0))/INDEX(Historical!$D$7:$D$1254,MATCH(B255,Historical!$B$7:$B$1278,0))-1)*100)</f>
        <v>11.22448979591837</v>
      </c>
      <c r="T255" s="701">
        <f>IF(INDEX(Historical!$F$7:$F$1247,MATCH(B255,Historical!$B$7:$B$1278,0))=0,"n/a",((INDEX(Historical!$C$7:$C$1256,MATCH(B255,Historical!$B$7:$B$1278,0))/INDEX(Historical!$F$7:$F$1247,MATCH(B255,Historical!$B$7:$B$1278,0)))^(1/3)-1)*100)</f>
        <v>12.282461348995731</v>
      </c>
      <c r="U255" s="701">
        <f>IF(INDEX(Historical!$H$7:$H$1247,MATCH(B255,Historical!$B$7:$B$1278,0))=0,"n/a",((INDEX(Historical!$C$7:$C$1256,MATCH(B255,Historical!$B$7:$B$1278,0))/INDEX(Historical!$H$7:$H$1247,MATCH(B255,Historical!$B$7:$B$1278,0)))^(1/5)-1)*100)</f>
        <v>11.945582806602983</v>
      </c>
      <c r="V255" s="701">
        <f>IF(INDEX(Historical!$O$7:$O$1247,MATCH(B255,Historical!$B$7:$B$1278,0))=0,"n/a",((INDEX(Historical!$C$7:$C$1256,MATCH(B255,Historical!$B$7:$B$1278,0))/INDEX(Historical!$O$7:$O$1247,MATCH(B255,Historical!$B$7:$B$1278,0)))^(1/10)-1)*100)</f>
        <v>13.216987371290557</v>
      </c>
      <c r="W255" s="702">
        <f>IF(OR(U255&lt;=0,U255="n/a",V255&lt;=0,V255="n/a"),"n/a",U255/V255)</f>
        <v>0.90380526749618673</v>
      </c>
      <c r="X255" s="703">
        <f>IF(OR(AJ255&lt;=0,AJ255="n/a",U255&lt;=0,U255="n/a"),"n/a",U255/AJ255)</f>
        <v>0.43756713577300305</v>
      </c>
      <c r="Y255" s="664"/>
      <c r="Z255" s="651">
        <f>IF(OR(AC255&lt;0.01,AC255="n/a"),"n/a",M255/AC255*100)</f>
        <v>24.255319148936167</v>
      </c>
      <c r="AA255" s="887">
        <f>IF(OR(AC255&lt;0.01,AC255="n/a"),"n/a",I255/AC255)</f>
        <v>3.7574468085106383</v>
      </c>
      <c r="AB255" s="888">
        <v>12</v>
      </c>
      <c r="AC255" s="866">
        <v>4.7</v>
      </c>
      <c r="AD255" s="866">
        <v>0.64</v>
      </c>
      <c r="AE255" s="866">
        <v>0.3</v>
      </c>
      <c r="AF255" s="866">
        <v>0.34</v>
      </c>
      <c r="AG255" s="866">
        <v>9.7000000000000011</v>
      </c>
      <c r="AH255" s="866">
        <v>120.39999999999999</v>
      </c>
      <c r="AI255" s="866">
        <v>2.77</v>
      </c>
      <c r="AJ255" s="866">
        <v>27.3</v>
      </c>
      <c r="AK255" s="866">
        <v>5.87</v>
      </c>
      <c r="AL255" s="879">
        <v>3530</v>
      </c>
      <c r="AM255" s="873">
        <v>0.89999999999999991</v>
      </c>
      <c r="AN255" s="866">
        <v>0.36</v>
      </c>
      <c r="AO255" s="740">
        <f>IF(U255="n/a","n/a",IF(AA255&lt;0,"n/a",IF(AA255="n/a","n/a",J255+U255-AA255)))</f>
        <v>14.64340213625769</v>
      </c>
      <c r="AP255" s="741">
        <f>IF(U255="n/a","n/a",J255+U255)</f>
        <v>18.400848944768327</v>
      </c>
      <c r="AQ255" s="889">
        <f>IF(OR(AC255&lt;0.01,AF255="n/a"),"n/a",(I255/SQRT(22.5*AC255*(I255/AF255))-1)*100)</f>
        <v>-76.171614360705405</v>
      </c>
      <c r="AR255" s="651">
        <f>INDEX(Historical!$C$7:$C$1256,MATCH(B255,Historical!$B$7:$B$1278,0))*IF(AH255="n/a",1.03,IF(AH255&lt;0,1.01,IF(AH255&gt;10,1.1,(1+AH255/100))))</f>
        <v>1.1990000000000003</v>
      </c>
      <c r="AS255" s="887">
        <f>IF($AI255="n/a",1.03*AR255,IF($AI255&lt;0,1.01*AR255,IF($AI255&gt;10,1.1*AR255,(1+$AI255/100)*AR255)))</f>
        <v>1.2322123000000003</v>
      </c>
      <c r="AT255" s="887">
        <f>IF($AK255="n/a",1.03*AS255,IF($AK255&lt;0,1.01*AS255,IF($AK255&gt;10,1.1*AS255,(1+$AK255/100)*AS255)))</f>
        <v>1.3045431620100003</v>
      </c>
      <c r="AU255" s="887">
        <f>IF($AK255="n/a",1.03*AT255,IF($AK255&lt;0,1.01*AT255,IF($AK255&gt;10,1.1*AT255,(1+$AK255/100)*AT255)))</f>
        <v>1.3811198456199874</v>
      </c>
      <c r="AV255" s="887">
        <f>IF($AK255="n/a",1.03*AU255,IF($AK255&lt;0,1.01*AU255,IF($AK255&gt;10,1.1*AU255,(1+$AK255/100)*AU255)))</f>
        <v>1.4621915805578807</v>
      </c>
      <c r="AW255" s="651">
        <f>SUM(AR255:AV255)</f>
        <v>6.5790668881878682</v>
      </c>
      <c r="AX255" s="748">
        <f>AW255/I255*100</f>
        <v>37.254059389512278</v>
      </c>
      <c r="AY255" s="935">
        <v>1.74</v>
      </c>
      <c r="AZ255" s="873">
        <v>84.34</v>
      </c>
      <c r="BA255" s="873">
        <v>-43.61</v>
      </c>
      <c r="BB255" s="873">
        <v>-3.17</v>
      </c>
      <c r="BC255" s="873">
        <v>-5.13</v>
      </c>
      <c r="BE255" s="624">
        <v>2009</v>
      </c>
      <c r="BF255" s="899">
        <f>IF(BE255&gt;2008,0,IF(BE255&gt;2001,1,IF(BE255&gt;1990,2,IF(BE255&gt;1980,3,IF(BE255&gt;1973,4,IF(BE255&gt;1970,5,IF(BE255&gt;1960,6,IF(BE255&gt;1958,7,IF(BE255&gt;1953,8,9)))))))))</f>
        <v>0</v>
      </c>
      <c r="BG255" s="883">
        <v>1.4000000000000001</v>
      </c>
    </row>
    <row r="256" spans="1:59" ht="11.25" customHeight="1" x14ac:dyDescent="0.2">
      <c r="A256" s="872" t="s">
        <v>829</v>
      </c>
      <c r="B256" s="876" t="s">
        <v>830</v>
      </c>
      <c r="C256" s="933" t="s">
        <v>112</v>
      </c>
      <c r="D256" s="933" t="s">
        <v>4359</v>
      </c>
      <c r="E256" s="733">
        <v>13</v>
      </c>
      <c r="F256" s="1182">
        <v>266</v>
      </c>
      <c r="G256" s="1182" t="s">
        <v>37</v>
      </c>
      <c r="H256" s="1182" t="s">
        <v>37</v>
      </c>
      <c r="I256" s="875">
        <v>177.19</v>
      </c>
      <c r="J256" s="651">
        <f>(M256/I256)*100</f>
        <v>2.1897398273040238</v>
      </c>
      <c r="K256" s="878">
        <v>0.97</v>
      </c>
      <c r="L256" s="888">
        <v>4</v>
      </c>
      <c r="M256" s="642">
        <f>K256*L256</f>
        <v>3.88</v>
      </c>
      <c r="N256" s="871" t="s">
        <v>318</v>
      </c>
      <c r="O256" s="734">
        <v>0.88</v>
      </c>
      <c r="P256" s="867">
        <v>43706</v>
      </c>
      <c r="Q256" s="867">
        <v>43738</v>
      </c>
      <c r="R256" s="642">
        <f>(K256-O256)/O256*100</f>
        <v>10.227272727272723</v>
      </c>
      <c r="S256" s="701">
        <f>IF(INDEX(Historical!$D$7:$D$1254,MATCH(B256,Historical!$B$7:$B$1278,0))=0,"n/a",(INDEX(Historical!$C$7:$C$1256,MATCH(B256,Historical!$B$7:$B$1278,0))/INDEX(Historical!$D$7:$D$1254,MATCH(B256,Historical!$B$7:$B$1278,0))-1)*100)</f>
        <v>20.915032679738577</v>
      </c>
      <c r="T256" s="701">
        <f>IF(INDEX(Historical!$F$7:$F$1247,MATCH(B256,Historical!$B$7:$B$1278,0))=0,"n/a",((INDEX(Historical!$C$7:$C$1256,MATCH(B256,Historical!$B$7:$B$1278,0))/INDEX(Historical!$F$7:$F$1247,MATCH(B256,Historical!$B$7:$B$1278,0)))^(1/3)-1)*100)</f>
        <v>17.946500361351969</v>
      </c>
      <c r="U256" s="701">
        <f>IF(INDEX(Historical!$H$7:$H$1247,MATCH(B256,Historical!$B$7:$B$1278,0))=0,"n/a",((INDEX(Historical!$C$7:$C$1256,MATCH(B256,Historical!$B$7:$B$1278,0))/INDEX(Historical!$H$7:$H$1247,MATCH(B256,Historical!$B$7:$B$1278,0)))^(1/5)-1)*100)</f>
        <v>15.436965941381576</v>
      </c>
      <c r="V256" s="701">
        <f>IF(INDEX(Historical!$O$7:$O$1247,MATCH(B256,Historical!$B$7:$B$1278,0))=0,"n/a",((INDEX(Historical!$C$7:$C$1256,MATCH(B256,Historical!$B$7:$B$1278,0))/INDEX(Historical!$O$7:$O$1247,MATCH(B256,Historical!$B$7:$B$1278,0)))^(1/10)-1)*100)</f>
        <v>21.2218189648836</v>
      </c>
      <c r="W256" s="702">
        <f>IF(OR(U256&lt;=0,U256="n/a",V256&lt;=0,V256="n/a"),"n/a",U256/V256)</f>
        <v>0.72741012289877705</v>
      </c>
      <c r="X256" s="703">
        <f>IF(OR(AJ256&lt;=0,AJ256="n/a",U256&lt;=0,U256="n/a"),"n/a",U256/AJ256)</f>
        <v>1.9790981976130226</v>
      </c>
      <c r="Y256" s="877"/>
      <c r="Z256" s="651">
        <f>IF(OR(AC256&lt;0.01,AC256="n/a"),"n/a",M256/AC256*100)</f>
        <v>49.426751592356688</v>
      </c>
      <c r="AA256" s="887">
        <f>IF(OR(AC256&lt;0.01,AC256="n/a"),"n/a",I256/AC256)</f>
        <v>22.571974522292994</v>
      </c>
      <c r="AB256" s="888">
        <v>12</v>
      </c>
      <c r="AC256" s="866">
        <v>7.85</v>
      </c>
      <c r="AD256" s="866">
        <v>2.98</v>
      </c>
      <c r="AE256" s="866">
        <v>6.1</v>
      </c>
      <c r="AF256" s="866">
        <v>6.95</v>
      </c>
      <c r="AG256" s="866">
        <v>31.7</v>
      </c>
      <c r="AH256" s="866">
        <v>6</v>
      </c>
      <c r="AI256" s="866">
        <v>17.73</v>
      </c>
      <c r="AJ256" s="866">
        <v>7.8</v>
      </c>
      <c r="AK256" s="866">
        <v>7.580000000000001</v>
      </c>
      <c r="AL256" s="879">
        <v>119640</v>
      </c>
      <c r="AM256" s="873">
        <v>0.1</v>
      </c>
      <c r="AN256" s="866">
        <v>1.63</v>
      </c>
      <c r="AO256" s="740">
        <f>IF(U256="n/a","n/a",IF(AA256&lt;0,"n/a",IF(AA256="n/a","n/a",J256+U256-AA256)))</f>
        <v>-4.9452687536073938</v>
      </c>
      <c r="AP256" s="741">
        <f>IF(U256="n/a","n/a",J256+U256)</f>
        <v>17.6267057686856</v>
      </c>
      <c r="AQ256" s="889">
        <f>IF(OR(AC256&lt;0.01,AF256="n/a"),"n/a",(I256/SQRT(22.5*AC256*(I256/AF256))-1)*100)</f>
        <v>164.04984624535177</v>
      </c>
      <c r="AR256" s="651">
        <f>INDEX(Historical!$C$7:$C$1256,MATCH(B256,Historical!$B$7:$B$1278,0))*IF(AH256="n/a",1.03,IF(AH256&lt;0,1.01,IF(AH256&gt;10,1.1,(1+AH256/100))))</f>
        <v>3.9220000000000006</v>
      </c>
      <c r="AS256" s="887">
        <f>IF($AI256="n/a",1.03*AR256,IF($AI256&lt;0,1.01*AR256,IF($AI256&gt;10,1.1*AR256,(1+$AI256/100)*AR256)))</f>
        <v>4.3142000000000014</v>
      </c>
      <c r="AT256" s="887">
        <f>IF($AK256="n/a",1.03*AS256,IF($AK256&lt;0,1.01*AS256,IF($AK256&gt;10,1.1*AS256,(1+$AK256/100)*AS256)))</f>
        <v>4.6412163600000023</v>
      </c>
      <c r="AU256" s="887">
        <f>IF($AK256="n/a",1.03*AT256,IF($AK256&lt;0,1.01*AT256,IF($AK256&gt;10,1.1*AT256,(1+$AK256/100)*AT256)))</f>
        <v>4.9930205600880031</v>
      </c>
      <c r="AV256" s="887">
        <f>IF($AK256="n/a",1.03*AU256,IF($AK256&lt;0,1.01*AU256,IF($AK256&gt;10,1.1*AU256,(1+$AK256/100)*AU256)))</f>
        <v>5.3714915185426744</v>
      </c>
      <c r="AW256" s="651">
        <f>SUM(AR256:AV256)</f>
        <v>23.24192843863068</v>
      </c>
      <c r="AX256" s="748">
        <f>AW256/I256*100</f>
        <v>13.116952671499904</v>
      </c>
      <c r="AY256" s="935">
        <v>1.06</v>
      </c>
      <c r="AZ256" s="873">
        <v>68.62</v>
      </c>
      <c r="BA256" s="873">
        <v>-16</v>
      </c>
      <c r="BB256" s="873">
        <v>-9.65</v>
      </c>
      <c r="BC256" s="873">
        <v>2.4899999999999998</v>
      </c>
      <c r="BE256" s="624">
        <v>2007</v>
      </c>
      <c r="BF256" s="899">
        <f>IF(BE256&gt;2008,0,IF(BE256&gt;2001,1,IF(BE256&gt;1990,2,IF(BE256&gt;1980,3,IF(BE256&gt;1973,4,IF(BE256&gt;1970,5,IF(BE256&gt;1960,6,IF(BE256&gt;1958,7,IF(BE256&gt;1953,8,9)))))))))</f>
        <v>1</v>
      </c>
      <c r="BG256" s="883">
        <v>8.6</v>
      </c>
    </row>
    <row r="257" spans="1:59" ht="11.25" customHeight="1" x14ac:dyDescent="0.2">
      <c r="A257" s="864" t="s">
        <v>1751</v>
      </c>
      <c r="B257" s="876" t="s">
        <v>1752</v>
      </c>
      <c r="C257" s="933" t="s">
        <v>112</v>
      </c>
      <c r="D257" s="933" t="s">
        <v>4357</v>
      </c>
      <c r="E257" s="733">
        <v>11</v>
      </c>
      <c r="F257" s="1182">
        <v>301</v>
      </c>
      <c r="G257" s="1182" t="s">
        <v>115</v>
      </c>
      <c r="H257" s="1182" t="s">
        <v>115</v>
      </c>
      <c r="I257" s="875">
        <v>157.11000000000001</v>
      </c>
      <c r="J257" s="651">
        <f>(M257/I257)*100</f>
        <v>2.571446757049201</v>
      </c>
      <c r="K257" s="878">
        <v>1.01</v>
      </c>
      <c r="L257" s="888">
        <v>4</v>
      </c>
      <c r="M257" s="642">
        <f>K257*L257</f>
        <v>4.04</v>
      </c>
      <c r="N257" s="871" t="s">
        <v>426</v>
      </c>
      <c r="O257" s="734">
        <v>0.96</v>
      </c>
      <c r="P257" s="862">
        <v>43885</v>
      </c>
      <c r="Q257" s="862">
        <v>43900</v>
      </c>
      <c r="R257" s="642">
        <f>(K257-O257)/O257*100</f>
        <v>5.2083333333333384</v>
      </c>
      <c r="S257" s="701">
        <f>IF(INDEX(Historical!$D$7:$D$1254,MATCH(B257,Historical!$B$7:$B$1278,0))=0,"n/a",(INDEX(Historical!$C$7:$C$1256,MATCH(B257,Historical!$B$7:$B$1278,0))/INDEX(Historical!$D$7:$D$1254,MATCH(B257,Historical!$B$7:$B$1278,0))-1)*100)</f>
        <v>5.4945054945054972</v>
      </c>
      <c r="T257" s="701">
        <f>IF(INDEX(Historical!$F$7:$F$1247,MATCH(B257,Historical!$B$7:$B$1278,0))=0,"n/a",((INDEX(Historical!$C$7:$C$1256,MATCH(B257,Historical!$B$7:$B$1278,0))/INDEX(Historical!$F$7:$F$1247,MATCH(B257,Historical!$B$7:$B$1278,0)))^(1/3)-1)*100)</f>
        <v>7.1664579674248552</v>
      </c>
      <c r="U257" s="701">
        <f>IF(INDEX(Historical!$H$7:$H$1247,MATCH(B257,Historical!$B$7:$B$1278,0))=0,"n/a",((INDEX(Historical!$C$7:$C$1256,MATCH(B257,Historical!$B$7:$B$1278,0))/INDEX(Historical!$H$7:$H$1247,MATCH(B257,Historical!$B$7:$B$1278,0)))^(1/5)-1)*100)</f>
        <v>7.4581318351847781</v>
      </c>
      <c r="V257" s="701">
        <f>IF(INDEX(Historical!$O$7:$O$1247,MATCH(B257,Historical!$B$7:$B$1278,0))=0,"n/a",((INDEX(Historical!$C$7:$C$1256,MATCH(B257,Historical!$B$7:$B$1278,0))/INDEX(Historical!$O$7:$O$1247,MATCH(B257,Historical!$B$7:$B$1278,0)))^(1/10)-1)*100)</f>
        <v>7.871289892416522</v>
      </c>
      <c r="W257" s="702">
        <f>IF(OR(U257&lt;=0,U257="n/a",V257&lt;=0,V257="n/a"),"n/a",U257/V257)</f>
        <v>0.94751075581274236</v>
      </c>
      <c r="X257" s="703">
        <f>IF(OR(AJ257&lt;=0,AJ257="n/a",U257&lt;=0,U257="n/a"),"n/a",U257/AJ257)</f>
        <v>0.80194965969728793</v>
      </c>
      <c r="Y257" s="664"/>
      <c r="Z257" s="651">
        <f>IF(OR(AC257&lt;0.01,AC257="n/a"),"n/a",M257/AC257*100)</f>
        <v>80.318091451292233</v>
      </c>
      <c r="AA257" s="887">
        <f>IF(OR(AC257&lt;0.01,AC257="n/a"),"n/a",I257/AC257)</f>
        <v>31.234592445328033</v>
      </c>
      <c r="AB257" s="888">
        <v>12</v>
      </c>
      <c r="AC257" s="866">
        <v>5.03</v>
      </c>
      <c r="AD257" s="866">
        <v>4.2699999999999996</v>
      </c>
      <c r="AE257" s="866">
        <v>1.76</v>
      </c>
      <c r="AF257" s="866">
        <v>31.17</v>
      </c>
      <c r="AG257" s="868">
        <v>106.2</v>
      </c>
      <c r="AH257" s="866">
        <v>-7.1999999999999993</v>
      </c>
      <c r="AI257" s="866">
        <v>14.000000000000002</v>
      </c>
      <c r="AJ257" s="866">
        <v>9.3000000000000007</v>
      </c>
      <c r="AK257" s="866">
        <v>7.31</v>
      </c>
      <c r="AL257" s="879">
        <v>136510</v>
      </c>
      <c r="AM257" s="874" t="s">
        <v>136</v>
      </c>
      <c r="AN257" s="868">
        <v>6.18</v>
      </c>
      <c r="AO257" s="740">
        <f>IF(U257="n/a","n/a",IF(AA257&lt;0,"n/a",IF(AA257="n/a","n/a",J257+U257-AA257)))</f>
        <v>-21.205013853094055</v>
      </c>
      <c r="AP257" s="741">
        <f>IF(U257="n/a","n/a",J257+U257)</f>
        <v>10.029578592233978</v>
      </c>
      <c r="AQ257" s="889">
        <f>IF(OR(AC257&lt;0.01,AF257="n/a"),"n/a",(I257/SQRT(22.5*AC257*(I257/AF257))-1)*100)</f>
        <v>557.80180957180733</v>
      </c>
      <c r="AR257" s="651">
        <f>INDEX(Historical!$C$7:$C$1256,MATCH(B257,Historical!$B$7:$B$1278,0))*IF(AH257="n/a",1.03,IF(AH257&lt;0,1.01,IF(AH257&gt;10,1.1,(1+AH257/100))))</f>
        <v>3.8784000000000001</v>
      </c>
      <c r="AS257" s="887">
        <f>IF($AI257="n/a",1.03*AR257,IF($AI257&lt;0,1.01*AR257,IF($AI257&gt;10,1.1*AR257,(1+$AI257/100)*AR257)))</f>
        <v>4.2662400000000007</v>
      </c>
      <c r="AT257" s="887">
        <f>IF($AK257="n/a",1.03*AS257,IF($AK257&lt;0,1.01*AS257,IF($AK257&gt;10,1.1*AS257,(1+$AK257/100)*AS257)))</f>
        <v>4.5781021440000007</v>
      </c>
      <c r="AU257" s="887">
        <f>IF($AK257="n/a",1.03*AT257,IF($AK257&lt;0,1.01*AT257,IF($AK257&gt;10,1.1*AT257,(1+$AK257/100)*AT257)))</f>
        <v>4.9127614107264002</v>
      </c>
      <c r="AV257" s="887">
        <f>IF($AK257="n/a",1.03*AU257,IF($AK257&lt;0,1.01*AU257,IF($AK257&gt;10,1.1*AU257,(1+$AK257/100)*AU257)))</f>
        <v>5.2718842698504993</v>
      </c>
      <c r="AW257" s="651">
        <f>SUM(AR257:AV257)</f>
        <v>22.907387824576901</v>
      </c>
      <c r="AX257" s="748">
        <f>AW257/I257*100</f>
        <v>14.580477260885303</v>
      </c>
      <c r="AY257" s="935">
        <v>1.01</v>
      </c>
      <c r="AZ257" s="873">
        <v>91.600000000000009</v>
      </c>
      <c r="BA257" s="873">
        <v>-11.74</v>
      </c>
      <c r="BB257" s="873">
        <v>-5.0299999999999994</v>
      </c>
      <c r="BC257" s="873">
        <v>28.49</v>
      </c>
      <c r="BE257" s="624">
        <v>2010</v>
      </c>
      <c r="BF257" s="899">
        <f>IF(BE257&gt;2008,0,IF(BE257&gt;2001,1,IF(BE257&gt;1990,2,IF(BE257&gt;1980,3,IF(BE257&gt;1973,4,IF(BE257&gt;1970,5,IF(BE257&gt;1960,6,IF(BE257&gt;1958,7,IF(BE257&gt;1953,8,9)))))))))</f>
        <v>0</v>
      </c>
      <c r="BG257" s="883">
        <v>7.5</v>
      </c>
    </row>
    <row r="258" spans="1:59" ht="11.25" customHeight="1" x14ac:dyDescent="0.2">
      <c r="A258" s="872" t="s">
        <v>1759</v>
      </c>
      <c r="B258" s="876" t="s">
        <v>1760</v>
      </c>
      <c r="C258" s="933" t="s">
        <v>153</v>
      </c>
      <c r="D258" s="933" t="s">
        <v>4324</v>
      </c>
      <c r="E258" s="733">
        <v>10</v>
      </c>
      <c r="F258" s="1182">
        <v>392</v>
      </c>
      <c r="G258" s="1182" t="s">
        <v>106</v>
      </c>
      <c r="H258" s="1182" t="s">
        <v>106</v>
      </c>
      <c r="I258" s="875">
        <v>79.33</v>
      </c>
      <c r="J258" s="651">
        <f>(M258/I258)*100</f>
        <v>1.6135131728223875</v>
      </c>
      <c r="K258" s="878">
        <v>0.32</v>
      </c>
      <c r="L258" s="888">
        <v>4</v>
      </c>
      <c r="M258" s="642">
        <f>K258*L258</f>
        <v>1.28</v>
      </c>
      <c r="N258" s="871" t="s">
        <v>239</v>
      </c>
      <c r="O258" s="734">
        <v>0.3</v>
      </c>
      <c r="P258" s="862">
        <v>43902</v>
      </c>
      <c r="Q258" s="862">
        <v>43938</v>
      </c>
      <c r="R258" s="642">
        <f>(K258-O258)/O258*100</f>
        <v>6.6666666666666732</v>
      </c>
      <c r="S258" s="701">
        <f>IF(INDEX(Historical!$D$7:$D$1254,MATCH(B258,Historical!$B$7:$B$1278,0))=0,"n/a",(INDEX(Historical!$C$7:$C$1256,MATCH(B258,Historical!$B$7:$B$1278,0))/INDEX(Historical!$D$7:$D$1254,MATCH(B258,Historical!$B$7:$B$1278,0))-1)*100)</f>
        <v>23.913043478260843</v>
      </c>
      <c r="T258" s="701">
        <f>IF(INDEX(Historical!$F$7:$F$1247,MATCH(B258,Historical!$B$7:$B$1278,0))=0,"n/a",((INDEX(Historical!$C$7:$C$1256,MATCH(B258,Historical!$B$7:$B$1278,0))/INDEX(Historical!$F$7:$F$1247,MATCH(B258,Historical!$B$7:$B$1278,0)))^(1/3)-1)*100)</f>
        <v>19.983162620797646</v>
      </c>
      <c r="U258" s="701">
        <f>IF(INDEX(Historical!$H$7:$H$1247,MATCH(B258,Historical!$B$7:$B$1278,0))=0,"n/a",((INDEX(Historical!$C$7:$C$1256,MATCH(B258,Historical!$B$7:$B$1278,0))/INDEX(Historical!$H$7:$H$1247,MATCH(B258,Historical!$B$7:$B$1278,0)))^(1/5)-1)*100)</f>
        <v>18.88654957871243</v>
      </c>
      <c r="V258" s="701" t="str">
        <f>IF(INDEX(Historical!$O$7:$O$1247,MATCH(B258,Historical!$B$7:$B$1278,0))=0,"n/a",((INDEX(Historical!$C$7:$C$1256,MATCH(B258,Historical!$B$7:$B$1278,0))/INDEX(Historical!$O$7:$O$1247,MATCH(B258,Historical!$B$7:$B$1278,0)))^(1/10)-1)*100)</f>
        <v>n/a</v>
      </c>
      <c r="W258" s="702" t="str">
        <f>IF(OR(U258&lt;=0,U258="n/a",V258&lt;=0,V258="n/a"),"n/a",U258/V258)</f>
        <v>n/a</v>
      </c>
      <c r="X258" s="703">
        <f>IF(OR(AJ258&lt;=0,AJ258="n/a",U258&lt;=0,U258="n/a"),"n/a",U258/AJ258)</f>
        <v>2.0092074019906838</v>
      </c>
      <c r="Y258" s="876"/>
      <c r="Z258" s="651">
        <f>IF(OR(AC258&lt;0.01,AC258="n/a"),"n/a",M258/AC258*100)</f>
        <v>53.333333333333336</v>
      </c>
      <c r="AA258" s="887">
        <f>IF(OR(AC258&lt;0.01,AC258="n/a"),"n/a",I258/AC258)</f>
        <v>33.054166666666667</v>
      </c>
      <c r="AB258" s="888">
        <v>12</v>
      </c>
      <c r="AC258" s="866">
        <v>2.4</v>
      </c>
      <c r="AD258" s="866">
        <v>2.75</v>
      </c>
      <c r="AE258" s="866">
        <v>2.36</v>
      </c>
      <c r="AF258" s="866">
        <v>3.99</v>
      </c>
      <c r="AG258" s="866">
        <v>12.6</v>
      </c>
      <c r="AH258" s="866">
        <v>87</v>
      </c>
      <c r="AI258" s="866">
        <v>47.25</v>
      </c>
      <c r="AJ258" s="866">
        <v>9.4</v>
      </c>
      <c r="AK258" s="866">
        <v>12</v>
      </c>
      <c r="AL258" s="879">
        <v>1030</v>
      </c>
      <c r="AM258" s="873">
        <v>1.2</v>
      </c>
      <c r="AN258" s="866">
        <v>0.15</v>
      </c>
      <c r="AO258" s="740">
        <f>IF(U258="n/a","n/a",IF(AA258&lt;0,"n/a",IF(AA258="n/a","n/a",J258+U258-AA258)))</f>
        <v>-12.554103915131851</v>
      </c>
      <c r="AP258" s="741">
        <f>IF(U258="n/a","n/a",J258+U258)</f>
        <v>20.500062751534816</v>
      </c>
      <c r="AQ258" s="889">
        <f>IF(OR(AC258&lt;0.01,AF258="n/a"),"n/a",(I258/SQRT(22.5*AC258*(I258/AF258))-1)*100)</f>
        <v>142.10752891134049</v>
      </c>
      <c r="AR258" s="651">
        <f>INDEX(Historical!$C$7:$C$1256,MATCH(B258,Historical!$B$7:$B$1278,0))*IF(AH258="n/a",1.03,IF(AH258&lt;0,1.01,IF(AH258&gt;10,1.1,(1+AH258/100))))</f>
        <v>1.254</v>
      </c>
      <c r="AS258" s="887">
        <f>IF($AI258="n/a",1.03*AR258,IF($AI258&lt;0,1.01*AR258,IF($AI258&gt;10,1.1*AR258,(1+$AI258/100)*AR258)))</f>
        <v>1.3794000000000002</v>
      </c>
      <c r="AT258" s="887">
        <f>IF($AK258="n/a",1.03*AS258,IF($AK258&lt;0,1.01*AS258,IF($AK258&gt;10,1.1*AS258,(1+$AK258/100)*AS258)))</f>
        <v>1.5173400000000004</v>
      </c>
      <c r="AU258" s="887">
        <f>IF($AK258="n/a",1.03*AT258,IF($AK258&lt;0,1.01*AT258,IF($AK258&gt;10,1.1*AT258,(1+$AK258/100)*AT258)))</f>
        <v>1.6690740000000006</v>
      </c>
      <c r="AV258" s="887">
        <f>IF($AK258="n/a",1.03*AU258,IF($AK258&lt;0,1.01*AU258,IF($AK258&gt;10,1.1*AU258,(1+$AK258/100)*AU258)))</f>
        <v>1.8359814000000008</v>
      </c>
      <c r="AW258" s="651">
        <f>SUM(AR258:AV258)</f>
        <v>7.6557954000000015</v>
      </c>
      <c r="AX258" s="748">
        <f>AW258/I258*100</f>
        <v>9.6505677549476889</v>
      </c>
      <c r="AY258" s="935">
        <v>1.21</v>
      </c>
      <c r="AZ258" s="873">
        <v>75.78</v>
      </c>
      <c r="BA258" s="873">
        <v>-46.57</v>
      </c>
      <c r="BB258" s="873">
        <v>-8.6300000000000008</v>
      </c>
      <c r="BC258" s="873">
        <v>-8.02</v>
      </c>
      <c r="BE258" s="624">
        <v>2011</v>
      </c>
      <c r="BF258" s="899">
        <f>IF(BE258&gt;2008,0,IF(BE258&gt;2001,1,IF(BE258&gt;1990,2,IF(BE258&gt;1980,3,IF(BE258&gt;1973,4,IF(BE258&gt;1970,5,IF(BE258&gt;1960,6,IF(BE258&gt;1958,7,IF(BE258&gt;1953,8,9)))))))))</f>
        <v>0</v>
      </c>
      <c r="BG258" s="883">
        <v>5.2</v>
      </c>
    </row>
    <row r="259" spans="1:59" s="774" customFormat="1" ht="11.25" customHeight="1" x14ac:dyDescent="0.2">
      <c r="A259" s="755" t="s">
        <v>835</v>
      </c>
      <c r="B259" s="782" t="s">
        <v>836</v>
      </c>
      <c r="C259" s="933" t="s">
        <v>153</v>
      </c>
      <c r="D259" s="933" t="s">
        <v>4327</v>
      </c>
      <c r="E259" s="756">
        <v>17</v>
      </c>
      <c r="F259" s="1182">
        <v>203</v>
      </c>
      <c r="G259" s="1181" t="s">
        <v>106</v>
      </c>
      <c r="H259" s="1181" t="s">
        <v>106</v>
      </c>
      <c r="I259" s="757">
        <v>83</v>
      </c>
      <c r="J259" s="758">
        <f>(M259/I259)*100</f>
        <v>1.3493975903614459</v>
      </c>
      <c r="K259" s="759">
        <v>0.28000000000000003</v>
      </c>
      <c r="L259" s="760">
        <v>4</v>
      </c>
      <c r="M259" s="761">
        <f>K259*L259</f>
        <v>1.1200000000000001</v>
      </c>
      <c r="N259" s="762" t="s">
        <v>188</v>
      </c>
      <c r="O259" s="763">
        <v>0.27500000000000002</v>
      </c>
      <c r="P259" s="778">
        <v>43810</v>
      </c>
      <c r="Q259" s="778">
        <v>43832</v>
      </c>
      <c r="R259" s="761">
        <f>(K259-O259)/O259*100</f>
        <v>1.8181818181818195</v>
      </c>
      <c r="S259" s="701">
        <f>IF(INDEX(Historical!$D$7:$D$1254,MATCH(B259,Historical!$B$7:$B$1278,0))=0,"n/a",(INDEX(Historical!$C$7:$C$1256,MATCH(B259,Historical!$B$7:$B$1278,0))/INDEX(Historical!$D$7:$D$1254,MATCH(B259,Historical!$B$7:$B$1278,0))-1)*100)</f>
        <v>1.8518518518518601</v>
      </c>
      <c r="T259" s="701">
        <f>IF(INDEX(Historical!$F$7:$F$1247,MATCH(B259,Historical!$B$7:$B$1278,0))=0,"n/a",((INDEX(Historical!$C$7:$C$1256,MATCH(B259,Historical!$B$7:$B$1278,0))/INDEX(Historical!$F$7:$F$1247,MATCH(B259,Historical!$B$7:$B$1278,0)))^(1/3)-1)*100)</f>
        <v>1.724476819110099</v>
      </c>
      <c r="U259" s="701">
        <f>IF(INDEX(Historical!$H$7:$H$1247,MATCH(B259,Historical!$B$7:$B$1278,0))=0,"n/a",((INDEX(Historical!$C$7:$C$1256,MATCH(B259,Historical!$B$7:$B$1278,0))/INDEX(Historical!$H$7:$H$1247,MATCH(B259,Historical!$B$7:$B$1278,0)))^(1/5)-1)*100)</f>
        <v>1.8228678182560243</v>
      </c>
      <c r="V259" s="701">
        <f>IF(INDEX(Historical!$O$7:$O$1247,MATCH(B259,Historical!$B$7:$B$1278,0))=0,"n/a",((INDEX(Historical!$C$7:$C$1256,MATCH(B259,Historical!$B$7:$B$1278,0))/INDEX(Historical!$O$7:$O$1247,MATCH(B259,Historical!$B$7:$B$1278,0)))^(1/10)-1)*100)</f>
        <v>1.7478158368593899</v>
      </c>
      <c r="W259" s="702">
        <f>IF(OR(U259&lt;=0,U259="n/a",V259&lt;=0,V259="n/a"),"n/a",U259/V259)</f>
        <v>1.0429404401847586</v>
      </c>
      <c r="X259" s="703">
        <f>IF(OR(AJ259&lt;=0,AJ259="n/a",U259&lt;=0,U259="n/a"),"n/a",U259/AJ259)</f>
        <v>0.35742506240314204</v>
      </c>
      <c r="Y259" s="1108"/>
      <c r="Z259" s="758">
        <f>IF(OR(AC259&lt;0.01,AC259="n/a"),"n/a",M259/AC259*100)</f>
        <v>34.042553191489368</v>
      </c>
      <c r="AA259" s="766">
        <f>IF(OR(AC259&lt;0.01,AC259="n/a"),"n/a",I259/AC259)</f>
        <v>25.227963525835865</v>
      </c>
      <c r="AB259" s="760">
        <v>12</v>
      </c>
      <c r="AC259" s="767">
        <v>3.29</v>
      </c>
      <c r="AD259" s="767" t="s">
        <v>136</v>
      </c>
      <c r="AE259" s="767">
        <v>6.79</v>
      </c>
      <c r="AF259" s="767">
        <v>3.17</v>
      </c>
      <c r="AG259" s="767">
        <v>13</v>
      </c>
      <c r="AH259" s="767">
        <v>-5.4</v>
      </c>
      <c r="AI259" s="767" t="s">
        <v>136</v>
      </c>
      <c r="AJ259" s="767">
        <v>5.0999999999999996</v>
      </c>
      <c r="AK259" s="767" t="s">
        <v>136</v>
      </c>
      <c r="AL259" s="768">
        <v>298.8</v>
      </c>
      <c r="AM259" s="769">
        <v>0.4</v>
      </c>
      <c r="AN259" s="767">
        <v>0</v>
      </c>
      <c r="AO259" s="770">
        <f>IF(U259="n/a","n/a",IF(AA259&lt;0,"n/a",IF(AA259="n/a","n/a",J259+U259-AA259)))</f>
        <v>-22.055698117218395</v>
      </c>
      <c r="AP259" s="771">
        <f>IF(U259="n/a","n/a",J259+U259)</f>
        <v>3.17226540861747</v>
      </c>
      <c r="AQ259" s="772">
        <f>IF(OR(AC259&lt;0.01,AF259="n/a"),"n/a",(I259/SQRT(22.5*AC259*(I259/AF259))-1)*100)</f>
        <v>88.529566648959076</v>
      </c>
      <c r="AR259" s="651">
        <f>INDEX(Historical!$C$7:$C$1256,MATCH(B259,Historical!$B$7:$B$1278,0))*IF(AH259="n/a",1.03,IF(AH259&lt;0,1.01,IF(AH259&gt;10,1.1,(1+AH259/100))))</f>
        <v>1.1110000000000002</v>
      </c>
      <c r="AS259" s="766">
        <f>IF($AI259="n/a",1.03*AR259,IF($AI259&lt;0,1.01*AR259,IF($AI259&gt;10,1.1*AR259,(1+$AI259/100)*AR259)))</f>
        <v>1.1443300000000003</v>
      </c>
      <c r="AT259" s="766">
        <f>IF($AK259="n/a",1.03*AS259,IF($AK259&lt;0,1.01*AS259,IF($AK259&gt;10,1.1*AS259,(1+$AK259/100)*AS259)))</f>
        <v>1.1786599000000004</v>
      </c>
      <c r="AU259" s="766">
        <f>IF($AK259="n/a",1.03*AT259,IF($AK259&lt;0,1.01*AT259,IF($AK259&gt;10,1.1*AT259,(1+$AK259/100)*AT259)))</f>
        <v>1.2140196970000006</v>
      </c>
      <c r="AV259" s="766">
        <f>IF($AK259="n/a",1.03*AU259,IF($AK259&lt;0,1.01*AU259,IF($AK259&gt;10,1.1*AU259,(1+$AK259/100)*AU259)))</f>
        <v>1.2504402879100005</v>
      </c>
      <c r="AW259" s="758">
        <f>SUM(AR259:AV259)</f>
        <v>5.8984498849100024</v>
      </c>
      <c r="AX259" s="773">
        <f>AW259/I259*100</f>
        <v>7.1065661263975928</v>
      </c>
      <c r="AY259" s="936">
        <v>0.31</v>
      </c>
      <c r="AZ259" s="769">
        <v>10.18</v>
      </c>
      <c r="BA259" s="769">
        <v>-26.06</v>
      </c>
      <c r="BB259" s="769">
        <v>1.39</v>
      </c>
      <c r="BC259" s="769">
        <v>-4.7600000000000007</v>
      </c>
      <c r="BD259" s="909"/>
      <c r="BE259" s="624">
        <v>2004</v>
      </c>
      <c r="BF259" s="899">
        <f>IF(BE259&gt;2008,0,IF(BE259&gt;2001,1,IF(BE259&gt;1990,2,IF(BE259&gt;1980,3,IF(BE259&gt;1973,4,IF(BE259&gt;1970,5,IF(BE259&gt;1960,6,IF(BE259&gt;1958,7,IF(BE259&gt;1953,8,9)))))))))</f>
        <v>1</v>
      </c>
      <c r="BG259" s="825">
        <v>11.899999999999999</v>
      </c>
    </row>
    <row r="260" spans="1:59" ht="11.25" customHeight="1" x14ac:dyDescent="0.2">
      <c r="A260" s="864" t="s">
        <v>841</v>
      </c>
      <c r="B260" s="876" t="s">
        <v>842</v>
      </c>
      <c r="C260" s="933" t="s">
        <v>4196</v>
      </c>
      <c r="D260" s="933" t="s">
        <v>4328</v>
      </c>
      <c r="E260" s="733">
        <v>12</v>
      </c>
      <c r="F260" s="1182">
        <v>282</v>
      </c>
      <c r="G260" s="1182" t="s">
        <v>106</v>
      </c>
      <c r="H260" s="1182" t="s">
        <v>106</v>
      </c>
      <c r="I260" s="875">
        <v>181.71</v>
      </c>
      <c r="J260" s="651">
        <f>(M260/I260)*100</f>
        <v>0.66039293379560826</v>
      </c>
      <c r="K260" s="878">
        <v>0.3</v>
      </c>
      <c r="L260" s="888">
        <v>4</v>
      </c>
      <c r="M260" s="642">
        <f>K260*L260</f>
        <v>1.2</v>
      </c>
      <c r="N260" s="871" t="s">
        <v>791</v>
      </c>
      <c r="O260" s="734">
        <v>0.25</v>
      </c>
      <c r="P260" s="619">
        <v>43783</v>
      </c>
      <c r="Q260" s="619">
        <v>43802</v>
      </c>
      <c r="R260" s="642">
        <f>(K260-O260)/O260*100</f>
        <v>19.999999999999996</v>
      </c>
      <c r="S260" s="701">
        <f>IF(INDEX(Historical!$D$7:$D$1254,MATCH(B260,Historical!$B$7:$B$1278,0))=0,"n/a",(INDEX(Historical!$C$7:$C$1256,MATCH(B260,Historical!$B$7:$B$1278,0))/INDEX(Historical!$D$7:$D$1254,MATCH(B260,Historical!$B$7:$B$1278,0))-1)*100)</f>
        <v>19.318181818181813</v>
      </c>
      <c r="T260" s="701">
        <f>IF(INDEX(Historical!$F$7:$F$1247,MATCH(B260,Historical!$B$7:$B$1278,0))=0,"n/a",((INDEX(Historical!$C$7:$C$1256,MATCH(B260,Historical!$B$7:$B$1278,0))/INDEX(Historical!$F$7:$F$1247,MATCH(B260,Historical!$B$7:$B$1278,0)))^(1/3)-1)*100)</f>
        <v>21.52840862513392</v>
      </c>
      <c r="U260" s="701">
        <f>IF(INDEX(Historical!$H$7:$H$1247,MATCH(B260,Historical!$B$7:$B$1278,0))=0,"n/a",((INDEX(Historical!$C$7:$C$1256,MATCH(B260,Historical!$B$7:$B$1278,0))/INDEX(Historical!$H$7:$H$1247,MATCH(B260,Historical!$B$7:$B$1278,0)))^(1/5)-1)*100)</f>
        <v>20.112443398143132</v>
      </c>
      <c r="V260" s="701">
        <f>IF(INDEX(Historical!$O$7:$O$1247,MATCH(B260,Historical!$B$7:$B$1278,0))=0,"n/a",((INDEX(Historical!$C$7:$C$1256,MATCH(B260,Historical!$B$7:$B$1278,0))/INDEX(Historical!$O$7:$O$1247,MATCH(B260,Historical!$B$7:$B$1278,0)))^(1/10)-1)*100)</f>
        <v>25.308248998814943</v>
      </c>
      <c r="W260" s="702">
        <f>IF(OR(U260&lt;=0,U260="n/a",V260&lt;=0,V260="n/a"),"n/a",U260/V260)</f>
        <v>0.79469912750917282</v>
      </c>
      <c r="X260" s="703">
        <f>IF(OR(AJ260&lt;=0,AJ260="n/a",U260&lt;=0,U260="n/a"),"n/a",U260/AJ260)</f>
        <v>1.0157799696031884</v>
      </c>
      <c r="Y260" s="877"/>
      <c r="Z260" s="651">
        <f>IF(OR(AC260&lt;0.01,AC260="n/a"),"n/a",M260/AC260*100)</f>
        <v>22.813688212927758</v>
      </c>
      <c r="AA260" s="887">
        <f>IF(OR(AC260&lt;0.01,AC260="n/a"),"n/a",I260/AC260)</f>
        <v>34.545627376425855</v>
      </c>
      <c r="AB260" s="888">
        <v>9</v>
      </c>
      <c r="AC260" s="866">
        <v>5.26</v>
      </c>
      <c r="AD260" s="866">
        <v>3.95</v>
      </c>
      <c r="AE260" s="866">
        <v>16.899999999999999</v>
      </c>
      <c r="AF260" s="866">
        <v>11.9</v>
      </c>
      <c r="AG260" s="866">
        <v>38.299999999999997</v>
      </c>
      <c r="AH260" s="866">
        <v>20</v>
      </c>
      <c r="AI260" s="866">
        <v>15.459999999999999</v>
      </c>
      <c r="AJ260" s="866">
        <v>19.8</v>
      </c>
      <c r="AK260" s="866">
        <v>8.74</v>
      </c>
      <c r="AL260" s="879">
        <v>386620</v>
      </c>
      <c r="AM260" s="873">
        <v>0.2</v>
      </c>
      <c r="AN260" s="866">
        <v>0.69</v>
      </c>
      <c r="AO260" s="740">
        <f>IF(U260="n/a","n/a",IF(AA260&lt;0,"n/a",IF(AA260="n/a","n/a",J260+U260-AA260)))</f>
        <v>-13.772791044487114</v>
      </c>
      <c r="AP260" s="741">
        <f>IF(U260="n/a","n/a",J260+U260)</f>
        <v>20.772836331938741</v>
      </c>
      <c r="AQ260" s="889">
        <f>IF(OR(AC260&lt;0.01,AF260="n/a"),"n/a",(I260/SQRT(22.5*AC260*(I260/AF260))-1)*100)</f>
        <v>327.44354573542751</v>
      </c>
      <c r="AR260" s="651">
        <f>INDEX(Historical!$C$7:$C$1256,MATCH(B260,Historical!$B$7:$B$1278,0))*IF(AH260="n/a",1.03,IF(AH260&lt;0,1.01,IF(AH260&gt;10,1.1,(1+AH260/100))))</f>
        <v>1.1550000000000002</v>
      </c>
      <c r="AS260" s="887">
        <f>IF($AI260="n/a",1.03*AR260,IF($AI260&lt;0,1.01*AR260,IF($AI260&gt;10,1.1*AR260,(1+$AI260/100)*AR260)))</f>
        <v>1.2705000000000004</v>
      </c>
      <c r="AT260" s="887">
        <f>IF($AK260="n/a",1.03*AS260,IF($AK260&lt;0,1.01*AS260,IF($AK260&gt;10,1.1*AS260,(1+$AK260/100)*AS260)))</f>
        <v>1.3815417000000003</v>
      </c>
      <c r="AU260" s="887">
        <f>IF($AK260="n/a",1.03*AT260,IF($AK260&lt;0,1.01*AT260,IF($AK260&gt;10,1.1*AT260,(1+$AK260/100)*AT260)))</f>
        <v>1.5022884445800002</v>
      </c>
      <c r="AV260" s="887">
        <f>IF($AK260="n/a",1.03*AU260,IF($AK260&lt;0,1.01*AU260,IF($AK260&gt;10,1.1*AU260,(1+$AK260/100)*AU260)))</f>
        <v>1.6335884546362922</v>
      </c>
      <c r="AW260" s="651">
        <f>SUM(AR260:AV260)</f>
        <v>6.9429185992162932</v>
      </c>
      <c r="AX260" s="748">
        <f>AW260/I260*100</f>
        <v>3.8208786523671199</v>
      </c>
      <c r="AY260" s="935">
        <v>0.88</v>
      </c>
      <c r="AZ260" s="873">
        <v>35.68</v>
      </c>
      <c r="BA260" s="873">
        <v>-16.400000000000002</v>
      </c>
      <c r="BB260" s="873">
        <v>-10.07</v>
      </c>
      <c r="BC260" s="873">
        <v>-4.9000000000000004</v>
      </c>
      <c r="BE260" s="624">
        <v>2008</v>
      </c>
      <c r="BF260" s="899">
        <f>IF(BE260&gt;2008,0,IF(BE260&gt;2001,1,IF(BE260&gt;1990,2,IF(BE260&gt;1980,3,IF(BE260&gt;1973,4,IF(BE260&gt;1970,5,IF(BE260&gt;1960,6,IF(BE260&gt;1958,7,IF(BE260&gt;1953,8,9)))))))))</f>
        <v>1</v>
      </c>
      <c r="BG260" s="883">
        <v>15.2</v>
      </c>
    </row>
    <row r="261" spans="1:59" ht="11.25" customHeight="1" x14ac:dyDescent="0.2">
      <c r="A261" s="864" t="s">
        <v>1763</v>
      </c>
      <c r="B261" s="876" t="s">
        <v>1764</v>
      </c>
      <c r="C261" s="933" t="s">
        <v>178</v>
      </c>
      <c r="D261" s="933" t="s">
        <v>4339</v>
      </c>
      <c r="E261" s="733">
        <v>10</v>
      </c>
      <c r="F261" s="1182">
        <v>363</v>
      </c>
      <c r="G261" s="1182" t="s">
        <v>106</v>
      </c>
      <c r="H261" s="1182" t="s">
        <v>106</v>
      </c>
      <c r="I261" s="875">
        <v>38.61</v>
      </c>
      <c r="J261" s="651">
        <f>(M261/I261)*100</f>
        <v>10.152810152810153</v>
      </c>
      <c r="K261" s="878">
        <v>0.98</v>
      </c>
      <c r="L261" s="888">
        <v>4</v>
      </c>
      <c r="M261" s="642">
        <f>K261*L261</f>
        <v>3.92</v>
      </c>
      <c r="N261" s="871" t="s">
        <v>791</v>
      </c>
      <c r="O261" s="734">
        <v>0.9</v>
      </c>
      <c r="P261" s="862">
        <v>43872</v>
      </c>
      <c r="Q261" s="862">
        <v>43893</v>
      </c>
      <c r="R261" s="642">
        <f>(K261-O261)/O261*100</f>
        <v>8.888888888888884</v>
      </c>
      <c r="S261" s="701">
        <f>IF(INDEX(Historical!$D$7:$D$1254,MATCH(B261,Historical!$B$7:$B$1278,0))=0,"n/a",(INDEX(Historical!$C$7:$C$1256,MATCH(B261,Historical!$B$7:$B$1278,0))/INDEX(Historical!$D$7:$D$1254,MATCH(B261,Historical!$B$7:$B$1278,0))-1)*100)</f>
        <v>12.5</v>
      </c>
      <c r="T261" s="701">
        <f>IF(INDEX(Historical!$F$7:$F$1247,MATCH(B261,Historical!$B$7:$B$1278,0))=0,"n/a",((INDEX(Historical!$C$7:$C$1256,MATCH(B261,Historical!$B$7:$B$1278,0))/INDEX(Historical!$F$7:$F$1247,MATCH(B261,Historical!$B$7:$B$1278,0)))^(1/3)-1)*100)</f>
        <v>14.471424255333186</v>
      </c>
      <c r="U261" s="701">
        <f>IF(INDEX(Historical!$H$7:$H$1247,MATCH(B261,Historical!$B$7:$B$1278,0))=0,"n/a",((INDEX(Historical!$C$7:$C$1256,MATCH(B261,Historical!$B$7:$B$1278,0))/INDEX(Historical!$H$7:$H$1247,MATCH(B261,Historical!$B$7:$B$1278,0)))^(1/5)-1)*100)</f>
        <v>27.944800171705086</v>
      </c>
      <c r="V261" s="701">
        <f>IF(INDEX(Historical!$O$7:$O$1247,MATCH(B261,Historical!$B$7:$B$1278,0))=0,"n/a",((INDEX(Historical!$C$7:$C$1256,MATCH(B261,Historical!$B$7:$B$1278,0))/INDEX(Historical!$O$7:$O$1247,MATCH(B261,Historical!$B$7:$B$1278,0)))^(1/10)-1)*100)</f>
        <v>20.702798085370077</v>
      </c>
      <c r="W261" s="702">
        <f>IF(OR(U261&lt;=0,U261="n/a",V261&lt;=0,V261="n/a"),"n/a",U261/V261)</f>
        <v>1.3498078885990137</v>
      </c>
      <c r="X261" s="703" t="str">
        <f>IF(OR(AJ261&lt;=0,AJ261="n/a",U261&lt;=0,U261="n/a"),"n/a",U261/AJ261)</f>
        <v>n/a</v>
      </c>
      <c r="Y261" s="877"/>
      <c r="Z261" s="651">
        <f>IF(OR(AC261&lt;0.01,AC261="n/a"),"n/a",M261/AC261*100)</f>
        <v>151.35135135135135</v>
      </c>
      <c r="AA261" s="887">
        <f>IF(OR(AC261&lt;0.01,AC261="n/a"),"n/a",I261/AC261)</f>
        <v>14.907335907335908</v>
      </c>
      <c r="AB261" s="888">
        <v>12</v>
      </c>
      <c r="AC261" s="866">
        <v>2.59</v>
      </c>
      <c r="AD261" s="866" t="s">
        <v>136</v>
      </c>
      <c r="AE261" s="866">
        <v>0.18</v>
      </c>
      <c r="AF261" s="866">
        <v>0.79</v>
      </c>
      <c r="AG261" s="866">
        <v>2.1</v>
      </c>
      <c r="AH261" s="866">
        <v>-19.400000000000002</v>
      </c>
      <c r="AI261" s="866">
        <v>158.69999999999999</v>
      </c>
      <c r="AJ261" s="866">
        <v>-3.5000000000000004</v>
      </c>
      <c r="AK261" s="866">
        <v>-11.110000000000001</v>
      </c>
      <c r="AL261" s="879">
        <v>15480</v>
      </c>
      <c r="AM261" s="873">
        <v>0.1</v>
      </c>
      <c r="AN261" s="866">
        <v>0.64</v>
      </c>
      <c r="AO261" s="740">
        <f>IF(U261="n/a","n/a",IF(AA261&lt;0,"n/a",IF(AA261="n/a","n/a",J261+U261-AA261)))</f>
        <v>23.190274417179332</v>
      </c>
      <c r="AP261" s="741">
        <f>IF(U261="n/a","n/a",J261+U261)</f>
        <v>38.097610324515237</v>
      </c>
      <c r="AQ261" s="889">
        <f>IF(OR(AC261&lt;0.01,AF261="n/a"),"n/a",(I261/SQRT(22.5*AC261*(I261/AF261))-1)*100)</f>
        <v>-27.652703753828689</v>
      </c>
      <c r="AR261" s="651">
        <f>INDEX(Historical!$C$7:$C$1256,MATCH(B261,Historical!$B$7:$B$1278,0))*IF(AH261="n/a",1.03,IF(AH261&lt;0,1.01,IF(AH261&gt;10,1.1,(1+AH261/100))))</f>
        <v>3.6360000000000001</v>
      </c>
      <c r="AS261" s="887">
        <f>IF($AI261="n/a",1.03*AR261,IF($AI261&lt;0,1.01*AR261,IF($AI261&gt;10,1.1*AR261,(1+$AI261/100)*AR261)))</f>
        <v>3.9996000000000005</v>
      </c>
      <c r="AT261" s="887">
        <f>IF($AK261="n/a",1.03*AS261,IF($AK261&lt;0,1.01*AS261,IF($AK261&gt;10,1.1*AS261,(1+$AK261/100)*AS261)))</f>
        <v>4.0395960000000004</v>
      </c>
      <c r="AU261" s="887">
        <f>IF($AK261="n/a",1.03*AT261,IF($AK261&lt;0,1.01*AT261,IF($AK261&gt;10,1.1*AT261,(1+$AK261/100)*AT261)))</f>
        <v>4.0799919600000001</v>
      </c>
      <c r="AV261" s="887">
        <f>IF($AK261="n/a",1.03*AU261,IF($AK261&lt;0,1.01*AU261,IF($AK261&gt;10,1.1*AU261,(1+$AK261/100)*AU261)))</f>
        <v>4.1207918796000005</v>
      </c>
      <c r="AW261" s="651">
        <f>SUM(AR261:AV261)</f>
        <v>19.875979839599999</v>
      </c>
      <c r="AX261" s="748">
        <f>AW261/I261*100</f>
        <v>51.478839263403266</v>
      </c>
      <c r="AY261" s="935">
        <v>1.91</v>
      </c>
      <c r="AZ261" s="873">
        <v>24.55</v>
      </c>
      <c r="BA261" s="873">
        <v>-62.139999999999993</v>
      </c>
      <c r="BB261" s="873">
        <v>-15.58</v>
      </c>
      <c r="BC261" s="873">
        <v>-33.08</v>
      </c>
      <c r="BE261" s="624">
        <v>2011</v>
      </c>
      <c r="BF261" s="899">
        <f>IF(BE261&gt;2008,0,IF(BE261&gt;2001,1,IF(BE261&gt;1990,2,IF(BE261&gt;1980,3,IF(BE261&gt;1973,4,IF(BE261&gt;1970,5,IF(BE261&gt;1960,6,IF(BE261&gt;1958,7,IF(BE261&gt;1953,8,9)))))))))</f>
        <v>0</v>
      </c>
      <c r="BG261" s="883">
        <v>0.8</v>
      </c>
    </row>
    <row r="262" spans="1:59" ht="11.25" customHeight="1" x14ac:dyDescent="0.2">
      <c r="A262" s="872" t="s">
        <v>843</v>
      </c>
      <c r="B262" s="876" t="s">
        <v>844</v>
      </c>
      <c r="C262" s="933" t="s">
        <v>112</v>
      </c>
      <c r="D262" s="933" t="s">
        <v>4325</v>
      </c>
      <c r="E262" s="733">
        <v>16</v>
      </c>
      <c r="F262" s="1182">
        <v>224</v>
      </c>
      <c r="G262" s="1182" t="s">
        <v>106</v>
      </c>
      <c r="H262" s="1182" t="s">
        <v>106</v>
      </c>
      <c r="I262" s="875">
        <v>28.96</v>
      </c>
      <c r="J262" s="651">
        <f>(M262/I262)*100</f>
        <v>1.2430939226519337</v>
      </c>
      <c r="K262" s="878">
        <v>0.09</v>
      </c>
      <c r="L262" s="888">
        <v>4</v>
      </c>
      <c r="M262" s="642">
        <f>K262*L262</f>
        <v>0.36</v>
      </c>
      <c r="N262" s="871" t="s">
        <v>535</v>
      </c>
      <c r="O262" s="734">
        <v>0.08</v>
      </c>
      <c r="P262" s="867">
        <v>43662</v>
      </c>
      <c r="Q262" s="867">
        <v>43677</v>
      </c>
      <c r="R262" s="642">
        <f>(K262-O262)/O262*100</f>
        <v>12.499999999999993</v>
      </c>
      <c r="S262" s="701">
        <f>IF(INDEX(Historical!$D$7:$D$1254,MATCH(B262,Historical!$B$7:$B$1278,0))=0,"n/a",(INDEX(Historical!$C$7:$C$1256,MATCH(B262,Historical!$B$7:$B$1278,0))/INDEX(Historical!$D$7:$D$1254,MATCH(B262,Historical!$B$7:$B$1278,0))-1)*100)</f>
        <v>13.333333333333353</v>
      </c>
      <c r="T262" s="701">
        <f>IF(INDEX(Historical!$F$7:$F$1247,MATCH(B262,Historical!$B$7:$B$1278,0))=0,"n/a",((INDEX(Historical!$C$7:$C$1256,MATCH(B262,Historical!$B$7:$B$1278,0))/INDEX(Historical!$F$7:$F$1247,MATCH(B262,Historical!$B$7:$B$1278,0)))^(1/3)-1)*100)</f>
        <v>13.915728978525355</v>
      </c>
      <c r="U262" s="701">
        <f>IF(INDEX(Historical!$H$7:$H$1247,MATCH(B262,Historical!$B$7:$B$1278,0))=0,"n/a",((INDEX(Historical!$C$7:$C$1256,MATCH(B262,Historical!$B$7:$B$1278,0))/INDEX(Historical!$H$7:$H$1247,MATCH(B262,Historical!$B$7:$B$1278,0)))^(1/5)-1)*100)</f>
        <v>12.34275325950922</v>
      </c>
      <c r="V262" s="701">
        <f>IF(INDEX(Historical!$O$7:$O$1247,MATCH(B262,Historical!$B$7:$B$1278,0))=0,"n/a",((INDEX(Historical!$C$7:$C$1256,MATCH(B262,Historical!$B$7:$B$1278,0))/INDEX(Historical!$O$7:$O$1247,MATCH(B262,Historical!$B$7:$B$1278,0)))^(1/10)-1)*100)</f>
        <v>13.599267543869331</v>
      </c>
      <c r="W262" s="702">
        <f>IF(OR(U262&lt;=0,U262="n/a",V262&lt;=0,V262="n/a"),"n/a",U262/V262)</f>
        <v>0.90760426763376978</v>
      </c>
      <c r="X262" s="703">
        <f>IF(OR(AJ262&lt;=0,AJ262="n/a",U262&lt;=0,U262="n/a"),"n/a",U262/AJ262)</f>
        <v>1.0372061562612791</v>
      </c>
      <c r="Y262" s="661"/>
      <c r="Z262" s="651">
        <f>IF(OR(AC262&lt;0.01,AC262="n/a"),"n/a",M262/AC262*100)</f>
        <v>327.27272727272725</v>
      </c>
      <c r="AA262" s="887">
        <f>IF(OR(AC262&lt;0.01,AC262="n/a"),"n/a",I262/AC262)</f>
        <v>263.27272727272725</v>
      </c>
      <c r="AB262" s="888">
        <v>12</v>
      </c>
      <c r="AC262" s="866">
        <v>0.11</v>
      </c>
      <c r="AD262" s="866">
        <v>34.15</v>
      </c>
      <c r="AE262" s="866">
        <v>0.43</v>
      </c>
      <c r="AF262" s="866">
        <v>0.93</v>
      </c>
      <c r="AG262" s="866">
        <v>0.3</v>
      </c>
      <c r="AH262" s="866">
        <v>6.9</v>
      </c>
      <c r="AI262" s="866">
        <v>34.25</v>
      </c>
      <c r="AJ262" s="866">
        <v>11.899999999999999</v>
      </c>
      <c r="AK262" s="866">
        <v>8</v>
      </c>
      <c r="AL262" s="879">
        <v>317.39999999999998</v>
      </c>
      <c r="AM262" s="873">
        <v>0.1</v>
      </c>
      <c r="AN262" s="866">
        <v>0.76</v>
      </c>
      <c r="AO262" s="740">
        <f>IF(U262="n/a","n/a",IF(AA262&lt;0,"n/a",IF(AA262="n/a","n/a",J262+U262-AA262)))</f>
        <v>-249.68688009056609</v>
      </c>
      <c r="AP262" s="741">
        <f>IF(U262="n/a","n/a",J262+U262)</f>
        <v>13.585847182161153</v>
      </c>
      <c r="AQ262" s="889">
        <f>IF(OR(AC262&lt;0.01,AF262="n/a"),"n/a",(I262/SQRT(22.5*AC262*(I262/AF262))-1)*100)</f>
        <v>229.87784699702704</v>
      </c>
      <c r="AR262" s="651">
        <f>INDEX(Historical!$C$7:$C$1256,MATCH(B262,Historical!$B$7:$B$1278,0))*IF(AH262="n/a",1.03,IF(AH262&lt;0,1.01,IF(AH262&gt;10,1.1,(1+AH262/100))))</f>
        <v>0.36346000000000001</v>
      </c>
      <c r="AS262" s="887">
        <f>IF($AI262="n/a",1.03*AR262,IF($AI262&lt;0,1.01*AR262,IF($AI262&gt;10,1.1*AR262,(1+$AI262/100)*AR262)))</f>
        <v>0.39980600000000005</v>
      </c>
      <c r="AT262" s="887">
        <f>IF($AK262="n/a",1.03*AS262,IF($AK262&lt;0,1.01*AS262,IF($AK262&gt;10,1.1*AS262,(1+$AK262/100)*AS262)))</f>
        <v>0.43179048000000009</v>
      </c>
      <c r="AU262" s="887">
        <f>IF($AK262="n/a",1.03*AT262,IF($AK262&lt;0,1.01*AT262,IF($AK262&gt;10,1.1*AT262,(1+$AK262/100)*AT262)))</f>
        <v>0.46633371840000015</v>
      </c>
      <c r="AV262" s="887">
        <f>IF($AK262="n/a",1.03*AU262,IF($AK262&lt;0,1.01*AU262,IF($AK262&gt;10,1.1*AU262,(1+$AK262/100)*AU262)))</f>
        <v>0.50364041587200015</v>
      </c>
      <c r="AW262" s="651">
        <f>SUM(AR262:AV262)</f>
        <v>2.1650306142720006</v>
      </c>
      <c r="AX262" s="748">
        <f>AW262/I262*100</f>
        <v>7.475934441546964</v>
      </c>
      <c r="AY262" s="935">
        <v>1.41</v>
      </c>
      <c r="AZ262" s="873">
        <v>109.4</v>
      </c>
      <c r="BA262" s="873">
        <v>-29.609999999999996</v>
      </c>
      <c r="BB262" s="873">
        <v>-4.04</v>
      </c>
      <c r="BC262" s="873">
        <v>7.7200000000000006</v>
      </c>
      <c r="BE262" s="624">
        <v>2004</v>
      </c>
      <c r="BF262" s="899">
        <f>IF(BE262&gt;2008,0,IF(BE262&gt;2001,1,IF(BE262&gt;1990,2,IF(BE262&gt;1980,3,IF(BE262&gt;1973,4,IF(BE262&gt;1970,5,IF(BE262&gt;1960,6,IF(BE262&gt;1958,7,IF(BE262&gt;1953,8,9)))))))))</f>
        <v>1</v>
      </c>
      <c r="BG262" s="883">
        <v>0.2</v>
      </c>
    </row>
    <row r="263" spans="1:59" ht="11.25" customHeight="1" x14ac:dyDescent="0.2">
      <c r="A263" s="872" t="s">
        <v>839</v>
      </c>
      <c r="B263" s="876" t="s">
        <v>840</v>
      </c>
      <c r="C263" s="933" t="s">
        <v>4345</v>
      </c>
      <c r="D263" s="933" t="s">
        <v>4354</v>
      </c>
      <c r="E263" s="733">
        <v>16</v>
      </c>
      <c r="F263" s="1182">
        <v>243</v>
      </c>
      <c r="G263" s="1182" t="s">
        <v>115</v>
      </c>
      <c r="H263" s="1182" t="s">
        <v>37</v>
      </c>
      <c r="I263" s="875">
        <v>56.99</v>
      </c>
      <c r="J263" s="651">
        <f>(M263/I263)*100</f>
        <v>4.4042814528864707</v>
      </c>
      <c r="K263" s="878">
        <v>0.62749999999999995</v>
      </c>
      <c r="L263" s="888">
        <v>4</v>
      </c>
      <c r="M263" s="642">
        <f>K263*L263</f>
        <v>2.5099999999999998</v>
      </c>
      <c r="N263" s="871" t="s">
        <v>139</v>
      </c>
      <c r="O263" s="734">
        <v>0.61499999999999999</v>
      </c>
      <c r="P263" s="862">
        <v>44112</v>
      </c>
      <c r="Q263" s="862">
        <v>44137</v>
      </c>
      <c r="R263" s="642">
        <f>(K263-O263)/O263*100</f>
        <v>2.0325203252032447</v>
      </c>
      <c r="S263" s="701">
        <f>IF(INDEX(Historical!$D$7:$D$1254,MATCH(B263,Historical!$B$7:$B$1278,0))=0,"n/a",(INDEX(Historical!$C$7:$C$1256,MATCH(B263,Historical!$B$7:$B$1278,0))/INDEX(Historical!$D$7:$D$1254,MATCH(B263,Historical!$B$7:$B$1278,0))-1)*100)</f>
        <v>2.1074815595363505</v>
      </c>
      <c r="T263" s="701">
        <f>IF(INDEX(Historical!$F$7:$F$1247,MATCH(B263,Historical!$B$7:$B$1278,0))=0,"n/a",((INDEX(Historical!$C$7:$C$1256,MATCH(B263,Historical!$B$7:$B$1278,0))/INDEX(Historical!$F$7:$F$1247,MATCH(B263,Historical!$B$7:$B$1278,0)))^(1/3)-1)*100)</f>
        <v>2.1535110200787022</v>
      </c>
      <c r="U263" s="701">
        <f>IF(INDEX(Historical!$H$7:$H$1247,MATCH(B263,Historical!$B$7:$B$1278,0))=0,"n/a",((INDEX(Historical!$C$7:$C$1256,MATCH(B263,Historical!$B$7:$B$1278,0))/INDEX(Historical!$H$7:$H$1247,MATCH(B263,Historical!$B$7:$B$1278,0)))^(1/5)-1)*100)</f>
        <v>2.5108896207587161</v>
      </c>
      <c r="V263" s="701">
        <f>IF(INDEX(Historical!$O$7:$O$1247,MATCH(B263,Historical!$B$7:$B$1278,0))=0,"n/a",((INDEX(Historical!$C$7:$C$1256,MATCH(B263,Historical!$B$7:$B$1278,0))/INDEX(Historical!$O$7:$O$1247,MATCH(B263,Historical!$B$7:$B$1278,0)))^(1/10)-1)*100)</f>
        <v>2.7050946549532107</v>
      </c>
      <c r="W263" s="702">
        <f>IF(OR(U263&lt;=0,U263="n/a",V263&lt;=0,V263="n/a"),"n/a",U263/V263)</f>
        <v>0.92820767515883706</v>
      </c>
      <c r="X263" s="703">
        <f>IF(OR(AJ263&lt;=0,AJ263="n/a",U263&lt;=0,U263="n/a"),"n/a",U263/AJ263)</f>
        <v>0.17934925862562257</v>
      </c>
      <c r="Y263" s="664"/>
      <c r="Z263" s="651">
        <f>IF(OR(AC263&lt;0.01,AC263="n/a"),"n/a",M263/AC263*100)</f>
        <v>56.787330316742079</v>
      </c>
      <c r="AA263" s="887">
        <f>IF(OR(AC263&lt;0.01,AC263="n/a"),"n/a",I263/AC263)</f>
        <v>12.893665158371041</v>
      </c>
      <c r="AB263" s="888">
        <v>12</v>
      </c>
      <c r="AC263" s="866">
        <v>4.42</v>
      </c>
      <c r="AD263" s="866">
        <v>5.68</v>
      </c>
      <c r="AE263" s="866">
        <v>1.88</v>
      </c>
      <c r="AF263" s="866">
        <v>3.76</v>
      </c>
      <c r="AG263" s="868">
        <v>30.2</v>
      </c>
      <c r="AH263" s="866">
        <v>23.799999999999997</v>
      </c>
      <c r="AI263" s="866">
        <v>2.77</v>
      </c>
      <c r="AJ263" s="866">
        <v>14.000000000000002</v>
      </c>
      <c r="AK263" s="866">
        <v>2.27</v>
      </c>
      <c r="AL263" s="879">
        <v>241910</v>
      </c>
      <c r="AM263" s="873">
        <v>0.03</v>
      </c>
      <c r="AN263" s="866">
        <v>1.8</v>
      </c>
      <c r="AO263" s="740">
        <f>IF(U263="n/a","n/a",IF(AA263&lt;0,"n/a",IF(AA263="n/a","n/a",J263+U263-AA263)))</f>
        <v>-5.9784940847258543</v>
      </c>
      <c r="AP263" s="741">
        <f>IF(U263="n/a","n/a",J263+U263)</f>
        <v>6.9151710736451868</v>
      </c>
      <c r="AQ263" s="889">
        <f>IF(OR(AC263&lt;0.01,AF263="n/a"),"n/a",(I263/SQRT(22.5*AC263*(I263/AF263))-1)*100)</f>
        <v>46.788102750529667</v>
      </c>
      <c r="AR263" s="651">
        <f>INDEX(Historical!$C$7:$C$1256,MATCH(B263,Historical!$B$7:$B$1278,0))*IF(AH263="n/a",1.03,IF(AH263&lt;0,1.01,IF(AH263&gt;10,1.1,(1+AH263/100))))</f>
        <v>2.6647500000000002</v>
      </c>
      <c r="AS263" s="887">
        <f>IF($AI263="n/a",1.03*AR263,IF($AI263&lt;0,1.01*AR263,IF($AI263&gt;10,1.1*AR263,(1+$AI263/100)*AR263)))</f>
        <v>2.7385635750000001</v>
      </c>
      <c r="AT263" s="887">
        <f>IF($AK263="n/a",1.03*AS263,IF($AK263&lt;0,1.01*AS263,IF($AK263&gt;10,1.1*AS263,(1+$AK263/100)*AS263)))</f>
        <v>2.8007289681524998</v>
      </c>
      <c r="AU263" s="887">
        <f>IF($AK263="n/a",1.03*AT263,IF($AK263&lt;0,1.01*AT263,IF($AK263&gt;10,1.1*AT263,(1+$AK263/100)*AT263)))</f>
        <v>2.8643055157295616</v>
      </c>
      <c r="AV263" s="887">
        <f>IF($AK263="n/a",1.03*AU263,IF($AK263&lt;0,1.01*AU263,IF($AK263&gt;10,1.1*AU263,(1+$AK263/100)*AU263)))</f>
        <v>2.9293252509366225</v>
      </c>
      <c r="AW263" s="651">
        <f>SUM(AR263:AV263)</f>
        <v>13.997673309818685</v>
      </c>
      <c r="AX263" s="748">
        <f>AW263/I263*100</f>
        <v>24.561630654182636</v>
      </c>
      <c r="AY263" s="935">
        <v>0.37</v>
      </c>
      <c r="AZ263" s="873">
        <v>16.689999999999998</v>
      </c>
      <c r="BA263" s="873">
        <v>-8.41</v>
      </c>
      <c r="BB263" s="873">
        <v>-3.5999999999999996</v>
      </c>
      <c r="BC263" s="873">
        <v>-0.35000000000000003</v>
      </c>
      <c r="BE263" s="624">
        <v>2005</v>
      </c>
      <c r="BF263" s="899">
        <f>IF(BE263&gt;2008,0,IF(BE263&gt;2001,1,IF(BE263&gt;1990,2,IF(BE263&gt;1980,3,IF(BE263&gt;1973,4,IF(BE263&gt;1970,5,IF(BE263&gt;1960,6,IF(BE263&gt;1958,7,IF(BE263&gt;1953,8,9)))))))))</f>
        <v>1</v>
      </c>
      <c r="BG263" s="883">
        <v>6.3</v>
      </c>
    </row>
    <row r="264" spans="1:59" s="774" customFormat="1" ht="11.25" customHeight="1" x14ac:dyDescent="0.2">
      <c r="A264" s="646" t="s">
        <v>1772</v>
      </c>
      <c r="B264" s="782" t="s">
        <v>1773</v>
      </c>
      <c r="C264" s="933" t="s">
        <v>108</v>
      </c>
      <c r="D264" s="933" t="s">
        <v>4334</v>
      </c>
      <c r="E264" s="756">
        <v>10</v>
      </c>
      <c r="F264" s="1182">
        <v>359</v>
      </c>
      <c r="G264" s="1181" t="s">
        <v>106</v>
      </c>
      <c r="H264" s="1181" t="s">
        <v>106</v>
      </c>
      <c r="I264" s="757">
        <v>21.29</v>
      </c>
      <c r="J264" s="758">
        <f>(M264/I264)*100</f>
        <v>4.1333959605448571</v>
      </c>
      <c r="K264" s="759">
        <v>0.22</v>
      </c>
      <c r="L264" s="760">
        <v>4</v>
      </c>
      <c r="M264" s="761">
        <f>K264*L264</f>
        <v>0.88</v>
      </c>
      <c r="N264" s="762" t="s">
        <v>432</v>
      </c>
      <c r="O264" s="763">
        <v>0.21</v>
      </c>
      <c r="P264" s="764">
        <v>43867</v>
      </c>
      <c r="Q264" s="764">
        <v>43881</v>
      </c>
      <c r="R264" s="761">
        <f>(K264-O264)/O264*100</f>
        <v>4.7619047619047663</v>
      </c>
      <c r="S264" s="701">
        <f>IF(INDEX(Historical!$D$7:$D$1254,MATCH(B264,Historical!$B$7:$B$1278,0))=0,"n/a",(INDEX(Historical!$C$7:$C$1256,MATCH(B264,Historical!$B$7:$B$1278,0))/INDEX(Historical!$D$7:$D$1254,MATCH(B264,Historical!$B$7:$B$1278,0))-1)*100)</f>
        <v>17.142857142857149</v>
      </c>
      <c r="T264" s="701">
        <f>IF(INDEX(Historical!$F$7:$F$1247,MATCH(B264,Historical!$B$7:$B$1278,0))=0,"n/a",((INDEX(Historical!$C$7:$C$1256,MATCH(B264,Historical!$B$7:$B$1278,0))/INDEX(Historical!$F$7:$F$1247,MATCH(B264,Historical!$B$7:$B$1278,0)))^(1/3)-1)*100)</f>
        <v>13.555613628301177</v>
      </c>
      <c r="U264" s="701">
        <f>IF(INDEX(Historical!$H$7:$H$1247,MATCH(B264,Historical!$B$7:$B$1278,0))=0,"n/a",((INDEX(Historical!$C$7:$C$1256,MATCH(B264,Historical!$B$7:$B$1278,0))/INDEX(Historical!$H$7:$H$1247,MATCH(B264,Historical!$B$7:$B$1278,0)))^(1/5)-1)*100)</f>
        <v>14.31755108178514</v>
      </c>
      <c r="V264" s="701">
        <f>IF(INDEX(Historical!$O$7:$O$1247,MATCH(B264,Historical!$B$7:$B$1278,0))=0,"n/a",((INDEX(Historical!$C$7:$C$1256,MATCH(B264,Historical!$B$7:$B$1278,0))/INDEX(Historical!$O$7:$O$1247,MATCH(B264,Historical!$B$7:$B$1278,0)))^(1/10)-1)*100)</f>
        <v>15.153829617873171</v>
      </c>
      <c r="W264" s="702">
        <f>IF(OR(U264&lt;=0,U264="n/a",V264&lt;=0,V264="n/a"),"n/a",U264/V264)</f>
        <v>0.94481404653634993</v>
      </c>
      <c r="X264" s="703">
        <f>IF(OR(AJ264&lt;=0,AJ264="n/a",U264&lt;=0,U264="n/a"),"n/a",U264/AJ264)</f>
        <v>1.3015955528895582</v>
      </c>
      <c r="Y264" s="784"/>
      <c r="Z264" s="758">
        <f>IF(OR(AC264&lt;0.01,AC264="n/a"),"n/a",M264/AC264*100)</f>
        <v>38.596491228070178</v>
      </c>
      <c r="AA264" s="766">
        <f>IF(OR(AC264&lt;0.01,AC264="n/a"),"n/a",I264/AC264)</f>
        <v>9.3377192982456148</v>
      </c>
      <c r="AB264" s="760">
        <v>9</v>
      </c>
      <c r="AC264" s="767">
        <v>2.2799999999999998</v>
      </c>
      <c r="AD264" s="767">
        <v>1.33</v>
      </c>
      <c r="AE264" s="767">
        <v>2.5499999999999998</v>
      </c>
      <c r="AF264" s="767">
        <v>0.81</v>
      </c>
      <c r="AG264" s="767">
        <v>11</v>
      </c>
      <c r="AH264" s="767">
        <v>12</v>
      </c>
      <c r="AI264" s="767">
        <v>10.24</v>
      </c>
      <c r="AJ264" s="767">
        <v>11</v>
      </c>
      <c r="AK264" s="767">
        <v>7.0000000000000009</v>
      </c>
      <c r="AL264" s="768">
        <v>1580</v>
      </c>
      <c r="AM264" s="769">
        <v>0.5</v>
      </c>
      <c r="AN264" s="767">
        <v>0</v>
      </c>
      <c r="AO264" s="770">
        <f>IF(U264="n/a","n/a",IF(AA264&lt;0,"n/a",IF(AA264="n/a","n/a",J264+U264-AA264)))</f>
        <v>9.1132277440843819</v>
      </c>
      <c r="AP264" s="771">
        <f>IF(U264="n/a","n/a",J264+U264)</f>
        <v>18.450947042329997</v>
      </c>
      <c r="AQ264" s="772">
        <f>IF(OR(AC264&lt;0.01,AF264="n/a"),"n/a",(I264/SQRT(22.5*AC264*(I264/AF264))-1)*100)</f>
        <v>-42.020874899939884</v>
      </c>
      <c r="AR264" s="651">
        <f>INDEX(Historical!$C$7:$C$1256,MATCH(B264,Historical!$B$7:$B$1278,0))*IF(AH264="n/a",1.03,IF(AH264&lt;0,1.01,IF(AH264&gt;10,1.1,(1+AH264/100))))</f>
        <v>0.90200000000000002</v>
      </c>
      <c r="AS264" s="766">
        <f>IF($AI264="n/a",1.03*AR264,IF($AI264&lt;0,1.01*AR264,IF($AI264&gt;10,1.1*AR264,(1+$AI264/100)*AR264)))</f>
        <v>0.99220000000000008</v>
      </c>
      <c r="AT264" s="766">
        <f>IF($AK264="n/a",1.03*AS264,IF($AK264&lt;0,1.01*AS264,IF($AK264&gt;10,1.1*AS264,(1+$AK264/100)*AS264)))</f>
        <v>1.0616540000000001</v>
      </c>
      <c r="AU264" s="766">
        <f>IF($AK264="n/a",1.03*AT264,IF($AK264&lt;0,1.01*AT264,IF($AK264&gt;10,1.1*AT264,(1+$AK264/100)*AT264)))</f>
        <v>1.1359697800000002</v>
      </c>
      <c r="AV264" s="766">
        <f>IF($AK264="n/a",1.03*AU264,IF($AK264&lt;0,1.01*AU264,IF($AK264&gt;10,1.1*AU264,(1+$AK264/100)*AU264)))</f>
        <v>1.2154876646000001</v>
      </c>
      <c r="AW264" s="758">
        <f>SUM(AR264:AV264)</f>
        <v>5.3073114446000007</v>
      </c>
      <c r="AX264" s="773">
        <f>AW264/I264*100</f>
        <v>24.928658734617194</v>
      </c>
      <c r="AY264" s="936">
        <v>0.95</v>
      </c>
      <c r="AZ264" s="769">
        <v>6.4</v>
      </c>
      <c r="BA264" s="769">
        <v>-44.24</v>
      </c>
      <c r="BB264" s="769">
        <v>-5.5</v>
      </c>
      <c r="BC264" s="769">
        <v>-18.52</v>
      </c>
      <c r="BD264" s="909"/>
      <c r="BE264" s="624">
        <v>2011</v>
      </c>
      <c r="BF264" s="899">
        <f>IF(BE264&gt;2008,0,IF(BE264&gt;2001,1,IF(BE264&gt;1990,2,IF(BE264&gt;1980,3,IF(BE264&gt;1973,4,IF(BE264&gt;1970,5,IF(BE264&gt;1960,6,IF(BE264&gt;1958,7,IF(BE264&gt;1953,8,9)))))))))</f>
        <v>0</v>
      </c>
      <c r="BG264" s="825">
        <v>1.3</v>
      </c>
    </row>
    <row r="265" spans="1:59" ht="11.25" customHeight="1" x14ac:dyDescent="0.2">
      <c r="A265" s="872" t="s">
        <v>1776</v>
      </c>
      <c r="B265" s="876" t="s">
        <v>1777</v>
      </c>
      <c r="C265" s="933" t="s">
        <v>112</v>
      </c>
      <c r="D265" s="933" t="s">
        <v>4325</v>
      </c>
      <c r="E265" s="733">
        <v>11</v>
      </c>
      <c r="F265" s="1182">
        <v>338</v>
      </c>
      <c r="G265" s="1182" t="s">
        <v>106</v>
      </c>
      <c r="H265" s="1182" t="s">
        <v>106</v>
      </c>
      <c r="I265" s="875">
        <v>99.32</v>
      </c>
      <c r="J265" s="651">
        <f>(M265/I265)*100</f>
        <v>0.82561417639951673</v>
      </c>
      <c r="K265" s="878">
        <v>0.20499999999999999</v>
      </c>
      <c r="L265" s="888">
        <v>4</v>
      </c>
      <c r="M265" s="642">
        <f>K265*L265</f>
        <v>0.82</v>
      </c>
      <c r="N265" s="871" t="s">
        <v>440</v>
      </c>
      <c r="O265" s="734">
        <v>0.185</v>
      </c>
      <c r="P265" s="862">
        <v>44046</v>
      </c>
      <c r="Q265" s="862">
        <v>44061</v>
      </c>
      <c r="R265" s="642">
        <f>(K265-O265)/O265*100</f>
        <v>10.810810810810805</v>
      </c>
      <c r="S265" s="701">
        <f>IF(INDEX(Historical!$D$7:$D$1254,MATCH(B265,Historical!$B$7:$B$1278,0))=0,"n/a",(INDEX(Historical!$C$7:$C$1256,MATCH(B265,Historical!$B$7:$B$1278,0))/INDEX(Historical!$D$7:$D$1254,MATCH(B265,Historical!$B$7:$B$1278,0))-1)*100)</f>
        <v>14.655172413793128</v>
      </c>
      <c r="T265" s="701">
        <f>IF(INDEX(Historical!$F$7:$F$1247,MATCH(B265,Historical!$B$7:$B$1278,0))=0,"n/a",((INDEX(Historical!$C$7:$C$1256,MATCH(B265,Historical!$B$7:$B$1278,0))/INDEX(Historical!$F$7:$F$1247,MATCH(B265,Historical!$B$7:$B$1278,0)))^(1/3)-1)*100)</f>
        <v>17.493163193867247</v>
      </c>
      <c r="U265" s="701">
        <f>IF(INDEX(Historical!$H$7:$H$1247,MATCH(B265,Historical!$B$7:$B$1278,0))=0,"n/a",((INDEX(Historical!$C$7:$C$1256,MATCH(B265,Historical!$B$7:$B$1278,0))/INDEX(Historical!$H$7:$H$1247,MATCH(B265,Historical!$B$7:$B$1278,0)))^(1/5)-1)*100)</f>
        <v>15.996225865400127</v>
      </c>
      <c r="V265" s="701" t="str">
        <f>IF(INDEX(Historical!$O$7:$O$1247,MATCH(B265,Historical!$B$7:$B$1278,0))=0,"n/a",((INDEX(Historical!$C$7:$C$1256,MATCH(B265,Historical!$B$7:$B$1278,0))/INDEX(Historical!$O$7:$O$1247,MATCH(B265,Historical!$B$7:$B$1278,0)))^(1/10)-1)*100)</f>
        <v>n/a</v>
      </c>
      <c r="W265" s="702" t="str">
        <f>IF(OR(U265&lt;=0,U265="n/a",V265&lt;=0,V265="n/a"),"n/a",U265/V265)</f>
        <v>n/a</v>
      </c>
      <c r="X265" s="703">
        <f>IF(OR(AJ265&lt;=0,AJ265="n/a",U265&lt;=0,U265="n/a"),"n/a",U265/AJ265)</f>
        <v>2.2851751236285893</v>
      </c>
      <c r="Y265" s="876"/>
      <c r="Z265" s="651">
        <f>IF(OR(AC265&lt;0.01,AC265="n/a"),"n/a",M265/AC265*100)</f>
        <v>105.12820512820511</v>
      </c>
      <c r="AA265" s="887">
        <f>IF(OR(AC265&lt;0.01,AC265="n/a"),"n/a",I265/AC265)</f>
        <v>127.33333333333331</v>
      </c>
      <c r="AB265" s="888">
        <v>12</v>
      </c>
      <c r="AC265" s="866">
        <v>0.78</v>
      </c>
      <c r="AD265" s="866">
        <v>15.82</v>
      </c>
      <c r="AE265" s="866">
        <v>4.74</v>
      </c>
      <c r="AF265" s="866">
        <v>4.0199999999999996</v>
      </c>
      <c r="AG265" s="866">
        <v>3.1</v>
      </c>
      <c r="AH265" s="868">
        <v>3.5999999999999996</v>
      </c>
      <c r="AI265" s="868">
        <v>17.21</v>
      </c>
      <c r="AJ265" s="866">
        <v>7.0000000000000009</v>
      </c>
      <c r="AK265" s="866">
        <v>8.0299999999999994</v>
      </c>
      <c r="AL265" s="879">
        <v>25730</v>
      </c>
      <c r="AM265" s="873">
        <v>1</v>
      </c>
      <c r="AN265" s="866">
        <v>0.73</v>
      </c>
      <c r="AO265" s="740">
        <f>IF(U265="n/a","n/a",IF(AA265&lt;0,"n/a",IF(AA265="n/a","n/a",J265+U265-AA265)))</f>
        <v>-110.51149329153367</v>
      </c>
      <c r="AP265" s="741">
        <f>IF(U265="n/a","n/a",J265+U265)</f>
        <v>16.821840041799643</v>
      </c>
      <c r="AQ265" s="889">
        <f>IF(OR(AC265&lt;0.01,AF265="n/a"),"n/a",(I265/SQRT(22.5*AC265*(I265/AF265))-1)*100)</f>
        <v>376.97193022464353</v>
      </c>
      <c r="AR265" s="651">
        <f>INDEX(Historical!$C$7:$C$1256,MATCH(B265,Historical!$B$7:$B$1278,0))*IF(AH265="n/a",1.03,IF(AH265&lt;0,1.01,IF(AH265&gt;10,1.1,(1+AH265/100))))</f>
        <v>0.68894000000000011</v>
      </c>
      <c r="AS265" s="887">
        <f>IF($AI265="n/a",1.03*AR265,IF($AI265&lt;0,1.01*AR265,IF($AI265&gt;10,1.1*AR265,(1+$AI265/100)*AR265)))</f>
        <v>0.75783400000000023</v>
      </c>
      <c r="AT265" s="887">
        <f>IF($AK265="n/a",1.03*AS265,IF($AK265&lt;0,1.01*AS265,IF($AK265&gt;10,1.1*AS265,(1+$AK265/100)*AS265)))</f>
        <v>0.81868807020000023</v>
      </c>
      <c r="AU265" s="887">
        <f>IF($AK265="n/a",1.03*AT265,IF($AK265&lt;0,1.01*AT265,IF($AK265&gt;10,1.1*AT265,(1+$AK265/100)*AT265)))</f>
        <v>0.88442872223706026</v>
      </c>
      <c r="AV265" s="887">
        <f>IF($AK265="n/a",1.03*AU265,IF($AK265&lt;0,1.01*AU265,IF($AK265&gt;10,1.1*AU265,(1+$AK265/100)*AU265)))</f>
        <v>0.95544834863269623</v>
      </c>
      <c r="AW265" s="651">
        <f>SUM(AR265:AV265)</f>
        <v>4.1053391410697575</v>
      </c>
      <c r="AX265" s="748">
        <f>AW265/I265*100</f>
        <v>4.1334465777987894</v>
      </c>
      <c r="AY265" s="935">
        <v>0.53</v>
      </c>
      <c r="AZ265" s="873">
        <v>40.14</v>
      </c>
      <c r="BA265" s="873">
        <v>-6.38</v>
      </c>
      <c r="BB265" s="873">
        <v>-2.41</v>
      </c>
      <c r="BC265" s="873">
        <v>4.2</v>
      </c>
      <c r="BE265" s="624">
        <v>2011</v>
      </c>
      <c r="BF265" s="899">
        <f>IF(BE265&gt;2008,0,IF(BE265&gt;2001,1,IF(BE265&gt;1990,2,IF(BE265&gt;1980,3,IF(BE265&gt;1973,4,IF(BE265&gt;1970,5,IF(BE265&gt;1960,6,IF(BE265&gt;1958,7,IF(BE265&gt;1953,8,9)))))))))</f>
        <v>0</v>
      </c>
      <c r="BG265" s="883">
        <v>1.5</v>
      </c>
    </row>
    <row r="266" spans="1:59" ht="11.25" customHeight="1" x14ac:dyDescent="0.2">
      <c r="A266" s="864" t="s">
        <v>1780</v>
      </c>
      <c r="B266" s="876" t="s">
        <v>1781</v>
      </c>
      <c r="C266" s="933" t="s">
        <v>128</v>
      </c>
      <c r="D266" s="933" t="s">
        <v>4356</v>
      </c>
      <c r="E266" s="733">
        <v>11</v>
      </c>
      <c r="F266" s="1182">
        <v>296</v>
      </c>
      <c r="G266" s="1182" t="s">
        <v>106</v>
      </c>
      <c r="H266" s="1182" t="s">
        <v>106</v>
      </c>
      <c r="I266" s="875">
        <v>243.38</v>
      </c>
      <c r="J266" s="651">
        <f>(M266/I266)*100</f>
        <v>1.1011586818966226</v>
      </c>
      <c r="K266" s="878">
        <v>0.67</v>
      </c>
      <c r="L266" s="888">
        <v>4</v>
      </c>
      <c r="M266" s="642">
        <f>K266*L266</f>
        <v>2.68</v>
      </c>
      <c r="N266" s="871" t="s">
        <v>160</v>
      </c>
      <c r="O266" s="734">
        <v>0.61</v>
      </c>
      <c r="P266" s="862">
        <v>43845</v>
      </c>
      <c r="Q266" s="862">
        <v>43860</v>
      </c>
      <c r="R266" s="642">
        <f>(K266-O266)/O266*100</f>
        <v>9.8360655737705009</v>
      </c>
      <c r="S266" s="701">
        <f>IF(INDEX(Historical!$D$7:$D$1254,MATCH(B266,Historical!$B$7:$B$1278,0))=0,"n/a",(INDEX(Historical!$C$7:$C$1256,MATCH(B266,Historical!$B$7:$B$1278,0))/INDEX(Historical!$D$7:$D$1254,MATCH(B266,Historical!$B$7:$B$1278,0))-1)*100)</f>
        <v>12.962962962962955</v>
      </c>
      <c r="T266" s="701">
        <f>IF(INDEX(Historical!$F$7:$F$1247,MATCH(B266,Historical!$B$7:$B$1278,0))=0,"n/a",((INDEX(Historical!$C$7:$C$1256,MATCH(B266,Historical!$B$7:$B$1278,0))/INDEX(Historical!$F$7:$F$1247,MATCH(B266,Historical!$B$7:$B$1278,0)))^(1/3)-1)*100)</f>
        <v>13.247037070130553</v>
      </c>
      <c r="U266" s="701">
        <f>IF(INDEX(Historical!$H$7:$H$1247,MATCH(B266,Historical!$B$7:$B$1278,0))=0,"n/a",((INDEX(Historical!$C$7:$C$1256,MATCH(B266,Historical!$B$7:$B$1278,0))/INDEX(Historical!$H$7:$H$1247,MATCH(B266,Historical!$B$7:$B$1278,0)))^(1/5)-1)*100)</f>
        <v>12.401002212316282</v>
      </c>
      <c r="V266" s="701">
        <f>IF(INDEX(Historical!$O$7:$O$1247,MATCH(B266,Historical!$B$7:$B$1278,0))=0,"n/a",((INDEX(Historical!$C$7:$C$1256,MATCH(B266,Historical!$B$7:$B$1278,0))/INDEX(Historical!$O$7:$O$1247,MATCH(B266,Historical!$B$7:$B$1278,0)))^(1/10)-1)*100)</f>
        <v>9.3299079958053319</v>
      </c>
      <c r="W266" s="702">
        <f>IF(OR(U266&lt;=0,U266="n/a",V266&lt;=0,V266="n/a"),"n/a",U266/V266)</f>
        <v>1.3291666132068714</v>
      </c>
      <c r="X266" s="703">
        <f>IF(OR(AJ266&lt;=0,AJ266="n/a",U266&lt;=0,U266="n/a"),"n/a",U266/AJ266)</f>
        <v>1.6105197678332834</v>
      </c>
      <c r="Y266" s="661"/>
      <c r="Z266" s="651">
        <f>IF(OR(AC266&lt;0.01,AC266="n/a"),"n/a",M266/AC266*100)</f>
        <v>60.770975056689345</v>
      </c>
      <c r="AA266" s="887">
        <f>IF(OR(AC266&lt;0.01,AC266="n/a"),"n/a",I266/AC266)</f>
        <v>55.188208616780045</v>
      </c>
      <c r="AB266" s="888">
        <v>8</v>
      </c>
      <c r="AC266" s="866">
        <v>4.41</v>
      </c>
      <c r="AD266" s="866">
        <v>5.53</v>
      </c>
      <c r="AE266" s="866">
        <v>8.2200000000000006</v>
      </c>
      <c r="AF266" s="866">
        <v>20.75</v>
      </c>
      <c r="AG266" s="866">
        <v>40.300000000000004</v>
      </c>
      <c r="AH266" s="866">
        <v>-5.2</v>
      </c>
      <c r="AI266" s="866">
        <v>9.99</v>
      </c>
      <c r="AJ266" s="866">
        <v>7.7</v>
      </c>
      <c r="AK266" s="866">
        <v>10</v>
      </c>
      <c r="AL266" s="879">
        <v>3360</v>
      </c>
      <c r="AM266" s="873">
        <v>1.5</v>
      </c>
      <c r="AN266" s="866">
        <v>0.71</v>
      </c>
      <c r="AO266" s="740">
        <f>IF(U266="n/a","n/a",IF(AA266&lt;0,"n/a",IF(AA266="n/a","n/a",J266+U266-AA266)))</f>
        <v>-41.686047722567139</v>
      </c>
      <c r="AP266" s="741">
        <f>IF(U266="n/a","n/a",J266+U266)</f>
        <v>13.502160894212905</v>
      </c>
      <c r="AQ266" s="889">
        <f>IF(OR(AC266&lt;0.01,AF266="n/a"),"n/a",(I266/SQRT(22.5*AC266*(I266/AF266))-1)*100)</f>
        <v>613.41287058077717</v>
      </c>
      <c r="AR266" s="651">
        <f>INDEX(Historical!$C$7:$C$1256,MATCH(B266,Historical!$B$7:$B$1278,0))*IF(AH266="n/a",1.03,IF(AH266&lt;0,1.01,IF(AH266&gt;10,1.1,(1+AH266/100))))</f>
        <v>2.4643999999999999</v>
      </c>
      <c r="AS266" s="887">
        <f>IF($AI266="n/a",1.03*AR266,IF($AI266&lt;0,1.01*AR266,IF($AI266&gt;10,1.1*AR266,(1+$AI266/100)*AR266)))</f>
        <v>2.71059356</v>
      </c>
      <c r="AT266" s="887">
        <f>IF($AK266="n/a",1.03*AS266,IF($AK266&lt;0,1.01*AS266,IF($AK266&gt;10,1.1*AS266,(1+$AK266/100)*AS266)))</f>
        <v>2.9816529160000003</v>
      </c>
      <c r="AU266" s="887">
        <f>IF($AK266="n/a",1.03*AT266,IF($AK266&lt;0,1.01*AT266,IF($AK266&gt;10,1.1*AT266,(1+$AK266/100)*AT266)))</f>
        <v>3.2798182076000004</v>
      </c>
      <c r="AV266" s="887">
        <f>IF($AK266="n/a",1.03*AU266,IF($AK266&lt;0,1.01*AU266,IF($AK266&gt;10,1.1*AU266,(1+$AK266/100)*AU266)))</f>
        <v>3.6078000283600007</v>
      </c>
      <c r="AW266" s="651">
        <f>SUM(AR266:AV266)</f>
        <v>15.04426471196</v>
      </c>
      <c r="AX266" s="748">
        <f>AW266/I266*100</f>
        <v>6.1813890672857266</v>
      </c>
      <c r="AY266" s="935">
        <v>-0.06</v>
      </c>
      <c r="AZ266" s="873">
        <v>61.01</v>
      </c>
      <c r="BA266" s="873">
        <v>-4.5199999999999996</v>
      </c>
      <c r="BB266" s="873">
        <v>20.28</v>
      </c>
      <c r="BC266" s="873">
        <v>27.49</v>
      </c>
      <c r="BE266" s="624">
        <v>2010</v>
      </c>
      <c r="BF266" s="899">
        <f>IF(BE266&gt;2008,0,IF(BE266&gt;2001,1,IF(BE266&gt;1990,2,IF(BE266&gt;1980,3,IF(BE266&gt;1973,4,IF(BE266&gt;1970,5,IF(BE266&gt;1960,6,IF(BE266&gt;1958,7,IF(BE266&gt;1953,8,9)))))))))</f>
        <v>0</v>
      </c>
      <c r="BG266" s="883">
        <v>17.299999999999997</v>
      </c>
    </row>
    <row r="267" spans="1:59" ht="11.25" customHeight="1" x14ac:dyDescent="0.2">
      <c r="A267" s="872" t="s">
        <v>850</v>
      </c>
      <c r="B267" s="876" t="s">
        <v>851</v>
      </c>
      <c r="C267" s="933" t="s">
        <v>131</v>
      </c>
      <c r="D267" s="933" t="s">
        <v>4331</v>
      </c>
      <c r="E267" s="733">
        <v>17</v>
      </c>
      <c r="F267" s="1182">
        <v>208</v>
      </c>
      <c r="G267" s="1182" t="s">
        <v>37</v>
      </c>
      <c r="H267" s="1182" t="s">
        <v>37</v>
      </c>
      <c r="I267" s="875">
        <v>100.55</v>
      </c>
      <c r="J267" s="651">
        <f>(M267/I267)*100</f>
        <v>2.5161611138736948</v>
      </c>
      <c r="K267" s="878">
        <v>0.63249999999999995</v>
      </c>
      <c r="L267" s="888">
        <v>4</v>
      </c>
      <c r="M267" s="642">
        <f>K267*L267</f>
        <v>2.5299999999999998</v>
      </c>
      <c r="N267" s="871" t="s">
        <v>119</v>
      </c>
      <c r="O267" s="734">
        <v>0.59</v>
      </c>
      <c r="P267" s="862">
        <v>43873</v>
      </c>
      <c r="Q267" s="862">
        <v>43890</v>
      </c>
      <c r="R267" s="642">
        <f>(K267-O267)/O267*100</f>
        <v>7.2033898305084723</v>
      </c>
      <c r="S267" s="701">
        <f>IF(INDEX(Historical!$D$7:$D$1254,MATCH(B267,Historical!$B$7:$B$1278,0))=0,"n/a",(INDEX(Historical!$C$7:$C$1256,MATCH(B267,Historical!$B$7:$B$1278,0))/INDEX(Historical!$D$7:$D$1254,MATCH(B267,Historical!$B$7:$B$1278,0))-1)*100)</f>
        <v>6.7873303167420795</v>
      </c>
      <c r="T267" s="701">
        <f>IF(INDEX(Historical!$F$7:$F$1247,MATCH(B267,Historical!$B$7:$B$1278,0))=0,"n/a",((INDEX(Historical!$C$7:$C$1256,MATCH(B267,Historical!$B$7:$B$1278,0))/INDEX(Historical!$F$7:$F$1247,MATCH(B267,Historical!$B$7:$B$1278,0)))^(1/3)-1)*100)</f>
        <v>6.0267878161645028</v>
      </c>
      <c r="U267" s="701">
        <f>IF(INDEX(Historical!$H$7:$H$1247,MATCH(B267,Historical!$B$7:$B$1278,0))=0,"n/a",((INDEX(Historical!$C$7:$C$1256,MATCH(B267,Historical!$B$7:$B$1278,0))/INDEX(Historical!$H$7:$H$1247,MATCH(B267,Historical!$B$7:$B$1278,0)))^(1/5)-1)*100)</f>
        <v>8.6319263634774721</v>
      </c>
      <c r="V267" s="701">
        <f>IF(INDEX(Historical!$O$7:$O$1247,MATCH(B267,Historical!$B$7:$B$1278,0))=0,"n/a",((INDEX(Historical!$C$7:$C$1256,MATCH(B267,Historical!$B$7:$B$1278,0))/INDEX(Historical!$O$7:$O$1247,MATCH(B267,Historical!$B$7:$B$1278,0)))^(1/10)-1)*100)</f>
        <v>13.334158149214815</v>
      </c>
      <c r="W267" s="702">
        <f>IF(OR(U267&lt;=0,U267="n/a",V267&lt;=0,V267="n/a"),"n/a",U267/V267)</f>
        <v>0.64735443114462876</v>
      </c>
      <c r="X267" s="703">
        <f>IF(OR(AJ267&lt;=0,AJ267="n/a",U267&lt;=0,U267="n/a"),"n/a",U267/AJ267)</f>
        <v>1.2883472184294733</v>
      </c>
      <c r="Y267" s="661"/>
      <c r="Z267" s="651">
        <f>IF(OR(AC267&lt;0.01,AC267="n/a"),"n/a",M267/AC267*100)</f>
        <v>68.378378378378372</v>
      </c>
      <c r="AA267" s="887">
        <f>IF(OR(AC267&lt;0.01,AC267="n/a"),"n/a",I267/AC267)</f>
        <v>27.175675675675674</v>
      </c>
      <c r="AB267" s="888">
        <v>12</v>
      </c>
      <c r="AC267" s="866">
        <v>3.7</v>
      </c>
      <c r="AD267" s="866">
        <v>4.57</v>
      </c>
      <c r="AE267" s="866">
        <v>4.38</v>
      </c>
      <c r="AF267" s="866">
        <v>3.05</v>
      </c>
      <c r="AG267" s="866">
        <v>11.5</v>
      </c>
      <c r="AH267" s="866">
        <v>7.1</v>
      </c>
      <c r="AI267" s="866">
        <v>6.74</v>
      </c>
      <c r="AJ267" s="866">
        <v>6.7</v>
      </c>
      <c r="AK267" s="866">
        <v>5.9499999999999993</v>
      </c>
      <c r="AL267" s="879">
        <v>31600</v>
      </c>
      <c r="AM267" s="873">
        <v>0.16999999999999998</v>
      </c>
      <c r="AN267" s="866">
        <v>1.24</v>
      </c>
      <c r="AO267" s="740">
        <f>IF(U267="n/a","n/a",IF(AA267&lt;0,"n/a",IF(AA267="n/a","n/a",J267+U267-AA267)))</f>
        <v>-16.027588198324509</v>
      </c>
      <c r="AP267" s="741">
        <f>IF(U267="n/a","n/a",J267+U267)</f>
        <v>11.148087477351167</v>
      </c>
      <c r="AQ267" s="889">
        <f>IF(OR(AC267&lt;0.01,AF267="n/a"),"n/a",(I267/SQRT(22.5*AC267*(I267/AF267))-1)*100)</f>
        <v>91.932639585189179</v>
      </c>
      <c r="AR267" s="651">
        <f>INDEX(Historical!$C$7:$C$1256,MATCH(B267,Historical!$B$7:$B$1278,0))*IF(AH267="n/a",1.03,IF(AH267&lt;0,1.01,IF(AH267&gt;10,1.1,(1+AH267/100))))</f>
        <v>2.5275599999999998</v>
      </c>
      <c r="AS267" s="887">
        <f>IF($AI267="n/a",1.03*AR267,IF($AI267&lt;0,1.01*AR267,IF($AI267&gt;10,1.1*AR267,(1+$AI267/100)*AR267)))</f>
        <v>2.6979175439999996</v>
      </c>
      <c r="AT267" s="887">
        <f>IF($AK267="n/a",1.03*AS267,IF($AK267&lt;0,1.01*AS267,IF($AK267&gt;10,1.1*AS267,(1+$AK267/100)*AS267)))</f>
        <v>2.8584436378679992</v>
      </c>
      <c r="AU267" s="887">
        <f>IF($AK267="n/a",1.03*AT267,IF($AK267&lt;0,1.01*AT267,IF($AK267&gt;10,1.1*AT267,(1+$AK267/100)*AT267)))</f>
        <v>3.0285210343211446</v>
      </c>
      <c r="AV267" s="887">
        <f>IF($AK267="n/a",1.03*AU267,IF($AK267&lt;0,1.01*AU267,IF($AK267&gt;10,1.1*AU267,(1+$AK267/100)*AU267)))</f>
        <v>3.2087180358632525</v>
      </c>
      <c r="AW267" s="651">
        <f>SUM(AR267:AV267)</f>
        <v>14.321160252052396</v>
      </c>
      <c r="AX267" s="748">
        <f>AW267/I267*100</f>
        <v>14.24282471611377</v>
      </c>
      <c r="AY267" s="935">
        <v>0.21</v>
      </c>
      <c r="AZ267" s="873">
        <v>47.85</v>
      </c>
      <c r="BA267" s="873">
        <v>-8.2000000000000011</v>
      </c>
      <c r="BB267" s="873">
        <v>3.47</v>
      </c>
      <c r="BC267" s="873">
        <v>7.04</v>
      </c>
      <c r="BE267" s="624">
        <v>2004</v>
      </c>
      <c r="BF267" s="899">
        <f>IF(BE267&gt;2008,0,IF(BE267&gt;2001,1,IF(BE267&gt;1990,2,IF(BE267&gt;1980,3,IF(BE267&gt;1973,4,IF(BE267&gt;1970,5,IF(BE267&gt;1960,6,IF(BE267&gt;1958,7,IF(BE267&gt;1953,8,9)))))))))</f>
        <v>1</v>
      </c>
      <c r="BG267" s="883">
        <v>3.4000000000000004</v>
      </c>
    </row>
    <row r="268" spans="1:59" ht="11.25" customHeight="1" x14ac:dyDescent="0.2">
      <c r="A268" s="864" t="s">
        <v>1801</v>
      </c>
      <c r="B268" s="876" t="s">
        <v>1802</v>
      </c>
      <c r="C268" s="933" t="s">
        <v>245</v>
      </c>
      <c r="D268" s="933" t="s">
        <v>4353</v>
      </c>
      <c r="E268" s="733">
        <v>10</v>
      </c>
      <c r="F268" s="1182">
        <v>424</v>
      </c>
      <c r="G268" s="1182" t="s">
        <v>115</v>
      </c>
      <c r="H268" s="1182" t="s">
        <v>115</v>
      </c>
      <c r="I268" s="875">
        <v>184.96</v>
      </c>
      <c r="J268" s="651">
        <f>(M268/I268)*100</f>
        <v>2.7032871972318335</v>
      </c>
      <c r="K268" s="878">
        <v>1.25</v>
      </c>
      <c r="L268" s="888">
        <v>4</v>
      </c>
      <c r="M268" s="642">
        <f>K268*L268</f>
        <v>5</v>
      </c>
      <c r="N268" s="871" t="s">
        <v>148</v>
      </c>
      <c r="O268" s="734">
        <v>1.2</v>
      </c>
      <c r="P268" s="862">
        <v>44154</v>
      </c>
      <c r="Q268" s="862">
        <v>44180</v>
      </c>
      <c r="R268" s="642">
        <f>(K268-O268)/O268*100</f>
        <v>4.1666666666666705</v>
      </c>
      <c r="S268" s="701">
        <f>IF(INDEX(Historical!$D$7:$D$1254,MATCH(B268,Historical!$B$7:$B$1278,0))=0,"n/a",(INDEX(Historical!$C$7:$C$1256,MATCH(B268,Historical!$B$7:$B$1278,0))/INDEX(Historical!$D$7:$D$1254,MATCH(B268,Historical!$B$7:$B$1278,0))-1)*100)</f>
        <v>4.3956043956044022</v>
      </c>
      <c r="T268" s="701">
        <f>IF(INDEX(Historical!$F$7:$F$1247,MATCH(B268,Historical!$B$7:$B$1278,0))=0,"n/a",((INDEX(Historical!$C$7:$C$1256,MATCH(B268,Historical!$B$7:$B$1278,0))/INDEX(Historical!$F$7:$F$1247,MATCH(B268,Historical!$B$7:$B$1278,0)))^(1/3)-1)*100)</f>
        <v>6.7930526473439112</v>
      </c>
      <c r="U268" s="701">
        <f>IF(INDEX(Historical!$H$7:$H$1247,MATCH(B268,Historical!$B$7:$B$1278,0))=0,"n/a",((INDEX(Historical!$C$7:$C$1256,MATCH(B268,Historical!$B$7:$B$1278,0))/INDEX(Historical!$H$7:$H$1247,MATCH(B268,Historical!$B$7:$B$1278,0)))^(1/5)-1)*100)</f>
        <v>10.563340590814718</v>
      </c>
      <c r="V268" s="701">
        <f>IF(INDEX(Historical!$O$7:$O$1247,MATCH(B268,Historical!$B$7:$B$1278,0))=0,"n/a",((INDEX(Historical!$C$7:$C$1256,MATCH(B268,Historical!$B$7:$B$1278,0))/INDEX(Historical!$O$7:$O$1247,MATCH(B268,Historical!$B$7:$B$1278,0)))^(1/10)-1)*100)</f>
        <v>10.692071838729845</v>
      </c>
      <c r="W268" s="702">
        <f>IF(OR(U268&lt;=0,U268="n/a",V268&lt;=0,V268="n/a"),"n/a",U268/V268)</f>
        <v>0.98796012130700206</v>
      </c>
      <c r="X268" s="703">
        <f>IF(OR(AJ268&lt;=0,AJ268="n/a",U268&lt;=0,U268="n/a"),"n/a",U268/AJ268)</f>
        <v>0.55596529425340624</v>
      </c>
      <c r="Y268" s="664"/>
      <c r="Z268" s="651">
        <f>IF(OR(AC268&lt;0.01,AC268="n/a"),"n/a",M268/AC268*100)</f>
        <v>33.783783783783782</v>
      </c>
      <c r="AA268" s="887">
        <f>IF(OR(AC268&lt;0.01,AC268="n/a"),"n/a",I268/AC268)</f>
        <v>12.497297297297298</v>
      </c>
      <c r="AB268" s="888">
        <v>12</v>
      </c>
      <c r="AC268" s="866">
        <v>14.8</v>
      </c>
      <c r="AD268" s="866">
        <v>62.48</v>
      </c>
      <c r="AE268" s="866">
        <v>0.59</v>
      </c>
      <c r="AF268" s="866">
        <v>3.43</v>
      </c>
      <c r="AG268" s="866">
        <v>27.6</v>
      </c>
      <c r="AH268" s="866">
        <v>765.2</v>
      </c>
      <c r="AI268" s="866">
        <v>6.2</v>
      </c>
      <c r="AJ268" s="866">
        <v>19</v>
      </c>
      <c r="AK268" s="866">
        <v>0.2</v>
      </c>
      <c r="AL268" s="879">
        <v>11270</v>
      </c>
      <c r="AM268" s="873">
        <v>0.44999999999999996</v>
      </c>
      <c r="AN268" s="866">
        <v>2.08</v>
      </c>
      <c r="AO268" s="740">
        <f>IF(U268="n/a","n/a",IF(AA268&lt;0,"n/a",IF(AA268="n/a","n/a",J268+U268-AA268)))</f>
        <v>0.76933049074925464</v>
      </c>
      <c r="AP268" s="741">
        <f>IF(U268="n/a","n/a",J268+U268)</f>
        <v>13.266627788046552</v>
      </c>
      <c r="AQ268" s="889">
        <f>IF(OR(AC268&lt;0.01,AF268="n/a"),"n/a",(I268/SQRT(22.5*AC268*(I268/AF268))-1)*100)</f>
        <v>38.026937354399905</v>
      </c>
      <c r="AR268" s="651">
        <f>INDEX(Historical!$C$7:$C$1256,MATCH(B268,Historical!$B$7:$B$1278,0))*IF(AH268="n/a",1.03,IF(AH268&lt;0,1.01,IF(AH268&gt;10,1.1,(1+AH268/100))))</f>
        <v>5.2250000000000005</v>
      </c>
      <c r="AS268" s="887">
        <f>IF($AI268="n/a",1.03*AR268,IF($AI268&lt;0,1.01*AR268,IF($AI268&gt;10,1.1*AR268,(1+$AI268/100)*AR268)))</f>
        <v>5.5489500000000005</v>
      </c>
      <c r="AT268" s="887">
        <f>IF($AK268="n/a",1.03*AS268,IF($AK268&lt;0,1.01*AS268,IF($AK268&gt;10,1.1*AS268,(1+$AK268/100)*AS268)))</f>
        <v>5.5600479000000007</v>
      </c>
      <c r="AU268" s="887">
        <f>IF($AK268="n/a",1.03*AT268,IF($AK268&lt;0,1.01*AT268,IF($AK268&gt;10,1.1*AT268,(1+$AK268/100)*AT268)))</f>
        <v>5.5711679958000007</v>
      </c>
      <c r="AV268" s="887">
        <f>IF($AK268="n/a",1.03*AU268,IF($AK268&lt;0,1.01*AU268,IF($AK268&gt;10,1.1*AU268,(1+$AK268/100)*AU268)))</f>
        <v>5.582310331791601</v>
      </c>
      <c r="AW268" s="651">
        <f>SUM(AR268:AV268)</f>
        <v>27.4874762275916</v>
      </c>
      <c r="AX268" s="748">
        <f>AW268/I268*100</f>
        <v>14.861308514052551</v>
      </c>
      <c r="AY268" s="935">
        <v>2.0699999999999998</v>
      </c>
      <c r="AZ268" s="873">
        <v>189</v>
      </c>
      <c r="BA268" s="873">
        <v>-10.780000000000001</v>
      </c>
      <c r="BB268" s="873">
        <v>-0.06</v>
      </c>
      <c r="BC268" s="873">
        <v>29.34</v>
      </c>
      <c r="BE268" s="624">
        <v>2011</v>
      </c>
      <c r="BF268" s="899">
        <f>IF(BE268&gt;2008,0,IF(BE268&gt;2001,1,IF(BE268&gt;1990,2,IF(BE268&gt;1980,3,IF(BE268&gt;1973,4,IF(BE268&gt;1970,5,IF(BE268&gt;1960,6,IF(BE268&gt;1958,7,IF(BE268&gt;1953,8,9)))))))))</f>
        <v>0</v>
      </c>
      <c r="BG268" s="883">
        <v>4.5</v>
      </c>
    </row>
    <row r="269" spans="1:59" ht="11.25" customHeight="1" x14ac:dyDescent="0.2">
      <c r="A269" s="872" t="s">
        <v>856</v>
      </c>
      <c r="B269" s="876" t="s">
        <v>857</v>
      </c>
      <c r="C269" s="933" t="s">
        <v>123</v>
      </c>
      <c r="D269" s="933" t="s">
        <v>4177</v>
      </c>
      <c r="E269" s="733">
        <v>17</v>
      </c>
      <c r="F269" s="1182">
        <v>220</v>
      </c>
      <c r="G269" s="1182" t="s">
        <v>106</v>
      </c>
      <c r="H269" s="1182" t="s">
        <v>106</v>
      </c>
      <c r="I269" s="875">
        <v>67.62</v>
      </c>
      <c r="J269" s="651">
        <f>(M269/I269)*100</f>
        <v>1.5971606033717833</v>
      </c>
      <c r="K269" s="878">
        <v>0.27</v>
      </c>
      <c r="L269" s="888">
        <v>4</v>
      </c>
      <c r="M269" s="642">
        <f>K269*L269</f>
        <v>1.08</v>
      </c>
      <c r="N269" s="871" t="s">
        <v>378</v>
      </c>
      <c r="O269" s="734">
        <v>0.26250000000000001</v>
      </c>
      <c r="P269" s="862">
        <v>44067</v>
      </c>
      <c r="Q269" s="862">
        <v>44083</v>
      </c>
      <c r="R269" s="642">
        <f>(K269-O269)/O269*100</f>
        <v>2.8571428571428594</v>
      </c>
      <c r="S269" s="701">
        <f>IF(INDEX(Historical!$D$7:$D$1254,MATCH(B269,Historical!$B$7:$B$1278,0))=0,"n/a",(INDEX(Historical!$C$7:$C$1256,MATCH(B269,Historical!$B$7:$B$1278,0))/INDEX(Historical!$D$7:$D$1254,MATCH(B269,Historical!$B$7:$B$1278,0))-1)*100)</f>
        <v>11.413043478260864</v>
      </c>
      <c r="T269" s="701">
        <f>IF(INDEX(Historical!$F$7:$F$1247,MATCH(B269,Historical!$B$7:$B$1278,0))=0,"n/a",((INDEX(Historical!$C$7:$C$1256,MATCH(B269,Historical!$B$7:$B$1278,0))/INDEX(Historical!$F$7:$F$1247,MATCH(B269,Historical!$B$7:$B$1278,0)))^(1/3)-1)*100)</f>
        <v>11.2614545368112</v>
      </c>
      <c r="U269" s="701">
        <f>IF(INDEX(Historical!$H$7:$H$1247,MATCH(B269,Historical!$B$7:$B$1278,0))=0,"n/a",((INDEX(Historical!$C$7:$C$1256,MATCH(B269,Historical!$B$7:$B$1278,0))/INDEX(Historical!$H$7:$H$1247,MATCH(B269,Historical!$B$7:$B$1278,0)))^(1/5)-1)*100)</f>
        <v>11.985082981125327</v>
      </c>
      <c r="V269" s="701">
        <f>IF(INDEX(Historical!$O$7:$O$1247,MATCH(B269,Historical!$B$7:$B$1278,0))=0,"n/a",((INDEX(Historical!$C$7:$C$1256,MATCH(B269,Historical!$B$7:$B$1278,0))/INDEX(Historical!$O$7:$O$1247,MATCH(B269,Historical!$B$7:$B$1278,0)))^(1/10)-1)*100)</f>
        <v>25.006650334876479</v>
      </c>
      <c r="W269" s="702">
        <f>IF(OR(U269&lt;=0,U269="n/a",V269&lt;=0,V269="n/a"),"n/a",U269/V269)</f>
        <v>0.47927582545551389</v>
      </c>
      <c r="X269" s="703" t="str">
        <f>IF(OR(AJ269&lt;=0,AJ269="n/a",U269&lt;=0,U269="n/a"),"n/a",U269/AJ269)</f>
        <v>n/a</v>
      </c>
      <c r="Y269" s="877"/>
      <c r="Z269" s="651">
        <f>IF(OR(AC269&lt;0.01,AC269="n/a"),"n/a",M269/AC269*100)</f>
        <v>35.76158940397351</v>
      </c>
      <c r="AA269" s="887">
        <f>IF(OR(AC269&lt;0.01,AC269="n/a"),"n/a",I269/AC269)</f>
        <v>22.390728476821195</v>
      </c>
      <c r="AB269" s="888">
        <v>12</v>
      </c>
      <c r="AC269" s="866">
        <v>3.02</v>
      </c>
      <c r="AD269" s="866">
        <v>2.42</v>
      </c>
      <c r="AE269" s="866">
        <v>1.1399999999999999</v>
      </c>
      <c r="AF269" s="866">
        <v>1.46</v>
      </c>
      <c r="AG269" s="866">
        <v>6.6000000000000005</v>
      </c>
      <c r="AH269" s="866">
        <v>-57.3</v>
      </c>
      <c r="AI269" s="866">
        <v>64.58</v>
      </c>
      <c r="AJ269" s="866">
        <v>-8.5</v>
      </c>
      <c r="AK269" s="866">
        <v>9.24</v>
      </c>
      <c r="AL269" s="879">
        <v>8610</v>
      </c>
      <c r="AM269" s="873">
        <v>0.1</v>
      </c>
      <c r="AN269" s="866">
        <v>0.63</v>
      </c>
      <c r="AO269" s="740">
        <f>IF(U269="n/a","n/a",IF(AA269&lt;0,"n/a",IF(AA269="n/a","n/a",J269+U269-AA269)))</f>
        <v>-8.8084848923240848</v>
      </c>
      <c r="AP269" s="741">
        <f>IF(U269="n/a","n/a",J269+U269)</f>
        <v>13.58224358449711</v>
      </c>
      <c r="AQ269" s="889">
        <f>IF(OR(AC269&lt;0.01,AF269="n/a"),"n/a",(I269/SQRT(22.5*AC269*(I269/AF269))-1)*100)</f>
        <v>20.536695336886112</v>
      </c>
      <c r="AR269" s="651">
        <f>INDEX(Historical!$C$7:$C$1256,MATCH(B269,Historical!$B$7:$B$1278,0))*IF(AH269="n/a",1.03,IF(AH269&lt;0,1.01,IF(AH269&gt;10,1.1,(1+AH269/100))))</f>
        <v>1.03525</v>
      </c>
      <c r="AS269" s="887">
        <f>IF($AI269="n/a",1.03*AR269,IF($AI269&lt;0,1.01*AR269,IF($AI269&gt;10,1.1*AR269,(1+$AI269/100)*AR269)))</f>
        <v>1.1387750000000001</v>
      </c>
      <c r="AT269" s="887">
        <f>IF($AK269="n/a",1.03*AS269,IF($AK269&lt;0,1.01*AS269,IF($AK269&gt;10,1.1*AS269,(1+$AK269/100)*AS269)))</f>
        <v>1.2439978100000002</v>
      </c>
      <c r="AU269" s="887">
        <f>IF($AK269="n/a",1.03*AT269,IF($AK269&lt;0,1.01*AT269,IF($AK269&gt;10,1.1*AT269,(1+$AK269/100)*AT269)))</f>
        <v>1.3589432076440002</v>
      </c>
      <c r="AV269" s="887">
        <f>IF($AK269="n/a",1.03*AU269,IF($AK269&lt;0,1.01*AU269,IF($AK269&gt;10,1.1*AU269,(1+$AK269/100)*AU269)))</f>
        <v>1.484509560030306</v>
      </c>
      <c r="AW269" s="651">
        <f>SUM(AR269:AV269)</f>
        <v>6.2614755776743065</v>
      </c>
      <c r="AX269" s="748">
        <f>AW269/I269*100</f>
        <v>9.2597982515147983</v>
      </c>
      <c r="AY269" s="935">
        <v>1.61</v>
      </c>
      <c r="AZ269" s="873">
        <v>133.25</v>
      </c>
      <c r="BA269" s="873">
        <v>-10.61</v>
      </c>
      <c r="BB269" s="873">
        <v>4.0199999999999996</v>
      </c>
      <c r="BC269" s="873">
        <v>23.880000000000003</v>
      </c>
      <c r="BE269" s="624">
        <v>2004</v>
      </c>
      <c r="BF269" s="899">
        <f>IF(BE269&gt;2008,0,IF(BE269&gt;2001,1,IF(BE269&gt;1990,2,IF(BE269&gt;1980,3,IF(BE269&gt;1973,4,IF(BE269&gt;1970,5,IF(BE269&gt;1960,6,IF(BE269&gt;1958,7,IF(BE269&gt;1953,8,9)))))))))</f>
        <v>1</v>
      </c>
      <c r="BG269" s="883">
        <v>2.9000000000000004</v>
      </c>
    </row>
    <row r="270" spans="1:59" ht="11.25" customHeight="1" x14ac:dyDescent="0.2">
      <c r="A270" s="872" t="s">
        <v>762</v>
      </c>
      <c r="B270" s="876" t="s">
        <v>849</v>
      </c>
      <c r="C270" s="933" t="s">
        <v>112</v>
      </c>
      <c r="D270" s="933" t="s">
        <v>4325</v>
      </c>
      <c r="E270" s="733">
        <v>17</v>
      </c>
      <c r="F270" s="1182">
        <v>212</v>
      </c>
      <c r="G270" s="1182" t="s">
        <v>37</v>
      </c>
      <c r="H270" s="1182" t="s">
        <v>115</v>
      </c>
      <c r="I270" s="875">
        <v>107.91</v>
      </c>
      <c r="J270" s="651">
        <f>(M270/I270)*100</f>
        <v>2.0202020202020203</v>
      </c>
      <c r="K270" s="878">
        <v>0.54500000000000004</v>
      </c>
      <c r="L270" s="888">
        <v>4</v>
      </c>
      <c r="M270" s="642">
        <f>K270*L270</f>
        <v>2.1800000000000002</v>
      </c>
      <c r="N270" s="871" t="s">
        <v>3951</v>
      </c>
      <c r="O270" s="734">
        <v>0.51249999999999996</v>
      </c>
      <c r="P270" s="862">
        <v>43895</v>
      </c>
      <c r="Q270" s="862">
        <v>43910</v>
      </c>
      <c r="R270" s="642">
        <f>(K270-O270)/O270*100</f>
        <v>6.3414634146341626</v>
      </c>
      <c r="S270" s="701">
        <f>IF(INDEX(Historical!$D$7:$D$1254,MATCH(B270,Historical!$B$7:$B$1278,0))=0,"n/a",(INDEX(Historical!$C$7:$C$1256,MATCH(B270,Historical!$B$7:$B$1278,0))/INDEX(Historical!$D$7:$D$1254,MATCH(B270,Historical!$B$7:$B$1278,0))-1)*100)</f>
        <v>10.215053763440851</v>
      </c>
      <c r="T270" s="701">
        <f>IF(INDEX(Historical!$F$7:$F$1247,MATCH(B270,Historical!$B$7:$B$1278,0))=0,"n/a",((INDEX(Historical!$C$7:$C$1256,MATCH(B270,Historical!$B$7:$B$1278,0))/INDEX(Historical!$F$7:$F$1247,MATCH(B270,Historical!$B$7:$B$1278,0)))^(1/3)-1)*100)</f>
        <v>7.7217345015941907</v>
      </c>
      <c r="U270" s="701">
        <f>IF(INDEX(Historical!$H$7:$H$1247,MATCH(B270,Historical!$B$7:$B$1278,0))=0,"n/a",((INDEX(Historical!$C$7:$C$1256,MATCH(B270,Historical!$B$7:$B$1278,0))/INDEX(Historical!$H$7:$H$1247,MATCH(B270,Historical!$B$7:$B$1278,0)))^(1/5)-1)*100)</f>
        <v>6.446777983653984</v>
      </c>
      <c r="V270" s="701">
        <f>IF(INDEX(Historical!$O$7:$O$1247,MATCH(B270,Historical!$B$7:$B$1278,0))=0,"n/a",((INDEX(Historical!$C$7:$C$1256,MATCH(B270,Historical!$B$7:$B$1278,0))/INDEX(Historical!$O$7:$O$1247,MATCH(B270,Historical!$B$7:$B$1278,0)))^(1/10)-1)*100)</f>
        <v>5.8594387700312556</v>
      </c>
      <c r="W270" s="702">
        <f>IF(OR(U270&lt;=0,U270="n/a",V270&lt;=0,V270="n/a"),"n/a",U270/V270)</f>
        <v>1.1002381348580241</v>
      </c>
      <c r="X270" s="703">
        <f>IF(OR(AJ270&lt;=0,AJ270="n/a",U270&lt;=0,U270="n/a"),"n/a",U270/AJ270)</f>
        <v>0.9209682833791405</v>
      </c>
      <c r="Y270" s="671" t="s">
        <v>3978</v>
      </c>
      <c r="Z270" s="651">
        <f>IF(OR(AC270&lt;0.01,AC270="n/a"),"n/a",M270/AC270*100)</f>
        <v>57.671957671957671</v>
      </c>
      <c r="AA270" s="887">
        <f>IF(OR(AC270&lt;0.01,AC270="n/a"),"n/a",I270/AC270)</f>
        <v>28.547619047619047</v>
      </c>
      <c r="AB270" s="888">
        <v>12</v>
      </c>
      <c r="AC270" s="866">
        <v>3.78</v>
      </c>
      <c r="AD270" s="866" t="s">
        <v>136</v>
      </c>
      <c r="AE270" s="866">
        <v>2.99</v>
      </c>
      <c r="AF270" s="866">
        <v>6.61</v>
      </c>
      <c r="AG270" s="866">
        <v>23.400000000000002</v>
      </c>
      <c r="AH270" s="866">
        <v>-11.700000000000001</v>
      </c>
      <c r="AI270" s="866">
        <v>13.88</v>
      </c>
      <c r="AJ270" s="866">
        <v>7.0000000000000009</v>
      </c>
      <c r="AK270" s="866">
        <v>-1.26</v>
      </c>
      <c r="AL270" s="879">
        <v>45220</v>
      </c>
      <c r="AM270" s="873">
        <v>0.16</v>
      </c>
      <c r="AN270" s="866">
        <v>1.86</v>
      </c>
      <c r="AO270" s="740">
        <f>IF(U270="n/a","n/a",IF(AA270&lt;0,"n/a",IF(AA270="n/a","n/a",J270+U270-AA270)))</f>
        <v>-20.080639043763043</v>
      </c>
      <c r="AP270" s="741">
        <f>IF(U270="n/a","n/a",J270+U270)</f>
        <v>8.4669800038560048</v>
      </c>
      <c r="AQ270" s="889">
        <f>IF(OR(AC270&lt;0.01,AF270="n/a"),"n/a",(I270/SQRT(22.5*AC270*(I270/AF270))-1)*100)</f>
        <v>189.59723901750314</v>
      </c>
      <c r="AR270" s="651">
        <f>INDEX(Historical!$C$7:$C$1256,MATCH(B270,Historical!$B$7:$B$1278,0))*IF(AH270="n/a",1.03,IF(AH270&lt;0,1.01,IF(AH270&gt;10,1.1,(1+AH270/100))))</f>
        <v>2.0705</v>
      </c>
      <c r="AS270" s="887">
        <f>IF($AI270="n/a",1.03*AR270,IF($AI270&lt;0,1.01*AR270,IF($AI270&gt;10,1.1*AR270,(1+$AI270/100)*AR270)))</f>
        <v>2.2775500000000002</v>
      </c>
      <c r="AT270" s="887">
        <f>IF($AK270="n/a",1.03*AS270,IF($AK270&lt;0,1.01*AS270,IF($AK270&gt;10,1.1*AS270,(1+$AK270/100)*AS270)))</f>
        <v>2.3003255</v>
      </c>
      <c r="AU270" s="887">
        <f>IF($AK270="n/a",1.03*AT270,IF($AK270&lt;0,1.01*AT270,IF($AK270&gt;10,1.1*AT270,(1+$AK270/100)*AT270)))</f>
        <v>2.3233287549999999</v>
      </c>
      <c r="AV270" s="887">
        <f>IF($AK270="n/a",1.03*AU270,IF($AK270&lt;0,1.01*AU270,IF($AK270&gt;10,1.1*AU270,(1+$AK270/100)*AU270)))</f>
        <v>2.34656204255</v>
      </c>
      <c r="AW270" s="651">
        <f>SUM(AR270:AV270)</f>
        <v>11.31826629755</v>
      </c>
      <c r="AX270" s="748">
        <f>AW270/I270*100</f>
        <v>10.488616715364655</v>
      </c>
      <c r="AY270" s="935">
        <v>0.72</v>
      </c>
      <c r="AZ270" s="873">
        <v>26.450000000000003</v>
      </c>
      <c r="BA270" s="873">
        <v>-14.89</v>
      </c>
      <c r="BB270" s="873">
        <v>-4.9799999999999995</v>
      </c>
      <c r="BC270" s="873">
        <v>-0.86999999999999988</v>
      </c>
      <c r="BE270" s="624">
        <v>2004</v>
      </c>
      <c r="BF270" s="899">
        <f>IF(BE270&gt;2008,0,IF(BE270&gt;2001,1,IF(BE270&gt;1990,2,IF(BE270&gt;1980,3,IF(BE270&gt;1973,4,IF(BE270&gt;1970,5,IF(BE270&gt;1960,6,IF(BE270&gt;1958,7,IF(BE270&gt;1953,8,9)))))))))</f>
        <v>1</v>
      </c>
      <c r="BG270" s="883">
        <v>5.8999999999999995</v>
      </c>
    </row>
    <row r="271" spans="1:59" ht="11.25" customHeight="1" x14ac:dyDescent="0.2">
      <c r="A271" s="864" t="s">
        <v>1803</v>
      </c>
      <c r="B271" s="876" t="s">
        <v>1804</v>
      </c>
      <c r="C271" s="933" t="s">
        <v>108</v>
      </c>
      <c r="D271" s="933" t="s">
        <v>4341</v>
      </c>
      <c r="E271" s="733">
        <v>10</v>
      </c>
      <c r="F271" s="1182">
        <v>401</v>
      </c>
      <c r="G271" s="1182" t="s">
        <v>106</v>
      </c>
      <c r="H271" s="1182" t="s">
        <v>106</v>
      </c>
      <c r="I271" s="875">
        <v>34.5</v>
      </c>
      <c r="J271" s="651">
        <f>(M271/I271)*100</f>
        <v>1.2173913043478262</v>
      </c>
      <c r="K271" s="878">
        <v>0.42</v>
      </c>
      <c r="L271" s="888">
        <v>1</v>
      </c>
      <c r="M271" s="642">
        <f>K271*L271</f>
        <v>0.42</v>
      </c>
      <c r="N271" s="871" t="s">
        <v>1805</v>
      </c>
      <c r="O271" s="734">
        <v>0.4</v>
      </c>
      <c r="P271" s="862">
        <v>44043</v>
      </c>
      <c r="Q271" s="862">
        <v>44053</v>
      </c>
      <c r="R271" s="642">
        <f>(K271-O271)/O271*100</f>
        <v>4.9999999999999902</v>
      </c>
      <c r="S271" s="701">
        <f>IF(INDEX(Historical!$D$7:$D$1254,MATCH(B271,Historical!$B$7:$B$1278,0))=0,"n/a",(INDEX(Historical!$C$7:$C$1256,MATCH(B271,Historical!$B$7:$B$1278,0))/INDEX(Historical!$D$7:$D$1254,MATCH(B271,Historical!$B$7:$B$1278,0))-1)*100)</f>
        <v>25</v>
      </c>
      <c r="T271" s="701">
        <f>IF(INDEX(Historical!$F$7:$F$1247,MATCH(B271,Historical!$B$7:$B$1278,0))=0,"n/a",((INDEX(Historical!$C$7:$C$1256,MATCH(B271,Historical!$B$7:$B$1278,0))/INDEX(Historical!$F$7:$F$1247,MATCH(B271,Historical!$B$7:$B$1278,0)))^(1/3)-1)*100)</f>
        <v>12.624788044360603</v>
      </c>
      <c r="U271" s="701">
        <f>IF(INDEX(Historical!$H$7:$H$1247,MATCH(B271,Historical!$B$7:$B$1278,0))=0,"n/a",((INDEX(Historical!$C$7:$C$1256,MATCH(B271,Historical!$B$7:$B$1278,0))/INDEX(Historical!$H$7:$H$1247,MATCH(B271,Historical!$B$7:$B$1278,0)))^(1/5)-1)*100)</f>
        <v>8.9976987048345336</v>
      </c>
      <c r="V271" s="701" t="str">
        <f>IF(INDEX(Historical!$O$7:$O$1247,MATCH(B271,Historical!$B$7:$B$1278,0))=0,"n/a",((INDEX(Historical!$C$7:$C$1256,MATCH(B271,Historical!$B$7:$B$1278,0))/INDEX(Historical!$O$7:$O$1247,MATCH(B271,Historical!$B$7:$B$1278,0)))^(1/10)-1)*100)</f>
        <v>n/a</v>
      </c>
      <c r="W271" s="702" t="str">
        <f>IF(OR(U271&lt;=0,U271="n/a",V271&lt;=0,V271="n/a"),"n/a",U271/V271)</f>
        <v>n/a</v>
      </c>
      <c r="X271" s="703" t="str">
        <f>IF(OR(AJ271&lt;=0,AJ271="n/a",U271&lt;=0,U271="n/a"),"n/a",U271/AJ271)</f>
        <v>n/a</v>
      </c>
      <c r="Y271" s="877"/>
      <c r="Z271" s="651" t="str">
        <f>IF(OR(AC271&lt;0.01,AC271="n/a"),"n/a",M271/AC271*100)</f>
        <v>n/a</v>
      </c>
      <c r="AA271" s="887" t="str">
        <f>IF(OR(AC271&lt;0.01,AC271="n/a"),"n/a",I271/AC271)</f>
        <v>n/a</v>
      </c>
      <c r="AB271" s="888">
        <v>12</v>
      </c>
      <c r="AC271" s="866" t="s">
        <v>136</v>
      </c>
      <c r="AD271" s="866" t="s">
        <v>136</v>
      </c>
      <c r="AE271" s="866" t="s">
        <v>136</v>
      </c>
      <c r="AF271" s="866" t="s">
        <v>136</v>
      </c>
      <c r="AG271" s="866" t="s">
        <v>136</v>
      </c>
      <c r="AH271" s="866" t="s">
        <v>136</v>
      </c>
      <c r="AI271" s="866" t="s">
        <v>136</v>
      </c>
      <c r="AJ271" s="866" t="s">
        <v>136</v>
      </c>
      <c r="AK271" s="866" t="s">
        <v>136</v>
      </c>
      <c r="AL271" s="879" t="s">
        <v>136</v>
      </c>
      <c r="AM271" s="873" t="s">
        <v>136</v>
      </c>
      <c r="AN271" s="866" t="s">
        <v>136</v>
      </c>
      <c r="AO271" s="740" t="str">
        <f>IF(U271="n/a","n/a",IF(AA271&lt;0,"n/a",IF(AA271="n/a","n/a",J271+U271-AA271)))</f>
        <v>n/a</v>
      </c>
      <c r="AP271" s="741">
        <f>IF(U271="n/a","n/a",J271+U271)</f>
        <v>10.21509000918236</v>
      </c>
      <c r="AQ271" s="889" t="str">
        <f>IF(OR(AC271&lt;0.01,AF271="n/a"),"n/a",(I271/SQRT(22.5*AC271*(I271/AF271))-1)*100)</f>
        <v>n/a</v>
      </c>
      <c r="AR271" s="651">
        <f>INDEX(Historical!$C$7:$C$1256,MATCH(B271,Historical!$B$7:$B$1278,0))*IF(AH271="n/a",1.03,IF(AH271&lt;0,1.01,IF(AH271&gt;10,1.1,(1+AH271/100))))</f>
        <v>0.41200000000000003</v>
      </c>
      <c r="AS271" s="887">
        <f>IF($AI271="n/a",1.03*AR271,IF($AI271&lt;0,1.01*AR271,IF($AI271&gt;10,1.1*AR271,(1+$AI271/100)*AR271)))</f>
        <v>0.42436000000000007</v>
      </c>
      <c r="AT271" s="887">
        <f>IF($AK271="n/a",1.03*AS271,IF($AK271&lt;0,1.01*AS271,IF($AK271&gt;10,1.1*AS271,(1+$AK271/100)*AS271)))</f>
        <v>0.43709080000000006</v>
      </c>
      <c r="AU271" s="887">
        <f>IF($AK271="n/a",1.03*AT271,IF($AK271&lt;0,1.01*AT271,IF($AK271&gt;10,1.1*AT271,(1+$AK271/100)*AT271)))</f>
        <v>0.45020352400000008</v>
      </c>
      <c r="AV271" s="887">
        <f>IF($AK271="n/a",1.03*AU271,IF($AK271&lt;0,1.01*AU271,IF($AK271&gt;10,1.1*AU271,(1+$AK271/100)*AU271)))</f>
        <v>0.46370962972000007</v>
      </c>
      <c r="AW271" s="651">
        <f>SUM(AR271:AV271)</f>
        <v>2.1873639537200003</v>
      </c>
      <c r="AX271" s="748">
        <f>AW271/I271*100</f>
        <v>6.340185373101451</v>
      </c>
      <c r="AY271" s="935" t="s">
        <v>136</v>
      </c>
      <c r="AZ271" s="873" t="s">
        <v>136</v>
      </c>
      <c r="BA271" s="873" t="s">
        <v>136</v>
      </c>
      <c r="BB271" s="873" t="s">
        <v>136</v>
      </c>
      <c r="BC271" s="873" t="s">
        <v>136</v>
      </c>
      <c r="BD271" s="908" t="s">
        <v>4268</v>
      </c>
      <c r="BE271" s="624">
        <v>2011</v>
      </c>
      <c r="BF271" s="899">
        <f>IF(BE271&gt;2008,0,IF(BE271&gt;2001,1,IF(BE271&gt;1990,2,IF(BE271&gt;1980,3,IF(BE271&gt;1973,4,IF(BE271&gt;1970,5,IF(BE271&gt;1960,6,IF(BE271&gt;1958,7,IF(BE271&gt;1953,8,9)))))))))</f>
        <v>0</v>
      </c>
      <c r="BG271" s="883" t="s">
        <v>136</v>
      </c>
    </row>
    <row r="272" spans="1:59" ht="11.25" customHeight="1" x14ac:dyDescent="0.2">
      <c r="A272" s="881" t="s">
        <v>1810</v>
      </c>
      <c r="B272" s="876" t="s">
        <v>1811</v>
      </c>
      <c r="C272" s="933" t="s">
        <v>123</v>
      </c>
      <c r="D272" s="933" t="s">
        <v>4358</v>
      </c>
      <c r="E272" s="733">
        <v>10</v>
      </c>
      <c r="F272" s="1182">
        <v>403</v>
      </c>
      <c r="G272" s="1182" t="s">
        <v>37</v>
      </c>
      <c r="H272" s="1182" t="s">
        <v>37</v>
      </c>
      <c r="I272" s="875">
        <v>49.21</v>
      </c>
      <c r="J272" s="651">
        <f>(M272/I272)*100</f>
        <v>2.03210729526519</v>
      </c>
      <c r="K272" s="878">
        <v>0.25</v>
      </c>
      <c r="L272" s="888">
        <v>4</v>
      </c>
      <c r="M272" s="642">
        <f>K272*L272</f>
        <v>1</v>
      </c>
      <c r="N272" s="871" t="s">
        <v>151</v>
      </c>
      <c r="O272" s="734">
        <v>0.24</v>
      </c>
      <c r="P272" s="862">
        <v>44088</v>
      </c>
      <c r="Q272" s="862">
        <v>44103</v>
      </c>
      <c r="R272" s="642">
        <f>(K272-O272)/O272*100</f>
        <v>4.1666666666666705</v>
      </c>
      <c r="S272" s="701">
        <f>IF(INDEX(Historical!$D$7:$D$1254,MATCH(B272,Historical!$B$7:$B$1278,0))=0,"n/a",(INDEX(Historical!$C$7:$C$1256,MATCH(B272,Historical!$B$7:$B$1278,0))/INDEX(Historical!$D$7:$D$1254,MATCH(B272,Historical!$B$7:$B$1278,0))-1)*100)</f>
        <v>2.2727272727272707</v>
      </c>
      <c r="T272" s="701">
        <f>IF(INDEX(Historical!$F$7:$F$1247,MATCH(B272,Historical!$B$7:$B$1278,0))=0,"n/a",((INDEX(Historical!$C$7:$C$1256,MATCH(B272,Historical!$B$7:$B$1278,0))/INDEX(Historical!$F$7:$F$1247,MATCH(B272,Historical!$B$7:$B$1278,0)))^(1/3)-1)*100)</f>
        <v>4.8856246288386806</v>
      </c>
      <c r="U272" s="701">
        <f>IF(INDEX(Historical!$H$7:$H$1247,MATCH(B272,Historical!$B$7:$B$1278,0))=0,"n/a",((INDEX(Historical!$C$7:$C$1256,MATCH(B272,Historical!$B$7:$B$1278,0))/INDEX(Historical!$H$7:$H$1247,MATCH(B272,Historical!$B$7:$B$1278,0)))^(1/5)-1)*100)</f>
        <v>6.3995312815083638</v>
      </c>
      <c r="V272" s="701">
        <f>IF(INDEX(Historical!$O$7:$O$1247,MATCH(B272,Historical!$B$7:$B$1278,0))=0,"n/a",((INDEX(Historical!$C$7:$C$1256,MATCH(B272,Historical!$B$7:$B$1278,0))/INDEX(Historical!$O$7:$O$1247,MATCH(B272,Historical!$B$7:$B$1278,0)))^(1/10)-1)*100)</f>
        <v>6.7122962341363834</v>
      </c>
      <c r="W272" s="702">
        <f>IF(OR(U272&lt;=0,U272="n/a",V272&lt;=0,V272="n/a"),"n/a",U272/V272)</f>
        <v>0.95340417917829567</v>
      </c>
      <c r="X272" s="703">
        <f>IF(OR(AJ272&lt;=0,AJ272="n/a",U272&lt;=0,U272="n/a"),"n/a",U272/AJ272)</f>
        <v>1.3616024003209284</v>
      </c>
      <c r="Y272" s="664"/>
      <c r="Z272" s="651">
        <f>IF(OR(AC272&lt;0.01,AC272="n/a"),"n/a",M272/AC272*100)</f>
        <v>7.8616352201257858</v>
      </c>
      <c r="AA272" s="887">
        <f>IF(OR(AC272&lt;0.01,AC272="n/a"),"n/a",I272/AC272)</f>
        <v>3.8687106918238992</v>
      </c>
      <c r="AB272" s="888">
        <v>5</v>
      </c>
      <c r="AC272" s="866">
        <v>12.72</v>
      </c>
      <c r="AD272" s="866">
        <v>0.09</v>
      </c>
      <c r="AE272" s="866">
        <v>0.92</v>
      </c>
      <c r="AF272" s="866">
        <v>1.92</v>
      </c>
      <c r="AG272" s="866">
        <v>72.5</v>
      </c>
      <c r="AH272" s="866">
        <v>-46</v>
      </c>
      <c r="AI272" s="866">
        <v>12.5</v>
      </c>
      <c r="AJ272" s="866">
        <v>4.7</v>
      </c>
      <c r="AK272" s="866">
        <v>41.5</v>
      </c>
      <c r="AL272" s="879">
        <v>2680</v>
      </c>
      <c r="AM272" s="873">
        <v>7.1999999999999993</v>
      </c>
      <c r="AN272" s="866">
        <v>0.51</v>
      </c>
      <c r="AO272" s="740">
        <f>IF(U272="n/a","n/a",IF(AA272&lt;0,"n/a",IF(AA272="n/a","n/a",J272+U272-AA272)))</f>
        <v>4.5629278849496551</v>
      </c>
      <c r="AP272" s="741">
        <f>IF(U272="n/a","n/a",J272+U272)</f>
        <v>8.4316385767735547</v>
      </c>
      <c r="AQ272" s="889">
        <f>IF(OR(AC272&lt;0.01,AF272="n/a"),"n/a",(I272/SQRT(22.5*AC272*(I272/AF272))-1)*100)</f>
        <v>-42.543061425478001</v>
      </c>
      <c r="AR272" s="651">
        <f>INDEX(Historical!$C$7:$C$1256,MATCH(B272,Historical!$B$7:$B$1278,0))*IF(AH272="n/a",1.03,IF(AH272&lt;0,1.01,IF(AH272&gt;10,1.1,(1+AH272/100))))</f>
        <v>0.90900000000000003</v>
      </c>
      <c r="AS272" s="887">
        <f>IF($AI272="n/a",1.03*AR272,IF($AI272&lt;0,1.01*AR272,IF($AI272&gt;10,1.1*AR272,(1+$AI272/100)*AR272)))</f>
        <v>0.99990000000000012</v>
      </c>
      <c r="AT272" s="887">
        <f>IF($AK272="n/a",1.03*AS272,IF($AK272&lt;0,1.01*AS272,IF($AK272&gt;10,1.1*AS272,(1+$AK272/100)*AS272)))</f>
        <v>1.0998900000000003</v>
      </c>
      <c r="AU272" s="887">
        <f>IF($AK272="n/a",1.03*AT272,IF($AK272&lt;0,1.01*AT272,IF($AK272&gt;10,1.1*AT272,(1+$AK272/100)*AT272)))</f>
        <v>1.2098790000000004</v>
      </c>
      <c r="AV272" s="887">
        <f>IF($AK272="n/a",1.03*AU272,IF($AK272&lt;0,1.01*AU272,IF($AK272&gt;10,1.1*AU272,(1+$AK272/100)*AU272)))</f>
        <v>1.3308669000000004</v>
      </c>
      <c r="AW272" s="651">
        <f>SUM(AR272:AV272)</f>
        <v>5.5495359000000004</v>
      </c>
      <c r="AX272" s="748">
        <f>AW272/I272*100</f>
        <v>11.277252387726072</v>
      </c>
      <c r="AY272" s="935">
        <v>1.29</v>
      </c>
      <c r="AZ272" s="873">
        <v>155.24</v>
      </c>
      <c r="BA272" s="873">
        <v>-4.82</v>
      </c>
      <c r="BB272" s="873">
        <v>12.770000000000001</v>
      </c>
      <c r="BC272" s="873">
        <v>39.61</v>
      </c>
      <c r="BD272" s="645"/>
      <c r="BE272" s="624">
        <v>2011</v>
      </c>
      <c r="BF272" s="899">
        <f>IF(BE272&gt;2008,0,IF(BE272&gt;2001,1,IF(BE272&gt;1990,2,IF(BE272&gt;1980,3,IF(BE272&gt;1973,4,IF(BE272&gt;1970,5,IF(BE272&gt;1960,6,IF(BE272&gt;1958,7,IF(BE272&gt;1953,8,9)))))))))</f>
        <v>0</v>
      </c>
      <c r="BG272" s="883">
        <v>27.200000000000003</v>
      </c>
    </row>
    <row r="273" spans="1:59" s="774" customFormat="1" ht="11.25" customHeight="1" x14ac:dyDescent="0.2">
      <c r="A273" s="755" t="s">
        <v>845</v>
      </c>
      <c r="B273" s="782" t="s">
        <v>846</v>
      </c>
      <c r="C273" s="933" t="s">
        <v>4322</v>
      </c>
      <c r="D273" s="933" t="s">
        <v>4323</v>
      </c>
      <c r="E273" s="756">
        <v>23</v>
      </c>
      <c r="F273" s="1182">
        <v>147</v>
      </c>
      <c r="G273" s="1181" t="s">
        <v>37</v>
      </c>
      <c r="H273" s="1181" t="s">
        <v>37</v>
      </c>
      <c r="I273" s="757">
        <v>62.61</v>
      </c>
      <c r="J273" s="758">
        <f>(M273/I273)*100</f>
        <v>6.6698610445615714</v>
      </c>
      <c r="K273" s="780">
        <v>1.044</v>
      </c>
      <c r="L273" s="760">
        <v>4</v>
      </c>
      <c r="M273" s="761">
        <f>K273*L273</f>
        <v>4.1760000000000002</v>
      </c>
      <c r="N273" s="762" t="s">
        <v>218</v>
      </c>
      <c r="O273" s="781">
        <v>1.042</v>
      </c>
      <c r="P273" s="764">
        <v>44103</v>
      </c>
      <c r="Q273" s="764">
        <v>44119</v>
      </c>
      <c r="R273" s="761">
        <f>(K273-O273)/O273*100</f>
        <v>0.19193857965451072</v>
      </c>
      <c r="S273" s="701">
        <f>IF(INDEX(Historical!$D$7:$D$1254,MATCH(B273,Historical!$B$7:$B$1278,0))=0,"n/a",(INDEX(Historical!$C$7:$C$1256,MATCH(B273,Historical!$B$7:$B$1278,0))/INDEX(Historical!$D$7:$D$1254,MATCH(B273,Historical!$B$7:$B$1278,0))-1)*100)</f>
        <v>1.5233415233415037</v>
      </c>
      <c r="T273" s="701">
        <f>IF(INDEX(Historical!$F$7:$F$1247,MATCH(B273,Historical!$B$7:$B$1278,0))=0,"n/a",((INDEX(Historical!$C$7:$C$1256,MATCH(B273,Historical!$B$7:$B$1278,0))/INDEX(Historical!$F$7:$F$1247,MATCH(B273,Historical!$B$7:$B$1278,0)))^(1/3)-1)*100)</f>
        <v>1.5986717742266787</v>
      </c>
      <c r="U273" s="701">
        <f>IF(INDEX(Historical!$H$7:$H$1247,MATCH(B273,Historical!$B$7:$B$1278,0))=0,"n/a",((INDEX(Historical!$C$7:$C$1256,MATCH(B273,Historical!$B$7:$B$1278,0))/INDEX(Historical!$H$7:$H$1247,MATCH(B273,Historical!$B$7:$B$1278,0)))^(1/5)-1)*100)</f>
        <v>2.7094496751020714</v>
      </c>
      <c r="V273" s="701">
        <f>IF(INDEX(Historical!$O$7:$O$1247,MATCH(B273,Historical!$B$7:$B$1278,0))=0,"n/a",((INDEX(Historical!$C$7:$C$1256,MATCH(B273,Historical!$B$7:$B$1278,0))/INDEX(Historical!$O$7:$O$1247,MATCH(B273,Historical!$B$7:$B$1278,0)))^(1/10)-1)*100)</f>
        <v>7.5906158129857237</v>
      </c>
      <c r="W273" s="702">
        <f>IF(OR(U273&lt;=0,U273="n/a",V273&lt;=0,V273="n/a"),"n/a",U273/V273)</f>
        <v>0.35694728093955863</v>
      </c>
      <c r="X273" s="703" t="str">
        <f>IF(OR(AJ273&lt;=0,AJ273="n/a",U273&lt;=0,U273="n/a"),"n/a",U273/AJ273)</f>
        <v>n/a</v>
      </c>
      <c r="Y273" s="775"/>
      <c r="Z273" s="758">
        <f>IF(OR(AC273&lt;0.01,AC273="n/a"),"n/a",M273/AC273*100)</f>
        <v>215.25773195876292</v>
      </c>
      <c r="AA273" s="766">
        <f>IF(OR(AC273&lt;0.01,AC273="n/a"),"n/a",I273/AC273)</f>
        <v>32.273195876288661</v>
      </c>
      <c r="AB273" s="760">
        <v>12</v>
      </c>
      <c r="AC273" s="767">
        <v>1.94</v>
      </c>
      <c r="AD273" s="767" t="s">
        <v>136</v>
      </c>
      <c r="AE273" s="767">
        <v>8.7799999999999994</v>
      </c>
      <c r="AF273" s="767">
        <v>1.6</v>
      </c>
      <c r="AG273" s="767">
        <v>5</v>
      </c>
      <c r="AH273" s="767">
        <v>-49</v>
      </c>
      <c r="AI273" s="767">
        <v>-0.64</v>
      </c>
      <c r="AJ273" s="767">
        <v>-2.8000000000000003</v>
      </c>
      <c r="AK273" s="767" t="s">
        <v>136</v>
      </c>
      <c r="AL273" s="768">
        <v>10790</v>
      </c>
      <c r="AM273" s="769">
        <v>0.1</v>
      </c>
      <c r="AN273" s="767">
        <v>0.9</v>
      </c>
      <c r="AO273" s="770">
        <f>IF(U273="n/a","n/a",IF(AA273&lt;0,"n/a",IF(AA273="n/a","n/a",J273+U273-AA273)))</f>
        <v>-22.893885156625018</v>
      </c>
      <c r="AP273" s="771">
        <f>IF(U273="n/a","n/a",J273+U273)</f>
        <v>9.3793107196636427</v>
      </c>
      <c r="AQ273" s="772">
        <f>IF(OR(AC273&lt;0.01,AF273="n/a"),"n/a",(I273/SQRT(22.5*AC273*(I273/AF273))-1)*100)</f>
        <v>51.492006979557047</v>
      </c>
      <c r="AR273" s="651">
        <f>INDEX(Historical!$C$7:$C$1256,MATCH(B273,Historical!$B$7:$B$1278,0))*IF(AH273="n/a",1.03,IF(AH273&lt;0,1.01,IF(AH273&gt;10,1.1,(1+AH273/100))))</f>
        <v>4.1733199999999995</v>
      </c>
      <c r="AS273" s="766">
        <f>IF($AI273="n/a",1.03*AR273,IF($AI273&lt;0,1.01*AR273,IF($AI273&gt;10,1.1*AR273,(1+$AI273/100)*AR273)))</f>
        <v>4.2150531999999998</v>
      </c>
      <c r="AT273" s="766">
        <f>IF($AK273="n/a",1.03*AS273,IF($AK273&lt;0,1.01*AS273,IF($AK273&gt;10,1.1*AS273,(1+$AK273/100)*AS273)))</f>
        <v>4.3415047959999997</v>
      </c>
      <c r="AU273" s="766">
        <f>IF($AK273="n/a",1.03*AT273,IF($AK273&lt;0,1.01*AT273,IF($AK273&gt;10,1.1*AT273,(1+$AK273/100)*AT273)))</f>
        <v>4.4717499398799996</v>
      </c>
      <c r="AV273" s="766">
        <f>IF($AK273="n/a",1.03*AU273,IF($AK273&lt;0,1.01*AU273,IF($AK273&gt;10,1.1*AU273,(1+$AK273/100)*AU273)))</f>
        <v>4.6059024380763995</v>
      </c>
      <c r="AW273" s="758">
        <f>SUM(AR273:AV273)</f>
        <v>21.807530373956396</v>
      </c>
      <c r="AX273" s="773">
        <f>AW273/I273*100</f>
        <v>34.830746484517483</v>
      </c>
      <c r="AY273" s="936">
        <v>0.73</v>
      </c>
      <c r="AZ273" s="769">
        <v>62.12</v>
      </c>
      <c r="BA273" s="769">
        <v>-32.75</v>
      </c>
      <c r="BB273" s="769">
        <v>-7.24</v>
      </c>
      <c r="BC273" s="769">
        <v>-9.120000000000001</v>
      </c>
      <c r="BD273" s="909"/>
      <c r="BE273" s="624">
        <v>1998</v>
      </c>
      <c r="BF273" s="899">
        <f>IF(BE273&gt;2008,0,IF(BE273&gt;2001,1,IF(BE273&gt;1990,2,IF(BE273&gt;1980,3,IF(BE273&gt;1973,4,IF(BE273&gt;1970,5,IF(BE273&gt;1960,6,IF(BE273&gt;1958,7,IF(BE273&gt;1953,8,9)))))))))</f>
        <v>2</v>
      </c>
      <c r="BG273" s="825">
        <v>2.4</v>
      </c>
    </row>
    <row r="274" spans="1:59" ht="11.25" customHeight="1" x14ac:dyDescent="0.2">
      <c r="A274" s="864" t="s">
        <v>847</v>
      </c>
      <c r="B274" s="876" t="s">
        <v>848</v>
      </c>
      <c r="C274" s="933" t="s">
        <v>108</v>
      </c>
      <c r="D274" s="933" t="s">
        <v>118</v>
      </c>
      <c r="E274" s="733">
        <v>19</v>
      </c>
      <c r="F274" s="1182">
        <v>172</v>
      </c>
      <c r="G274" s="1182" t="s">
        <v>106</v>
      </c>
      <c r="H274" s="1182" t="s">
        <v>106</v>
      </c>
      <c r="I274" s="875">
        <v>60.12</v>
      </c>
      <c r="J274" s="651">
        <f>(M274/I274)*100</f>
        <v>0.79840319361277434</v>
      </c>
      <c r="K274" s="878">
        <v>0.12</v>
      </c>
      <c r="L274" s="888">
        <v>4</v>
      </c>
      <c r="M274" s="642">
        <f>K274*L274</f>
        <v>0.48</v>
      </c>
      <c r="N274" s="871" t="s">
        <v>502</v>
      </c>
      <c r="O274" s="738">
        <v>0.11</v>
      </c>
      <c r="P274" s="862">
        <v>44004</v>
      </c>
      <c r="Q274" s="862">
        <v>44012</v>
      </c>
      <c r="R274" s="642">
        <f>(K274-O274)/O274*100</f>
        <v>9.0909090909090864</v>
      </c>
      <c r="S274" s="701">
        <f>IF(INDEX(Historical!$D$7:$D$1254,MATCH(B274,Historical!$B$7:$B$1278,0))=0,"n/a",(INDEX(Historical!$C$7:$C$1256,MATCH(B274,Historical!$B$7:$B$1278,0))/INDEX(Historical!$D$7:$D$1254,MATCH(B274,Historical!$B$7:$B$1278,0))-1)*100)</f>
        <v>9.322033898305083</v>
      </c>
      <c r="T274" s="701">
        <f>IF(INDEX(Historical!$F$7:$F$1247,MATCH(B274,Historical!$B$7:$B$1278,0))=0,"n/a",((INDEX(Historical!$C$7:$C$1256,MATCH(B274,Historical!$B$7:$B$1278,0))/INDEX(Historical!$F$7:$F$1247,MATCH(B274,Historical!$B$7:$B$1278,0)))^(1/3)-1)*100)</f>
        <v>8.1425267992054184</v>
      </c>
      <c r="U274" s="701">
        <f>IF(INDEX(Historical!$H$7:$H$1247,MATCH(B274,Historical!$B$7:$B$1278,0))=0,"n/a",((INDEX(Historical!$C$7:$C$1256,MATCH(B274,Historical!$B$7:$B$1278,0))/INDEX(Historical!$H$7:$H$1247,MATCH(B274,Historical!$B$7:$B$1278,0)))^(1/5)-1)*100)</f>
        <v>8.4471771197698544</v>
      </c>
      <c r="V274" s="701">
        <f>IF(INDEX(Historical!$O$7:$O$1247,MATCH(B274,Historical!$B$7:$B$1278,0))=0,"n/a",((INDEX(Historical!$C$7:$C$1256,MATCH(B274,Historical!$B$7:$B$1278,0))/INDEX(Historical!$O$7:$O$1247,MATCH(B274,Historical!$B$7:$B$1278,0)))^(1/10)-1)*100)</f>
        <v>10.391299883374504</v>
      </c>
      <c r="W274" s="702">
        <f>IF(OR(U274&lt;=0,U274="n/a",V274&lt;=0,V274="n/a"),"n/a",U274/V274)</f>
        <v>0.81290860764059591</v>
      </c>
      <c r="X274" s="703">
        <f>IF(OR(AJ274&lt;=0,AJ274="n/a",U274&lt;=0,U274="n/a"),"n/a",U274/AJ274)</f>
        <v>4.9689277175116784</v>
      </c>
      <c r="Y274" s="938" t="s">
        <v>4183</v>
      </c>
      <c r="Z274" s="651">
        <f>IF(OR(AC274&lt;0.01,AC274="n/a"),"n/a",M274/AC274*100)</f>
        <v>26.229508196721309</v>
      </c>
      <c r="AA274" s="887">
        <f>IF(OR(AC274&lt;0.01,AC274="n/a"),"n/a",I274/AC274)</f>
        <v>32.852459016393439</v>
      </c>
      <c r="AB274" s="888">
        <v>12</v>
      </c>
      <c r="AC274" s="866">
        <v>1.83</v>
      </c>
      <c r="AD274" s="866">
        <v>3.44</v>
      </c>
      <c r="AE274" s="866">
        <v>1.4</v>
      </c>
      <c r="AF274" s="866">
        <v>1.93</v>
      </c>
      <c r="AG274" s="866">
        <v>8.5</v>
      </c>
      <c r="AH274" s="866">
        <v>9.6</v>
      </c>
      <c r="AI274" s="866">
        <v>48.88</v>
      </c>
      <c r="AJ274" s="866">
        <v>1.7000000000000002</v>
      </c>
      <c r="AK274" s="866">
        <v>9.58</v>
      </c>
      <c r="AL274" s="879">
        <v>10750</v>
      </c>
      <c r="AM274" s="873">
        <v>9.8000000000000007</v>
      </c>
      <c r="AN274" s="866">
        <v>0.5</v>
      </c>
      <c r="AO274" s="740">
        <f>IF(U274="n/a","n/a",IF(AA274&lt;0,"n/a",IF(AA274="n/a","n/a",J274+U274-AA274)))</f>
        <v>-23.60687870301081</v>
      </c>
      <c r="AP274" s="741">
        <f>IF(U274="n/a","n/a",J274+U274)</f>
        <v>9.2455803133826286</v>
      </c>
      <c r="AQ274" s="889">
        <f>IF(OR(AC274&lt;0.01,AF274="n/a"),"n/a",(I274/SQRT(22.5*AC274*(I274/AF274))-1)*100)</f>
        <v>67.869322062184651</v>
      </c>
      <c r="AR274" s="651">
        <f>INDEX(Historical!$C$7:$C$1256,MATCH(B274,Historical!$B$7:$B$1278,0))*IF(AH274="n/a",1.03,IF(AH274&lt;0,1.01,IF(AH274&gt;10,1.1,(1+AH274/100))))</f>
        <v>0.47128000000000003</v>
      </c>
      <c r="AS274" s="887">
        <f>IF($AI274="n/a",1.03*AR274,IF($AI274&lt;0,1.01*AR274,IF($AI274&gt;10,1.1*AR274,(1+$AI274/100)*AR274)))</f>
        <v>0.51840800000000009</v>
      </c>
      <c r="AT274" s="887">
        <f>IF($AK274="n/a",1.03*AS274,IF($AK274&lt;0,1.01*AS274,IF($AK274&gt;10,1.1*AS274,(1+$AK274/100)*AS274)))</f>
        <v>0.56807148640000016</v>
      </c>
      <c r="AU274" s="887">
        <f>IF($AK274="n/a",1.03*AT274,IF($AK274&lt;0,1.01*AT274,IF($AK274&gt;10,1.1*AT274,(1+$AK274/100)*AT274)))</f>
        <v>0.6224927347971202</v>
      </c>
      <c r="AV274" s="887">
        <f>IF($AK274="n/a",1.03*AU274,IF($AK274&lt;0,1.01*AU274,IF($AK274&gt;10,1.1*AU274,(1+$AK274/100)*AU274)))</f>
        <v>0.68212753879068433</v>
      </c>
      <c r="AW274" s="651">
        <f>SUM(AR274:AV274)</f>
        <v>2.8623797599878049</v>
      </c>
      <c r="AX274" s="748">
        <f>AW274/I274*100</f>
        <v>4.7611107118892297</v>
      </c>
      <c r="AY274" s="935">
        <v>0.86</v>
      </c>
      <c r="AZ274" s="873">
        <v>39.65</v>
      </c>
      <c r="BA274" s="873">
        <v>-24.77</v>
      </c>
      <c r="BB274" s="873">
        <v>-3.5000000000000004</v>
      </c>
      <c r="BC274" s="873">
        <v>-1.52</v>
      </c>
      <c r="BE274" s="624">
        <v>2002</v>
      </c>
      <c r="BF274" s="899">
        <f>IF(BE274&gt;2008,0,IF(BE274&gt;2001,1,IF(BE274&gt;1990,2,IF(BE274&gt;1980,3,IF(BE274&gt;1973,4,IF(BE274&gt;1970,5,IF(BE274&gt;1960,6,IF(BE274&gt;1958,7,IF(BE274&gt;1953,8,9)))))))))</f>
        <v>1</v>
      </c>
      <c r="BG274" s="883">
        <v>1.9</v>
      </c>
    </row>
    <row r="275" spans="1:59" ht="11.25" customHeight="1" x14ac:dyDescent="0.2">
      <c r="A275" s="864" t="s">
        <v>1790</v>
      </c>
      <c r="B275" s="876" t="s">
        <v>1791</v>
      </c>
      <c r="C275" s="933" t="s">
        <v>108</v>
      </c>
      <c r="D275" s="933" t="s">
        <v>4341</v>
      </c>
      <c r="E275" s="733">
        <v>10</v>
      </c>
      <c r="F275" s="1182">
        <v>384</v>
      </c>
      <c r="G275" s="1182" t="s">
        <v>37</v>
      </c>
      <c r="H275" s="1182" t="s">
        <v>37</v>
      </c>
      <c r="I275" s="875">
        <v>24.29</v>
      </c>
      <c r="J275" s="651">
        <f>(M275/I275)*100</f>
        <v>5.269658295594895</v>
      </c>
      <c r="K275" s="878">
        <v>0.32</v>
      </c>
      <c r="L275" s="888">
        <v>4</v>
      </c>
      <c r="M275" s="642">
        <f>K275*L275</f>
        <v>1.28</v>
      </c>
      <c r="N275" s="871" t="s">
        <v>163</v>
      </c>
      <c r="O275" s="734">
        <v>0.31</v>
      </c>
      <c r="P275" s="862">
        <v>43902</v>
      </c>
      <c r="Q275" s="862">
        <v>43922</v>
      </c>
      <c r="R275" s="642">
        <f>(K275-O275)/O275*100</f>
        <v>3.2258064516129057</v>
      </c>
      <c r="S275" s="701">
        <f>IF(INDEX(Historical!$D$7:$D$1254,MATCH(B275,Historical!$B$7:$B$1278,0))=0,"n/a",(INDEX(Historical!$C$7:$C$1256,MATCH(B275,Historical!$B$7:$B$1278,0))/INDEX(Historical!$D$7:$D$1254,MATCH(B275,Historical!$B$7:$B$1278,0))-1)*100)</f>
        <v>7.9646017699115168</v>
      </c>
      <c r="T275" s="701">
        <f>IF(INDEX(Historical!$F$7:$F$1247,MATCH(B275,Historical!$B$7:$B$1278,0))=0,"n/a",((INDEX(Historical!$C$7:$C$1256,MATCH(B275,Historical!$B$7:$B$1278,0))/INDEX(Historical!$F$7:$F$1247,MATCH(B275,Historical!$B$7:$B$1278,0)))^(1/3)-1)*100)</f>
        <v>8.6956277650593439</v>
      </c>
      <c r="U275" s="701">
        <f>IF(INDEX(Historical!$H$7:$H$1247,MATCH(B275,Historical!$B$7:$B$1278,0))=0,"n/a",((INDEX(Historical!$C$7:$C$1256,MATCH(B275,Historical!$B$7:$B$1278,0))/INDEX(Historical!$H$7:$H$1247,MATCH(B275,Historical!$B$7:$B$1278,0)))^(1/5)-1)*100)</f>
        <v>7.2438202052400147</v>
      </c>
      <c r="V275" s="701">
        <f>IF(INDEX(Historical!$O$7:$O$1247,MATCH(B275,Historical!$B$7:$B$1278,0))=0,"n/a",((INDEX(Historical!$C$7:$C$1256,MATCH(B275,Historical!$B$7:$B$1278,0))/INDEX(Historical!$O$7:$O$1247,MATCH(B275,Historical!$B$7:$B$1278,0)))^(1/10)-1)*100)</f>
        <v>2.2147040427619391</v>
      </c>
      <c r="W275" s="702">
        <f>IF(OR(U275&lt;=0,U275="n/a",V275&lt;=0,V275="n/a"),"n/a",U275/V275)</f>
        <v>3.2707847483794299</v>
      </c>
      <c r="X275" s="703">
        <f>IF(OR(AJ275&lt;=0,AJ275="n/a",U275&lt;=0,U275="n/a"),"n/a",U275/AJ275)</f>
        <v>2.1305353544823569</v>
      </c>
      <c r="Y275" s="665"/>
      <c r="Z275" s="651">
        <f>IF(OR(AC275&lt;0.01,AC275="n/a"),"n/a",M275/AC275*100)</f>
        <v>78.527607361963192</v>
      </c>
      <c r="AA275" s="887">
        <f>IF(OR(AC275&lt;0.01,AC275="n/a"),"n/a",I275/AC275)</f>
        <v>14.901840490797547</v>
      </c>
      <c r="AB275" s="888">
        <v>12</v>
      </c>
      <c r="AC275" s="866">
        <v>1.63</v>
      </c>
      <c r="AD275" s="866">
        <v>1.49</v>
      </c>
      <c r="AE275" s="866">
        <v>3.07</v>
      </c>
      <c r="AF275" s="866">
        <v>0.63</v>
      </c>
      <c r="AG275" s="866">
        <v>5.8000000000000007</v>
      </c>
      <c r="AH275" s="866">
        <v>-3.2</v>
      </c>
      <c r="AI275" s="866">
        <v>14.24</v>
      </c>
      <c r="AJ275" s="866">
        <v>3.4000000000000004</v>
      </c>
      <c r="AK275" s="866">
        <v>10</v>
      </c>
      <c r="AL275" s="879">
        <v>1650</v>
      </c>
      <c r="AM275" s="873">
        <v>1.6</v>
      </c>
      <c r="AN275" s="866">
        <v>7.0000000000000007E-2</v>
      </c>
      <c r="AO275" s="740">
        <f>IF(U275="n/a","n/a",IF(AA275&lt;0,"n/a",IF(AA275="n/a","n/a",J275+U275-AA275)))</f>
        <v>-2.388361989962636</v>
      </c>
      <c r="AP275" s="741">
        <f>IF(U275="n/a","n/a",J275+U275)</f>
        <v>12.513478500834911</v>
      </c>
      <c r="AQ275" s="889">
        <f>IF(OR(AC275&lt;0.01,AF275="n/a"),"n/a",(I275/SQRT(22.5*AC275*(I275/AF275))-1)*100)</f>
        <v>-35.404989841139333</v>
      </c>
      <c r="AR275" s="651">
        <f>INDEX(Historical!$C$7:$C$1256,MATCH(B275,Historical!$B$7:$B$1278,0))*IF(AH275="n/a",1.03,IF(AH275&lt;0,1.01,IF(AH275&gt;10,1.1,(1+AH275/100))))</f>
        <v>1.2322</v>
      </c>
      <c r="AS275" s="887">
        <f>IF($AI275="n/a",1.03*AR275,IF($AI275&lt;0,1.01*AR275,IF($AI275&gt;10,1.1*AR275,(1+$AI275/100)*AR275)))</f>
        <v>1.3554200000000001</v>
      </c>
      <c r="AT275" s="887">
        <f>IF($AK275="n/a",1.03*AS275,IF($AK275&lt;0,1.01*AS275,IF($AK275&gt;10,1.1*AS275,(1+$AK275/100)*AS275)))</f>
        <v>1.4909620000000001</v>
      </c>
      <c r="AU275" s="887">
        <f>IF($AK275="n/a",1.03*AT275,IF($AK275&lt;0,1.01*AT275,IF($AK275&gt;10,1.1*AT275,(1+$AK275/100)*AT275)))</f>
        <v>1.6400582000000004</v>
      </c>
      <c r="AV275" s="887">
        <f>IF($AK275="n/a",1.03*AU275,IF($AK275&lt;0,1.01*AU275,IF($AK275&gt;10,1.1*AU275,(1+$AK275/100)*AU275)))</f>
        <v>1.8040640200000004</v>
      </c>
      <c r="AW275" s="651">
        <f>SUM(AR275:AV275)</f>
        <v>7.5227042200000014</v>
      </c>
      <c r="AX275" s="748">
        <f>AW275/I275*100</f>
        <v>30.970375545491979</v>
      </c>
      <c r="AY275" s="935">
        <v>1.1100000000000001</v>
      </c>
      <c r="AZ275" s="873">
        <v>39.119999999999997</v>
      </c>
      <c r="BA275" s="873">
        <v>-37.04</v>
      </c>
      <c r="BB275" s="873">
        <v>6.75</v>
      </c>
      <c r="BC275" s="873">
        <v>1.0999999999999999</v>
      </c>
      <c r="BE275" s="624">
        <v>2011</v>
      </c>
      <c r="BF275" s="899">
        <f>IF(BE275&gt;2008,0,IF(BE275&gt;2001,1,IF(BE275&gt;1990,2,IF(BE275&gt;1980,3,IF(BE275&gt;1973,4,IF(BE275&gt;1970,5,IF(BE275&gt;1960,6,IF(BE275&gt;1958,7,IF(BE275&gt;1953,8,9)))))))))</f>
        <v>0</v>
      </c>
      <c r="BG275" s="883">
        <v>0.89999999999999991</v>
      </c>
    </row>
    <row r="276" spans="1:59" ht="11.25" customHeight="1" x14ac:dyDescent="0.2">
      <c r="A276" s="864" t="s">
        <v>860</v>
      </c>
      <c r="B276" s="876" t="s">
        <v>861</v>
      </c>
      <c r="C276" s="933" t="s">
        <v>245</v>
      </c>
      <c r="D276" s="933" t="s">
        <v>4320</v>
      </c>
      <c r="E276" s="733">
        <v>15</v>
      </c>
      <c r="F276" s="1182">
        <v>257</v>
      </c>
      <c r="G276" s="1182" t="s">
        <v>106</v>
      </c>
      <c r="H276" s="1182" t="s">
        <v>106</v>
      </c>
      <c r="I276" s="875">
        <v>91.21</v>
      </c>
      <c r="J276" s="651">
        <f>(M276/I276)*100</f>
        <v>2.3243065453349416</v>
      </c>
      <c r="K276" s="878">
        <v>0.53</v>
      </c>
      <c r="L276" s="888">
        <v>4</v>
      </c>
      <c r="M276" s="642">
        <f>K276*L276</f>
        <v>2.12</v>
      </c>
      <c r="N276" s="871" t="s">
        <v>988</v>
      </c>
      <c r="O276" s="734">
        <v>0.48</v>
      </c>
      <c r="P276" s="862">
        <v>44126</v>
      </c>
      <c r="Q276" s="862">
        <v>44162</v>
      </c>
      <c r="R276" s="642">
        <f>(K276-O276)/O276*100</f>
        <v>10.416666666666677</v>
      </c>
      <c r="S276" s="701">
        <f>IF(INDEX(Historical!$D$7:$D$1254,MATCH(B276,Historical!$B$7:$B$1278,0))=0,"n/a",(INDEX(Historical!$C$7:$C$1256,MATCH(B276,Historical!$B$7:$B$1278,0))/INDEX(Historical!$D$7:$D$1254,MATCH(B276,Historical!$B$7:$B$1278,0))-1)*100)</f>
        <v>11.309523809523814</v>
      </c>
      <c r="T276" s="701">
        <f>IF(INDEX(Historical!$F$7:$F$1247,MATCH(B276,Historical!$B$7:$B$1278,0))=0,"n/a",((INDEX(Historical!$C$7:$C$1256,MATCH(B276,Historical!$B$7:$B$1278,0))/INDEX(Historical!$F$7:$F$1247,MATCH(B276,Historical!$B$7:$B$1278,0)))^(1/3)-1)*100)</f>
        <v>8.5999395681356958</v>
      </c>
      <c r="U276" s="701">
        <f>IF(INDEX(Historical!$H$7:$H$1247,MATCH(B276,Historical!$B$7:$B$1278,0))=0,"n/a",((INDEX(Historical!$C$7:$C$1256,MATCH(B276,Historical!$B$7:$B$1278,0))/INDEX(Historical!$H$7:$H$1247,MATCH(B276,Historical!$B$7:$B$1278,0)))^(1/5)-1)*100)</f>
        <v>7.5423818100751161</v>
      </c>
      <c r="V276" s="701">
        <f>IF(INDEX(Historical!$O$7:$O$1247,MATCH(B276,Historical!$B$7:$B$1278,0))=0,"n/a",((INDEX(Historical!$C$7:$C$1256,MATCH(B276,Historical!$B$7:$B$1278,0))/INDEX(Historical!$O$7:$O$1247,MATCH(B276,Historical!$B$7:$B$1278,0)))^(1/10)-1)*100)</f>
        <v>14.567130822436859</v>
      </c>
      <c r="W276" s="702">
        <f>IF(OR(U276&lt;=0,U276="n/a",V276&lt;=0,V276="n/a"),"n/a",U276/V276)</f>
        <v>0.51776715003190932</v>
      </c>
      <c r="X276" s="703">
        <f>IF(OR(AJ276&lt;=0,AJ276="n/a",U276&lt;=0,U276="n/a"),"n/a",U276/AJ276)</f>
        <v>1.1257286283694203</v>
      </c>
      <c r="Y276" s="876"/>
      <c r="Z276" s="651">
        <f>IF(OR(AC276&lt;0.01,AC276="n/a"),"n/a",M276/AC276*100)</f>
        <v>40.690978886756241</v>
      </c>
      <c r="AA276" s="887">
        <f>IF(OR(AC276&lt;0.01,AC276="n/a"),"n/a",I276/AC276)</f>
        <v>17.506717850287906</v>
      </c>
      <c r="AB276" s="888">
        <v>1</v>
      </c>
      <c r="AC276" s="866">
        <v>5.21</v>
      </c>
      <c r="AD276" s="866">
        <v>1.87</v>
      </c>
      <c r="AE276" s="866">
        <v>1.1599999999999999</v>
      </c>
      <c r="AF276" s="866">
        <v>5.32</v>
      </c>
      <c r="AG276" s="866">
        <v>33.4</v>
      </c>
      <c r="AH276" s="866">
        <v>14.499999999999998</v>
      </c>
      <c r="AI276" s="866">
        <v>-3.56</v>
      </c>
      <c r="AJ276" s="866">
        <v>6.7</v>
      </c>
      <c r="AK276" s="866">
        <v>9.370000000000001</v>
      </c>
      <c r="AL276" s="879">
        <v>6970</v>
      </c>
      <c r="AM276" s="873">
        <v>0.89999999999999991</v>
      </c>
      <c r="AN276" s="866">
        <v>0.59</v>
      </c>
      <c r="AO276" s="740">
        <f>IF(U276="n/a","n/a",IF(AA276&lt;0,"n/a",IF(AA276="n/a","n/a",J276+U276-AA276)))</f>
        <v>-7.6400294948778473</v>
      </c>
      <c r="AP276" s="741">
        <f>IF(U276="n/a","n/a",J276+U276)</f>
        <v>9.8666883554100586</v>
      </c>
      <c r="AQ276" s="889">
        <f>IF(OR(AC276&lt;0.01,AF276="n/a"),"n/a",(I276/SQRT(22.5*AC276*(I276/AF276))-1)*100)</f>
        <v>103.45432352636212</v>
      </c>
      <c r="AR276" s="651">
        <f>INDEX(Historical!$C$7:$C$1256,MATCH(B276,Historical!$B$7:$B$1278,0))*IF(AH276="n/a",1.03,IF(AH276&lt;0,1.01,IF(AH276&gt;10,1.1,(1+AH276/100))))</f>
        <v>2.0570000000000004</v>
      </c>
      <c r="AS276" s="887">
        <f>IF($AI276="n/a",1.03*AR276,IF($AI276&lt;0,1.01*AR276,IF($AI276&gt;10,1.1*AR276,(1+$AI276/100)*AR276)))</f>
        <v>2.0775700000000006</v>
      </c>
      <c r="AT276" s="887">
        <f>IF($AK276="n/a",1.03*AS276,IF($AK276&lt;0,1.01*AS276,IF($AK276&gt;10,1.1*AS276,(1+$AK276/100)*AS276)))</f>
        <v>2.2722383090000009</v>
      </c>
      <c r="AU276" s="887">
        <f>IF($AK276="n/a",1.03*AT276,IF($AK276&lt;0,1.01*AT276,IF($AK276&gt;10,1.1*AT276,(1+$AK276/100)*AT276)))</f>
        <v>2.4851470385533014</v>
      </c>
      <c r="AV276" s="887">
        <f>IF($AK276="n/a",1.03*AU276,IF($AK276&lt;0,1.01*AU276,IF($AK276&gt;10,1.1*AU276,(1+$AK276/100)*AU276)))</f>
        <v>2.7180053160657462</v>
      </c>
      <c r="AW276" s="651">
        <f>SUM(AR276:AV276)</f>
        <v>11.609960663619049</v>
      </c>
      <c r="AX276" s="748">
        <f>AW276/I276*100</f>
        <v>12.728824321476868</v>
      </c>
      <c r="AY276" s="935">
        <v>1.72</v>
      </c>
      <c r="AZ276" s="873">
        <v>250.67</v>
      </c>
      <c r="BA276" s="873">
        <v>-14.829999999999998</v>
      </c>
      <c r="BB276" s="873">
        <v>-3.09</v>
      </c>
      <c r="BC276" s="873">
        <v>19.559999999999999</v>
      </c>
      <c r="BE276" s="624">
        <v>2006</v>
      </c>
      <c r="BF276" s="899">
        <f>IF(BE276&gt;2008,0,IF(BE276&gt;2001,1,IF(BE276&gt;1990,2,IF(BE276&gt;1980,3,IF(BE276&gt;1973,4,IF(BE276&gt;1970,5,IF(BE276&gt;1960,6,IF(BE276&gt;1958,7,IF(BE276&gt;1953,8,9)))))))))</f>
        <v>1</v>
      </c>
      <c r="BG276" s="883">
        <v>9.7000000000000011</v>
      </c>
    </row>
    <row r="277" spans="1:59" ht="11.25" customHeight="1" x14ac:dyDescent="0.2">
      <c r="A277" s="864" t="s">
        <v>862</v>
      </c>
      <c r="B277" s="876" t="s">
        <v>863</v>
      </c>
      <c r="C277" s="933" t="s">
        <v>131</v>
      </c>
      <c r="D277" s="933" t="s">
        <v>4332</v>
      </c>
      <c r="E277" s="733">
        <v>17</v>
      </c>
      <c r="F277" s="1182">
        <v>216</v>
      </c>
      <c r="G277" s="1182" t="s">
        <v>37</v>
      </c>
      <c r="H277" s="1182" t="s">
        <v>115</v>
      </c>
      <c r="I277" s="875">
        <v>70.03</v>
      </c>
      <c r="J277" s="651">
        <f>(M277/I277)*100</f>
        <v>2.4560902470369839</v>
      </c>
      <c r="K277" s="878">
        <v>0.43</v>
      </c>
      <c r="L277" s="888">
        <v>4</v>
      </c>
      <c r="M277" s="642">
        <f>K277*L277</f>
        <v>1.72</v>
      </c>
      <c r="N277" s="871" t="s">
        <v>456</v>
      </c>
      <c r="O277" s="734">
        <v>0.40500000000000003</v>
      </c>
      <c r="P277" s="862">
        <v>43902</v>
      </c>
      <c r="Q277" s="862">
        <v>43941</v>
      </c>
      <c r="R277" s="642">
        <f>(K277-O277)/O277*100</f>
        <v>6.1728395061728305</v>
      </c>
      <c r="S277" s="701">
        <f>IF(INDEX(Historical!$D$7:$D$1254,MATCH(B277,Historical!$B$7:$B$1278,0))=0,"n/a",(INDEX(Historical!$C$7:$C$1256,MATCH(B277,Historical!$B$7:$B$1278,0))/INDEX(Historical!$D$7:$D$1254,MATCH(B277,Historical!$B$7:$B$1278,0))-1)*100)</f>
        <v>6.3333333333333242</v>
      </c>
      <c r="T277" s="701">
        <f>IF(INDEX(Historical!$F$7:$F$1247,MATCH(B277,Historical!$B$7:$B$1278,0))=0,"n/a",((INDEX(Historical!$C$7:$C$1256,MATCH(B277,Historical!$B$7:$B$1278,0))/INDEX(Historical!$F$7:$F$1247,MATCH(B277,Historical!$B$7:$B$1278,0)))^(1/3)-1)*100)</f>
        <v>5.9787101974909884</v>
      </c>
      <c r="U277" s="701">
        <f>IF(INDEX(Historical!$H$7:$H$1247,MATCH(B277,Historical!$B$7:$B$1278,0))=0,"n/a",((INDEX(Historical!$C$7:$C$1256,MATCH(B277,Historical!$B$7:$B$1278,0))/INDEX(Historical!$H$7:$H$1247,MATCH(B277,Historical!$B$7:$B$1278,0)))^(1/5)-1)*100)</f>
        <v>6.2125256195497913</v>
      </c>
      <c r="V277" s="701">
        <f>IF(INDEX(Historical!$O$7:$O$1247,MATCH(B277,Historical!$B$7:$B$1278,0))=0,"n/a",((INDEX(Historical!$C$7:$C$1256,MATCH(B277,Historical!$B$7:$B$1278,0))/INDEX(Historical!$O$7:$O$1247,MATCH(B277,Historical!$B$7:$B$1278,0)))^(1/10)-1)*100)</f>
        <v>5.1534043102662075</v>
      </c>
      <c r="W277" s="702">
        <f>IF(OR(U277&lt;=0,U277="n/a",V277&lt;=0,V277="n/a"),"n/a",U277/V277)</f>
        <v>1.205518768859972</v>
      </c>
      <c r="X277" s="703">
        <f>IF(OR(AJ277&lt;=0,AJ277="n/a",U277&lt;=0,U277="n/a"),"n/a",U277/AJ277)</f>
        <v>1.1504677073240352</v>
      </c>
      <c r="Y277" s="876"/>
      <c r="Z277" s="651">
        <f>IF(OR(AC277&lt;0.01,AC277="n/a"),"n/a",M277/AC277*100)</f>
        <v>64.419475655430716</v>
      </c>
      <c r="AA277" s="887">
        <f>IF(OR(AC277&lt;0.01,AC277="n/a"),"n/a",I277/AC277)</f>
        <v>26.228464419475657</v>
      </c>
      <c r="AB277" s="888">
        <v>12</v>
      </c>
      <c r="AC277" s="866">
        <v>2.67</v>
      </c>
      <c r="AD277" s="866">
        <v>4.4800000000000004</v>
      </c>
      <c r="AE277" s="866">
        <v>3.28</v>
      </c>
      <c r="AF277" s="866">
        <v>2.76</v>
      </c>
      <c r="AG277" s="866">
        <v>10.6</v>
      </c>
      <c r="AH277" s="866">
        <v>6.9</v>
      </c>
      <c r="AI277" s="866">
        <v>6.8000000000000007</v>
      </c>
      <c r="AJ277" s="866">
        <v>5.4</v>
      </c>
      <c r="AK277" s="866">
        <v>5.8500000000000005</v>
      </c>
      <c r="AL277" s="879">
        <v>36760</v>
      </c>
      <c r="AM277" s="873">
        <v>0.2</v>
      </c>
      <c r="AN277" s="866">
        <v>1.64</v>
      </c>
      <c r="AO277" s="740">
        <f>IF(U277="n/a","n/a",IF(AA277&lt;0,"n/a",IF(AA277="n/a","n/a",J277+U277-AA277)))</f>
        <v>-17.55984855288888</v>
      </c>
      <c r="AP277" s="741">
        <f>IF(U277="n/a","n/a",J277+U277)</f>
        <v>8.6686158665867747</v>
      </c>
      <c r="AQ277" s="889">
        <f>IF(OR(AC277&lt;0.01,AF277="n/a"),"n/a",(I277/SQRT(22.5*AC277*(I277/AF277))-1)*100)</f>
        <v>79.369961312432352</v>
      </c>
      <c r="AR277" s="651">
        <f>INDEX(Historical!$C$7:$C$1256,MATCH(B277,Historical!$B$7:$B$1278,0))*IF(AH277="n/a",1.03,IF(AH277&lt;0,1.01,IF(AH277&gt;10,1.1,(1+AH277/100))))</f>
        <v>1.705055</v>
      </c>
      <c r="AS277" s="887">
        <f>IF($AI277="n/a",1.03*AR277,IF($AI277&lt;0,1.01*AR277,IF($AI277&gt;10,1.1*AR277,(1+$AI277/100)*AR277)))</f>
        <v>1.8209987400000001</v>
      </c>
      <c r="AT277" s="887">
        <f>IF($AK277="n/a",1.03*AS277,IF($AK277&lt;0,1.01*AS277,IF($AK277&gt;10,1.1*AS277,(1+$AK277/100)*AS277)))</f>
        <v>1.92752716629</v>
      </c>
      <c r="AU277" s="887">
        <f>IF($AK277="n/a",1.03*AT277,IF($AK277&lt;0,1.01*AT277,IF($AK277&gt;10,1.1*AT277,(1+$AK277/100)*AT277)))</f>
        <v>2.040287505517965</v>
      </c>
      <c r="AV277" s="887">
        <f>IF($AK277="n/a",1.03*AU277,IF($AK277&lt;0,1.01*AU277,IF($AK277&gt;10,1.1*AU277,(1+$AK277/100)*AU277)))</f>
        <v>2.1596443245907659</v>
      </c>
      <c r="AW277" s="651">
        <f>SUM(AR277:AV277)</f>
        <v>9.6535127363987314</v>
      </c>
      <c r="AX277" s="748">
        <f>AW277/I277*100</f>
        <v>13.784824698555949</v>
      </c>
      <c r="AY277" s="935">
        <v>0.32</v>
      </c>
      <c r="AZ277" s="873">
        <v>50.339999999999996</v>
      </c>
      <c r="BA277" s="873">
        <v>-5.89</v>
      </c>
      <c r="BB277" s="873">
        <v>-0.2</v>
      </c>
      <c r="BC277" s="873">
        <v>5.65</v>
      </c>
      <c r="BE277" s="624">
        <v>2004</v>
      </c>
      <c r="BF277" s="899">
        <f>IF(BE277&gt;2008,0,IF(BE277&gt;2001,1,IF(BE277&gt;1990,2,IF(BE277&gt;1980,3,IF(BE277&gt;1973,4,IF(BE277&gt;1970,5,IF(BE277&gt;1960,6,IF(BE277&gt;1958,7,IF(BE277&gt;1953,8,9)))))))))</f>
        <v>1</v>
      </c>
      <c r="BG277" s="883">
        <v>2.7</v>
      </c>
    </row>
    <row r="278" spans="1:59" ht="11.25" customHeight="1" x14ac:dyDescent="0.2">
      <c r="A278" s="864" t="s">
        <v>864</v>
      </c>
      <c r="B278" s="876" t="s">
        <v>865</v>
      </c>
      <c r="C278" s="933" t="s">
        <v>4196</v>
      </c>
      <c r="D278" s="933" t="s">
        <v>4329</v>
      </c>
      <c r="E278" s="733">
        <v>18</v>
      </c>
      <c r="F278" s="1182">
        <v>190</v>
      </c>
      <c r="G278" s="1182" t="s">
        <v>106</v>
      </c>
      <c r="H278" s="1182" t="s">
        <v>106</v>
      </c>
      <c r="I278" s="875">
        <v>118.69</v>
      </c>
      <c r="J278" s="651">
        <f>(M278/I278)*100</f>
        <v>1.2806470637795939</v>
      </c>
      <c r="K278" s="878">
        <v>0.38</v>
      </c>
      <c r="L278" s="888">
        <v>4</v>
      </c>
      <c r="M278" s="642">
        <f>K278*L278</f>
        <v>1.52</v>
      </c>
      <c r="N278" s="871" t="s">
        <v>420</v>
      </c>
      <c r="O278" s="734">
        <v>0.37</v>
      </c>
      <c r="P278" s="862">
        <v>43963</v>
      </c>
      <c r="Q278" s="862">
        <v>43985</v>
      </c>
      <c r="R278" s="642">
        <f>(K278-O278)/O278*100</f>
        <v>2.7027027027027053</v>
      </c>
      <c r="S278" s="701">
        <f>IF(INDEX(Historical!$D$7:$D$1254,MATCH(B278,Historical!$B$7:$B$1278,0))=0,"n/a",(INDEX(Historical!$C$7:$C$1256,MATCH(B278,Historical!$B$7:$B$1278,0))/INDEX(Historical!$D$7:$D$1254,MATCH(B278,Historical!$B$7:$B$1278,0))-1)*100)</f>
        <v>2.7972027972027913</v>
      </c>
      <c r="T278" s="701">
        <f>IF(INDEX(Historical!$F$7:$F$1247,MATCH(B278,Historical!$B$7:$B$1278,0))=0,"n/a",((INDEX(Historical!$C$7:$C$1256,MATCH(B278,Historical!$B$7:$B$1278,0))/INDEX(Historical!$F$7:$F$1247,MATCH(B278,Historical!$B$7:$B$1278,0)))^(1/3)-1)*100)</f>
        <v>4.1816730517321155</v>
      </c>
      <c r="U278" s="701">
        <f>IF(INDEX(Historical!$H$7:$H$1247,MATCH(B278,Historical!$B$7:$B$1278,0))=0,"n/a",((INDEX(Historical!$C$7:$C$1256,MATCH(B278,Historical!$B$7:$B$1278,0))/INDEX(Historical!$H$7:$H$1247,MATCH(B278,Historical!$B$7:$B$1278,0)))^(1/5)-1)*100)</f>
        <v>6.3600948246807842</v>
      </c>
      <c r="V278" s="701">
        <f>IF(INDEX(Historical!$O$7:$O$1247,MATCH(B278,Historical!$B$7:$B$1278,0))=0,"n/a",((INDEX(Historical!$C$7:$C$1256,MATCH(B278,Historical!$B$7:$B$1278,0))/INDEX(Historical!$O$7:$O$1247,MATCH(B278,Historical!$B$7:$B$1278,0)))^(1/10)-1)*100)</f>
        <v>9.7460591300061239</v>
      </c>
      <c r="W278" s="702">
        <f>IF(OR(U278&lt;=0,U278="n/a",V278&lt;=0,V278="n/a"),"n/a",U278/V278)</f>
        <v>0.65258118587638692</v>
      </c>
      <c r="X278" s="703">
        <f>IF(OR(AJ278&lt;=0,AJ278="n/a",U278&lt;=0,U278="n/a"),"n/a",U278/AJ278)</f>
        <v>1.0965680732208247</v>
      </c>
      <c r="Y278" s="876"/>
      <c r="Z278" s="651">
        <f>IF(OR(AC278&lt;0.01,AC278="n/a"),"n/a",M278/AC278*100)</f>
        <v>62.04081632653061</v>
      </c>
      <c r="AA278" s="887">
        <f>IF(OR(AC278&lt;0.01,AC278="n/a"),"n/a",I278/AC278)</f>
        <v>48.44489795918367</v>
      </c>
      <c r="AB278" s="888">
        <v>3</v>
      </c>
      <c r="AC278" s="866">
        <v>2.4500000000000002</v>
      </c>
      <c r="AD278" s="866">
        <v>5.38</v>
      </c>
      <c r="AE278" s="866">
        <v>9.44</v>
      </c>
      <c r="AF278" s="866">
        <v>11.85</v>
      </c>
      <c r="AG278" s="866">
        <v>25.2</v>
      </c>
      <c r="AH278" s="866">
        <v>-8.9</v>
      </c>
      <c r="AI278" s="866">
        <v>29.160000000000004</v>
      </c>
      <c r="AJ278" s="866">
        <v>5.8000000000000007</v>
      </c>
      <c r="AK278" s="866">
        <v>9</v>
      </c>
      <c r="AL278" s="879">
        <v>28060</v>
      </c>
      <c r="AM278" s="873">
        <v>0.2</v>
      </c>
      <c r="AN278" s="866">
        <v>0.81</v>
      </c>
      <c r="AO278" s="740">
        <f>IF(U278="n/a","n/a",IF(AA278&lt;0,"n/a",IF(AA278="n/a","n/a",J278+U278-AA278)))</f>
        <v>-40.804156070723295</v>
      </c>
      <c r="AP278" s="741">
        <f>IF(U278="n/a","n/a",J278+U278)</f>
        <v>7.6407418884603784</v>
      </c>
      <c r="AQ278" s="889">
        <f>IF(OR(AC278&lt;0.01,AF278="n/a"),"n/a",(I278/SQRT(22.5*AC278*(I278/AF278))-1)*100)</f>
        <v>405.11694611416533</v>
      </c>
      <c r="AR278" s="651">
        <f>INDEX(Historical!$C$7:$C$1256,MATCH(B278,Historical!$B$7:$B$1278,0))*IF(AH278="n/a",1.03,IF(AH278&lt;0,1.01,IF(AH278&gt;10,1.1,(1+AH278/100))))</f>
        <v>1.4846999999999999</v>
      </c>
      <c r="AS278" s="887">
        <f>IF($AI278="n/a",1.03*AR278,IF($AI278&lt;0,1.01*AR278,IF($AI278&gt;10,1.1*AR278,(1+$AI278/100)*AR278)))</f>
        <v>1.63317</v>
      </c>
      <c r="AT278" s="887">
        <f>IF($AK278="n/a",1.03*AS278,IF($AK278&lt;0,1.01*AS278,IF($AK278&gt;10,1.1*AS278,(1+$AK278/100)*AS278)))</f>
        <v>1.7801553000000001</v>
      </c>
      <c r="AU278" s="887">
        <f>IF($AK278="n/a",1.03*AT278,IF($AK278&lt;0,1.01*AT278,IF($AK278&gt;10,1.1*AT278,(1+$AK278/100)*AT278)))</f>
        <v>1.9403692770000003</v>
      </c>
      <c r="AV278" s="887">
        <f>IF($AK278="n/a",1.03*AU278,IF($AK278&lt;0,1.01*AU278,IF($AK278&gt;10,1.1*AU278,(1+$AK278/100)*AU278)))</f>
        <v>2.1150025119300007</v>
      </c>
      <c r="AW278" s="651">
        <f>SUM(AR278:AV278)</f>
        <v>8.9533970889300019</v>
      </c>
      <c r="AX278" s="748">
        <f>AW278/I278*100</f>
        <v>7.5435142715730068</v>
      </c>
      <c r="AY278" s="935">
        <v>0.94</v>
      </c>
      <c r="AZ278" s="873">
        <v>75.37</v>
      </c>
      <c r="BA278" s="873">
        <v>-8.98</v>
      </c>
      <c r="BB278" s="873">
        <v>10.870000000000001</v>
      </c>
      <c r="BC278" s="873">
        <v>25.21</v>
      </c>
      <c r="BE278" s="624">
        <v>2003</v>
      </c>
      <c r="BF278" s="899">
        <f>IF(BE278&gt;2008,0,IF(BE278&gt;2001,1,IF(BE278&gt;1990,2,IF(BE278&gt;1980,3,IF(BE278&gt;1973,4,IF(BE278&gt;1970,5,IF(BE278&gt;1960,6,IF(BE278&gt;1958,7,IF(BE278&gt;1953,8,9)))))))))</f>
        <v>1</v>
      </c>
      <c r="BG278" s="883">
        <v>11.799999999999999</v>
      </c>
    </row>
    <row r="279" spans="1:59" ht="11.25" customHeight="1" x14ac:dyDescent="0.2">
      <c r="A279" s="881" t="s">
        <v>1817</v>
      </c>
      <c r="B279" s="876" t="s">
        <v>1818</v>
      </c>
      <c r="C279" s="933" t="s">
        <v>112</v>
      </c>
      <c r="D279" s="933" t="s">
        <v>211</v>
      </c>
      <c r="E279" s="733">
        <v>10</v>
      </c>
      <c r="F279" s="1182">
        <v>374</v>
      </c>
      <c r="G279" s="1182" t="s">
        <v>37</v>
      </c>
      <c r="H279" s="1182" t="s">
        <v>37</v>
      </c>
      <c r="I279" s="875">
        <v>87.14</v>
      </c>
      <c r="J279" s="651">
        <f>(M279/I279)*100</f>
        <v>1.1934817535001148</v>
      </c>
      <c r="K279" s="878">
        <v>0.26</v>
      </c>
      <c r="L279" s="888">
        <v>4</v>
      </c>
      <c r="M279" s="642">
        <f>K279*L279</f>
        <v>1.04</v>
      </c>
      <c r="N279" s="871" t="s">
        <v>148</v>
      </c>
      <c r="O279" s="734">
        <v>0.24</v>
      </c>
      <c r="P279" s="862">
        <v>43887</v>
      </c>
      <c r="Q279" s="862">
        <v>43916</v>
      </c>
      <c r="R279" s="642">
        <f>(K279-O279)/O279*100</f>
        <v>8.333333333333341</v>
      </c>
      <c r="S279" s="701">
        <f>IF(INDEX(Historical!$D$7:$D$1254,MATCH(B279,Historical!$B$7:$B$1278,0))=0,"n/a",(INDEX(Historical!$C$7:$C$1256,MATCH(B279,Historical!$B$7:$B$1278,0))/INDEX(Historical!$D$7:$D$1254,MATCH(B279,Historical!$B$7:$B$1278,0))-1)*100)</f>
        <v>14.285714285714279</v>
      </c>
      <c r="T279" s="701">
        <f>IF(INDEX(Historical!$F$7:$F$1247,MATCH(B279,Historical!$B$7:$B$1278,0))=0,"n/a",((INDEX(Historical!$C$7:$C$1256,MATCH(B279,Historical!$B$7:$B$1278,0))/INDEX(Historical!$F$7:$F$1247,MATCH(B279,Historical!$B$7:$B$1278,0)))^(1/3)-1)*100)</f>
        <v>15.714186896253747</v>
      </c>
      <c r="U279" s="701">
        <f>IF(INDEX(Historical!$H$7:$H$1247,MATCH(B279,Historical!$B$7:$B$1278,0))=0,"n/a",((INDEX(Historical!$C$7:$C$1256,MATCH(B279,Historical!$B$7:$B$1278,0))/INDEX(Historical!$H$7:$H$1247,MATCH(B279,Historical!$B$7:$B$1278,0)))^(1/5)-1)*100)</f>
        <v>13.396657763302722</v>
      </c>
      <c r="V279" s="701" t="str">
        <f>IF(INDEX(Historical!$O$7:$O$1247,MATCH(B279,Historical!$B$7:$B$1278,0))=0,"n/a",((INDEX(Historical!$C$7:$C$1256,MATCH(B279,Historical!$B$7:$B$1278,0))/INDEX(Historical!$O$7:$O$1247,MATCH(B279,Historical!$B$7:$B$1278,0)))^(1/10)-1)*100)</f>
        <v>n/a</v>
      </c>
      <c r="W279" s="702" t="str">
        <f>IF(OR(U279&lt;=0,U279="n/a",V279&lt;=0,V279="n/a"),"n/a",U279/V279)</f>
        <v>n/a</v>
      </c>
      <c r="X279" s="703">
        <f>IF(OR(AJ279&lt;=0,AJ279="n/a",U279&lt;=0,U279="n/a"),"n/a",U279/AJ279)</f>
        <v>3.4350404521289031</v>
      </c>
      <c r="Y279" s="672"/>
      <c r="Z279" s="651">
        <f>IF(OR(AC279&lt;0.01,AC279="n/a"),"n/a",M279/AC279*100)</f>
        <v>74.820143884892104</v>
      </c>
      <c r="AA279" s="887">
        <f>IF(OR(AC279&lt;0.01,AC279="n/a"),"n/a",I279/AC279)</f>
        <v>62.690647482014391</v>
      </c>
      <c r="AB279" s="888">
        <v>12</v>
      </c>
      <c r="AC279" s="866">
        <v>1.39</v>
      </c>
      <c r="AD279" s="866" t="s">
        <v>136</v>
      </c>
      <c r="AE279" s="866">
        <v>3.14</v>
      </c>
      <c r="AF279" s="866">
        <v>5.49</v>
      </c>
      <c r="AG279" s="866">
        <v>8.7999999999999989</v>
      </c>
      <c r="AH279" s="866">
        <v>-28.000000000000004</v>
      </c>
      <c r="AI279" s="866">
        <v>42.559999999999995</v>
      </c>
      <c r="AJ279" s="866">
        <v>3.9</v>
      </c>
      <c r="AK279" s="866">
        <v>-1.92</v>
      </c>
      <c r="AL279" s="879">
        <v>15560</v>
      </c>
      <c r="AM279" s="873">
        <v>0.2</v>
      </c>
      <c r="AN279" s="866">
        <v>1.1399999999999999</v>
      </c>
      <c r="AO279" s="740">
        <f>IF(U279="n/a","n/a",IF(AA279&lt;0,"n/a",IF(AA279="n/a","n/a",J279+U279-AA279)))</f>
        <v>-48.100507965211555</v>
      </c>
      <c r="AP279" s="741">
        <f>IF(U279="n/a","n/a",J279+U279)</f>
        <v>14.590139516802836</v>
      </c>
      <c r="AQ279" s="889">
        <f>IF(OR(AC279&lt;0.01,AF279="n/a"),"n/a",(I279/SQRT(22.5*AC279*(I279/AF279))-1)*100)</f>
        <v>291.10763206068373</v>
      </c>
      <c r="AR279" s="651">
        <f>INDEX(Historical!$C$7:$C$1256,MATCH(B279,Historical!$B$7:$B$1278,0))*IF(AH279="n/a",1.03,IF(AH279&lt;0,1.01,IF(AH279&gt;10,1.1,(1+AH279/100))))</f>
        <v>0.96960000000000002</v>
      </c>
      <c r="AS279" s="887">
        <f>IF($AI279="n/a",1.03*AR279,IF($AI279&lt;0,1.01*AR279,IF($AI279&gt;10,1.1*AR279,(1+$AI279/100)*AR279)))</f>
        <v>1.0665600000000002</v>
      </c>
      <c r="AT279" s="887">
        <f>IF($AK279="n/a",1.03*AS279,IF($AK279&lt;0,1.01*AS279,IF($AK279&gt;10,1.1*AS279,(1+$AK279/100)*AS279)))</f>
        <v>1.0772256000000002</v>
      </c>
      <c r="AU279" s="887">
        <f>IF($AK279="n/a",1.03*AT279,IF($AK279&lt;0,1.01*AT279,IF($AK279&gt;10,1.1*AT279,(1+$AK279/100)*AT279)))</f>
        <v>1.0879978560000003</v>
      </c>
      <c r="AV279" s="887">
        <f>IF($AK279="n/a",1.03*AU279,IF($AK279&lt;0,1.01*AU279,IF($AK279&gt;10,1.1*AU279,(1+$AK279/100)*AU279)))</f>
        <v>1.0988778345600003</v>
      </c>
      <c r="AW279" s="651">
        <f>SUM(AR279:AV279)</f>
        <v>5.3002612905600008</v>
      </c>
      <c r="AX279" s="748">
        <f>AW279/I279*100</f>
        <v>6.0824664798714716</v>
      </c>
      <c r="AY279" s="935">
        <v>1.05</v>
      </c>
      <c r="AZ279" s="873">
        <v>59.540000000000006</v>
      </c>
      <c r="BA279" s="873">
        <v>-6.45</v>
      </c>
      <c r="BB279" s="873">
        <v>2.06</v>
      </c>
      <c r="BC279" s="873">
        <v>15.47</v>
      </c>
      <c r="BE279" s="624">
        <v>2011</v>
      </c>
      <c r="BF279" s="899">
        <f>IF(BE279&gt;2008,0,IF(BE279&gt;2001,1,IF(BE279&gt;1990,2,IF(BE279&gt;1980,3,IF(BE279&gt;1973,4,IF(BE279&gt;1970,5,IF(BE279&gt;1960,6,IF(BE279&gt;1958,7,IF(BE279&gt;1953,8,9)))))))))</f>
        <v>0</v>
      </c>
      <c r="BG279" s="883">
        <v>3.2</v>
      </c>
    </row>
    <row r="280" spans="1:59" s="774" customFormat="1" ht="11.25" customHeight="1" x14ac:dyDescent="0.2">
      <c r="A280" s="755" t="s">
        <v>866</v>
      </c>
      <c r="B280" s="782" t="s">
        <v>867</v>
      </c>
      <c r="C280" s="933" t="s">
        <v>131</v>
      </c>
      <c r="D280" s="933" t="s">
        <v>4343</v>
      </c>
      <c r="E280" s="756">
        <v>22</v>
      </c>
      <c r="F280" s="1182">
        <v>150</v>
      </c>
      <c r="G280" s="1181" t="s">
        <v>37</v>
      </c>
      <c r="H280" s="1181" t="s">
        <v>37</v>
      </c>
      <c r="I280" s="757">
        <v>42.25</v>
      </c>
      <c r="J280" s="758">
        <f>(M280/I280)*100</f>
        <v>1.7060355029585799</v>
      </c>
      <c r="K280" s="780">
        <v>0.1802</v>
      </c>
      <c r="L280" s="760">
        <v>4</v>
      </c>
      <c r="M280" s="761">
        <f>K280*L280</f>
        <v>0.7208</v>
      </c>
      <c r="N280" s="762" t="s">
        <v>218</v>
      </c>
      <c r="O280" s="781">
        <v>0.17330000000000001</v>
      </c>
      <c r="P280" s="778">
        <v>43828</v>
      </c>
      <c r="Q280" s="778">
        <v>43845</v>
      </c>
      <c r="R280" s="761">
        <f>(K280-O280)/O280*100</f>
        <v>3.9815349105597169</v>
      </c>
      <c r="S280" s="701">
        <f>IF(INDEX(Historical!$D$7:$D$1254,MATCH(B280,Historical!$B$7:$B$1278,0))=0,"n/a",(INDEX(Historical!$C$7:$C$1256,MATCH(B280,Historical!$B$7:$B$1278,0))/INDEX(Historical!$D$7:$D$1254,MATCH(B280,Historical!$B$7:$B$1278,0))-1)*100)</f>
        <v>4.0216086434573972</v>
      </c>
      <c r="T280" s="701">
        <f>IF(INDEX(Historical!$F$7:$F$1247,MATCH(B280,Historical!$B$7:$B$1278,0))=0,"n/a",((INDEX(Historical!$C$7:$C$1256,MATCH(B280,Historical!$B$7:$B$1278,0))/INDEX(Historical!$F$7:$F$1247,MATCH(B280,Historical!$B$7:$B$1278,0)))^(1/3)-1)*100)</f>
        <v>3.678663409416183</v>
      </c>
      <c r="U280" s="701">
        <f>IF(INDEX(Historical!$H$7:$H$1247,MATCH(B280,Historical!$B$7:$B$1278,0))=0,"n/a",((INDEX(Historical!$C$7:$C$1256,MATCH(B280,Historical!$B$7:$B$1278,0))/INDEX(Historical!$H$7:$H$1247,MATCH(B280,Historical!$B$7:$B$1278,0)))^(1/5)-1)*100)</f>
        <v>3.9038848847688712</v>
      </c>
      <c r="V280" s="701">
        <f>IF(INDEX(Historical!$O$7:$O$1247,MATCH(B280,Historical!$B$7:$B$1278,0))=0,"n/a",((INDEX(Historical!$C$7:$C$1256,MATCH(B280,Historical!$B$7:$B$1278,0))/INDEX(Historical!$O$7:$O$1247,MATCH(B280,Historical!$B$7:$B$1278,0)))^(1/10)-1)*100)</f>
        <v>3.2387652688238733</v>
      </c>
      <c r="W280" s="702">
        <f>IF(OR(U280&lt;=0,U280="n/a",V280&lt;=0,V280="n/a"),"n/a",U280/V280)</f>
        <v>1.205362093495133</v>
      </c>
      <c r="X280" s="703">
        <f>IF(OR(AJ280&lt;=0,AJ280="n/a",U280&lt;=0,U280="n/a"),"n/a",U280/AJ280)</f>
        <v>0.86752997439308244</v>
      </c>
      <c r="Y280" s="1108"/>
      <c r="Z280" s="758">
        <f>IF(OR(AC280&lt;0.01,AC280="n/a"),"n/a",M280/AC280*100)</f>
        <v>58.12903225806452</v>
      </c>
      <c r="AA280" s="766">
        <f>IF(OR(AC280&lt;0.01,AC280="n/a"),"n/a",I280/AC280)</f>
        <v>34.072580645161288</v>
      </c>
      <c r="AB280" s="760">
        <v>12</v>
      </c>
      <c r="AC280" s="767">
        <v>1.24</v>
      </c>
      <c r="AD280" s="767">
        <v>6.98</v>
      </c>
      <c r="AE280" s="767">
        <v>10.29</v>
      </c>
      <c r="AF280" s="767">
        <v>3.97</v>
      </c>
      <c r="AG280" s="767">
        <v>11.899999999999999</v>
      </c>
      <c r="AH280" s="767">
        <v>7.1999999999999993</v>
      </c>
      <c r="AI280" s="767">
        <v>3.64</v>
      </c>
      <c r="AJ280" s="767">
        <v>4.5</v>
      </c>
      <c r="AK280" s="767">
        <v>4.9000000000000004</v>
      </c>
      <c r="AL280" s="768">
        <v>544.6</v>
      </c>
      <c r="AM280" s="769">
        <v>1</v>
      </c>
      <c r="AN280" s="767">
        <v>0.74</v>
      </c>
      <c r="AO280" s="770">
        <f>IF(U280="n/a","n/a",IF(AA280&lt;0,"n/a",IF(AA280="n/a","n/a",J280+U280-AA280)))</f>
        <v>-28.462660257433839</v>
      </c>
      <c r="AP280" s="771">
        <f>IF(U280="n/a","n/a",J280+U280)</f>
        <v>5.6099203877274508</v>
      </c>
      <c r="AQ280" s="772">
        <f>IF(OR(AC280&lt;0.01,AF280="n/a"),"n/a",(I280/SQRT(22.5*AC280*(I280/AF280))-1)*100)</f>
        <v>145.19211983104219</v>
      </c>
      <c r="AR280" s="651">
        <f>INDEX(Historical!$C$7:$C$1256,MATCH(B280,Historical!$B$7:$B$1278,0))*IF(AH280="n/a",1.03,IF(AH280&lt;0,1.01,IF(AH280&gt;10,1.1,(1+AH280/100))))</f>
        <v>0.74311040000000006</v>
      </c>
      <c r="AS280" s="766">
        <f>IF($AI280="n/a",1.03*AR280,IF($AI280&lt;0,1.01*AR280,IF($AI280&gt;10,1.1*AR280,(1+$AI280/100)*AR280)))</f>
        <v>0.77015961856000004</v>
      </c>
      <c r="AT280" s="766">
        <f>IF($AK280="n/a",1.03*AS280,IF($AK280&lt;0,1.01*AS280,IF($AK280&gt;10,1.1*AS280,(1+$AK280/100)*AS280)))</f>
        <v>0.80789743986943996</v>
      </c>
      <c r="AU280" s="766">
        <f>IF($AK280="n/a",1.03*AT280,IF($AK280&lt;0,1.01*AT280,IF($AK280&gt;10,1.1*AT280,(1+$AK280/100)*AT280)))</f>
        <v>0.84748441442304245</v>
      </c>
      <c r="AV280" s="766">
        <f>IF($AK280="n/a",1.03*AU280,IF($AK280&lt;0,1.01*AU280,IF($AK280&gt;10,1.1*AU280,(1+$AK280/100)*AU280)))</f>
        <v>0.88901115072977144</v>
      </c>
      <c r="AW280" s="758">
        <f>SUM(AR280:AV280)</f>
        <v>4.0576630235822542</v>
      </c>
      <c r="AX280" s="773">
        <f>AW280/I280*100</f>
        <v>9.6039361504905418</v>
      </c>
      <c r="AY280" s="936">
        <v>0.1</v>
      </c>
      <c r="AZ280" s="769">
        <v>22.25</v>
      </c>
      <c r="BA280" s="769">
        <v>-17.59</v>
      </c>
      <c r="BB280" s="769">
        <v>-4.2</v>
      </c>
      <c r="BC280" s="769">
        <v>-5.6899999999999995</v>
      </c>
      <c r="BD280" s="909"/>
      <c r="BE280" s="624">
        <v>1998</v>
      </c>
      <c r="BF280" s="899">
        <f>IF(BE280&gt;2008,0,IF(BE280&gt;2001,1,IF(BE280&gt;1990,2,IF(BE280&gt;1980,3,IF(BE280&gt;1973,4,IF(BE280&gt;1970,5,IF(BE280&gt;1960,6,IF(BE280&gt;1958,7,IF(BE280&gt;1953,8,9)))))))))</f>
        <v>2</v>
      </c>
      <c r="BG280" s="825">
        <v>4.3999999999999995</v>
      </c>
    </row>
    <row r="281" spans="1:59" s="715" customFormat="1" ht="13.5" thickBot="1" x14ac:dyDescent="0.25">
      <c r="B281" s="827"/>
      <c r="E281" s="828"/>
      <c r="F281" s="815"/>
      <c r="J281" s="730"/>
      <c r="L281" s="816"/>
      <c r="M281" s="815"/>
      <c r="N281" s="815"/>
      <c r="O281" s="730"/>
      <c r="R281" s="815"/>
      <c r="S281" s="817"/>
      <c r="T281" s="817"/>
      <c r="U281" s="817"/>
      <c r="V281" s="817"/>
      <c r="W281" s="817"/>
      <c r="X281" s="817"/>
      <c r="Y281" s="827"/>
      <c r="Z281" s="730"/>
      <c r="AC281" s="818"/>
      <c r="AD281" s="818"/>
      <c r="AE281" s="818"/>
      <c r="AF281" s="818"/>
      <c r="AG281" s="818"/>
      <c r="AH281" s="818"/>
      <c r="AI281" s="818"/>
      <c r="AJ281" s="818"/>
      <c r="AK281" s="818"/>
      <c r="AL281" s="818"/>
      <c r="AM281" s="818"/>
      <c r="AN281" s="818"/>
      <c r="AO281" s="730"/>
      <c r="AR281" s="819"/>
      <c r="AS281" s="820"/>
      <c r="AT281" s="820"/>
      <c r="AU281" s="820"/>
      <c r="AV281" s="820"/>
      <c r="AW281" s="819"/>
      <c r="AX281" s="820"/>
      <c r="AY281" s="730"/>
      <c r="BD281" s="828"/>
      <c r="BE281" s="815"/>
      <c r="BF281" s="815"/>
    </row>
    <row r="282" spans="1:59" x14ac:dyDescent="0.2">
      <c r="A282" s="864" t="s">
        <v>4295</v>
      </c>
      <c r="B282" s="657">
        <f>COUNTA(B7:B280)</f>
        <v>274</v>
      </c>
      <c r="E282" s="833">
        <f>AVERAGE(E7:E280)</f>
        <v>14.007299270072993</v>
      </c>
      <c r="I282" s="821">
        <f>AVERAGE(I7:I280)</f>
        <v>96.8528832116789</v>
      </c>
      <c r="J282" s="822">
        <f>AVERAGE(J7:J280)</f>
        <v>3.0502461858062477</v>
      </c>
      <c r="K282" s="829">
        <f>AVERAGE(K7:K280)</f>
        <v>0.58599525547445264</v>
      </c>
      <c r="M282" s="821">
        <f>AVERAGE(M7:M280)</f>
        <v>2.1516901459854019</v>
      </c>
      <c r="O282" s="829">
        <f>AVERAGE(O7:O280)</f>
        <v>0.51918884376086205</v>
      </c>
      <c r="R282" s="821">
        <f>AVERAGE(R7:R280)</f>
        <v>8.8312211083694088</v>
      </c>
      <c r="S282" s="830">
        <f>AVERAGE(S7:S280)</f>
        <v>10.326625360206622</v>
      </c>
      <c r="T282" s="830">
        <f>AVERAGE(T7:T280)</f>
        <v>10.718221828813666</v>
      </c>
      <c r="U282" s="830">
        <f>AVERAGE(U7:U280)</f>
        <v>10.852692392573202</v>
      </c>
      <c r="V282" s="830">
        <f>AVERAGE(V7:V280)</f>
        <v>12.196191828617689</v>
      </c>
      <c r="W282" s="831">
        <f>AVERAGE(W7:W280)</f>
        <v>0.92536072515205403</v>
      </c>
      <c r="X282" s="832">
        <f>AVERAGE(X7:X280)</f>
        <v>1.3084321909240906</v>
      </c>
      <c r="Z282" s="822">
        <f>AVERAGE(Z7:Z280)</f>
        <v>72.363871562250651</v>
      </c>
      <c r="AA282" s="821">
        <f>AVERAGE(AA7:AA280)</f>
        <v>29.009217792456013</v>
      </c>
      <c r="AB282" s="706"/>
      <c r="AC282" s="821">
        <f>AVERAGE(AC7:AC280)</f>
        <v>4.0378544061302666</v>
      </c>
      <c r="AD282" s="821">
        <f>AVERAGE(AD7:AD280)</f>
        <v>8.541980198019802</v>
      </c>
      <c r="AE282" s="821">
        <f>AVERAGE(AE7:AE280)</f>
        <v>3.6089615384615352</v>
      </c>
      <c r="AF282" s="821">
        <f>AVERAGE(AF7:AF280)</f>
        <v>5.0113725490196117</v>
      </c>
      <c r="AG282" s="821">
        <f>AVERAGE(AG7:AG280)</f>
        <v>15.7332</v>
      </c>
      <c r="AH282" s="821">
        <f>AVERAGE(AH7:AH280)</f>
        <v>17.922692307692312</v>
      </c>
      <c r="AI282" s="821">
        <f>AVERAGE(AI7:AI280)</f>
        <v>30.289262295081983</v>
      </c>
      <c r="AJ282" s="821">
        <f>AVERAGE(AJ7:AJ280)</f>
        <v>9.4747126436781617</v>
      </c>
      <c r="AK282" s="821">
        <f>AVERAGE(AK7:AK280)</f>
        <v>7.9617872340425517</v>
      </c>
      <c r="AL282" s="962">
        <f>AVERAGE(AL7:AL280)</f>
        <v>32653.342988505752</v>
      </c>
      <c r="AM282" s="821">
        <f>AVERAGE(AM7:AM280)</f>
        <v>2.4509266409266419</v>
      </c>
      <c r="AN282" s="821">
        <f>AVERAGE(AN7:AN280)</f>
        <v>1.0853999999999997</v>
      </c>
      <c r="AO282" s="916">
        <f>AVERAGE(AO7:AO280)</f>
        <v>-14.944059113591019</v>
      </c>
      <c r="AP282" s="821">
        <f>AVERAGE(AP7:AP280)</f>
        <v>13.902938578379445</v>
      </c>
      <c r="AQ282" s="951">
        <f>AVERAGE(AQ7:AQ280)</f>
        <v>123.09789971055464</v>
      </c>
      <c r="AR282" s="950">
        <f>AVERAGE(AR7:AR280)</f>
        <v>2.0712799905109498</v>
      </c>
      <c r="AS282" s="821">
        <f>AVERAGE(AS7:AS280)</f>
        <v>2.2135143574633567</v>
      </c>
      <c r="AT282" s="821">
        <f>AVERAGE(AT7:AT280)</f>
        <v>2.3456218906712043</v>
      </c>
      <c r="AU282" s="821">
        <f>AVERAGE(AU7:AU280)</f>
        <v>2.4879776931077058</v>
      </c>
      <c r="AV282" s="821">
        <f>AVERAGE(AV7:AV280)</f>
        <v>2.6414628250223182</v>
      </c>
      <c r="AW282" s="821">
        <f>AVERAGE(AW7:AW280)</f>
        <v>11.759856756775537</v>
      </c>
      <c r="AX282" s="951">
        <f>AVERAGE(AX7:AX280)</f>
        <v>16.943708575948563</v>
      </c>
      <c r="AY282" s="950">
        <f>AVERAGE(AY7:AY280)</f>
        <v>0.93431906614785976</v>
      </c>
      <c r="AZ282" s="821">
        <f>AVERAGE(AZ7:AZ280)</f>
        <v>62.335670498084298</v>
      </c>
      <c r="BA282" s="821">
        <f>AVERAGE(BA7:BA280)</f>
        <v>-20.692720306513401</v>
      </c>
      <c r="BB282" s="821">
        <f>AVERAGE(BB7:BB280)</f>
        <v>-0.94862068965517166</v>
      </c>
      <c r="BC282" s="951">
        <f>AVERAGE(BC7:BC280)</f>
        <v>2.5944827586206878</v>
      </c>
      <c r="BD282" s="821"/>
      <c r="BE282" s="706">
        <f>AVERAGE(BE7:BE280)</f>
        <v>2006.8941605839416</v>
      </c>
      <c r="BF282" s="821">
        <f>AVERAGE(BF7:BF280)</f>
        <v>0.62773722627737227</v>
      </c>
      <c r="BG282" s="821">
        <f>AVERAGE(BG7:BG280)</f>
        <v>5.6528000000000018</v>
      </c>
    </row>
    <row r="283" spans="1:59" x14ac:dyDescent="0.2">
      <c r="O283" s="946"/>
      <c r="W283" s="961"/>
      <c r="X283" s="961"/>
      <c r="AC283" s="865"/>
      <c r="AD283" s="865"/>
      <c r="AE283" s="865"/>
      <c r="AF283" s="865"/>
      <c r="AG283" s="865"/>
      <c r="AH283" s="865"/>
      <c r="AI283" s="865"/>
      <c r="AJ283" s="865"/>
      <c r="AK283" s="865"/>
      <c r="AL283" s="963"/>
      <c r="AM283" s="865"/>
      <c r="AN283" s="657"/>
      <c r="AO283" s="865"/>
      <c r="AQ283" s="657"/>
      <c r="AR283" s="865"/>
      <c r="AS283" s="865"/>
      <c r="AT283" s="865"/>
      <c r="AU283" s="865"/>
      <c r="AV283" s="865"/>
      <c r="AW283" s="865"/>
      <c r="AX283" s="657"/>
      <c r="AY283" s="865"/>
      <c r="BC283" s="657"/>
      <c r="BD283" s="865"/>
      <c r="BE283" s="949"/>
      <c r="BF283" s="865"/>
    </row>
    <row r="284" spans="1:59" x14ac:dyDescent="0.2">
      <c r="A284" s="865" t="s">
        <v>4402</v>
      </c>
      <c r="I284" s="657"/>
      <c r="J284" s="865"/>
      <c r="O284" s="946"/>
      <c r="W284" s="961"/>
      <c r="X284" s="961"/>
      <c r="AC284" s="865"/>
      <c r="AD284" s="865"/>
      <c r="AE284" s="865"/>
      <c r="AF284" s="865"/>
      <c r="AG284" s="865"/>
      <c r="AH284" s="865"/>
      <c r="AI284" s="865"/>
      <c r="AJ284" s="865"/>
      <c r="AK284" s="865"/>
      <c r="AL284" s="963"/>
      <c r="AM284" s="865"/>
      <c r="AN284" s="657"/>
      <c r="AO284" s="865"/>
      <c r="AQ284" s="657"/>
      <c r="AR284" s="865"/>
      <c r="AS284" s="865"/>
      <c r="AT284" s="865"/>
      <c r="AU284" s="865"/>
      <c r="AV284" s="865"/>
      <c r="AW284" s="865"/>
      <c r="AX284" s="657"/>
      <c r="AY284" s="865"/>
      <c r="BC284" s="657"/>
      <c r="BD284" s="865"/>
      <c r="BE284" s="949"/>
      <c r="BF284" s="865"/>
    </row>
    <row r="285" spans="1:59" x14ac:dyDescent="0.2">
      <c r="A285" s="865" t="s">
        <v>4345</v>
      </c>
      <c r="B285" s="657">
        <f>COUNTIF($C$7:$C$280,"="&amp;$A285)</f>
        <v>4</v>
      </c>
      <c r="E285" s="833">
        <f>AVERAGEIFS($E$7:$E$280,$C$7:$C$280,"="&amp;$A285)</f>
        <v>12.5</v>
      </c>
      <c r="I285" s="944">
        <f>AVERAGEIFS(I$7:I$280,$C$7:$C$280,"="&amp;$A285)</f>
        <v>55.540000000000006</v>
      </c>
      <c r="J285" s="821">
        <f>AVERAGEIFS(J$7:J$280,$C$7:$C$280,"="&amp;$A285)</f>
        <v>3.1580458501802267</v>
      </c>
      <c r="K285" s="829">
        <f>AVERAGEIFS(K$7:K$280,$C$7:$C$280,"="&amp;$A285)</f>
        <v>0.479375</v>
      </c>
      <c r="L285" s="833"/>
      <c r="M285" s="821">
        <f>AVERAGEIFS(M$7:M$280,$C$7:$C$280,"="&amp;$A285)</f>
        <v>1.6099999999999999</v>
      </c>
      <c r="N285" s="833"/>
      <c r="O285" s="829">
        <f>AVERAGEIFS(O$7:O$280,$C$7:$C$280,"="&amp;$A285)</f>
        <v>0.44874999999999998</v>
      </c>
      <c r="P285" s="833"/>
      <c r="Q285" s="833"/>
      <c r="R285" s="821">
        <f>AVERAGEIFS(R$7:R$280,$C$7:$C$280,"="&amp;$A285)</f>
        <v>7.6751184982892315</v>
      </c>
      <c r="S285" s="821">
        <f>AVERAGEIFS(S$7:S$280,$C$7:$C$280,"="&amp;$A285)</f>
        <v>7.4739469009008568</v>
      </c>
      <c r="T285" s="821">
        <f>AVERAGEIFS(T$7:T$280,$C$7:$C$280,"="&amp;$A285)</f>
        <v>9.1095271953686172</v>
      </c>
      <c r="U285" s="821">
        <f>AVERAGEIFS(U$7:U$280,$C$7:$C$280,"="&amp;$A285)</f>
        <v>9.084020570705631</v>
      </c>
      <c r="V285" s="821">
        <f>AVERAGEIFS(V$7:V$280,$C$7:$C$280,"="&amp;$A285)</f>
        <v>12.755837686923883</v>
      </c>
      <c r="W285" s="832">
        <f>AVERAGEIFS(W$7:W$280,$C$7:$C$280,"="&amp;$A285)</f>
        <v>0.68923964325823961</v>
      </c>
      <c r="X285" s="832">
        <f>AVERAGEIFS(X$7:X$280,$C$7:$C$280,"="&amp;$A285)</f>
        <v>0.86396564296990064</v>
      </c>
      <c r="Y285" s="657"/>
      <c r="Z285" s="821">
        <f>AVERAGEIFS(Z$7:Z$280,$C$7:$C$280,"="&amp;$A285)</f>
        <v>42.965637402207207</v>
      </c>
      <c r="AA285" s="821">
        <f>AVERAGEIFS(AA$7:AA$280,$C$7:$C$280,"="&amp;$A285)</f>
        <v>18.305774861409162</v>
      </c>
      <c r="AB285" s="821"/>
      <c r="AC285" s="821">
        <f>AVERAGEIFS(AC$7:AC$280,$C$7:$C$280,"="&amp;$A285)</f>
        <v>3.3850000000000002</v>
      </c>
      <c r="AD285" s="821">
        <f>AVERAGEIFS(AD$7:AD$280,$C$7:$C$280,"="&amp;$A285)</f>
        <v>3.3824999999999998</v>
      </c>
      <c r="AE285" s="821">
        <f>AVERAGEIFS(AE$7:AE$280,$C$7:$C$280,"="&amp;$A285)</f>
        <v>3.1899999999999995</v>
      </c>
      <c r="AF285" s="821">
        <f>AVERAGEIFS(AF$7:AF$280,$C$7:$C$280,"="&amp;$A285)</f>
        <v>3.6350000000000002</v>
      </c>
      <c r="AG285" s="821">
        <f>AVERAGEIFS(AG$7:AG$280,$C$7:$C$280,"="&amp;$A285)</f>
        <v>23.8</v>
      </c>
      <c r="AH285" s="821">
        <f>AVERAGEIFS(AH$7:AH$280,$C$7:$C$280,"="&amp;$A285)</f>
        <v>9.2749999999999986</v>
      </c>
      <c r="AI285" s="821">
        <f>AVERAGEIFS(AI$7:AI$280,$C$7:$C$280,"="&amp;$A285)</f>
        <v>10.522500000000001</v>
      </c>
      <c r="AJ285" s="821">
        <f>AVERAGEIFS(AJ$7:AJ$280,$C$7:$C$280,"="&amp;$A285)</f>
        <v>11.175000000000001</v>
      </c>
      <c r="AK285" s="821">
        <f>AVERAGEIFS(AK$7:AK$280,$C$7:$C$280,"="&amp;$A285)</f>
        <v>8.8400000000000016</v>
      </c>
      <c r="AL285" s="962">
        <f>AVERAGEIFS(AL$7:AL$280,$C$7:$C$280,"="&amp;$A285)</f>
        <v>125815</v>
      </c>
      <c r="AM285" s="821">
        <f>AVERAGEIFS(AM$7:AM$280,$C$7:$C$280,"="&amp;$A285)</f>
        <v>0.50749999999999995</v>
      </c>
      <c r="AN285" s="947">
        <f>AVERAGEIFS(AN$7:AN$280,$C$7:$C$280,"="&amp;$A285)</f>
        <v>1.4225000000000001</v>
      </c>
      <c r="AO285" s="821">
        <f>AVERAGEIFS(AO$7:AO$280,$C$7:$C$280,"="&amp;$A285)</f>
        <v>-6.063708440523305</v>
      </c>
      <c r="AP285" s="821">
        <f>AVERAGEIFS(AP$7:AP$280,$C$7:$C$280,"="&amp;$A285)</f>
        <v>12.242066420885859</v>
      </c>
      <c r="AQ285" s="947">
        <f>AVERAGEIFS(AQ$7:AQ$280,$C$7:$C$280,"="&amp;$A285)</f>
        <v>67.473865138200338</v>
      </c>
      <c r="AR285" s="821">
        <f>AVERAGEIFS(AR$7:AR$280,$C$7:$C$280,"="&amp;$A285)</f>
        <v>1.6340875000000001</v>
      </c>
      <c r="AS285" s="821">
        <f>AVERAGEIFS(AS$7:AS$280,$C$7:$C$280,"="&amp;$A285)</f>
        <v>1.7418849212500001</v>
      </c>
      <c r="AT285" s="821">
        <f>AVERAGEIFS(AT$7:AT$280,$C$7:$C$280,"="&amp;$A285)</f>
        <v>1.8033954822881251</v>
      </c>
      <c r="AU285" s="821">
        <f>AVERAGEIFS(AU$7:AU$280,$C$7:$C$280,"="&amp;$A285)</f>
        <v>1.8676879567193905</v>
      </c>
      <c r="AV285" s="821">
        <f>AVERAGEIFS(AV$7:AV$280,$C$7:$C$280,"="&amp;$A285)</f>
        <v>1.9349298872898815</v>
      </c>
      <c r="AW285" s="821">
        <f>AVERAGEIFS(AW$7:AW$280,$C$7:$C$280,"="&amp;$A285)</f>
        <v>8.9819857475473963</v>
      </c>
      <c r="AX285" s="947">
        <f>AVERAGEIFS(AX$7:AX$280,$C$7:$C$280,"="&amp;$A285)</f>
        <v>17.652332168896248</v>
      </c>
      <c r="AY285" s="821">
        <f>AVERAGEIFS(AY$7:AY$280,$C$7:$C$280,"="&amp;$A285)</f>
        <v>0.64750000000000008</v>
      </c>
      <c r="AZ285" s="821">
        <f>AVERAGEIFS(AZ$7:AZ$280,$C$7:$C$280,"="&amp;$A285)</f>
        <v>26.479999999999997</v>
      </c>
      <c r="BA285" s="821">
        <f>AVERAGEIFS(BA$7:BA$280,$C$7:$C$280,"="&amp;$A285)</f>
        <v>-19.137499999999999</v>
      </c>
      <c r="BB285" s="821">
        <f>AVERAGEIFS(BB$7:BB$280,$C$7:$C$280,"="&amp;$A285)</f>
        <v>-6.1950000000000003</v>
      </c>
      <c r="BC285" s="947">
        <f>AVERAGEIFS(BC$7:BC$280,$C$7:$C$280,"="&amp;$A285)</f>
        <v>-2.7549999999999994</v>
      </c>
      <c r="BD285" s="821"/>
      <c r="BE285" s="706">
        <f>AVERAGEIFS(BE$7:BE$280,$C$7:$C$280,"="&amp;$A285)</f>
        <v>2008.25</v>
      </c>
      <c r="BF285" s="821">
        <f>AVERAGEIFS(BF$7:BF$280,$C$7:$C$280,"="&amp;$A285)</f>
        <v>0.5</v>
      </c>
      <c r="BG285" s="821">
        <f>AVERAGEIFS(BG$7:BG$280,$C$7:$C$280,"="&amp;$A285)</f>
        <v>6</v>
      </c>
    </row>
    <row r="286" spans="1:59" x14ac:dyDescent="0.2">
      <c r="A286" s="865" t="s">
        <v>245</v>
      </c>
      <c r="B286" s="657">
        <f>COUNTIF($C$7:$C$280,"="&amp;$A286)</f>
        <v>18</v>
      </c>
      <c r="E286" s="833">
        <f>AVERAGEIFS($E$7:$E$280,$C$7:$C$280,"="&amp;$A286)</f>
        <v>12.944444444444445</v>
      </c>
      <c r="I286" s="944">
        <f>AVERAGEIFS(I$7:I$280,$C$7:$C$280,"="&amp;$A286)</f>
        <v>117.845</v>
      </c>
      <c r="J286" s="821">
        <f>AVERAGEIFS(J$7:J$280,$C$7:$C$280,"="&amp;$A286)</f>
        <v>1.9017422658077752</v>
      </c>
      <c r="K286" s="829">
        <f>AVERAGEIFS(K$7:K$280,$C$7:$C$280,"="&amp;$A286)</f>
        <v>0.48527777777777786</v>
      </c>
      <c r="L286" s="833"/>
      <c r="M286" s="821">
        <f>AVERAGEIFS(M$7:M$280,$C$7:$C$280,"="&amp;$A286)</f>
        <v>1.9411111111111115</v>
      </c>
      <c r="N286" s="833"/>
      <c r="O286" s="829">
        <f>AVERAGEIFS(O$7:O$280,$C$7:$C$280,"="&amp;$A286)</f>
        <v>0.45083333333333336</v>
      </c>
      <c r="P286" s="833"/>
      <c r="Q286" s="833"/>
      <c r="R286" s="821">
        <f>AVERAGEIFS(R$7:R$280,$C$7:$C$280,"="&amp;$A286)</f>
        <v>7.9135373387483918</v>
      </c>
      <c r="S286" s="821">
        <f>AVERAGEIFS(S$7:S$280,$C$7:$C$280,"="&amp;$A286)</f>
        <v>10.703461295918977</v>
      </c>
      <c r="T286" s="821">
        <f>AVERAGEIFS(T$7:T$280,$C$7:$C$280,"="&amp;$A286)</f>
        <v>12.891461729627862</v>
      </c>
      <c r="U286" s="821">
        <f>AVERAGEIFS(U$7:U$280,$C$7:$C$280,"="&amp;$A286)</f>
        <v>13.881250931883107</v>
      </c>
      <c r="V286" s="821">
        <f>AVERAGEIFS(V$7:V$280,$C$7:$C$280,"="&amp;$A286)</f>
        <v>16.209383920535814</v>
      </c>
      <c r="W286" s="832">
        <f>AVERAGEIFS(W$7:W$280,$C$7:$C$280,"="&amp;$A286)</f>
        <v>0.88460173127008734</v>
      </c>
      <c r="X286" s="832">
        <f>AVERAGEIFS(X$7:X$280,$C$7:$C$280,"="&amp;$A286)</f>
        <v>1.914119087901105</v>
      </c>
      <c r="Y286" s="657"/>
      <c r="Z286" s="821">
        <f>AVERAGEIFS(Z$7:Z$280,$C$7:$C$280,"="&amp;$A286)</f>
        <v>58.078619272567515</v>
      </c>
      <c r="AA286" s="821">
        <f>AVERAGEIFS(AA$7:AA$280,$C$7:$C$280,"="&amp;$A286)</f>
        <v>32.440176914629973</v>
      </c>
      <c r="AB286" s="821"/>
      <c r="AC286" s="821">
        <f>AVERAGEIFS(AC$7:AC$280,$C$7:$C$280,"="&amp;$A286)</f>
        <v>4.3855555555555554</v>
      </c>
      <c r="AD286" s="821">
        <f>AVERAGEIFS(AD$7:AD$280,$C$7:$C$280,"="&amp;$A286)</f>
        <v>8.01</v>
      </c>
      <c r="AE286" s="821">
        <f>AVERAGEIFS(AE$7:AE$280,$C$7:$C$280,"="&amp;$A286)</f>
        <v>2.1077777777777782</v>
      </c>
      <c r="AF286" s="821">
        <f>AVERAGEIFS(AF$7:AF$280,$C$7:$C$280,"="&amp;$A286)</f>
        <v>6.6937500000000014</v>
      </c>
      <c r="AG286" s="821">
        <f>AVERAGEIFS(AG$7:AG$280,$C$7:$C$280,"="&amp;$A286)</f>
        <v>-16.017647058823538</v>
      </c>
      <c r="AH286" s="821">
        <f>AVERAGEIFS(AH$7:AH$280,$C$7:$C$280,"="&amp;$A286)</f>
        <v>42.711111111111116</v>
      </c>
      <c r="AI286" s="821">
        <f>AVERAGEIFS(AI$7:AI$280,$C$7:$C$280,"="&amp;$A286)</f>
        <v>35.649444444444448</v>
      </c>
      <c r="AJ286" s="821">
        <f>AVERAGEIFS(AJ$7:AJ$280,$C$7:$C$280,"="&amp;$A286)</f>
        <v>8.5388888888888879</v>
      </c>
      <c r="AK286" s="821">
        <f>AVERAGEIFS(AK$7:AK$280,$C$7:$C$280,"="&amp;$A286)</f>
        <v>11.700555555555555</v>
      </c>
      <c r="AL286" s="962">
        <f>AVERAGEIFS(AL$7:AL$280,$C$7:$C$280,"="&amp;$A286)</f>
        <v>40171.476111111107</v>
      </c>
      <c r="AM286" s="821">
        <f>AVERAGEIFS(AM$7:AM$280,$C$7:$C$280,"="&amp;$A286)</f>
        <v>0.9705555555555555</v>
      </c>
      <c r="AN286" s="947">
        <f>AVERAGEIFS(AN$7:AN$280,$C$7:$C$280,"="&amp;$A286)</f>
        <v>0.88937500000000003</v>
      </c>
      <c r="AO286" s="821">
        <f>AVERAGEIFS(AO$7:AO$280,$C$7:$C$280,"="&amp;$A286)</f>
        <v>-16.410659074330813</v>
      </c>
      <c r="AP286" s="821">
        <f>AVERAGEIFS(AP$7:AP$280,$C$7:$C$280,"="&amp;$A286)</f>
        <v>15.782993197690883</v>
      </c>
      <c r="AQ286" s="947">
        <f>AVERAGEIFS(AQ$7:AQ$280,$C$7:$C$280,"="&amp;$A286)</f>
        <v>193.24502297566701</v>
      </c>
      <c r="AR286" s="821">
        <f>AVERAGEIFS(AR$7:AR$280,$C$7:$C$280,"="&amp;$A286)</f>
        <v>1.9094830555555558</v>
      </c>
      <c r="AS286" s="821">
        <f>AVERAGEIFS(AS$7:AS$280,$C$7:$C$280,"="&amp;$A286)</f>
        <v>2.0418616442222222</v>
      </c>
      <c r="AT286" s="821">
        <f>AVERAGEIFS(AT$7:AT$280,$C$7:$C$280,"="&amp;$A286)</f>
        <v>2.1734390688471112</v>
      </c>
      <c r="AU286" s="821">
        <f>AVERAGEIFS(AU$7:AU$280,$C$7:$C$280,"="&amp;$A286)</f>
        <v>2.3161893955127697</v>
      </c>
      <c r="AV286" s="821">
        <f>AVERAGEIFS(AV$7:AV$280,$C$7:$C$280,"="&amp;$A286)</f>
        <v>2.4711084512809744</v>
      </c>
      <c r="AW286" s="821">
        <f>AVERAGEIFS(AW$7:AW$280,$C$7:$C$280,"="&amp;$A286)</f>
        <v>10.912081615418636</v>
      </c>
      <c r="AX286" s="947">
        <f>AVERAGEIFS(AX$7:AX$280,$C$7:$C$280,"="&amp;$A286)</f>
        <v>10.735153811911808</v>
      </c>
      <c r="AY286" s="821">
        <f>AVERAGEIFS(AY$7:AY$280,$C$7:$C$280,"="&amp;$A286)</f>
        <v>1.3199999999999998</v>
      </c>
      <c r="AZ286" s="821">
        <f>AVERAGEIFS(AZ$7:AZ$280,$C$7:$C$280,"="&amp;$A286)</f>
        <v>123.31277777777781</v>
      </c>
      <c r="BA286" s="821">
        <f>AVERAGEIFS(BA$7:BA$280,$C$7:$C$280,"="&amp;$A286)</f>
        <v>-17.017222222222223</v>
      </c>
      <c r="BB286" s="821">
        <f>AVERAGEIFS(BB$7:BB$280,$C$7:$C$280,"="&amp;$A286)</f>
        <v>-1.5238888888888886</v>
      </c>
      <c r="BC286" s="947">
        <f>AVERAGEIFS(BC$7:BC$280,$C$7:$C$280,"="&amp;$A286)</f>
        <v>12.328333333333333</v>
      </c>
      <c r="BD286" s="821"/>
      <c r="BE286" s="706">
        <f>AVERAGEIFS(BE$7:BE$280,$C$7:$C$280,"="&amp;$A286)</f>
        <v>2008</v>
      </c>
      <c r="BF286" s="821">
        <f>AVERAGEIFS(BF$7:BF$280,$C$7:$C$280,"="&amp;$A286)</f>
        <v>0.3888888888888889</v>
      </c>
      <c r="BG286" s="821">
        <f>AVERAGEIFS(BG$7:BG$280,$C$7:$C$280,"="&amp;$A286)</f>
        <v>6.9529411764705893</v>
      </c>
    </row>
    <row r="287" spans="1:59" x14ac:dyDescent="0.2">
      <c r="A287" s="865" t="s">
        <v>128</v>
      </c>
      <c r="B287" s="657">
        <f>COUNTIF($C$7:$C$280,"="&amp;$A287)</f>
        <v>17</v>
      </c>
      <c r="E287" s="833">
        <f>AVERAGEIFS($E$7:$E$280,$C$7:$C$280,"="&amp;$A287)</f>
        <v>16</v>
      </c>
      <c r="I287" s="944">
        <f>AVERAGEIFS(I$7:I$280,$C$7:$C$280,"="&amp;$A287)</f>
        <v>96.542352941176489</v>
      </c>
      <c r="J287" s="821">
        <f>AVERAGEIFS(J$7:J$280,$C$7:$C$280,"="&amp;$A287)</f>
        <v>2.7212080079116903</v>
      </c>
      <c r="K287" s="829">
        <f>AVERAGEIFS(K$7:K$280,$C$7:$C$280,"="&amp;$A287)</f>
        <v>0.4750882352941177</v>
      </c>
      <c r="L287" s="833"/>
      <c r="M287" s="821">
        <f>AVERAGEIFS(M$7:M$280,$C$7:$C$280,"="&amp;$A287)</f>
        <v>1.9003529411764708</v>
      </c>
      <c r="N287" s="833"/>
      <c r="O287" s="829">
        <f>AVERAGEIFS(O$7:O$280,$C$7:$C$280,"="&amp;$A287)</f>
        <v>0.45194117647058829</v>
      </c>
      <c r="P287" s="833"/>
      <c r="Q287" s="833"/>
      <c r="R287" s="821">
        <f>AVERAGEIFS(R$7:R$280,$C$7:$C$280,"="&amp;$A287)</f>
        <v>6.350551560910783</v>
      </c>
      <c r="S287" s="821">
        <f>AVERAGEIFS(S$7:S$280,$C$7:$C$280,"="&amp;$A287)</f>
        <v>7.7010843654856727</v>
      </c>
      <c r="T287" s="821">
        <f>AVERAGEIFS(T$7:T$280,$C$7:$C$280,"="&amp;$A287)</f>
        <v>7.8574026980287366</v>
      </c>
      <c r="U287" s="821">
        <f>AVERAGEIFS(U$7:U$280,$C$7:$C$280,"="&amp;$A287)</f>
        <v>8.3302876697976913</v>
      </c>
      <c r="V287" s="821">
        <f>AVERAGEIFS(V$7:V$280,$C$7:$C$280,"="&amp;$A287)</f>
        <v>12.76095913095196</v>
      </c>
      <c r="W287" s="832">
        <f>AVERAGEIFS(W$7:W$280,$C$7:$C$280,"="&amp;$A287)</f>
        <v>0.70469836660988083</v>
      </c>
      <c r="X287" s="832">
        <f>AVERAGEIFS(X$7:X$280,$C$7:$C$280,"="&amp;$A287)</f>
        <v>1.2788622510669407</v>
      </c>
      <c r="Y287" s="657"/>
      <c r="Z287" s="821">
        <f>AVERAGEIFS(Z$7:Z$280,$C$7:$C$280,"="&amp;$A287)</f>
        <v>62.381030009099838</v>
      </c>
      <c r="AA287" s="821">
        <f>AVERAGEIFS(AA$7:AA$280,$C$7:$C$280,"="&amp;$A287)</f>
        <v>27.426949655860401</v>
      </c>
      <c r="AB287" s="821"/>
      <c r="AC287" s="821">
        <f>AVERAGEIFS(AC$7:AC$280,$C$7:$C$280,"="&amp;$A287)</f>
        <v>3.6294117647058823</v>
      </c>
      <c r="AD287" s="821">
        <f>AVERAGEIFS(AD$7:AD$280,$C$7:$C$280,"="&amp;$A287)</f>
        <v>6.6121428571428575</v>
      </c>
      <c r="AE287" s="821">
        <f>AVERAGEIFS(AE$7:AE$280,$C$7:$C$280,"="&amp;$A287)</f>
        <v>1.9558823529411764</v>
      </c>
      <c r="AF287" s="821">
        <f>AVERAGEIFS(AF$7:AF$280,$C$7:$C$280,"="&amp;$A287)</f>
        <v>5.2912499999999998</v>
      </c>
      <c r="AG287" s="821">
        <f>AVERAGEIFS(AG$7:AG$280,$C$7:$C$280,"="&amp;$A287)</f>
        <v>14.129411764705884</v>
      </c>
      <c r="AH287" s="821">
        <f>AVERAGEIFS(AH$7:AH$280,$C$7:$C$280,"="&amp;$A287)</f>
        <v>-9.6117647058823543</v>
      </c>
      <c r="AI287" s="821">
        <f>AVERAGEIFS(AI$7:AI$280,$C$7:$C$280,"="&amp;$A287)</f>
        <v>84.658749999999984</v>
      </c>
      <c r="AJ287" s="821">
        <f>AVERAGEIFS(AJ$7:AJ$280,$C$7:$C$280,"="&amp;$A287)</f>
        <v>0.11764705882352926</v>
      </c>
      <c r="AK287" s="821">
        <f>AVERAGEIFS(AK$7:AK$280,$C$7:$C$280,"="&amp;$A287)</f>
        <v>7.3724999999999996</v>
      </c>
      <c r="AL287" s="962">
        <f>AVERAGEIFS(AL$7:AL$280,$C$7:$C$280,"="&amp;$A287)</f>
        <v>23818.063529411767</v>
      </c>
      <c r="AM287" s="821">
        <f>AVERAGEIFS(AM$7:AM$280,$C$7:$C$280,"="&amp;$A287)</f>
        <v>0.8582352941176471</v>
      </c>
      <c r="AN287" s="947">
        <f>AVERAGEIFS(AN$7:AN$280,$C$7:$C$280,"="&amp;$A287)</f>
        <v>0.96125000000000016</v>
      </c>
      <c r="AO287" s="821">
        <f>AVERAGEIFS(AO$7:AO$280,$C$7:$C$280,"="&amp;$A287)</f>
        <v>-16.714855830498156</v>
      </c>
      <c r="AP287" s="821">
        <f>AVERAGEIFS(AP$7:AP$280,$C$7:$C$280,"="&amp;$A287)</f>
        <v>11.051495677709383</v>
      </c>
      <c r="AQ287" s="947">
        <f>AVERAGEIFS(AQ$7:AQ$280,$C$7:$C$280,"="&amp;$A287)</f>
        <v>153.55022919911258</v>
      </c>
      <c r="AR287" s="821">
        <f>AVERAGEIFS(AR$7:AR$280,$C$7:$C$280,"="&amp;$A287)</f>
        <v>1.8773717647058827</v>
      </c>
      <c r="AS287" s="821">
        <f>AVERAGEIFS(AS$7:AS$280,$C$7:$C$280,"="&amp;$A287)</f>
        <v>2.0006988018823533</v>
      </c>
      <c r="AT287" s="821">
        <f>AVERAGEIFS(AT$7:AT$280,$C$7:$C$280,"="&amp;$A287)</f>
        <v>2.1083029814024239</v>
      </c>
      <c r="AU287" s="821">
        <f>AVERAGEIFS(AU$7:AU$280,$C$7:$C$280,"="&amp;$A287)</f>
        <v>2.2235131549411506</v>
      </c>
      <c r="AV287" s="821">
        <f>AVERAGEIFS(AV$7:AV$280,$C$7:$C$280,"="&amp;$A287)</f>
        <v>2.3469238280937836</v>
      </c>
      <c r="AW287" s="821">
        <f>AVERAGEIFS(AW$7:AW$280,$C$7:$C$280,"="&amp;$A287)</f>
        <v>10.556810531025594</v>
      </c>
      <c r="AX287" s="947">
        <f>AVERAGEIFS(AX$7:AX$280,$C$7:$C$280,"="&amp;$A287)</f>
        <v>15.169935726617</v>
      </c>
      <c r="AY287" s="821">
        <f>AVERAGEIFS(AY$7:AY$280,$C$7:$C$280,"="&amp;$A287)</f>
        <v>0.63588235294117645</v>
      </c>
      <c r="AZ287" s="821">
        <f>AVERAGEIFS(AZ$7:AZ$280,$C$7:$C$280,"="&amp;$A287)</f>
        <v>59.206470588235305</v>
      </c>
      <c r="BA287" s="821">
        <f>AVERAGEIFS(BA$7:BA$280,$C$7:$C$280,"="&amp;$A287)</f>
        <v>-16.031176470588235</v>
      </c>
      <c r="BB287" s="821">
        <f>AVERAGEIFS(BB$7:BB$280,$C$7:$C$280,"="&amp;$A287)</f>
        <v>-1.9888235294117644</v>
      </c>
      <c r="BC287" s="947">
        <f>AVERAGEIFS(BC$7:BC$280,$C$7:$C$280,"="&amp;$A287)</f>
        <v>4.5900000000000007</v>
      </c>
      <c r="BD287" s="821"/>
      <c r="BE287" s="706">
        <f>AVERAGEIFS(BE$7:BE$280,$C$7:$C$280,"="&amp;$A287)</f>
        <v>2004.8235294117646</v>
      </c>
      <c r="BF287" s="821">
        <f>AVERAGEIFS(BF$7:BF$280,$C$7:$C$280,"="&amp;$A287)</f>
        <v>0.94117647058823528</v>
      </c>
      <c r="BG287" s="821">
        <f>AVERAGEIFS(BG$7:BG$280,$C$7:$C$280,"="&amp;$A287)</f>
        <v>7.0176470588235285</v>
      </c>
    </row>
    <row r="288" spans="1:59" x14ac:dyDescent="0.2">
      <c r="A288" s="865" t="s">
        <v>178</v>
      </c>
      <c r="B288" s="657">
        <f>COUNTIF($C$7:$C$280,"="&amp;$A288)</f>
        <v>7</v>
      </c>
      <c r="E288" s="833">
        <f>AVERAGEIFS($E$7:$E$280,$C$7:$C$280,"="&amp;$A288)</f>
        <v>17.142857142857142</v>
      </c>
      <c r="I288" s="944">
        <f>AVERAGEIFS(I$7:I$280,$C$7:$C$280,"="&amp;$A288)</f>
        <v>89.598571428571432</v>
      </c>
      <c r="J288" s="821">
        <f>AVERAGEIFS(J$7:J$280,$C$7:$C$280,"="&amp;$A288)</f>
        <v>9.184874083133753</v>
      </c>
      <c r="K288" s="829">
        <f>AVERAGEIFS(K$7:K$280,$C$7:$C$280,"="&amp;$A288)</f>
        <v>2.0825</v>
      </c>
      <c r="L288" s="833"/>
      <c r="M288" s="821">
        <f>AVERAGEIFS(M$7:M$280,$C$7:$C$280,"="&amp;$A288)</f>
        <v>4.0442857142857145</v>
      </c>
      <c r="N288" s="833"/>
      <c r="O288" s="829">
        <f>AVERAGEIFS(O$7:O$280,$C$7:$C$280,"="&amp;$A288)</f>
        <v>0.87357142857142855</v>
      </c>
      <c r="P288" s="833"/>
      <c r="Q288" s="833"/>
      <c r="R288" s="821">
        <f>AVERAGEIFS(R$7:R$280,$C$7:$C$280,"="&amp;$A288)</f>
        <v>71.807788737020275</v>
      </c>
      <c r="S288" s="821">
        <f>AVERAGEIFS(S$7:S$280,$C$7:$C$280,"="&amp;$A288)</f>
        <v>16.951587670613897</v>
      </c>
      <c r="T288" s="821">
        <f>AVERAGEIFS(T$7:T$280,$C$7:$C$280,"="&amp;$A288)</f>
        <v>20.545886680264999</v>
      </c>
      <c r="U288" s="821">
        <f>AVERAGEIFS(U$7:U$280,$C$7:$C$280,"="&amp;$A288)</f>
        <v>18.302167539334107</v>
      </c>
      <c r="V288" s="821">
        <f>AVERAGEIFS(V$7:V$280,$C$7:$C$280,"="&amp;$A288)</f>
        <v>15.308148721335018</v>
      </c>
      <c r="W288" s="832">
        <f>AVERAGEIFS(W$7:W$280,$C$7:$C$280,"="&amp;$A288)</f>
        <v>1.0750123589895442</v>
      </c>
      <c r="X288" s="832">
        <f>AVERAGEIFS(X$7:X$280,$C$7:$C$280,"="&amp;$A288)</f>
        <v>1.0873408590935338</v>
      </c>
      <c r="Y288" s="657"/>
      <c r="Z288" s="821">
        <f>AVERAGEIFS(Z$7:Z$280,$C$7:$C$280,"="&amp;$A288)</f>
        <v>160.12197289681262</v>
      </c>
      <c r="AA288" s="821">
        <f>AVERAGEIFS(AA$7:AA$280,$C$7:$C$280,"="&amp;$A288)</f>
        <v>17.564861845710688</v>
      </c>
      <c r="AB288" s="821"/>
      <c r="AC288" s="821">
        <f>AVERAGEIFS(AC$7:AC$280,$C$7:$C$280,"="&amp;$A288)</f>
        <v>3.8342857142857141</v>
      </c>
      <c r="AD288" s="821">
        <f>AVERAGEIFS(AD$7:AD$280,$C$7:$C$280,"="&amp;$A288)</f>
        <v>7.82</v>
      </c>
      <c r="AE288" s="821">
        <f>AVERAGEIFS(AE$7:AE$280,$C$7:$C$280,"="&amp;$A288)</f>
        <v>2.4942857142857142</v>
      </c>
      <c r="AF288" s="821">
        <f>AVERAGEIFS(AF$7:AF$280,$C$7:$C$280,"="&amp;$A288)</f>
        <v>2.4142857142857141</v>
      </c>
      <c r="AG288" s="821">
        <f>AVERAGEIFS(AG$7:AG$280,$C$7:$C$280,"="&amp;$A288)</f>
        <v>12.9</v>
      </c>
      <c r="AH288" s="821">
        <f>AVERAGEIFS(AH$7:AH$280,$C$7:$C$280,"="&amp;$A288)</f>
        <v>12.257142857142858</v>
      </c>
      <c r="AI288" s="821">
        <f>AVERAGEIFS(AI$7:AI$280,$C$7:$C$280,"="&amp;$A288)</f>
        <v>39.18571428571429</v>
      </c>
      <c r="AJ288" s="821">
        <f>AVERAGEIFS(AJ$7:AJ$280,$C$7:$C$280,"="&amp;$A288)</f>
        <v>13.385714285714284</v>
      </c>
      <c r="AK288" s="821">
        <f>AVERAGEIFS(AK$7:AK$280,$C$7:$C$280,"="&amp;$A288)</f>
        <v>-3.6766666666666672</v>
      </c>
      <c r="AL288" s="962">
        <f>AVERAGEIFS(AL$7:AL$280,$C$7:$C$280,"="&amp;$A288)</f>
        <v>21670</v>
      </c>
      <c r="AM288" s="821">
        <f>AVERAGEIFS(AM$7:AM$280,$C$7:$C$280,"="&amp;$A288)</f>
        <v>2.0057142857142853</v>
      </c>
      <c r="AN288" s="947">
        <f>AVERAGEIFS(AN$7:AN$280,$C$7:$C$280,"="&amp;$A288)</f>
        <v>0.94428571428571428</v>
      </c>
      <c r="AO288" s="821">
        <f>AVERAGEIFS(AO$7:AO$280,$C$7:$C$280,"="&amp;$A288)</f>
        <v>10.1641780516207</v>
      </c>
      <c r="AP288" s="821">
        <f>AVERAGEIFS(AP$7:AP$280,$C$7:$C$280,"="&amp;$A288)</f>
        <v>27.487041622467864</v>
      </c>
      <c r="AQ288" s="947">
        <f>AVERAGEIFS(AQ$7:AQ$280,$C$7:$C$280,"="&amp;$A288)</f>
        <v>26.858221441141065</v>
      </c>
      <c r="AR288" s="821">
        <f>AVERAGEIFS(AR$7:AR$280,$C$7:$C$280,"="&amp;$A288)</f>
        <v>2.8591671428571428</v>
      </c>
      <c r="AS288" s="821">
        <f>AVERAGEIFS(AS$7:AS$280,$C$7:$C$280,"="&amp;$A288)</f>
        <v>3.0630441611428578</v>
      </c>
      <c r="AT288" s="821">
        <f>AVERAGEIFS(AT$7:AT$280,$C$7:$C$280,"="&amp;$A288)</f>
        <v>3.1136912610605143</v>
      </c>
      <c r="AU288" s="821">
        <f>AVERAGEIFS(AU$7:AU$280,$C$7:$C$280,"="&amp;$A288)</f>
        <v>3.1657157647368619</v>
      </c>
      <c r="AV288" s="821">
        <f>AVERAGEIFS(AV$7:AV$280,$C$7:$C$280,"="&amp;$A288)</f>
        <v>3.2191707442798738</v>
      </c>
      <c r="AW288" s="821">
        <f>AVERAGEIFS(AW$7:AW$280,$C$7:$C$280,"="&amp;$A288)</f>
        <v>15.420789074077252</v>
      </c>
      <c r="AX288" s="947">
        <f>AVERAGEIFS(AX$7:AX$280,$C$7:$C$280,"="&amp;$A288)</f>
        <v>47.949674567020693</v>
      </c>
      <c r="AY288" s="821">
        <f>AVERAGEIFS(AY$7:AY$280,$C$7:$C$280,"="&amp;$A288)</f>
        <v>1.6142857142857143</v>
      </c>
      <c r="AZ288" s="821">
        <f>AVERAGEIFS(AZ$7:AZ$280,$C$7:$C$280,"="&amp;$A288)</f>
        <v>64.838571428571441</v>
      </c>
      <c r="BA288" s="821">
        <f>AVERAGEIFS(BA$7:BA$280,$C$7:$C$280,"="&amp;$A288)</f>
        <v>-50.455714285714286</v>
      </c>
      <c r="BB288" s="821">
        <f>AVERAGEIFS(BB$7:BB$280,$C$7:$C$280,"="&amp;$A288)</f>
        <v>-5.3271428571428574</v>
      </c>
      <c r="BC288" s="947">
        <f>AVERAGEIFS(BC$7:BC$280,$C$7:$C$280,"="&amp;$A288)</f>
        <v>-19.472857142857144</v>
      </c>
      <c r="BD288" s="821"/>
      <c r="BE288" s="706">
        <f>AVERAGEIFS(BE$7:BE$280,$C$7:$C$280,"="&amp;$A288)</f>
        <v>2003.5714285714287</v>
      </c>
      <c r="BF288" s="821">
        <f>AVERAGEIFS(BF$7:BF$280,$C$7:$C$280,"="&amp;$A288)</f>
        <v>1.1428571428571428</v>
      </c>
      <c r="BG288" s="821">
        <f>AVERAGEIFS(BG$7:BG$280,$C$7:$C$280,"="&amp;$A288)</f>
        <v>7.7142857142857135</v>
      </c>
    </row>
    <row r="289" spans="1:59" x14ac:dyDescent="0.2">
      <c r="A289" s="865" t="s">
        <v>108</v>
      </c>
      <c r="B289" s="657">
        <f>COUNTIF($C$7:$C$280,"="&amp;$A289)</f>
        <v>80</v>
      </c>
      <c r="E289" s="833">
        <f>AVERAGEIFS($E$7:$E$280,$C$7:$C$280,"="&amp;$A289)</f>
        <v>13.8</v>
      </c>
      <c r="I289" s="944">
        <f>AVERAGEIFS(I$7:I$280,$C$7:$C$280,"="&amp;$A289)</f>
        <v>74.23937500000001</v>
      </c>
      <c r="J289" s="821">
        <f>AVERAGEIFS(J$7:J$280,$C$7:$C$280,"="&amp;$A289)</f>
        <v>3.4268414591264054</v>
      </c>
      <c r="K289" s="829">
        <f>AVERAGEIFS(K$7:K$280,$C$7:$C$280,"="&amp;$A289)</f>
        <v>0.52380500000000008</v>
      </c>
      <c r="L289" s="833"/>
      <c r="M289" s="821">
        <f>AVERAGEIFS(M$7:M$280,$C$7:$C$280,"="&amp;$A289)</f>
        <v>1.8364987499999994</v>
      </c>
      <c r="N289" s="833"/>
      <c r="O289" s="829">
        <f>AVERAGEIFS(O$7:O$280,$C$7:$C$280,"="&amp;$A289)</f>
        <v>0.49192470238095243</v>
      </c>
      <c r="P289" s="833"/>
      <c r="Q289" s="833"/>
      <c r="R289" s="821">
        <f>AVERAGEIFS(R$7:R$280,$C$7:$C$280,"="&amp;$A289)</f>
        <v>6.8058043790429092</v>
      </c>
      <c r="S289" s="821">
        <f>AVERAGEIFS(S$7:S$280,$C$7:$C$280,"="&amp;$A289)</f>
        <v>11.235909644420559</v>
      </c>
      <c r="T289" s="821">
        <f>AVERAGEIFS(T$7:T$280,$C$7:$C$280,"="&amp;$A289)</f>
        <v>10.697256041008201</v>
      </c>
      <c r="U289" s="821">
        <f>AVERAGEIFS(U$7:U$280,$C$7:$C$280,"="&amp;$A289)</f>
        <v>10.465598030425076</v>
      </c>
      <c r="V289" s="821">
        <f>AVERAGEIFS(V$7:V$280,$C$7:$C$280,"="&amp;$A289)</f>
        <v>11.790109277445744</v>
      </c>
      <c r="W289" s="832">
        <f>AVERAGEIFS(W$7:W$280,$C$7:$C$280,"="&amp;$A289)</f>
        <v>0.96809881734478831</v>
      </c>
      <c r="X289" s="832">
        <f>AVERAGEIFS(X$7:X$280,$C$7:$C$280,"="&amp;$A289)</f>
        <v>1.2873083318118215</v>
      </c>
      <c r="Y289" s="657"/>
      <c r="Z289" s="821">
        <f>AVERAGEIFS(Z$7:Z$280,$C$7:$C$280,"="&amp;$A289)</f>
        <v>46.611121287295227</v>
      </c>
      <c r="AA289" s="821">
        <f>AVERAGEIFS(AA$7:AA$280,$C$7:$C$280,"="&amp;$A289)</f>
        <v>17.671537304253601</v>
      </c>
      <c r="AB289" s="821"/>
      <c r="AC289" s="821">
        <f>AVERAGEIFS(AC$7:AC$280,$C$7:$C$280,"="&amp;$A289)</f>
        <v>4.4879104477611937</v>
      </c>
      <c r="AD289" s="821">
        <f>AVERAGEIFS(AD$7:AD$280,$C$7:$C$280,"="&amp;$A289)</f>
        <v>2.6910204081632654</v>
      </c>
      <c r="AE289" s="821">
        <f>AVERAGEIFS(AE$7:AE$280,$C$7:$C$280,"="&amp;$A289)</f>
        <v>3.4742424242424241</v>
      </c>
      <c r="AF289" s="821">
        <f>AVERAGEIFS(AF$7:AF$280,$C$7:$C$280,"="&amp;$A289)</f>
        <v>3.1026865671641786</v>
      </c>
      <c r="AG289" s="821">
        <f>AVERAGEIFS(AG$7:AG$280,$C$7:$C$280,"="&amp;$A289)</f>
        <v>16.680327868852455</v>
      </c>
      <c r="AH289" s="821">
        <f>AVERAGEIFS(AH$7:AH$280,$C$7:$C$280,"="&amp;$A289)</f>
        <v>31.131343283582098</v>
      </c>
      <c r="AI289" s="821">
        <f>AVERAGEIFS(AI$7:AI$280,$C$7:$C$280,"="&amp;$A289)</f>
        <v>28.061403508771942</v>
      </c>
      <c r="AJ289" s="821">
        <f>AVERAGEIFS(AJ$7:AJ$280,$C$7:$C$280,"="&amp;$A289)</f>
        <v>11.210746268656713</v>
      </c>
      <c r="AK289" s="821">
        <f>AVERAGEIFS(AK$7:AK$280,$C$7:$C$280,"="&amp;$A289)</f>
        <v>7.8779999999999992</v>
      </c>
      <c r="AL289" s="962">
        <f>AVERAGEIFS(AL$7:AL$280,$C$7:$C$280,"="&amp;$A289)</f>
        <v>10280.815671641791</v>
      </c>
      <c r="AM289" s="821">
        <f>AVERAGEIFS(AM$7:AM$280,$C$7:$C$280,"="&amp;$A289)</f>
        <v>4.5205970149253742</v>
      </c>
      <c r="AN289" s="947">
        <f>AVERAGEIFS(AN$7:AN$280,$C$7:$C$280,"="&amp;$A289)</f>
        <v>0.32156250000000008</v>
      </c>
      <c r="AO289" s="821">
        <f>AVERAGEIFS(AO$7:AO$280,$C$7:$C$280,"="&amp;$A289)</f>
        <v>-3.4904155811269599</v>
      </c>
      <c r="AP289" s="821">
        <f>AVERAGEIFS(AP$7:AP$280,$C$7:$C$280,"="&amp;$A289)</f>
        <v>13.892439489551478</v>
      </c>
      <c r="AQ289" s="947">
        <f>AVERAGEIFS(AQ$7:AQ$280,$C$7:$C$280,"="&amp;$A289)</f>
        <v>39.906283349280585</v>
      </c>
      <c r="AR289" s="821">
        <f>AVERAGEIFS(AR$7:AR$280,$C$7:$C$280,"="&amp;$A289)</f>
        <v>1.8084714250000005</v>
      </c>
      <c r="AS289" s="821">
        <f>AVERAGEIFS(AS$7:AS$280,$C$7:$C$280,"="&amp;$A289)</f>
        <v>1.9163438552250001</v>
      </c>
      <c r="AT289" s="821">
        <f>AVERAGEIFS(AT$7:AT$280,$C$7:$C$280,"="&amp;$A289)</f>
        <v>2.0247851027641159</v>
      </c>
      <c r="AU289" s="821">
        <f>AVERAGEIFS(AU$7:AU$280,$C$7:$C$280,"="&amp;$A289)</f>
        <v>2.1413515932274469</v>
      </c>
      <c r="AV289" s="821">
        <f>AVERAGEIFS(AV$7:AV$280,$C$7:$C$280,"="&amp;$A289)</f>
        <v>2.2667464703799944</v>
      </c>
      <c r="AW289" s="821">
        <f>AVERAGEIFS(AW$7:AW$280,$C$7:$C$280,"="&amp;$A289)</f>
        <v>10.157698446596561</v>
      </c>
      <c r="AX289" s="947">
        <f>AVERAGEIFS(AX$7:AX$280,$C$7:$C$280,"="&amp;$A289)</f>
        <v>18.940945411375029</v>
      </c>
      <c r="AY289" s="821">
        <f>AVERAGEIFS(AY$7:AY$280,$C$7:$C$280,"="&amp;$A289)</f>
        <v>1.0284615384615385</v>
      </c>
      <c r="AZ289" s="821">
        <f>AVERAGEIFS(AZ$7:AZ$280,$C$7:$C$280,"="&amp;$A289)</f>
        <v>56.322537313432854</v>
      </c>
      <c r="BA289" s="821">
        <f>AVERAGEIFS(BA$7:BA$280,$C$7:$C$280,"="&amp;$A289)</f>
        <v>-26.713134328358212</v>
      </c>
      <c r="BB289" s="821">
        <f>AVERAGEIFS(BB$7:BB$280,$C$7:$C$280,"="&amp;$A289)</f>
        <v>0.82179104477611931</v>
      </c>
      <c r="BC289" s="947">
        <f>AVERAGEIFS(BC$7:BC$280,$C$7:$C$280,"="&amp;$A289)</f>
        <v>-8.07462686567164E-2</v>
      </c>
      <c r="BD289" s="821"/>
      <c r="BE289" s="706">
        <f>AVERAGEIFS(BE$7:BE$280,$C$7:$C$280,"="&amp;$A289)</f>
        <v>2007.1125</v>
      </c>
      <c r="BF289" s="821">
        <f>AVERAGEIFS(BF$7:BF$280,$C$7:$C$280,"="&amp;$A289)</f>
        <v>0.6</v>
      </c>
      <c r="BG289" s="821">
        <f>AVERAGEIFS(BG$7:BG$280,$C$7:$C$280,"="&amp;$A289)</f>
        <v>3.2508196721311475</v>
      </c>
    </row>
    <row r="290" spans="1:59" x14ac:dyDescent="0.2">
      <c r="A290" s="865" t="s">
        <v>153</v>
      </c>
      <c r="B290" s="657">
        <f>COUNTIF($C$7:$C$280,"="&amp;$A290)</f>
        <v>19</v>
      </c>
      <c r="E290" s="833">
        <f>AVERAGEIFS($E$7:$E$280,$C$7:$C$280,"="&amp;$A290)</f>
        <v>13.421052631578947</v>
      </c>
      <c r="I290" s="944">
        <f>AVERAGEIFS(I$7:I$280,$C$7:$C$280,"="&amp;$A290)</f>
        <v>172.94684210526316</v>
      </c>
      <c r="J290" s="821">
        <f>AVERAGEIFS(J$7:J$280,$C$7:$C$280,"="&amp;$A290)</f>
        <v>1.8016897396382425</v>
      </c>
      <c r="K290" s="829">
        <f>AVERAGEIFS(K$7:K$280,$C$7:$C$280,"="&amp;$A290)</f>
        <v>0.56741578947368421</v>
      </c>
      <c r="L290" s="833"/>
      <c r="M290" s="821">
        <f>AVERAGEIFS(M$7:M$280,$C$7:$C$280,"="&amp;$A290)</f>
        <v>2.2696631578947368</v>
      </c>
      <c r="N290" s="833"/>
      <c r="O290" s="829">
        <f>AVERAGEIFS(O$7:O$280,$C$7:$C$280,"="&amp;$A290)</f>
        <v>0.51624210526315795</v>
      </c>
      <c r="P290" s="833"/>
      <c r="Q290" s="833"/>
      <c r="R290" s="821">
        <f>AVERAGEIFS(R$7:R$280,$C$7:$C$280,"="&amp;$A290)</f>
        <v>7.9420595328635777</v>
      </c>
      <c r="S290" s="821">
        <f>AVERAGEIFS(S$7:S$280,$C$7:$C$280,"="&amp;$A290)</f>
        <v>10.450343867789501</v>
      </c>
      <c r="T290" s="821">
        <f>AVERAGEIFS(T$7:T$280,$C$7:$C$280,"="&amp;$A290)</f>
        <v>11.143104267850143</v>
      </c>
      <c r="U290" s="821">
        <f>AVERAGEIFS(U$7:U$280,$C$7:$C$280,"="&amp;$A290)</f>
        <v>12.089023605693022</v>
      </c>
      <c r="V290" s="821">
        <f>AVERAGEIFS(V$7:V$280,$C$7:$C$280,"="&amp;$A290)</f>
        <v>15.011346052683049</v>
      </c>
      <c r="W290" s="832">
        <f>AVERAGEIFS(W$7:W$280,$C$7:$C$280,"="&amp;$A290)</f>
        <v>0.83749507547584146</v>
      </c>
      <c r="X290" s="832">
        <f>AVERAGEIFS(X$7:X$280,$C$7:$C$280,"="&amp;$A290)</f>
        <v>1.0896703046468288</v>
      </c>
      <c r="Y290" s="657"/>
      <c r="Z290" s="821">
        <f>AVERAGEIFS(Z$7:Z$280,$C$7:$C$280,"="&amp;$A290)</f>
        <v>36.270012252600942</v>
      </c>
      <c r="AA290" s="821">
        <f>AVERAGEIFS(AA$7:AA$280,$C$7:$C$280,"="&amp;$A290)</f>
        <v>24.941833498081412</v>
      </c>
      <c r="AB290" s="821"/>
      <c r="AC290" s="821">
        <f>AVERAGEIFS(AC$7:AC$280,$C$7:$C$280,"="&amp;$A290)</f>
        <v>7.2242105263157894</v>
      </c>
      <c r="AD290" s="821">
        <f>AVERAGEIFS(AD$7:AD$280,$C$7:$C$280,"="&amp;$A290)</f>
        <v>2.2853846153846153</v>
      </c>
      <c r="AE290" s="821">
        <f>AVERAGEIFS(AE$7:AE$280,$C$7:$C$280,"="&amp;$A290)</f>
        <v>2.7521052631578948</v>
      </c>
      <c r="AF290" s="821">
        <f>AVERAGEIFS(AF$7:AF$280,$C$7:$C$280,"="&amp;$A290)</f>
        <v>4.5173684210526313</v>
      </c>
      <c r="AG290" s="821">
        <f>AVERAGEIFS(AG$7:AG$280,$C$7:$C$280,"="&amp;$A290)</f>
        <v>3.4473684210526314</v>
      </c>
      <c r="AH290" s="821">
        <f>AVERAGEIFS(AH$7:AH$280,$C$7:$C$280,"="&amp;$A290)</f>
        <v>-4.5578947368421048</v>
      </c>
      <c r="AI290" s="821">
        <f>AVERAGEIFS(AI$7:AI$280,$C$7:$C$280,"="&amp;$A290)</f>
        <v>13.660625000000001</v>
      </c>
      <c r="AJ290" s="821">
        <f>AVERAGEIFS(AJ$7:AJ$280,$C$7:$C$280,"="&amp;$A290)</f>
        <v>10.836842105263157</v>
      </c>
      <c r="AK290" s="821">
        <f>AVERAGEIFS(AK$7:AK$280,$C$7:$C$280,"="&amp;$A290)</f>
        <v>10.201250000000002</v>
      </c>
      <c r="AL290" s="962">
        <f>AVERAGEIFS(AL$7:AL$280,$C$7:$C$280,"="&amp;$A290)</f>
        <v>50403.148421052632</v>
      </c>
      <c r="AM290" s="821">
        <f>AVERAGEIFS(AM$7:AM$280,$C$7:$C$280,"="&amp;$A290)</f>
        <v>1.6010526315789473</v>
      </c>
      <c r="AN290" s="947">
        <f>AVERAGEIFS(AN$7:AN$280,$C$7:$C$280,"="&amp;$A290)</f>
        <v>0.85842105263157908</v>
      </c>
      <c r="AO290" s="821">
        <f>AVERAGEIFS(AO$7:AO$280,$C$7:$C$280,"="&amp;$A290)</f>
        <v>-10.477929242546258</v>
      </c>
      <c r="AP290" s="821">
        <f>AVERAGEIFS(AP$7:AP$280,$C$7:$C$280,"="&amp;$A290)</f>
        <v>13.890713345331266</v>
      </c>
      <c r="AQ290" s="947">
        <f>AVERAGEIFS(AQ$7:AQ$280,$C$7:$C$280,"="&amp;$A290)</f>
        <v>110.4153921289856</v>
      </c>
      <c r="AR290" s="821">
        <f>AVERAGEIFS(AR$7:AR$280,$C$7:$C$280,"="&amp;$A290)</f>
        <v>2.1950067368421049</v>
      </c>
      <c r="AS290" s="821">
        <f>AVERAGEIFS(AS$7:AS$280,$C$7:$C$280,"="&amp;$A290)</f>
        <v>2.3560961942315792</v>
      </c>
      <c r="AT290" s="821">
        <f>AVERAGEIFS(AT$7:AT$280,$C$7:$C$280,"="&amp;$A290)</f>
        <v>2.5293042651538862</v>
      </c>
      <c r="AU290" s="821">
        <f>AVERAGEIFS(AU$7:AU$280,$C$7:$C$280,"="&amp;$A290)</f>
        <v>2.7172009088327158</v>
      </c>
      <c r="AV290" s="821">
        <f>AVERAGEIFS(AV$7:AV$280,$C$7:$C$280,"="&amp;$A290)</f>
        <v>2.921122755063994</v>
      </c>
      <c r="AW290" s="821">
        <f>AVERAGEIFS(AW$7:AW$280,$C$7:$C$280,"="&amp;$A290)</f>
        <v>12.71873086012428</v>
      </c>
      <c r="AX290" s="947">
        <f>AVERAGEIFS(AX$7:AX$280,$C$7:$C$280,"="&amp;$A290)</f>
        <v>10.246395366715713</v>
      </c>
      <c r="AY290" s="821">
        <f>AVERAGEIFS(AY$7:AY$280,$C$7:$C$280,"="&amp;$A290)</f>
        <v>0.75473684210526326</v>
      </c>
      <c r="AZ290" s="821">
        <f>AVERAGEIFS(AZ$7:AZ$280,$C$7:$C$280,"="&amp;$A290)</f>
        <v>44.307894736842094</v>
      </c>
      <c r="BA290" s="821">
        <f>AVERAGEIFS(BA$7:BA$280,$C$7:$C$280,"="&amp;$A290)</f>
        <v>-18.446315789473683</v>
      </c>
      <c r="BB290" s="821">
        <f>AVERAGEIFS(BB$7:BB$280,$C$7:$C$280,"="&amp;$A290)</f>
        <v>-2.5278947368421054</v>
      </c>
      <c r="BC290" s="947">
        <f>AVERAGEIFS(BC$7:BC$280,$C$7:$C$280,"="&amp;$A290)</f>
        <v>-0.3957894736842108</v>
      </c>
      <c r="BD290" s="821"/>
      <c r="BE290" s="706">
        <f>AVERAGEIFS(BE$7:BE$280,$C$7:$C$280,"="&amp;$A290)</f>
        <v>2007.578947368421</v>
      </c>
      <c r="BF290" s="821">
        <f>AVERAGEIFS(BF$7:BF$280,$C$7:$C$280,"="&amp;$A290)</f>
        <v>0.52631578947368418</v>
      </c>
      <c r="BG290" s="821">
        <f>AVERAGEIFS(BG$7:BG$280,$C$7:$C$280,"="&amp;$A290)</f>
        <v>6.5052631578947366</v>
      </c>
    </row>
    <row r="291" spans="1:59" x14ac:dyDescent="0.2">
      <c r="A291" s="865" t="s">
        <v>112</v>
      </c>
      <c r="B291" s="657">
        <f>COUNTIF($C$7:$C$280,"="&amp;$A291)</f>
        <v>41</v>
      </c>
      <c r="E291" s="833">
        <f>AVERAGEIFS($E$7:$E$280,$C$7:$C$280,"="&amp;$A291)</f>
        <v>14.219512195121951</v>
      </c>
      <c r="I291" s="944">
        <f>AVERAGEIFS(I$7:I$280,$C$7:$C$280,"="&amp;$A291)</f>
        <v>110.77560975609757</v>
      </c>
      <c r="J291" s="821">
        <f>AVERAGEIFS(J$7:J$280,$C$7:$C$280,"="&amp;$A291)</f>
        <v>2.1714121206607873</v>
      </c>
      <c r="K291" s="829">
        <f>AVERAGEIFS(K$7:K$280,$C$7:$C$280,"="&amp;$A291)</f>
        <v>0.55432926829268303</v>
      </c>
      <c r="L291" s="833"/>
      <c r="M291" s="821">
        <f>AVERAGEIFS(M$7:M$280,$C$7:$C$280,"="&amp;$A291)</f>
        <v>2.2134146341463419</v>
      </c>
      <c r="N291" s="833"/>
      <c r="O291" s="829">
        <f>AVERAGEIFS(O$7:O$280,$C$7:$C$280,"="&amp;$A291)</f>
        <v>0.51118292682926836</v>
      </c>
      <c r="P291" s="833"/>
      <c r="Q291" s="833"/>
      <c r="R291" s="821">
        <f>AVERAGEIFS(R$7:R$280,$C$7:$C$280,"="&amp;$A291)</f>
        <v>8.9183719183378862</v>
      </c>
      <c r="S291" s="821">
        <f>AVERAGEIFS(S$7:S$280,$C$7:$C$280,"="&amp;$A291)</f>
        <v>11.974623076638025</v>
      </c>
      <c r="T291" s="821">
        <f>AVERAGEIFS(T$7:T$280,$C$7:$C$280,"="&amp;$A291)</f>
        <v>11.380897276740891</v>
      </c>
      <c r="U291" s="821">
        <f>AVERAGEIFS(U$7:U$280,$C$7:$C$280,"="&amp;$A291)</f>
        <v>11.130550636961365</v>
      </c>
      <c r="V291" s="821">
        <f>AVERAGEIFS(V$7:V$280,$C$7:$C$280,"="&amp;$A291)</f>
        <v>11.760399915412297</v>
      </c>
      <c r="W291" s="832">
        <f>AVERAGEIFS(W$7:W$280,$C$7:$C$280,"="&amp;$A291)</f>
        <v>0.96234311811824935</v>
      </c>
      <c r="X291" s="832">
        <f>AVERAGEIFS(X$7:X$280,$C$7:$C$280,"="&amp;$A291)</f>
        <v>1.2327519555092215</v>
      </c>
      <c r="Y291" s="657"/>
      <c r="Z291" s="821">
        <f>AVERAGEIFS(Z$7:Z$280,$C$7:$C$280,"="&amp;$A291)</f>
        <v>62.306724674963505</v>
      </c>
      <c r="AA291" s="821">
        <f>AVERAGEIFS(AA$7:AA$280,$C$7:$C$280,"="&amp;$A291)</f>
        <v>37.936703557616987</v>
      </c>
      <c r="AB291" s="821"/>
      <c r="AC291" s="821">
        <f>AVERAGEIFS(AC$7:AC$280,$C$7:$C$280,"="&amp;$A291)</f>
        <v>4.1812195121951214</v>
      </c>
      <c r="AD291" s="821">
        <f>AVERAGEIFS(AD$7:AD$280,$C$7:$C$280,"="&amp;$A291)</f>
        <v>6.9090909090909083</v>
      </c>
      <c r="AE291" s="821">
        <f>AVERAGEIFS(AE$7:AE$280,$C$7:$C$280,"="&amp;$A291)</f>
        <v>2.4529268292682933</v>
      </c>
      <c r="AF291" s="821">
        <f>AVERAGEIFS(AF$7:AF$280,$C$7:$C$280,"="&amp;$A291)</f>
        <v>7.7467499999999987</v>
      </c>
      <c r="AG291" s="821">
        <f>AVERAGEIFS(AG$7:AG$280,$C$7:$C$280,"="&amp;$A291)</f>
        <v>38.561538461538461</v>
      </c>
      <c r="AH291" s="821">
        <f>AVERAGEIFS(AH$7:AH$280,$C$7:$C$280,"="&amp;$A291)</f>
        <v>1.6609756097560964</v>
      </c>
      <c r="AI291" s="821">
        <f>AVERAGEIFS(AI$7:AI$280,$C$7:$C$280,"="&amp;$A291)</f>
        <v>22.513658536585368</v>
      </c>
      <c r="AJ291" s="821">
        <f>AVERAGEIFS(AJ$7:AJ$280,$C$7:$C$280,"="&amp;$A291)</f>
        <v>8.9951219512195113</v>
      </c>
      <c r="AK291" s="821">
        <f>AVERAGEIFS(AK$7:AK$280,$C$7:$C$280,"="&amp;$A291)</f>
        <v>7.7582499999999994</v>
      </c>
      <c r="AL291" s="962">
        <f>AVERAGEIFS(AL$7:AL$280,$C$7:$C$280,"="&amp;$A291)</f>
        <v>24203.303170731706</v>
      </c>
      <c r="AM291" s="821">
        <f>AVERAGEIFS(AM$7:AM$280,$C$7:$C$280,"="&amp;$A291)</f>
        <v>1.2120000000000002</v>
      </c>
      <c r="AN291" s="947">
        <f>AVERAGEIFS(AN$7:AN$280,$C$7:$C$280,"="&amp;$A291)</f>
        <v>1.3352499999999998</v>
      </c>
      <c r="AO291" s="821">
        <f>AVERAGEIFS(AO$7:AO$280,$C$7:$C$280,"="&amp;$A291)</f>
        <v>-24.347882343690952</v>
      </c>
      <c r="AP291" s="821">
        <f>AVERAGEIFS(AP$7:AP$280,$C$7:$C$280,"="&amp;$A291)</f>
        <v>13.30196275762215</v>
      </c>
      <c r="AQ291" s="947">
        <f>AVERAGEIFS(AQ$7:AQ$280,$C$7:$C$280,"="&amp;$A291)</f>
        <v>190.86838648407368</v>
      </c>
      <c r="AR291" s="821">
        <f>AVERAGEIFS(AR$7:AR$280,$C$7:$C$280,"="&amp;$A291)</f>
        <v>2.1306815853658532</v>
      </c>
      <c r="AS291" s="821">
        <f>AVERAGEIFS(AS$7:AS$280,$C$7:$C$280,"="&amp;$A291)</f>
        <v>2.3094472010731701</v>
      </c>
      <c r="AT291" s="821">
        <f>AVERAGEIFS(AT$7:AT$280,$C$7:$C$280,"="&amp;$A291)</f>
        <v>2.454451791008049</v>
      </c>
      <c r="AU291" s="821">
        <f>AVERAGEIFS(AU$7:AU$280,$C$7:$C$280,"="&amp;$A291)</f>
        <v>2.6114894649493237</v>
      </c>
      <c r="AV291" s="821">
        <f>AVERAGEIFS(AV$7:AV$280,$C$7:$C$280,"="&amp;$A291)</f>
        <v>2.7816345490609709</v>
      </c>
      <c r="AW291" s="821">
        <f>AVERAGEIFS(AW$7:AW$280,$C$7:$C$280,"="&amp;$A291)</f>
        <v>12.287704591457368</v>
      </c>
      <c r="AX291" s="947">
        <f>AVERAGEIFS(AX$7:AX$280,$C$7:$C$280,"="&amp;$A291)</f>
        <v>12.180921859460055</v>
      </c>
      <c r="AY291" s="821">
        <f>AVERAGEIFS(AY$7:AY$280,$C$7:$C$280,"="&amp;$A291)</f>
        <v>1.072439024390244</v>
      </c>
      <c r="AZ291" s="821">
        <f>AVERAGEIFS(AZ$7:AZ$280,$C$7:$C$280,"="&amp;$A291)</f>
        <v>69.171219512195123</v>
      </c>
      <c r="BA291" s="821">
        <f>AVERAGEIFS(BA$7:BA$280,$C$7:$C$280,"="&amp;$A291)</f>
        <v>-15.584634146341465</v>
      </c>
      <c r="BB291" s="821">
        <f>AVERAGEIFS(BB$7:BB$280,$C$7:$C$280,"="&amp;$A291)</f>
        <v>-1.7651219512195122</v>
      </c>
      <c r="BC291" s="947">
        <f>AVERAGEIFS(BC$7:BC$280,$C$7:$C$280,"="&amp;$A291)</f>
        <v>7.5200000000000014</v>
      </c>
      <c r="BD291" s="821"/>
      <c r="BE291" s="706">
        <f>AVERAGEIFS(BE$7:BE$280,$C$7:$C$280,"="&amp;$A291)</f>
        <v>2006.6829268292684</v>
      </c>
      <c r="BF291" s="821">
        <f>AVERAGEIFS(BF$7:BF$280,$C$7:$C$280,"="&amp;$A291)</f>
        <v>0.65853658536585369</v>
      </c>
      <c r="BG291" s="821">
        <f>AVERAGEIFS(BG$7:BG$280,$C$7:$C$280,"="&amp;$A291)</f>
        <v>7.5717948717948724</v>
      </c>
    </row>
    <row r="292" spans="1:59" x14ac:dyDescent="0.2">
      <c r="A292" s="865" t="s">
        <v>4196</v>
      </c>
      <c r="B292" s="657">
        <f>COUNTIF($C$7:$C$280,"="&amp;$A292)</f>
        <v>20</v>
      </c>
      <c r="E292" s="833">
        <f>AVERAGEIFS($E$7:$E$280,$C$7:$C$280,"="&amp;$A292)</f>
        <v>13.95</v>
      </c>
      <c r="I292" s="944">
        <f>AVERAGEIFS(I$7:I$280,$C$7:$C$280,"="&amp;$A292)</f>
        <v>140.86200000000002</v>
      </c>
      <c r="J292" s="821">
        <f>AVERAGEIFS(J$7:J$280,$C$7:$C$280,"="&amp;$A292)</f>
        <v>2.0778529050028216</v>
      </c>
      <c r="K292" s="829">
        <f>AVERAGEIFS(K$7:K$280,$C$7:$C$280,"="&amp;$A292)</f>
        <v>0.6479600000000002</v>
      </c>
      <c r="L292" s="833"/>
      <c r="M292" s="821">
        <f>AVERAGEIFS(M$7:M$280,$C$7:$C$280,"="&amp;$A292)</f>
        <v>2.5918400000000008</v>
      </c>
      <c r="N292" s="833"/>
      <c r="O292" s="829">
        <f>AVERAGEIFS(O$7:O$280,$C$7:$C$280,"="&amp;$A292)</f>
        <v>0.57738499999999993</v>
      </c>
      <c r="P292" s="833"/>
      <c r="Q292" s="833"/>
      <c r="R292" s="821">
        <f>AVERAGEIFS(R$7:R$280,$C$7:$C$280,"="&amp;$A292)</f>
        <v>10.160933584641421</v>
      </c>
      <c r="S292" s="821">
        <f>AVERAGEIFS(S$7:S$280,$C$7:$C$280,"="&amp;$A292)</f>
        <v>14.127811510343966</v>
      </c>
      <c r="T292" s="821">
        <f>AVERAGEIFS(T$7:T$280,$C$7:$C$280,"="&amp;$A292)</f>
        <v>15.712380830337812</v>
      </c>
      <c r="U292" s="821">
        <f>AVERAGEIFS(U$7:U$280,$C$7:$C$280,"="&amp;$A292)</f>
        <v>14.778031745128237</v>
      </c>
      <c r="V292" s="821">
        <f>AVERAGEIFS(V$7:V$280,$C$7:$C$280,"="&amp;$A292)</f>
        <v>15.408007206861482</v>
      </c>
      <c r="W292" s="832">
        <f>AVERAGEIFS(W$7:W$280,$C$7:$C$280,"="&amp;$A292)</f>
        <v>0.80697508056990819</v>
      </c>
      <c r="X292" s="832">
        <f>AVERAGEIFS(X$7:X$280,$C$7:$C$280,"="&amp;$A292)</f>
        <v>1.172720850293661</v>
      </c>
      <c r="Y292" s="657"/>
      <c r="Z292" s="821">
        <f>AVERAGEIFS(Z$7:Z$280,$C$7:$C$280,"="&amp;$A292)</f>
        <v>106.90688608358464</v>
      </c>
      <c r="AA292" s="821">
        <f>AVERAGEIFS(AA$7:AA$280,$C$7:$C$280,"="&amp;$A292)</f>
        <v>49.379723717183325</v>
      </c>
      <c r="AB292" s="821"/>
      <c r="AC292" s="821">
        <f>AVERAGEIFS(AC$7:AC$280,$C$7:$C$280,"="&amp;$A292)</f>
        <v>3.9125000000000005</v>
      </c>
      <c r="AD292" s="821">
        <f>AVERAGEIFS(AD$7:AD$280,$C$7:$C$280,"="&amp;$A292)</f>
        <v>16.466842105263158</v>
      </c>
      <c r="AE292" s="821">
        <f>AVERAGEIFS(AE$7:AE$280,$C$7:$C$280,"="&amp;$A292)</f>
        <v>6.208499999999999</v>
      </c>
      <c r="AF292" s="821">
        <f>AVERAGEIFS(AF$7:AF$280,$C$7:$C$280,"="&amp;$A292)</f>
        <v>10.990000000000002</v>
      </c>
      <c r="AG292" s="821">
        <f>AVERAGEIFS(AG$7:AG$280,$C$7:$C$280,"="&amp;$A292)</f>
        <v>15.644999999999996</v>
      </c>
      <c r="AH292" s="821">
        <f>AVERAGEIFS(AH$7:AH$280,$C$7:$C$280,"="&amp;$A292)</f>
        <v>11.41</v>
      </c>
      <c r="AI292" s="821">
        <f>AVERAGEIFS(AI$7:AI$280,$C$7:$C$280,"="&amp;$A292)</f>
        <v>18.95894736842105</v>
      </c>
      <c r="AJ292" s="821">
        <f>AVERAGEIFS(AJ$7:AJ$280,$C$7:$C$280,"="&amp;$A292)</f>
        <v>14.805000000000001</v>
      </c>
      <c r="AK292" s="821">
        <f>AVERAGEIFS(AK$7:AK$280,$C$7:$C$280,"="&amp;$A292)</f>
        <v>9.7094736842105256</v>
      </c>
      <c r="AL292" s="962">
        <f>AVERAGEIFS(AL$7:AL$280,$C$7:$C$280,"="&amp;$A292)</f>
        <v>155151.954</v>
      </c>
      <c r="AM292" s="821">
        <f>AVERAGEIFS(AM$7:AM$280,$C$7:$C$280,"="&amp;$A292)</f>
        <v>2.3280000000000003</v>
      </c>
      <c r="AN292" s="947">
        <f>AVERAGEIFS(AN$7:AN$280,$C$7:$C$280,"="&amp;$A292)</f>
        <v>1.4555555555555555</v>
      </c>
      <c r="AO292" s="821">
        <f>AVERAGEIFS(AO$7:AO$280,$C$7:$C$280,"="&amp;$A292)</f>
        <v>-32.523839067052265</v>
      </c>
      <c r="AP292" s="821">
        <f>AVERAGEIFS(AP$7:AP$280,$C$7:$C$280,"="&amp;$A292)</f>
        <v>16.855884650131053</v>
      </c>
      <c r="AQ292" s="947">
        <f>AVERAGEIFS(AQ$7:AQ$280,$C$7:$C$280,"="&amp;$A292)</f>
        <v>311.74318129297086</v>
      </c>
      <c r="AR292" s="821">
        <f>AVERAGEIFS(AR$7:AR$280,$C$7:$C$280,"="&amp;$A292)</f>
        <v>2.3728019999999996</v>
      </c>
      <c r="AS292" s="821">
        <f>AVERAGEIFS(AS$7:AS$280,$C$7:$C$280,"="&amp;$A292)</f>
        <v>2.5912230644499998</v>
      </c>
      <c r="AT292" s="821">
        <f>AVERAGEIFS(AT$7:AT$280,$C$7:$C$280,"="&amp;$A292)</f>
        <v>2.8100247013949105</v>
      </c>
      <c r="AU292" s="821">
        <f>AVERAGEIFS(AU$7:AU$280,$C$7:$C$280,"="&amp;$A292)</f>
        <v>3.048067767158515</v>
      </c>
      <c r="AV292" s="821">
        <f>AVERAGEIFS(AV$7:AV$280,$C$7:$C$280,"="&amp;$A292)</f>
        <v>3.3070817106268273</v>
      </c>
      <c r="AW292" s="821">
        <f>AVERAGEIFS(AW$7:AW$280,$C$7:$C$280,"="&amp;$A292)</f>
        <v>14.12919924363025</v>
      </c>
      <c r="AX292" s="947">
        <f>AVERAGEIFS(AX$7:AX$280,$C$7:$C$280,"="&amp;$A292)</f>
        <v>11.501875525855917</v>
      </c>
      <c r="AY292" s="821">
        <f>AVERAGEIFS(AY$7:AY$280,$C$7:$C$280,"="&amp;$A292)</f>
        <v>1.0460000000000003</v>
      </c>
      <c r="AZ292" s="821">
        <f>AVERAGEIFS(AZ$7:AZ$280,$C$7:$C$280,"="&amp;$A292)</f>
        <v>63.969499999999996</v>
      </c>
      <c r="BA292" s="821">
        <f>AVERAGEIFS(BA$7:BA$280,$C$7:$C$280,"="&amp;$A292)</f>
        <v>-12.893000000000001</v>
      </c>
      <c r="BB292" s="821">
        <f>AVERAGEIFS(BB$7:BB$280,$C$7:$C$280,"="&amp;$A292)</f>
        <v>-1.5625000000000002</v>
      </c>
      <c r="BC292" s="947">
        <f>AVERAGEIFS(BC$7:BC$280,$C$7:$C$280,"="&amp;$A292)</f>
        <v>8.5779999999999994</v>
      </c>
      <c r="BD292" s="821"/>
      <c r="BE292" s="706">
        <f>AVERAGEIFS(BE$7:BE$280,$C$7:$C$280,"="&amp;$A292)</f>
        <v>2006.9</v>
      </c>
      <c r="BF292" s="821">
        <f>AVERAGEIFS(BF$7:BF$280,$C$7:$C$280,"="&amp;$A292)</f>
        <v>0.55000000000000004</v>
      </c>
      <c r="BG292" s="821">
        <f>AVERAGEIFS(BG$7:BG$280,$C$7:$C$280,"="&amp;$A292)</f>
        <v>10.615</v>
      </c>
    </row>
    <row r="293" spans="1:59" x14ac:dyDescent="0.2">
      <c r="A293" s="865" t="s">
        <v>123</v>
      </c>
      <c r="B293" s="657">
        <f>COUNTIF($C$7:$C$280,"="&amp;$A293)</f>
        <v>21</v>
      </c>
      <c r="E293" s="833">
        <f>AVERAGEIFS($E$7:$E$280,$C$7:$C$280,"="&amp;$A293)</f>
        <v>12.571428571428571</v>
      </c>
      <c r="I293" s="944">
        <f>AVERAGEIFS(I$7:I$280,$C$7:$C$280,"="&amp;$A293)</f>
        <v>98.82619047619049</v>
      </c>
      <c r="J293" s="821">
        <f>AVERAGEIFS(J$7:J$280,$C$7:$C$280,"="&amp;$A293)</f>
        <v>2.1873967896617077</v>
      </c>
      <c r="K293" s="829">
        <f>AVERAGEIFS(K$7:K$280,$C$7:$C$280,"="&amp;$A293)</f>
        <v>0.48821428571428571</v>
      </c>
      <c r="L293" s="833"/>
      <c r="M293" s="821">
        <f>AVERAGEIFS(M$7:M$280,$C$7:$C$280,"="&amp;$A293)</f>
        <v>1.8785714285714283</v>
      </c>
      <c r="N293" s="833"/>
      <c r="O293" s="829">
        <f>AVERAGEIFS(O$7:O$280,$C$7:$C$280,"="&amp;$A293)</f>
        <v>0.45642857142857141</v>
      </c>
      <c r="P293" s="833"/>
      <c r="Q293" s="833"/>
      <c r="R293" s="821">
        <f>AVERAGEIFS(R$7:R$280,$C$7:$C$280,"="&amp;$A293)</f>
        <v>6.4006885264214013</v>
      </c>
      <c r="S293" s="821">
        <f>AVERAGEIFS(S$7:S$280,$C$7:$C$280,"="&amp;$A293)</f>
        <v>8.9273921074653479</v>
      </c>
      <c r="T293" s="821">
        <f>AVERAGEIFS(T$7:T$280,$C$7:$C$280,"="&amp;$A293)</f>
        <v>9.3872546447054948</v>
      </c>
      <c r="U293" s="821">
        <f>AVERAGEIFS(U$7:U$280,$C$7:$C$280,"="&amp;$A293)</f>
        <v>10.135565493585119</v>
      </c>
      <c r="V293" s="821">
        <f>AVERAGEIFS(V$7:V$280,$C$7:$C$280,"="&amp;$A293)</f>
        <v>14.589613973596887</v>
      </c>
      <c r="W293" s="832">
        <f>AVERAGEIFS(W$7:W$280,$C$7:$C$280,"="&amp;$A293)</f>
        <v>0.79540584776403234</v>
      </c>
      <c r="X293" s="832">
        <f>AVERAGEIFS(X$7:X$280,$C$7:$C$280,"="&amp;$A293)</f>
        <v>1.9026874558461297</v>
      </c>
      <c r="Y293" s="657"/>
      <c r="Z293" s="821">
        <f>AVERAGEIFS(Z$7:Z$280,$C$7:$C$280,"="&amp;$A293)</f>
        <v>53.928072112944818</v>
      </c>
      <c r="AA293" s="821">
        <f>AVERAGEIFS(AA$7:AA$280,$C$7:$C$280,"="&amp;$A293)</f>
        <v>30.193097068705136</v>
      </c>
      <c r="AB293" s="821"/>
      <c r="AC293" s="821">
        <f>AVERAGEIFS(AC$7:AC$280,$C$7:$C$280,"="&amp;$A293)</f>
        <v>3.5823809523809524</v>
      </c>
      <c r="AD293" s="821">
        <f>AVERAGEIFS(AD$7:AD$280,$C$7:$C$280,"="&amp;$A293)</f>
        <v>7.0318750000000003</v>
      </c>
      <c r="AE293" s="821">
        <f>AVERAGEIFS(AE$7:AE$280,$C$7:$C$280,"="&amp;$A293)</f>
        <v>3.5376190476190472</v>
      </c>
      <c r="AF293" s="821">
        <f>AVERAGEIFS(AF$7:AF$280,$C$7:$C$280,"="&amp;$A293)</f>
        <v>3.3857142857142852</v>
      </c>
      <c r="AG293" s="821">
        <f>AVERAGEIFS(AG$7:AG$280,$C$7:$C$280,"="&amp;$A293)</f>
        <v>19.285000000000004</v>
      </c>
      <c r="AH293" s="821">
        <f>AVERAGEIFS(AH$7:AH$280,$C$7:$C$280,"="&amp;$A293)</f>
        <v>17.690476190476186</v>
      </c>
      <c r="AI293" s="821">
        <f>AVERAGEIFS(AI$7:AI$280,$C$7:$C$280,"="&amp;$A293)</f>
        <v>20.635999999999999</v>
      </c>
      <c r="AJ293" s="821">
        <f>AVERAGEIFS(AJ$7:AJ$280,$C$7:$C$280,"="&amp;$A293)</f>
        <v>6.5290476190476188</v>
      </c>
      <c r="AK293" s="821">
        <f>AVERAGEIFS(AK$7:AK$280,$C$7:$C$280,"="&amp;$A293)</f>
        <v>8.9215</v>
      </c>
      <c r="AL293" s="962">
        <f>AVERAGEIFS(AL$7:AL$280,$C$7:$C$280,"="&amp;$A293)</f>
        <v>7424.39380952381</v>
      </c>
      <c r="AM293" s="821">
        <f>AVERAGEIFS(AM$7:AM$280,$C$7:$C$280,"="&amp;$A293)</f>
        <v>3.8238095238095235</v>
      </c>
      <c r="AN293" s="947">
        <f>AVERAGEIFS(AN$7:AN$280,$C$7:$C$280,"="&amp;$A293)</f>
        <v>0.94199999999999984</v>
      </c>
      <c r="AO293" s="821">
        <f>AVERAGEIFS(AO$7:AO$280,$C$7:$C$280,"="&amp;$A293)</f>
        <v>-17.818576689467484</v>
      </c>
      <c r="AP293" s="821">
        <f>AVERAGEIFS(AP$7:AP$280,$C$7:$C$280,"="&amp;$A293)</f>
        <v>12.322962283246831</v>
      </c>
      <c r="AQ293" s="947">
        <f>AVERAGEIFS(AQ$7:AQ$280,$C$7:$C$280,"="&amp;$A293)</f>
        <v>103.16105679644521</v>
      </c>
      <c r="AR293" s="821">
        <f>AVERAGEIFS(AR$7:AR$280,$C$7:$C$280,"="&amp;$A293)</f>
        <v>1.8599571428571429</v>
      </c>
      <c r="AS293" s="821">
        <f>AVERAGEIFS(AS$7:AS$280,$C$7:$C$280,"="&amp;$A293)</f>
        <v>1.9869979380952383</v>
      </c>
      <c r="AT293" s="821">
        <f>AVERAGEIFS(AT$7:AT$280,$C$7:$C$280,"="&amp;$A293)</f>
        <v>2.1030690952969526</v>
      </c>
      <c r="AU293" s="821">
        <f>AVERAGEIFS(AU$7:AU$280,$C$7:$C$280,"="&amp;$A293)</f>
        <v>2.2279241570191028</v>
      </c>
      <c r="AV293" s="821">
        <f>AVERAGEIFS(AV$7:AV$280,$C$7:$C$280,"="&amp;$A293)</f>
        <v>2.3623043921672524</v>
      </c>
      <c r="AW293" s="821">
        <f>AVERAGEIFS(AW$7:AW$280,$C$7:$C$280,"="&amp;$A293)</f>
        <v>10.540252725435689</v>
      </c>
      <c r="AX293" s="947">
        <f>AVERAGEIFS(AX$7:AX$280,$C$7:$C$280,"="&amp;$A293)</f>
        <v>12.127144016188288</v>
      </c>
      <c r="AY293" s="821">
        <f>AVERAGEIFS(AY$7:AY$280,$C$7:$C$280,"="&amp;$A293)</f>
        <v>1.1609999999999998</v>
      </c>
      <c r="AZ293" s="821">
        <f>AVERAGEIFS(AZ$7:AZ$280,$C$7:$C$280,"="&amp;$A293)</f>
        <v>85.434761904761899</v>
      </c>
      <c r="BA293" s="821">
        <f>AVERAGEIFS(BA$7:BA$280,$C$7:$C$280,"="&amp;$A293)</f>
        <v>-15.588571428571433</v>
      </c>
      <c r="BB293" s="821">
        <f>AVERAGEIFS(BB$7:BB$280,$C$7:$C$280,"="&amp;$A293)</f>
        <v>0.34238095238095245</v>
      </c>
      <c r="BC293" s="947">
        <f>AVERAGEIFS(BC$7:BC$280,$C$7:$C$280,"="&amp;$A293)</f>
        <v>9.28095238095238</v>
      </c>
      <c r="BD293" s="821"/>
      <c r="BE293" s="706">
        <f>AVERAGEIFS(BE$7:BE$280,$C$7:$C$280,"="&amp;$A293)</f>
        <v>2008.3333333333333</v>
      </c>
      <c r="BF293" s="821">
        <f>AVERAGEIFS(BF$7:BF$280,$C$7:$C$280,"="&amp;$A293)</f>
        <v>0.42857142857142855</v>
      </c>
      <c r="BG293" s="821">
        <f>AVERAGEIFS(BG$7:BG$280,$C$7:$C$280,"="&amp;$A293)</f>
        <v>6.7900000000000009</v>
      </c>
    </row>
    <row r="294" spans="1:59" x14ac:dyDescent="0.2">
      <c r="A294" s="865" t="s">
        <v>4322</v>
      </c>
      <c r="B294" s="657">
        <f>COUNTIF($C$7:$C$280,"="&amp;$A294)</f>
        <v>19</v>
      </c>
      <c r="E294" s="833">
        <f>AVERAGEIFS($E$7:$E$280,$C$7:$C$280,"="&amp;$A294)</f>
        <v>12.105263157894736</v>
      </c>
      <c r="I294" s="944">
        <f>AVERAGEIFS(I$7:I$280,$C$7:$C$280,"="&amp;$A294)</f>
        <v>74.92736842105262</v>
      </c>
      <c r="J294" s="821">
        <f>AVERAGEIFS(J$7:J$280,$C$7:$C$280,"="&amp;$A294)</f>
        <v>4.7110967130617114</v>
      </c>
      <c r="K294" s="829">
        <f>AVERAGEIFS(K$7:K$280,$C$7:$C$280,"="&amp;$A294)</f>
        <v>0.68723684210526326</v>
      </c>
      <c r="L294" s="833"/>
      <c r="M294" s="821">
        <f>AVERAGEIFS(M$7:M$280,$C$7:$C$280,"="&amp;$A294)</f>
        <v>2.7994736842105268</v>
      </c>
      <c r="N294" s="833"/>
      <c r="O294" s="829">
        <f>AVERAGEIFS(O$7:O$280,$C$7:$C$280,"="&amp;$A294)</f>
        <v>0.65846931578947376</v>
      </c>
      <c r="P294" s="833"/>
      <c r="Q294" s="833"/>
      <c r="R294" s="821">
        <f>AVERAGEIFS(R$7:R$280,$C$7:$C$280,"="&amp;$A294)</f>
        <v>4.6012769909168041</v>
      </c>
      <c r="S294" s="821">
        <f>AVERAGEIFS(S$7:S$280,$C$7:$C$280,"="&amp;$A294)</f>
        <v>6.7761087593358722</v>
      </c>
      <c r="T294" s="821">
        <f>AVERAGEIFS(T$7:T$280,$C$7:$C$280,"="&amp;$A294)</f>
        <v>8.6893179295535248</v>
      </c>
      <c r="U294" s="821">
        <f>AVERAGEIFS(U$7:U$280,$C$7:$C$280,"="&amp;$A294)</f>
        <v>10.42927889810997</v>
      </c>
      <c r="V294" s="821">
        <f>AVERAGEIFS(V$7:V$280,$C$7:$C$280,"="&amp;$A294)</f>
        <v>10.45983461992348</v>
      </c>
      <c r="W294" s="832">
        <f>AVERAGEIFS(W$7:W$280,$C$7:$C$280,"="&amp;$A294)</f>
        <v>0.93714988401082633</v>
      </c>
      <c r="X294" s="832">
        <f>AVERAGEIFS(X$7:X$280,$C$7:$C$280,"="&amp;$A294)</f>
        <v>0.63232603043510394</v>
      </c>
      <c r="Y294" s="657"/>
      <c r="Z294" s="821">
        <f>AVERAGEIFS(Z$7:Z$280,$C$7:$C$280,"="&amp;$A294)</f>
        <v>157.70127808452992</v>
      </c>
      <c r="AA294" s="821">
        <f>AVERAGEIFS(AA$7:AA$280,$C$7:$C$280,"="&amp;$A294)</f>
        <v>38.136723799840844</v>
      </c>
      <c r="AB294" s="821"/>
      <c r="AC294" s="821">
        <f>AVERAGEIFS(AC$7:AC$280,$C$7:$C$280,"="&amp;$A294)</f>
        <v>1.9726315789473683</v>
      </c>
      <c r="AD294" s="821">
        <f>AVERAGEIFS(AD$7:AD$280,$C$7:$C$280,"="&amp;$A294)</f>
        <v>33.22625</v>
      </c>
      <c r="AE294" s="821">
        <f>AVERAGEIFS(AE$7:AE$280,$C$7:$C$280,"="&amp;$A294)</f>
        <v>8.905263157894737</v>
      </c>
      <c r="AF294" s="821">
        <f>AVERAGEIFS(AF$7:AF$280,$C$7:$C$280,"="&amp;$A294)</f>
        <v>6.4768421052631604</v>
      </c>
      <c r="AG294" s="821">
        <f>AVERAGEIFS(AG$7:AG$280,$C$7:$C$280,"="&amp;$A294)</f>
        <v>13.352631578947367</v>
      </c>
      <c r="AH294" s="821">
        <f>AVERAGEIFS(AH$7:AH$280,$C$7:$C$280,"="&amp;$A294)</f>
        <v>17.457894736842103</v>
      </c>
      <c r="AI294" s="821">
        <f>AVERAGEIFS(AI$7:AI$280,$C$7:$C$280,"="&amp;$A294)</f>
        <v>-7.5936842105263143</v>
      </c>
      <c r="AJ294" s="821">
        <f>AVERAGEIFS(AJ$7:AJ$280,$C$7:$C$280,"="&amp;$A294)</f>
        <v>21.984210526315788</v>
      </c>
      <c r="AK294" s="821">
        <f>AVERAGEIFS(AK$7:AK$280,$C$7:$C$280,"="&amp;$A294)</f>
        <v>7.9729411764705898</v>
      </c>
      <c r="AL294" s="962">
        <f>AVERAGEIFS(AL$7:AL$280,$C$7:$C$280,"="&amp;$A294)</f>
        <v>14420</v>
      </c>
      <c r="AM294" s="821">
        <f>AVERAGEIFS(AM$7:AM$280,$C$7:$C$280,"="&amp;$A294)</f>
        <v>1.1194736842105264</v>
      </c>
      <c r="AN294" s="947">
        <f>AVERAGEIFS(AN$7:AN$280,$C$7:$C$280,"="&amp;$A294)</f>
        <v>2.8147368421052632</v>
      </c>
      <c r="AO294" s="821">
        <f>AVERAGEIFS(AO$7:AO$280,$C$7:$C$280,"="&amp;$A294)</f>
        <v>-22.996348188669145</v>
      </c>
      <c r="AP294" s="821">
        <f>AVERAGEIFS(AP$7:AP$280,$C$7:$C$280,"="&amp;$A294)</f>
        <v>15.140375611171686</v>
      </c>
      <c r="AQ294" s="947">
        <f>AVERAGEIFS(AQ$7:AQ$280,$C$7:$C$280,"="&amp;$A294)</f>
        <v>190.99710678459132</v>
      </c>
      <c r="AR294" s="821">
        <f>AVERAGEIFS(AR$7:AR$280,$C$7:$C$280,"="&amp;$A294)</f>
        <v>2.7637510526315783</v>
      </c>
      <c r="AS294" s="821">
        <f>AVERAGEIFS(AS$7:AS$280,$C$7:$C$280,"="&amp;$A294)</f>
        <v>2.8912480958947371</v>
      </c>
      <c r="AT294" s="821">
        <f>AVERAGEIFS(AT$7:AT$280,$C$7:$C$280,"="&amp;$A294)</f>
        <v>3.0748792189063154</v>
      </c>
      <c r="AU294" s="821">
        <f>AVERAGEIFS(AU$7:AU$280,$C$7:$C$280,"="&amp;$A294)</f>
        <v>3.273645085575295</v>
      </c>
      <c r="AV294" s="821">
        <f>AVERAGEIFS(AV$7:AV$280,$C$7:$C$280,"="&amp;$A294)</f>
        <v>3.4888910470447567</v>
      </c>
      <c r="AW294" s="821">
        <f>AVERAGEIFS(AW$7:AW$280,$C$7:$C$280,"="&amp;$A294)</f>
        <v>15.492414500052686</v>
      </c>
      <c r="AX294" s="947">
        <f>AVERAGEIFS(AX$7:AX$280,$C$7:$C$280,"="&amp;$A294)</f>
        <v>26.764478275503063</v>
      </c>
      <c r="AY294" s="821">
        <f>AVERAGEIFS(AY$7:AY$280,$C$7:$C$280,"="&amp;$A294)</f>
        <v>0.63894736842105271</v>
      </c>
      <c r="AZ294" s="821">
        <f>AVERAGEIFS(AZ$7:AZ$280,$C$7:$C$280,"="&amp;$A294)</f>
        <v>45.059473684210523</v>
      </c>
      <c r="BA294" s="821">
        <f>AVERAGEIFS(BA$7:BA$280,$C$7:$C$280,"="&amp;$A294)</f>
        <v>-23.942631578947374</v>
      </c>
      <c r="BB294" s="821">
        <f>AVERAGEIFS(BB$7:BB$280,$C$7:$C$280,"="&amp;$A294)</f>
        <v>-4.6878947368421047</v>
      </c>
      <c r="BC294" s="947">
        <f>AVERAGEIFS(BC$7:BC$280,$C$7:$C$280,"="&amp;$A294)</f>
        <v>-5.0368421052631591</v>
      </c>
      <c r="BD294" s="821"/>
      <c r="BE294" s="706">
        <f>AVERAGEIFS(BE$7:BE$280,$C$7:$C$280,"="&amp;$A294)</f>
        <v>2008.7368421052631</v>
      </c>
      <c r="BF294" s="821">
        <f>AVERAGEIFS(BF$7:BF$280,$C$7:$C$280,"="&amp;$A294)</f>
        <v>0.31578947368421051</v>
      </c>
      <c r="BG294" s="821">
        <f>AVERAGEIFS(BG$7:BG$280,$C$7:$C$280,"="&amp;$A294)</f>
        <v>3.3263157894736839</v>
      </c>
    </row>
    <row r="295" spans="1:59" x14ac:dyDescent="0.2">
      <c r="A295" s="865" t="s">
        <v>131</v>
      </c>
      <c r="B295" s="657">
        <f>COUNTIF($C$7:$C$280,"="&amp;$A295)</f>
        <v>28</v>
      </c>
      <c r="E295" s="833">
        <f>AVERAGEIFS($E$7:$E$280,$C$7:$C$280,"="&amp;$A295)</f>
        <v>16</v>
      </c>
      <c r="I295" s="944">
        <f>AVERAGEIFS(I$7:I$280,$C$7:$C$280,"="&amp;$A295)</f>
        <v>65.812857142857141</v>
      </c>
      <c r="J295" s="821">
        <f>AVERAGEIFS(J$7:J$280,$C$7:$C$280,"="&amp;$A295)</f>
        <v>3.7120967517056989</v>
      </c>
      <c r="K295" s="829">
        <f>AVERAGEIFS(K$7:K$280,$C$7:$C$280,"="&amp;$A295)</f>
        <v>0.55622142857142864</v>
      </c>
      <c r="L295" s="833"/>
      <c r="M295" s="821">
        <f>AVERAGEIFS(M$7:M$280,$C$7:$C$280,"="&amp;$A295)</f>
        <v>2.2248857142857146</v>
      </c>
      <c r="N295" s="833"/>
      <c r="O295" s="829">
        <f>AVERAGEIFS(O$7:O$280,$C$7:$C$280,"="&amp;$A295)</f>
        <v>0.52803749999999972</v>
      </c>
      <c r="P295" s="833"/>
      <c r="Q295" s="833"/>
      <c r="R295" s="821">
        <f>AVERAGEIFS(R$7:R$280,$C$7:$C$280,"="&amp;$A295)</f>
        <v>5.3543720083276725</v>
      </c>
      <c r="S295" s="821">
        <f>AVERAGEIFS(S$7:S$280,$C$7:$C$280,"="&amp;$A295)</f>
        <v>6.0782617065742111</v>
      </c>
      <c r="T295" s="821">
        <f>AVERAGEIFS(T$7:T$280,$C$7:$C$280,"="&amp;$A295)</f>
        <v>6.4399303938767716</v>
      </c>
      <c r="U295" s="821">
        <f>AVERAGEIFS(U$7:U$280,$C$7:$C$280,"="&amp;$A295)</f>
        <v>6.7090491770324379</v>
      </c>
      <c r="V295" s="821">
        <f>AVERAGEIFS(V$7:V$280,$C$7:$C$280,"="&amp;$A295)</f>
        <v>6.4648246214426148</v>
      </c>
      <c r="W295" s="832">
        <f>AVERAGEIFS(W$7:W$280,$C$7:$C$280,"="&amp;$A295)</f>
        <v>1.1130391918542626</v>
      </c>
      <c r="X295" s="832">
        <f>AVERAGEIFS(X$7:X$280,$C$7:$C$280,"="&amp;$A295)</f>
        <v>1.5486866364498251</v>
      </c>
      <c r="Y295" s="657"/>
      <c r="Z295" s="821">
        <f>AVERAGEIFS(Z$7:Z$280,$C$7:$C$280,"="&amp;$A295)</f>
        <v>98.30639857298172</v>
      </c>
      <c r="AA295" s="821">
        <f>AVERAGEIFS(AA$7:AA$280,$C$7:$C$280,"="&amp;$A295)</f>
        <v>27.167370405177437</v>
      </c>
      <c r="AB295" s="821"/>
      <c r="AC295" s="821">
        <f>AVERAGEIFS(AC$7:AC$280,$C$7:$C$280,"="&amp;$A295)</f>
        <v>2.59</v>
      </c>
      <c r="AD295" s="821">
        <f>AVERAGEIFS(AD$7:AD$280,$C$7:$C$280,"="&amp;$A295)</f>
        <v>6.5836363636363622</v>
      </c>
      <c r="AE295" s="821">
        <f>AVERAGEIFS(AE$7:AE$280,$C$7:$C$280,"="&amp;$A295)</f>
        <v>3.1107142857142853</v>
      </c>
      <c r="AF295" s="821">
        <f>AVERAGEIFS(AF$7:AF$280,$C$7:$C$280,"="&amp;$A295)</f>
        <v>2.1121428571428562</v>
      </c>
      <c r="AG295" s="821">
        <f>AVERAGEIFS(AG$7:AG$280,$C$7:$C$280,"="&amp;$A295)</f>
        <v>8.9148148148148145</v>
      </c>
      <c r="AH295" s="821">
        <f>AVERAGEIFS(AH$7:AH$280,$C$7:$C$280,"="&amp;$A295)</f>
        <v>34.55185185185185</v>
      </c>
      <c r="AI295" s="821">
        <f>AVERAGEIFS(AI$7:AI$280,$C$7:$C$280,"="&amp;$A295)</f>
        <v>63.265555555555565</v>
      </c>
      <c r="AJ295" s="821">
        <f>AVERAGEIFS(AJ$7:AJ$280,$C$7:$C$280,"="&amp;$A295)</f>
        <v>7.3928571428571274E-2</v>
      </c>
      <c r="AK295" s="821">
        <f>AVERAGEIFS(AK$7:AK$280,$C$7:$C$280,"="&amp;$A295)</f>
        <v>5.1608333333333336</v>
      </c>
      <c r="AL295" s="962">
        <f>AVERAGEIFS(AL$7:AL$280,$C$7:$C$280,"="&amp;$A295)</f>
        <v>20279.915000000001</v>
      </c>
      <c r="AM295" s="821">
        <f>AVERAGEIFS(AM$7:AM$280,$C$7:$C$280,"="&amp;$A295)</f>
        <v>2.1018518518518525</v>
      </c>
      <c r="AN295" s="947">
        <f>AVERAGEIFS(AN$7:AN$280,$C$7:$C$280,"="&amp;$A295)</f>
        <v>1.5044444444444447</v>
      </c>
      <c r="AO295" s="821">
        <f>AVERAGEIFS(AO$7:AO$280,$C$7:$C$280,"="&amp;$A295)</f>
        <v>-17.035356937624627</v>
      </c>
      <c r="AP295" s="821">
        <f>AVERAGEIFS(AP$7:AP$280,$C$7:$C$280,"="&amp;$A295)</f>
        <v>10.42114592873814</v>
      </c>
      <c r="AQ295" s="947">
        <f>AVERAGEIFS(AQ$7:AQ$280,$C$7:$C$280,"="&amp;$A295)</f>
        <v>53.018908008198125</v>
      </c>
      <c r="AR295" s="821">
        <f>AVERAGEIFS(AR$7:AR$280,$C$7:$C$280,"="&amp;$A295)</f>
        <v>2.2116780500000002</v>
      </c>
      <c r="AS295" s="821">
        <f>AVERAGEIFS(AS$7:AS$280,$C$7:$C$280,"="&amp;$A295)</f>
        <v>2.360103312162857</v>
      </c>
      <c r="AT295" s="821">
        <f>AVERAGEIFS(AT$7:AT$280,$C$7:$C$280,"="&amp;$A295)</f>
        <v>2.4738628744824083</v>
      </c>
      <c r="AU295" s="821">
        <f>AVERAGEIFS(AU$7:AU$280,$C$7:$C$280,"="&amp;$A295)</f>
        <v>2.5939628901001512</v>
      </c>
      <c r="AV295" s="821">
        <f>AVERAGEIFS(AV$7:AV$280,$C$7:$C$280,"="&amp;$A295)</f>
        <v>2.7207935452260918</v>
      </c>
      <c r="AW295" s="821">
        <f>AVERAGEIFS(AW$7:AW$280,$C$7:$C$280,"="&amp;$A295)</f>
        <v>12.360400671971508</v>
      </c>
      <c r="AX295" s="947">
        <f>AVERAGEIFS(AX$7:AX$280,$C$7:$C$280,"="&amp;$A295)</f>
        <v>20.806780713970987</v>
      </c>
      <c r="AY295" s="821">
        <f>AVERAGEIFS(AY$7:AY$280,$C$7:$C$280,"="&amp;$A295)</f>
        <v>0.37851851851851853</v>
      </c>
      <c r="AZ295" s="821">
        <f>AVERAGEIFS(AZ$7:AZ$280,$C$7:$C$280,"="&amp;$A295)</f>
        <v>39.376785714285703</v>
      </c>
      <c r="BA295" s="821">
        <f>AVERAGEIFS(BA$7:BA$280,$C$7:$C$280,"="&amp;$A295)</f>
        <v>-20.459285714285716</v>
      </c>
      <c r="BB295" s="821">
        <f>AVERAGEIFS(BB$7:BB$280,$C$7:$C$280,"="&amp;$A295)</f>
        <v>1.935357142857143</v>
      </c>
      <c r="BC295" s="947">
        <f>AVERAGEIFS(BC$7:BC$280,$C$7:$C$280,"="&amp;$A295)</f>
        <v>-1.4857142857142853</v>
      </c>
      <c r="BD295" s="821"/>
      <c r="BE295" s="706">
        <f>AVERAGEIFS(BE$7:BE$280,$C$7:$C$280,"="&amp;$A295)</f>
        <v>2004.9642857142858</v>
      </c>
      <c r="BF295" s="821">
        <f>AVERAGEIFS(BF$7:BF$280,$C$7:$C$280,"="&amp;$A295)</f>
        <v>1</v>
      </c>
      <c r="BG295" s="821">
        <f>AVERAGEIFS(BG$7:BG$280,$C$7:$C$280,"="&amp;$A295)</f>
        <v>2.5629629629629629</v>
      </c>
    </row>
    <row r="296" spans="1:59" x14ac:dyDescent="0.2">
      <c r="I296" s="657"/>
      <c r="J296" s="865"/>
      <c r="K296" s="946"/>
      <c r="L296" s="865"/>
      <c r="M296" s="865"/>
      <c r="N296" s="865"/>
      <c r="R296" s="865"/>
      <c r="S296" s="865"/>
      <c r="T296" s="865"/>
      <c r="U296" s="865"/>
      <c r="V296" s="865"/>
      <c r="W296" s="865"/>
      <c r="X296" s="865"/>
      <c r="AN296" s="948"/>
      <c r="AO296" s="865"/>
      <c r="BC296" s="657"/>
      <c r="BD296" s="624"/>
    </row>
    <row r="297" spans="1:59" x14ac:dyDescent="0.2">
      <c r="I297" s="945"/>
      <c r="J297" s="943"/>
      <c r="K297" s="946"/>
      <c r="L297" s="943"/>
      <c r="M297" s="943"/>
      <c r="N297" s="943"/>
      <c r="O297" s="943"/>
      <c r="P297" s="943"/>
      <c r="Q297" s="943"/>
      <c r="R297" s="943"/>
      <c r="S297" s="943"/>
      <c r="T297" s="943"/>
      <c r="U297" s="943"/>
      <c r="V297" s="943"/>
      <c r="W297" s="943"/>
      <c r="X297" s="943"/>
    </row>
    <row r="298" spans="1:59" x14ac:dyDescent="0.2">
      <c r="I298" s="945"/>
      <c r="J298" s="943"/>
      <c r="K298" s="946"/>
      <c r="L298" s="943"/>
      <c r="M298" s="943"/>
      <c r="N298" s="943"/>
      <c r="O298" s="943"/>
      <c r="P298" s="943"/>
      <c r="Q298" s="943"/>
      <c r="R298" s="943"/>
      <c r="S298" s="943"/>
      <c r="T298" s="943"/>
      <c r="U298" s="943"/>
      <c r="V298" s="943"/>
      <c r="W298" s="943"/>
      <c r="X298" s="943"/>
    </row>
    <row r="299" spans="1:59" x14ac:dyDescent="0.2">
      <c r="K299" s="942"/>
    </row>
    <row r="300" spans="1:59" x14ac:dyDescent="0.2">
      <c r="K300" s="598"/>
    </row>
    <row r="301" spans="1:59" x14ac:dyDescent="0.2">
      <c r="K301" s="598"/>
    </row>
    <row r="302" spans="1:59" x14ac:dyDescent="0.2">
      <c r="K302" s="598"/>
    </row>
    <row r="303" spans="1:59" x14ac:dyDescent="0.2">
      <c r="K303" s="598"/>
    </row>
  </sheetData>
  <sheetProtection selectLockedCells="1" selectUnlockedCells="1"/>
  <mergeCells count="2">
    <mergeCell ref="AZ4:BC4"/>
    <mergeCell ref="P5:Q5"/>
  </mergeCells>
  <conditionalFormatting sqref="R7:V280">
    <cfRule type="cellIs" dxfId="61" priority="25" stopIfTrue="1" operator="lessThan">
      <formula>2</formula>
    </cfRule>
  </conditionalFormatting>
  <conditionalFormatting sqref="A218 A220">
    <cfRule type="cellIs" dxfId="60" priority="24" stopIfTrue="1" operator="lessThan">
      <formula>2</formula>
    </cfRule>
  </conditionalFormatting>
  <conditionalFormatting sqref="AQ7:AQ280">
    <cfRule type="cellIs" dxfId="59" priority="23" stopIfTrue="1" operator="lessThan">
      <formula>0</formula>
    </cfRule>
  </conditionalFormatting>
  <conditionalFormatting sqref="AP7:AP280">
    <cfRule type="cellIs" dxfId="58" priority="21" stopIfTrue="1" operator="greaterThan">
      <formula>11.99</formula>
    </cfRule>
    <cfRule type="cellIs" dxfId="57" priority="22" stopIfTrue="1" operator="lessThan">
      <formula>8</formula>
    </cfRule>
  </conditionalFormatting>
  <conditionalFormatting sqref="J7:J280">
    <cfRule type="cellIs" dxfId="56" priority="19" stopIfTrue="1" operator="greaterThan">
      <formula>10</formula>
    </cfRule>
    <cfRule type="cellIs" dxfId="55" priority="20" stopIfTrue="1" operator="lessThan">
      <formula>2</formula>
    </cfRule>
  </conditionalFormatting>
  <hyperlinks>
    <hyperlink ref="C2" r:id="rId1"/>
  </hyperlinks>
  <pageMargins left="0.2" right="0.2" top="0.44027777777777777" bottom="0.45" header="0.51180555555555551" footer="0.51180555555555551"/>
  <pageSetup firstPageNumber="0" orientation="landscape" horizontalDpi="300" verticalDpi="300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58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8.85546875" defaultRowHeight="12.75" x14ac:dyDescent="0.2"/>
  <cols>
    <col min="1" max="1" width="25.5703125" style="865" customWidth="1"/>
    <col min="2" max="2" width="6" style="657" customWidth="1"/>
    <col min="3" max="3" width="12.28515625" style="865" customWidth="1"/>
    <col min="4" max="4" width="13.85546875" style="865" customWidth="1"/>
    <col min="5" max="5" width="4.85546875" style="624" customWidth="1"/>
    <col min="6" max="6" width="3.7109375" style="624" customWidth="1"/>
    <col min="7" max="7" width="3.85546875" style="865" customWidth="1"/>
    <col min="8" max="8" width="4" style="865" customWidth="1"/>
    <col min="9" max="9" width="7.140625" style="865" customWidth="1"/>
    <col min="10" max="10" width="5.42578125" style="605" customWidth="1"/>
    <col min="11" max="11" width="8.42578125" style="865" customWidth="1"/>
    <col min="12" max="12" width="7.5703125" style="706" customWidth="1"/>
    <col min="13" max="13" width="8.7109375" style="624" customWidth="1"/>
    <col min="14" max="14" width="4.5703125" style="624" customWidth="1"/>
    <col min="15" max="15" width="7.5703125" style="865" customWidth="1"/>
    <col min="16" max="17" width="7.7109375" style="865" customWidth="1"/>
    <col min="18" max="18" width="6.42578125" style="624" customWidth="1"/>
    <col min="19" max="22" width="6" style="685" customWidth="1"/>
    <col min="23" max="24" width="7.42578125" style="685" customWidth="1"/>
    <col min="25" max="25" width="12.5703125" style="865" customWidth="1"/>
    <col min="26" max="26" width="7.85546875" style="605" customWidth="1"/>
    <col min="27" max="27" width="6.140625" style="865" customWidth="1"/>
    <col min="28" max="28" width="4.5703125" style="865" customWidth="1"/>
    <col min="29" max="29" width="5.42578125" style="588" customWidth="1"/>
    <col min="30" max="30" width="6.140625" style="588" customWidth="1"/>
    <col min="31" max="31" width="7.140625" style="588" customWidth="1"/>
    <col min="32" max="32" width="7.7109375" style="588" customWidth="1"/>
    <col min="33" max="33" width="8.7109375" style="588" customWidth="1"/>
    <col min="34" max="35" width="8.5703125" style="588" customWidth="1"/>
    <col min="36" max="37" width="8" style="588" customWidth="1"/>
    <col min="38" max="38" width="9.7109375" style="588" customWidth="1"/>
    <col min="39" max="39" width="6" style="588" customWidth="1"/>
    <col min="40" max="40" width="6.42578125" style="588" customWidth="1"/>
    <col min="41" max="41" width="7" style="605" customWidth="1"/>
    <col min="42" max="43" width="7" style="865" customWidth="1"/>
    <col min="44" max="44" width="5.28515625" style="749" customWidth="1"/>
    <col min="45" max="48" width="5.28515625" style="750" customWidth="1"/>
    <col min="49" max="49" width="5.42578125" style="750" customWidth="1"/>
    <col min="50" max="50" width="5.85546875" style="750" customWidth="1"/>
    <col min="51" max="51" width="5.28515625" style="605" customWidth="1"/>
    <col min="52" max="55" width="6.7109375" style="865" customWidth="1"/>
    <col min="56" max="56" width="8.85546875" style="908" customWidth="1"/>
    <col min="57" max="58" width="8.85546875" style="624"/>
    <col min="59" max="16384" width="8.85546875" style="865"/>
  </cols>
  <sheetData>
    <row r="1" spans="1:59" ht="12.75" customHeight="1" x14ac:dyDescent="0.2">
      <c r="A1" s="119" t="s">
        <v>868</v>
      </c>
      <c r="B1" s="656"/>
      <c r="C1" s="582" t="s">
        <v>1</v>
      </c>
      <c r="E1" s="649"/>
      <c r="G1" s="571"/>
      <c r="H1" s="390"/>
      <c r="I1" s="390"/>
      <c r="J1" s="678" t="s">
        <v>3636</v>
      </c>
      <c r="K1" s="539"/>
      <c r="L1" s="585"/>
      <c r="N1" s="643"/>
      <c r="P1" s="539"/>
      <c r="Q1" s="642"/>
      <c r="R1" s="584"/>
      <c r="S1" s="684"/>
      <c r="T1" s="684"/>
      <c r="W1" s="684"/>
      <c r="Y1" s="539"/>
      <c r="Z1" s="678" t="s">
        <v>2</v>
      </c>
      <c r="AC1" s="587" t="s">
        <v>4179</v>
      </c>
      <c r="AG1" s="690"/>
      <c r="AJ1" s="587"/>
      <c r="AK1" s="587"/>
      <c r="AL1" s="691"/>
      <c r="AO1" s="721" t="s">
        <v>4159</v>
      </c>
      <c r="AP1" s="390"/>
      <c r="AQ1" s="640"/>
      <c r="AR1" s="743" t="s">
        <v>5</v>
      </c>
      <c r="AS1" s="599"/>
      <c r="AT1" s="599"/>
      <c r="AU1" s="599"/>
      <c r="AV1" s="599"/>
      <c r="AW1" s="599"/>
      <c r="AX1" s="599"/>
      <c r="AY1" s="726" t="s">
        <v>6</v>
      </c>
      <c r="BD1" s="907" t="s">
        <v>1849</v>
      </c>
    </row>
    <row r="2" spans="1:59" ht="12.75" customHeight="1" x14ac:dyDescent="0.2">
      <c r="A2" s="583" t="s">
        <v>7</v>
      </c>
      <c r="B2" s="656"/>
      <c r="C2" s="15" t="s">
        <v>4208</v>
      </c>
      <c r="D2" s="583"/>
      <c r="E2" s="647"/>
      <c r="F2" s="647"/>
      <c r="G2" s="390"/>
      <c r="H2" s="390"/>
      <c r="I2" s="390"/>
      <c r="J2" s="725" t="s">
        <v>4203</v>
      </c>
      <c r="K2" s="539"/>
      <c r="L2" s="585"/>
      <c r="N2" s="643"/>
      <c r="P2" s="539"/>
      <c r="Q2" s="584"/>
      <c r="R2" s="647"/>
      <c r="S2" s="686"/>
      <c r="T2" s="1075"/>
      <c r="W2" s="686"/>
      <c r="Y2" s="539"/>
      <c r="Z2" s="725" t="s">
        <v>4204</v>
      </c>
      <c r="AO2" s="722" t="s">
        <v>10</v>
      </c>
      <c r="AP2" s="390"/>
      <c r="AR2" s="722" t="s">
        <v>11</v>
      </c>
      <c r="AS2" s="599"/>
      <c r="AT2" s="599"/>
      <c r="AU2" s="599"/>
      <c r="AV2" s="599"/>
      <c r="AW2" s="599"/>
      <c r="AX2" s="599"/>
      <c r="AY2" s="718" t="s">
        <v>14</v>
      </c>
    </row>
    <row r="3" spans="1:59" ht="12.75" customHeight="1" x14ac:dyDescent="0.2">
      <c r="A3" s="1125">
        <v>44134</v>
      </c>
      <c r="B3" s="716"/>
      <c r="D3" s="583"/>
      <c r="E3" s="647"/>
      <c r="F3" s="647"/>
      <c r="G3" s="390"/>
      <c r="H3" s="390"/>
      <c r="I3" s="390"/>
      <c r="J3" s="731" t="s">
        <v>12</v>
      </c>
      <c r="K3" s="539"/>
      <c r="L3" s="865"/>
      <c r="N3" s="647"/>
      <c r="P3" s="539"/>
      <c r="Q3" s="680" t="s">
        <v>8</v>
      </c>
      <c r="R3" s="647"/>
      <c r="S3" s="687"/>
      <c r="T3" s="687"/>
      <c r="W3" s="687"/>
      <c r="X3" s="688"/>
      <c r="Y3" s="539"/>
      <c r="AE3" s="589"/>
      <c r="AF3" s="589"/>
      <c r="AG3" s="589"/>
      <c r="AH3" s="589"/>
      <c r="AI3" s="589"/>
      <c r="AJ3" s="589"/>
      <c r="AK3" s="589"/>
      <c r="AL3" s="589"/>
      <c r="AM3" s="589"/>
      <c r="AN3" s="589"/>
      <c r="AO3" s="650"/>
      <c r="AP3" s="390"/>
      <c r="AR3" s="744" t="s">
        <v>13</v>
      </c>
      <c r="AS3" s="599"/>
      <c r="AT3" s="599"/>
      <c r="AU3" s="599"/>
      <c r="AV3" s="599"/>
      <c r="AW3" s="599"/>
      <c r="AX3" s="599"/>
      <c r="BA3" s="586"/>
      <c r="BB3" s="586"/>
      <c r="BC3" s="586"/>
    </row>
    <row r="4" spans="1:59" ht="12.75" customHeight="1" x14ac:dyDescent="0.2">
      <c r="A4" s="692"/>
      <c r="B4" s="539"/>
      <c r="C4" s="864"/>
      <c r="D4" s="539"/>
      <c r="E4" s="693"/>
      <c r="F4" s="693"/>
      <c r="G4" s="539"/>
      <c r="H4" s="539"/>
      <c r="I4" s="539"/>
      <c r="J4" s="732" t="s">
        <v>4560</v>
      </c>
      <c r="K4" s="864"/>
      <c r="L4" s="865"/>
      <c r="N4" s="1182"/>
      <c r="O4" s="644"/>
      <c r="P4" s="864"/>
      <c r="R4" s="1182"/>
      <c r="T4" s="687"/>
      <c r="W4" s="687"/>
      <c r="Y4" s="864"/>
      <c r="Z4" s="719" t="s">
        <v>15</v>
      </c>
      <c r="AA4" s="864"/>
      <c r="AB4" s="864"/>
      <c r="AC4" s="880"/>
      <c r="AD4" s="880"/>
      <c r="AE4" s="880"/>
      <c r="AF4" s="880"/>
      <c r="AG4" s="880"/>
      <c r="AH4" s="880"/>
      <c r="AI4" s="880"/>
      <c r="AJ4" s="880"/>
      <c r="AK4" s="880"/>
      <c r="AL4" s="880"/>
      <c r="AM4" s="880"/>
      <c r="AN4" s="880"/>
      <c r="AO4" s="650"/>
      <c r="AP4" s="390"/>
      <c r="AQ4" s="694"/>
      <c r="AR4" s="952" t="s">
        <v>4561</v>
      </c>
      <c r="AS4" s="745"/>
      <c r="AT4" s="745"/>
      <c r="AU4" s="745"/>
      <c r="AV4" s="745"/>
      <c r="AW4" s="695" t="s">
        <v>19</v>
      </c>
      <c r="AX4" s="745"/>
      <c r="AZ4" s="1215" t="s">
        <v>20</v>
      </c>
      <c r="BA4" s="1216"/>
      <c r="BB4" s="1216"/>
      <c r="BC4" s="1217"/>
    </row>
    <row r="5" spans="1:59" ht="12.75" customHeight="1" x14ac:dyDescent="0.2">
      <c r="A5" s="864" t="s">
        <v>21</v>
      </c>
      <c r="B5" s="653" t="s">
        <v>22</v>
      </c>
      <c r="C5" s="553"/>
      <c r="D5" s="864"/>
      <c r="E5" s="696" t="s">
        <v>23</v>
      </c>
      <c r="F5" s="696" t="s">
        <v>24</v>
      </c>
      <c r="G5" s="695" t="s">
        <v>25</v>
      </c>
      <c r="H5" s="553"/>
      <c r="I5" s="697">
        <v>44134</v>
      </c>
      <c r="J5" s="645" t="s">
        <v>26</v>
      </c>
      <c r="K5" s="1182" t="s">
        <v>4200</v>
      </c>
      <c r="L5" s="888" t="s">
        <v>4157</v>
      </c>
      <c r="M5" s="553"/>
      <c r="N5" s="1182" t="s">
        <v>28</v>
      </c>
      <c r="O5" s="1182" t="s">
        <v>4201</v>
      </c>
      <c r="P5" s="1218" t="s">
        <v>4206</v>
      </c>
      <c r="Q5" s="1218"/>
      <c r="R5" s="1182" t="s">
        <v>27</v>
      </c>
      <c r="S5" s="648" t="s">
        <v>42</v>
      </c>
      <c r="T5" s="648" t="s">
        <v>42</v>
      </c>
      <c r="U5" s="648" t="s">
        <v>42</v>
      </c>
      <c r="V5" s="648" t="s">
        <v>42</v>
      </c>
      <c r="W5" s="648" t="s">
        <v>41</v>
      </c>
      <c r="X5" s="648" t="s">
        <v>36</v>
      </c>
      <c r="Y5" s="698" t="s">
        <v>29</v>
      </c>
      <c r="Z5" s="645" t="s">
        <v>30</v>
      </c>
      <c r="AA5" s="1182" t="s">
        <v>32</v>
      </c>
      <c r="AB5" s="1182" t="s">
        <v>33</v>
      </c>
      <c r="AC5" s="682" t="s">
        <v>32</v>
      </c>
      <c r="AD5" s="682"/>
      <c r="AE5" s="682" t="s">
        <v>32</v>
      </c>
      <c r="AF5" s="682" t="s">
        <v>35</v>
      </c>
      <c r="AG5" s="682" t="s">
        <v>32</v>
      </c>
      <c r="AH5" s="682" t="s">
        <v>32</v>
      </c>
      <c r="AI5" s="682" t="s">
        <v>4180</v>
      </c>
      <c r="AJ5" s="682" t="s">
        <v>36</v>
      </c>
      <c r="AK5" s="682" t="s">
        <v>4181</v>
      </c>
      <c r="AL5" s="682" t="s">
        <v>38</v>
      </c>
      <c r="AM5" s="682" t="s">
        <v>39</v>
      </c>
      <c r="AN5" s="682" t="s">
        <v>40</v>
      </c>
      <c r="AO5" s="723" t="s">
        <v>47</v>
      </c>
      <c r="AP5" s="553" t="s">
        <v>48</v>
      </c>
      <c r="AQ5" s="1182" t="s">
        <v>31</v>
      </c>
      <c r="AR5" s="725" t="s">
        <v>49</v>
      </c>
      <c r="AS5" s="745"/>
      <c r="AT5" s="745"/>
      <c r="AU5" s="745"/>
      <c r="AV5" s="745"/>
      <c r="AW5" s="695" t="s">
        <v>50</v>
      </c>
      <c r="AX5" s="745"/>
      <c r="AY5" s="727" t="s">
        <v>51</v>
      </c>
      <c r="AZ5" s="751" t="s">
        <v>52</v>
      </c>
      <c r="BA5" s="700" t="s">
        <v>52</v>
      </c>
      <c r="BB5" s="700" t="s">
        <v>53</v>
      </c>
      <c r="BC5" s="752" t="s">
        <v>54</v>
      </c>
      <c r="BE5" s="553" t="s">
        <v>4270</v>
      </c>
      <c r="BF5" s="553" t="s">
        <v>4272</v>
      </c>
      <c r="BG5" s="624" t="s">
        <v>32</v>
      </c>
    </row>
    <row r="6" spans="1:59" s="715" customFormat="1" ht="12.75" customHeight="1" thickBot="1" x14ac:dyDescent="0.25">
      <c r="A6" s="707" t="s">
        <v>55</v>
      </c>
      <c r="B6" s="717" t="s">
        <v>56</v>
      </c>
      <c r="C6" s="708" t="s">
        <v>95</v>
      </c>
      <c r="D6" s="708" t="s">
        <v>57</v>
      </c>
      <c r="E6" s="709" t="s">
        <v>58</v>
      </c>
      <c r="F6" s="709" t="s">
        <v>59</v>
      </c>
      <c r="G6" s="710" t="s">
        <v>60</v>
      </c>
      <c r="H6" s="710" t="s">
        <v>61</v>
      </c>
      <c r="I6" s="708" t="s">
        <v>62</v>
      </c>
      <c r="J6" s="720" t="s">
        <v>63</v>
      </c>
      <c r="K6" s="708" t="s">
        <v>71</v>
      </c>
      <c r="L6" s="711" t="s">
        <v>4158</v>
      </c>
      <c r="M6" s="710" t="s">
        <v>4202</v>
      </c>
      <c r="N6" s="710" t="s">
        <v>69</v>
      </c>
      <c r="O6" s="708" t="s">
        <v>72</v>
      </c>
      <c r="P6" s="708" t="s">
        <v>67</v>
      </c>
      <c r="Q6" s="708" t="s">
        <v>68</v>
      </c>
      <c r="R6" s="708" t="s">
        <v>66</v>
      </c>
      <c r="S6" s="712" t="s">
        <v>87</v>
      </c>
      <c r="T6" s="712" t="s">
        <v>88</v>
      </c>
      <c r="U6" s="712" t="s">
        <v>51</v>
      </c>
      <c r="V6" s="712" t="s">
        <v>89</v>
      </c>
      <c r="W6" s="712" t="s">
        <v>86</v>
      </c>
      <c r="X6" s="712" t="s">
        <v>85</v>
      </c>
      <c r="Y6" s="707" t="s">
        <v>1850</v>
      </c>
      <c r="Z6" s="720" t="s">
        <v>72</v>
      </c>
      <c r="AA6" s="708" t="s">
        <v>74</v>
      </c>
      <c r="AB6" s="708" t="s">
        <v>75</v>
      </c>
      <c r="AC6" s="713" t="s">
        <v>76</v>
      </c>
      <c r="AD6" s="713" t="s">
        <v>34</v>
      </c>
      <c r="AE6" s="713" t="s">
        <v>77</v>
      </c>
      <c r="AF6" s="713" t="s">
        <v>78</v>
      </c>
      <c r="AG6" s="713" t="s">
        <v>79</v>
      </c>
      <c r="AH6" s="713" t="s">
        <v>80</v>
      </c>
      <c r="AI6" s="713" t="s">
        <v>80</v>
      </c>
      <c r="AJ6" s="713" t="s">
        <v>80</v>
      </c>
      <c r="AK6" s="713" t="s">
        <v>80</v>
      </c>
      <c r="AL6" s="713" t="s">
        <v>82</v>
      </c>
      <c r="AM6" s="713" t="s">
        <v>83</v>
      </c>
      <c r="AN6" s="713" t="s">
        <v>84</v>
      </c>
      <c r="AO6" s="724" t="s">
        <v>96</v>
      </c>
      <c r="AP6" s="710" t="s">
        <v>97</v>
      </c>
      <c r="AQ6" s="708" t="s">
        <v>73</v>
      </c>
      <c r="AR6" s="746">
        <v>2020</v>
      </c>
      <c r="AS6" s="747">
        <v>2021</v>
      </c>
      <c r="AT6" s="746">
        <v>2022</v>
      </c>
      <c r="AU6" s="747">
        <v>2023</v>
      </c>
      <c r="AV6" s="746">
        <v>2024</v>
      </c>
      <c r="AW6" s="710" t="s">
        <v>98</v>
      </c>
      <c r="AX6" s="710" t="s">
        <v>99</v>
      </c>
      <c r="AY6" s="728" t="s">
        <v>100</v>
      </c>
      <c r="AZ6" s="753" t="s">
        <v>101</v>
      </c>
      <c r="BA6" s="714" t="s">
        <v>102</v>
      </c>
      <c r="BB6" s="714" t="s">
        <v>103</v>
      </c>
      <c r="BC6" s="754" t="s">
        <v>103</v>
      </c>
      <c r="BD6" s="720" t="s">
        <v>4268</v>
      </c>
      <c r="BE6" s="710" t="s">
        <v>4271</v>
      </c>
      <c r="BF6" s="710" t="s">
        <v>4273</v>
      </c>
      <c r="BG6" s="815" t="s">
        <v>4389</v>
      </c>
    </row>
    <row r="7" spans="1:59" ht="11.25" customHeight="1" x14ac:dyDescent="0.2">
      <c r="A7" s="864" t="s">
        <v>880</v>
      </c>
      <c r="B7" s="876" t="s">
        <v>81</v>
      </c>
      <c r="C7" s="933" t="s">
        <v>153</v>
      </c>
      <c r="D7" s="933" t="s">
        <v>4319</v>
      </c>
      <c r="E7" s="733">
        <v>9</v>
      </c>
      <c r="F7" s="1182">
        <v>453</v>
      </c>
      <c r="G7" s="1182" t="s">
        <v>106</v>
      </c>
      <c r="H7" s="1182" t="s">
        <v>106</v>
      </c>
      <c r="I7" s="875">
        <v>102.09</v>
      </c>
      <c r="J7" s="651">
        <f>(M7/I7)*100</f>
        <v>0.70526006464883928</v>
      </c>
      <c r="K7" s="878">
        <v>0.18</v>
      </c>
      <c r="L7" s="888">
        <v>4</v>
      </c>
      <c r="M7" s="642">
        <f>K7*L7</f>
        <v>0.72</v>
      </c>
      <c r="N7" s="871" t="s">
        <v>429</v>
      </c>
      <c r="O7" s="734">
        <v>0.16400000000000001</v>
      </c>
      <c r="P7" s="619">
        <v>43828</v>
      </c>
      <c r="Q7" s="619">
        <v>43851</v>
      </c>
      <c r="R7" s="642">
        <f>(K7-O7)/O7*100</f>
        <v>9.7560975609756024</v>
      </c>
      <c r="S7" s="701">
        <f>IF(INDEX(Historical!$D$7:$D$1254,MATCH(B7,Historical!$B$7:$B$1278,0))=0,"n/a",(INDEX(Historical!$C$7:$C$1256,MATCH(B7,Historical!$B$7:$B$1278,0))/INDEX(Historical!$D$7:$D$1254,MATCH(B7,Historical!$B$7:$B$1278,0))-1)*100)</f>
        <v>10.06711409395975</v>
      </c>
      <c r="T7" s="701">
        <f>IF(INDEX(Historical!$F$7:$F$1247,MATCH(B7,Historical!$B$7:$B$1278,0))=0,"n/a",((INDEX(Historical!$C$7:$C$1256,MATCH(B7,Historical!$B$7:$B$1278,0))/INDEX(Historical!$F$7:$F$1247,MATCH(B7,Historical!$B$7:$B$1278,0)))^(1/3)-1)*100)</f>
        <v>12.559460426429215</v>
      </c>
      <c r="U7" s="701">
        <f>IF(INDEX(Historical!$H$7:$H$1247,MATCH(B7,Historical!$B$7:$B$1278,0))=0,"n/a",((INDEX(Historical!$C$7:$C$1256,MATCH(B7,Historical!$B$7:$B$1278,0))/INDEX(Historical!$H$7:$H$1247,MATCH(B7,Historical!$B$7:$B$1278,0)))^(1/5)-1)*100)</f>
        <v>11.675002377685907</v>
      </c>
      <c r="V7" s="701" t="str">
        <f>IF(INDEX(Historical!$O$7:$O$1247,MATCH(B7,Historical!$B$7:$B$1278,0))=0,"n/a",((INDEX(Historical!$C$7:$C$1256,MATCH(B7,Historical!$B$7:$B$1278,0))/INDEX(Historical!$O$7:$O$1247,MATCH(B7,Historical!$B$7:$B$1278,0)))^(1/10)-1)*100)</f>
        <v>n/a</v>
      </c>
      <c r="W7" s="702" t="str">
        <f>IF(OR(U7&lt;=0,U7="n/a",V7&lt;=0,V7="n/a"),"n/a",U7/V7)</f>
        <v>n/a</v>
      </c>
      <c r="X7" s="703">
        <f>IF(OR(AJ7&lt;=0,AJ7="n/a",U7&lt;=0,U7="n/a"),"n/a",U7/AJ7)</f>
        <v>0.31133339673829086</v>
      </c>
      <c r="Y7" s="661"/>
      <c r="Z7" s="651">
        <f>IF(OR(AC7&lt;0.01,AC7="n/a"),"n/a",M7/AC7*100)</f>
        <v>32.579185520361989</v>
      </c>
      <c r="AA7" s="887">
        <f>IF(OR(AC7&lt;0.01,AC7="n/a"),"n/a",I7/AC7)</f>
        <v>46.194570135746609</v>
      </c>
      <c r="AB7" s="888">
        <v>10</v>
      </c>
      <c r="AC7" s="866">
        <v>2.21</v>
      </c>
      <c r="AD7" s="866">
        <v>4.91</v>
      </c>
      <c r="AE7" s="866">
        <v>6.06</v>
      </c>
      <c r="AF7" s="866">
        <v>6.33</v>
      </c>
      <c r="AG7" s="866">
        <v>14.299999999999999</v>
      </c>
      <c r="AH7" s="866">
        <v>26.1</v>
      </c>
      <c r="AI7" s="866">
        <v>13.66</v>
      </c>
      <c r="AJ7" s="866">
        <v>37.5</v>
      </c>
      <c r="AK7" s="866">
        <v>9.4</v>
      </c>
      <c r="AL7" s="879">
        <v>31650</v>
      </c>
      <c r="AM7" s="873">
        <v>0.3</v>
      </c>
      <c r="AN7" s="866">
        <v>0.47</v>
      </c>
      <c r="AO7" s="740">
        <f>IF(U7="n/a","n/a",IF(AA7&lt;0,"n/a",IF(AA7="n/a","n/a",J7+U7-AA7)))</f>
        <v>-33.814307693411862</v>
      </c>
      <c r="AP7" s="741">
        <f>IF(U7="n/a","n/a",J7+U7)</f>
        <v>12.380262442334747</v>
      </c>
      <c r="AQ7" s="889">
        <f>IF(OR(AC7&lt;0.01,AF7="n/a"),"n/a",(I7/SQRT(22.5*AC7*(I7/AF7))-1)*100)</f>
        <v>260.50065739454686</v>
      </c>
      <c r="AR7" s="651">
        <f>INDEX(Historical!$C$7:$C$1256,MATCH(B7,Historical!$B$7:$B$1278,0))*IF(AH7="n/a",1.03,IF(AH7&lt;0,1.01,IF(AH7&gt;10,1.1,(1+AH7/100))))</f>
        <v>0.72160000000000013</v>
      </c>
      <c r="AS7" s="887">
        <f>IF($AI7="n/a",1.03*AR7,IF($AI7&lt;0,1.01*AR7,IF($AI7&gt;10,1.1*AR7,(1+$AI7/100)*AR7)))</f>
        <v>0.79376000000000024</v>
      </c>
      <c r="AT7" s="887">
        <f>IF($AK7="n/a",1.03*AS7,IF($AK7&lt;0,1.01*AS7,IF($AK7&gt;10,1.1*AS7,(1+$AK7/100)*AS7)))</f>
        <v>0.86837344000000039</v>
      </c>
      <c r="AU7" s="887">
        <f>IF($AK7="n/a",1.03*AT7,IF($AK7&lt;0,1.01*AT7,IF($AK7&gt;10,1.1*AT7,(1+$AK7/100)*AT7)))</f>
        <v>0.9500005433600005</v>
      </c>
      <c r="AV7" s="887">
        <f>IF($AK7="n/a",1.03*AU7,IF($AK7&lt;0,1.01*AU7,IF($AK7&gt;10,1.1*AU7,(1+$AK7/100)*AU7)))</f>
        <v>1.0393005944358407</v>
      </c>
      <c r="AW7" s="651">
        <f>SUM(AR7:AV7)</f>
        <v>4.3730345777958419</v>
      </c>
      <c r="AX7" s="748">
        <f>AW7/I7*100</f>
        <v>4.283509234788756</v>
      </c>
      <c r="AY7" s="935">
        <v>1.04</v>
      </c>
      <c r="AZ7" s="873">
        <v>67</v>
      </c>
      <c r="BA7" s="873">
        <v>-5.1400000000000006</v>
      </c>
      <c r="BB7" s="873">
        <v>0.88</v>
      </c>
      <c r="BC7" s="873">
        <v>15.67</v>
      </c>
      <c r="BE7" s="624">
        <v>2012</v>
      </c>
      <c r="BF7" s="899">
        <f>IF(BE7&gt;2008,0,IF(BE7&gt;2001,1,IF(BE7&gt;1990,2,IF(BE7&gt;1980,3,IF(BE7&gt;1973,4,IF(BE7&gt;1970,5,IF(BE7&gt;1960,6,IF(BE7&gt;1958,7,IF(BE7&gt;1953,8,9)))))))))</f>
        <v>0</v>
      </c>
      <c r="BG7" s="883">
        <v>7.3</v>
      </c>
    </row>
    <row r="8" spans="1:59" ht="11.25" customHeight="1" x14ac:dyDescent="0.2">
      <c r="A8" s="872" t="s">
        <v>934</v>
      </c>
      <c r="B8" s="876" t="s">
        <v>935</v>
      </c>
      <c r="C8" s="933" t="s">
        <v>4196</v>
      </c>
      <c r="D8" s="933" t="s">
        <v>4321</v>
      </c>
      <c r="E8" s="733">
        <v>9</v>
      </c>
      <c r="F8" s="1182">
        <v>477</v>
      </c>
      <c r="G8" s="1182" t="s">
        <v>106</v>
      </c>
      <c r="H8" s="1182" t="s">
        <v>106</v>
      </c>
      <c r="I8" s="875">
        <v>108.86</v>
      </c>
      <c r="J8" s="651">
        <f>(M8/I8)*100</f>
        <v>0.75326106926327385</v>
      </c>
      <c r="K8" s="878">
        <v>0.20499999999999999</v>
      </c>
      <c r="L8" s="888">
        <v>4</v>
      </c>
      <c r="M8" s="642">
        <f>K8*L8</f>
        <v>0.82</v>
      </c>
      <c r="N8" s="871" t="s">
        <v>236</v>
      </c>
      <c r="O8" s="734">
        <v>0.1925</v>
      </c>
      <c r="P8" s="862">
        <v>43959</v>
      </c>
      <c r="Q8" s="862">
        <v>43965</v>
      </c>
      <c r="R8" s="642">
        <f>(K8-O8)/O8*100</f>
        <v>6.4935064935064846</v>
      </c>
      <c r="S8" s="701">
        <f>IF(INDEX(Historical!$D$7:$D$1254,MATCH(B8,Historical!$B$7:$B$1278,0))=0,"n/a",(INDEX(Historical!$C$7:$C$1256,MATCH(B8,Historical!$B$7:$B$1278,0))/INDEX(Historical!$D$7:$D$1254,MATCH(B8,Historical!$B$7:$B$1278,0))-1)*100)</f>
        <v>7.8014184397163122</v>
      </c>
      <c r="T8" s="701">
        <f>IF(INDEX(Historical!$F$7:$F$1247,MATCH(B8,Historical!$B$7:$B$1278,0))=0,"n/a",((INDEX(Historical!$C$7:$C$1256,MATCH(B8,Historical!$B$7:$B$1278,0))/INDEX(Historical!$F$7:$F$1247,MATCH(B8,Historical!$B$7:$B$1278,0)))^(1/3)-1)*100)</f>
        <v>10.880771786089705</v>
      </c>
      <c r="U8" s="701">
        <f>IF(INDEX(Historical!$H$7:$H$1247,MATCH(B8,Historical!$B$7:$B$1278,0))=0,"n/a",((INDEX(Historical!$C$7:$C$1256,MATCH(B8,Historical!$B$7:$B$1278,0))/INDEX(Historical!$H$7:$H$1247,MATCH(B8,Historical!$B$7:$B$1278,0)))^(1/5)-1)*100)</f>
        <v>10.494846693094262</v>
      </c>
      <c r="V8" s="701" t="str">
        <f>IF(INDEX(Historical!$O$7:$O$1247,MATCH(B8,Historical!$B$7:$B$1278,0))=0,"n/a",((INDEX(Historical!$C$7:$C$1256,MATCH(B8,Historical!$B$7:$B$1278,0))/INDEX(Historical!$O$7:$O$1247,MATCH(B8,Historical!$B$7:$B$1278,0)))^(1/10)-1)*100)</f>
        <v>n/a</v>
      </c>
      <c r="W8" s="702" t="str">
        <f>IF(OR(U8&lt;=0,U8="n/a",V8&lt;=0,V8="n/a"),"n/a",U8/V8)</f>
        <v>n/a</v>
      </c>
      <c r="X8" s="703">
        <f>IF(OR(AJ8&lt;=0,AJ8="n/a",U8&lt;=0,U8="n/a"),"n/a",U8/AJ8)</f>
        <v>0.80729589946878932</v>
      </c>
      <c r="Y8" s="1120" t="s">
        <v>4183</v>
      </c>
      <c r="Z8" s="651">
        <f>IF(OR(AC8&lt;0.01,AC8="n/a"),"n/a",M8/AC8*100)</f>
        <v>24.924012158054708</v>
      </c>
      <c r="AA8" s="887">
        <f>IF(OR(AC8&lt;0.01,AC8="n/a"),"n/a",I8/AC8)</f>
        <v>33.088145896656535</v>
      </c>
      <c r="AB8" s="888">
        <v>9</v>
      </c>
      <c r="AC8" s="866">
        <v>3.29</v>
      </c>
      <c r="AD8" s="866">
        <v>2.63</v>
      </c>
      <c r="AE8" s="866">
        <v>6.84</v>
      </c>
      <c r="AF8" s="866">
        <v>25.98</v>
      </c>
      <c r="AG8" s="866">
        <v>70.7</v>
      </c>
      <c r="AH8" s="866">
        <v>-2.6</v>
      </c>
      <c r="AI8" s="866">
        <v>19.670000000000002</v>
      </c>
      <c r="AJ8" s="866">
        <v>13</v>
      </c>
      <c r="AK8" s="866">
        <v>12.6</v>
      </c>
      <c r="AL8" s="879">
        <v>1873270</v>
      </c>
      <c r="AM8" s="873">
        <v>6.9999999999999993E-2</v>
      </c>
      <c r="AN8" s="866">
        <v>1.57</v>
      </c>
      <c r="AO8" s="740">
        <f>IF(U8="n/a","n/a",IF(AA8&lt;0,"n/a",IF(AA8="n/a","n/a",J8+U8-AA8)))</f>
        <v>-21.840038134299</v>
      </c>
      <c r="AP8" s="741">
        <f>IF(U8="n/a","n/a",J8+U8)</f>
        <v>11.248107762357536</v>
      </c>
      <c r="AQ8" s="889">
        <f>IF(OR(AC8&lt;0.01,AF8="n/a"),"n/a",(I8/SQRT(22.5*AC8*(I8/AF8))-1)*100)</f>
        <v>518.10823589944789</v>
      </c>
      <c r="AR8" s="651">
        <f>INDEX(Historical!$C$7:$C$1256,MATCH(B8,Historical!$B$7:$B$1278,0))*IF(AH8="n/a",1.03,IF(AH8&lt;0,1.01,IF(AH8&gt;10,1.1,(1+AH8/100))))</f>
        <v>0.76760000000000006</v>
      </c>
      <c r="AS8" s="887">
        <f>IF($AI8="n/a",1.03*AR8,IF($AI8&lt;0,1.01*AR8,IF($AI8&gt;10,1.1*AR8,(1+$AI8/100)*AR8)))</f>
        <v>0.84436000000000011</v>
      </c>
      <c r="AT8" s="887">
        <f>IF($AK8="n/a",1.03*AS8,IF($AK8&lt;0,1.01*AS8,IF($AK8&gt;10,1.1*AS8,(1+$AK8/100)*AS8)))</f>
        <v>0.92879600000000018</v>
      </c>
      <c r="AU8" s="887">
        <f>IF($AK8="n/a",1.03*AT8,IF($AK8&lt;0,1.01*AT8,IF($AK8&gt;10,1.1*AT8,(1+$AK8/100)*AT8)))</f>
        <v>1.0216756000000002</v>
      </c>
      <c r="AV8" s="887">
        <f>IF($AK8="n/a",1.03*AU8,IF($AK8&lt;0,1.01*AU8,IF($AK8&gt;10,1.1*AU8,(1+$AK8/100)*AU8)))</f>
        <v>1.1238431600000003</v>
      </c>
      <c r="AW8" s="651">
        <f>SUM(AR8:AV8)</f>
        <v>4.6862747600000016</v>
      </c>
      <c r="AX8" s="748">
        <f>AW8/I8*100</f>
        <v>4.3048638250964553</v>
      </c>
      <c r="AY8" s="935">
        <v>1.33</v>
      </c>
      <c r="AZ8" s="873">
        <v>104.81</v>
      </c>
      <c r="BA8" s="873">
        <v>-21.099999999999998</v>
      </c>
      <c r="BB8" s="873">
        <v>-7.2499999999999991</v>
      </c>
      <c r="BC8" s="873">
        <v>20.21</v>
      </c>
      <c r="BE8" s="624">
        <v>2012</v>
      </c>
      <c r="BF8" s="899">
        <f>IF(BE8&gt;2008,0,IF(BE8&gt;2001,1,IF(BE8&gt;1990,2,IF(BE8&gt;1980,3,IF(BE8&gt;1973,4,IF(BE8&gt;1970,5,IF(BE8&gt;1960,6,IF(BE8&gt;1958,7,IF(BE8&gt;1953,8,9)))))))))</f>
        <v>0</v>
      </c>
      <c r="BG8" s="883">
        <v>17.7</v>
      </c>
    </row>
    <row r="9" spans="1:59" ht="11.25" customHeight="1" x14ac:dyDescent="0.2">
      <c r="A9" s="865" t="s">
        <v>869</v>
      </c>
      <c r="B9" s="876" t="s">
        <v>870</v>
      </c>
      <c r="C9" s="933" t="s">
        <v>153</v>
      </c>
      <c r="D9" s="933" t="s">
        <v>916</v>
      </c>
      <c r="E9" s="733">
        <v>9</v>
      </c>
      <c r="F9" s="1182">
        <v>527</v>
      </c>
      <c r="G9" s="1182" t="s">
        <v>37</v>
      </c>
      <c r="H9" s="1182" t="s">
        <v>37</v>
      </c>
      <c r="I9" s="875">
        <v>85.1</v>
      </c>
      <c r="J9" s="651">
        <f>(M9/I9)*100</f>
        <v>6.1104582843713287</v>
      </c>
      <c r="K9" s="878">
        <v>1.3</v>
      </c>
      <c r="L9" s="888">
        <v>4</v>
      </c>
      <c r="M9" s="642">
        <f>K9*L9</f>
        <v>5.2</v>
      </c>
      <c r="N9" s="871" t="s">
        <v>107</v>
      </c>
      <c r="O9" s="734">
        <v>1.18</v>
      </c>
      <c r="P9" s="862">
        <v>44210</v>
      </c>
      <c r="Q9" s="862">
        <v>44243</v>
      </c>
      <c r="R9" s="642">
        <f>(K9-O9)/O9*100</f>
        <v>10.169491525423737</v>
      </c>
      <c r="S9" s="701">
        <f>IF(INDEX(Historical!$D$7:$D$1254,MATCH(B9,Historical!$B$7:$B$1278,0))=0,"n/a",(INDEX(Historical!$C$7:$C$1256,MATCH(B9,Historical!$B$7:$B$1278,0))/INDEX(Historical!$D$7:$D$1254,MATCH(B9,Historical!$B$7:$B$1278,0))-1)*100)</f>
        <v>19.220055710306426</v>
      </c>
      <c r="T9" s="701">
        <f>IF(INDEX(Historical!$F$7:$F$1247,MATCH(B9,Historical!$B$7:$B$1278,0))=0,"n/a",((INDEX(Historical!$C$7:$C$1256,MATCH(B9,Historical!$B$7:$B$1278,0))/INDEX(Historical!$F$7:$F$1247,MATCH(B9,Historical!$B$7:$B$1278,0)))^(1/3)-1)*100)</f>
        <v>23.358659295712634</v>
      </c>
      <c r="U9" s="701">
        <f>IF(INDEX(Historical!$H$7:$H$1247,MATCH(B9,Historical!$B$7:$B$1278,0))=0,"n/a",((INDEX(Historical!$C$7:$C$1256,MATCH(B9,Historical!$B$7:$B$1278,0))/INDEX(Historical!$H$7:$H$1247,MATCH(B9,Historical!$B$7:$B$1278,0)))^(1/5)-1)*100)</f>
        <v>20.855699454672006</v>
      </c>
      <c r="V9" s="701" t="str">
        <f>IF(INDEX(Historical!$O$7:$O$1247,MATCH(B9,Historical!$B$7:$B$1278,0))=0,"n/a",((INDEX(Historical!$C$7:$C$1256,MATCH(B9,Historical!$B$7:$B$1278,0))/INDEX(Historical!$O$7:$O$1247,MATCH(B9,Historical!$B$7:$B$1278,0)))^(1/10)-1)*100)</f>
        <v>n/a</v>
      </c>
      <c r="W9" s="702" t="str">
        <f>IF(OR(U9&lt;=0,U9="n/a",V9&lt;=0,V9="n/a"),"n/a",U9/V9)</f>
        <v>n/a</v>
      </c>
      <c r="X9" s="703">
        <f>IF(OR(AJ9&lt;=0,AJ9="n/a",U9&lt;=0,U9="n/a"),"n/a",U9/AJ9)</f>
        <v>0.56673096344217411</v>
      </c>
      <c r="Y9" s="877"/>
      <c r="Z9" s="651">
        <f>IF(OR(AC9&lt;0.01,AC9="n/a"),"n/a",M9/AC9*100)</f>
        <v>114.28571428571431</v>
      </c>
      <c r="AA9" s="887">
        <f>IF(OR(AC9&lt;0.01,AC9="n/a"),"n/a",I9/AC9)</f>
        <v>18.703296703296704</v>
      </c>
      <c r="AB9" s="888">
        <v>12</v>
      </c>
      <c r="AC9" s="866">
        <v>4.55</v>
      </c>
      <c r="AD9" s="866">
        <v>2</v>
      </c>
      <c r="AE9" s="866">
        <v>4.1399999999999997</v>
      </c>
      <c r="AF9" s="866">
        <v>9.5299999999999994</v>
      </c>
      <c r="AG9" s="868">
        <v>-303.39999999999998</v>
      </c>
      <c r="AH9" s="866">
        <v>42.3</v>
      </c>
      <c r="AI9" s="866">
        <v>16.09</v>
      </c>
      <c r="AJ9" s="866">
        <v>36.799999999999997</v>
      </c>
      <c r="AK9" s="866">
        <v>9.379999999999999</v>
      </c>
      <c r="AL9" s="879">
        <v>150130</v>
      </c>
      <c r="AM9" s="873">
        <v>0.1</v>
      </c>
      <c r="AN9" s="866">
        <v>5.94</v>
      </c>
      <c r="AO9" s="740">
        <f>IF(U9="n/a","n/a",IF(AA9&lt;0,"n/a",IF(AA9="n/a","n/a",J9+U9-AA9)))</f>
        <v>8.2628610357466314</v>
      </c>
      <c r="AP9" s="741">
        <f>IF(U9="n/a","n/a",J9+U9)</f>
        <v>26.966157739043336</v>
      </c>
      <c r="AQ9" s="889">
        <f>IF(OR(AC9&lt;0.01,AF9="n/a"),"n/a",(I9/SQRT(22.5*AC9*(I9/AF9))-1)*100)</f>
        <v>181.45843788888661</v>
      </c>
      <c r="AR9" s="651">
        <f>INDEX(Historical!$C$7:$C$1256,MATCH(B9,Historical!$B$7:$B$1278,0))*IF(AH9="n/a",1.03,IF(AH9&lt;0,1.01,IF(AH9&gt;10,1.1,(1+AH9/100))))</f>
        <v>4.7080000000000011</v>
      </c>
      <c r="AS9" s="887">
        <f>IF($AI9="n/a",1.03*AR9,IF($AI9&lt;0,1.01*AR9,IF($AI9&gt;10,1.1*AR9,(1+$AI9/100)*AR9)))</f>
        <v>5.1788000000000016</v>
      </c>
      <c r="AT9" s="887">
        <f>IF($AK9="n/a",1.03*AS9,IF($AK9&lt;0,1.01*AS9,IF($AK9&gt;10,1.1*AS9,(1+$AK9/100)*AS9)))</f>
        <v>5.6645714400000013</v>
      </c>
      <c r="AU9" s="887">
        <f>IF($AK9="n/a",1.03*AT9,IF($AK9&lt;0,1.01*AT9,IF($AK9&gt;10,1.1*AT9,(1+$AK9/100)*AT9)))</f>
        <v>6.1959082410720008</v>
      </c>
      <c r="AV9" s="887">
        <f>IF($AK9="n/a",1.03*AU9,IF($AK9&lt;0,1.01*AU9,IF($AK9&gt;10,1.1*AU9,(1+$AK9/100)*AU9)))</f>
        <v>6.7770844340845535</v>
      </c>
      <c r="AW9" s="651">
        <f>SUM(AR9:AV9)</f>
        <v>28.524364115156558</v>
      </c>
      <c r="AX9" s="748">
        <f>AW9/I9*100</f>
        <v>33.518641733438962</v>
      </c>
      <c r="AY9" s="935">
        <v>0.67</v>
      </c>
      <c r="AZ9" s="873">
        <v>36.049999999999997</v>
      </c>
      <c r="BA9" s="873">
        <v>-15.98</v>
      </c>
      <c r="BB9" s="873">
        <v>-3.92</v>
      </c>
      <c r="BC9" s="873">
        <v>-4.1300000000000008</v>
      </c>
      <c r="BE9" s="624">
        <v>2013</v>
      </c>
      <c r="BF9" s="899">
        <f>IF(BE9&gt;2008,0,IF(BE9&gt;2001,1,IF(BE9&gt;1990,2,IF(BE9&gt;1980,3,IF(BE9&gt;1973,4,IF(BE9&gt;1970,5,IF(BE9&gt;1960,6,IF(BE9&gt;1958,7,IF(BE9&gt;1953,8,9)))))))))</f>
        <v>0</v>
      </c>
      <c r="BG9" s="883">
        <v>7.1</v>
      </c>
    </row>
    <row r="10" spans="1:59" ht="11.25" customHeight="1" x14ac:dyDescent="0.2">
      <c r="A10" s="872" t="s">
        <v>940</v>
      </c>
      <c r="B10" s="876" t="s">
        <v>941</v>
      </c>
      <c r="C10" s="933" t="s">
        <v>108</v>
      </c>
      <c r="D10" s="933" t="s">
        <v>4326</v>
      </c>
      <c r="E10" s="733">
        <v>9</v>
      </c>
      <c r="F10" s="1182">
        <v>482</v>
      </c>
      <c r="G10" s="1182" t="s">
        <v>106</v>
      </c>
      <c r="H10" s="1182" t="s">
        <v>106</v>
      </c>
      <c r="I10" s="875">
        <v>11.82</v>
      </c>
      <c r="J10" s="651">
        <f>(M10/I10)*100</f>
        <v>10.829103214890017</v>
      </c>
      <c r="K10" s="878">
        <v>0.32</v>
      </c>
      <c r="L10" s="888">
        <v>4</v>
      </c>
      <c r="M10" s="642">
        <f>K10*L10</f>
        <v>1.28</v>
      </c>
      <c r="N10" s="871" t="s">
        <v>707</v>
      </c>
      <c r="O10" s="734">
        <v>0.31</v>
      </c>
      <c r="P10" s="862">
        <v>44148</v>
      </c>
      <c r="Q10" s="862">
        <v>44165</v>
      </c>
      <c r="R10" s="642">
        <f>(K10-O10)/O10*100</f>
        <v>3.2258064516129057</v>
      </c>
      <c r="S10" s="701">
        <f>IF(INDEX(Historical!$D$7:$D$1254,MATCH(B10,Historical!$B$7:$B$1278,0))=0,"n/a",(INDEX(Historical!$C$7:$C$1256,MATCH(B10,Historical!$B$7:$B$1278,0))/INDEX(Historical!$D$7:$D$1254,MATCH(B10,Historical!$B$7:$B$1278,0))-1)*100)</f>
        <v>16.326530612244895</v>
      </c>
      <c r="T10" s="701">
        <f>IF(INDEX(Historical!$F$7:$F$1247,MATCH(B10,Historical!$B$7:$B$1278,0))=0,"n/a",((INDEX(Historical!$C$7:$C$1256,MATCH(B10,Historical!$B$7:$B$1278,0))/INDEX(Historical!$F$7:$F$1247,MATCH(B10,Historical!$B$7:$B$1278,0)))^(1/3)-1)*100)</f>
        <v>22.509862927535139</v>
      </c>
      <c r="U10" s="701">
        <f>IF(INDEX(Historical!$H$7:$H$1247,MATCH(B10,Historical!$B$7:$B$1278,0))=0,"n/a",((INDEX(Historical!$C$7:$C$1256,MATCH(B10,Historical!$B$7:$B$1278,0))/INDEX(Historical!$H$7:$H$1247,MATCH(B10,Historical!$B$7:$B$1278,0)))^(1/5)-1)*100)</f>
        <v>16.998502076483881</v>
      </c>
      <c r="V10" s="701" t="str">
        <f>IF(INDEX(Historical!$O$7:$O$1247,MATCH(B10,Historical!$B$7:$B$1278,0))=0,"n/a",((INDEX(Historical!$C$7:$C$1256,MATCH(B10,Historical!$B$7:$B$1278,0))/INDEX(Historical!$O$7:$O$1247,MATCH(B10,Historical!$B$7:$B$1278,0)))^(1/10)-1)*100)</f>
        <v>n/a</v>
      </c>
      <c r="W10" s="702" t="str">
        <f>IF(OR(U10&lt;=0,U10="n/a",V10&lt;=0,V10="n/a"),"n/a",U10/V10)</f>
        <v>n/a</v>
      </c>
      <c r="X10" s="703" t="str">
        <f>IF(OR(AJ10&lt;=0,AJ10="n/a",U10&lt;=0,U10="n/a"),"n/a",U10/AJ10)</f>
        <v>n/a</v>
      </c>
      <c r="Y10" s="877"/>
      <c r="Z10" s="651">
        <f>IF(OR(AC10&lt;0.01,AC10="n/a"),"n/a",M10/AC10*100)</f>
        <v>261.22448979591837</v>
      </c>
      <c r="AA10" s="887">
        <f>IF(OR(AC10&lt;0.01,AC10="n/a"),"n/a",I10/AC10)</f>
        <v>24.122448979591837</v>
      </c>
      <c r="AB10" s="888">
        <v>12</v>
      </c>
      <c r="AC10" s="866">
        <v>0.49</v>
      </c>
      <c r="AD10" s="866">
        <v>3.01</v>
      </c>
      <c r="AE10" s="866">
        <v>2.4500000000000002</v>
      </c>
      <c r="AF10" s="866">
        <v>1.29</v>
      </c>
      <c r="AG10" s="866">
        <v>5.4</v>
      </c>
      <c r="AH10" s="866">
        <v>-14.299999999999999</v>
      </c>
      <c r="AI10" s="866">
        <v>129.59</v>
      </c>
      <c r="AJ10" s="866">
        <v>-5.5</v>
      </c>
      <c r="AK10" s="866">
        <v>8</v>
      </c>
      <c r="AL10" s="879">
        <v>1290</v>
      </c>
      <c r="AM10" s="873">
        <v>1.3</v>
      </c>
      <c r="AN10" s="866">
        <v>4.8099999999999996</v>
      </c>
      <c r="AO10" s="740">
        <f>IF(U10="n/a","n/a",IF(AA10&lt;0,"n/a",IF(AA10="n/a","n/a",J10+U10-AA10)))</f>
        <v>3.7051563117820621</v>
      </c>
      <c r="AP10" s="741">
        <f>IF(U10="n/a","n/a",J10+U10)</f>
        <v>27.827605291373899</v>
      </c>
      <c r="AQ10" s="889">
        <f>IF(OR(AC10&lt;0.01,AF10="n/a"),"n/a",(I10/SQRT(22.5*AC10*(I10/AF10))-1)*100)</f>
        <v>17.601888087022878</v>
      </c>
      <c r="AR10" s="651">
        <f>INDEX(Historical!$C$7:$C$1256,MATCH(B10,Historical!$B$7:$B$1278,0))*IF(AH10="n/a",1.03,IF(AH10&lt;0,1.01,IF(AH10&gt;10,1.1,(1+AH10/100))))</f>
        <v>1.1514</v>
      </c>
      <c r="AS10" s="887">
        <f>IF($AI10="n/a",1.03*AR10,IF($AI10&lt;0,1.01*AR10,IF($AI10&gt;10,1.1*AR10,(1+$AI10/100)*AR10)))</f>
        <v>1.26654</v>
      </c>
      <c r="AT10" s="887">
        <f>IF($AK10="n/a",1.03*AS10,IF($AK10&lt;0,1.01*AS10,IF($AK10&gt;10,1.1*AS10,(1+$AK10/100)*AS10)))</f>
        <v>1.3678632000000002</v>
      </c>
      <c r="AU10" s="887">
        <f>IF($AK10="n/a",1.03*AT10,IF($AK10&lt;0,1.01*AT10,IF($AK10&gt;10,1.1*AT10,(1+$AK10/100)*AT10)))</f>
        <v>1.4772922560000004</v>
      </c>
      <c r="AV10" s="887">
        <f>IF($AK10="n/a",1.03*AU10,IF($AK10&lt;0,1.01*AU10,IF($AK10&gt;10,1.1*AU10,(1+$AK10/100)*AU10)))</f>
        <v>1.5954756364800005</v>
      </c>
      <c r="AW10" s="651">
        <f>SUM(AR10:AV10)</f>
        <v>6.858571092480001</v>
      </c>
      <c r="AX10" s="748">
        <f>AW10/I10*100</f>
        <v>58.025136146192899</v>
      </c>
      <c r="AY10" s="935">
        <v>1.92</v>
      </c>
      <c r="AZ10" s="873">
        <v>233.9</v>
      </c>
      <c r="BA10" s="873">
        <v>-25.05</v>
      </c>
      <c r="BB10" s="873">
        <v>2.13</v>
      </c>
      <c r="BC10" s="873">
        <v>17.299999999999997</v>
      </c>
      <c r="BE10" s="624">
        <v>2012</v>
      </c>
      <c r="BF10" s="899">
        <f>IF(BE10&gt;2008,0,IF(BE10&gt;2001,1,IF(BE10&gt;1990,2,IF(BE10&gt;1980,3,IF(BE10&gt;1973,4,IF(BE10&gt;1970,5,IF(BE10&gt;1960,6,IF(BE10&gt;1958,7,IF(BE10&gt;1953,8,9)))))))))</f>
        <v>0</v>
      </c>
      <c r="BG10" s="883">
        <v>0.89999999999999991</v>
      </c>
    </row>
    <row r="11" spans="1:59" ht="11.25" customHeight="1" x14ac:dyDescent="0.2">
      <c r="A11" s="864" t="s">
        <v>1857</v>
      </c>
      <c r="B11" s="876" t="s">
        <v>1858</v>
      </c>
      <c r="C11" s="933" t="s">
        <v>153</v>
      </c>
      <c r="D11" s="933" t="s">
        <v>4327</v>
      </c>
      <c r="E11" s="733">
        <v>7</v>
      </c>
      <c r="F11" s="1182">
        <v>605</v>
      </c>
      <c r="G11" s="1182" t="s">
        <v>37</v>
      </c>
      <c r="H11" s="1182" t="s">
        <v>37</v>
      </c>
      <c r="I11" s="875">
        <v>105.11</v>
      </c>
      <c r="J11" s="651">
        <f>(M11/I11)*100</f>
        <v>1.3699933403101512</v>
      </c>
      <c r="K11" s="878">
        <v>0.36</v>
      </c>
      <c r="L11" s="888">
        <v>4</v>
      </c>
      <c r="M11" s="642">
        <f>K11*L11</f>
        <v>1.44</v>
      </c>
      <c r="N11" s="871" t="s">
        <v>107</v>
      </c>
      <c r="O11" s="734">
        <v>0.32</v>
      </c>
      <c r="P11" s="862">
        <v>43843</v>
      </c>
      <c r="Q11" s="862">
        <v>43874</v>
      </c>
      <c r="R11" s="642">
        <f>(K11-O11)/O11*100</f>
        <v>12.499999999999993</v>
      </c>
      <c r="S11" s="701">
        <f>IF(INDEX(Historical!$D$7:$D$1254,MATCH(B11,Historical!$B$7:$B$1278,0))=0,"n/a",(INDEX(Historical!$C$7:$C$1256,MATCH(B11,Historical!$B$7:$B$1278,0))/INDEX(Historical!$D$7:$D$1254,MATCH(B11,Historical!$B$7:$B$1278,0))-1)*100)</f>
        <v>14.285714285714279</v>
      </c>
      <c r="T11" s="701">
        <f>IF(INDEX(Historical!$F$7:$F$1247,MATCH(B11,Historical!$B$7:$B$1278,0))=0,"n/a",((INDEX(Historical!$C$7:$C$1256,MATCH(B11,Historical!$B$7:$B$1278,0))/INDEX(Historical!$F$7:$F$1247,MATCH(B11,Historical!$B$7:$B$1278,0)))^(1/3)-1)*100)</f>
        <v>7.1664579674248774</v>
      </c>
      <c r="U11" s="701">
        <f>IF(INDEX(Historical!$H$7:$H$1247,MATCH(B11,Historical!$B$7:$B$1278,0))=0,"n/a",((INDEX(Historical!$C$7:$C$1256,MATCH(B11,Historical!$B$7:$B$1278,0))/INDEX(Historical!$H$7:$H$1247,MATCH(B11,Historical!$B$7:$B$1278,0)))^(1/5)-1)*100)</f>
        <v>7.7818067712725814</v>
      </c>
      <c r="V11" s="701">
        <f>IF(INDEX(Historical!$O$7:$O$1247,MATCH(B11,Historical!$B$7:$B$1278,0))=0,"n/a",((INDEX(Historical!$C$7:$C$1256,MATCH(B11,Historical!$B$7:$B$1278,0))/INDEX(Historical!$O$7:$O$1247,MATCH(B11,Historical!$B$7:$B$1278,0)))^(1/10)-1)*100)</f>
        <v>5.5121315507738133</v>
      </c>
      <c r="W11" s="702">
        <f>IF(OR(U11&lt;=0,U11="n/a",V11&lt;=0,V11="n/a"),"n/a",U11/V11)</f>
        <v>1.4117599878725939</v>
      </c>
      <c r="X11" s="703">
        <f>IF(OR(AJ11&lt;=0,AJ11="n/a",U11&lt;=0,U11="n/a"),"n/a",U11/AJ11)</f>
        <v>0.62756506219940167</v>
      </c>
      <c r="Y11" s="661"/>
      <c r="Z11" s="651">
        <f>IF(OR(AC11&lt;0.01,AC11="n/a"),"n/a",M11/AC11*100)</f>
        <v>76.59574468085107</v>
      </c>
      <c r="AA11" s="887">
        <f>IF(OR(AC11&lt;0.01,AC11="n/a"),"n/a",I11/AC11)</f>
        <v>55.909574468085111</v>
      </c>
      <c r="AB11" s="888">
        <v>12</v>
      </c>
      <c r="AC11" s="866">
        <v>1.88</v>
      </c>
      <c r="AD11" s="866">
        <v>4.21</v>
      </c>
      <c r="AE11" s="866">
        <v>5.87</v>
      </c>
      <c r="AF11" s="866">
        <v>6.09</v>
      </c>
      <c r="AG11" s="866">
        <v>11.600000000000001</v>
      </c>
      <c r="AH11" s="866">
        <v>45.2</v>
      </c>
      <c r="AI11" s="866">
        <v>24.09</v>
      </c>
      <c r="AJ11" s="866">
        <v>12.4</v>
      </c>
      <c r="AK11" s="866">
        <v>13.28</v>
      </c>
      <c r="AL11" s="879">
        <v>189020</v>
      </c>
      <c r="AM11" s="873">
        <v>0.70000000000000007</v>
      </c>
      <c r="AN11" s="866">
        <v>0.64</v>
      </c>
      <c r="AO11" s="740">
        <f>IF(U11="n/a","n/a",IF(AA11&lt;0,"n/a",IF(AA11="n/a","n/a",J11+U11-AA11)))</f>
        <v>-46.757774356502381</v>
      </c>
      <c r="AP11" s="741">
        <f>IF(U11="n/a","n/a",J11+U11)</f>
        <v>9.1518001115827321</v>
      </c>
      <c r="AQ11" s="889">
        <f>IF(OR(AC11&lt;0.01,AF11="n/a"),"n/a",(I11/SQRT(22.5*AC11*(I11/AF11))-1)*100)</f>
        <v>289.00974481403898</v>
      </c>
      <c r="AR11" s="651">
        <f>INDEX(Historical!$C$7:$C$1256,MATCH(B11,Historical!$B$7:$B$1278,0))*IF(AH11="n/a",1.03,IF(AH11&lt;0,1.01,IF(AH11&gt;10,1.1,(1+AH11/100))))</f>
        <v>1.4080000000000001</v>
      </c>
      <c r="AS11" s="887">
        <f>IF($AI11="n/a",1.03*AR11,IF($AI11&lt;0,1.01*AR11,IF($AI11&gt;10,1.1*AR11,(1+$AI11/100)*AR11)))</f>
        <v>1.5488000000000002</v>
      </c>
      <c r="AT11" s="887">
        <f>IF($AK11="n/a",1.03*AS11,IF($AK11&lt;0,1.01*AS11,IF($AK11&gt;10,1.1*AS11,(1+$AK11/100)*AS11)))</f>
        <v>1.7036800000000003</v>
      </c>
      <c r="AU11" s="887">
        <f>IF($AK11="n/a",1.03*AT11,IF($AK11&lt;0,1.01*AT11,IF($AK11&gt;10,1.1*AT11,(1+$AK11/100)*AT11)))</f>
        <v>1.8740480000000004</v>
      </c>
      <c r="AV11" s="887">
        <f>IF($AK11="n/a",1.03*AU11,IF($AK11&lt;0,1.01*AU11,IF($AK11&gt;10,1.1*AU11,(1+$AK11/100)*AU11)))</f>
        <v>2.0614528000000005</v>
      </c>
      <c r="AW11" s="651">
        <f>SUM(AR11:AV11)</f>
        <v>8.5959808000000013</v>
      </c>
      <c r="AX11" s="748">
        <f>AW11/I11*100</f>
        <v>8.1780808676624499</v>
      </c>
      <c r="AY11" s="935">
        <v>0.88</v>
      </c>
      <c r="AZ11" s="873">
        <v>70.61</v>
      </c>
      <c r="BA11" s="873">
        <v>-7.9600000000000009</v>
      </c>
      <c r="BB11" s="873">
        <v>-1.25</v>
      </c>
      <c r="BC11" s="873">
        <v>12.01</v>
      </c>
      <c r="BE11" s="624">
        <v>2014</v>
      </c>
      <c r="BF11" s="899">
        <f>IF(BE11&gt;2008,0,IF(BE11&gt;2001,1,IF(BE11&gt;1990,2,IF(BE11&gt;1980,3,IF(BE11&gt;1973,4,IF(BE11&gt;1970,5,IF(BE11&gt;1960,6,IF(BE11&gt;1958,7,IF(BE11&gt;1953,8,9)))))))))</f>
        <v>0</v>
      </c>
      <c r="BG11" s="883">
        <v>5.3</v>
      </c>
    </row>
    <row r="12" spans="1:59" ht="11.25" customHeight="1" x14ac:dyDescent="0.2">
      <c r="A12" s="872" t="s">
        <v>902</v>
      </c>
      <c r="B12" s="876" t="s">
        <v>903</v>
      </c>
      <c r="C12" s="933" t="s">
        <v>4322</v>
      </c>
      <c r="D12" s="933" t="s">
        <v>4323</v>
      </c>
      <c r="E12" s="733">
        <v>7</v>
      </c>
      <c r="F12" s="1182">
        <v>575</v>
      </c>
      <c r="G12" s="1182" t="s">
        <v>106</v>
      </c>
      <c r="H12" s="1182" t="s">
        <v>106</v>
      </c>
      <c r="I12" s="875">
        <v>37.46</v>
      </c>
      <c r="J12" s="651">
        <f>(M12/I12)*100</f>
        <v>5.0186865990389746</v>
      </c>
      <c r="K12" s="878">
        <v>0.47</v>
      </c>
      <c r="L12" s="888">
        <v>4</v>
      </c>
      <c r="M12" s="642">
        <f>K12*L12</f>
        <v>1.88</v>
      </c>
      <c r="N12" s="871" t="s">
        <v>524</v>
      </c>
      <c r="O12" s="734">
        <v>0.46</v>
      </c>
      <c r="P12" s="867">
        <v>43595</v>
      </c>
      <c r="Q12" s="867">
        <v>43609</v>
      </c>
      <c r="R12" s="642">
        <f>(K12-O12)/O12*100</f>
        <v>2.1739130434782505</v>
      </c>
      <c r="S12" s="701">
        <f>IF(INDEX(Historical!$D$7:$D$1254,MATCH(B12,Historical!$B$7:$B$1278,0))=0,"n/a",(INDEX(Historical!$C$7:$C$1256,MATCH(B12,Historical!$B$7:$B$1278,0))/INDEX(Historical!$D$7:$D$1254,MATCH(B12,Historical!$B$7:$B$1278,0))-1)*100)</f>
        <v>2.7472527472527597</v>
      </c>
      <c r="T12" s="701">
        <f>IF(INDEX(Historical!$F$7:$F$1247,MATCH(B12,Historical!$B$7:$B$1278,0))=0,"n/a",((INDEX(Historical!$C$7:$C$1256,MATCH(B12,Historical!$B$7:$B$1278,0))/INDEX(Historical!$F$7:$F$1247,MATCH(B12,Historical!$B$7:$B$1278,0)))^(1/3)-1)*100)</f>
        <v>4.0505801824540111</v>
      </c>
      <c r="U12" s="701">
        <f>IF(INDEX(Historical!$H$7:$H$1247,MATCH(B12,Historical!$B$7:$B$1278,0))=0,"n/a",((INDEX(Historical!$C$7:$C$1256,MATCH(B12,Historical!$B$7:$B$1278,0))/INDEX(Historical!$H$7:$H$1247,MATCH(B12,Historical!$B$7:$B$1278,0)))^(1/5)-1)*100)</f>
        <v>4.5081282356956631</v>
      </c>
      <c r="V12" s="701">
        <f>IF(INDEX(Historical!$O$7:$O$1247,MATCH(B12,Historical!$B$7:$B$1278,0))=0,"n/a",((INDEX(Historical!$C$7:$C$1256,MATCH(B12,Historical!$B$7:$B$1278,0))/INDEX(Historical!$O$7:$O$1247,MATCH(B12,Historical!$B$7:$B$1278,0)))^(1/10)-1)*100)</f>
        <v>3.3120035069874598</v>
      </c>
      <c r="W12" s="702">
        <f>IF(OR(U12&lt;=0,U12="n/a",V12&lt;=0,V12="n/a"),"n/a",U12/V12)</f>
        <v>1.361148388334944</v>
      </c>
      <c r="X12" s="703">
        <f>IF(OR(AJ12&lt;=0,AJ12="n/a",U12&lt;=0,U12="n/a"),"n/a",U12/AJ12)</f>
        <v>3.0054188237971089</v>
      </c>
      <c r="Y12" s="661"/>
      <c r="Z12" s="651">
        <f>IF(OR(AC12&lt;0.01,AC12="n/a"),"n/a",M12/AC12*100)</f>
        <v>234.99999999999997</v>
      </c>
      <c r="AA12" s="887">
        <f>IF(OR(AC12&lt;0.01,AC12="n/a"),"n/a",I12/AC12)</f>
        <v>46.824999999999996</v>
      </c>
      <c r="AB12" s="888">
        <v>12</v>
      </c>
      <c r="AC12" s="866">
        <v>0.8</v>
      </c>
      <c r="AD12" s="866">
        <v>2.67</v>
      </c>
      <c r="AE12" s="866">
        <v>5.54</v>
      </c>
      <c r="AF12" s="866">
        <v>1.59</v>
      </c>
      <c r="AG12" s="866">
        <v>3.4000000000000004</v>
      </c>
      <c r="AH12" s="866">
        <v>-28.4</v>
      </c>
      <c r="AI12" s="866">
        <v>-41.21</v>
      </c>
      <c r="AJ12" s="866">
        <v>1.5</v>
      </c>
      <c r="AK12" s="866">
        <v>17.62</v>
      </c>
      <c r="AL12" s="879">
        <v>5090</v>
      </c>
      <c r="AM12" s="873">
        <v>0.3</v>
      </c>
      <c r="AN12" s="866">
        <v>1.08</v>
      </c>
      <c r="AO12" s="740">
        <f>IF(U12="n/a","n/a",IF(AA12&lt;0,"n/a",IF(AA12="n/a","n/a",J12+U12-AA12)))</f>
        <v>-37.298185165265359</v>
      </c>
      <c r="AP12" s="741">
        <f>IF(U12="n/a","n/a",J12+U12)</f>
        <v>9.5268148347346369</v>
      </c>
      <c r="AQ12" s="889">
        <f>IF(OR(AC12&lt;0.01,AF12="n/a"),"n/a",(I12/SQRT(22.5*AC12*(I12/AF12))-1)*100)</f>
        <v>81.905653201506269</v>
      </c>
      <c r="AR12" s="651">
        <f>INDEX(Historical!$C$7:$C$1256,MATCH(B12,Historical!$B$7:$B$1278,0))*IF(AH12="n/a",1.03,IF(AH12&lt;0,1.01,IF(AH12&gt;10,1.1,(1+AH12/100))))</f>
        <v>1.8887</v>
      </c>
      <c r="AS12" s="887">
        <f>IF($AI12="n/a",1.03*AR12,IF($AI12&lt;0,1.01*AR12,IF($AI12&gt;10,1.1*AR12,(1+$AI12/100)*AR12)))</f>
        <v>1.9075870000000001</v>
      </c>
      <c r="AT12" s="887">
        <f>IF($AK12="n/a",1.03*AS12,IF($AK12&lt;0,1.01*AS12,IF($AK12&gt;10,1.1*AS12,(1+$AK12/100)*AS12)))</f>
        <v>2.0983457000000003</v>
      </c>
      <c r="AU12" s="887">
        <f>IF($AK12="n/a",1.03*AT12,IF($AK12&lt;0,1.01*AT12,IF($AK12&gt;10,1.1*AT12,(1+$AK12/100)*AT12)))</f>
        <v>2.3081802700000007</v>
      </c>
      <c r="AV12" s="887">
        <f>IF($AK12="n/a",1.03*AU12,IF($AK12&lt;0,1.01*AU12,IF($AK12&gt;10,1.1*AU12,(1+$AK12/100)*AU12)))</f>
        <v>2.5389982970000009</v>
      </c>
      <c r="AW12" s="651">
        <f>SUM(AR12:AV12)</f>
        <v>10.741811267000003</v>
      </c>
      <c r="AX12" s="748">
        <f>AW12/I12*100</f>
        <v>28.675417156967438</v>
      </c>
      <c r="AY12" s="935">
        <v>0.94</v>
      </c>
      <c r="AZ12" s="873">
        <v>86.09</v>
      </c>
      <c r="BA12" s="873">
        <v>-25.509999999999998</v>
      </c>
      <c r="BB12" s="873">
        <v>5.13</v>
      </c>
      <c r="BC12" s="873">
        <v>4</v>
      </c>
      <c r="BE12" s="624">
        <v>2013</v>
      </c>
      <c r="BF12" s="899">
        <f>IF(BE12&gt;2008,0,IF(BE12&gt;2001,1,IF(BE12&gt;1990,2,IF(BE12&gt;1980,3,IF(BE12&gt;1973,4,IF(BE12&gt;1970,5,IF(BE12&gt;1960,6,IF(BE12&gt;1958,7,IF(BE12&gt;1953,8,9)))))))))</f>
        <v>0</v>
      </c>
      <c r="BG12" s="883">
        <v>1.5</v>
      </c>
    </row>
    <row r="13" spans="1:59" ht="11.25" customHeight="1" x14ac:dyDescent="0.2">
      <c r="A13" s="864" t="s">
        <v>881</v>
      </c>
      <c r="B13" s="876" t="s">
        <v>882</v>
      </c>
      <c r="C13" s="933" t="s">
        <v>4322</v>
      </c>
      <c r="D13" s="933" t="s">
        <v>4323</v>
      </c>
      <c r="E13" s="733">
        <v>8</v>
      </c>
      <c r="F13" s="1182">
        <v>564</v>
      </c>
      <c r="G13" s="1182" t="s">
        <v>37</v>
      </c>
      <c r="H13" s="1182" t="s">
        <v>37</v>
      </c>
      <c r="I13" s="875">
        <v>62.07</v>
      </c>
      <c r="J13" s="651">
        <f>(M13/I13)*100</f>
        <v>3.8666022232962782</v>
      </c>
      <c r="K13" s="878">
        <v>0.6</v>
      </c>
      <c r="L13" s="888">
        <v>4</v>
      </c>
      <c r="M13" s="642">
        <f>K13*L13</f>
        <v>2.4</v>
      </c>
      <c r="N13" s="871" t="s">
        <v>188</v>
      </c>
      <c r="O13" s="734">
        <v>0.58499999999999996</v>
      </c>
      <c r="P13" s="862">
        <v>44007</v>
      </c>
      <c r="Q13" s="862">
        <v>44022</v>
      </c>
      <c r="R13" s="642">
        <f>(K13-O13)/O13*100</f>
        <v>2.5641025641025665</v>
      </c>
      <c r="S13" s="701">
        <f>IF(INDEX(Historical!$D$7:$D$1254,MATCH(B13,Historical!$B$7:$B$1278,0))=0,"n/a",(INDEX(Historical!$C$7:$C$1256,MATCH(B13,Historical!$B$7:$B$1278,0))/INDEX(Historical!$D$7:$D$1254,MATCH(B13,Historical!$B$7:$B$1278,0))-1)*100)</f>
        <v>5.6603773584905648</v>
      </c>
      <c r="T13" s="701">
        <f>IF(INDEX(Historical!$F$7:$F$1247,MATCH(B13,Historical!$B$7:$B$1278,0))=0,"n/a",((INDEX(Historical!$C$7:$C$1256,MATCH(B13,Historical!$B$7:$B$1278,0))/INDEX(Historical!$F$7:$F$1247,MATCH(B13,Historical!$B$7:$B$1278,0)))^(1/3)-1)*100)</f>
        <v>5.2726599609396629</v>
      </c>
      <c r="U13" s="701">
        <f>IF(INDEX(Historical!$H$7:$H$1247,MATCH(B13,Historical!$B$7:$B$1278,0))=0,"n/a",((INDEX(Historical!$C$7:$C$1256,MATCH(B13,Historical!$B$7:$B$1278,0))/INDEX(Historical!$H$7:$H$1247,MATCH(B13,Historical!$B$7:$B$1278,0)))^(1/5)-1)*100)</f>
        <v>5.6719737751172117</v>
      </c>
      <c r="V13" s="701">
        <f>IF(INDEX(Historical!$O$7:$O$1247,MATCH(B13,Historical!$B$7:$B$1278,0))=0,"n/a",((INDEX(Historical!$C$7:$C$1256,MATCH(B13,Historical!$B$7:$B$1278,0))/INDEX(Historical!$O$7:$O$1247,MATCH(B13,Historical!$B$7:$B$1278,0)))^(1/10)-1)*100)</f>
        <v>1.089301591994607</v>
      </c>
      <c r="W13" s="702">
        <f>IF(OR(U13&lt;=0,U13="n/a",V13&lt;=0,V13="n/a"),"n/a",U13/V13)</f>
        <v>5.2069819936013584</v>
      </c>
      <c r="X13" s="703">
        <f>IF(OR(AJ13&lt;=0,AJ13="n/a",U13&lt;=0,U13="n/a"),"n/a",U13/AJ13)</f>
        <v>0.59704987106496965</v>
      </c>
      <c r="Y13" s="661"/>
      <c r="Z13" s="651">
        <f>IF(OR(AC13&lt;0.01,AC13="n/a"),"n/a",M13/AC13*100)</f>
        <v>129.72972972972971</v>
      </c>
      <c r="AA13" s="887">
        <f>IF(OR(AC13&lt;0.01,AC13="n/a"),"n/a",I13/AC13)</f>
        <v>33.55135135135135</v>
      </c>
      <c r="AB13" s="888">
        <v>12</v>
      </c>
      <c r="AC13" s="866">
        <v>1.85</v>
      </c>
      <c r="AD13" s="866" t="s">
        <v>136</v>
      </c>
      <c r="AE13" s="866">
        <v>14.98</v>
      </c>
      <c r="AF13" s="866">
        <v>1.47</v>
      </c>
      <c r="AG13" s="866">
        <v>4.5999999999999996</v>
      </c>
      <c r="AH13" s="866">
        <v>8.4</v>
      </c>
      <c r="AI13" s="866">
        <v>-0.4</v>
      </c>
      <c r="AJ13" s="866">
        <v>9.5</v>
      </c>
      <c r="AK13" s="866">
        <v>-0.89999999999999991</v>
      </c>
      <c r="AL13" s="879">
        <v>3440</v>
      </c>
      <c r="AM13" s="873">
        <v>0.1</v>
      </c>
      <c r="AN13" s="866">
        <v>0.51</v>
      </c>
      <c r="AO13" s="740">
        <f>IF(U13="n/a","n/a",IF(AA13&lt;0,"n/a",IF(AA13="n/a","n/a",J13+U13-AA13)))</f>
        <v>-24.012775352937858</v>
      </c>
      <c r="AP13" s="741">
        <f>IF(U13="n/a","n/a",J13+U13)</f>
        <v>9.5385759984134904</v>
      </c>
      <c r="AQ13" s="889">
        <f>IF(OR(AC13&lt;0.01,AF13="n/a"),"n/a",(I13/SQRT(22.5*AC13*(I13/AF13))-1)*100)</f>
        <v>48.054774378323309</v>
      </c>
      <c r="AR13" s="651">
        <f>INDEX(Historical!$C$7:$C$1256,MATCH(B13,Historical!$B$7:$B$1278,0))*IF(AH13="n/a",1.03,IF(AH13&lt;0,1.01,IF(AH13&gt;10,1.1,(1+AH13/100))))</f>
        <v>2.4281600000000005</v>
      </c>
      <c r="AS13" s="887">
        <f>IF($AI13="n/a",1.03*AR13,IF($AI13&lt;0,1.01*AR13,IF($AI13&gt;10,1.1*AR13,(1+$AI13/100)*AR13)))</f>
        <v>2.4524416000000007</v>
      </c>
      <c r="AT13" s="887">
        <f>IF($AK13="n/a",1.03*AS13,IF($AK13&lt;0,1.01*AS13,IF($AK13&gt;10,1.1*AS13,(1+$AK13/100)*AS13)))</f>
        <v>2.4769660160000009</v>
      </c>
      <c r="AU13" s="887">
        <f>IF($AK13="n/a",1.03*AT13,IF($AK13&lt;0,1.01*AT13,IF($AK13&gt;10,1.1*AT13,(1+$AK13/100)*AT13)))</f>
        <v>2.5017356761600009</v>
      </c>
      <c r="AV13" s="887">
        <f>IF($AK13="n/a",1.03*AU13,IF($AK13&lt;0,1.01*AU13,IF($AK13&gt;10,1.1*AU13,(1+$AK13/100)*AU13)))</f>
        <v>2.5267530329216008</v>
      </c>
      <c r="AW13" s="651">
        <f>SUM(AR13:AV13)</f>
        <v>12.386056325081604</v>
      </c>
      <c r="AX13" s="748">
        <f>AW13/I13*100</f>
        <v>19.954980385180608</v>
      </c>
      <c r="AY13" s="935">
        <v>0.23</v>
      </c>
      <c r="AZ13" s="873">
        <v>37.230000000000004</v>
      </c>
      <c r="BA13" s="873">
        <v>-22.900000000000002</v>
      </c>
      <c r="BB13" s="873">
        <v>-5.4399999999999995</v>
      </c>
      <c r="BC13" s="873">
        <v>-6.77</v>
      </c>
      <c r="BE13" s="624">
        <v>2013</v>
      </c>
      <c r="BF13" s="899">
        <f>IF(BE13&gt;2008,0,IF(BE13&gt;2001,1,IF(BE13&gt;1990,2,IF(BE13&gt;1980,3,IF(BE13&gt;1973,4,IF(BE13&gt;1970,5,IF(BE13&gt;1960,6,IF(BE13&gt;1958,7,IF(BE13&gt;1953,8,9)))))))))</f>
        <v>0</v>
      </c>
      <c r="BG13" s="883">
        <v>2.9000000000000004</v>
      </c>
    </row>
    <row r="14" spans="1:59" s="774" customFormat="1" ht="11.25" customHeight="1" x14ac:dyDescent="0.2">
      <c r="A14" s="777" t="s">
        <v>4304</v>
      </c>
      <c r="B14" s="957" t="s">
        <v>3793</v>
      </c>
      <c r="C14" s="933" t="s">
        <v>131</v>
      </c>
      <c r="D14" s="933" t="s">
        <v>4331</v>
      </c>
      <c r="E14" s="756">
        <v>7</v>
      </c>
      <c r="F14" s="1182">
        <v>672</v>
      </c>
      <c r="G14" s="1181" t="s">
        <v>106</v>
      </c>
      <c r="H14" s="1181" t="s">
        <v>106</v>
      </c>
      <c r="I14" s="757">
        <v>81.12</v>
      </c>
      <c r="J14" s="758">
        <f>(M14/I14)*100</f>
        <v>2.5394477317554238</v>
      </c>
      <c r="K14" s="759">
        <v>0.51500000000000001</v>
      </c>
      <c r="L14" s="760">
        <v>4</v>
      </c>
      <c r="M14" s="761">
        <f>K14*L14</f>
        <v>2.06</v>
      </c>
      <c r="N14" s="762" t="s">
        <v>318</v>
      </c>
      <c r="O14" s="763">
        <v>0.495</v>
      </c>
      <c r="P14" s="764">
        <v>44173</v>
      </c>
      <c r="Q14" s="764">
        <v>44196</v>
      </c>
      <c r="R14" s="761">
        <f>(K14-O14)/O14*100</f>
        <v>4.0404040404040442</v>
      </c>
      <c r="S14" s="701">
        <f>IF(INDEX(Historical!$D$7:$D$1254,MATCH(B14,Historical!$B$7:$B$1278,0))=0,"n/a",(INDEX(Historical!$C$7:$C$1256,MATCH(B14,Historical!$B$7:$B$1278,0))/INDEX(Historical!$D$7:$D$1254,MATCH(B14,Historical!$B$7:$B$1278,0))-1)*100)</f>
        <v>3.9242219215155583</v>
      </c>
      <c r="T14" s="701">
        <f>IF(INDEX(Historical!$F$7:$F$1247,MATCH(B14,Historical!$B$7:$B$1278,0))=0,"n/a",((INDEX(Historical!$C$7:$C$1256,MATCH(B14,Historical!$B$7:$B$1278,0))/INDEX(Historical!$F$7:$F$1247,MATCH(B14,Historical!$B$7:$B$1278,0)))^(1/3)-1)*100)</f>
        <v>3.8354624475508414</v>
      </c>
      <c r="U14" s="701">
        <f>IF(INDEX(Historical!$H$7:$H$1247,MATCH(B14,Historical!$B$7:$B$1278,0))=0,"n/a",((INDEX(Historical!$C$7:$C$1256,MATCH(B14,Historical!$B$7:$B$1278,0))/INDEX(Historical!$H$7:$H$1247,MATCH(B14,Historical!$B$7:$B$1278,0)))^(1/5)-1)*100)</f>
        <v>3.584570713460411</v>
      </c>
      <c r="V14" s="701">
        <f>IF(INDEX(Historical!$O$7:$O$1247,MATCH(B14,Historical!$B$7:$B$1278,0))=0,"n/a",((INDEX(Historical!$C$7:$C$1256,MATCH(B14,Historical!$B$7:$B$1278,0))/INDEX(Historical!$O$7:$O$1247,MATCH(B14,Historical!$B$7:$B$1278,0)))^(1/10)-1)*100)</f>
        <v>2.2299270262671422</v>
      </c>
      <c r="W14" s="702">
        <f>IF(OR(U14&lt;=0,U14="n/a",V14&lt;=0,V14="n/a"),"n/a",U14/V14)</f>
        <v>1.6074834159308424</v>
      </c>
      <c r="X14" s="703">
        <f>IF(OR(AJ14&lt;=0,AJ14="n/a",U14&lt;=0,U14="n/a"),"n/a",U14/AJ14)</f>
        <v>0.51950300195078414</v>
      </c>
      <c r="Y14" s="765"/>
      <c r="Z14" s="758">
        <f>IF(OR(AC14&lt;0.01,AC14="n/a"),"n/a",M14/AC14*100)</f>
        <v>60.23391812865497</v>
      </c>
      <c r="AA14" s="766">
        <f>IF(OR(AC14&lt;0.01,AC14="n/a"),"n/a",I14/AC14)</f>
        <v>23.719298245614038</v>
      </c>
      <c r="AB14" s="760">
        <v>12</v>
      </c>
      <c r="AC14" s="767">
        <v>3.42</v>
      </c>
      <c r="AD14" s="767">
        <v>3.95</v>
      </c>
      <c r="AE14" s="767">
        <v>3.43</v>
      </c>
      <c r="AF14" s="767">
        <v>2.4300000000000002</v>
      </c>
      <c r="AG14" s="767">
        <v>10.4</v>
      </c>
      <c r="AH14" s="767">
        <v>1.0999999999999999</v>
      </c>
      <c r="AI14" s="767">
        <v>8.58</v>
      </c>
      <c r="AJ14" s="767">
        <v>6.9</v>
      </c>
      <c r="AK14" s="767">
        <v>6</v>
      </c>
      <c r="AL14" s="768">
        <v>19960</v>
      </c>
      <c r="AM14" s="769">
        <v>0.3</v>
      </c>
      <c r="AN14" s="767">
        <v>1.29</v>
      </c>
      <c r="AO14" s="770">
        <f>IF(U14="n/a","n/a",IF(AA14&lt;0,"n/a",IF(AA14="n/a","n/a",J14+U14-AA14)))</f>
        <v>-17.595279800398202</v>
      </c>
      <c r="AP14" s="771">
        <f>IF(U14="n/a","n/a",J14+U14)</f>
        <v>6.1240184452158353</v>
      </c>
      <c r="AQ14" s="772">
        <f>IF(OR(AC14&lt;0.01,AF14="n/a"),"n/a",(I14/SQRT(22.5*AC14*(I14/AF14))-1)*100)</f>
        <v>60.052622925284041</v>
      </c>
      <c r="AR14" s="651">
        <f>INDEX(Historical!$C$7:$C$1256,MATCH(B14,Historical!$B$7:$B$1278,0))*IF(AH14="n/a",1.03,IF(AH14&lt;0,1.01,IF(AH14&gt;10,1.1,(1+AH14/100))))</f>
        <v>1.9411199999999997</v>
      </c>
      <c r="AS14" s="766">
        <f>IF($AI14="n/a",1.03*AR14,IF($AI14&lt;0,1.01*AR14,IF($AI14&gt;10,1.1*AR14,(1+$AI14/100)*AR14)))</f>
        <v>2.1076680959999998</v>
      </c>
      <c r="AT14" s="766">
        <f>IF($AK14="n/a",1.03*AS14,IF($AK14&lt;0,1.01*AS14,IF($AK14&gt;10,1.1*AS14,(1+$AK14/100)*AS14)))</f>
        <v>2.2341281817600001</v>
      </c>
      <c r="AU14" s="766">
        <f>IF($AK14="n/a",1.03*AT14,IF($AK14&lt;0,1.01*AT14,IF($AK14&gt;10,1.1*AT14,(1+$AK14/100)*AT14)))</f>
        <v>2.3681758726656001</v>
      </c>
      <c r="AV14" s="766">
        <f>IF($AK14="n/a",1.03*AU14,IF($AK14&lt;0,1.01*AU14,IF($AK14&gt;10,1.1*AU14,(1+$AK14/100)*AU14)))</f>
        <v>2.5102664250255362</v>
      </c>
      <c r="AW14" s="758">
        <f>SUM(AR14:AV14)</f>
        <v>11.161358575451136</v>
      </c>
      <c r="AX14" s="773">
        <f>AW14/I14*100</f>
        <v>13.759071222203076</v>
      </c>
      <c r="AY14" s="936">
        <v>0.3</v>
      </c>
      <c r="AZ14" s="769">
        <v>38.1</v>
      </c>
      <c r="BA14" s="769">
        <v>-7.46</v>
      </c>
      <c r="BB14" s="769">
        <v>1.69</v>
      </c>
      <c r="BC14" s="769">
        <v>4.9799999999999995</v>
      </c>
      <c r="BD14" s="909"/>
      <c r="BE14" s="624">
        <v>2014</v>
      </c>
      <c r="BF14" s="899">
        <f>IF(BE14&gt;2008,0,IF(BE14&gt;2001,1,IF(BE14&gt;1990,2,IF(BE14&gt;1980,3,IF(BE14&gt;1973,4,IF(BE14&gt;1970,5,IF(BE14&gt;1960,6,IF(BE14&gt;1958,7,IF(BE14&gt;1953,8,9)))))))))</f>
        <v>0</v>
      </c>
      <c r="BG14" s="825">
        <v>2.9000000000000004</v>
      </c>
    </row>
    <row r="15" spans="1:59" ht="11.25" customHeight="1" x14ac:dyDescent="0.2">
      <c r="A15" s="864" t="s">
        <v>876</v>
      </c>
      <c r="B15" s="876" t="s">
        <v>877</v>
      </c>
      <c r="C15" s="933" t="s">
        <v>131</v>
      </c>
      <c r="D15" s="933" t="s">
        <v>4333</v>
      </c>
      <c r="E15" s="733">
        <v>9</v>
      </c>
      <c r="F15" s="1182">
        <v>455</v>
      </c>
      <c r="G15" s="1182" t="s">
        <v>106</v>
      </c>
      <c r="H15" s="1182" t="s">
        <v>106</v>
      </c>
      <c r="I15" s="875">
        <v>19.5</v>
      </c>
      <c r="J15" s="651">
        <f>(M15/I15)*100</f>
        <v>2.9394871794871795</v>
      </c>
      <c r="K15" s="878">
        <v>0.14330000000000001</v>
      </c>
      <c r="L15" s="888">
        <v>4</v>
      </c>
      <c r="M15" s="642">
        <f>K15*L15</f>
        <v>0.57320000000000004</v>
      </c>
      <c r="N15" s="871" t="s">
        <v>107</v>
      </c>
      <c r="O15" s="734">
        <v>0.13650000000000001</v>
      </c>
      <c r="P15" s="862">
        <v>43859</v>
      </c>
      <c r="Q15" s="862">
        <v>43874</v>
      </c>
      <c r="R15" s="642">
        <f>(K15-O15)/O15*100</f>
        <v>4.9816849816849818</v>
      </c>
      <c r="S15" s="701">
        <f>IF(INDEX(Historical!$D$7:$D$1254,MATCH(B15,Historical!$B$7:$B$1278,0))=0,"n/a",(INDEX(Historical!$C$7:$C$1256,MATCH(B15,Historical!$B$7:$B$1278,0))/INDEX(Historical!$D$7:$D$1254,MATCH(B15,Historical!$B$7:$B$1278,0))-1)*100)</f>
        <v>5.0000000000000044</v>
      </c>
      <c r="T15" s="701">
        <f>IF(INDEX(Historical!$F$7:$F$1247,MATCH(B15,Historical!$B$7:$B$1278,0))=0,"n/a",((INDEX(Historical!$C$7:$C$1256,MATCH(B15,Historical!$B$7:$B$1278,0))/INDEX(Historical!$F$7:$F$1247,MATCH(B15,Historical!$B$7:$B$1278,0)))^(1/3)-1)*100)</f>
        <v>7.4599552570627115</v>
      </c>
      <c r="U15" s="701">
        <f>IF(INDEX(Historical!$H$7:$H$1247,MATCH(B15,Historical!$B$7:$B$1278,0))=0,"n/a",((INDEX(Historical!$C$7:$C$1256,MATCH(B15,Historical!$B$7:$B$1278,0))/INDEX(Historical!$H$7:$H$1247,MATCH(B15,Historical!$B$7:$B$1278,0)))^(1/5)-1)*100)</f>
        <v>22.245400977020502</v>
      </c>
      <c r="V15" s="701" t="str">
        <f>IF(INDEX(Historical!$O$7:$O$1247,MATCH(B15,Historical!$B$7:$B$1278,0))=0,"n/a",((INDEX(Historical!$C$7:$C$1256,MATCH(B15,Historical!$B$7:$B$1278,0))/INDEX(Historical!$O$7:$O$1247,MATCH(B15,Historical!$B$7:$B$1278,0)))^(1/10)-1)*100)</f>
        <v>n/a</v>
      </c>
      <c r="W15" s="702" t="str">
        <f>IF(OR(U15&lt;=0,U15="n/a",V15&lt;=0,V15="n/a"),"n/a",U15/V15)</f>
        <v>n/a</v>
      </c>
      <c r="X15" s="703" t="str">
        <f>IF(OR(AJ15&lt;=0,AJ15="n/a",U15&lt;=0,U15="n/a"),"n/a",U15/AJ15)</f>
        <v>n/a</v>
      </c>
      <c r="Y15" s="661"/>
      <c r="Z15" s="651">
        <f>IF(OR(AC15&lt;0.01,AC15="n/a"),"n/a",M15/AC15*100)</f>
        <v>204.71428571428572</v>
      </c>
      <c r="AA15" s="887">
        <f>IF(OR(AC15&lt;0.01,AC15="n/a"),"n/a",I15/AC15)</f>
        <v>69.642857142857139</v>
      </c>
      <c r="AB15" s="888">
        <v>12</v>
      </c>
      <c r="AC15" s="866">
        <v>0.28000000000000003</v>
      </c>
      <c r="AD15" s="866">
        <v>8.98</v>
      </c>
      <c r="AE15" s="866">
        <v>1.33</v>
      </c>
      <c r="AF15" s="866">
        <v>5.27</v>
      </c>
      <c r="AG15" s="866">
        <v>6.9</v>
      </c>
      <c r="AH15" s="866">
        <v>-70.599999999999994</v>
      </c>
      <c r="AI15" s="866">
        <v>12.58</v>
      </c>
      <c r="AJ15" s="866">
        <v>-14.2</v>
      </c>
      <c r="AK15" s="866">
        <v>7.6499999999999995</v>
      </c>
      <c r="AL15" s="879">
        <v>12820</v>
      </c>
      <c r="AM15" s="873">
        <v>0.37</v>
      </c>
      <c r="AN15" s="866">
        <v>8.68</v>
      </c>
      <c r="AO15" s="740">
        <f>IF(U15="n/a","n/a",IF(AA15&lt;0,"n/a",IF(AA15="n/a","n/a",J15+U15-AA15)))</f>
        <v>-44.457968986349456</v>
      </c>
      <c r="AP15" s="741">
        <f>IF(U15="n/a","n/a",J15+U15)</f>
        <v>25.184888156507682</v>
      </c>
      <c r="AQ15" s="889">
        <f>IF(OR(AC15&lt;0.01,AF15="n/a"),"n/a",(I15/SQRT(22.5*AC15*(I15/AF15))-1)*100)</f>
        <v>303.87999160523862</v>
      </c>
      <c r="AR15" s="651">
        <f>INDEX(Historical!$C$7:$C$1256,MATCH(B15,Historical!$B$7:$B$1278,0))*IF(AH15="n/a",1.03,IF(AH15&lt;0,1.01,IF(AH15&gt;10,1.1,(1+AH15/100))))</f>
        <v>0.55146000000000006</v>
      </c>
      <c r="AS15" s="887">
        <f>IF($AI15="n/a",1.03*AR15,IF($AI15&lt;0,1.01*AR15,IF($AI15&gt;10,1.1*AR15,(1+$AI15/100)*AR15)))</f>
        <v>0.60660600000000009</v>
      </c>
      <c r="AT15" s="887">
        <f>IF($AK15="n/a",1.03*AS15,IF($AK15&lt;0,1.01*AS15,IF($AK15&gt;10,1.1*AS15,(1+$AK15/100)*AS15)))</f>
        <v>0.65301135900000007</v>
      </c>
      <c r="AU15" s="887">
        <f>IF($AK15="n/a",1.03*AT15,IF($AK15&lt;0,1.01*AT15,IF($AK15&gt;10,1.1*AT15,(1+$AK15/100)*AT15)))</f>
        <v>0.70296672796350013</v>
      </c>
      <c r="AV15" s="887">
        <f>IF($AK15="n/a",1.03*AU15,IF($AK15&lt;0,1.01*AU15,IF($AK15&gt;10,1.1*AU15,(1+$AK15/100)*AU15)))</f>
        <v>0.75674368265270786</v>
      </c>
      <c r="AW15" s="651">
        <f>SUM(AR15:AV15)</f>
        <v>3.2707877696162084</v>
      </c>
      <c r="AX15" s="748">
        <f>AW15/I15*100</f>
        <v>16.773270613416454</v>
      </c>
      <c r="AY15" s="935">
        <v>0.94</v>
      </c>
      <c r="AZ15" s="873">
        <v>140.44</v>
      </c>
      <c r="BA15" s="873">
        <v>-8.15</v>
      </c>
      <c r="BB15" s="873">
        <v>4.75</v>
      </c>
      <c r="BC15" s="873">
        <v>21.21</v>
      </c>
      <c r="BE15" s="624">
        <v>2012</v>
      </c>
      <c r="BF15" s="899">
        <f>IF(BE15&gt;2008,0,IF(BE15&gt;2001,1,IF(BE15&gt;1990,2,IF(BE15&gt;1980,3,IF(BE15&gt;1973,4,IF(BE15&gt;1970,5,IF(BE15&gt;1960,6,IF(BE15&gt;1958,7,IF(BE15&gt;1953,8,9)))))))))</f>
        <v>0</v>
      </c>
      <c r="BG15" s="883">
        <v>0.6</v>
      </c>
    </row>
    <row r="16" spans="1:59" ht="11.25" customHeight="1" x14ac:dyDescent="0.2">
      <c r="A16" s="864" t="s">
        <v>878</v>
      </c>
      <c r="B16" s="876" t="s">
        <v>879</v>
      </c>
      <c r="C16" s="933" t="s">
        <v>112</v>
      </c>
      <c r="D16" s="933" t="s">
        <v>211</v>
      </c>
      <c r="E16" s="733">
        <v>7</v>
      </c>
      <c r="F16" s="1182">
        <v>576</v>
      </c>
      <c r="G16" s="1182" t="s">
        <v>106</v>
      </c>
      <c r="H16" s="1182" t="s">
        <v>106</v>
      </c>
      <c r="I16" s="875">
        <v>77.03</v>
      </c>
      <c r="J16" s="651">
        <f>(M16/I16)*100</f>
        <v>0.83084512527586663</v>
      </c>
      <c r="K16" s="878">
        <v>0.16</v>
      </c>
      <c r="L16" s="888">
        <v>4</v>
      </c>
      <c r="M16" s="642">
        <f>K16*L16</f>
        <v>0.64</v>
      </c>
      <c r="N16" s="871" t="s">
        <v>148</v>
      </c>
      <c r="O16" s="734">
        <v>0.15</v>
      </c>
      <c r="P16" s="867">
        <v>43599</v>
      </c>
      <c r="Q16" s="867">
        <v>43630</v>
      </c>
      <c r="R16" s="642">
        <f>(K16-O16)/O16*100</f>
        <v>6.6666666666666732</v>
      </c>
      <c r="S16" s="701">
        <f>IF(INDEX(Historical!$D$7:$D$1254,MATCH(B16,Historical!$B$7:$B$1278,0))=0,"n/a",(INDEX(Historical!$C$7:$C$1256,MATCH(B16,Historical!$B$7:$B$1278,0))/INDEX(Historical!$D$7:$D$1254,MATCH(B16,Historical!$B$7:$B$1278,0))-1)*100)</f>
        <v>5.0000000000000044</v>
      </c>
      <c r="T16" s="701">
        <f>IF(INDEX(Historical!$F$7:$F$1247,MATCH(B16,Historical!$B$7:$B$1278,0))=0,"n/a",((INDEX(Historical!$C$7:$C$1256,MATCH(B16,Historical!$B$7:$B$1278,0))/INDEX(Historical!$F$7:$F$1247,MATCH(B16,Historical!$B$7:$B$1278,0)))^(1/3)-1)*100)</f>
        <v>6.6053667550018957</v>
      </c>
      <c r="U16" s="701">
        <f>IF(INDEX(Historical!$H$7:$H$1247,MATCH(B16,Historical!$B$7:$B$1278,0))=0,"n/a",((INDEX(Historical!$C$7:$C$1256,MATCH(B16,Historical!$B$7:$B$1278,0))/INDEX(Historical!$H$7:$H$1247,MATCH(B16,Historical!$B$7:$B$1278,0)))^(1/5)-1)*100)</f>
        <v>7.442863557808499</v>
      </c>
      <c r="V16" s="701" t="str">
        <f>IF(INDEX(Historical!$O$7:$O$1247,MATCH(B16,Historical!$B$7:$B$1278,0))=0,"n/a",((INDEX(Historical!$C$7:$C$1256,MATCH(B16,Historical!$B$7:$B$1278,0))/INDEX(Historical!$O$7:$O$1247,MATCH(B16,Historical!$B$7:$B$1278,0)))^(1/10)-1)*100)</f>
        <v>n/a</v>
      </c>
      <c r="W16" s="702" t="str">
        <f>IF(OR(U16&lt;=0,U16="n/a",V16&lt;=0,V16="n/a"),"n/a",U16/V16)</f>
        <v>n/a</v>
      </c>
      <c r="X16" s="703" t="str">
        <f>IF(OR(AJ16&lt;=0,AJ16="n/a",U16&lt;=0,U16="n/a"),"n/a",U16/AJ16)</f>
        <v>n/a</v>
      </c>
      <c r="Y16" s="663"/>
      <c r="Z16" s="651">
        <f>IF(OR(AC16&lt;0.01,AC16="n/a"),"n/a",M16/AC16*100)</f>
        <v>152.38095238095241</v>
      </c>
      <c r="AA16" s="887">
        <f>IF(OR(AC16&lt;0.01,AC16="n/a"),"n/a",I16/AC16)</f>
        <v>183.40476190476193</v>
      </c>
      <c r="AB16" s="888">
        <v>12</v>
      </c>
      <c r="AC16" s="866">
        <v>0.42</v>
      </c>
      <c r="AD16" s="866">
        <v>17.07</v>
      </c>
      <c r="AE16" s="866">
        <v>0.67</v>
      </c>
      <c r="AF16" s="866">
        <v>2.16</v>
      </c>
      <c r="AG16" s="866">
        <v>1.9</v>
      </c>
      <c r="AH16" s="866">
        <v>-61.4</v>
      </c>
      <c r="AI16" s="866">
        <v>30.520000000000003</v>
      </c>
      <c r="AJ16" s="866">
        <v>-21</v>
      </c>
      <c r="AK16" s="866">
        <v>10.69</v>
      </c>
      <c r="AL16" s="879">
        <v>5700</v>
      </c>
      <c r="AM16" s="873">
        <v>0.3</v>
      </c>
      <c r="AN16" s="866">
        <v>0.66</v>
      </c>
      <c r="AO16" s="740">
        <f>IF(U16="n/a","n/a",IF(AA16&lt;0,"n/a",IF(AA16="n/a","n/a",J16+U16-AA16)))</f>
        <v>-175.13105322167758</v>
      </c>
      <c r="AP16" s="741">
        <f>IF(U16="n/a","n/a",J16+U16)</f>
        <v>8.2737086830843651</v>
      </c>
      <c r="AQ16" s="889">
        <f>IF(OR(AC16&lt;0.01,AF16="n/a"),"n/a",(I16/SQRT(22.5*AC16*(I16/AF16))-1)*100)</f>
        <v>319.60525667414066</v>
      </c>
      <c r="AR16" s="651">
        <f>INDEX(Historical!$C$7:$C$1256,MATCH(B16,Historical!$B$7:$B$1278,0))*IF(AH16="n/a",1.03,IF(AH16&lt;0,1.01,IF(AH16&gt;10,1.1,(1+AH16/100))))</f>
        <v>0.63629999999999998</v>
      </c>
      <c r="AS16" s="887">
        <f>IF($AI16="n/a",1.03*AR16,IF($AI16&lt;0,1.01*AR16,IF($AI16&gt;10,1.1*AR16,(1+$AI16/100)*AR16)))</f>
        <v>0.69993000000000005</v>
      </c>
      <c r="AT16" s="887">
        <f>IF($AK16="n/a",1.03*AS16,IF($AK16&lt;0,1.01*AS16,IF($AK16&gt;10,1.1*AS16,(1+$AK16/100)*AS16)))</f>
        <v>0.76992300000000014</v>
      </c>
      <c r="AU16" s="887">
        <f>IF($AK16="n/a",1.03*AT16,IF($AK16&lt;0,1.01*AT16,IF($AK16&gt;10,1.1*AT16,(1+$AK16/100)*AT16)))</f>
        <v>0.84691530000000026</v>
      </c>
      <c r="AV16" s="887">
        <f>IF($AK16="n/a",1.03*AU16,IF($AK16&lt;0,1.01*AU16,IF($AK16&gt;10,1.1*AU16,(1+$AK16/100)*AU16)))</f>
        <v>0.93160683000000033</v>
      </c>
      <c r="AW16" s="651">
        <f>SUM(AR16:AV16)</f>
        <v>3.8846751300000002</v>
      </c>
      <c r="AX16" s="748">
        <f>AW16/I16*100</f>
        <v>5.0430678047513959</v>
      </c>
      <c r="AY16" s="935">
        <v>1.19</v>
      </c>
      <c r="AZ16" s="873">
        <v>118.02999999999999</v>
      </c>
      <c r="BA16" s="873">
        <v>-7.84</v>
      </c>
      <c r="BB16" s="873">
        <v>1.68</v>
      </c>
      <c r="BC16" s="873">
        <v>23.23</v>
      </c>
      <c r="BE16" s="624">
        <v>2013</v>
      </c>
      <c r="BF16" s="899">
        <f>IF(BE16&gt;2008,0,IF(BE16&gt;2001,1,IF(BE16&gt;1990,2,IF(BE16&gt;1980,3,IF(BE16&gt;1973,4,IF(BE16&gt;1970,5,IF(BE16&gt;1960,6,IF(BE16&gt;1958,7,IF(BE16&gt;1953,8,9)))))))))</f>
        <v>0</v>
      </c>
      <c r="BG16" s="883">
        <v>0.70000000000000007</v>
      </c>
    </row>
    <row r="17" spans="1:59" ht="11.25" customHeight="1" x14ac:dyDescent="0.2">
      <c r="A17" s="872" t="s">
        <v>1174</v>
      </c>
      <c r="B17" s="876" t="s">
        <v>1175</v>
      </c>
      <c r="C17" s="933" t="s">
        <v>108</v>
      </c>
      <c r="D17" s="933" t="s">
        <v>4334</v>
      </c>
      <c r="E17" s="733">
        <v>9</v>
      </c>
      <c r="F17" s="1182">
        <v>467</v>
      </c>
      <c r="G17" s="1182" t="s">
        <v>106</v>
      </c>
      <c r="H17" s="1182" t="s">
        <v>106</v>
      </c>
      <c r="I17" s="875">
        <v>64.59</v>
      </c>
      <c r="J17" s="651">
        <f>(M17/I17)*100</f>
        <v>4.9543272952469426</v>
      </c>
      <c r="K17" s="878">
        <v>0.8</v>
      </c>
      <c r="L17" s="888">
        <v>4</v>
      </c>
      <c r="M17" s="642">
        <f>K17*L17</f>
        <v>3.2</v>
      </c>
      <c r="N17" s="871" t="s">
        <v>318</v>
      </c>
      <c r="O17" s="734">
        <v>0.7</v>
      </c>
      <c r="P17" s="862">
        <v>43903</v>
      </c>
      <c r="Q17" s="862">
        <v>43921</v>
      </c>
      <c r="R17" s="642">
        <f>(K17-O17)/O17*100</f>
        <v>14.285714285714299</v>
      </c>
      <c r="S17" s="701">
        <f>IF(INDEX(Historical!$D$7:$D$1254,MATCH(B17,Historical!$B$7:$B$1278,0))=0,"n/a",(INDEX(Historical!$C$7:$C$1256,MATCH(B17,Historical!$B$7:$B$1278,0))/INDEX(Historical!$D$7:$D$1254,MATCH(B17,Historical!$B$7:$B$1278,0))-1)*100)</f>
        <v>20.68965517241379</v>
      </c>
      <c r="T17" s="701">
        <f>IF(INDEX(Historical!$F$7:$F$1247,MATCH(B17,Historical!$B$7:$B$1278,0))=0,"n/a",((INDEX(Historical!$C$7:$C$1256,MATCH(B17,Historical!$B$7:$B$1278,0))/INDEX(Historical!$F$7:$F$1247,MATCH(B17,Historical!$B$7:$B$1278,0)))^(1/3)-1)*100)</f>
        <v>39.115300228031955</v>
      </c>
      <c r="U17" s="701">
        <f>IF(INDEX(Historical!$H$7:$H$1247,MATCH(B17,Historical!$B$7:$B$1278,0))=0,"n/a",((INDEX(Historical!$C$7:$C$1256,MATCH(B17,Historical!$B$7:$B$1278,0))/INDEX(Historical!$H$7:$H$1247,MATCH(B17,Historical!$B$7:$B$1278,0)))^(1/5)-1)*100)</f>
        <v>37.972966146121493</v>
      </c>
      <c r="V17" s="701">
        <f>IF(INDEX(Historical!$O$7:$O$1247,MATCH(B17,Historical!$B$7:$B$1278,0))=0,"n/a",((INDEX(Historical!$C$7:$C$1256,MATCH(B17,Historical!$B$7:$B$1278,0))/INDEX(Historical!$O$7:$O$1247,MATCH(B17,Historical!$B$7:$B$1278,0)))^(1/10)-1)*100)</f>
        <v>30.200545431746772</v>
      </c>
      <c r="W17" s="702">
        <f>IF(OR(U17&lt;=0,U17="n/a",V17&lt;=0,V17="n/a"),"n/a",U17/V17)</f>
        <v>1.2573602762221758</v>
      </c>
      <c r="X17" s="703">
        <f>IF(OR(AJ17&lt;=0,AJ17="n/a",U17&lt;=0,U17="n/a"),"n/a",U17/AJ17)</f>
        <v>1.8168883323503109</v>
      </c>
      <c r="Y17" s="877" t="s">
        <v>1176</v>
      </c>
      <c r="Z17" s="651">
        <f>IF(OR(AC17&lt;0.01,AC17="n/a"),"n/a",M17/AC17*100)</f>
        <v>40.816326530612244</v>
      </c>
      <c r="AA17" s="887">
        <f>IF(OR(AC17&lt;0.01,AC17="n/a"),"n/a",I17/AC17)</f>
        <v>8.2385204081632661</v>
      </c>
      <c r="AB17" s="888">
        <v>12</v>
      </c>
      <c r="AC17" s="866">
        <v>7.84</v>
      </c>
      <c r="AD17" s="866">
        <v>0.75</v>
      </c>
      <c r="AE17" s="866">
        <v>1.1200000000000001</v>
      </c>
      <c r="AF17" s="866">
        <v>1.34</v>
      </c>
      <c r="AG17" s="866">
        <v>16.3</v>
      </c>
      <c r="AH17" s="866">
        <v>-1.6</v>
      </c>
      <c r="AI17" s="866">
        <v>9.0499999999999989</v>
      </c>
      <c r="AJ17" s="866">
        <v>20.9</v>
      </c>
      <c r="AK17" s="866">
        <v>11</v>
      </c>
      <c r="AL17" s="879">
        <v>676.9</v>
      </c>
      <c r="AM17" s="873">
        <v>16.400000000000002</v>
      </c>
      <c r="AN17" s="868">
        <v>44.15</v>
      </c>
      <c r="AO17" s="740">
        <f>IF(U17="n/a","n/a",IF(AA17&lt;0,"n/a",IF(AA17="n/a","n/a",J17+U17-AA17)))</f>
        <v>34.688773033205166</v>
      </c>
      <c r="AP17" s="741">
        <f>IF(U17="n/a","n/a",J17+U17)</f>
        <v>42.927293441368434</v>
      </c>
      <c r="AQ17" s="889">
        <f>IF(OR(AC17&lt;0.01,AF17="n/a"),"n/a",(I17/SQRT(22.5*AC17*(I17/AF17))-1)*100)</f>
        <v>-29.953611094936118</v>
      </c>
      <c r="AR17" s="651">
        <f>INDEX(Historical!$C$7:$C$1256,MATCH(B17,Historical!$B$7:$B$1278,0))*IF(AH17="n/a",1.03,IF(AH17&lt;0,1.01,IF(AH17&gt;10,1.1,(1+AH17/100))))</f>
        <v>2.8279999999999998</v>
      </c>
      <c r="AS17" s="887">
        <f>IF($AI17="n/a",1.03*AR17,IF($AI17&lt;0,1.01*AR17,IF($AI17&gt;10,1.1*AR17,(1+$AI17/100)*AR17)))</f>
        <v>3.0839339999999997</v>
      </c>
      <c r="AT17" s="887">
        <f>IF($AK17="n/a",1.03*AS17,IF($AK17&lt;0,1.01*AS17,IF($AK17&gt;10,1.1*AS17,(1+$AK17/100)*AS17)))</f>
        <v>3.3923274000000001</v>
      </c>
      <c r="AU17" s="887">
        <f>IF($AK17="n/a",1.03*AT17,IF($AK17&lt;0,1.01*AT17,IF($AK17&gt;10,1.1*AT17,(1+$AK17/100)*AT17)))</f>
        <v>3.7315601400000005</v>
      </c>
      <c r="AV17" s="887">
        <f>IF($AK17="n/a",1.03*AU17,IF($AK17&lt;0,1.01*AU17,IF($AK17&gt;10,1.1*AU17,(1+$AK17/100)*AU17)))</f>
        <v>4.104716154000001</v>
      </c>
      <c r="AW17" s="651">
        <f>SUM(AR17:AV17)</f>
        <v>17.140537694000002</v>
      </c>
      <c r="AX17" s="748">
        <f>AW17/I17*100</f>
        <v>26.537448047685402</v>
      </c>
      <c r="AY17" s="935">
        <v>1.1599999999999999</v>
      </c>
      <c r="AZ17" s="873">
        <v>61.27</v>
      </c>
      <c r="BA17" s="873">
        <v>-26.979999999999997</v>
      </c>
      <c r="BB17" s="873">
        <v>-3.94</v>
      </c>
      <c r="BC17" s="873">
        <v>-0.94000000000000006</v>
      </c>
      <c r="BE17" s="624">
        <v>2012</v>
      </c>
      <c r="BF17" s="899">
        <f>IF(BE17&gt;2008,0,IF(BE17&gt;2001,1,IF(BE17&gt;1990,2,IF(BE17&gt;1980,3,IF(BE17&gt;1973,4,IF(BE17&gt;1970,5,IF(BE17&gt;1960,6,IF(BE17&gt;1958,7,IF(BE17&gt;1953,8,9)))))))))</f>
        <v>0</v>
      </c>
      <c r="BG17" s="883">
        <v>0.4</v>
      </c>
    </row>
    <row r="18" spans="1:59" ht="11.25" customHeight="1" x14ac:dyDescent="0.2">
      <c r="A18" s="864" t="s">
        <v>954</v>
      </c>
      <c r="B18" s="876" t="s">
        <v>955</v>
      </c>
      <c r="C18" s="933" t="s">
        <v>108</v>
      </c>
      <c r="D18" s="933" t="s">
        <v>118</v>
      </c>
      <c r="E18" s="733">
        <v>9</v>
      </c>
      <c r="F18" s="1182">
        <v>465</v>
      </c>
      <c r="G18" s="1182" t="s">
        <v>106</v>
      </c>
      <c r="H18" s="1182" t="s">
        <v>106</v>
      </c>
      <c r="I18" s="875">
        <v>25.53</v>
      </c>
      <c r="J18" s="651">
        <f>(M18/I18)*100</f>
        <v>3.1335683509596555</v>
      </c>
      <c r="K18" s="878">
        <v>0.2</v>
      </c>
      <c r="L18" s="888">
        <v>4</v>
      </c>
      <c r="M18" s="642">
        <f>K18*L18</f>
        <v>0.8</v>
      </c>
      <c r="N18" s="871" t="s">
        <v>707</v>
      </c>
      <c r="O18" s="734">
        <v>0.18</v>
      </c>
      <c r="P18" s="862">
        <v>43900</v>
      </c>
      <c r="Q18" s="862">
        <v>43915</v>
      </c>
      <c r="R18" s="642">
        <f>(K18-O18)/O18*100</f>
        <v>11.111111111111121</v>
      </c>
      <c r="S18" s="701">
        <f>IF(INDEX(Historical!$D$7:$D$1254,MATCH(B18,Historical!$B$7:$B$1278,0))=0,"n/a",(INDEX(Historical!$C$7:$C$1256,MATCH(B18,Historical!$B$7:$B$1278,0))/INDEX(Historical!$D$7:$D$1254,MATCH(B18,Historical!$B$7:$B$1278,0))-1)*100)</f>
        <v>12.5</v>
      </c>
      <c r="T18" s="701">
        <f>IF(INDEX(Historical!$F$7:$F$1247,MATCH(B18,Historical!$B$7:$B$1278,0))=0,"n/a",((INDEX(Historical!$C$7:$C$1256,MATCH(B18,Historical!$B$7:$B$1278,0))/INDEX(Historical!$F$7:$F$1247,MATCH(B18,Historical!$B$7:$B$1278,0)))^(1/3)-1)*100)</f>
        <v>11.457607795906144</v>
      </c>
      <c r="U18" s="701">
        <f>IF(INDEX(Historical!$H$7:$H$1247,MATCH(B18,Historical!$B$7:$B$1278,0))=0,"n/a",((INDEX(Historical!$C$7:$C$1256,MATCH(B18,Historical!$B$7:$B$1278,0))/INDEX(Historical!$H$7:$H$1247,MATCH(B18,Historical!$B$7:$B$1278,0)))^(1/5)-1)*100)</f>
        <v>10.350921459993479</v>
      </c>
      <c r="V18" s="701">
        <f>IF(INDEX(Historical!$O$7:$O$1247,MATCH(B18,Historical!$B$7:$B$1278,0))=0,"n/a",((INDEX(Historical!$C$7:$C$1256,MATCH(B18,Historical!$B$7:$B$1278,0))/INDEX(Historical!$O$7:$O$1247,MATCH(B18,Historical!$B$7:$B$1278,0)))^(1/10)-1)*100)</f>
        <v>14.869835499703509</v>
      </c>
      <c r="W18" s="702">
        <f>IF(OR(U18&lt;=0,U18="n/a",V18&lt;=0,V18="n/a"),"n/a",U18/V18)</f>
        <v>0.69610194814864412</v>
      </c>
      <c r="X18" s="703" t="str">
        <f>IF(OR(AJ18&lt;=0,AJ18="n/a",U18&lt;=0,U18="n/a"),"n/a",U18/AJ18)</f>
        <v>n/a</v>
      </c>
      <c r="Y18" s="877" t="s">
        <v>473</v>
      </c>
      <c r="Z18" s="651">
        <f>IF(OR(AC18&lt;0.01,AC18="n/a"),"n/a",M18/AC18*100)</f>
        <v>22.03856749311295</v>
      </c>
      <c r="AA18" s="887">
        <f>IF(OR(AC18&lt;0.01,AC18="n/a"),"n/a",I18/AC18)</f>
        <v>7.0330578512396702</v>
      </c>
      <c r="AB18" s="888">
        <v>12</v>
      </c>
      <c r="AC18" s="866">
        <v>3.63</v>
      </c>
      <c r="AD18" s="866">
        <v>2.34</v>
      </c>
      <c r="AE18" s="866">
        <v>2.2200000000000002</v>
      </c>
      <c r="AF18" s="866">
        <v>0.34</v>
      </c>
      <c r="AG18" s="866">
        <v>5.0999999999999996</v>
      </c>
      <c r="AH18" s="866">
        <v>-13.5</v>
      </c>
      <c r="AI18" s="866">
        <v>5.67</v>
      </c>
      <c r="AJ18" s="866">
        <v>-8.5</v>
      </c>
      <c r="AK18" s="866">
        <v>3</v>
      </c>
      <c r="AL18" s="879">
        <v>2100</v>
      </c>
      <c r="AM18" s="873">
        <v>0.8</v>
      </c>
      <c r="AN18" s="866">
        <v>0.19</v>
      </c>
      <c r="AO18" s="740">
        <f>IF(U18="n/a","n/a",IF(AA18&lt;0,"n/a",IF(AA18="n/a","n/a",J18+U18-AA18)))</f>
        <v>6.4514319597134655</v>
      </c>
      <c r="AP18" s="741">
        <f>IF(U18="n/a","n/a",J18+U18)</f>
        <v>13.484489810953136</v>
      </c>
      <c r="AQ18" s="889">
        <f>IF(OR(AC18&lt;0.01,AF18="n/a"),"n/a",(I18/SQRT(22.5*AC18*(I18/AF18))-1)*100)</f>
        <v>-67.399797755082091</v>
      </c>
      <c r="AR18" s="651">
        <f>INDEX(Historical!$C$7:$C$1256,MATCH(B18,Historical!$B$7:$B$1278,0))*IF(AH18="n/a",1.03,IF(AH18&lt;0,1.01,IF(AH18&gt;10,1.1,(1+AH18/100))))</f>
        <v>0.72719999999999996</v>
      </c>
      <c r="AS18" s="887">
        <f>IF($AI18="n/a",1.03*AR18,IF($AI18&lt;0,1.01*AR18,IF($AI18&gt;10,1.1*AR18,(1+$AI18/100)*AR18)))</f>
        <v>0.76843223999999999</v>
      </c>
      <c r="AT18" s="887">
        <f>IF($AK18="n/a",1.03*AS18,IF($AK18&lt;0,1.01*AS18,IF($AK18&gt;10,1.1*AS18,(1+$AK18/100)*AS18)))</f>
        <v>0.79148520720000004</v>
      </c>
      <c r="AU18" s="887">
        <f>IF($AK18="n/a",1.03*AT18,IF($AK18&lt;0,1.01*AT18,IF($AK18&gt;10,1.1*AT18,(1+$AK18/100)*AT18)))</f>
        <v>0.81522976341600006</v>
      </c>
      <c r="AV18" s="887">
        <f>IF($AK18="n/a",1.03*AU18,IF($AK18&lt;0,1.01*AU18,IF($AK18&gt;10,1.1*AU18,(1+$AK18/100)*AU18)))</f>
        <v>0.83968665631848005</v>
      </c>
      <c r="AW18" s="651">
        <f>SUM(AR18:AV18)</f>
        <v>3.9420338669344801</v>
      </c>
      <c r="AX18" s="748">
        <f>AW18/I18*100</f>
        <v>15.440790704796239</v>
      </c>
      <c r="AY18" s="935">
        <v>1.2</v>
      </c>
      <c r="AZ18" s="873">
        <v>87.17</v>
      </c>
      <c r="BA18" s="873">
        <v>-49.71</v>
      </c>
      <c r="BB18" s="873">
        <v>9.31</v>
      </c>
      <c r="BC18" s="873">
        <v>-11.58</v>
      </c>
      <c r="BE18" s="624">
        <v>2012</v>
      </c>
      <c r="BF18" s="899">
        <f>IF(BE18&gt;2008,0,IF(BE18&gt;2001,1,IF(BE18&gt;1990,2,IF(BE18&gt;1980,3,IF(BE18&gt;1973,4,IF(BE18&gt;1970,5,IF(BE18&gt;1960,6,IF(BE18&gt;1958,7,IF(BE18&gt;1953,8,9)))))))))</f>
        <v>0</v>
      </c>
      <c r="BG18" s="883">
        <v>2.4</v>
      </c>
    </row>
    <row r="19" spans="1:59" ht="11.25" customHeight="1" x14ac:dyDescent="0.2">
      <c r="A19" s="864" t="s">
        <v>871</v>
      </c>
      <c r="B19" s="876" t="s">
        <v>872</v>
      </c>
      <c r="C19" s="933" t="s">
        <v>4322</v>
      </c>
      <c r="D19" s="933" t="s">
        <v>4323</v>
      </c>
      <c r="E19" s="733">
        <v>7</v>
      </c>
      <c r="F19" s="1182">
        <v>600</v>
      </c>
      <c r="G19" s="1182" t="s">
        <v>115</v>
      </c>
      <c r="H19" s="1182" t="s">
        <v>115</v>
      </c>
      <c r="I19" s="875">
        <v>9.33</v>
      </c>
      <c r="J19" s="651">
        <f>(M19/I19)*100</f>
        <v>12.433011789924972</v>
      </c>
      <c r="K19" s="878">
        <v>0.28999999999999998</v>
      </c>
      <c r="L19" s="888">
        <v>4</v>
      </c>
      <c r="M19" s="642">
        <f>K19*L19</f>
        <v>1.1599999999999999</v>
      </c>
      <c r="N19" s="871" t="s">
        <v>463</v>
      </c>
      <c r="O19" s="734">
        <v>0.28000000000000003</v>
      </c>
      <c r="P19" s="619">
        <v>43828</v>
      </c>
      <c r="Q19" s="619">
        <v>43844</v>
      </c>
      <c r="R19" s="642">
        <f>(K19-O19)/O19*100</f>
        <v>3.5714285714285547</v>
      </c>
      <c r="S19" s="701">
        <f>IF(INDEX(Historical!$D$7:$D$1254,MATCH(B19,Historical!$B$7:$B$1278,0))=0,"n/a",(INDEX(Historical!$C$7:$C$1256,MATCH(B19,Historical!$B$7:$B$1278,0))/INDEX(Historical!$D$7:$D$1254,MATCH(B19,Historical!$B$7:$B$1278,0))-1)*100)</f>
        <v>3.7037037037036979</v>
      </c>
      <c r="T19" s="701">
        <f>IF(INDEX(Historical!$F$7:$F$1247,MATCH(B19,Historical!$B$7:$B$1278,0))=0,"n/a",((INDEX(Historical!$C$7:$C$1256,MATCH(B19,Historical!$B$7:$B$1278,0))/INDEX(Historical!$F$7:$F$1247,MATCH(B19,Historical!$B$7:$B$1278,0)))^(1/3)-1)*100)</f>
        <v>3.8498820370220788</v>
      </c>
      <c r="U19" s="701">
        <f>IF(INDEX(Historical!$H$7:$H$1247,MATCH(B19,Historical!$B$7:$B$1278,0))=0,"n/a",((INDEX(Historical!$C$7:$C$1256,MATCH(B19,Historical!$B$7:$B$1278,0))/INDEX(Historical!$H$7:$H$1247,MATCH(B19,Historical!$B$7:$B$1278,0)))^(1/5)-1)*100)</f>
        <v>4.0126207180960938</v>
      </c>
      <c r="V19" s="701">
        <f>IF(INDEX(Historical!$O$7:$O$1247,MATCH(B19,Historical!$B$7:$B$1278,0))=0,"n/a",((INDEX(Historical!$C$7:$C$1256,MATCH(B19,Historical!$B$7:$B$1278,0))/INDEX(Historical!$O$7:$O$1247,MATCH(B19,Historical!$B$7:$B$1278,0)))^(1/10)-1)*100)</f>
        <v>3.6841429121064806</v>
      </c>
      <c r="W19" s="702">
        <f>IF(OR(U19&lt;=0,U19="n/a",V19&lt;=0,V19="n/a"),"n/a",U19/V19)</f>
        <v>1.0891598979263808</v>
      </c>
      <c r="X19" s="703" t="str">
        <f>IF(OR(AJ19&lt;=0,AJ19="n/a",U19&lt;=0,U19="n/a"),"n/a",U19/AJ19)</f>
        <v>n/a</v>
      </c>
      <c r="Y19" s="661"/>
      <c r="Z19" s="651">
        <f>IF(OR(AC19&lt;0.01,AC19="n/a"),"n/a",M19/AC19*100)</f>
        <v>236.73469387755102</v>
      </c>
      <c r="AA19" s="887">
        <f>IF(OR(AC19&lt;0.01,AC19="n/a"),"n/a",I19/AC19)</f>
        <v>19.040816326530614</v>
      </c>
      <c r="AB19" s="888">
        <v>12</v>
      </c>
      <c r="AC19" s="866">
        <v>0.49</v>
      </c>
      <c r="AD19" s="866">
        <v>6.36</v>
      </c>
      <c r="AE19" s="866">
        <v>2.69</v>
      </c>
      <c r="AF19" s="866">
        <v>0.55000000000000004</v>
      </c>
      <c r="AG19" s="866">
        <v>2.8000000000000003</v>
      </c>
      <c r="AH19" s="866">
        <v>64.099999999999994</v>
      </c>
      <c r="AI19" s="866">
        <v>-100</v>
      </c>
      <c r="AJ19" s="866">
        <v>-11.899999999999999</v>
      </c>
      <c r="AK19" s="866">
        <v>3</v>
      </c>
      <c r="AL19" s="879">
        <v>771.31</v>
      </c>
      <c r="AM19" s="873">
        <v>0.2</v>
      </c>
      <c r="AN19" s="866">
        <v>1.25</v>
      </c>
      <c r="AO19" s="740">
        <f>IF(U19="n/a","n/a",IF(AA19&lt;0,"n/a",IF(AA19="n/a","n/a",J19+U19-AA19)))</f>
        <v>-2.5951838185095468</v>
      </c>
      <c r="AP19" s="741">
        <f>IF(U19="n/a","n/a",J19+U19)</f>
        <v>16.445632508021067</v>
      </c>
      <c r="AQ19" s="889">
        <f>IF(OR(AC19&lt;0.01,AF19="n/a"),"n/a",(I19/SQRT(22.5*AC19*(I19/AF19))-1)*100)</f>
        <v>-31.77667723785741</v>
      </c>
      <c r="AR19" s="651">
        <f>INDEX(Historical!$C$7:$C$1256,MATCH(B19,Historical!$B$7:$B$1278,0))*IF(AH19="n/a",1.03,IF(AH19&lt;0,1.01,IF(AH19&gt;10,1.1,(1+AH19/100))))</f>
        <v>1.2320000000000002</v>
      </c>
      <c r="AS19" s="887">
        <f>IF($AI19="n/a",1.03*AR19,IF($AI19&lt;0,1.01*AR19,IF($AI19&gt;10,1.1*AR19,(1+$AI19/100)*AR19)))</f>
        <v>1.2443200000000003</v>
      </c>
      <c r="AT19" s="887">
        <f>IF($AK19="n/a",1.03*AS19,IF($AK19&lt;0,1.01*AS19,IF($AK19&gt;10,1.1*AS19,(1+$AK19/100)*AS19)))</f>
        <v>1.2816496000000004</v>
      </c>
      <c r="AU19" s="887">
        <f>IF($AK19="n/a",1.03*AT19,IF($AK19&lt;0,1.01*AT19,IF($AK19&gt;10,1.1*AT19,(1+$AK19/100)*AT19)))</f>
        <v>1.3200990880000005</v>
      </c>
      <c r="AV19" s="887">
        <f>IF($AK19="n/a",1.03*AU19,IF($AK19&lt;0,1.01*AU19,IF($AK19&gt;10,1.1*AU19,(1+$AK19/100)*AU19)))</f>
        <v>1.3597020606400005</v>
      </c>
      <c r="AW19" s="651">
        <f>SUM(AR19:AV19)</f>
        <v>6.437770748640002</v>
      </c>
      <c r="AX19" s="748">
        <f>AW19/I19*100</f>
        <v>69.000758291961432</v>
      </c>
      <c r="AY19" s="935">
        <v>1</v>
      </c>
      <c r="AZ19" s="873">
        <v>2.5299999999999998</v>
      </c>
      <c r="BA19" s="873">
        <v>-67.190000000000012</v>
      </c>
      <c r="BB19" s="873">
        <v>-14.74</v>
      </c>
      <c r="BC19" s="873">
        <v>-35.9</v>
      </c>
      <c r="BE19" s="624">
        <v>2014</v>
      </c>
      <c r="BF19" s="899">
        <f>IF(BE19&gt;2008,0,IF(BE19&gt;2001,1,IF(BE19&gt;1990,2,IF(BE19&gt;1980,3,IF(BE19&gt;1973,4,IF(BE19&gt;1970,5,IF(BE19&gt;1960,6,IF(BE19&gt;1958,7,IF(BE19&gt;1953,8,9)))))))))</f>
        <v>0</v>
      </c>
      <c r="BG19" s="883">
        <v>1</v>
      </c>
    </row>
    <row r="20" spans="1:59" ht="11.25" customHeight="1" x14ac:dyDescent="0.2">
      <c r="A20" s="864" t="s">
        <v>883</v>
      </c>
      <c r="B20" s="876" t="s">
        <v>884</v>
      </c>
      <c r="C20" s="933" t="s">
        <v>112</v>
      </c>
      <c r="D20" s="933" t="s">
        <v>4335</v>
      </c>
      <c r="E20" s="733">
        <v>8</v>
      </c>
      <c r="F20" s="1182">
        <v>521</v>
      </c>
      <c r="G20" s="1182" t="s">
        <v>106</v>
      </c>
      <c r="H20" s="1182" t="s">
        <v>106</v>
      </c>
      <c r="I20" s="875">
        <v>27.24</v>
      </c>
      <c r="J20" s="651">
        <f>(M20/I20)*100</f>
        <v>2.2026431718061676</v>
      </c>
      <c r="K20" s="878">
        <v>0.15</v>
      </c>
      <c r="L20" s="888">
        <v>4</v>
      </c>
      <c r="M20" s="642">
        <f>K20*L20</f>
        <v>0.6</v>
      </c>
      <c r="N20" s="871" t="s">
        <v>264</v>
      </c>
      <c r="O20" s="734">
        <v>0.13</v>
      </c>
      <c r="P20" s="619">
        <v>43817</v>
      </c>
      <c r="Q20" s="619">
        <v>43835</v>
      </c>
      <c r="R20" s="642">
        <f>(K20-O20)/O20*100</f>
        <v>15.384615384615378</v>
      </c>
      <c r="S20" s="701">
        <f>IF(INDEX(Historical!$D$7:$D$1254,MATCH(B20,Historical!$B$7:$B$1278,0))=0,"n/a",(INDEX(Historical!$C$7:$C$1256,MATCH(B20,Historical!$B$7:$B$1278,0))/INDEX(Historical!$D$7:$D$1254,MATCH(B20,Historical!$B$7:$B$1278,0))-1)*100)</f>
        <v>30.000000000000004</v>
      </c>
      <c r="T20" s="701">
        <f>IF(INDEX(Historical!$F$7:$F$1247,MATCH(B20,Historical!$B$7:$B$1278,0))=0,"n/a",((INDEX(Historical!$C$7:$C$1256,MATCH(B20,Historical!$B$7:$B$1278,0))/INDEX(Historical!$F$7:$F$1247,MATCH(B20,Historical!$B$7:$B$1278,0)))^(1/3)-1)*100)</f>
        <v>37.50688670741409</v>
      </c>
      <c r="U20" s="701">
        <f>IF(INDEX(Historical!$H$7:$H$1247,MATCH(B20,Historical!$B$7:$B$1278,0))=0,"n/a",((INDEX(Historical!$C$7:$C$1256,MATCH(B20,Historical!$B$7:$B$1278,0))/INDEX(Historical!$H$7:$H$1247,MATCH(B20,Historical!$B$7:$B$1278,0)))^(1/5)-1)*100)</f>
        <v>34.080129120845726</v>
      </c>
      <c r="V20" s="701" t="str">
        <f>IF(INDEX(Historical!$O$7:$O$1247,MATCH(B20,Historical!$B$7:$B$1278,0))=0,"n/a",((INDEX(Historical!$C$7:$C$1256,MATCH(B20,Historical!$B$7:$B$1278,0))/INDEX(Historical!$O$7:$O$1247,MATCH(B20,Historical!$B$7:$B$1278,0)))^(1/10)-1)*100)</f>
        <v>n/a</v>
      </c>
      <c r="W20" s="702" t="str">
        <f>IF(OR(U20&lt;=0,U20="n/a",V20&lt;=0,V20="n/a"),"n/a",U20/V20)</f>
        <v>n/a</v>
      </c>
      <c r="X20" s="703">
        <f>IF(OR(AJ20&lt;=0,AJ20="n/a",U20&lt;=0,U20="n/a"),"n/a",U20/AJ20)</f>
        <v>2.0780566537101048</v>
      </c>
      <c r="Y20" s="661"/>
      <c r="Z20" s="651">
        <f>IF(OR(AC20&lt;0.01,AC20="n/a"),"n/a",M20/AC20*100)</f>
        <v>11.560693641618496</v>
      </c>
      <c r="AA20" s="887">
        <f>IF(OR(AC20&lt;0.01,AC20="n/a"),"n/a",I20/AC20)</f>
        <v>5.2485549132947966</v>
      </c>
      <c r="AB20" s="888">
        <v>12</v>
      </c>
      <c r="AC20" s="866">
        <v>5.19</v>
      </c>
      <c r="AD20" s="866">
        <v>0.71</v>
      </c>
      <c r="AE20" s="866">
        <v>1.46</v>
      </c>
      <c r="AF20" s="866">
        <v>0.53</v>
      </c>
      <c r="AG20" s="866">
        <v>10.4</v>
      </c>
      <c r="AH20" s="866">
        <v>10.5</v>
      </c>
      <c r="AI20" s="866">
        <v>14.799999999999999</v>
      </c>
      <c r="AJ20" s="866">
        <v>16.400000000000002</v>
      </c>
      <c r="AK20" s="866">
        <v>7.3999999999999995</v>
      </c>
      <c r="AL20" s="879">
        <v>3090</v>
      </c>
      <c r="AM20" s="873">
        <v>1.6</v>
      </c>
      <c r="AN20" s="866">
        <v>2.4900000000000002</v>
      </c>
      <c r="AO20" s="740">
        <f>IF(U20="n/a","n/a",IF(AA20&lt;0,"n/a",IF(AA20="n/a","n/a",J20+U20-AA20)))</f>
        <v>31.034217379357095</v>
      </c>
      <c r="AP20" s="741">
        <f>IF(U20="n/a","n/a",J20+U20)</f>
        <v>36.282772292651892</v>
      </c>
      <c r="AQ20" s="889">
        <f>IF(OR(AC20&lt;0.01,AF20="n/a"),"n/a",(I20/SQRT(22.5*AC20*(I20/AF20))-1)*100)</f>
        <v>-64.838568452564431</v>
      </c>
      <c r="AR20" s="651">
        <f>INDEX(Historical!$C$7:$C$1256,MATCH(B20,Historical!$B$7:$B$1278,0))*IF(AH20="n/a",1.03,IF(AH20&lt;0,1.01,IF(AH20&gt;10,1.1,(1+AH20/100))))</f>
        <v>0.57200000000000006</v>
      </c>
      <c r="AS20" s="887">
        <f>IF($AI20="n/a",1.03*AR20,IF($AI20&lt;0,1.01*AR20,IF($AI20&gt;10,1.1*AR20,(1+$AI20/100)*AR20)))</f>
        <v>0.62920000000000009</v>
      </c>
      <c r="AT20" s="887">
        <f>IF($AK20="n/a",1.03*AS20,IF($AK20&lt;0,1.01*AS20,IF($AK20&gt;10,1.1*AS20,(1+$AK20/100)*AS20)))</f>
        <v>0.67576080000000016</v>
      </c>
      <c r="AU20" s="887">
        <f>IF($AK20="n/a",1.03*AT20,IF($AK20&lt;0,1.01*AT20,IF($AK20&gt;10,1.1*AT20,(1+$AK20/100)*AT20)))</f>
        <v>0.72576709920000027</v>
      </c>
      <c r="AV20" s="887">
        <f>IF($AK20="n/a",1.03*AU20,IF($AK20&lt;0,1.01*AU20,IF($AK20&gt;10,1.1*AU20,(1+$AK20/100)*AU20)))</f>
        <v>0.77947386454080037</v>
      </c>
      <c r="AW20" s="651">
        <f>SUM(AR20:AV20)</f>
        <v>3.3822017637408006</v>
      </c>
      <c r="AX20" s="748">
        <f>AW20/I20*100</f>
        <v>12.416306034290752</v>
      </c>
      <c r="AY20" s="935">
        <v>2.0499999999999998</v>
      </c>
      <c r="AZ20" s="873">
        <v>223.89999999999998</v>
      </c>
      <c r="BA20" s="873">
        <v>-45.48</v>
      </c>
      <c r="BB20" s="873">
        <v>-10.84</v>
      </c>
      <c r="BC20" s="873">
        <v>-10.48</v>
      </c>
      <c r="BE20" s="624">
        <v>2013</v>
      </c>
      <c r="BF20" s="899">
        <f>IF(BE20&gt;2008,0,IF(BE20&gt;2001,1,IF(BE20&gt;1990,2,IF(BE20&gt;1980,3,IF(BE20&gt;1973,4,IF(BE20&gt;1970,5,IF(BE20&gt;1960,6,IF(BE20&gt;1958,7,IF(BE20&gt;1953,8,9)))))))))</f>
        <v>0</v>
      </c>
      <c r="BG20" s="883">
        <v>2.7</v>
      </c>
    </row>
    <row r="21" spans="1:59" ht="11.25" customHeight="1" x14ac:dyDescent="0.2">
      <c r="A21" s="882" t="s">
        <v>4414</v>
      </c>
      <c r="B21" s="876" t="s">
        <v>3974</v>
      </c>
      <c r="C21" s="933" t="s">
        <v>112</v>
      </c>
      <c r="D21" s="933" t="s">
        <v>211</v>
      </c>
      <c r="E21" s="733">
        <v>6</v>
      </c>
      <c r="F21" s="1182">
        <v>676</v>
      </c>
      <c r="G21" s="1182" t="s">
        <v>106</v>
      </c>
      <c r="H21" s="1182" t="s">
        <v>106</v>
      </c>
      <c r="I21" s="875">
        <v>120.33</v>
      </c>
      <c r="J21" s="651">
        <f>(M21/I21)*100</f>
        <v>0.4321449347627358</v>
      </c>
      <c r="K21" s="878">
        <v>0.13</v>
      </c>
      <c r="L21" s="888">
        <v>4</v>
      </c>
      <c r="M21" s="642">
        <f>K21*L21</f>
        <v>0.52</v>
      </c>
      <c r="N21" s="871" t="s">
        <v>489</v>
      </c>
      <c r="O21" s="734">
        <v>0.12</v>
      </c>
      <c r="P21" s="862">
        <v>43845</v>
      </c>
      <c r="Q21" s="862">
        <v>43858</v>
      </c>
      <c r="R21" s="642">
        <f>(K21-O21)/O21*100</f>
        <v>8.333333333333341</v>
      </c>
      <c r="S21" s="701">
        <f>IF(INDEX(Historical!$D$7:$D$1254,MATCH(B21,Historical!$B$7:$B$1278,0))=0,"n/a",(INDEX(Historical!$C$7:$C$1256,MATCH(B21,Historical!$B$7:$B$1278,0))/INDEX(Historical!$D$7:$D$1254,MATCH(B21,Historical!$B$7:$B$1278,0))-1)*100)</f>
        <v>9.0909090909090828</v>
      </c>
      <c r="T21" s="701">
        <f>IF(INDEX(Historical!$F$7:$F$1247,MATCH(B21,Historical!$B$7:$B$1278,0))=0,"n/a",((INDEX(Historical!$C$7:$C$1256,MATCH(B21,Historical!$B$7:$B$1278,0))/INDEX(Historical!$F$7:$F$1247,MATCH(B21,Historical!$B$7:$B$1278,0)))^(1/3)-1)*100)</f>
        <v>10.064241629820891</v>
      </c>
      <c r="U21" s="701">
        <f>IF(INDEX(Historical!$H$7:$H$1247,MATCH(B21,Historical!$B$7:$B$1278,0))=0,"n/a",((INDEX(Historical!$C$7:$C$1256,MATCH(B21,Historical!$B$7:$B$1278,0))/INDEX(Historical!$H$7:$H$1247,MATCH(B21,Historical!$B$7:$B$1278,0)))^(1/5)-1)*100)</f>
        <v>11.382417860287886</v>
      </c>
      <c r="V21" s="701">
        <f>IF(INDEX(Historical!$O$7:$O$1247,MATCH(B21,Historical!$B$7:$B$1278,0))=0,"n/a",((INDEX(Historical!$C$7:$C$1256,MATCH(B21,Historical!$B$7:$B$1278,0))/INDEX(Historical!$O$7:$O$1247,MATCH(B21,Historical!$B$7:$B$1278,0)))^(1/10)-1)*100)</f>
        <v>7.1773462536293131</v>
      </c>
      <c r="W21" s="702">
        <f>IF(OR(U21&lt;=0,U21="n/a",V21&lt;=0,V21="n/a"),"n/a",U21/V21)</f>
        <v>1.5858811123306509</v>
      </c>
      <c r="X21" s="703">
        <f>IF(OR(AJ21&lt;=0,AJ21="n/a",U21&lt;=0,U21="n/a"),"n/a",U21/AJ21)</f>
        <v>1.2239158989556864</v>
      </c>
      <c r="Y21" s="877"/>
      <c r="Z21" s="651">
        <f>IF(OR(AC21&lt;0.01,AC21="n/a"),"n/a",M21/AC21*100)</f>
        <v>11.087420042643922</v>
      </c>
      <c r="AA21" s="887">
        <f>IF(OR(AC21&lt;0.01,AC21="n/a"),"n/a",I21/AC21)</f>
        <v>25.656716417910445</v>
      </c>
      <c r="AB21" s="888">
        <v>12</v>
      </c>
      <c r="AC21" s="866">
        <v>4.6900000000000004</v>
      </c>
      <c r="AD21" s="866">
        <v>3.88</v>
      </c>
      <c r="AE21" s="866">
        <v>1.22</v>
      </c>
      <c r="AF21" s="866">
        <v>2.46</v>
      </c>
      <c r="AG21" s="866">
        <v>9.8000000000000007</v>
      </c>
      <c r="AH21" s="866">
        <v>-10.6</v>
      </c>
      <c r="AI21" s="866">
        <v>35.339999999999996</v>
      </c>
      <c r="AJ21" s="866">
        <v>9.3000000000000007</v>
      </c>
      <c r="AK21" s="866">
        <v>6.6000000000000005</v>
      </c>
      <c r="AL21" s="879">
        <v>1410</v>
      </c>
      <c r="AM21" s="873">
        <v>3</v>
      </c>
      <c r="AN21" s="866">
        <v>0.76</v>
      </c>
      <c r="AO21" s="740">
        <f>IF(U21="n/a","n/a",IF(AA21&lt;0,"n/a",IF(AA21="n/a","n/a",J21+U21-AA21)))</f>
        <v>-13.842153622859824</v>
      </c>
      <c r="AP21" s="741">
        <f>IF(U21="n/a","n/a",J21+U21)</f>
        <v>11.814562795050621</v>
      </c>
      <c r="AQ21" s="889">
        <f>IF(OR(AC21&lt;0.01,AF21="n/a"),"n/a",(I21/SQRT(22.5*AC21*(I21/AF21))-1)*100)</f>
        <v>67.485352444869307</v>
      </c>
      <c r="AR21" s="651">
        <f>INDEX(Historical!$C$7:$C$1256,MATCH(B21,Historical!$B$7:$B$1278,0))*IF(AH21="n/a",1.03,IF(AH21&lt;0,1.01,IF(AH21&gt;10,1.1,(1+AH21/100))))</f>
        <v>0.48480000000000001</v>
      </c>
      <c r="AS21" s="887">
        <f>IF($AI21="n/a",1.03*AR21,IF($AI21&lt;0,1.01*AR21,IF($AI21&gt;10,1.1*AR21,(1+$AI21/100)*AR21)))</f>
        <v>0.53328000000000009</v>
      </c>
      <c r="AT21" s="887">
        <f>IF($AK21="n/a",1.03*AS21,IF($AK21&lt;0,1.01*AS21,IF($AK21&gt;10,1.1*AS21,(1+$AK21/100)*AS21)))</f>
        <v>0.56847648000000017</v>
      </c>
      <c r="AU21" s="887">
        <f>IF($AK21="n/a",1.03*AT21,IF($AK21&lt;0,1.01*AT21,IF($AK21&gt;10,1.1*AT21,(1+$AK21/100)*AT21)))</f>
        <v>0.60599592768000021</v>
      </c>
      <c r="AV21" s="887">
        <f>IF($AK21="n/a",1.03*AU21,IF($AK21&lt;0,1.01*AU21,IF($AK21&gt;10,1.1*AU21,(1+$AK21/100)*AU21)))</f>
        <v>0.64599165890688026</v>
      </c>
      <c r="AW21" s="651">
        <f>SUM(AR21:AV21)</f>
        <v>2.8385440665868806</v>
      </c>
      <c r="AX21" s="748">
        <f>AW21/I21*100</f>
        <v>2.3589662316852658</v>
      </c>
      <c r="AY21" s="935">
        <v>1.01</v>
      </c>
      <c r="AZ21" s="873">
        <v>69.5</v>
      </c>
      <c r="BA21" s="873">
        <v>-9.5</v>
      </c>
      <c r="BB21" s="873">
        <v>7.1</v>
      </c>
      <c r="BC21" s="873">
        <v>13.51</v>
      </c>
      <c r="BE21" s="624">
        <v>2015</v>
      </c>
      <c r="BF21" s="899">
        <f>IF(BE21&gt;2008,0,IF(BE21&gt;2001,1,IF(BE21&gt;1990,2,IF(BE21&gt;1980,3,IF(BE21&gt;1973,4,IF(BE21&gt;1970,5,IF(BE21&gt;1960,6,IF(BE21&gt;1958,7,IF(BE21&gt;1953,8,9)))))))))</f>
        <v>0</v>
      </c>
      <c r="BG21" s="883">
        <v>4.9000000000000004</v>
      </c>
    </row>
    <row r="22" spans="1:59" s="774" customFormat="1" ht="11.25" customHeight="1" x14ac:dyDescent="0.2">
      <c r="A22" s="646" t="s">
        <v>3791</v>
      </c>
      <c r="B22" s="782" t="s">
        <v>3792</v>
      </c>
      <c r="C22" s="933" t="s">
        <v>112</v>
      </c>
      <c r="D22" s="933" t="s">
        <v>1221</v>
      </c>
      <c r="E22" s="756">
        <v>7</v>
      </c>
      <c r="F22" s="1182">
        <v>624</v>
      </c>
      <c r="G22" s="1181" t="s">
        <v>106</v>
      </c>
      <c r="H22" s="1181" t="s">
        <v>106</v>
      </c>
      <c r="I22" s="757">
        <v>98.5</v>
      </c>
      <c r="J22" s="758">
        <f>(M22/I22)*100</f>
        <v>1.2994923857868019</v>
      </c>
      <c r="K22" s="759">
        <v>0.32</v>
      </c>
      <c r="L22" s="760">
        <v>4</v>
      </c>
      <c r="M22" s="761">
        <f>K22*L22</f>
        <v>1.28</v>
      </c>
      <c r="N22" s="762" t="s">
        <v>151</v>
      </c>
      <c r="O22" s="763">
        <v>0.27</v>
      </c>
      <c r="P22" s="764">
        <v>43906</v>
      </c>
      <c r="Q22" s="764">
        <v>43921</v>
      </c>
      <c r="R22" s="761">
        <f>(K22-O22)/O22*100</f>
        <v>18.518518518518512</v>
      </c>
      <c r="S22" s="701">
        <f>IF(INDEX(Historical!$D$7:$D$1254,MATCH(B22,Historical!$B$7:$B$1278,0))=0,"n/a",(INDEX(Historical!$C$7:$C$1256,MATCH(B22,Historical!$B$7:$B$1278,0))/INDEX(Historical!$D$7:$D$1254,MATCH(B22,Historical!$B$7:$B$1278,0))-1)*100)</f>
        <v>28.57142857142858</v>
      </c>
      <c r="T22" s="701">
        <f>IF(INDEX(Historical!$F$7:$F$1247,MATCH(B22,Historical!$B$7:$B$1278,0))=0,"n/a",((INDEX(Historical!$C$7:$C$1256,MATCH(B22,Historical!$B$7:$B$1278,0))/INDEX(Historical!$F$7:$F$1247,MATCH(B22,Historical!$B$7:$B$1278,0)))^(1/3)-1)*100)</f>
        <v>31.037069710444843</v>
      </c>
      <c r="U22" s="701">
        <f>IF(INDEX(Historical!$H$7:$H$1247,MATCH(B22,Historical!$B$7:$B$1278,0))=0,"n/a",((INDEX(Historical!$C$7:$C$1256,MATCH(B22,Historical!$B$7:$B$1278,0))/INDEX(Historical!$H$7:$H$1247,MATCH(B22,Historical!$B$7:$B$1278,0)))^(1/5)-1)*100)</f>
        <v>27.542450062579093</v>
      </c>
      <c r="V22" s="701" t="str">
        <f>IF(INDEX(Historical!$O$7:$O$1247,MATCH(B22,Historical!$B$7:$B$1278,0))=0,"n/a",((INDEX(Historical!$C$7:$C$1256,MATCH(B22,Historical!$B$7:$B$1278,0))/INDEX(Historical!$O$7:$O$1247,MATCH(B22,Historical!$B$7:$B$1278,0)))^(1/10)-1)*100)</f>
        <v>n/a</v>
      </c>
      <c r="W22" s="702" t="str">
        <f>IF(OR(U22&lt;=0,U22="n/a",V22&lt;=0,V22="n/a"),"n/a",U22/V22)</f>
        <v>n/a</v>
      </c>
      <c r="X22" s="703">
        <f>IF(OR(AJ22&lt;=0,AJ22="n/a",U22&lt;=0,U22="n/a"),"n/a",U22/AJ22)</f>
        <v>1.5920491365652658</v>
      </c>
      <c r="Y22" s="775" t="s">
        <v>4060</v>
      </c>
      <c r="Z22" s="758">
        <f>IF(OR(AC22&lt;0.01,AC22="n/a"),"n/a",M22/AC22*100)</f>
        <v>39.384615384615387</v>
      </c>
      <c r="AA22" s="766">
        <f>IF(OR(AC22&lt;0.01,AC22="n/a"),"n/a",I22/AC22)</f>
        <v>30.307692307692307</v>
      </c>
      <c r="AB22" s="760">
        <v>12</v>
      </c>
      <c r="AC22" s="767">
        <v>3.25</v>
      </c>
      <c r="AD22" s="767">
        <v>30.91</v>
      </c>
      <c r="AE22" s="767">
        <v>3.32</v>
      </c>
      <c r="AF22" s="767">
        <v>11.03</v>
      </c>
      <c r="AG22" s="776">
        <v>42</v>
      </c>
      <c r="AH22" s="767">
        <v>-1.3</v>
      </c>
      <c r="AI22" s="767">
        <v>0.82000000000000006</v>
      </c>
      <c r="AJ22" s="767">
        <v>17.299999999999997</v>
      </c>
      <c r="AK22" s="767">
        <v>0.98</v>
      </c>
      <c r="AL22" s="768">
        <v>9000</v>
      </c>
      <c r="AM22" s="769">
        <v>0.1</v>
      </c>
      <c r="AN22" s="767">
        <v>1.73</v>
      </c>
      <c r="AO22" s="770">
        <f>IF(U22="n/a","n/a",IF(AA22&lt;0,"n/a",IF(AA22="n/a","n/a",J22+U22-AA22)))</f>
        <v>-1.4657498593264116</v>
      </c>
      <c r="AP22" s="771">
        <f>IF(U22="n/a","n/a",J22+U22)</f>
        <v>28.841942448365895</v>
      </c>
      <c r="AQ22" s="772">
        <f>IF(OR(AC22&lt;0.01,AF22="n/a"),"n/a",(I22/SQRT(22.5*AC22*(I22/AF22))-1)*100)</f>
        <v>285.45433287880257</v>
      </c>
      <c r="AR22" s="651">
        <f>INDEX(Historical!$C$7:$C$1256,MATCH(B22,Historical!$B$7:$B$1278,0))*IF(AH22="n/a",1.03,IF(AH22&lt;0,1.01,IF(AH22&gt;10,1.1,(1+AH22/100))))</f>
        <v>1.0908</v>
      </c>
      <c r="AS22" s="766">
        <f>IF($AI22="n/a",1.03*AR22,IF($AI22&lt;0,1.01*AR22,IF($AI22&gt;10,1.1*AR22,(1+$AI22/100)*AR22)))</f>
        <v>1.09974456</v>
      </c>
      <c r="AT22" s="766">
        <f>IF($AK22="n/a",1.03*AS22,IF($AK22&lt;0,1.01*AS22,IF($AK22&gt;10,1.1*AS22,(1+$AK22/100)*AS22)))</f>
        <v>1.1105220566880001</v>
      </c>
      <c r="AU22" s="766">
        <f>IF($AK22="n/a",1.03*AT22,IF($AK22&lt;0,1.01*AT22,IF($AK22&gt;10,1.1*AT22,(1+$AK22/100)*AT22)))</f>
        <v>1.1214051728435426</v>
      </c>
      <c r="AV22" s="766">
        <f>IF($AK22="n/a",1.03*AU22,IF($AK22&lt;0,1.01*AU22,IF($AK22&gt;10,1.1*AU22,(1+$AK22/100)*AU22)))</f>
        <v>1.1323949435374094</v>
      </c>
      <c r="AW22" s="758">
        <f>SUM(AR22:AV22)</f>
        <v>5.5548667330689527</v>
      </c>
      <c r="AX22" s="773">
        <f>AW22/I22*100</f>
        <v>5.6394586122527439</v>
      </c>
      <c r="AY22" s="936">
        <v>1.1000000000000001</v>
      </c>
      <c r="AZ22" s="769">
        <v>27.310000000000002</v>
      </c>
      <c r="BA22" s="769">
        <v>-29.26</v>
      </c>
      <c r="BB22" s="769">
        <v>-2.6100000000000003</v>
      </c>
      <c r="BC22" s="769">
        <v>-6.35</v>
      </c>
      <c r="BD22" s="909"/>
      <c r="BE22" s="624">
        <v>2014</v>
      </c>
      <c r="BF22" s="899">
        <f>IF(BE22&gt;2008,0,IF(BE22&gt;2001,1,IF(BE22&gt;1990,2,IF(BE22&gt;1980,3,IF(BE22&gt;1973,4,IF(BE22&gt;1970,5,IF(BE22&gt;1960,6,IF(BE22&gt;1958,7,IF(BE22&gt;1953,8,9)))))))))</f>
        <v>0</v>
      </c>
      <c r="BG22" s="825">
        <v>10.4</v>
      </c>
    </row>
    <row r="23" spans="1:59" ht="11.25" customHeight="1" x14ac:dyDescent="0.2">
      <c r="A23" s="882" t="s">
        <v>4568</v>
      </c>
      <c r="B23" s="876" t="s">
        <v>4566</v>
      </c>
      <c r="C23" s="933" t="s">
        <v>108</v>
      </c>
      <c r="D23" s="933" t="s">
        <v>4346</v>
      </c>
      <c r="E23" s="733">
        <v>5</v>
      </c>
      <c r="F23" s="1182">
        <v>723</v>
      </c>
      <c r="G23" s="1182" t="s">
        <v>106</v>
      </c>
      <c r="H23" s="1182" t="s">
        <v>106</v>
      </c>
      <c r="I23" s="875">
        <v>26.68</v>
      </c>
      <c r="J23" s="651">
        <f>(M23/I23)*100</f>
        <v>2.8485757121439281</v>
      </c>
      <c r="K23" s="878">
        <v>0.19</v>
      </c>
      <c r="L23" s="888">
        <v>4</v>
      </c>
      <c r="M23" s="642">
        <f>K23*L23</f>
        <v>0.76</v>
      </c>
      <c r="N23" s="871" t="s">
        <v>489</v>
      </c>
      <c r="O23" s="734">
        <v>0.17</v>
      </c>
      <c r="P23" s="862">
        <v>43860</v>
      </c>
      <c r="Q23" s="862">
        <v>43875</v>
      </c>
      <c r="R23" s="642">
        <f>(K23-O23)/O23*100</f>
        <v>11.764705882352935</v>
      </c>
      <c r="S23" s="701">
        <f>IF(INDEX(Historical!$D$7:$D$1254,MATCH(B23,Historical!$B$7:$B$1278,0))=0,"n/a",(INDEX(Historical!$C$7:$C$1256,MATCH(B23,Historical!$B$7:$B$1278,0))/INDEX(Historical!$D$7:$D$1254,MATCH(B23,Historical!$B$7:$B$1278,0))-1)*100)</f>
        <v>21.42857142857142</v>
      </c>
      <c r="T23" s="701">
        <f>IF(INDEX(Historical!$F$7:$F$1247,MATCH(B23,Historical!$B$7:$B$1278,0))=0,"n/a",((INDEX(Historical!$C$7:$C$1256,MATCH(B23,Historical!$B$7:$B$1278,0))/INDEX(Historical!$F$7:$F$1247,MATCH(B23,Historical!$B$7:$B$1278,0)))^(1/3)-1)*100)</f>
        <v>61.980590063874175</v>
      </c>
      <c r="U23" s="701" t="str">
        <f>IF(INDEX(Historical!$H$7:$H$1247,MATCH(B23,Historical!$B$7:$B$1278,0))=0,"n/a",((INDEX(Historical!$C$7:$C$1256,MATCH(B23,Historical!$B$7:$B$1278,0))/INDEX(Historical!$H$7:$H$1247,MATCH(B23,Historical!$B$7:$B$1278,0)))^(1/5)-1)*100)</f>
        <v>n/a</v>
      </c>
      <c r="V23" s="701" t="str">
        <f>IF(INDEX(Historical!$O$7:$O$1247,MATCH(B23,Historical!$B$7:$B$1278,0))=0,"n/a",((INDEX(Historical!$C$7:$C$1256,MATCH(B23,Historical!$B$7:$B$1278,0))/INDEX(Historical!$O$7:$O$1247,MATCH(B23,Historical!$B$7:$B$1278,0)))^(1/10)-1)*100)</f>
        <v>n/a</v>
      </c>
      <c r="W23" s="702" t="str">
        <f>IF(OR(U23&lt;=0,U23="n/a",V23&lt;=0,V23="n/a"),"n/a",U23/V23)</f>
        <v>n/a</v>
      </c>
      <c r="X23" s="703" t="str">
        <f>IF(OR(AJ23&lt;=0,AJ23="n/a",U23&lt;=0,U23="n/a"),"n/a",U23/AJ23)</f>
        <v>n/a</v>
      </c>
      <c r="Y23" s="877"/>
      <c r="Z23" s="651">
        <f>IF(OR(AC23&lt;0.01,AC23="n/a"),"n/a",M23/AC23*100)</f>
        <v>37.073170731707322</v>
      </c>
      <c r="AA23" s="887">
        <f>IF(OR(AC23&lt;0.01,AC23="n/a"),"n/a",I23/AC23)</f>
        <v>13.014634146341464</v>
      </c>
      <c r="AB23" s="888">
        <v>12</v>
      </c>
      <c r="AC23" s="866">
        <v>2.0499999999999998</v>
      </c>
      <c r="AD23" s="866">
        <v>4.43</v>
      </c>
      <c r="AE23" s="866">
        <v>1.0900000000000001</v>
      </c>
      <c r="AF23" s="866">
        <v>0.72</v>
      </c>
      <c r="AG23" s="866">
        <v>7.3</v>
      </c>
      <c r="AH23" s="866">
        <v>50</v>
      </c>
      <c r="AI23" s="866">
        <v>49.96</v>
      </c>
      <c r="AJ23" s="866">
        <v>26.1</v>
      </c>
      <c r="AK23" s="866">
        <v>2.94</v>
      </c>
      <c r="AL23" s="879">
        <v>9900</v>
      </c>
      <c r="AM23" s="873">
        <v>0.2</v>
      </c>
      <c r="AN23" s="866">
        <v>2.29</v>
      </c>
      <c r="AO23" s="740" t="str">
        <f>IF(U23="n/a","n/a",IF(AA23&lt;0,"n/a",IF(AA23="n/a","n/a",J23+U23-AA23)))</f>
        <v>n/a</v>
      </c>
      <c r="AP23" s="741" t="str">
        <f>IF(U23="n/a","n/a",J23+U23)</f>
        <v>n/a</v>
      </c>
      <c r="AQ23" s="889">
        <f>IF(OR(AC23&lt;0.01,AF23="n/a"),"n/a",(I23/SQRT(22.5*AC23*(I23/AF23))-1)*100)</f>
        <v>-35.465645375278839</v>
      </c>
      <c r="AR23" s="651">
        <f>INDEX(Historical!$C$7:$C$1256,MATCH(B23,Historical!$B$7:$B$1278,0))*IF(AH23="n/a",1.03,IF(AH23&lt;0,1.01,IF(AH23&gt;10,1.1,(1+AH23/100))))</f>
        <v>0.74800000000000011</v>
      </c>
      <c r="AS23" s="887">
        <f>IF($AI23="n/a",1.03*AR23,IF($AI23&lt;0,1.01*AR23,IF($AI23&gt;10,1.1*AR23,(1+$AI23/100)*AR23)))</f>
        <v>0.8228000000000002</v>
      </c>
      <c r="AT23" s="887">
        <f>IF($AK23="n/a",1.03*AS23,IF($AK23&lt;0,1.01*AS23,IF($AK23&gt;10,1.1*AS23,(1+$AK23/100)*AS23)))</f>
        <v>0.8469903200000003</v>
      </c>
      <c r="AU23" s="887">
        <f>IF($AK23="n/a",1.03*AT23,IF($AK23&lt;0,1.01*AT23,IF($AK23&gt;10,1.1*AT23,(1+$AK23/100)*AT23)))</f>
        <v>0.87189183540800042</v>
      </c>
      <c r="AV23" s="887">
        <f>IF($AK23="n/a",1.03*AU23,IF($AK23&lt;0,1.01*AU23,IF($AK23&gt;10,1.1*AU23,(1+$AK23/100)*AU23)))</f>
        <v>0.89752545536899575</v>
      </c>
      <c r="AW23" s="651">
        <f>SUM(AR23:AV23)</f>
        <v>4.187207610776996</v>
      </c>
      <c r="AX23" s="748">
        <f>AW23/I23*100</f>
        <v>15.694181449688891</v>
      </c>
      <c r="AY23" s="935">
        <v>1.67</v>
      </c>
      <c r="AZ23" s="873">
        <v>161.06</v>
      </c>
      <c r="BA23" s="873">
        <v>-19.98</v>
      </c>
      <c r="BB23" s="873">
        <v>4.7600000000000007</v>
      </c>
      <c r="BC23" s="873">
        <v>21.01</v>
      </c>
      <c r="BE23" s="624">
        <v>2016</v>
      </c>
      <c r="BF23" s="899">
        <f>IF(BE23&gt;2008,0,IF(BE23&gt;2001,1,IF(BE23&gt;1990,2,IF(BE23&gt;1980,3,IF(BE23&gt;1973,4,IF(BE23&gt;1970,5,IF(BE23&gt;1960,6,IF(BE23&gt;1958,7,IF(BE23&gt;1953,8,9)))))))))</f>
        <v>0</v>
      </c>
      <c r="BG23" s="883">
        <v>0.6</v>
      </c>
    </row>
    <row r="24" spans="1:59" ht="11.25" customHeight="1" x14ac:dyDescent="0.2">
      <c r="A24" s="882" t="s">
        <v>4633</v>
      </c>
      <c r="B24" s="876" t="s">
        <v>4632</v>
      </c>
      <c r="C24" s="933" t="s">
        <v>108</v>
      </c>
      <c r="D24" s="933" t="s">
        <v>4341</v>
      </c>
      <c r="E24" s="733">
        <v>6</v>
      </c>
      <c r="F24" s="1182">
        <v>679</v>
      </c>
      <c r="G24" s="1182" t="s">
        <v>106</v>
      </c>
      <c r="H24" s="1182" t="s">
        <v>106</v>
      </c>
      <c r="I24" s="875">
        <v>21.77</v>
      </c>
      <c r="J24" s="651">
        <f>(M24/I24)*100</f>
        <v>2.388608176389527</v>
      </c>
      <c r="K24" s="878">
        <v>0.13</v>
      </c>
      <c r="L24" s="888">
        <v>4</v>
      </c>
      <c r="M24" s="642">
        <f>K24*L24</f>
        <v>0.52</v>
      </c>
      <c r="N24" s="871" t="s">
        <v>810</v>
      </c>
      <c r="O24" s="734">
        <v>0.14000000000000001</v>
      </c>
      <c r="P24" s="862">
        <v>43868</v>
      </c>
      <c r="Q24" s="862">
        <v>43879</v>
      </c>
      <c r="R24" s="642">
        <f>(K24-O24)/O24*100</f>
        <v>-7.1428571428571477</v>
      </c>
      <c r="S24" s="701">
        <f>IF(INDEX(Historical!$D$7:$D$1254,MATCH(B24,Historical!$B$7:$B$1278,0))=0,"n/a",(INDEX(Historical!$C$7:$C$1256,MATCH(B24,Historical!$B$7:$B$1278,0))/INDEX(Historical!$D$7:$D$1254,MATCH(B24,Historical!$B$7:$B$1278,0))-1)*100)</f>
        <v>19.512195121951216</v>
      </c>
      <c r="T24" s="701">
        <f>IF(INDEX(Historical!$F$7:$F$1247,MATCH(B24,Historical!$B$7:$B$1278,0))=0,"n/a",((INDEX(Historical!$C$7:$C$1256,MATCH(B24,Historical!$B$7:$B$1278,0))/INDEX(Historical!$F$7:$F$1247,MATCH(B24,Historical!$B$7:$B$1278,0)))^(1/3)-1)*100)</f>
        <v>19.105740639430579</v>
      </c>
      <c r="U24" s="701" t="str">
        <f>IF(INDEX(Historical!$H$7:$H$1247,MATCH(B24,Historical!$B$7:$B$1278,0))=0,"n/a",((INDEX(Historical!$C$7:$C$1256,MATCH(B24,Historical!$B$7:$B$1278,0))/INDEX(Historical!$H$7:$H$1247,MATCH(B24,Historical!$B$7:$B$1278,0)))^(1/5)-1)*100)</f>
        <v>n/a</v>
      </c>
      <c r="V24" s="701" t="str">
        <f>IF(INDEX(Historical!$O$7:$O$1247,MATCH(B24,Historical!$B$7:$B$1278,0))=0,"n/a",((INDEX(Historical!$C$7:$C$1256,MATCH(B24,Historical!$B$7:$B$1278,0))/INDEX(Historical!$O$7:$O$1247,MATCH(B24,Historical!$B$7:$B$1278,0)))^(1/10)-1)*100)</f>
        <v>n/a</v>
      </c>
      <c r="W24" s="702" t="str">
        <f>IF(OR(U24&lt;=0,U24="n/a",V24&lt;=0,V24="n/a"),"n/a",U24/V24)</f>
        <v>n/a</v>
      </c>
      <c r="X24" s="703" t="str">
        <f>IF(OR(AJ24&lt;=0,AJ24="n/a",U24&lt;=0,U24="n/a"),"n/a",U24/AJ24)</f>
        <v>n/a</v>
      </c>
      <c r="Y24" s="877"/>
      <c r="Z24" s="651">
        <f>IF(OR(AC24&lt;0.01,AC24="n/a"),"n/a",M24/AC24*100)</f>
        <v>22.510822510822511</v>
      </c>
      <c r="AA24" s="887">
        <f>IF(OR(AC24&lt;0.01,AC24="n/a"),"n/a",I24/AC24)</f>
        <v>9.4242424242424239</v>
      </c>
      <c r="AB24" s="888">
        <v>12</v>
      </c>
      <c r="AC24" s="866">
        <v>2.31</v>
      </c>
      <c r="AD24" s="866">
        <v>1.18</v>
      </c>
      <c r="AE24" s="866">
        <v>3.47</v>
      </c>
      <c r="AF24" s="866">
        <v>1.17</v>
      </c>
      <c r="AG24" s="866">
        <v>13.100000000000001</v>
      </c>
      <c r="AH24" s="866">
        <v>9.7000000000000011</v>
      </c>
      <c r="AI24" s="866">
        <v>-18.37</v>
      </c>
      <c r="AJ24" s="866">
        <v>21.7</v>
      </c>
      <c r="AK24" s="866">
        <v>8</v>
      </c>
      <c r="AL24" s="879">
        <v>404.49</v>
      </c>
      <c r="AM24" s="873">
        <v>0.6</v>
      </c>
      <c r="AN24" s="866">
        <v>0</v>
      </c>
      <c r="AO24" s="740" t="str">
        <f>IF(U24="n/a","n/a",IF(AA24&lt;0,"n/a",IF(AA24="n/a","n/a",J24+U24-AA24)))</f>
        <v>n/a</v>
      </c>
      <c r="AP24" s="741" t="str">
        <f>IF(U24="n/a","n/a",J24+U24)</f>
        <v>n/a</v>
      </c>
      <c r="AQ24" s="889">
        <f>IF(OR(AC24&lt;0.01,AF24="n/a"),"n/a",(I24/SQRT(22.5*AC24*(I24/AF24))-1)*100)</f>
        <v>-29.995671129521849</v>
      </c>
      <c r="AR24" s="651">
        <f>INDEX(Historical!$C$7:$C$1256,MATCH(B24,Historical!$B$7:$B$1278,0))*IF(AH24="n/a",1.03,IF(AH24&lt;0,1.01,IF(AH24&gt;10,1.1,(1+AH24/100))))</f>
        <v>0.53752999999999995</v>
      </c>
      <c r="AS24" s="887">
        <f>IF($AI24="n/a",1.03*AR24,IF($AI24&lt;0,1.01*AR24,IF($AI24&gt;10,1.1*AR24,(1+$AI24/100)*AR24)))</f>
        <v>0.54290529999999992</v>
      </c>
      <c r="AT24" s="887">
        <f>IF($AK24="n/a",1.03*AS24,IF($AK24&lt;0,1.01*AS24,IF($AK24&gt;10,1.1*AS24,(1+$AK24/100)*AS24)))</f>
        <v>0.58633772399999995</v>
      </c>
      <c r="AU24" s="887">
        <f>IF($AK24="n/a",1.03*AT24,IF($AK24&lt;0,1.01*AT24,IF($AK24&gt;10,1.1*AT24,(1+$AK24/100)*AT24)))</f>
        <v>0.63324474192000002</v>
      </c>
      <c r="AV24" s="887">
        <f>IF($AK24="n/a",1.03*AU24,IF($AK24&lt;0,1.01*AU24,IF($AK24&gt;10,1.1*AU24,(1+$AK24/100)*AU24)))</f>
        <v>0.68390432127360001</v>
      </c>
      <c r="AW24" s="651">
        <f>SUM(AR24:AV24)</f>
        <v>2.9839220871935996</v>
      </c>
      <c r="AX24" s="748">
        <f>AW24/I24*100</f>
        <v>13.706578259961413</v>
      </c>
      <c r="AY24" s="935">
        <v>0.89</v>
      </c>
      <c r="AZ24" s="873">
        <v>60.660000000000004</v>
      </c>
      <c r="BA24" s="873">
        <v>-30.380000000000003</v>
      </c>
      <c r="BB24" s="873">
        <v>3.7800000000000002</v>
      </c>
      <c r="BC24" s="873">
        <v>0.77</v>
      </c>
      <c r="BE24" s="624">
        <v>2015</v>
      </c>
      <c r="BF24" s="899">
        <f>IF(BE24&gt;2008,0,IF(BE24&gt;2001,1,IF(BE24&gt;1990,2,IF(BE24&gt;1980,3,IF(BE24&gt;1973,4,IF(BE24&gt;1970,5,IF(BE24&gt;1960,6,IF(BE24&gt;1958,7,IF(BE24&gt;1953,8,9)))))))))</f>
        <v>0</v>
      </c>
      <c r="BG24" s="883">
        <v>1.7000000000000002</v>
      </c>
    </row>
    <row r="25" spans="1:59" ht="11.25" customHeight="1" x14ac:dyDescent="0.2">
      <c r="A25" s="882" t="s">
        <v>4550</v>
      </c>
      <c r="B25" s="876" t="s">
        <v>4517</v>
      </c>
      <c r="C25" s="933" t="s">
        <v>108</v>
      </c>
      <c r="D25" s="933" t="s">
        <v>4341</v>
      </c>
      <c r="E25" s="733">
        <v>5</v>
      </c>
      <c r="F25" s="1182">
        <v>710</v>
      </c>
      <c r="G25" s="1182" t="s">
        <v>106</v>
      </c>
      <c r="H25" s="1182" t="s">
        <v>106</v>
      </c>
      <c r="I25" s="875">
        <v>22.8</v>
      </c>
      <c r="J25" s="651">
        <f>(M25/I25)*100</f>
        <v>4.7368421052631584</v>
      </c>
      <c r="K25" s="878">
        <v>0.27</v>
      </c>
      <c r="L25" s="888">
        <v>4</v>
      </c>
      <c r="M25" s="642">
        <f>K25*L25</f>
        <v>1.08</v>
      </c>
      <c r="N25" s="871" t="s">
        <v>325</v>
      </c>
      <c r="O25" s="734">
        <v>0.25</v>
      </c>
      <c r="P25" s="1128">
        <v>43622</v>
      </c>
      <c r="Q25" s="1128">
        <v>43637</v>
      </c>
      <c r="R25" s="642">
        <f>(K25-O25)/O25*100</f>
        <v>8.0000000000000071</v>
      </c>
      <c r="S25" s="701">
        <f>IF(INDEX(Historical!$D$7:$D$1254,MATCH(B25,Historical!$B$7:$B$1278,0))=0,"n/a",(INDEX(Historical!$C$7:$C$1256,MATCH(B25,Historical!$B$7:$B$1278,0))/INDEX(Historical!$D$7:$D$1254,MATCH(B25,Historical!$B$7:$B$1278,0))-1)*100)</f>
        <v>4.0000000000000036</v>
      </c>
      <c r="T25" s="701">
        <f>IF(INDEX(Historical!$F$7:$F$1247,MATCH(B25,Historical!$B$7:$B$1278,0))=0,"n/a",((INDEX(Historical!$C$7:$C$1256,MATCH(B25,Historical!$B$7:$B$1278,0))/INDEX(Historical!$F$7:$F$1247,MATCH(B25,Historical!$B$7:$B$1278,0)))^(1/3)-1)*100)</f>
        <v>2.7040024624839898</v>
      </c>
      <c r="U25" s="701">
        <f>IF(INDEX(Historical!$H$7:$H$1247,MATCH(B25,Historical!$B$7:$B$1278,0))=0,"n/a",((INDEX(Historical!$C$7:$C$1256,MATCH(B25,Historical!$B$7:$B$1278,0))/INDEX(Historical!$H$7:$H$1247,MATCH(B25,Historical!$B$7:$B$1278,0)))^(1/5)-1)*100)</f>
        <v>2.4823563310859775</v>
      </c>
      <c r="V25" s="701">
        <f>IF(INDEX(Historical!$O$7:$O$1247,MATCH(B25,Historical!$B$7:$B$1278,0))=0,"n/a",((INDEX(Historical!$C$7:$C$1256,MATCH(B25,Historical!$B$7:$B$1278,0))/INDEX(Historical!$O$7:$O$1247,MATCH(B25,Historical!$B$7:$B$1278,0)))^(1/10)-1)*100)</f>
        <v>1.2335696945859898</v>
      </c>
      <c r="W25" s="702">
        <f>IF(OR(U25&lt;=0,U25="n/a",V25&lt;=0,V25="n/a"),"n/a",U25/V25)</f>
        <v>2.0123356969458506</v>
      </c>
      <c r="X25" s="703">
        <f>IF(OR(AJ25&lt;=0,AJ25="n/a",U25&lt;=0,U25="n/a"),"n/a",U25/AJ25)</f>
        <v>0.59103722168713746</v>
      </c>
      <c r="Y25" s="877"/>
      <c r="Z25" s="651">
        <f>IF(OR(AC25&lt;0.01,AC25="n/a"),"n/a",M25/AC25*100)</f>
        <v>39.560439560439562</v>
      </c>
      <c r="AA25" s="887">
        <f>IF(OR(AC25&lt;0.01,AC25="n/a"),"n/a",I25/AC25)</f>
        <v>8.3516483516483522</v>
      </c>
      <c r="AB25" s="888">
        <v>12</v>
      </c>
      <c r="AC25" s="866">
        <v>2.73</v>
      </c>
      <c r="AD25" s="866">
        <v>2.09</v>
      </c>
      <c r="AE25" s="866">
        <v>2.62</v>
      </c>
      <c r="AF25" s="866">
        <v>0.76</v>
      </c>
      <c r="AG25" s="866">
        <v>7.3</v>
      </c>
      <c r="AH25" s="866">
        <v>-23.5</v>
      </c>
      <c r="AI25" s="866">
        <v>-17.810000000000002</v>
      </c>
      <c r="AJ25" s="866">
        <v>4.2</v>
      </c>
      <c r="AK25" s="866">
        <v>4</v>
      </c>
      <c r="AL25" s="879">
        <v>253.08</v>
      </c>
      <c r="AM25" s="873">
        <v>5.6800000000000006</v>
      </c>
      <c r="AN25" s="866">
        <v>0.11</v>
      </c>
      <c r="AO25" s="740">
        <f>IF(U25="n/a","n/a",IF(AA25&lt;0,"n/a",IF(AA25="n/a","n/a",J25+U25-AA25)))</f>
        <v>-1.1324499152992162</v>
      </c>
      <c r="AP25" s="741">
        <f>IF(U25="n/a","n/a",J25+U25)</f>
        <v>7.2191984363491359</v>
      </c>
      <c r="AQ25" s="889">
        <f>IF(OR(AC25&lt;0.01,AF25="n/a"),"n/a",(I25/SQRT(22.5*AC25*(I25/AF25))-1)*100)</f>
        <v>-46.886901606089474</v>
      </c>
      <c r="AR25" s="651">
        <f>INDEX(Historical!$C$7:$C$1256,MATCH(B25,Historical!$B$7:$B$1278,0))*IF(AH25="n/a",1.03,IF(AH25&lt;0,1.01,IF(AH25&gt;10,1.1,(1+AH25/100))))</f>
        <v>1.0504</v>
      </c>
      <c r="AS25" s="887">
        <f>IF($AI25="n/a",1.03*AR25,IF($AI25&lt;0,1.01*AR25,IF($AI25&gt;10,1.1*AR25,(1+$AI25/100)*AR25)))</f>
        <v>1.0609040000000001</v>
      </c>
      <c r="AT25" s="887">
        <f>IF($AK25="n/a",1.03*AS25,IF($AK25&lt;0,1.01*AS25,IF($AK25&gt;10,1.1*AS25,(1+$AK25/100)*AS25)))</f>
        <v>1.1033401600000001</v>
      </c>
      <c r="AU25" s="887">
        <f>IF($AK25="n/a",1.03*AT25,IF($AK25&lt;0,1.01*AT25,IF($AK25&gt;10,1.1*AT25,(1+$AK25/100)*AT25)))</f>
        <v>1.1474737664000001</v>
      </c>
      <c r="AV25" s="887">
        <f>IF($AK25="n/a",1.03*AU25,IF($AK25&lt;0,1.01*AU25,IF($AK25&gt;10,1.1*AU25,(1+$AK25/100)*AU25)))</f>
        <v>1.1933727170560002</v>
      </c>
      <c r="AW25" s="651">
        <f>SUM(AR25:AV25)</f>
        <v>5.5554906434560003</v>
      </c>
      <c r="AX25" s="748">
        <f>AW25/I25*100</f>
        <v>24.366187032701756</v>
      </c>
      <c r="AY25" s="935">
        <v>1.1399999999999999</v>
      </c>
      <c r="AZ25" s="873">
        <v>23.02</v>
      </c>
      <c r="BA25" s="873">
        <v>-43.8</v>
      </c>
      <c r="BB25" s="873">
        <v>2.4899999999999998</v>
      </c>
      <c r="BC25" s="873">
        <v>-9.98</v>
      </c>
      <c r="BE25" s="624">
        <v>2015</v>
      </c>
      <c r="BF25" s="899">
        <f>IF(BE25&gt;2008,0,IF(BE25&gt;2001,1,IF(BE25&gt;1990,2,IF(BE25&gt;1980,3,IF(BE25&gt;1973,4,IF(BE25&gt;1970,5,IF(BE25&gt;1960,6,IF(BE25&gt;1958,7,IF(BE25&gt;1953,8,9)))))))))</f>
        <v>0</v>
      </c>
      <c r="BG25" s="883">
        <v>0.89999999999999991</v>
      </c>
    </row>
    <row r="26" spans="1:59" ht="11.25" customHeight="1" x14ac:dyDescent="0.2">
      <c r="A26" s="872" t="s">
        <v>910</v>
      </c>
      <c r="B26" s="876" t="s">
        <v>911</v>
      </c>
      <c r="C26" s="933" t="s">
        <v>108</v>
      </c>
      <c r="D26" s="933" t="s">
        <v>118</v>
      </c>
      <c r="E26" s="733">
        <v>8</v>
      </c>
      <c r="F26" s="1182">
        <v>548</v>
      </c>
      <c r="G26" s="1182" t="s">
        <v>106</v>
      </c>
      <c r="H26" s="1182" t="s">
        <v>106</v>
      </c>
      <c r="I26" s="875">
        <v>58.98</v>
      </c>
      <c r="J26" s="651">
        <f>(M26/I26)*100</f>
        <v>1.8311291963377421</v>
      </c>
      <c r="K26" s="878">
        <v>0.27</v>
      </c>
      <c r="L26" s="888">
        <v>4</v>
      </c>
      <c r="M26" s="642">
        <f>K26*L26</f>
        <v>1.08</v>
      </c>
      <c r="N26" s="871" t="s">
        <v>594</v>
      </c>
      <c r="O26" s="734">
        <v>0.25</v>
      </c>
      <c r="P26" s="862">
        <v>43902</v>
      </c>
      <c r="Q26" s="862">
        <v>43917</v>
      </c>
      <c r="R26" s="642">
        <f>(K26-O26)/O26*100</f>
        <v>8.0000000000000071</v>
      </c>
      <c r="S26" s="701">
        <f>IF(INDEX(Historical!$D$7:$D$1254,MATCH(B26,Historical!$B$7:$B$1278,0))=0,"n/a",(INDEX(Historical!$C$7:$C$1256,MATCH(B26,Historical!$B$7:$B$1278,0))/INDEX(Historical!$D$7:$D$1254,MATCH(B26,Historical!$B$7:$B$1278,0))-1)*100)</f>
        <v>13.636363636363647</v>
      </c>
      <c r="T26" s="701">
        <f>IF(INDEX(Historical!$F$7:$F$1247,MATCH(B26,Historical!$B$7:$B$1278,0))=0,"n/a",((INDEX(Historical!$C$7:$C$1256,MATCH(B26,Historical!$B$7:$B$1278,0))/INDEX(Historical!$F$7:$F$1247,MATCH(B26,Historical!$B$7:$B$1278,0)))^(1/3)-1)*100)</f>
        <v>11.57215834702825</v>
      </c>
      <c r="U26" s="701">
        <f>IF(INDEX(Historical!$H$7:$H$1247,MATCH(B26,Historical!$B$7:$B$1278,0))=0,"n/a",((INDEX(Historical!$C$7:$C$1256,MATCH(B26,Historical!$B$7:$B$1278,0))/INDEX(Historical!$H$7:$H$1247,MATCH(B26,Historical!$B$7:$B$1278,0)))^(1/5)-1)*100)</f>
        <v>15.811517561929445</v>
      </c>
      <c r="V26" s="701" t="str">
        <f>IF(INDEX(Historical!$O$7:$O$1247,MATCH(B26,Historical!$B$7:$B$1278,0))=0,"n/a",((INDEX(Historical!$C$7:$C$1256,MATCH(B26,Historical!$B$7:$B$1278,0))/INDEX(Historical!$O$7:$O$1247,MATCH(B26,Historical!$B$7:$B$1278,0)))^(1/10)-1)*100)</f>
        <v>n/a</v>
      </c>
      <c r="W26" s="702" t="str">
        <f>IF(OR(U26&lt;=0,U26="n/a",V26&lt;=0,V26="n/a"),"n/a",U26/V26)</f>
        <v>n/a</v>
      </c>
      <c r="X26" s="703">
        <f>IF(OR(AJ26&lt;=0,AJ26="n/a",U26&lt;=0,U26="n/a"),"n/a",U26/AJ26)</f>
        <v>1.4244610416152654</v>
      </c>
      <c r="Y26" s="664"/>
      <c r="Z26" s="651">
        <f>IF(OR(AC26&lt;0.01,AC26="n/a"),"n/a",M26/AC26*100)</f>
        <v>23.175965665236053</v>
      </c>
      <c r="AA26" s="887">
        <f>IF(OR(AC26&lt;0.01,AC26="n/a"),"n/a",I26/AC26)</f>
        <v>12.65665236051502</v>
      </c>
      <c r="AB26" s="888">
        <v>12</v>
      </c>
      <c r="AC26" s="866">
        <v>4.66</v>
      </c>
      <c r="AD26" s="866">
        <v>1.27</v>
      </c>
      <c r="AE26" s="866">
        <v>3.21</v>
      </c>
      <c r="AF26" s="866">
        <v>2.46</v>
      </c>
      <c r="AG26" s="866">
        <v>20</v>
      </c>
      <c r="AH26" s="866">
        <v>29.2</v>
      </c>
      <c r="AI26" s="866">
        <v>-13.91</v>
      </c>
      <c r="AJ26" s="866">
        <v>11.1</v>
      </c>
      <c r="AK26" s="866">
        <v>10</v>
      </c>
      <c r="AL26" s="879">
        <v>1130</v>
      </c>
      <c r="AM26" s="873">
        <v>1.3</v>
      </c>
      <c r="AN26" s="866">
        <v>0</v>
      </c>
      <c r="AO26" s="740">
        <f>IF(U26="n/a","n/a",IF(AA26&lt;0,"n/a",IF(AA26="n/a","n/a",J26+U26-AA26)))</f>
        <v>4.985994397752167</v>
      </c>
      <c r="AP26" s="741">
        <f>IF(U26="n/a","n/a",J26+U26)</f>
        <v>17.642646758267187</v>
      </c>
      <c r="AQ26" s="889">
        <f>IF(OR(AC26&lt;0.01,AF26="n/a"),"n/a",(I26/SQRT(22.5*AC26*(I26/AF26))-1)*100)</f>
        <v>17.634773405498972</v>
      </c>
      <c r="AR26" s="651">
        <f>INDEX(Historical!$C$7:$C$1256,MATCH(B26,Historical!$B$7:$B$1278,0))*IF(AH26="n/a",1.03,IF(AH26&lt;0,1.01,IF(AH26&gt;10,1.1,(1+AH26/100))))</f>
        <v>1.1000000000000001</v>
      </c>
      <c r="AS26" s="887">
        <f>IF($AI26="n/a",1.03*AR26,IF($AI26&lt;0,1.01*AR26,IF($AI26&gt;10,1.1*AR26,(1+$AI26/100)*AR26)))</f>
        <v>1.1110000000000002</v>
      </c>
      <c r="AT26" s="887">
        <f>IF($AK26="n/a",1.03*AS26,IF($AK26&lt;0,1.01*AS26,IF($AK26&gt;10,1.1*AS26,(1+$AK26/100)*AS26)))</f>
        <v>1.2221000000000004</v>
      </c>
      <c r="AU26" s="887">
        <f>IF($AK26="n/a",1.03*AT26,IF($AK26&lt;0,1.01*AT26,IF($AK26&gt;10,1.1*AT26,(1+$AK26/100)*AT26)))</f>
        <v>1.3443100000000006</v>
      </c>
      <c r="AV26" s="887">
        <f>IF($AK26="n/a",1.03*AU26,IF($AK26&lt;0,1.01*AU26,IF($AK26&gt;10,1.1*AU26,(1+$AK26/100)*AU26)))</f>
        <v>1.4787410000000007</v>
      </c>
      <c r="AW26" s="651">
        <f>SUM(AR26:AV26)</f>
        <v>6.2561510000000027</v>
      </c>
      <c r="AX26" s="748">
        <f>AW26/I26*100</f>
        <v>10.607241437775523</v>
      </c>
      <c r="AY26" s="935">
        <v>0.39</v>
      </c>
      <c r="AZ26" s="873">
        <v>22.82</v>
      </c>
      <c r="BA26" s="873">
        <v>-26.87</v>
      </c>
      <c r="BB26" s="873">
        <v>-2.54</v>
      </c>
      <c r="BC26" s="873">
        <v>-6.22</v>
      </c>
      <c r="BE26" s="624">
        <v>2013</v>
      </c>
      <c r="BF26" s="899">
        <f>IF(BE26&gt;2008,0,IF(BE26&gt;2001,1,IF(BE26&gt;1990,2,IF(BE26&gt;1980,3,IF(BE26&gt;1973,4,IF(BE26&gt;1970,5,IF(BE26&gt;1960,6,IF(BE26&gt;1958,7,IF(BE26&gt;1953,8,9)))))))))</f>
        <v>0</v>
      </c>
      <c r="BG26" s="883">
        <v>5.8999999999999995</v>
      </c>
    </row>
    <row r="27" spans="1:59" ht="11.25" customHeight="1" x14ac:dyDescent="0.2">
      <c r="A27" s="872" t="s">
        <v>926</v>
      </c>
      <c r="B27" s="876" t="s">
        <v>927</v>
      </c>
      <c r="C27" s="933" t="s">
        <v>108</v>
      </c>
      <c r="D27" s="933" t="s">
        <v>118</v>
      </c>
      <c r="E27" s="733">
        <v>9</v>
      </c>
      <c r="F27" s="1182">
        <v>492</v>
      </c>
      <c r="G27" s="1182" t="s">
        <v>106</v>
      </c>
      <c r="H27" s="1182" t="s">
        <v>106</v>
      </c>
      <c r="I27" s="875">
        <v>184.01</v>
      </c>
      <c r="J27" s="651">
        <f>(M27/I27)*100</f>
        <v>0.99994565512743872</v>
      </c>
      <c r="K27" s="878">
        <v>0.46</v>
      </c>
      <c r="L27" s="888">
        <v>4</v>
      </c>
      <c r="M27" s="642">
        <f>K27*L27</f>
        <v>1.84</v>
      </c>
      <c r="N27" s="871" t="s">
        <v>107</v>
      </c>
      <c r="O27" s="734">
        <v>0.44</v>
      </c>
      <c r="P27" s="862">
        <v>44134</v>
      </c>
      <c r="Q27" s="862">
        <v>44148</v>
      </c>
      <c r="R27" s="642">
        <f>(K27-O27)/O27*100</f>
        <v>4.5454545454545494</v>
      </c>
      <c r="S27" s="701">
        <f>IF(INDEX(Historical!$D$7:$D$1254,MATCH(B27,Historical!$B$7:$B$1278,0))=0,"n/a",(INDEX(Historical!$C$7:$C$1256,MATCH(B27,Historical!$B$7:$B$1278,0))/INDEX(Historical!$D$7:$D$1254,MATCH(B27,Historical!$B$7:$B$1278,0))-1)*100)</f>
        <v>10.256410256410241</v>
      </c>
      <c r="T27" s="701">
        <f>IF(INDEX(Historical!$F$7:$F$1247,MATCH(B27,Historical!$B$7:$B$1278,0))=0,"n/a",((INDEX(Historical!$C$7:$C$1256,MATCH(B27,Historical!$B$7:$B$1278,0))/INDEX(Historical!$F$7:$F$1247,MATCH(B27,Historical!$B$7:$B$1278,0)))^(1/3)-1)*100)</f>
        <v>10.064241629820891</v>
      </c>
      <c r="U27" s="701">
        <f>IF(INDEX(Historical!$H$7:$H$1247,MATCH(B27,Historical!$B$7:$B$1278,0))=0,"n/a",((INDEX(Historical!$C$7:$C$1256,MATCH(B27,Historical!$B$7:$B$1278,0))/INDEX(Historical!$H$7:$H$1247,MATCH(B27,Historical!$B$7:$B$1278,0)))^(1/5)-1)*100)</f>
        <v>13.208058618782005</v>
      </c>
      <c r="V27" s="701">
        <f>IF(INDEX(Historical!$O$7:$O$1247,MATCH(B27,Historical!$B$7:$B$1278,0))=0,"n/a",((INDEX(Historical!$C$7:$C$1256,MATCH(B27,Historical!$B$7:$B$1278,0))/INDEX(Historical!$O$7:$O$1247,MATCH(B27,Historical!$B$7:$B$1278,0)))^(1/10)-1)*100)</f>
        <v>11.106052981946624</v>
      </c>
      <c r="W27" s="702">
        <f>IF(OR(U27&lt;=0,U27="n/a",V27&lt;=0,V27="n/a"),"n/a",U27/V27)</f>
        <v>1.1892666674877459</v>
      </c>
      <c r="X27" s="703">
        <f>IF(OR(AJ27&lt;=0,AJ27="n/a",U27&lt;=0,U27="n/a"),"n/a",U27/AJ27)</f>
        <v>2.0637591591846882</v>
      </c>
      <c r="Y27" s="877" t="s">
        <v>803</v>
      </c>
      <c r="Z27" s="651">
        <f>IF(OR(AC27&lt;0.01,AC27="n/a"),"n/a",M27/AC27*100)</f>
        <v>24.500665778961388</v>
      </c>
      <c r="AA27" s="887">
        <f>IF(OR(AC27&lt;0.01,AC27="n/a"),"n/a",I27/AC27)</f>
        <v>24.501997336884155</v>
      </c>
      <c r="AB27" s="888">
        <v>12</v>
      </c>
      <c r="AC27" s="866">
        <v>7.51</v>
      </c>
      <c r="AD27" s="866">
        <v>3.44</v>
      </c>
      <c r="AE27" s="866">
        <v>3.88</v>
      </c>
      <c r="AF27" s="866">
        <v>11.89</v>
      </c>
      <c r="AG27" s="866">
        <v>51.800000000000004</v>
      </c>
      <c r="AH27" s="866">
        <v>37.1</v>
      </c>
      <c r="AI27" s="866">
        <v>11</v>
      </c>
      <c r="AJ27" s="866">
        <v>6.4</v>
      </c>
      <c r="AK27" s="866">
        <v>7.13</v>
      </c>
      <c r="AL27" s="879">
        <v>42620</v>
      </c>
      <c r="AM27" s="873">
        <v>0.2</v>
      </c>
      <c r="AN27" s="866">
        <v>2.25</v>
      </c>
      <c r="AO27" s="740">
        <f>IF(U27="n/a","n/a",IF(AA27&lt;0,"n/a",IF(AA27="n/a","n/a",J27+U27-AA27)))</f>
        <v>-10.293993062974712</v>
      </c>
      <c r="AP27" s="741">
        <f>IF(U27="n/a","n/a",J27+U27)</f>
        <v>14.208004273909443</v>
      </c>
      <c r="AQ27" s="889">
        <f>IF(OR(AC27&lt;0.01,AF27="n/a"),"n/a",(I27/SQRT(22.5*AC27*(I27/AF27))-1)*100)</f>
        <v>259.83252174406084</v>
      </c>
      <c r="AR27" s="651">
        <f>INDEX(Historical!$C$7:$C$1256,MATCH(B27,Historical!$B$7:$B$1278,0))*IF(AH27="n/a",1.03,IF(AH27&lt;0,1.01,IF(AH27&gt;10,1.1,(1+AH27/100))))</f>
        <v>1.8920000000000001</v>
      </c>
      <c r="AS27" s="887">
        <f>IF($AI27="n/a",1.03*AR27,IF($AI27&lt;0,1.01*AR27,IF($AI27&gt;10,1.1*AR27,(1+$AI27/100)*AR27)))</f>
        <v>2.0812000000000004</v>
      </c>
      <c r="AT27" s="887">
        <f>IF($AK27="n/a",1.03*AS27,IF($AK27&lt;0,1.01*AS27,IF($AK27&gt;10,1.1*AS27,(1+$AK27/100)*AS27)))</f>
        <v>2.2295895600000004</v>
      </c>
      <c r="AU27" s="887">
        <f>IF($AK27="n/a",1.03*AT27,IF($AK27&lt;0,1.01*AT27,IF($AK27&gt;10,1.1*AT27,(1+$AK27/100)*AT27)))</f>
        <v>2.3885592956280002</v>
      </c>
      <c r="AV27" s="887">
        <f>IF($AK27="n/a",1.03*AU27,IF($AK27&lt;0,1.01*AU27,IF($AK27&gt;10,1.1*AU27,(1+$AK27/100)*AU27)))</f>
        <v>2.5588635734062763</v>
      </c>
      <c r="AW27" s="651">
        <f>SUM(AR27:AV27)</f>
        <v>11.150212429034278</v>
      </c>
      <c r="AX27" s="748">
        <f>AW27/I27*100</f>
        <v>6.0595687348699956</v>
      </c>
      <c r="AY27" s="935">
        <v>0.78</v>
      </c>
      <c r="AZ27" s="873">
        <v>27.85</v>
      </c>
      <c r="BA27" s="873">
        <v>-22.75</v>
      </c>
      <c r="BB27" s="873">
        <v>-9.25</v>
      </c>
      <c r="BC27" s="873">
        <v>-6.74</v>
      </c>
      <c r="BE27" s="624">
        <v>2012</v>
      </c>
      <c r="BF27" s="899">
        <f>IF(BE27&gt;2008,0,IF(BE27&gt;2001,1,IF(BE27&gt;1990,2,IF(BE27&gt;1980,3,IF(BE27&gt;1973,4,IF(BE27&gt;1970,5,IF(BE27&gt;1960,6,IF(BE27&gt;1958,7,IF(BE27&gt;1953,8,9)))))))))</f>
        <v>0</v>
      </c>
      <c r="BG27" s="883">
        <v>5.8999999999999995</v>
      </c>
    </row>
    <row r="28" spans="1:59" ht="11.25" customHeight="1" x14ac:dyDescent="0.2">
      <c r="A28" s="872" t="s">
        <v>917</v>
      </c>
      <c r="B28" s="876" t="s">
        <v>918</v>
      </c>
      <c r="C28" s="933" t="s">
        <v>4196</v>
      </c>
      <c r="D28" s="933" t="s">
        <v>4340</v>
      </c>
      <c r="E28" s="733">
        <v>9</v>
      </c>
      <c r="F28" s="1182">
        <v>506</v>
      </c>
      <c r="G28" s="1182" t="s">
        <v>106</v>
      </c>
      <c r="H28" s="1182" t="s">
        <v>106</v>
      </c>
      <c r="I28" s="875">
        <v>112.84</v>
      </c>
      <c r="J28" s="651">
        <f>(M28/I28)*100</f>
        <v>1.0280042538107053</v>
      </c>
      <c r="K28" s="878">
        <v>0.28999999999999998</v>
      </c>
      <c r="L28" s="888">
        <v>4</v>
      </c>
      <c r="M28" s="642">
        <f>K28*L28</f>
        <v>1.1599999999999999</v>
      </c>
      <c r="N28" s="871" t="s">
        <v>127</v>
      </c>
      <c r="O28" s="734">
        <v>0.25</v>
      </c>
      <c r="P28" s="862">
        <v>44179</v>
      </c>
      <c r="Q28" s="862">
        <v>44202</v>
      </c>
      <c r="R28" s="642">
        <f>(K28-O28)/O28*100</f>
        <v>15.999999999999993</v>
      </c>
      <c r="S28" s="701">
        <f>IF(INDEX(Historical!$D$7:$D$1254,MATCH(B28,Historical!$B$7:$B$1278,0))=0,"n/a",(INDEX(Historical!$C$7:$C$1256,MATCH(B28,Historical!$B$7:$B$1278,0))/INDEX(Historical!$D$7:$D$1254,MATCH(B28,Historical!$B$7:$B$1278,0))-1)*100)</f>
        <v>14.285714285714279</v>
      </c>
      <c r="T28" s="701">
        <f>IF(INDEX(Historical!$F$7:$F$1247,MATCH(B28,Historical!$B$7:$B$1278,0))=0,"n/a",((INDEX(Historical!$C$7:$C$1256,MATCH(B28,Historical!$B$7:$B$1278,0))/INDEX(Historical!$F$7:$F$1247,MATCH(B28,Historical!$B$7:$B$1278,0)))^(1/3)-1)*100)</f>
        <v>19.681696117715084</v>
      </c>
      <c r="U28" s="701">
        <f>IF(INDEX(Historical!$H$7:$H$1247,MATCH(B28,Historical!$B$7:$B$1278,0))=0,"n/a",((INDEX(Historical!$C$7:$C$1256,MATCH(B28,Historical!$B$7:$B$1278,0))/INDEX(Historical!$H$7:$H$1247,MATCH(B28,Historical!$B$7:$B$1278,0)))^(1/5)-1)*100)</f>
        <v>17.699999391414888</v>
      </c>
      <c r="V28" s="701">
        <f>IF(INDEX(Historical!$O$7:$O$1247,MATCH(B28,Historical!$B$7:$B$1278,0))=0,"n/a",((INDEX(Historical!$C$7:$C$1256,MATCH(B28,Historical!$B$7:$B$1278,0))/INDEX(Historical!$O$7:$O$1247,MATCH(B28,Historical!$B$7:$B$1278,0)))^(1/10)-1)*100)</f>
        <v>41.421356237309517</v>
      </c>
      <c r="W28" s="702">
        <f>IF(OR(U28&lt;=0,U28="n/a",V28&lt;=0,V28="n/a"),"n/a",U28/V28)</f>
        <v>0.42731578584749341</v>
      </c>
      <c r="X28" s="703">
        <f>IF(OR(AJ28&lt;=0,AJ28="n/a",U28&lt;=0,U28="n/a"),"n/a",U28/AJ28)</f>
        <v>1.5945945397671071</v>
      </c>
      <c r="Y28" s="877"/>
      <c r="Z28" s="651">
        <f>IF(OR(AC28&lt;0.01,AC28="n/a"),"n/a",M28/AC28*100)</f>
        <v>30.526315789473685</v>
      </c>
      <c r="AA28" s="887">
        <f>IF(OR(AC28&lt;0.01,AC28="n/a"),"n/a",I28/AC28)</f>
        <v>29.694736842105264</v>
      </c>
      <c r="AB28" s="888">
        <v>12</v>
      </c>
      <c r="AC28" s="866">
        <v>3.8</v>
      </c>
      <c r="AD28" s="866">
        <v>5.95</v>
      </c>
      <c r="AE28" s="866">
        <v>4</v>
      </c>
      <c r="AF28" s="866">
        <v>6.69</v>
      </c>
      <c r="AG28" s="866">
        <v>24.9</v>
      </c>
      <c r="AH28" s="866">
        <v>-9.1999999999999993</v>
      </c>
      <c r="AI28" s="866">
        <v>15.55</v>
      </c>
      <c r="AJ28" s="866">
        <v>11.1</v>
      </c>
      <c r="AK28" s="866">
        <v>5</v>
      </c>
      <c r="AL28" s="879">
        <v>33320</v>
      </c>
      <c r="AM28" s="873">
        <v>0.2</v>
      </c>
      <c r="AN28" s="866">
        <v>0.76</v>
      </c>
      <c r="AO28" s="740">
        <f>IF(U28="n/a","n/a",IF(AA28&lt;0,"n/a",IF(AA28="n/a","n/a",J28+U28-AA28)))</f>
        <v>-10.96673319687967</v>
      </c>
      <c r="AP28" s="741">
        <f>IF(U28="n/a","n/a",J28+U28)</f>
        <v>18.728003645225595</v>
      </c>
      <c r="AQ28" s="889">
        <f>IF(OR(AC28&lt;0.01,AF28="n/a"),"n/a",(I28/SQRT(22.5*AC28*(I28/AF28))-1)*100)</f>
        <v>197.14028820944657</v>
      </c>
      <c r="AR28" s="651">
        <f>INDEX(Historical!$C$7:$C$1256,MATCH(B28,Historical!$B$7:$B$1278,0))*IF(AH28="n/a",1.03,IF(AH28&lt;0,1.01,IF(AH28&gt;10,1.1,(1+AH28/100))))</f>
        <v>0.96960000000000002</v>
      </c>
      <c r="AS28" s="887">
        <f>IF($AI28="n/a",1.03*AR28,IF($AI28&lt;0,1.01*AR28,IF($AI28&gt;10,1.1*AR28,(1+$AI28/100)*AR28)))</f>
        <v>1.0665600000000002</v>
      </c>
      <c r="AT28" s="887">
        <f>IF($AK28="n/a",1.03*AS28,IF($AK28&lt;0,1.01*AS28,IF($AK28&gt;10,1.1*AS28,(1+$AK28/100)*AS28)))</f>
        <v>1.1198880000000002</v>
      </c>
      <c r="AU28" s="887">
        <f>IF($AK28="n/a",1.03*AT28,IF($AK28&lt;0,1.01*AT28,IF($AK28&gt;10,1.1*AT28,(1+$AK28/100)*AT28)))</f>
        <v>1.1758824000000003</v>
      </c>
      <c r="AV28" s="887">
        <f>IF($AK28="n/a",1.03*AU28,IF($AK28&lt;0,1.01*AU28,IF($AK28&gt;10,1.1*AU28,(1+$AK28/100)*AU28)))</f>
        <v>1.2346765200000005</v>
      </c>
      <c r="AW28" s="651">
        <f>SUM(AR28:AV28)</f>
        <v>5.5666069200000017</v>
      </c>
      <c r="AX28" s="748">
        <f>AW28/I28*100</f>
        <v>4.9331858560794055</v>
      </c>
      <c r="AY28" s="935">
        <v>1.29</v>
      </c>
      <c r="AZ28" s="873">
        <v>78.97</v>
      </c>
      <c r="BA28" s="873">
        <v>-5.79</v>
      </c>
      <c r="BB28" s="873">
        <v>2.41</v>
      </c>
      <c r="BC28" s="873">
        <v>15.229999999999999</v>
      </c>
      <c r="BE28" s="624">
        <v>2012</v>
      </c>
      <c r="BF28" s="899">
        <f>IF(BE28&gt;2008,0,IF(BE28&gt;2001,1,IF(BE28&gt;1990,2,IF(BE28&gt;1980,3,IF(BE28&gt;1973,4,IF(BE28&gt;1970,5,IF(BE28&gt;1960,6,IF(BE28&gt;1958,7,IF(BE28&gt;1953,8,9)))))))))</f>
        <v>0</v>
      </c>
      <c r="BG28" s="883">
        <v>10.199999999999999</v>
      </c>
    </row>
    <row r="29" spans="1:59" s="774" customFormat="1" ht="11.25" customHeight="1" x14ac:dyDescent="0.2">
      <c r="A29" s="777" t="s">
        <v>932</v>
      </c>
      <c r="B29" s="782" t="s">
        <v>933</v>
      </c>
      <c r="C29" s="933" t="s">
        <v>108</v>
      </c>
      <c r="D29" s="933" t="s">
        <v>4341</v>
      </c>
      <c r="E29" s="756">
        <v>9</v>
      </c>
      <c r="F29" s="1182">
        <v>448</v>
      </c>
      <c r="G29" s="1181" t="s">
        <v>106</v>
      </c>
      <c r="H29" s="1181" t="s">
        <v>106</v>
      </c>
      <c r="I29" s="757">
        <v>40</v>
      </c>
      <c r="J29" s="758">
        <f>(M29/I29)*100</f>
        <v>5.2</v>
      </c>
      <c r="K29" s="759">
        <v>0.52</v>
      </c>
      <c r="L29" s="760">
        <v>4</v>
      </c>
      <c r="M29" s="761">
        <f>K29*L29</f>
        <v>2.08</v>
      </c>
      <c r="N29" s="762" t="s">
        <v>208</v>
      </c>
      <c r="O29" s="763">
        <v>0.51</v>
      </c>
      <c r="P29" s="778">
        <v>43814</v>
      </c>
      <c r="Q29" s="778">
        <v>43818</v>
      </c>
      <c r="R29" s="761">
        <f>(K29-O29)/O29*100</f>
        <v>1.9607843137254919</v>
      </c>
      <c r="S29" s="701">
        <f>IF(INDEX(Historical!$D$7:$D$1254,MATCH(B29,Historical!$B$7:$B$1278,0))=0,"n/a",(INDEX(Historical!$C$7:$C$1256,MATCH(B29,Historical!$B$7:$B$1278,0))/INDEX(Historical!$D$7:$D$1254,MATCH(B29,Historical!$B$7:$B$1278,0))-1)*100)</f>
        <v>3.499999999999992</v>
      </c>
      <c r="T29" s="701">
        <f>IF(INDEX(Historical!$F$7:$F$1247,MATCH(B29,Historical!$B$7:$B$1278,0))=0,"n/a",((INDEX(Historical!$C$7:$C$1256,MATCH(B29,Historical!$B$7:$B$1278,0))/INDEX(Historical!$F$7:$F$1247,MATCH(B29,Historical!$B$7:$B$1278,0)))^(1/3)-1)*100)</f>
        <v>2.3617445175794893</v>
      </c>
      <c r="U29" s="701">
        <f>IF(INDEX(Historical!$H$7:$H$1247,MATCH(B29,Historical!$B$7:$B$1278,0))=0,"n/a",((INDEX(Historical!$C$7:$C$1256,MATCH(B29,Historical!$B$7:$B$1278,0))/INDEX(Historical!$H$7:$H$1247,MATCH(B29,Historical!$B$7:$B$1278,0)))^(1/5)-1)*100)</f>
        <v>2.2727004553234176</v>
      </c>
      <c r="V29" s="701">
        <f>IF(INDEX(Historical!$O$7:$O$1247,MATCH(B29,Historical!$B$7:$B$1278,0))=0,"n/a",((INDEX(Historical!$C$7:$C$1256,MATCH(B29,Historical!$B$7:$B$1278,0))/INDEX(Historical!$O$7:$O$1247,MATCH(B29,Historical!$B$7:$B$1278,0)))^(1/10)-1)*100)</f>
        <v>3.695708995385627</v>
      </c>
      <c r="W29" s="702">
        <f>IF(OR(U29&lt;=0,U29="n/a",V29&lt;=0,V29="n/a"),"n/a",U29/V29)</f>
        <v>0.61495655046462161</v>
      </c>
      <c r="X29" s="703" t="str">
        <f>IF(OR(AJ29&lt;=0,AJ29="n/a",U29&lt;=0,U29="n/a"),"n/a",U29/AJ29)</f>
        <v>n/a</v>
      </c>
      <c r="Y29" s="775"/>
      <c r="Z29" s="758" t="str">
        <f>IF(OR(AC29&lt;0.01,AC29="n/a"),"n/a",M29/AC29*100)</f>
        <v>n/a</v>
      </c>
      <c r="AA29" s="766" t="str">
        <f>IF(OR(AC29&lt;0.01,AC29="n/a"),"n/a",I29/AC29)</f>
        <v>n/a</v>
      </c>
      <c r="AB29" s="760">
        <v>12</v>
      </c>
      <c r="AC29" s="767" t="s">
        <v>136</v>
      </c>
      <c r="AD29" s="767" t="s">
        <v>136</v>
      </c>
      <c r="AE29" s="767" t="s">
        <v>136</v>
      </c>
      <c r="AF29" s="767" t="s">
        <v>136</v>
      </c>
      <c r="AG29" s="767" t="s">
        <v>136</v>
      </c>
      <c r="AH29" s="767" t="s">
        <v>136</v>
      </c>
      <c r="AI29" s="767" t="s">
        <v>136</v>
      </c>
      <c r="AJ29" s="767" t="s">
        <v>136</v>
      </c>
      <c r="AK29" s="767" t="s">
        <v>136</v>
      </c>
      <c r="AL29" s="768" t="s">
        <v>136</v>
      </c>
      <c r="AM29" s="769" t="s">
        <v>136</v>
      </c>
      <c r="AN29" s="767" t="s">
        <v>136</v>
      </c>
      <c r="AO29" s="770" t="str">
        <f>IF(U29="n/a","n/a",IF(AA29&lt;0,"n/a",IF(AA29="n/a","n/a",J29+U29-AA29)))</f>
        <v>n/a</v>
      </c>
      <c r="AP29" s="771">
        <f>IF(U29="n/a","n/a",J29+U29)</f>
        <v>7.4727004553234178</v>
      </c>
      <c r="AQ29" s="772" t="str">
        <f>IF(OR(AC29&lt;0.01,AF29="n/a"),"n/a",(I29/SQRT(22.5*AC29*(I29/AF29))-1)*100)</f>
        <v>n/a</v>
      </c>
      <c r="AR29" s="651">
        <f>INDEX(Historical!$C$7:$C$1256,MATCH(B29,Historical!$B$7:$B$1278,0))*IF(AH29="n/a",1.03,IF(AH29&lt;0,1.01,IF(AH29&gt;10,1.1,(1+AH29/100))))</f>
        <v>2.1320999999999999</v>
      </c>
      <c r="AS29" s="766">
        <f>IF($AI29="n/a",1.03*AR29,IF($AI29&lt;0,1.01*AR29,IF($AI29&gt;10,1.1*AR29,(1+$AI29/100)*AR29)))</f>
        <v>2.1960630000000001</v>
      </c>
      <c r="AT29" s="766">
        <f>IF($AK29="n/a",1.03*AS29,IF($AK29&lt;0,1.01*AS29,IF($AK29&gt;10,1.1*AS29,(1+$AK29/100)*AS29)))</f>
        <v>2.2619448900000001</v>
      </c>
      <c r="AU29" s="766">
        <f>IF($AK29="n/a",1.03*AT29,IF($AK29&lt;0,1.01*AT29,IF($AK29&gt;10,1.1*AT29,(1+$AK29/100)*AT29)))</f>
        <v>2.3298032367000001</v>
      </c>
      <c r="AV29" s="766">
        <f>IF($AK29="n/a",1.03*AU29,IF($AK29&lt;0,1.01*AU29,IF($AK29&gt;10,1.1*AU29,(1+$AK29/100)*AU29)))</f>
        <v>2.3996973338010004</v>
      </c>
      <c r="AW29" s="758">
        <f>SUM(AR29:AV29)</f>
        <v>11.319608460501001</v>
      </c>
      <c r="AX29" s="773">
        <f>AW29/I29*100</f>
        <v>28.2990211512525</v>
      </c>
      <c r="AY29" s="936" t="s">
        <v>136</v>
      </c>
      <c r="AZ29" s="769" t="s">
        <v>136</v>
      </c>
      <c r="BA29" s="769" t="s">
        <v>136</v>
      </c>
      <c r="BB29" s="769" t="s">
        <v>136</v>
      </c>
      <c r="BC29" s="769" t="s">
        <v>136</v>
      </c>
      <c r="BD29" s="909" t="s">
        <v>4268</v>
      </c>
      <c r="BE29" s="624">
        <v>2012</v>
      </c>
      <c r="BF29" s="899">
        <f>IF(BE29&gt;2008,0,IF(BE29&gt;2001,1,IF(BE29&gt;1990,2,IF(BE29&gt;1980,3,IF(BE29&gt;1973,4,IF(BE29&gt;1970,5,IF(BE29&gt;1960,6,IF(BE29&gt;1958,7,IF(BE29&gt;1953,8,9)))))))))</f>
        <v>0</v>
      </c>
      <c r="BG29" s="825" t="s">
        <v>136</v>
      </c>
    </row>
    <row r="30" spans="1:59" ht="11.25" customHeight="1" x14ac:dyDescent="0.2">
      <c r="A30" s="872" t="s">
        <v>930</v>
      </c>
      <c r="B30" s="876" t="s">
        <v>931</v>
      </c>
      <c r="C30" s="933" t="s">
        <v>112</v>
      </c>
      <c r="D30" s="933" t="s">
        <v>1221</v>
      </c>
      <c r="E30" s="733">
        <v>9</v>
      </c>
      <c r="F30" s="1182">
        <v>459</v>
      </c>
      <c r="G30" s="1182" t="s">
        <v>106</v>
      </c>
      <c r="H30" s="1182" t="s">
        <v>106</v>
      </c>
      <c r="I30" s="875">
        <v>23.89</v>
      </c>
      <c r="J30" s="651">
        <f>(M30/I30)*100</f>
        <v>3.1393888656341566</v>
      </c>
      <c r="K30" s="878">
        <v>0.1875</v>
      </c>
      <c r="L30" s="888">
        <v>4</v>
      </c>
      <c r="M30" s="642">
        <f>K30*L30</f>
        <v>0.75</v>
      </c>
      <c r="N30" s="871" t="s">
        <v>556</v>
      </c>
      <c r="O30" s="734">
        <v>0.17499999999999999</v>
      </c>
      <c r="P30" s="862">
        <v>43861</v>
      </c>
      <c r="Q30" s="862">
        <v>43878</v>
      </c>
      <c r="R30" s="642">
        <f>(K30-O30)/O30*100</f>
        <v>7.1428571428571495</v>
      </c>
      <c r="S30" s="701">
        <f>IF(INDEX(Historical!$D$7:$D$1254,MATCH(B30,Historical!$B$7:$B$1278,0))=0,"n/a",(INDEX(Historical!$C$7:$C$1256,MATCH(B30,Historical!$B$7:$B$1278,0))/INDEX(Historical!$D$7:$D$1254,MATCH(B30,Historical!$B$7:$B$1278,0))-1)*100)</f>
        <v>11.111111111111093</v>
      </c>
      <c r="T30" s="701">
        <f>IF(INDEX(Historical!$F$7:$F$1247,MATCH(B30,Historical!$B$7:$B$1278,0))=0,"n/a",((INDEX(Historical!$C$7:$C$1256,MATCH(B30,Historical!$B$7:$B$1278,0))/INDEX(Historical!$F$7:$F$1247,MATCH(B30,Historical!$B$7:$B$1278,0)))^(1/3)-1)*100)</f>
        <v>11.868894208139679</v>
      </c>
      <c r="U30" s="701">
        <f>IF(INDEX(Historical!$H$7:$H$1247,MATCH(B30,Historical!$B$7:$B$1278,0))=0,"n/a",((INDEX(Historical!$C$7:$C$1256,MATCH(B30,Historical!$B$7:$B$1278,0))/INDEX(Historical!$H$7:$H$1247,MATCH(B30,Historical!$B$7:$B$1278,0)))^(1/5)-1)*100)</f>
        <v>11.842691472014465</v>
      </c>
      <c r="V30" s="701">
        <f>IF(INDEX(Historical!$O$7:$O$1247,MATCH(B30,Historical!$B$7:$B$1278,0))=0,"n/a",((INDEX(Historical!$C$7:$C$1256,MATCH(B30,Historical!$B$7:$B$1278,0))/INDEX(Historical!$O$7:$O$1247,MATCH(B30,Historical!$B$7:$B$1278,0)))^(1/10)-1)*100)</f>
        <v>7.94139936106939</v>
      </c>
      <c r="W30" s="702">
        <f>IF(OR(U30&lt;=0,U30="n/a",V30&lt;=0,V30="n/a"),"n/a",U30/V30)</f>
        <v>1.4912600328438497</v>
      </c>
      <c r="X30" s="703">
        <f>IF(OR(AJ30&lt;=0,AJ30="n/a",U30&lt;=0,U30="n/a"),"n/a",U30/AJ30)</f>
        <v>1.9414248314777813</v>
      </c>
      <c r="Y30" s="654"/>
      <c r="Z30" s="651">
        <f>IF(OR(AC30&lt;0.01,AC30="n/a"),"n/a",M30/AC30*100)</f>
        <v>41.899441340782126</v>
      </c>
      <c r="AA30" s="887">
        <f>IF(OR(AC30&lt;0.01,AC30="n/a"),"n/a",I30/AC30)</f>
        <v>13.346368715083798</v>
      </c>
      <c r="AB30" s="888">
        <v>2</v>
      </c>
      <c r="AC30" s="866">
        <v>1.79</v>
      </c>
      <c r="AD30" s="866">
        <v>0.89</v>
      </c>
      <c r="AE30" s="866">
        <v>0.5</v>
      </c>
      <c r="AF30" s="866">
        <v>1.19</v>
      </c>
      <c r="AG30" s="866">
        <v>9.3000000000000007</v>
      </c>
      <c r="AH30" s="866">
        <v>42.4</v>
      </c>
      <c r="AI30" s="866">
        <v>8.24</v>
      </c>
      <c r="AJ30" s="866">
        <v>6.1</v>
      </c>
      <c r="AK30" s="866">
        <v>15</v>
      </c>
      <c r="AL30" s="879">
        <v>641.45000000000005</v>
      </c>
      <c r="AM30" s="873">
        <v>2.7</v>
      </c>
      <c r="AN30" s="866">
        <v>0.32</v>
      </c>
      <c r="AO30" s="740">
        <f>IF(U30="n/a","n/a",IF(AA30&lt;0,"n/a",IF(AA30="n/a","n/a",J30+U30-AA30)))</f>
        <v>1.6357116225648234</v>
      </c>
      <c r="AP30" s="741">
        <f>IF(U30="n/a","n/a",J30+U30)</f>
        <v>14.982080337648622</v>
      </c>
      <c r="AQ30" s="889">
        <f>IF(OR(AC30&lt;0.01,AF30="n/a"),"n/a",(I30/SQRT(22.5*AC30*(I30/AF30))-1)*100)</f>
        <v>-15.983655635215243</v>
      </c>
      <c r="AR30" s="651">
        <f>INDEX(Historical!$C$7:$C$1256,MATCH(B30,Historical!$B$7:$B$1278,0))*IF(AH30="n/a",1.03,IF(AH30&lt;0,1.01,IF(AH30&gt;10,1.1,(1+AH30/100))))</f>
        <v>0.77</v>
      </c>
      <c r="AS30" s="887">
        <f>IF($AI30="n/a",1.03*AR30,IF($AI30&lt;0,1.01*AR30,IF($AI30&gt;10,1.1*AR30,(1+$AI30/100)*AR30)))</f>
        <v>0.83344800000000008</v>
      </c>
      <c r="AT30" s="887">
        <f>IF($AK30="n/a",1.03*AS30,IF($AK30&lt;0,1.01*AS30,IF($AK30&gt;10,1.1*AS30,(1+$AK30/100)*AS30)))</f>
        <v>0.91679280000000019</v>
      </c>
      <c r="AU30" s="887">
        <f>IF($AK30="n/a",1.03*AT30,IF($AK30&lt;0,1.01*AT30,IF($AK30&gt;10,1.1*AT30,(1+$AK30/100)*AT30)))</f>
        <v>1.0084720800000002</v>
      </c>
      <c r="AV30" s="887">
        <f>IF($AK30="n/a",1.03*AU30,IF($AK30&lt;0,1.01*AU30,IF($AK30&gt;10,1.1*AU30,(1+$AK30/100)*AU30)))</f>
        <v>1.1093192880000002</v>
      </c>
      <c r="AW30" s="651">
        <f>SUM(AR30:AV30)</f>
        <v>4.6380321680000005</v>
      </c>
      <c r="AX30" s="748">
        <f>AW30/I30*100</f>
        <v>19.414115395562998</v>
      </c>
      <c r="AY30" s="935">
        <v>1.3</v>
      </c>
      <c r="AZ30" s="873">
        <v>73.53</v>
      </c>
      <c r="BA30" s="873">
        <v>-41.83</v>
      </c>
      <c r="BB30" s="873">
        <v>5.5100000000000007</v>
      </c>
      <c r="BC30" s="873">
        <v>1.81</v>
      </c>
      <c r="BE30" s="624">
        <v>2012</v>
      </c>
      <c r="BF30" s="899">
        <f>IF(BE30&gt;2008,0,IF(BE30&gt;2001,1,IF(BE30&gt;1990,2,IF(BE30&gt;1980,3,IF(BE30&gt;1973,4,IF(BE30&gt;1970,5,IF(BE30&gt;1960,6,IF(BE30&gt;1958,7,IF(BE30&gt;1953,8,9)))))))))</f>
        <v>0</v>
      </c>
      <c r="BG30" s="883">
        <v>4.3</v>
      </c>
    </row>
    <row r="31" spans="1:59" ht="11.25" customHeight="1" x14ac:dyDescent="0.2">
      <c r="A31" s="872" t="s">
        <v>942</v>
      </c>
      <c r="B31" s="876" t="s">
        <v>4156</v>
      </c>
      <c r="C31" s="933" t="s">
        <v>108</v>
      </c>
      <c r="D31" s="933" t="s">
        <v>118</v>
      </c>
      <c r="E31" s="733">
        <v>7</v>
      </c>
      <c r="F31" s="1182">
        <v>571</v>
      </c>
      <c r="G31" s="1182" t="s">
        <v>106</v>
      </c>
      <c r="H31" s="1182" t="s">
        <v>106</v>
      </c>
      <c r="I31" s="875">
        <v>35.68</v>
      </c>
      <c r="J31" s="651">
        <f>(M31/I31)*100</f>
        <v>3.4753363228699556</v>
      </c>
      <c r="K31" s="878">
        <v>0.31</v>
      </c>
      <c r="L31" s="888">
        <v>4</v>
      </c>
      <c r="M31" s="642">
        <f>K31*L31</f>
        <v>1.24</v>
      </c>
      <c r="N31" s="871" t="s">
        <v>594</v>
      </c>
      <c r="O31" s="737">
        <v>0.27</v>
      </c>
      <c r="P31" s="867">
        <v>43524</v>
      </c>
      <c r="Q31" s="867">
        <v>43539</v>
      </c>
      <c r="R31" s="642">
        <f>(K31-O31)/O31*100</f>
        <v>14.814814814814806</v>
      </c>
      <c r="S31" s="701">
        <f>IF(INDEX(Historical!$D$7:$D$1254,MATCH(B31,Historical!$B$7:$B$1278,0))=0,"n/a",(INDEX(Historical!$C$7:$C$1256,MATCH(B31,Historical!$B$7:$B$1278,0))/INDEX(Historical!$D$7:$D$1254,MATCH(B31,Historical!$B$7:$B$1278,0))-1)*100)</f>
        <v>14.814814814814813</v>
      </c>
      <c r="T31" s="701">
        <f>IF(INDEX(Historical!$F$7:$F$1247,MATCH(B31,Historical!$B$7:$B$1278,0))=0,"n/a",((INDEX(Historical!$C$7:$C$1256,MATCH(B31,Historical!$B$7:$B$1278,0))/INDEX(Historical!$F$7:$F$1247,MATCH(B31,Historical!$B$7:$B$1278,0)))^(1/3)-1)*100)</f>
        <v>17.457012684978924</v>
      </c>
      <c r="U31" s="701">
        <f>IF(INDEX(Historical!$H$7:$H$1247,MATCH(B31,Historical!$B$7:$B$1278,0))=0,"n/a",((INDEX(Historical!$C$7:$C$1256,MATCH(B31,Historical!$B$7:$B$1278,0))/INDEX(Historical!$H$7:$H$1247,MATCH(B31,Historical!$B$7:$B$1278,0)))^(1/5)-1)*100)</f>
        <v>15.625623316640436</v>
      </c>
      <c r="V31" s="701" t="str">
        <f>IF(INDEX(Historical!$O$7:$O$1247,MATCH(B31,Historical!$B$7:$B$1278,0))=0,"n/a",((INDEX(Historical!$C$7:$C$1256,MATCH(B31,Historical!$B$7:$B$1278,0))/INDEX(Historical!$O$7:$O$1247,MATCH(B31,Historical!$B$7:$B$1278,0)))^(1/10)-1)*100)</f>
        <v>n/a</v>
      </c>
      <c r="W31" s="702" t="str">
        <f>IF(OR(U31&lt;=0,U31="n/a",V31&lt;=0,V31="n/a"),"n/a",U31/V31)</f>
        <v>n/a</v>
      </c>
      <c r="X31" s="703" t="str">
        <f>IF(OR(AJ31&lt;=0,AJ31="n/a",U31&lt;=0,U31="n/a"),"n/a",U31/AJ31)</f>
        <v>n/a</v>
      </c>
      <c r="Y31" s="877" t="s">
        <v>4382</v>
      </c>
      <c r="Z31" s="651" t="str">
        <f>IF(OR(AC31&lt;0.01,AC31="n/a"),"n/a",M31/AC31*100)</f>
        <v>n/a</v>
      </c>
      <c r="AA31" s="887" t="str">
        <f>IF(OR(AC31&lt;0.01,AC31="n/a"),"n/a",I31/AC31)</f>
        <v>n/a</v>
      </c>
      <c r="AB31" s="888">
        <v>12</v>
      </c>
      <c r="AC31" s="866">
        <v>-4.47</v>
      </c>
      <c r="AD31" s="866" t="s">
        <v>136</v>
      </c>
      <c r="AE31" s="866">
        <v>0.65</v>
      </c>
      <c r="AF31" s="866">
        <v>0.71</v>
      </c>
      <c r="AG31" s="866">
        <v>-8.6999999999999993</v>
      </c>
      <c r="AH31" s="866">
        <v>-113.7</v>
      </c>
      <c r="AI31" s="866">
        <v>308.94</v>
      </c>
      <c r="AJ31" s="866">
        <v>-15.4</v>
      </c>
      <c r="AK31" s="866">
        <v>7.0000000000000009</v>
      </c>
      <c r="AL31" s="879">
        <v>1220</v>
      </c>
      <c r="AM31" s="873">
        <v>0.4</v>
      </c>
      <c r="AN31" s="866">
        <v>0.33</v>
      </c>
      <c r="AO31" s="740" t="str">
        <f>IF(U31="n/a","n/a",IF(AA31&lt;0,"n/a",IF(AA31="n/a","n/a",J31+U31-AA31)))</f>
        <v>n/a</v>
      </c>
      <c r="AP31" s="741">
        <f>IF(U31="n/a","n/a",J31+U31)</f>
        <v>19.100959639510393</v>
      </c>
      <c r="AQ31" s="889" t="str">
        <f>IF(OR(AC31&lt;0.01,AF31="n/a"),"n/a",(I31/SQRT(22.5*AC31*(I31/AF31))-1)*100)</f>
        <v>n/a</v>
      </c>
      <c r="AR31" s="651">
        <f>INDEX(Historical!$C$7:$C$1256,MATCH(B31,Historical!$B$7:$B$1278,0))*IF(AH31="n/a",1.03,IF(AH31&lt;0,1.01,IF(AH31&gt;10,1.1,(1+AH31/100))))</f>
        <v>1.2524</v>
      </c>
      <c r="AS31" s="887">
        <f>IF($AI31="n/a",1.03*AR31,IF($AI31&lt;0,1.01*AR31,IF($AI31&gt;10,1.1*AR31,(1+$AI31/100)*AR31)))</f>
        <v>1.37764</v>
      </c>
      <c r="AT31" s="887">
        <f>IF($AK31="n/a",1.03*AS31,IF($AK31&lt;0,1.01*AS31,IF($AK31&gt;10,1.1*AS31,(1+$AK31/100)*AS31)))</f>
        <v>1.4740748000000001</v>
      </c>
      <c r="AU31" s="887">
        <f>IF($AK31="n/a",1.03*AT31,IF($AK31&lt;0,1.01*AT31,IF($AK31&gt;10,1.1*AT31,(1+$AK31/100)*AT31)))</f>
        <v>1.5772600360000002</v>
      </c>
      <c r="AV31" s="887">
        <f>IF($AK31="n/a",1.03*AU31,IF($AK31&lt;0,1.01*AU31,IF($AK31&gt;10,1.1*AU31,(1+$AK31/100)*AU31)))</f>
        <v>1.6876682385200004</v>
      </c>
      <c r="AW31" s="651">
        <f>SUM(AR31:AV31)</f>
        <v>7.3690430745200013</v>
      </c>
      <c r="AX31" s="748">
        <f>AW31/I31*100</f>
        <v>20.65314763038117</v>
      </c>
      <c r="AY31" s="935">
        <v>0.9</v>
      </c>
      <c r="AZ31" s="873">
        <v>42.72</v>
      </c>
      <c r="BA31" s="873">
        <v>-49.35</v>
      </c>
      <c r="BB31" s="873">
        <v>-0.28999999999999998</v>
      </c>
      <c r="BC31" s="873">
        <v>-10.02</v>
      </c>
      <c r="BE31" s="624">
        <v>2013</v>
      </c>
      <c r="BF31" s="899">
        <f>IF(BE31&gt;2008,0,IF(BE31&gt;2001,1,IF(BE31&gt;1990,2,IF(BE31&gt;1980,3,IF(BE31&gt;1973,4,IF(BE31&gt;1970,5,IF(BE31&gt;1960,6,IF(BE31&gt;1958,7,IF(BE31&gt;1953,8,9)))))))))</f>
        <v>0</v>
      </c>
      <c r="BG31" s="883">
        <v>-1.5</v>
      </c>
    </row>
    <row r="32" spans="1:59" ht="11.25" customHeight="1" x14ac:dyDescent="0.2">
      <c r="A32" s="882" t="s">
        <v>4375</v>
      </c>
      <c r="B32" s="876" t="s">
        <v>3794</v>
      </c>
      <c r="C32" s="933" t="s">
        <v>245</v>
      </c>
      <c r="D32" s="933" t="s">
        <v>4355</v>
      </c>
      <c r="E32" s="733">
        <v>6</v>
      </c>
      <c r="F32" s="1182">
        <v>653</v>
      </c>
      <c r="G32" s="1182" t="s">
        <v>106</v>
      </c>
      <c r="H32" s="1182" t="s">
        <v>106</v>
      </c>
      <c r="I32" s="875">
        <v>27.74</v>
      </c>
      <c r="J32" s="651">
        <f>(M32/I32)*100</f>
        <v>1.5861571737563089</v>
      </c>
      <c r="K32" s="878">
        <v>0.11</v>
      </c>
      <c r="L32" s="888">
        <v>4</v>
      </c>
      <c r="M32" s="642">
        <f>K32*L32</f>
        <v>0.44</v>
      </c>
      <c r="N32" s="871" t="s">
        <v>516</v>
      </c>
      <c r="O32" s="734">
        <v>0.105</v>
      </c>
      <c r="P32" s="867">
        <v>43427</v>
      </c>
      <c r="Q32" s="867">
        <v>43440</v>
      </c>
      <c r="R32" s="642">
        <f>(K32-O32)/O32*100</f>
        <v>4.7619047619047663</v>
      </c>
      <c r="S32" s="701">
        <f>IF(INDEX(Historical!$D$7:$D$1254,MATCH(B32,Historical!$B$7:$B$1278,0))=0,"n/a",(INDEX(Historical!$C$7:$C$1256,MATCH(B32,Historical!$B$7:$B$1278,0))/INDEX(Historical!$D$7:$D$1254,MATCH(B32,Historical!$B$7:$B$1278,0))-1)*100)</f>
        <v>3.529411764705892</v>
      </c>
      <c r="T32" s="701">
        <f>IF(INDEX(Historical!$F$7:$F$1247,MATCH(B32,Historical!$B$7:$B$1278,0))=0,"n/a",((INDEX(Historical!$C$7:$C$1256,MATCH(B32,Historical!$B$7:$B$1278,0))/INDEX(Historical!$F$7:$F$1247,MATCH(B32,Historical!$B$7:$B$1278,0)))^(1/3)-1)*100)</f>
        <v>4.2814313590987974</v>
      </c>
      <c r="U32" s="701">
        <f>IF(INDEX(Historical!$H$7:$H$1247,MATCH(B32,Historical!$B$7:$B$1278,0))=0,"n/a",((INDEX(Historical!$C$7:$C$1256,MATCH(B32,Historical!$B$7:$B$1278,0))/INDEX(Historical!$H$7:$H$1247,MATCH(B32,Historical!$B$7:$B$1278,0)))^(1/5)-1)*100)</f>
        <v>7.1723164172186271</v>
      </c>
      <c r="V32" s="701" t="str">
        <f>IF(INDEX(Historical!$O$7:$O$1247,MATCH(B32,Historical!$B$7:$B$1278,0))=0,"n/a",((INDEX(Historical!$C$7:$C$1256,MATCH(B32,Historical!$B$7:$B$1278,0))/INDEX(Historical!$O$7:$O$1247,MATCH(B32,Historical!$B$7:$B$1278,0)))^(1/10)-1)*100)</f>
        <v>n/a</v>
      </c>
      <c r="W32" s="702" t="str">
        <f>IF(OR(U32&lt;=0,U32="n/a",V32&lt;=0,V32="n/a"),"n/a",U32/V32)</f>
        <v>n/a</v>
      </c>
      <c r="X32" s="703">
        <f>IF(OR(AJ32&lt;=0,AJ32="n/a",U32&lt;=0,U32="n/a"),"n/a",U32/AJ32)</f>
        <v>0.31735913350524897</v>
      </c>
      <c r="Y32" s="673" t="s">
        <v>4492</v>
      </c>
      <c r="Z32" s="651" t="str">
        <f>IF(OR(AC32&lt;0.01,AC32="n/a"),"n/a",M32/AC32*100)</f>
        <v>n/a</v>
      </c>
      <c r="AA32" s="887" t="str">
        <f>IF(OR(AC32&lt;0.01,AC32="n/a"),"n/a",I32/AC32)</f>
        <v>n/a</v>
      </c>
      <c r="AB32" s="888">
        <v>9</v>
      </c>
      <c r="AC32" s="866">
        <v>-1.1599999999999999</v>
      </c>
      <c r="AD32" s="866" t="s">
        <v>136</v>
      </c>
      <c r="AE32" s="866">
        <v>0.48</v>
      </c>
      <c r="AF32" s="866">
        <v>2.42</v>
      </c>
      <c r="AG32" s="866">
        <v>-7.1</v>
      </c>
      <c r="AH32" s="866">
        <v>33.4</v>
      </c>
      <c r="AI32" s="866">
        <v>650</v>
      </c>
      <c r="AJ32" s="866">
        <v>22.6</v>
      </c>
      <c r="AK32" s="866">
        <v>-7.7</v>
      </c>
      <c r="AL32" s="879">
        <v>6790</v>
      </c>
      <c r="AM32" s="873">
        <v>0.5</v>
      </c>
      <c r="AN32" s="866">
        <v>3.2</v>
      </c>
      <c r="AO32" s="740" t="str">
        <f>IF(U32="n/a","n/a",IF(AA32&lt;0,"n/a",IF(AA32="n/a","n/a",J32+U32-AA32)))</f>
        <v>n/a</v>
      </c>
      <c r="AP32" s="741">
        <f>IF(U32="n/a","n/a",J32+U32)</f>
        <v>8.7584735909749369</v>
      </c>
      <c r="AQ32" s="889" t="str">
        <f>IF(OR(AC32&lt;0.01,AF32="n/a"),"n/a",(I32/SQRT(22.5*AC32*(I32/AF32))-1)*100)</f>
        <v>n/a</v>
      </c>
      <c r="AR32" s="651">
        <f>INDEX(Historical!$C$7:$C$1256,MATCH(B32,Historical!$B$7:$B$1278,0))*IF(AH32="n/a",1.03,IF(AH32&lt;0,1.01,IF(AH32&gt;10,1.1,(1+AH32/100))))</f>
        <v>0.48400000000000004</v>
      </c>
      <c r="AS32" s="887">
        <f>IF($AI32="n/a",1.03*AR32,IF($AI32&lt;0,1.01*AR32,IF($AI32&gt;10,1.1*AR32,(1+$AI32/100)*AR32)))</f>
        <v>0.5324000000000001</v>
      </c>
      <c r="AT32" s="887">
        <f>IF($AK32="n/a",1.03*AS32,IF($AK32&lt;0,1.01*AS32,IF($AK32&gt;10,1.1*AS32,(1+$AK32/100)*AS32)))</f>
        <v>0.53772400000000009</v>
      </c>
      <c r="AU32" s="887">
        <f>IF($AK32="n/a",1.03*AT32,IF($AK32&lt;0,1.01*AT32,IF($AK32&gt;10,1.1*AT32,(1+$AK32/100)*AT32)))</f>
        <v>0.54310124000000015</v>
      </c>
      <c r="AV32" s="887">
        <f>IF($AK32="n/a",1.03*AU32,IF($AK32&lt;0,1.01*AU32,IF($AK32&gt;10,1.1*AU32,(1+$AK32/100)*AU32)))</f>
        <v>0.54853225240000014</v>
      </c>
      <c r="AW32" s="651">
        <f>SUM(AR32:AV32)</f>
        <v>2.6457574924000005</v>
      </c>
      <c r="AX32" s="748">
        <f>AW32/I32*100</f>
        <v>9.5376982422494621</v>
      </c>
      <c r="AY32" s="935">
        <v>1.84</v>
      </c>
      <c r="AZ32" s="873">
        <v>187.46</v>
      </c>
      <c r="BA32" s="873">
        <v>-41.25</v>
      </c>
      <c r="BB32" s="873">
        <v>0.79</v>
      </c>
      <c r="BC32" s="873">
        <v>0.51</v>
      </c>
      <c r="BE32" s="624">
        <v>2014</v>
      </c>
      <c r="BF32" s="899">
        <f>IF(BE32&gt;2008,0,IF(BE32&gt;2001,1,IF(BE32&gt;1990,2,IF(BE32&gt;1980,3,IF(BE32&gt;1973,4,IF(BE32&gt;1970,5,IF(BE32&gt;1960,6,IF(BE32&gt;1958,7,IF(BE32&gt;1953,8,9)))))))))</f>
        <v>0</v>
      </c>
      <c r="BG32" s="883">
        <v>-1.6</v>
      </c>
    </row>
    <row r="33" spans="1:59" ht="11.25" customHeight="1" x14ac:dyDescent="0.2">
      <c r="A33" s="864" t="s">
        <v>952</v>
      </c>
      <c r="B33" s="876" t="s">
        <v>953</v>
      </c>
      <c r="C33" s="933" t="s">
        <v>108</v>
      </c>
      <c r="D33" s="933" t="s">
        <v>4341</v>
      </c>
      <c r="E33" s="733">
        <v>8</v>
      </c>
      <c r="F33" s="1182">
        <v>518</v>
      </c>
      <c r="G33" s="1182" t="s">
        <v>115</v>
      </c>
      <c r="H33" s="1182" t="s">
        <v>115</v>
      </c>
      <c r="I33" s="875">
        <v>13.69</v>
      </c>
      <c r="J33" s="651">
        <f>(M33/I33)*100</f>
        <v>5.2593133674214751</v>
      </c>
      <c r="K33" s="878">
        <v>0.18</v>
      </c>
      <c r="L33" s="888">
        <v>4</v>
      </c>
      <c r="M33" s="642">
        <f>K33*L33</f>
        <v>0.72</v>
      </c>
      <c r="N33" s="871" t="s">
        <v>148</v>
      </c>
      <c r="O33" s="734">
        <v>0.17</v>
      </c>
      <c r="P33" s="619">
        <v>43798</v>
      </c>
      <c r="Q33" s="619">
        <v>43815</v>
      </c>
      <c r="R33" s="642">
        <f>(K33-O33)/O33*100</f>
        <v>5.8823529411764595</v>
      </c>
      <c r="S33" s="701">
        <f>IF(INDEX(Historical!$D$7:$D$1254,MATCH(B33,Historical!$B$7:$B$1278,0))=0,"n/a",(INDEX(Historical!$C$7:$C$1256,MATCH(B33,Historical!$B$7:$B$1278,0))/INDEX(Historical!$D$7:$D$1254,MATCH(B33,Historical!$B$7:$B$1278,0))-1)*100)</f>
        <v>11.290322580645151</v>
      </c>
      <c r="T33" s="701">
        <f>IF(INDEX(Historical!$F$7:$F$1247,MATCH(B33,Historical!$B$7:$B$1278,0))=0,"n/a",((INDEX(Historical!$C$7:$C$1256,MATCH(B33,Historical!$B$7:$B$1278,0))/INDEX(Historical!$F$7:$F$1247,MATCH(B33,Historical!$B$7:$B$1278,0)))^(1/3)-1)*100)</f>
        <v>15.313156133323268</v>
      </c>
      <c r="U33" s="701">
        <f>IF(INDEX(Historical!$H$7:$H$1247,MATCH(B33,Historical!$B$7:$B$1278,0))=0,"n/a",((INDEX(Historical!$C$7:$C$1256,MATCH(B33,Historical!$B$7:$B$1278,0))/INDEX(Historical!$H$7:$H$1247,MATCH(B33,Historical!$B$7:$B$1278,0)))^(1/5)-1)*100)</f>
        <v>13.273800857430285</v>
      </c>
      <c r="V33" s="701">
        <f>IF(INDEX(Historical!$O$7:$O$1247,MATCH(B33,Historical!$B$7:$B$1278,0))=0,"n/a",((INDEX(Historical!$C$7:$C$1256,MATCH(B33,Historical!$B$7:$B$1278,0))/INDEX(Historical!$O$7:$O$1247,MATCH(B33,Historical!$B$7:$B$1278,0)))^(1/10)-1)*100)</f>
        <v>3.9142537896643903</v>
      </c>
      <c r="W33" s="702">
        <f>IF(OR(U33&lt;=0,U33="n/a",V33&lt;=0,V33="n/a"),"n/a",U33/V33)</f>
        <v>3.391144665294783</v>
      </c>
      <c r="X33" s="703">
        <f>IF(OR(AJ33&lt;=0,AJ33="n/a",U33&lt;=0,U33="n/a"),"n/a",U33/AJ33)</f>
        <v>1.2641715102314557</v>
      </c>
      <c r="Y33" s="665"/>
      <c r="Z33" s="651">
        <f>IF(OR(AC33&lt;0.01,AC33="n/a"),"n/a",M33/AC33*100)</f>
        <v>33.802816901408448</v>
      </c>
      <c r="AA33" s="887">
        <f>IF(OR(AC33&lt;0.01,AC33="n/a"),"n/a",I33/AC33)</f>
        <v>6.427230046948357</v>
      </c>
      <c r="AB33" s="888">
        <v>12</v>
      </c>
      <c r="AC33" s="866">
        <v>2.13</v>
      </c>
      <c r="AD33" s="866">
        <v>1.07</v>
      </c>
      <c r="AE33" s="866">
        <v>2</v>
      </c>
      <c r="AF33" s="866">
        <v>0.56999999999999995</v>
      </c>
      <c r="AG33" s="866">
        <v>9.1</v>
      </c>
      <c r="AH33" s="866">
        <v>6</v>
      </c>
      <c r="AI33" s="866">
        <v>-35.010000000000005</v>
      </c>
      <c r="AJ33" s="866">
        <v>10.5</v>
      </c>
      <c r="AK33" s="866">
        <v>6</v>
      </c>
      <c r="AL33" s="879">
        <v>2100</v>
      </c>
      <c r="AM33" s="873">
        <v>1.3</v>
      </c>
      <c r="AN33" s="866">
        <v>0.42</v>
      </c>
      <c r="AO33" s="740">
        <f>IF(U33="n/a","n/a",IF(AA33&lt;0,"n/a",IF(AA33="n/a","n/a",J33+U33-AA33)))</f>
        <v>12.105884177903402</v>
      </c>
      <c r="AP33" s="741">
        <f>IF(U33="n/a","n/a",J33+U33)</f>
        <v>18.533114224851758</v>
      </c>
      <c r="AQ33" s="889">
        <f>IF(OR(AC33&lt;0.01,AF33="n/a"),"n/a",(I33/SQRT(22.5*AC33*(I33/AF33))-1)*100)</f>
        <v>-59.648647954577982</v>
      </c>
      <c r="AR33" s="651">
        <f>INDEX(Historical!$C$7:$C$1256,MATCH(B33,Historical!$B$7:$B$1278,0))*IF(AH33="n/a",1.03,IF(AH33&lt;0,1.01,IF(AH33&gt;10,1.1,(1+AH33/100))))</f>
        <v>0.73139999999999994</v>
      </c>
      <c r="AS33" s="887">
        <f>IF($AI33="n/a",1.03*AR33,IF($AI33&lt;0,1.01*AR33,IF($AI33&gt;10,1.1*AR33,(1+$AI33/100)*AR33)))</f>
        <v>0.73871399999999998</v>
      </c>
      <c r="AT33" s="887">
        <f>IF($AK33="n/a",1.03*AS33,IF($AK33&lt;0,1.01*AS33,IF($AK33&gt;10,1.1*AS33,(1+$AK33/100)*AS33)))</f>
        <v>0.78303684000000007</v>
      </c>
      <c r="AU33" s="887">
        <f>IF($AK33="n/a",1.03*AT33,IF($AK33&lt;0,1.01*AT33,IF($AK33&gt;10,1.1*AT33,(1+$AK33/100)*AT33)))</f>
        <v>0.83001905040000012</v>
      </c>
      <c r="AV33" s="887">
        <f>IF($AK33="n/a",1.03*AU33,IF($AK33&lt;0,1.01*AU33,IF($AK33&gt;10,1.1*AU33,(1+$AK33/100)*AU33)))</f>
        <v>0.8798201934240002</v>
      </c>
      <c r="AW33" s="651">
        <f>SUM(AR33:AV33)</f>
        <v>3.9629900838240006</v>
      </c>
      <c r="AX33" s="748">
        <f>AW33/I33*100</f>
        <v>28.948064892797671</v>
      </c>
      <c r="AY33" s="935">
        <v>1.27</v>
      </c>
      <c r="AZ33" s="873">
        <v>33.82</v>
      </c>
      <c r="BA33" s="873">
        <v>-39.42</v>
      </c>
      <c r="BB33" s="873">
        <v>1.8900000000000001</v>
      </c>
      <c r="BC33" s="873">
        <v>-5.33</v>
      </c>
      <c r="BE33" s="624">
        <v>2012</v>
      </c>
      <c r="BF33" s="899">
        <f>IF(BE33&gt;2008,0,IF(BE33&gt;2001,1,IF(BE33&gt;1990,2,IF(BE33&gt;1980,3,IF(BE33&gt;1973,4,IF(BE33&gt;1970,5,IF(BE33&gt;1960,6,IF(BE33&gt;1958,7,IF(BE33&gt;1953,8,9)))))))))</f>
        <v>0</v>
      </c>
      <c r="BG33" s="883">
        <v>1</v>
      </c>
    </row>
    <row r="34" spans="1:59" ht="11.25" customHeight="1" x14ac:dyDescent="0.2">
      <c r="A34" s="872" t="s">
        <v>4441</v>
      </c>
      <c r="B34" s="876" t="s">
        <v>4440</v>
      </c>
      <c r="C34" s="933" t="s">
        <v>108</v>
      </c>
      <c r="D34" s="933" t="s">
        <v>4341</v>
      </c>
      <c r="E34" s="733">
        <v>9</v>
      </c>
      <c r="F34" s="1182">
        <v>432</v>
      </c>
      <c r="G34" s="1182" t="s">
        <v>106</v>
      </c>
      <c r="H34" s="1182" t="s">
        <v>106</v>
      </c>
      <c r="I34" s="875">
        <v>25.29</v>
      </c>
      <c r="J34" s="651">
        <f>(M34/I34)*100</f>
        <v>3.9541320680110714</v>
      </c>
      <c r="K34" s="878">
        <v>0.25</v>
      </c>
      <c r="L34" s="888">
        <v>4</v>
      </c>
      <c r="M34" s="642">
        <f>K34*L34</f>
        <v>1</v>
      </c>
      <c r="N34" s="871" t="s">
        <v>466</v>
      </c>
      <c r="O34" s="734">
        <v>0.23</v>
      </c>
      <c r="P34" s="867">
        <v>43678</v>
      </c>
      <c r="Q34" s="867">
        <v>43693</v>
      </c>
      <c r="R34" s="642">
        <f>(K34-O34)/O34*100</f>
        <v>8.6956521739130395</v>
      </c>
      <c r="S34" s="701">
        <f>IF(INDEX(Historical!$D$7:$D$1254,MATCH(B34,Historical!$B$7:$B$1278,0))=0,"n/a",(INDEX(Historical!$C$7:$C$1256,MATCH(B34,Historical!$B$7:$B$1278,0))/INDEX(Historical!$D$7:$D$1254,MATCH(B34,Historical!$B$7:$B$1278,0))-1)*100)</f>
        <v>9.0909090909090828</v>
      </c>
      <c r="T34" s="701">
        <f>IF(INDEX(Historical!$F$7:$F$1247,MATCH(B34,Historical!$B$7:$B$1278,0))=0,"n/a",((INDEX(Historical!$C$7:$C$1256,MATCH(B34,Historical!$B$7:$B$1278,0))/INDEX(Historical!$F$7:$F$1247,MATCH(B34,Historical!$B$7:$B$1278,0)))^(1/3)-1)*100)</f>
        <v>7.6283880644613333</v>
      </c>
      <c r="U34" s="701">
        <f>IF(INDEX(Historical!$H$7:$H$1247,MATCH(B34,Historical!$B$7:$B$1278,0))=0,"n/a",((INDEX(Historical!$C$7:$C$1256,MATCH(B34,Historical!$B$7:$B$1278,0))/INDEX(Historical!$H$7:$H$1247,MATCH(B34,Historical!$B$7:$B$1278,0)))^(1/5)-1)*100)</f>
        <v>10.603443372707044</v>
      </c>
      <c r="V34" s="701">
        <f>IF(INDEX(Historical!$O$7:$O$1247,MATCH(B34,Historical!$B$7:$B$1278,0))=0,"n/a",((INDEX(Historical!$C$7:$C$1256,MATCH(B34,Historical!$B$7:$B$1278,0))/INDEX(Historical!$O$7:$O$1247,MATCH(B34,Historical!$B$7:$B$1278,0)))^(1/10)-1)*100)</f>
        <v>12.334976252295826</v>
      </c>
      <c r="W34" s="702">
        <f>IF(OR(U34&lt;=0,U34="n/a",V34&lt;=0,V34="n/a"),"n/a",U34/V34)</f>
        <v>0.85962414161385159</v>
      </c>
      <c r="X34" s="703">
        <f>IF(OR(AJ34&lt;=0,AJ34="n/a",U34&lt;=0,U34="n/a"),"n/a",U34/AJ34)</f>
        <v>0.64655142516506359</v>
      </c>
      <c r="Y34" s="877"/>
      <c r="Z34" s="651">
        <f>IF(OR(AC34&lt;0.01,AC34="n/a"),"n/a",M34/AC34*100)</f>
        <v>54.945054945054942</v>
      </c>
      <c r="AA34" s="887">
        <f>IF(OR(AC34&lt;0.01,AC34="n/a"),"n/a",I34/AC34)</f>
        <v>13.895604395604394</v>
      </c>
      <c r="AB34" s="888">
        <v>12</v>
      </c>
      <c r="AC34" s="866">
        <v>1.82</v>
      </c>
      <c r="AD34" s="866">
        <v>1.73</v>
      </c>
      <c r="AE34" s="866">
        <v>2.87</v>
      </c>
      <c r="AF34" s="866">
        <v>0.76</v>
      </c>
      <c r="AG34" s="866">
        <v>6.5</v>
      </c>
      <c r="AH34" s="866">
        <v>6.5</v>
      </c>
      <c r="AI34" s="866">
        <v>37.71</v>
      </c>
      <c r="AJ34" s="866">
        <v>16.400000000000002</v>
      </c>
      <c r="AK34" s="866">
        <v>8</v>
      </c>
      <c r="AL34" s="879">
        <v>1970</v>
      </c>
      <c r="AM34" s="873">
        <v>1.2</v>
      </c>
      <c r="AN34" s="866">
        <v>0.19</v>
      </c>
      <c r="AO34" s="740">
        <f>IF(U34="n/a","n/a",IF(AA34&lt;0,"n/a",IF(AA34="n/a","n/a",J34+U34-AA34)))</f>
        <v>0.66197104511372196</v>
      </c>
      <c r="AP34" s="741">
        <f>IF(U34="n/a","n/a",J34+U34)</f>
        <v>14.557575440718116</v>
      </c>
      <c r="AQ34" s="889">
        <f>IF(OR(AC34&lt;0.01,AF34="n/a"),"n/a",(I34/SQRT(22.5*AC34*(I34/AF34))-1)*100)</f>
        <v>-31.489954213806183</v>
      </c>
      <c r="AR34" s="651">
        <f>INDEX(Historical!$C$7:$C$1256,MATCH(B34,Historical!$B$7:$B$1278,0))*IF(AH34="n/a",1.03,IF(AH34&lt;0,1.01,IF(AH34&gt;10,1.1,(1+AH34/100))))</f>
        <v>1.0224</v>
      </c>
      <c r="AS34" s="887">
        <f>IF($AI34="n/a",1.03*AR34,IF($AI34&lt;0,1.01*AR34,IF($AI34&gt;10,1.1*AR34,(1+$AI34/100)*AR34)))</f>
        <v>1.1246400000000001</v>
      </c>
      <c r="AT34" s="887">
        <f>IF($AK34="n/a",1.03*AS34,IF($AK34&lt;0,1.01*AS34,IF($AK34&gt;10,1.1*AS34,(1+$AK34/100)*AS34)))</f>
        <v>1.2146112000000002</v>
      </c>
      <c r="AU34" s="887">
        <f>IF($AK34="n/a",1.03*AT34,IF($AK34&lt;0,1.01*AT34,IF($AK34&gt;10,1.1*AT34,(1+$AK34/100)*AT34)))</f>
        <v>1.3117800960000003</v>
      </c>
      <c r="AV34" s="887">
        <f>IF($AK34="n/a",1.03*AU34,IF($AK34&lt;0,1.01*AU34,IF($AK34&gt;10,1.1*AU34,(1+$AK34/100)*AU34)))</f>
        <v>1.4167225036800004</v>
      </c>
      <c r="AW34" s="651">
        <f>SUM(AR34:AV34)</f>
        <v>6.0901537996800013</v>
      </c>
      <c r="AX34" s="748">
        <f>AW34/I34*100</f>
        <v>24.081272438434169</v>
      </c>
      <c r="AY34" s="935">
        <v>1.47</v>
      </c>
      <c r="AZ34" s="873">
        <v>36.33</v>
      </c>
      <c r="BA34" s="873">
        <v>-34.92</v>
      </c>
      <c r="BB34" s="873">
        <v>8.129999999999999</v>
      </c>
      <c r="BC34" s="873">
        <v>2.37</v>
      </c>
      <c r="BE34" s="624">
        <v>2011</v>
      </c>
      <c r="BF34" s="899">
        <f>IF(BE34&gt;2008,0,IF(BE34&gt;2001,1,IF(BE34&gt;1990,2,IF(BE34&gt;1980,3,IF(BE34&gt;1973,4,IF(BE34&gt;1970,5,IF(BE34&gt;1960,6,IF(BE34&gt;1958,7,IF(BE34&gt;1953,8,9)))))))))</f>
        <v>0</v>
      </c>
      <c r="BG34" s="883">
        <v>0.89999999999999991</v>
      </c>
    </row>
    <row r="35" spans="1:59" ht="11.25" customHeight="1" x14ac:dyDescent="0.2">
      <c r="A35" s="864" t="s">
        <v>958</v>
      </c>
      <c r="B35" s="876" t="s">
        <v>959</v>
      </c>
      <c r="C35" s="933" t="s">
        <v>4322</v>
      </c>
      <c r="D35" s="933" t="s">
        <v>4323</v>
      </c>
      <c r="E35" s="733">
        <v>9</v>
      </c>
      <c r="F35" s="1182">
        <v>473</v>
      </c>
      <c r="G35" s="1182" t="s">
        <v>37</v>
      </c>
      <c r="H35" s="1182" t="s">
        <v>37</v>
      </c>
      <c r="I35" s="875">
        <v>139.13</v>
      </c>
      <c r="J35" s="651">
        <f>(M35/I35)*100</f>
        <v>4.5712642852008916</v>
      </c>
      <c r="K35" s="878">
        <v>1.59</v>
      </c>
      <c r="L35" s="888">
        <v>4</v>
      </c>
      <c r="M35" s="642">
        <f>K35*L35</f>
        <v>6.36</v>
      </c>
      <c r="N35" s="871" t="s">
        <v>218</v>
      </c>
      <c r="O35" s="734">
        <v>1.52</v>
      </c>
      <c r="P35" s="862">
        <v>43920</v>
      </c>
      <c r="Q35" s="862">
        <v>43936</v>
      </c>
      <c r="R35" s="642">
        <f>(K35-O35)/O35*100</f>
        <v>4.6052631578947407</v>
      </c>
      <c r="S35" s="701">
        <f>IF(INDEX(Historical!$D$7:$D$1254,MATCH(B35,Historical!$B$7:$B$1278,0))=0,"n/a",(INDEX(Historical!$C$7:$C$1256,MATCH(B35,Historical!$B$7:$B$1278,0))/INDEX(Historical!$D$7:$D$1254,MATCH(B35,Historical!$B$7:$B$1278,0))-1)*100)</f>
        <v>3.4305317324185181</v>
      </c>
      <c r="T35" s="701">
        <f>IF(INDEX(Historical!$F$7:$F$1247,MATCH(B35,Historical!$B$7:$B$1278,0))=0,"n/a",((INDEX(Historical!$C$7:$C$1256,MATCH(B35,Historical!$B$7:$B$1278,0))/INDEX(Historical!$F$7:$F$1247,MATCH(B35,Historical!$B$7:$B$1278,0)))^(1/3)-1)*100)</f>
        <v>4.3951880295280521</v>
      </c>
      <c r="U35" s="701">
        <f>IF(INDEX(Historical!$H$7:$H$1247,MATCH(B35,Historical!$B$7:$B$1278,0))=0,"n/a",((INDEX(Historical!$C$7:$C$1256,MATCH(B35,Historical!$B$7:$B$1278,0))/INDEX(Historical!$H$7:$H$1247,MATCH(B35,Historical!$B$7:$B$1278,0)))^(1/5)-1)*100)</f>
        <v>5.7940353883425999</v>
      </c>
      <c r="V35" s="701">
        <f>IF(INDEX(Historical!$O$7:$O$1247,MATCH(B35,Historical!$B$7:$B$1278,0))=0,"n/a",((INDEX(Historical!$C$7:$C$1256,MATCH(B35,Historical!$B$7:$B$1278,0))/INDEX(Historical!$O$7:$O$1247,MATCH(B35,Historical!$B$7:$B$1278,0)))^(1/10)-1)*100)</f>
        <v>5.3816294721037883</v>
      </c>
      <c r="W35" s="702">
        <f>IF(OR(U35&lt;=0,U35="n/a",V35&lt;=0,V35="n/a"),"n/a",U35/V35)</f>
        <v>1.076632164733109</v>
      </c>
      <c r="X35" s="703">
        <f>IF(OR(AJ35&lt;=0,AJ35="n/a",U35&lt;=0,U35="n/a"),"n/a",U35/AJ35)</f>
        <v>2.1459390327194812</v>
      </c>
      <c r="Y35" s="660"/>
      <c r="Z35" s="651">
        <f>IF(OR(AC35&lt;0.01,AC35="n/a"),"n/a",M35/AC35*100)</f>
        <v>113.77459749552774</v>
      </c>
      <c r="AA35" s="887">
        <f>IF(OR(AC35&lt;0.01,AC35="n/a"),"n/a",I35/AC35)</f>
        <v>24.889087656529515</v>
      </c>
      <c r="AB35" s="888">
        <v>12</v>
      </c>
      <c r="AC35" s="866">
        <v>5.59</v>
      </c>
      <c r="AD35" s="866">
        <v>9.8000000000000007</v>
      </c>
      <c r="AE35" s="866">
        <v>8.34</v>
      </c>
      <c r="AF35" s="866">
        <v>1.8</v>
      </c>
      <c r="AG35" s="866">
        <v>7.1999999999999993</v>
      </c>
      <c r="AH35" s="866">
        <v>-20.100000000000001</v>
      </c>
      <c r="AI35" s="866">
        <v>-6.11</v>
      </c>
      <c r="AJ35" s="866">
        <v>2.7</v>
      </c>
      <c r="AK35" s="866">
        <v>2.54</v>
      </c>
      <c r="AL35" s="879">
        <v>19670</v>
      </c>
      <c r="AM35" s="873">
        <v>0.1</v>
      </c>
      <c r="AN35" s="866">
        <v>0.7</v>
      </c>
      <c r="AO35" s="740">
        <f>IF(U35="n/a","n/a",IF(AA35&lt;0,"n/a",IF(AA35="n/a","n/a",J35+U35-AA35)))</f>
        <v>-14.523787982986024</v>
      </c>
      <c r="AP35" s="741">
        <f>IF(U35="n/a","n/a",J35+U35)</f>
        <v>10.365299673543491</v>
      </c>
      <c r="AQ35" s="889">
        <f>IF(OR(AC35&lt;0.01,AF35="n/a"),"n/a",(I35/SQRT(22.5*AC35*(I35/AF35))-1)*100)</f>
        <v>41.107300042285601</v>
      </c>
      <c r="AR35" s="651">
        <f>INDEX(Historical!$C$7:$C$1256,MATCH(B35,Historical!$B$7:$B$1278,0))*IF(AH35="n/a",1.03,IF(AH35&lt;0,1.01,IF(AH35&gt;10,1.1,(1+AH35/100))))</f>
        <v>6.0903</v>
      </c>
      <c r="AS35" s="887">
        <f>IF($AI35="n/a",1.03*AR35,IF($AI35&lt;0,1.01*AR35,IF($AI35&gt;10,1.1*AR35,(1+$AI35/100)*AR35)))</f>
        <v>6.1512029999999998</v>
      </c>
      <c r="AT35" s="887">
        <f>IF($AK35="n/a",1.03*AS35,IF($AK35&lt;0,1.01*AS35,IF($AK35&gt;10,1.1*AS35,(1+$AK35/100)*AS35)))</f>
        <v>6.3074435562</v>
      </c>
      <c r="AU35" s="887">
        <f>IF($AK35="n/a",1.03*AT35,IF($AK35&lt;0,1.01*AT35,IF($AK35&gt;10,1.1*AT35,(1+$AK35/100)*AT35)))</f>
        <v>6.4676526225274804</v>
      </c>
      <c r="AV35" s="887">
        <f>IF($AK35="n/a",1.03*AU35,IF($AK35&lt;0,1.01*AU35,IF($AK35&gt;10,1.1*AU35,(1+$AK35/100)*AU35)))</f>
        <v>6.6319309991396791</v>
      </c>
      <c r="AW35" s="651">
        <f>SUM(AR35:AV35)</f>
        <v>31.648530177867162</v>
      </c>
      <c r="AX35" s="748">
        <f>AW35/I35*100</f>
        <v>22.747452151129995</v>
      </c>
      <c r="AY35" s="935">
        <v>0.87</v>
      </c>
      <c r="AZ35" s="873">
        <v>17.740000000000002</v>
      </c>
      <c r="BA35" s="873">
        <v>-39.35</v>
      </c>
      <c r="BB35" s="873">
        <v>-8.66</v>
      </c>
      <c r="BC35" s="873">
        <v>-16.5</v>
      </c>
      <c r="BE35" s="624">
        <v>2012</v>
      </c>
      <c r="BF35" s="899">
        <f>IF(BE35&gt;2008,0,IF(BE35&gt;2001,1,IF(BE35&gt;1990,2,IF(BE35&gt;1980,3,IF(BE35&gt;1973,4,IF(BE35&gt;1970,5,IF(BE35&gt;1960,6,IF(BE35&gt;1958,7,IF(BE35&gt;1953,8,9)))))))))</f>
        <v>0</v>
      </c>
      <c r="BG35" s="883">
        <v>4.1000000000000005</v>
      </c>
    </row>
    <row r="36" spans="1:59" ht="11.25" customHeight="1" x14ac:dyDescent="0.2">
      <c r="A36" s="872" t="s">
        <v>962</v>
      </c>
      <c r="B36" s="876" t="s">
        <v>963</v>
      </c>
      <c r="C36" s="933" t="s">
        <v>4196</v>
      </c>
      <c r="D36" s="933" t="s">
        <v>4340</v>
      </c>
      <c r="E36" s="733">
        <v>7</v>
      </c>
      <c r="F36" s="1182">
        <v>585</v>
      </c>
      <c r="G36" s="1182" t="s">
        <v>106</v>
      </c>
      <c r="H36" s="1182" t="s">
        <v>106</v>
      </c>
      <c r="I36" s="875">
        <v>24.67</v>
      </c>
      <c r="J36" s="651">
        <f>(M36/I36)*100</f>
        <v>3.4049452776651798</v>
      </c>
      <c r="K36" s="878">
        <v>0.21</v>
      </c>
      <c r="L36" s="888">
        <v>4</v>
      </c>
      <c r="M36" s="642">
        <f>K36*L36</f>
        <v>0.84</v>
      </c>
      <c r="N36" s="871" t="s">
        <v>194</v>
      </c>
      <c r="O36" s="734">
        <v>0.2</v>
      </c>
      <c r="P36" s="867">
        <v>43718</v>
      </c>
      <c r="Q36" s="867">
        <v>43733</v>
      </c>
      <c r="R36" s="642">
        <f>(K36-O36)/O36*100</f>
        <v>4.9999999999999902</v>
      </c>
      <c r="S36" s="701">
        <f>IF(INDEX(Historical!$D$7:$D$1254,MATCH(B36,Historical!$B$7:$B$1278,0))=0,"n/a",(INDEX(Historical!$C$7:$C$1256,MATCH(B36,Historical!$B$7:$B$1278,0))/INDEX(Historical!$D$7:$D$1254,MATCH(B36,Historical!$B$7:$B$1278,0))-1)*100)</f>
        <v>5.12820512820511</v>
      </c>
      <c r="T36" s="701">
        <f>IF(INDEX(Historical!$F$7:$F$1247,MATCH(B36,Historical!$B$7:$B$1278,0))=0,"n/a",((INDEX(Historical!$C$7:$C$1256,MATCH(B36,Historical!$B$7:$B$1278,0))/INDEX(Historical!$F$7:$F$1247,MATCH(B36,Historical!$B$7:$B$1278,0)))^(1/3)-1)*100)</f>
        <v>6.4392109888903093</v>
      </c>
      <c r="U36" s="701">
        <f>IF(INDEX(Historical!$H$7:$H$1247,MATCH(B36,Historical!$B$7:$B$1278,0))=0,"n/a",((INDEX(Historical!$C$7:$C$1256,MATCH(B36,Historical!$B$7:$B$1278,0))/INDEX(Historical!$H$7:$H$1247,MATCH(B36,Historical!$B$7:$B$1278,0)))^(1/5)-1)*100)</f>
        <v>5.7509877630735673</v>
      </c>
      <c r="V36" s="701" t="str">
        <f>IF(INDEX(Historical!$O$7:$O$1247,MATCH(B36,Historical!$B$7:$B$1278,0))=0,"n/a",((INDEX(Historical!$C$7:$C$1256,MATCH(B36,Historical!$B$7:$B$1278,0))/INDEX(Historical!$O$7:$O$1247,MATCH(B36,Historical!$B$7:$B$1278,0)))^(1/10)-1)*100)</f>
        <v>n/a</v>
      </c>
      <c r="W36" s="702" t="str">
        <f>IF(OR(U36&lt;=0,U36="n/a",V36&lt;=0,V36="n/a"),"n/a",U36/V36)</f>
        <v>n/a</v>
      </c>
      <c r="X36" s="703" t="str">
        <f>IF(OR(AJ36&lt;=0,AJ36="n/a",U36&lt;=0,U36="n/a"),"n/a",U36/AJ36)</f>
        <v>n/a</v>
      </c>
      <c r="Y36" s="664"/>
      <c r="Z36" s="651" t="str">
        <f>IF(OR(AC36&lt;0.01,AC36="n/a"),"n/a",M36/AC36*100)</f>
        <v>n/a</v>
      </c>
      <c r="AA36" s="887" t="str">
        <f>IF(OR(AC36&lt;0.01,AC36="n/a"),"n/a",I36/AC36)</f>
        <v>n/a</v>
      </c>
      <c r="AB36" s="888">
        <v>6</v>
      </c>
      <c r="AC36" s="866">
        <v>-0.31</v>
      </c>
      <c r="AD36" s="866" t="s">
        <v>136</v>
      </c>
      <c r="AE36" s="866">
        <v>0.14000000000000001</v>
      </c>
      <c r="AF36" s="866">
        <v>0.65</v>
      </c>
      <c r="AG36" s="866">
        <v>-0.8</v>
      </c>
      <c r="AH36" s="868">
        <v>-117.10000000000001</v>
      </c>
      <c r="AI36" s="868">
        <v>47.410000000000004</v>
      </c>
      <c r="AJ36" s="866">
        <v>-15.8</v>
      </c>
      <c r="AK36" s="866">
        <v>10.4</v>
      </c>
      <c r="AL36" s="879">
        <v>2440</v>
      </c>
      <c r="AM36" s="873">
        <v>0.2</v>
      </c>
      <c r="AN36" s="866">
        <v>0.38</v>
      </c>
      <c r="AO36" s="740" t="str">
        <f>IF(U36="n/a","n/a",IF(AA36&lt;0,"n/a",IF(AA36="n/a","n/a",J36+U36-AA36)))</f>
        <v>n/a</v>
      </c>
      <c r="AP36" s="741">
        <f>IF(U36="n/a","n/a",J36+U36)</f>
        <v>9.1559330407387467</v>
      </c>
      <c r="AQ36" s="889" t="str">
        <f>IF(OR(AC36&lt;0.01,AF36="n/a"),"n/a",(I36/SQRT(22.5*AC36*(I36/AF36))-1)*100)</f>
        <v>n/a</v>
      </c>
      <c r="AR36" s="651">
        <f>INDEX(Historical!$C$7:$C$1256,MATCH(B36,Historical!$B$7:$B$1278,0))*IF(AH36="n/a",1.03,IF(AH36&lt;0,1.01,IF(AH36&gt;10,1.1,(1+AH36/100))))</f>
        <v>0.82819999999999994</v>
      </c>
      <c r="AS36" s="887">
        <f>IF($AI36="n/a",1.03*AR36,IF($AI36&lt;0,1.01*AR36,IF($AI36&gt;10,1.1*AR36,(1+$AI36/100)*AR36)))</f>
        <v>0.91102000000000005</v>
      </c>
      <c r="AT36" s="887">
        <f>IF($AK36="n/a",1.03*AS36,IF($AK36&lt;0,1.01*AS36,IF($AK36&gt;10,1.1*AS36,(1+$AK36/100)*AS36)))</f>
        <v>1.0021220000000002</v>
      </c>
      <c r="AU36" s="887">
        <f>IF($AK36="n/a",1.03*AT36,IF($AK36&lt;0,1.01*AT36,IF($AK36&gt;10,1.1*AT36,(1+$AK36/100)*AT36)))</f>
        <v>1.1023342000000003</v>
      </c>
      <c r="AV36" s="887">
        <f>IF($AK36="n/a",1.03*AU36,IF($AK36&lt;0,1.01*AU36,IF($AK36&gt;10,1.1*AU36,(1+$AK36/100)*AU36)))</f>
        <v>1.2125676200000004</v>
      </c>
      <c r="AW36" s="651">
        <f>SUM(AR36:AV36)</f>
        <v>5.0562438200000015</v>
      </c>
      <c r="AX36" s="748">
        <f>AW36/I36*100</f>
        <v>20.495516092419948</v>
      </c>
      <c r="AY36" s="935">
        <v>1.42</v>
      </c>
      <c r="AZ36" s="873">
        <v>38.21</v>
      </c>
      <c r="BA36" s="873">
        <v>-42.63</v>
      </c>
      <c r="BB36" s="873">
        <v>-9.25</v>
      </c>
      <c r="BC36" s="873">
        <v>-14.16</v>
      </c>
      <c r="BE36" s="624">
        <v>2013</v>
      </c>
      <c r="BF36" s="899">
        <f>IF(BE36&gt;2008,0,IF(BE36&gt;2001,1,IF(BE36&gt;1990,2,IF(BE36&gt;1980,3,IF(BE36&gt;1973,4,IF(BE36&gt;1970,5,IF(BE36&gt;1960,6,IF(BE36&gt;1958,7,IF(BE36&gt;1953,8,9)))))))))</f>
        <v>0</v>
      </c>
      <c r="BG36" s="883">
        <v>-0.4</v>
      </c>
    </row>
    <row r="37" spans="1:59" ht="11.25" customHeight="1" x14ac:dyDescent="0.2">
      <c r="A37" s="864" t="s">
        <v>906</v>
      </c>
      <c r="B37" s="876" t="s">
        <v>907</v>
      </c>
      <c r="C37" s="933" t="s">
        <v>108</v>
      </c>
      <c r="D37" s="933" t="s">
        <v>4346</v>
      </c>
      <c r="E37" s="733">
        <v>8</v>
      </c>
      <c r="F37" s="1182">
        <v>511</v>
      </c>
      <c r="G37" s="1182" t="s">
        <v>115</v>
      </c>
      <c r="H37" s="1182" t="s">
        <v>115</v>
      </c>
      <c r="I37" s="875">
        <v>91.24</v>
      </c>
      <c r="J37" s="651">
        <f>(M37/I37)*100</f>
        <v>1.8851380973257343</v>
      </c>
      <c r="K37" s="878">
        <v>0.43</v>
      </c>
      <c r="L37" s="888">
        <v>4</v>
      </c>
      <c r="M37" s="642">
        <f>K37*L37</f>
        <v>1.72</v>
      </c>
      <c r="N37" s="871" t="s">
        <v>691</v>
      </c>
      <c r="O37" s="734">
        <v>0.39</v>
      </c>
      <c r="P37" s="867">
        <v>43741</v>
      </c>
      <c r="Q37" s="867">
        <v>43777</v>
      </c>
      <c r="R37" s="642">
        <f>(K37-O37)/O37*100</f>
        <v>10.25641025641025</v>
      </c>
      <c r="S37" s="701">
        <f>IF(INDEX(Historical!$D$7:$D$1254,MATCH(B37,Historical!$B$7:$B$1278,0))=0,"n/a",(INDEX(Historical!$C$7:$C$1256,MATCH(B37,Historical!$B$7:$B$1278,0))/INDEX(Historical!$D$7:$D$1254,MATCH(B37,Historical!$B$7:$B$1278,0))-1)*100)</f>
        <v>11.111111111111116</v>
      </c>
      <c r="T37" s="701">
        <f>IF(INDEX(Historical!$F$7:$F$1247,MATCH(B37,Historical!$B$7:$B$1278,0))=0,"n/a",((INDEX(Historical!$C$7:$C$1256,MATCH(B37,Historical!$B$7:$B$1278,0))/INDEX(Historical!$F$7:$F$1247,MATCH(B37,Historical!$B$7:$B$1278,0)))^(1/3)-1)*100)</f>
        <v>10.371685242543283</v>
      </c>
      <c r="U37" s="701">
        <f>IF(INDEX(Historical!$H$7:$H$1247,MATCH(B37,Historical!$B$7:$B$1278,0))=0,"n/a",((INDEX(Historical!$C$7:$C$1256,MATCH(B37,Historical!$B$7:$B$1278,0))/INDEX(Historical!$H$7:$H$1247,MATCH(B37,Historical!$B$7:$B$1278,0)))^(1/5)-1)*100)</f>
        <v>10.300830235778413</v>
      </c>
      <c r="V37" s="701">
        <f>IF(INDEX(Historical!$O$7:$O$1247,MATCH(B37,Historical!$B$7:$B$1278,0))=0,"n/a",((INDEX(Historical!$C$7:$C$1256,MATCH(B37,Historical!$B$7:$B$1278,0))/INDEX(Historical!$O$7:$O$1247,MATCH(B37,Historical!$B$7:$B$1278,0)))^(1/10)-1)*100)</f>
        <v>8.3125420397767602</v>
      </c>
      <c r="W37" s="702">
        <f>IF(OR(U37&lt;=0,U37="n/a",V37&lt;=0,V37="n/a"),"n/a",U37/V37)</f>
        <v>1.2391913552421625</v>
      </c>
      <c r="X37" s="703">
        <f>IF(OR(AJ37&lt;=0,AJ37="n/a",U37&lt;=0,U37="n/a"),"n/a",U37/AJ37)</f>
        <v>1.3734440314371217</v>
      </c>
      <c r="Y37" s="664"/>
      <c r="Z37" s="651">
        <f>IF(OR(AC37&lt;0.01,AC37="n/a"),"n/a",M37/AC37*100)</f>
        <v>35.610766045548651</v>
      </c>
      <c r="AA37" s="887">
        <f>IF(OR(AC37&lt;0.01,AC37="n/a"),"n/a",I37/AC37)</f>
        <v>18.890269151138714</v>
      </c>
      <c r="AB37" s="888">
        <v>12</v>
      </c>
      <c r="AC37" s="866">
        <v>4.83</v>
      </c>
      <c r="AD37" s="866">
        <v>2.08</v>
      </c>
      <c r="AE37" s="866">
        <v>1.83</v>
      </c>
      <c r="AF37" s="866">
        <v>3.35</v>
      </c>
      <c r="AG37" s="866">
        <v>15.1</v>
      </c>
      <c r="AH37" s="866">
        <v>9.1</v>
      </c>
      <c r="AI37" s="866">
        <v>93.92</v>
      </c>
      <c r="AJ37" s="866">
        <v>7.5</v>
      </c>
      <c r="AK37" s="866">
        <v>9.1</v>
      </c>
      <c r="AL37" s="879">
        <v>76230</v>
      </c>
      <c r="AM37" s="873">
        <v>0.1</v>
      </c>
      <c r="AN37" s="866">
        <v>6.03</v>
      </c>
      <c r="AO37" s="740">
        <f>IF(U37="n/a","n/a",IF(AA37&lt;0,"n/a",IF(AA37="n/a","n/a",J37+U37-AA37)))</f>
        <v>-6.7043008180345662</v>
      </c>
      <c r="AP37" s="741">
        <f>IF(U37="n/a","n/a",J37+U37)</f>
        <v>12.185968333104148</v>
      </c>
      <c r="AQ37" s="889">
        <f>IF(OR(AC37&lt;0.01,AF37="n/a"),"n/a",(I37/SQRT(22.5*AC37*(I37/AF37))-1)*100)</f>
        <v>67.70662433920424</v>
      </c>
      <c r="AR37" s="651">
        <f>INDEX(Historical!$C$7:$C$1256,MATCH(B37,Historical!$B$7:$B$1278,0))*IF(AH37="n/a",1.03,IF(AH37&lt;0,1.01,IF(AH37&gt;10,1.1,(1+AH37/100))))</f>
        <v>1.7456</v>
      </c>
      <c r="AS37" s="887">
        <f>IF($AI37="n/a",1.03*AR37,IF($AI37&lt;0,1.01*AR37,IF($AI37&gt;10,1.1*AR37,(1+$AI37/100)*AR37)))</f>
        <v>1.9201600000000001</v>
      </c>
      <c r="AT37" s="887">
        <f>IF($AK37="n/a",1.03*AS37,IF($AK37&lt;0,1.01*AS37,IF($AK37&gt;10,1.1*AS37,(1+$AK37/100)*AS37)))</f>
        <v>2.0948945600000002</v>
      </c>
      <c r="AU37" s="887">
        <f>IF($AK37="n/a",1.03*AT37,IF($AK37&lt;0,1.01*AT37,IF($AK37&gt;10,1.1*AT37,(1+$AK37/100)*AT37)))</f>
        <v>2.2855299649600003</v>
      </c>
      <c r="AV37" s="887">
        <f>IF($AK37="n/a",1.03*AU37,IF($AK37&lt;0,1.01*AU37,IF($AK37&gt;10,1.1*AU37,(1+$AK37/100)*AU37)))</f>
        <v>2.4935131917713602</v>
      </c>
      <c r="AW37" s="651">
        <f>SUM(AR37:AV37)</f>
        <v>10.539697716731361</v>
      </c>
      <c r="AX37" s="748">
        <f>AW37/I37*100</f>
        <v>11.551619593085666</v>
      </c>
      <c r="AY37" s="935">
        <v>1.2</v>
      </c>
      <c r="AZ37" s="873">
        <v>36.18</v>
      </c>
      <c r="BA37" s="873">
        <v>-33.950000000000003</v>
      </c>
      <c r="BB37" s="873">
        <v>-10.059999999999999</v>
      </c>
      <c r="BC37" s="873">
        <v>-9.58</v>
      </c>
      <c r="BE37" s="624">
        <v>2012</v>
      </c>
      <c r="BF37" s="899">
        <f>IF(BE37&gt;2008,0,IF(BE37&gt;2001,1,IF(BE37&gt;1990,2,IF(BE37&gt;1980,3,IF(BE37&gt;1973,4,IF(BE37&gt;1970,5,IF(BE37&gt;1960,6,IF(BE37&gt;1958,7,IF(BE37&gt;1953,8,9)))))))))</f>
        <v>0</v>
      </c>
      <c r="BG37" s="883">
        <v>1.7000000000000002</v>
      </c>
    </row>
    <row r="38" spans="1:59" ht="11.25" customHeight="1" x14ac:dyDescent="0.2">
      <c r="A38" s="881" t="s">
        <v>4193</v>
      </c>
      <c r="B38" s="876" t="s">
        <v>1954</v>
      </c>
      <c r="C38" s="933" t="s">
        <v>108</v>
      </c>
      <c r="D38" s="933" t="s">
        <v>4341</v>
      </c>
      <c r="E38" s="733">
        <v>6</v>
      </c>
      <c r="F38" s="1182">
        <v>664</v>
      </c>
      <c r="G38" s="1182" t="s">
        <v>106</v>
      </c>
      <c r="H38" s="1182" t="s">
        <v>106</v>
      </c>
      <c r="I38" s="880">
        <v>23.7</v>
      </c>
      <c r="J38" s="651">
        <f>(M38/I38)*100</f>
        <v>3.0379746835443036</v>
      </c>
      <c r="K38" s="885">
        <v>0.18</v>
      </c>
      <c r="L38" s="1182">
        <v>4</v>
      </c>
      <c r="M38" s="642">
        <f>K38*L38</f>
        <v>0.72</v>
      </c>
      <c r="N38" s="1182" t="s">
        <v>318</v>
      </c>
      <c r="O38" s="735">
        <v>0.15</v>
      </c>
      <c r="P38" s="939">
        <v>43713</v>
      </c>
      <c r="Q38" s="939">
        <v>43735</v>
      </c>
      <c r="R38" s="642">
        <f>(K38-O38)/O38*100</f>
        <v>20</v>
      </c>
      <c r="S38" s="701">
        <f>IF(INDEX(Historical!$D$7:$D$1254,MATCH(B38,Historical!$B$7:$B$1278,0))=0,"n/a",(INDEX(Historical!$C$7:$C$1256,MATCH(B38,Historical!$B$7:$B$1278,0))/INDEX(Historical!$D$7:$D$1254,MATCH(B38,Historical!$B$7:$B$1278,0))-1)*100)</f>
        <v>22.222222222222211</v>
      </c>
      <c r="T38" s="701">
        <f>IF(INDEX(Historical!$F$7:$F$1247,MATCH(B38,Historical!$B$7:$B$1278,0))=0,"n/a",((INDEX(Historical!$C$7:$C$1256,MATCH(B38,Historical!$B$7:$B$1278,0))/INDEX(Historical!$F$7:$F$1247,MATCH(B38,Historical!$B$7:$B$1278,0)))^(1/3)-1)*100)</f>
        <v>38.208464600223692</v>
      </c>
      <c r="U38" s="701">
        <f>IF(INDEX(Historical!$H$7:$H$1247,MATCH(B38,Historical!$B$7:$B$1278,0))=0,"n/a",((INDEX(Historical!$C$7:$C$1256,MATCH(B38,Historical!$B$7:$B$1278,0))/INDEX(Historical!$H$7:$H$1247,MATCH(B38,Historical!$B$7:$B$1278,0)))^(1/5)-1)*100)</f>
        <v>40.628238838763522</v>
      </c>
      <c r="V38" s="701">
        <f>IF(INDEX(Historical!$O$7:$O$1247,MATCH(B38,Historical!$B$7:$B$1278,0))=0,"n/a",((INDEX(Historical!$C$7:$C$1256,MATCH(B38,Historical!$B$7:$B$1278,0))/INDEX(Historical!$O$7:$O$1247,MATCH(B38,Historical!$B$7:$B$1278,0)))^(1/10)-1)*100)</f>
        <v>32.357450906659665</v>
      </c>
      <c r="W38" s="702">
        <f>IF(OR(U38&lt;=0,U38="n/a",V38&lt;=0,V38="n/a"),"n/a",U38/V38)</f>
        <v>1.2556069066120905</v>
      </c>
      <c r="X38" s="703">
        <f>IF(OR(AJ38&lt;=0,AJ38="n/a",U38&lt;=0,U38="n/a"),"n/a",U38/AJ38)</f>
        <v>0.89292832612667083</v>
      </c>
      <c r="Y38" s="876"/>
      <c r="Z38" s="651">
        <f>IF(OR(AC38&lt;0.01,AC38="n/a"),"n/a",M38/AC38*100)</f>
        <v>35.64356435643564</v>
      </c>
      <c r="AA38" s="887">
        <f>IF(OR(AC38&lt;0.01,AC38="n/a"),"n/a",I38/AC38)</f>
        <v>11.732673267326732</v>
      </c>
      <c r="AB38" s="888">
        <v>12</v>
      </c>
      <c r="AC38" s="880">
        <v>2.02</v>
      </c>
      <c r="AD38" s="880">
        <v>22.56</v>
      </c>
      <c r="AE38" s="880">
        <v>3.59</v>
      </c>
      <c r="AF38" s="880">
        <v>0.86</v>
      </c>
      <c r="AG38" s="880">
        <v>9.3000000000000007</v>
      </c>
      <c r="AH38" s="880">
        <v>5.6000000000000005</v>
      </c>
      <c r="AI38" s="880">
        <v>18.27</v>
      </c>
      <c r="AJ38" s="880">
        <v>45.5</v>
      </c>
      <c r="AK38" s="880">
        <v>0.52</v>
      </c>
      <c r="AL38" s="880">
        <v>205090</v>
      </c>
      <c r="AM38" s="880">
        <v>0.1</v>
      </c>
      <c r="AN38" s="880">
        <v>0</v>
      </c>
      <c r="AO38" s="740">
        <f>IF(U38="n/a","n/a",IF(AA38&lt;0,"n/a",IF(AA38="n/a","n/a",J38+U38-AA38)))</f>
        <v>31.933540254981096</v>
      </c>
      <c r="AP38" s="741">
        <f>IF(U38="n/a","n/a",J38+U38)</f>
        <v>43.666213522307828</v>
      </c>
      <c r="AQ38" s="889">
        <f>IF(OR(AC38&lt;0.01,AF38="n/a"),"n/a",(I38/SQRT(22.5*AC38*(I38/AF38))-1)*100)</f>
        <v>-33.03367675581341</v>
      </c>
      <c r="AR38" s="651">
        <f>INDEX(Historical!$C$7:$C$1256,MATCH(B38,Historical!$B$7:$B$1278,0))*IF(AH38="n/a",1.03,IF(AH38&lt;0,1.01,IF(AH38&gt;10,1.1,(1+AH38/100))))</f>
        <v>0.69696000000000002</v>
      </c>
      <c r="AS38" s="887">
        <f>IF($AI38="n/a",1.03*AR38,IF($AI38&lt;0,1.01*AR38,IF($AI38&gt;10,1.1*AR38,(1+$AI38/100)*AR38)))</f>
        <v>0.76665600000000012</v>
      </c>
      <c r="AT38" s="887">
        <f>IF($AK38="n/a",1.03*AS38,IF($AK38&lt;0,1.01*AS38,IF($AK38&gt;10,1.1*AS38,(1+$AK38/100)*AS38)))</f>
        <v>0.77064261120000022</v>
      </c>
      <c r="AU38" s="887">
        <f>IF($AK38="n/a",1.03*AT38,IF($AK38&lt;0,1.01*AT38,IF($AK38&gt;10,1.1*AT38,(1+$AK38/100)*AT38)))</f>
        <v>0.77464995277824034</v>
      </c>
      <c r="AV38" s="887">
        <f>IF($AK38="n/a",1.03*AU38,IF($AK38&lt;0,1.01*AU38,IF($AK38&gt;10,1.1*AU38,(1+$AK38/100)*AU38)))</f>
        <v>0.77867813253268725</v>
      </c>
      <c r="AW38" s="651">
        <f>SUM(AR38:AV38)</f>
        <v>3.7875866965109282</v>
      </c>
      <c r="AX38" s="748">
        <f>AW38/I38*100</f>
        <v>15.981378466290835</v>
      </c>
      <c r="AY38" s="729">
        <v>1.58</v>
      </c>
      <c r="AZ38" s="883">
        <v>32.029999999999994</v>
      </c>
      <c r="BA38" s="883">
        <v>-33.650000000000006</v>
      </c>
      <c r="BB38" s="883">
        <v>-4.5199999999999996</v>
      </c>
      <c r="BC38" s="883">
        <v>-7.12</v>
      </c>
      <c r="BE38" s="624">
        <v>2014</v>
      </c>
      <c r="BF38" s="899">
        <f>IF(BE38&gt;2008,0,IF(BE38&gt;2001,1,IF(BE38&gt;1990,2,IF(BE38&gt;1980,3,IF(BE38&gt;1973,4,IF(BE38&gt;1970,5,IF(BE38&gt;1960,6,IF(BE38&gt;1958,7,IF(BE38&gt;1953,8,9)))))))))</f>
        <v>0</v>
      </c>
      <c r="BG38" s="883">
        <v>0.89999999999999991</v>
      </c>
    </row>
    <row r="39" spans="1:59" ht="11.25" customHeight="1" x14ac:dyDescent="0.2">
      <c r="A39" s="872" t="s">
        <v>996</v>
      </c>
      <c r="B39" s="876" t="s">
        <v>997</v>
      </c>
      <c r="C39" s="933" t="s">
        <v>4196</v>
      </c>
      <c r="D39" s="933" t="s">
        <v>4328</v>
      </c>
      <c r="E39" s="733">
        <v>9</v>
      </c>
      <c r="F39" s="1182">
        <v>462</v>
      </c>
      <c r="G39" s="1182" t="s">
        <v>106</v>
      </c>
      <c r="H39" s="1182" t="s">
        <v>106</v>
      </c>
      <c r="I39" s="875">
        <v>78.5</v>
      </c>
      <c r="J39" s="651">
        <f>(M39/I39)*100</f>
        <v>1.5796178343949043</v>
      </c>
      <c r="K39" s="878">
        <v>0.31</v>
      </c>
      <c r="L39" s="888">
        <v>4</v>
      </c>
      <c r="M39" s="642">
        <f>K39*L39</f>
        <v>1.24</v>
      </c>
      <c r="N39" s="871" t="s">
        <v>513</v>
      </c>
      <c r="O39" s="734">
        <v>0.27</v>
      </c>
      <c r="P39" s="862">
        <v>43874</v>
      </c>
      <c r="Q39" s="862">
        <v>43889</v>
      </c>
      <c r="R39" s="642">
        <f>(K39-O39)/O39*100</f>
        <v>14.814814814814806</v>
      </c>
      <c r="S39" s="701">
        <f>IF(INDEX(Historical!$D$7:$D$1254,MATCH(B39,Historical!$B$7:$B$1278,0))=0,"n/a",(INDEX(Historical!$C$7:$C$1256,MATCH(B39,Historical!$B$7:$B$1278,0))/INDEX(Historical!$D$7:$D$1254,MATCH(B39,Historical!$B$7:$B$1278,0))-1)*100)</f>
        <v>26.315789473684205</v>
      </c>
      <c r="T39" s="701">
        <f>IF(INDEX(Historical!$F$7:$F$1247,MATCH(B39,Historical!$B$7:$B$1278,0))=0,"n/a",((INDEX(Historical!$C$7:$C$1256,MATCH(B39,Historical!$B$7:$B$1278,0))/INDEX(Historical!$F$7:$F$1247,MATCH(B39,Historical!$B$7:$B$1278,0)))^(1/3)-1)*100)</f>
        <v>16.960709528514649</v>
      </c>
      <c r="U39" s="701">
        <f>IF(INDEX(Historical!$H$7:$H$1247,MATCH(B39,Historical!$B$7:$B$1278,0))=0,"n/a",((INDEX(Historical!$C$7:$C$1256,MATCH(B39,Historical!$B$7:$B$1278,0))/INDEX(Historical!$H$7:$H$1247,MATCH(B39,Historical!$B$7:$B$1278,0)))^(1/5)-1)*100)</f>
        <v>17.424996386819579</v>
      </c>
      <c r="V39" s="701" t="str">
        <f>IF(INDEX(Historical!$O$7:$O$1247,MATCH(B39,Historical!$B$7:$B$1278,0))=0,"n/a",((INDEX(Historical!$C$7:$C$1256,MATCH(B39,Historical!$B$7:$B$1278,0))/INDEX(Historical!$O$7:$O$1247,MATCH(B39,Historical!$B$7:$B$1278,0)))^(1/10)-1)*100)</f>
        <v>n/a</v>
      </c>
      <c r="W39" s="702" t="str">
        <f>IF(OR(U39&lt;=0,U39="n/a",V39&lt;=0,V39="n/a"),"n/a",U39/V39)</f>
        <v>n/a</v>
      </c>
      <c r="X39" s="703">
        <f>IF(OR(AJ39&lt;=0,AJ39="n/a",U39&lt;=0,U39="n/a"),"n/a",U39/AJ39)</f>
        <v>0.99571407924683308</v>
      </c>
      <c r="Y39" s="877"/>
      <c r="Z39" s="651">
        <f>IF(OR(AC39&lt;0.01,AC39="n/a"),"n/a",M39/AC39*100)</f>
        <v>35.428571428571423</v>
      </c>
      <c r="AA39" s="887">
        <f>IF(OR(AC39&lt;0.01,AC39="n/a"),"n/a",I39/AC39)</f>
        <v>22.428571428571427</v>
      </c>
      <c r="AB39" s="888">
        <v>3</v>
      </c>
      <c r="AC39" s="866">
        <v>3.5</v>
      </c>
      <c r="AD39" s="866">
        <v>1.89</v>
      </c>
      <c r="AE39" s="866">
        <v>1.41</v>
      </c>
      <c r="AF39" s="866">
        <v>12.28</v>
      </c>
      <c r="AG39" s="866" t="s">
        <v>136</v>
      </c>
      <c r="AH39" s="868">
        <v>25.4</v>
      </c>
      <c r="AI39" s="868">
        <v>13.62</v>
      </c>
      <c r="AJ39" s="866">
        <v>17.5</v>
      </c>
      <c r="AK39" s="866">
        <v>11.83</v>
      </c>
      <c r="AL39" s="879">
        <v>10730</v>
      </c>
      <c r="AM39" s="873">
        <v>1.0999999999999999</v>
      </c>
      <c r="AN39" s="866">
        <v>2.34</v>
      </c>
      <c r="AO39" s="740">
        <f>IF(U39="n/a","n/a",IF(AA39&lt;0,"n/a",IF(AA39="n/a","n/a",J39+U39-AA39)))</f>
        <v>-3.423957207356942</v>
      </c>
      <c r="AP39" s="741">
        <f>IF(U39="n/a","n/a",J39+U39)</f>
        <v>19.004614221214485</v>
      </c>
      <c r="AQ39" s="889">
        <f>IF(OR(AC39&lt;0.01,AF39="n/a"),"n/a",(I39/SQRT(22.5*AC39*(I39/AF39))-1)*100)</f>
        <v>249.87163178822991</v>
      </c>
      <c r="AR39" s="651">
        <f>INDEX(Historical!$C$7:$C$1256,MATCH(B39,Historical!$B$7:$B$1278,0))*IF(AH39="n/a",1.03,IF(AH39&lt;0,1.01,IF(AH39&gt;10,1.1,(1+AH39/100))))</f>
        <v>1.056</v>
      </c>
      <c r="AS39" s="887">
        <f>IF($AI39="n/a",1.03*AR39,IF($AI39&lt;0,1.01*AR39,IF($AI39&gt;10,1.1*AR39,(1+$AI39/100)*AR39)))</f>
        <v>1.1616000000000002</v>
      </c>
      <c r="AT39" s="887">
        <f>IF($AK39="n/a",1.03*AS39,IF($AK39&lt;0,1.01*AS39,IF($AK39&gt;10,1.1*AS39,(1+$AK39/100)*AS39)))</f>
        <v>1.2777600000000002</v>
      </c>
      <c r="AU39" s="887">
        <f>IF($AK39="n/a",1.03*AT39,IF($AK39&lt;0,1.01*AT39,IF($AK39&gt;10,1.1*AT39,(1+$AK39/100)*AT39)))</f>
        <v>1.4055360000000003</v>
      </c>
      <c r="AV39" s="887">
        <f>IF($AK39="n/a",1.03*AU39,IF($AK39&lt;0,1.01*AU39,IF($AK39&gt;10,1.1*AU39,(1+$AK39/100)*AU39)))</f>
        <v>1.5460896000000004</v>
      </c>
      <c r="AW39" s="651">
        <f>SUM(AR39:AV39)</f>
        <v>6.4469856000000005</v>
      </c>
      <c r="AX39" s="748">
        <f>AW39/I39*100</f>
        <v>8.2127205095541402</v>
      </c>
      <c r="AY39" s="935">
        <v>0.77</v>
      </c>
      <c r="AZ39" s="873">
        <v>44.379999999999995</v>
      </c>
      <c r="BA39" s="873">
        <v>-12.24</v>
      </c>
      <c r="BB39" s="873">
        <v>-5.87</v>
      </c>
      <c r="BC39" s="873">
        <v>1.26</v>
      </c>
      <c r="BE39" s="624">
        <v>2012</v>
      </c>
      <c r="BF39" s="899">
        <f>IF(BE39&gt;2008,0,IF(BE39&gt;2001,1,IF(BE39&gt;1990,2,IF(BE39&gt;1980,3,IF(BE39&gt;1973,4,IF(BE39&gt;1970,5,IF(BE39&gt;1960,6,IF(BE39&gt;1958,7,IF(BE39&gt;1953,8,9)))))))))</f>
        <v>0</v>
      </c>
      <c r="BG39" s="883" t="s">
        <v>136</v>
      </c>
    </row>
    <row r="40" spans="1:59" ht="11.25" customHeight="1" x14ac:dyDescent="0.2">
      <c r="A40" s="864" t="s">
        <v>1011</v>
      </c>
      <c r="B40" s="876" t="s">
        <v>1012</v>
      </c>
      <c r="C40" s="933" t="s">
        <v>108</v>
      </c>
      <c r="D40" s="933" t="s">
        <v>4337</v>
      </c>
      <c r="E40" s="733">
        <v>9</v>
      </c>
      <c r="F40" s="1182">
        <v>468</v>
      </c>
      <c r="G40" s="1182" t="s">
        <v>106</v>
      </c>
      <c r="H40" s="1182" t="s">
        <v>106</v>
      </c>
      <c r="I40" s="875">
        <v>29.78</v>
      </c>
      <c r="J40" s="651">
        <f>(M40/I40)*100</f>
        <v>1.6118200134318332</v>
      </c>
      <c r="K40" s="878">
        <v>0.12</v>
      </c>
      <c r="L40" s="888">
        <v>4</v>
      </c>
      <c r="M40" s="642">
        <f>K40*L40</f>
        <v>0.48</v>
      </c>
      <c r="N40" s="871" t="s">
        <v>151</v>
      </c>
      <c r="O40" s="738">
        <v>0.1067</v>
      </c>
      <c r="P40" s="862">
        <v>43888</v>
      </c>
      <c r="Q40" s="862">
        <v>43921</v>
      </c>
      <c r="R40" s="642">
        <f>(K40-O40)/O40*100</f>
        <v>12.464854732895962</v>
      </c>
      <c r="S40" s="701">
        <f>IF(INDEX(Historical!$D$7:$D$1254,MATCH(B40,Historical!$B$7:$B$1278,0))=0,"n/a",(INDEX(Historical!$C$7:$C$1256,MATCH(B40,Historical!$B$7:$B$1278,0))/INDEX(Historical!$D$7:$D$1254,MATCH(B40,Historical!$B$7:$B$1278,0))-1)*100)</f>
        <v>6.6666666666666874</v>
      </c>
      <c r="T40" s="701">
        <f>IF(INDEX(Historical!$F$7:$F$1247,MATCH(B40,Historical!$B$7:$B$1278,0))=0,"n/a",((INDEX(Historical!$C$7:$C$1256,MATCH(B40,Historical!$B$7:$B$1278,0))/INDEX(Historical!$F$7:$F$1247,MATCH(B40,Historical!$B$7:$B$1278,0)))^(1/3)-1)*100)</f>
        <v>7.1664579674248774</v>
      </c>
      <c r="U40" s="701">
        <f>IF(INDEX(Historical!$H$7:$H$1247,MATCH(B40,Historical!$B$7:$B$1278,0))=0,"n/a",((INDEX(Historical!$C$7:$C$1256,MATCH(B40,Historical!$B$7:$B$1278,0))/INDEX(Historical!$H$7:$H$1247,MATCH(B40,Historical!$B$7:$B$1278,0)))^(1/5)-1)*100)</f>
        <v>8.4464993376212263</v>
      </c>
      <c r="V40" s="701">
        <f>IF(INDEX(Historical!$O$7:$O$1247,MATCH(B40,Historical!$B$7:$B$1278,0))=0,"n/a",((INDEX(Historical!$C$7:$C$1256,MATCH(B40,Historical!$B$7:$B$1278,0))/INDEX(Historical!$O$7:$O$1247,MATCH(B40,Historical!$B$7:$B$1278,0)))^(1/10)-1)*100)</f>
        <v>7.9174233052805798</v>
      </c>
      <c r="W40" s="702">
        <f>IF(OR(U40&lt;=0,U40="n/a",V40&lt;=0,V40="n/a"),"n/a",U40/V40)</f>
        <v>1.066824269960124</v>
      </c>
      <c r="X40" s="703" t="str">
        <f>IF(OR(AJ40&lt;=0,AJ40="n/a",U40&lt;=0,U40="n/a"),"n/a",U40/AJ40)</f>
        <v>n/a</v>
      </c>
      <c r="Y40" s="674" t="s">
        <v>4183</v>
      </c>
      <c r="Z40" s="651">
        <f>IF(OR(AC40&lt;0.01,AC40="n/a"),"n/a",M40/AC40*100)</f>
        <v>165.51724137931035</v>
      </c>
      <c r="AA40" s="887">
        <f>IF(OR(AC40&lt;0.01,AC40="n/a"),"n/a",I40/AC40)</f>
        <v>102.68965517241381</v>
      </c>
      <c r="AB40" s="888">
        <v>12</v>
      </c>
      <c r="AC40" s="866">
        <v>0.28999999999999998</v>
      </c>
      <c r="AD40" s="866">
        <v>10.89</v>
      </c>
      <c r="AE40" s="866">
        <v>0.69</v>
      </c>
      <c r="AF40" s="866">
        <v>1.61</v>
      </c>
      <c r="AG40" s="866">
        <v>2.4</v>
      </c>
      <c r="AH40" s="866">
        <v>-49.2</v>
      </c>
      <c r="AI40" s="866">
        <v>3858.7000000000003</v>
      </c>
      <c r="AJ40" s="866">
        <v>-10.5</v>
      </c>
      <c r="AK40" s="866">
        <v>9.43</v>
      </c>
      <c r="AL40" s="879">
        <v>44970</v>
      </c>
      <c r="AM40" s="873">
        <v>12.9</v>
      </c>
      <c r="AN40" s="866">
        <v>5.17</v>
      </c>
      <c r="AO40" s="740">
        <f>IF(U40="n/a","n/a",IF(AA40&lt;0,"n/a",IF(AA40="n/a","n/a",J40+U40-AA40)))</f>
        <v>-92.63133582136075</v>
      </c>
      <c r="AP40" s="741">
        <f>IF(U40="n/a","n/a",J40+U40)</f>
        <v>10.05831935105306</v>
      </c>
      <c r="AQ40" s="889">
        <f>IF(OR(AC40&lt;0.01,AF40="n/a"),"n/a",(I40/SQRT(22.5*AC40*(I40/AF40))-1)*100)</f>
        <v>171.07222885553028</v>
      </c>
      <c r="AR40" s="651">
        <f>INDEX(Historical!$C$7:$C$1256,MATCH(B40,Historical!$B$7:$B$1278,0))*IF(AH40="n/a",1.03,IF(AH40&lt;0,1.01,IF(AH40&gt;10,1.1,(1+AH40/100))))</f>
        <v>0.43093333333333339</v>
      </c>
      <c r="AS40" s="887">
        <f>IF($AI40="n/a",1.03*AR40,IF($AI40&lt;0,1.01*AR40,IF($AI40&gt;10,1.1*AR40,(1+$AI40/100)*AR40)))</f>
        <v>0.47402666666666676</v>
      </c>
      <c r="AT40" s="887">
        <f>IF($AK40="n/a",1.03*AS40,IF($AK40&lt;0,1.01*AS40,IF($AK40&gt;10,1.1*AS40,(1+$AK40/100)*AS40)))</f>
        <v>0.51872738133333351</v>
      </c>
      <c r="AU40" s="887">
        <f>IF($AK40="n/a",1.03*AT40,IF($AK40&lt;0,1.01*AT40,IF($AK40&gt;10,1.1*AT40,(1+$AK40/100)*AT40)))</f>
        <v>0.56764337339306692</v>
      </c>
      <c r="AV40" s="887">
        <f>IF($AK40="n/a",1.03*AU40,IF($AK40&lt;0,1.01*AU40,IF($AK40&gt;10,1.1*AU40,(1+$AK40/100)*AU40)))</f>
        <v>0.62117214350403316</v>
      </c>
      <c r="AW40" s="651">
        <f>SUM(AR40:AV40)</f>
        <v>2.6125028982304337</v>
      </c>
      <c r="AX40" s="748">
        <f>AW40/I40*100</f>
        <v>8.7726759510760033</v>
      </c>
      <c r="AY40" s="935">
        <v>1.06</v>
      </c>
      <c r="AZ40" s="873">
        <v>38.04</v>
      </c>
      <c r="BA40" s="873">
        <v>-34.699999999999996</v>
      </c>
      <c r="BB40" s="873">
        <v>-11.05</v>
      </c>
      <c r="BC40" s="873">
        <v>-13.74</v>
      </c>
      <c r="BE40" s="624">
        <v>2012</v>
      </c>
      <c r="BF40" s="899">
        <f>IF(BE40&gt;2008,0,IF(BE40&gt;2001,1,IF(BE40&gt;1990,2,IF(BE40&gt;1980,3,IF(BE40&gt;1973,4,IF(BE40&gt;1970,5,IF(BE40&gt;1960,6,IF(BE40&gt;1958,7,IF(BE40&gt;1953,8,9)))))))))</f>
        <v>0</v>
      </c>
      <c r="BG40" s="883">
        <v>0.2</v>
      </c>
    </row>
    <row r="41" spans="1:59" ht="11.25" customHeight="1" x14ac:dyDescent="0.2">
      <c r="A41" s="881" t="s">
        <v>982</v>
      </c>
      <c r="B41" s="876" t="s">
        <v>983</v>
      </c>
      <c r="C41" s="933" t="s">
        <v>108</v>
      </c>
      <c r="D41" s="933" t="s">
        <v>4341</v>
      </c>
      <c r="E41" s="733">
        <v>7</v>
      </c>
      <c r="F41" s="1182">
        <v>573</v>
      </c>
      <c r="G41" s="1182" t="s">
        <v>106</v>
      </c>
      <c r="H41" s="1182" t="s">
        <v>106</v>
      </c>
      <c r="I41" s="875">
        <v>36.869999999999997</v>
      </c>
      <c r="J41" s="651">
        <f>(M41/I41)*100</f>
        <v>4.4480607540005428</v>
      </c>
      <c r="K41" s="878">
        <v>0.41</v>
      </c>
      <c r="L41" s="888">
        <v>4</v>
      </c>
      <c r="M41" s="642">
        <f>K41*L41</f>
        <v>1.64</v>
      </c>
      <c r="N41" s="871" t="s">
        <v>423</v>
      </c>
      <c r="O41" s="734">
        <v>0.38</v>
      </c>
      <c r="P41" s="867">
        <v>43563</v>
      </c>
      <c r="Q41" s="867">
        <v>43573</v>
      </c>
      <c r="R41" s="642">
        <f>(K41-O41)/O41*100</f>
        <v>7.8947368421052557</v>
      </c>
      <c r="S41" s="701">
        <f>IF(INDEX(Historical!$D$7:$D$1254,MATCH(B41,Historical!$B$7:$B$1278,0))=0,"n/a",(INDEX(Historical!$C$7:$C$1256,MATCH(B41,Historical!$B$7:$B$1278,0))/INDEX(Historical!$D$7:$D$1254,MATCH(B41,Historical!$B$7:$B$1278,0))-1)*100)</f>
        <v>21.052631578947366</v>
      </c>
      <c r="T41" s="701">
        <f>IF(INDEX(Historical!$F$7:$F$1247,MATCH(B41,Historical!$B$7:$B$1278,0))=0,"n/a",((INDEX(Historical!$C$7:$C$1256,MATCH(B41,Historical!$B$7:$B$1278,0))/INDEX(Historical!$F$7:$F$1247,MATCH(B41,Historical!$B$7:$B$1278,0)))^(1/3)-1)*100)</f>
        <v>24.71420651239491</v>
      </c>
      <c r="U41" s="701">
        <f>IF(INDEX(Historical!$H$7:$H$1247,MATCH(B41,Historical!$B$7:$B$1278,0))=0,"n/a",((INDEX(Historical!$C$7:$C$1256,MATCH(B41,Historical!$B$7:$B$1278,0))/INDEX(Historical!$H$7:$H$1247,MATCH(B41,Historical!$B$7:$B$1278,0)))^(1/5)-1)*100)</f>
        <v>18.466445254224407</v>
      </c>
      <c r="V41" s="701">
        <f>IF(INDEX(Historical!$O$7:$O$1247,MATCH(B41,Historical!$B$7:$B$1278,0))=0,"n/a",((INDEX(Historical!$C$7:$C$1256,MATCH(B41,Historical!$B$7:$B$1278,0))/INDEX(Historical!$O$7:$O$1247,MATCH(B41,Historical!$B$7:$B$1278,0)))^(1/10)-1)*100)</f>
        <v>35.012378701308975</v>
      </c>
      <c r="W41" s="702">
        <f>IF(OR(U41&lt;=0,U41="n/a",V41&lt;=0,V41="n/a"),"n/a",U41/V41)</f>
        <v>0.52742618294409171</v>
      </c>
      <c r="X41" s="703">
        <f>IF(OR(AJ41&lt;=0,AJ41="n/a",U41&lt;=0,U41="n/a"),"n/a",U41/AJ41)</f>
        <v>2.1725229710852245</v>
      </c>
      <c r="Y41" s="877"/>
      <c r="Z41" s="651">
        <f>IF(OR(AC41&lt;0.01,AC41="n/a"),"n/a",M41/AC41*100)</f>
        <v>52.396166134185307</v>
      </c>
      <c r="AA41" s="887">
        <f>IF(OR(AC41&lt;0.01,AC41="n/a"),"n/a",I41/AC41)</f>
        <v>11.779552715654951</v>
      </c>
      <c r="AB41" s="888">
        <v>12</v>
      </c>
      <c r="AC41" s="866">
        <v>3.13</v>
      </c>
      <c r="AD41" s="866">
        <v>1.68</v>
      </c>
      <c r="AE41" s="866">
        <v>2.46</v>
      </c>
      <c r="AF41" s="866">
        <v>0.8</v>
      </c>
      <c r="AG41" s="866">
        <v>8.2000000000000011</v>
      </c>
      <c r="AH41" s="866">
        <v>4</v>
      </c>
      <c r="AI41" s="866">
        <v>-3.62</v>
      </c>
      <c r="AJ41" s="866">
        <v>8.5</v>
      </c>
      <c r="AK41" s="866">
        <v>7.0000000000000009</v>
      </c>
      <c r="AL41" s="879">
        <v>1290</v>
      </c>
      <c r="AM41" s="873">
        <v>1.6</v>
      </c>
      <c r="AN41" s="866">
        <v>0.13</v>
      </c>
      <c r="AO41" s="740">
        <f>IF(U41="n/a","n/a",IF(AA41&lt;0,"n/a",IF(AA41="n/a","n/a",J41+U41-AA41)))</f>
        <v>11.13495329257</v>
      </c>
      <c r="AP41" s="741">
        <f>IF(U41="n/a","n/a",J41+U41)</f>
        <v>22.914506008224951</v>
      </c>
      <c r="AQ41" s="889">
        <f>IF(OR(AC41&lt;0.01,AF41="n/a"),"n/a",(I41/SQRT(22.5*AC41*(I41/AF41))-1)*100)</f>
        <v>-35.283036149625737</v>
      </c>
      <c r="AR41" s="651">
        <f>INDEX(Historical!$C$7:$C$1256,MATCH(B41,Historical!$B$7:$B$1278,0))*IF(AH41="n/a",1.03,IF(AH41&lt;0,1.01,IF(AH41&gt;10,1.1,(1+AH41/100))))</f>
        <v>1.6744000000000001</v>
      </c>
      <c r="AS41" s="887">
        <f>IF($AI41="n/a",1.03*AR41,IF($AI41&lt;0,1.01*AR41,IF($AI41&gt;10,1.1*AR41,(1+$AI41/100)*AR41)))</f>
        <v>1.6911440000000002</v>
      </c>
      <c r="AT41" s="887">
        <f>IF($AK41="n/a",1.03*AS41,IF($AK41&lt;0,1.01*AS41,IF($AK41&gt;10,1.1*AS41,(1+$AK41/100)*AS41)))</f>
        <v>1.8095240800000003</v>
      </c>
      <c r="AU41" s="887">
        <f>IF($AK41="n/a",1.03*AT41,IF($AK41&lt;0,1.01*AT41,IF($AK41&gt;10,1.1*AT41,(1+$AK41/100)*AT41)))</f>
        <v>1.9361907656000004</v>
      </c>
      <c r="AV41" s="887">
        <f>IF($AK41="n/a",1.03*AU41,IF($AK41&lt;0,1.01*AU41,IF($AK41&gt;10,1.1*AU41,(1+$AK41/100)*AU41)))</f>
        <v>2.0717241191920004</v>
      </c>
      <c r="AW41" s="651">
        <f>SUM(AR41:AV41)</f>
        <v>9.1829829647920018</v>
      </c>
      <c r="AX41" s="748">
        <f>AW41/I41*100</f>
        <v>24.90638178679686</v>
      </c>
      <c r="AY41" s="935">
        <v>1.19</v>
      </c>
      <c r="AZ41" s="873">
        <v>35.949999999999996</v>
      </c>
      <c r="BA41" s="873">
        <v>-37.049999999999997</v>
      </c>
      <c r="BB41" s="873">
        <v>5.2200000000000006</v>
      </c>
      <c r="BC41" s="873">
        <v>-3.5000000000000004</v>
      </c>
      <c r="BE41" s="624">
        <v>2013</v>
      </c>
      <c r="BF41" s="899">
        <f>IF(BE41&gt;2008,0,IF(BE41&gt;2001,1,IF(BE41&gt;1990,2,IF(BE41&gt;1980,3,IF(BE41&gt;1973,4,IF(BE41&gt;1970,5,IF(BE41&gt;1960,6,IF(BE41&gt;1958,7,IF(BE41&gt;1953,8,9)))))))))</f>
        <v>0</v>
      </c>
      <c r="BG41" s="883">
        <v>1</v>
      </c>
    </row>
    <row r="42" spans="1:59" ht="11.25" customHeight="1" x14ac:dyDescent="0.2">
      <c r="A42" s="864" t="s">
        <v>1015</v>
      </c>
      <c r="B42" s="876" t="s">
        <v>1016</v>
      </c>
      <c r="C42" s="933" t="s">
        <v>245</v>
      </c>
      <c r="D42" s="933" t="s">
        <v>4348</v>
      </c>
      <c r="E42" s="733">
        <v>8</v>
      </c>
      <c r="F42" s="1182">
        <v>595</v>
      </c>
      <c r="G42" s="1182" t="s">
        <v>115</v>
      </c>
      <c r="H42" s="1182" t="s">
        <v>115</v>
      </c>
      <c r="I42" s="875">
        <v>63.71</v>
      </c>
      <c r="J42" s="651">
        <f>(M42/I42)*100</f>
        <v>1.6951812902213155</v>
      </c>
      <c r="K42" s="878">
        <v>0.27</v>
      </c>
      <c r="L42" s="888">
        <v>4</v>
      </c>
      <c r="M42" s="642">
        <f>K42*L42</f>
        <v>1.08</v>
      </c>
      <c r="N42" s="871" t="s">
        <v>148</v>
      </c>
      <c r="O42" s="734">
        <v>0.24</v>
      </c>
      <c r="P42" s="862">
        <v>44158</v>
      </c>
      <c r="Q42" s="862">
        <v>44183</v>
      </c>
      <c r="R42" s="642">
        <f>(K42-O42)/O42*100</f>
        <v>12.500000000000011</v>
      </c>
      <c r="S42" s="701">
        <f>IF(INDEX(Historical!$D$7:$D$1254,MATCH(B42,Historical!$B$7:$B$1278,0))=0,"n/a",(INDEX(Historical!$C$7:$C$1256,MATCH(B42,Historical!$B$7:$B$1278,0))/INDEX(Historical!$D$7:$D$1254,MATCH(B42,Historical!$B$7:$B$1278,0))-1)*100)</f>
        <v>11.538461538461542</v>
      </c>
      <c r="T42" s="701">
        <f>IF(INDEX(Historical!$F$7:$F$1247,MATCH(B42,Historical!$B$7:$B$1278,0))=0,"n/a",((INDEX(Historical!$C$7:$C$1256,MATCH(B42,Historical!$B$7:$B$1278,0))/INDEX(Historical!$F$7:$F$1247,MATCH(B42,Historical!$B$7:$B$1278,0)))^(1/3)-1)*100)</f>
        <v>12.257330985276148</v>
      </c>
      <c r="U42" s="701">
        <f>IF(INDEX(Historical!$H$7:$H$1247,MATCH(B42,Historical!$B$7:$B$1278,0))=0,"n/a",((INDEX(Historical!$C$7:$C$1256,MATCH(B42,Historical!$B$7:$B$1278,0))/INDEX(Historical!$H$7:$H$1247,MATCH(B42,Historical!$B$7:$B$1278,0)))^(1/5)-1)*100)</f>
        <v>14.093616842292779</v>
      </c>
      <c r="V42" s="701">
        <f>IF(INDEX(Historical!$O$7:$O$1247,MATCH(B42,Historical!$B$7:$B$1278,0))=0,"n/a",((INDEX(Historical!$C$7:$C$1256,MATCH(B42,Historical!$B$7:$B$1278,0))/INDEX(Historical!$O$7:$O$1247,MATCH(B42,Historical!$B$7:$B$1278,0)))^(1/10)-1)*100)</f>
        <v>33.062268997904496</v>
      </c>
      <c r="W42" s="702">
        <f>IF(OR(U42&lt;=0,U42="n/a",V42&lt;=0,V42="n/a"),"n/a",U42/V42)</f>
        <v>0.42627494329521182</v>
      </c>
      <c r="X42" s="703" t="str">
        <f>IF(OR(AJ42&lt;=0,AJ42="n/a",U42&lt;=0,U42="n/a"),"n/a",U42/AJ42)</f>
        <v>n/a</v>
      </c>
      <c r="Y42" s="654"/>
      <c r="Z42" s="651" t="str">
        <f>IF(OR(AC42&lt;0.01,AC42="n/a"),"n/a",M42/AC42*100)</f>
        <v>n/a</v>
      </c>
      <c r="AA42" s="887" t="str">
        <f>IF(OR(AC42&lt;0.01,AC42="n/a"),"n/a",I42/AC42)</f>
        <v>n/a</v>
      </c>
      <c r="AB42" s="888">
        <v>12</v>
      </c>
      <c r="AC42" s="866">
        <v>-0.05</v>
      </c>
      <c r="AD42" s="866" t="s">
        <v>136</v>
      </c>
      <c r="AE42" s="866">
        <v>1.31</v>
      </c>
      <c r="AF42" s="866">
        <v>3.72</v>
      </c>
      <c r="AG42" s="866">
        <v>-2.4</v>
      </c>
      <c r="AH42" s="866">
        <v>-87.9</v>
      </c>
      <c r="AI42" s="866">
        <v>24.099999999999998</v>
      </c>
      <c r="AJ42" s="866">
        <v>-29.5</v>
      </c>
      <c r="AK42" s="866">
        <v>15</v>
      </c>
      <c r="AL42" s="879">
        <v>5040</v>
      </c>
      <c r="AM42" s="873">
        <v>0.5</v>
      </c>
      <c r="AN42" s="866">
        <v>0.94</v>
      </c>
      <c r="AO42" s="740" t="str">
        <f>IF(U42="n/a","n/a",IF(AA42&lt;0,"n/a",IF(AA42="n/a","n/a",J42+U42-AA42)))</f>
        <v>n/a</v>
      </c>
      <c r="AP42" s="741">
        <f>IF(U42="n/a","n/a",J42+U42)</f>
        <v>15.788798132514094</v>
      </c>
      <c r="AQ42" s="889" t="str">
        <f>IF(OR(AC42&lt;0.01,AF42="n/a"),"n/a",(I42/SQRT(22.5*AC42*(I42/AF42))-1)*100)</f>
        <v>n/a</v>
      </c>
      <c r="AR42" s="651">
        <f>INDEX(Historical!$C$7:$C$1256,MATCH(B42,Historical!$B$7:$B$1278,0))*IF(AH42="n/a",1.03,IF(AH42&lt;0,1.01,IF(AH42&gt;10,1.1,(1+AH42/100))))</f>
        <v>0.87870000000000004</v>
      </c>
      <c r="AS42" s="887">
        <f>IF($AI42="n/a",1.03*AR42,IF($AI42&lt;0,1.01*AR42,IF($AI42&gt;10,1.1*AR42,(1+$AI42/100)*AR42)))</f>
        <v>0.96657000000000015</v>
      </c>
      <c r="AT42" s="887">
        <f>IF($AK42="n/a",1.03*AS42,IF($AK42&lt;0,1.01*AS42,IF($AK42&gt;10,1.1*AS42,(1+$AK42/100)*AS42)))</f>
        <v>1.0632270000000001</v>
      </c>
      <c r="AU42" s="887">
        <f>IF($AK42="n/a",1.03*AT42,IF($AK42&lt;0,1.01*AT42,IF($AK42&gt;10,1.1*AT42,(1+$AK42/100)*AT42)))</f>
        <v>1.1695497000000004</v>
      </c>
      <c r="AV42" s="887">
        <f>IF($AK42="n/a",1.03*AU42,IF($AK42&lt;0,1.01*AU42,IF($AK42&gt;10,1.1*AU42,(1+$AK42/100)*AU42)))</f>
        <v>1.2865046700000005</v>
      </c>
      <c r="AW42" s="651">
        <f>SUM(AR42:AV42)</f>
        <v>5.3645513700000009</v>
      </c>
      <c r="AX42" s="748">
        <f>AW42/I42*100</f>
        <v>8.4202658452362282</v>
      </c>
      <c r="AY42" s="935">
        <v>2.0499999999999998</v>
      </c>
      <c r="AZ42" s="873">
        <v>152.62</v>
      </c>
      <c r="BA42" s="873">
        <v>-13.889999999999999</v>
      </c>
      <c r="BB42" s="873">
        <v>2.9899999999999998</v>
      </c>
      <c r="BC42" s="873">
        <v>13.209999999999999</v>
      </c>
      <c r="BE42" s="624">
        <v>2014</v>
      </c>
      <c r="BF42" s="899">
        <f>IF(BE42&gt;2008,0,IF(BE42&gt;2001,1,IF(BE42&gt;1990,2,IF(BE42&gt;1980,3,IF(BE42&gt;1973,4,IF(BE42&gt;1970,5,IF(BE42&gt;1960,6,IF(BE42&gt;1958,7,IF(BE42&gt;1953,8,9)))))))))</f>
        <v>0</v>
      </c>
      <c r="BG42" s="883">
        <v>-0.89999999999999991</v>
      </c>
    </row>
    <row r="43" spans="1:59" ht="11.25" customHeight="1" x14ac:dyDescent="0.2">
      <c r="A43" s="882" t="s">
        <v>4085</v>
      </c>
      <c r="B43" s="876" t="s">
        <v>4086</v>
      </c>
      <c r="C43" s="933" t="s">
        <v>245</v>
      </c>
      <c r="D43" s="933" t="s">
        <v>4355</v>
      </c>
      <c r="E43" s="733">
        <v>6</v>
      </c>
      <c r="F43" s="1182">
        <v>693</v>
      </c>
      <c r="G43" s="1182" t="s">
        <v>106</v>
      </c>
      <c r="H43" s="1182" t="s">
        <v>106</v>
      </c>
      <c r="I43" s="875">
        <v>16.760000000000002</v>
      </c>
      <c r="J43" s="651">
        <f>(M43/I43)*100</f>
        <v>1.7899761336515509</v>
      </c>
      <c r="K43" s="878">
        <v>0.3</v>
      </c>
      <c r="L43" s="888">
        <v>1</v>
      </c>
      <c r="M43" s="642">
        <f>K43*L43</f>
        <v>0.3</v>
      </c>
      <c r="N43" s="871" t="s">
        <v>4430</v>
      </c>
      <c r="O43" s="734">
        <v>0.28000000000000003</v>
      </c>
      <c r="P43" s="862">
        <v>43909</v>
      </c>
      <c r="Q43" s="862">
        <v>43924</v>
      </c>
      <c r="R43" s="642">
        <f>(K43-O43)/O43*100</f>
        <v>7.1428571428571281</v>
      </c>
      <c r="S43" s="701">
        <f>IF(INDEX(Historical!$D$7:$D$1254,MATCH(B43,Historical!$B$7:$B$1278,0))=0,"n/a",(INDEX(Historical!$C$7:$C$1256,MATCH(B43,Historical!$B$7:$B$1278,0))/INDEX(Historical!$D$7:$D$1254,MATCH(B43,Historical!$B$7:$B$1278,0))-1)*100)</f>
        <v>12.000000000000011</v>
      </c>
      <c r="T43" s="701">
        <f>IF(INDEX(Historical!$F$7:$F$1247,MATCH(B43,Historical!$B$7:$B$1278,0))=0,"n/a",((INDEX(Historical!$C$7:$C$1256,MATCH(B43,Historical!$B$7:$B$1278,0))/INDEX(Historical!$F$7:$F$1247,MATCH(B43,Historical!$B$7:$B$1278,0)))^(1/3)-1)*100)</f>
        <v>15.867554829548336</v>
      </c>
      <c r="U43" s="701" t="str">
        <f>IF(INDEX(Historical!$H$7:$H$1247,MATCH(B43,Historical!$B$7:$B$1278,0))=0,"n/a",((INDEX(Historical!$C$7:$C$1256,MATCH(B43,Historical!$B$7:$B$1278,0))/INDEX(Historical!$H$7:$H$1247,MATCH(B43,Historical!$B$7:$B$1278,0)))^(1/5)-1)*100)</f>
        <v>n/a</v>
      </c>
      <c r="V43" s="701" t="str">
        <f>IF(INDEX(Historical!$O$7:$O$1247,MATCH(B43,Historical!$B$7:$B$1278,0))=0,"n/a",((INDEX(Historical!$C$7:$C$1256,MATCH(B43,Historical!$B$7:$B$1278,0))/INDEX(Historical!$O$7:$O$1247,MATCH(B43,Historical!$B$7:$B$1278,0)))^(1/10)-1)*100)</f>
        <v>n/a</v>
      </c>
      <c r="W43" s="702" t="str">
        <f>IF(OR(U43&lt;=0,U43="n/a",V43&lt;=0,V43="n/a"),"n/a",U43/V43)</f>
        <v>n/a</v>
      </c>
      <c r="X43" s="703" t="str">
        <f>IF(OR(AJ43&lt;=0,AJ43="n/a",U43&lt;=0,U43="n/a"),"n/a",U43/AJ43)</f>
        <v>n/a</v>
      </c>
      <c r="Y43" s="877"/>
      <c r="Z43" s="651">
        <f>IF(OR(AC43&lt;0.01,AC43="n/a"),"n/a",M43/AC43*100)</f>
        <v>33.707865168539328</v>
      </c>
      <c r="AA43" s="887">
        <f>IF(OR(AC43&lt;0.01,AC43="n/a"),"n/a",I43/AC43)</f>
        <v>18.831460674157306</v>
      </c>
      <c r="AB43" s="888">
        <v>12</v>
      </c>
      <c r="AC43" s="866">
        <v>0.89</v>
      </c>
      <c r="AD43" s="866" t="s">
        <v>136</v>
      </c>
      <c r="AE43" s="866">
        <v>0.27</v>
      </c>
      <c r="AF43" s="866">
        <v>0.8</v>
      </c>
      <c r="AG43" s="866">
        <v>4.1000000000000005</v>
      </c>
      <c r="AH43" s="866">
        <v>-7.8</v>
      </c>
      <c r="AI43" s="866" t="s">
        <v>136</v>
      </c>
      <c r="AJ43" s="866">
        <v>6</v>
      </c>
      <c r="AK43" s="866" t="s">
        <v>136</v>
      </c>
      <c r="AL43" s="879">
        <v>31.17</v>
      </c>
      <c r="AM43" s="873">
        <v>79.91</v>
      </c>
      <c r="AN43" s="866">
        <v>0.7</v>
      </c>
      <c r="AO43" s="740" t="str">
        <f>IF(U43="n/a","n/a",IF(AA43&lt;0,"n/a",IF(AA43="n/a","n/a",J43+U43-AA43)))</f>
        <v>n/a</v>
      </c>
      <c r="AP43" s="741" t="str">
        <f>IF(U43="n/a","n/a",J43+U43)</f>
        <v>n/a</v>
      </c>
      <c r="AQ43" s="889">
        <f>IF(OR(AC43&lt;0.01,AF43="n/a"),"n/a",(I43/SQRT(22.5*AC43*(I43/AF43))-1)*100)</f>
        <v>-18.173167836445003</v>
      </c>
      <c r="AR43" s="651">
        <f>INDEX(Historical!$C$7:$C$1256,MATCH(B43,Historical!$B$7:$B$1278,0))*IF(AH43="n/a",1.03,IF(AH43&lt;0,1.01,IF(AH43&gt;10,1.1,(1+AH43/100))))</f>
        <v>0.28280000000000005</v>
      </c>
      <c r="AS43" s="887">
        <f>IF($AI43="n/a",1.03*AR43,IF($AI43&lt;0,1.01*AR43,IF($AI43&gt;10,1.1*AR43,(1+$AI43/100)*AR43)))</f>
        <v>0.29128400000000004</v>
      </c>
      <c r="AT43" s="887">
        <f>IF($AK43="n/a",1.03*AS43,IF($AK43&lt;0,1.01*AS43,IF($AK43&gt;10,1.1*AS43,(1+$AK43/100)*AS43)))</f>
        <v>0.30002252000000007</v>
      </c>
      <c r="AU43" s="887">
        <f>IF($AK43="n/a",1.03*AT43,IF($AK43&lt;0,1.01*AT43,IF($AK43&gt;10,1.1*AT43,(1+$AK43/100)*AT43)))</f>
        <v>0.30902319560000008</v>
      </c>
      <c r="AV43" s="887">
        <f>IF($AK43="n/a",1.03*AU43,IF($AK43&lt;0,1.01*AU43,IF($AK43&gt;10,1.1*AU43,(1+$AK43/100)*AU43)))</f>
        <v>0.31829389146800008</v>
      </c>
      <c r="AW43" s="651">
        <f>SUM(AR43:AV43)</f>
        <v>1.5014236070680003</v>
      </c>
      <c r="AX43" s="748">
        <f>AW43/I43*100</f>
        <v>8.9583747438424837</v>
      </c>
      <c r="AY43" s="935">
        <v>1.03</v>
      </c>
      <c r="AZ43" s="873">
        <v>97.13000000000001</v>
      </c>
      <c r="BA43" s="873">
        <v>-27.779999999999998</v>
      </c>
      <c r="BB43" s="873">
        <v>1.46</v>
      </c>
      <c r="BC43" s="873">
        <v>-1.38</v>
      </c>
      <c r="BE43" s="624">
        <v>2015</v>
      </c>
      <c r="BF43" s="899">
        <f>IF(BE43&gt;2008,0,IF(BE43&gt;2001,1,IF(BE43&gt;1990,2,IF(BE43&gt;1980,3,IF(BE43&gt;1973,4,IF(BE43&gt;1970,5,IF(BE43&gt;1960,6,IF(BE43&gt;1958,7,IF(BE43&gt;1953,8,9)))))))))</f>
        <v>0</v>
      </c>
      <c r="BG43" s="883">
        <v>1.7000000000000002</v>
      </c>
    </row>
    <row r="44" spans="1:59" ht="11.25" customHeight="1" x14ac:dyDescent="0.2">
      <c r="A44" s="864" t="s">
        <v>3795</v>
      </c>
      <c r="B44" s="876" t="s">
        <v>3796</v>
      </c>
      <c r="C44" s="933" t="s">
        <v>108</v>
      </c>
      <c r="D44" s="933" t="s">
        <v>4334</v>
      </c>
      <c r="E44" s="733">
        <v>6</v>
      </c>
      <c r="F44" s="1182">
        <v>649</v>
      </c>
      <c r="G44" s="1182" t="s">
        <v>106</v>
      </c>
      <c r="H44" s="1182" t="s">
        <v>106</v>
      </c>
      <c r="I44" s="875">
        <v>7.35</v>
      </c>
      <c r="J44" s="651">
        <f>(M44/I44)*100</f>
        <v>5.4421768707483</v>
      </c>
      <c r="K44" s="878">
        <v>0.1</v>
      </c>
      <c r="L44" s="888">
        <v>4</v>
      </c>
      <c r="M44" s="642">
        <f>K44*L44</f>
        <v>0.4</v>
      </c>
      <c r="N44" s="871" t="s">
        <v>988</v>
      </c>
      <c r="O44" s="734">
        <v>0.09</v>
      </c>
      <c r="P44" s="867">
        <v>43319</v>
      </c>
      <c r="Q44" s="867">
        <v>43336</v>
      </c>
      <c r="R44" s="642">
        <f>(K44-O44)/O44*100</f>
        <v>11.111111111111121</v>
      </c>
      <c r="S44" s="701">
        <f>IF(INDEX(Historical!$D$7:$D$1254,MATCH(B44,Historical!$B$7:$B$1278,0))=0,"n/a",(INDEX(Historical!$C$7:$C$1256,MATCH(B44,Historical!$B$7:$B$1278,0))/INDEX(Historical!$D$7:$D$1254,MATCH(B44,Historical!$B$7:$B$1278,0))-1)*100)</f>
        <v>8.1081081081081141</v>
      </c>
      <c r="T44" s="701">
        <f>IF(INDEX(Historical!$F$7:$F$1247,MATCH(B44,Historical!$B$7:$B$1278,0))=0,"n/a",((INDEX(Historical!$C$7:$C$1256,MATCH(B44,Historical!$B$7:$B$1278,0))/INDEX(Historical!$F$7:$F$1247,MATCH(B44,Historical!$B$7:$B$1278,0)))^(1/3)-1)*100)</f>
        <v>23.959618848218689</v>
      </c>
      <c r="U44" s="701">
        <f>IF(INDEX(Historical!$H$7:$H$1247,MATCH(B44,Historical!$B$7:$B$1278,0))=0,"n/a",((INDEX(Historical!$C$7:$C$1256,MATCH(B44,Historical!$B$7:$B$1278,0))/INDEX(Historical!$H$7:$H$1247,MATCH(B44,Historical!$B$7:$B$1278,0)))^(1/5)-1)*100)</f>
        <v>37.972966146121493</v>
      </c>
      <c r="V44" s="701">
        <f>IF(INDEX(Historical!$O$7:$O$1247,MATCH(B44,Historical!$B$7:$B$1278,0))=0,"n/a",((INDEX(Historical!$C$7:$C$1256,MATCH(B44,Historical!$B$7:$B$1278,0))/INDEX(Historical!$O$7:$O$1247,MATCH(B44,Historical!$B$7:$B$1278,0)))^(1/10)-1)*100)</f>
        <v>3.6311209910314224</v>
      </c>
      <c r="W44" s="702">
        <f>IF(OR(U44&lt;=0,U44="n/a",V44&lt;=0,V44="n/a"),"n/a",U44/V44)</f>
        <v>10.457642760985292</v>
      </c>
      <c r="X44" s="703" t="str">
        <f>IF(OR(AJ44&lt;=0,AJ44="n/a",U44&lt;=0,U44="n/a"),"n/a",U44/AJ44)</f>
        <v>n/a</v>
      </c>
      <c r="Y44" s="673" t="s">
        <v>4492</v>
      </c>
      <c r="Z44" s="651">
        <f>IF(OR(AC44&lt;0.01,AC44="n/a"),"n/a",M44/AC44*100)</f>
        <v>50.632911392405063</v>
      </c>
      <c r="AA44" s="887">
        <f>IF(OR(AC44&lt;0.01,AC44="n/a"),"n/a",I44/AC44)</f>
        <v>9.3037974683544302</v>
      </c>
      <c r="AB44" s="888">
        <v>12</v>
      </c>
      <c r="AC44" s="866">
        <v>0.79</v>
      </c>
      <c r="AD44" s="866">
        <v>1.1599999999999999</v>
      </c>
      <c r="AE44" s="866">
        <v>1.81</v>
      </c>
      <c r="AF44" s="866">
        <v>0.64</v>
      </c>
      <c r="AG44" s="866">
        <v>7.0000000000000009</v>
      </c>
      <c r="AH44" s="866">
        <v>-32.5</v>
      </c>
      <c r="AI44" s="866">
        <v>-6.9599999999999991</v>
      </c>
      <c r="AJ44" s="866">
        <v>-17.899999999999999</v>
      </c>
      <c r="AK44" s="866">
        <v>8</v>
      </c>
      <c r="AL44" s="879">
        <v>109</v>
      </c>
      <c r="AM44" s="873">
        <v>0.2</v>
      </c>
      <c r="AN44" s="866">
        <v>0</v>
      </c>
      <c r="AO44" s="740">
        <f>IF(U44="n/a","n/a",IF(AA44&lt;0,"n/a",IF(AA44="n/a","n/a",J44+U44-AA44)))</f>
        <v>34.111345548515359</v>
      </c>
      <c r="AP44" s="741">
        <f>IF(U44="n/a","n/a",J44+U44)</f>
        <v>43.415143016869791</v>
      </c>
      <c r="AQ44" s="889">
        <f>IF(OR(AC44&lt;0.01,AF44="n/a"),"n/a",(I44/SQRT(22.5*AC44*(I44/AF44))-1)*100)</f>
        <v>-48.556696236441965</v>
      </c>
      <c r="AR44" s="651">
        <f>INDEX(Historical!$C$7:$C$1256,MATCH(B44,Historical!$B$7:$B$1278,0))*IF(AH44="n/a",1.03,IF(AH44&lt;0,1.01,IF(AH44&gt;10,1.1,(1+AH44/100))))</f>
        <v>0.40400000000000003</v>
      </c>
      <c r="AS44" s="887">
        <f>IF($AI44="n/a",1.03*AR44,IF($AI44&lt;0,1.01*AR44,IF($AI44&gt;10,1.1*AR44,(1+$AI44/100)*AR44)))</f>
        <v>0.40804000000000001</v>
      </c>
      <c r="AT44" s="887">
        <f>IF($AK44="n/a",1.03*AS44,IF($AK44&lt;0,1.01*AS44,IF($AK44&gt;10,1.1*AS44,(1+$AK44/100)*AS44)))</f>
        <v>0.44068320000000005</v>
      </c>
      <c r="AU44" s="887">
        <f>IF($AK44="n/a",1.03*AT44,IF($AK44&lt;0,1.01*AT44,IF($AK44&gt;10,1.1*AT44,(1+$AK44/100)*AT44)))</f>
        <v>0.4759378560000001</v>
      </c>
      <c r="AV44" s="887">
        <f>IF($AK44="n/a",1.03*AU44,IF($AK44&lt;0,1.01*AU44,IF($AK44&gt;10,1.1*AU44,(1+$AK44/100)*AU44)))</f>
        <v>0.51401288448000015</v>
      </c>
      <c r="AW44" s="651">
        <f>SUM(AR44:AV44)</f>
        <v>2.2426739404800005</v>
      </c>
      <c r="AX44" s="748">
        <f>AW44/I44*100</f>
        <v>30.51257061877552</v>
      </c>
      <c r="AY44" s="935">
        <v>0.53</v>
      </c>
      <c r="AZ44" s="873">
        <v>9.2100000000000009</v>
      </c>
      <c r="BA44" s="873">
        <v>-48.02</v>
      </c>
      <c r="BB44" s="873">
        <v>-0.55999999999999994</v>
      </c>
      <c r="BC44" s="873">
        <v>-14.499999999999998</v>
      </c>
      <c r="BE44" s="624">
        <v>2014</v>
      </c>
      <c r="BF44" s="899">
        <f>IF(BE44&gt;2008,0,IF(BE44&gt;2001,1,IF(BE44&gt;1990,2,IF(BE44&gt;1980,3,IF(BE44&gt;1973,4,IF(BE44&gt;1970,5,IF(BE44&gt;1960,6,IF(BE44&gt;1958,7,IF(BE44&gt;1953,8,9)))))))))</f>
        <v>0</v>
      </c>
      <c r="BG44" s="883">
        <v>0.8</v>
      </c>
    </row>
    <row r="45" spans="1:59" ht="11.25" customHeight="1" x14ac:dyDescent="0.2">
      <c r="A45" s="864" t="s">
        <v>978</v>
      </c>
      <c r="B45" s="876" t="s">
        <v>979</v>
      </c>
      <c r="C45" s="933" t="s">
        <v>108</v>
      </c>
      <c r="D45" s="933" t="s">
        <v>4337</v>
      </c>
      <c r="E45" s="733">
        <v>9</v>
      </c>
      <c r="F45" s="1182">
        <v>431</v>
      </c>
      <c r="G45" s="1182" t="s">
        <v>37</v>
      </c>
      <c r="H45" s="1182" t="s">
        <v>37</v>
      </c>
      <c r="I45" s="875">
        <v>34.36</v>
      </c>
      <c r="J45" s="651">
        <f>(M45/I45)*100</f>
        <v>3.6088474970896391</v>
      </c>
      <c r="K45" s="878">
        <v>0.31</v>
      </c>
      <c r="L45" s="888">
        <v>4</v>
      </c>
      <c r="M45" s="642">
        <f>K45*L45</f>
        <v>1.24</v>
      </c>
      <c r="N45" s="871" t="s">
        <v>455</v>
      </c>
      <c r="O45" s="734">
        <v>0.28000000000000003</v>
      </c>
      <c r="P45" s="867">
        <v>43672</v>
      </c>
      <c r="Q45" s="867">
        <v>43686</v>
      </c>
      <c r="R45" s="642">
        <f>(K45-O45)/O45*100</f>
        <v>10.714285714285703</v>
      </c>
      <c r="S45" s="701">
        <f>IF(INDEX(Historical!$D$7:$D$1254,MATCH(B45,Historical!$B$7:$B$1278,0))=0,"n/a",(INDEX(Historical!$C$7:$C$1256,MATCH(B45,Historical!$B$7:$B$1278,0))/INDEX(Historical!$D$7:$D$1254,MATCH(B45,Historical!$B$7:$B$1278,0))-1)*100)</f>
        <v>13.461538461538458</v>
      </c>
      <c r="T45" s="701">
        <f>IF(INDEX(Historical!$F$7:$F$1247,MATCH(B45,Historical!$B$7:$B$1278,0))=0,"n/a",((INDEX(Historical!$C$7:$C$1256,MATCH(B45,Historical!$B$7:$B$1278,0))/INDEX(Historical!$F$7:$F$1247,MATCH(B45,Historical!$B$7:$B$1278,0)))^(1/3)-1)*100)</f>
        <v>17.900732585083556</v>
      </c>
      <c r="U45" s="701">
        <f>IF(INDEX(Historical!$H$7:$H$1247,MATCH(B45,Historical!$B$7:$B$1278,0))=0,"n/a",((INDEX(Historical!$C$7:$C$1256,MATCH(B45,Historical!$B$7:$B$1278,0))/INDEX(Historical!$H$7:$H$1247,MATCH(B45,Historical!$B$7:$B$1278,0)))^(1/5)-1)*100)</f>
        <v>12.322720670278752</v>
      </c>
      <c r="V45" s="701">
        <f>IF(INDEX(Historical!$O$7:$O$1247,MATCH(B45,Historical!$B$7:$B$1278,0))=0,"n/a",((INDEX(Historical!$C$7:$C$1256,MATCH(B45,Historical!$B$7:$B$1278,0))/INDEX(Historical!$O$7:$O$1247,MATCH(B45,Historical!$B$7:$B$1278,0)))^(1/10)-1)*100)</f>
        <v>8.7504801533456966</v>
      </c>
      <c r="W45" s="702">
        <f>IF(OR(U45&lt;=0,U45="n/a",V45&lt;=0,V45="n/a"),"n/a",U45/V45)</f>
        <v>1.4082336573916152</v>
      </c>
      <c r="X45" s="703">
        <f>IF(OR(AJ45&lt;=0,AJ45="n/a",U45&lt;=0,U45="n/a"),"n/a",U45/AJ45)</f>
        <v>0.77501387863388371</v>
      </c>
      <c r="Y45" s="664"/>
      <c r="Z45" s="651">
        <f>IF(OR(AC45&lt;0.01,AC45="n/a"),"n/a",M45/AC45*100)</f>
        <v>26.724137931034488</v>
      </c>
      <c r="AA45" s="887">
        <f>IF(OR(AC45&lt;0.01,AC45="n/a"),"n/a",I45/AC45)</f>
        <v>7.4051724137931041</v>
      </c>
      <c r="AB45" s="888">
        <v>12</v>
      </c>
      <c r="AC45" s="866">
        <v>4.6399999999999997</v>
      </c>
      <c r="AD45" s="866">
        <v>3.7</v>
      </c>
      <c r="AE45" s="866">
        <v>4.91</v>
      </c>
      <c r="AF45" s="866">
        <v>0.78</v>
      </c>
      <c r="AG45" s="866">
        <v>11.3</v>
      </c>
      <c r="AH45" s="866">
        <v>14.6</v>
      </c>
      <c r="AI45" s="866">
        <v>-2.1800000000000002</v>
      </c>
      <c r="AJ45" s="866">
        <v>15.9</v>
      </c>
      <c r="AK45" s="866">
        <v>2</v>
      </c>
      <c r="AL45" s="879">
        <v>30350</v>
      </c>
      <c r="AM45" s="873">
        <v>0.1</v>
      </c>
      <c r="AN45" s="866">
        <v>0.75</v>
      </c>
      <c r="AO45" s="740">
        <f>IF(U45="n/a","n/a",IF(AA45&lt;0,"n/a",IF(AA45="n/a","n/a",J45+U45-AA45)))</f>
        <v>8.5263957535752866</v>
      </c>
      <c r="AP45" s="741">
        <f>IF(U45="n/a","n/a",J45+U45)</f>
        <v>15.931568167368392</v>
      </c>
      <c r="AQ45" s="889">
        <f>IF(OR(AC45&lt;0.01,AF45="n/a"),"n/a",(I45/SQRT(22.5*AC45*(I45/AF45))-1)*100)</f>
        <v>-49.333182093389674</v>
      </c>
      <c r="AR45" s="651">
        <f>INDEX(Historical!$C$7:$C$1256,MATCH(B45,Historical!$B$7:$B$1278,0))*IF(AH45="n/a",1.03,IF(AH45&lt;0,1.01,IF(AH45&gt;10,1.1,(1+AH45/100))))</f>
        <v>1.298</v>
      </c>
      <c r="AS45" s="887">
        <f>IF($AI45="n/a",1.03*AR45,IF($AI45&lt;0,1.01*AR45,IF($AI45&gt;10,1.1*AR45,(1+$AI45/100)*AR45)))</f>
        <v>1.31098</v>
      </c>
      <c r="AT45" s="887">
        <f>IF($AK45="n/a",1.03*AS45,IF($AK45&lt;0,1.01*AS45,IF($AK45&gt;10,1.1*AS45,(1+$AK45/100)*AS45)))</f>
        <v>1.3371996000000002</v>
      </c>
      <c r="AU45" s="887">
        <f>IF($AK45="n/a",1.03*AT45,IF($AK45&lt;0,1.01*AT45,IF($AK45&gt;10,1.1*AT45,(1+$AK45/100)*AT45)))</f>
        <v>1.3639435920000003</v>
      </c>
      <c r="AV45" s="887">
        <f>IF($AK45="n/a",1.03*AU45,IF($AK45&lt;0,1.01*AU45,IF($AK45&gt;10,1.1*AU45,(1+$AK45/100)*AU45)))</f>
        <v>1.3912224638400004</v>
      </c>
      <c r="AW45" s="651">
        <f>SUM(AR45:AV45)</f>
        <v>6.70134565584</v>
      </c>
      <c r="AX45" s="748">
        <f>AW45/I45*100</f>
        <v>19.503334271944119</v>
      </c>
      <c r="AY45" s="935">
        <v>1.04</v>
      </c>
      <c r="AZ45" s="873">
        <v>30.15</v>
      </c>
      <c r="BA45" s="873">
        <v>-33.410000000000004</v>
      </c>
      <c r="BB45" s="873">
        <v>-4.42</v>
      </c>
      <c r="BC45" s="873">
        <v>-8.3000000000000007</v>
      </c>
      <c r="BE45" s="624">
        <v>2011</v>
      </c>
      <c r="BF45" s="899">
        <f>IF(BE45&gt;2008,0,IF(BE45&gt;2001,1,IF(BE45&gt;1990,2,IF(BE45&gt;1980,3,IF(BE45&gt;1973,4,IF(BE45&gt;1970,5,IF(BE45&gt;1960,6,IF(BE45&gt;1958,7,IF(BE45&gt;1953,8,9)))))))))</f>
        <v>0</v>
      </c>
      <c r="BG45" s="883">
        <v>1</v>
      </c>
    </row>
    <row r="46" spans="1:59" ht="11.25" customHeight="1" x14ac:dyDescent="0.2">
      <c r="A46" s="881" t="s">
        <v>976</v>
      </c>
      <c r="B46" s="876" t="s">
        <v>977</v>
      </c>
      <c r="C46" s="933" t="s">
        <v>108</v>
      </c>
      <c r="D46" s="933" t="s">
        <v>4341</v>
      </c>
      <c r="E46" s="733">
        <v>8</v>
      </c>
      <c r="F46" s="1182">
        <v>531</v>
      </c>
      <c r="G46" s="1182" t="s">
        <v>106</v>
      </c>
      <c r="H46" s="1182" t="s">
        <v>106</v>
      </c>
      <c r="I46" s="875">
        <v>21.51</v>
      </c>
      <c r="J46" s="651">
        <f>(M46/I46)*100</f>
        <v>3.254300325430032</v>
      </c>
      <c r="K46" s="878">
        <v>0.17499999999999999</v>
      </c>
      <c r="L46" s="888">
        <v>4</v>
      </c>
      <c r="M46" s="642">
        <f>K46*L46</f>
        <v>0.7</v>
      </c>
      <c r="N46" s="871" t="s">
        <v>966</v>
      </c>
      <c r="O46" s="734">
        <v>0.16</v>
      </c>
      <c r="P46" s="862">
        <v>43871</v>
      </c>
      <c r="Q46" s="862">
        <v>43879</v>
      </c>
      <c r="R46" s="642">
        <f>(K46-O46)/O46*100</f>
        <v>9.3749999999999911</v>
      </c>
      <c r="S46" s="701">
        <f>IF(INDEX(Historical!$D$7:$D$1254,MATCH(B46,Historical!$B$7:$B$1278,0))=0,"n/a",(INDEX(Historical!$C$7:$C$1256,MATCH(B46,Historical!$B$7:$B$1278,0))/INDEX(Historical!$D$7:$D$1254,MATCH(B46,Historical!$B$7:$B$1278,0))-1)*100)</f>
        <v>6.6666666666666652</v>
      </c>
      <c r="T46" s="701">
        <f>IF(INDEX(Historical!$F$7:$F$1247,MATCH(B46,Historical!$B$7:$B$1278,0))=0,"n/a",((INDEX(Historical!$C$7:$C$1256,MATCH(B46,Historical!$B$7:$B$1278,0))/INDEX(Historical!$F$7:$F$1247,MATCH(B46,Historical!$B$7:$B$1278,0)))^(1/3)-1)*100)</f>
        <v>10.064241629820891</v>
      </c>
      <c r="U46" s="701">
        <f>IF(INDEX(Historical!$H$7:$H$1247,MATCH(B46,Historical!$B$7:$B$1278,0))=0,"n/a",((INDEX(Historical!$C$7:$C$1256,MATCH(B46,Historical!$B$7:$B$1278,0))/INDEX(Historical!$H$7:$H$1247,MATCH(B46,Historical!$B$7:$B$1278,0)))^(1/5)-1)*100)</f>
        <v>26.19146889603865</v>
      </c>
      <c r="V46" s="701" t="str">
        <f>IF(INDEX(Historical!$O$7:$O$1247,MATCH(B46,Historical!$B$7:$B$1278,0))=0,"n/a",((INDEX(Historical!$C$7:$C$1256,MATCH(B46,Historical!$B$7:$B$1278,0))/INDEX(Historical!$O$7:$O$1247,MATCH(B46,Historical!$B$7:$B$1278,0)))^(1/10)-1)*100)</f>
        <v>n/a</v>
      </c>
      <c r="W46" s="702" t="str">
        <f>IF(OR(U46&lt;=0,U46="n/a",V46&lt;=0,V46="n/a"),"n/a",U46/V46)</f>
        <v>n/a</v>
      </c>
      <c r="X46" s="703" t="str">
        <f>IF(OR(AJ46&lt;=0,AJ46="n/a",U46&lt;=0,U46="n/a"),"n/a",U46/AJ46)</f>
        <v>n/a</v>
      </c>
      <c r="Y46" s="877"/>
      <c r="Z46" s="651" t="str">
        <f>IF(OR(AC46&lt;0.01,AC46="n/a"),"n/a",M46/AC46*100)</f>
        <v>n/a</v>
      </c>
      <c r="AA46" s="887" t="str">
        <f>IF(OR(AC46&lt;0.01,AC46="n/a"),"n/a",I46/AC46)</f>
        <v>n/a</v>
      </c>
      <c r="AB46" s="888">
        <v>12</v>
      </c>
      <c r="AC46" s="866" t="s">
        <v>136</v>
      </c>
      <c r="AD46" s="866" t="s">
        <v>136</v>
      </c>
      <c r="AE46" s="866" t="s">
        <v>136</v>
      </c>
      <c r="AF46" s="866" t="s">
        <v>136</v>
      </c>
      <c r="AG46" s="866" t="s">
        <v>136</v>
      </c>
      <c r="AH46" s="866" t="s">
        <v>136</v>
      </c>
      <c r="AI46" s="866" t="s">
        <v>136</v>
      </c>
      <c r="AJ46" s="866" t="s">
        <v>136</v>
      </c>
      <c r="AK46" s="866" t="s">
        <v>136</v>
      </c>
      <c r="AL46" s="879" t="s">
        <v>136</v>
      </c>
      <c r="AM46" s="873" t="s">
        <v>136</v>
      </c>
      <c r="AN46" s="866" t="s">
        <v>136</v>
      </c>
      <c r="AO46" s="740" t="str">
        <f>IF(U46="n/a","n/a",IF(AA46&lt;0,"n/a",IF(AA46="n/a","n/a",J46+U46-AA46)))</f>
        <v>n/a</v>
      </c>
      <c r="AP46" s="741">
        <f>IF(U46="n/a","n/a",J46+U46)</f>
        <v>29.44576922146868</v>
      </c>
      <c r="AQ46" s="889" t="str">
        <f>IF(OR(AC46&lt;0.01,AF46="n/a"),"n/a",(I46/SQRT(22.5*AC46*(I46/AF46))-1)*100)</f>
        <v>n/a</v>
      </c>
      <c r="AR46" s="651">
        <f>INDEX(Historical!$C$7:$C$1256,MATCH(B46,Historical!$B$7:$B$1278,0))*IF(AH46="n/a",1.03,IF(AH46&lt;0,1.01,IF(AH46&gt;10,1.1,(1+AH46/100))))</f>
        <v>0.65920000000000001</v>
      </c>
      <c r="AS46" s="887">
        <f>IF($AI46="n/a",1.03*AR46,IF($AI46&lt;0,1.01*AR46,IF($AI46&gt;10,1.1*AR46,(1+$AI46/100)*AR46)))</f>
        <v>0.67897600000000002</v>
      </c>
      <c r="AT46" s="887">
        <f>IF($AK46="n/a",1.03*AS46,IF($AK46&lt;0,1.01*AS46,IF($AK46&gt;10,1.1*AS46,(1+$AK46/100)*AS46)))</f>
        <v>0.69934528000000007</v>
      </c>
      <c r="AU46" s="887">
        <f>IF($AK46="n/a",1.03*AT46,IF($AK46&lt;0,1.01*AT46,IF($AK46&gt;10,1.1*AT46,(1+$AK46/100)*AT46)))</f>
        <v>0.72032563840000008</v>
      </c>
      <c r="AV46" s="887">
        <f>IF($AK46="n/a",1.03*AU46,IF($AK46&lt;0,1.01*AU46,IF($AK46&gt;10,1.1*AU46,(1+$AK46/100)*AU46)))</f>
        <v>0.74193540755200005</v>
      </c>
      <c r="AW46" s="651">
        <f>SUM(AR46:AV46)</f>
        <v>3.4997823259520002</v>
      </c>
      <c r="AX46" s="748">
        <f>AW46/I46*100</f>
        <v>16.270489660399814</v>
      </c>
      <c r="AY46" s="935" t="s">
        <v>136</v>
      </c>
      <c r="AZ46" s="873" t="s">
        <v>136</v>
      </c>
      <c r="BA46" s="873" t="s">
        <v>136</v>
      </c>
      <c r="BB46" s="873" t="s">
        <v>136</v>
      </c>
      <c r="BC46" s="873" t="s">
        <v>136</v>
      </c>
      <c r="BD46" s="908" t="s">
        <v>4268</v>
      </c>
      <c r="BE46" s="624">
        <v>2013</v>
      </c>
      <c r="BF46" s="899">
        <f>IF(BE46&gt;2008,0,IF(BE46&gt;2001,1,IF(BE46&gt;1990,2,IF(BE46&gt;1980,3,IF(BE46&gt;1973,4,IF(BE46&gt;1970,5,IF(BE46&gt;1960,6,IF(BE46&gt;1958,7,IF(BE46&gt;1953,8,9)))))))))</f>
        <v>0</v>
      </c>
      <c r="BG46" s="883" t="s">
        <v>136</v>
      </c>
    </row>
    <row r="47" spans="1:59" s="774" customFormat="1" ht="11.25" customHeight="1" x14ac:dyDescent="0.2">
      <c r="A47" s="929" t="s">
        <v>4539</v>
      </c>
      <c r="B47" s="782" t="s">
        <v>4509</v>
      </c>
      <c r="C47" s="933" t="s">
        <v>108</v>
      </c>
      <c r="D47" s="933" t="s">
        <v>4341</v>
      </c>
      <c r="E47" s="756">
        <v>6</v>
      </c>
      <c r="F47" s="1182">
        <v>692</v>
      </c>
      <c r="G47" s="1181" t="s">
        <v>106</v>
      </c>
      <c r="H47" s="1181" t="s">
        <v>106</v>
      </c>
      <c r="I47" s="757">
        <v>42.2</v>
      </c>
      <c r="J47" s="758">
        <f>(M47/I47)*100</f>
        <v>3.7914691943127963</v>
      </c>
      <c r="K47" s="759">
        <v>0.4</v>
      </c>
      <c r="L47" s="760">
        <v>4</v>
      </c>
      <c r="M47" s="761">
        <f>K47*L47</f>
        <v>1.6</v>
      </c>
      <c r="N47" s="762" t="s">
        <v>4534</v>
      </c>
      <c r="O47" s="763">
        <v>0.3</v>
      </c>
      <c r="P47" s="764">
        <v>43908</v>
      </c>
      <c r="Q47" s="764">
        <v>43922</v>
      </c>
      <c r="R47" s="761">
        <f>(K47-O47)/O47*100</f>
        <v>33.33333333333335</v>
      </c>
      <c r="S47" s="701">
        <f>IF(INDEX(Historical!$D$7:$D$1254,MATCH(B47,Historical!$B$7:$B$1278,0))=0,"n/a",(INDEX(Historical!$C$7:$C$1256,MATCH(B47,Historical!$B$7:$B$1278,0))/INDEX(Historical!$D$7:$D$1254,MATCH(B47,Historical!$B$7:$B$1278,0))-1)*100)</f>
        <v>19.999999999999996</v>
      </c>
      <c r="T47" s="701">
        <f>IF(INDEX(Historical!$F$7:$F$1247,MATCH(B47,Historical!$B$7:$B$1278,0))=0,"n/a",((INDEX(Historical!$C$7:$C$1256,MATCH(B47,Historical!$B$7:$B$1278,0))/INDEX(Historical!$F$7:$F$1247,MATCH(B47,Historical!$B$7:$B$1278,0)))^(1/3)-1)*100)</f>
        <v>25.99210498948732</v>
      </c>
      <c r="U47" s="701" t="str">
        <f>IF(INDEX(Historical!$H$7:$H$1247,MATCH(B47,Historical!$B$7:$B$1278,0))=0,"n/a",((INDEX(Historical!$C$7:$C$1256,MATCH(B47,Historical!$B$7:$B$1278,0))/INDEX(Historical!$H$7:$H$1247,MATCH(B47,Historical!$B$7:$B$1278,0)))^(1/5)-1)*100)</f>
        <v>n/a</v>
      </c>
      <c r="V47" s="701">
        <f>IF(INDEX(Historical!$O$7:$O$1247,MATCH(B47,Historical!$B$7:$B$1278,0))=0,"n/a",((INDEX(Historical!$C$7:$C$1256,MATCH(B47,Historical!$B$7:$B$1278,0))/INDEX(Historical!$O$7:$O$1247,MATCH(B47,Historical!$B$7:$B$1278,0)))^(1/10)-1)*100)</f>
        <v>19.623119885131544</v>
      </c>
      <c r="W47" s="702" t="str">
        <f>IF(OR(U47&lt;=0,U47="n/a",V47&lt;=0,V47="n/a"),"n/a",U47/V47)</f>
        <v>n/a</v>
      </c>
      <c r="X47" s="703" t="str">
        <f>IF(OR(AJ47&lt;=0,AJ47="n/a",U47&lt;=0,U47="n/a"),"n/a",U47/AJ47)</f>
        <v>n/a</v>
      </c>
      <c r="Y47" s="775"/>
      <c r="Z47" s="758">
        <f>IF(OR(AC47&lt;0.01,AC47="n/a"),"n/a",M47/AC47*100)</f>
        <v>30.131826741996235</v>
      </c>
      <c r="AA47" s="766">
        <f>IF(OR(AC47&lt;0.01,AC47="n/a"),"n/a",I47/AC47)</f>
        <v>7.9472693032015078</v>
      </c>
      <c r="AB47" s="760">
        <v>12</v>
      </c>
      <c r="AC47" s="767">
        <v>5.31</v>
      </c>
      <c r="AD47" s="767">
        <v>1.59</v>
      </c>
      <c r="AE47" s="767">
        <v>1.62</v>
      </c>
      <c r="AF47" s="767">
        <v>0.62</v>
      </c>
      <c r="AG47" s="767">
        <v>8.5</v>
      </c>
      <c r="AH47" s="767">
        <v>8.6</v>
      </c>
      <c r="AI47" s="767">
        <v>10.27</v>
      </c>
      <c r="AJ47" s="767">
        <v>41.4</v>
      </c>
      <c r="AK47" s="767">
        <v>5</v>
      </c>
      <c r="AL47" s="768">
        <v>3550</v>
      </c>
      <c r="AM47" s="769">
        <v>0.70000000000000007</v>
      </c>
      <c r="AN47" s="767">
        <v>0.15</v>
      </c>
      <c r="AO47" s="770" t="str">
        <f>IF(U47="n/a","n/a",IF(AA47&lt;0,"n/a",IF(AA47="n/a","n/a",J47+U47-AA47)))</f>
        <v>n/a</v>
      </c>
      <c r="AP47" s="771" t="str">
        <f>IF(U47="n/a","n/a",J47+U47)</f>
        <v>n/a</v>
      </c>
      <c r="AQ47" s="772">
        <f>IF(OR(AC47&lt;0.01,AF47="n/a"),"n/a",(I47/SQRT(22.5*AC47*(I47/AF47))-1)*100)</f>
        <v>-53.203480813277302</v>
      </c>
      <c r="AR47" s="651">
        <f>INDEX(Historical!$C$7:$C$1256,MATCH(B47,Historical!$B$7:$B$1278,0))*IF(AH47="n/a",1.03,IF(AH47&lt;0,1.01,IF(AH47&gt;10,1.1,(1+AH47/100))))</f>
        <v>1.3032000000000001</v>
      </c>
      <c r="AS47" s="766">
        <f>IF($AI47="n/a",1.03*AR47,IF($AI47&lt;0,1.01*AR47,IF($AI47&gt;10,1.1*AR47,(1+$AI47/100)*AR47)))</f>
        <v>1.4335200000000003</v>
      </c>
      <c r="AT47" s="766">
        <f>IF($AK47="n/a",1.03*AS47,IF($AK47&lt;0,1.01*AS47,IF($AK47&gt;10,1.1*AS47,(1+$AK47/100)*AS47)))</f>
        <v>1.5051960000000004</v>
      </c>
      <c r="AU47" s="766">
        <f>IF($AK47="n/a",1.03*AT47,IF($AK47&lt;0,1.01*AT47,IF($AK47&gt;10,1.1*AT47,(1+$AK47/100)*AT47)))</f>
        <v>1.5804558000000004</v>
      </c>
      <c r="AV47" s="766">
        <f>IF($AK47="n/a",1.03*AU47,IF($AK47&lt;0,1.01*AU47,IF($AK47&gt;10,1.1*AU47,(1+$AK47/100)*AU47)))</f>
        <v>1.6594785900000004</v>
      </c>
      <c r="AW47" s="758">
        <f>SUM(AR47:AV47)</f>
        <v>7.4818503900000017</v>
      </c>
      <c r="AX47" s="773">
        <f>AW47/I47*100</f>
        <v>17.729503293838867</v>
      </c>
      <c r="AY47" s="936">
        <v>1.31</v>
      </c>
      <c r="AZ47" s="769">
        <v>78.13</v>
      </c>
      <c r="BA47" s="769">
        <v>-31.330000000000002</v>
      </c>
      <c r="BB47" s="769">
        <v>10.72</v>
      </c>
      <c r="BC47" s="769">
        <v>5.1400000000000006</v>
      </c>
      <c r="BD47" s="909"/>
      <c r="BE47" s="624">
        <v>2015</v>
      </c>
      <c r="BF47" s="899">
        <f>IF(BE47&gt;2008,0,IF(BE47&gt;2001,1,IF(BE47&gt;1990,2,IF(BE47&gt;1980,3,IF(BE47&gt;1973,4,IF(BE47&gt;1970,5,IF(BE47&gt;1960,6,IF(BE47&gt;1958,7,IF(BE47&gt;1953,8,9)))))))))</f>
        <v>0</v>
      </c>
      <c r="BG47" s="825">
        <v>0.89999999999999991</v>
      </c>
    </row>
    <row r="48" spans="1:59" ht="11.25" customHeight="1" x14ac:dyDescent="0.2">
      <c r="A48" s="881" t="s">
        <v>1013</v>
      </c>
      <c r="B48" s="876" t="s">
        <v>1014</v>
      </c>
      <c r="C48" s="933" t="s">
        <v>4322</v>
      </c>
      <c r="D48" s="933" t="s">
        <v>4352</v>
      </c>
      <c r="E48" s="733">
        <v>8</v>
      </c>
      <c r="F48" s="1182">
        <v>552</v>
      </c>
      <c r="G48" s="1182" t="s">
        <v>106</v>
      </c>
      <c r="H48" s="1182" t="s">
        <v>106</v>
      </c>
      <c r="I48" s="875">
        <v>13.89</v>
      </c>
      <c r="J48" s="651">
        <f>(M48/I48)*100</f>
        <v>9.5752339812814977</v>
      </c>
      <c r="K48" s="878">
        <v>0.33250000000000002</v>
      </c>
      <c r="L48" s="888">
        <v>4</v>
      </c>
      <c r="M48" s="642">
        <f>K48*L48</f>
        <v>1.33</v>
      </c>
      <c r="N48" s="871" t="s">
        <v>151</v>
      </c>
      <c r="O48" s="734">
        <v>0.33</v>
      </c>
      <c r="P48" s="862">
        <v>43888</v>
      </c>
      <c r="Q48" s="862">
        <v>43921</v>
      </c>
      <c r="R48" s="642">
        <f>(K48-O48)/O48*100</f>
        <v>0.75757575757575824</v>
      </c>
      <c r="S48" s="701">
        <f>IF(INDEX(Historical!$D$7:$D$1254,MATCH(B48,Historical!$B$7:$B$1278,0))=0,"n/a",(INDEX(Historical!$C$7:$C$1256,MATCH(B48,Historical!$B$7:$B$1278,0))/INDEX(Historical!$D$7:$D$1254,MATCH(B48,Historical!$B$7:$B$1278,0))-1)*100)</f>
        <v>4.7619047619047672</v>
      </c>
      <c r="T48" s="701">
        <f>IF(INDEX(Historical!$F$7:$F$1247,MATCH(B48,Historical!$B$7:$B$1278,0))=0,"n/a",((INDEX(Historical!$C$7:$C$1256,MATCH(B48,Historical!$B$7:$B$1278,0))/INDEX(Historical!$F$7:$F$1247,MATCH(B48,Historical!$B$7:$B$1278,0)))^(1/3)-1)*100)</f>
        <v>5.6295191645437948</v>
      </c>
      <c r="U48" s="701">
        <f>IF(INDEX(Historical!$H$7:$H$1247,MATCH(B48,Historical!$B$7:$B$1278,0))=0,"n/a",((INDEX(Historical!$C$7:$C$1256,MATCH(B48,Historical!$B$7:$B$1278,0))/INDEX(Historical!$H$7:$H$1247,MATCH(B48,Historical!$B$7:$B$1278,0)))^(1/5)-1)*100)</f>
        <v>5.7096868374616028</v>
      </c>
      <c r="V48" s="701" t="str">
        <f>IF(INDEX(Historical!$O$7:$O$1247,MATCH(B48,Historical!$B$7:$B$1278,0))=0,"n/a",((INDEX(Historical!$C$7:$C$1256,MATCH(B48,Historical!$B$7:$B$1278,0))/INDEX(Historical!$O$7:$O$1247,MATCH(B48,Historical!$B$7:$B$1278,0)))^(1/10)-1)*100)</f>
        <v>n/a</v>
      </c>
      <c r="W48" s="702" t="str">
        <f>IF(OR(U48&lt;=0,U48="n/a",V48&lt;=0,V48="n/a"),"n/a",U48/V48)</f>
        <v>n/a</v>
      </c>
      <c r="X48" s="703" t="str">
        <f>IF(OR(AJ48&lt;=0,AJ48="n/a",U48&lt;=0,U48="n/a"),"n/a",U48/AJ48)</f>
        <v>n/a</v>
      </c>
      <c r="Y48" s="876" t="s">
        <v>473</v>
      </c>
      <c r="Z48" s="651" t="str">
        <f>IF(OR(AC48&lt;0.01,AC48="n/a"),"n/a",M48/AC48*100)</f>
        <v>n/a</v>
      </c>
      <c r="AA48" s="887" t="str">
        <f>IF(OR(AC48&lt;0.01,AC48="n/a"),"n/a",I48/AC48)</f>
        <v>n/a</v>
      </c>
      <c r="AB48" s="888">
        <v>12</v>
      </c>
      <c r="AC48" s="866">
        <v>-0.31</v>
      </c>
      <c r="AD48" s="866" t="s">
        <v>136</v>
      </c>
      <c r="AE48" s="866">
        <v>1.79</v>
      </c>
      <c r="AF48" s="866">
        <v>0.59</v>
      </c>
      <c r="AG48" s="866">
        <v>-1.2</v>
      </c>
      <c r="AH48" s="866">
        <v>-16.8</v>
      </c>
      <c r="AI48" s="866">
        <v>101.49999999999999</v>
      </c>
      <c r="AJ48" s="866">
        <v>-18.7</v>
      </c>
      <c r="AK48" s="866" t="s">
        <v>136</v>
      </c>
      <c r="AL48" s="879">
        <v>13310</v>
      </c>
      <c r="AM48" s="873">
        <v>0.83</v>
      </c>
      <c r="AN48" s="866">
        <v>4.8</v>
      </c>
      <c r="AO48" s="740" t="str">
        <f>IF(U48="n/a","n/a",IF(AA48&lt;0,"n/a",IF(AA48="n/a","n/a",J48+U48-AA48)))</f>
        <v>n/a</v>
      </c>
      <c r="AP48" s="741">
        <f>IF(U48="n/a","n/a",J48+U48)</f>
        <v>15.2849208187431</v>
      </c>
      <c r="AQ48" s="889" t="str">
        <f>IF(OR(AC48&lt;0.01,AF48="n/a"),"n/a",(I48/SQRT(22.5*AC48*(I48/AF48))-1)*100)</f>
        <v>n/a</v>
      </c>
      <c r="AR48" s="651">
        <f>INDEX(Historical!$C$7:$C$1256,MATCH(B48,Historical!$B$7:$B$1278,0))*IF(AH48="n/a",1.03,IF(AH48&lt;0,1.01,IF(AH48&gt;10,1.1,(1+AH48/100))))</f>
        <v>1.3332000000000002</v>
      </c>
      <c r="AS48" s="887">
        <f>IF($AI48="n/a",1.03*AR48,IF($AI48&lt;0,1.01*AR48,IF($AI48&gt;10,1.1*AR48,(1+$AI48/100)*AR48)))</f>
        <v>1.4665200000000003</v>
      </c>
      <c r="AT48" s="887">
        <f>IF($AK48="n/a",1.03*AS48,IF($AK48&lt;0,1.01*AS48,IF($AK48&gt;10,1.1*AS48,(1+$AK48/100)*AS48)))</f>
        <v>1.5105156000000004</v>
      </c>
      <c r="AU48" s="887">
        <f>IF($AK48="n/a",1.03*AT48,IF($AK48&lt;0,1.01*AT48,IF($AK48&gt;10,1.1*AT48,(1+$AK48/100)*AT48)))</f>
        <v>1.5558310680000005</v>
      </c>
      <c r="AV48" s="887">
        <f>IF($AK48="n/a",1.03*AU48,IF($AK48&lt;0,1.01*AU48,IF($AK48&gt;10,1.1*AU48,(1+$AK48/100)*AU48)))</f>
        <v>1.6025060000400004</v>
      </c>
      <c r="AW48" s="651">
        <f>SUM(AR48:AV48)</f>
        <v>7.468572668040002</v>
      </c>
      <c r="AX48" s="748">
        <f>AW48/I48*100</f>
        <v>53.769421656155522</v>
      </c>
      <c r="AY48" s="935">
        <v>1.64</v>
      </c>
      <c r="AZ48" s="873">
        <v>95.63000000000001</v>
      </c>
      <c r="BA48" s="873">
        <v>-31</v>
      </c>
      <c r="BB48" s="873">
        <v>12.879999999999999</v>
      </c>
      <c r="BC48" s="873">
        <v>13.18</v>
      </c>
      <c r="BE48" s="624">
        <v>2013</v>
      </c>
      <c r="BF48" s="899">
        <f>IF(BE48&gt;2008,0,IF(BE48&gt;2001,1,IF(BE48&gt;1990,2,IF(BE48&gt;1980,3,IF(BE48&gt;1973,4,IF(BE48&gt;1970,5,IF(BE48&gt;1960,6,IF(BE48&gt;1958,7,IF(BE48&gt;1953,8,9)))))))))</f>
        <v>0</v>
      </c>
      <c r="BG48" s="883">
        <v>-0.1</v>
      </c>
    </row>
    <row r="49" spans="1:59" ht="11.25" customHeight="1" x14ac:dyDescent="0.2">
      <c r="A49" s="872" t="s">
        <v>1641</v>
      </c>
      <c r="B49" s="876" t="s">
        <v>1642</v>
      </c>
      <c r="C49" s="933" t="s">
        <v>108</v>
      </c>
      <c r="D49" s="933" t="s">
        <v>4341</v>
      </c>
      <c r="E49" s="733">
        <v>8</v>
      </c>
      <c r="F49" s="1182">
        <v>525</v>
      </c>
      <c r="G49" s="1182" t="s">
        <v>106</v>
      </c>
      <c r="H49" s="1182" t="s">
        <v>106</v>
      </c>
      <c r="I49" s="875">
        <v>19.84</v>
      </c>
      <c r="J49" s="651">
        <f>(M49/I49)*100</f>
        <v>4.0322580645161299</v>
      </c>
      <c r="K49" s="878">
        <v>0.2</v>
      </c>
      <c r="L49" s="888">
        <v>4</v>
      </c>
      <c r="M49" s="642">
        <f>K49*L49</f>
        <v>0.8</v>
      </c>
      <c r="N49" s="871" t="s">
        <v>107</v>
      </c>
      <c r="O49" s="734">
        <v>0.19</v>
      </c>
      <c r="P49" s="862">
        <v>43859</v>
      </c>
      <c r="Q49" s="862">
        <v>43873</v>
      </c>
      <c r="R49" s="642">
        <f>(K49-O49)/O49*100</f>
        <v>5.2631578947368469</v>
      </c>
      <c r="S49" s="701">
        <f>IF(INDEX(Historical!$D$7:$D$1254,MATCH(B49,Historical!$B$7:$B$1278,0))=0,"n/a",(INDEX(Historical!$C$7:$C$1256,MATCH(B49,Historical!$B$7:$B$1278,0))/INDEX(Historical!$D$7:$D$1254,MATCH(B49,Historical!$B$7:$B$1278,0))-1)*100)</f>
        <v>15.625</v>
      </c>
      <c r="T49" s="701">
        <f>IF(INDEX(Historical!$F$7:$F$1247,MATCH(B49,Historical!$B$7:$B$1278,0))=0,"n/a",((INDEX(Historical!$C$7:$C$1256,MATCH(B49,Historical!$B$7:$B$1278,0))/INDEX(Historical!$F$7:$F$1247,MATCH(B49,Historical!$B$7:$B$1278,0)))^(1/3)-1)*100)</f>
        <v>15.521679473813489</v>
      </c>
      <c r="U49" s="701">
        <f>IF(INDEX(Historical!$H$7:$H$1247,MATCH(B49,Historical!$B$7:$B$1278,0))=0,"n/a",((INDEX(Historical!$C$7:$C$1256,MATCH(B49,Historical!$B$7:$B$1278,0))/INDEX(Historical!$H$7:$H$1247,MATCH(B49,Historical!$B$7:$B$1278,0)))^(1/5)-1)*100)</f>
        <v>16.828973416570705</v>
      </c>
      <c r="V49" s="701">
        <f>IF(INDEX(Historical!$O$7:$O$1247,MATCH(B49,Historical!$B$7:$B$1278,0))=0,"n/a",((INDEX(Historical!$C$7:$C$1256,MATCH(B49,Historical!$B$7:$B$1278,0))/INDEX(Historical!$O$7:$O$1247,MATCH(B49,Historical!$B$7:$B$1278,0)))^(1/10)-1)*100)</f>
        <v>6.3450238139030057</v>
      </c>
      <c r="W49" s="702">
        <f>IF(OR(U49&lt;=0,U49="n/a",V49&lt;=0,V49="n/a"),"n/a",U49/V49)</f>
        <v>2.6523105208361262</v>
      </c>
      <c r="X49" s="703">
        <f>IF(OR(AJ49&lt;=0,AJ49="n/a",U49&lt;=0,U49="n/a"),"n/a",U49/AJ49)</f>
        <v>1.0077229590760901</v>
      </c>
      <c r="Y49" s="664"/>
      <c r="Z49" s="651">
        <f>IF(OR(AC49&lt;0.01,AC49="n/a"),"n/a",M49/AC49*100)</f>
        <v>34.334763948497852</v>
      </c>
      <c r="AA49" s="887">
        <f>IF(OR(AC49&lt;0.01,AC49="n/a"),"n/a",I49/AC49)</f>
        <v>8.5150214592274676</v>
      </c>
      <c r="AB49" s="888">
        <v>12</v>
      </c>
      <c r="AC49" s="866">
        <v>2.33</v>
      </c>
      <c r="AD49" s="866">
        <v>1.07</v>
      </c>
      <c r="AE49" s="866">
        <v>2.73</v>
      </c>
      <c r="AF49" s="866">
        <v>0.92</v>
      </c>
      <c r="AG49" s="866">
        <v>11.1</v>
      </c>
      <c r="AH49" s="866">
        <v>21.099999999999998</v>
      </c>
      <c r="AI49" s="866">
        <v>3.58</v>
      </c>
      <c r="AJ49" s="866">
        <v>16.7</v>
      </c>
      <c r="AK49" s="866">
        <v>8</v>
      </c>
      <c r="AL49" s="879">
        <v>296.01</v>
      </c>
      <c r="AM49" s="873">
        <v>8.4</v>
      </c>
      <c r="AN49" s="866">
        <v>0.11</v>
      </c>
      <c r="AO49" s="740">
        <f>IF(U49="n/a","n/a",IF(AA49&lt;0,"n/a",IF(AA49="n/a","n/a",J49+U49-AA49)))</f>
        <v>12.346210021859365</v>
      </c>
      <c r="AP49" s="741">
        <f>IF(U49="n/a","n/a",J49+U49)</f>
        <v>20.861231481086833</v>
      </c>
      <c r="AQ49" s="889">
        <f>IF(OR(AC49&lt;0.01,AF49="n/a"),"n/a",(I49/SQRT(22.5*AC49*(I49/AF49))-1)*100)</f>
        <v>-40.994087895122199</v>
      </c>
      <c r="AR49" s="651">
        <f>INDEX(Historical!$C$7:$C$1256,MATCH(B49,Historical!$B$7:$B$1278,0))*IF(AH49="n/a",1.03,IF(AH49&lt;0,1.01,IF(AH49&gt;10,1.1,(1+AH49/100))))</f>
        <v>0.81400000000000006</v>
      </c>
      <c r="AS49" s="887">
        <f>IF($AI49="n/a",1.03*AR49,IF($AI49&lt;0,1.01*AR49,IF($AI49&gt;10,1.1*AR49,(1+$AI49/100)*AR49)))</f>
        <v>0.84314120000000015</v>
      </c>
      <c r="AT49" s="887">
        <f>IF($AK49="n/a",1.03*AS49,IF($AK49&lt;0,1.01*AS49,IF($AK49&gt;10,1.1*AS49,(1+$AK49/100)*AS49)))</f>
        <v>0.91059249600000025</v>
      </c>
      <c r="AU49" s="887">
        <f>IF($AK49="n/a",1.03*AT49,IF($AK49&lt;0,1.01*AT49,IF($AK49&gt;10,1.1*AT49,(1+$AK49/100)*AT49)))</f>
        <v>0.98343989568000034</v>
      </c>
      <c r="AV49" s="887">
        <f>IF($AK49="n/a",1.03*AU49,IF($AK49&lt;0,1.01*AU49,IF($AK49&gt;10,1.1*AU49,(1+$AK49/100)*AU49)))</f>
        <v>1.0621150873344005</v>
      </c>
      <c r="AW49" s="651">
        <f>SUM(AR49:AV49)</f>
        <v>4.613288679014401</v>
      </c>
      <c r="AX49" s="748">
        <f>AW49/I49*100</f>
        <v>23.252463099870972</v>
      </c>
      <c r="AY49" s="935">
        <v>1.22</v>
      </c>
      <c r="AZ49" s="873">
        <v>52.03</v>
      </c>
      <c r="BA49" s="873">
        <v>-34.200000000000003</v>
      </c>
      <c r="BB49" s="873">
        <v>9.68</v>
      </c>
      <c r="BC49" s="873">
        <v>1.7500000000000002</v>
      </c>
      <c r="BE49" s="624">
        <v>2013</v>
      </c>
      <c r="BF49" s="899">
        <f>IF(BE49&gt;2008,0,IF(BE49&gt;2001,1,IF(BE49&gt;1990,2,IF(BE49&gt;1980,3,IF(BE49&gt;1973,4,IF(BE49&gt;1970,5,IF(BE49&gt;1960,6,IF(BE49&gt;1958,7,IF(BE49&gt;1953,8,9)))))))))</f>
        <v>0</v>
      </c>
      <c r="BG49" s="883">
        <v>1.3</v>
      </c>
    </row>
    <row r="50" spans="1:59" ht="11.25" customHeight="1" x14ac:dyDescent="0.2">
      <c r="A50" s="872" t="s">
        <v>3818</v>
      </c>
      <c r="B50" s="876" t="s">
        <v>3819</v>
      </c>
      <c r="C50" s="933" t="s">
        <v>108</v>
      </c>
      <c r="D50" s="933" t="s">
        <v>4341</v>
      </c>
      <c r="E50" s="733">
        <v>7</v>
      </c>
      <c r="F50" s="1182">
        <v>603</v>
      </c>
      <c r="G50" s="1182" t="s">
        <v>106</v>
      </c>
      <c r="H50" s="1182" t="s">
        <v>106</v>
      </c>
      <c r="I50" s="875">
        <v>17.989999999999998</v>
      </c>
      <c r="J50" s="651">
        <f>(M50/I50)*100</f>
        <v>4.8916064480266819</v>
      </c>
      <c r="K50" s="878">
        <v>0.22</v>
      </c>
      <c r="L50" s="888">
        <v>4</v>
      </c>
      <c r="M50" s="642">
        <f>K50*L50</f>
        <v>0.88</v>
      </c>
      <c r="N50" s="871" t="s">
        <v>535</v>
      </c>
      <c r="O50" s="734">
        <v>0.21</v>
      </c>
      <c r="P50" s="862">
        <v>43853</v>
      </c>
      <c r="Q50" s="862">
        <v>43860</v>
      </c>
      <c r="R50" s="642">
        <f>(K50-O50)/O50*100</f>
        <v>4.7619047619047663</v>
      </c>
      <c r="S50" s="701">
        <f>IF(INDEX(Historical!$D$7:$D$1254,MATCH(B50,Historical!$B$7:$B$1278,0))=0,"n/a",(INDEX(Historical!$C$7:$C$1256,MATCH(B50,Historical!$B$7:$B$1278,0))/INDEX(Historical!$D$7:$D$1254,MATCH(B50,Historical!$B$7:$B$1278,0))-1)*100)</f>
        <v>4.9999999999999822</v>
      </c>
      <c r="T50" s="701">
        <f>IF(INDEX(Historical!$F$7:$F$1247,MATCH(B50,Historical!$B$7:$B$1278,0))=0,"n/a",((INDEX(Historical!$C$7:$C$1256,MATCH(B50,Historical!$B$7:$B$1278,0))/INDEX(Historical!$F$7:$F$1247,MATCH(B50,Historical!$B$7:$B$1278,0)))^(1/3)-1)*100)</f>
        <v>7.2976287935406337</v>
      </c>
      <c r="U50" s="701">
        <f>IF(INDEX(Historical!$H$7:$H$1247,MATCH(B50,Historical!$B$7:$B$1278,0))=0,"n/a",((INDEX(Historical!$C$7:$C$1256,MATCH(B50,Historical!$B$7:$B$1278,0))/INDEX(Historical!$H$7:$H$1247,MATCH(B50,Historical!$B$7:$B$1278,0)))^(1/5)-1)*100)</f>
        <v>8.0639619600400216</v>
      </c>
      <c r="V50" s="701">
        <f>IF(INDEX(Historical!$O$7:$O$1247,MATCH(B50,Historical!$B$7:$B$1278,0))=0,"n/a",((INDEX(Historical!$C$7:$C$1256,MATCH(B50,Historical!$B$7:$B$1278,0))/INDEX(Historical!$O$7:$O$1247,MATCH(B50,Historical!$B$7:$B$1278,0)))^(1/10)-1)*100)</f>
        <v>-3.5038904880182353</v>
      </c>
      <c r="W50" s="702" t="str">
        <f>IF(OR(U50&lt;=0,U50="n/a",V50&lt;=0,V50="n/a"),"n/a",U50/V50)</f>
        <v>n/a</v>
      </c>
      <c r="X50" s="703">
        <f>IF(OR(AJ50&lt;=0,AJ50="n/a",U50&lt;=0,U50="n/a"),"n/a",U50/AJ50)</f>
        <v>0.72648305946306502</v>
      </c>
      <c r="Y50" s="664"/>
      <c r="Z50" s="651">
        <f>IF(OR(AC50&lt;0.01,AC50="n/a"),"n/a",M50/AC50*100)</f>
        <v>51.461988304093566</v>
      </c>
      <c r="AA50" s="887">
        <f>IF(OR(AC50&lt;0.01,AC50="n/a"),"n/a",I50/AC50)</f>
        <v>10.520467836257309</v>
      </c>
      <c r="AB50" s="888">
        <v>12</v>
      </c>
      <c r="AC50" s="866">
        <v>1.71</v>
      </c>
      <c r="AD50" s="866">
        <v>1.75</v>
      </c>
      <c r="AE50" s="866">
        <v>2.81</v>
      </c>
      <c r="AF50" s="866">
        <v>0.79</v>
      </c>
      <c r="AG50" s="866">
        <v>7.7</v>
      </c>
      <c r="AH50" s="866">
        <v>-7.1</v>
      </c>
      <c r="AI50" s="866">
        <v>-5.1400000000000006</v>
      </c>
      <c r="AJ50" s="866">
        <v>11.1</v>
      </c>
      <c r="AK50" s="866">
        <v>6</v>
      </c>
      <c r="AL50" s="879">
        <v>974.52</v>
      </c>
      <c r="AM50" s="873">
        <v>3.6999999999999997</v>
      </c>
      <c r="AN50" s="866">
        <v>0.24</v>
      </c>
      <c r="AO50" s="740">
        <f>IF(U50="n/a","n/a",IF(AA50&lt;0,"n/a",IF(AA50="n/a","n/a",J50+U50-AA50)))</f>
        <v>2.4351005718093948</v>
      </c>
      <c r="AP50" s="741">
        <f>IF(U50="n/a","n/a",J50+U50)</f>
        <v>12.955568408066704</v>
      </c>
      <c r="AQ50" s="889">
        <f>IF(OR(AC50&lt;0.01,AF50="n/a"),"n/a",(I50/SQRT(22.5*AC50*(I50/AF50))-1)*100)</f>
        <v>-39.222922483908363</v>
      </c>
      <c r="AR50" s="651">
        <f>INDEX(Historical!$C$7:$C$1256,MATCH(B50,Historical!$B$7:$B$1278,0))*IF(AH50="n/a",1.03,IF(AH50&lt;0,1.01,IF(AH50&gt;10,1.1,(1+AH50/100))))</f>
        <v>0.84839999999999993</v>
      </c>
      <c r="AS50" s="887">
        <f>IF($AI50="n/a",1.03*AR50,IF($AI50&lt;0,1.01*AR50,IF($AI50&gt;10,1.1*AR50,(1+$AI50/100)*AR50)))</f>
        <v>0.85688399999999998</v>
      </c>
      <c r="AT50" s="887">
        <f>IF($AK50="n/a",1.03*AS50,IF($AK50&lt;0,1.01*AS50,IF($AK50&gt;10,1.1*AS50,(1+$AK50/100)*AS50)))</f>
        <v>0.90829704</v>
      </c>
      <c r="AU50" s="887">
        <f>IF($AK50="n/a",1.03*AT50,IF($AK50&lt;0,1.01*AT50,IF($AK50&gt;10,1.1*AT50,(1+$AK50/100)*AT50)))</f>
        <v>0.96279486240000001</v>
      </c>
      <c r="AV50" s="887">
        <f>IF($AK50="n/a",1.03*AU50,IF($AK50&lt;0,1.01*AU50,IF($AK50&gt;10,1.1*AU50,(1+$AK50/100)*AU50)))</f>
        <v>1.020562554144</v>
      </c>
      <c r="AW50" s="651">
        <f>SUM(AR50:AV50)</f>
        <v>4.5969384565439997</v>
      </c>
      <c r="AX50" s="748">
        <f>AW50/I50*100</f>
        <v>25.552742949105056</v>
      </c>
      <c r="AY50" s="935">
        <v>1.18</v>
      </c>
      <c r="AZ50" s="873">
        <v>63.55</v>
      </c>
      <c r="BA50" s="873">
        <v>-35.75</v>
      </c>
      <c r="BB50" s="873">
        <v>4.2799999999999994</v>
      </c>
      <c r="BC50" s="873">
        <v>-3.55</v>
      </c>
      <c r="BE50" s="624">
        <v>2014</v>
      </c>
      <c r="BF50" s="899">
        <f>IF(BE50&gt;2008,0,IF(BE50&gt;2001,1,IF(BE50&gt;1990,2,IF(BE50&gt;1980,3,IF(BE50&gt;1973,4,IF(BE50&gt;1970,5,IF(BE50&gt;1960,6,IF(BE50&gt;1958,7,IF(BE50&gt;1953,8,9)))))))))</f>
        <v>0</v>
      </c>
      <c r="BG50" s="883">
        <v>0.89999999999999991</v>
      </c>
    </row>
    <row r="51" spans="1:59" ht="11.25" customHeight="1" x14ac:dyDescent="0.2">
      <c r="A51" s="13" t="s">
        <v>4042</v>
      </c>
      <c r="B51" s="976" t="s">
        <v>4043</v>
      </c>
      <c r="C51" s="933" t="s">
        <v>108</v>
      </c>
      <c r="D51" s="933" t="s">
        <v>4341</v>
      </c>
      <c r="E51" s="733">
        <v>6</v>
      </c>
      <c r="F51" s="1182">
        <v>680</v>
      </c>
      <c r="G51" s="1182" t="s">
        <v>106</v>
      </c>
      <c r="H51" s="1182" t="s">
        <v>106</v>
      </c>
      <c r="I51" s="875">
        <v>16.5</v>
      </c>
      <c r="J51" s="651">
        <f>(M51/I51)*100</f>
        <v>3.3939393939393945</v>
      </c>
      <c r="K51" s="878">
        <v>0.14000000000000001</v>
      </c>
      <c r="L51" s="888">
        <v>4</v>
      </c>
      <c r="M51" s="642">
        <f>K51*L51</f>
        <v>0.56000000000000005</v>
      </c>
      <c r="N51" s="871" t="s">
        <v>988</v>
      </c>
      <c r="O51" s="734">
        <v>0.13</v>
      </c>
      <c r="P51" s="862">
        <v>43874</v>
      </c>
      <c r="Q51" s="862">
        <v>43885</v>
      </c>
      <c r="R51" s="642">
        <f>(K51-O51)/O51*100</f>
        <v>7.6923076923076987</v>
      </c>
      <c r="S51" s="701">
        <f>IF(INDEX(Historical!$D$7:$D$1254,MATCH(B51,Historical!$B$7:$B$1278,0))=0,"n/a",(INDEX(Historical!$C$7:$C$1256,MATCH(B51,Historical!$B$7:$B$1278,0))/INDEX(Historical!$D$7:$D$1254,MATCH(B51,Historical!$B$7:$B$1278,0))-1)*100)</f>
        <v>8.3333333333333481</v>
      </c>
      <c r="T51" s="701">
        <f>IF(INDEX(Historical!$F$7:$F$1247,MATCH(B51,Historical!$B$7:$B$1278,0))=0,"n/a",((INDEX(Historical!$C$7:$C$1256,MATCH(B51,Historical!$B$7:$B$1278,0))/INDEX(Historical!$F$7:$F$1247,MATCH(B51,Historical!$B$7:$B$1278,0)))^(1/3)-1)*100)</f>
        <v>33.206950951121271</v>
      </c>
      <c r="U51" s="701" t="str">
        <f>IF(INDEX(Historical!$H$7:$H$1247,MATCH(B51,Historical!$B$7:$B$1278,0))=0,"n/a",((INDEX(Historical!$C$7:$C$1256,MATCH(B51,Historical!$B$7:$B$1278,0))/INDEX(Historical!$H$7:$H$1247,MATCH(B51,Historical!$B$7:$B$1278,0)))^(1/5)-1)*100)</f>
        <v>n/a</v>
      </c>
      <c r="V51" s="701" t="str">
        <f>IF(INDEX(Historical!$O$7:$O$1247,MATCH(B51,Historical!$B$7:$B$1278,0))=0,"n/a",((INDEX(Historical!$C$7:$C$1256,MATCH(B51,Historical!$B$7:$B$1278,0))/INDEX(Historical!$O$7:$O$1247,MATCH(B51,Historical!$B$7:$B$1278,0)))^(1/10)-1)*100)</f>
        <v>n/a</v>
      </c>
      <c r="W51" s="702" t="str">
        <f>IF(OR(U51&lt;=0,U51="n/a",V51&lt;=0,V51="n/a"),"n/a",U51/V51)</f>
        <v>n/a</v>
      </c>
      <c r="X51" s="703" t="str">
        <f>IF(OR(AJ51&lt;=0,AJ51="n/a",U51&lt;=0,U51="n/a"),"n/a",U51/AJ51)</f>
        <v>n/a</v>
      </c>
      <c r="Y51" s="877"/>
      <c r="Z51" s="651">
        <f>IF(OR(AC51&lt;0.01,AC51="n/a"),"n/a",M51/AC51*100)</f>
        <v>43.410852713178301</v>
      </c>
      <c r="AA51" s="887">
        <f>IF(OR(AC51&lt;0.01,AC51="n/a"),"n/a",I51/AC51)</f>
        <v>12.790697674418604</v>
      </c>
      <c r="AB51" s="888">
        <v>12</v>
      </c>
      <c r="AC51" s="866">
        <v>1.29</v>
      </c>
      <c r="AD51" s="866" t="s">
        <v>136</v>
      </c>
      <c r="AE51" s="866">
        <v>1.6</v>
      </c>
      <c r="AF51" s="866">
        <v>0.75</v>
      </c>
      <c r="AG51" s="866">
        <v>5.7</v>
      </c>
      <c r="AH51" s="866">
        <v>4.5</v>
      </c>
      <c r="AI51" s="866">
        <v>69.39</v>
      </c>
      <c r="AJ51" s="866">
        <v>24.3</v>
      </c>
      <c r="AK51" s="866" t="s">
        <v>136</v>
      </c>
      <c r="AL51" s="879">
        <v>127.38</v>
      </c>
      <c r="AM51" s="873">
        <v>6.8000000000000007</v>
      </c>
      <c r="AN51" s="866">
        <v>0.15</v>
      </c>
      <c r="AO51" s="740" t="str">
        <f>IF(U51="n/a","n/a",IF(AA51&lt;0,"n/a",IF(AA51="n/a","n/a",J51+U51-AA51)))</f>
        <v>n/a</v>
      </c>
      <c r="AP51" s="741" t="str">
        <f>IF(U51="n/a","n/a",J51+U51)</f>
        <v>n/a</v>
      </c>
      <c r="AQ51" s="889">
        <f>IF(OR(AC51&lt;0.01,AF51="n/a"),"n/a",(I51/SQRT(22.5*AC51*(I51/AF51))-1)*100)</f>
        <v>-34.704013205459042</v>
      </c>
      <c r="AR51" s="651">
        <f>INDEX(Historical!$C$7:$C$1256,MATCH(B51,Historical!$B$7:$B$1278,0))*IF(AH51="n/a",1.03,IF(AH51&lt;0,1.01,IF(AH51&gt;10,1.1,(1+AH51/100))))</f>
        <v>0.54339999999999999</v>
      </c>
      <c r="AS51" s="887">
        <f>IF($AI51="n/a",1.03*AR51,IF($AI51&lt;0,1.01*AR51,IF($AI51&gt;10,1.1*AR51,(1+$AI51/100)*AR51)))</f>
        <v>0.59774000000000005</v>
      </c>
      <c r="AT51" s="887">
        <f>IF($AK51="n/a",1.03*AS51,IF($AK51&lt;0,1.01*AS51,IF($AK51&gt;10,1.1*AS51,(1+$AK51/100)*AS51)))</f>
        <v>0.61567220000000011</v>
      </c>
      <c r="AU51" s="887">
        <f>IF($AK51="n/a",1.03*AT51,IF($AK51&lt;0,1.01*AT51,IF($AK51&gt;10,1.1*AT51,(1+$AK51/100)*AT51)))</f>
        <v>0.63414236600000018</v>
      </c>
      <c r="AV51" s="887">
        <f>IF($AK51="n/a",1.03*AU51,IF($AK51&lt;0,1.01*AU51,IF($AK51&gt;10,1.1*AU51,(1+$AK51/100)*AU51)))</f>
        <v>0.65316663698000021</v>
      </c>
      <c r="AW51" s="651">
        <f>SUM(AR51:AV51)</f>
        <v>3.0441212029800004</v>
      </c>
      <c r="AX51" s="748">
        <f>AW51/I51*100</f>
        <v>18.449219412000005</v>
      </c>
      <c r="AY51" s="935">
        <v>0.82</v>
      </c>
      <c r="AZ51" s="873">
        <v>36.700000000000003</v>
      </c>
      <c r="BA51" s="873">
        <v>-45</v>
      </c>
      <c r="BB51" s="873">
        <v>7.4499999999999993</v>
      </c>
      <c r="BC51" s="873">
        <v>-6.43</v>
      </c>
      <c r="BE51" s="624">
        <v>2015</v>
      </c>
      <c r="BF51" s="899">
        <f>IF(BE51&gt;2008,0,IF(BE51&gt;2001,1,IF(BE51&gt;1990,2,IF(BE51&gt;1980,3,IF(BE51&gt;1973,4,IF(BE51&gt;1970,5,IF(BE51&gt;1960,6,IF(BE51&gt;1958,7,IF(BE51&gt;1953,8,9)))))))))</f>
        <v>0</v>
      </c>
      <c r="BG51" s="883">
        <v>0.5</v>
      </c>
    </row>
    <row r="52" spans="1:59" ht="11.25" customHeight="1" x14ac:dyDescent="0.2">
      <c r="A52" s="882" t="s">
        <v>4598</v>
      </c>
      <c r="B52" s="876" t="s">
        <v>4090</v>
      </c>
      <c r="C52" s="933" t="s">
        <v>112</v>
      </c>
      <c r="D52" s="933" t="s">
        <v>4347</v>
      </c>
      <c r="E52" s="733">
        <v>5</v>
      </c>
      <c r="F52" s="1182">
        <v>733</v>
      </c>
      <c r="G52" s="1182" t="s">
        <v>106</v>
      </c>
      <c r="H52" s="1182" t="s">
        <v>106</v>
      </c>
      <c r="I52" s="875">
        <v>55.01</v>
      </c>
      <c r="J52" s="651">
        <f>(M52/I52)*100</f>
        <v>1.3815669878203964</v>
      </c>
      <c r="K52" s="878">
        <v>0.19</v>
      </c>
      <c r="L52" s="888">
        <v>4</v>
      </c>
      <c r="M52" s="642">
        <f>K52*L52</f>
        <v>0.76</v>
      </c>
      <c r="N52" s="871" t="s">
        <v>294</v>
      </c>
      <c r="O52" s="734">
        <v>0.17</v>
      </c>
      <c r="P52" s="862">
        <v>43896</v>
      </c>
      <c r="Q52" s="862">
        <v>43916</v>
      </c>
      <c r="R52" s="642">
        <f>(K52-O52)/O52*100</f>
        <v>11.764705882352935</v>
      </c>
      <c r="S52" s="701">
        <f>IF(INDEX(Historical!$D$7:$D$1254,MATCH(B52,Historical!$B$7:$B$1278,0))=0,"n/a",(INDEX(Historical!$C$7:$C$1256,MATCH(B52,Historical!$B$7:$B$1278,0))/INDEX(Historical!$D$7:$D$1254,MATCH(B52,Historical!$B$7:$B$1278,0))-1)*100)</f>
        <v>6.25</v>
      </c>
      <c r="T52" s="701">
        <f>IF(INDEX(Historical!$F$7:$F$1247,MATCH(B52,Historical!$B$7:$B$1278,0))=0,"n/a",((INDEX(Historical!$C$7:$C$1256,MATCH(B52,Historical!$B$7:$B$1278,0))/INDEX(Historical!$F$7:$F$1247,MATCH(B52,Historical!$B$7:$B$1278,0)))^(1/3)-1)*100)</f>
        <v>23.614325642206314</v>
      </c>
      <c r="U52" s="701">
        <f>IF(INDEX(Historical!$H$7:$H$1247,MATCH(B52,Historical!$B$7:$B$1278,0))=0,"n/a",((INDEX(Historical!$C$7:$C$1256,MATCH(B52,Historical!$B$7:$B$1278,0))/INDEX(Historical!$H$7:$H$1247,MATCH(B52,Historical!$B$7:$B$1278,0)))^(1/5)-1)*100)</f>
        <v>11.196158593857874</v>
      </c>
      <c r="V52" s="701" t="str">
        <f>IF(INDEX(Historical!$O$7:$O$1247,MATCH(B52,Historical!$B$7:$B$1278,0))=0,"n/a",((INDEX(Historical!$C$7:$C$1256,MATCH(B52,Historical!$B$7:$B$1278,0))/INDEX(Historical!$O$7:$O$1247,MATCH(B52,Historical!$B$7:$B$1278,0)))^(1/10)-1)*100)</f>
        <v>n/a</v>
      </c>
      <c r="W52" s="702" t="str">
        <f>IF(OR(U52&lt;=0,U52="n/a",V52&lt;=0,V52="n/a"),"n/a",U52/V52)</f>
        <v>n/a</v>
      </c>
      <c r="X52" s="703">
        <f>IF(OR(AJ52&lt;=0,AJ52="n/a",U52&lt;=0,U52="n/a"),"n/a",U52/AJ52)</f>
        <v>0.23084863080119328</v>
      </c>
      <c r="Y52" s="877"/>
      <c r="Z52" s="651">
        <f>IF(OR(AC52&lt;0.01,AC52="n/a"),"n/a",M52/AC52*100)</f>
        <v>26.388888888888889</v>
      </c>
      <c r="AA52" s="887">
        <f>IF(OR(AC52&lt;0.01,AC52="n/a"),"n/a",I52/AC52)</f>
        <v>19.100694444444443</v>
      </c>
      <c r="AB52" s="888">
        <v>12</v>
      </c>
      <c r="AC52" s="866">
        <v>2.88</v>
      </c>
      <c r="AD52" s="866">
        <v>2.1</v>
      </c>
      <c r="AE52" s="866">
        <v>2.54</v>
      </c>
      <c r="AF52" s="866">
        <v>10.91</v>
      </c>
      <c r="AG52" s="866">
        <v>66.100000000000009</v>
      </c>
      <c r="AH52" s="866">
        <v>19.400000000000002</v>
      </c>
      <c r="AI52" s="866">
        <v>8.06</v>
      </c>
      <c r="AJ52" s="866">
        <v>48.5</v>
      </c>
      <c r="AK52" s="866">
        <v>9.08</v>
      </c>
      <c r="AL52" s="879">
        <v>5210</v>
      </c>
      <c r="AM52" s="873">
        <v>0.3</v>
      </c>
      <c r="AN52" s="866">
        <v>1.72</v>
      </c>
      <c r="AO52" s="740">
        <f>IF(U52="n/a","n/a",IF(AA52&lt;0,"n/a",IF(AA52="n/a","n/a",J52+U52-AA52)))</f>
        <v>-6.5229688627661737</v>
      </c>
      <c r="AP52" s="741">
        <f>IF(U52="n/a","n/a",J52+U52)</f>
        <v>12.577725581678269</v>
      </c>
      <c r="AQ52" s="889">
        <f>IF(OR(AC52&lt;0.01,AF52="n/a"),"n/a",(I52/SQRT(22.5*AC52*(I52/AF52))-1)*100)</f>
        <v>204.33065087455194</v>
      </c>
      <c r="AR52" s="651">
        <f>INDEX(Historical!$C$7:$C$1256,MATCH(B52,Historical!$B$7:$B$1278,0))*IF(AH52="n/a",1.03,IF(AH52&lt;0,1.01,IF(AH52&gt;10,1.1,(1+AH52/100))))</f>
        <v>0.74800000000000011</v>
      </c>
      <c r="AS52" s="887">
        <f>IF($AI52="n/a",1.03*AR52,IF($AI52&lt;0,1.01*AR52,IF($AI52&gt;10,1.1*AR52,(1+$AI52/100)*AR52)))</f>
        <v>0.80828880000000014</v>
      </c>
      <c r="AT52" s="887">
        <f>IF($AK52="n/a",1.03*AS52,IF($AK52&lt;0,1.01*AS52,IF($AK52&gt;10,1.1*AS52,(1+$AK52/100)*AS52)))</f>
        <v>0.88168142304000019</v>
      </c>
      <c r="AU52" s="887">
        <f>IF($AK52="n/a",1.03*AT52,IF($AK52&lt;0,1.01*AT52,IF($AK52&gt;10,1.1*AT52,(1+$AK52/100)*AT52)))</f>
        <v>0.96173809625203222</v>
      </c>
      <c r="AV52" s="887">
        <f>IF($AK52="n/a",1.03*AU52,IF($AK52&lt;0,1.01*AU52,IF($AK52&gt;10,1.1*AU52,(1+$AK52/100)*AU52)))</f>
        <v>1.0490639153917167</v>
      </c>
      <c r="AW52" s="651">
        <f>SUM(AR52:AV52)</f>
        <v>4.4487722346837497</v>
      </c>
      <c r="AX52" s="748">
        <f>AW52/I52*100</f>
        <v>8.0872063891724224</v>
      </c>
      <c r="AY52" s="935">
        <v>1</v>
      </c>
      <c r="AZ52" s="873">
        <v>36.159999999999997</v>
      </c>
      <c r="BA52" s="873">
        <v>-22.05</v>
      </c>
      <c r="BB52" s="873">
        <v>-3.56</v>
      </c>
      <c r="BC52" s="873">
        <v>-2.94</v>
      </c>
      <c r="BE52" s="624">
        <v>2016</v>
      </c>
      <c r="BF52" s="899">
        <f>IF(BE52&gt;2008,0,IF(BE52&gt;2001,1,IF(BE52&gt;1990,2,IF(BE52&gt;1980,3,IF(BE52&gt;1973,4,IF(BE52&gt;1970,5,IF(BE52&gt;1960,6,IF(BE52&gt;1958,7,IF(BE52&gt;1953,8,9)))))))))</f>
        <v>0</v>
      </c>
      <c r="BG52" s="883">
        <v>14.399999999999999</v>
      </c>
    </row>
    <row r="53" spans="1:59" ht="11.25" customHeight="1" x14ac:dyDescent="0.2">
      <c r="A53" s="864" t="s">
        <v>974</v>
      </c>
      <c r="B53" s="876" t="s">
        <v>975</v>
      </c>
      <c r="C53" s="933" t="s">
        <v>108</v>
      </c>
      <c r="D53" s="933" t="s">
        <v>4341</v>
      </c>
      <c r="E53" s="733">
        <v>8</v>
      </c>
      <c r="F53" s="1182">
        <v>587</v>
      </c>
      <c r="G53" s="1182" t="s">
        <v>115</v>
      </c>
      <c r="H53" s="1182" t="s">
        <v>115</v>
      </c>
      <c r="I53" s="875">
        <v>23.41</v>
      </c>
      <c r="J53" s="651">
        <f>(M53/I53)*100</f>
        <v>3.2464758650149506</v>
      </c>
      <c r="K53" s="878">
        <v>0.19</v>
      </c>
      <c r="L53" s="888">
        <v>4</v>
      </c>
      <c r="M53" s="642">
        <f>K53*L53</f>
        <v>0.76</v>
      </c>
      <c r="N53" s="871" t="s">
        <v>163</v>
      </c>
      <c r="O53" s="734">
        <v>0.185</v>
      </c>
      <c r="P53" s="862">
        <v>44179</v>
      </c>
      <c r="Q53" s="862">
        <v>44200</v>
      </c>
      <c r="R53" s="642">
        <f>(K53-O53)/O53*100</f>
        <v>2.7027027027027053</v>
      </c>
      <c r="S53" s="701">
        <f>IF(INDEX(Historical!$D$7:$D$1254,MATCH(B53,Historical!$B$7:$B$1278,0))=0,"n/a",(INDEX(Historical!$C$7:$C$1256,MATCH(B53,Historical!$B$7:$B$1278,0))/INDEX(Historical!$D$7:$D$1254,MATCH(B53,Historical!$B$7:$B$1278,0))-1)*100)</f>
        <v>17.796610169491522</v>
      </c>
      <c r="T53" s="701">
        <f>IF(INDEX(Historical!$F$7:$F$1247,MATCH(B53,Historical!$B$7:$B$1278,0))=0,"n/a",((INDEX(Historical!$C$7:$C$1256,MATCH(B53,Historical!$B$7:$B$1278,0))/INDEX(Historical!$F$7:$F$1247,MATCH(B53,Historical!$B$7:$B$1278,0)))^(1/3)-1)*100)</f>
        <v>17.814467551062641</v>
      </c>
      <c r="U53" s="701">
        <f>IF(INDEX(Historical!$H$7:$H$1247,MATCH(B53,Historical!$B$7:$B$1278,0))=0,"n/a",((INDEX(Historical!$C$7:$C$1256,MATCH(B53,Historical!$B$7:$B$1278,0))/INDEX(Historical!$H$7:$H$1247,MATCH(B53,Historical!$B$7:$B$1278,0)))^(1/5)-1)*100)</f>
        <v>25.302708107860063</v>
      </c>
      <c r="V53" s="701">
        <f>IF(INDEX(Historical!$O$7:$O$1247,MATCH(B53,Historical!$B$7:$B$1278,0))=0,"n/a",((INDEX(Historical!$C$7:$C$1256,MATCH(B53,Historical!$B$7:$B$1278,0))/INDEX(Historical!$O$7:$O$1247,MATCH(B53,Historical!$B$7:$B$1278,0)))^(1/10)-1)*100)</f>
        <v>-2.3324680567078704</v>
      </c>
      <c r="W53" s="702" t="str">
        <f>IF(OR(U53&lt;=0,U53="n/a",V53&lt;=0,V53="n/a"),"n/a",U53/V53)</f>
        <v>n/a</v>
      </c>
      <c r="X53" s="703">
        <f>IF(OR(AJ53&lt;=0,AJ53="n/a",U53&lt;=0,U53="n/a"),"n/a",U53/AJ53)</f>
        <v>1.8469130005737271</v>
      </c>
      <c r="Y53" s="664"/>
      <c r="Z53" s="651">
        <f>IF(OR(AC53&lt;0.01,AC53="n/a"),"n/a",M53/AC53*100)</f>
        <v>36.19047619047619</v>
      </c>
      <c r="AA53" s="887">
        <f>IF(OR(AC53&lt;0.01,AC53="n/a"),"n/a",I53/AC53)</f>
        <v>11.147619047619047</v>
      </c>
      <c r="AB53" s="888">
        <v>12</v>
      </c>
      <c r="AC53" s="866">
        <v>2.1</v>
      </c>
      <c r="AD53" s="866">
        <v>2.23</v>
      </c>
      <c r="AE53" s="866">
        <v>3.02</v>
      </c>
      <c r="AF53" s="866">
        <v>0.94</v>
      </c>
      <c r="AG53" s="866">
        <v>8.1</v>
      </c>
      <c r="AH53" s="866">
        <v>8.9</v>
      </c>
      <c r="AI53" s="866">
        <v>-5.21</v>
      </c>
      <c r="AJ53" s="866">
        <v>13.700000000000001</v>
      </c>
      <c r="AK53" s="866">
        <v>5</v>
      </c>
      <c r="AL53" s="879">
        <v>2430</v>
      </c>
      <c r="AM53" s="873">
        <v>0.4</v>
      </c>
      <c r="AN53" s="866">
        <v>0.12</v>
      </c>
      <c r="AO53" s="740">
        <f>IF(U53="n/a","n/a",IF(AA53&lt;0,"n/a",IF(AA53="n/a","n/a",J53+U53-AA53)))</f>
        <v>17.401564925255968</v>
      </c>
      <c r="AP53" s="741">
        <f>IF(U53="n/a","n/a",J53+U53)</f>
        <v>28.549183972875014</v>
      </c>
      <c r="AQ53" s="889">
        <f>IF(OR(AC53&lt;0.01,AF53="n/a"),"n/a",(I53/SQRT(22.5*AC53*(I53/AF53))-1)*100)</f>
        <v>-31.756117393369887</v>
      </c>
      <c r="AR53" s="651">
        <f>INDEX(Historical!$C$7:$C$1256,MATCH(B53,Historical!$B$7:$B$1278,0))*IF(AH53="n/a",1.03,IF(AH53&lt;0,1.01,IF(AH53&gt;10,1.1,(1+AH53/100))))</f>
        <v>0.75685499999999994</v>
      </c>
      <c r="AS53" s="887">
        <f>IF($AI53="n/a",1.03*AR53,IF($AI53&lt;0,1.01*AR53,IF($AI53&gt;10,1.1*AR53,(1+$AI53/100)*AR53)))</f>
        <v>0.76442354999999995</v>
      </c>
      <c r="AT53" s="887">
        <f>IF($AK53="n/a",1.03*AS53,IF($AK53&lt;0,1.01*AS53,IF($AK53&gt;10,1.1*AS53,(1+$AK53/100)*AS53)))</f>
        <v>0.80264472749999993</v>
      </c>
      <c r="AU53" s="887">
        <f>IF($AK53="n/a",1.03*AT53,IF($AK53&lt;0,1.01*AT53,IF($AK53&gt;10,1.1*AT53,(1+$AK53/100)*AT53)))</f>
        <v>0.84277696387500001</v>
      </c>
      <c r="AV53" s="887">
        <f>IF($AK53="n/a",1.03*AU53,IF($AK53&lt;0,1.01*AU53,IF($AK53&gt;10,1.1*AU53,(1+$AK53/100)*AU53)))</f>
        <v>0.88491581206875003</v>
      </c>
      <c r="AW53" s="651">
        <f>SUM(AR53:AV53)</f>
        <v>4.05161605344375</v>
      </c>
      <c r="AX53" s="748">
        <f>AW53/I53*100</f>
        <v>17.307202278700341</v>
      </c>
      <c r="AY53" s="935">
        <v>1.51</v>
      </c>
      <c r="AZ53" s="873">
        <v>36.03</v>
      </c>
      <c r="BA53" s="873">
        <v>-28.999999999999996</v>
      </c>
      <c r="BB53" s="873">
        <v>9.1399999999999988</v>
      </c>
      <c r="BC53" s="873">
        <v>3.95</v>
      </c>
      <c r="BE53" s="624">
        <v>2013</v>
      </c>
      <c r="BF53" s="899">
        <f>IF(BE53&gt;2008,0,IF(BE53&gt;2001,1,IF(BE53&gt;1990,2,IF(BE53&gt;1980,3,IF(BE53&gt;1973,4,IF(BE53&gt;1970,5,IF(BE53&gt;1960,6,IF(BE53&gt;1958,7,IF(BE53&gt;1953,8,9)))))))))</f>
        <v>0</v>
      </c>
      <c r="BG53" s="883">
        <v>1</v>
      </c>
    </row>
    <row r="54" spans="1:59" ht="11.25" customHeight="1" x14ac:dyDescent="0.2">
      <c r="A54" s="882" t="s">
        <v>4458</v>
      </c>
      <c r="B54" s="876" t="s">
        <v>4459</v>
      </c>
      <c r="C54" s="933" t="s">
        <v>108</v>
      </c>
      <c r="D54" s="933" t="s">
        <v>4341</v>
      </c>
      <c r="E54" s="733">
        <v>5</v>
      </c>
      <c r="F54" s="1182">
        <v>712</v>
      </c>
      <c r="G54" s="1182" t="s">
        <v>106</v>
      </c>
      <c r="H54" s="1182" t="s">
        <v>106</v>
      </c>
      <c r="I54" s="875">
        <v>41.42</v>
      </c>
      <c r="J54" s="651">
        <f>(M54/I54)*100</f>
        <v>4.9251569290197974</v>
      </c>
      <c r="K54" s="878">
        <v>0.51</v>
      </c>
      <c r="L54" s="888">
        <v>4</v>
      </c>
      <c r="M54" s="642">
        <f>K54*L54</f>
        <v>2.04</v>
      </c>
      <c r="N54" s="871" t="s">
        <v>988</v>
      </c>
      <c r="O54" s="734">
        <v>0.45</v>
      </c>
      <c r="P54" s="867">
        <v>43679</v>
      </c>
      <c r="Q54" s="867">
        <v>43700</v>
      </c>
      <c r="R54" s="642">
        <f>(K54-O54)/O54*100</f>
        <v>13.333333333333334</v>
      </c>
      <c r="S54" s="701">
        <f>IF(INDEX(Historical!$D$7:$D$1254,MATCH(B54,Historical!$B$7:$B$1278,0))=0,"n/a",(INDEX(Historical!$C$7:$C$1256,MATCH(B54,Historical!$B$7:$B$1278,0))/INDEX(Historical!$D$7:$D$1254,MATCH(B54,Historical!$B$7:$B$1278,0))-1)*100)</f>
        <v>24.675324675324674</v>
      </c>
      <c r="T54" s="701">
        <f>IF(INDEX(Historical!$F$7:$F$1247,MATCH(B54,Historical!$B$7:$B$1278,0))=0,"n/a",((INDEX(Historical!$C$7:$C$1256,MATCH(B54,Historical!$B$7:$B$1278,0))/INDEX(Historical!$F$7:$F$1247,MATCH(B54,Historical!$B$7:$B$1278,0)))^(1/3)-1)*100)</f>
        <v>65.965306673248676</v>
      </c>
      <c r="U54" s="701">
        <f>IF(INDEX(Historical!$H$7:$H$1247,MATCH(B54,Historical!$B$7:$B$1278,0))=0,"n/a",((INDEX(Historical!$C$7:$C$1256,MATCH(B54,Historical!$B$7:$B$1278,0))/INDEX(Historical!$H$7:$H$1247,MATCH(B54,Historical!$B$7:$B$1278,0)))^(1/5)-1)*100)</f>
        <v>116.89435423953975</v>
      </c>
      <c r="V54" s="701">
        <f>IF(INDEX(Historical!$O$7:$O$1247,MATCH(B54,Historical!$B$7:$B$1278,0))=0,"n/a",((INDEX(Historical!$C$7:$C$1256,MATCH(B54,Historical!$B$7:$B$1278,0))/INDEX(Historical!$O$7:$O$1247,MATCH(B54,Historical!$B$7:$B$1278,0)))^(1/10)-1)*100)</f>
        <v>34.378603315217894</v>
      </c>
      <c r="W54" s="702">
        <f>IF(OR(U54&lt;=0,U54="n/a",V54&lt;=0,V54="n/a"),"n/a",U54/V54)</f>
        <v>3.4002066101328721</v>
      </c>
      <c r="X54" s="703">
        <f>IF(OR(AJ54&lt;=0,AJ54="n/a",U54&lt;=0,U54="n/a"),"n/a",U54/AJ54)</f>
        <v>3.9625204826962626</v>
      </c>
      <c r="Y54" s="877"/>
      <c r="Z54" s="651">
        <f>IF(OR(AC54&lt;0.01,AC54="n/a"),"n/a",M54/AC54*100)</f>
        <v>39.84375</v>
      </c>
      <c r="AA54" s="887">
        <f>IF(OR(AC54&lt;0.01,AC54="n/a"),"n/a",I54/AC54)</f>
        <v>8.08984375</v>
      </c>
      <c r="AB54" s="888">
        <v>12</v>
      </c>
      <c r="AC54" s="866">
        <v>5.12</v>
      </c>
      <c r="AD54" s="866" t="s">
        <v>136</v>
      </c>
      <c r="AE54" s="866">
        <v>1.36</v>
      </c>
      <c r="AF54" s="866">
        <v>0.5</v>
      </c>
      <c r="AG54" s="866" t="s">
        <v>136</v>
      </c>
      <c r="AH54" s="866">
        <v>20.9</v>
      </c>
      <c r="AI54" s="866">
        <v>34.56</v>
      </c>
      <c r="AJ54" s="866">
        <v>29.5</v>
      </c>
      <c r="AK54" s="866">
        <v>-11.95</v>
      </c>
      <c r="AL54" s="879">
        <v>86230</v>
      </c>
      <c r="AM54" s="873">
        <v>0.25</v>
      </c>
      <c r="AN54" s="866">
        <v>1.51</v>
      </c>
      <c r="AO54" s="740">
        <f>IF(U54="n/a","n/a",IF(AA54&lt;0,"n/a",IF(AA54="n/a","n/a",J54+U54-AA54)))</f>
        <v>113.72966741855954</v>
      </c>
      <c r="AP54" s="741">
        <f>IF(U54="n/a","n/a",J54+U54)</f>
        <v>121.81951116855954</v>
      </c>
      <c r="AQ54" s="889">
        <f>IF(OR(AC54&lt;0.01,AF54="n/a"),"n/a",(I54/SQRT(22.5*AC54*(I54/AF54))-1)*100)</f>
        <v>-57.600199817032681</v>
      </c>
      <c r="AR54" s="651">
        <f>INDEX(Historical!$C$7:$C$1256,MATCH(B54,Historical!$B$7:$B$1278,0))*IF(AH54="n/a",1.03,IF(AH54&lt;0,1.01,IF(AH54&gt;10,1.1,(1+AH54/100))))</f>
        <v>2.1120000000000001</v>
      </c>
      <c r="AS54" s="887">
        <f>IF($AI54="n/a",1.03*AR54,IF($AI54&lt;0,1.01*AR54,IF($AI54&gt;10,1.1*AR54,(1+$AI54/100)*AR54)))</f>
        <v>2.3232000000000004</v>
      </c>
      <c r="AT54" s="887">
        <f>IF($AK54="n/a",1.03*AS54,IF($AK54&lt;0,1.01*AS54,IF($AK54&gt;10,1.1*AS54,(1+$AK54/100)*AS54)))</f>
        <v>2.3464320000000005</v>
      </c>
      <c r="AU54" s="887">
        <f>IF($AK54="n/a",1.03*AT54,IF($AK54&lt;0,1.01*AT54,IF($AK54&gt;10,1.1*AT54,(1+$AK54/100)*AT54)))</f>
        <v>2.3698963200000005</v>
      </c>
      <c r="AV54" s="887">
        <f>IF($AK54="n/a",1.03*AU54,IF($AK54&lt;0,1.01*AU54,IF($AK54&gt;10,1.1*AU54,(1+$AK54/100)*AU54)))</f>
        <v>2.3935952832000007</v>
      </c>
      <c r="AW54" s="651">
        <f>SUM(AR54:AV54)</f>
        <v>11.5451236032</v>
      </c>
      <c r="AX54" s="748">
        <f>AW54/I54*100</f>
        <v>27.873306622887494</v>
      </c>
      <c r="AY54" s="935">
        <v>1.81</v>
      </c>
      <c r="AZ54" s="873">
        <v>29.439999999999998</v>
      </c>
      <c r="BA54" s="873">
        <v>-50.160000000000004</v>
      </c>
      <c r="BB54" s="873">
        <v>-10.199999999999999</v>
      </c>
      <c r="BC54" s="873">
        <v>-20.75</v>
      </c>
      <c r="BE54" s="624">
        <v>2015</v>
      </c>
      <c r="BF54" s="899">
        <f>IF(BE54&gt;2008,0,IF(BE54&gt;2001,1,IF(BE54&gt;1990,2,IF(BE54&gt;1980,3,IF(BE54&gt;1973,4,IF(BE54&gt;1970,5,IF(BE54&gt;1960,6,IF(BE54&gt;1958,7,IF(BE54&gt;1953,8,9)))))))))</f>
        <v>0</v>
      </c>
      <c r="BG54" s="883" t="s">
        <v>136</v>
      </c>
    </row>
    <row r="55" spans="1:59" ht="11.25" customHeight="1" x14ac:dyDescent="0.2">
      <c r="A55" s="882" t="s">
        <v>4537</v>
      </c>
      <c r="B55" s="876" t="s">
        <v>4507</v>
      </c>
      <c r="C55" s="933" t="s">
        <v>4345</v>
      </c>
      <c r="D55" s="933" t="s">
        <v>519</v>
      </c>
      <c r="E55" s="733">
        <v>6</v>
      </c>
      <c r="F55" s="1182">
        <v>701</v>
      </c>
      <c r="G55" s="1182" t="s">
        <v>106</v>
      </c>
      <c r="H55" s="1182" t="s">
        <v>106</v>
      </c>
      <c r="I55" s="875">
        <v>1731.86</v>
      </c>
      <c r="J55" s="651">
        <f>(M55/I55)*100</f>
        <v>0.57741387871998895</v>
      </c>
      <c r="K55" s="878">
        <v>2.5</v>
      </c>
      <c r="L55" s="888">
        <v>4</v>
      </c>
      <c r="M55" s="642">
        <f>K55*L55</f>
        <v>10</v>
      </c>
      <c r="N55" s="871" t="s">
        <v>4533</v>
      </c>
      <c r="O55" s="734">
        <v>2.25</v>
      </c>
      <c r="P55" s="862">
        <v>44060</v>
      </c>
      <c r="Q55" s="862">
        <v>44078</v>
      </c>
      <c r="R55" s="642">
        <f>(K55-O55)/O55*100</f>
        <v>11.111111111111111</v>
      </c>
      <c r="S55" s="701">
        <f>IF(INDEX(Historical!$D$7:$D$1254,MATCH(B55,Historical!$B$7:$B$1278,0))=0,"n/a",(INDEX(Historical!$C$7:$C$1256,MATCH(B55,Historical!$B$7:$B$1278,0))/INDEX(Historical!$D$7:$D$1254,MATCH(B55,Historical!$B$7:$B$1278,0))-1)*100)</f>
        <v>13.33333333333333</v>
      </c>
      <c r="T55" s="701">
        <f>IF(INDEX(Historical!$F$7:$F$1247,MATCH(B55,Historical!$B$7:$B$1278,0))=0,"n/a",((INDEX(Historical!$C$7:$C$1256,MATCH(B55,Historical!$B$7:$B$1278,0))/INDEX(Historical!$F$7:$F$1247,MATCH(B55,Historical!$B$7:$B$1278,0)))^(1/3)-1)*100)</f>
        <v>12.311068346755549</v>
      </c>
      <c r="U55" s="701" t="str">
        <f>IF(INDEX(Historical!$H$7:$H$1247,MATCH(B55,Historical!$B$7:$B$1278,0))=0,"n/a",((INDEX(Historical!$C$7:$C$1256,MATCH(B55,Historical!$B$7:$B$1278,0))/INDEX(Historical!$H$7:$H$1247,MATCH(B55,Historical!$B$7:$B$1278,0)))^(1/5)-1)*100)</f>
        <v>n/a</v>
      </c>
      <c r="V55" s="701" t="str">
        <f>IF(INDEX(Historical!$O$7:$O$1247,MATCH(B55,Historical!$B$7:$B$1278,0))=0,"n/a",((INDEX(Historical!$C$7:$C$1256,MATCH(B55,Historical!$B$7:$B$1278,0))/INDEX(Historical!$O$7:$O$1247,MATCH(B55,Historical!$B$7:$B$1278,0)))^(1/10)-1)*100)</f>
        <v>n/a</v>
      </c>
      <c r="W55" s="702" t="str">
        <f>IF(OR(U55&lt;=0,U55="n/a",V55&lt;=0,V55="n/a"),"n/a",U55/V55)</f>
        <v>n/a</v>
      </c>
      <c r="X55" s="703" t="str">
        <f>IF(OR(AJ55&lt;=0,AJ55="n/a",U55&lt;=0,U55="n/a"),"n/a",U55/AJ55)</f>
        <v>n/a</v>
      </c>
      <c r="Y55" s="877"/>
      <c r="Z55" s="651">
        <f>IF(OR(AC55&lt;0.01,AC55="n/a"),"n/a",M55/AC55*100)</f>
        <v>24.582104228121928</v>
      </c>
      <c r="AA55" s="887">
        <f>IF(OR(AC55&lt;0.01,AC55="n/a"),"n/a",I55/AC55)</f>
        <v>42.57276302851524</v>
      </c>
      <c r="AB55" s="888">
        <v>12</v>
      </c>
      <c r="AC55" s="866">
        <v>40.68</v>
      </c>
      <c r="AD55" s="866">
        <v>2.4900000000000002</v>
      </c>
      <c r="AE55" s="866">
        <v>8.65</v>
      </c>
      <c r="AF55" s="866">
        <v>7.63</v>
      </c>
      <c r="AG55" s="866">
        <v>25.1</v>
      </c>
      <c r="AH55" s="866">
        <v>8.2000000000000011</v>
      </c>
      <c r="AI55" s="866">
        <v>5.84</v>
      </c>
      <c r="AJ55" s="866">
        <v>4.3</v>
      </c>
      <c r="AK55" s="866">
        <v>17.100000000000001</v>
      </c>
      <c r="AL55" s="879">
        <v>10840</v>
      </c>
      <c r="AM55" s="873">
        <v>0.6</v>
      </c>
      <c r="AN55" s="866">
        <v>1.31</v>
      </c>
      <c r="AO55" s="740" t="str">
        <f>IF(U55="n/a","n/a",IF(AA55&lt;0,"n/a",IF(AA55="n/a","n/a",J55+U55-AA55)))</f>
        <v>n/a</v>
      </c>
      <c r="AP55" s="741" t="str">
        <f>IF(U55="n/a","n/a",J55+U55)</f>
        <v>n/a</v>
      </c>
      <c r="AQ55" s="889">
        <f>IF(OR(AC55&lt;0.01,AF55="n/a"),"n/a",(I55/SQRT(22.5*AC55*(I55/AF55))-1)*100)</f>
        <v>279.95916851248415</v>
      </c>
      <c r="AR55" s="651">
        <f>INDEX(Historical!$C$7:$C$1256,MATCH(B55,Historical!$B$7:$B$1278,0))*IF(AH55="n/a",1.03,IF(AH55&lt;0,1.01,IF(AH55&gt;10,1.1,(1+AH55/100))))</f>
        <v>9.197000000000001</v>
      </c>
      <c r="AS55" s="887">
        <f>IF($AI55="n/a",1.03*AR55,IF($AI55&lt;0,1.01*AR55,IF($AI55&gt;10,1.1*AR55,(1+$AI55/100)*AR55)))</f>
        <v>9.7341048000000008</v>
      </c>
      <c r="AT55" s="887">
        <f>IF($AK55="n/a",1.03*AS55,IF($AK55&lt;0,1.01*AS55,IF($AK55&gt;10,1.1*AS55,(1+$AK55/100)*AS55)))</f>
        <v>10.707515280000001</v>
      </c>
      <c r="AU55" s="887">
        <f>IF($AK55="n/a",1.03*AT55,IF($AK55&lt;0,1.01*AT55,IF($AK55&gt;10,1.1*AT55,(1+$AK55/100)*AT55)))</f>
        <v>11.778266808000001</v>
      </c>
      <c r="AV55" s="887">
        <f>IF($AK55="n/a",1.03*AU55,IF($AK55&lt;0,1.01*AU55,IF($AK55&gt;10,1.1*AU55,(1+$AK55/100)*AU55)))</f>
        <v>12.956093488800002</v>
      </c>
      <c r="AW55" s="651">
        <f>SUM(AR55:AV55)</f>
        <v>54.372980376800008</v>
      </c>
      <c r="AX55" s="748">
        <f>AW55/I55*100</f>
        <v>3.1395713496933939</v>
      </c>
      <c r="AY55" s="935">
        <v>0.43</v>
      </c>
      <c r="AZ55" s="873">
        <v>67.92</v>
      </c>
      <c r="BA55" s="873">
        <v>-15.290000000000001</v>
      </c>
      <c r="BB55" s="873">
        <v>-4.7</v>
      </c>
      <c r="BC55" s="873">
        <v>-1.1299999999999999</v>
      </c>
      <c r="BE55" s="624">
        <v>2015</v>
      </c>
      <c r="BF55" s="899">
        <f>IF(BE55&gt;2008,0,IF(BE55&gt;2001,1,IF(BE55&gt;1990,2,IF(BE55&gt;1980,3,IF(BE55&gt;1973,4,IF(BE55&gt;1970,5,IF(BE55&gt;1960,6,IF(BE55&gt;1958,7,IF(BE55&gt;1953,8,9)))))))))</f>
        <v>0</v>
      </c>
      <c r="BG55" s="883">
        <v>7.3999999999999995</v>
      </c>
    </row>
    <row r="56" spans="1:59" ht="11.25" customHeight="1" x14ac:dyDescent="0.2">
      <c r="A56" s="872" t="s">
        <v>1033</v>
      </c>
      <c r="B56" s="876" t="s">
        <v>1034</v>
      </c>
      <c r="C56" s="933" t="s">
        <v>108</v>
      </c>
      <c r="D56" s="933" t="s">
        <v>4341</v>
      </c>
      <c r="E56" s="733">
        <v>7</v>
      </c>
      <c r="F56" s="1182">
        <v>570</v>
      </c>
      <c r="G56" s="1182" t="s">
        <v>115</v>
      </c>
      <c r="H56" s="1182" t="s">
        <v>115</v>
      </c>
      <c r="I56" s="875">
        <v>23.53</v>
      </c>
      <c r="J56" s="651">
        <f>(M56/I56)*100</f>
        <v>5.2698682532936667</v>
      </c>
      <c r="K56" s="878">
        <v>0.31</v>
      </c>
      <c r="L56" s="888">
        <v>4</v>
      </c>
      <c r="M56" s="642">
        <f>K56*L56</f>
        <v>1.24</v>
      </c>
      <c r="N56" s="871" t="s">
        <v>142</v>
      </c>
      <c r="O56" s="734">
        <v>0.24</v>
      </c>
      <c r="P56" s="867">
        <v>43434</v>
      </c>
      <c r="Q56" s="867">
        <v>43447</v>
      </c>
      <c r="R56" s="642">
        <f>(K56-O56)/O56*100</f>
        <v>29.166666666666668</v>
      </c>
      <c r="S56" s="701">
        <f>IF(INDEX(Historical!$D$7:$D$1254,MATCH(B56,Historical!$B$7:$B$1278,0))=0,"n/a",(INDEX(Historical!$C$7:$C$1256,MATCH(B56,Historical!$B$7:$B$1278,0))/INDEX(Historical!$D$7:$D$1254,MATCH(B56,Historical!$B$7:$B$1278,0))-1)*100)</f>
        <v>20.388349514563096</v>
      </c>
      <c r="T56" s="701">
        <f>IF(INDEX(Historical!$F$7:$F$1247,MATCH(B56,Historical!$B$7:$B$1278,0))=0,"n/a",((INDEX(Historical!$C$7:$C$1256,MATCH(B56,Historical!$B$7:$B$1278,0))/INDEX(Historical!$F$7:$F$1247,MATCH(B56,Historical!$B$7:$B$1278,0)))^(1/3)-1)*100)</f>
        <v>18.24609497320364</v>
      </c>
      <c r="U56" s="701">
        <f>IF(INDEX(Historical!$H$7:$H$1247,MATCH(B56,Historical!$B$7:$B$1278,0))=0,"n/a",((INDEX(Historical!$C$7:$C$1256,MATCH(B56,Historical!$B$7:$B$1278,0))/INDEX(Historical!$H$7:$H$1247,MATCH(B56,Historical!$B$7:$B$1278,0)))^(1/5)-1)*100)</f>
        <v>33.722577017822132</v>
      </c>
      <c r="V56" s="701">
        <f>IF(INDEX(Historical!$O$7:$O$1247,MATCH(B56,Historical!$B$7:$B$1278,0))=0,"n/a",((INDEX(Historical!$C$7:$C$1256,MATCH(B56,Historical!$B$7:$B$1278,0))/INDEX(Historical!$O$7:$O$1247,MATCH(B56,Historical!$B$7:$B$1278,0)))^(1/10)-1)*100)</f>
        <v>19.720020466095111</v>
      </c>
      <c r="W56" s="702">
        <f>IF(OR(U56&lt;=0,U56="n/a",V56&lt;=0,V56="n/a"),"n/a",U56/V56)</f>
        <v>1.7100680537224493</v>
      </c>
      <c r="X56" s="703">
        <f>IF(OR(AJ56&lt;=0,AJ56="n/a",U56&lt;=0,U56="n/a"),"n/a",U56/AJ56)</f>
        <v>2.2332832462133863</v>
      </c>
      <c r="Y56" s="673" t="s">
        <v>4491</v>
      </c>
      <c r="Z56" s="651">
        <f>IF(OR(AC56&lt;0.01,AC56="n/a"),"n/a",M56/AC56*100)</f>
        <v>41.059602649006621</v>
      </c>
      <c r="AA56" s="887">
        <f>IF(OR(AC56&lt;0.01,AC56="n/a"),"n/a",I56/AC56)</f>
        <v>7.7913907284768218</v>
      </c>
      <c r="AB56" s="888">
        <v>12</v>
      </c>
      <c r="AC56" s="866">
        <v>3.02</v>
      </c>
      <c r="AD56" s="866">
        <v>0.97</v>
      </c>
      <c r="AE56" s="866">
        <v>2.5099999999999998</v>
      </c>
      <c r="AF56" s="866">
        <v>0.8</v>
      </c>
      <c r="AG56" s="866">
        <v>10.5</v>
      </c>
      <c r="AH56" s="866">
        <v>4.3999999999999995</v>
      </c>
      <c r="AI56" s="866">
        <v>5.6000000000000005</v>
      </c>
      <c r="AJ56" s="866">
        <v>15.1</v>
      </c>
      <c r="AK56" s="866">
        <v>8</v>
      </c>
      <c r="AL56" s="879">
        <v>1880</v>
      </c>
      <c r="AM56" s="873">
        <v>1</v>
      </c>
      <c r="AN56" s="866">
        <v>0.06</v>
      </c>
      <c r="AO56" s="740">
        <f>IF(U56="n/a","n/a",IF(AA56&lt;0,"n/a",IF(AA56="n/a","n/a",J56+U56-AA56)))</f>
        <v>31.201054542638978</v>
      </c>
      <c r="AP56" s="741">
        <f>IF(U56="n/a","n/a",J56+U56)</f>
        <v>38.992445271115798</v>
      </c>
      <c r="AQ56" s="889">
        <f>IF(OR(AC56&lt;0.01,AF56="n/a"),"n/a",(I56/SQRT(22.5*AC56*(I56/AF56))-1)*100)</f>
        <v>-47.366624096358969</v>
      </c>
      <c r="AR56" s="651">
        <f>INDEX(Historical!$C$7:$C$1256,MATCH(B56,Historical!$B$7:$B$1278,0))*IF(AH56="n/a",1.03,IF(AH56&lt;0,1.01,IF(AH56&gt;10,1.1,(1+AH56/100))))</f>
        <v>1.2945599999999999</v>
      </c>
      <c r="AS56" s="887">
        <f>IF($AI56="n/a",1.03*AR56,IF($AI56&lt;0,1.01*AR56,IF($AI56&gt;10,1.1*AR56,(1+$AI56/100)*AR56)))</f>
        <v>1.3670553599999999</v>
      </c>
      <c r="AT56" s="887">
        <f>IF($AK56="n/a",1.03*AS56,IF($AK56&lt;0,1.01*AS56,IF($AK56&gt;10,1.1*AS56,(1+$AK56/100)*AS56)))</f>
        <v>1.4764197888000001</v>
      </c>
      <c r="AU56" s="887">
        <f>IF($AK56="n/a",1.03*AT56,IF($AK56&lt;0,1.01*AT56,IF($AK56&gt;10,1.1*AT56,(1+$AK56/100)*AT56)))</f>
        <v>1.5945333719040002</v>
      </c>
      <c r="AV56" s="887">
        <f>IF($AK56="n/a",1.03*AU56,IF($AK56&lt;0,1.01*AU56,IF($AK56&gt;10,1.1*AU56,(1+$AK56/100)*AU56)))</f>
        <v>1.7220960416563205</v>
      </c>
      <c r="AW56" s="651">
        <f>SUM(AR56:AV56)</f>
        <v>7.4546645623603212</v>
      </c>
      <c r="AX56" s="748">
        <f>AW56/I56*100</f>
        <v>31.68153235172257</v>
      </c>
      <c r="AY56" s="935">
        <v>1.53</v>
      </c>
      <c r="AZ56" s="873">
        <v>33.85</v>
      </c>
      <c r="BA56" s="873">
        <v>-39.53</v>
      </c>
      <c r="BB56" s="873">
        <v>0.27999999999999997</v>
      </c>
      <c r="BC56" s="873">
        <v>-10.72</v>
      </c>
      <c r="BE56" s="624">
        <v>2014</v>
      </c>
      <c r="BF56" s="899">
        <f>IF(BE56&gt;2008,0,IF(BE56&gt;2001,1,IF(BE56&gt;1990,2,IF(BE56&gt;1980,3,IF(BE56&gt;1973,4,IF(BE56&gt;1970,5,IF(BE56&gt;1960,6,IF(BE56&gt;1958,7,IF(BE56&gt;1953,8,9)))))))))</f>
        <v>0</v>
      </c>
      <c r="BG56" s="883">
        <v>1.3</v>
      </c>
    </row>
    <row r="57" spans="1:59" s="774" customFormat="1" ht="11.25" customHeight="1" x14ac:dyDescent="0.2">
      <c r="A57" s="755" t="s">
        <v>1023</v>
      </c>
      <c r="B57" s="782" t="s">
        <v>1024</v>
      </c>
      <c r="C57" s="933" t="s">
        <v>123</v>
      </c>
      <c r="D57" s="933" t="s">
        <v>4177</v>
      </c>
      <c r="E57" s="756">
        <v>8</v>
      </c>
      <c r="F57" s="1182">
        <v>496</v>
      </c>
      <c r="G57" s="1181" t="s">
        <v>106</v>
      </c>
      <c r="H57" s="1181" t="s">
        <v>106</v>
      </c>
      <c r="I57" s="757">
        <v>38.01</v>
      </c>
      <c r="J57" s="758">
        <f>(M57/I57)*100</f>
        <v>3.6832412523020253</v>
      </c>
      <c r="K57" s="759">
        <v>0.35</v>
      </c>
      <c r="L57" s="760">
        <v>4</v>
      </c>
      <c r="M57" s="761">
        <f>K57*L57</f>
        <v>1.4</v>
      </c>
      <c r="N57" s="762" t="s">
        <v>226</v>
      </c>
      <c r="O57" s="763">
        <v>0.33</v>
      </c>
      <c r="P57" s="783">
        <v>43615</v>
      </c>
      <c r="Q57" s="783">
        <v>43630</v>
      </c>
      <c r="R57" s="761">
        <f>(K57-O57)/O57*100</f>
        <v>6.060606060606049</v>
      </c>
      <c r="S57" s="701">
        <f>IF(INDEX(Historical!$D$7:$D$1254,MATCH(B57,Historical!$B$7:$B$1278,0))=0,"n/a",(INDEX(Historical!$C$7:$C$1256,MATCH(B57,Historical!$B$7:$B$1278,0))/INDEX(Historical!$D$7:$D$1254,MATCH(B57,Historical!$B$7:$B$1278,0))-1)*100)</f>
        <v>5.7471264367816133</v>
      </c>
      <c r="T57" s="701">
        <f>IF(INDEX(Historical!$F$7:$F$1247,MATCH(B57,Historical!$B$7:$B$1278,0))=0,"n/a",((INDEX(Historical!$C$7:$C$1256,MATCH(B57,Historical!$B$7:$B$1278,0))/INDEX(Historical!$F$7:$F$1247,MATCH(B57,Historical!$B$7:$B$1278,0)))^(1/3)-1)*100)</f>
        <v>7.2063116185391296</v>
      </c>
      <c r="U57" s="701">
        <f>IF(INDEX(Historical!$H$7:$H$1247,MATCH(B57,Historical!$B$7:$B$1278,0))=0,"n/a",((INDEX(Historical!$C$7:$C$1256,MATCH(B57,Historical!$B$7:$B$1278,0))/INDEX(Historical!$H$7:$H$1247,MATCH(B57,Historical!$B$7:$B$1278,0)))^(1/5)-1)*100)</f>
        <v>9.9198499917058527</v>
      </c>
      <c r="V57" s="701">
        <f>IF(INDEX(Historical!$O$7:$O$1247,MATCH(B57,Historical!$B$7:$B$1278,0))=0,"n/a",((INDEX(Historical!$C$7:$C$1256,MATCH(B57,Historical!$B$7:$B$1278,0))/INDEX(Historical!$O$7:$O$1247,MATCH(B57,Historical!$B$7:$B$1278,0)))^(1/10)-1)*100)</f>
        <v>6.7221728877321363</v>
      </c>
      <c r="W57" s="702">
        <f>IF(OR(U57&lt;=0,U57="n/a",V57&lt;=0,V57="n/a"),"n/a",U57/V57)</f>
        <v>1.4756909941738376</v>
      </c>
      <c r="X57" s="703" t="str">
        <f>IF(OR(AJ57&lt;=0,AJ57="n/a",U57&lt;=0,U57="n/a"),"n/a",U57/AJ57)</f>
        <v>n/a</v>
      </c>
      <c r="Y57" s="765"/>
      <c r="Z57" s="758">
        <f>IF(OR(AC57&lt;0.01,AC57="n/a"),"n/a",M57/AC57*100)</f>
        <v>135.92233009708735</v>
      </c>
      <c r="AA57" s="766">
        <f>IF(OR(AC57&lt;0.01,AC57="n/a"),"n/a",I57/AC57)</f>
        <v>36.902912621359221</v>
      </c>
      <c r="AB57" s="760">
        <v>9</v>
      </c>
      <c r="AC57" s="767">
        <v>1.03</v>
      </c>
      <c r="AD57" s="767">
        <v>6.67</v>
      </c>
      <c r="AE57" s="767">
        <v>0.76</v>
      </c>
      <c r="AF57" s="767">
        <v>2.31</v>
      </c>
      <c r="AG57" s="767">
        <v>6.9</v>
      </c>
      <c r="AH57" s="767">
        <v>261.39999999999998</v>
      </c>
      <c r="AI57" s="767">
        <v>45.989999999999995</v>
      </c>
      <c r="AJ57" s="767">
        <v>-2.5</v>
      </c>
      <c r="AK57" s="767">
        <v>5.54</v>
      </c>
      <c r="AL57" s="768">
        <v>2130</v>
      </c>
      <c r="AM57" s="769">
        <v>1.29</v>
      </c>
      <c r="AN57" s="767">
        <v>1.27</v>
      </c>
      <c r="AO57" s="770">
        <f>IF(U57="n/a","n/a",IF(AA57&lt;0,"n/a",IF(AA57="n/a","n/a",J57+U57-AA57)))</f>
        <v>-23.299821377351343</v>
      </c>
      <c r="AP57" s="771">
        <f>IF(U57="n/a","n/a",J57+U57)</f>
        <v>13.603091244007878</v>
      </c>
      <c r="AQ57" s="772">
        <f>IF(OR(AC57&lt;0.01,AF57="n/a"),"n/a",(I57/SQRT(22.5*AC57*(I57/AF57))-1)*100)</f>
        <v>94.645807278919165</v>
      </c>
      <c r="AR57" s="651">
        <f>INDEX(Historical!$C$7:$C$1256,MATCH(B57,Historical!$B$7:$B$1278,0))*IF(AH57="n/a",1.03,IF(AH57&lt;0,1.01,IF(AH57&gt;10,1.1,(1+AH57/100))))</f>
        <v>1.518</v>
      </c>
      <c r="AS57" s="766">
        <f>IF($AI57="n/a",1.03*AR57,IF($AI57&lt;0,1.01*AR57,IF($AI57&gt;10,1.1*AR57,(1+$AI57/100)*AR57)))</f>
        <v>1.6698000000000002</v>
      </c>
      <c r="AT57" s="766">
        <f>IF($AK57="n/a",1.03*AS57,IF($AK57&lt;0,1.01*AS57,IF($AK57&gt;10,1.1*AS57,(1+$AK57/100)*AS57)))</f>
        <v>1.7623069200000001</v>
      </c>
      <c r="AU57" s="766">
        <f>IF($AK57="n/a",1.03*AT57,IF($AK57&lt;0,1.01*AT57,IF($AK57&gt;10,1.1*AT57,(1+$AK57/100)*AT57)))</f>
        <v>1.859938723368</v>
      </c>
      <c r="AV57" s="766">
        <f>IF($AK57="n/a",1.03*AU57,IF($AK57&lt;0,1.01*AU57,IF($AK57&gt;10,1.1*AU57,(1+$AK57/100)*AU57)))</f>
        <v>1.962979328642587</v>
      </c>
      <c r="AW57" s="758">
        <f>SUM(AR57:AV57)</f>
        <v>8.7730249720105871</v>
      </c>
      <c r="AX57" s="773">
        <f>AW57/I57*100</f>
        <v>23.080833917418015</v>
      </c>
      <c r="AY57" s="936">
        <v>1.7</v>
      </c>
      <c r="AZ57" s="769">
        <v>90.05</v>
      </c>
      <c r="BA57" s="769">
        <v>-24.85</v>
      </c>
      <c r="BB57" s="769">
        <v>-1.54</v>
      </c>
      <c r="BC57" s="769">
        <v>4.45</v>
      </c>
      <c r="BD57" s="909"/>
      <c r="BE57" s="624">
        <v>2012</v>
      </c>
      <c r="BF57" s="899">
        <f>IF(BE57&gt;2008,0,IF(BE57&gt;2001,1,IF(BE57&gt;1990,2,IF(BE57&gt;1980,3,IF(BE57&gt;1973,4,IF(BE57&gt;1970,5,IF(BE57&gt;1960,6,IF(BE57&gt;1958,7,IF(BE57&gt;1953,8,9)))))))))</f>
        <v>0</v>
      </c>
      <c r="BG57" s="825">
        <v>2.1999999999999997</v>
      </c>
    </row>
    <row r="58" spans="1:59" ht="11.25" customHeight="1" x14ac:dyDescent="0.2">
      <c r="A58" s="881" t="s">
        <v>3801</v>
      </c>
      <c r="B58" s="876" t="s">
        <v>3802</v>
      </c>
      <c r="C58" s="933" t="s">
        <v>108</v>
      </c>
      <c r="D58" s="933" t="s">
        <v>4341</v>
      </c>
      <c r="E58" s="733">
        <v>7</v>
      </c>
      <c r="F58" s="1182">
        <v>622</v>
      </c>
      <c r="G58" s="1182" t="s">
        <v>106</v>
      </c>
      <c r="H58" s="1182" t="s">
        <v>106</v>
      </c>
      <c r="I58" s="875">
        <v>21.31</v>
      </c>
      <c r="J58" s="651">
        <f>(M58/I58)*100</f>
        <v>2.6278742374472084</v>
      </c>
      <c r="K58" s="878">
        <v>0.14000000000000001</v>
      </c>
      <c r="L58" s="888">
        <v>4</v>
      </c>
      <c r="M58" s="642">
        <f>K58*L58</f>
        <v>0.56000000000000005</v>
      </c>
      <c r="N58" s="871" t="s">
        <v>516</v>
      </c>
      <c r="O58" s="734">
        <v>0.13</v>
      </c>
      <c r="P58" s="862">
        <v>43896</v>
      </c>
      <c r="Q58" s="862">
        <v>43913</v>
      </c>
      <c r="R58" s="642">
        <f>(K58-O58)/O58*100</f>
        <v>7.6923076923076987</v>
      </c>
      <c r="S58" s="701">
        <f>IF(INDEX(Historical!$D$7:$D$1254,MATCH(B58,Historical!$B$7:$B$1278,0))=0,"n/a",(INDEX(Historical!$C$7:$C$1256,MATCH(B58,Historical!$B$7:$B$1278,0))/INDEX(Historical!$D$7:$D$1254,MATCH(B58,Historical!$B$7:$B$1278,0))-1)*100)</f>
        <v>50</v>
      </c>
      <c r="T58" s="701">
        <f>IF(INDEX(Historical!$F$7:$F$1247,MATCH(B58,Historical!$B$7:$B$1278,0))=0,"n/a",((INDEX(Historical!$C$7:$C$1256,MATCH(B58,Historical!$B$7:$B$1278,0))/INDEX(Historical!$F$7:$F$1247,MATCH(B58,Historical!$B$7:$B$1278,0)))^(1/3)-1)*100)</f>
        <v>41.339680526158595</v>
      </c>
      <c r="U58" s="701">
        <f>IF(INDEX(Historical!$H$7:$H$1247,MATCH(B58,Historical!$B$7:$B$1278,0))=0,"n/a",((INDEX(Historical!$C$7:$C$1256,MATCH(B58,Historical!$B$7:$B$1278,0))/INDEX(Historical!$H$7:$H$1247,MATCH(B58,Historical!$B$7:$B$1278,0)))^(1/5)-1)*100)</f>
        <v>39.76542375431584</v>
      </c>
      <c r="V58" s="701">
        <f>IF(INDEX(Historical!$O$7:$O$1247,MATCH(B58,Historical!$B$7:$B$1278,0))=0,"n/a",((INDEX(Historical!$C$7:$C$1256,MATCH(B58,Historical!$B$7:$B$1278,0))/INDEX(Historical!$O$7:$O$1247,MATCH(B58,Historical!$B$7:$B$1278,0)))^(1/10)-1)*100)</f>
        <v>-4.4913372258047808</v>
      </c>
      <c r="W58" s="702" t="str">
        <f>IF(OR(U58&lt;=0,U58="n/a",V58&lt;=0,V58="n/a"),"n/a",U58/V58)</f>
        <v>n/a</v>
      </c>
      <c r="X58" s="703">
        <f>IF(OR(AJ58&lt;=0,AJ58="n/a",U58&lt;=0,U58="n/a"),"n/a",U58/AJ58)</f>
        <v>1.4101214097275123</v>
      </c>
      <c r="Y58" s="661"/>
      <c r="Z58" s="651">
        <f>IF(OR(AC58&lt;0.01,AC58="n/a"),"n/a",M58/AC58*100)</f>
        <v>30.939226519337019</v>
      </c>
      <c r="AA58" s="887">
        <f>IF(OR(AC58&lt;0.01,AC58="n/a"),"n/a",I58/AC58)</f>
        <v>11.773480662983424</v>
      </c>
      <c r="AB58" s="888">
        <v>12</v>
      </c>
      <c r="AC58" s="866">
        <v>1.81</v>
      </c>
      <c r="AD58" s="866">
        <v>1.96</v>
      </c>
      <c r="AE58" s="866">
        <v>3.24</v>
      </c>
      <c r="AF58" s="866">
        <v>1.03</v>
      </c>
      <c r="AG58" s="866">
        <v>9.1999999999999993</v>
      </c>
      <c r="AH58" s="866">
        <v>38.200000000000003</v>
      </c>
      <c r="AI58" s="866">
        <v>-11.19</v>
      </c>
      <c r="AJ58" s="866">
        <v>28.199999999999996</v>
      </c>
      <c r="AK58" s="866">
        <v>6</v>
      </c>
      <c r="AL58" s="879">
        <v>357.16</v>
      </c>
      <c r="AM58" s="873">
        <v>1.0999999999999999</v>
      </c>
      <c r="AN58" s="866">
        <v>0.15</v>
      </c>
      <c r="AO58" s="740">
        <f>IF(U58="n/a","n/a",IF(AA58&lt;0,"n/a",IF(AA58="n/a","n/a",J58+U58-AA58)))</f>
        <v>30.619817328779625</v>
      </c>
      <c r="AP58" s="741">
        <f>IF(U58="n/a","n/a",J58+U58)</f>
        <v>42.393297991763049</v>
      </c>
      <c r="AQ58" s="889">
        <f>IF(OR(AC58&lt;0.01,AF58="n/a"),"n/a",(I58/SQRT(22.5*AC58*(I58/AF58))-1)*100)</f>
        <v>-26.585847313953217</v>
      </c>
      <c r="AR58" s="651">
        <f>INDEX(Historical!$C$7:$C$1256,MATCH(B58,Historical!$B$7:$B$1278,0))*IF(AH58="n/a",1.03,IF(AH58&lt;0,1.01,IF(AH58&gt;10,1.1,(1+AH58/100))))</f>
        <v>0.52800000000000002</v>
      </c>
      <c r="AS58" s="887">
        <f>IF($AI58="n/a",1.03*AR58,IF($AI58&lt;0,1.01*AR58,IF($AI58&gt;10,1.1*AR58,(1+$AI58/100)*AR58)))</f>
        <v>0.53327999999999998</v>
      </c>
      <c r="AT58" s="887">
        <f>IF($AK58="n/a",1.03*AS58,IF($AK58&lt;0,1.01*AS58,IF($AK58&gt;10,1.1*AS58,(1+$AK58/100)*AS58)))</f>
        <v>0.56527680000000002</v>
      </c>
      <c r="AU58" s="887">
        <f>IF($AK58="n/a",1.03*AT58,IF($AK58&lt;0,1.01*AT58,IF($AK58&gt;10,1.1*AT58,(1+$AK58/100)*AT58)))</f>
        <v>0.59919340800000009</v>
      </c>
      <c r="AV58" s="887">
        <f>IF($AK58="n/a",1.03*AU58,IF($AK58&lt;0,1.01*AU58,IF($AK58&gt;10,1.1*AU58,(1+$AK58/100)*AU58)))</f>
        <v>0.6351450124800001</v>
      </c>
      <c r="AW58" s="651">
        <f>SUM(AR58:AV58)</f>
        <v>2.8608952204800002</v>
      </c>
      <c r="AX58" s="748">
        <f>AW58/I58*100</f>
        <v>13.42513008202722</v>
      </c>
      <c r="AY58" s="935">
        <v>0.95</v>
      </c>
      <c r="AZ58" s="873">
        <v>36.520000000000003</v>
      </c>
      <c r="BA58" s="873">
        <v>-31.15</v>
      </c>
      <c r="BB58" s="873">
        <v>5.07</v>
      </c>
      <c r="BC58" s="873">
        <v>-6.9999999999999993E-2</v>
      </c>
      <c r="BE58" s="624">
        <v>2014</v>
      </c>
      <c r="BF58" s="899">
        <f>IF(BE58&gt;2008,0,IF(BE58&gt;2001,1,IF(BE58&gt;1990,2,IF(BE58&gt;1980,3,IF(BE58&gt;1973,4,IF(BE58&gt;1970,5,IF(BE58&gt;1960,6,IF(BE58&gt;1958,7,IF(BE58&gt;1953,8,9)))))))))</f>
        <v>0</v>
      </c>
      <c r="BG58" s="883">
        <v>1</v>
      </c>
    </row>
    <row r="59" spans="1:59" ht="11.25" customHeight="1" x14ac:dyDescent="0.2">
      <c r="A59" s="881" t="s">
        <v>4305</v>
      </c>
      <c r="B59" s="596" t="s">
        <v>3808</v>
      </c>
      <c r="C59" s="933" t="s">
        <v>4322</v>
      </c>
      <c r="D59" s="933" t="s">
        <v>4323</v>
      </c>
      <c r="E59" s="733">
        <v>7</v>
      </c>
      <c r="F59" s="1182">
        <v>673</v>
      </c>
      <c r="G59" s="1182" t="s">
        <v>106</v>
      </c>
      <c r="H59" s="1182" t="s">
        <v>106</v>
      </c>
      <c r="I59" s="875">
        <v>156.19999999999999</v>
      </c>
      <c r="J59" s="651">
        <f>(M59/I59)*100</f>
        <v>3.4058898847631247</v>
      </c>
      <c r="K59" s="878">
        <v>1.33</v>
      </c>
      <c r="L59" s="888">
        <v>4</v>
      </c>
      <c r="M59" s="642">
        <f>K59*L59</f>
        <v>5.32</v>
      </c>
      <c r="N59" s="871" t="s">
        <v>318</v>
      </c>
      <c r="O59" s="734">
        <v>1.2</v>
      </c>
      <c r="P59" s="862">
        <v>44179</v>
      </c>
      <c r="Q59" s="862">
        <v>44196</v>
      </c>
      <c r="R59" s="642">
        <f>(K59-O59)/O59*100</f>
        <v>10.833333333333343</v>
      </c>
      <c r="S59" s="701">
        <f>IF(INDEX(Historical!$D$7:$D$1254,MATCH(B59,Historical!$B$7:$B$1278,0))=0,"n/a",(INDEX(Historical!$C$7:$C$1256,MATCH(B59,Historical!$B$7:$B$1278,0))/INDEX(Historical!$D$7:$D$1254,MATCH(B59,Historical!$B$7:$B$1278,0))-1)*100)</f>
        <v>7.0175438596491224</v>
      </c>
      <c r="T59" s="701">
        <f>IF(INDEX(Historical!$F$7:$F$1247,MATCH(B59,Historical!$B$7:$B$1278,0))=0,"n/a",((INDEX(Historical!$C$7:$C$1256,MATCH(B59,Historical!$B$7:$B$1278,0))/INDEX(Historical!$F$7:$F$1247,MATCH(B59,Historical!$B$7:$B$1278,0)))^(1/3)-1)*100)</f>
        <v>8.266793955739038</v>
      </c>
      <c r="U59" s="701">
        <f>IF(INDEX(Historical!$H$7:$H$1247,MATCH(B59,Historical!$B$7:$B$1278,0))=0,"n/a",((INDEX(Historical!$C$7:$C$1256,MATCH(B59,Historical!$B$7:$B$1278,0))/INDEX(Historical!$H$7:$H$1247,MATCH(B59,Historical!$B$7:$B$1278,0)))^(1/5)-1)*100)</f>
        <v>19.594139509622366</v>
      </c>
      <c r="V59" s="701" t="str">
        <f>IF(INDEX(Historical!$O$7:$O$1247,MATCH(B59,Historical!$B$7:$B$1278,0))=0,"n/a",((INDEX(Historical!$C$7:$C$1256,MATCH(B59,Historical!$B$7:$B$1278,0))/INDEX(Historical!$O$7:$O$1247,MATCH(B59,Historical!$B$7:$B$1278,0)))^(1/10)-1)*100)</f>
        <v>n/a</v>
      </c>
      <c r="W59" s="702" t="str">
        <f>IF(OR(U59&lt;=0,U59="n/a",V59&lt;=0,V59="n/a"),"n/a",U59/V59)</f>
        <v>n/a</v>
      </c>
      <c r="X59" s="703">
        <f>IF(OR(AJ59&lt;=0,AJ59="n/a",U59&lt;=0,U59="n/a"),"n/a",U59/AJ59)</f>
        <v>1.351319966180853</v>
      </c>
      <c r="Y59" s="661"/>
      <c r="Z59" s="651">
        <f>IF(OR(AC59&lt;0.01,AC59="n/a"),"n/a",M59/AC59*100)</f>
        <v>332.5</v>
      </c>
      <c r="AA59" s="887">
        <f>IF(OR(AC59&lt;0.01,AC59="n/a"),"n/a",I59/AC59)</f>
        <v>97.624999999999986</v>
      </c>
      <c r="AB59" s="888">
        <v>12</v>
      </c>
      <c r="AC59" s="866">
        <v>1.6</v>
      </c>
      <c r="AD59" s="866">
        <v>5.3</v>
      </c>
      <c r="AE59" s="866">
        <v>11.2</v>
      </c>
      <c r="AF59" s="866">
        <v>6.63</v>
      </c>
      <c r="AG59" s="866">
        <v>7.1999999999999993</v>
      </c>
      <c r="AH59" s="866">
        <v>45.7</v>
      </c>
      <c r="AI59" s="866">
        <v>32.86</v>
      </c>
      <c r="AJ59" s="866">
        <v>14.499999999999998</v>
      </c>
      <c r="AK59" s="866">
        <v>18.459999999999997</v>
      </c>
      <c r="AL59" s="866">
        <v>64629.999999999993</v>
      </c>
      <c r="AM59" s="873">
        <v>0.2</v>
      </c>
      <c r="AN59" s="866">
        <v>2.15</v>
      </c>
      <c r="AO59" s="740">
        <f>IF(U59="n/a","n/a",IF(AA59&lt;0,"n/a",IF(AA59="n/a","n/a",J59+U59-AA59)))</f>
        <v>-74.624970605614493</v>
      </c>
      <c r="AP59" s="741">
        <f>IF(U59="n/a","n/a",J59+U59)</f>
        <v>23.000029394385489</v>
      </c>
      <c r="AQ59" s="889">
        <f>IF(OR(AC59&lt;0.01,AF59="n/a"),"n/a",(I59/SQRT(22.5*AC59*(I59/AF59))-1)*100)</f>
        <v>436.3472134106164</v>
      </c>
      <c r="AR59" s="651">
        <f>INDEX(Historical!$C$7:$C$1256,MATCH(B59,Historical!$B$7:$B$1278,0))*IF(AH59="n/a",1.03,IF(AH59&lt;0,1.01,IF(AH59&gt;10,1.1,(1+AH59/100))))</f>
        <v>5.0325000000000006</v>
      </c>
      <c r="AS59" s="887">
        <f>IF($AI59="n/a",1.03*AR59,IF($AI59&lt;0,1.01*AR59,IF($AI59&gt;10,1.1*AR59,(1+$AI59/100)*AR59)))</f>
        <v>5.5357500000000011</v>
      </c>
      <c r="AT59" s="887">
        <f>IF($AK59="n/a",1.03*AS59,IF($AK59&lt;0,1.01*AS59,IF($AK59&gt;10,1.1*AS59,(1+$AK59/100)*AS59)))</f>
        <v>6.0893250000000014</v>
      </c>
      <c r="AU59" s="887">
        <f>IF($AK59="n/a",1.03*AT59,IF($AK59&lt;0,1.01*AT59,IF($AK59&gt;10,1.1*AT59,(1+$AK59/100)*AT59)))</f>
        <v>6.6982575000000022</v>
      </c>
      <c r="AV59" s="887">
        <f>IF($AK59="n/a",1.03*AU59,IF($AK59&lt;0,1.01*AU59,IF($AK59&gt;10,1.1*AU59,(1+$AK59/100)*AU59)))</f>
        <v>7.3680832500000033</v>
      </c>
      <c r="AW59" s="651">
        <f>SUM(AR59:AV59)</f>
        <v>30.72391575000001</v>
      </c>
      <c r="AX59" s="748">
        <f>AW59/I59*100</f>
        <v>19.669600352112685</v>
      </c>
      <c r="AY59" s="935">
        <v>0.26</v>
      </c>
      <c r="AZ59" s="873">
        <v>36.799999999999997</v>
      </c>
      <c r="BA59" s="873">
        <v>-13.22</v>
      </c>
      <c r="BB59" s="873">
        <v>-3.95</v>
      </c>
      <c r="BC59" s="873">
        <v>-2.33</v>
      </c>
      <c r="BE59" s="624">
        <v>2014</v>
      </c>
      <c r="BF59" s="899">
        <f>IF(BE59&gt;2008,0,IF(BE59&gt;2001,1,IF(BE59&gt;1990,2,IF(BE59&gt;1980,3,IF(BE59&gt;1973,4,IF(BE59&gt;1970,5,IF(BE59&gt;1960,6,IF(BE59&gt;1958,7,IF(BE59&gt;1953,8,9)))))))))</f>
        <v>0</v>
      </c>
      <c r="BG59" s="883">
        <v>1.9</v>
      </c>
    </row>
    <row r="60" spans="1:59" ht="11.25" customHeight="1" x14ac:dyDescent="0.2">
      <c r="A60" s="882" t="s">
        <v>4599</v>
      </c>
      <c r="B60" s="876" t="s">
        <v>4593</v>
      </c>
      <c r="C60" s="933" t="s">
        <v>4196</v>
      </c>
      <c r="D60" s="933" t="s">
        <v>4329</v>
      </c>
      <c r="E60" s="733">
        <v>5</v>
      </c>
      <c r="F60" s="1182">
        <v>735</v>
      </c>
      <c r="G60" s="1182" t="s">
        <v>106</v>
      </c>
      <c r="H60" s="1182" t="s">
        <v>106</v>
      </c>
      <c r="I60" s="875">
        <v>142.19</v>
      </c>
      <c r="J60" s="651">
        <f>(M60/I60)*100</f>
        <v>1.237780434629721</v>
      </c>
      <c r="K60" s="878">
        <v>0.44</v>
      </c>
      <c r="L60" s="888">
        <v>4</v>
      </c>
      <c r="M60" s="642">
        <f>K60*L60</f>
        <v>1.76</v>
      </c>
      <c r="N60" s="871" t="s">
        <v>718</v>
      </c>
      <c r="O60" s="734">
        <v>0.42</v>
      </c>
      <c r="P60" s="862">
        <v>43913</v>
      </c>
      <c r="Q60" s="862">
        <v>43945</v>
      </c>
      <c r="R60" s="642">
        <f>(K60-O60)/O60*100</f>
        <v>4.7619047619047663</v>
      </c>
      <c r="S60" s="701">
        <f>IF(INDEX(Historical!$D$7:$D$1254,MATCH(B60,Historical!$B$7:$B$1278,0))=0,"n/a",(INDEX(Historical!$C$7:$C$1256,MATCH(B60,Historical!$B$7:$B$1278,0))/INDEX(Historical!$D$7:$D$1254,MATCH(B60,Historical!$B$7:$B$1278,0))-1)*100)</f>
        <v>4.9999999999999822</v>
      </c>
      <c r="T60" s="701">
        <f>IF(INDEX(Historical!$F$7:$F$1247,MATCH(B60,Historical!$B$7:$B$1278,0))=0,"n/a",((INDEX(Historical!$C$7:$C$1256,MATCH(B60,Historical!$B$7:$B$1278,0))/INDEX(Historical!$F$7:$F$1247,MATCH(B60,Historical!$B$7:$B$1278,0)))^(1/3)-1)*100)</f>
        <v>32.63524026321307</v>
      </c>
      <c r="U60" s="701" t="str">
        <f>IF(INDEX(Historical!$H$7:$H$1247,MATCH(B60,Historical!$B$7:$B$1278,0))=0,"n/a",((INDEX(Historical!$C$7:$C$1256,MATCH(B60,Historical!$B$7:$B$1278,0))/INDEX(Historical!$H$7:$H$1247,MATCH(B60,Historical!$B$7:$B$1278,0)))^(1/5)-1)*100)</f>
        <v>n/a</v>
      </c>
      <c r="V60" s="701" t="str">
        <f>IF(INDEX(Historical!$O$7:$O$1247,MATCH(B60,Historical!$B$7:$B$1278,0))=0,"n/a",((INDEX(Historical!$C$7:$C$1256,MATCH(B60,Historical!$B$7:$B$1278,0))/INDEX(Historical!$O$7:$O$1247,MATCH(B60,Historical!$B$7:$B$1278,0)))^(1/10)-1)*100)</f>
        <v>n/a</v>
      </c>
      <c r="W60" s="702" t="str">
        <f>IF(OR(U60&lt;=0,U60="n/a",V60&lt;=0,V60="n/a"),"n/a",U60/V60)</f>
        <v>n/a</v>
      </c>
      <c r="X60" s="703" t="str">
        <f>IF(OR(AJ60&lt;=0,AJ60="n/a",U60&lt;=0,U60="n/a"),"n/a",U60/AJ60)</f>
        <v>n/a</v>
      </c>
      <c r="Y60" s="877"/>
      <c r="Z60" s="651">
        <f>IF(OR(AC60&lt;0.01,AC60="n/a"),"n/a",M60/AC60*100)</f>
        <v>61.111111111111114</v>
      </c>
      <c r="AA60" s="887">
        <f>IF(OR(AC60&lt;0.01,AC60="n/a"),"n/a",I60/AC60)</f>
        <v>49.371527777777779</v>
      </c>
      <c r="AB60" s="888">
        <v>9</v>
      </c>
      <c r="AC60" s="866">
        <v>2.88</v>
      </c>
      <c r="AD60" s="866">
        <v>3.8</v>
      </c>
      <c r="AE60" s="866">
        <v>3.71</v>
      </c>
      <c r="AF60" s="866">
        <v>4.03</v>
      </c>
      <c r="AG60" s="866">
        <v>8.5</v>
      </c>
      <c r="AH60" s="866">
        <v>-66.100000000000009</v>
      </c>
      <c r="AI60" s="866">
        <v>6.04</v>
      </c>
      <c r="AJ60" s="866">
        <v>-4.1000000000000005</v>
      </c>
      <c r="AK60" s="866">
        <v>13</v>
      </c>
      <c r="AL60" s="879">
        <v>4160</v>
      </c>
      <c r="AM60" s="873">
        <v>0.70000000000000007</v>
      </c>
      <c r="AN60" s="866">
        <v>1.05</v>
      </c>
      <c r="AO60" s="740" t="str">
        <f>IF(U60="n/a","n/a",IF(AA60&lt;0,"n/a",IF(AA60="n/a","n/a",J60+U60-AA60)))</f>
        <v>n/a</v>
      </c>
      <c r="AP60" s="741" t="str">
        <f>IF(U60="n/a","n/a",J60+U60)</f>
        <v>n/a</v>
      </c>
      <c r="AQ60" s="889">
        <f>IF(OR(AC60&lt;0.01,AF60="n/a"),"n/a",(I60/SQRT(22.5*AC60*(I60/AF60))-1)*100)</f>
        <v>197.37163949393133</v>
      </c>
      <c r="AR60" s="651">
        <f>INDEX(Historical!$C$7:$C$1256,MATCH(B60,Historical!$B$7:$B$1278,0))*IF(AH60="n/a",1.03,IF(AH60&lt;0,1.01,IF(AH60&gt;10,1.1,(1+AH60/100))))</f>
        <v>1.6967999999999999</v>
      </c>
      <c r="AS60" s="887">
        <f>IF($AI60="n/a",1.03*AR60,IF($AI60&lt;0,1.01*AR60,IF($AI60&gt;10,1.1*AR60,(1+$AI60/100)*AR60)))</f>
        <v>1.7992867199999998</v>
      </c>
      <c r="AT60" s="887">
        <f>IF($AK60="n/a",1.03*AS60,IF($AK60&lt;0,1.01*AS60,IF($AK60&gt;10,1.1*AS60,(1+$AK60/100)*AS60)))</f>
        <v>1.979215392</v>
      </c>
      <c r="AU60" s="887">
        <f>IF($AK60="n/a",1.03*AT60,IF($AK60&lt;0,1.01*AT60,IF($AK60&gt;10,1.1*AT60,(1+$AK60/100)*AT60)))</f>
        <v>2.1771369312000002</v>
      </c>
      <c r="AV60" s="887">
        <f>IF($AK60="n/a",1.03*AU60,IF($AK60&lt;0,1.01*AU60,IF($AK60&gt;10,1.1*AU60,(1+$AK60/100)*AU60)))</f>
        <v>2.3948506243200005</v>
      </c>
      <c r="AW60" s="651">
        <f>SUM(AR60:AV60)</f>
        <v>10.047289667519999</v>
      </c>
      <c r="AX60" s="748">
        <f>AW60/I60*100</f>
        <v>7.0661014610872774</v>
      </c>
      <c r="AY60" s="935">
        <v>1.25</v>
      </c>
      <c r="AZ60" s="873">
        <v>66.77</v>
      </c>
      <c r="BA60" s="873">
        <v>-18.690000000000001</v>
      </c>
      <c r="BB60" s="873">
        <v>-4.6899999999999995</v>
      </c>
      <c r="BC60" s="873">
        <v>1.41</v>
      </c>
      <c r="BE60" s="624">
        <v>2016</v>
      </c>
      <c r="BF60" s="899">
        <f>IF(BE60&gt;2008,0,IF(BE60&gt;2001,1,IF(BE60&gt;1990,2,IF(BE60&gt;1980,3,IF(BE60&gt;1973,4,IF(BE60&gt;1970,5,IF(BE60&gt;1960,6,IF(BE60&gt;1958,7,IF(BE60&gt;1953,8,9)))))))))</f>
        <v>0</v>
      </c>
      <c r="BG60" s="883">
        <v>3.5999999999999996</v>
      </c>
    </row>
    <row r="61" spans="1:59" ht="11.25" customHeight="1" x14ac:dyDescent="0.2">
      <c r="A61" s="881" t="s">
        <v>1078</v>
      </c>
      <c r="B61" s="876" t="s">
        <v>1079</v>
      </c>
      <c r="C61" s="933" t="s">
        <v>4345</v>
      </c>
      <c r="D61" s="933" t="s">
        <v>4354</v>
      </c>
      <c r="E61" s="733">
        <v>9</v>
      </c>
      <c r="F61" s="1182">
        <v>484</v>
      </c>
      <c r="G61" s="1182" t="s">
        <v>106</v>
      </c>
      <c r="H61" s="1182" t="s">
        <v>106</v>
      </c>
      <c r="I61" s="875">
        <v>55.8</v>
      </c>
      <c r="J61" s="651">
        <f>(M61/I61)*100</f>
        <v>5.053763440860215</v>
      </c>
      <c r="K61" s="878">
        <v>0.70499999999999996</v>
      </c>
      <c r="L61" s="888">
        <v>4</v>
      </c>
      <c r="M61" s="642">
        <f>K61*L61</f>
        <v>2.82</v>
      </c>
      <c r="N61" s="871" t="s">
        <v>3951</v>
      </c>
      <c r="O61" s="734">
        <v>0.68</v>
      </c>
      <c r="P61" s="862">
        <v>44063</v>
      </c>
      <c r="Q61" s="862">
        <v>44078</v>
      </c>
      <c r="R61" s="642">
        <f>(K61-O61)/O61*100</f>
        <v>3.6764705882352811</v>
      </c>
      <c r="S61" s="701">
        <f>IF(INDEX(Historical!$D$7:$D$1254,MATCH(B61,Historical!$B$7:$B$1278,0))=0,"n/a",(INDEX(Historical!$C$7:$C$1256,MATCH(B61,Historical!$B$7:$B$1278,0))/INDEX(Historical!$D$7:$D$1254,MATCH(B61,Historical!$B$7:$B$1278,0))-1)*100)</f>
        <v>15.094339622641506</v>
      </c>
      <c r="T61" s="701">
        <f>IF(INDEX(Historical!$F$7:$F$1247,MATCH(B61,Historical!$B$7:$B$1278,0))=0,"n/a",((INDEX(Historical!$C$7:$C$1256,MATCH(B61,Historical!$B$7:$B$1278,0))/INDEX(Historical!$F$7:$F$1247,MATCH(B61,Historical!$B$7:$B$1278,0)))^(1/3)-1)*100)</f>
        <v>17.346721269258715</v>
      </c>
      <c r="U61" s="701">
        <f>IF(INDEX(Historical!$H$7:$H$1247,MATCH(B61,Historical!$B$7:$B$1278,0))=0,"n/a",((INDEX(Historical!$C$7:$C$1256,MATCH(B61,Historical!$B$7:$B$1278,0))/INDEX(Historical!$H$7:$H$1247,MATCH(B61,Historical!$B$7:$B$1278,0)))^(1/5)-1)*100)</f>
        <v>15.835264030516516</v>
      </c>
      <c r="V61" s="701" t="str">
        <f>IF(INDEX(Historical!$O$7:$O$1247,MATCH(B61,Historical!$B$7:$B$1278,0))=0,"n/a",((INDEX(Historical!$C$7:$C$1256,MATCH(B61,Historical!$B$7:$B$1278,0))/INDEX(Historical!$O$7:$O$1247,MATCH(B61,Historical!$B$7:$B$1278,0)))^(1/10)-1)*100)</f>
        <v>n/a</v>
      </c>
      <c r="W61" s="702" t="str">
        <f>IF(OR(U61&lt;=0,U61="n/a",V61&lt;=0,V61="n/a"),"n/a",U61/V61)</f>
        <v>n/a</v>
      </c>
      <c r="X61" s="703">
        <f>IF(OR(AJ61&lt;=0,AJ61="n/a",U61&lt;=0,U61="n/a"),"n/a",U61/AJ61)</f>
        <v>0.1361587620852667</v>
      </c>
      <c r="Y61" s="877"/>
      <c r="Z61" s="651">
        <f>IF(OR(AC61&lt;0.01,AC61="n/a"),"n/a",M61/AC61*100)</f>
        <v>335.71428571428572</v>
      </c>
      <c r="AA61" s="887">
        <f>IF(OR(AC61&lt;0.01,AC61="n/a"),"n/a",I61/AC61)</f>
        <v>66.428571428571431</v>
      </c>
      <c r="AB61" s="888">
        <v>12</v>
      </c>
      <c r="AC61" s="866">
        <v>0.84</v>
      </c>
      <c r="AD61" s="866">
        <v>1.1000000000000001</v>
      </c>
      <c r="AE61" s="866">
        <v>4.7</v>
      </c>
      <c r="AF61" s="868" t="s">
        <v>136</v>
      </c>
      <c r="AG61" s="866">
        <v>-18.3</v>
      </c>
      <c r="AH61" s="866">
        <v>29.5</v>
      </c>
      <c r="AI61" s="866">
        <v>29.82</v>
      </c>
      <c r="AJ61" s="866">
        <v>116.3</v>
      </c>
      <c r="AK61" s="866">
        <v>60.5</v>
      </c>
      <c r="AL61" s="879">
        <v>2630</v>
      </c>
      <c r="AM61" s="873">
        <v>0.6</v>
      </c>
      <c r="AN61" s="866" t="s">
        <v>136</v>
      </c>
      <c r="AO61" s="740">
        <f>IF(U61="n/a","n/a",IF(AA61&lt;0,"n/a",IF(AA61="n/a","n/a",J61+U61-AA61)))</f>
        <v>-45.539543957194695</v>
      </c>
      <c r="AP61" s="741">
        <f>IF(U61="n/a","n/a",J61+U61)</f>
        <v>20.889027471376732</v>
      </c>
      <c r="AQ61" s="889" t="str">
        <f>IF(OR(AC61&lt;0.01,AF61="n/a"),"n/a",(I61/SQRT(22.5*AC61*(I61/AF61))-1)*100)</f>
        <v>n/a</v>
      </c>
      <c r="AR61" s="651">
        <f>INDEX(Historical!$C$7:$C$1256,MATCH(B61,Historical!$B$7:$B$1278,0))*IF(AH61="n/a",1.03,IF(AH61&lt;0,1.01,IF(AH61&gt;10,1.1,(1+AH61/100))))</f>
        <v>2.6840000000000002</v>
      </c>
      <c r="AS61" s="887">
        <f>IF($AI61="n/a",1.03*AR61,IF($AI61&lt;0,1.01*AR61,IF($AI61&gt;10,1.1*AR61,(1+$AI61/100)*AR61)))</f>
        <v>2.9524000000000004</v>
      </c>
      <c r="AT61" s="887">
        <f>IF($AK61="n/a",1.03*AS61,IF($AK61&lt;0,1.01*AS61,IF($AK61&gt;10,1.1*AS61,(1+$AK61/100)*AS61)))</f>
        <v>3.2476400000000005</v>
      </c>
      <c r="AU61" s="887">
        <f>IF($AK61="n/a",1.03*AT61,IF($AK61&lt;0,1.01*AT61,IF($AK61&gt;10,1.1*AT61,(1+$AK61/100)*AT61)))</f>
        <v>3.572404000000001</v>
      </c>
      <c r="AV61" s="887">
        <f>IF($AK61="n/a",1.03*AU61,IF($AK61&lt;0,1.01*AU61,IF($AK61&gt;10,1.1*AU61,(1+$AK61/100)*AU61)))</f>
        <v>3.9296444000000013</v>
      </c>
      <c r="AW61" s="651">
        <f>SUM(AR61:AV61)</f>
        <v>16.386088400000002</v>
      </c>
      <c r="AX61" s="748">
        <f>AW61/I61*100</f>
        <v>29.365749820788533</v>
      </c>
      <c r="AY61" s="935">
        <v>0.02</v>
      </c>
      <c r="AZ61" s="873">
        <v>2.88</v>
      </c>
      <c r="BA61" s="873">
        <v>-39.97</v>
      </c>
      <c r="BB61" s="873">
        <v>-11.07</v>
      </c>
      <c r="BC61" s="873">
        <v>-25.740000000000002</v>
      </c>
      <c r="BD61" s="1041"/>
      <c r="BE61" s="624">
        <v>2012</v>
      </c>
      <c r="BF61" s="899">
        <f>IF(BE61&gt;2008,0,IF(BE61&gt;2001,1,IF(BE61&gt;1990,2,IF(BE61&gt;1980,3,IF(BE61&gt;1973,4,IF(BE61&gt;1970,5,IF(BE61&gt;1960,6,IF(BE61&gt;1958,7,IF(BE61&gt;1953,8,9)))))))))</f>
        <v>0</v>
      </c>
      <c r="BG61" s="883">
        <v>4.1000000000000005</v>
      </c>
    </row>
    <row r="62" spans="1:59" ht="11.25" customHeight="1" x14ac:dyDescent="0.2">
      <c r="A62" s="864" t="s">
        <v>1039</v>
      </c>
      <c r="B62" s="876" t="s">
        <v>1040</v>
      </c>
      <c r="C62" s="933" t="s">
        <v>4196</v>
      </c>
      <c r="D62" s="933" t="s">
        <v>4340</v>
      </c>
      <c r="E62" s="733">
        <v>7</v>
      </c>
      <c r="F62" s="1182">
        <v>594</v>
      </c>
      <c r="G62" s="1182" t="s">
        <v>106</v>
      </c>
      <c r="H62" s="1182" t="s">
        <v>106</v>
      </c>
      <c r="I62" s="875">
        <v>122.6</v>
      </c>
      <c r="J62" s="651">
        <f>(M62/I62)*100</f>
        <v>1.239804241435563</v>
      </c>
      <c r="K62" s="878">
        <v>0.38</v>
      </c>
      <c r="L62" s="888">
        <v>4</v>
      </c>
      <c r="M62" s="642">
        <f>K62*L62</f>
        <v>1.52</v>
      </c>
      <c r="N62" s="871" t="s">
        <v>142</v>
      </c>
      <c r="O62" s="734">
        <v>0.29499999999999998</v>
      </c>
      <c r="P62" s="619">
        <v>43790</v>
      </c>
      <c r="Q62" s="619">
        <v>43808</v>
      </c>
      <c r="R62" s="642">
        <f>(K62-O62)/O62*100</f>
        <v>28.813559322033903</v>
      </c>
      <c r="S62" s="701">
        <f>IF(INDEX(Historical!$D$7:$D$1254,MATCH(B62,Historical!$B$7:$B$1278,0))=0,"n/a",(INDEX(Historical!$C$7:$C$1256,MATCH(B62,Historical!$B$7:$B$1278,0))/INDEX(Historical!$D$7:$D$1254,MATCH(B62,Historical!$B$7:$B$1278,0))-1)*100)</f>
        <v>36.756756756756737</v>
      </c>
      <c r="T62" s="701">
        <f>IF(INDEX(Historical!$F$7:$F$1247,MATCH(B62,Historical!$B$7:$B$1278,0))=0,"n/a",((INDEX(Historical!$C$7:$C$1256,MATCH(B62,Historical!$B$7:$B$1278,0))/INDEX(Historical!$F$7:$F$1247,MATCH(B62,Historical!$B$7:$B$1278,0)))^(1/3)-1)*100)</f>
        <v>37.889459508382096</v>
      </c>
      <c r="U62" s="701">
        <f>IF(INDEX(Historical!$H$7:$H$1247,MATCH(B62,Historical!$B$7:$B$1278,0))=0,"n/a",((INDEX(Historical!$C$7:$C$1256,MATCH(B62,Historical!$B$7:$B$1278,0))/INDEX(Historical!$H$7:$H$1247,MATCH(B62,Historical!$B$7:$B$1278,0)))^(1/5)-1)*100)</f>
        <v>45.348710388250304</v>
      </c>
      <c r="V62" s="701" t="str">
        <f>IF(INDEX(Historical!$O$7:$O$1247,MATCH(B62,Historical!$B$7:$B$1278,0))=0,"n/a",((INDEX(Historical!$C$7:$C$1256,MATCH(B62,Historical!$B$7:$B$1278,0))/INDEX(Historical!$O$7:$O$1247,MATCH(B62,Historical!$B$7:$B$1278,0)))^(1/10)-1)*100)</f>
        <v>n/a</v>
      </c>
      <c r="W62" s="702" t="str">
        <f>IF(OR(U62&lt;=0,U62="n/a",V62&lt;=0,V62="n/a"),"n/a",U62/V62)</f>
        <v>n/a</v>
      </c>
      <c r="X62" s="703">
        <f>IF(OR(AJ62&lt;=0,AJ62="n/a",U62&lt;=0,U62="n/a"),"n/a",U62/AJ62)</f>
        <v>1.5856192443444164</v>
      </c>
      <c r="Y62" s="655"/>
      <c r="Z62" s="651">
        <f>IF(OR(AC62&lt;0.01,AC62="n/a"),"n/a",M62/AC62*100)</f>
        <v>29.74559686888454</v>
      </c>
      <c r="AA62" s="887">
        <f>IF(OR(AC62&lt;0.01,AC62="n/a"),"n/a",I62/AC62)</f>
        <v>23.99217221135029</v>
      </c>
      <c r="AB62" s="888">
        <v>12</v>
      </c>
      <c r="AC62" s="866">
        <v>5.1100000000000003</v>
      </c>
      <c r="AD62" s="866">
        <v>2.64</v>
      </c>
      <c r="AE62" s="866">
        <v>0.96</v>
      </c>
      <c r="AF62" s="866">
        <v>16.55</v>
      </c>
      <c r="AG62" s="866">
        <v>77.5</v>
      </c>
      <c r="AH62" s="866">
        <v>19.400000000000002</v>
      </c>
      <c r="AI62" s="866">
        <v>9.51</v>
      </c>
      <c r="AJ62" s="866">
        <v>28.599999999999998</v>
      </c>
      <c r="AK62" s="866">
        <v>9.1</v>
      </c>
      <c r="AL62" s="879">
        <v>17420</v>
      </c>
      <c r="AM62" s="873">
        <v>0.3</v>
      </c>
      <c r="AN62" s="866">
        <v>3.69</v>
      </c>
      <c r="AO62" s="740">
        <f>IF(U62="n/a","n/a",IF(AA62&lt;0,"n/a",IF(AA62="n/a","n/a",J62+U62-AA62)))</f>
        <v>22.596342418335578</v>
      </c>
      <c r="AP62" s="741">
        <f>IF(U62="n/a","n/a",J62+U62)</f>
        <v>46.588514629685868</v>
      </c>
      <c r="AQ62" s="889">
        <f>IF(OR(AC62&lt;0.01,AF62="n/a"),"n/a",(I62/SQRT(22.5*AC62*(I62/AF62))-1)*100)</f>
        <v>320.09017555644317</v>
      </c>
      <c r="AR62" s="651">
        <f>INDEX(Historical!$C$7:$C$1256,MATCH(B62,Historical!$B$7:$B$1278,0))*IF(AH62="n/a",1.03,IF(AH62&lt;0,1.01,IF(AH62&gt;10,1.1,(1+AH62/100))))</f>
        <v>1.3915</v>
      </c>
      <c r="AS62" s="887">
        <f>IF($AI62="n/a",1.03*AR62,IF($AI62&lt;0,1.01*AR62,IF($AI62&gt;10,1.1*AR62,(1+$AI62/100)*AR62)))</f>
        <v>1.52383165</v>
      </c>
      <c r="AT62" s="887">
        <f>IF($AK62="n/a",1.03*AS62,IF($AK62&lt;0,1.01*AS62,IF($AK62&gt;10,1.1*AS62,(1+$AK62/100)*AS62)))</f>
        <v>1.6625003301499999</v>
      </c>
      <c r="AU62" s="887">
        <f>IF($AK62="n/a",1.03*AT62,IF($AK62&lt;0,1.01*AT62,IF($AK62&gt;10,1.1*AT62,(1+$AK62/100)*AT62)))</f>
        <v>1.8137878601936499</v>
      </c>
      <c r="AV62" s="887">
        <f>IF($AK62="n/a",1.03*AU62,IF($AK62&lt;0,1.01*AU62,IF($AK62&gt;10,1.1*AU62,(1+$AK62/100)*AU62)))</f>
        <v>1.9788425554712721</v>
      </c>
      <c r="AW62" s="651">
        <f>SUM(AR62:AV62)</f>
        <v>8.370462395814922</v>
      </c>
      <c r="AX62" s="748">
        <f>AW62/I62*100</f>
        <v>6.8274570928343579</v>
      </c>
      <c r="AY62" s="935">
        <v>1.19</v>
      </c>
      <c r="AZ62" s="873">
        <v>67.05</v>
      </c>
      <c r="BA62" s="873">
        <v>-16.079999999999998</v>
      </c>
      <c r="BB62" s="873">
        <v>3.27</v>
      </c>
      <c r="BC62" s="873">
        <v>6.7299999999999995</v>
      </c>
      <c r="BE62" s="624">
        <v>2014</v>
      </c>
      <c r="BF62" s="899">
        <f>IF(BE62&gt;2008,0,IF(BE62&gt;2001,1,IF(BE62&gt;1990,2,IF(BE62&gt;1980,3,IF(BE62&gt;1973,4,IF(BE62&gt;1970,5,IF(BE62&gt;1960,6,IF(BE62&gt;1958,7,IF(BE62&gt;1953,8,9)))))))))</f>
        <v>0</v>
      </c>
      <c r="BG62" s="883">
        <v>9.1</v>
      </c>
    </row>
    <row r="63" spans="1:59" ht="11.25" customHeight="1" x14ac:dyDescent="0.2">
      <c r="A63" s="864" t="s">
        <v>1021</v>
      </c>
      <c r="B63" s="876" t="s">
        <v>1022</v>
      </c>
      <c r="C63" s="933" t="s">
        <v>108</v>
      </c>
      <c r="D63" s="933" t="s">
        <v>4341</v>
      </c>
      <c r="E63" s="733">
        <v>8</v>
      </c>
      <c r="F63" s="1182">
        <v>519</v>
      </c>
      <c r="G63" s="1182" t="s">
        <v>37</v>
      </c>
      <c r="H63" s="1182" t="s">
        <v>37</v>
      </c>
      <c r="I63" s="875">
        <v>31.15</v>
      </c>
      <c r="J63" s="651">
        <f>(M63/I63)*100</f>
        <v>4.8796147672552168</v>
      </c>
      <c r="K63" s="878">
        <v>0.38</v>
      </c>
      <c r="L63" s="888">
        <v>4</v>
      </c>
      <c r="M63" s="642">
        <f>K63*L63</f>
        <v>1.52</v>
      </c>
      <c r="N63" s="871" t="s">
        <v>145</v>
      </c>
      <c r="O63" s="734">
        <v>0.37</v>
      </c>
      <c r="P63" s="619">
        <v>43810</v>
      </c>
      <c r="Q63" s="619">
        <v>43830</v>
      </c>
      <c r="R63" s="642">
        <f>(K63-O63)/O63*100</f>
        <v>2.7027027027027053</v>
      </c>
      <c r="S63" s="701">
        <f>IF(INDEX(Historical!$D$7:$D$1254,MATCH(B63,Historical!$B$7:$B$1278,0))=0,"n/a",(INDEX(Historical!$C$7:$C$1256,MATCH(B63,Historical!$B$7:$B$1278,0))/INDEX(Historical!$D$7:$D$1254,MATCH(B63,Historical!$B$7:$B$1278,0))-1)*100)</f>
        <v>7.2463768115942129</v>
      </c>
      <c r="T63" s="701">
        <f>IF(INDEX(Historical!$F$7:$F$1247,MATCH(B63,Historical!$B$7:$B$1278,0))=0,"n/a",((INDEX(Historical!$C$7:$C$1256,MATCH(B63,Historical!$B$7:$B$1278,0))/INDEX(Historical!$F$7:$F$1247,MATCH(B63,Historical!$B$7:$B$1278,0)))^(1/3)-1)*100)</f>
        <v>4.9584113452102008</v>
      </c>
      <c r="U63" s="701">
        <f>IF(INDEX(Historical!$H$7:$H$1247,MATCH(B63,Historical!$B$7:$B$1278,0))=0,"n/a",((INDEX(Historical!$C$7:$C$1256,MATCH(B63,Historical!$B$7:$B$1278,0))/INDEX(Historical!$H$7:$H$1247,MATCH(B63,Historical!$B$7:$B$1278,0)))^(1/5)-1)*100)</f>
        <v>4.6347501481522668</v>
      </c>
      <c r="V63" s="701">
        <f>IF(INDEX(Historical!$O$7:$O$1247,MATCH(B63,Historical!$B$7:$B$1278,0))=0,"n/a",((INDEX(Historical!$C$7:$C$1256,MATCH(B63,Historical!$B$7:$B$1278,0))/INDEX(Historical!$O$7:$O$1247,MATCH(B63,Historical!$B$7:$B$1278,0)))^(1/10)-1)*100)</f>
        <v>2.8263379797903054</v>
      </c>
      <c r="W63" s="702">
        <f>IF(OR(U63&lt;=0,U63="n/a",V63&lt;=0,V63="n/a"),"n/a",U63/V63)</f>
        <v>1.6398428571858674</v>
      </c>
      <c r="X63" s="703">
        <f>IF(OR(AJ63&lt;=0,AJ63="n/a",U63&lt;=0,U63="n/a"),"n/a",U63/AJ63)</f>
        <v>0.52667615319912131</v>
      </c>
      <c r="Y63" s="661"/>
      <c r="Z63" s="651">
        <f>IF(OR(AC63&lt;0.01,AC63="n/a"),"n/a",M63/AC63*100)</f>
        <v>32.548179871520347</v>
      </c>
      <c r="AA63" s="887">
        <f>IF(OR(AC63&lt;0.01,AC63="n/a"),"n/a",I63/AC63)</f>
        <v>6.6702355460385441</v>
      </c>
      <c r="AB63" s="888">
        <v>12</v>
      </c>
      <c r="AC63" s="866">
        <v>4.67</v>
      </c>
      <c r="AD63" s="866" t="s">
        <v>136</v>
      </c>
      <c r="AE63" s="866">
        <v>1.1599999999999999</v>
      </c>
      <c r="AF63" s="866">
        <v>0.62</v>
      </c>
      <c r="AG63" s="866">
        <v>9.6</v>
      </c>
      <c r="AH63" s="866">
        <v>6.2</v>
      </c>
      <c r="AI63" s="866" t="s">
        <v>136</v>
      </c>
      <c r="AJ63" s="866">
        <v>8.7999999999999989</v>
      </c>
      <c r="AK63" s="866" t="s">
        <v>136</v>
      </c>
      <c r="AL63" s="879">
        <v>111.21</v>
      </c>
      <c r="AM63" s="873">
        <v>5.86</v>
      </c>
      <c r="AN63" s="866">
        <v>0.38</v>
      </c>
      <c r="AO63" s="740">
        <f>IF(U63="n/a","n/a",IF(AA63&lt;0,"n/a",IF(AA63="n/a","n/a",J63+U63-AA63)))</f>
        <v>2.8441293693689396</v>
      </c>
      <c r="AP63" s="741">
        <f>IF(U63="n/a","n/a",J63+U63)</f>
        <v>9.5143649154074836</v>
      </c>
      <c r="AQ63" s="889">
        <f>IF(OR(AC63&lt;0.01,AF63="n/a"),"n/a",(I63/SQRT(22.5*AC63*(I63/AF63))-1)*100)</f>
        <v>-57.127859144019119</v>
      </c>
      <c r="AR63" s="651">
        <f>INDEX(Historical!$C$7:$C$1256,MATCH(B63,Historical!$B$7:$B$1278,0))*IF(AH63="n/a",1.03,IF(AH63&lt;0,1.01,IF(AH63&gt;10,1.1,(1+AH63/100))))</f>
        <v>1.57176</v>
      </c>
      <c r="AS63" s="887">
        <f>IF($AI63="n/a",1.03*AR63,IF($AI63&lt;0,1.01*AR63,IF($AI63&gt;10,1.1*AR63,(1+$AI63/100)*AR63)))</f>
        <v>1.6189128000000002</v>
      </c>
      <c r="AT63" s="887">
        <f>IF($AK63="n/a",1.03*AS63,IF($AK63&lt;0,1.01*AS63,IF($AK63&gt;10,1.1*AS63,(1+$AK63/100)*AS63)))</f>
        <v>1.6674801840000002</v>
      </c>
      <c r="AU63" s="887">
        <f>IF($AK63="n/a",1.03*AT63,IF($AK63&lt;0,1.01*AT63,IF($AK63&gt;10,1.1*AT63,(1+$AK63/100)*AT63)))</f>
        <v>1.7175045895200003</v>
      </c>
      <c r="AV63" s="887">
        <f>IF($AK63="n/a",1.03*AU63,IF($AK63&lt;0,1.01*AU63,IF($AK63&gt;10,1.1*AU63,(1+$AK63/100)*AU63)))</f>
        <v>1.7690297272056004</v>
      </c>
      <c r="AW63" s="651">
        <f>SUM(AR63:AV63)</f>
        <v>8.3446873007256013</v>
      </c>
      <c r="AX63" s="748">
        <f>AW63/I63*100</f>
        <v>26.788723276807708</v>
      </c>
      <c r="AY63" s="935">
        <v>0.47</v>
      </c>
      <c r="AZ63" s="873">
        <v>11.25</v>
      </c>
      <c r="BA63" s="873">
        <v>-45.93</v>
      </c>
      <c r="BB63" s="873">
        <v>1.7399999999999998</v>
      </c>
      <c r="BC63" s="873">
        <v>-12.629999999999999</v>
      </c>
      <c r="BE63" s="624">
        <v>2012</v>
      </c>
      <c r="BF63" s="899">
        <f>IF(BE63&gt;2008,0,IF(BE63&gt;2001,1,IF(BE63&gt;1990,2,IF(BE63&gt;1980,3,IF(BE63&gt;1973,4,IF(BE63&gt;1970,5,IF(BE63&gt;1960,6,IF(BE63&gt;1958,7,IF(BE63&gt;1953,8,9)))))))))</f>
        <v>0</v>
      </c>
      <c r="BG63" s="883">
        <v>0.89999999999999991</v>
      </c>
    </row>
    <row r="64" spans="1:59" ht="11.25" customHeight="1" x14ac:dyDescent="0.2">
      <c r="A64" s="872" t="s">
        <v>3806</v>
      </c>
      <c r="B64" s="876" t="s">
        <v>3807</v>
      </c>
      <c r="C64" s="933" t="s">
        <v>108</v>
      </c>
      <c r="D64" s="933" t="s">
        <v>4341</v>
      </c>
      <c r="E64" s="733">
        <v>7</v>
      </c>
      <c r="F64" s="1182">
        <v>604</v>
      </c>
      <c r="G64" s="1182" t="s">
        <v>106</v>
      </c>
      <c r="H64" s="1182" t="s">
        <v>106</v>
      </c>
      <c r="I64" s="875">
        <v>27.25</v>
      </c>
      <c r="J64" s="651">
        <f>(M64/I64)*100</f>
        <v>5.7247706422018352</v>
      </c>
      <c r="K64" s="878">
        <v>0.39</v>
      </c>
      <c r="L64" s="888">
        <v>4</v>
      </c>
      <c r="M64" s="642">
        <f>K64*L64</f>
        <v>1.56</v>
      </c>
      <c r="N64" s="871" t="s">
        <v>107</v>
      </c>
      <c r="O64" s="734">
        <v>0.36</v>
      </c>
      <c r="P64" s="862">
        <v>43858</v>
      </c>
      <c r="Q64" s="862">
        <v>43872</v>
      </c>
      <c r="R64" s="642">
        <f>(K64-O64)/O64*100</f>
        <v>8.333333333333341</v>
      </c>
      <c r="S64" s="701">
        <f>IF(INDEX(Historical!$D$7:$D$1254,MATCH(B64,Historical!$B$7:$B$1278,0))=0,"n/a",(INDEX(Historical!$C$7:$C$1256,MATCH(B64,Historical!$B$7:$B$1278,0))/INDEX(Historical!$D$7:$D$1254,MATCH(B64,Historical!$B$7:$B$1278,0))-1)*100)</f>
        <v>38.775510204081655</v>
      </c>
      <c r="T64" s="701">
        <f>IF(INDEX(Historical!$F$7:$F$1247,MATCH(B64,Historical!$B$7:$B$1278,0))=0,"n/a",((INDEX(Historical!$C$7:$C$1256,MATCH(B64,Historical!$B$7:$B$1278,0))/INDEX(Historical!$F$7:$F$1247,MATCH(B64,Historical!$B$7:$B$1278,0)))^(1/3)-1)*100)</f>
        <v>43.524824854163491</v>
      </c>
      <c r="U64" s="701">
        <f>IF(INDEX(Historical!$H$7:$H$1247,MATCH(B64,Historical!$B$7:$B$1278,0))=0,"n/a",((INDEX(Historical!$C$7:$C$1256,MATCH(B64,Historical!$B$7:$B$1278,0))/INDEX(Historical!$H$7:$H$1247,MATCH(B64,Historical!$B$7:$B$1278,0)))^(1/5)-1)*100)</f>
        <v>68.541859713027975</v>
      </c>
      <c r="V64" s="701" t="str">
        <f>IF(INDEX(Historical!$O$7:$O$1247,MATCH(B64,Historical!$B$7:$B$1278,0))=0,"n/a",((INDEX(Historical!$C$7:$C$1256,MATCH(B64,Historical!$B$7:$B$1278,0))/INDEX(Historical!$O$7:$O$1247,MATCH(B64,Historical!$B$7:$B$1278,0)))^(1/10)-1)*100)</f>
        <v>n/a</v>
      </c>
      <c r="W64" s="702" t="str">
        <f>IF(OR(U64&lt;=0,U64="n/a",V64&lt;=0,V64="n/a"),"n/a",U64/V64)</f>
        <v>n/a</v>
      </c>
      <c r="X64" s="703">
        <f>IF(OR(AJ64&lt;=0,AJ64="n/a",U64&lt;=0,U64="n/a"),"n/a",U64/AJ64)</f>
        <v>3.4792822189354302</v>
      </c>
      <c r="Y64" s="877"/>
      <c r="Z64" s="651">
        <f>IF(OR(AC64&lt;0.01,AC64="n/a"),"n/a",M64/AC64*100)</f>
        <v>70.588235294117652</v>
      </c>
      <c r="AA64" s="887">
        <f>IF(OR(AC64&lt;0.01,AC64="n/a"),"n/a",I64/AC64)</f>
        <v>12.330316742081449</v>
      </c>
      <c r="AB64" s="888">
        <v>12</v>
      </c>
      <c r="AC64" s="866">
        <v>2.21</v>
      </c>
      <c r="AD64" s="866" t="s">
        <v>136</v>
      </c>
      <c r="AE64" s="866">
        <v>2.06</v>
      </c>
      <c r="AF64" s="866">
        <v>0.56999999999999995</v>
      </c>
      <c r="AG64" s="866">
        <v>6.4</v>
      </c>
      <c r="AH64" s="866">
        <v>10</v>
      </c>
      <c r="AI64" s="866">
        <v>32.25</v>
      </c>
      <c r="AJ64" s="866">
        <v>19.7</v>
      </c>
      <c r="AK64" s="866">
        <v>-7.48</v>
      </c>
      <c r="AL64" s="879">
        <v>11530</v>
      </c>
      <c r="AM64" s="873">
        <v>0.1</v>
      </c>
      <c r="AN64" s="866">
        <v>0.45</v>
      </c>
      <c r="AO64" s="740">
        <f>IF(U64="n/a","n/a",IF(AA64&lt;0,"n/a",IF(AA64="n/a","n/a",J64+U64-AA64)))</f>
        <v>61.936313613148357</v>
      </c>
      <c r="AP64" s="741">
        <f>IF(U64="n/a","n/a",J64+U64)</f>
        <v>74.266630355229807</v>
      </c>
      <c r="AQ64" s="889">
        <f>IF(OR(AC64&lt;0.01,AF64="n/a"),"n/a",(I64/SQRT(22.5*AC64*(I64/AF64))-1)*100)</f>
        <v>-44.110106089496824</v>
      </c>
      <c r="AR64" s="651">
        <f>INDEX(Historical!$C$7:$C$1256,MATCH(B64,Historical!$B$7:$B$1278,0))*IF(AH64="n/a",1.03,IF(AH64&lt;0,1.01,IF(AH64&gt;10,1.1,(1+AH64/100))))</f>
        <v>1.4960000000000002</v>
      </c>
      <c r="AS64" s="887">
        <f>IF($AI64="n/a",1.03*AR64,IF($AI64&lt;0,1.01*AR64,IF($AI64&gt;10,1.1*AR64,(1+$AI64/100)*AR64)))</f>
        <v>1.6456000000000004</v>
      </c>
      <c r="AT64" s="887">
        <f>IF($AK64="n/a",1.03*AS64,IF($AK64&lt;0,1.01*AS64,IF($AK64&gt;10,1.1*AS64,(1+$AK64/100)*AS64)))</f>
        <v>1.6620560000000004</v>
      </c>
      <c r="AU64" s="887">
        <f>IF($AK64="n/a",1.03*AT64,IF($AK64&lt;0,1.01*AT64,IF($AK64&gt;10,1.1*AT64,(1+$AK64/100)*AT64)))</f>
        <v>1.6786765600000004</v>
      </c>
      <c r="AV64" s="887">
        <f>IF($AK64="n/a",1.03*AU64,IF($AK64&lt;0,1.01*AU64,IF($AK64&gt;10,1.1*AU64,(1+$AK64/100)*AU64)))</f>
        <v>1.6954633256000005</v>
      </c>
      <c r="AW64" s="651">
        <f>SUM(AR64:AV64)</f>
        <v>8.1777958856000019</v>
      </c>
      <c r="AX64" s="748">
        <f>AW64/I64*100</f>
        <v>30.010260130642209</v>
      </c>
      <c r="AY64" s="935">
        <v>1.87</v>
      </c>
      <c r="AZ64" s="873">
        <v>92.99</v>
      </c>
      <c r="BA64" s="873">
        <v>-34</v>
      </c>
      <c r="BB64" s="873">
        <v>2.5</v>
      </c>
      <c r="BC64" s="873">
        <v>3.71</v>
      </c>
      <c r="BE64" s="624">
        <v>2014</v>
      </c>
      <c r="BF64" s="899">
        <f>IF(BE64&gt;2008,0,IF(BE64&gt;2001,1,IF(BE64&gt;1990,2,IF(BE64&gt;1980,3,IF(BE64&gt;1973,4,IF(BE64&gt;1970,5,IF(BE64&gt;1960,6,IF(BE64&gt;1958,7,IF(BE64&gt;1953,8,9)))))))))</f>
        <v>0</v>
      </c>
      <c r="BG64" s="883">
        <v>0.8</v>
      </c>
    </row>
    <row r="65" spans="1:59" s="774" customFormat="1" ht="11.25" customHeight="1" x14ac:dyDescent="0.2">
      <c r="A65" s="929" t="s">
        <v>4536</v>
      </c>
      <c r="B65" s="782" t="s">
        <v>4506</v>
      </c>
      <c r="C65" s="933" t="s">
        <v>4196</v>
      </c>
      <c r="D65" s="933" t="s">
        <v>4340</v>
      </c>
      <c r="E65" s="756">
        <v>6</v>
      </c>
      <c r="F65" s="1182">
        <v>714</v>
      </c>
      <c r="G65" s="1181" t="s">
        <v>106</v>
      </c>
      <c r="H65" s="1181" t="s">
        <v>106</v>
      </c>
      <c r="I65" s="757">
        <v>65.900000000000006</v>
      </c>
      <c r="J65" s="758">
        <f>(M65/I65)*100</f>
        <v>0.36418816388467368</v>
      </c>
      <c r="K65" s="759">
        <v>0.06</v>
      </c>
      <c r="L65" s="760">
        <v>4</v>
      </c>
      <c r="M65" s="761">
        <f>K65*L65</f>
        <v>0.24</v>
      </c>
      <c r="N65" s="762" t="s">
        <v>516</v>
      </c>
      <c r="O65" s="763">
        <v>5.5E-2</v>
      </c>
      <c r="P65" s="764">
        <v>44147</v>
      </c>
      <c r="Q65" s="764">
        <v>44162</v>
      </c>
      <c r="R65" s="761">
        <f>(K65-O65)/O65*100</f>
        <v>9.0909090909090864</v>
      </c>
      <c r="S65" s="701">
        <f>IF(INDEX(Historical!$D$7:$D$1254,MATCH(B65,Historical!$B$7:$B$1278,0))=0,"n/a",(INDEX(Historical!$C$7:$C$1256,MATCH(B65,Historical!$B$7:$B$1278,0))/INDEX(Historical!$D$7:$D$1254,MATCH(B65,Historical!$B$7:$B$1278,0))-1)*100)</f>
        <v>10.810810810810811</v>
      </c>
      <c r="T65" s="701">
        <f>IF(INDEX(Historical!$F$7:$F$1247,MATCH(B65,Historical!$B$7:$B$1278,0))=0,"n/a",((INDEX(Historical!$C$7:$C$1256,MATCH(B65,Historical!$B$7:$B$1278,0))/INDEX(Historical!$F$7:$F$1247,MATCH(B65,Historical!$B$7:$B$1278,0)))^(1/3)-1)*100)</f>
        <v>11.5973666981678</v>
      </c>
      <c r="U65" s="701" t="str">
        <f>IF(INDEX(Historical!$H$7:$H$1247,MATCH(B65,Historical!$B$7:$B$1278,0))=0,"n/a",((INDEX(Historical!$C$7:$C$1256,MATCH(B65,Historical!$B$7:$B$1278,0))/INDEX(Historical!$H$7:$H$1247,MATCH(B65,Historical!$B$7:$B$1278,0)))^(1/5)-1)*100)</f>
        <v>n/a</v>
      </c>
      <c r="V65" s="701">
        <f>IF(INDEX(Historical!$O$7:$O$1247,MATCH(B65,Historical!$B$7:$B$1278,0))=0,"n/a",((INDEX(Historical!$C$7:$C$1256,MATCH(B65,Historical!$B$7:$B$1278,0))/INDEX(Historical!$O$7:$O$1247,MATCH(B65,Historical!$B$7:$B$1278,0)))^(1/10)-1)*100)</f>
        <v>10.57813471231912</v>
      </c>
      <c r="W65" s="702" t="str">
        <f>IF(OR(U65&lt;=0,U65="n/a",V65&lt;=0,V65="n/a"),"n/a",U65/V65)</f>
        <v>n/a</v>
      </c>
      <c r="X65" s="703" t="str">
        <f>IF(OR(AJ65&lt;=0,AJ65="n/a",U65&lt;=0,U65="n/a"),"n/a",U65/AJ65)</f>
        <v>n/a</v>
      </c>
      <c r="Y65" s="775"/>
      <c r="Z65" s="758">
        <f>IF(OR(AC65&lt;0.01,AC65="n/a"),"n/a",M65/AC65*100)</f>
        <v>29.629629629629626</v>
      </c>
      <c r="AA65" s="766">
        <f>IF(OR(AC65&lt;0.01,AC65="n/a"),"n/a",I65/AC65)</f>
        <v>81.358024691358025</v>
      </c>
      <c r="AB65" s="760">
        <v>12</v>
      </c>
      <c r="AC65" s="767">
        <v>0.81</v>
      </c>
      <c r="AD65" s="767">
        <v>5.45</v>
      </c>
      <c r="AE65" s="767">
        <v>16.47</v>
      </c>
      <c r="AF65" s="767">
        <v>8.25</v>
      </c>
      <c r="AG65" s="767">
        <v>10.7</v>
      </c>
      <c r="AH65" s="767">
        <v>-10.4</v>
      </c>
      <c r="AI65" s="767">
        <v>34.799999999999997</v>
      </c>
      <c r="AJ65" s="767">
        <v>13.3</v>
      </c>
      <c r="AK65" s="767">
        <v>15</v>
      </c>
      <c r="AL65" s="768">
        <v>11350</v>
      </c>
      <c r="AM65" s="769">
        <v>0.2</v>
      </c>
      <c r="AN65" s="767">
        <v>0</v>
      </c>
      <c r="AO65" s="770" t="str">
        <f>IF(U65="n/a","n/a",IF(AA65&lt;0,"n/a",IF(AA65="n/a","n/a",J65+U65-AA65)))</f>
        <v>n/a</v>
      </c>
      <c r="AP65" s="771" t="str">
        <f>IF(U65="n/a","n/a",J65+U65)</f>
        <v>n/a</v>
      </c>
      <c r="AQ65" s="772">
        <f>IF(OR(AC65&lt;0.01,AF65="n/a"),"n/a",(I65/SQRT(22.5*AC65*(I65/AF65))-1)*100)</f>
        <v>446.18015086750091</v>
      </c>
      <c r="AR65" s="651">
        <f>INDEX(Historical!$C$7:$C$1256,MATCH(B65,Historical!$B$7:$B$1278,0))*IF(AH65="n/a",1.03,IF(AH65&lt;0,1.01,IF(AH65&gt;10,1.1,(1+AH65/100))))</f>
        <v>0.20705000000000001</v>
      </c>
      <c r="AS65" s="766">
        <f>IF($AI65="n/a",1.03*AR65,IF($AI65&lt;0,1.01*AR65,IF($AI65&gt;10,1.1*AR65,(1+$AI65/100)*AR65)))</f>
        <v>0.22775500000000004</v>
      </c>
      <c r="AT65" s="766">
        <f>IF($AK65="n/a",1.03*AS65,IF($AK65&lt;0,1.01*AS65,IF($AK65&gt;10,1.1*AS65,(1+$AK65/100)*AS65)))</f>
        <v>0.25053050000000004</v>
      </c>
      <c r="AU65" s="766">
        <f>IF($AK65="n/a",1.03*AT65,IF($AK65&lt;0,1.01*AT65,IF($AK65&gt;10,1.1*AT65,(1+$AK65/100)*AT65)))</f>
        <v>0.27558355000000007</v>
      </c>
      <c r="AV65" s="766">
        <f>IF($AK65="n/a",1.03*AU65,IF($AK65&lt;0,1.01*AU65,IF($AK65&gt;10,1.1*AU65,(1+$AK65/100)*AU65)))</f>
        <v>0.3031419050000001</v>
      </c>
      <c r="AW65" s="758">
        <f>SUM(AR65:AV65)</f>
        <v>1.2640609550000004</v>
      </c>
      <c r="AX65" s="773">
        <f>AW65/I65*100</f>
        <v>1.918150159332322</v>
      </c>
      <c r="AY65" s="936">
        <v>1.71</v>
      </c>
      <c r="AZ65" s="769">
        <v>87.22</v>
      </c>
      <c r="BA65" s="769">
        <v>-8.17</v>
      </c>
      <c r="BB65" s="769">
        <v>-0.11</v>
      </c>
      <c r="BC65" s="769">
        <v>14.35</v>
      </c>
      <c r="BD65" s="909"/>
      <c r="BE65" s="624">
        <v>2015</v>
      </c>
      <c r="BF65" s="899">
        <f>IF(BE65&gt;2008,0,IF(BE65&gt;2001,1,IF(BE65&gt;1990,2,IF(BE65&gt;1980,3,IF(BE65&gt;1973,4,IF(BE65&gt;1970,5,IF(BE65&gt;1960,6,IF(BE65&gt;1958,7,IF(BE65&gt;1953,8,9)))))))))</f>
        <v>0</v>
      </c>
      <c r="BG65" s="825">
        <v>8</v>
      </c>
    </row>
    <row r="66" spans="1:59" ht="11.25" customHeight="1" x14ac:dyDescent="0.2">
      <c r="A66" s="872" t="s">
        <v>1066</v>
      </c>
      <c r="B66" s="876" t="s">
        <v>1067</v>
      </c>
      <c r="C66" s="933" t="s">
        <v>108</v>
      </c>
      <c r="D66" s="933" t="s">
        <v>4341</v>
      </c>
      <c r="E66" s="733">
        <v>8</v>
      </c>
      <c r="F66" s="1182">
        <v>510</v>
      </c>
      <c r="G66" s="1182" t="s">
        <v>37</v>
      </c>
      <c r="H66" s="1182" t="s">
        <v>37</v>
      </c>
      <c r="I66" s="875">
        <v>60.43</v>
      </c>
      <c r="J66" s="651">
        <f>(M66/I66)*100</f>
        <v>3.7729604501075618</v>
      </c>
      <c r="K66" s="878">
        <v>0.56999999999999995</v>
      </c>
      <c r="L66" s="888">
        <v>4</v>
      </c>
      <c r="M66" s="642">
        <f>K66*L66</f>
        <v>2.2799999999999998</v>
      </c>
      <c r="N66" s="871" t="s">
        <v>160</v>
      </c>
      <c r="O66" s="734">
        <v>0.53</v>
      </c>
      <c r="P66" s="867">
        <v>43752</v>
      </c>
      <c r="Q66" s="867">
        <v>43769</v>
      </c>
      <c r="R66" s="642">
        <f>(K66-O66)/O66*100</f>
        <v>7.5471698113207406</v>
      </c>
      <c r="S66" s="701">
        <f>IF(INDEX(Historical!$D$7:$D$1254,MATCH(B66,Historical!$B$7:$B$1278,0))=0,"n/a",(INDEX(Historical!$C$7:$C$1256,MATCH(B66,Historical!$B$7:$B$1278,0))/INDEX(Historical!$D$7:$D$1254,MATCH(B66,Historical!$B$7:$B$1278,0))-1)*100)</f>
        <v>13.089005235602102</v>
      </c>
      <c r="T66" s="701">
        <f>IF(INDEX(Historical!$F$7:$F$1247,MATCH(B66,Historical!$B$7:$B$1278,0))=0,"n/a",((INDEX(Historical!$C$7:$C$1256,MATCH(B66,Historical!$B$7:$B$1278,0))/INDEX(Historical!$F$7:$F$1247,MATCH(B66,Historical!$B$7:$B$1278,0)))^(1/3)-1)*100)</f>
        <v>8.0983869874452274</v>
      </c>
      <c r="U66" s="701">
        <f>IF(INDEX(Historical!$H$7:$H$1247,MATCH(B66,Historical!$B$7:$B$1278,0))=0,"n/a",((INDEX(Historical!$C$7:$C$1256,MATCH(B66,Historical!$B$7:$B$1278,0))/INDEX(Historical!$H$7:$H$1247,MATCH(B66,Historical!$B$7:$B$1278,0)))^(1/5)-1)*100)</f>
        <v>6.5886151655180969</v>
      </c>
      <c r="V66" s="701">
        <f>IF(INDEX(Historical!$O$7:$O$1247,MATCH(B66,Historical!$B$7:$B$1278,0))=0,"n/a",((INDEX(Historical!$C$7:$C$1256,MATCH(B66,Historical!$B$7:$B$1278,0))/INDEX(Historical!$O$7:$O$1247,MATCH(B66,Historical!$B$7:$B$1278,0)))^(1/10)-1)*100)</f>
        <v>4.7349149264305668</v>
      </c>
      <c r="W66" s="702">
        <f>IF(OR(U66&lt;=0,U66="n/a",V66&lt;=0,V66="n/a"),"n/a",U66/V66)</f>
        <v>1.3914959968425344</v>
      </c>
      <c r="X66" s="703">
        <f>IF(OR(AJ66&lt;=0,AJ66="n/a",U66&lt;=0,U66="n/a"),"n/a",U66/AJ66)</f>
        <v>0.66551668338566627</v>
      </c>
      <c r="Y66" s="661"/>
      <c r="Z66" s="651">
        <f>IF(OR(AC66&lt;0.01,AC66="n/a"),"n/a",M66/AC66*100)</f>
        <v>41.229656419529832</v>
      </c>
      <c r="AA66" s="887">
        <f>IF(OR(AC66&lt;0.01,AC66="n/a"),"n/a",I66/AC66)</f>
        <v>10.927667269439421</v>
      </c>
      <c r="AB66" s="888">
        <v>12</v>
      </c>
      <c r="AC66" s="866">
        <v>5.53</v>
      </c>
      <c r="AD66" s="866">
        <v>1.37</v>
      </c>
      <c r="AE66" s="866">
        <v>5.23</v>
      </c>
      <c r="AF66" s="866">
        <v>1.4</v>
      </c>
      <c r="AG66" s="866" t="s">
        <v>136</v>
      </c>
      <c r="AH66" s="866">
        <v>20.7</v>
      </c>
      <c r="AI66" s="866">
        <v>-17.649999999999999</v>
      </c>
      <c r="AJ66" s="866">
        <v>9.9</v>
      </c>
      <c r="AK66" s="866">
        <v>8</v>
      </c>
      <c r="AL66" s="879">
        <v>963.86</v>
      </c>
      <c r="AM66" s="873">
        <v>0.70000000000000007</v>
      </c>
      <c r="AN66" s="866">
        <v>0</v>
      </c>
      <c r="AO66" s="740">
        <f>IF(U66="n/a","n/a",IF(AA66&lt;0,"n/a",IF(AA66="n/a","n/a",J66+U66-AA66)))</f>
        <v>-0.56609165381376236</v>
      </c>
      <c r="AP66" s="741">
        <f>IF(U66="n/a","n/a",J66+U66)</f>
        <v>10.361575615625659</v>
      </c>
      <c r="AQ66" s="889">
        <f>IF(OR(AC66&lt;0.01,AF66="n/a"),"n/a",(I66/SQRT(22.5*AC66*(I66/AF66))-1)*100)</f>
        <v>-17.541298748430211</v>
      </c>
      <c r="AR66" s="651">
        <f>INDEX(Historical!$C$7:$C$1256,MATCH(B66,Historical!$B$7:$B$1278,0))*IF(AH66="n/a",1.03,IF(AH66&lt;0,1.01,IF(AH66&gt;10,1.1,(1+AH66/100))))</f>
        <v>2.3760000000000003</v>
      </c>
      <c r="AS66" s="887">
        <f>IF($AI66="n/a",1.03*AR66,IF($AI66&lt;0,1.01*AR66,IF($AI66&gt;10,1.1*AR66,(1+$AI66/100)*AR66)))</f>
        <v>2.3997600000000006</v>
      </c>
      <c r="AT66" s="887">
        <f>IF($AK66="n/a",1.03*AS66,IF($AK66&lt;0,1.01*AS66,IF($AK66&gt;10,1.1*AS66,(1+$AK66/100)*AS66)))</f>
        <v>2.5917408000000006</v>
      </c>
      <c r="AU66" s="887">
        <f>IF($AK66="n/a",1.03*AT66,IF($AK66&lt;0,1.01*AT66,IF($AK66&gt;10,1.1*AT66,(1+$AK66/100)*AT66)))</f>
        <v>2.7990800640000009</v>
      </c>
      <c r="AV66" s="887">
        <f>IF($AK66="n/a",1.03*AU66,IF($AK66&lt;0,1.01*AU66,IF($AK66&gt;10,1.1*AU66,(1+$AK66/100)*AU66)))</f>
        <v>3.0230064691200011</v>
      </c>
      <c r="AW66" s="651">
        <f>SUM(AR66:AV66)</f>
        <v>13.189587333120006</v>
      </c>
      <c r="AX66" s="748">
        <f>AW66/I66*100</f>
        <v>21.826224281184853</v>
      </c>
      <c r="AY66" s="935">
        <v>0.69</v>
      </c>
      <c r="AZ66" s="873">
        <v>13.889999999999999</v>
      </c>
      <c r="BA66" s="873">
        <v>-27.250000000000004</v>
      </c>
      <c r="BB66" s="873">
        <v>-0.1</v>
      </c>
      <c r="BC66" s="873">
        <v>-7.08</v>
      </c>
      <c r="BE66" s="624">
        <v>2012</v>
      </c>
      <c r="BF66" s="899">
        <f>IF(BE66&gt;2008,0,IF(BE66&gt;2001,1,IF(BE66&gt;1990,2,IF(BE66&gt;1980,3,IF(BE66&gt;1973,4,IF(BE66&gt;1970,5,IF(BE66&gt;1960,6,IF(BE66&gt;1958,7,IF(BE66&gt;1953,8,9)))))))))</f>
        <v>0</v>
      </c>
      <c r="BG66" s="883" t="s">
        <v>136</v>
      </c>
    </row>
    <row r="67" spans="1:59" ht="11.25" customHeight="1" x14ac:dyDescent="0.2">
      <c r="A67" s="155" t="s">
        <v>4046</v>
      </c>
      <c r="B67" s="596" t="s">
        <v>4047</v>
      </c>
      <c r="C67" s="933" t="s">
        <v>4322</v>
      </c>
      <c r="D67" s="933" t="s">
        <v>4323</v>
      </c>
      <c r="E67" s="733">
        <v>6</v>
      </c>
      <c r="F67" s="1182">
        <v>699</v>
      </c>
      <c r="G67" s="1182" t="s">
        <v>106</v>
      </c>
      <c r="H67" s="1182" t="s">
        <v>106</v>
      </c>
      <c r="I67" s="875">
        <v>46.3</v>
      </c>
      <c r="J67" s="651">
        <f>(M67/I67)*100</f>
        <v>3.6501079913606911</v>
      </c>
      <c r="K67" s="878">
        <v>0.42249999999999999</v>
      </c>
      <c r="L67" s="888">
        <v>4</v>
      </c>
      <c r="M67" s="642">
        <f>K67*L67</f>
        <v>1.69</v>
      </c>
      <c r="N67" s="871" t="s">
        <v>4308</v>
      </c>
      <c r="O67" s="734">
        <v>0.42</v>
      </c>
      <c r="P67" s="862">
        <v>44057</v>
      </c>
      <c r="Q67" s="862">
        <v>44071</v>
      </c>
      <c r="R67" s="642">
        <f>(K67-O67)/O67*100</f>
        <v>0.59523809523809579</v>
      </c>
      <c r="S67" s="701">
        <f>IF(INDEX(Historical!$D$7:$D$1254,MATCH(B67,Historical!$B$7:$B$1278,0))=0,"n/a",(INDEX(Historical!$C$7:$C$1256,MATCH(B67,Historical!$B$7:$B$1278,0))/INDEX(Historical!$D$7:$D$1254,MATCH(B67,Historical!$B$7:$B$1278,0))-1)*100)</f>
        <v>2.4922118380062308</v>
      </c>
      <c r="T67" s="701">
        <f>IF(INDEX(Historical!$F$7:$F$1247,MATCH(B67,Historical!$B$7:$B$1278,0))=0,"n/a",((INDEX(Historical!$C$7:$C$1256,MATCH(B67,Historical!$B$7:$B$1278,0))/INDEX(Historical!$F$7:$F$1247,MATCH(B67,Historical!$B$7:$B$1278,0)))^(1/3)-1)*100)</f>
        <v>2.5570105086323069</v>
      </c>
      <c r="U67" s="701" t="str">
        <f>IF(INDEX(Historical!$H$7:$H$1247,MATCH(B67,Historical!$B$7:$B$1278,0))=0,"n/a",((INDEX(Historical!$C$7:$C$1256,MATCH(B67,Historical!$B$7:$B$1278,0))/INDEX(Historical!$H$7:$H$1247,MATCH(B67,Historical!$B$7:$B$1278,0)))^(1/5)-1)*100)</f>
        <v>n/a</v>
      </c>
      <c r="V67" s="701" t="str">
        <f>IF(INDEX(Historical!$O$7:$O$1247,MATCH(B67,Historical!$B$7:$B$1278,0))=0,"n/a",((INDEX(Historical!$C$7:$C$1256,MATCH(B67,Historical!$B$7:$B$1278,0))/INDEX(Historical!$O$7:$O$1247,MATCH(B67,Historical!$B$7:$B$1278,0)))^(1/10)-1)*100)</f>
        <v>n/a</v>
      </c>
      <c r="W67" s="702" t="str">
        <f>IF(OR(U67&lt;=0,U67="n/a",V67&lt;=0,V67="n/a"),"n/a",U67/V67)</f>
        <v>n/a</v>
      </c>
      <c r="X67" s="703" t="str">
        <f>IF(OR(AJ67&lt;=0,AJ67="n/a",U67&lt;=0,U67="n/a"),"n/a",U67/AJ67)</f>
        <v>n/a</v>
      </c>
      <c r="Y67" s="877"/>
      <c r="Z67" s="651">
        <f>IF(OR(AC67&lt;0.01,AC67="n/a"),"n/a",M67/AC67*100)</f>
        <v>256.06060606060606</v>
      </c>
      <c r="AA67" s="887">
        <f>IF(OR(AC67&lt;0.01,AC67="n/a"),"n/a",I67/AC67)</f>
        <v>70.151515151515142</v>
      </c>
      <c r="AB67" s="888">
        <v>12</v>
      </c>
      <c r="AC67" s="866">
        <v>0.66</v>
      </c>
      <c r="AD67" s="866" t="s">
        <v>136</v>
      </c>
      <c r="AE67" s="866">
        <v>15.11</v>
      </c>
      <c r="AF67" s="866">
        <v>2.54</v>
      </c>
      <c r="AG67" s="866">
        <v>3.8</v>
      </c>
      <c r="AH67" s="866">
        <v>79.900000000000006</v>
      </c>
      <c r="AI67" s="866">
        <v>17.04</v>
      </c>
      <c r="AJ67" s="866">
        <v>-13.200000000000001</v>
      </c>
      <c r="AK67" s="866" t="s">
        <v>136</v>
      </c>
      <c r="AL67" s="879">
        <v>1050</v>
      </c>
      <c r="AM67" s="873">
        <v>6.3</v>
      </c>
      <c r="AN67" s="866">
        <v>0.51</v>
      </c>
      <c r="AO67" s="740" t="str">
        <f>IF(U67="n/a","n/a",IF(AA67&lt;0,"n/a",IF(AA67="n/a","n/a",J67+U67-AA67)))</f>
        <v>n/a</v>
      </c>
      <c r="AP67" s="741" t="str">
        <f>IF(U67="n/a","n/a",J67+U67)</f>
        <v>n/a</v>
      </c>
      <c r="AQ67" s="889">
        <f>IF(OR(AC67&lt;0.01,AF67="n/a"),"n/a",(I67/SQRT(22.5*AC67*(I67/AF67))-1)*100)</f>
        <v>181.41298120958456</v>
      </c>
      <c r="AR67" s="651">
        <f>INDEX(Historical!$C$7:$C$1256,MATCH(B67,Historical!$B$7:$B$1278,0))*IF(AH67="n/a",1.03,IF(AH67&lt;0,1.01,IF(AH67&gt;10,1.1,(1+AH67/100))))</f>
        <v>1.8095000000000001</v>
      </c>
      <c r="AS67" s="887">
        <f>IF($AI67="n/a",1.03*AR67,IF($AI67&lt;0,1.01*AR67,IF($AI67&gt;10,1.1*AR67,(1+$AI67/100)*AR67)))</f>
        <v>1.9904500000000003</v>
      </c>
      <c r="AT67" s="887">
        <f>IF($AK67="n/a",1.03*AS67,IF($AK67&lt;0,1.01*AS67,IF($AK67&gt;10,1.1*AS67,(1+$AK67/100)*AS67)))</f>
        <v>2.0501635000000005</v>
      </c>
      <c r="AU67" s="887">
        <f>IF($AK67="n/a",1.03*AT67,IF($AK67&lt;0,1.01*AT67,IF($AK67&gt;10,1.1*AT67,(1+$AK67/100)*AT67)))</f>
        <v>2.1116684050000005</v>
      </c>
      <c r="AV67" s="887">
        <f>IF($AK67="n/a",1.03*AU67,IF($AK67&lt;0,1.01*AU67,IF($AK67&gt;10,1.1*AU67,(1+$AK67/100)*AU67)))</f>
        <v>2.1750184571500006</v>
      </c>
      <c r="AW67" s="651">
        <f>SUM(AR67:AV67)</f>
        <v>10.136800362150002</v>
      </c>
      <c r="AX67" s="748">
        <f>AW67/I67*100</f>
        <v>21.893737283261345</v>
      </c>
      <c r="AY67" s="935">
        <v>0.51</v>
      </c>
      <c r="AZ67" s="873">
        <v>130.13999999999999</v>
      </c>
      <c r="BA67" s="873">
        <v>-11.52</v>
      </c>
      <c r="BB67" s="873">
        <v>-3.16</v>
      </c>
      <c r="BC67" s="873">
        <v>7.95</v>
      </c>
      <c r="BE67" s="624">
        <v>2015</v>
      </c>
      <c r="BF67" s="899">
        <f>IF(BE67&gt;2008,0,IF(BE67&gt;2001,1,IF(BE67&gt;1990,2,IF(BE67&gt;1980,3,IF(BE67&gt;1973,4,IF(BE67&gt;1970,5,IF(BE67&gt;1960,6,IF(BE67&gt;1958,7,IF(BE67&gt;1953,8,9)))))))))</f>
        <v>0</v>
      </c>
      <c r="BG67" s="883">
        <v>2.2999999999999998</v>
      </c>
    </row>
    <row r="68" spans="1:59" ht="11.25" customHeight="1" x14ac:dyDescent="0.2">
      <c r="A68" s="872" t="s">
        <v>1060</v>
      </c>
      <c r="B68" s="876" t="s">
        <v>1061</v>
      </c>
      <c r="C68" s="933" t="s">
        <v>245</v>
      </c>
      <c r="D68" s="933" t="s">
        <v>4355</v>
      </c>
      <c r="E68" s="733">
        <v>9</v>
      </c>
      <c r="F68" s="1182">
        <v>449</v>
      </c>
      <c r="G68" s="1182" t="s">
        <v>106</v>
      </c>
      <c r="H68" s="1182" t="s">
        <v>106</v>
      </c>
      <c r="I68" s="875">
        <v>149.15</v>
      </c>
      <c r="J68" s="651">
        <f>(M68/I68)*100</f>
        <v>0.41702983573583635</v>
      </c>
      <c r="K68" s="886">
        <v>0.622</v>
      </c>
      <c r="L68" s="888">
        <v>1</v>
      </c>
      <c r="M68" s="642">
        <f>K68*L68</f>
        <v>0.622</v>
      </c>
      <c r="N68" s="871" t="s">
        <v>973</v>
      </c>
      <c r="O68" s="738">
        <v>0.58099999999999996</v>
      </c>
      <c r="P68" s="619">
        <v>43804</v>
      </c>
      <c r="Q68" s="619">
        <v>43833</v>
      </c>
      <c r="R68" s="642">
        <f>(K68-O68)/O68*100</f>
        <v>7.0567986230636901</v>
      </c>
      <c r="S68" s="701">
        <f>IF(INDEX(Historical!$D$7:$D$1254,MATCH(B68,Historical!$B$7:$B$1278,0))=0,"n/a",(INDEX(Historical!$C$7:$C$1256,MATCH(B68,Historical!$B$7:$B$1278,0))/INDEX(Historical!$D$7:$D$1254,MATCH(B68,Historical!$B$7:$B$1278,0))-1)*100)</f>
        <v>6.9325153374232951</v>
      </c>
      <c r="T68" s="701">
        <f>IF(INDEX(Historical!$F$7:$F$1247,MATCH(B68,Historical!$B$7:$B$1278,0))=0,"n/a",((INDEX(Historical!$C$7:$C$1256,MATCH(B68,Historical!$B$7:$B$1278,0))/INDEX(Historical!$F$7:$F$1247,MATCH(B68,Historical!$B$7:$B$1278,0)))^(1/3)-1)*100)</f>
        <v>9.7087209869069149</v>
      </c>
      <c r="U68" s="701">
        <f>IF(INDEX(Historical!$H$7:$H$1247,MATCH(B68,Historical!$B$7:$B$1278,0))=0,"n/a",((INDEX(Historical!$C$7:$C$1256,MATCH(B68,Historical!$B$7:$B$1278,0))/INDEX(Historical!$H$7:$H$1247,MATCH(B68,Historical!$B$7:$B$1278,0)))^(1/5)-1)*100)</f>
        <v>11.753073815646054</v>
      </c>
      <c r="V68" s="701">
        <f>IF(INDEX(Historical!$O$7:$O$1247,MATCH(B68,Historical!$B$7:$B$1278,0))=0,"n/a",((INDEX(Historical!$C$7:$C$1256,MATCH(B68,Historical!$B$7:$B$1278,0))/INDEX(Historical!$O$7:$O$1247,MATCH(B68,Historical!$B$7:$B$1278,0)))^(1/10)-1)*100)</f>
        <v>13.300737887224212</v>
      </c>
      <c r="W68" s="702">
        <f>IF(OR(U68&lt;=0,U68="n/a",V68&lt;=0,V68="n/a"),"n/a",U68/V68)</f>
        <v>0.88364073597264559</v>
      </c>
      <c r="X68" s="703">
        <f>IF(OR(AJ68&lt;=0,AJ68="n/a",U68&lt;=0,U68="n/a"),"n/a",U68/AJ68)</f>
        <v>0.35507775878084757</v>
      </c>
      <c r="Y68" s="674" t="s">
        <v>4390</v>
      </c>
      <c r="Z68" s="651" t="str">
        <f>IF(OR(AC68&lt;0.01,AC68="n/a"),"n/a",M68/AC68*100)</f>
        <v>n/a</v>
      </c>
      <c r="AA68" s="887" t="str">
        <f>IF(OR(AC68&lt;0.01,AC68="n/a"),"n/a",I68/AC68)</f>
        <v>n/a</v>
      </c>
      <c r="AB68" s="888">
        <v>12</v>
      </c>
      <c r="AC68" s="866">
        <v>-0.47</v>
      </c>
      <c r="AD68" s="866" t="s">
        <v>136</v>
      </c>
      <c r="AE68" s="866">
        <v>5.69</v>
      </c>
      <c r="AF68" s="866">
        <v>18.41</v>
      </c>
      <c r="AG68" s="866">
        <v>-27.200000000000003</v>
      </c>
      <c r="AH68" s="866">
        <v>-16.8</v>
      </c>
      <c r="AI68" s="866">
        <v>777.21</v>
      </c>
      <c r="AJ68" s="866">
        <v>33.1</v>
      </c>
      <c r="AK68" s="866">
        <v>12</v>
      </c>
      <c r="AL68" s="879">
        <v>5830</v>
      </c>
      <c r="AM68" s="873">
        <v>1</v>
      </c>
      <c r="AN68" s="866">
        <v>6.77</v>
      </c>
      <c r="AO68" s="740" t="str">
        <f>IF(U68="n/a","n/a",IF(AA68&lt;0,"n/a",IF(AA68="n/a","n/a",J68+U68-AA68)))</f>
        <v>n/a</v>
      </c>
      <c r="AP68" s="741">
        <f>IF(U68="n/a","n/a",J68+U68)</f>
        <v>12.17010365138189</v>
      </c>
      <c r="AQ68" s="889" t="str">
        <f>IF(OR(AC68&lt;0.01,AF68="n/a"),"n/a",(I68/SQRT(22.5*AC68*(I68/AF68))-1)*100)</f>
        <v>n/a</v>
      </c>
      <c r="AR68" s="651">
        <f>INDEX(Historical!$C$7:$C$1256,MATCH(B68,Historical!$B$7:$B$1278,0))*IF(AH68="n/a",1.03,IF(AH68&lt;0,1.01,IF(AH68&gt;10,1.1,(1+AH68/100))))</f>
        <v>0.58680999999999994</v>
      </c>
      <c r="AS68" s="887">
        <f>IF($AI68="n/a",1.03*AR68,IF($AI68&lt;0,1.01*AR68,IF($AI68&gt;10,1.1*AR68,(1+$AI68/100)*AR68)))</f>
        <v>0.64549100000000004</v>
      </c>
      <c r="AT68" s="887">
        <f>IF($AK68="n/a",1.03*AS68,IF($AK68&lt;0,1.01*AS68,IF($AK68&gt;10,1.1*AS68,(1+$AK68/100)*AS68)))</f>
        <v>0.71004010000000006</v>
      </c>
      <c r="AU68" s="887">
        <f>IF($AK68="n/a",1.03*AT68,IF($AK68&lt;0,1.01*AT68,IF($AK68&gt;10,1.1*AT68,(1+$AK68/100)*AT68)))</f>
        <v>0.78104411000000018</v>
      </c>
      <c r="AV68" s="887">
        <f>IF($AK68="n/a",1.03*AU68,IF($AK68&lt;0,1.01*AU68,IF($AK68&gt;10,1.1*AU68,(1+$AK68/100)*AU68)))</f>
        <v>0.85914852100000028</v>
      </c>
      <c r="AW68" s="651">
        <f>SUM(AR68:AV68)</f>
        <v>3.5825337310000007</v>
      </c>
      <c r="AX68" s="748">
        <f>AW68/I68*100</f>
        <v>2.4019669668119348</v>
      </c>
      <c r="AY68" s="935">
        <v>1.3</v>
      </c>
      <c r="AZ68" s="873">
        <v>181.95</v>
      </c>
      <c r="BA68" s="873">
        <v>-18.649999999999999</v>
      </c>
      <c r="BB68" s="873">
        <v>-11.86</v>
      </c>
      <c r="BC68" s="873">
        <v>9.2899999999999991</v>
      </c>
      <c r="BE68" s="624">
        <v>2012</v>
      </c>
      <c r="BF68" s="899">
        <f>IF(BE68&gt;2008,0,IF(BE68&gt;2001,1,IF(BE68&gt;1990,2,IF(BE68&gt;1980,3,IF(BE68&gt;1973,4,IF(BE68&gt;1970,5,IF(BE68&gt;1960,6,IF(BE68&gt;1958,7,IF(BE68&gt;1953,8,9)))))))))</f>
        <v>0</v>
      </c>
      <c r="BG68" s="883">
        <v>-4.3</v>
      </c>
    </row>
    <row r="69" spans="1:59" ht="11.25" customHeight="1" x14ac:dyDescent="0.2">
      <c r="A69" s="882" t="s">
        <v>1068</v>
      </c>
      <c r="B69" s="876" t="s">
        <v>1069</v>
      </c>
      <c r="C69" s="933" t="s">
        <v>108</v>
      </c>
      <c r="D69" s="933" t="s">
        <v>4341</v>
      </c>
      <c r="E69" s="733">
        <v>9</v>
      </c>
      <c r="F69" s="1182">
        <v>441</v>
      </c>
      <c r="G69" s="1182" t="s">
        <v>106</v>
      </c>
      <c r="H69" s="1182" t="s">
        <v>106</v>
      </c>
      <c r="I69" s="875">
        <v>14.26</v>
      </c>
      <c r="J69" s="651">
        <f>(M69/I69)*100</f>
        <v>3.0855539971949506</v>
      </c>
      <c r="K69" s="878">
        <v>0.11</v>
      </c>
      <c r="L69" s="888">
        <v>4</v>
      </c>
      <c r="M69" s="642">
        <f>K69*L69</f>
        <v>0.44</v>
      </c>
      <c r="N69" s="871" t="s">
        <v>139</v>
      </c>
      <c r="O69" s="734">
        <v>0.09</v>
      </c>
      <c r="P69" s="867">
        <v>43759</v>
      </c>
      <c r="Q69" s="867">
        <v>43770</v>
      </c>
      <c r="R69" s="642">
        <f>(K69-O69)/O69*100</f>
        <v>22.222222222222225</v>
      </c>
      <c r="S69" s="701">
        <f>IF(INDEX(Historical!$D$7:$D$1254,MATCH(B69,Historical!$B$7:$B$1278,0))=0,"n/a",(INDEX(Historical!$C$7:$C$1256,MATCH(B69,Historical!$B$7:$B$1278,0))/INDEX(Historical!$D$7:$D$1254,MATCH(B69,Historical!$B$7:$B$1278,0))-1)*100)</f>
        <v>31.25</v>
      </c>
      <c r="T69" s="701">
        <f>IF(INDEX(Historical!$F$7:$F$1247,MATCH(B69,Historical!$B$7:$B$1278,0))=0,"n/a",((INDEX(Historical!$C$7:$C$1256,MATCH(B69,Historical!$B$7:$B$1278,0))/INDEX(Historical!$F$7:$F$1247,MATCH(B69,Historical!$B$7:$B$1278,0)))^(1/3)-1)*100)</f>
        <v>24.053456597035684</v>
      </c>
      <c r="U69" s="701">
        <f>IF(INDEX(Historical!$H$7:$H$1247,MATCH(B69,Historical!$B$7:$B$1278,0))=0,"n/a",((INDEX(Historical!$C$7:$C$1256,MATCH(B69,Historical!$B$7:$B$1278,0))/INDEX(Historical!$H$7:$H$1247,MATCH(B69,Historical!$B$7:$B$1278,0)))^(1/5)-1)*100)</f>
        <v>17.192316229445325</v>
      </c>
      <c r="V69" s="701">
        <f>IF(INDEX(Historical!$O$7:$O$1247,MATCH(B69,Historical!$B$7:$B$1278,0))=0,"n/a",((INDEX(Historical!$C$7:$C$1256,MATCH(B69,Historical!$B$7:$B$1278,0))/INDEX(Historical!$O$7:$O$1247,MATCH(B69,Historical!$B$7:$B$1278,0)))^(1/10)-1)*100)</f>
        <v>5.3248691300327167</v>
      </c>
      <c r="W69" s="702">
        <f>IF(OR(U69&lt;=0,U69="n/a",V69&lt;=0,V69="n/a"),"n/a",U69/V69)</f>
        <v>3.2286833365498491</v>
      </c>
      <c r="X69" s="703">
        <f>IF(OR(AJ69&lt;=0,AJ69="n/a",U69&lt;=0,U69="n/a"),"n/a",U69/AJ69)</f>
        <v>0.91448490582155983</v>
      </c>
      <c r="Y69" s="664"/>
      <c r="Z69" s="651">
        <f>IF(OR(AC69&lt;0.01,AC69="n/a"),"n/a",M69/AC69*100)</f>
        <v>24.30939226519337</v>
      </c>
      <c r="AA69" s="887">
        <f>IF(OR(AC69&lt;0.01,AC69="n/a"),"n/a",I69/AC69)</f>
        <v>7.8784530386740332</v>
      </c>
      <c r="AB69" s="888">
        <v>12</v>
      </c>
      <c r="AC69" s="866">
        <v>1.81</v>
      </c>
      <c r="AD69" s="866">
        <v>0.99</v>
      </c>
      <c r="AE69" s="866">
        <v>2.2799999999999998</v>
      </c>
      <c r="AF69" s="866">
        <v>0.68</v>
      </c>
      <c r="AG69" s="866">
        <v>9.6</v>
      </c>
      <c r="AH69" s="866">
        <v>97</v>
      </c>
      <c r="AI69" s="866">
        <v>-7.76</v>
      </c>
      <c r="AJ69" s="866">
        <v>18.8</v>
      </c>
      <c r="AK69" s="866">
        <v>8</v>
      </c>
      <c r="AL69" s="879">
        <v>223.74</v>
      </c>
      <c r="AM69" s="873">
        <v>0.8</v>
      </c>
      <c r="AN69" s="866">
        <v>0.63</v>
      </c>
      <c r="AO69" s="740">
        <f>IF(U69="n/a","n/a",IF(AA69&lt;0,"n/a",IF(AA69="n/a","n/a",J69+U69-AA69)))</f>
        <v>12.399417187966241</v>
      </c>
      <c r="AP69" s="741">
        <f>IF(U69="n/a","n/a",J69+U69)</f>
        <v>20.277870226640275</v>
      </c>
      <c r="AQ69" s="889">
        <f>IF(OR(AC69&lt;0.01,AF69="n/a"),"n/a",(I69/SQRT(22.5*AC69*(I69/AF69))-1)*100)</f>
        <v>-51.204061797917177</v>
      </c>
      <c r="AR69" s="651">
        <f>INDEX(Historical!$C$7:$C$1256,MATCH(B69,Historical!$B$7:$B$1278,0))*IF(AH69="n/a",1.03,IF(AH69&lt;0,1.01,IF(AH69&gt;10,1.1,(1+AH69/100))))</f>
        <v>0.46200000000000002</v>
      </c>
      <c r="AS69" s="887">
        <f>IF($AI69="n/a",1.03*AR69,IF($AI69&lt;0,1.01*AR69,IF($AI69&gt;10,1.1*AR69,(1+$AI69/100)*AR69)))</f>
        <v>0.46662000000000003</v>
      </c>
      <c r="AT69" s="887">
        <f>IF($AK69="n/a",1.03*AS69,IF($AK69&lt;0,1.01*AS69,IF($AK69&gt;10,1.1*AS69,(1+$AK69/100)*AS69)))</f>
        <v>0.50394960000000011</v>
      </c>
      <c r="AU69" s="887">
        <f>IF($AK69="n/a",1.03*AT69,IF($AK69&lt;0,1.01*AT69,IF($AK69&gt;10,1.1*AT69,(1+$AK69/100)*AT69)))</f>
        <v>0.54426556800000014</v>
      </c>
      <c r="AV69" s="887">
        <f>IF($AK69="n/a",1.03*AU69,IF($AK69&lt;0,1.01*AU69,IF($AK69&gt;10,1.1*AU69,(1+$AK69/100)*AU69)))</f>
        <v>0.58780681344000019</v>
      </c>
      <c r="AW69" s="651">
        <f>SUM(AR69:AV69)</f>
        <v>2.5646419814400003</v>
      </c>
      <c r="AX69" s="748">
        <f>AW69/I69*100</f>
        <v>17.984866630014029</v>
      </c>
      <c r="AY69" s="935">
        <v>0.92</v>
      </c>
      <c r="AZ69" s="873">
        <v>26.76</v>
      </c>
      <c r="BA69" s="873">
        <v>-41.370000000000005</v>
      </c>
      <c r="BB69" s="873">
        <v>6.0600000000000005</v>
      </c>
      <c r="BC69" s="873">
        <v>-7.9600000000000009</v>
      </c>
      <c r="BE69" s="624">
        <v>2011</v>
      </c>
      <c r="BF69" s="899">
        <f>IF(BE69&gt;2008,0,IF(BE69&gt;2001,1,IF(BE69&gt;1990,2,IF(BE69&gt;1980,3,IF(BE69&gt;1973,4,IF(BE69&gt;1970,5,IF(BE69&gt;1960,6,IF(BE69&gt;1958,7,IF(BE69&gt;1953,8,9)))))))))</f>
        <v>0</v>
      </c>
      <c r="BG69" s="883">
        <v>1.3</v>
      </c>
    </row>
    <row r="70" spans="1:59" ht="11.25" customHeight="1" x14ac:dyDescent="0.2">
      <c r="A70" s="864" t="s">
        <v>1096</v>
      </c>
      <c r="B70" s="876" t="s">
        <v>1097</v>
      </c>
      <c r="C70" s="933" t="s">
        <v>108</v>
      </c>
      <c r="D70" s="933" t="s">
        <v>4341</v>
      </c>
      <c r="E70" s="733">
        <v>9</v>
      </c>
      <c r="F70" s="1182">
        <v>463</v>
      </c>
      <c r="G70" s="1182" t="s">
        <v>106</v>
      </c>
      <c r="H70" s="1182" t="s">
        <v>106</v>
      </c>
      <c r="I70" s="875">
        <v>14.98</v>
      </c>
      <c r="J70" s="651">
        <f>(M70/I70)*100</f>
        <v>3.7383177570093462</v>
      </c>
      <c r="K70" s="878">
        <v>0.14000000000000001</v>
      </c>
      <c r="L70" s="888">
        <v>4</v>
      </c>
      <c r="M70" s="642">
        <f>K70*L70</f>
        <v>0.56000000000000005</v>
      </c>
      <c r="N70" s="871" t="s">
        <v>119</v>
      </c>
      <c r="O70" s="734">
        <v>0.12</v>
      </c>
      <c r="P70" s="862">
        <v>43868</v>
      </c>
      <c r="Q70" s="862">
        <v>43891</v>
      </c>
      <c r="R70" s="642">
        <f>(K70-O70)/O70*100</f>
        <v>16.666666666666682</v>
      </c>
      <c r="S70" s="701">
        <f>IF(INDEX(Historical!$D$7:$D$1254,MATCH(B70,Historical!$B$7:$B$1278,0))=0,"n/a",(INDEX(Historical!$C$7:$C$1256,MATCH(B70,Historical!$B$7:$B$1278,0))/INDEX(Historical!$D$7:$D$1254,MATCH(B70,Historical!$B$7:$B$1278,0))-1)*100)</f>
        <v>2.2727272727272707</v>
      </c>
      <c r="T70" s="701">
        <f>IF(INDEX(Historical!$F$7:$F$1247,MATCH(B70,Historical!$B$7:$B$1278,0))=0,"n/a",((INDEX(Historical!$C$7:$C$1256,MATCH(B70,Historical!$B$7:$B$1278,0))/INDEX(Historical!$F$7:$F$1247,MATCH(B70,Historical!$B$7:$B$1278,0)))^(1/3)-1)*100)</f>
        <v>17.134499842861995</v>
      </c>
      <c r="U70" s="701">
        <f>IF(INDEX(Historical!$H$7:$H$1247,MATCH(B70,Historical!$B$7:$B$1278,0))=0,"n/a",((INDEX(Historical!$C$7:$C$1256,MATCH(B70,Historical!$B$7:$B$1278,0))/INDEX(Historical!$H$7:$H$1247,MATCH(B70,Historical!$B$7:$B$1278,0)))^(1/5)-1)*100)</f>
        <v>20.112443398143132</v>
      </c>
      <c r="V70" s="701" t="str">
        <f>IF(INDEX(Historical!$O$7:$O$1247,MATCH(B70,Historical!$B$7:$B$1278,0))=0,"n/a",((INDEX(Historical!$C$7:$C$1256,MATCH(B70,Historical!$B$7:$B$1278,0))/INDEX(Historical!$O$7:$O$1247,MATCH(B70,Historical!$B$7:$B$1278,0)))^(1/10)-1)*100)</f>
        <v>n/a</v>
      </c>
      <c r="W70" s="702" t="str">
        <f>IF(OR(U70&lt;=0,U70="n/a",V70&lt;=0,V70="n/a"),"n/a",U70/V70)</f>
        <v>n/a</v>
      </c>
      <c r="X70" s="703" t="str">
        <f>IF(OR(AJ70&lt;=0,AJ70="n/a",U70&lt;=0,U70="n/a"),"n/a",U70/AJ70)</f>
        <v>n/a</v>
      </c>
      <c r="Y70" s="877"/>
      <c r="Z70" s="651" t="str">
        <f>IF(OR(AC70&lt;0.01,AC70="n/a"),"n/a",M70/AC70*100)</f>
        <v>n/a</v>
      </c>
      <c r="AA70" s="887" t="str">
        <f>IF(OR(AC70&lt;0.01,AC70="n/a"),"n/a",I70/AC70)</f>
        <v>n/a</v>
      </c>
      <c r="AB70" s="888">
        <v>12</v>
      </c>
      <c r="AC70" s="866" t="s">
        <v>136</v>
      </c>
      <c r="AD70" s="866" t="s">
        <v>136</v>
      </c>
      <c r="AE70" s="866" t="s">
        <v>136</v>
      </c>
      <c r="AF70" s="866" t="s">
        <v>136</v>
      </c>
      <c r="AG70" s="866" t="s">
        <v>136</v>
      </c>
      <c r="AH70" s="866" t="s">
        <v>136</v>
      </c>
      <c r="AI70" s="866" t="s">
        <v>136</v>
      </c>
      <c r="AJ70" s="866" t="s">
        <v>136</v>
      </c>
      <c r="AK70" s="866" t="s">
        <v>136</v>
      </c>
      <c r="AL70" s="879" t="s">
        <v>136</v>
      </c>
      <c r="AM70" s="873" t="s">
        <v>136</v>
      </c>
      <c r="AN70" s="866" t="s">
        <v>136</v>
      </c>
      <c r="AO70" s="740" t="str">
        <f>IF(U70="n/a","n/a",IF(AA70&lt;0,"n/a",IF(AA70="n/a","n/a",J70+U70-AA70)))</f>
        <v>n/a</v>
      </c>
      <c r="AP70" s="741">
        <f>IF(U70="n/a","n/a",J70+U70)</f>
        <v>23.850761155152476</v>
      </c>
      <c r="AQ70" s="889" t="str">
        <f>IF(OR(AC70&lt;0.01,AF70="n/a"),"n/a",(I70/SQRT(22.5*AC70*(I70/AF70))-1)*100)</f>
        <v>n/a</v>
      </c>
      <c r="AR70" s="651">
        <f>INDEX(Historical!$C$7:$C$1256,MATCH(B70,Historical!$B$7:$B$1278,0))*IF(AH70="n/a",1.03,IF(AH70&lt;0,1.01,IF(AH70&gt;10,1.1,(1+AH70/100))))</f>
        <v>0.46350000000000002</v>
      </c>
      <c r="AS70" s="887">
        <f>IF($AI70="n/a",1.03*AR70,IF($AI70&lt;0,1.01*AR70,IF($AI70&gt;10,1.1*AR70,(1+$AI70/100)*AR70)))</f>
        <v>0.47740500000000002</v>
      </c>
      <c r="AT70" s="887">
        <f>IF($AK70="n/a",1.03*AS70,IF($AK70&lt;0,1.01*AS70,IF($AK70&gt;10,1.1*AS70,(1+$AK70/100)*AS70)))</f>
        <v>0.49172715000000006</v>
      </c>
      <c r="AU70" s="887">
        <f>IF($AK70="n/a",1.03*AT70,IF($AK70&lt;0,1.01*AT70,IF($AK70&gt;10,1.1*AT70,(1+$AK70/100)*AT70)))</f>
        <v>0.50647896450000007</v>
      </c>
      <c r="AV70" s="887">
        <f>IF($AK70="n/a",1.03*AU70,IF($AK70&lt;0,1.01*AU70,IF($AK70&gt;10,1.1*AU70,(1+$AK70/100)*AU70)))</f>
        <v>0.52167333343500011</v>
      </c>
      <c r="AW70" s="651">
        <f>SUM(AR70:AV70)</f>
        <v>2.4607844479350005</v>
      </c>
      <c r="AX70" s="748">
        <f>AW70/I70*100</f>
        <v>16.427132496228307</v>
      </c>
      <c r="AY70" s="935" t="s">
        <v>136</v>
      </c>
      <c r="AZ70" s="873" t="s">
        <v>136</v>
      </c>
      <c r="BA70" s="873" t="s">
        <v>136</v>
      </c>
      <c r="BB70" s="873" t="s">
        <v>136</v>
      </c>
      <c r="BC70" s="873" t="s">
        <v>136</v>
      </c>
      <c r="BD70" s="908" t="s">
        <v>4268</v>
      </c>
      <c r="BE70" s="624">
        <v>2012</v>
      </c>
      <c r="BF70" s="899">
        <f>IF(BE70&gt;2008,0,IF(BE70&gt;2001,1,IF(BE70&gt;1990,2,IF(BE70&gt;1980,3,IF(BE70&gt;1973,4,IF(BE70&gt;1970,5,IF(BE70&gt;1960,6,IF(BE70&gt;1958,7,IF(BE70&gt;1953,8,9)))))))))</f>
        <v>0</v>
      </c>
      <c r="BG70" s="883" t="s">
        <v>136</v>
      </c>
    </row>
    <row r="71" spans="1:59" ht="11.25" customHeight="1" x14ac:dyDescent="0.2">
      <c r="A71" s="872" t="s">
        <v>1072</v>
      </c>
      <c r="B71" s="876" t="s">
        <v>1073</v>
      </c>
      <c r="C71" s="933" t="s">
        <v>108</v>
      </c>
      <c r="D71" s="933" t="s">
        <v>118</v>
      </c>
      <c r="E71" s="733">
        <v>9</v>
      </c>
      <c r="F71" s="1182">
        <v>479</v>
      </c>
      <c r="G71" s="1182" t="s">
        <v>106</v>
      </c>
      <c r="H71" s="1182" t="s">
        <v>106</v>
      </c>
      <c r="I71" s="875">
        <v>17.75</v>
      </c>
      <c r="J71" s="651">
        <f>(M71/I71)*100</f>
        <v>2.704225352112676</v>
      </c>
      <c r="K71" s="878">
        <v>0.12</v>
      </c>
      <c r="L71" s="888">
        <v>4</v>
      </c>
      <c r="M71" s="642">
        <f>K71*L71</f>
        <v>0.48</v>
      </c>
      <c r="N71" s="871" t="s">
        <v>594</v>
      </c>
      <c r="O71" s="734">
        <v>0.11</v>
      </c>
      <c r="P71" s="862">
        <v>43991</v>
      </c>
      <c r="Q71" s="862">
        <v>44006</v>
      </c>
      <c r="R71" s="642">
        <f>(K71-O71)/O71*100</f>
        <v>9.0909090909090864</v>
      </c>
      <c r="S71" s="701">
        <f>IF(INDEX(Historical!$D$7:$D$1254,MATCH(B71,Historical!$B$7:$B$1278,0))=0,"n/a",(INDEX(Historical!$C$7:$C$1256,MATCH(B71,Historical!$B$7:$B$1278,0))/INDEX(Historical!$D$7:$D$1254,MATCH(B71,Historical!$B$7:$B$1278,0))-1)*100)</f>
        <v>10.256410256410241</v>
      </c>
      <c r="T71" s="701">
        <f>IF(INDEX(Historical!$F$7:$F$1247,MATCH(B71,Historical!$B$7:$B$1278,0))=0,"n/a",((INDEX(Historical!$C$7:$C$1256,MATCH(B71,Historical!$B$7:$B$1278,0))/INDEX(Historical!$F$7:$F$1247,MATCH(B71,Historical!$B$7:$B$1278,0)))^(1/3)-1)*100)</f>
        <v>11.524149667113504</v>
      </c>
      <c r="U71" s="701">
        <f>IF(INDEX(Historical!$H$7:$H$1247,MATCH(B71,Historical!$B$7:$B$1278,0))=0,"n/a",((INDEX(Historical!$C$7:$C$1256,MATCH(B71,Historical!$B$7:$B$1278,0))/INDEX(Historical!$H$7:$H$1247,MATCH(B71,Historical!$B$7:$B$1278,0)))^(1/5)-1)*100)</f>
        <v>12.370274760425982</v>
      </c>
      <c r="V71" s="701" t="str">
        <f>IF(INDEX(Historical!$O$7:$O$1247,MATCH(B71,Historical!$B$7:$B$1278,0))=0,"n/a",((INDEX(Historical!$C$7:$C$1256,MATCH(B71,Historical!$B$7:$B$1278,0))/INDEX(Historical!$O$7:$O$1247,MATCH(B71,Historical!$B$7:$B$1278,0)))^(1/10)-1)*100)</f>
        <v>n/a</v>
      </c>
      <c r="W71" s="702" t="str">
        <f>IF(OR(U71&lt;=0,U71="n/a",V71&lt;=0,V71="n/a"),"n/a",U71/V71)</f>
        <v>n/a</v>
      </c>
      <c r="X71" s="703">
        <f>IF(OR(AJ71&lt;=0,AJ71="n/a",U71&lt;=0,U71="n/a"),"n/a",U71/AJ71)</f>
        <v>0.20081614870821399</v>
      </c>
      <c r="Y71" s="664"/>
      <c r="Z71" s="651">
        <f>IF(OR(AC71&lt;0.01,AC71="n/a"),"n/a",M71/AC71*100)</f>
        <v>18.972332015810277</v>
      </c>
      <c r="AA71" s="887">
        <f>IF(OR(AC71&lt;0.01,AC71="n/a"),"n/a",I71/AC71)</f>
        <v>7.0158102766798427</v>
      </c>
      <c r="AB71" s="888">
        <v>12</v>
      </c>
      <c r="AC71" s="866">
        <v>2.5299999999999998</v>
      </c>
      <c r="AD71" s="866">
        <v>0.7</v>
      </c>
      <c r="AE71" s="866">
        <v>0.65</v>
      </c>
      <c r="AF71" s="866">
        <v>0.54</v>
      </c>
      <c r="AG71" s="866">
        <v>8.6</v>
      </c>
      <c r="AH71" s="866">
        <v>236.79999999999998</v>
      </c>
      <c r="AI71" s="866">
        <v>-0.57999999999999996</v>
      </c>
      <c r="AJ71" s="866">
        <v>61.6</v>
      </c>
      <c r="AK71" s="866">
        <v>10</v>
      </c>
      <c r="AL71" s="879">
        <v>2470</v>
      </c>
      <c r="AM71" s="873">
        <v>0.5</v>
      </c>
      <c r="AN71" s="866">
        <v>0.8</v>
      </c>
      <c r="AO71" s="740">
        <f>IF(U71="n/a","n/a",IF(AA71&lt;0,"n/a",IF(AA71="n/a","n/a",J71+U71-AA71)))</f>
        <v>8.0586898358588144</v>
      </c>
      <c r="AP71" s="741">
        <f>IF(U71="n/a","n/a",J71+U71)</f>
        <v>15.074500112538658</v>
      </c>
      <c r="AQ71" s="889">
        <f>IF(OR(AC71&lt;0.01,AF71="n/a"),"n/a",(I71/SQRT(22.5*AC71*(I71/AF71))-1)*100)</f>
        <v>-58.965935292696599</v>
      </c>
      <c r="AR71" s="651">
        <f>INDEX(Historical!$C$7:$C$1256,MATCH(B71,Historical!$B$7:$B$1278,0))*IF(AH71="n/a",1.03,IF(AH71&lt;0,1.01,IF(AH71&gt;10,1.1,(1+AH71/100))))</f>
        <v>0.47300000000000003</v>
      </c>
      <c r="AS71" s="887">
        <f>IF($AI71="n/a",1.03*AR71,IF($AI71&lt;0,1.01*AR71,IF($AI71&gt;10,1.1*AR71,(1+$AI71/100)*AR71)))</f>
        <v>0.47773000000000004</v>
      </c>
      <c r="AT71" s="887">
        <f>IF($AK71="n/a",1.03*AS71,IF($AK71&lt;0,1.01*AS71,IF($AK71&gt;10,1.1*AS71,(1+$AK71/100)*AS71)))</f>
        <v>0.52550300000000005</v>
      </c>
      <c r="AU71" s="887">
        <f>IF($AK71="n/a",1.03*AT71,IF($AK71&lt;0,1.01*AT71,IF($AK71&gt;10,1.1*AT71,(1+$AK71/100)*AT71)))</f>
        <v>0.5780533000000001</v>
      </c>
      <c r="AV71" s="887">
        <f>IF($AK71="n/a",1.03*AU71,IF($AK71&lt;0,1.01*AU71,IF($AK71&gt;10,1.1*AU71,(1+$AK71/100)*AU71)))</f>
        <v>0.6358586300000002</v>
      </c>
      <c r="AW71" s="651">
        <f>SUM(AR71:AV71)</f>
        <v>2.6901449300000007</v>
      </c>
      <c r="AX71" s="748">
        <f>AW71/I71*100</f>
        <v>15.155746084507046</v>
      </c>
      <c r="AY71" s="935">
        <v>1.45</v>
      </c>
      <c r="AZ71" s="873">
        <v>101.93</v>
      </c>
      <c r="BA71" s="873">
        <v>-15.190000000000001</v>
      </c>
      <c r="BB71" s="873">
        <v>3.73</v>
      </c>
      <c r="BC71" s="873">
        <v>14.249999999999998</v>
      </c>
      <c r="BE71" s="624">
        <v>2012</v>
      </c>
      <c r="BF71" s="899">
        <f>IF(BE71&gt;2008,0,IF(BE71&gt;2001,1,IF(BE71&gt;1990,2,IF(BE71&gt;1980,3,IF(BE71&gt;1973,4,IF(BE71&gt;1970,5,IF(BE71&gt;1960,6,IF(BE71&gt;1958,7,IF(BE71&gt;1953,8,9)))))))))</f>
        <v>0</v>
      </c>
      <c r="BG71" s="883">
        <v>1.0999999999999999</v>
      </c>
    </row>
    <row r="72" spans="1:59" ht="11.25" customHeight="1" x14ac:dyDescent="0.2">
      <c r="A72" s="872" t="s">
        <v>1082</v>
      </c>
      <c r="B72" s="876" t="s">
        <v>1083</v>
      </c>
      <c r="C72" s="933" t="s">
        <v>108</v>
      </c>
      <c r="D72" s="933" t="s">
        <v>4341</v>
      </c>
      <c r="E72" s="733">
        <v>9</v>
      </c>
      <c r="F72" s="1182">
        <v>412</v>
      </c>
      <c r="G72" s="1182" t="s">
        <v>106</v>
      </c>
      <c r="H72" s="1182" t="s">
        <v>106</v>
      </c>
      <c r="I72" s="875">
        <v>28.41</v>
      </c>
      <c r="J72" s="651">
        <f>(M72/I72)*100</f>
        <v>3.9422738472368888</v>
      </c>
      <c r="K72" s="878">
        <v>0.28000000000000003</v>
      </c>
      <c r="L72" s="888">
        <v>4</v>
      </c>
      <c r="M72" s="642">
        <f>K72*L72</f>
        <v>1.1200000000000001</v>
      </c>
      <c r="N72" s="871" t="s">
        <v>432</v>
      </c>
      <c r="O72" s="734">
        <v>0.26</v>
      </c>
      <c r="P72" s="867">
        <v>43501</v>
      </c>
      <c r="Q72" s="867">
        <v>43516</v>
      </c>
      <c r="R72" s="642">
        <f>(K72-O72)/O72*100</f>
        <v>7.6923076923076987</v>
      </c>
      <c r="S72" s="701">
        <f>IF(INDEX(Historical!$D$7:$D$1254,MATCH(B72,Historical!$B$7:$B$1278,0))=0,"n/a",(INDEX(Historical!$C$7:$C$1256,MATCH(B72,Historical!$B$7:$B$1278,0))/INDEX(Historical!$D$7:$D$1254,MATCH(B72,Historical!$B$7:$B$1278,0))-1)*100)</f>
        <v>12.000000000000011</v>
      </c>
      <c r="T72" s="701">
        <f>IF(INDEX(Historical!$F$7:$F$1247,MATCH(B72,Historical!$B$7:$B$1278,0))=0,"n/a",((INDEX(Historical!$C$7:$C$1256,MATCH(B72,Historical!$B$7:$B$1278,0))/INDEX(Historical!$F$7:$F$1247,MATCH(B72,Historical!$B$7:$B$1278,0)))^(1/3)-1)*100)</f>
        <v>13.30326698854094</v>
      </c>
      <c r="U72" s="701">
        <f>IF(INDEX(Historical!$H$7:$H$1247,MATCH(B72,Historical!$B$7:$B$1278,0))=0,"n/a",((INDEX(Historical!$C$7:$C$1256,MATCH(B72,Historical!$B$7:$B$1278,0))/INDEX(Historical!$H$7:$H$1247,MATCH(B72,Historical!$B$7:$B$1278,0)))^(1/5)-1)*100)</f>
        <v>15.708390490417855</v>
      </c>
      <c r="V72" s="701">
        <f>IF(INDEX(Historical!$O$7:$O$1247,MATCH(B72,Historical!$B$7:$B$1278,0))=0,"n/a",((INDEX(Historical!$C$7:$C$1256,MATCH(B72,Historical!$B$7:$B$1278,0))/INDEX(Historical!$O$7:$O$1247,MATCH(B72,Historical!$B$7:$B$1278,0)))^(1/10)-1)*100)</f>
        <v>31.95079107728942</v>
      </c>
      <c r="W72" s="702">
        <f>IF(OR(U72&lt;=0,U72="n/a",V72&lt;=0,V72="n/a"),"n/a",U72/V72)</f>
        <v>0.49164324139640342</v>
      </c>
      <c r="X72" s="703">
        <f>IF(OR(AJ72&lt;=0,AJ72="n/a",U72&lt;=0,U72="n/a"),"n/a",U72/AJ72)</f>
        <v>1.2982140901171781</v>
      </c>
      <c r="Y72" s="877"/>
      <c r="Z72" s="651">
        <f>IF(OR(AC72&lt;0.01,AC72="n/a"),"n/a",M72/AC72*100)</f>
        <v>54.368932038834963</v>
      </c>
      <c r="AA72" s="887">
        <f>IF(OR(AC72&lt;0.01,AC72="n/a"),"n/a",I72/AC72)</f>
        <v>13.791262135922329</v>
      </c>
      <c r="AB72" s="888">
        <v>12</v>
      </c>
      <c r="AC72" s="866">
        <v>2.06</v>
      </c>
      <c r="AD72" s="866">
        <v>1.72</v>
      </c>
      <c r="AE72" s="866">
        <v>3.81</v>
      </c>
      <c r="AF72" s="866">
        <v>0.88</v>
      </c>
      <c r="AG72" s="866">
        <v>6.7</v>
      </c>
      <c r="AH72" s="866">
        <v>13.4</v>
      </c>
      <c r="AI72" s="866">
        <v>3.2099999999999995</v>
      </c>
      <c r="AJ72" s="866">
        <v>12.1</v>
      </c>
      <c r="AK72" s="866">
        <v>8</v>
      </c>
      <c r="AL72" s="879">
        <v>1990</v>
      </c>
      <c r="AM72" s="873">
        <v>0.4</v>
      </c>
      <c r="AN72" s="866">
        <v>0.02</v>
      </c>
      <c r="AO72" s="740">
        <f>IF(U72="n/a","n/a",IF(AA72&lt;0,"n/a",IF(AA72="n/a","n/a",J72+U72-AA72)))</f>
        <v>5.8594022017324168</v>
      </c>
      <c r="AP72" s="741">
        <f>IF(U72="n/a","n/a",J72+U72)</f>
        <v>19.650664337654746</v>
      </c>
      <c r="AQ72" s="889">
        <f>IF(OR(AC72&lt;0.01,AF72="n/a"),"n/a",(I72/SQRT(22.5*AC72*(I72/AF72))-1)*100)</f>
        <v>-26.556716729130514</v>
      </c>
      <c r="AR72" s="651">
        <f>INDEX(Historical!$C$7:$C$1256,MATCH(B72,Historical!$B$7:$B$1278,0))*IF(AH72="n/a",1.03,IF(AH72&lt;0,1.01,IF(AH72&gt;10,1.1,(1+AH72/100))))</f>
        <v>1.2320000000000002</v>
      </c>
      <c r="AS72" s="887">
        <f>IF($AI72="n/a",1.03*AR72,IF($AI72&lt;0,1.01*AR72,IF($AI72&gt;10,1.1*AR72,(1+$AI72/100)*AR72)))</f>
        <v>1.2715472000000003</v>
      </c>
      <c r="AT72" s="887">
        <f>IF($AK72="n/a",1.03*AS72,IF($AK72&lt;0,1.01*AS72,IF($AK72&gt;10,1.1*AS72,(1+$AK72/100)*AS72)))</f>
        <v>1.3732709760000004</v>
      </c>
      <c r="AU72" s="887">
        <f>IF($AK72="n/a",1.03*AT72,IF($AK72&lt;0,1.01*AT72,IF($AK72&gt;10,1.1*AT72,(1+$AK72/100)*AT72)))</f>
        <v>1.4831326540800005</v>
      </c>
      <c r="AV72" s="887">
        <f>IF($AK72="n/a",1.03*AU72,IF($AK72&lt;0,1.01*AU72,IF($AK72&gt;10,1.1*AU72,(1+$AK72/100)*AU72)))</f>
        <v>1.6017832664064007</v>
      </c>
      <c r="AW72" s="651">
        <f>SUM(AR72:AV72)</f>
        <v>6.9617340964864027</v>
      </c>
      <c r="AX72" s="748">
        <f>AW72/I72*100</f>
        <v>24.504519874996138</v>
      </c>
      <c r="AY72" s="935">
        <v>1.03</v>
      </c>
      <c r="AZ72" s="873">
        <v>48.67</v>
      </c>
      <c r="BA72" s="873">
        <v>-30.990000000000002</v>
      </c>
      <c r="BB72" s="873">
        <v>8.6300000000000008</v>
      </c>
      <c r="BC72" s="873">
        <v>-0.33999999999999997</v>
      </c>
      <c r="BE72" s="624">
        <v>2011</v>
      </c>
      <c r="BF72" s="899">
        <f>IF(BE72&gt;2008,0,IF(BE72&gt;2001,1,IF(BE72&gt;1990,2,IF(BE72&gt;1980,3,IF(BE72&gt;1973,4,IF(BE72&gt;1970,5,IF(BE72&gt;1960,6,IF(BE72&gt;1958,7,IF(BE72&gt;1953,8,9)))))))))</f>
        <v>0</v>
      </c>
      <c r="BG72" s="883">
        <v>1</v>
      </c>
    </row>
    <row r="73" spans="1:59" ht="11.25" customHeight="1" x14ac:dyDescent="0.2">
      <c r="A73" s="872" t="s">
        <v>1104</v>
      </c>
      <c r="B73" s="876" t="s">
        <v>1105</v>
      </c>
      <c r="C73" s="933" t="s">
        <v>4322</v>
      </c>
      <c r="D73" s="933" t="s">
        <v>4323</v>
      </c>
      <c r="E73" s="733">
        <v>8</v>
      </c>
      <c r="F73" s="1182">
        <v>568</v>
      </c>
      <c r="G73" s="1182" t="s">
        <v>106</v>
      </c>
      <c r="H73" s="1182" t="s">
        <v>106</v>
      </c>
      <c r="I73" s="875">
        <v>71.05</v>
      </c>
      <c r="J73" s="651">
        <f>(M73/I73)*100</f>
        <v>2.8712174524982408</v>
      </c>
      <c r="K73" s="878">
        <v>0.51</v>
      </c>
      <c r="L73" s="888">
        <v>4</v>
      </c>
      <c r="M73" s="642">
        <f>K73*L73</f>
        <v>2.04</v>
      </c>
      <c r="N73" s="871" t="s">
        <v>239</v>
      </c>
      <c r="O73" s="734">
        <v>0.5</v>
      </c>
      <c r="P73" s="862">
        <v>44098</v>
      </c>
      <c r="Q73" s="862">
        <v>44113</v>
      </c>
      <c r="R73" s="642">
        <f>(K73-O73)/O73*100</f>
        <v>2.0000000000000018</v>
      </c>
      <c r="S73" s="701">
        <f>IF(INDEX(Historical!$D$7:$D$1254,MATCH(B73,Historical!$B$7:$B$1278,0))=0,"n/a",(INDEX(Historical!$C$7:$C$1256,MATCH(B73,Historical!$B$7:$B$1278,0))/INDEX(Historical!$D$7:$D$1254,MATCH(B73,Historical!$B$7:$B$1278,0))-1)*100)</f>
        <v>6.6666666666666652</v>
      </c>
      <c r="T73" s="701">
        <f>IF(INDEX(Historical!$F$7:$F$1247,MATCH(B73,Historical!$B$7:$B$1278,0))=0,"n/a",((INDEX(Historical!$C$7:$C$1256,MATCH(B73,Historical!$B$7:$B$1278,0))/INDEX(Historical!$F$7:$F$1247,MATCH(B73,Historical!$B$7:$B$1278,0)))^(1/3)-1)*100)</f>
        <v>9.684706748314742</v>
      </c>
      <c r="U73" s="701">
        <f>IF(INDEX(Historical!$H$7:$H$1247,MATCH(B73,Historical!$B$7:$B$1278,0))=0,"n/a",((INDEX(Historical!$C$7:$C$1256,MATCH(B73,Historical!$B$7:$B$1278,0))/INDEX(Historical!$H$7:$H$1247,MATCH(B73,Historical!$B$7:$B$1278,0)))^(1/5)-1)*100)</f>
        <v>19.435883770712081</v>
      </c>
      <c r="V73" s="701" t="str">
        <f>IF(INDEX(Historical!$O$7:$O$1247,MATCH(B73,Historical!$B$7:$B$1278,0))=0,"n/a",((INDEX(Historical!$C$7:$C$1256,MATCH(B73,Historical!$B$7:$B$1278,0))/INDEX(Historical!$O$7:$O$1247,MATCH(B73,Historical!$B$7:$B$1278,0)))^(1/10)-1)*100)</f>
        <v>n/a</v>
      </c>
      <c r="W73" s="702" t="str">
        <f>IF(OR(U73&lt;=0,U73="n/a",V73&lt;=0,V73="n/a"),"n/a",U73/V73)</f>
        <v>n/a</v>
      </c>
      <c r="X73" s="703">
        <f>IF(OR(AJ73&lt;=0,AJ73="n/a",U73&lt;=0,U73="n/a"),"n/a",U73/AJ73)</f>
        <v>0.73620771858757883</v>
      </c>
      <c r="Y73" s="661"/>
      <c r="Z73" s="651">
        <f>IF(OR(AC73&lt;0.01,AC73="n/a"),"n/a",M73/AC73*100)</f>
        <v>1200</v>
      </c>
      <c r="AA73" s="887">
        <f>IF(OR(AC73&lt;0.01,AC73="n/a"),"n/a",I73/AC73)</f>
        <v>417.94117647058818</v>
      </c>
      <c r="AB73" s="888">
        <v>12</v>
      </c>
      <c r="AC73" s="866">
        <v>0.17</v>
      </c>
      <c r="AD73" s="866" t="s">
        <v>136</v>
      </c>
      <c r="AE73" s="866">
        <v>8.39</v>
      </c>
      <c r="AF73" s="866">
        <v>3.33</v>
      </c>
      <c r="AG73" s="866">
        <v>0.8</v>
      </c>
      <c r="AH73" s="868">
        <v>27.800000000000004</v>
      </c>
      <c r="AI73" s="868">
        <v>-48.76</v>
      </c>
      <c r="AJ73" s="866">
        <v>26.400000000000002</v>
      </c>
      <c r="AK73" s="866" t="s">
        <v>136</v>
      </c>
      <c r="AL73" s="879">
        <v>8450</v>
      </c>
      <c r="AM73" s="873">
        <v>0.4</v>
      </c>
      <c r="AN73" s="866">
        <v>0</v>
      </c>
      <c r="AO73" s="740">
        <f>IF(U73="n/a","n/a",IF(AA73&lt;0,"n/a",IF(AA73="n/a","n/a",J73+U73-AA73)))</f>
        <v>-395.63407524737784</v>
      </c>
      <c r="AP73" s="741">
        <f>IF(U73="n/a","n/a",J73+U73)</f>
        <v>22.307101223210321</v>
      </c>
      <c r="AQ73" s="889">
        <f>IF(OR(AC73&lt;0.01,AF73="n/a"),"n/a",(I73/SQRT(22.5*AC73*(I73/AF73))-1)*100)</f>
        <v>686.48136734220884</v>
      </c>
      <c r="AR73" s="651">
        <f>INDEX(Historical!$C$7:$C$1256,MATCH(B73,Historical!$B$7:$B$1278,0))*IF(AH73="n/a",1.03,IF(AH73&lt;0,1.01,IF(AH73&gt;10,1.1,(1+AH73/100))))</f>
        <v>2.1120000000000001</v>
      </c>
      <c r="AS73" s="887">
        <f>IF($AI73="n/a",1.03*AR73,IF($AI73&lt;0,1.01*AR73,IF($AI73&gt;10,1.1*AR73,(1+$AI73/100)*AR73)))</f>
        <v>2.1331199999999999</v>
      </c>
      <c r="AT73" s="887">
        <f>IF($AK73="n/a",1.03*AS73,IF($AK73&lt;0,1.01*AS73,IF($AK73&gt;10,1.1*AS73,(1+$AK73/100)*AS73)))</f>
        <v>2.1971135999999998</v>
      </c>
      <c r="AU73" s="887">
        <f>IF($AK73="n/a",1.03*AT73,IF($AK73&lt;0,1.01*AT73,IF($AK73&gt;10,1.1*AT73,(1+$AK73/100)*AT73)))</f>
        <v>2.2630270079999999</v>
      </c>
      <c r="AV73" s="887">
        <f>IF($AK73="n/a",1.03*AU73,IF($AK73&lt;0,1.01*AU73,IF($AK73&gt;10,1.1*AU73,(1+$AK73/100)*AU73)))</f>
        <v>2.3309178182400001</v>
      </c>
      <c r="AW73" s="651">
        <f>SUM(AR73:AV73)</f>
        <v>11.036178426239999</v>
      </c>
      <c r="AX73" s="748">
        <f>AW73/I73*100</f>
        <v>15.532974561914145</v>
      </c>
      <c r="AY73" s="935">
        <v>0.55000000000000004</v>
      </c>
      <c r="AZ73" s="873">
        <v>62.51</v>
      </c>
      <c r="BA73" s="873">
        <v>-18.12</v>
      </c>
      <c r="BB73" s="873">
        <v>-7.3599999999999994</v>
      </c>
      <c r="BC73" s="873">
        <v>-0.28999999999999998</v>
      </c>
      <c r="BE73" s="624">
        <v>2013</v>
      </c>
      <c r="BF73" s="899">
        <f>IF(BE73&gt;2008,0,IF(BE73&gt;2001,1,IF(BE73&gt;1990,2,IF(BE73&gt;1980,3,IF(BE73&gt;1973,4,IF(BE73&gt;1970,5,IF(BE73&gt;1960,6,IF(BE73&gt;1958,7,IF(BE73&gt;1953,8,9)))))))))</f>
        <v>0</v>
      </c>
      <c r="BG73" s="883">
        <v>0.3</v>
      </c>
    </row>
    <row r="74" spans="1:59" s="774" customFormat="1" ht="11.25" customHeight="1" x14ac:dyDescent="0.2">
      <c r="A74" s="755" t="s">
        <v>1090</v>
      </c>
      <c r="B74" s="782" t="s">
        <v>1091</v>
      </c>
      <c r="C74" s="933" t="s">
        <v>245</v>
      </c>
      <c r="D74" s="933" t="s">
        <v>4361</v>
      </c>
      <c r="E74" s="756">
        <v>9</v>
      </c>
      <c r="F74" s="1182">
        <v>445</v>
      </c>
      <c r="G74" s="1181" t="s">
        <v>106</v>
      </c>
      <c r="H74" s="1181" t="s">
        <v>106</v>
      </c>
      <c r="I74" s="757">
        <v>27.35</v>
      </c>
      <c r="J74" s="758">
        <f>(M74/I74)*100</f>
        <v>1.7550274223034734</v>
      </c>
      <c r="K74" s="759">
        <v>0.12</v>
      </c>
      <c r="L74" s="760">
        <v>4</v>
      </c>
      <c r="M74" s="761">
        <f>K74*L74</f>
        <v>0.48</v>
      </c>
      <c r="N74" s="762" t="s">
        <v>604</v>
      </c>
      <c r="O74" s="763">
        <v>0.11</v>
      </c>
      <c r="P74" s="778">
        <v>43786</v>
      </c>
      <c r="Q74" s="778">
        <v>43811</v>
      </c>
      <c r="R74" s="761">
        <f>(K74-O74)/O74*100</f>
        <v>9.0909090909090864</v>
      </c>
      <c r="S74" s="701">
        <f>IF(INDEX(Historical!$D$7:$D$1254,MATCH(B74,Historical!$B$7:$B$1278,0))=0,"n/a",(INDEX(Historical!$C$7:$C$1256,MATCH(B74,Historical!$B$7:$B$1278,0))/INDEX(Historical!$D$7:$D$1254,MATCH(B74,Historical!$B$7:$B$1278,0))-1)*100)</f>
        <v>9.7560975609756184</v>
      </c>
      <c r="T74" s="701">
        <f>IF(INDEX(Historical!$F$7:$F$1247,MATCH(B74,Historical!$B$7:$B$1278,0))=0,"n/a",((INDEX(Historical!$C$7:$C$1256,MATCH(B74,Historical!$B$7:$B$1278,0))/INDEX(Historical!$F$7:$F$1247,MATCH(B74,Historical!$B$7:$B$1278,0)))^(1/3)-1)*100)</f>
        <v>10.891823393038823</v>
      </c>
      <c r="U74" s="701">
        <f>IF(INDEX(Historical!$H$7:$H$1247,MATCH(B74,Historical!$B$7:$B$1278,0))=0,"n/a",((INDEX(Historical!$C$7:$C$1256,MATCH(B74,Historical!$B$7:$B$1278,0))/INDEX(Historical!$H$7:$H$1247,MATCH(B74,Historical!$B$7:$B$1278,0)))^(1/5)-1)*100)</f>
        <v>14.366001004286112</v>
      </c>
      <c r="V74" s="701" t="str">
        <f>IF(INDEX(Historical!$O$7:$O$1247,MATCH(B74,Historical!$B$7:$B$1278,0))=0,"n/a",((INDEX(Historical!$C$7:$C$1256,MATCH(B74,Historical!$B$7:$B$1278,0))/INDEX(Historical!$O$7:$O$1247,MATCH(B74,Historical!$B$7:$B$1278,0)))^(1/10)-1)*100)</f>
        <v>n/a</v>
      </c>
      <c r="W74" s="702" t="str">
        <f>IF(OR(U74&lt;=0,U74="n/a",V74&lt;=0,V74="n/a"),"n/a",U74/V74)</f>
        <v>n/a</v>
      </c>
      <c r="X74" s="703">
        <f>IF(OR(AJ74&lt;=0,AJ74="n/a",U74&lt;=0,U74="n/a"),"n/a",U74/AJ74)</f>
        <v>2.2101540006594016</v>
      </c>
      <c r="Y74" s="782"/>
      <c r="Z74" s="758">
        <f>IF(OR(AC74&lt;0.01,AC74="n/a"),"n/a",M74/AC74*100)</f>
        <v>36.641221374045799</v>
      </c>
      <c r="AA74" s="766">
        <f>IF(OR(AC74&lt;0.01,AC74="n/a"),"n/a",I74/AC74)</f>
        <v>20.877862595419849</v>
      </c>
      <c r="AB74" s="760">
        <v>12</v>
      </c>
      <c r="AC74" s="767">
        <v>1.31</v>
      </c>
      <c r="AD74" s="767">
        <v>5.8</v>
      </c>
      <c r="AE74" s="767">
        <v>7.0000000000000007E-2</v>
      </c>
      <c r="AF74" s="767">
        <v>2.0699999999999998</v>
      </c>
      <c r="AG74" s="767">
        <v>10.100000000000001</v>
      </c>
      <c r="AH74" s="767">
        <v>27.1</v>
      </c>
      <c r="AI74" s="767">
        <v>22.95</v>
      </c>
      <c r="AJ74" s="767">
        <v>6.5</v>
      </c>
      <c r="AK74" s="767">
        <v>3.5999999999999996</v>
      </c>
      <c r="AL74" s="768">
        <v>1220</v>
      </c>
      <c r="AM74" s="769">
        <v>0.5</v>
      </c>
      <c r="AN74" s="767">
        <v>0.56000000000000005</v>
      </c>
      <c r="AO74" s="770">
        <f>IF(U74="n/a","n/a",IF(AA74&lt;0,"n/a",IF(AA74="n/a","n/a",J74+U74-AA74)))</f>
        <v>-4.7568341688302631</v>
      </c>
      <c r="AP74" s="771">
        <f>IF(U74="n/a","n/a",J74+U74)</f>
        <v>16.121028426589586</v>
      </c>
      <c r="AQ74" s="772">
        <f>IF(OR(AC74&lt;0.01,AF74="n/a"),"n/a",(I74/SQRT(22.5*AC74*(I74/AF74))-1)*100)</f>
        <v>38.591607205437441</v>
      </c>
      <c r="AR74" s="651">
        <f>INDEX(Historical!$C$7:$C$1256,MATCH(B74,Historical!$B$7:$B$1278,0))*IF(AH74="n/a",1.03,IF(AH74&lt;0,1.01,IF(AH74&gt;10,1.1,(1+AH74/100))))</f>
        <v>0.49500000000000005</v>
      </c>
      <c r="AS74" s="766">
        <f>IF($AI74="n/a",1.03*AR74,IF($AI74&lt;0,1.01*AR74,IF($AI74&gt;10,1.1*AR74,(1+$AI74/100)*AR74)))</f>
        <v>0.5445000000000001</v>
      </c>
      <c r="AT74" s="766">
        <f>IF($AK74="n/a",1.03*AS74,IF($AK74&lt;0,1.01*AS74,IF($AK74&gt;10,1.1*AS74,(1+$AK74/100)*AS74)))</f>
        <v>0.5641020000000001</v>
      </c>
      <c r="AU74" s="766">
        <f>IF($AK74="n/a",1.03*AT74,IF($AK74&lt;0,1.01*AT74,IF($AK74&gt;10,1.1*AT74,(1+$AK74/100)*AT74)))</f>
        <v>0.58440967200000016</v>
      </c>
      <c r="AV74" s="766">
        <f>IF($AK74="n/a",1.03*AU74,IF($AK74&lt;0,1.01*AU74,IF($AK74&gt;10,1.1*AU74,(1+$AK74/100)*AU74)))</f>
        <v>0.60544842019200018</v>
      </c>
      <c r="AW74" s="758">
        <f>SUM(AR74:AV74)</f>
        <v>2.7934600921920008</v>
      </c>
      <c r="AX74" s="773">
        <f>AW74/I74*100</f>
        <v>10.213748051890313</v>
      </c>
      <c r="AY74" s="936">
        <v>0.28999999999999998</v>
      </c>
      <c r="AZ74" s="769">
        <v>30.64</v>
      </c>
      <c r="BA74" s="769">
        <v>-20.54</v>
      </c>
      <c r="BB74" s="769">
        <v>-10.119999999999999</v>
      </c>
      <c r="BC74" s="769">
        <v>0.44</v>
      </c>
      <c r="BD74" s="909"/>
      <c r="BE74" s="624">
        <v>2012</v>
      </c>
      <c r="BF74" s="899">
        <f>IF(BE74&gt;2008,0,IF(BE74&gt;2001,1,IF(BE74&gt;1990,2,IF(BE74&gt;1980,3,IF(BE74&gt;1973,4,IF(BE74&gt;1970,5,IF(BE74&gt;1960,6,IF(BE74&gt;1958,7,IF(BE74&gt;1953,8,9)))))))))</f>
        <v>0</v>
      </c>
      <c r="BG74" s="825">
        <v>3</v>
      </c>
    </row>
    <row r="75" spans="1:59" ht="11.25" customHeight="1" x14ac:dyDescent="0.2">
      <c r="A75" s="864" t="s">
        <v>1045</v>
      </c>
      <c r="B75" s="876" t="s">
        <v>1046</v>
      </c>
      <c r="C75" s="933" t="s">
        <v>108</v>
      </c>
      <c r="D75" s="933" t="s">
        <v>4341</v>
      </c>
      <c r="E75" s="733">
        <v>7</v>
      </c>
      <c r="F75" s="1182">
        <v>579</v>
      </c>
      <c r="G75" s="1182" t="s">
        <v>106</v>
      </c>
      <c r="H75" s="1182" t="s">
        <v>106</v>
      </c>
      <c r="I75" s="875">
        <v>13.77</v>
      </c>
      <c r="J75" s="651">
        <f>(M75/I75)*100</f>
        <v>6.681190994916486</v>
      </c>
      <c r="K75" s="878">
        <v>0.23</v>
      </c>
      <c r="L75" s="888">
        <v>4</v>
      </c>
      <c r="M75" s="642">
        <f>K75*L75</f>
        <v>0.92</v>
      </c>
      <c r="N75" s="871" t="s">
        <v>148</v>
      </c>
      <c r="O75" s="734">
        <v>0.21</v>
      </c>
      <c r="P75" s="867">
        <v>43615</v>
      </c>
      <c r="Q75" s="867">
        <v>43633</v>
      </c>
      <c r="R75" s="642">
        <f>(K75-O75)/O75*100</f>
        <v>9.5238095238095326</v>
      </c>
      <c r="S75" s="701">
        <f>IF(INDEX(Historical!$D$7:$D$1254,MATCH(B75,Historical!$B$7:$B$1278,0))=0,"n/a",(INDEX(Historical!$C$7:$C$1256,MATCH(B75,Historical!$B$7:$B$1278,0))/INDEX(Historical!$D$7:$D$1254,MATCH(B75,Historical!$B$7:$B$1278,0))-1)*100)</f>
        <v>9.7560975609756184</v>
      </c>
      <c r="T75" s="701">
        <f>IF(INDEX(Historical!$F$7:$F$1247,MATCH(B75,Historical!$B$7:$B$1278,0))=0,"n/a",((INDEX(Historical!$C$7:$C$1256,MATCH(B75,Historical!$B$7:$B$1278,0))/INDEX(Historical!$F$7:$F$1247,MATCH(B75,Historical!$B$7:$B$1278,0)))^(1/3)-1)*100)</f>
        <v>14.471424255333186</v>
      </c>
      <c r="U75" s="701">
        <f>IF(INDEX(Historical!$H$7:$H$1247,MATCH(B75,Historical!$B$7:$B$1278,0))=0,"n/a",((INDEX(Historical!$C$7:$C$1256,MATCH(B75,Historical!$B$7:$B$1278,0))/INDEX(Historical!$H$7:$H$1247,MATCH(B75,Historical!$B$7:$B$1278,0)))^(1/5)-1)*100)</f>
        <v>20.112443398143132</v>
      </c>
      <c r="V75" s="701" t="str">
        <f>IF(INDEX(Historical!$O$7:$O$1247,MATCH(B75,Historical!$B$7:$B$1278,0))=0,"n/a",((INDEX(Historical!$C$7:$C$1256,MATCH(B75,Historical!$B$7:$B$1278,0))/INDEX(Historical!$O$7:$O$1247,MATCH(B75,Historical!$B$7:$B$1278,0)))^(1/10)-1)*100)</f>
        <v>n/a</v>
      </c>
      <c r="W75" s="702" t="str">
        <f>IF(OR(U75&lt;=0,U75="n/a",V75&lt;=0,V75="n/a"),"n/a",U75/V75)</f>
        <v>n/a</v>
      </c>
      <c r="X75" s="703">
        <f>IF(OR(AJ75&lt;=0,AJ75="n/a",U75&lt;=0,U75="n/a"),"n/a",U75/AJ75)</f>
        <v>1.457423434648053</v>
      </c>
      <c r="Y75" s="877"/>
      <c r="Z75" s="651">
        <f>IF(OR(AC75&lt;0.01,AC75="n/a"),"n/a",M75/AC75*100)</f>
        <v>55.421686746987952</v>
      </c>
      <c r="AA75" s="887">
        <f>IF(OR(AC75&lt;0.01,AC75="n/a"),"n/a",I75/AC75)</f>
        <v>8.2951807228915673</v>
      </c>
      <c r="AB75" s="888">
        <v>12</v>
      </c>
      <c r="AC75" s="866">
        <v>1.66</v>
      </c>
      <c r="AD75" s="866">
        <v>1.04</v>
      </c>
      <c r="AE75" s="866">
        <v>1.79</v>
      </c>
      <c r="AF75" s="866">
        <v>0.71</v>
      </c>
      <c r="AG75" s="866">
        <v>8.7999999999999989</v>
      </c>
      <c r="AH75" s="866">
        <v>3.6999999999999997</v>
      </c>
      <c r="AI75" s="866">
        <v>-19.28</v>
      </c>
      <c r="AJ75" s="866">
        <v>13.8</v>
      </c>
      <c r="AK75" s="866">
        <v>8</v>
      </c>
      <c r="AL75" s="879">
        <v>385.42</v>
      </c>
      <c r="AM75" s="873">
        <v>1.0999999999999999</v>
      </c>
      <c r="AN75" s="866">
        <v>0.31</v>
      </c>
      <c r="AO75" s="740">
        <f>IF(U75="n/a","n/a",IF(AA75&lt;0,"n/a",IF(AA75="n/a","n/a",J75+U75-AA75)))</f>
        <v>18.498453670168054</v>
      </c>
      <c r="AP75" s="741">
        <f>IF(U75="n/a","n/a",J75+U75)</f>
        <v>26.793634393059619</v>
      </c>
      <c r="AQ75" s="889">
        <f>IF(OR(AC75&lt;0.01,AF75="n/a"),"n/a",(I75/SQRT(22.5*AC75*(I75/AF75))-1)*100)</f>
        <v>-48.837607938586544</v>
      </c>
      <c r="AR75" s="651">
        <f>INDEX(Historical!$C$7:$C$1256,MATCH(B75,Historical!$B$7:$B$1278,0))*IF(AH75="n/a",1.03,IF(AH75&lt;0,1.01,IF(AH75&gt;10,1.1,(1+AH75/100))))</f>
        <v>0.93329999999999991</v>
      </c>
      <c r="AS75" s="887">
        <f>IF($AI75="n/a",1.03*AR75,IF($AI75&lt;0,1.01*AR75,IF($AI75&gt;10,1.1*AR75,(1+$AI75/100)*AR75)))</f>
        <v>0.94263299999999994</v>
      </c>
      <c r="AT75" s="887">
        <f>IF($AK75="n/a",1.03*AS75,IF($AK75&lt;0,1.01*AS75,IF($AK75&gt;10,1.1*AS75,(1+$AK75/100)*AS75)))</f>
        <v>1.0180436399999999</v>
      </c>
      <c r="AU75" s="887">
        <f>IF($AK75="n/a",1.03*AT75,IF($AK75&lt;0,1.01*AT75,IF($AK75&gt;10,1.1*AT75,(1+$AK75/100)*AT75)))</f>
        <v>1.0994871312000001</v>
      </c>
      <c r="AV75" s="887">
        <f>IF($AK75="n/a",1.03*AU75,IF($AK75&lt;0,1.01*AU75,IF($AK75&gt;10,1.1*AU75,(1+$AK75/100)*AU75)))</f>
        <v>1.1874461016960001</v>
      </c>
      <c r="AW75" s="651">
        <f>SUM(AR75:AV75)</f>
        <v>5.1809098728960006</v>
      </c>
      <c r="AX75" s="748">
        <f>AW75/I75*100</f>
        <v>37.624617813333337</v>
      </c>
      <c r="AY75" s="935">
        <v>1.25</v>
      </c>
      <c r="AZ75" s="873">
        <v>11.05</v>
      </c>
      <c r="BA75" s="873">
        <v>-54.94</v>
      </c>
      <c r="BB75" s="873">
        <v>-5.7799999999999994</v>
      </c>
      <c r="BC75" s="873">
        <v>-21.46</v>
      </c>
      <c r="BE75" s="624">
        <v>2013</v>
      </c>
      <c r="BF75" s="899">
        <f>IF(BE75&gt;2008,0,IF(BE75&gt;2001,1,IF(BE75&gt;1990,2,IF(BE75&gt;1980,3,IF(BE75&gt;1973,4,IF(BE75&gt;1970,5,IF(BE75&gt;1960,6,IF(BE75&gt;1958,7,IF(BE75&gt;1953,8,9)))))))))</f>
        <v>0</v>
      </c>
      <c r="BG75" s="883">
        <v>0.8</v>
      </c>
    </row>
    <row r="76" spans="1:59" ht="11.25" customHeight="1" x14ac:dyDescent="0.2">
      <c r="A76" s="882" t="s">
        <v>4650</v>
      </c>
      <c r="B76" s="876" t="s">
        <v>4648</v>
      </c>
      <c r="C76" s="933" t="s">
        <v>112</v>
      </c>
      <c r="D76" s="933" t="s">
        <v>4364</v>
      </c>
      <c r="E76" s="733">
        <v>5</v>
      </c>
      <c r="F76" s="1182">
        <v>741</v>
      </c>
      <c r="G76" s="1182" t="s">
        <v>106</v>
      </c>
      <c r="H76" s="1182" t="s">
        <v>106</v>
      </c>
      <c r="I76" s="875">
        <v>40.950000000000003</v>
      </c>
      <c r="J76" s="651">
        <f>(M76/I76)*100</f>
        <v>2.5396825396825395</v>
      </c>
      <c r="K76" s="878">
        <v>0.26</v>
      </c>
      <c r="L76" s="888">
        <v>4</v>
      </c>
      <c r="M76" s="642">
        <f>K76*L76</f>
        <v>1.04</v>
      </c>
      <c r="N76" s="871" t="s">
        <v>148</v>
      </c>
      <c r="O76" s="734">
        <v>0.23</v>
      </c>
      <c r="P76" s="862">
        <v>44158</v>
      </c>
      <c r="Q76" s="862">
        <v>44176</v>
      </c>
      <c r="R76" s="642">
        <f>(K76-O76)/O76*100</f>
        <v>13.043478260869565</v>
      </c>
      <c r="S76" s="701">
        <f>IF(INDEX(Historical!$D$7:$D$1254,MATCH(B76,Historical!$B$7:$B$1278,0))=0,"n/a",(INDEX(Historical!$C$7:$C$1256,MATCH(B76,Historical!$B$7:$B$1278,0))/INDEX(Historical!$D$7:$D$1254,MATCH(B76,Historical!$B$7:$B$1278,0))-1)*100)</f>
        <v>16.901408450704224</v>
      </c>
      <c r="T76" s="701">
        <f>IF(INDEX(Historical!$F$7:$F$1247,MATCH(B76,Historical!$B$7:$B$1278,0))=0,"n/a",((INDEX(Historical!$C$7:$C$1256,MATCH(B76,Historical!$B$7:$B$1278,0))/INDEX(Historical!$F$7:$F$1247,MATCH(B76,Historical!$B$7:$B$1278,0)))^(1/3)-1)*100)</f>
        <v>80.98809917959646</v>
      </c>
      <c r="U76" s="701" t="str">
        <f>IF(INDEX(Historical!$H$7:$H$1247,MATCH(B76,Historical!$B$7:$B$1278,0))=0,"n/a",((INDEX(Historical!$C$7:$C$1256,MATCH(B76,Historical!$B$7:$B$1278,0))/INDEX(Historical!$H$7:$H$1247,MATCH(B76,Historical!$B$7:$B$1278,0)))^(1/5)-1)*100)</f>
        <v>n/a</v>
      </c>
      <c r="V76" s="701" t="str">
        <f>IF(INDEX(Historical!$O$7:$O$1247,MATCH(B76,Historical!$B$7:$B$1278,0))=0,"n/a",((INDEX(Historical!$C$7:$C$1256,MATCH(B76,Historical!$B$7:$B$1278,0))/INDEX(Historical!$O$7:$O$1247,MATCH(B76,Historical!$B$7:$B$1278,0)))^(1/10)-1)*100)</f>
        <v>n/a</v>
      </c>
      <c r="W76" s="702" t="str">
        <f>IF(OR(U76&lt;=0,U76="n/a",V76&lt;=0,V76="n/a"),"n/a",U76/V76)</f>
        <v>n/a</v>
      </c>
      <c r="X76" s="703" t="str">
        <f>IF(OR(AJ76&lt;=0,AJ76="n/a",U76&lt;=0,U76="n/a"),"n/a",U76/AJ76)</f>
        <v>n/a</v>
      </c>
      <c r="Y76" s="877"/>
      <c r="Z76" s="651">
        <f>IF(OR(AC76&lt;0.01,AC76="n/a"),"n/a",M76/AC76*100)</f>
        <v>36.491228070175438</v>
      </c>
      <c r="AA76" s="887">
        <f>IF(OR(AC76&lt;0.01,AC76="n/a"),"n/a",I76/AC76)</f>
        <v>14.368421052631579</v>
      </c>
      <c r="AB76" s="888">
        <v>12</v>
      </c>
      <c r="AC76" s="866">
        <v>2.85</v>
      </c>
      <c r="AD76" s="866">
        <v>1.44</v>
      </c>
      <c r="AE76" s="866">
        <v>0.65</v>
      </c>
      <c r="AF76" s="866">
        <v>1.57</v>
      </c>
      <c r="AG76" s="866">
        <v>11.600000000000001</v>
      </c>
      <c r="AH76" s="866">
        <v>-4.3</v>
      </c>
      <c r="AI76" s="866">
        <v>12.839999999999998</v>
      </c>
      <c r="AJ76" s="866">
        <v>13</v>
      </c>
      <c r="AK76" s="866">
        <v>10</v>
      </c>
      <c r="AL76" s="879">
        <v>315.72000000000003</v>
      </c>
      <c r="AM76" s="873">
        <v>3.2</v>
      </c>
      <c r="AN76" s="866">
        <v>0.28999999999999998</v>
      </c>
      <c r="AO76" s="740" t="str">
        <f>IF(U76="n/a","n/a",IF(AA76&lt;0,"n/a",IF(AA76="n/a","n/a",J76+U76-AA76)))</f>
        <v>n/a</v>
      </c>
      <c r="AP76" s="741" t="str">
        <f>IF(U76="n/a","n/a",J76+U76)</f>
        <v>n/a</v>
      </c>
      <c r="AQ76" s="889">
        <f>IF(OR(AC76&lt;0.01,AF76="n/a"),"n/a",(I76/SQRT(22.5*AC76*(I76/AF76))-1)*100)</f>
        <v>0.12974039854845021</v>
      </c>
      <c r="AR76" s="651">
        <f>INDEX(Historical!$C$7:$C$1256,MATCH(B76,Historical!$B$7:$B$1278,0))*IF(AH76="n/a",1.03,IF(AH76&lt;0,1.01,IF(AH76&gt;10,1.1,(1+AH76/100))))</f>
        <v>0.83829999999999993</v>
      </c>
      <c r="AS76" s="887">
        <f>IF($AI76="n/a",1.03*AR76,IF($AI76&lt;0,1.01*AR76,IF($AI76&gt;10,1.1*AR76,(1+$AI76/100)*AR76)))</f>
        <v>0.92213000000000001</v>
      </c>
      <c r="AT76" s="887">
        <f>IF($AK76="n/a",1.03*AS76,IF($AK76&lt;0,1.01*AS76,IF($AK76&gt;10,1.1*AS76,(1+$AK76/100)*AS76)))</f>
        <v>1.014343</v>
      </c>
      <c r="AU76" s="887">
        <f>IF($AK76="n/a",1.03*AT76,IF($AK76&lt;0,1.01*AT76,IF($AK76&gt;10,1.1*AT76,(1+$AK76/100)*AT76)))</f>
        <v>1.1157773000000002</v>
      </c>
      <c r="AV76" s="887">
        <f>IF($AK76="n/a",1.03*AU76,IF($AK76&lt;0,1.01*AU76,IF($AK76&gt;10,1.1*AU76,(1+$AK76/100)*AU76)))</f>
        <v>1.2273550300000002</v>
      </c>
      <c r="AW76" s="651">
        <f>SUM(AR76:AV76)</f>
        <v>5.1179053300000001</v>
      </c>
      <c r="AX76" s="748">
        <f>AW76/I76*100</f>
        <v>12.497937313797314</v>
      </c>
      <c r="AY76" s="935">
        <v>1.52</v>
      </c>
      <c r="AZ76" s="873">
        <v>86.48</v>
      </c>
      <c r="BA76" s="873">
        <v>-29.630000000000003</v>
      </c>
      <c r="BB76" s="873">
        <v>0.83</v>
      </c>
      <c r="BC76" s="873">
        <v>-1</v>
      </c>
      <c r="BE76" s="624">
        <v>2016</v>
      </c>
      <c r="BF76" s="899">
        <f>IF(BE76&gt;2008,0,IF(BE76&gt;2001,1,IF(BE76&gt;1990,2,IF(BE76&gt;1980,3,IF(BE76&gt;1973,4,IF(BE76&gt;1970,5,IF(BE76&gt;1960,6,IF(BE76&gt;1958,7,IF(BE76&gt;1953,8,9)))))))))</f>
        <v>0</v>
      </c>
      <c r="BG76" s="883">
        <v>4.3</v>
      </c>
    </row>
    <row r="77" spans="1:59" ht="11.25" customHeight="1" x14ac:dyDescent="0.2">
      <c r="A77" s="872" t="s">
        <v>1098</v>
      </c>
      <c r="B77" s="876" t="s">
        <v>1099</v>
      </c>
      <c r="C77" s="933" t="s">
        <v>4196</v>
      </c>
      <c r="D77" s="933" t="s">
        <v>4328</v>
      </c>
      <c r="E77" s="733">
        <v>8</v>
      </c>
      <c r="F77" s="1182">
        <v>546</v>
      </c>
      <c r="G77" s="1182" t="s">
        <v>106</v>
      </c>
      <c r="H77" s="1182" t="s">
        <v>106</v>
      </c>
      <c r="I77" s="875">
        <v>37.880000000000003</v>
      </c>
      <c r="J77" s="651">
        <f>(M77/I77)*100</f>
        <v>2.4815205913410767</v>
      </c>
      <c r="K77" s="878">
        <v>0.23499999999999999</v>
      </c>
      <c r="L77" s="888">
        <v>4</v>
      </c>
      <c r="M77" s="642">
        <f>K77*L77</f>
        <v>0.94</v>
      </c>
      <c r="N77" s="871" t="s">
        <v>151</v>
      </c>
      <c r="O77" s="734">
        <v>0.2225</v>
      </c>
      <c r="P77" s="862">
        <v>43895</v>
      </c>
      <c r="Q77" s="862">
        <v>43915</v>
      </c>
      <c r="R77" s="642">
        <f>(K77-O77)/O77*100</f>
        <v>5.61797752808988</v>
      </c>
      <c r="S77" s="701">
        <f>IF(INDEX(Historical!$D$7:$D$1254,MATCH(B77,Historical!$B$7:$B$1278,0))=0,"n/a",(INDEX(Historical!$C$7:$C$1256,MATCH(B77,Historical!$B$7:$B$1278,0))/INDEX(Historical!$D$7:$D$1254,MATCH(B77,Historical!$B$7:$B$1278,0))-1)*100)</f>
        <v>5.9523809523809534</v>
      </c>
      <c r="T77" s="701">
        <f>IF(INDEX(Historical!$F$7:$F$1247,MATCH(B77,Historical!$B$7:$B$1278,0))=0,"n/a",((INDEX(Historical!$C$7:$C$1256,MATCH(B77,Historical!$B$7:$B$1278,0))/INDEX(Historical!$F$7:$F$1247,MATCH(B77,Historical!$B$7:$B$1278,0)))^(1/3)-1)*100)</f>
        <v>6.345576270678932</v>
      </c>
      <c r="U77" s="701">
        <f>IF(INDEX(Historical!$H$7:$H$1247,MATCH(B77,Historical!$B$7:$B$1278,0))=0,"n/a",((INDEX(Historical!$C$7:$C$1256,MATCH(B77,Historical!$B$7:$B$1278,0))/INDEX(Historical!$H$7:$H$1247,MATCH(B77,Historical!$B$7:$B$1278,0)))^(1/5)-1)*100)</f>
        <v>7.4113389014488718</v>
      </c>
      <c r="V77" s="701" t="str">
        <f>IF(INDEX(Historical!$O$7:$O$1247,MATCH(B77,Historical!$B$7:$B$1278,0))=0,"n/a",((INDEX(Historical!$C$7:$C$1256,MATCH(B77,Historical!$B$7:$B$1278,0))/INDEX(Historical!$O$7:$O$1247,MATCH(B77,Historical!$B$7:$B$1278,0)))^(1/10)-1)*100)</f>
        <v>n/a</v>
      </c>
      <c r="W77" s="702" t="str">
        <f>IF(OR(U77&lt;=0,U77="n/a",V77&lt;=0,V77="n/a"),"n/a",U77/V77)</f>
        <v>n/a</v>
      </c>
      <c r="X77" s="703">
        <f>IF(OR(AJ77&lt;=0,AJ77="n/a",U77&lt;=0,U77="n/a"),"n/a",U77/AJ77)</f>
        <v>0.38600723445046209</v>
      </c>
      <c r="Y77" s="664"/>
      <c r="Z77" s="651">
        <f>IF(OR(AC77&lt;0.01,AC77="n/a"),"n/a",M77/AC77*100)</f>
        <v>40</v>
      </c>
      <c r="AA77" s="887">
        <f>IF(OR(AC77&lt;0.01,AC77="n/a"),"n/a",I77/AC77)</f>
        <v>16.119148936170212</v>
      </c>
      <c r="AB77" s="888">
        <v>12</v>
      </c>
      <c r="AC77" s="866">
        <v>2.35</v>
      </c>
      <c r="AD77" s="866" t="s">
        <v>136</v>
      </c>
      <c r="AE77" s="866">
        <v>1.27</v>
      </c>
      <c r="AF77" s="866">
        <v>3.06</v>
      </c>
      <c r="AG77" s="866">
        <v>19.5</v>
      </c>
      <c r="AH77" s="866">
        <v>26.700000000000003</v>
      </c>
      <c r="AI77" s="866">
        <v>10.43</v>
      </c>
      <c r="AJ77" s="866">
        <v>19.2</v>
      </c>
      <c r="AK77" s="866">
        <v>-5</v>
      </c>
      <c r="AL77" s="879">
        <v>1260</v>
      </c>
      <c r="AM77" s="873">
        <v>2</v>
      </c>
      <c r="AN77" s="866">
        <v>0.89</v>
      </c>
      <c r="AO77" s="740">
        <f>IF(U77="n/a","n/a",IF(AA77&lt;0,"n/a",IF(AA77="n/a","n/a",J77+U77-AA77)))</f>
        <v>-6.2262894433802636</v>
      </c>
      <c r="AP77" s="741">
        <f>IF(U77="n/a","n/a",J77+U77)</f>
        <v>9.8928594927899489</v>
      </c>
      <c r="AQ77" s="889">
        <f>IF(OR(AC77&lt;0.01,AF77="n/a"),"n/a",(I77/SQRT(22.5*AC77*(I77/AF77))-1)*100)</f>
        <v>48.06094202453086</v>
      </c>
      <c r="AR77" s="651">
        <f>INDEX(Historical!$C$7:$C$1256,MATCH(B77,Historical!$B$7:$B$1278,0))*IF(AH77="n/a",1.03,IF(AH77&lt;0,1.01,IF(AH77&gt;10,1.1,(1+AH77/100))))</f>
        <v>0.97900000000000009</v>
      </c>
      <c r="AS77" s="887">
        <f>IF($AI77="n/a",1.03*AR77,IF($AI77&lt;0,1.01*AR77,IF($AI77&gt;10,1.1*AR77,(1+$AI77/100)*AR77)))</f>
        <v>1.0769000000000002</v>
      </c>
      <c r="AT77" s="887">
        <f>IF($AK77="n/a",1.03*AS77,IF($AK77&lt;0,1.01*AS77,IF($AK77&gt;10,1.1*AS77,(1+$AK77/100)*AS77)))</f>
        <v>1.0876690000000002</v>
      </c>
      <c r="AU77" s="887">
        <f>IF($AK77="n/a",1.03*AT77,IF($AK77&lt;0,1.01*AT77,IF($AK77&gt;10,1.1*AT77,(1+$AK77/100)*AT77)))</f>
        <v>1.0985456900000001</v>
      </c>
      <c r="AV77" s="887">
        <f>IF($AK77="n/a",1.03*AU77,IF($AK77&lt;0,1.01*AU77,IF($AK77&gt;10,1.1*AU77,(1+$AK77/100)*AU77)))</f>
        <v>1.1095311469000002</v>
      </c>
      <c r="AW77" s="651">
        <f>SUM(AR77:AV77)</f>
        <v>5.3516458369000004</v>
      </c>
      <c r="AX77" s="748">
        <f>AW77/I77*100</f>
        <v>14.12789291684266</v>
      </c>
      <c r="AY77" s="935">
        <v>0.87</v>
      </c>
      <c r="AZ77" s="873">
        <v>4.2700000000000005</v>
      </c>
      <c r="BA77" s="873">
        <v>-35.46</v>
      </c>
      <c r="BB77" s="873">
        <v>-7.7299999999999995</v>
      </c>
      <c r="BC77" s="873">
        <v>-14.360000000000001</v>
      </c>
      <c r="BE77" s="624">
        <v>2013</v>
      </c>
      <c r="BF77" s="899">
        <f>IF(BE77&gt;2008,0,IF(BE77&gt;2001,1,IF(BE77&gt;1990,2,IF(BE77&gt;1980,3,IF(BE77&gt;1973,4,IF(BE77&gt;1970,5,IF(BE77&gt;1960,6,IF(BE77&gt;1958,7,IF(BE77&gt;1953,8,9)))))))))</f>
        <v>0</v>
      </c>
      <c r="BG77" s="883">
        <v>6.1</v>
      </c>
    </row>
    <row r="78" spans="1:59" ht="11.25" customHeight="1" x14ac:dyDescent="0.2">
      <c r="A78" s="704" t="s">
        <v>4170</v>
      </c>
      <c r="B78" s="786" t="s">
        <v>4167</v>
      </c>
      <c r="C78" s="933" t="s">
        <v>4322</v>
      </c>
      <c r="D78" s="933" t="s">
        <v>4352</v>
      </c>
      <c r="E78" s="733">
        <v>8</v>
      </c>
      <c r="F78" s="1182">
        <v>566</v>
      </c>
      <c r="G78" s="1182" t="s">
        <v>106</v>
      </c>
      <c r="H78" s="1182" t="s">
        <v>106</v>
      </c>
      <c r="I78" s="884">
        <v>44.13</v>
      </c>
      <c r="J78" s="651">
        <f>(M78/I78)*100</f>
        <v>9.0641287106276902</v>
      </c>
      <c r="K78" s="864">
        <v>1</v>
      </c>
      <c r="L78" s="1182">
        <v>4</v>
      </c>
      <c r="M78" s="642">
        <f>K78*L78</f>
        <v>4</v>
      </c>
      <c r="N78" s="1182" t="s">
        <v>513</v>
      </c>
      <c r="O78" s="604">
        <v>0.4</v>
      </c>
      <c r="P78" s="633">
        <v>44148</v>
      </c>
      <c r="Q78" s="633">
        <v>44165</v>
      </c>
      <c r="R78" s="642">
        <f>(K78-O78)/O78*100</f>
        <v>149.99999999999997</v>
      </c>
      <c r="S78" s="701">
        <f>IF(INDEX(Historical!$D$7:$D$1254,MATCH(B78,Historical!$B$7:$B$1278,0))=0,"n/a",(INDEX(Historical!$C$7:$C$1256,MATCH(B78,Historical!$B$7:$B$1278,0))/INDEX(Historical!$D$7:$D$1254,MATCH(B78,Historical!$B$7:$B$1278,0))-1)*100)</f>
        <v>62.962962962962955</v>
      </c>
      <c r="T78" s="701">
        <f>IF(INDEX(Historical!$F$7:$F$1247,MATCH(B78,Historical!$B$7:$B$1278,0))=0,"n/a",((INDEX(Historical!$C$7:$C$1256,MATCH(B78,Historical!$B$7:$B$1278,0))/INDEX(Historical!$F$7:$F$1247,MATCH(B78,Historical!$B$7:$B$1278,0)))^(1/3)-1)*100)</f>
        <v>40.10196653276936</v>
      </c>
      <c r="U78" s="701">
        <f>IF(INDEX(Historical!$H$7:$H$1247,MATCH(B78,Historical!$B$7:$B$1278,0))=0,"n/a",((INDEX(Historical!$C$7:$C$1256,MATCH(B78,Historical!$B$7:$B$1278,0))/INDEX(Historical!$H$7:$H$1247,MATCH(B78,Historical!$B$7:$B$1278,0)))^(1/5)-1)*100)</f>
        <v>44.43449499839565</v>
      </c>
      <c r="V78" s="701">
        <f>IF(INDEX(Historical!$O$7:$O$1247,MATCH(B78,Historical!$B$7:$B$1278,0))=0,"n/a",((INDEX(Historical!$C$7:$C$1256,MATCH(B78,Historical!$B$7:$B$1278,0))/INDEX(Historical!$O$7:$O$1247,MATCH(B78,Historical!$B$7:$B$1278,0)))^(1/10)-1)*100)</f>
        <v>3.904209397242564</v>
      </c>
      <c r="W78" s="702">
        <f>IF(OR(U78&lt;=0,U78="n/a",V78&lt;=0,V78="n/a"),"n/a",U78/V78)</f>
        <v>11.381176181220843</v>
      </c>
      <c r="X78" s="703">
        <f>IF(OR(AJ78&lt;=0,AJ78="n/a",U78&lt;=0,U78="n/a"),"n/a",U78/AJ78)</f>
        <v>1.7989674088419292</v>
      </c>
      <c r="Y78" s="652"/>
      <c r="Z78" s="651" t="str">
        <f>IF(OR(AC78&lt;0.01,AC78="n/a"),"n/a",M78/AC78*100)</f>
        <v>n/a</v>
      </c>
      <c r="AA78" s="887" t="str">
        <f>IF(OR(AC78&lt;0.01,AC78="n/a"),"n/a",I78/AC78)</f>
        <v>n/a</v>
      </c>
      <c r="AB78" s="888">
        <v>12</v>
      </c>
      <c r="AC78" s="883">
        <v>-0.06</v>
      </c>
      <c r="AD78" s="883" t="s">
        <v>136</v>
      </c>
      <c r="AE78" s="866">
        <v>5.37</v>
      </c>
      <c r="AF78" s="866">
        <v>0.72</v>
      </c>
      <c r="AG78" s="866">
        <v>37.799999999999997</v>
      </c>
      <c r="AH78" s="866">
        <v>22.6</v>
      </c>
      <c r="AI78" s="866">
        <v>-88.24</v>
      </c>
      <c r="AJ78" s="681">
        <v>24.7</v>
      </c>
      <c r="AK78" s="681" t="s">
        <v>136</v>
      </c>
      <c r="AL78" s="883">
        <v>207.41</v>
      </c>
      <c r="AM78" s="883">
        <v>3.9</v>
      </c>
      <c r="AN78" s="883">
        <v>0.95</v>
      </c>
      <c r="AO78" s="740" t="str">
        <f>IF(U78="n/a","n/a",IF(AA78&lt;0,"n/a",IF(AA78="n/a","n/a",J78+U78-AA78)))</f>
        <v>n/a</v>
      </c>
      <c r="AP78" s="741">
        <f>IF(U78="n/a","n/a",J78+U78)</f>
        <v>53.498623709023342</v>
      </c>
      <c r="AQ78" s="889" t="str">
        <f>IF(OR(AC78&lt;0.01,AF78="n/a"),"n/a",(I78/SQRT(22.5*AC78*(I78/AF78))-1)*100)</f>
        <v>n/a</v>
      </c>
      <c r="AR78" s="651">
        <f>INDEX(Historical!$C$7:$C$1256,MATCH(B78,Historical!$B$7:$B$1278,0))*IF(AH78="n/a",1.03,IF(AH78&lt;0,1.01,IF(AH78&gt;10,1.1,(1+AH78/100))))</f>
        <v>0.48400000000000004</v>
      </c>
      <c r="AS78" s="887">
        <f>IF($AI78="n/a",1.03*AR78,IF($AI78&lt;0,1.01*AR78,IF($AI78&gt;10,1.1*AR78,(1+$AI78/100)*AR78)))</f>
        <v>0.48884000000000005</v>
      </c>
      <c r="AT78" s="887">
        <f>IF($AK78="n/a",1.03*AS78,IF($AK78&lt;0,1.01*AS78,IF($AK78&gt;10,1.1*AS78,(1+$AK78/100)*AS78)))</f>
        <v>0.5035052000000001</v>
      </c>
      <c r="AU78" s="887">
        <f>IF($AK78="n/a",1.03*AT78,IF($AK78&lt;0,1.01*AT78,IF($AK78&gt;10,1.1*AT78,(1+$AK78/100)*AT78)))</f>
        <v>0.51861035600000016</v>
      </c>
      <c r="AV78" s="887">
        <f>IF($AK78="n/a",1.03*AU78,IF($AK78&lt;0,1.01*AU78,IF($AK78&gt;10,1.1*AU78,(1+$AK78/100)*AU78)))</f>
        <v>0.53416866668000018</v>
      </c>
      <c r="AW78" s="651">
        <f>SUM(AR78:AV78)</f>
        <v>2.5291242226800006</v>
      </c>
      <c r="AX78" s="748">
        <f>AW78/I78*100</f>
        <v>5.7310768698844337</v>
      </c>
      <c r="AY78" s="729">
        <v>0.69</v>
      </c>
      <c r="AZ78" s="866">
        <v>32.090000000000003</v>
      </c>
      <c r="BA78" s="866">
        <v>-34.760000000000005</v>
      </c>
      <c r="BB78" s="866">
        <v>0.31</v>
      </c>
      <c r="BC78" s="866">
        <v>-2.79</v>
      </c>
      <c r="BE78" s="624">
        <v>2013</v>
      </c>
      <c r="BF78" s="899">
        <f>IF(BE78&gt;2008,0,IF(BE78&gt;2001,1,IF(BE78&gt;1990,2,IF(BE78&gt;1980,3,IF(BE78&gt;1973,4,IF(BE78&gt;1970,5,IF(BE78&gt;1960,6,IF(BE78&gt;1958,7,IF(BE78&gt;1953,8,9)))))))))</f>
        <v>0</v>
      </c>
      <c r="BG78" s="883">
        <v>14.6</v>
      </c>
    </row>
    <row r="79" spans="1:59" ht="11.25" customHeight="1" x14ac:dyDescent="0.2">
      <c r="A79" s="704" t="s">
        <v>4109</v>
      </c>
      <c r="B79" s="786" t="s">
        <v>4110</v>
      </c>
      <c r="C79" s="933" t="s">
        <v>4322</v>
      </c>
      <c r="D79" s="933" t="s">
        <v>4323</v>
      </c>
      <c r="E79" s="733">
        <v>7</v>
      </c>
      <c r="F79" s="1182">
        <v>631</v>
      </c>
      <c r="G79" s="1182" t="s">
        <v>106</v>
      </c>
      <c r="H79" s="1182" t="s">
        <v>106</v>
      </c>
      <c r="I79" s="884">
        <v>17.100000000000001</v>
      </c>
      <c r="J79" s="651">
        <f>(M79/I79)*100</f>
        <v>5.8479532163742682</v>
      </c>
      <c r="K79" s="864">
        <v>0.25</v>
      </c>
      <c r="L79" s="1182">
        <v>4</v>
      </c>
      <c r="M79" s="642">
        <f>K79*L79</f>
        <v>1</v>
      </c>
      <c r="N79" s="1182" t="s">
        <v>318</v>
      </c>
      <c r="O79" s="604">
        <v>0.22500000000000001</v>
      </c>
      <c r="P79" s="633">
        <v>43920</v>
      </c>
      <c r="Q79" s="633">
        <v>43936</v>
      </c>
      <c r="R79" s="642">
        <f>(K79-O79)/O79*100</f>
        <v>11.111111111111107</v>
      </c>
      <c r="S79" s="701">
        <f>IF(INDEX(Historical!$D$7:$D$1254,MATCH(B79,Historical!$B$7:$B$1278,0))=0,"n/a",(INDEX(Historical!$C$7:$C$1256,MATCH(B79,Historical!$B$7:$B$1278,0))/INDEX(Historical!$D$7:$D$1254,MATCH(B79,Historical!$B$7:$B$1278,0))-1)*100)</f>
        <v>9.9999999999999858</v>
      </c>
      <c r="T79" s="701">
        <f>IF(INDEX(Historical!$F$7:$F$1247,MATCH(B79,Historical!$B$7:$B$1278,0))=0,"n/a",((INDEX(Historical!$C$7:$C$1256,MATCH(B79,Historical!$B$7:$B$1278,0))/INDEX(Historical!$F$7:$F$1247,MATCH(B79,Historical!$B$7:$B$1278,0)))^(1/3)-1)*100)</f>
        <v>8.9744250818549531</v>
      </c>
      <c r="U79" s="701">
        <f>IF(INDEX(Historical!$H$7:$H$1247,MATCH(B79,Historical!$B$7:$B$1278,0))=0,"n/a",((INDEX(Historical!$C$7:$C$1256,MATCH(B79,Historical!$B$7:$B$1278,0))/INDEX(Historical!$H$7:$H$1247,MATCH(B79,Historical!$B$7:$B$1278,0)))^(1/5)-1)*100)</f>
        <v>47.745591757738445</v>
      </c>
      <c r="V79" s="701" t="str">
        <f>IF(INDEX(Historical!$O$7:$O$1247,MATCH(B79,Historical!$B$7:$B$1278,0))=0,"n/a",((INDEX(Historical!$C$7:$C$1256,MATCH(B79,Historical!$B$7:$B$1278,0))/INDEX(Historical!$O$7:$O$1247,MATCH(B79,Historical!$B$7:$B$1278,0)))^(1/10)-1)*100)</f>
        <v>n/a</v>
      </c>
      <c r="W79" s="702" t="str">
        <f>IF(OR(U79&lt;=0,U79="n/a",V79&lt;=0,V79="n/a"),"n/a",U79/V79)</f>
        <v>n/a</v>
      </c>
      <c r="X79" s="703">
        <f>IF(OR(AJ79&lt;=0,AJ79="n/a",U79&lt;=0,U79="n/a"),"n/a",U79/AJ79)</f>
        <v>1.7299127448455958</v>
      </c>
      <c r="Y79" s="652"/>
      <c r="Z79" s="651">
        <f>IF(OR(AC79&lt;0.01,AC79="n/a"),"n/a",M79/AC79*100)</f>
        <v>196.07843137254901</v>
      </c>
      <c r="AA79" s="887">
        <f>IF(OR(AC79&lt;0.01,AC79="n/a"),"n/a",I79/AC79)</f>
        <v>33.529411764705884</v>
      </c>
      <c r="AB79" s="888">
        <v>12</v>
      </c>
      <c r="AC79" s="883">
        <v>0.51</v>
      </c>
      <c r="AD79" s="883">
        <v>5.59</v>
      </c>
      <c r="AE79" s="866">
        <v>9.83</v>
      </c>
      <c r="AF79" s="866">
        <v>1.77</v>
      </c>
      <c r="AG79" s="866">
        <v>5.3</v>
      </c>
      <c r="AH79" s="866">
        <v>-31.8</v>
      </c>
      <c r="AI79" s="866">
        <v>-0.51</v>
      </c>
      <c r="AJ79" s="681">
        <v>27.6</v>
      </c>
      <c r="AK79" s="681">
        <v>6</v>
      </c>
      <c r="AL79" s="883">
        <v>1630</v>
      </c>
      <c r="AM79" s="883">
        <v>0.1</v>
      </c>
      <c r="AN79" s="883">
        <v>0.54</v>
      </c>
      <c r="AO79" s="740">
        <f>IF(U79="n/a","n/a",IF(AA79&lt;0,"n/a",IF(AA79="n/a","n/a",J79+U79-AA79)))</f>
        <v>20.064133209406833</v>
      </c>
      <c r="AP79" s="741">
        <f>IF(U79="n/a","n/a",J79+U79)</f>
        <v>53.593544974112717</v>
      </c>
      <c r="AQ79" s="889">
        <f>IF(OR(AC79&lt;0.01,AF79="n/a"),"n/a",(I79/SQRT(22.5*AC79*(I79/AF79))-1)*100)</f>
        <v>62.408345192712609</v>
      </c>
      <c r="AR79" s="651">
        <f>INDEX(Historical!$C$7:$C$1256,MATCH(B79,Historical!$B$7:$B$1278,0))*IF(AH79="n/a",1.03,IF(AH79&lt;0,1.01,IF(AH79&gt;10,1.1,(1+AH79/100))))</f>
        <v>0.88880000000000003</v>
      </c>
      <c r="AS79" s="887">
        <f>IF($AI79="n/a",1.03*AR79,IF($AI79&lt;0,1.01*AR79,IF($AI79&gt;10,1.1*AR79,(1+$AI79/100)*AR79)))</f>
        <v>0.89768800000000004</v>
      </c>
      <c r="AT79" s="887">
        <f>IF($AK79="n/a",1.03*AS79,IF($AK79&lt;0,1.01*AS79,IF($AK79&gt;10,1.1*AS79,(1+$AK79/100)*AS79)))</f>
        <v>0.95154928000000005</v>
      </c>
      <c r="AU79" s="887">
        <f>IF($AK79="n/a",1.03*AT79,IF($AK79&lt;0,1.01*AT79,IF($AK79&gt;10,1.1*AT79,(1+$AK79/100)*AT79)))</f>
        <v>1.0086422368000001</v>
      </c>
      <c r="AV79" s="887">
        <f>IF($AK79="n/a",1.03*AU79,IF($AK79&lt;0,1.01*AU79,IF($AK79&gt;10,1.1*AU79,(1+$AK79/100)*AU79)))</f>
        <v>1.0691607710080002</v>
      </c>
      <c r="AW79" s="651">
        <f>SUM(AR79:AV79)</f>
        <v>4.8158402878080011</v>
      </c>
      <c r="AX79" s="748">
        <f>AW79/I79*100</f>
        <v>28.162808700631579</v>
      </c>
      <c r="AY79" s="729">
        <v>1.0900000000000001</v>
      </c>
      <c r="AZ79" s="866">
        <v>138.83000000000001</v>
      </c>
      <c r="BA79" s="866">
        <v>-29.720000000000002</v>
      </c>
      <c r="BB79" s="866">
        <v>-7.64</v>
      </c>
      <c r="BC79" s="866">
        <v>-6.78</v>
      </c>
      <c r="BE79" s="624">
        <v>2014</v>
      </c>
      <c r="BF79" s="899">
        <f>IF(BE79&gt;2008,0,IF(BE79&gt;2001,1,IF(BE79&gt;1990,2,IF(BE79&gt;1980,3,IF(BE79&gt;1973,4,IF(BE79&gt;1970,5,IF(BE79&gt;1960,6,IF(BE79&gt;1958,7,IF(BE79&gt;1953,8,9)))))))))</f>
        <v>0</v>
      </c>
      <c r="BG79" s="883">
        <v>3.2</v>
      </c>
    </row>
    <row r="80" spans="1:59" ht="11.25" customHeight="1" x14ac:dyDescent="0.2">
      <c r="A80" s="864" t="s">
        <v>1102</v>
      </c>
      <c r="B80" s="876" t="s">
        <v>1103</v>
      </c>
      <c r="C80" s="933" t="s">
        <v>245</v>
      </c>
      <c r="D80" s="933" t="s">
        <v>4360</v>
      </c>
      <c r="E80" s="733">
        <v>9</v>
      </c>
      <c r="F80" s="1182">
        <v>452</v>
      </c>
      <c r="G80" s="1182" t="s">
        <v>106</v>
      </c>
      <c r="H80" s="1182" t="s">
        <v>106</v>
      </c>
      <c r="I80" s="875">
        <v>12.41</v>
      </c>
      <c r="J80" s="651">
        <f>(M80/I80)*100</f>
        <v>3.3843674456083801</v>
      </c>
      <c r="K80" s="878">
        <v>0.105</v>
      </c>
      <c r="L80" s="888">
        <v>4</v>
      </c>
      <c r="M80" s="642">
        <f>K80*L80</f>
        <v>0.42</v>
      </c>
      <c r="N80" s="871" t="s">
        <v>218</v>
      </c>
      <c r="O80" s="734">
        <v>0.1</v>
      </c>
      <c r="P80" s="862">
        <v>43836</v>
      </c>
      <c r="Q80" s="862">
        <v>43846</v>
      </c>
      <c r="R80" s="642">
        <f>(K80-O80)/O80*100</f>
        <v>4.9999999999999902</v>
      </c>
      <c r="S80" s="701">
        <f>IF(INDEX(Historical!$D$7:$D$1254,MATCH(B80,Historical!$B$7:$B$1278,0))=0,"n/a",(INDEX(Historical!$C$7:$C$1256,MATCH(B80,Historical!$B$7:$B$1278,0))/INDEX(Historical!$D$7:$D$1254,MATCH(B80,Historical!$B$7:$B$1278,0))-1)*100)</f>
        <v>11.111111111111116</v>
      </c>
      <c r="T80" s="701">
        <f>IF(INDEX(Historical!$F$7:$F$1247,MATCH(B80,Historical!$B$7:$B$1278,0))=0,"n/a",((INDEX(Historical!$C$7:$C$1256,MATCH(B80,Historical!$B$7:$B$1278,0))/INDEX(Historical!$F$7:$F$1247,MATCH(B80,Historical!$B$7:$B$1278,0)))^(1/3)-1)*100)</f>
        <v>12.624788044360603</v>
      </c>
      <c r="U80" s="701">
        <f>IF(INDEX(Historical!$H$7:$H$1247,MATCH(B80,Historical!$B$7:$B$1278,0))=0,"n/a",((INDEX(Historical!$C$7:$C$1256,MATCH(B80,Historical!$B$7:$B$1278,0))/INDEX(Historical!$H$7:$H$1247,MATCH(B80,Historical!$B$7:$B$1278,0)))^(1/5)-1)*100)</f>
        <v>14.869835499703509</v>
      </c>
      <c r="V80" s="701" t="str">
        <f>IF(INDEX(Historical!$O$7:$O$1247,MATCH(B80,Historical!$B$7:$B$1278,0))=0,"n/a",((INDEX(Historical!$C$7:$C$1256,MATCH(B80,Historical!$B$7:$B$1278,0))/INDEX(Historical!$O$7:$O$1247,MATCH(B80,Historical!$B$7:$B$1278,0)))^(1/10)-1)*100)</f>
        <v>n/a</v>
      </c>
      <c r="W80" s="702" t="str">
        <f>IF(OR(U80&lt;=0,U80="n/a",V80&lt;=0,V80="n/a"),"n/a",U80/V80)</f>
        <v>n/a</v>
      </c>
      <c r="X80" s="703" t="str">
        <f>IF(OR(AJ80&lt;=0,AJ80="n/a",U80&lt;=0,U80="n/a"),"n/a",U80/AJ80)</f>
        <v>n/a</v>
      </c>
      <c r="Y80" s="661"/>
      <c r="Z80" s="651" t="str">
        <f>IF(OR(AC80&lt;0.01,AC80="n/a"),"n/a",M80/AC80*100)</f>
        <v>n/a</v>
      </c>
      <c r="AA80" s="887" t="str">
        <f>IF(OR(AC80&lt;0.01,AC80="n/a"),"n/a",I80/AC80)</f>
        <v>n/a</v>
      </c>
      <c r="AB80" s="888">
        <v>4</v>
      </c>
      <c r="AC80" s="866">
        <v>-1.24</v>
      </c>
      <c r="AD80" s="866" t="s">
        <v>136</v>
      </c>
      <c r="AE80" s="866">
        <v>0.65</v>
      </c>
      <c r="AF80" s="866">
        <v>1.21</v>
      </c>
      <c r="AG80" s="866">
        <v>-22.7</v>
      </c>
      <c r="AH80" s="866">
        <v>-304.89999999999998</v>
      </c>
      <c r="AI80" s="866">
        <v>250</v>
      </c>
      <c r="AJ80" s="866">
        <v>-22.400000000000002</v>
      </c>
      <c r="AK80" s="866">
        <v>9</v>
      </c>
      <c r="AL80" s="879">
        <v>159.22</v>
      </c>
      <c r="AM80" s="873">
        <v>1.2</v>
      </c>
      <c r="AN80" s="866">
        <v>0</v>
      </c>
      <c r="AO80" s="740" t="str">
        <f>IF(U80="n/a","n/a",IF(AA80&lt;0,"n/a",IF(AA80="n/a","n/a",J80+U80-AA80)))</f>
        <v>n/a</v>
      </c>
      <c r="AP80" s="741">
        <f>IF(U80="n/a","n/a",J80+U80)</f>
        <v>18.254202945311889</v>
      </c>
      <c r="AQ80" s="889" t="str">
        <f>IF(OR(AC80&lt;0.01,AF80="n/a"),"n/a",(I80/SQRT(22.5*AC80*(I80/AF80))-1)*100)</f>
        <v>n/a</v>
      </c>
      <c r="AR80" s="651">
        <f>INDEX(Historical!$C$7:$C$1256,MATCH(B80,Historical!$B$7:$B$1278,0))*IF(AH80="n/a",1.03,IF(AH80&lt;0,1.01,IF(AH80&gt;10,1.1,(1+AH80/100))))</f>
        <v>0.40400000000000003</v>
      </c>
      <c r="AS80" s="887">
        <f>IF($AI80="n/a",1.03*AR80,IF($AI80&lt;0,1.01*AR80,IF($AI80&gt;10,1.1*AR80,(1+$AI80/100)*AR80)))</f>
        <v>0.44440000000000007</v>
      </c>
      <c r="AT80" s="887">
        <f>IF($AK80="n/a",1.03*AS80,IF($AK80&lt;0,1.01*AS80,IF($AK80&gt;10,1.1*AS80,(1+$AK80/100)*AS80)))</f>
        <v>0.4843960000000001</v>
      </c>
      <c r="AU80" s="887">
        <f>IF($AK80="n/a",1.03*AT80,IF($AK80&lt;0,1.01*AT80,IF($AK80&gt;10,1.1*AT80,(1+$AK80/100)*AT80)))</f>
        <v>0.52799164000000021</v>
      </c>
      <c r="AV80" s="887">
        <f>IF($AK80="n/a",1.03*AU80,IF($AK80&lt;0,1.01*AU80,IF($AK80&gt;10,1.1*AU80,(1+$AK80/100)*AU80)))</f>
        <v>0.57551088760000024</v>
      </c>
      <c r="AW80" s="651">
        <f>SUM(AR80:AV80)</f>
        <v>2.4362985276000004</v>
      </c>
      <c r="AX80" s="748">
        <f>AW80/I80*100</f>
        <v>19.6317367252216</v>
      </c>
      <c r="AY80" s="935">
        <v>1.2</v>
      </c>
      <c r="AZ80" s="873">
        <v>135.04</v>
      </c>
      <c r="BA80" s="873">
        <v>-26.650000000000002</v>
      </c>
      <c r="BB80" s="873">
        <v>-1.39</v>
      </c>
      <c r="BC80" s="873">
        <v>25.71</v>
      </c>
      <c r="BE80" s="624">
        <v>2012</v>
      </c>
      <c r="BF80" s="899">
        <f>IF(BE80&gt;2008,0,IF(BE80&gt;2001,1,IF(BE80&gt;1990,2,IF(BE80&gt;1980,3,IF(BE80&gt;1973,4,IF(BE80&gt;1970,5,IF(BE80&gt;1960,6,IF(BE80&gt;1958,7,IF(BE80&gt;1953,8,9)))))))))</f>
        <v>0</v>
      </c>
      <c r="BG80" s="883">
        <v>-15.6</v>
      </c>
    </row>
    <row r="81" spans="1:59" ht="11.25" customHeight="1" x14ac:dyDescent="0.2">
      <c r="A81" s="882" t="s">
        <v>4448</v>
      </c>
      <c r="B81" s="876" t="s">
        <v>4443</v>
      </c>
      <c r="C81" s="933" t="s">
        <v>108</v>
      </c>
      <c r="D81" s="933" t="s">
        <v>4341</v>
      </c>
      <c r="E81" s="733">
        <v>7</v>
      </c>
      <c r="F81" s="1182">
        <v>572</v>
      </c>
      <c r="G81" s="1182" t="s">
        <v>106</v>
      </c>
      <c r="H81" s="1182" t="s">
        <v>106</v>
      </c>
      <c r="I81" s="875">
        <v>17.5</v>
      </c>
      <c r="J81" s="651">
        <f>(M81/I81)*100</f>
        <v>4.1142857142857139</v>
      </c>
      <c r="K81" s="878">
        <v>0.18</v>
      </c>
      <c r="L81" s="888">
        <v>4</v>
      </c>
      <c r="M81" s="642">
        <f>K81*L81</f>
        <v>0.72</v>
      </c>
      <c r="N81" s="871" t="s">
        <v>456</v>
      </c>
      <c r="O81" s="734">
        <v>0.14000000000000001</v>
      </c>
      <c r="P81" s="867">
        <v>43557</v>
      </c>
      <c r="Q81" s="867">
        <v>43572</v>
      </c>
      <c r="R81" s="642">
        <f>(K81-O81)/O81*100</f>
        <v>28.571428571428552</v>
      </c>
      <c r="S81" s="701">
        <f>IF(INDEX(Historical!$D$7:$D$1254,MATCH(B81,Historical!$B$7:$B$1278,0))=0,"n/a",(INDEX(Historical!$C$7:$C$1256,MATCH(B81,Historical!$B$7:$B$1278,0))/INDEX(Historical!$D$7:$D$1254,MATCH(B81,Historical!$B$7:$B$1278,0))-1)*100)</f>
        <v>21.42857142857142</v>
      </c>
      <c r="T81" s="701">
        <f>IF(INDEX(Historical!$F$7:$F$1247,MATCH(B81,Historical!$B$7:$B$1278,0))=0,"n/a",((INDEX(Historical!$C$7:$C$1256,MATCH(B81,Historical!$B$7:$B$1278,0))/INDEX(Historical!$F$7:$F$1247,MATCH(B81,Historical!$B$7:$B$1278,0)))^(1/3)-1)*100)</f>
        <v>12.311068346755549</v>
      </c>
      <c r="U81" s="701">
        <f>IF(INDEX(Historical!$H$7:$H$1247,MATCH(B81,Historical!$B$7:$B$1278,0))=0,"n/a",((INDEX(Historical!$C$7:$C$1256,MATCH(B81,Historical!$B$7:$B$1278,0))/INDEX(Historical!$H$7:$H$1247,MATCH(B81,Historical!$B$7:$B$1278,0)))^(1/5)-1)*100)</f>
        <v>11.196158593857874</v>
      </c>
      <c r="V81" s="701">
        <f>IF(INDEX(Historical!$O$7:$O$1247,MATCH(B81,Historical!$B$7:$B$1278,0))=0,"n/a",((INDEX(Historical!$C$7:$C$1256,MATCH(B81,Historical!$B$7:$B$1278,0))/INDEX(Historical!$O$7:$O$1247,MATCH(B81,Historical!$B$7:$B$1278,0)))^(1/10)-1)*100)</f>
        <v>7.1773462536293131</v>
      </c>
      <c r="W81" s="702">
        <f>IF(OR(U81&lt;=0,U81="n/a",V81&lt;=0,V81="n/a"),"n/a",U81/V81)</f>
        <v>1.5599301187672809</v>
      </c>
      <c r="X81" s="703">
        <f>IF(OR(AJ81&lt;=0,AJ81="n/a",U81&lt;=0,U81="n/a"),"n/a",U81/AJ81)</f>
        <v>1.286914780903204</v>
      </c>
      <c r="Y81" s="877"/>
      <c r="Z81" s="651">
        <f>IF(OR(AC81&lt;0.01,AC81="n/a"),"n/a",M81/AC81*100)</f>
        <v>51.798561151079134</v>
      </c>
      <c r="AA81" s="887">
        <f>IF(OR(AC81&lt;0.01,AC81="n/a"),"n/a",I81/AC81)</f>
        <v>12.589928057553958</v>
      </c>
      <c r="AB81" s="888">
        <v>12</v>
      </c>
      <c r="AC81" s="866">
        <v>1.39</v>
      </c>
      <c r="AD81" s="866">
        <v>1.26</v>
      </c>
      <c r="AE81" s="866">
        <v>5.23</v>
      </c>
      <c r="AF81" s="866">
        <v>1.21</v>
      </c>
      <c r="AG81" s="866">
        <v>9.9</v>
      </c>
      <c r="AH81" s="866">
        <v>19.2</v>
      </c>
      <c r="AI81" s="866">
        <v>-1.76</v>
      </c>
      <c r="AJ81" s="866">
        <v>8.6999999999999993</v>
      </c>
      <c r="AK81" s="866">
        <v>10</v>
      </c>
      <c r="AL81" s="879">
        <v>2350</v>
      </c>
      <c r="AM81" s="873">
        <v>0.1</v>
      </c>
      <c r="AN81" s="866">
        <v>0.01</v>
      </c>
      <c r="AO81" s="740">
        <f>IF(U81="n/a","n/a",IF(AA81&lt;0,"n/a",IF(AA81="n/a","n/a",J81+U81-AA81)))</f>
        <v>2.720516250589629</v>
      </c>
      <c r="AP81" s="741">
        <f>IF(U81="n/a","n/a",J81+U81)</f>
        <v>15.310444308143587</v>
      </c>
      <c r="AQ81" s="889">
        <f>IF(OR(AC81&lt;0.01,AF81="n/a"),"n/a",(I81/SQRT(22.5*AC81*(I81/AF81))-1)*100)</f>
        <v>-17.716444333187319</v>
      </c>
      <c r="AR81" s="651">
        <f>INDEX(Historical!$C$7:$C$1256,MATCH(B81,Historical!$B$7:$B$1278,0))*IF(AH81="n/a",1.03,IF(AH81&lt;0,1.01,IF(AH81&gt;10,1.1,(1+AH81/100))))</f>
        <v>0.74800000000000011</v>
      </c>
      <c r="AS81" s="887">
        <f>IF($AI81="n/a",1.03*AR81,IF($AI81&lt;0,1.01*AR81,IF($AI81&gt;10,1.1*AR81,(1+$AI81/100)*AR81)))</f>
        <v>0.75548000000000015</v>
      </c>
      <c r="AT81" s="887">
        <f>IF($AK81="n/a",1.03*AS81,IF($AK81&lt;0,1.01*AS81,IF($AK81&gt;10,1.1*AS81,(1+$AK81/100)*AS81)))</f>
        <v>0.83102800000000021</v>
      </c>
      <c r="AU81" s="887">
        <f>IF($AK81="n/a",1.03*AT81,IF($AK81&lt;0,1.01*AT81,IF($AK81&gt;10,1.1*AT81,(1+$AK81/100)*AT81)))</f>
        <v>0.91413080000000035</v>
      </c>
      <c r="AV81" s="887">
        <f>IF($AK81="n/a",1.03*AU81,IF($AK81&lt;0,1.01*AU81,IF($AK81&gt;10,1.1*AU81,(1+$AK81/100)*AU81)))</f>
        <v>1.0055438800000005</v>
      </c>
      <c r="AW81" s="651">
        <f>SUM(AR81:AV81)</f>
        <v>4.2541826800000013</v>
      </c>
      <c r="AX81" s="748">
        <f>AW81/I81*100</f>
        <v>24.309615314285722</v>
      </c>
      <c r="AY81" s="935">
        <v>0.64</v>
      </c>
      <c r="AZ81" s="873">
        <v>17.330000000000002</v>
      </c>
      <c r="BA81" s="873">
        <v>-21.240000000000002</v>
      </c>
      <c r="BB81" s="873">
        <v>-0.09</v>
      </c>
      <c r="BC81" s="873">
        <v>-6.660000000000001</v>
      </c>
      <c r="BE81" s="624">
        <v>2015</v>
      </c>
      <c r="BF81" s="899">
        <f>IF(BE81&gt;2008,0,IF(BE81&gt;2001,1,IF(BE81&gt;1990,2,IF(BE81&gt;1980,3,IF(BE81&gt;1973,4,IF(BE81&gt;1970,5,IF(BE81&gt;1960,6,IF(BE81&gt;1958,7,IF(BE81&gt;1953,8,9)))))))))</f>
        <v>0</v>
      </c>
      <c r="BG81" s="883">
        <v>1.6</v>
      </c>
    </row>
    <row r="82" spans="1:59" ht="11.25" customHeight="1" x14ac:dyDescent="0.2">
      <c r="A82" s="864" t="s">
        <v>1025</v>
      </c>
      <c r="B82" s="876" t="s">
        <v>1026</v>
      </c>
      <c r="C82" s="933" t="s">
        <v>128</v>
      </c>
      <c r="D82" s="933" t="s">
        <v>4330</v>
      </c>
      <c r="E82" s="733">
        <v>9</v>
      </c>
      <c r="F82" s="1182">
        <v>515</v>
      </c>
      <c r="G82" s="1182" t="s">
        <v>106</v>
      </c>
      <c r="H82" s="1182" t="s">
        <v>106</v>
      </c>
      <c r="I82" s="875">
        <v>67.13</v>
      </c>
      <c r="J82" s="651">
        <f>(M82/I82)*100</f>
        <v>1.7130939967227767</v>
      </c>
      <c r="K82" s="878">
        <v>1.1499999999999999</v>
      </c>
      <c r="L82" s="888">
        <v>1</v>
      </c>
      <c r="M82" s="642">
        <f>K82*L82</f>
        <v>1.1499999999999999</v>
      </c>
      <c r="N82" s="871" t="s">
        <v>171</v>
      </c>
      <c r="O82" s="734">
        <v>1.1000000000000001</v>
      </c>
      <c r="P82" s="862">
        <v>44147</v>
      </c>
      <c r="Q82" s="862">
        <v>44169</v>
      </c>
      <c r="R82" s="642">
        <f>(K82-O82)/O82*100</f>
        <v>4.545454545454529</v>
      </c>
      <c r="S82" s="701">
        <f>IF(INDEX(Historical!$D$7:$D$1254,MATCH(B82,Historical!$B$7:$B$1278,0))=0,"n/a",(INDEX(Historical!$C$7:$C$1256,MATCH(B82,Historical!$B$7:$B$1278,0))/INDEX(Historical!$D$7:$D$1254,MATCH(B82,Historical!$B$7:$B$1278,0))-1)*100)</f>
        <v>10.000000000000009</v>
      </c>
      <c r="T82" s="701">
        <f>IF(INDEX(Historical!$F$7:$F$1247,MATCH(B82,Historical!$B$7:$B$1278,0))=0,"n/a",((INDEX(Historical!$C$7:$C$1256,MATCH(B82,Historical!$B$7:$B$1278,0))/INDEX(Historical!$F$7:$F$1247,MATCH(B82,Historical!$B$7:$B$1278,0)))^(1/3)-1)*100)</f>
        <v>6.917810999860885</v>
      </c>
      <c r="U82" s="701">
        <f>IF(INDEX(Historical!$H$7:$H$1247,MATCH(B82,Historical!$B$7:$B$1278,0))=0,"n/a",((INDEX(Historical!$C$7:$C$1256,MATCH(B82,Historical!$B$7:$B$1278,0))/INDEX(Historical!$H$7:$H$1247,MATCH(B82,Historical!$B$7:$B$1278,0)))^(1/5)-1)*100)</f>
        <v>7.9608473046602901</v>
      </c>
      <c r="V82" s="701">
        <f>IF(INDEX(Historical!$O$7:$O$1247,MATCH(B82,Historical!$B$7:$B$1278,0))=0,"n/a",((INDEX(Historical!$C$7:$C$1256,MATCH(B82,Historical!$B$7:$B$1278,0))/INDEX(Historical!$O$7:$O$1247,MATCH(B82,Historical!$B$7:$B$1278,0)))^(1/10)-1)*100)</f>
        <v>8.2037389818342845</v>
      </c>
      <c r="W82" s="702">
        <f>IF(OR(U82&lt;=0,U82="n/a",V82&lt;=0,V82="n/a"),"n/a",U82/V82)</f>
        <v>0.97039256396237927</v>
      </c>
      <c r="X82" s="703">
        <f>IF(OR(AJ82&lt;=0,AJ82="n/a",U82&lt;=0,U82="n/a"),"n/a",U82/AJ82)</f>
        <v>3.5178291226956655E-2</v>
      </c>
      <c r="Y82" s="877"/>
      <c r="Z82" s="651" t="str">
        <f>IF(OR(AC82&lt;0.01,AC82="n/a"),"n/a",M82/AC82*100)</f>
        <v>n/a</v>
      </c>
      <c r="AA82" s="887" t="str">
        <f>IF(OR(AC82&lt;0.01,AC82="n/a"),"n/a",I82/AC82)</f>
        <v>n/a</v>
      </c>
      <c r="AB82" s="888">
        <v>10</v>
      </c>
      <c r="AC82" s="866">
        <v>-0.83</v>
      </c>
      <c r="AD82" s="866" t="s">
        <v>136</v>
      </c>
      <c r="AE82" s="866">
        <v>1.06</v>
      </c>
      <c r="AF82" s="866">
        <v>4.4000000000000004</v>
      </c>
      <c r="AG82" s="866">
        <v>-5.2</v>
      </c>
      <c r="AH82" s="866">
        <v>7.7</v>
      </c>
      <c r="AI82" s="866">
        <v>60.17</v>
      </c>
      <c r="AJ82" s="866">
        <v>226.29999999999998</v>
      </c>
      <c r="AK82" s="866">
        <v>14.299999999999999</v>
      </c>
      <c r="AL82" s="879">
        <v>1190</v>
      </c>
      <c r="AM82" s="873">
        <v>0.2</v>
      </c>
      <c r="AN82" s="866">
        <v>0.12</v>
      </c>
      <c r="AO82" s="740" t="str">
        <f>IF(U82="n/a","n/a",IF(AA82&lt;0,"n/a",IF(AA82="n/a","n/a",J82+U82-AA82)))</f>
        <v>n/a</v>
      </c>
      <c r="AP82" s="741">
        <f>IF(U82="n/a","n/a",J82+U82)</f>
        <v>9.6739413013830671</v>
      </c>
      <c r="AQ82" s="889" t="str">
        <f>IF(OR(AC82&lt;0.01,AF82="n/a"),"n/a",(I82/SQRT(22.5*AC82*(I82/AF82))-1)*100)</f>
        <v>n/a</v>
      </c>
      <c r="AR82" s="651">
        <f>INDEX(Historical!$C$7:$C$1256,MATCH(B82,Historical!$B$7:$B$1278,0))*IF(AH82="n/a",1.03,IF(AH82&lt;0,1.01,IF(AH82&gt;10,1.1,(1+AH82/100))))</f>
        <v>1.1847000000000001</v>
      </c>
      <c r="AS82" s="887">
        <f>IF($AI82="n/a",1.03*AR82,IF($AI82&lt;0,1.01*AR82,IF($AI82&gt;10,1.1*AR82,(1+$AI82/100)*AR82)))</f>
        <v>1.3031700000000002</v>
      </c>
      <c r="AT82" s="887">
        <f>IF($AK82="n/a",1.03*AS82,IF($AK82&lt;0,1.01*AS82,IF($AK82&gt;10,1.1*AS82,(1+$AK82/100)*AS82)))</f>
        <v>1.4334870000000004</v>
      </c>
      <c r="AU82" s="887">
        <f>IF($AK82="n/a",1.03*AT82,IF($AK82&lt;0,1.01*AT82,IF($AK82&gt;10,1.1*AT82,(1+$AK82/100)*AT82)))</f>
        <v>1.5768357000000006</v>
      </c>
      <c r="AV82" s="887">
        <f>IF($AK82="n/a",1.03*AU82,IF($AK82&lt;0,1.01*AU82,IF($AK82&gt;10,1.1*AU82,(1+$AK82/100)*AU82)))</f>
        <v>1.7345192700000007</v>
      </c>
      <c r="AW82" s="651">
        <f>SUM(AR82:AV82)</f>
        <v>7.2327119700000013</v>
      </c>
      <c r="AX82" s="748">
        <f>AW82/I82*100</f>
        <v>10.774187352897366</v>
      </c>
      <c r="AY82" s="935">
        <v>0.9</v>
      </c>
      <c r="AZ82" s="873">
        <v>38.96</v>
      </c>
      <c r="BA82" s="873">
        <v>-29.28</v>
      </c>
      <c r="BB82" s="873">
        <v>1.1199999999999999</v>
      </c>
      <c r="BC82" s="873">
        <v>5.08</v>
      </c>
      <c r="BE82" s="624">
        <v>2013</v>
      </c>
      <c r="BF82" s="899">
        <f>IF(BE82&gt;2008,0,IF(BE82&gt;2001,1,IF(BE82&gt;1990,2,IF(BE82&gt;1980,3,IF(BE82&gt;1973,4,IF(BE82&gt;1970,5,IF(BE82&gt;1960,6,IF(BE82&gt;1958,7,IF(BE82&gt;1953,8,9)))))))))</f>
        <v>0</v>
      </c>
      <c r="BG82" s="883">
        <v>-3.3000000000000003</v>
      </c>
    </row>
    <row r="83" spans="1:59" ht="11.25" customHeight="1" x14ac:dyDescent="0.2">
      <c r="A83" s="864" t="s">
        <v>1112</v>
      </c>
      <c r="B83" s="876" t="s">
        <v>1113</v>
      </c>
      <c r="C83" s="933" t="s">
        <v>245</v>
      </c>
      <c r="D83" s="933" t="s">
        <v>4350</v>
      </c>
      <c r="E83" s="733">
        <v>9</v>
      </c>
      <c r="F83" s="1182">
        <v>442</v>
      </c>
      <c r="G83" s="1182" t="s">
        <v>106</v>
      </c>
      <c r="H83" s="1182" t="s">
        <v>106</v>
      </c>
      <c r="I83" s="875">
        <v>44.73</v>
      </c>
      <c r="J83" s="651">
        <f>(M83/I83)*100</f>
        <v>1.3413816230717639</v>
      </c>
      <c r="K83" s="878">
        <v>0.15</v>
      </c>
      <c r="L83" s="888">
        <v>4</v>
      </c>
      <c r="M83" s="642">
        <f>K83*L83</f>
        <v>0.6</v>
      </c>
      <c r="N83" s="871" t="s">
        <v>718</v>
      </c>
      <c r="O83" s="734">
        <v>0.1</v>
      </c>
      <c r="P83" s="867">
        <v>43735</v>
      </c>
      <c r="Q83" s="867">
        <v>43773</v>
      </c>
      <c r="R83" s="642">
        <f>(K83-O83)/O83*100</f>
        <v>49.999999999999986</v>
      </c>
      <c r="S83" s="701">
        <f>IF(INDEX(Historical!$D$7:$D$1254,MATCH(B83,Historical!$B$7:$B$1278,0))=0,"n/a",(INDEX(Historical!$C$7:$C$1256,MATCH(B83,Historical!$B$7:$B$1278,0))/INDEX(Historical!$D$7:$D$1254,MATCH(B83,Historical!$B$7:$B$1278,0))-1)*100)</f>
        <v>12.5</v>
      </c>
      <c r="T83" s="701">
        <f>IF(INDEX(Historical!$F$7:$F$1247,MATCH(B83,Historical!$B$7:$B$1278,0))=0,"n/a",((INDEX(Historical!$C$7:$C$1256,MATCH(B83,Historical!$B$7:$B$1278,0))/INDEX(Historical!$F$7:$F$1247,MATCH(B83,Historical!$B$7:$B$1278,0)))^(1/3)-1)*100)</f>
        <v>17.134499842861995</v>
      </c>
      <c r="U83" s="701">
        <f>IF(INDEX(Historical!$H$7:$H$1247,MATCH(B83,Historical!$B$7:$B$1278,0))=0,"n/a",((INDEX(Historical!$C$7:$C$1256,MATCH(B83,Historical!$B$7:$B$1278,0))/INDEX(Historical!$H$7:$H$1247,MATCH(B83,Historical!$B$7:$B$1278,0)))^(1/5)-1)*100)</f>
        <v>13.396657763302722</v>
      </c>
      <c r="V83" s="701">
        <f>IF(INDEX(Historical!$O$7:$O$1247,MATCH(B83,Historical!$B$7:$B$1278,0))=0,"n/a",((INDEX(Historical!$C$7:$C$1256,MATCH(B83,Historical!$B$7:$B$1278,0))/INDEX(Historical!$O$7:$O$1247,MATCH(B83,Historical!$B$7:$B$1278,0)))^(1/10)-1)*100)</f>
        <v>10.894307469981591</v>
      </c>
      <c r="W83" s="702">
        <f>IF(OR(U83&lt;=0,U83="n/a",V83&lt;=0,V83="n/a"),"n/a",U83/V83)</f>
        <v>1.2296933788784794</v>
      </c>
      <c r="X83" s="703" t="str">
        <f>IF(OR(AJ83&lt;=0,AJ83="n/a",U83&lt;=0,U83="n/a"),"n/a",U83/AJ83)</f>
        <v>n/a</v>
      </c>
      <c r="Y83" s="673" t="s">
        <v>4396</v>
      </c>
      <c r="Z83" s="651" t="str">
        <f>IF(OR(AC83&lt;0.01,AC83="n/a"),"n/a",M83/AC83*100)</f>
        <v>n/a</v>
      </c>
      <c r="AA83" s="887" t="str">
        <f>IF(OR(AC83&lt;0.01,AC83="n/a"),"n/a",I83/AC83)</f>
        <v>n/a</v>
      </c>
      <c r="AB83" s="888">
        <v>1</v>
      </c>
      <c r="AC83" s="866">
        <v>-4.34</v>
      </c>
      <c r="AD83" s="866" t="s">
        <v>136</v>
      </c>
      <c r="AE83" s="866">
        <v>0.19</v>
      </c>
      <c r="AF83" s="866">
        <v>0.76</v>
      </c>
      <c r="AG83" s="866">
        <v>-6.5</v>
      </c>
      <c r="AH83" s="866">
        <v>-28.499999999999996</v>
      </c>
      <c r="AI83" s="866">
        <v>93.5</v>
      </c>
      <c r="AJ83" s="866">
        <v>-10.9</v>
      </c>
      <c r="AK83" s="866" t="s">
        <v>136</v>
      </c>
      <c r="AL83" s="879">
        <v>980.03</v>
      </c>
      <c r="AM83" s="873">
        <v>20.8</v>
      </c>
      <c r="AN83" s="866">
        <v>0.57999999999999996</v>
      </c>
      <c r="AO83" s="740" t="str">
        <f>IF(U83="n/a","n/a",IF(AA83&lt;0,"n/a",IF(AA83="n/a","n/a",J83+U83-AA83)))</f>
        <v>n/a</v>
      </c>
      <c r="AP83" s="741">
        <f>IF(U83="n/a","n/a",J83+U83)</f>
        <v>14.738039386374485</v>
      </c>
      <c r="AQ83" s="889" t="str">
        <f>IF(OR(AC83&lt;0.01,AF83="n/a"),"n/a",(I83/SQRT(22.5*AC83*(I83/AF83))-1)*100)</f>
        <v>n/a</v>
      </c>
      <c r="AR83" s="651">
        <f>INDEX(Historical!$C$7:$C$1256,MATCH(B83,Historical!$B$7:$B$1278,0))*IF(AH83="n/a",1.03,IF(AH83&lt;0,1.01,IF(AH83&gt;10,1.1,(1+AH83/100))))</f>
        <v>0.45450000000000002</v>
      </c>
      <c r="AS83" s="887">
        <f>IF($AI83="n/a",1.03*AR83,IF($AI83&lt;0,1.01*AR83,IF($AI83&gt;10,1.1*AR83,(1+$AI83/100)*AR83)))</f>
        <v>0.49995000000000006</v>
      </c>
      <c r="AT83" s="887">
        <f>IF($AK83="n/a",1.03*AS83,IF($AK83&lt;0,1.01*AS83,IF($AK83&gt;10,1.1*AS83,(1+$AK83/100)*AS83)))</f>
        <v>0.51494850000000003</v>
      </c>
      <c r="AU83" s="887">
        <f>IF($AK83="n/a",1.03*AT83,IF($AK83&lt;0,1.01*AT83,IF($AK83&gt;10,1.1*AT83,(1+$AK83/100)*AT83)))</f>
        <v>0.53039695500000006</v>
      </c>
      <c r="AV83" s="887">
        <f>IF($AK83="n/a",1.03*AU83,IF($AK83&lt;0,1.01*AU83,IF($AK83&gt;10,1.1*AU83,(1+$AK83/100)*AU83)))</f>
        <v>0.54630886365000009</v>
      </c>
      <c r="AW83" s="651">
        <f>SUM(AR83:AV83)</f>
        <v>2.5461043186500003</v>
      </c>
      <c r="AX83" s="748">
        <f>AW83/I83*100</f>
        <v>5.6921625724346088</v>
      </c>
      <c r="AY83" s="935">
        <v>0.94</v>
      </c>
      <c r="AZ83" s="873">
        <v>108.04</v>
      </c>
      <c r="BA83" s="873">
        <v>-47.05</v>
      </c>
      <c r="BB83" s="873">
        <v>20.3</v>
      </c>
      <c r="BC83" s="873">
        <v>20.05</v>
      </c>
      <c r="BE83" s="624">
        <v>2012</v>
      </c>
      <c r="BF83" s="899">
        <f>IF(BE83&gt;2008,0,IF(BE83&gt;2001,1,IF(BE83&gt;1990,2,IF(BE83&gt;1980,3,IF(BE83&gt;1973,4,IF(BE83&gt;1970,5,IF(BE83&gt;1960,6,IF(BE83&gt;1958,7,IF(BE83&gt;1953,8,9)))))))))</f>
        <v>0</v>
      </c>
      <c r="BG83" s="883">
        <v>-2.9000000000000004</v>
      </c>
    </row>
    <row r="84" spans="1:59" ht="11.25" customHeight="1" x14ac:dyDescent="0.2">
      <c r="A84" s="864" t="s">
        <v>1114</v>
      </c>
      <c r="B84" s="876" t="s">
        <v>1115</v>
      </c>
      <c r="C84" s="933" t="s">
        <v>108</v>
      </c>
      <c r="D84" s="933" t="s">
        <v>4346</v>
      </c>
      <c r="E84" s="733">
        <v>9</v>
      </c>
      <c r="F84" s="1182">
        <v>434</v>
      </c>
      <c r="G84" s="1182" t="s">
        <v>37</v>
      </c>
      <c r="H84" s="1182" t="s">
        <v>115</v>
      </c>
      <c r="I84" s="875">
        <v>65.010000000000005</v>
      </c>
      <c r="J84" s="651">
        <f>(M84/I84)*100</f>
        <v>2.7072758037225042</v>
      </c>
      <c r="K84" s="878">
        <v>0.44</v>
      </c>
      <c r="L84" s="888">
        <v>4</v>
      </c>
      <c r="M84" s="642">
        <f>K84*L84</f>
        <v>1.76</v>
      </c>
      <c r="N84" s="871" t="s">
        <v>426</v>
      </c>
      <c r="O84" s="734">
        <v>0.4</v>
      </c>
      <c r="P84" s="867">
        <v>43698</v>
      </c>
      <c r="Q84" s="867">
        <v>43713</v>
      </c>
      <c r="R84" s="642">
        <f>(K84-O84)/O84*100</f>
        <v>9.9999999999999947</v>
      </c>
      <c r="S84" s="701">
        <f>IF(INDEX(Historical!$D$7:$D$1254,MATCH(B84,Historical!$B$7:$B$1278,0))=0,"n/a",(INDEX(Historical!$C$7:$C$1256,MATCH(B84,Historical!$B$7:$B$1278,0))/INDEX(Historical!$D$7:$D$1254,MATCH(B84,Historical!$B$7:$B$1278,0))-1)*100)</f>
        <v>11.999999999999989</v>
      </c>
      <c r="T84" s="701">
        <f>IF(INDEX(Historical!$F$7:$F$1247,MATCH(B84,Historical!$B$7:$B$1278,0))=0,"n/a",((INDEX(Historical!$C$7:$C$1256,MATCH(B84,Historical!$B$7:$B$1278,0))/INDEX(Historical!$F$7:$F$1247,MATCH(B84,Historical!$B$7:$B$1278,0)))^(1/3)-1)*100)</f>
        <v>13.140240479934251</v>
      </c>
      <c r="U84" s="701">
        <f>IF(INDEX(Historical!$H$7:$H$1247,MATCH(B84,Historical!$B$7:$B$1278,0))=0,"n/a",((INDEX(Historical!$C$7:$C$1256,MATCH(B84,Historical!$B$7:$B$1278,0))/INDEX(Historical!$H$7:$H$1247,MATCH(B84,Historical!$B$7:$B$1278,0)))^(1/5)-1)*100)</f>
        <v>12.79875101706811</v>
      </c>
      <c r="V84" s="701">
        <f>IF(INDEX(Historical!$O$7:$O$1247,MATCH(B84,Historical!$B$7:$B$1278,0))=0,"n/a",((INDEX(Historical!$C$7:$C$1256,MATCH(B84,Historical!$B$7:$B$1278,0))/INDEX(Historical!$O$7:$O$1247,MATCH(B84,Historical!$B$7:$B$1278,0)))^(1/10)-1)*100)</f>
        <v>30.200545431746772</v>
      </c>
      <c r="W84" s="702">
        <f>IF(OR(U84&lt;=0,U84="n/a",V84&lt;=0,V84="n/a"),"n/a",U84/V84)</f>
        <v>0.42379204859042313</v>
      </c>
      <c r="X84" s="703">
        <f>IF(OR(AJ84&lt;=0,AJ84="n/a",U84&lt;=0,U84="n/a"),"n/a",U84/AJ84)</f>
        <v>0.97700389443267999</v>
      </c>
      <c r="Y84" s="664"/>
      <c r="Z84" s="651">
        <f>IF(OR(AC84&lt;0.01,AC84="n/a"),"n/a",M84/AC84*100)</f>
        <v>53.987730061349694</v>
      </c>
      <c r="AA84" s="887">
        <f>IF(OR(AC84&lt;0.01,AC84="n/a"),"n/a",I84/AC84)</f>
        <v>19.941717791411048</v>
      </c>
      <c r="AB84" s="888">
        <v>12</v>
      </c>
      <c r="AC84" s="866">
        <v>3.26</v>
      </c>
      <c r="AD84" s="866">
        <v>28.47</v>
      </c>
      <c r="AE84" s="866">
        <v>1.7</v>
      </c>
      <c r="AF84" s="866">
        <v>2.3199999999999998</v>
      </c>
      <c r="AG84" s="866">
        <v>21.2</v>
      </c>
      <c r="AH84" s="866">
        <v>16.600000000000001</v>
      </c>
      <c r="AI84" s="866">
        <v>154.42000000000002</v>
      </c>
      <c r="AJ84" s="866">
        <v>13.100000000000001</v>
      </c>
      <c r="AK84" s="866">
        <v>0.70000000000000007</v>
      </c>
      <c r="AL84" s="879">
        <v>19380</v>
      </c>
      <c r="AM84" s="873">
        <v>0.2</v>
      </c>
      <c r="AN84" s="866">
        <v>2.7</v>
      </c>
      <c r="AO84" s="740">
        <f>IF(U84="n/a","n/a",IF(AA84&lt;0,"n/a",IF(AA84="n/a","n/a",J84+U84-AA84)))</f>
        <v>-4.435690970620433</v>
      </c>
      <c r="AP84" s="741">
        <f>IF(U84="n/a","n/a",J84+U84)</f>
        <v>15.506026820790614</v>
      </c>
      <c r="AQ84" s="889">
        <f>IF(OR(AC84&lt;0.01,AF84="n/a"),"n/a",(I84/SQRT(22.5*AC84*(I84/AF84))-1)*100)</f>
        <v>43.395002665246516</v>
      </c>
      <c r="AR84" s="651">
        <f>INDEX(Historical!$C$7:$C$1256,MATCH(B84,Historical!$B$7:$B$1278,0))*IF(AH84="n/a",1.03,IF(AH84&lt;0,1.01,IF(AH84&gt;10,1.1,(1+AH84/100))))</f>
        <v>1.8480000000000001</v>
      </c>
      <c r="AS84" s="887">
        <f>IF($AI84="n/a",1.03*AR84,IF($AI84&lt;0,1.01*AR84,IF($AI84&gt;10,1.1*AR84,(1+$AI84/100)*AR84)))</f>
        <v>2.0328000000000004</v>
      </c>
      <c r="AT84" s="887">
        <f>IF($AK84="n/a",1.03*AS84,IF($AK84&lt;0,1.01*AS84,IF($AK84&gt;10,1.1*AS84,(1+$AK84/100)*AS84)))</f>
        <v>2.0470296000000001</v>
      </c>
      <c r="AU84" s="887">
        <f>IF($AK84="n/a",1.03*AT84,IF($AK84&lt;0,1.01*AT84,IF($AK84&gt;10,1.1*AT84,(1+$AK84/100)*AT84)))</f>
        <v>2.0613588072</v>
      </c>
      <c r="AV84" s="887">
        <f>IF($AK84="n/a",1.03*AU84,IF($AK84&lt;0,1.01*AU84,IF($AK84&gt;10,1.1*AU84,(1+$AK84/100)*AU84)))</f>
        <v>2.0757883188503996</v>
      </c>
      <c r="AW84" s="651">
        <f>SUM(AR84:AV84)</f>
        <v>10.0649767260504</v>
      </c>
      <c r="AX84" s="748">
        <f>AW84/I84*100</f>
        <v>15.482197701969541</v>
      </c>
      <c r="AY84" s="935">
        <v>1.86</v>
      </c>
      <c r="AZ84" s="873">
        <v>179.61</v>
      </c>
      <c r="BA84" s="873">
        <v>-25.64</v>
      </c>
      <c r="BB84" s="873">
        <v>11.020000000000001</v>
      </c>
      <c r="BC84" s="873">
        <v>21.07</v>
      </c>
      <c r="BE84" s="624">
        <v>2011</v>
      </c>
      <c r="BF84" s="899">
        <f>IF(BE84&gt;2008,0,IF(BE84&gt;2001,1,IF(BE84&gt;1990,2,IF(BE84&gt;1980,3,IF(BE84&gt;1973,4,IF(BE84&gt;1970,5,IF(BE84&gt;1960,6,IF(BE84&gt;1958,7,IF(BE84&gt;1953,8,9)))))))))</f>
        <v>0</v>
      </c>
      <c r="BG84" s="883">
        <v>1.9</v>
      </c>
    </row>
    <row r="85" spans="1:59" ht="11.25" customHeight="1" x14ac:dyDescent="0.2">
      <c r="A85" s="155" t="s">
        <v>4105</v>
      </c>
      <c r="B85" s="596" t="s">
        <v>4106</v>
      </c>
      <c r="C85" s="933" t="s">
        <v>245</v>
      </c>
      <c r="D85" s="933" t="s">
        <v>4350</v>
      </c>
      <c r="E85" s="733">
        <v>6</v>
      </c>
      <c r="F85" s="1182">
        <v>696</v>
      </c>
      <c r="G85" s="1182" t="s">
        <v>106</v>
      </c>
      <c r="H85" s="1182" t="s">
        <v>106</v>
      </c>
      <c r="I85" s="875">
        <v>208.71</v>
      </c>
      <c r="J85" s="651">
        <f>(M85/I85)*100</f>
        <v>0.68995256576110386</v>
      </c>
      <c r="K85" s="878">
        <v>0.36</v>
      </c>
      <c r="L85" s="888">
        <v>4</v>
      </c>
      <c r="M85" s="642">
        <f>K85*L85</f>
        <v>1.44</v>
      </c>
      <c r="N85" s="871" t="s">
        <v>223</v>
      </c>
      <c r="O85" s="734">
        <v>0.32</v>
      </c>
      <c r="P85" s="862">
        <v>43927</v>
      </c>
      <c r="Q85" s="862">
        <v>43942</v>
      </c>
      <c r="R85" s="642">
        <f>(K85-O85)/O85*100</f>
        <v>12.499999999999993</v>
      </c>
      <c r="S85" s="701">
        <f>IF(INDEX(Historical!$D$7:$D$1254,MATCH(B85,Historical!$B$7:$B$1278,0))=0,"n/a",(INDEX(Historical!$C$7:$C$1256,MATCH(B85,Historical!$B$7:$B$1278,0))/INDEX(Historical!$D$7:$D$1254,MATCH(B85,Historical!$B$7:$B$1278,0))-1)*100)</f>
        <v>10.619469026548689</v>
      </c>
      <c r="T85" s="701">
        <f>IF(INDEX(Historical!$F$7:$F$1247,MATCH(B85,Historical!$B$7:$B$1278,0))=0,"n/a",((INDEX(Historical!$C$7:$C$1256,MATCH(B85,Historical!$B$7:$B$1278,0))/INDEX(Historical!$F$7:$F$1247,MATCH(B85,Historical!$B$7:$B$1278,0)))^(1/3)-1)*100)</f>
        <v>8.82101179818644</v>
      </c>
      <c r="U85" s="701" t="str">
        <f>IF(INDEX(Historical!$H$7:$H$1247,MATCH(B85,Historical!$B$7:$B$1278,0))=0,"n/a",((INDEX(Historical!$C$7:$C$1256,MATCH(B85,Historical!$B$7:$B$1278,0))/INDEX(Historical!$H$7:$H$1247,MATCH(B85,Historical!$B$7:$B$1278,0)))^(1/5)-1)*100)</f>
        <v>n/a</v>
      </c>
      <c r="V85" s="701" t="str">
        <f>IF(INDEX(Historical!$O$7:$O$1247,MATCH(B85,Historical!$B$7:$B$1278,0))=0,"n/a",((INDEX(Historical!$C$7:$C$1256,MATCH(B85,Historical!$B$7:$B$1278,0))/INDEX(Historical!$O$7:$O$1247,MATCH(B85,Historical!$B$7:$B$1278,0)))^(1/10)-1)*100)</f>
        <v>n/a</v>
      </c>
      <c r="W85" s="702" t="str">
        <f>IF(OR(U85&lt;=0,U85="n/a",V85&lt;=0,V85="n/a"),"n/a",U85/V85)</f>
        <v>n/a</v>
      </c>
      <c r="X85" s="703" t="str">
        <f>IF(OR(AJ85&lt;=0,AJ85="n/a",U85&lt;=0,U85="n/a"),"n/a",U85/AJ85)</f>
        <v>n/a</v>
      </c>
      <c r="Y85" s="877"/>
      <c r="Z85" s="651">
        <f>IF(OR(AC85&lt;0.01,AC85="n/a"),"n/a",M85/AC85*100)</f>
        <v>15.635179153094461</v>
      </c>
      <c r="AA85" s="887">
        <f>IF(OR(AC85&lt;0.01,AC85="n/a"),"n/a",I85/AC85)</f>
        <v>22.661237785016286</v>
      </c>
      <c r="AB85" s="888">
        <v>1</v>
      </c>
      <c r="AC85" s="866">
        <v>9.2100000000000009</v>
      </c>
      <c r="AD85" s="866">
        <v>1.53</v>
      </c>
      <c r="AE85" s="866">
        <v>1.65</v>
      </c>
      <c r="AF85" s="866">
        <v>7.1</v>
      </c>
      <c r="AG85" s="866">
        <v>33.5</v>
      </c>
      <c r="AH85" s="866">
        <v>12</v>
      </c>
      <c r="AI85" s="866">
        <v>-3.9</v>
      </c>
      <c r="AJ85" s="866">
        <v>13.700000000000001</v>
      </c>
      <c r="AK85" s="866">
        <v>14.790000000000001</v>
      </c>
      <c r="AL85" s="879">
        <v>51710</v>
      </c>
      <c r="AM85" s="873">
        <v>0.2</v>
      </c>
      <c r="AN85" s="866">
        <v>0</v>
      </c>
      <c r="AO85" s="740" t="str">
        <f>IF(U85="n/a","n/a",IF(AA85&lt;0,"n/a",IF(AA85="n/a","n/a",J85+U85-AA85)))</f>
        <v>n/a</v>
      </c>
      <c r="AP85" s="741" t="str">
        <f>IF(U85="n/a","n/a",J85+U85)</f>
        <v>n/a</v>
      </c>
      <c r="AQ85" s="889">
        <f>IF(OR(AC85&lt;0.01,AF85="n/a"),"n/a",(I85/SQRT(22.5*AC85*(I85/AF85))-1)*100)</f>
        <v>167.41128395838797</v>
      </c>
      <c r="AR85" s="651">
        <f>INDEX(Historical!$C$7:$C$1256,MATCH(B85,Historical!$B$7:$B$1278,0))*IF(AH85="n/a",1.03,IF(AH85&lt;0,1.01,IF(AH85&gt;10,1.1,(1+AH85/100))))</f>
        <v>1.375</v>
      </c>
      <c r="AS85" s="887">
        <f>IF($AI85="n/a",1.03*AR85,IF($AI85&lt;0,1.01*AR85,IF($AI85&gt;10,1.1*AR85,(1+$AI85/100)*AR85)))</f>
        <v>1.3887499999999999</v>
      </c>
      <c r="AT85" s="887">
        <f>IF($AK85="n/a",1.03*AS85,IF($AK85&lt;0,1.01*AS85,IF($AK85&gt;10,1.1*AS85,(1+$AK85/100)*AS85)))</f>
        <v>1.527625</v>
      </c>
      <c r="AU85" s="887">
        <f>IF($AK85="n/a",1.03*AT85,IF($AK85&lt;0,1.01*AT85,IF($AK85&gt;10,1.1*AT85,(1+$AK85/100)*AT85)))</f>
        <v>1.6803875000000001</v>
      </c>
      <c r="AV85" s="887">
        <f>IF($AK85="n/a",1.03*AU85,IF($AK85&lt;0,1.01*AU85,IF($AK85&gt;10,1.1*AU85,(1+$AK85/100)*AU85)))</f>
        <v>1.8484262500000004</v>
      </c>
      <c r="AW85" s="651">
        <f>SUM(AR85:AV85)</f>
        <v>7.8201887500000007</v>
      </c>
      <c r="AX85" s="748">
        <f>AW85/I85*100</f>
        <v>3.7469161755545972</v>
      </c>
      <c r="AY85" s="935">
        <v>0.53</v>
      </c>
      <c r="AZ85" s="873">
        <v>66.97</v>
      </c>
      <c r="BA85" s="873">
        <v>-7.16</v>
      </c>
      <c r="BB85" s="873">
        <v>0.27999999999999997</v>
      </c>
      <c r="BC85" s="873">
        <v>14.180000000000001</v>
      </c>
      <c r="BE85" s="624">
        <v>2015</v>
      </c>
      <c r="BF85" s="899">
        <f>IF(BE85&gt;2008,0,IF(BE85&gt;2001,1,IF(BE85&gt;1990,2,IF(BE85&gt;1980,3,IF(BE85&gt;1973,4,IF(BE85&gt;1970,5,IF(BE85&gt;1960,6,IF(BE85&gt;1958,7,IF(BE85&gt;1953,8,9)))))))))</f>
        <v>0</v>
      </c>
      <c r="BG85" s="883">
        <v>9.8000000000000007</v>
      </c>
    </row>
    <row r="86" spans="1:59" ht="11.25" customHeight="1" x14ac:dyDescent="0.2">
      <c r="A86" s="872" t="s">
        <v>1591</v>
      </c>
      <c r="B86" s="876" t="s">
        <v>1592</v>
      </c>
      <c r="C86" s="933" t="s">
        <v>153</v>
      </c>
      <c r="D86" s="933" t="s">
        <v>4324</v>
      </c>
      <c r="E86" s="733">
        <v>9</v>
      </c>
      <c r="F86" s="1182">
        <v>475</v>
      </c>
      <c r="G86" s="1182" t="s">
        <v>106</v>
      </c>
      <c r="H86" s="1182" t="s">
        <v>106</v>
      </c>
      <c r="I86" s="875">
        <v>122.14</v>
      </c>
      <c r="J86" s="651">
        <f>(M86/I86)*100</f>
        <v>1.833961028328148</v>
      </c>
      <c r="K86" s="878">
        <v>0.56000000000000005</v>
      </c>
      <c r="L86" s="888">
        <v>4</v>
      </c>
      <c r="M86" s="642">
        <f>K86*L86</f>
        <v>2.2400000000000002</v>
      </c>
      <c r="N86" s="871" t="s">
        <v>619</v>
      </c>
      <c r="O86" s="734">
        <v>0.53</v>
      </c>
      <c r="P86" s="862">
        <v>43927</v>
      </c>
      <c r="Q86" s="862">
        <v>43942</v>
      </c>
      <c r="R86" s="642">
        <f>(K86-O86)/O86*100</f>
        <v>5.660377358490571</v>
      </c>
      <c r="S86" s="701">
        <f>IF(INDEX(Historical!$D$7:$D$1254,MATCH(B86,Historical!$B$7:$B$1278,0))=0,"n/a",(INDEX(Historical!$C$7:$C$1256,MATCH(B86,Historical!$B$7:$B$1278,0))/INDEX(Historical!$D$7:$D$1254,MATCH(B86,Historical!$B$7:$B$1278,0))-1)*100)</f>
        <v>8.7179487179487314</v>
      </c>
      <c r="T86" s="701">
        <f>IF(INDEX(Historical!$F$7:$F$1247,MATCH(B86,Historical!$B$7:$B$1278,0))=0,"n/a",((INDEX(Historical!$C$7:$C$1256,MATCH(B86,Historical!$B$7:$B$1278,0))/INDEX(Historical!$F$7:$F$1247,MATCH(B86,Historical!$B$7:$B$1278,0)))^(1/3)-1)*100)</f>
        <v>9.8344617513870922</v>
      </c>
      <c r="U86" s="701">
        <f>IF(INDEX(Historical!$H$7:$H$1247,MATCH(B86,Historical!$B$7:$B$1278,0))=0,"n/a",((INDEX(Historical!$C$7:$C$1256,MATCH(B86,Historical!$B$7:$B$1278,0))/INDEX(Historical!$H$7:$H$1247,MATCH(B86,Historical!$B$7:$B$1278,0)))^(1/5)-1)*100)</f>
        <v>10.44580631344374</v>
      </c>
      <c r="V86" s="701">
        <f>IF(INDEX(Historical!$O$7:$O$1247,MATCH(B86,Historical!$B$7:$B$1278,0))=0,"n/a",((INDEX(Historical!$C$7:$C$1256,MATCH(B86,Historical!$B$7:$B$1278,0))/INDEX(Historical!$O$7:$O$1247,MATCH(B86,Historical!$B$7:$B$1278,0)))^(1/10)-1)*100)</f>
        <v>18.148329891961556</v>
      </c>
      <c r="W86" s="702">
        <f>IF(OR(U86&lt;=0,U86="n/a",V86&lt;=0,V86="n/a"),"n/a",U86/V86)</f>
        <v>0.57557948172798556</v>
      </c>
      <c r="X86" s="703">
        <f>IF(OR(AJ86&lt;=0,AJ86="n/a",U86&lt;=0,U86="n/a"),"n/a",U86/AJ86)</f>
        <v>1.024098658180759</v>
      </c>
      <c r="Y86" s="661"/>
      <c r="Z86" s="651">
        <f>IF(OR(AC86&lt;0.01,AC86="n/a"),"n/a",M86/AC86*100)</f>
        <v>39.575971731448767</v>
      </c>
      <c r="AA86" s="887">
        <f>IF(OR(AC86&lt;0.01,AC86="n/a"),"n/a",I86/AC86)</f>
        <v>21.579505300353357</v>
      </c>
      <c r="AB86" s="888">
        <v>12</v>
      </c>
      <c r="AC86" s="866">
        <v>5.66</v>
      </c>
      <c r="AD86" s="866">
        <v>2.2200000000000002</v>
      </c>
      <c r="AE86" s="866">
        <v>2.13</v>
      </c>
      <c r="AF86" s="866">
        <v>2.81</v>
      </c>
      <c r="AG86" s="866">
        <v>13.900000000000002</v>
      </c>
      <c r="AH86" s="866">
        <v>18.7</v>
      </c>
      <c r="AI86" s="866">
        <v>2.15</v>
      </c>
      <c r="AJ86" s="866">
        <v>10.199999999999999</v>
      </c>
      <c r="AK86" s="866">
        <v>9.7199999999999989</v>
      </c>
      <c r="AL86" s="879">
        <v>16300</v>
      </c>
      <c r="AM86" s="873">
        <v>0.5</v>
      </c>
      <c r="AN86" s="866">
        <v>0.78</v>
      </c>
      <c r="AO86" s="740">
        <f>IF(U86="n/a","n/a",IF(AA86&lt;0,"n/a",IF(AA86="n/a","n/a",J86+U86-AA86)))</f>
        <v>-9.2997379585814706</v>
      </c>
      <c r="AP86" s="741">
        <f>IF(U86="n/a","n/a",J86+U86)</f>
        <v>12.279767341771887</v>
      </c>
      <c r="AQ86" s="889">
        <f>IF(OR(AC86&lt;0.01,AF86="n/a"),"n/a",(I86/SQRT(22.5*AC86*(I86/AF86))-1)*100)</f>
        <v>64.165783272063706</v>
      </c>
      <c r="AR86" s="651">
        <f>INDEX(Historical!$C$7:$C$1256,MATCH(B86,Historical!$B$7:$B$1278,0))*IF(AH86="n/a",1.03,IF(AH86&lt;0,1.01,IF(AH86&gt;10,1.1,(1+AH86/100))))</f>
        <v>2.3320000000000003</v>
      </c>
      <c r="AS86" s="887">
        <f>IF($AI86="n/a",1.03*AR86,IF($AI86&lt;0,1.01*AR86,IF($AI86&gt;10,1.1*AR86,(1+$AI86/100)*AR86)))</f>
        <v>2.3821380000000003</v>
      </c>
      <c r="AT86" s="887">
        <f>IF($AK86="n/a",1.03*AS86,IF($AK86&lt;0,1.01*AS86,IF($AK86&gt;10,1.1*AS86,(1+$AK86/100)*AS86)))</f>
        <v>2.6136818136000004</v>
      </c>
      <c r="AU86" s="887">
        <f>IF($AK86="n/a",1.03*AT86,IF($AK86&lt;0,1.01*AT86,IF($AK86&gt;10,1.1*AT86,(1+$AK86/100)*AT86)))</f>
        <v>2.8677316858819202</v>
      </c>
      <c r="AV86" s="887">
        <f>IF($AK86="n/a",1.03*AU86,IF($AK86&lt;0,1.01*AU86,IF($AK86&gt;10,1.1*AU86,(1+$AK86/100)*AU86)))</f>
        <v>3.1464752057496428</v>
      </c>
      <c r="AW86" s="651">
        <f>SUM(AR86:AV86)</f>
        <v>13.342026705231564</v>
      </c>
      <c r="AX86" s="748">
        <f>AW86/I86*100</f>
        <v>10.923552239423255</v>
      </c>
      <c r="AY86" s="935">
        <v>1.21</v>
      </c>
      <c r="AZ86" s="873">
        <v>67.27</v>
      </c>
      <c r="BA86" s="873">
        <v>-7.3400000000000007</v>
      </c>
      <c r="BB86" s="873">
        <v>5.52</v>
      </c>
      <c r="BC86" s="873">
        <v>10.43</v>
      </c>
      <c r="BE86" s="624">
        <v>2012</v>
      </c>
      <c r="BF86" s="899">
        <f>IF(BE86&gt;2008,0,IF(BE86&gt;2001,1,IF(BE86&gt;1990,2,IF(BE86&gt;1980,3,IF(BE86&gt;1973,4,IF(BE86&gt;1970,5,IF(BE86&gt;1960,6,IF(BE86&gt;1958,7,IF(BE86&gt;1953,8,9)))))))))</f>
        <v>0</v>
      </c>
      <c r="BG86" s="883">
        <v>6.3</v>
      </c>
    </row>
    <row r="87" spans="1:59" ht="11.25" customHeight="1" x14ac:dyDescent="0.2">
      <c r="A87" s="882" t="s">
        <v>4387</v>
      </c>
      <c r="B87" s="876" t="s">
        <v>3809</v>
      </c>
      <c r="C87" s="933" t="s">
        <v>245</v>
      </c>
      <c r="D87" s="933" t="s">
        <v>4353</v>
      </c>
      <c r="E87" s="733">
        <v>6</v>
      </c>
      <c r="F87" s="1182">
        <v>671</v>
      </c>
      <c r="G87" s="1182" t="s">
        <v>106</v>
      </c>
      <c r="H87" s="1182" t="s">
        <v>106</v>
      </c>
      <c r="I87" s="875">
        <v>66.81</v>
      </c>
      <c r="J87" s="651">
        <f>(M87/I87)*100</f>
        <v>1.0477473432120938</v>
      </c>
      <c r="K87" s="878">
        <v>0.17499999999999999</v>
      </c>
      <c r="L87" s="888">
        <v>4</v>
      </c>
      <c r="M87" s="642">
        <f>K87*L87</f>
        <v>0.7</v>
      </c>
      <c r="N87" s="871" t="s">
        <v>148</v>
      </c>
      <c r="O87" s="734">
        <v>0.15</v>
      </c>
      <c r="P87" s="619">
        <v>43794</v>
      </c>
      <c r="Q87" s="619">
        <v>43809</v>
      </c>
      <c r="R87" s="642">
        <f>(K87-O87)/O87*100</f>
        <v>16.666666666666664</v>
      </c>
      <c r="S87" s="701">
        <f>IF(INDEX(Historical!$D$7:$D$1254,MATCH(B87,Historical!$B$7:$B$1278,0))=0,"n/a",(INDEX(Historical!$C$7:$C$1256,MATCH(B87,Historical!$B$7:$B$1278,0))/INDEX(Historical!$D$7:$D$1254,MATCH(B87,Historical!$B$7:$B$1278,0))-1)*100)</f>
        <v>19.047619047619047</v>
      </c>
      <c r="T87" s="701">
        <f>IF(INDEX(Historical!$F$7:$F$1247,MATCH(B87,Historical!$B$7:$B$1278,0))=0,"n/a",((INDEX(Historical!$C$7:$C$1256,MATCH(B87,Historical!$B$7:$B$1278,0))/INDEX(Historical!$F$7:$F$1247,MATCH(B87,Historical!$B$7:$B$1278,0)))^(1/3)-1)*100)</f>
        <v>22.499326257411155</v>
      </c>
      <c r="U87" s="701">
        <f>IF(INDEX(Historical!$H$7:$H$1247,MATCH(B87,Historical!$B$7:$B$1278,0))=0,"n/a",((INDEX(Historical!$C$7:$C$1256,MATCH(B87,Historical!$B$7:$B$1278,0))/INDEX(Historical!$H$7:$H$1247,MATCH(B87,Historical!$B$7:$B$1278,0)))^(1/5)-1)*100)</f>
        <v>25.594321575479007</v>
      </c>
      <c r="V87" s="701">
        <f>IF(INDEX(Historical!$O$7:$O$1247,MATCH(B87,Historical!$B$7:$B$1278,0))=0,"n/a",((INDEX(Historical!$C$7:$C$1256,MATCH(B87,Historical!$B$7:$B$1278,0))/INDEX(Historical!$O$7:$O$1247,MATCH(B87,Historical!$B$7:$B$1278,0)))^(1/10)-1)*100)</f>
        <v>15.339715498651451</v>
      </c>
      <c r="W87" s="702">
        <f>IF(OR(U87&lt;=0,U87="n/a",V87&lt;=0,V87="n/a"),"n/a",U87/V87)</f>
        <v>1.6685004084807871</v>
      </c>
      <c r="X87" s="703">
        <f>IF(OR(AJ87&lt;=0,AJ87="n/a",U87&lt;=0,U87="n/a"),"n/a",U87/AJ87)</f>
        <v>1.0937744263025215</v>
      </c>
      <c r="Y87" s="877"/>
      <c r="Z87" s="651">
        <f>IF(OR(AC87&lt;0.01,AC87="n/a"),"n/a",M87/AC87*100)</f>
        <v>12.681159420289855</v>
      </c>
      <c r="AA87" s="887">
        <f>IF(OR(AC87&lt;0.01,AC87="n/a"),"n/a",I87/AC87)</f>
        <v>12.103260869565219</v>
      </c>
      <c r="AB87" s="888">
        <v>9</v>
      </c>
      <c r="AC87" s="866">
        <v>5.52</v>
      </c>
      <c r="AD87" s="866">
        <v>0.59</v>
      </c>
      <c r="AE87" s="866">
        <v>1.24</v>
      </c>
      <c r="AF87" s="866">
        <v>2.2000000000000002</v>
      </c>
      <c r="AG87" s="866">
        <v>19.600000000000001</v>
      </c>
      <c r="AH87" s="866">
        <v>4.8</v>
      </c>
      <c r="AI87" s="866">
        <v>15.76</v>
      </c>
      <c r="AJ87" s="866">
        <v>23.400000000000002</v>
      </c>
      <c r="AK87" s="866">
        <v>20.5</v>
      </c>
      <c r="AL87" s="879">
        <v>23480</v>
      </c>
      <c r="AM87" s="873">
        <v>8.51</v>
      </c>
      <c r="AN87" s="866">
        <v>0.39</v>
      </c>
      <c r="AO87" s="740">
        <f>IF(U87="n/a","n/a",IF(AA87&lt;0,"n/a",IF(AA87="n/a","n/a",J87+U87-AA87)))</f>
        <v>14.538808049125883</v>
      </c>
      <c r="AP87" s="741">
        <f>IF(U87="n/a","n/a",J87+U87)</f>
        <v>26.642068918691102</v>
      </c>
      <c r="AQ87" s="889">
        <f>IF(OR(AC87&lt;0.01,AF87="n/a"),"n/a",(I87/SQRT(22.5*AC87*(I87/AF87))-1)*100)</f>
        <v>8.7855666754933726</v>
      </c>
      <c r="AR87" s="651">
        <f>INDEX(Historical!$C$7:$C$1256,MATCH(B87,Historical!$B$7:$B$1278,0))*IF(AH87="n/a",1.03,IF(AH87&lt;0,1.01,IF(AH87&gt;10,1.1,(1+AH87/100))))</f>
        <v>0.65500000000000003</v>
      </c>
      <c r="AS87" s="887">
        <f>IF($AI87="n/a",1.03*AR87,IF($AI87&lt;0,1.01*AR87,IF($AI87&gt;10,1.1*AR87,(1+$AI87/100)*AR87)))</f>
        <v>0.72050000000000014</v>
      </c>
      <c r="AT87" s="887">
        <f>IF($AK87="n/a",1.03*AS87,IF($AK87&lt;0,1.01*AS87,IF($AK87&gt;10,1.1*AS87,(1+$AK87/100)*AS87)))</f>
        <v>0.7925500000000002</v>
      </c>
      <c r="AU87" s="887">
        <f>IF($AK87="n/a",1.03*AT87,IF($AK87&lt;0,1.01*AT87,IF($AK87&gt;10,1.1*AT87,(1+$AK87/100)*AT87)))</f>
        <v>0.87180500000000027</v>
      </c>
      <c r="AV87" s="887">
        <f>IF($AK87="n/a",1.03*AU87,IF($AK87&lt;0,1.01*AU87,IF($AK87&gt;10,1.1*AU87,(1+$AK87/100)*AU87)))</f>
        <v>0.95898550000000038</v>
      </c>
      <c r="AW87" s="651">
        <f>SUM(AR87:AV87)</f>
        <v>3.9988405000000009</v>
      </c>
      <c r="AX87" s="748">
        <f>AW87/I87*100</f>
        <v>5.9853921568627459</v>
      </c>
      <c r="AY87" s="935">
        <v>1.74</v>
      </c>
      <c r="AZ87" s="873">
        <v>161.9</v>
      </c>
      <c r="BA87" s="873">
        <v>-17.73</v>
      </c>
      <c r="BB87" s="873">
        <v>-9.3000000000000007</v>
      </c>
      <c r="BC87" s="873">
        <v>14.37</v>
      </c>
      <c r="BE87" s="624">
        <v>2014</v>
      </c>
      <c r="BF87" s="899">
        <f>IF(BE87&gt;2008,0,IF(BE87&gt;2001,1,IF(BE87&gt;1990,2,IF(BE87&gt;1980,3,IF(BE87&gt;1973,4,IF(BE87&gt;1970,5,IF(BE87&gt;1960,6,IF(BE87&gt;1958,7,IF(BE87&gt;1953,8,9)))))))))</f>
        <v>0</v>
      </c>
      <c r="BG87" s="883">
        <v>12.2</v>
      </c>
    </row>
    <row r="88" spans="1:59" ht="11.25" customHeight="1" x14ac:dyDescent="0.2">
      <c r="A88" s="882" t="s">
        <v>3811</v>
      </c>
      <c r="B88" s="876" t="s">
        <v>3812</v>
      </c>
      <c r="C88" s="933" t="s">
        <v>108</v>
      </c>
      <c r="D88" s="933" t="s">
        <v>4337</v>
      </c>
      <c r="E88" s="733">
        <v>7</v>
      </c>
      <c r="F88" s="1182">
        <v>670</v>
      </c>
      <c r="G88" s="1182" t="s">
        <v>106</v>
      </c>
      <c r="H88" s="1182" t="s">
        <v>106</v>
      </c>
      <c r="I88" s="875">
        <v>136.94</v>
      </c>
      <c r="J88" s="651">
        <f>(M88/I88)*100</f>
        <v>8.7629618811158174</v>
      </c>
      <c r="K88" s="878">
        <v>12</v>
      </c>
      <c r="L88" s="888">
        <v>1</v>
      </c>
      <c r="M88" s="642">
        <f>K88*L88</f>
        <v>12</v>
      </c>
      <c r="N88" s="871" t="s">
        <v>171</v>
      </c>
      <c r="O88" s="734">
        <v>9</v>
      </c>
      <c r="P88" s="862">
        <v>44159</v>
      </c>
      <c r="Q88" s="862">
        <v>44169</v>
      </c>
      <c r="R88" s="642">
        <f>(K88-O88)/O88*100</f>
        <v>33.333333333333329</v>
      </c>
      <c r="S88" s="701">
        <f>IF(INDEX(Historical!$D$7:$D$1254,MATCH(B88,Historical!$B$7:$B$1278,0))=0,"n/a",(INDEX(Historical!$C$7:$C$1256,MATCH(B88,Historical!$B$7:$B$1278,0))/INDEX(Historical!$D$7:$D$1254,MATCH(B88,Historical!$B$7:$B$1278,0))-1)*100)</f>
        <v>12.5</v>
      </c>
      <c r="T88" s="701">
        <f>IF(INDEX(Historical!$F$7:$F$1247,MATCH(B88,Historical!$B$7:$B$1278,0))=0,"n/a",((INDEX(Historical!$C$7:$C$1256,MATCH(B88,Historical!$B$7:$B$1278,0))/INDEX(Historical!$F$7:$F$1247,MATCH(B88,Historical!$B$7:$B$1278,0)))^(1/3)-1)*100)</f>
        <v>14.471424255333186</v>
      </c>
      <c r="U88" s="701">
        <f>IF(INDEX(Historical!$H$7:$H$1247,MATCH(B88,Historical!$B$7:$B$1278,0))=0,"n/a",((INDEX(Historical!$C$7:$C$1256,MATCH(B88,Historical!$B$7:$B$1278,0))/INDEX(Historical!$H$7:$H$1247,MATCH(B88,Historical!$B$7:$B$1278,0)))^(1/5)-1)*100)</f>
        <v>17.607902252467355</v>
      </c>
      <c r="V88" s="701">
        <f>IF(INDEX(Historical!$O$7:$O$1247,MATCH(B88,Historical!$B$7:$B$1278,0))=0,"n/a",((INDEX(Historical!$C$7:$C$1256,MATCH(B88,Historical!$B$7:$B$1278,0))/INDEX(Historical!$O$7:$O$1247,MATCH(B88,Historical!$B$7:$B$1278,0)))^(1/10)-1)*100)</f>
        <v>-1.0480741793785553</v>
      </c>
      <c r="W88" s="702" t="str">
        <f>IF(OR(U88&lt;=0,U88="n/a",V88&lt;=0,V88="n/a"),"n/a",U88/V88)</f>
        <v>n/a</v>
      </c>
      <c r="X88" s="703">
        <f>IF(OR(AJ88&lt;=0,AJ88="n/a",U88&lt;=0,U88="n/a"),"n/a",U88/AJ88)</f>
        <v>1.6611228540063543</v>
      </c>
      <c r="Y88" s="877"/>
      <c r="Z88" s="651">
        <f>IF(OR(AC88&lt;0.01,AC88="n/a"),"n/a",M88/AC88*100)</f>
        <v>103.53753235547887</v>
      </c>
      <c r="AA88" s="887">
        <f>IF(OR(AC88&lt;0.01,AC88="n/a"),"n/a",I88/AC88)</f>
        <v>11.815358067299396</v>
      </c>
      <c r="AB88" s="888">
        <v>12</v>
      </c>
      <c r="AC88" s="866">
        <v>11.59</v>
      </c>
      <c r="AD88" s="866" t="s">
        <v>136</v>
      </c>
      <c r="AE88" s="866">
        <v>3.3</v>
      </c>
      <c r="AF88" s="866">
        <v>2.2000000000000002</v>
      </c>
      <c r="AG88" s="866">
        <v>19.100000000000001</v>
      </c>
      <c r="AH88" s="866">
        <v>21</v>
      </c>
      <c r="AI88" s="866" t="s">
        <v>136</v>
      </c>
      <c r="AJ88" s="866">
        <v>10.6</v>
      </c>
      <c r="AK88" s="866" t="s">
        <v>136</v>
      </c>
      <c r="AL88" s="879">
        <v>431.36</v>
      </c>
      <c r="AM88" s="873">
        <v>0.3</v>
      </c>
      <c r="AN88" s="866">
        <v>0</v>
      </c>
      <c r="AO88" s="740">
        <f>IF(U88="n/a","n/a",IF(AA88&lt;0,"n/a",IF(AA88="n/a","n/a",J88+U88-AA88)))</f>
        <v>14.555506066283776</v>
      </c>
      <c r="AP88" s="741">
        <f>IF(U88="n/a","n/a",J88+U88)</f>
        <v>26.370864133583172</v>
      </c>
      <c r="AQ88" s="889">
        <f>IF(OR(AC88&lt;0.01,AF88="n/a"),"n/a",(I88/SQRT(22.5*AC88*(I88/AF88))-1)*100)</f>
        <v>7.4839269597680058</v>
      </c>
      <c r="AR88" s="651">
        <f>INDEX(Historical!$C$7:$C$1256,MATCH(B88,Historical!$B$7:$B$1278,0))*IF(AH88="n/a",1.03,IF(AH88&lt;0,1.01,IF(AH88&gt;10,1.1,(1+AH88/100))))</f>
        <v>9.9</v>
      </c>
      <c r="AS88" s="887">
        <f>IF($AI88="n/a",1.03*AR88,IF($AI88&lt;0,1.01*AR88,IF($AI88&gt;10,1.1*AR88,(1+$AI88/100)*AR88)))</f>
        <v>10.197000000000001</v>
      </c>
      <c r="AT88" s="887">
        <f>IF($AK88="n/a",1.03*AS88,IF($AK88&lt;0,1.01*AS88,IF($AK88&gt;10,1.1*AS88,(1+$AK88/100)*AS88)))</f>
        <v>10.502910000000002</v>
      </c>
      <c r="AU88" s="887">
        <f>IF($AK88="n/a",1.03*AT88,IF($AK88&lt;0,1.01*AT88,IF($AK88&gt;10,1.1*AT88,(1+$AK88/100)*AT88)))</f>
        <v>10.817997300000002</v>
      </c>
      <c r="AV88" s="887">
        <f>IF($AK88="n/a",1.03*AU88,IF($AK88&lt;0,1.01*AU88,IF($AK88&gt;10,1.1*AU88,(1+$AK88/100)*AU88)))</f>
        <v>11.142537219000003</v>
      </c>
      <c r="AW88" s="651">
        <f>SUM(AR88:AV88)</f>
        <v>52.560444519000008</v>
      </c>
      <c r="AX88" s="748">
        <f>AW88/I88*100</f>
        <v>38.382097647874986</v>
      </c>
      <c r="AY88" s="935">
        <v>1.07</v>
      </c>
      <c r="AZ88" s="873">
        <v>82.59</v>
      </c>
      <c r="BA88" s="873">
        <v>-7.870000000000001</v>
      </c>
      <c r="BB88" s="873">
        <v>4.67</v>
      </c>
      <c r="BC88" s="873">
        <v>15.36</v>
      </c>
      <c r="BE88" s="624">
        <v>2014</v>
      </c>
      <c r="BF88" s="899">
        <f>IF(BE88&gt;2008,0,IF(BE88&gt;2001,1,IF(BE88&gt;1990,2,IF(BE88&gt;1980,3,IF(BE88&gt;1973,4,IF(BE88&gt;1970,5,IF(BE88&gt;1960,6,IF(BE88&gt;1958,7,IF(BE88&gt;1953,8,9)))))))))</f>
        <v>0</v>
      </c>
      <c r="BG88" s="883">
        <v>14.6</v>
      </c>
    </row>
    <row r="89" spans="1:59" ht="11.25" customHeight="1" x14ac:dyDescent="0.2">
      <c r="A89" s="872" t="s">
        <v>2156</v>
      </c>
      <c r="B89" s="876" t="s">
        <v>2157</v>
      </c>
      <c r="C89" s="933" t="s">
        <v>153</v>
      </c>
      <c r="D89" s="933" t="s">
        <v>4327</v>
      </c>
      <c r="E89" s="733">
        <v>7</v>
      </c>
      <c r="F89" s="1182">
        <v>633</v>
      </c>
      <c r="G89" s="1182" t="s">
        <v>106</v>
      </c>
      <c r="H89" s="1182" t="s">
        <v>106</v>
      </c>
      <c r="I89" s="875">
        <v>229.54</v>
      </c>
      <c r="J89" s="651">
        <f>(M89/I89)*100</f>
        <v>0.31367081990067092</v>
      </c>
      <c r="K89" s="878">
        <v>0.18</v>
      </c>
      <c r="L89" s="888">
        <v>4</v>
      </c>
      <c r="M89" s="642">
        <f>K89*L89</f>
        <v>0.72</v>
      </c>
      <c r="N89" s="871" t="s">
        <v>4059</v>
      </c>
      <c r="O89" s="734">
        <v>0.17</v>
      </c>
      <c r="P89" s="862">
        <v>43916</v>
      </c>
      <c r="Q89" s="862">
        <v>43945</v>
      </c>
      <c r="R89" s="642">
        <f>(K89-O89)/O89*100</f>
        <v>5.8823529411764595</v>
      </c>
      <c r="S89" s="701">
        <f>IF(INDEX(Historical!$D$7:$D$1254,MATCH(B89,Historical!$B$7:$B$1278,0))=0,"n/a",(INDEX(Historical!$C$7:$C$1256,MATCH(B89,Historical!$B$7:$B$1278,0))/INDEX(Historical!$D$7:$D$1254,MATCH(B89,Historical!$B$7:$B$1278,0))-1)*100)</f>
        <v>8.064516129032274</v>
      </c>
      <c r="T89" s="701">
        <f>IF(INDEX(Historical!$F$7:$F$1247,MATCH(B89,Historical!$B$7:$B$1278,0))=0,"n/a",((INDEX(Historical!$C$7:$C$1256,MATCH(B89,Historical!$B$7:$B$1278,0))/INDEX(Historical!$F$7:$F$1247,MATCH(B89,Historical!$B$7:$B$1278,0)))^(1/3)-1)*100)</f>
        <v>11.074581546227691</v>
      </c>
      <c r="U89" s="701">
        <f>IF(INDEX(Historical!$H$7:$H$1247,MATCH(B89,Historical!$B$7:$B$1278,0))=0,"n/a",((INDEX(Historical!$C$7:$C$1256,MATCH(B89,Historical!$B$7:$B$1278,0))/INDEX(Historical!$H$7:$H$1247,MATCH(B89,Historical!$B$7:$B$1278,0)))^(1/5)-1)*100)</f>
        <v>29.101787054492334</v>
      </c>
      <c r="V89" s="701">
        <f>IF(INDEX(Historical!$O$7:$O$1247,MATCH(B89,Historical!$B$7:$B$1278,0))=0,"n/a",((INDEX(Historical!$C$7:$C$1256,MATCH(B89,Historical!$B$7:$B$1278,0))/INDEX(Historical!$O$7:$O$1247,MATCH(B89,Historical!$B$7:$B$1278,0)))^(1/10)-1)*100)</f>
        <v>34.539532489705934</v>
      </c>
      <c r="W89" s="702">
        <f>IF(OR(U89&lt;=0,U89="n/a",V89&lt;=0,V89="n/a"),"n/a",U89/V89)</f>
        <v>0.84256459068071488</v>
      </c>
      <c r="X89" s="703">
        <f>IF(OR(AJ89&lt;=0,AJ89="n/a",U89&lt;=0,U89="n/a"),"n/a",U89/AJ89)</f>
        <v>3.829182507170044</v>
      </c>
      <c r="Y89" s="672"/>
      <c r="Z89" s="651">
        <f>IF(OR(AC89&lt;0.01,AC89="n/a"),"n/a",M89/AC89*100)</f>
        <v>17.307692307692307</v>
      </c>
      <c r="AA89" s="887">
        <f>IF(OR(AC89&lt;0.01,AC89="n/a"),"n/a",I89/AC89)</f>
        <v>55.177884615384613</v>
      </c>
      <c r="AB89" s="888">
        <v>12</v>
      </c>
      <c r="AC89" s="866">
        <v>4.16</v>
      </c>
      <c r="AD89" s="866">
        <v>3.65</v>
      </c>
      <c r="AE89" s="866">
        <v>8.92</v>
      </c>
      <c r="AF89" s="866">
        <v>4.7</v>
      </c>
      <c r="AG89" s="866">
        <v>11.3</v>
      </c>
      <c r="AH89" s="866">
        <v>-2.1999999999999997</v>
      </c>
      <c r="AI89" s="866">
        <v>18.240000000000002</v>
      </c>
      <c r="AJ89" s="866">
        <v>7.6</v>
      </c>
      <c r="AK89" s="866">
        <v>15.14</v>
      </c>
      <c r="AL89" s="879">
        <v>163760</v>
      </c>
      <c r="AM89" s="873">
        <v>0.5</v>
      </c>
      <c r="AN89" s="866">
        <v>0.63</v>
      </c>
      <c r="AO89" s="740">
        <f>IF(U89="n/a","n/a",IF(AA89&lt;0,"n/a",IF(AA89="n/a","n/a",J89+U89-AA89)))</f>
        <v>-25.762426740991607</v>
      </c>
      <c r="AP89" s="741">
        <f>IF(U89="n/a","n/a",J89+U89)</f>
        <v>29.415457874393006</v>
      </c>
      <c r="AQ89" s="889">
        <f>IF(OR(AC89&lt;0.01,AF89="n/a"),"n/a",(I89/SQRT(22.5*AC89*(I89/AF89))-1)*100)</f>
        <v>239.5003241316127</v>
      </c>
      <c r="AR89" s="651">
        <f>INDEX(Historical!$C$7:$C$1256,MATCH(B89,Historical!$B$7:$B$1278,0))*IF(AH89="n/a",1.03,IF(AH89&lt;0,1.01,IF(AH89&gt;10,1.1,(1+AH89/100))))</f>
        <v>0.67670000000000008</v>
      </c>
      <c r="AS89" s="887">
        <f>IF($AI89="n/a",1.03*AR89,IF($AI89&lt;0,1.01*AR89,IF($AI89&gt;10,1.1*AR89,(1+$AI89/100)*AR89)))</f>
        <v>0.7443700000000002</v>
      </c>
      <c r="AT89" s="887">
        <f>IF($AK89="n/a",1.03*AS89,IF($AK89&lt;0,1.01*AS89,IF($AK89&gt;10,1.1*AS89,(1+$AK89/100)*AS89)))</f>
        <v>0.81880700000000028</v>
      </c>
      <c r="AU89" s="887">
        <f>IF($AK89="n/a",1.03*AT89,IF($AK89&lt;0,1.01*AT89,IF($AK89&gt;10,1.1*AT89,(1+$AK89/100)*AT89)))</f>
        <v>0.90068770000000042</v>
      </c>
      <c r="AV89" s="887">
        <f>IF($AK89="n/a",1.03*AU89,IF($AK89&lt;0,1.01*AU89,IF($AK89&gt;10,1.1*AU89,(1+$AK89/100)*AU89)))</f>
        <v>0.99075647000000056</v>
      </c>
      <c r="AW89" s="651">
        <f>SUM(AR89:AV89)</f>
        <v>4.1313211700000023</v>
      </c>
      <c r="AX89" s="748">
        <f>AW89/I89*100</f>
        <v>1.7998262481484717</v>
      </c>
      <c r="AY89" s="935">
        <v>0.89</v>
      </c>
      <c r="AZ89" s="873">
        <v>91.92</v>
      </c>
      <c r="BA89" s="873">
        <v>-4.5600000000000005</v>
      </c>
      <c r="BB89" s="873">
        <v>7.06</v>
      </c>
      <c r="BC89" s="873">
        <v>28.83</v>
      </c>
      <c r="BE89" s="624">
        <v>2014</v>
      </c>
      <c r="BF89" s="899">
        <f>IF(BE89&gt;2008,0,IF(BE89&gt;2001,1,IF(BE89&gt;1990,2,IF(BE89&gt;1980,3,IF(BE89&gt;1973,4,IF(BE89&gt;1970,5,IF(BE89&gt;1960,6,IF(BE89&gt;1958,7,IF(BE89&gt;1953,8,9)))))))))</f>
        <v>0</v>
      </c>
      <c r="BG89" s="883">
        <v>5.2</v>
      </c>
    </row>
    <row r="90" spans="1:59" ht="11.25" customHeight="1" x14ac:dyDescent="0.2">
      <c r="A90" s="872" t="s">
        <v>1106</v>
      </c>
      <c r="B90" s="876" t="s">
        <v>1107</v>
      </c>
      <c r="C90" s="933" t="s">
        <v>178</v>
      </c>
      <c r="D90" s="933" t="s">
        <v>4339</v>
      </c>
      <c r="E90" s="733">
        <v>8</v>
      </c>
      <c r="F90" s="1182">
        <v>565</v>
      </c>
      <c r="G90" s="1182" t="s">
        <v>106</v>
      </c>
      <c r="H90" s="1182" t="s">
        <v>106</v>
      </c>
      <c r="I90" s="875">
        <v>26.52</v>
      </c>
      <c r="J90" s="651">
        <f>(M90/I90)*100</f>
        <v>13.650075414781298</v>
      </c>
      <c r="K90" s="878">
        <v>0.90500000000000003</v>
      </c>
      <c r="L90" s="888">
        <v>4</v>
      </c>
      <c r="M90" s="642">
        <f>K90*L90</f>
        <v>3.62</v>
      </c>
      <c r="N90" s="871" t="s">
        <v>107</v>
      </c>
      <c r="O90" s="734">
        <v>0.9</v>
      </c>
      <c r="P90" s="862">
        <v>44140</v>
      </c>
      <c r="Q90" s="862">
        <v>44147</v>
      </c>
      <c r="R90" s="642">
        <f>(K90-O90)/O90*100</f>
        <v>0.55555555555555602</v>
      </c>
      <c r="S90" s="701">
        <f>IF(INDEX(Historical!$D$7:$D$1254,MATCH(B90,Historical!$B$7:$B$1278,0))=0,"n/a",(INDEX(Historical!$C$7:$C$1256,MATCH(B90,Historical!$B$7:$B$1278,0))/INDEX(Historical!$D$7:$D$1254,MATCH(B90,Historical!$B$7:$B$1278,0))-1)*100)</f>
        <v>10.708401976935743</v>
      </c>
      <c r="T90" s="701">
        <f>IF(INDEX(Historical!$F$7:$F$1247,MATCH(B90,Historical!$B$7:$B$1278,0))=0,"n/a",((INDEX(Historical!$C$7:$C$1256,MATCH(B90,Historical!$B$7:$B$1278,0))/INDEX(Historical!$F$7:$F$1247,MATCH(B90,Historical!$B$7:$B$1278,0)))^(1/3)-1)*100)</f>
        <v>10.578567985792864</v>
      </c>
      <c r="U90" s="701">
        <f>IF(INDEX(Historical!$H$7:$H$1247,MATCH(B90,Historical!$B$7:$B$1278,0))=0,"n/a",((INDEX(Historical!$C$7:$C$1256,MATCH(B90,Historical!$B$7:$B$1278,0))/INDEX(Historical!$H$7:$H$1247,MATCH(B90,Historical!$B$7:$B$1278,0)))^(1/5)-1)*100)</f>
        <v>13.232843705273689</v>
      </c>
      <c r="V90" s="701" t="str">
        <f>IF(INDEX(Historical!$O$7:$O$1247,MATCH(B90,Historical!$B$7:$B$1278,0))=0,"n/a",((INDEX(Historical!$C$7:$C$1256,MATCH(B90,Historical!$B$7:$B$1278,0))/INDEX(Historical!$O$7:$O$1247,MATCH(B90,Historical!$B$7:$B$1278,0)))^(1/10)-1)*100)</f>
        <v>n/a</v>
      </c>
      <c r="W90" s="702" t="str">
        <f>IF(OR(U90&lt;=0,U90="n/a",V90&lt;=0,V90="n/a"),"n/a",U90/V90)</f>
        <v>n/a</v>
      </c>
      <c r="X90" s="703" t="str">
        <f>IF(OR(AJ90&lt;=0,AJ90="n/a",U90&lt;=0,U90="n/a"),"n/a",U90/AJ90)</f>
        <v>n/a</v>
      </c>
      <c r="Y90" s="877"/>
      <c r="Z90" s="651">
        <f>IF(OR(AC90&lt;0.01,AC90="n/a"),"n/a",M90/AC90*100)</f>
        <v>107.73809523809526</v>
      </c>
      <c r="AA90" s="887">
        <f>IF(OR(AC90&lt;0.01,AC90="n/a"),"n/a",I90/AC90)</f>
        <v>7.8928571428571432</v>
      </c>
      <c r="AB90" s="888">
        <v>12</v>
      </c>
      <c r="AC90" s="866">
        <v>3.36</v>
      </c>
      <c r="AD90" s="866" t="s">
        <v>136</v>
      </c>
      <c r="AE90" s="866">
        <v>2.15</v>
      </c>
      <c r="AF90" s="866" t="s">
        <v>136</v>
      </c>
      <c r="AG90" s="866">
        <v>-87.9</v>
      </c>
      <c r="AH90" s="866">
        <v>-1.6</v>
      </c>
      <c r="AI90" s="866">
        <v>1.38</v>
      </c>
      <c r="AJ90" s="866">
        <v>-1.3</v>
      </c>
      <c r="AK90" s="866">
        <v>-2.6100000000000003</v>
      </c>
      <c r="AL90" s="879">
        <v>1200</v>
      </c>
      <c r="AM90" s="873">
        <v>0.2</v>
      </c>
      <c r="AN90" s="866" t="s">
        <v>136</v>
      </c>
      <c r="AO90" s="740">
        <f>IF(U90="n/a","n/a",IF(AA90&lt;0,"n/a",IF(AA90="n/a","n/a",J90+U90-AA90)))</f>
        <v>18.990061977197843</v>
      </c>
      <c r="AP90" s="741">
        <f>IF(U90="n/a","n/a",J90+U90)</f>
        <v>26.882919120054986</v>
      </c>
      <c r="AQ90" s="889" t="str">
        <f>IF(OR(AC90&lt;0.01,AF90="n/a"),"n/a",(I90/SQRT(22.5*AC90*(I90/AF90))-1)*100)</f>
        <v>n/a</v>
      </c>
      <c r="AR90" s="651">
        <f>INDEX(Historical!$C$7:$C$1256,MATCH(B90,Historical!$B$7:$B$1278,0))*IF(AH90="n/a",1.03,IF(AH90&lt;0,1.01,IF(AH90&gt;10,1.1,(1+AH90/100))))</f>
        <v>3.3935999999999997</v>
      </c>
      <c r="AS90" s="887">
        <f>IF($AI90="n/a",1.03*AR90,IF($AI90&lt;0,1.01*AR90,IF($AI90&gt;10,1.1*AR90,(1+$AI90/100)*AR90)))</f>
        <v>3.4404316799999997</v>
      </c>
      <c r="AT90" s="887">
        <f>IF($AK90="n/a",1.03*AS90,IF($AK90&lt;0,1.01*AS90,IF($AK90&gt;10,1.1*AS90,(1+$AK90/100)*AS90)))</f>
        <v>3.4748359967999995</v>
      </c>
      <c r="AU90" s="887">
        <f>IF($AK90="n/a",1.03*AT90,IF($AK90&lt;0,1.01*AT90,IF($AK90&gt;10,1.1*AT90,(1+$AK90/100)*AT90)))</f>
        <v>3.5095843567679994</v>
      </c>
      <c r="AV90" s="887">
        <f>IF($AK90="n/a",1.03*AU90,IF($AK90&lt;0,1.01*AU90,IF($AK90&gt;10,1.1*AU90,(1+$AK90/100)*AU90)))</f>
        <v>3.5446802003356792</v>
      </c>
      <c r="AW90" s="651">
        <f>SUM(AR90:AV90)</f>
        <v>17.363132233903677</v>
      </c>
      <c r="AX90" s="748">
        <f>AW90/I90*100</f>
        <v>65.471841002653392</v>
      </c>
      <c r="AY90" s="935">
        <v>3.09</v>
      </c>
      <c r="AZ90" s="873">
        <v>381.31</v>
      </c>
      <c r="BA90" s="873">
        <v>-24.03</v>
      </c>
      <c r="BB90" s="873">
        <v>-11.05</v>
      </c>
      <c r="BC90" s="873">
        <v>8.89</v>
      </c>
      <c r="BE90" s="624">
        <v>2013</v>
      </c>
      <c r="BF90" s="899">
        <f>IF(BE90&gt;2008,0,IF(BE90&gt;2001,1,IF(BE90&gt;1990,2,IF(BE90&gt;1980,3,IF(BE90&gt;1973,4,IF(BE90&gt;1970,5,IF(BE90&gt;1960,6,IF(BE90&gt;1958,7,IF(BE90&gt;1953,8,9)))))))))</f>
        <v>0</v>
      </c>
      <c r="BG90" s="883">
        <v>10.199999999999999</v>
      </c>
    </row>
    <row r="91" spans="1:59" s="774" customFormat="1" ht="11.25" customHeight="1" x14ac:dyDescent="0.2">
      <c r="A91" s="929" t="s">
        <v>4065</v>
      </c>
      <c r="B91" s="782" t="s">
        <v>4066</v>
      </c>
      <c r="C91" s="933" t="s">
        <v>245</v>
      </c>
      <c r="D91" s="933" t="s">
        <v>4320</v>
      </c>
      <c r="E91" s="756">
        <v>6</v>
      </c>
      <c r="F91" s="1182">
        <v>687</v>
      </c>
      <c r="G91" s="1181" t="s">
        <v>106</v>
      </c>
      <c r="H91" s="1181" t="s">
        <v>106</v>
      </c>
      <c r="I91" s="757">
        <v>56.65</v>
      </c>
      <c r="J91" s="758">
        <f>(M91/I91)*100</f>
        <v>2.206531332744925</v>
      </c>
      <c r="K91" s="759">
        <v>0.3125</v>
      </c>
      <c r="L91" s="760">
        <v>4</v>
      </c>
      <c r="M91" s="761">
        <f>K91*L91</f>
        <v>1.25</v>
      </c>
      <c r="N91" s="762" t="s">
        <v>318</v>
      </c>
      <c r="O91" s="763">
        <v>0.27500000000000002</v>
      </c>
      <c r="P91" s="764">
        <v>43909</v>
      </c>
      <c r="Q91" s="764">
        <v>43917</v>
      </c>
      <c r="R91" s="761">
        <f>(K91-O91)/O91*100</f>
        <v>13.636363636363628</v>
      </c>
      <c r="S91" s="701">
        <f>IF(INDEX(Historical!$D$7:$D$1254,MATCH(B91,Historical!$B$7:$B$1278,0))=0,"n/a",(INDEX(Historical!$C$7:$C$1256,MATCH(B91,Historical!$B$7:$B$1278,0))/INDEX(Historical!$D$7:$D$1254,MATCH(B91,Historical!$B$7:$B$1278,0))-1)*100)</f>
        <v>22.222222222222232</v>
      </c>
      <c r="T91" s="701">
        <f>IF(INDEX(Historical!$F$7:$F$1247,MATCH(B91,Historical!$B$7:$B$1278,0))=0,"n/a",((INDEX(Historical!$C$7:$C$1256,MATCH(B91,Historical!$B$7:$B$1278,0))/INDEX(Historical!$F$7:$F$1247,MATCH(B91,Historical!$B$7:$B$1278,0)))^(1/3)-1)*100)</f>
        <v>22.052244447028492</v>
      </c>
      <c r="U91" s="701">
        <f>IF(INDEX(Historical!$H$7:$H$1247,MATCH(B91,Historical!$B$7:$B$1278,0))=0,"n/a",((INDEX(Historical!$C$7:$C$1256,MATCH(B91,Historical!$B$7:$B$1278,0))/INDEX(Historical!$H$7:$H$1247,MATCH(B91,Historical!$B$7:$B$1278,0)))^(1/5)-1)*100)</f>
        <v>17.080491296489232</v>
      </c>
      <c r="V91" s="701" t="str">
        <f>IF(INDEX(Historical!$O$7:$O$1247,MATCH(B91,Historical!$B$7:$B$1278,0))=0,"n/a",((INDEX(Historical!$C$7:$C$1256,MATCH(B91,Historical!$B$7:$B$1278,0))/INDEX(Historical!$O$7:$O$1247,MATCH(B91,Historical!$B$7:$B$1278,0)))^(1/10)-1)*100)</f>
        <v>n/a</v>
      </c>
      <c r="W91" s="702" t="str">
        <f>IF(OR(U91&lt;=0,U91="n/a",V91&lt;=0,V91="n/a"),"n/a",U91/V91)</f>
        <v>n/a</v>
      </c>
      <c r="X91" s="703">
        <f>IF(OR(AJ91&lt;=0,AJ91="n/a",U91&lt;=0,U91="n/a"),"n/a",U91/AJ91)</f>
        <v>5.1759064534815851</v>
      </c>
      <c r="Y91" s="775"/>
      <c r="Z91" s="758">
        <f>IF(OR(AC91&lt;0.01,AC91="n/a"),"n/a",M91/AC91*100)</f>
        <v>43.402777777777779</v>
      </c>
      <c r="AA91" s="766">
        <f>IF(OR(AC91&lt;0.01,AC91="n/a"),"n/a",I91/AC91)</f>
        <v>19.670138888888889</v>
      </c>
      <c r="AB91" s="760">
        <v>1</v>
      </c>
      <c r="AC91" s="767">
        <v>2.88</v>
      </c>
      <c r="AD91" s="767">
        <v>2.57</v>
      </c>
      <c r="AE91" s="767">
        <v>0.59</v>
      </c>
      <c r="AF91" s="767">
        <v>2.4700000000000002</v>
      </c>
      <c r="AG91" s="767">
        <v>14.799999999999999</v>
      </c>
      <c r="AH91" s="767">
        <v>3.1</v>
      </c>
      <c r="AI91" s="767">
        <v>10.36</v>
      </c>
      <c r="AJ91" s="767">
        <v>3.3000000000000003</v>
      </c>
      <c r="AK91" s="767">
        <v>7.6499999999999995</v>
      </c>
      <c r="AL91" s="768">
        <v>5040</v>
      </c>
      <c r="AM91" s="769">
        <v>32.300000000000004</v>
      </c>
      <c r="AN91" s="767">
        <v>0</v>
      </c>
      <c r="AO91" s="770">
        <f>IF(U91="n/a","n/a",IF(AA91&lt;0,"n/a",IF(AA91="n/a","n/a",J91+U91-AA91)))</f>
        <v>-0.38311625965473084</v>
      </c>
      <c r="AP91" s="771">
        <f>IF(U91="n/a","n/a",J91+U91)</f>
        <v>19.287022629234158</v>
      </c>
      <c r="AQ91" s="772">
        <f>IF(OR(AC91&lt;0.01,AF91="n/a"),"n/a",(I91/SQRT(22.5*AC91*(I91/AF91))-1)*100)</f>
        <v>46.94706991983437</v>
      </c>
      <c r="AR91" s="651">
        <f>INDEX(Historical!$C$7:$C$1256,MATCH(B91,Historical!$B$7:$B$1278,0))*IF(AH91="n/a",1.03,IF(AH91&lt;0,1.01,IF(AH91&gt;10,1.1,(1+AH91/100))))</f>
        <v>1.1341000000000001</v>
      </c>
      <c r="AS91" s="766">
        <f>IF($AI91="n/a",1.03*AR91,IF($AI91&lt;0,1.01*AR91,IF($AI91&gt;10,1.1*AR91,(1+$AI91/100)*AR91)))</f>
        <v>1.2475100000000001</v>
      </c>
      <c r="AT91" s="766">
        <f>IF($AK91="n/a",1.03*AS91,IF($AK91&lt;0,1.01*AS91,IF($AK91&gt;10,1.1*AS91,(1+$AK91/100)*AS91)))</f>
        <v>1.3429445150000001</v>
      </c>
      <c r="AU91" s="766">
        <f>IF($AK91="n/a",1.03*AT91,IF($AK91&lt;0,1.01*AT91,IF($AK91&gt;10,1.1*AT91,(1+$AK91/100)*AT91)))</f>
        <v>1.4456797703975002</v>
      </c>
      <c r="AV91" s="766">
        <f>IF($AK91="n/a",1.03*AU91,IF($AK91&lt;0,1.01*AU91,IF($AK91&gt;10,1.1*AU91,(1+$AK91/100)*AU91)))</f>
        <v>1.5562742728329089</v>
      </c>
      <c r="AW91" s="758">
        <f>SUM(AR91:AV91)</f>
        <v>6.7265085582304085</v>
      </c>
      <c r="AX91" s="773">
        <f>AW91/I91*100</f>
        <v>11.873801514969831</v>
      </c>
      <c r="AY91" s="936">
        <v>1.85</v>
      </c>
      <c r="AZ91" s="769">
        <v>320.88</v>
      </c>
      <c r="BA91" s="769">
        <v>-10.489999999999998</v>
      </c>
      <c r="BB91" s="769">
        <v>-0.72</v>
      </c>
      <c r="BC91" s="769">
        <v>36.93</v>
      </c>
      <c r="BD91" s="909"/>
      <c r="BE91" s="624">
        <v>2015</v>
      </c>
      <c r="BF91" s="899">
        <f>IF(BE91&gt;2008,0,IF(BE91&gt;2001,1,IF(BE91&gt;1990,2,IF(BE91&gt;1980,3,IF(BE91&gt;1973,4,IF(BE91&gt;1970,5,IF(BE91&gt;1960,6,IF(BE91&gt;1958,7,IF(BE91&gt;1953,8,9)))))))))</f>
        <v>0</v>
      </c>
      <c r="BG91" s="825">
        <v>3.5999999999999996</v>
      </c>
    </row>
    <row r="92" spans="1:59" ht="11.25" customHeight="1" x14ac:dyDescent="0.2">
      <c r="A92" s="881" t="s">
        <v>4306</v>
      </c>
      <c r="B92" s="596" t="s">
        <v>3813</v>
      </c>
      <c r="C92" s="933" t="s">
        <v>4196</v>
      </c>
      <c r="D92" s="933" t="s">
        <v>4340</v>
      </c>
      <c r="E92" s="733">
        <v>6</v>
      </c>
      <c r="F92" s="1182">
        <v>669</v>
      </c>
      <c r="G92" s="1182" t="s">
        <v>106</v>
      </c>
      <c r="H92" s="1182" t="s">
        <v>106</v>
      </c>
      <c r="I92" s="875">
        <v>75.08</v>
      </c>
      <c r="J92" s="651">
        <f>(M92/I92)*100</f>
        <v>1.1720831113478956</v>
      </c>
      <c r="K92" s="878">
        <v>0.22</v>
      </c>
      <c r="L92" s="888">
        <v>4</v>
      </c>
      <c r="M92" s="642">
        <f>K92*L92</f>
        <v>0.88</v>
      </c>
      <c r="N92" s="871" t="s">
        <v>107</v>
      </c>
      <c r="O92" s="734">
        <v>0.19</v>
      </c>
      <c r="P92" s="619">
        <v>43793</v>
      </c>
      <c r="Q92" s="619">
        <v>43802</v>
      </c>
      <c r="R92" s="642">
        <f>(K92-O92)/O92*100</f>
        <v>15.789473684210526</v>
      </c>
      <c r="S92" s="701">
        <f>IF(INDEX(Historical!$D$7:$D$1254,MATCH(B92,Historical!$B$7:$B$1278,0))=0,"n/a",(INDEX(Historical!$C$7:$C$1256,MATCH(B92,Historical!$B$7:$B$1278,0))/INDEX(Historical!$D$7:$D$1254,MATCH(B92,Historical!$B$7:$B$1278,0))-1)*100)</f>
        <v>17.910447761194035</v>
      </c>
      <c r="T92" s="701">
        <f>IF(INDEX(Historical!$F$7:$F$1247,MATCH(B92,Historical!$B$7:$B$1278,0))=0,"n/a",((INDEX(Historical!$C$7:$C$1256,MATCH(B92,Historical!$B$7:$B$1278,0))/INDEX(Historical!$F$7:$F$1247,MATCH(B92,Historical!$B$7:$B$1278,0)))^(1/3)-1)*100)</f>
        <v>16.471328451175495</v>
      </c>
      <c r="U92" s="701">
        <f>IF(INDEX(Historical!$H$7:$H$1247,MATCH(B92,Historical!$B$7:$B$1278,0))=0,"n/a",((INDEX(Historical!$C$7:$C$1256,MATCH(B92,Historical!$B$7:$B$1278,0))/INDEX(Historical!$H$7:$H$1247,MATCH(B92,Historical!$B$7:$B$1278,0)))^(1/5)-1)*100)</f>
        <v>51.190818528332002</v>
      </c>
      <c r="V92" s="701" t="str">
        <f>IF(INDEX(Historical!$O$7:$O$1247,MATCH(B92,Historical!$B$7:$B$1278,0))=0,"n/a",((INDEX(Historical!$C$7:$C$1256,MATCH(B92,Historical!$B$7:$B$1278,0))/INDEX(Historical!$O$7:$O$1247,MATCH(B92,Historical!$B$7:$B$1278,0)))^(1/10)-1)*100)</f>
        <v>n/a</v>
      </c>
      <c r="W92" s="702" t="str">
        <f>IF(OR(U92&lt;=0,U92="n/a",V92&lt;=0,V92="n/a"),"n/a",U92/V92)</f>
        <v>n/a</v>
      </c>
      <c r="X92" s="703">
        <f>IF(OR(AJ92&lt;=0,AJ92="n/a",U92&lt;=0,U92="n/a"),"n/a",U92/AJ92)</f>
        <v>4.4904226779238599</v>
      </c>
      <c r="Y92" s="661"/>
      <c r="Z92" s="651">
        <f>IF(OR(AC92&lt;0.01,AC92="n/a"),"n/a",M92/AC92*100)</f>
        <v>25.806451612903224</v>
      </c>
      <c r="AA92" s="887">
        <f>IF(OR(AC92&lt;0.01,AC92="n/a"),"n/a",I92/AC92)</f>
        <v>22.017595307917887</v>
      </c>
      <c r="AB92" s="888">
        <v>12</v>
      </c>
      <c r="AC92" s="866">
        <v>3.41</v>
      </c>
      <c r="AD92" s="866">
        <v>1.38</v>
      </c>
      <c r="AE92" s="866">
        <v>6.29</v>
      </c>
      <c r="AF92" s="866">
        <v>3.11</v>
      </c>
      <c r="AG92" s="866">
        <v>10.5</v>
      </c>
      <c r="AH92" s="866">
        <v>124</v>
      </c>
      <c r="AI92" s="866">
        <v>7.3999999999999995</v>
      </c>
      <c r="AJ92" s="866">
        <v>11.4</v>
      </c>
      <c r="AK92" s="866">
        <v>16</v>
      </c>
      <c r="AL92" s="879">
        <v>7480</v>
      </c>
      <c r="AM92" s="873">
        <v>0.5</v>
      </c>
      <c r="AN92" s="866">
        <v>0</v>
      </c>
      <c r="AO92" s="740">
        <f>IF(U92="n/a","n/a",IF(AA92&lt;0,"n/a",IF(AA92="n/a","n/a",J92+U92-AA92)))</f>
        <v>30.345306331762011</v>
      </c>
      <c r="AP92" s="741">
        <f>IF(U92="n/a","n/a",J92+U92)</f>
        <v>52.362901639679897</v>
      </c>
      <c r="AQ92" s="889">
        <f>IF(OR(AC92&lt;0.01,AF92="n/a"),"n/a",(I92/SQRT(22.5*AC92*(I92/AF92))-1)*100)</f>
        <v>74.451166561017402</v>
      </c>
      <c r="AR92" s="651">
        <f>INDEX(Historical!$C$7:$C$1256,MATCH(B92,Historical!$B$7:$B$1278,0))*IF(AH92="n/a",1.03,IF(AH92&lt;0,1.01,IF(AH92&gt;10,1.1,(1+AH92/100))))</f>
        <v>0.86900000000000011</v>
      </c>
      <c r="AS92" s="887">
        <f>IF($AI92="n/a",1.03*AR92,IF($AI92&lt;0,1.01*AR92,IF($AI92&gt;10,1.1*AR92,(1+$AI92/100)*AR92)))</f>
        <v>0.93330600000000019</v>
      </c>
      <c r="AT92" s="887">
        <f>IF($AK92="n/a",1.03*AS92,IF($AK92&lt;0,1.01*AS92,IF($AK92&gt;10,1.1*AS92,(1+$AK92/100)*AS92)))</f>
        <v>1.0266366000000002</v>
      </c>
      <c r="AU92" s="887">
        <f>IF($AK92="n/a",1.03*AT92,IF($AK92&lt;0,1.01*AT92,IF($AK92&gt;10,1.1*AT92,(1+$AK92/100)*AT92)))</f>
        <v>1.1293002600000004</v>
      </c>
      <c r="AV92" s="887">
        <f>IF($AK92="n/a",1.03*AU92,IF($AK92&lt;0,1.01*AU92,IF($AK92&gt;10,1.1*AU92,(1+$AK92/100)*AU92)))</f>
        <v>1.2422302860000005</v>
      </c>
      <c r="AW92" s="651">
        <f>SUM(AR92:AV92)</f>
        <v>5.2004731460000011</v>
      </c>
      <c r="AX92" s="748">
        <f>AW92/I92*100</f>
        <v>6.9265758470964318</v>
      </c>
      <c r="AY92" s="935">
        <v>0.87</v>
      </c>
      <c r="AZ92" s="873">
        <v>68.040000000000006</v>
      </c>
      <c r="BA92" s="873">
        <v>1.54</v>
      </c>
      <c r="BB92" s="873">
        <v>10.41</v>
      </c>
      <c r="BC92" s="873">
        <v>16.150000000000002</v>
      </c>
      <c r="BE92" s="624">
        <v>2014</v>
      </c>
      <c r="BF92" s="899">
        <f>IF(BE92&gt;2008,0,IF(BE92&gt;2001,1,IF(BE92&gt;1990,2,IF(BE92&gt;1980,3,IF(BE92&gt;1973,4,IF(BE92&gt;1970,5,IF(BE92&gt;1960,6,IF(BE92&gt;1958,7,IF(BE92&gt;1953,8,9)))))))))</f>
        <v>0</v>
      </c>
      <c r="BG92" s="883">
        <v>8.6</v>
      </c>
    </row>
    <row r="93" spans="1:59" ht="11.25" customHeight="1" x14ac:dyDescent="0.2">
      <c r="A93" s="881" t="s">
        <v>897</v>
      </c>
      <c r="B93" s="876" t="s">
        <v>898</v>
      </c>
      <c r="C93" s="933" t="s">
        <v>4196</v>
      </c>
      <c r="D93" s="933" t="s">
        <v>4328</v>
      </c>
      <c r="E93" s="733">
        <v>9</v>
      </c>
      <c r="F93" s="1182">
        <v>476</v>
      </c>
      <c r="G93" s="1182" t="s">
        <v>106</v>
      </c>
      <c r="H93" s="1182" t="s">
        <v>106</v>
      </c>
      <c r="I93" s="875">
        <v>56.38</v>
      </c>
      <c r="J93" s="651">
        <f>(M93/I93)*100</f>
        <v>2.323518978361121</v>
      </c>
      <c r="K93" s="878">
        <v>0.32750000000000001</v>
      </c>
      <c r="L93" s="888">
        <v>4</v>
      </c>
      <c r="M93" s="642">
        <f>K93*L93</f>
        <v>1.31</v>
      </c>
      <c r="N93" s="871" t="s">
        <v>456</v>
      </c>
      <c r="O93" s="734">
        <v>0.28499999999999998</v>
      </c>
      <c r="P93" s="862">
        <v>43920</v>
      </c>
      <c r="Q93" s="862">
        <v>43945</v>
      </c>
      <c r="R93" s="642">
        <f>(K93-O93)/O93*100</f>
        <v>14.912280701754401</v>
      </c>
      <c r="S93" s="701">
        <f>IF(INDEX(Historical!$D$7:$D$1254,MATCH(B93,Historical!$B$7:$B$1278,0))=0,"n/a",(INDEX(Historical!$C$7:$C$1256,MATCH(B93,Historical!$B$7:$B$1278,0))/INDEX(Historical!$D$7:$D$1254,MATCH(B93,Historical!$B$7:$B$1278,0))-1)*100)</f>
        <v>13.917525773195871</v>
      </c>
      <c r="T93" s="701">
        <f>IF(INDEX(Historical!$F$7:$F$1247,MATCH(B93,Historical!$B$7:$B$1278,0))=0,"n/a",((INDEX(Historical!$C$7:$C$1256,MATCH(B93,Historical!$B$7:$B$1278,0))/INDEX(Historical!$F$7:$F$1247,MATCH(B93,Historical!$B$7:$B$1278,0)))^(1/3)-1)*100)</f>
        <v>13.537268617702747</v>
      </c>
      <c r="U93" s="701">
        <f>IF(INDEX(Historical!$H$7:$H$1247,MATCH(B93,Historical!$B$7:$B$1278,0))=0,"n/a",((INDEX(Historical!$C$7:$C$1256,MATCH(B93,Historical!$B$7:$B$1278,0))/INDEX(Historical!$H$7:$H$1247,MATCH(B93,Historical!$B$7:$B$1278,0)))^(1/5)-1)*100)</f>
        <v>13.179836563100178</v>
      </c>
      <c r="V93" s="701" t="str">
        <f>IF(INDEX(Historical!$O$7:$O$1247,MATCH(B93,Historical!$B$7:$B$1278,0))=0,"n/a",((INDEX(Historical!$C$7:$C$1256,MATCH(B93,Historical!$B$7:$B$1278,0))/INDEX(Historical!$O$7:$O$1247,MATCH(B93,Historical!$B$7:$B$1278,0)))^(1/10)-1)*100)</f>
        <v>n/a</v>
      </c>
      <c r="W93" s="702" t="str">
        <f>IF(OR(U93&lt;=0,U93="n/a",V93&lt;=0,V93="n/a"),"n/a",U93/V93)</f>
        <v>n/a</v>
      </c>
      <c r="X93" s="703">
        <f>IF(OR(AJ93&lt;=0,AJ93="n/a",U93&lt;=0,U93="n/a"),"n/a",U93/AJ93)</f>
        <v>2.2723856143276167</v>
      </c>
      <c r="Y93" s="663" t="s">
        <v>899</v>
      </c>
      <c r="Z93" s="651">
        <f>IF(OR(AC93&lt;0.01,AC93="n/a"),"n/a",M93/AC93*100)</f>
        <v>36.388888888888886</v>
      </c>
      <c r="AA93" s="887">
        <f>IF(OR(AC93&lt;0.01,AC93="n/a"),"n/a",I93/AC93)</f>
        <v>15.661111111111111</v>
      </c>
      <c r="AB93" s="888">
        <v>9</v>
      </c>
      <c r="AC93" s="866">
        <v>3.6</v>
      </c>
      <c r="AD93" s="866">
        <v>3.56</v>
      </c>
      <c r="AE93" s="866">
        <v>1.81</v>
      </c>
      <c r="AF93" s="866">
        <v>2.0699999999999998</v>
      </c>
      <c r="AG93" s="866">
        <v>13.600000000000001</v>
      </c>
      <c r="AH93" s="866">
        <v>38.299999999999997</v>
      </c>
      <c r="AI93" s="866">
        <v>7.3</v>
      </c>
      <c r="AJ93" s="866">
        <v>5.8000000000000007</v>
      </c>
      <c r="AK93" s="866">
        <v>4.3999999999999995</v>
      </c>
      <c r="AL93" s="879">
        <v>7500</v>
      </c>
      <c r="AM93" s="873">
        <v>4.8</v>
      </c>
      <c r="AN93" s="866">
        <v>0.21</v>
      </c>
      <c r="AO93" s="740">
        <f>IF(U93="n/a","n/a",IF(AA93&lt;0,"n/a",IF(AA93="n/a","n/a",J93+U93-AA93)))</f>
        <v>-0.15775556964981163</v>
      </c>
      <c r="AP93" s="741">
        <f>IF(U93="n/a","n/a",J93+U93)</f>
        <v>15.5033555414613</v>
      </c>
      <c r="AQ93" s="889">
        <f>IF(OR(AC93&lt;0.01,AF93="n/a"),"n/a",(I93/SQRT(22.5*AC93*(I93/AF93))-1)*100)</f>
        <v>20.034254370251414</v>
      </c>
      <c r="AR93" s="651">
        <f>INDEX(Historical!$C$7:$C$1256,MATCH(B93,Historical!$B$7:$B$1278,0))*IF(AH93="n/a",1.03,IF(AH93&lt;0,1.01,IF(AH93&gt;10,1.1,(1+AH93/100))))</f>
        <v>1.2155</v>
      </c>
      <c r="AS93" s="887">
        <f>IF($AI93="n/a",1.03*AR93,IF($AI93&lt;0,1.01*AR93,IF($AI93&gt;10,1.1*AR93,(1+$AI93/100)*AR93)))</f>
        <v>1.3042315</v>
      </c>
      <c r="AT93" s="887">
        <f>IF($AK93="n/a",1.03*AS93,IF($AK93&lt;0,1.01*AS93,IF($AK93&gt;10,1.1*AS93,(1+$AK93/100)*AS93)))</f>
        <v>1.361617686</v>
      </c>
      <c r="AU93" s="887">
        <f>IF($AK93="n/a",1.03*AT93,IF($AK93&lt;0,1.01*AT93,IF($AK93&gt;10,1.1*AT93,(1+$AK93/100)*AT93)))</f>
        <v>1.421528864184</v>
      </c>
      <c r="AV93" s="887">
        <f>IF($AK93="n/a",1.03*AU93,IF($AK93&lt;0,1.01*AU93,IF($AK93&gt;10,1.1*AU93,(1+$AK93/100)*AU93)))</f>
        <v>1.4840761342080961</v>
      </c>
      <c r="AW93" s="651">
        <f>SUM(AR93:AV93)</f>
        <v>6.786954184392096</v>
      </c>
      <c r="AX93" s="748">
        <f>AW93/I93*100</f>
        <v>12.037875460078212</v>
      </c>
      <c r="AY93" s="935">
        <v>0.68</v>
      </c>
      <c r="AZ93" s="873">
        <v>27.99</v>
      </c>
      <c r="BA93" s="873">
        <v>-27.05</v>
      </c>
      <c r="BB93" s="873">
        <v>-3.44</v>
      </c>
      <c r="BC93" s="873">
        <v>-8.74</v>
      </c>
      <c r="BE93" s="624">
        <v>2012</v>
      </c>
      <c r="BF93" s="899">
        <f>IF(BE93&gt;2008,0,IF(BE93&gt;2001,1,IF(BE93&gt;1990,2,IF(BE93&gt;1980,3,IF(BE93&gt;1973,4,IF(BE93&gt;1970,5,IF(BE93&gt;1960,6,IF(BE93&gt;1958,7,IF(BE93&gt;1953,8,9)))))))))</f>
        <v>0</v>
      </c>
      <c r="BG93" s="883">
        <v>8.3000000000000007</v>
      </c>
    </row>
    <row r="94" spans="1:59" ht="11.25" customHeight="1" x14ac:dyDescent="0.2">
      <c r="A94" s="872" t="s">
        <v>1116</v>
      </c>
      <c r="B94" s="876" t="s">
        <v>1117</v>
      </c>
      <c r="C94" s="933" t="s">
        <v>245</v>
      </c>
      <c r="D94" s="933" t="s">
        <v>4355</v>
      </c>
      <c r="E94" s="733">
        <v>8</v>
      </c>
      <c r="F94" s="1182">
        <v>550</v>
      </c>
      <c r="G94" s="1182" t="s">
        <v>115</v>
      </c>
      <c r="H94" s="1182" t="s">
        <v>115</v>
      </c>
      <c r="I94" s="875">
        <v>378.32</v>
      </c>
      <c r="J94" s="651">
        <f>(M94/I94)*100</f>
        <v>0.82469866779445977</v>
      </c>
      <c r="K94" s="878">
        <v>0.78</v>
      </c>
      <c r="L94" s="888">
        <v>4</v>
      </c>
      <c r="M94" s="642">
        <f>K94*L94</f>
        <v>3.12</v>
      </c>
      <c r="N94" s="871" t="s">
        <v>318</v>
      </c>
      <c r="O94" s="734">
        <v>0.65</v>
      </c>
      <c r="P94" s="862">
        <v>43902</v>
      </c>
      <c r="Q94" s="862">
        <v>43920</v>
      </c>
      <c r="R94" s="642">
        <f>(K94-O94)/O94*100</f>
        <v>20</v>
      </c>
      <c r="S94" s="701">
        <f>IF(INDEX(Historical!$D$7:$D$1254,MATCH(B94,Historical!$B$7:$B$1278,0))=0,"n/a",(INDEX(Historical!$C$7:$C$1256,MATCH(B94,Historical!$B$7:$B$1278,0))/INDEX(Historical!$D$7:$D$1254,MATCH(B94,Historical!$B$7:$B$1278,0))-1)*100)</f>
        <v>18.181818181818166</v>
      </c>
      <c r="T94" s="701">
        <f>IF(INDEX(Historical!$F$7:$F$1247,MATCH(B94,Historical!$B$7:$B$1278,0))=0,"n/a",((INDEX(Historical!$C$7:$C$1256,MATCH(B94,Historical!$B$7:$B$1278,0))/INDEX(Historical!$F$7:$F$1247,MATCH(B94,Historical!$B$7:$B$1278,0)))^(1/3)-1)*100)</f>
        <v>19.59414546750984</v>
      </c>
      <c r="U94" s="701">
        <f>IF(INDEX(Historical!$H$7:$H$1247,MATCH(B94,Historical!$B$7:$B$1278,0))=0,"n/a",((INDEX(Historical!$C$7:$C$1256,MATCH(B94,Historical!$B$7:$B$1278,0))/INDEX(Historical!$H$7:$H$1247,MATCH(B94,Historical!$B$7:$B$1278,0)))^(1/5)-1)*100)</f>
        <v>21.058327510759469</v>
      </c>
      <c r="V94" s="701" t="str">
        <f>IF(INDEX(Historical!$O$7:$O$1247,MATCH(B94,Historical!$B$7:$B$1278,0))=0,"n/a",((INDEX(Historical!$C$7:$C$1256,MATCH(B94,Historical!$B$7:$B$1278,0))/INDEX(Historical!$O$7:$O$1247,MATCH(B94,Historical!$B$7:$B$1278,0)))^(1/10)-1)*100)</f>
        <v>n/a</v>
      </c>
      <c r="W94" s="702" t="str">
        <f>IF(OR(U94&lt;=0,U94="n/a",V94&lt;=0,V94="n/a"),"n/a",U94/V94)</f>
        <v>n/a</v>
      </c>
      <c r="X94" s="703">
        <f>IF(OR(AJ94&lt;=0,AJ94="n/a",U94&lt;=0,U94="n/a"),"n/a",U94/AJ94)</f>
        <v>0.77136730808642739</v>
      </c>
      <c r="Y94" s="661"/>
      <c r="Z94" s="651">
        <f>IF(OR(AC94&lt;0.01,AC94="n/a"),"n/a",M94/AC94*100)</f>
        <v>26.712328767123289</v>
      </c>
      <c r="AA94" s="887">
        <f>IF(OR(AC94&lt;0.01,AC94="n/a"),"n/a",I94/AC94)</f>
        <v>32.390410958904113</v>
      </c>
      <c r="AB94" s="888">
        <v>12</v>
      </c>
      <c r="AC94" s="866">
        <v>11.68</v>
      </c>
      <c r="AD94" s="866">
        <v>2.15</v>
      </c>
      <c r="AE94" s="866">
        <v>3.79</v>
      </c>
      <c r="AF94" s="866" t="s">
        <v>136</v>
      </c>
      <c r="AG94" s="866">
        <v>-14.099999999999998</v>
      </c>
      <c r="AH94" s="866">
        <v>14.399999999999999</v>
      </c>
      <c r="AI94" s="866">
        <v>4.05</v>
      </c>
      <c r="AJ94" s="866">
        <v>27.3</v>
      </c>
      <c r="AK94" s="866">
        <v>15.1</v>
      </c>
      <c r="AL94" s="879">
        <v>14820</v>
      </c>
      <c r="AM94" s="873">
        <v>0.5</v>
      </c>
      <c r="AN94" s="866" t="s">
        <v>136</v>
      </c>
      <c r="AO94" s="740">
        <f>IF(U94="n/a","n/a",IF(AA94&lt;0,"n/a",IF(AA94="n/a","n/a",J94+U94-AA94)))</f>
        <v>-10.507384780350183</v>
      </c>
      <c r="AP94" s="741">
        <f>IF(U94="n/a","n/a",J94+U94)</f>
        <v>21.88302617855393</v>
      </c>
      <c r="AQ94" s="889" t="str">
        <f>IF(OR(AC94&lt;0.01,AF94="n/a"),"n/a",(I94/SQRT(22.5*AC94*(I94/AF94))-1)*100)</f>
        <v>n/a</v>
      </c>
      <c r="AR94" s="651">
        <f>INDEX(Historical!$C$7:$C$1256,MATCH(B94,Historical!$B$7:$B$1278,0))*IF(AH94="n/a",1.03,IF(AH94&lt;0,1.01,IF(AH94&gt;10,1.1,(1+AH94/100))))</f>
        <v>2.8600000000000003</v>
      </c>
      <c r="AS94" s="887">
        <f>IF($AI94="n/a",1.03*AR94,IF($AI94&lt;0,1.01*AR94,IF($AI94&gt;10,1.1*AR94,(1+$AI94/100)*AR94)))</f>
        <v>2.9758300000000002</v>
      </c>
      <c r="AT94" s="887">
        <f>IF($AK94="n/a",1.03*AS94,IF($AK94&lt;0,1.01*AS94,IF($AK94&gt;10,1.1*AS94,(1+$AK94/100)*AS94)))</f>
        <v>3.2734130000000006</v>
      </c>
      <c r="AU94" s="887">
        <f>IF($AK94="n/a",1.03*AT94,IF($AK94&lt;0,1.01*AT94,IF($AK94&gt;10,1.1*AT94,(1+$AK94/100)*AT94)))</f>
        <v>3.6007543000000011</v>
      </c>
      <c r="AV94" s="887">
        <f>IF($AK94="n/a",1.03*AU94,IF($AK94&lt;0,1.01*AU94,IF($AK94&gt;10,1.1*AU94,(1+$AK94/100)*AU94)))</f>
        <v>3.9608297300000017</v>
      </c>
      <c r="AW94" s="651">
        <f>SUM(AR94:AV94)</f>
        <v>16.670827030000002</v>
      </c>
      <c r="AX94" s="748">
        <f>AW94/I94*100</f>
        <v>4.4065412957284851</v>
      </c>
      <c r="AY94" s="935">
        <v>0.35</v>
      </c>
      <c r="AZ94" s="873">
        <v>43.669999999999995</v>
      </c>
      <c r="BA94" s="873">
        <v>-13.15</v>
      </c>
      <c r="BB94" s="873">
        <v>-6.49</v>
      </c>
      <c r="BC94" s="873">
        <v>3.1</v>
      </c>
      <c r="BE94" s="624">
        <v>2013</v>
      </c>
      <c r="BF94" s="899">
        <f>IF(BE94&gt;2008,0,IF(BE94&gt;2001,1,IF(BE94&gt;1990,2,IF(BE94&gt;1980,3,IF(BE94&gt;1973,4,IF(BE94&gt;1970,5,IF(BE94&gt;1960,6,IF(BE94&gt;1958,7,IF(BE94&gt;1953,8,9)))))))))</f>
        <v>0</v>
      </c>
      <c r="BG94" s="883">
        <v>31.4</v>
      </c>
    </row>
    <row r="95" spans="1:59" ht="11.25" customHeight="1" x14ac:dyDescent="0.2">
      <c r="A95" s="882" t="s">
        <v>4526</v>
      </c>
      <c r="B95" s="876" t="s">
        <v>4505</v>
      </c>
      <c r="C95" s="933" t="s">
        <v>4322</v>
      </c>
      <c r="D95" s="933" t="s">
        <v>4323</v>
      </c>
      <c r="E95" s="733">
        <v>6</v>
      </c>
      <c r="F95" s="1182">
        <v>715</v>
      </c>
      <c r="G95" s="1182" t="s">
        <v>106</v>
      </c>
      <c r="H95" s="1182" t="s">
        <v>106</v>
      </c>
      <c r="I95" s="875">
        <v>37.99</v>
      </c>
      <c r="J95" s="651">
        <f>(M95/I95)*100</f>
        <v>2.6849170834430112</v>
      </c>
      <c r="K95" s="878">
        <v>0.255</v>
      </c>
      <c r="L95" s="888">
        <v>4</v>
      </c>
      <c r="M95" s="642">
        <f>K95*L95</f>
        <v>1.02</v>
      </c>
      <c r="N95" s="871" t="s">
        <v>516</v>
      </c>
      <c r="O95" s="734">
        <v>0.23499999999999999</v>
      </c>
      <c r="P95" s="862">
        <v>44148</v>
      </c>
      <c r="Q95" s="862">
        <v>44165</v>
      </c>
      <c r="R95" s="642">
        <f>(K95-O95)/O95*100</f>
        <v>8.5106382978723492</v>
      </c>
      <c r="S95" s="701">
        <f>IF(INDEX(Historical!$D$7:$D$1254,MATCH(B95,Historical!$B$7:$B$1278,0))=0,"n/a",(INDEX(Historical!$C$7:$C$1256,MATCH(B95,Historical!$B$7:$B$1278,0))/INDEX(Historical!$D$7:$D$1254,MATCH(B95,Historical!$B$7:$B$1278,0))-1)*100)</f>
        <v>7.9754601226993849</v>
      </c>
      <c r="T95" s="701">
        <f>IF(INDEX(Historical!$F$7:$F$1247,MATCH(B95,Historical!$B$7:$B$1278,0))=0,"n/a",((INDEX(Historical!$C$7:$C$1256,MATCH(B95,Historical!$B$7:$B$1278,0))/INDEX(Historical!$F$7:$F$1247,MATCH(B95,Historical!$B$7:$B$1278,0)))^(1/3)-1)*100)</f>
        <v>6.4273554295375179</v>
      </c>
      <c r="U95" s="701">
        <f>IF(INDEX(Historical!$H$7:$H$1247,MATCH(B95,Historical!$B$7:$B$1278,0))=0,"n/a",((INDEX(Historical!$C$7:$C$1256,MATCH(B95,Historical!$B$7:$B$1278,0))/INDEX(Historical!$H$7:$H$1247,MATCH(B95,Historical!$B$7:$B$1278,0)))^(1/5)-1)*100)</f>
        <v>5.291848906511043</v>
      </c>
      <c r="V95" s="701">
        <f>IF(INDEX(Historical!$O$7:$O$1247,MATCH(B95,Historical!$B$7:$B$1278,0))=0,"n/a",((INDEX(Historical!$C$7:$C$1256,MATCH(B95,Historical!$B$7:$B$1278,0))/INDEX(Historical!$O$7:$O$1247,MATCH(B95,Historical!$B$7:$B$1278,0)))^(1/10)-1)*100)</f>
        <v>1.4768337390565822</v>
      </c>
      <c r="W95" s="702">
        <f>IF(OR(U95&lt;=0,U95="n/a",V95&lt;=0,V95="n/a"),"n/a",U95/V95)</f>
        <v>3.5832394443341569</v>
      </c>
      <c r="X95" s="703">
        <f>IF(OR(AJ95&lt;=0,AJ95="n/a",U95&lt;=0,U95="n/a"),"n/a",U95/AJ95)</f>
        <v>0.29236734290116262</v>
      </c>
      <c r="Y95" s="877"/>
      <c r="Z95" s="651">
        <f>IF(OR(AC95&lt;0.01,AC95="n/a"),"n/a",M95/AC95*100)</f>
        <v>100</v>
      </c>
      <c r="AA95" s="887">
        <f>IF(OR(AC95&lt;0.01,AC95="n/a"),"n/a",I95/AC95)</f>
        <v>37.245098039215691</v>
      </c>
      <c r="AB95" s="888">
        <v>12</v>
      </c>
      <c r="AC95" s="866">
        <v>1.02</v>
      </c>
      <c r="AD95" s="866">
        <v>6.24</v>
      </c>
      <c r="AE95" s="866">
        <v>14.92</v>
      </c>
      <c r="AF95" s="866">
        <v>2.81</v>
      </c>
      <c r="AG95" s="866">
        <v>7.5</v>
      </c>
      <c r="AH95" s="866">
        <v>11.5</v>
      </c>
      <c r="AI95" s="866">
        <v>21.8</v>
      </c>
      <c r="AJ95" s="866">
        <v>18.099999999999998</v>
      </c>
      <c r="AK95" s="866">
        <v>6</v>
      </c>
      <c r="AL95" s="879">
        <v>13980</v>
      </c>
      <c r="AM95" s="873">
        <v>0.1</v>
      </c>
      <c r="AN95" s="866">
        <v>0.62</v>
      </c>
      <c r="AO95" s="740">
        <f>IF(U95="n/a","n/a",IF(AA95&lt;0,"n/a",IF(AA95="n/a","n/a",J95+U95-AA95)))</f>
        <v>-29.268332049261637</v>
      </c>
      <c r="AP95" s="741">
        <f>IF(U95="n/a","n/a",J95+U95)</f>
        <v>7.9767659899540542</v>
      </c>
      <c r="AQ95" s="889">
        <f>IF(OR(AC95&lt;0.01,AF95="n/a"),"n/a",(I95/SQRT(22.5*AC95*(I95/AF95))-1)*100)</f>
        <v>115.67333888720187</v>
      </c>
      <c r="AR95" s="651">
        <f>INDEX(Historical!$C$7:$C$1256,MATCH(B95,Historical!$B$7:$B$1278,0))*IF(AH95="n/a",1.03,IF(AH95&lt;0,1.01,IF(AH95&gt;10,1.1,(1+AH95/100))))</f>
        <v>0.96800000000000008</v>
      </c>
      <c r="AS95" s="887">
        <f>IF($AI95="n/a",1.03*AR95,IF($AI95&lt;0,1.01*AR95,IF($AI95&gt;10,1.1*AR95,(1+$AI95/100)*AR95)))</f>
        <v>1.0648000000000002</v>
      </c>
      <c r="AT95" s="887">
        <f>IF($AK95="n/a",1.03*AS95,IF($AK95&lt;0,1.01*AS95,IF($AK95&gt;10,1.1*AS95,(1+$AK95/100)*AS95)))</f>
        <v>1.1286880000000004</v>
      </c>
      <c r="AU95" s="887">
        <f>IF($AK95="n/a",1.03*AT95,IF($AK95&lt;0,1.01*AT95,IF($AK95&gt;10,1.1*AT95,(1+$AK95/100)*AT95)))</f>
        <v>1.1964092800000004</v>
      </c>
      <c r="AV95" s="887">
        <f>IF($AK95="n/a",1.03*AU95,IF($AK95&lt;0,1.01*AU95,IF($AK95&gt;10,1.1*AU95,(1+$AK95/100)*AU95)))</f>
        <v>1.2681938368000005</v>
      </c>
      <c r="AW95" s="651">
        <f>SUM(AR95:AV95)</f>
        <v>5.6260911168000014</v>
      </c>
      <c r="AX95" s="748">
        <f>AW95/I95*100</f>
        <v>14.809400149513033</v>
      </c>
      <c r="AY95" s="935">
        <v>0.59</v>
      </c>
      <c r="AZ95" s="873">
        <v>50.81</v>
      </c>
      <c r="BA95" s="873">
        <v>-6.98</v>
      </c>
      <c r="BB95" s="873">
        <v>-0.27</v>
      </c>
      <c r="BC95" s="873">
        <v>6.2600000000000007</v>
      </c>
      <c r="BE95" s="624">
        <v>2015</v>
      </c>
      <c r="BF95" s="899">
        <f>IF(BE95&gt;2008,0,IF(BE95&gt;2001,1,IF(BE95&gt;1990,2,IF(BE95&gt;1980,3,IF(BE95&gt;1973,4,IF(BE95&gt;1970,5,IF(BE95&gt;1960,6,IF(BE95&gt;1958,7,IF(BE95&gt;1953,8,9)))))))))</f>
        <v>0</v>
      </c>
      <c r="BG95" s="883">
        <v>4.3999999999999995</v>
      </c>
    </row>
    <row r="96" spans="1:59" ht="11.25" customHeight="1" x14ac:dyDescent="0.2">
      <c r="A96" s="882" t="s">
        <v>4548</v>
      </c>
      <c r="B96" s="876" t="s">
        <v>3860</v>
      </c>
      <c r="C96" s="933" t="s">
        <v>108</v>
      </c>
      <c r="D96" s="933" t="s">
        <v>4334</v>
      </c>
      <c r="E96" s="733">
        <v>6</v>
      </c>
      <c r="F96" s="1182">
        <v>674</v>
      </c>
      <c r="G96" s="1182" t="s">
        <v>106</v>
      </c>
      <c r="H96" s="1182" t="s">
        <v>106</v>
      </c>
      <c r="I96" s="875">
        <v>12.45</v>
      </c>
      <c r="J96" s="651">
        <f>(M96/I96)*100</f>
        <v>2.570281124497992</v>
      </c>
      <c r="K96" s="878">
        <v>0.08</v>
      </c>
      <c r="L96" s="888">
        <v>4</v>
      </c>
      <c r="M96" s="642">
        <f>K96*L96</f>
        <v>0.32</v>
      </c>
      <c r="N96" s="871" t="s">
        <v>4174</v>
      </c>
      <c r="O96" s="734">
        <v>7.0000000000000007E-2</v>
      </c>
      <c r="P96" s="619">
        <v>43817</v>
      </c>
      <c r="Q96" s="619">
        <v>43832</v>
      </c>
      <c r="R96" s="642">
        <f>(K96-O96)/O96*100</f>
        <v>14.285714285714276</v>
      </c>
      <c r="S96" s="701">
        <f>IF(INDEX(Historical!$D$7:$D$1254,MATCH(B96,Historical!$B$7:$B$1278,0))=0,"n/a",(INDEX(Historical!$C$7:$C$1256,MATCH(B96,Historical!$B$7:$B$1278,0))/INDEX(Historical!$D$7:$D$1254,MATCH(B96,Historical!$B$7:$B$1278,0))-1)*100)</f>
        <v>31.818181818181813</v>
      </c>
      <c r="T96" s="701">
        <f>IF(INDEX(Historical!$F$7:$F$1247,MATCH(B96,Historical!$B$7:$B$1278,0))=0,"n/a",((INDEX(Historical!$C$7:$C$1256,MATCH(B96,Historical!$B$7:$B$1278,0))/INDEX(Historical!$F$7:$F$1247,MATCH(B96,Historical!$B$7:$B$1278,0)))^(1/3)-1)*100)</f>
        <v>34.195798019989645</v>
      </c>
      <c r="U96" s="701" t="str">
        <f>IF(INDEX(Historical!$H$7:$H$1247,MATCH(B96,Historical!$B$7:$B$1278,0))=0,"n/a",((INDEX(Historical!$C$7:$C$1256,MATCH(B96,Historical!$B$7:$B$1278,0))/INDEX(Historical!$H$7:$H$1247,MATCH(B96,Historical!$B$7:$B$1278,0)))^(1/5)-1)*100)</f>
        <v>n/a</v>
      </c>
      <c r="V96" s="701" t="str">
        <f>IF(INDEX(Historical!$O$7:$O$1247,MATCH(B96,Historical!$B$7:$B$1278,0))=0,"n/a",((INDEX(Historical!$C$7:$C$1256,MATCH(B96,Historical!$B$7:$B$1278,0))/INDEX(Historical!$O$7:$O$1247,MATCH(B96,Historical!$B$7:$B$1278,0)))^(1/10)-1)*100)</f>
        <v>n/a</v>
      </c>
      <c r="W96" s="702" t="str">
        <f>IF(OR(U96&lt;=0,U96="n/a",V96&lt;=0,V96="n/a"),"n/a",U96/V96)</f>
        <v>n/a</v>
      </c>
      <c r="X96" s="703" t="str">
        <f>IF(OR(AJ96&lt;=0,AJ96="n/a",U96&lt;=0,U96="n/a"),"n/a",U96/AJ96)</f>
        <v>n/a</v>
      </c>
      <c r="Y96" s="877"/>
      <c r="Z96" s="651">
        <f>IF(OR(AC96&lt;0.01,AC96="n/a"),"n/a",M96/AC96*100)</f>
        <v>24.427480916030532</v>
      </c>
      <c r="AA96" s="887">
        <f>IF(OR(AC96&lt;0.01,AC96="n/a"),"n/a",I96/AC96)</f>
        <v>9.5038167938931295</v>
      </c>
      <c r="AB96" s="888">
        <v>12</v>
      </c>
      <c r="AC96" s="866">
        <v>1.31</v>
      </c>
      <c r="AD96" s="866">
        <v>0.79</v>
      </c>
      <c r="AE96" s="866">
        <v>2.44</v>
      </c>
      <c r="AF96" s="866">
        <v>0.85</v>
      </c>
      <c r="AG96" s="866">
        <v>9.3000000000000007</v>
      </c>
      <c r="AH96" s="866">
        <v>22.900000000000002</v>
      </c>
      <c r="AI96" s="866">
        <v>-11.05</v>
      </c>
      <c r="AJ96" s="866">
        <v>25.6</v>
      </c>
      <c r="AK96" s="866">
        <v>12</v>
      </c>
      <c r="AL96" s="879">
        <v>641.66999999999996</v>
      </c>
      <c r="AM96" s="873">
        <v>0.2</v>
      </c>
      <c r="AN96" s="866">
        <v>0</v>
      </c>
      <c r="AO96" s="740" t="str">
        <f>IF(U96="n/a","n/a",IF(AA96&lt;0,"n/a",IF(AA96="n/a","n/a",J96+U96-AA96)))</f>
        <v>n/a</v>
      </c>
      <c r="AP96" s="741" t="str">
        <f>IF(U96="n/a","n/a",J96+U96)</f>
        <v>n/a</v>
      </c>
      <c r="AQ96" s="889">
        <f>IF(OR(AC96&lt;0.01,AF96="n/a"),"n/a",(I96/SQRT(22.5*AC96*(I96/AF96))-1)*100)</f>
        <v>-40.080630937867255</v>
      </c>
      <c r="AR96" s="651">
        <f>INDEX(Historical!$C$7:$C$1256,MATCH(B96,Historical!$B$7:$B$1278,0))*IF(AH96="n/a",1.03,IF(AH96&lt;0,1.01,IF(AH96&gt;10,1.1,(1+AH96/100))))</f>
        <v>0.31900000000000001</v>
      </c>
      <c r="AS96" s="887">
        <f>IF($AI96="n/a",1.03*AR96,IF($AI96&lt;0,1.01*AR96,IF($AI96&gt;10,1.1*AR96,(1+$AI96/100)*AR96)))</f>
        <v>0.32219000000000003</v>
      </c>
      <c r="AT96" s="887">
        <f>IF($AK96="n/a",1.03*AS96,IF($AK96&lt;0,1.01*AS96,IF($AK96&gt;10,1.1*AS96,(1+$AK96/100)*AS96)))</f>
        <v>0.35440900000000009</v>
      </c>
      <c r="AU96" s="887">
        <f>IF($AK96="n/a",1.03*AT96,IF($AK96&lt;0,1.01*AT96,IF($AK96&gt;10,1.1*AT96,(1+$AK96/100)*AT96)))</f>
        <v>0.38984990000000014</v>
      </c>
      <c r="AV96" s="887">
        <f>IF($AK96="n/a",1.03*AU96,IF($AK96&lt;0,1.01*AU96,IF($AK96&gt;10,1.1*AU96,(1+$AK96/100)*AU96)))</f>
        <v>0.42883489000000019</v>
      </c>
      <c r="AW96" s="651">
        <f>SUM(AR96:AV96)</f>
        <v>1.8142837900000006</v>
      </c>
      <c r="AX96" s="748">
        <f>AW96/I96*100</f>
        <v>14.572560562249</v>
      </c>
      <c r="AY96" s="935">
        <v>1.01</v>
      </c>
      <c r="AZ96" s="873">
        <v>40.200000000000003</v>
      </c>
      <c r="BA96" s="873">
        <v>-40.32</v>
      </c>
      <c r="BB96" s="873">
        <v>10.299999999999999</v>
      </c>
      <c r="BC96" s="873">
        <v>-0.44</v>
      </c>
      <c r="BE96" s="624">
        <v>2014</v>
      </c>
      <c r="BF96" s="899">
        <f>IF(BE96&gt;2008,0,IF(BE96&gt;2001,1,IF(BE96&gt;1990,2,IF(BE96&gt;1980,3,IF(BE96&gt;1973,4,IF(BE96&gt;1970,5,IF(BE96&gt;1960,6,IF(BE96&gt;1958,7,IF(BE96&gt;1953,8,9)))))))))</f>
        <v>0</v>
      </c>
      <c r="BG96" s="883">
        <v>1.0999999999999999</v>
      </c>
    </row>
    <row r="97" spans="1:59" ht="11.25" customHeight="1" x14ac:dyDescent="0.2">
      <c r="A97" s="882" t="s">
        <v>4447</v>
      </c>
      <c r="B97" s="876" t="s">
        <v>4444</v>
      </c>
      <c r="C97" s="933" t="s">
        <v>108</v>
      </c>
      <c r="D97" s="933" t="s">
        <v>4341</v>
      </c>
      <c r="E97" s="733">
        <v>6</v>
      </c>
      <c r="F97" s="1182">
        <v>688</v>
      </c>
      <c r="G97" s="1182" t="s">
        <v>106</v>
      </c>
      <c r="H97" s="1182" t="s">
        <v>106</v>
      </c>
      <c r="I97" s="875">
        <v>29.11</v>
      </c>
      <c r="J97" s="651">
        <f>(M97/I97)*100</f>
        <v>2.4733768464445207</v>
      </c>
      <c r="K97" s="878">
        <v>0.18</v>
      </c>
      <c r="L97" s="888">
        <v>4</v>
      </c>
      <c r="M97" s="642">
        <f>K97*L97</f>
        <v>0.72</v>
      </c>
      <c r="N97" s="871" t="s">
        <v>318</v>
      </c>
      <c r="O97" s="734">
        <v>0.17</v>
      </c>
      <c r="P97" s="862">
        <v>43903</v>
      </c>
      <c r="Q97" s="862">
        <v>43920</v>
      </c>
      <c r="R97" s="642">
        <f>(K97-O97)/O97*100</f>
        <v>5.8823529411764595</v>
      </c>
      <c r="S97" s="701">
        <f>IF(INDEX(Historical!$D$7:$D$1254,MATCH(B97,Historical!$B$7:$B$1278,0))=0,"n/a",(INDEX(Historical!$C$7:$C$1256,MATCH(B97,Historical!$B$7:$B$1278,0))/INDEX(Historical!$D$7:$D$1254,MATCH(B97,Historical!$B$7:$B$1278,0))-1)*100)</f>
        <v>31.914893617021288</v>
      </c>
      <c r="T97" s="701">
        <f>IF(INDEX(Historical!$F$7:$F$1247,MATCH(B97,Historical!$B$7:$B$1278,0))=0,"n/a",((INDEX(Historical!$C$7:$C$1256,MATCH(B97,Historical!$B$7:$B$1278,0))/INDEX(Historical!$F$7:$F$1247,MATCH(B97,Historical!$B$7:$B$1278,0)))^(1/3)-1)*100)</f>
        <v>14.780807987640143</v>
      </c>
      <c r="U97" s="701">
        <f>IF(INDEX(Historical!$H$7:$H$1247,MATCH(B97,Historical!$B$7:$B$1278,0))=0,"n/a",((INDEX(Historical!$C$7:$C$1256,MATCH(B97,Historical!$B$7:$B$1278,0))/INDEX(Historical!$H$7:$H$1247,MATCH(B97,Historical!$B$7:$B$1278,0)))^(1/5)-1)*100)</f>
        <v>24.175088717979378</v>
      </c>
      <c r="V97" s="701">
        <f>IF(INDEX(Historical!$O$7:$O$1247,MATCH(B97,Historical!$B$7:$B$1278,0))=0,"n/a",((INDEX(Historical!$C$7:$C$1256,MATCH(B97,Historical!$B$7:$B$1278,0))/INDEX(Historical!$O$7:$O$1247,MATCH(B97,Historical!$B$7:$B$1278,0)))^(1/10)-1)*100)</f>
        <v>11.433876679391975</v>
      </c>
      <c r="W97" s="702">
        <f>IF(OR(U97&lt;=0,U97="n/a",V97&lt;=0,V97="n/a"),"n/a",U97/V97)</f>
        <v>2.1143387667939191</v>
      </c>
      <c r="X97" s="703">
        <f>IF(OR(AJ97&lt;=0,AJ97="n/a",U97&lt;=0,U97="n/a"),"n/a",U97/AJ97)</f>
        <v>1.1403343734895934</v>
      </c>
      <c r="Y97" s="877"/>
      <c r="Z97" s="651">
        <f>IF(OR(AC97&lt;0.01,AC97="n/a"),"n/a",M97/AC97*100)</f>
        <v>25.622775800711743</v>
      </c>
      <c r="AA97" s="887">
        <f>IF(OR(AC97&lt;0.01,AC97="n/a"),"n/a",I97/AC97)</f>
        <v>10.359430604982206</v>
      </c>
      <c r="AB97" s="888">
        <v>12</v>
      </c>
      <c r="AC97" s="866">
        <v>2.81</v>
      </c>
      <c r="AD97" s="866">
        <v>1.1499999999999999</v>
      </c>
      <c r="AE97" s="866">
        <v>2.54</v>
      </c>
      <c r="AF97" s="866">
        <v>0.88</v>
      </c>
      <c r="AG97" s="866">
        <v>10.4</v>
      </c>
      <c r="AH97" s="866">
        <v>-7.5</v>
      </c>
      <c r="AI97" s="866">
        <v>3.92</v>
      </c>
      <c r="AJ97" s="866">
        <v>21.2</v>
      </c>
      <c r="AK97" s="866">
        <v>9</v>
      </c>
      <c r="AL97" s="879">
        <v>757.73</v>
      </c>
      <c r="AM97" s="873">
        <v>1</v>
      </c>
      <c r="AN97" s="866">
        <v>0.23</v>
      </c>
      <c r="AO97" s="740">
        <f>IF(U97="n/a","n/a",IF(AA97&lt;0,"n/a",IF(AA97="n/a","n/a",J97+U97-AA97)))</f>
        <v>16.289034959441693</v>
      </c>
      <c r="AP97" s="741">
        <f>IF(U97="n/a","n/a",J97+U97)</f>
        <v>26.648465564423898</v>
      </c>
      <c r="AQ97" s="889">
        <f>IF(OR(AC97&lt;0.01,AF97="n/a"),"n/a",(I97/SQRT(22.5*AC97*(I97/AF97))-1)*100)</f>
        <v>-36.347125639190168</v>
      </c>
      <c r="AR97" s="651">
        <f>INDEX(Historical!$C$7:$C$1256,MATCH(B97,Historical!$B$7:$B$1278,0))*IF(AH97="n/a",1.03,IF(AH97&lt;0,1.01,IF(AH97&gt;10,1.1,(1+AH97/100))))</f>
        <v>0.62619999999999998</v>
      </c>
      <c r="AS97" s="887">
        <f>IF($AI97="n/a",1.03*AR97,IF($AI97&lt;0,1.01*AR97,IF($AI97&gt;10,1.1*AR97,(1+$AI97/100)*AR97)))</f>
        <v>0.65074703999999994</v>
      </c>
      <c r="AT97" s="887">
        <f>IF($AK97="n/a",1.03*AS97,IF($AK97&lt;0,1.01*AS97,IF($AK97&gt;10,1.1*AS97,(1+$AK97/100)*AS97)))</f>
        <v>0.70931427359999999</v>
      </c>
      <c r="AU97" s="887">
        <f>IF($AK97="n/a",1.03*AT97,IF($AK97&lt;0,1.01*AT97,IF($AK97&gt;10,1.1*AT97,(1+$AK97/100)*AT97)))</f>
        <v>0.77315255822400009</v>
      </c>
      <c r="AV97" s="887">
        <f>IF($AK97="n/a",1.03*AU97,IF($AK97&lt;0,1.01*AU97,IF($AK97&gt;10,1.1*AU97,(1+$AK97/100)*AU97)))</f>
        <v>0.84273628846416015</v>
      </c>
      <c r="AW97" s="651">
        <f>SUM(AR97:AV97)</f>
        <v>3.60215016028816</v>
      </c>
      <c r="AX97" s="748">
        <f>AW97/I97*100</f>
        <v>12.374270560934937</v>
      </c>
      <c r="AY97" s="935">
        <v>1.31</v>
      </c>
      <c r="AZ97" s="873">
        <v>34.150000000000006</v>
      </c>
      <c r="BA97" s="873">
        <v>-40.36</v>
      </c>
      <c r="BB97" s="873">
        <v>-0.44</v>
      </c>
      <c r="BC97" s="873">
        <v>-8.41</v>
      </c>
      <c r="BE97" s="624">
        <v>2015</v>
      </c>
      <c r="BF97" s="899">
        <f>IF(BE97&gt;2008,0,IF(BE97&gt;2001,1,IF(BE97&gt;1990,2,IF(BE97&gt;1980,3,IF(BE97&gt;1973,4,IF(BE97&gt;1970,5,IF(BE97&gt;1960,6,IF(BE97&gt;1958,7,IF(BE97&gt;1953,8,9)))))))))</f>
        <v>0</v>
      </c>
      <c r="BG97" s="883">
        <v>1.2</v>
      </c>
    </row>
    <row r="98" spans="1:59" s="774" customFormat="1" ht="11.25" customHeight="1" x14ac:dyDescent="0.2">
      <c r="A98" s="755" t="s">
        <v>1128</v>
      </c>
      <c r="B98" s="782" t="s">
        <v>1129</v>
      </c>
      <c r="C98" s="933" t="s">
        <v>4322</v>
      </c>
      <c r="D98" s="933" t="s">
        <v>4323</v>
      </c>
      <c r="E98" s="756">
        <v>9</v>
      </c>
      <c r="F98" s="1182">
        <v>487</v>
      </c>
      <c r="G98" s="1181" t="s">
        <v>106</v>
      </c>
      <c r="H98" s="1181" t="s">
        <v>106</v>
      </c>
      <c r="I98" s="757">
        <v>133.08000000000001</v>
      </c>
      <c r="J98" s="758">
        <f>(M98/I98)*100</f>
        <v>2.3745115719867744</v>
      </c>
      <c r="K98" s="759">
        <v>0.79</v>
      </c>
      <c r="L98" s="760">
        <v>4</v>
      </c>
      <c r="M98" s="761">
        <f>K98*L98</f>
        <v>3.16</v>
      </c>
      <c r="N98" s="762" t="s">
        <v>151</v>
      </c>
      <c r="O98" s="763">
        <v>0.75</v>
      </c>
      <c r="P98" s="764">
        <v>44103</v>
      </c>
      <c r="Q98" s="764">
        <v>44119</v>
      </c>
      <c r="R98" s="761">
        <f>(K98-O98)/O98*100</f>
        <v>5.3333333333333375</v>
      </c>
      <c r="S98" s="701">
        <f>IF(INDEX(Historical!$D$7:$D$1254,MATCH(B98,Historical!$B$7:$B$1278,0))=0,"n/a",(INDEX(Historical!$C$7:$C$1256,MATCH(B98,Historical!$B$7:$B$1278,0))/INDEX(Historical!$D$7:$D$1254,MATCH(B98,Historical!$B$7:$B$1278,0))-1)*100)</f>
        <v>10.22727272727273</v>
      </c>
      <c r="T98" s="701">
        <f>IF(INDEX(Historical!$F$7:$F$1247,MATCH(B98,Historical!$B$7:$B$1278,0))=0,"n/a",((INDEX(Historical!$C$7:$C$1256,MATCH(B98,Historical!$B$7:$B$1278,0))/INDEX(Historical!$F$7:$F$1247,MATCH(B98,Historical!$B$7:$B$1278,0)))^(1/3)-1)*100)</f>
        <v>6.0476512592605669</v>
      </c>
      <c r="U98" s="701">
        <f>IF(INDEX(Historical!$H$7:$H$1247,MATCH(B98,Historical!$B$7:$B$1278,0))=0,"n/a",((INDEX(Historical!$C$7:$C$1256,MATCH(B98,Historical!$B$7:$B$1278,0))/INDEX(Historical!$H$7:$H$1247,MATCH(B98,Historical!$B$7:$B$1278,0)))^(1/5)-1)*100)</f>
        <v>5.5620955359358959</v>
      </c>
      <c r="V98" s="701">
        <f>IF(INDEX(Historical!$O$7:$O$1247,MATCH(B98,Historical!$B$7:$B$1278,0))=0,"n/a",((INDEX(Historical!$C$7:$C$1256,MATCH(B98,Historical!$B$7:$B$1278,0))/INDEX(Historical!$O$7:$O$1247,MATCH(B98,Historical!$B$7:$B$1278,0)))^(1/10)-1)*100)</f>
        <v>3.4148640593987922</v>
      </c>
      <c r="W98" s="702">
        <f>IF(OR(U98&lt;=0,U98="n/a",V98&lt;=0,V98="n/a"),"n/a",U98/V98)</f>
        <v>1.6287897378014915</v>
      </c>
      <c r="X98" s="703">
        <f>IF(OR(AJ98&lt;=0,AJ98="n/a",U98&lt;=0,U98="n/a"),"n/a",U98/AJ98)</f>
        <v>0.34123285496539235</v>
      </c>
      <c r="Y98" s="784"/>
      <c r="Z98" s="758">
        <f>IF(OR(AC98&lt;0.01,AC98="n/a"),"n/a",M98/AC98*100)</f>
        <v>102.59740259740259</v>
      </c>
      <c r="AA98" s="766">
        <f>IF(OR(AC98&lt;0.01,AC98="n/a"),"n/a",I98/AC98)</f>
        <v>43.20779220779221</v>
      </c>
      <c r="AB98" s="760">
        <v>12</v>
      </c>
      <c r="AC98" s="767">
        <v>3.08</v>
      </c>
      <c r="AD98" s="767">
        <v>5.62</v>
      </c>
      <c r="AE98" s="767">
        <v>14.98</v>
      </c>
      <c r="AF98" s="767">
        <v>4.2699999999999996</v>
      </c>
      <c r="AG98" s="767">
        <v>10.100000000000001</v>
      </c>
      <c r="AH98" s="767">
        <v>30.099999999999998</v>
      </c>
      <c r="AI98" s="767">
        <v>4.0199999999999996</v>
      </c>
      <c r="AJ98" s="767">
        <v>16.3</v>
      </c>
      <c r="AK98" s="767">
        <v>7.7</v>
      </c>
      <c r="AL98" s="768">
        <v>5220</v>
      </c>
      <c r="AM98" s="769">
        <v>1.3</v>
      </c>
      <c r="AN98" s="767">
        <v>1.03</v>
      </c>
      <c r="AO98" s="770">
        <f>IF(U98="n/a","n/a",IF(AA98&lt;0,"n/a",IF(AA98="n/a","n/a",J98+U98-AA98)))</f>
        <v>-35.271185099869541</v>
      </c>
      <c r="AP98" s="771">
        <f>IF(U98="n/a","n/a",J98+U98)</f>
        <v>7.9366071079226703</v>
      </c>
      <c r="AQ98" s="772">
        <f>IF(OR(AC98&lt;0.01,AF98="n/a"),"n/a",(I98/SQRT(22.5*AC98*(I98/AF98))-1)*100)</f>
        <v>186.35430480226395</v>
      </c>
      <c r="AR98" s="651">
        <f>INDEX(Historical!$C$7:$C$1256,MATCH(B98,Historical!$B$7:$B$1278,0))*IF(AH98="n/a",1.03,IF(AH98&lt;0,1.01,IF(AH98&gt;10,1.1,(1+AH98/100))))</f>
        <v>3.2010000000000005</v>
      </c>
      <c r="AS98" s="766">
        <f>IF($AI98="n/a",1.03*AR98,IF($AI98&lt;0,1.01*AR98,IF($AI98&gt;10,1.1*AR98,(1+$AI98/100)*AR98)))</f>
        <v>3.3296802000000008</v>
      </c>
      <c r="AT98" s="766">
        <f>IF($AK98="n/a",1.03*AS98,IF($AK98&lt;0,1.01*AS98,IF($AK98&gt;10,1.1*AS98,(1+$AK98/100)*AS98)))</f>
        <v>3.5860655754000006</v>
      </c>
      <c r="AU98" s="766">
        <f>IF($AK98="n/a",1.03*AT98,IF($AK98&lt;0,1.01*AT98,IF($AK98&gt;10,1.1*AT98,(1+$AK98/100)*AT98)))</f>
        <v>3.8621926247058003</v>
      </c>
      <c r="AV98" s="766">
        <f>IF($AK98="n/a",1.03*AU98,IF($AK98&lt;0,1.01*AU98,IF($AK98&gt;10,1.1*AU98,(1+$AK98/100)*AU98)))</f>
        <v>4.1595814568081471</v>
      </c>
      <c r="AW98" s="758">
        <f>SUM(AR98:AV98)</f>
        <v>18.138519856913948</v>
      </c>
      <c r="AX98" s="773">
        <f>AW98/I98*100</f>
        <v>13.629786487010781</v>
      </c>
      <c r="AY98" s="936">
        <v>0.82</v>
      </c>
      <c r="AZ98" s="769">
        <v>59.57</v>
      </c>
      <c r="BA98" s="769">
        <v>-10.24</v>
      </c>
      <c r="BB98" s="769">
        <v>-1.4000000000000001</v>
      </c>
      <c r="BC98" s="769">
        <v>7.9699999999999989</v>
      </c>
      <c r="BD98" s="909"/>
      <c r="BE98" s="624">
        <v>2012</v>
      </c>
      <c r="BF98" s="899">
        <f>IF(BE98&gt;2008,0,IF(BE98&gt;2001,1,IF(BE98&gt;1990,2,IF(BE98&gt;1980,3,IF(BE98&gt;1973,4,IF(BE98&gt;1970,5,IF(BE98&gt;1960,6,IF(BE98&gt;1958,7,IF(BE98&gt;1953,8,9)))))))))</f>
        <v>0</v>
      </c>
      <c r="BG98" s="825">
        <v>4.7</v>
      </c>
    </row>
    <row r="99" spans="1:59" ht="11.25" customHeight="1" x14ac:dyDescent="0.2">
      <c r="A99" s="872" t="s">
        <v>3998</v>
      </c>
      <c r="B99" s="876" t="s">
        <v>3997</v>
      </c>
      <c r="C99" s="933" t="s">
        <v>153</v>
      </c>
      <c r="D99" s="933" t="s">
        <v>4324</v>
      </c>
      <c r="E99" s="733">
        <v>7</v>
      </c>
      <c r="F99" s="1182">
        <v>590</v>
      </c>
      <c r="G99" s="1182" t="s">
        <v>106</v>
      </c>
      <c r="H99" s="1182" t="s">
        <v>106</v>
      </c>
      <c r="I99" s="875">
        <v>61.31</v>
      </c>
      <c r="J99" s="651">
        <f>(M99/I99)*100</f>
        <v>1.8267819279073561</v>
      </c>
      <c r="K99" s="878">
        <v>0.28000000000000003</v>
      </c>
      <c r="L99" s="888">
        <v>4</v>
      </c>
      <c r="M99" s="642">
        <f>K99*L99</f>
        <v>1.1200000000000001</v>
      </c>
      <c r="N99" s="871" t="s">
        <v>218</v>
      </c>
      <c r="O99" s="734">
        <v>0.27</v>
      </c>
      <c r="P99" s="867">
        <v>43738</v>
      </c>
      <c r="Q99" s="867">
        <v>43753</v>
      </c>
      <c r="R99" s="642">
        <f>(K99-O99)/O99*100</f>
        <v>3.7037037037037068</v>
      </c>
      <c r="S99" s="701">
        <f>IF(INDEX(Historical!$D$7:$D$1254,MATCH(B99,Historical!$B$7:$B$1278,0))=0,"n/a",(INDEX(Historical!$C$7:$C$1256,MATCH(B99,Historical!$B$7:$B$1278,0))/INDEX(Historical!$D$7:$D$1254,MATCH(B99,Historical!$B$7:$B$1278,0))-1)*100)</f>
        <v>4.8076923076923128</v>
      </c>
      <c r="T99" s="701">
        <f>IF(INDEX(Historical!$F$7:$F$1247,MATCH(B99,Historical!$B$7:$B$1278,0))=0,"n/a",((INDEX(Historical!$C$7:$C$1256,MATCH(B99,Historical!$B$7:$B$1278,0))/INDEX(Historical!$F$7:$F$1247,MATCH(B99,Historical!$B$7:$B$1278,0)))^(1/3)-1)*100)</f>
        <v>5.4341213488661833</v>
      </c>
      <c r="U99" s="701">
        <f>IF(INDEX(Historical!$H$7:$H$1247,MATCH(B99,Historical!$B$7:$B$1278,0))=0,"n/a",((INDEX(Historical!$C$7:$C$1256,MATCH(B99,Historical!$B$7:$B$1278,0))/INDEX(Historical!$H$7:$H$1247,MATCH(B99,Historical!$B$7:$B$1278,0)))^(1/5)-1)*100)</f>
        <v>7.7638371459368694</v>
      </c>
      <c r="V99" s="701" t="str">
        <f>IF(INDEX(Historical!$O$7:$O$1247,MATCH(B99,Historical!$B$7:$B$1278,0))=0,"n/a",((INDEX(Historical!$C$7:$C$1256,MATCH(B99,Historical!$B$7:$B$1278,0))/INDEX(Historical!$O$7:$O$1247,MATCH(B99,Historical!$B$7:$B$1278,0)))^(1/10)-1)*100)</f>
        <v>n/a</v>
      </c>
      <c r="W99" s="702" t="str">
        <f>IF(OR(U99&lt;=0,U99="n/a",V99&lt;=0,V99="n/a"),"n/a",U99/V99)</f>
        <v>n/a</v>
      </c>
      <c r="X99" s="703">
        <f>IF(OR(AJ99&lt;=0,AJ99="n/a",U99&lt;=0,U99="n/a"),"n/a",U99/AJ99)</f>
        <v>0.76869674712246217</v>
      </c>
      <c r="Y99" s="1162" t="s">
        <v>3999</v>
      </c>
      <c r="Z99" s="651">
        <f>IF(OR(AC99&lt;0.01,AC99="n/a"),"n/a",M99/AC99*100)</f>
        <v>39.024390243902438</v>
      </c>
      <c r="AA99" s="887">
        <f>IF(OR(AC99&lt;0.01,AC99="n/a"),"n/a",I99/AC99)</f>
        <v>21.362369337979093</v>
      </c>
      <c r="AB99" s="888">
        <v>12</v>
      </c>
      <c r="AC99" s="866">
        <v>2.87</v>
      </c>
      <c r="AD99" s="866">
        <v>3.37</v>
      </c>
      <c r="AE99" s="866">
        <v>1.33</v>
      </c>
      <c r="AF99" s="866">
        <v>4.1399999999999997</v>
      </c>
      <c r="AG99" s="866">
        <v>20.399999999999999</v>
      </c>
      <c r="AH99" s="866">
        <v>23.9</v>
      </c>
      <c r="AI99" s="866">
        <v>38.409999999999997</v>
      </c>
      <c r="AJ99" s="866">
        <v>10.100000000000001</v>
      </c>
      <c r="AK99" s="866">
        <v>6.3299999999999992</v>
      </c>
      <c r="AL99" s="879">
        <v>6110</v>
      </c>
      <c r="AM99" s="873">
        <v>1.6</v>
      </c>
      <c r="AN99" s="866">
        <v>2.4500000000000002</v>
      </c>
      <c r="AO99" s="740">
        <f>IF(U99="n/a","n/a",IF(AA99&lt;0,"n/a",IF(AA99="n/a","n/a",J99+U99-AA99)))</f>
        <v>-11.771750264134868</v>
      </c>
      <c r="AP99" s="741">
        <f>IF(U99="n/a","n/a",J99+U99)</f>
        <v>9.5906190738442252</v>
      </c>
      <c r="AQ99" s="889">
        <f>IF(OR(AC99&lt;0.01,AF99="n/a"),"n/a",(I99/SQRT(22.5*AC99*(I99/AF99))-1)*100)</f>
        <v>98.259324072996691</v>
      </c>
      <c r="AR99" s="651">
        <f>INDEX(Historical!$C$7:$C$1256,MATCH(B99,Historical!$B$7:$B$1278,0))*IF(AH99="n/a",1.03,IF(AH99&lt;0,1.01,IF(AH99&gt;10,1.1,(1+AH99/100))))</f>
        <v>1.1990000000000003</v>
      </c>
      <c r="AS99" s="887">
        <f>IF($AI99="n/a",1.03*AR99,IF($AI99&lt;0,1.01*AR99,IF($AI99&gt;10,1.1*AR99,(1+$AI99/100)*AR99)))</f>
        <v>1.3189000000000004</v>
      </c>
      <c r="AT99" s="887">
        <f>IF($AK99="n/a",1.03*AS99,IF($AK99&lt;0,1.01*AS99,IF($AK99&gt;10,1.1*AS99,(1+$AK99/100)*AS99)))</f>
        <v>1.4023863700000003</v>
      </c>
      <c r="AU99" s="887">
        <f>IF($AK99="n/a",1.03*AT99,IF($AK99&lt;0,1.01*AT99,IF($AK99&gt;10,1.1*AT99,(1+$AK99/100)*AT99)))</f>
        <v>1.4911574272210002</v>
      </c>
      <c r="AV99" s="887">
        <f>IF($AK99="n/a",1.03*AU99,IF($AK99&lt;0,1.01*AU99,IF($AK99&gt;10,1.1*AU99,(1+$AK99/100)*AU99)))</f>
        <v>1.5855476923640894</v>
      </c>
      <c r="AW99" s="651">
        <f>SUM(AR99:AV99)</f>
        <v>6.9969914895850911</v>
      </c>
      <c r="AX99" s="748">
        <f>AW99/I99*100</f>
        <v>11.412480002585371</v>
      </c>
      <c r="AY99" s="935">
        <v>0.92</v>
      </c>
      <c r="AZ99" s="873">
        <v>27.700000000000003</v>
      </c>
      <c r="BA99" s="873">
        <v>-26.400000000000002</v>
      </c>
      <c r="BB99" s="873">
        <v>-5.4899999999999993</v>
      </c>
      <c r="BC99" s="873">
        <v>-9.64</v>
      </c>
      <c r="BE99" s="624">
        <v>2013</v>
      </c>
      <c r="BF99" s="899">
        <f>IF(BE99&gt;2008,0,IF(BE99&gt;2001,1,IF(BE99&gt;1990,2,IF(BE99&gt;1980,3,IF(BE99&gt;1973,4,IF(BE99&gt;1970,5,IF(BE99&gt;1960,6,IF(BE99&gt;1958,7,IF(BE99&gt;1953,8,9)))))))))</f>
        <v>0</v>
      </c>
      <c r="BG99" s="883">
        <v>4.5</v>
      </c>
    </row>
    <row r="100" spans="1:59" ht="11.25" customHeight="1" x14ac:dyDescent="0.2">
      <c r="A100" s="882" t="s">
        <v>4601</v>
      </c>
      <c r="B100" s="876" t="s">
        <v>4595</v>
      </c>
      <c r="C100" s="933" t="s">
        <v>108</v>
      </c>
      <c r="D100" s="933" t="s">
        <v>118</v>
      </c>
      <c r="E100" s="733">
        <v>5</v>
      </c>
      <c r="F100" s="1182">
        <v>732</v>
      </c>
      <c r="G100" s="1182" t="s">
        <v>106</v>
      </c>
      <c r="H100" s="1182" t="s">
        <v>106</v>
      </c>
      <c r="I100" s="875">
        <v>32.01</v>
      </c>
      <c r="J100" s="651">
        <f>(M100/I100)*100</f>
        <v>3.1240237425804436</v>
      </c>
      <c r="K100" s="878">
        <v>0.25</v>
      </c>
      <c r="L100" s="888">
        <v>4</v>
      </c>
      <c r="M100" s="642">
        <f>K100*L100</f>
        <v>1</v>
      </c>
      <c r="N100" s="871" t="s">
        <v>1239</v>
      </c>
      <c r="O100" s="734">
        <v>0.22</v>
      </c>
      <c r="P100" s="862">
        <v>43893</v>
      </c>
      <c r="Q100" s="862">
        <v>43908</v>
      </c>
      <c r="R100" s="642">
        <f>(K100-O100)/O100*100</f>
        <v>13.636363636363635</v>
      </c>
      <c r="S100" s="701">
        <f>IF(INDEX(Historical!$D$7:$D$1254,MATCH(B100,Historical!$B$7:$B$1278,0))=0,"n/a",(INDEX(Historical!$C$7:$C$1256,MATCH(B100,Historical!$B$7:$B$1278,0))/INDEX(Historical!$D$7:$D$1254,MATCH(B100,Historical!$B$7:$B$1278,0))-1)*100)</f>
        <v>9.9999999999999858</v>
      </c>
      <c r="T100" s="701">
        <f>IF(INDEX(Historical!$F$7:$F$1247,MATCH(B100,Historical!$B$7:$B$1278,0))=0,"n/a",((INDEX(Historical!$C$7:$C$1256,MATCH(B100,Historical!$B$7:$B$1278,0))/INDEX(Historical!$F$7:$F$1247,MATCH(B100,Historical!$B$7:$B$1278,0)))^(1/3)-1)*100)</f>
        <v>34.70800068740634</v>
      </c>
      <c r="U100" s="701">
        <f>IF(INDEX(Historical!$H$7:$H$1247,MATCH(B100,Historical!$B$7:$B$1278,0))=0,"n/a",((INDEX(Historical!$C$7:$C$1256,MATCH(B100,Historical!$B$7:$B$1278,0))/INDEX(Historical!$H$7:$H$1247,MATCH(B100,Historical!$B$7:$B$1278,0)))^(1/5)-1)*100)</f>
        <v>29.674411610965823</v>
      </c>
      <c r="V100" s="701">
        <f>IF(INDEX(Historical!$O$7:$O$1247,MATCH(B100,Historical!$B$7:$B$1278,0))=0,"n/a",((INDEX(Historical!$C$7:$C$1256,MATCH(B100,Historical!$B$7:$B$1278,0))/INDEX(Historical!$O$7:$O$1247,MATCH(B100,Historical!$B$7:$B$1278,0)))^(1/10)-1)*100)</f>
        <v>13.874673044960195</v>
      </c>
      <c r="W100" s="702">
        <f>IF(OR(U100&lt;=0,U100="n/a",V100&lt;=0,V100="n/a"),"n/a",U100/V100)</f>
        <v>2.1387467304496006</v>
      </c>
      <c r="X100" s="703">
        <f>IF(OR(AJ100&lt;=0,AJ100="n/a",U100&lt;=0,U100="n/a"),"n/a",U100/AJ100)</f>
        <v>3.2971568456628693</v>
      </c>
      <c r="Y100" s="877"/>
      <c r="Z100" s="651">
        <f>IF(OR(AC100&lt;0.01,AC100="n/a"),"n/a",M100/AC100*100)</f>
        <v>35.335689045936398</v>
      </c>
      <c r="AA100" s="887">
        <f>IF(OR(AC100&lt;0.01,AC100="n/a"),"n/a",I100/AC100)</f>
        <v>11.310954063604239</v>
      </c>
      <c r="AB100" s="888">
        <v>12</v>
      </c>
      <c r="AC100" s="866">
        <v>2.83</v>
      </c>
      <c r="AD100" s="866">
        <v>1.1299999999999999</v>
      </c>
      <c r="AE100" s="866">
        <v>1.27</v>
      </c>
      <c r="AF100" s="866">
        <v>0.84</v>
      </c>
      <c r="AG100" s="866">
        <v>6.2</v>
      </c>
      <c r="AH100" s="866">
        <v>14.099999999999998</v>
      </c>
      <c r="AI100" s="866">
        <v>-9.4600000000000009</v>
      </c>
      <c r="AJ100" s="866">
        <v>9</v>
      </c>
      <c r="AK100" s="866">
        <v>10</v>
      </c>
      <c r="AL100" s="879">
        <v>953.26</v>
      </c>
      <c r="AM100" s="873">
        <v>2.1999999999999997</v>
      </c>
      <c r="AN100" s="866">
        <v>0.02</v>
      </c>
      <c r="AO100" s="740">
        <f>IF(U100="n/a","n/a",IF(AA100&lt;0,"n/a",IF(AA100="n/a","n/a",J100+U100-AA100)))</f>
        <v>21.487481289942028</v>
      </c>
      <c r="AP100" s="741">
        <f>IF(U100="n/a","n/a",J100+U100)</f>
        <v>32.798435353546267</v>
      </c>
      <c r="AQ100" s="889">
        <f>IF(OR(AC100&lt;0.01,AF100="n/a"),"n/a",(I100/SQRT(22.5*AC100*(I100/AF100))-1)*100)</f>
        <v>-35.017262417272818</v>
      </c>
      <c r="AR100" s="651">
        <f>INDEX(Historical!$C$7:$C$1256,MATCH(B100,Historical!$B$7:$B$1278,0))*IF(AH100="n/a",1.03,IF(AH100&lt;0,1.01,IF(AH100&gt;10,1.1,(1+AH100/100))))</f>
        <v>0.96800000000000008</v>
      </c>
      <c r="AS100" s="887">
        <f>IF($AI100="n/a",1.03*AR100,IF($AI100&lt;0,1.01*AR100,IF($AI100&gt;10,1.1*AR100,(1+$AI100/100)*AR100)))</f>
        <v>0.9776800000000001</v>
      </c>
      <c r="AT100" s="887">
        <f>IF($AK100="n/a",1.03*AS100,IF($AK100&lt;0,1.01*AS100,IF($AK100&gt;10,1.1*AS100,(1+$AK100/100)*AS100)))</f>
        <v>1.0754480000000002</v>
      </c>
      <c r="AU100" s="887">
        <f>IF($AK100="n/a",1.03*AT100,IF($AK100&lt;0,1.01*AT100,IF($AK100&gt;10,1.1*AT100,(1+$AK100/100)*AT100)))</f>
        <v>1.1829928000000003</v>
      </c>
      <c r="AV100" s="887">
        <f>IF($AK100="n/a",1.03*AU100,IF($AK100&lt;0,1.01*AU100,IF($AK100&gt;10,1.1*AU100,(1+$AK100/100)*AU100)))</f>
        <v>1.3012920800000005</v>
      </c>
      <c r="AW100" s="651">
        <f>SUM(AR100:AV100)</f>
        <v>5.5054128800000015</v>
      </c>
      <c r="AX100" s="748">
        <f>AW100/I100*100</f>
        <v>17.199040549828183</v>
      </c>
      <c r="AY100" s="935">
        <v>0.04</v>
      </c>
      <c r="AZ100" s="873">
        <v>25.380000000000003</v>
      </c>
      <c r="BA100" s="873">
        <v>-28.71</v>
      </c>
      <c r="BB100" s="873">
        <v>2.06</v>
      </c>
      <c r="BC100" s="873">
        <v>-5.0299999999999994</v>
      </c>
      <c r="BE100" s="624">
        <v>2016</v>
      </c>
      <c r="BF100" s="899">
        <f>IF(BE100&gt;2008,0,IF(BE100&gt;2001,1,IF(BE100&gt;1990,2,IF(BE100&gt;1980,3,IF(BE100&gt;1973,4,IF(BE100&gt;1970,5,IF(BE100&gt;1960,6,IF(BE100&gt;1958,7,IF(BE100&gt;1953,8,9)))))))))</f>
        <v>0</v>
      </c>
      <c r="BG100" s="883">
        <v>1.7999999999999998</v>
      </c>
    </row>
    <row r="101" spans="1:59" ht="11.25" customHeight="1" x14ac:dyDescent="0.2">
      <c r="A101" s="882" t="s">
        <v>4540</v>
      </c>
      <c r="B101" s="876" t="s">
        <v>4510</v>
      </c>
      <c r="C101" s="933" t="s">
        <v>128</v>
      </c>
      <c r="D101" s="933" t="s">
        <v>4356</v>
      </c>
      <c r="E101" s="733">
        <v>5</v>
      </c>
      <c r="F101" s="1182">
        <v>706</v>
      </c>
      <c r="G101" s="1182" t="s">
        <v>106</v>
      </c>
      <c r="H101" s="1182" t="s">
        <v>106</v>
      </c>
      <c r="I101" s="875">
        <v>39.35</v>
      </c>
      <c r="J101" s="651">
        <f>(M101/I101)*100</f>
        <v>3.0495552731893265</v>
      </c>
      <c r="K101" s="878">
        <v>0.3</v>
      </c>
      <c r="L101" s="888">
        <v>4</v>
      </c>
      <c r="M101" s="642">
        <f>K101*L101</f>
        <v>1.2</v>
      </c>
      <c r="N101" s="871" t="s">
        <v>294</v>
      </c>
      <c r="O101" s="734">
        <v>0.28999999999999998</v>
      </c>
      <c r="P101" s="867">
        <v>43433</v>
      </c>
      <c r="Q101" s="867">
        <v>43447</v>
      </c>
      <c r="R101" s="642">
        <f>(K101-O101)/O101*100</f>
        <v>3.4482758620689689</v>
      </c>
      <c r="S101" s="701">
        <f>IF(INDEX(Historical!$D$7:$D$1254,MATCH(B101,Historical!$B$7:$B$1278,0))=0,"n/a",(INDEX(Historical!$C$7:$C$1256,MATCH(B101,Historical!$B$7:$B$1278,0))/INDEX(Historical!$D$7:$D$1254,MATCH(B101,Historical!$B$7:$B$1278,0))-1)*100)</f>
        <v>2.5641025641025772</v>
      </c>
      <c r="T101" s="701">
        <f>IF(INDEX(Historical!$F$7:$F$1247,MATCH(B101,Historical!$B$7:$B$1278,0))=0,"n/a",((INDEX(Historical!$C$7:$C$1256,MATCH(B101,Historical!$B$7:$B$1278,0))/INDEX(Historical!$F$7:$F$1247,MATCH(B101,Historical!$B$7:$B$1278,0)))^(1/3)-1)*100)</f>
        <v>5.3947861260882135</v>
      </c>
      <c r="U101" s="701" t="str">
        <f>IF(INDEX(Historical!$H$7:$H$1247,MATCH(B101,Historical!$B$7:$B$1278,0))=0,"n/a",((INDEX(Historical!$C$7:$C$1256,MATCH(B101,Historical!$B$7:$B$1278,0))/INDEX(Historical!$H$7:$H$1247,MATCH(B101,Historical!$B$7:$B$1278,0)))^(1/5)-1)*100)</f>
        <v>n/a</v>
      </c>
      <c r="V101" s="701" t="str">
        <f>IF(INDEX(Historical!$O$7:$O$1247,MATCH(B101,Historical!$B$7:$B$1278,0))=0,"n/a",((INDEX(Historical!$C$7:$C$1256,MATCH(B101,Historical!$B$7:$B$1278,0))/INDEX(Historical!$O$7:$O$1247,MATCH(B101,Historical!$B$7:$B$1278,0)))^(1/10)-1)*100)</f>
        <v>n/a</v>
      </c>
      <c r="W101" s="702" t="str">
        <f>IF(OR(U101&lt;=0,U101="n/a",V101&lt;=0,V101="n/a"),"n/a",U101/V101)</f>
        <v>n/a</v>
      </c>
      <c r="X101" s="703" t="str">
        <f>IF(OR(AJ101&lt;=0,AJ101="n/a",U101&lt;=0,U101="n/a"),"n/a",U101/AJ101)</f>
        <v>n/a</v>
      </c>
      <c r="Y101" s="673" t="s">
        <v>4562</v>
      </c>
      <c r="Z101" s="651">
        <f>IF(OR(AC101&lt;0.01,AC101="n/a"),"n/a",M101/AC101*100)</f>
        <v>71.856287425149702</v>
      </c>
      <c r="AA101" s="887">
        <f>IF(OR(AC101&lt;0.01,AC101="n/a"),"n/a",I101/AC101)</f>
        <v>23.562874251497007</v>
      </c>
      <c r="AB101" s="888">
        <v>9</v>
      </c>
      <c r="AC101" s="866">
        <v>1.67</v>
      </c>
      <c r="AD101" s="866">
        <v>2.38</v>
      </c>
      <c r="AE101" s="866">
        <v>1</v>
      </c>
      <c r="AF101" s="866">
        <v>6.99</v>
      </c>
      <c r="AG101" s="866">
        <v>-2.6</v>
      </c>
      <c r="AH101" s="866">
        <v>-64</v>
      </c>
      <c r="AI101" s="866">
        <v>23.95</v>
      </c>
      <c r="AJ101" s="866">
        <v>-21</v>
      </c>
      <c r="AK101" s="866">
        <v>9.9</v>
      </c>
      <c r="AL101" s="879">
        <v>2700</v>
      </c>
      <c r="AM101" s="873">
        <v>0.89999999999999991</v>
      </c>
      <c r="AN101" s="866">
        <v>9.1999999999999993</v>
      </c>
      <c r="AO101" s="740" t="str">
        <f>IF(U101="n/a","n/a",IF(AA101&lt;0,"n/a",IF(AA101="n/a","n/a",J101+U101-AA101)))</f>
        <v>n/a</v>
      </c>
      <c r="AP101" s="741" t="str">
        <f>IF(U101="n/a","n/a",J101+U101)</f>
        <v>n/a</v>
      </c>
      <c r="AQ101" s="889">
        <f>IF(OR(AC101&lt;0.01,AF101="n/a"),"n/a",(I101/SQRT(22.5*AC101*(I101/AF101))-1)*100)</f>
        <v>170.55867387312506</v>
      </c>
      <c r="AR101" s="651">
        <f>INDEX(Historical!$C$7:$C$1256,MATCH(B101,Historical!$B$7:$B$1278,0))*IF(AH101="n/a",1.03,IF(AH101&lt;0,1.01,IF(AH101&gt;10,1.1,(1+AH101/100))))</f>
        <v>1.212</v>
      </c>
      <c r="AS101" s="887">
        <f>IF($AI101="n/a",1.03*AR101,IF($AI101&lt;0,1.01*AR101,IF($AI101&gt;10,1.1*AR101,(1+$AI101/100)*AR101)))</f>
        <v>1.3332000000000002</v>
      </c>
      <c r="AT101" s="887">
        <f>IF($AK101="n/a",1.03*AS101,IF($AK101&lt;0,1.01*AS101,IF($AK101&gt;10,1.1*AS101,(1+$AK101/100)*AS101)))</f>
        <v>1.4651868000000001</v>
      </c>
      <c r="AU101" s="887">
        <f>IF($AK101="n/a",1.03*AT101,IF($AK101&lt;0,1.01*AT101,IF($AK101&gt;10,1.1*AT101,(1+$AK101/100)*AT101)))</f>
        <v>1.6102402932000002</v>
      </c>
      <c r="AV101" s="887">
        <f>IF($AK101="n/a",1.03*AU101,IF($AK101&lt;0,1.01*AU101,IF($AK101&gt;10,1.1*AU101,(1+$AK101/100)*AU101)))</f>
        <v>1.7696540822268001</v>
      </c>
      <c r="AW101" s="651">
        <f>SUM(AR101:AV101)</f>
        <v>7.3902811754268019</v>
      </c>
      <c r="AX101" s="748">
        <f>AW101/I101*100</f>
        <v>18.780892440728849</v>
      </c>
      <c r="AY101" s="935">
        <v>1.26</v>
      </c>
      <c r="AZ101" s="873">
        <v>47.93</v>
      </c>
      <c r="BA101" s="873">
        <v>-26.91</v>
      </c>
      <c r="BB101" s="873">
        <v>-6.6199999999999992</v>
      </c>
      <c r="BC101" s="873">
        <v>-9.5</v>
      </c>
      <c r="BE101" s="624">
        <v>2015</v>
      </c>
      <c r="BF101" s="899">
        <f>IF(BE101&gt;2008,0,IF(BE101&gt;2001,1,IF(BE101&gt;1990,2,IF(BE101&gt;1980,3,IF(BE101&gt;1973,4,IF(BE101&gt;1970,5,IF(BE101&gt;1960,6,IF(BE101&gt;1958,7,IF(BE101&gt;1953,8,9)))))))))</f>
        <v>0</v>
      </c>
      <c r="BG101" s="883">
        <v>-0.2</v>
      </c>
    </row>
    <row r="102" spans="1:59" ht="11.25" customHeight="1" x14ac:dyDescent="0.2">
      <c r="A102" s="13" t="s">
        <v>4063</v>
      </c>
      <c r="B102" s="596" t="s">
        <v>4064</v>
      </c>
      <c r="C102" s="933" t="s">
        <v>4322</v>
      </c>
      <c r="D102" s="933" t="s">
        <v>4323</v>
      </c>
      <c r="E102" s="733">
        <v>6</v>
      </c>
      <c r="F102" s="1182">
        <v>684</v>
      </c>
      <c r="G102" s="1182" t="s">
        <v>106</v>
      </c>
      <c r="H102" s="1182" t="s">
        <v>106</v>
      </c>
      <c r="I102" s="875">
        <v>731.24</v>
      </c>
      <c r="J102" s="651">
        <f>(M102/I102)*100</f>
        <v>1.4550626333351568</v>
      </c>
      <c r="K102" s="878">
        <v>2.66</v>
      </c>
      <c r="L102" s="888">
        <v>4</v>
      </c>
      <c r="M102" s="642">
        <f>K102*L102</f>
        <v>10.64</v>
      </c>
      <c r="N102" s="871" t="s">
        <v>325</v>
      </c>
      <c r="O102" s="734">
        <v>2.46</v>
      </c>
      <c r="P102" s="862">
        <v>43886</v>
      </c>
      <c r="Q102" s="862">
        <v>43908</v>
      </c>
      <c r="R102" s="642">
        <f>(K102-O102)/O102*100</f>
        <v>8.1300813008130142</v>
      </c>
      <c r="S102" s="701">
        <f>IF(INDEX(Historical!$D$7:$D$1254,MATCH(B102,Historical!$B$7:$B$1278,0))=0,"n/a",(INDEX(Historical!$C$7:$C$1256,MATCH(B102,Historical!$B$7:$B$1278,0))/INDEX(Historical!$D$7:$D$1254,MATCH(B102,Historical!$B$7:$B$1278,0))-1)*100)</f>
        <v>7.8947368421052655</v>
      </c>
      <c r="T102" s="701">
        <f>IF(INDEX(Historical!$F$7:$F$1247,MATCH(B102,Historical!$B$7:$B$1278,0))=0,"n/a",((INDEX(Historical!$C$7:$C$1256,MATCH(B102,Historical!$B$7:$B$1278,0))/INDEX(Historical!$F$7:$F$1247,MATCH(B102,Historical!$B$7:$B$1278,0)))^(1/3)-1)*100)</f>
        <v>12.020890175248811</v>
      </c>
      <c r="U102" s="701" t="str">
        <f>IF(INDEX(Historical!$H$7:$H$1247,MATCH(B102,Historical!$B$7:$B$1278,0))=0,"n/a",((INDEX(Historical!$C$7:$C$1256,MATCH(B102,Historical!$B$7:$B$1278,0))/INDEX(Historical!$H$7:$H$1247,MATCH(B102,Historical!$B$7:$B$1278,0)))^(1/5)-1)*100)</f>
        <v>n/a</v>
      </c>
      <c r="V102" s="701" t="str">
        <f>IF(INDEX(Historical!$O$7:$O$1247,MATCH(B102,Historical!$B$7:$B$1278,0))=0,"n/a",((INDEX(Historical!$C$7:$C$1256,MATCH(B102,Historical!$B$7:$B$1278,0))/INDEX(Historical!$O$7:$O$1247,MATCH(B102,Historical!$B$7:$B$1278,0)))^(1/10)-1)*100)</f>
        <v>n/a</v>
      </c>
      <c r="W102" s="702" t="str">
        <f>IF(OR(U102&lt;=0,U102="n/a",V102&lt;=0,V102="n/a"),"n/a",U102/V102)</f>
        <v>n/a</v>
      </c>
      <c r="X102" s="703" t="str">
        <f>IF(OR(AJ102&lt;=0,AJ102="n/a",U102&lt;=0,U102="n/a"),"n/a",U102/AJ102)</f>
        <v>n/a</v>
      </c>
      <c r="Y102" s="877"/>
      <c r="Z102" s="651">
        <f>IF(OR(AC102&lt;0.01,AC102="n/a"),"n/a",M102/AC102*100)</f>
        <v>184.72222222222223</v>
      </c>
      <c r="AA102" s="887">
        <f>IF(OR(AC102&lt;0.01,AC102="n/a"),"n/a",I102/AC102)</f>
        <v>126.9513888888889</v>
      </c>
      <c r="AB102" s="888">
        <v>12</v>
      </c>
      <c r="AC102" s="866">
        <v>5.76</v>
      </c>
      <c r="AD102" s="866">
        <v>8.09</v>
      </c>
      <c r="AE102" s="866">
        <v>11.31</v>
      </c>
      <c r="AF102" s="866">
        <v>6.15</v>
      </c>
      <c r="AG102" s="866">
        <v>5.4</v>
      </c>
      <c r="AH102" s="866">
        <v>33.900000000000006</v>
      </c>
      <c r="AI102" s="866">
        <v>33.629999999999995</v>
      </c>
      <c r="AJ102" s="866">
        <v>26.5</v>
      </c>
      <c r="AK102" s="866">
        <v>15.7</v>
      </c>
      <c r="AL102" s="879">
        <v>64800</v>
      </c>
      <c r="AM102" s="873">
        <v>0.3</v>
      </c>
      <c r="AN102" s="866">
        <v>1.36</v>
      </c>
      <c r="AO102" s="740" t="str">
        <f>IF(U102="n/a","n/a",IF(AA102&lt;0,"n/a",IF(AA102="n/a","n/a",J102+U102-AA102)))</f>
        <v>n/a</v>
      </c>
      <c r="AP102" s="741" t="str">
        <f>IF(U102="n/a","n/a",J102+U102)</f>
        <v>n/a</v>
      </c>
      <c r="AQ102" s="889">
        <f>IF(OR(AC102&lt;0.01,AF102="n/a"),"n/a",(I102/SQRT(22.5*AC102*(I102/AF102))-1)*100)</f>
        <v>489.06745196366347</v>
      </c>
      <c r="AR102" s="651">
        <f>INDEX(Historical!$C$7:$C$1256,MATCH(B102,Historical!$B$7:$B$1278,0))*IF(AH102="n/a",1.03,IF(AH102&lt;0,1.01,IF(AH102&gt;10,1.1,(1+AH102/100))))</f>
        <v>10.824</v>
      </c>
      <c r="AS102" s="887">
        <f>IF($AI102="n/a",1.03*AR102,IF($AI102&lt;0,1.01*AR102,IF($AI102&gt;10,1.1*AR102,(1+$AI102/100)*AR102)))</f>
        <v>11.906400000000001</v>
      </c>
      <c r="AT102" s="887">
        <f>IF($AK102="n/a",1.03*AS102,IF($AK102&lt;0,1.01*AS102,IF($AK102&gt;10,1.1*AS102,(1+$AK102/100)*AS102)))</f>
        <v>13.097040000000003</v>
      </c>
      <c r="AU102" s="887">
        <f>IF($AK102="n/a",1.03*AT102,IF($AK102&lt;0,1.01*AT102,IF($AK102&gt;10,1.1*AT102,(1+$AK102/100)*AT102)))</f>
        <v>14.406744000000005</v>
      </c>
      <c r="AV102" s="887">
        <f>IF($AK102="n/a",1.03*AU102,IF($AK102&lt;0,1.01*AU102,IF($AK102&gt;10,1.1*AU102,(1+$AK102/100)*AU102)))</f>
        <v>15.847418400000008</v>
      </c>
      <c r="AW102" s="651">
        <f>SUM(AR102:AV102)</f>
        <v>66.081602400000023</v>
      </c>
      <c r="AX102" s="748">
        <f>AW102/I102*100</f>
        <v>9.0369239100705681</v>
      </c>
      <c r="AY102" s="935">
        <v>0.37</v>
      </c>
      <c r="AZ102" s="873">
        <v>53.02</v>
      </c>
      <c r="BA102" s="873">
        <v>-12.920000000000002</v>
      </c>
      <c r="BB102" s="873">
        <v>-5.92</v>
      </c>
      <c r="BC102" s="873">
        <v>5.2299999999999995</v>
      </c>
      <c r="BE102" s="624">
        <v>2015</v>
      </c>
      <c r="BF102" s="899">
        <f>IF(BE102&gt;2008,0,IF(BE102&gt;2001,1,IF(BE102&gt;1990,2,IF(BE102&gt;1980,3,IF(BE102&gt;1973,4,IF(BE102&gt;1970,5,IF(BE102&gt;1960,6,IF(BE102&gt;1958,7,IF(BE102&gt;1953,8,9)))))))))</f>
        <v>0</v>
      </c>
      <c r="BG102" s="883">
        <v>2</v>
      </c>
    </row>
    <row r="103" spans="1:59" ht="11.25" customHeight="1" x14ac:dyDescent="0.2">
      <c r="A103" s="882" t="s">
        <v>4482</v>
      </c>
      <c r="B103" s="876" t="s">
        <v>4480</v>
      </c>
      <c r="C103" s="933" t="s">
        <v>131</v>
      </c>
      <c r="D103" s="933" t="s">
        <v>4332</v>
      </c>
      <c r="E103" s="733">
        <v>5</v>
      </c>
      <c r="F103" s="1182">
        <v>717</v>
      </c>
      <c r="G103" s="1182" t="s">
        <v>106</v>
      </c>
      <c r="H103" s="1182" t="s">
        <v>106</v>
      </c>
      <c r="I103" s="875">
        <v>101.22</v>
      </c>
      <c r="J103" s="651">
        <f>(M103/I103)*100</f>
        <v>3.6751630112625966</v>
      </c>
      <c r="K103" s="878">
        <v>0.93</v>
      </c>
      <c r="L103" s="888">
        <v>4</v>
      </c>
      <c r="M103" s="642">
        <f>K103*L103</f>
        <v>3.72</v>
      </c>
      <c r="N103" s="871" t="s">
        <v>4308</v>
      </c>
      <c r="O103" s="734">
        <v>0.91</v>
      </c>
      <c r="P103" s="619">
        <v>43775</v>
      </c>
      <c r="Q103" s="619">
        <v>43801</v>
      </c>
      <c r="R103" s="642">
        <f>(K103-O103)/O103*100</f>
        <v>2.1978021978021998</v>
      </c>
      <c r="S103" s="701">
        <f>IF(INDEX(Historical!$D$7:$D$1254,MATCH(B103,Historical!$B$7:$B$1278,0))=0,"n/a",(INDEX(Historical!$C$7:$C$1256,MATCH(B103,Historical!$B$7:$B$1278,0))/INDEX(Historical!$D$7:$D$1254,MATCH(B103,Historical!$B$7:$B$1278,0))-1)*100)</f>
        <v>2.2346368715083775</v>
      </c>
      <c r="T103" s="701">
        <f>IF(INDEX(Historical!$F$7:$F$1247,MATCH(B103,Historical!$B$7:$B$1278,0))=0,"n/a",((INDEX(Historical!$C$7:$C$1256,MATCH(B103,Historical!$B$7:$B$1278,0))/INDEX(Historical!$F$7:$F$1247,MATCH(B103,Historical!$B$7:$B$1278,0)))^(1/3)-1)*100)</f>
        <v>2.2865019087619176</v>
      </c>
      <c r="U103" s="701">
        <f>IF(INDEX(Historical!$H$7:$H$1247,MATCH(B103,Historical!$B$7:$B$1278,0))=0,"n/a",((INDEX(Historical!$C$7:$C$1256,MATCH(B103,Historical!$B$7:$B$1278,0))/INDEX(Historical!$H$7:$H$1247,MATCH(B103,Historical!$B$7:$B$1278,0)))^(1/5)-1)*100)</f>
        <v>1.9691033316582951</v>
      </c>
      <c r="V103" s="701">
        <f>IF(INDEX(Historical!$O$7:$O$1247,MATCH(B103,Historical!$B$7:$B$1278,0))=0,"n/a",((INDEX(Historical!$C$7:$C$1256,MATCH(B103,Historical!$B$7:$B$1278,0))/INDEX(Historical!$O$7:$O$1247,MATCH(B103,Historical!$B$7:$B$1278,0)))^(1/10)-1)*100)</f>
        <v>2.0084111217701706</v>
      </c>
      <c r="W103" s="702">
        <f>IF(OR(U103&lt;=0,U103="n/a",V103&lt;=0,V103="n/a"),"n/a",U103/V103)</f>
        <v>0.98042841443875772</v>
      </c>
      <c r="X103" s="703">
        <f>IF(OR(AJ103&lt;=0,AJ103="n/a",U103&lt;=0,U103="n/a"),"n/a",U103/AJ103)</f>
        <v>0.51818508727849877</v>
      </c>
      <c r="Y103" s="877"/>
      <c r="Z103" s="651">
        <f>IF(OR(AC103&lt;0.01,AC103="n/a"),"n/a",M103/AC103*100)</f>
        <v>60.685154975530189</v>
      </c>
      <c r="AA103" s="887">
        <f>IF(OR(AC103&lt;0.01,AC103="n/a"),"n/a",I103/AC103)</f>
        <v>16.512234910277325</v>
      </c>
      <c r="AB103" s="888">
        <v>12</v>
      </c>
      <c r="AC103" s="866">
        <v>6.13</v>
      </c>
      <c r="AD103" s="866">
        <v>3.06</v>
      </c>
      <c r="AE103" s="866">
        <v>1.92</v>
      </c>
      <c r="AF103" s="866">
        <v>1.94</v>
      </c>
      <c r="AG103" s="866">
        <v>12</v>
      </c>
      <c r="AH103" s="866">
        <v>36.1</v>
      </c>
      <c r="AI103" s="866">
        <v>6.8900000000000006</v>
      </c>
      <c r="AJ103" s="866">
        <v>3.8</v>
      </c>
      <c r="AK103" s="866">
        <v>5.4</v>
      </c>
      <c r="AL103" s="879">
        <v>20100</v>
      </c>
      <c r="AM103" s="873">
        <v>0.1</v>
      </c>
      <c r="AN103" s="866">
        <v>2.06</v>
      </c>
      <c r="AO103" s="740">
        <f>IF(U103="n/a","n/a",IF(AA103&lt;0,"n/a",IF(AA103="n/a","n/a",J103+U103-AA103)))</f>
        <v>-10.867968567356433</v>
      </c>
      <c r="AP103" s="741">
        <f>IF(U103="n/a","n/a",J103+U103)</f>
        <v>5.6442663429208917</v>
      </c>
      <c r="AQ103" s="889">
        <f>IF(OR(AC103&lt;0.01,AF103="n/a"),"n/a",(I103/SQRT(22.5*AC103*(I103/AF103))-1)*100)</f>
        <v>19.319805054293781</v>
      </c>
      <c r="AR103" s="651">
        <f>INDEX(Historical!$C$7:$C$1256,MATCH(B103,Historical!$B$7:$B$1278,0))*IF(AH103="n/a",1.03,IF(AH103&lt;0,1.01,IF(AH103&gt;10,1.1,(1+AH103/100))))</f>
        <v>4.0260000000000007</v>
      </c>
      <c r="AS103" s="887">
        <f>IF($AI103="n/a",1.03*AR103,IF($AI103&lt;0,1.01*AR103,IF($AI103&gt;10,1.1*AR103,(1+$AI103/100)*AR103)))</f>
        <v>4.3033914000000006</v>
      </c>
      <c r="AT103" s="887">
        <f>IF($AK103="n/a",1.03*AS103,IF($AK103&lt;0,1.01*AS103,IF($AK103&gt;10,1.1*AS103,(1+$AK103/100)*AS103)))</f>
        <v>4.5357745356000008</v>
      </c>
      <c r="AU103" s="887">
        <f>IF($AK103="n/a",1.03*AT103,IF($AK103&lt;0,1.01*AT103,IF($AK103&gt;10,1.1*AT103,(1+$AK103/100)*AT103)))</f>
        <v>4.7807063605224007</v>
      </c>
      <c r="AV103" s="887">
        <f>IF($AK103="n/a",1.03*AU103,IF($AK103&lt;0,1.01*AU103,IF($AK103&gt;10,1.1*AU103,(1+$AK103/100)*AU103)))</f>
        <v>5.0388645039906104</v>
      </c>
      <c r="AW103" s="651">
        <f>SUM(AR103:AV103)</f>
        <v>22.684736800113015</v>
      </c>
      <c r="AX103" s="748">
        <f>AW103/I103*100</f>
        <v>22.411318711828702</v>
      </c>
      <c r="AY103" s="935">
        <v>0.52</v>
      </c>
      <c r="AZ103" s="873">
        <v>34.61</v>
      </c>
      <c r="BA103" s="873">
        <v>-25.330000000000002</v>
      </c>
      <c r="BB103" s="873">
        <v>0.42</v>
      </c>
      <c r="BC103" s="873">
        <v>-2.77</v>
      </c>
      <c r="BE103" s="624">
        <v>2015</v>
      </c>
      <c r="BF103" s="899">
        <f>IF(BE103&gt;2008,0,IF(BE103&gt;2001,1,IF(BE103&gt;1990,2,IF(BE103&gt;1980,3,IF(BE103&gt;1973,4,IF(BE103&gt;1970,5,IF(BE103&gt;1960,6,IF(BE103&gt;1958,7,IF(BE103&gt;1953,8,9)))))))))</f>
        <v>0</v>
      </c>
      <c r="BG103" s="883">
        <v>2.4</v>
      </c>
    </row>
    <row r="104" spans="1:59" ht="11.25" customHeight="1" x14ac:dyDescent="0.2">
      <c r="A104" s="13" t="s">
        <v>4037</v>
      </c>
      <c r="B104" s="596" t="s">
        <v>4038</v>
      </c>
      <c r="C104" s="933" t="s">
        <v>178</v>
      </c>
      <c r="D104" s="933" t="s">
        <v>4339</v>
      </c>
      <c r="E104" s="733">
        <v>6</v>
      </c>
      <c r="F104" s="1182">
        <v>700</v>
      </c>
      <c r="G104" s="1182" t="s">
        <v>106</v>
      </c>
      <c r="H104" s="1182" t="s">
        <v>106</v>
      </c>
      <c r="I104" s="875">
        <v>42.85</v>
      </c>
      <c r="J104" s="651">
        <f>(M104/I104)*100</f>
        <v>7.1411901983663943</v>
      </c>
      <c r="K104" s="878">
        <v>0.76500000000000001</v>
      </c>
      <c r="L104" s="888">
        <v>4</v>
      </c>
      <c r="M104" s="642">
        <f>K104*L104</f>
        <v>3.06</v>
      </c>
      <c r="N104" s="871" t="s">
        <v>513</v>
      </c>
      <c r="O104" s="734">
        <v>0.68</v>
      </c>
      <c r="P104" s="862">
        <v>44057</v>
      </c>
      <c r="Q104" s="862">
        <v>44071</v>
      </c>
      <c r="R104" s="642">
        <f>(K104-O104)/O104*100</f>
        <v>12.499999999999995</v>
      </c>
      <c r="S104" s="701">
        <f>IF(INDEX(Historical!$D$7:$D$1254,MATCH(B104,Historical!$B$7:$B$1278,0))=0,"n/a",(INDEX(Historical!$C$7:$C$1256,MATCH(B104,Historical!$B$7:$B$1278,0))/INDEX(Historical!$D$7:$D$1254,MATCH(B104,Historical!$B$7:$B$1278,0))-1)*100)</f>
        <v>4.1832669322709348</v>
      </c>
      <c r="T104" s="701">
        <f>IF(INDEX(Historical!$F$7:$F$1247,MATCH(B104,Historical!$B$7:$B$1278,0))=0,"n/a",((INDEX(Historical!$C$7:$C$1256,MATCH(B104,Historical!$B$7:$B$1278,0))/INDEX(Historical!$F$7:$F$1247,MATCH(B104,Historical!$B$7:$B$1278,0)))^(1/3)-1)*100)</f>
        <v>8.8969096471943629</v>
      </c>
      <c r="U104" s="701" t="str">
        <f>IF(INDEX(Historical!$H$7:$H$1247,MATCH(B104,Historical!$B$7:$B$1278,0))=0,"n/a",((INDEX(Historical!$C$7:$C$1256,MATCH(B104,Historical!$B$7:$B$1278,0))/INDEX(Historical!$H$7:$H$1247,MATCH(B104,Historical!$B$7:$B$1278,0)))^(1/5)-1)*100)</f>
        <v>n/a</v>
      </c>
      <c r="V104" s="701" t="str">
        <f>IF(INDEX(Historical!$O$7:$O$1247,MATCH(B104,Historical!$B$7:$B$1278,0))=0,"n/a",((INDEX(Historical!$C$7:$C$1256,MATCH(B104,Historical!$B$7:$B$1278,0))/INDEX(Historical!$O$7:$O$1247,MATCH(B104,Historical!$B$7:$B$1278,0)))^(1/10)-1)*100)</f>
        <v>n/a</v>
      </c>
      <c r="W104" s="702" t="str">
        <f>IF(OR(U104&lt;=0,U104="n/a",V104&lt;=0,V104="n/a"),"n/a",U104/V104)</f>
        <v>n/a</v>
      </c>
      <c r="X104" s="703" t="str">
        <f>IF(OR(AJ104&lt;=0,AJ104="n/a",U104&lt;=0,U104="n/a"),"n/a",U104/AJ104)</f>
        <v>n/a</v>
      </c>
      <c r="Y104" s="877"/>
      <c r="Z104" s="651">
        <f>IF(OR(AC104&lt;0.01,AC104="n/a"),"n/a",M104/AC104*100)</f>
        <v>402.63157894736838</v>
      </c>
      <c r="AA104" s="887">
        <f>IF(OR(AC104&lt;0.01,AC104="n/a"),"n/a",I104/AC104)</f>
        <v>56.381578947368425</v>
      </c>
      <c r="AB104" s="888">
        <v>12</v>
      </c>
      <c r="AC104" s="866">
        <v>0.76</v>
      </c>
      <c r="AD104" s="866" t="s">
        <v>136</v>
      </c>
      <c r="AE104" s="866">
        <v>2.35</v>
      </c>
      <c r="AF104" s="866">
        <v>2.71</v>
      </c>
      <c r="AG104" s="866">
        <v>6.1</v>
      </c>
      <c r="AH104" s="866">
        <v>-136.5</v>
      </c>
      <c r="AI104" s="866">
        <v>27.089999999999996</v>
      </c>
      <c r="AJ104" s="866">
        <v>-59.599999999999994</v>
      </c>
      <c r="AK104" s="866" t="s">
        <v>136</v>
      </c>
      <c r="AL104" s="879">
        <v>1710</v>
      </c>
      <c r="AM104" s="873">
        <v>0.1</v>
      </c>
      <c r="AN104" s="866">
        <v>1.1200000000000001</v>
      </c>
      <c r="AO104" s="740" t="str">
        <f>IF(U104="n/a","n/a",IF(AA104&lt;0,"n/a",IF(AA104="n/a","n/a",J104+U104-AA104)))</f>
        <v>n/a</v>
      </c>
      <c r="AP104" s="741" t="str">
        <f>IF(U104="n/a","n/a",J104+U104)</f>
        <v>n/a</v>
      </c>
      <c r="AQ104" s="889">
        <f>IF(OR(AC104&lt;0.01,AF104="n/a"),"n/a",(I104/SQRT(22.5*AC104*(I104/AF104))-1)*100)</f>
        <v>160.59255463685784</v>
      </c>
      <c r="AR104" s="651">
        <f>INDEX(Historical!$C$7:$C$1256,MATCH(B104,Historical!$B$7:$B$1278,0))*IF(AH104="n/a",1.03,IF(AH104&lt;0,1.01,IF(AH104&gt;10,1.1,(1+AH104/100))))</f>
        <v>2.6411500000000001</v>
      </c>
      <c r="AS104" s="887">
        <f>IF($AI104="n/a",1.03*AR104,IF($AI104&lt;0,1.01*AR104,IF($AI104&gt;10,1.1*AR104,(1+$AI104/100)*AR104)))</f>
        <v>2.9052650000000004</v>
      </c>
      <c r="AT104" s="887">
        <f>IF($AK104="n/a",1.03*AS104,IF($AK104&lt;0,1.01*AS104,IF($AK104&gt;10,1.1*AS104,(1+$AK104/100)*AS104)))</f>
        <v>2.9924229500000004</v>
      </c>
      <c r="AU104" s="887">
        <f>IF($AK104="n/a",1.03*AT104,IF($AK104&lt;0,1.01*AT104,IF($AK104&gt;10,1.1*AT104,(1+$AK104/100)*AT104)))</f>
        <v>3.0821956385000004</v>
      </c>
      <c r="AV104" s="887">
        <f>IF($AK104="n/a",1.03*AU104,IF($AK104&lt;0,1.01*AU104,IF($AK104&gt;10,1.1*AU104,(1+$AK104/100)*AU104)))</f>
        <v>3.1746615076550007</v>
      </c>
      <c r="AW104" s="651">
        <f>SUM(AR104:AV104)</f>
        <v>14.795695096155002</v>
      </c>
      <c r="AX104" s="748">
        <f>AW104/I104*100</f>
        <v>34.529043398261386</v>
      </c>
      <c r="AY104" s="935">
        <v>1.08</v>
      </c>
      <c r="AZ104" s="873">
        <v>107.71</v>
      </c>
      <c r="BA104" s="873">
        <v>-2.6100000000000003</v>
      </c>
      <c r="BB104" s="873">
        <v>6.3</v>
      </c>
      <c r="BC104" s="873">
        <v>18.060000000000002</v>
      </c>
      <c r="BE104" s="624">
        <v>2015</v>
      </c>
      <c r="BF104" s="899">
        <f>IF(BE104&gt;2008,0,IF(BE104&gt;2001,1,IF(BE104&gt;1990,2,IF(BE104&gt;1980,3,IF(BE104&gt;1973,4,IF(BE104&gt;1970,5,IF(BE104&gt;1960,6,IF(BE104&gt;1958,7,IF(BE104&gt;1953,8,9)))))))))</f>
        <v>0</v>
      </c>
      <c r="BG104" s="883">
        <v>2.5</v>
      </c>
    </row>
    <row r="105" spans="1:59" ht="11.25" customHeight="1" x14ac:dyDescent="0.2">
      <c r="A105" s="881" t="s">
        <v>1156</v>
      </c>
      <c r="B105" s="876" t="s">
        <v>1157</v>
      </c>
      <c r="C105" s="933" t="s">
        <v>108</v>
      </c>
      <c r="D105" s="933" t="s">
        <v>4341</v>
      </c>
      <c r="E105" s="733">
        <v>9</v>
      </c>
      <c r="F105" s="1182">
        <v>471</v>
      </c>
      <c r="G105" s="1182" t="s">
        <v>106</v>
      </c>
      <c r="H105" s="1182" t="s">
        <v>106</v>
      </c>
      <c r="I105" s="875">
        <v>22.81</v>
      </c>
      <c r="J105" s="651">
        <f>(M105/I105)*100</f>
        <v>5.0854888206926789</v>
      </c>
      <c r="K105" s="878">
        <v>0.57999999999999996</v>
      </c>
      <c r="L105" s="888">
        <v>2</v>
      </c>
      <c r="M105" s="642">
        <f>K105*L105</f>
        <v>1.1599999999999999</v>
      </c>
      <c r="N105" s="871" t="s">
        <v>609</v>
      </c>
      <c r="O105" s="734">
        <v>0.52</v>
      </c>
      <c r="P105" s="862">
        <v>43901</v>
      </c>
      <c r="Q105" s="862">
        <v>43923</v>
      </c>
      <c r="R105" s="642">
        <f>(K105-O105)/O105*100</f>
        <v>11.538461538461526</v>
      </c>
      <c r="S105" s="701">
        <f>IF(INDEX(Historical!$D$7:$D$1254,MATCH(B105,Historical!$B$7:$B$1278,0))=0,"n/a",(INDEX(Historical!$C$7:$C$1256,MATCH(B105,Historical!$B$7:$B$1278,0))/INDEX(Historical!$D$7:$D$1254,MATCH(B105,Historical!$B$7:$B$1278,0))-1)*100)</f>
        <v>13.043478260869556</v>
      </c>
      <c r="T105" s="701">
        <f>IF(INDEX(Historical!$F$7:$F$1247,MATCH(B105,Historical!$B$7:$B$1278,0))=0,"n/a",((INDEX(Historical!$C$7:$C$1256,MATCH(B105,Historical!$B$7:$B$1278,0))/INDEX(Historical!$F$7:$F$1247,MATCH(B105,Historical!$B$7:$B$1278,0)))^(1/3)-1)*100)</f>
        <v>11.021370033491195</v>
      </c>
      <c r="U105" s="701">
        <f>IF(INDEX(Historical!$H$7:$H$1247,MATCH(B105,Historical!$B$7:$B$1278,0))=0,"n/a",((INDEX(Historical!$C$7:$C$1256,MATCH(B105,Historical!$B$7:$B$1278,0))/INDEX(Historical!$H$7:$H$1247,MATCH(B105,Historical!$B$7:$B$1278,0)))^(1/5)-1)*100)</f>
        <v>9.8560543306117854</v>
      </c>
      <c r="V105" s="701">
        <f>IF(INDEX(Historical!$O$7:$O$1247,MATCH(B105,Historical!$B$7:$B$1278,0))=0,"n/a",((INDEX(Historical!$C$7:$C$1256,MATCH(B105,Historical!$B$7:$B$1278,0))/INDEX(Historical!$O$7:$O$1247,MATCH(B105,Historical!$B$7:$B$1278,0)))^(1/10)-1)*100)</f>
        <v>5.4800556934348377</v>
      </c>
      <c r="W105" s="702">
        <f>IF(OR(U105&lt;=0,U105="n/a",V105&lt;=0,V105="n/a"),"n/a",U105/V105)</f>
        <v>1.7985317817881739</v>
      </c>
      <c r="X105" s="703">
        <f>IF(OR(AJ105&lt;=0,AJ105="n/a",U105&lt;=0,U105="n/a"),"n/a",U105/AJ105)</f>
        <v>0.80130523013103938</v>
      </c>
      <c r="Y105" s="877"/>
      <c r="Z105" s="651">
        <f>IF(OR(AC105&lt;0.01,AC105="n/a"),"n/a",M105/AC105*100)</f>
        <v>60.416666666666664</v>
      </c>
      <c r="AA105" s="887">
        <f>IF(OR(AC105&lt;0.01,AC105="n/a"),"n/a",I105/AC105)</f>
        <v>11.880208333333334</v>
      </c>
      <c r="AB105" s="888">
        <v>12</v>
      </c>
      <c r="AC105" s="866">
        <v>1.92</v>
      </c>
      <c r="AD105" s="866" t="s">
        <v>136</v>
      </c>
      <c r="AE105" s="866">
        <v>1.84</v>
      </c>
      <c r="AF105" s="866">
        <v>0.74</v>
      </c>
      <c r="AG105" s="866">
        <v>6.4</v>
      </c>
      <c r="AH105" s="866">
        <v>3.3000000000000003</v>
      </c>
      <c r="AI105" s="866">
        <v>39.300000000000004</v>
      </c>
      <c r="AJ105" s="866">
        <v>12.3</v>
      </c>
      <c r="AK105" s="866" t="s">
        <v>136</v>
      </c>
      <c r="AL105" s="879">
        <v>121.12</v>
      </c>
      <c r="AM105" s="873">
        <v>1.6</v>
      </c>
      <c r="AN105" s="866">
        <v>7.0000000000000007E-2</v>
      </c>
      <c r="AO105" s="740">
        <f>IF(U105="n/a","n/a",IF(AA105&lt;0,"n/a",IF(AA105="n/a","n/a",J105+U105-AA105)))</f>
        <v>3.0613348179711313</v>
      </c>
      <c r="AP105" s="741">
        <f>IF(U105="n/a","n/a",J105+U105)</f>
        <v>14.941543151304465</v>
      </c>
      <c r="AQ105" s="889">
        <f>IF(OR(AC105&lt;0.01,AF105="n/a"),"n/a",(I105/SQRT(22.5*AC105*(I105/AF105))-1)*100)</f>
        <v>-37.491852382921152</v>
      </c>
      <c r="AR105" s="651">
        <f>INDEX(Historical!$C$7:$C$1256,MATCH(B105,Historical!$B$7:$B$1278,0))*IF(AH105="n/a",1.03,IF(AH105&lt;0,1.01,IF(AH105&gt;10,1.1,(1+AH105/100))))</f>
        <v>1.0743199999999999</v>
      </c>
      <c r="AS105" s="887">
        <f>IF($AI105="n/a",1.03*AR105,IF($AI105&lt;0,1.01*AR105,IF($AI105&gt;10,1.1*AR105,(1+$AI105/100)*AR105)))</f>
        <v>1.1817520000000001</v>
      </c>
      <c r="AT105" s="887">
        <f>IF($AK105="n/a",1.03*AS105,IF($AK105&lt;0,1.01*AS105,IF($AK105&gt;10,1.1*AS105,(1+$AK105/100)*AS105)))</f>
        <v>1.2172045600000001</v>
      </c>
      <c r="AU105" s="887">
        <f>IF($AK105="n/a",1.03*AT105,IF($AK105&lt;0,1.01*AT105,IF($AK105&gt;10,1.1*AT105,(1+$AK105/100)*AT105)))</f>
        <v>1.2537206968000001</v>
      </c>
      <c r="AV105" s="887">
        <f>IF($AK105="n/a",1.03*AU105,IF($AK105&lt;0,1.01*AU105,IF($AK105&gt;10,1.1*AU105,(1+$AK105/100)*AU105)))</f>
        <v>1.2913323177040001</v>
      </c>
      <c r="AW105" s="651">
        <f>SUM(AR105:AV105)</f>
        <v>6.0183295745040013</v>
      </c>
      <c r="AX105" s="748">
        <f>AW105/I105*100</f>
        <v>26.384610146882952</v>
      </c>
      <c r="AY105" s="935">
        <v>1.1399999999999999</v>
      </c>
      <c r="AZ105" s="873">
        <v>11.27</v>
      </c>
      <c r="BA105" s="873">
        <v>-45.37</v>
      </c>
      <c r="BB105" s="873">
        <v>-0.57999999999999996</v>
      </c>
      <c r="BC105" s="873">
        <v>-13.84</v>
      </c>
      <c r="BE105" s="624">
        <v>2012</v>
      </c>
      <c r="BF105" s="899">
        <f>IF(BE105&gt;2008,0,IF(BE105&gt;2001,1,IF(BE105&gt;1990,2,IF(BE105&gt;1980,3,IF(BE105&gt;1973,4,IF(BE105&gt;1970,5,IF(BE105&gt;1960,6,IF(BE105&gt;1958,7,IF(BE105&gt;1953,8,9)))))))))</f>
        <v>0</v>
      </c>
      <c r="BG105" s="883">
        <v>0.6</v>
      </c>
    </row>
    <row r="106" spans="1:59" ht="11.25" customHeight="1" x14ac:dyDescent="0.2">
      <c r="A106" s="882" t="s">
        <v>4570</v>
      </c>
      <c r="B106" s="876" t="s">
        <v>4565</v>
      </c>
      <c r="C106" s="933" t="s">
        <v>131</v>
      </c>
      <c r="D106" s="933" t="s">
        <v>4332</v>
      </c>
      <c r="E106" s="733">
        <v>5</v>
      </c>
      <c r="F106" s="1182">
        <v>728</v>
      </c>
      <c r="G106" s="1182" t="s">
        <v>106</v>
      </c>
      <c r="H106" s="1182" t="s">
        <v>106</v>
      </c>
      <c r="I106" s="875">
        <v>39.89</v>
      </c>
      <c r="J106" s="651">
        <f>(M106/I106)*100</f>
        <v>3.8355477563299072</v>
      </c>
      <c r="K106" s="878">
        <v>0.38250000000000001</v>
      </c>
      <c r="L106" s="888">
        <v>4</v>
      </c>
      <c r="M106" s="642">
        <f>K106*L106</f>
        <v>1.53</v>
      </c>
      <c r="N106" s="871" t="s">
        <v>294</v>
      </c>
      <c r="O106" s="734">
        <v>0.36249999999999999</v>
      </c>
      <c r="P106" s="862">
        <v>43880</v>
      </c>
      <c r="Q106" s="862">
        <v>43900</v>
      </c>
      <c r="R106" s="642">
        <f>(K106-O106)/O106*100</f>
        <v>5.5172413793103496</v>
      </c>
      <c r="S106" s="701">
        <f>IF(INDEX(Historical!$D$7:$D$1254,MATCH(B106,Historical!$B$7:$B$1278,0))=0,"n/a",(INDEX(Historical!$C$7:$C$1256,MATCH(B106,Historical!$B$7:$B$1278,0))/INDEX(Historical!$D$7:$D$1254,MATCH(B106,Historical!$B$7:$B$1278,0))-1)*100)</f>
        <v>5.0724637681159424</v>
      </c>
      <c r="T106" s="701">
        <f>IF(INDEX(Historical!$F$7:$F$1247,MATCH(B106,Historical!$B$7:$B$1278,0))=0,"n/a",((INDEX(Historical!$C$7:$C$1256,MATCH(B106,Historical!$B$7:$B$1278,0))/INDEX(Historical!$F$7:$F$1247,MATCH(B106,Historical!$B$7:$B$1278,0)))^(1/3)-1)*100)</f>
        <v>4.6823932105689803</v>
      </c>
      <c r="U106" s="701">
        <f>IF(INDEX(Historical!$H$7:$H$1247,MATCH(B106,Historical!$B$7:$B$1278,0))=0,"n/a",((INDEX(Historical!$C$7:$C$1256,MATCH(B106,Historical!$B$7:$B$1278,0))/INDEX(Historical!$H$7:$H$1247,MATCH(B106,Historical!$B$7:$B$1278,0)))^(1/5)-1)*100)</f>
        <v>3.1785127261889867</v>
      </c>
      <c r="V106" s="701">
        <f>IF(INDEX(Historical!$O$7:$O$1247,MATCH(B106,Historical!$B$7:$B$1278,0))=0,"n/a",((INDEX(Historical!$C$7:$C$1256,MATCH(B106,Historical!$B$7:$B$1278,0))/INDEX(Historical!$O$7:$O$1247,MATCH(B106,Historical!$B$7:$B$1278,0)))^(1/10)-1)*100)</f>
        <v>-3.6359885063880881</v>
      </c>
      <c r="W106" s="702" t="str">
        <f>IF(OR(U106&lt;=0,U106="n/a",V106&lt;=0,V106="n/a"),"n/a",U106/V106)</f>
        <v>n/a</v>
      </c>
      <c r="X106" s="703">
        <f>IF(OR(AJ106&lt;=0,AJ106="n/a",U106&lt;=0,U106="n/a"),"n/a",U106/AJ106)</f>
        <v>0.32106189153424108</v>
      </c>
      <c r="Y106" s="877"/>
      <c r="Z106" s="651">
        <f>IF(OR(AC106&lt;0.01,AC106="n/a"),"n/a",M106/AC106*100)</f>
        <v>56.457564575645755</v>
      </c>
      <c r="AA106" s="887">
        <f>IF(OR(AC106&lt;0.01,AC106="n/a"),"n/a",I106/AC106)</f>
        <v>14.719557195571957</v>
      </c>
      <c r="AB106" s="888">
        <v>12</v>
      </c>
      <c r="AC106" s="866">
        <v>2.71</v>
      </c>
      <c r="AD106" s="866" t="s">
        <v>136</v>
      </c>
      <c r="AE106" s="866">
        <v>1.17</v>
      </c>
      <c r="AF106" s="866">
        <v>1.19</v>
      </c>
      <c r="AG106" s="866">
        <v>8.2000000000000011</v>
      </c>
      <c r="AH106" s="866">
        <v>45.7</v>
      </c>
      <c r="AI106" s="866">
        <v>-0.37</v>
      </c>
      <c r="AJ106" s="866">
        <v>9.9</v>
      </c>
      <c r="AK106" s="866">
        <v>-3.4799999999999995</v>
      </c>
      <c r="AL106" s="879">
        <v>38900</v>
      </c>
      <c r="AM106" s="873">
        <v>0.1</v>
      </c>
      <c r="AN106" s="866">
        <v>1.23</v>
      </c>
      <c r="AO106" s="740">
        <f>IF(U106="n/a","n/a",IF(AA106&lt;0,"n/a",IF(AA106="n/a","n/a",J106+U106-AA106)))</f>
        <v>-7.7054967130530629</v>
      </c>
      <c r="AP106" s="741">
        <f>IF(U106="n/a","n/a",J106+U106)</f>
        <v>7.0140604825188939</v>
      </c>
      <c r="AQ106" s="889">
        <f>IF(OR(AC106&lt;0.01,AF106="n/a"),"n/a",(I106/SQRT(22.5*AC106*(I106/AF106))-1)*100)</f>
        <v>-11.767294895245895</v>
      </c>
      <c r="AR106" s="651">
        <f>INDEX(Historical!$C$7:$C$1256,MATCH(B106,Historical!$B$7:$B$1278,0))*IF(AH106="n/a",1.03,IF(AH106&lt;0,1.01,IF(AH106&gt;10,1.1,(1+AH106/100))))</f>
        <v>1.595</v>
      </c>
      <c r="AS106" s="887">
        <f>IF($AI106="n/a",1.03*AR106,IF($AI106&lt;0,1.01*AR106,IF($AI106&gt;10,1.1*AR106,(1+$AI106/100)*AR106)))</f>
        <v>1.6109499999999999</v>
      </c>
      <c r="AT106" s="887">
        <f>IF($AK106="n/a",1.03*AS106,IF($AK106&lt;0,1.01*AS106,IF($AK106&gt;10,1.1*AS106,(1+$AK106/100)*AS106)))</f>
        <v>1.6270594999999999</v>
      </c>
      <c r="AU106" s="887">
        <f>IF($AK106="n/a",1.03*AT106,IF($AK106&lt;0,1.01*AT106,IF($AK106&gt;10,1.1*AT106,(1+$AK106/100)*AT106)))</f>
        <v>1.6433300949999998</v>
      </c>
      <c r="AV106" s="887">
        <f>IF($AK106="n/a",1.03*AU106,IF($AK106&lt;0,1.01*AU106,IF($AK106&gt;10,1.1*AU106,(1+$AK106/100)*AU106)))</f>
        <v>1.6597633959499998</v>
      </c>
      <c r="AW106" s="651">
        <f>SUM(AR106:AV106)</f>
        <v>8.1361029909499987</v>
      </c>
      <c r="AX106" s="748">
        <f>AW106/I106*100</f>
        <v>20.396347432815237</v>
      </c>
      <c r="AY106" s="935">
        <v>0.49</v>
      </c>
      <c r="AZ106" s="873">
        <v>36.24</v>
      </c>
      <c r="BA106" s="873">
        <v>-21.07</v>
      </c>
      <c r="BB106" s="873">
        <v>5.4399999999999995</v>
      </c>
      <c r="BC106" s="873">
        <v>1.77</v>
      </c>
      <c r="BE106" s="624">
        <v>2016</v>
      </c>
      <c r="BF106" s="899">
        <f>IF(BE106&gt;2008,0,IF(BE106&gt;2001,1,IF(BE106&gt;1990,2,IF(BE106&gt;1980,3,IF(BE106&gt;1973,4,IF(BE106&gt;1970,5,IF(BE106&gt;1960,6,IF(BE106&gt;1958,7,IF(BE106&gt;1953,8,9)))))))))</f>
        <v>0</v>
      </c>
      <c r="BG106" s="883">
        <v>2.1</v>
      </c>
    </row>
    <row r="107" spans="1:59" ht="11.25" customHeight="1" x14ac:dyDescent="0.2">
      <c r="A107" s="872" t="s">
        <v>1164</v>
      </c>
      <c r="B107" s="876" t="s">
        <v>1165</v>
      </c>
      <c r="C107" s="933" t="s">
        <v>112</v>
      </c>
      <c r="D107" s="933" t="s">
        <v>4364</v>
      </c>
      <c r="E107" s="733">
        <v>8</v>
      </c>
      <c r="F107" s="1182">
        <v>549</v>
      </c>
      <c r="G107" s="1182" t="s">
        <v>106</v>
      </c>
      <c r="H107" s="1182" t="s">
        <v>106</v>
      </c>
      <c r="I107" s="875">
        <v>69.59</v>
      </c>
      <c r="J107" s="651">
        <f>(M107/I107)*100</f>
        <v>1.0921109354792355</v>
      </c>
      <c r="K107" s="886">
        <v>0.19</v>
      </c>
      <c r="L107" s="888">
        <v>4</v>
      </c>
      <c r="M107" s="642">
        <f>K107*L107</f>
        <v>0.76</v>
      </c>
      <c r="N107" s="871" t="s">
        <v>594</v>
      </c>
      <c r="O107" s="738">
        <v>0.16</v>
      </c>
      <c r="P107" s="862">
        <v>43902</v>
      </c>
      <c r="Q107" s="862">
        <v>43917</v>
      </c>
      <c r="R107" s="642">
        <f>(K107-O107)/O107*100</f>
        <v>18.75</v>
      </c>
      <c r="S107" s="701">
        <f>IF(INDEX(Historical!$D$7:$D$1254,MATCH(B107,Historical!$B$7:$B$1278,0))=0,"n/a",(INDEX(Historical!$C$7:$C$1256,MATCH(B107,Historical!$B$7:$B$1278,0))/INDEX(Historical!$D$7:$D$1254,MATCH(B107,Historical!$B$7:$B$1278,0))-1)*100)</f>
        <v>23.076923076923084</v>
      </c>
      <c r="T107" s="701">
        <f>IF(INDEX(Historical!$F$7:$F$1247,MATCH(B107,Historical!$B$7:$B$1278,0))=0,"n/a",((INDEX(Historical!$C$7:$C$1256,MATCH(B107,Historical!$B$7:$B$1278,0))/INDEX(Historical!$F$7:$F$1247,MATCH(B107,Historical!$B$7:$B$1278,0)))^(1/3)-1)*100)</f>
        <v>21.141372855475971</v>
      </c>
      <c r="U107" s="701">
        <f>IF(INDEX(Historical!$H$7:$H$1247,MATCH(B107,Historical!$B$7:$B$1278,0))=0,"n/a",((INDEX(Historical!$C$7:$C$1256,MATCH(B107,Historical!$B$7:$B$1278,0))/INDEX(Historical!$H$7:$H$1247,MATCH(B107,Historical!$B$7:$B$1278,0)))^(1/5)-1)*100)</f>
        <v>20.683526730903257</v>
      </c>
      <c r="V107" s="701" t="str">
        <f>IF(INDEX(Historical!$O$7:$O$1247,MATCH(B107,Historical!$B$7:$B$1278,0))=0,"n/a",((INDEX(Historical!$C$7:$C$1256,MATCH(B107,Historical!$B$7:$B$1278,0))/INDEX(Historical!$O$7:$O$1247,MATCH(B107,Historical!$B$7:$B$1278,0)))^(1/10)-1)*100)</f>
        <v>n/a</v>
      </c>
      <c r="W107" s="702" t="str">
        <f>IF(OR(U107&lt;=0,U107="n/a",V107&lt;=0,V107="n/a"),"n/a",U107/V107)</f>
        <v>n/a</v>
      </c>
      <c r="X107" s="703">
        <f>IF(OR(AJ107&lt;=0,AJ107="n/a",U107&lt;=0,U107="n/a"),"n/a",U107/AJ107)</f>
        <v>1.3090839703103327</v>
      </c>
      <c r="Y107" s="674" t="s">
        <v>4183</v>
      </c>
      <c r="Z107" s="651">
        <f>IF(OR(AC107&lt;0.01,AC107="n/a"),"n/a",M107/AC107*100)</f>
        <v>50</v>
      </c>
      <c r="AA107" s="887">
        <f>IF(OR(AC107&lt;0.01,AC107="n/a"),"n/a",I107/AC107)</f>
        <v>45.78289473684211</v>
      </c>
      <c r="AB107" s="888">
        <v>12</v>
      </c>
      <c r="AC107" s="866">
        <v>1.52</v>
      </c>
      <c r="AD107" s="866">
        <v>3.06</v>
      </c>
      <c r="AE107" s="866">
        <v>8.64</v>
      </c>
      <c r="AF107" s="866">
        <v>10.94</v>
      </c>
      <c r="AG107" s="866">
        <v>23.9</v>
      </c>
      <c r="AH107" s="866">
        <v>14.7</v>
      </c>
      <c r="AI107" s="866">
        <v>19.05</v>
      </c>
      <c r="AJ107" s="866">
        <v>15.8</v>
      </c>
      <c r="AK107" s="866">
        <v>15</v>
      </c>
      <c r="AL107" s="879">
        <v>3540</v>
      </c>
      <c r="AM107" s="873">
        <v>0.5</v>
      </c>
      <c r="AN107" s="866">
        <v>0</v>
      </c>
      <c r="AO107" s="740">
        <f>IF(U107="n/a","n/a",IF(AA107&lt;0,"n/a",IF(AA107="n/a","n/a",J107+U107-AA107)))</f>
        <v>-24.007257070459616</v>
      </c>
      <c r="AP107" s="741">
        <f>IF(U107="n/a","n/a",J107+U107)</f>
        <v>21.775637666382494</v>
      </c>
      <c r="AQ107" s="889">
        <f>IF(OR(AC107&lt;0.01,AF107="n/a"),"n/a",(I107/SQRT(22.5*AC107*(I107/AF107))-1)*100)</f>
        <v>371.81204752224642</v>
      </c>
      <c r="AR107" s="651">
        <f>INDEX(Historical!$C$7:$C$1256,MATCH(B107,Historical!$B$7:$B$1278,0))*IF(AH107="n/a",1.03,IF(AH107&lt;0,1.01,IF(AH107&gt;10,1.1,(1+AH107/100))))</f>
        <v>0.70400000000000007</v>
      </c>
      <c r="AS107" s="887">
        <f>IF($AI107="n/a",1.03*AR107,IF($AI107&lt;0,1.01*AR107,IF($AI107&gt;10,1.1*AR107,(1+$AI107/100)*AR107)))</f>
        <v>0.77440000000000009</v>
      </c>
      <c r="AT107" s="887">
        <f>IF($AK107="n/a",1.03*AS107,IF($AK107&lt;0,1.01*AS107,IF($AK107&gt;10,1.1*AS107,(1+$AK107/100)*AS107)))</f>
        <v>0.85184000000000015</v>
      </c>
      <c r="AU107" s="887">
        <f>IF($AK107="n/a",1.03*AT107,IF($AK107&lt;0,1.01*AT107,IF($AK107&gt;10,1.1*AT107,(1+$AK107/100)*AT107)))</f>
        <v>0.93702400000000019</v>
      </c>
      <c r="AV107" s="887">
        <f>IF($AK107="n/a",1.03*AU107,IF($AK107&lt;0,1.01*AU107,IF($AK107&gt;10,1.1*AU107,(1+$AK107/100)*AU107)))</f>
        <v>1.0307264000000003</v>
      </c>
      <c r="AW107" s="651">
        <f>SUM(AR107:AV107)</f>
        <v>4.2979904000000007</v>
      </c>
      <c r="AX107" s="748">
        <f>AW107/I107*100</f>
        <v>6.1761609426641764</v>
      </c>
      <c r="AY107" s="935">
        <v>0.18</v>
      </c>
      <c r="AZ107" s="873">
        <v>19.919999999999998</v>
      </c>
      <c r="BA107" s="873">
        <v>-17.760000000000002</v>
      </c>
      <c r="BB107" s="873">
        <v>-8.0299999999999994</v>
      </c>
      <c r="BC107" s="873">
        <v>-7.01</v>
      </c>
      <c r="BE107" s="624">
        <v>2013</v>
      </c>
      <c r="BF107" s="899">
        <f>IF(BE107&gt;2008,0,IF(BE107&gt;2001,1,IF(BE107&gt;1990,2,IF(BE107&gt;1980,3,IF(BE107&gt;1973,4,IF(BE107&gt;1970,5,IF(BE107&gt;1960,6,IF(BE107&gt;1958,7,IF(BE107&gt;1953,8,9)))))))))</f>
        <v>0</v>
      </c>
      <c r="BG107" s="883">
        <v>15.5</v>
      </c>
    </row>
    <row r="108" spans="1:59" s="774" customFormat="1" ht="11.25" customHeight="1" x14ac:dyDescent="0.2">
      <c r="A108" s="755" t="s">
        <v>1160</v>
      </c>
      <c r="B108" s="782" t="s">
        <v>1161</v>
      </c>
      <c r="C108" s="933" t="s">
        <v>108</v>
      </c>
      <c r="D108" s="933" t="s">
        <v>4341</v>
      </c>
      <c r="E108" s="756">
        <v>8</v>
      </c>
      <c r="F108" s="1182">
        <v>545</v>
      </c>
      <c r="G108" s="1181" t="s">
        <v>106</v>
      </c>
      <c r="H108" s="1181" t="s">
        <v>106</v>
      </c>
      <c r="I108" s="757">
        <v>116</v>
      </c>
      <c r="J108" s="758">
        <f>(M108/I108)*100</f>
        <v>4.1379310344827589</v>
      </c>
      <c r="K108" s="759">
        <v>1.2</v>
      </c>
      <c r="L108" s="760">
        <v>4</v>
      </c>
      <c r="M108" s="761">
        <f>K108*L108</f>
        <v>4.8</v>
      </c>
      <c r="N108" s="762" t="s">
        <v>135</v>
      </c>
      <c r="O108" s="763">
        <v>1.1499999999999999</v>
      </c>
      <c r="P108" s="764">
        <v>43895</v>
      </c>
      <c r="Q108" s="764">
        <v>43910</v>
      </c>
      <c r="R108" s="761">
        <f>(K108-O108)/O108*100</f>
        <v>4.3478260869565259</v>
      </c>
      <c r="S108" s="701">
        <f>IF(INDEX(Historical!$D$7:$D$1254,MATCH(B108,Historical!$B$7:$B$1278,0))=0,"n/a",(INDEX(Historical!$C$7:$C$1256,MATCH(B108,Historical!$B$7:$B$1278,0))/INDEX(Historical!$D$7:$D$1254,MATCH(B108,Historical!$B$7:$B$1278,0))-1)*100)</f>
        <v>14.285714285714302</v>
      </c>
      <c r="T108" s="701">
        <f>IF(INDEX(Historical!$F$7:$F$1247,MATCH(B108,Historical!$B$7:$B$1278,0))=0,"n/a",((INDEX(Historical!$C$7:$C$1256,MATCH(B108,Historical!$B$7:$B$1278,0))/INDEX(Historical!$F$7:$F$1247,MATCH(B108,Historical!$B$7:$B$1278,0)))^(1/3)-1)*100)</f>
        <v>15.576429093134902</v>
      </c>
      <c r="U108" s="701">
        <f>IF(INDEX(Historical!$H$7:$H$1247,MATCH(B108,Historical!$B$7:$B$1278,0))=0,"n/a",((INDEX(Historical!$C$7:$C$1256,MATCH(B108,Historical!$B$7:$B$1278,0))/INDEX(Historical!$H$7:$H$1247,MATCH(B108,Historical!$B$7:$B$1278,0)))^(1/5)-1)*100)</f>
        <v>23.203826267929074</v>
      </c>
      <c r="V108" s="701" t="str">
        <f>IF(INDEX(Historical!$O$7:$O$1247,MATCH(B108,Historical!$B$7:$B$1278,0))=0,"n/a",((INDEX(Historical!$C$7:$C$1256,MATCH(B108,Historical!$B$7:$B$1278,0))/INDEX(Historical!$O$7:$O$1247,MATCH(B108,Historical!$B$7:$B$1278,0)))^(1/10)-1)*100)</f>
        <v>n/a</v>
      </c>
      <c r="W108" s="702" t="str">
        <f>IF(OR(U108&lt;=0,U108="n/a",V108&lt;=0,V108="n/a"),"n/a",U108/V108)</f>
        <v>n/a</v>
      </c>
      <c r="X108" s="703" t="str">
        <f>IF(OR(AJ108&lt;=0,AJ108="n/a",U108&lt;=0,U108="n/a"),"n/a",U108/AJ108)</f>
        <v>n/a</v>
      </c>
      <c r="Y108" s="775"/>
      <c r="Z108" s="758" t="str">
        <f>IF(OR(AC108&lt;0.01,AC108="n/a"),"n/a",M108/AC108*100)</f>
        <v>n/a</v>
      </c>
      <c r="AA108" s="766" t="str">
        <f>IF(OR(AC108&lt;0.01,AC108="n/a"),"n/a",I108/AC108)</f>
        <v>n/a</v>
      </c>
      <c r="AB108" s="760">
        <v>12</v>
      </c>
      <c r="AC108" s="767" t="s">
        <v>136</v>
      </c>
      <c r="AD108" s="767" t="s">
        <v>136</v>
      </c>
      <c r="AE108" s="767" t="s">
        <v>136</v>
      </c>
      <c r="AF108" s="767" t="s">
        <v>136</v>
      </c>
      <c r="AG108" s="767" t="s">
        <v>136</v>
      </c>
      <c r="AH108" s="767" t="s">
        <v>136</v>
      </c>
      <c r="AI108" s="767" t="s">
        <v>136</v>
      </c>
      <c r="AJ108" s="767" t="s">
        <v>136</v>
      </c>
      <c r="AK108" s="767" t="s">
        <v>136</v>
      </c>
      <c r="AL108" s="768" t="s">
        <v>136</v>
      </c>
      <c r="AM108" s="769" t="s">
        <v>136</v>
      </c>
      <c r="AN108" s="767" t="s">
        <v>136</v>
      </c>
      <c r="AO108" s="770" t="str">
        <f>IF(U108="n/a","n/a",IF(AA108&lt;0,"n/a",IF(AA108="n/a","n/a",J108+U108-AA108)))</f>
        <v>n/a</v>
      </c>
      <c r="AP108" s="771">
        <f>IF(U108="n/a","n/a",J108+U108)</f>
        <v>27.341757302411832</v>
      </c>
      <c r="AQ108" s="772" t="str">
        <f>IF(OR(AC108&lt;0.01,AF108="n/a"),"n/a",(I108/SQRT(22.5*AC108*(I108/AF108))-1)*100)</f>
        <v>n/a</v>
      </c>
      <c r="AR108" s="651">
        <f>INDEX(Historical!$C$7:$C$1256,MATCH(B108,Historical!$B$7:$B$1278,0))*IF(AH108="n/a",1.03,IF(AH108&lt;0,1.01,IF(AH108&gt;10,1.1,(1+AH108/100))))</f>
        <v>4.5320000000000009</v>
      </c>
      <c r="AS108" s="766">
        <f>IF($AI108="n/a",1.03*AR108,IF($AI108&lt;0,1.01*AR108,IF($AI108&gt;10,1.1*AR108,(1+$AI108/100)*AR108)))</f>
        <v>4.6679600000000008</v>
      </c>
      <c r="AT108" s="766">
        <f>IF($AK108="n/a",1.03*AS108,IF($AK108&lt;0,1.01*AS108,IF($AK108&gt;10,1.1*AS108,(1+$AK108/100)*AS108)))</f>
        <v>4.8079988000000009</v>
      </c>
      <c r="AU108" s="766">
        <f>IF($AK108="n/a",1.03*AT108,IF($AK108&lt;0,1.01*AT108,IF($AK108&gt;10,1.1*AT108,(1+$AK108/100)*AT108)))</f>
        <v>4.9522387640000014</v>
      </c>
      <c r="AV108" s="766">
        <f>IF($AK108="n/a",1.03*AU108,IF($AK108&lt;0,1.01*AU108,IF($AK108&gt;10,1.1*AU108,(1+$AK108/100)*AU108)))</f>
        <v>5.1008059269200015</v>
      </c>
      <c r="AW108" s="758">
        <f>SUM(AR108:AV108)</f>
        <v>24.061003490920001</v>
      </c>
      <c r="AX108" s="773">
        <f>AW108/I108*100</f>
        <v>20.742244388724139</v>
      </c>
      <c r="AY108" s="936" t="s">
        <v>136</v>
      </c>
      <c r="AZ108" s="769" t="s">
        <v>136</v>
      </c>
      <c r="BA108" s="769" t="s">
        <v>136</v>
      </c>
      <c r="BB108" s="769" t="s">
        <v>136</v>
      </c>
      <c r="BC108" s="769" t="s">
        <v>136</v>
      </c>
      <c r="BD108" s="909" t="s">
        <v>4268</v>
      </c>
      <c r="BE108" s="624">
        <v>2013</v>
      </c>
      <c r="BF108" s="899">
        <f>IF(BE108&gt;2008,0,IF(BE108&gt;2001,1,IF(BE108&gt;1990,2,IF(BE108&gt;1980,3,IF(BE108&gt;1973,4,IF(BE108&gt;1970,5,IF(BE108&gt;1960,6,IF(BE108&gt;1958,7,IF(BE108&gt;1953,8,9)))))))))</f>
        <v>0</v>
      </c>
      <c r="BG108" s="825" t="s">
        <v>136</v>
      </c>
    </row>
    <row r="109" spans="1:59" ht="11.25" customHeight="1" x14ac:dyDescent="0.2">
      <c r="A109" s="872" t="s">
        <v>1219</v>
      </c>
      <c r="B109" s="876" t="s">
        <v>1220</v>
      </c>
      <c r="C109" s="933" t="s">
        <v>112</v>
      </c>
      <c r="D109" s="933" t="s">
        <v>1221</v>
      </c>
      <c r="E109" s="733">
        <v>8</v>
      </c>
      <c r="F109" s="1182">
        <v>544</v>
      </c>
      <c r="G109" s="1182" t="s">
        <v>106</v>
      </c>
      <c r="H109" s="1182" t="s">
        <v>106</v>
      </c>
      <c r="I109" s="875">
        <v>80.87</v>
      </c>
      <c r="J109" s="651">
        <f>(M109/I109)*100</f>
        <v>1.1870903919871398</v>
      </c>
      <c r="K109" s="878">
        <v>0.24</v>
      </c>
      <c r="L109" s="888">
        <v>4</v>
      </c>
      <c r="M109" s="642">
        <f>K109*L109</f>
        <v>0.96</v>
      </c>
      <c r="N109" s="871" t="s">
        <v>135</v>
      </c>
      <c r="O109" s="734">
        <v>0.22</v>
      </c>
      <c r="P109" s="862">
        <v>43887</v>
      </c>
      <c r="Q109" s="862">
        <v>43907</v>
      </c>
      <c r="R109" s="642">
        <f>(K109-O109)/O109*100</f>
        <v>9.0909090909090864</v>
      </c>
      <c r="S109" s="701">
        <f>IF(INDEX(Historical!$D$7:$D$1254,MATCH(B109,Historical!$B$7:$B$1278,0))=0,"n/a",(INDEX(Historical!$C$7:$C$1256,MATCH(B109,Historical!$B$7:$B$1278,0))/INDEX(Historical!$D$7:$D$1254,MATCH(B109,Historical!$B$7:$B$1278,0))-1)*100)</f>
        <v>9.9999999999999858</v>
      </c>
      <c r="T109" s="701">
        <f>IF(INDEX(Historical!$F$7:$F$1247,MATCH(B109,Historical!$B$7:$B$1278,0))=0,"n/a",((INDEX(Historical!$C$7:$C$1256,MATCH(B109,Historical!$B$7:$B$1278,0))/INDEX(Historical!$F$7:$F$1247,MATCH(B109,Historical!$B$7:$B$1278,0)))^(1/3)-1)*100)</f>
        <v>11.199004528465784</v>
      </c>
      <c r="U109" s="701">
        <f>IF(INDEX(Historical!$H$7:$H$1247,MATCH(B109,Historical!$B$7:$B$1278,0))=0,"n/a",((INDEX(Historical!$C$7:$C$1256,MATCH(B109,Historical!$B$7:$B$1278,0))/INDEX(Historical!$H$7:$H$1247,MATCH(B109,Historical!$B$7:$B$1278,0)))^(1/5)-1)*100)</f>
        <v>12.888132073019754</v>
      </c>
      <c r="V109" s="701" t="str">
        <f>IF(INDEX(Historical!$O$7:$O$1247,MATCH(B109,Historical!$B$7:$B$1278,0))=0,"n/a",((INDEX(Historical!$C$7:$C$1256,MATCH(B109,Historical!$B$7:$B$1278,0))/INDEX(Historical!$O$7:$O$1247,MATCH(B109,Historical!$B$7:$B$1278,0)))^(1/10)-1)*100)</f>
        <v>n/a</v>
      </c>
      <c r="W109" s="702" t="str">
        <f>IF(OR(U109&lt;=0,U109="n/a",V109&lt;=0,V109="n/a"),"n/a",U109/V109)</f>
        <v>n/a</v>
      </c>
      <c r="X109" s="703">
        <f>IF(OR(AJ109&lt;=0,AJ109="n/a",U109&lt;=0,U109="n/a"),"n/a",U109/AJ109)</f>
        <v>0.96903248669321451</v>
      </c>
      <c r="Y109" s="661"/>
      <c r="Z109" s="651">
        <f>IF(OR(AC109&lt;0.01,AC109="n/a"),"n/a",M109/AC109*100)</f>
        <v>31.067961165048548</v>
      </c>
      <c r="AA109" s="887">
        <f>IF(OR(AC109&lt;0.01,AC109="n/a"),"n/a",I109/AC109)</f>
        <v>26.171521035598708</v>
      </c>
      <c r="AB109" s="888">
        <v>12</v>
      </c>
      <c r="AC109" s="866">
        <v>3.09</v>
      </c>
      <c r="AD109" s="866">
        <v>3.58</v>
      </c>
      <c r="AE109" s="866">
        <v>1.95</v>
      </c>
      <c r="AF109" s="866">
        <v>4.55</v>
      </c>
      <c r="AG109" s="866">
        <v>18.099999999999998</v>
      </c>
      <c r="AH109" s="866">
        <v>13.200000000000001</v>
      </c>
      <c r="AI109" s="866">
        <v>10.530000000000001</v>
      </c>
      <c r="AJ109" s="866">
        <v>13.3</v>
      </c>
      <c r="AK109" s="866">
        <v>7.3</v>
      </c>
      <c r="AL109" s="879">
        <v>11150</v>
      </c>
      <c r="AM109" s="873">
        <v>0.4</v>
      </c>
      <c r="AN109" s="866">
        <v>0.91</v>
      </c>
      <c r="AO109" s="740">
        <f>IF(U109="n/a","n/a",IF(AA109&lt;0,"n/a",IF(AA109="n/a","n/a",J109+U109-AA109)))</f>
        <v>-12.096298570591815</v>
      </c>
      <c r="AP109" s="741">
        <f>IF(U109="n/a","n/a",J109+U109)</f>
        <v>14.075222465006894</v>
      </c>
      <c r="AQ109" s="889">
        <f>IF(OR(AC109&lt;0.01,AF109="n/a"),"n/a",(I109/SQRT(22.5*AC109*(I109/AF109))-1)*100)</f>
        <v>130.05354034994559</v>
      </c>
      <c r="AR109" s="651">
        <f>INDEX(Historical!$C$7:$C$1256,MATCH(B109,Historical!$B$7:$B$1278,0))*IF(AH109="n/a",1.03,IF(AH109&lt;0,1.01,IF(AH109&gt;10,1.1,(1+AH109/100))))</f>
        <v>0.96800000000000008</v>
      </c>
      <c r="AS109" s="887">
        <f>IF($AI109="n/a",1.03*AR109,IF($AI109&lt;0,1.01*AR109,IF($AI109&gt;10,1.1*AR109,(1+$AI109/100)*AR109)))</f>
        <v>1.0648000000000002</v>
      </c>
      <c r="AT109" s="887">
        <f>IF($AK109="n/a",1.03*AS109,IF($AK109&lt;0,1.01*AS109,IF($AK109&gt;10,1.1*AS109,(1+$AK109/100)*AS109)))</f>
        <v>1.1425304000000001</v>
      </c>
      <c r="AU109" s="887">
        <f>IF($AK109="n/a",1.03*AT109,IF($AK109&lt;0,1.01*AT109,IF($AK109&gt;10,1.1*AT109,(1+$AK109/100)*AT109)))</f>
        <v>1.2259351192000001</v>
      </c>
      <c r="AV109" s="887">
        <f>IF($AK109="n/a",1.03*AU109,IF($AK109&lt;0,1.01*AU109,IF($AK109&gt;10,1.1*AU109,(1+$AK109/100)*AU109)))</f>
        <v>1.3154283829016</v>
      </c>
      <c r="AW109" s="651">
        <f>SUM(AR109:AV109)</f>
        <v>5.7166939021016008</v>
      </c>
      <c r="AX109" s="748">
        <f>AW109/I109*100</f>
        <v>7.0689920886627924</v>
      </c>
      <c r="AY109" s="935">
        <v>1.77</v>
      </c>
      <c r="AZ109" s="873">
        <v>138.54999999999998</v>
      </c>
      <c r="BA109" s="873">
        <v>-11.07</v>
      </c>
      <c r="BB109" s="873">
        <v>-5.0999999999999996</v>
      </c>
      <c r="BC109" s="873">
        <v>20.49</v>
      </c>
      <c r="BE109" s="624">
        <v>2013</v>
      </c>
      <c r="BF109" s="899">
        <f>IF(BE109&gt;2008,0,IF(BE109&gt;2001,1,IF(BE109&gt;1990,2,IF(BE109&gt;1980,3,IF(BE109&gt;1973,4,IF(BE109&gt;1970,5,IF(BE109&gt;1960,6,IF(BE109&gt;1958,7,IF(BE109&gt;1953,8,9)))))))))</f>
        <v>0</v>
      </c>
      <c r="BG109" s="883">
        <v>6.9</v>
      </c>
    </row>
    <row r="110" spans="1:59" ht="11.25" customHeight="1" x14ac:dyDescent="0.2">
      <c r="A110" s="872" t="s">
        <v>1185</v>
      </c>
      <c r="B110" s="876" t="s">
        <v>1186</v>
      </c>
      <c r="C110" s="933" t="s">
        <v>108</v>
      </c>
      <c r="D110" s="933" t="s">
        <v>4341</v>
      </c>
      <c r="E110" s="733">
        <v>8</v>
      </c>
      <c r="F110" s="1182">
        <v>528</v>
      </c>
      <c r="G110" s="1182" t="s">
        <v>106</v>
      </c>
      <c r="H110" s="1182" t="s">
        <v>106</v>
      </c>
      <c r="I110" s="875">
        <v>17.149999999999999</v>
      </c>
      <c r="J110" s="651">
        <f>(M110/I110)*100</f>
        <v>3.8483965014577266</v>
      </c>
      <c r="K110" s="878">
        <v>0.16500000000000001</v>
      </c>
      <c r="L110" s="888">
        <v>4</v>
      </c>
      <c r="M110" s="642">
        <f>K110*L110</f>
        <v>0.66</v>
      </c>
      <c r="N110" s="871" t="s">
        <v>107</v>
      </c>
      <c r="O110" s="734">
        <v>0.15</v>
      </c>
      <c r="P110" s="862">
        <v>43861</v>
      </c>
      <c r="Q110" s="862">
        <v>43874</v>
      </c>
      <c r="R110" s="642">
        <f>(K110-O110)/O110*100</f>
        <v>10.000000000000009</v>
      </c>
      <c r="S110" s="701">
        <f>IF(INDEX(Historical!$D$7:$D$1254,MATCH(B110,Historical!$B$7:$B$1278,0))=0,"n/a",(INDEX(Historical!$C$7:$C$1256,MATCH(B110,Historical!$B$7:$B$1278,0))/INDEX(Historical!$D$7:$D$1254,MATCH(B110,Historical!$B$7:$B$1278,0))-1)*100)</f>
        <v>7.1428571428571397</v>
      </c>
      <c r="T110" s="701">
        <f>IF(INDEX(Historical!$F$7:$F$1247,MATCH(B110,Historical!$B$7:$B$1278,0))=0,"n/a",((INDEX(Historical!$C$7:$C$1256,MATCH(B110,Historical!$B$7:$B$1278,0))/INDEX(Historical!$F$7:$F$1247,MATCH(B110,Historical!$B$7:$B$1278,0)))^(1/3)-1)*100)</f>
        <v>7.7217345015941907</v>
      </c>
      <c r="U110" s="701">
        <f>IF(INDEX(Historical!$H$7:$H$1247,MATCH(B110,Historical!$B$7:$B$1278,0))=0,"n/a",((INDEX(Historical!$C$7:$C$1256,MATCH(B110,Historical!$B$7:$B$1278,0))/INDEX(Historical!$H$7:$H$1247,MATCH(B110,Historical!$B$7:$B$1278,0)))^(1/5)-1)*100)</f>
        <v>7.3940923785779322</v>
      </c>
      <c r="V110" s="701">
        <f>IF(INDEX(Historical!$O$7:$O$1247,MATCH(B110,Historical!$B$7:$B$1278,0))=0,"n/a",((INDEX(Historical!$C$7:$C$1256,MATCH(B110,Historical!$B$7:$B$1278,0))/INDEX(Historical!$O$7:$O$1247,MATCH(B110,Historical!$B$7:$B$1278,0)))^(1/10)-1)*100)</f>
        <v>15.66509568920158</v>
      </c>
      <c r="W110" s="702">
        <f>IF(OR(U110&lt;=0,U110="n/a",V110&lt;=0,V110="n/a"),"n/a",U110/V110)</f>
        <v>0.47201067425811521</v>
      </c>
      <c r="X110" s="703">
        <f>IF(OR(AJ110&lt;=0,AJ110="n/a",U110&lt;=0,U110="n/a"),"n/a",U110/AJ110)</f>
        <v>0.83079689646943056</v>
      </c>
      <c r="Y110" s="664"/>
      <c r="Z110" s="651">
        <f>IF(OR(AC110&lt;0.01,AC110="n/a"),"n/a",M110/AC110*100)</f>
        <v>34.196891191709852</v>
      </c>
      <c r="AA110" s="887">
        <f>IF(OR(AC110&lt;0.01,AC110="n/a"),"n/a",I110/AC110)</f>
        <v>8.8860103626943001</v>
      </c>
      <c r="AB110" s="888">
        <v>12</v>
      </c>
      <c r="AC110" s="866">
        <v>1.93</v>
      </c>
      <c r="AD110" s="866">
        <v>1.1100000000000001</v>
      </c>
      <c r="AE110" s="866">
        <v>1.74</v>
      </c>
      <c r="AF110" s="866">
        <v>0.73</v>
      </c>
      <c r="AG110" s="866" t="s">
        <v>136</v>
      </c>
      <c r="AH110" s="866">
        <v>44.2</v>
      </c>
      <c r="AI110" s="866">
        <v>-5.0299999999999994</v>
      </c>
      <c r="AJ110" s="866">
        <v>8.9</v>
      </c>
      <c r="AK110" s="866">
        <v>8</v>
      </c>
      <c r="AL110" s="879">
        <v>146.80000000000001</v>
      </c>
      <c r="AM110" s="873">
        <v>3.5999999999999996</v>
      </c>
      <c r="AN110" s="866">
        <v>0.17</v>
      </c>
      <c r="AO110" s="740">
        <f>IF(U110="n/a","n/a",IF(AA110&lt;0,"n/a",IF(AA110="n/a","n/a",J110+U110-AA110)))</f>
        <v>2.3564785173413583</v>
      </c>
      <c r="AP110" s="741">
        <f>IF(U110="n/a","n/a",J110+U110)</f>
        <v>11.242488880035658</v>
      </c>
      <c r="AQ110" s="889">
        <f>IF(OR(AC110&lt;0.01,AF110="n/a"),"n/a",(I110/SQRT(22.5*AC110*(I110/AF110))-1)*100)</f>
        <v>-46.306269495853357</v>
      </c>
      <c r="AR110" s="651">
        <f>INDEX(Historical!$C$7:$C$1256,MATCH(B110,Historical!$B$7:$B$1278,0))*IF(AH110="n/a",1.03,IF(AH110&lt;0,1.01,IF(AH110&gt;10,1.1,(1+AH110/100))))</f>
        <v>0.66</v>
      </c>
      <c r="AS110" s="887">
        <f>IF($AI110="n/a",1.03*AR110,IF($AI110&lt;0,1.01*AR110,IF($AI110&gt;10,1.1*AR110,(1+$AI110/100)*AR110)))</f>
        <v>0.66660000000000008</v>
      </c>
      <c r="AT110" s="887">
        <f>IF($AK110="n/a",1.03*AS110,IF($AK110&lt;0,1.01*AS110,IF($AK110&gt;10,1.1*AS110,(1+$AK110/100)*AS110)))</f>
        <v>0.71992800000000012</v>
      </c>
      <c r="AU110" s="887">
        <f>IF($AK110="n/a",1.03*AT110,IF($AK110&lt;0,1.01*AT110,IF($AK110&gt;10,1.1*AT110,(1+$AK110/100)*AT110)))</f>
        <v>0.77752224000000014</v>
      </c>
      <c r="AV110" s="887">
        <f>IF($AK110="n/a",1.03*AU110,IF($AK110&lt;0,1.01*AU110,IF($AK110&gt;10,1.1*AU110,(1+$AK110/100)*AU110)))</f>
        <v>0.83972401920000017</v>
      </c>
      <c r="AW110" s="651">
        <f>SUM(AR110:AV110)</f>
        <v>3.6637742592000007</v>
      </c>
      <c r="AX110" s="748">
        <f>AW110/I110*100</f>
        <v>21.363115213994174</v>
      </c>
      <c r="AY110" s="935">
        <v>1.19</v>
      </c>
      <c r="AZ110" s="873">
        <v>33.36</v>
      </c>
      <c r="BA110" s="873">
        <v>-37.29</v>
      </c>
      <c r="BB110" s="873">
        <v>9.44</v>
      </c>
      <c r="BC110" s="873">
        <v>-1.43</v>
      </c>
      <c r="BE110" s="624">
        <v>2013</v>
      </c>
      <c r="BF110" s="899">
        <f>IF(BE110&gt;2008,0,IF(BE110&gt;2001,1,IF(BE110&gt;1990,2,IF(BE110&gt;1980,3,IF(BE110&gt;1973,4,IF(BE110&gt;1970,5,IF(BE110&gt;1960,6,IF(BE110&gt;1958,7,IF(BE110&gt;1953,8,9)))))))))</f>
        <v>0</v>
      </c>
      <c r="BG110" s="883" t="s">
        <v>136</v>
      </c>
    </row>
    <row r="111" spans="1:59" ht="11.25" customHeight="1" x14ac:dyDescent="0.2">
      <c r="A111" s="881" t="s">
        <v>1170</v>
      </c>
      <c r="B111" s="876" t="s">
        <v>1171</v>
      </c>
      <c r="C111" s="933" t="s">
        <v>108</v>
      </c>
      <c r="D111" s="933" t="s">
        <v>4341</v>
      </c>
      <c r="E111" s="733">
        <v>8</v>
      </c>
      <c r="F111" s="1182">
        <v>508</v>
      </c>
      <c r="G111" s="1182" t="s">
        <v>106</v>
      </c>
      <c r="H111" s="1182" t="s">
        <v>106</v>
      </c>
      <c r="I111" s="875">
        <v>12.5</v>
      </c>
      <c r="J111" s="651">
        <f>(M111/I111)*100</f>
        <v>3.84</v>
      </c>
      <c r="K111" s="878">
        <v>0.12</v>
      </c>
      <c r="L111" s="888">
        <v>4</v>
      </c>
      <c r="M111" s="642">
        <f>K111*L111</f>
        <v>0.48</v>
      </c>
      <c r="N111" s="871" t="s">
        <v>218</v>
      </c>
      <c r="O111" s="734">
        <v>0.11</v>
      </c>
      <c r="P111" s="867">
        <v>43738</v>
      </c>
      <c r="Q111" s="867">
        <v>43753</v>
      </c>
      <c r="R111" s="642">
        <f>(K111-O111)/O111*100</f>
        <v>9.0909090909090864</v>
      </c>
      <c r="S111" s="701">
        <f>IF(INDEX(Historical!$D$7:$D$1254,MATCH(B111,Historical!$B$7:$B$1278,0))=0,"n/a",(INDEX(Historical!$C$7:$C$1256,MATCH(B111,Historical!$B$7:$B$1278,0))/INDEX(Historical!$D$7:$D$1254,MATCH(B111,Historical!$B$7:$B$1278,0))-1)*100)</f>
        <v>9.7560975609756184</v>
      </c>
      <c r="T111" s="701">
        <f>IF(INDEX(Historical!$F$7:$F$1247,MATCH(B111,Historical!$B$7:$B$1278,0))=0,"n/a",((INDEX(Historical!$C$7:$C$1256,MATCH(B111,Historical!$B$7:$B$1278,0))/INDEX(Historical!$F$7:$F$1247,MATCH(B111,Historical!$B$7:$B$1278,0)))^(1/3)-1)*100)</f>
        <v>12.035118663929122</v>
      </c>
      <c r="U111" s="701">
        <f>IF(INDEX(Historical!$H$7:$H$1247,MATCH(B111,Historical!$B$7:$B$1278,0))=0,"n/a",((INDEX(Historical!$C$7:$C$1256,MATCH(B111,Historical!$B$7:$B$1278,0))/INDEX(Historical!$H$7:$H$1247,MATCH(B111,Historical!$B$7:$B$1278,0)))^(1/5)-1)*100)</f>
        <v>30.258554234867606</v>
      </c>
      <c r="V111" s="701" t="str">
        <f>IF(INDEX(Historical!$O$7:$O$1247,MATCH(B111,Historical!$B$7:$B$1278,0))=0,"n/a",((INDEX(Historical!$C$7:$C$1256,MATCH(B111,Historical!$B$7:$B$1278,0))/INDEX(Historical!$O$7:$O$1247,MATCH(B111,Historical!$B$7:$B$1278,0)))^(1/10)-1)*100)</f>
        <v>n/a</v>
      </c>
      <c r="W111" s="702" t="str">
        <f>IF(OR(U111&lt;=0,U111="n/a",V111&lt;=0,V111="n/a"),"n/a",U111/V111)</f>
        <v>n/a</v>
      </c>
      <c r="X111" s="703" t="str">
        <f>IF(OR(AJ111&lt;=0,AJ111="n/a",U111&lt;=0,U111="n/a"),"n/a",U111/AJ111)</f>
        <v>n/a</v>
      </c>
      <c r="Y111" s="877"/>
      <c r="Z111" s="651" t="str">
        <f>IF(OR(AC111&lt;0.01,AC111="n/a"),"n/a",M111/AC111*100)</f>
        <v>n/a</v>
      </c>
      <c r="AA111" s="887" t="str">
        <f>IF(OR(AC111&lt;0.01,AC111="n/a"),"n/a",I111/AC111)</f>
        <v>n/a</v>
      </c>
      <c r="AB111" s="888">
        <v>12</v>
      </c>
      <c r="AC111" s="866" t="s">
        <v>136</v>
      </c>
      <c r="AD111" s="866" t="s">
        <v>136</v>
      </c>
      <c r="AE111" s="866" t="s">
        <v>136</v>
      </c>
      <c r="AF111" s="866" t="s">
        <v>136</v>
      </c>
      <c r="AG111" s="866" t="s">
        <v>136</v>
      </c>
      <c r="AH111" s="866" t="s">
        <v>136</v>
      </c>
      <c r="AI111" s="866" t="s">
        <v>136</v>
      </c>
      <c r="AJ111" s="866" t="s">
        <v>136</v>
      </c>
      <c r="AK111" s="866" t="s">
        <v>136</v>
      </c>
      <c r="AL111" s="879" t="s">
        <v>136</v>
      </c>
      <c r="AM111" s="873" t="s">
        <v>136</v>
      </c>
      <c r="AN111" s="866" t="s">
        <v>136</v>
      </c>
      <c r="AO111" s="740" t="str">
        <f>IF(U111="n/a","n/a",IF(AA111&lt;0,"n/a",IF(AA111="n/a","n/a",J111+U111-AA111)))</f>
        <v>n/a</v>
      </c>
      <c r="AP111" s="741">
        <f>IF(U111="n/a","n/a",J111+U111)</f>
        <v>34.098554234867606</v>
      </c>
      <c r="AQ111" s="889" t="str">
        <f>IF(OR(AC111&lt;0.01,AF111="n/a"),"n/a",(I111/SQRT(22.5*AC111*(I111/AF111))-1)*100)</f>
        <v>n/a</v>
      </c>
      <c r="AR111" s="651">
        <f>INDEX(Historical!$C$7:$C$1256,MATCH(B111,Historical!$B$7:$B$1278,0))*IF(AH111="n/a",1.03,IF(AH111&lt;0,1.01,IF(AH111&gt;10,1.1,(1+AH111/100))))</f>
        <v>0.46350000000000002</v>
      </c>
      <c r="AS111" s="887">
        <f>IF($AI111="n/a",1.03*AR111,IF($AI111&lt;0,1.01*AR111,IF($AI111&gt;10,1.1*AR111,(1+$AI111/100)*AR111)))</f>
        <v>0.47740500000000002</v>
      </c>
      <c r="AT111" s="887">
        <f>IF($AK111="n/a",1.03*AS111,IF($AK111&lt;0,1.01*AS111,IF($AK111&gt;10,1.1*AS111,(1+$AK111/100)*AS111)))</f>
        <v>0.49172715000000006</v>
      </c>
      <c r="AU111" s="887">
        <f>IF($AK111="n/a",1.03*AT111,IF($AK111&lt;0,1.01*AT111,IF($AK111&gt;10,1.1*AT111,(1+$AK111/100)*AT111)))</f>
        <v>0.50647896450000007</v>
      </c>
      <c r="AV111" s="887">
        <f>IF($AK111="n/a",1.03*AU111,IF($AK111&lt;0,1.01*AU111,IF($AK111&gt;10,1.1*AU111,(1+$AK111/100)*AU111)))</f>
        <v>0.52167333343500011</v>
      </c>
      <c r="AW111" s="651">
        <f>SUM(AR111:AV111)</f>
        <v>2.4607844479350005</v>
      </c>
      <c r="AX111" s="748">
        <f>AW111/I111*100</f>
        <v>19.686275583480004</v>
      </c>
      <c r="AY111" s="935" t="s">
        <v>136</v>
      </c>
      <c r="AZ111" s="873" t="s">
        <v>136</v>
      </c>
      <c r="BA111" s="873" t="s">
        <v>136</v>
      </c>
      <c r="BB111" s="873" t="s">
        <v>136</v>
      </c>
      <c r="BC111" s="873" t="s">
        <v>136</v>
      </c>
      <c r="BD111" s="908" t="s">
        <v>4268</v>
      </c>
      <c r="BE111" s="624">
        <v>2013</v>
      </c>
      <c r="BF111" s="899">
        <f>IF(BE111&gt;2008,0,IF(BE111&gt;2001,1,IF(BE111&gt;1990,2,IF(BE111&gt;1980,3,IF(BE111&gt;1973,4,IF(BE111&gt;1970,5,IF(BE111&gt;1960,6,IF(BE111&gt;1958,7,IF(BE111&gt;1953,8,9)))))))))</f>
        <v>0</v>
      </c>
      <c r="BG111" s="883" t="s">
        <v>136</v>
      </c>
    </row>
    <row r="112" spans="1:59" ht="11.25" customHeight="1" x14ac:dyDescent="0.2">
      <c r="A112" s="872" t="s">
        <v>1187</v>
      </c>
      <c r="B112" s="876" t="s">
        <v>1188</v>
      </c>
      <c r="C112" s="933" t="s">
        <v>108</v>
      </c>
      <c r="D112" s="933" t="s">
        <v>4341</v>
      </c>
      <c r="E112" s="733">
        <v>8</v>
      </c>
      <c r="F112" s="1182">
        <v>493</v>
      </c>
      <c r="G112" s="1182" t="s">
        <v>37</v>
      </c>
      <c r="H112" s="1182" t="s">
        <v>37</v>
      </c>
      <c r="I112" s="875">
        <v>18.98</v>
      </c>
      <c r="J112" s="651">
        <f>(M112/I112)*100</f>
        <v>5.2687038988408856</v>
      </c>
      <c r="K112" s="878">
        <v>0.25</v>
      </c>
      <c r="L112" s="888">
        <v>4</v>
      </c>
      <c r="M112" s="642">
        <f>K112*L112</f>
        <v>1</v>
      </c>
      <c r="N112" s="871" t="s">
        <v>236</v>
      </c>
      <c r="O112" s="734">
        <v>0.21</v>
      </c>
      <c r="P112" s="867">
        <v>43587</v>
      </c>
      <c r="Q112" s="867">
        <v>43602</v>
      </c>
      <c r="R112" s="642">
        <f>(K112-O112)/O112*100</f>
        <v>19.047619047619051</v>
      </c>
      <c r="S112" s="701">
        <f>IF(INDEX(Historical!$D$7:$D$1254,MATCH(B112,Historical!$B$7:$B$1278,0))=0,"n/a",(INDEX(Historical!$C$7:$C$1256,MATCH(B112,Historical!$B$7:$B$1278,0))/INDEX(Historical!$D$7:$D$1254,MATCH(B112,Historical!$B$7:$B$1278,0))-1)*100)</f>
        <v>23.076923076923062</v>
      </c>
      <c r="T112" s="701">
        <f>IF(INDEX(Historical!$F$7:$F$1247,MATCH(B112,Historical!$B$7:$B$1278,0))=0,"n/a",((INDEX(Historical!$C$7:$C$1256,MATCH(B112,Historical!$B$7:$B$1278,0))/INDEX(Historical!$F$7:$F$1247,MATCH(B112,Historical!$B$7:$B$1278,0)))^(1/3)-1)*100)</f>
        <v>16.960709528514649</v>
      </c>
      <c r="U112" s="701">
        <f>IF(INDEX(Historical!$H$7:$H$1247,MATCH(B112,Historical!$B$7:$B$1278,0))=0,"n/a",((INDEX(Historical!$C$7:$C$1256,MATCH(B112,Historical!$B$7:$B$1278,0))/INDEX(Historical!$H$7:$H$1247,MATCH(B112,Historical!$B$7:$B$1278,0)))^(1/5)-1)*100)</f>
        <v>13.935810405670246</v>
      </c>
      <c r="V112" s="701">
        <f>IF(INDEX(Historical!$O$7:$O$1247,MATCH(B112,Historical!$B$7:$B$1278,0))=0,"n/a",((INDEX(Historical!$C$7:$C$1256,MATCH(B112,Historical!$B$7:$B$1278,0))/INDEX(Historical!$O$7:$O$1247,MATCH(B112,Historical!$B$7:$B$1278,0)))^(1/10)-1)*100)</f>
        <v>12.334976252295826</v>
      </c>
      <c r="W112" s="702">
        <f>IF(OR(U112&lt;=0,U112="n/a",V112&lt;=0,V112="n/a"),"n/a",U112/V112)</f>
        <v>1.1297800758292069</v>
      </c>
      <c r="X112" s="703">
        <f>IF(OR(AJ112&lt;=0,AJ112="n/a",U112&lt;=0,U112="n/a"),"n/a",U112/AJ112)</f>
        <v>0.97453219620071652</v>
      </c>
      <c r="Y112" s="661"/>
      <c r="Z112" s="651">
        <f>IF(OR(AC112&lt;0.01,AC112="n/a"),"n/a",M112/AC112*100)</f>
        <v>47.619047619047613</v>
      </c>
      <c r="AA112" s="887">
        <f>IF(OR(AC112&lt;0.01,AC112="n/a"),"n/a",I112/AC112)</f>
        <v>9.038095238095238</v>
      </c>
      <c r="AB112" s="888">
        <v>12</v>
      </c>
      <c r="AC112" s="866">
        <v>2.1</v>
      </c>
      <c r="AD112" s="866">
        <v>1.81</v>
      </c>
      <c r="AE112" s="866">
        <v>3.21</v>
      </c>
      <c r="AF112" s="866">
        <v>0.81</v>
      </c>
      <c r="AG112" s="866">
        <v>8.6999999999999993</v>
      </c>
      <c r="AH112" s="866">
        <v>18.399999999999999</v>
      </c>
      <c r="AI112" s="866">
        <v>-3.95</v>
      </c>
      <c r="AJ112" s="866">
        <v>14.299999999999999</v>
      </c>
      <c r="AK112" s="866">
        <v>5</v>
      </c>
      <c r="AL112" s="879">
        <v>334.81</v>
      </c>
      <c r="AM112" s="873">
        <v>1.3</v>
      </c>
      <c r="AN112" s="866">
        <v>0</v>
      </c>
      <c r="AO112" s="740">
        <f>IF(U112="n/a","n/a",IF(AA112&lt;0,"n/a",IF(AA112="n/a","n/a",J112+U112-AA112)))</f>
        <v>10.166419066415894</v>
      </c>
      <c r="AP112" s="741">
        <f>IF(U112="n/a","n/a",J112+U112)</f>
        <v>19.204514304511132</v>
      </c>
      <c r="AQ112" s="889">
        <f>IF(OR(AC112&lt;0.01,AF112="n/a"),"n/a",(I112/SQRT(22.5*AC112*(I112/AF112))-1)*100)</f>
        <v>-42.958661606565663</v>
      </c>
      <c r="AR112" s="651">
        <f>INDEX(Historical!$C$7:$C$1256,MATCH(B112,Historical!$B$7:$B$1278,0))*IF(AH112="n/a",1.03,IF(AH112&lt;0,1.01,IF(AH112&gt;10,1.1,(1+AH112/100))))</f>
        <v>1.056</v>
      </c>
      <c r="AS112" s="887">
        <f>IF($AI112="n/a",1.03*AR112,IF($AI112&lt;0,1.01*AR112,IF($AI112&gt;10,1.1*AR112,(1+$AI112/100)*AR112)))</f>
        <v>1.06656</v>
      </c>
      <c r="AT112" s="887">
        <f>IF($AK112="n/a",1.03*AS112,IF($AK112&lt;0,1.01*AS112,IF($AK112&gt;10,1.1*AS112,(1+$AK112/100)*AS112)))</f>
        <v>1.119888</v>
      </c>
      <c r="AU112" s="887">
        <f>IF($AK112="n/a",1.03*AT112,IF($AK112&lt;0,1.01*AT112,IF($AK112&gt;10,1.1*AT112,(1+$AK112/100)*AT112)))</f>
        <v>1.1758824000000001</v>
      </c>
      <c r="AV112" s="887">
        <f>IF($AK112="n/a",1.03*AU112,IF($AK112&lt;0,1.01*AU112,IF($AK112&gt;10,1.1*AU112,(1+$AK112/100)*AU112)))</f>
        <v>1.2346765200000001</v>
      </c>
      <c r="AW112" s="651">
        <f>SUM(AR112:AV112)</f>
        <v>5.6530069200000002</v>
      </c>
      <c r="AX112" s="748">
        <f>AW112/I112*100</f>
        <v>29.784019599578503</v>
      </c>
      <c r="AY112" s="935">
        <v>0.56000000000000005</v>
      </c>
      <c r="AZ112" s="873">
        <v>10.280000000000001</v>
      </c>
      <c r="BA112" s="873">
        <v>-42.17</v>
      </c>
      <c r="BB112" s="873">
        <v>-0.48</v>
      </c>
      <c r="BC112" s="873">
        <v>-14.610000000000001</v>
      </c>
      <c r="BE112" s="624">
        <v>2012</v>
      </c>
      <c r="BF112" s="899">
        <f>IF(BE112&gt;2008,0,IF(BE112&gt;2001,1,IF(BE112&gt;1990,2,IF(BE112&gt;1980,3,IF(BE112&gt;1973,4,IF(BE112&gt;1970,5,IF(BE112&gt;1960,6,IF(BE112&gt;1958,7,IF(BE112&gt;1953,8,9)))))))))</f>
        <v>0</v>
      </c>
      <c r="BG112" s="883">
        <v>1.3</v>
      </c>
    </row>
    <row r="113" spans="1:59" ht="11.25" customHeight="1" x14ac:dyDescent="0.2">
      <c r="A113" s="872" t="s">
        <v>1189</v>
      </c>
      <c r="B113" s="876" t="s">
        <v>1190</v>
      </c>
      <c r="C113" s="933" t="s">
        <v>108</v>
      </c>
      <c r="D113" s="933" t="s">
        <v>4341</v>
      </c>
      <c r="E113" s="733">
        <v>8</v>
      </c>
      <c r="F113" s="1182">
        <v>529</v>
      </c>
      <c r="G113" s="1182" t="s">
        <v>37</v>
      </c>
      <c r="H113" s="1182" t="s">
        <v>37</v>
      </c>
      <c r="I113" s="875">
        <v>14.21</v>
      </c>
      <c r="J113" s="651">
        <f>(M113/I113)*100</f>
        <v>3.3779028852920474</v>
      </c>
      <c r="K113" s="878">
        <v>0.12</v>
      </c>
      <c r="L113" s="888">
        <v>4</v>
      </c>
      <c r="M113" s="642">
        <f>K113*L113</f>
        <v>0.48</v>
      </c>
      <c r="N113" s="871" t="s">
        <v>107</v>
      </c>
      <c r="O113" s="734">
        <v>0.11</v>
      </c>
      <c r="P113" s="862">
        <v>43860</v>
      </c>
      <c r="Q113" s="862">
        <v>43874</v>
      </c>
      <c r="R113" s="642">
        <f>(K113-O113)/O113*100</f>
        <v>9.0909090909090864</v>
      </c>
      <c r="S113" s="701">
        <f>IF(INDEX(Historical!$D$7:$D$1254,MATCH(B113,Historical!$B$7:$B$1278,0))=0,"n/a",(INDEX(Historical!$C$7:$C$1256,MATCH(B113,Historical!$B$7:$B$1278,0))/INDEX(Historical!$D$7:$D$1254,MATCH(B113,Historical!$B$7:$B$1278,0))-1)*100)</f>
        <v>9.9999999999999858</v>
      </c>
      <c r="T113" s="701">
        <f>IF(INDEX(Historical!$F$7:$F$1247,MATCH(B113,Historical!$B$7:$B$1278,0))=0,"n/a",((INDEX(Historical!$C$7:$C$1256,MATCH(B113,Historical!$B$7:$B$1278,0))/INDEX(Historical!$F$7:$F$1247,MATCH(B113,Historical!$B$7:$B$1278,0)))^(1/3)-1)*100)</f>
        <v>11.199004528465784</v>
      </c>
      <c r="U113" s="701">
        <f>IF(INDEX(Historical!$H$7:$H$1247,MATCH(B113,Historical!$B$7:$B$1278,0))=0,"n/a",((INDEX(Historical!$C$7:$C$1256,MATCH(B113,Historical!$B$7:$B$1278,0))/INDEX(Historical!$H$7:$H$1247,MATCH(B113,Historical!$B$7:$B$1278,0)))^(1/5)-1)*100)</f>
        <v>12.888132073019754</v>
      </c>
      <c r="V113" s="701">
        <f>IF(INDEX(Historical!$O$7:$O$1247,MATCH(B113,Historical!$B$7:$B$1278,0))=0,"n/a",((INDEX(Historical!$C$7:$C$1256,MATCH(B113,Historical!$B$7:$B$1278,0))/INDEX(Historical!$O$7:$O$1247,MATCH(B113,Historical!$B$7:$B$1278,0)))^(1/10)-1)*100)</f>
        <v>6.2488268514150569</v>
      </c>
      <c r="W113" s="702">
        <f>IF(OR(U113&lt;=0,U113="n/a",V113&lt;=0,V113="n/a"),"n/a",U113/V113)</f>
        <v>2.0624882685141479</v>
      </c>
      <c r="X113" s="703">
        <f>IF(OR(AJ113&lt;=0,AJ113="n/a",U113&lt;=0,U113="n/a"),"n/a",U113/AJ113)</f>
        <v>0.96903248669321451</v>
      </c>
      <c r="Y113" s="665"/>
      <c r="Z113" s="651">
        <f>IF(OR(AC113&lt;0.01,AC113="n/a"),"n/a",M113/AC113*100)</f>
        <v>38.4</v>
      </c>
      <c r="AA113" s="887">
        <f>IF(OR(AC113&lt;0.01,AC113="n/a"),"n/a",I113/AC113)</f>
        <v>11.368</v>
      </c>
      <c r="AB113" s="888">
        <v>12</v>
      </c>
      <c r="AC113" s="866">
        <v>1.25</v>
      </c>
      <c r="AD113" s="866" t="s">
        <v>136</v>
      </c>
      <c r="AE113" s="866">
        <v>2.39</v>
      </c>
      <c r="AF113" s="866">
        <v>0.81</v>
      </c>
      <c r="AG113" s="866">
        <v>8.3000000000000007</v>
      </c>
      <c r="AH113" s="866">
        <v>-0.5</v>
      </c>
      <c r="AI113" s="866">
        <v>-2.16</v>
      </c>
      <c r="AJ113" s="866">
        <v>13.3</v>
      </c>
      <c r="AK113" s="866" t="s">
        <v>136</v>
      </c>
      <c r="AL113" s="879">
        <v>102.88</v>
      </c>
      <c r="AM113" s="873">
        <v>1.0999999999999999</v>
      </c>
      <c r="AN113" s="866">
        <v>0.11</v>
      </c>
      <c r="AO113" s="740">
        <f>IF(U113="n/a","n/a",IF(AA113&lt;0,"n/a",IF(AA113="n/a","n/a",J113+U113-AA113)))</f>
        <v>4.8980349583118024</v>
      </c>
      <c r="AP113" s="741">
        <f>IF(U113="n/a","n/a",J113+U113)</f>
        <v>16.266034958311803</v>
      </c>
      <c r="AQ113" s="889">
        <f>IF(OR(AC113&lt;0.01,AF113="n/a"),"n/a",(I113/SQRT(22.5*AC113*(I113/AF113))-1)*100)</f>
        <v>-36.027505910743166</v>
      </c>
      <c r="AR113" s="651">
        <f>INDEX(Historical!$C$7:$C$1256,MATCH(B113,Historical!$B$7:$B$1278,0))*IF(AH113="n/a",1.03,IF(AH113&lt;0,1.01,IF(AH113&gt;10,1.1,(1+AH113/100))))</f>
        <v>0.44440000000000002</v>
      </c>
      <c r="AS113" s="887">
        <f>IF($AI113="n/a",1.03*AR113,IF($AI113&lt;0,1.01*AR113,IF($AI113&gt;10,1.1*AR113,(1+$AI113/100)*AR113)))</f>
        <v>0.44884400000000002</v>
      </c>
      <c r="AT113" s="887">
        <f>IF($AK113="n/a",1.03*AS113,IF($AK113&lt;0,1.01*AS113,IF($AK113&gt;10,1.1*AS113,(1+$AK113/100)*AS113)))</f>
        <v>0.46230932000000002</v>
      </c>
      <c r="AU113" s="887">
        <f>IF($AK113="n/a",1.03*AT113,IF($AK113&lt;0,1.01*AT113,IF($AK113&gt;10,1.1*AT113,(1+$AK113/100)*AT113)))</f>
        <v>0.47617859960000003</v>
      </c>
      <c r="AV113" s="887">
        <f>IF($AK113="n/a",1.03*AU113,IF($AK113&lt;0,1.01*AU113,IF($AK113&gt;10,1.1*AU113,(1+$AK113/100)*AU113)))</f>
        <v>0.49046395758800004</v>
      </c>
      <c r="AW113" s="651">
        <f>SUM(AR113:AV113)</f>
        <v>2.3221958771880002</v>
      </c>
      <c r="AX113" s="748">
        <f>AW113/I113*100</f>
        <v>16.341983653680508</v>
      </c>
      <c r="AY113" s="935">
        <v>0.67</v>
      </c>
      <c r="AZ113" s="873">
        <v>16.189999999999998</v>
      </c>
      <c r="BA113" s="873">
        <v>-35.410000000000004</v>
      </c>
      <c r="BB113" s="873">
        <v>4.1300000000000008</v>
      </c>
      <c r="BC113" s="873">
        <v>-7.7799999999999994</v>
      </c>
      <c r="BE113" s="624">
        <v>2013</v>
      </c>
      <c r="BF113" s="899">
        <f>IF(BE113&gt;2008,0,IF(BE113&gt;2001,1,IF(BE113&gt;1990,2,IF(BE113&gt;1980,3,IF(BE113&gt;1973,4,IF(BE113&gt;1970,5,IF(BE113&gt;1960,6,IF(BE113&gt;1958,7,IF(BE113&gt;1953,8,9)))))))))</f>
        <v>0</v>
      </c>
      <c r="BG113" s="883">
        <v>0.89999999999999991</v>
      </c>
    </row>
    <row r="114" spans="1:59" ht="11.25" customHeight="1" x14ac:dyDescent="0.2">
      <c r="A114" s="882" t="s">
        <v>4588</v>
      </c>
      <c r="B114" s="876" t="s">
        <v>4583</v>
      </c>
      <c r="C114" s="933" t="s">
        <v>108</v>
      </c>
      <c r="D114" s="933" t="s">
        <v>4341</v>
      </c>
      <c r="E114" s="733">
        <v>5</v>
      </c>
      <c r="F114" s="1182">
        <v>725</v>
      </c>
      <c r="G114" s="1182" t="s">
        <v>106</v>
      </c>
      <c r="H114" s="1182" t="s">
        <v>106</v>
      </c>
      <c r="I114" s="875">
        <v>13.04</v>
      </c>
      <c r="J114" s="651">
        <f>(M114/I114)*100</f>
        <v>2.7607361963190185</v>
      </c>
      <c r="K114" s="878">
        <v>0.09</v>
      </c>
      <c r="L114" s="888">
        <v>4</v>
      </c>
      <c r="M114" s="642">
        <f>K114*L114</f>
        <v>0.36</v>
      </c>
      <c r="N114" s="871" t="s">
        <v>988</v>
      </c>
      <c r="O114" s="734">
        <v>7.4999999999999997E-2</v>
      </c>
      <c r="P114" s="862">
        <v>43874</v>
      </c>
      <c r="Q114" s="862">
        <v>43888</v>
      </c>
      <c r="R114" s="642">
        <f>(K114-O114)/O114*100</f>
        <v>20</v>
      </c>
      <c r="S114" s="701">
        <f>IF(INDEX(Historical!$D$7:$D$1254,MATCH(B114,Historical!$B$7:$B$1278,0))=0,"n/a",(INDEX(Historical!$C$7:$C$1256,MATCH(B114,Historical!$B$7:$B$1278,0))/INDEX(Historical!$D$7:$D$1254,MATCH(B114,Historical!$B$7:$B$1278,0))-1)*100)</f>
        <v>17.647058823529417</v>
      </c>
      <c r="T114" s="701">
        <f>IF(INDEX(Historical!$F$7:$F$1247,MATCH(B114,Historical!$B$7:$B$1278,0))=0,"n/a",((INDEX(Historical!$C$7:$C$1256,MATCH(B114,Historical!$B$7:$B$1278,0))/INDEX(Historical!$F$7:$F$1247,MATCH(B114,Historical!$B$7:$B$1278,0)))^(1/3)-1)*100)</f>
        <v>81.712059283213961</v>
      </c>
      <c r="U114" s="701" t="str">
        <f>IF(INDEX(Historical!$H$7:$H$1247,MATCH(B114,Historical!$B$7:$B$1278,0))=0,"n/a",((INDEX(Historical!$C$7:$C$1256,MATCH(B114,Historical!$B$7:$B$1278,0))/INDEX(Historical!$H$7:$H$1247,MATCH(B114,Historical!$B$7:$B$1278,0)))^(1/5)-1)*100)</f>
        <v>n/a</v>
      </c>
      <c r="V114" s="701" t="str">
        <f>IF(INDEX(Historical!$O$7:$O$1247,MATCH(B114,Historical!$B$7:$B$1278,0))=0,"n/a",((INDEX(Historical!$C$7:$C$1256,MATCH(B114,Historical!$B$7:$B$1278,0))/INDEX(Historical!$O$7:$O$1247,MATCH(B114,Historical!$B$7:$B$1278,0)))^(1/10)-1)*100)</f>
        <v>n/a</v>
      </c>
      <c r="W114" s="702" t="str">
        <f>IF(OR(U114&lt;=0,U114="n/a",V114&lt;=0,V114="n/a"),"n/a",U114/V114)</f>
        <v>n/a</v>
      </c>
      <c r="X114" s="703" t="str">
        <f>IF(OR(AJ114&lt;=0,AJ114="n/a",U114&lt;=0,U114="n/a"),"n/a",U114/AJ114)</f>
        <v>n/a</v>
      </c>
      <c r="Y114" s="877"/>
      <c r="Z114" s="651">
        <f>IF(OR(AC114&lt;0.01,AC114="n/a"),"n/a",M114/AC114*100)</f>
        <v>24.827586206896552</v>
      </c>
      <c r="AA114" s="887">
        <f>IF(OR(AC114&lt;0.01,AC114="n/a"),"n/a",I114/AC114)</f>
        <v>8.9931034482758623</v>
      </c>
      <c r="AB114" s="888">
        <v>12</v>
      </c>
      <c r="AC114" s="866">
        <v>1.45</v>
      </c>
      <c r="AD114" s="866">
        <v>1.1299999999999999</v>
      </c>
      <c r="AE114" s="866">
        <v>1.9</v>
      </c>
      <c r="AF114" s="866">
        <v>0.75</v>
      </c>
      <c r="AG114" s="866">
        <v>8.3000000000000007</v>
      </c>
      <c r="AH114" s="866">
        <v>9.1</v>
      </c>
      <c r="AI114" s="866">
        <v>-13.18</v>
      </c>
      <c r="AJ114" s="866">
        <v>22.5</v>
      </c>
      <c r="AK114" s="866">
        <v>8</v>
      </c>
      <c r="AL114" s="879">
        <v>122.84</v>
      </c>
      <c r="AM114" s="873">
        <v>5.5</v>
      </c>
      <c r="AN114" s="866">
        <v>0.1</v>
      </c>
      <c r="AO114" s="740" t="str">
        <f>IF(U114="n/a","n/a",IF(AA114&lt;0,"n/a",IF(AA114="n/a","n/a",J114+U114-AA114)))</f>
        <v>n/a</v>
      </c>
      <c r="AP114" s="741" t="str">
        <f>IF(U114="n/a","n/a",J114+U114)</f>
        <v>n/a</v>
      </c>
      <c r="AQ114" s="889">
        <f>IF(OR(AC114&lt;0.01,AF114="n/a"),"n/a",(I114/SQRT(22.5*AC114*(I114/AF114))-1)*100)</f>
        <v>-45.248733809844296</v>
      </c>
      <c r="AR114" s="651">
        <f>INDEX(Historical!$C$7:$C$1256,MATCH(B114,Historical!$B$7:$B$1278,0))*IF(AH114="n/a",1.03,IF(AH114&lt;0,1.01,IF(AH114&gt;10,1.1,(1+AH114/100))))</f>
        <v>0.32729999999999998</v>
      </c>
      <c r="AS114" s="887">
        <f>IF($AI114="n/a",1.03*AR114,IF($AI114&lt;0,1.01*AR114,IF($AI114&gt;10,1.1*AR114,(1+$AI114/100)*AR114)))</f>
        <v>0.33057300000000001</v>
      </c>
      <c r="AT114" s="887">
        <f>IF($AK114="n/a",1.03*AS114,IF($AK114&lt;0,1.01*AS114,IF($AK114&gt;10,1.1*AS114,(1+$AK114/100)*AS114)))</f>
        <v>0.35701884</v>
      </c>
      <c r="AU114" s="887">
        <f>IF($AK114="n/a",1.03*AT114,IF($AK114&lt;0,1.01*AT114,IF($AK114&gt;10,1.1*AT114,(1+$AK114/100)*AT114)))</f>
        <v>0.38558034720000001</v>
      </c>
      <c r="AV114" s="887">
        <f>IF($AK114="n/a",1.03*AU114,IF($AK114&lt;0,1.01*AU114,IF($AK114&gt;10,1.1*AU114,(1+$AK114/100)*AU114)))</f>
        <v>0.41642677497600006</v>
      </c>
      <c r="AW114" s="651">
        <f>SUM(AR114:AV114)</f>
        <v>1.8168989621760001</v>
      </c>
      <c r="AX114" s="748">
        <f>AW114/I114*100</f>
        <v>13.933274249815952</v>
      </c>
      <c r="AY114" s="935">
        <v>0.57999999999999996</v>
      </c>
      <c r="AZ114" s="873">
        <v>44.73</v>
      </c>
      <c r="BA114" s="873">
        <v>-43.07</v>
      </c>
      <c r="BB114" s="873">
        <v>6.8199999999999994</v>
      </c>
      <c r="BC114" s="873">
        <v>-5.41</v>
      </c>
      <c r="BE114" s="624">
        <v>2016</v>
      </c>
      <c r="BF114" s="899">
        <f>IF(BE114&gt;2008,0,IF(BE114&gt;2001,1,IF(BE114&gt;1990,2,IF(BE114&gt;1980,3,IF(BE114&gt;1973,4,IF(BE114&gt;1970,5,IF(BE114&gt;1960,6,IF(BE114&gt;1958,7,IF(BE114&gt;1953,8,9)))))))))</f>
        <v>0</v>
      </c>
      <c r="BG114" s="883">
        <v>0.89999999999999991</v>
      </c>
    </row>
    <row r="115" spans="1:59" ht="11.25" customHeight="1" x14ac:dyDescent="0.2">
      <c r="A115" s="882" t="s">
        <v>4553</v>
      </c>
      <c r="B115" s="876" t="s">
        <v>4519</v>
      </c>
      <c r="C115" s="933" t="s">
        <v>108</v>
      </c>
      <c r="D115" s="933" t="s">
        <v>4341</v>
      </c>
      <c r="E115" s="733">
        <v>6</v>
      </c>
      <c r="F115" s="1182">
        <v>718</v>
      </c>
      <c r="G115" s="1182" t="s">
        <v>106</v>
      </c>
      <c r="H115" s="1182" t="s">
        <v>106</v>
      </c>
      <c r="I115" s="875">
        <v>47.66</v>
      </c>
      <c r="J115" s="651">
        <f>(M115/I115)*100</f>
        <v>2.5178346621905163</v>
      </c>
      <c r="K115" s="878">
        <v>0.3</v>
      </c>
      <c r="L115" s="888">
        <v>4</v>
      </c>
      <c r="M115" s="642">
        <f>K115*L115</f>
        <v>1.2</v>
      </c>
      <c r="N115" s="871" t="s">
        <v>294</v>
      </c>
      <c r="O115" s="734">
        <v>0.28000000000000003</v>
      </c>
      <c r="P115" s="862">
        <v>44154</v>
      </c>
      <c r="Q115" s="862">
        <v>44175</v>
      </c>
      <c r="R115" s="642">
        <f>(K115-O115)/O115*100</f>
        <v>7.1428571428571281</v>
      </c>
      <c r="S115" s="701">
        <f>IF(INDEX(Historical!$D$7:$D$1254,MATCH(B115,Historical!$B$7:$B$1278,0))=0,"n/a",(INDEX(Historical!$C$7:$C$1256,MATCH(B115,Historical!$B$7:$B$1278,0))/INDEX(Historical!$D$7:$D$1254,MATCH(B115,Historical!$B$7:$B$1278,0))-1)*100)</f>
        <v>8.163265306122458</v>
      </c>
      <c r="T115" s="701">
        <f>IF(INDEX(Historical!$F$7:$F$1247,MATCH(B115,Historical!$B$7:$B$1278,0))=0,"n/a",((INDEX(Historical!$C$7:$C$1256,MATCH(B115,Historical!$B$7:$B$1278,0))/INDEX(Historical!$F$7:$F$1247,MATCH(B115,Historical!$B$7:$B$1278,0)))^(1/3)-1)*100)</f>
        <v>11.72853158368412</v>
      </c>
      <c r="U115" s="701">
        <f>IF(INDEX(Historical!$H$7:$H$1247,MATCH(B115,Historical!$B$7:$B$1278,0))=0,"n/a",((INDEX(Historical!$C$7:$C$1256,MATCH(B115,Historical!$B$7:$B$1278,0))/INDEX(Historical!$H$7:$H$1247,MATCH(B115,Historical!$B$7:$B$1278,0)))^(1/5)-1)*100)</f>
        <v>9.7183896694939431</v>
      </c>
      <c r="V115" s="701">
        <f>IF(INDEX(Historical!$O$7:$O$1247,MATCH(B115,Historical!$B$7:$B$1278,0))=0,"n/a",((INDEX(Historical!$C$7:$C$1256,MATCH(B115,Historical!$B$7:$B$1278,0))/INDEX(Historical!$O$7:$O$1247,MATCH(B115,Historical!$B$7:$B$1278,0)))^(1/10)-1)*100)</f>
        <v>4.7465463246850526</v>
      </c>
      <c r="W115" s="702">
        <f>IF(OR(U115&lt;=0,U115="n/a",V115&lt;=0,V115="n/a"),"n/a",U115/V115)</f>
        <v>2.0474654632468559</v>
      </c>
      <c r="X115" s="703" t="str">
        <f>IF(OR(AJ115&lt;=0,AJ115="n/a",U115&lt;=0,U115="n/a"),"n/a",U115/AJ115)</f>
        <v>n/a</v>
      </c>
      <c r="Y115" s="877"/>
      <c r="Z115" s="651">
        <f>IF(OR(AC115&lt;0.01,AC115="n/a"),"n/a",M115/AC115*100)</f>
        <v>48.979591836734684</v>
      </c>
      <c r="AA115" s="887">
        <f>IF(OR(AC115&lt;0.01,AC115="n/a"),"n/a",I115/AC115)</f>
        <v>19.453061224489794</v>
      </c>
      <c r="AB115" s="888">
        <v>12</v>
      </c>
      <c r="AC115" s="866">
        <v>2.4500000000000002</v>
      </c>
      <c r="AD115" s="866" t="s">
        <v>136</v>
      </c>
      <c r="AE115" s="866">
        <v>4.26</v>
      </c>
      <c r="AF115" s="866">
        <v>1.53</v>
      </c>
      <c r="AG115" s="866">
        <v>7.9399999999999995</v>
      </c>
      <c r="AH115" s="866" t="s">
        <v>136</v>
      </c>
      <c r="AI115" s="866" t="s">
        <v>136</v>
      </c>
      <c r="AJ115" s="866" t="s">
        <v>136</v>
      </c>
      <c r="AK115" s="866" t="s">
        <v>136</v>
      </c>
      <c r="AL115" s="879">
        <v>242.32</v>
      </c>
      <c r="AM115" s="873">
        <v>22.91</v>
      </c>
      <c r="AN115" s="866" t="s">
        <v>136</v>
      </c>
      <c r="AO115" s="740">
        <f>IF(U115="n/a","n/a",IF(AA115&lt;0,"n/a",IF(AA115="n/a","n/a",J115+U115-AA115)))</f>
        <v>-7.2168368928053344</v>
      </c>
      <c r="AP115" s="741">
        <f>IF(U115="n/a","n/a",J115+U115)</f>
        <v>12.236224331684459</v>
      </c>
      <c r="AQ115" s="889">
        <f>IF(OR(AC115&lt;0.01,AF115="n/a"),"n/a",(I115/SQRT(22.5*AC115*(I115/AF115))-1)*100)</f>
        <v>15.013397622420754</v>
      </c>
      <c r="AR115" s="651">
        <f>INDEX(Historical!$C$7:$C$1256,MATCH(B115,Historical!$B$7:$B$1278,0))*IF(AH115="n/a",1.03,IF(AH115&lt;0,1.01,IF(AH115&gt;10,1.1,(1+AH115/100))))</f>
        <v>1.0918000000000001</v>
      </c>
      <c r="AS115" s="887">
        <f>IF($AI115="n/a",1.03*AR115,IF($AI115&lt;0,1.01*AR115,IF($AI115&gt;10,1.1*AR115,(1+$AI115/100)*AR115)))</f>
        <v>1.1245540000000001</v>
      </c>
      <c r="AT115" s="887">
        <f>IF($AK115="n/a",1.03*AS115,IF($AK115&lt;0,1.01*AS115,IF($AK115&gt;10,1.1*AS115,(1+$AK115/100)*AS115)))</f>
        <v>1.15829062</v>
      </c>
      <c r="AU115" s="887">
        <f>IF($AK115="n/a",1.03*AT115,IF($AK115&lt;0,1.01*AT115,IF($AK115&gt;10,1.1*AT115,(1+$AK115/100)*AT115)))</f>
        <v>1.1930393386</v>
      </c>
      <c r="AV115" s="887">
        <f>IF($AK115="n/a",1.03*AU115,IF($AK115&lt;0,1.01*AU115,IF($AK115&gt;10,1.1*AU115,(1+$AK115/100)*AU115)))</f>
        <v>1.228830518758</v>
      </c>
      <c r="AW115" s="651">
        <f>SUM(AR115:AV115)</f>
        <v>5.7965144773580004</v>
      </c>
      <c r="AX115" s="748">
        <f>AW115/I115*100</f>
        <v>12.162220892484266</v>
      </c>
      <c r="AY115" s="935">
        <v>-0.01</v>
      </c>
      <c r="AZ115" s="873">
        <v>56.26229508196721</v>
      </c>
      <c r="BA115" s="873">
        <v>-31.914285714285718</v>
      </c>
      <c r="BB115" s="873">
        <v>-0.52181173032769257</v>
      </c>
      <c r="BC115" s="873">
        <v>7.2215973003374456</v>
      </c>
      <c r="BE115" s="624">
        <v>2015</v>
      </c>
      <c r="BF115" s="899">
        <f>IF(BE115&gt;2008,0,IF(BE115&gt;2001,1,IF(BE115&gt;1990,2,IF(BE115&gt;1980,3,IF(BE115&gt;1973,4,IF(BE115&gt;1970,5,IF(BE115&gt;1960,6,IF(BE115&gt;1958,7,IF(BE115&gt;1953,8,9)))))))))</f>
        <v>0</v>
      </c>
      <c r="BG115" s="883">
        <v>0.77999999999999992</v>
      </c>
    </row>
    <row r="116" spans="1:59" ht="11.25" customHeight="1" x14ac:dyDescent="0.2">
      <c r="A116" s="872" t="s">
        <v>3826</v>
      </c>
      <c r="B116" s="876" t="s">
        <v>3827</v>
      </c>
      <c r="C116" s="933" t="s">
        <v>108</v>
      </c>
      <c r="D116" s="933" t="s">
        <v>4341</v>
      </c>
      <c r="E116" s="733">
        <v>6</v>
      </c>
      <c r="F116" s="1182">
        <v>655</v>
      </c>
      <c r="G116" s="1182" t="s">
        <v>106</v>
      </c>
      <c r="H116" s="1182" t="s">
        <v>106</v>
      </c>
      <c r="I116" s="875">
        <v>12.79</v>
      </c>
      <c r="J116" s="651">
        <f>(M116/I116)*100</f>
        <v>6.5676309616888195</v>
      </c>
      <c r="K116" s="878">
        <v>0.21</v>
      </c>
      <c r="L116" s="888">
        <v>4</v>
      </c>
      <c r="M116" s="642">
        <f>K116*L116</f>
        <v>0.84</v>
      </c>
      <c r="N116" s="871" t="s">
        <v>318</v>
      </c>
      <c r="O116" s="734">
        <v>0.2</v>
      </c>
      <c r="P116" s="867">
        <v>43538</v>
      </c>
      <c r="Q116" s="867">
        <v>43553</v>
      </c>
      <c r="R116" s="642">
        <f>(K116-O116)/O116*100</f>
        <v>4.9999999999999902</v>
      </c>
      <c r="S116" s="701">
        <f>IF(INDEX(Historical!$D$7:$D$1254,MATCH(B116,Historical!$B$7:$B$1278,0))=0,"n/a",(INDEX(Historical!$C$7:$C$1256,MATCH(B116,Historical!$B$7:$B$1278,0))/INDEX(Historical!$D$7:$D$1254,MATCH(B116,Historical!$B$7:$B$1278,0))-1)*100)</f>
        <v>4.9999999999999822</v>
      </c>
      <c r="T116" s="701">
        <f>IF(INDEX(Historical!$F$7:$F$1247,MATCH(B116,Historical!$B$7:$B$1278,0))=0,"n/a",((INDEX(Historical!$C$7:$C$1256,MATCH(B116,Historical!$B$7:$B$1278,0))/INDEX(Historical!$F$7:$F$1247,MATCH(B116,Historical!$B$7:$B$1278,0)))^(1/3)-1)*100)</f>
        <v>7.2976287935406337</v>
      </c>
      <c r="U116" s="701">
        <f>IF(INDEX(Historical!$H$7:$H$1247,MATCH(B116,Historical!$B$7:$B$1278,0))=0,"n/a",((INDEX(Historical!$C$7:$C$1256,MATCH(B116,Historical!$B$7:$B$1278,0))/INDEX(Historical!$H$7:$H$1247,MATCH(B116,Historical!$B$7:$B$1278,0)))^(1/5)-1)*100)</f>
        <v>6.9610375725068785</v>
      </c>
      <c r="V116" s="701">
        <f>IF(INDEX(Historical!$O$7:$O$1247,MATCH(B116,Historical!$B$7:$B$1278,0))=0,"n/a",((INDEX(Historical!$C$7:$C$1256,MATCH(B116,Historical!$B$7:$B$1278,0))/INDEX(Historical!$O$7:$O$1247,MATCH(B116,Historical!$B$7:$B$1278,0)))^(1/10)-1)*100)</f>
        <v>4.9125865114427736</v>
      </c>
      <c r="W116" s="702">
        <f>IF(OR(U116&lt;=0,U116="n/a",V116&lt;=0,V116="n/a"),"n/a",U116/V116)</f>
        <v>1.416980150129203</v>
      </c>
      <c r="X116" s="703" t="str">
        <f>IF(OR(AJ116&lt;=0,AJ116="n/a",U116&lt;=0,U116="n/a"),"n/a",U116/AJ116)</f>
        <v>n/a</v>
      </c>
      <c r="Y116" s="664"/>
      <c r="Z116" s="651">
        <f>IF(OR(AC116&lt;0.01,AC116="n/a"),"n/a",M116/AC116*100)</f>
        <v>59.574468085106382</v>
      </c>
      <c r="AA116" s="887">
        <f>IF(OR(AC116&lt;0.01,AC116="n/a"),"n/a",I116/AC116)</f>
        <v>9.0709219858156036</v>
      </c>
      <c r="AB116" s="888">
        <v>12</v>
      </c>
      <c r="AC116" s="866">
        <v>1.41</v>
      </c>
      <c r="AD116" s="866">
        <v>1.34</v>
      </c>
      <c r="AE116" s="866">
        <v>1.32</v>
      </c>
      <c r="AF116" s="866">
        <v>0.65</v>
      </c>
      <c r="AG116" s="866">
        <v>7.1</v>
      </c>
      <c r="AH116" s="866">
        <v>-25.1</v>
      </c>
      <c r="AI116" s="866">
        <v>28.22</v>
      </c>
      <c r="AJ116" s="866">
        <v>-0.6</v>
      </c>
      <c r="AK116" s="866">
        <v>6.8000000000000007</v>
      </c>
      <c r="AL116" s="879">
        <v>358.89</v>
      </c>
      <c r="AM116" s="873">
        <v>0.8</v>
      </c>
      <c r="AN116" s="866">
        <v>0.19</v>
      </c>
      <c r="AO116" s="740">
        <f>IF(U116="n/a","n/a",IF(AA116&lt;0,"n/a",IF(AA116="n/a","n/a",J116+U116-AA116)))</f>
        <v>4.4577465483800953</v>
      </c>
      <c r="AP116" s="741">
        <f>IF(U116="n/a","n/a",J116+U116)</f>
        <v>13.528668534195699</v>
      </c>
      <c r="AQ116" s="889">
        <f>IF(OR(AC116&lt;0.01,AF116="n/a"),"n/a",(I116/SQRT(22.5*AC116*(I116/AF116))-1)*100)</f>
        <v>-48.809292115853061</v>
      </c>
      <c r="AR116" s="651">
        <f>INDEX(Historical!$C$7:$C$1256,MATCH(B116,Historical!$B$7:$B$1278,0))*IF(AH116="n/a",1.03,IF(AH116&lt;0,1.01,IF(AH116&gt;10,1.1,(1+AH116/100))))</f>
        <v>0.84839999999999993</v>
      </c>
      <c r="AS116" s="887">
        <f>IF($AI116="n/a",1.03*AR116,IF($AI116&lt;0,1.01*AR116,IF($AI116&gt;10,1.1*AR116,(1+$AI116/100)*AR116)))</f>
        <v>0.93323999999999996</v>
      </c>
      <c r="AT116" s="887">
        <f>IF($AK116="n/a",1.03*AS116,IF($AK116&lt;0,1.01*AS116,IF($AK116&gt;10,1.1*AS116,(1+$AK116/100)*AS116)))</f>
        <v>0.99670031999999997</v>
      </c>
      <c r="AU116" s="887">
        <f>IF($AK116="n/a",1.03*AT116,IF($AK116&lt;0,1.01*AT116,IF($AK116&gt;10,1.1*AT116,(1+$AK116/100)*AT116)))</f>
        <v>1.06447594176</v>
      </c>
      <c r="AV116" s="887">
        <f>IF($AK116="n/a",1.03*AU116,IF($AK116&lt;0,1.01*AU116,IF($AK116&gt;10,1.1*AU116,(1+$AK116/100)*AU116)))</f>
        <v>1.13686030579968</v>
      </c>
      <c r="AW116" s="651">
        <f>SUM(AR116:AV116)</f>
        <v>4.9796765675596797</v>
      </c>
      <c r="AX116" s="748">
        <f>AW116/I116*100</f>
        <v>38.934140481311026</v>
      </c>
      <c r="AY116" s="935">
        <v>0.92</v>
      </c>
      <c r="AZ116" s="873">
        <v>44.36</v>
      </c>
      <c r="BA116" s="873">
        <v>-44.32</v>
      </c>
      <c r="BB116" s="873">
        <v>9.7000000000000011</v>
      </c>
      <c r="BC116" s="873">
        <v>-2.4</v>
      </c>
      <c r="BE116" s="624">
        <v>2014</v>
      </c>
      <c r="BF116" s="899">
        <f>IF(BE116&gt;2008,0,IF(BE116&gt;2001,1,IF(BE116&gt;1990,2,IF(BE116&gt;1980,3,IF(BE116&gt;1973,4,IF(BE116&gt;1970,5,IF(BE116&gt;1960,6,IF(BE116&gt;1958,7,IF(BE116&gt;1953,8,9)))))))))</f>
        <v>0</v>
      </c>
      <c r="BG116" s="883">
        <v>0.6</v>
      </c>
    </row>
    <row r="117" spans="1:59" ht="11.25" customHeight="1" x14ac:dyDescent="0.2">
      <c r="A117" s="872" t="s">
        <v>1197</v>
      </c>
      <c r="B117" s="876" t="s">
        <v>1198</v>
      </c>
      <c r="C117" s="933" t="s">
        <v>108</v>
      </c>
      <c r="D117" s="933" t="s">
        <v>4341</v>
      </c>
      <c r="E117" s="733">
        <v>9</v>
      </c>
      <c r="F117" s="1182">
        <v>469</v>
      </c>
      <c r="G117" s="1182" t="s">
        <v>106</v>
      </c>
      <c r="H117" s="1182" t="s">
        <v>106</v>
      </c>
      <c r="I117" s="875">
        <v>10.41</v>
      </c>
      <c r="J117" s="651">
        <f>(M117/I117)*100</f>
        <v>5.7636887608069163</v>
      </c>
      <c r="K117" s="878">
        <v>0.15</v>
      </c>
      <c r="L117" s="888">
        <v>4</v>
      </c>
      <c r="M117" s="642">
        <f>K117*L117</f>
        <v>0.6</v>
      </c>
      <c r="N117" s="871" t="s">
        <v>163</v>
      </c>
      <c r="O117" s="734">
        <v>0.14000000000000001</v>
      </c>
      <c r="P117" s="862">
        <v>43902</v>
      </c>
      <c r="Q117" s="862">
        <v>43921</v>
      </c>
      <c r="R117" s="642">
        <f>(K117-O117)/O117*100</f>
        <v>7.1428571428571281</v>
      </c>
      <c r="S117" s="701">
        <f>IF(INDEX(Historical!$D$7:$D$1254,MATCH(B117,Historical!$B$7:$B$1278,0))=0,"n/a",(INDEX(Historical!$C$7:$C$1256,MATCH(B117,Historical!$B$7:$B$1278,0))/INDEX(Historical!$D$7:$D$1254,MATCH(B117,Historical!$B$7:$B$1278,0))-1)*100)</f>
        <v>24.444444444444446</v>
      </c>
      <c r="T117" s="701">
        <f>IF(INDEX(Historical!$F$7:$F$1247,MATCH(B117,Historical!$B$7:$B$1278,0))=0,"n/a",((INDEX(Historical!$C$7:$C$1256,MATCH(B117,Historical!$B$7:$B$1278,0))/INDEX(Historical!$F$7:$F$1247,MATCH(B117,Historical!$B$7:$B$1278,0)))^(1/3)-1)*100)</f>
        <v>27.528745518159269</v>
      </c>
      <c r="U117" s="701">
        <f>IF(INDEX(Historical!$H$7:$H$1247,MATCH(B117,Historical!$B$7:$B$1278,0))=0,"n/a",((INDEX(Historical!$C$7:$C$1256,MATCH(B117,Historical!$B$7:$B$1278,0))/INDEX(Historical!$H$7:$H$1247,MATCH(B117,Historical!$B$7:$B$1278,0)))^(1/5)-1)*100)</f>
        <v>22.865967908314722</v>
      </c>
      <c r="V117" s="701" t="str">
        <f>IF(INDEX(Historical!$O$7:$O$1247,MATCH(B117,Historical!$B$7:$B$1278,0))=0,"n/a",((INDEX(Historical!$C$7:$C$1256,MATCH(B117,Historical!$B$7:$B$1278,0))/INDEX(Historical!$O$7:$O$1247,MATCH(B117,Historical!$B$7:$B$1278,0)))^(1/10)-1)*100)</f>
        <v>n/a</v>
      </c>
      <c r="W117" s="702" t="str">
        <f>IF(OR(U117&lt;=0,U117="n/a",V117&lt;=0,V117="n/a"),"n/a",U117/V117)</f>
        <v>n/a</v>
      </c>
      <c r="X117" s="703">
        <f>IF(OR(AJ117&lt;=0,AJ117="n/a",U117&lt;=0,U117="n/a"),"n/a",U117/AJ117)</f>
        <v>2.5692098773387326</v>
      </c>
      <c r="Y117" s="664"/>
      <c r="Z117" s="651">
        <f>IF(OR(AC117&lt;0.01,AC117="n/a"),"n/a",M117/AC117*100)</f>
        <v>64.516129032258064</v>
      </c>
      <c r="AA117" s="887">
        <f>IF(OR(AC117&lt;0.01,AC117="n/a"),"n/a",I117/AC117)</f>
        <v>11.193548387096774</v>
      </c>
      <c r="AB117" s="888">
        <v>12</v>
      </c>
      <c r="AC117" s="866">
        <v>0.93</v>
      </c>
      <c r="AD117" s="866">
        <v>1.18</v>
      </c>
      <c r="AE117" s="866">
        <v>3.87</v>
      </c>
      <c r="AF117" s="866">
        <v>0.7</v>
      </c>
      <c r="AG117" s="866">
        <v>7.5</v>
      </c>
      <c r="AH117" s="866">
        <v>-16.3</v>
      </c>
      <c r="AI117" s="866">
        <v>55.87</v>
      </c>
      <c r="AJ117" s="866">
        <v>8.9</v>
      </c>
      <c r="AK117" s="866">
        <v>9.5</v>
      </c>
      <c r="AL117" s="879">
        <v>5950</v>
      </c>
      <c r="AM117" s="873">
        <v>1.5</v>
      </c>
      <c r="AN117" s="866">
        <v>0.43</v>
      </c>
      <c r="AO117" s="740">
        <f>IF(U117="n/a","n/a",IF(AA117&lt;0,"n/a",IF(AA117="n/a","n/a",J117+U117-AA117)))</f>
        <v>17.436108282024861</v>
      </c>
      <c r="AP117" s="741">
        <f>IF(U117="n/a","n/a",J117+U117)</f>
        <v>28.629656669121637</v>
      </c>
      <c r="AQ117" s="889">
        <f>IF(OR(AC117&lt;0.01,AF117="n/a"),"n/a",(I117/SQRT(22.5*AC117*(I117/AF117))-1)*100)</f>
        <v>-40.987820952063949</v>
      </c>
      <c r="AR117" s="651">
        <f>INDEX(Historical!$C$7:$C$1256,MATCH(B117,Historical!$B$7:$B$1278,0))*IF(AH117="n/a",1.03,IF(AH117&lt;0,1.01,IF(AH117&gt;10,1.1,(1+AH117/100))))</f>
        <v>0.5656000000000001</v>
      </c>
      <c r="AS117" s="887">
        <f>IF($AI117="n/a",1.03*AR117,IF($AI117&lt;0,1.01*AR117,IF($AI117&gt;10,1.1*AR117,(1+$AI117/100)*AR117)))</f>
        <v>0.62216000000000016</v>
      </c>
      <c r="AT117" s="887">
        <f>IF($AK117="n/a",1.03*AS117,IF($AK117&lt;0,1.01*AS117,IF($AK117&gt;10,1.1*AS117,(1+$AK117/100)*AS117)))</f>
        <v>0.68126520000000013</v>
      </c>
      <c r="AU117" s="887">
        <f>IF($AK117="n/a",1.03*AT117,IF($AK117&lt;0,1.01*AT117,IF($AK117&gt;10,1.1*AT117,(1+$AK117/100)*AT117)))</f>
        <v>0.74598539400000008</v>
      </c>
      <c r="AV117" s="887">
        <f>IF($AK117="n/a",1.03*AU117,IF($AK117&lt;0,1.01*AU117,IF($AK117&gt;10,1.1*AU117,(1+$AK117/100)*AU117)))</f>
        <v>0.81685400643000006</v>
      </c>
      <c r="AW117" s="651">
        <f>SUM(AR117:AV117)</f>
        <v>3.4318646004300009</v>
      </c>
      <c r="AX117" s="748">
        <f>AW117/I117*100</f>
        <v>32.966999043515862</v>
      </c>
      <c r="AY117" s="935">
        <v>1.62</v>
      </c>
      <c r="AZ117" s="873">
        <v>66.03</v>
      </c>
      <c r="BA117" s="873">
        <v>-40.239999999999995</v>
      </c>
      <c r="BB117" s="873">
        <v>5.16</v>
      </c>
      <c r="BC117" s="873">
        <v>-0.54999999999999993</v>
      </c>
      <c r="BE117" s="624">
        <v>2012</v>
      </c>
      <c r="BF117" s="899">
        <f>IF(BE117&gt;2008,0,IF(BE117&gt;2001,1,IF(BE117&gt;1990,2,IF(BE117&gt;1980,3,IF(BE117&gt;1973,4,IF(BE117&gt;1970,5,IF(BE117&gt;1960,6,IF(BE117&gt;1958,7,IF(BE117&gt;1953,8,9)))))))))</f>
        <v>0</v>
      </c>
      <c r="BG117" s="883">
        <v>0.8</v>
      </c>
    </row>
    <row r="118" spans="1:59" ht="11.25" customHeight="1" x14ac:dyDescent="0.2">
      <c r="A118" s="872" t="s">
        <v>1086</v>
      </c>
      <c r="B118" s="876" t="s">
        <v>1087</v>
      </c>
      <c r="C118" s="933" t="s">
        <v>112</v>
      </c>
      <c r="D118" s="933" t="s">
        <v>4367</v>
      </c>
      <c r="E118" s="733">
        <v>8</v>
      </c>
      <c r="F118" s="1182">
        <v>551</v>
      </c>
      <c r="G118" s="1182" t="s">
        <v>106</v>
      </c>
      <c r="H118" s="1182" t="s">
        <v>106</v>
      </c>
      <c r="I118" s="875">
        <v>45.8</v>
      </c>
      <c r="J118" s="651">
        <f>(M118/I118)*100</f>
        <v>0.9606986899563319</v>
      </c>
      <c r="K118" s="878">
        <v>0.11</v>
      </c>
      <c r="L118" s="888">
        <v>4</v>
      </c>
      <c r="M118" s="642">
        <f>K118*L118</f>
        <v>0.44</v>
      </c>
      <c r="N118" s="871" t="s">
        <v>988</v>
      </c>
      <c r="O118" s="734">
        <v>0.105</v>
      </c>
      <c r="P118" s="862">
        <v>44141</v>
      </c>
      <c r="Q118" s="862">
        <v>44155</v>
      </c>
      <c r="R118" s="642">
        <f>(K118-O118)/O118*100</f>
        <v>4.7619047619047663</v>
      </c>
      <c r="S118" s="701">
        <f>IF(INDEX(Historical!$D$7:$D$1254,MATCH(B118,Historical!$B$7:$B$1278,0))=0,"n/a",(INDEX(Historical!$C$7:$C$1256,MATCH(B118,Historical!$B$7:$B$1278,0))/INDEX(Historical!$D$7:$D$1254,MATCH(B118,Historical!$B$7:$B$1278,0))-1)*100)</f>
        <v>19.696969696969703</v>
      </c>
      <c r="T118" s="701">
        <f>IF(INDEX(Historical!$F$7:$F$1247,MATCH(B118,Historical!$B$7:$B$1278,0))=0,"n/a",((INDEX(Historical!$C$7:$C$1256,MATCH(B118,Historical!$B$7:$B$1278,0))/INDEX(Historical!$F$7:$F$1247,MATCH(B118,Historical!$B$7:$B$1278,0)))^(1/3)-1)*100)</f>
        <v>12.829189197046521</v>
      </c>
      <c r="U118" s="701">
        <f>IF(INDEX(Historical!$H$7:$H$1247,MATCH(B118,Historical!$B$7:$B$1278,0))=0,"n/a",((INDEX(Historical!$C$7:$C$1256,MATCH(B118,Historical!$B$7:$B$1278,0))/INDEX(Historical!$H$7:$H$1247,MATCH(B118,Historical!$B$7:$B$1278,0)))^(1/5)-1)*100)</f>
        <v>11.913612703078558</v>
      </c>
      <c r="V118" s="701">
        <f>IF(INDEX(Historical!$O$7:$O$1247,MATCH(B118,Historical!$B$7:$B$1278,0))=0,"n/a",((INDEX(Historical!$C$7:$C$1256,MATCH(B118,Historical!$B$7:$B$1278,0))/INDEX(Historical!$O$7:$O$1247,MATCH(B118,Historical!$B$7:$B$1278,0)))^(1/10)-1)*100)</f>
        <v>7.5930823530877323</v>
      </c>
      <c r="W118" s="702">
        <f>IF(OR(U118&lt;=0,U118="n/a",V118&lt;=0,V118="n/a"),"n/a",U118/V118)</f>
        <v>1.5690087567974129</v>
      </c>
      <c r="X118" s="703">
        <f>IF(OR(AJ118&lt;=0,AJ118="n/a",U118&lt;=0,U118="n/a"),"n/a",U118/AJ118)</f>
        <v>0.31187467809106167</v>
      </c>
      <c r="Y118" s="877"/>
      <c r="Z118" s="651">
        <f>IF(OR(AC118&lt;0.01,AC118="n/a"),"n/a",M118/AC118*100)</f>
        <v>12.753623188405797</v>
      </c>
      <c r="AA118" s="887">
        <f>IF(OR(AC118&lt;0.01,AC118="n/a"),"n/a",I118/AC118)</f>
        <v>13.275362318840578</v>
      </c>
      <c r="AB118" s="888">
        <v>12</v>
      </c>
      <c r="AC118" s="866">
        <v>3.45</v>
      </c>
      <c r="AD118" s="866">
        <v>1.33</v>
      </c>
      <c r="AE118" s="866">
        <v>0.59</v>
      </c>
      <c r="AF118" s="866">
        <v>2.67</v>
      </c>
      <c r="AG118" s="866">
        <v>21.6</v>
      </c>
      <c r="AH118" s="866">
        <v>2.5</v>
      </c>
      <c r="AI118" s="866">
        <v>-12.24</v>
      </c>
      <c r="AJ118" s="866">
        <v>38.200000000000003</v>
      </c>
      <c r="AK118" s="866">
        <v>10</v>
      </c>
      <c r="AL118" s="879">
        <v>1680</v>
      </c>
      <c r="AM118" s="873">
        <v>2.4</v>
      </c>
      <c r="AN118" s="866">
        <v>0.37</v>
      </c>
      <c r="AO118" s="740">
        <f>IF(U118="n/a","n/a",IF(AA118&lt;0,"n/a",IF(AA118="n/a","n/a",J118+U118-AA118)))</f>
        <v>-0.4010509258056878</v>
      </c>
      <c r="AP118" s="741">
        <f>IF(U118="n/a","n/a",J118+U118)</f>
        <v>12.87431139303489</v>
      </c>
      <c r="AQ118" s="889">
        <f>IF(OR(AC118&lt;0.01,AF118="n/a"),"n/a",(I118/SQRT(22.5*AC118*(I118/AF118))-1)*100)</f>
        <v>25.512668490837285</v>
      </c>
      <c r="AR118" s="651">
        <f>INDEX(Historical!$C$7:$C$1256,MATCH(B118,Historical!$B$7:$B$1278,0))*IF(AH118="n/a",1.03,IF(AH118&lt;0,1.01,IF(AH118&gt;10,1.1,(1+AH118/100))))</f>
        <v>0.40487499999999998</v>
      </c>
      <c r="AS118" s="887">
        <f>IF($AI118="n/a",1.03*AR118,IF($AI118&lt;0,1.01*AR118,IF($AI118&gt;10,1.1*AR118,(1+$AI118/100)*AR118)))</f>
        <v>0.40892374999999997</v>
      </c>
      <c r="AT118" s="887">
        <f>IF($AK118="n/a",1.03*AS118,IF($AK118&lt;0,1.01*AS118,IF($AK118&gt;10,1.1*AS118,(1+$AK118/100)*AS118)))</f>
        <v>0.44981612500000001</v>
      </c>
      <c r="AU118" s="887">
        <f>IF($AK118="n/a",1.03*AT118,IF($AK118&lt;0,1.01*AT118,IF($AK118&gt;10,1.1*AT118,(1+$AK118/100)*AT118)))</f>
        <v>0.49479773750000006</v>
      </c>
      <c r="AV118" s="887">
        <f>IF($AK118="n/a",1.03*AU118,IF($AK118&lt;0,1.01*AU118,IF($AK118&gt;10,1.1*AU118,(1+$AK118/100)*AU118)))</f>
        <v>0.54427751125000012</v>
      </c>
      <c r="AW118" s="651">
        <f>SUM(AR118:AV118)</f>
        <v>2.3026901237500002</v>
      </c>
      <c r="AX118" s="748">
        <f>AW118/I118*100</f>
        <v>5.0277076937772929</v>
      </c>
      <c r="AY118" s="935">
        <v>1.06</v>
      </c>
      <c r="AZ118" s="873">
        <v>66.3</v>
      </c>
      <c r="BA118" s="873">
        <v>-21.22</v>
      </c>
      <c r="BB118" s="873">
        <v>-12.740000000000002</v>
      </c>
      <c r="BC118" s="873">
        <v>4.8500000000000005</v>
      </c>
      <c r="BE118" s="624">
        <v>2013</v>
      </c>
      <c r="BF118" s="899">
        <f>IF(BE118&gt;2008,0,IF(BE118&gt;2001,1,IF(BE118&gt;1990,2,IF(BE118&gt;1980,3,IF(BE118&gt;1973,4,IF(BE118&gt;1970,5,IF(BE118&gt;1960,6,IF(BE118&gt;1958,7,IF(BE118&gt;1953,8,9)))))))))</f>
        <v>0</v>
      </c>
      <c r="BG118" s="883">
        <v>8.1</v>
      </c>
    </row>
    <row r="119" spans="1:59" ht="11.25" customHeight="1" x14ac:dyDescent="0.2">
      <c r="A119" s="864" t="s">
        <v>1213</v>
      </c>
      <c r="B119" s="876" t="s">
        <v>1214</v>
      </c>
      <c r="C119" s="933" t="s">
        <v>4196</v>
      </c>
      <c r="D119" s="933" t="s">
        <v>4340</v>
      </c>
      <c r="E119" s="733">
        <v>9</v>
      </c>
      <c r="F119" s="1182">
        <v>414</v>
      </c>
      <c r="G119" s="1182" t="s">
        <v>106</v>
      </c>
      <c r="H119" s="1182" t="s">
        <v>106</v>
      </c>
      <c r="I119" s="875">
        <v>34.69</v>
      </c>
      <c r="J119" s="651">
        <f>(M119/I119)*100</f>
        <v>1.9602190833093114</v>
      </c>
      <c r="K119" s="878">
        <v>0.17</v>
      </c>
      <c r="L119" s="888">
        <v>4</v>
      </c>
      <c r="M119" s="642">
        <f>K119*L119</f>
        <v>0.68</v>
      </c>
      <c r="N119" s="871" t="s">
        <v>226</v>
      </c>
      <c r="O119" s="734">
        <v>0.16</v>
      </c>
      <c r="P119" s="867">
        <v>43517</v>
      </c>
      <c r="Q119" s="867">
        <v>43532</v>
      </c>
      <c r="R119" s="642">
        <f>(K119-O119)/O119*100</f>
        <v>6.2500000000000053</v>
      </c>
      <c r="S119" s="701">
        <f>IF(INDEX(Historical!$D$7:$D$1254,MATCH(B119,Historical!$B$7:$B$1278,0))=0,"n/a",(INDEX(Historical!$C$7:$C$1256,MATCH(B119,Historical!$B$7:$B$1278,0))/INDEX(Historical!$D$7:$D$1254,MATCH(B119,Historical!$B$7:$B$1278,0))-1)*100)</f>
        <v>6.25</v>
      </c>
      <c r="T119" s="701">
        <f>IF(INDEX(Historical!$F$7:$F$1247,MATCH(B119,Historical!$B$7:$B$1278,0))=0,"n/a",((INDEX(Historical!$C$7:$C$1256,MATCH(B119,Historical!$B$7:$B$1278,0))/INDEX(Historical!$F$7:$F$1247,MATCH(B119,Historical!$B$7:$B$1278,0)))^(1/3)-1)*100)</f>
        <v>12.311068346755549</v>
      </c>
      <c r="U119" s="701">
        <f>IF(INDEX(Historical!$H$7:$H$1247,MATCH(B119,Historical!$B$7:$B$1278,0))=0,"n/a",((INDEX(Historical!$C$7:$C$1256,MATCH(B119,Historical!$B$7:$B$1278,0))/INDEX(Historical!$H$7:$H$1247,MATCH(B119,Historical!$B$7:$B$1278,0)))^(1/5)-1)*100)</f>
        <v>11.196158593857874</v>
      </c>
      <c r="V119" s="701" t="str">
        <f>IF(INDEX(Historical!$O$7:$O$1247,MATCH(B119,Historical!$B$7:$B$1278,0))=0,"n/a",((INDEX(Historical!$C$7:$C$1256,MATCH(B119,Historical!$B$7:$B$1278,0))/INDEX(Historical!$O$7:$O$1247,MATCH(B119,Historical!$B$7:$B$1278,0)))^(1/10)-1)*100)</f>
        <v>n/a</v>
      </c>
      <c r="W119" s="702" t="str">
        <f>IF(OR(U119&lt;=0,U119="n/a",V119&lt;=0,V119="n/a"),"n/a",U119/V119)</f>
        <v>n/a</v>
      </c>
      <c r="X119" s="703" t="str">
        <f>IF(OR(AJ119&lt;=0,AJ119="n/a",U119&lt;=0,U119="n/a"),"n/a",U119/AJ119)</f>
        <v>n/a</v>
      </c>
      <c r="Y119" s="664"/>
      <c r="Z119" s="651">
        <f>IF(OR(AC119&lt;0.01,AC119="n/a"),"n/a",M119/AC119*100)</f>
        <v>64.761904761904759</v>
      </c>
      <c r="AA119" s="887">
        <f>IF(OR(AC119&lt;0.01,AC119="n/a"),"n/a",I119/AC119)</f>
        <v>33.038095238095238</v>
      </c>
      <c r="AB119" s="888">
        <v>12</v>
      </c>
      <c r="AC119" s="866">
        <v>1.05</v>
      </c>
      <c r="AD119" s="866">
        <v>5.52</v>
      </c>
      <c r="AE119" s="866">
        <v>2.4500000000000002</v>
      </c>
      <c r="AF119" s="866">
        <v>2.72</v>
      </c>
      <c r="AG119" s="866">
        <v>9.3000000000000007</v>
      </c>
      <c r="AH119" s="866">
        <v>-37.700000000000003</v>
      </c>
      <c r="AI119" s="866">
        <v>1.72</v>
      </c>
      <c r="AJ119" s="866">
        <v>-2.1</v>
      </c>
      <c r="AK119" s="866">
        <v>6</v>
      </c>
      <c r="AL119" s="879">
        <v>4630</v>
      </c>
      <c r="AM119" s="873">
        <v>1</v>
      </c>
      <c r="AN119" s="866">
        <v>0.49</v>
      </c>
      <c r="AO119" s="740">
        <f>IF(U119="n/a","n/a",IF(AA119&lt;0,"n/a",IF(AA119="n/a","n/a",J119+U119-AA119)))</f>
        <v>-19.881717560928053</v>
      </c>
      <c r="AP119" s="741">
        <f>IF(U119="n/a","n/a",J119+U119)</f>
        <v>13.156377677167185</v>
      </c>
      <c r="AQ119" s="889">
        <f>IF(OR(AC119&lt;0.01,AF119="n/a"),"n/a",(I119/SQRT(22.5*AC119*(I119/AF119))-1)*100)</f>
        <v>99.848408158249399</v>
      </c>
      <c r="AR119" s="651">
        <f>INDEX(Historical!$C$7:$C$1256,MATCH(B119,Historical!$B$7:$B$1278,0))*IF(AH119="n/a",1.03,IF(AH119&lt;0,1.01,IF(AH119&gt;10,1.1,(1+AH119/100))))</f>
        <v>0.68680000000000008</v>
      </c>
      <c r="AS119" s="887">
        <f>IF($AI119="n/a",1.03*AR119,IF($AI119&lt;0,1.01*AR119,IF($AI119&gt;10,1.1*AR119,(1+$AI119/100)*AR119)))</f>
        <v>0.69861296000000017</v>
      </c>
      <c r="AT119" s="887">
        <f>IF($AK119="n/a",1.03*AS119,IF($AK119&lt;0,1.01*AS119,IF($AK119&gt;10,1.1*AS119,(1+$AK119/100)*AS119)))</f>
        <v>0.74052973760000018</v>
      </c>
      <c r="AU119" s="887">
        <f>IF($AK119="n/a",1.03*AT119,IF($AK119&lt;0,1.01*AT119,IF($AK119&gt;10,1.1*AT119,(1+$AK119/100)*AT119)))</f>
        <v>0.78496152185600021</v>
      </c>
      <c r="AV119" s="887">
        <f>IF($AK119="n/a",1.03*AU119,IF($AK119&lt;0,1.01*AU119,IF($AK119&gt;10,1.1*AU119,(1+$AK119/100)*AU119)))</f>
        <v>0.83205921316736031</v>
      </c>
      <c r="AW119" s="651">
        <f>SUM(AR119:AV119)</f>
        <v>3.7429634326233607</v>
      </c>
      <c r="AX119" s="748">
        <f>AW119/I119*100</f>
        <v>10.789747571701819</v>
      </c>
      <c r="AY119" s="935">
        <v>1.55</v>
      </c>
      <c r="AZ119" s="873">
        <v>45.45</v>
      </c>
      <c r="BA119" s="873">
        <v>-41.64</v>
      </c>
      <c r="BB119" s="873">
        <v>-3.2199999999999998</v>
      </c>
      <c r="BC119" s="873">
        <v>-15.35</v>
      </c>
      <c r="BE119" s="624">
        <v>2011</v>
      </c>
      <c r="BF119" s="899">
        <f>IF(BE119&gt;2008,0,IF(BE119&gt;2001,1,IF(BE119&gt;1990,2,IF(BE119&gt;1980,3,IF(BE119&gt;1973,4,IF(BE119&gt;1970,5,IF(BE119&gt;1960,6,IF(BE119&gt;1958,7,IF(BE119&gt;1953,8,9)))))))))</f>
        <v>0</v>
      </c>
      <c r="BG119" s="883">
        <v>5.4</v>
      </c>
    </row>
    <row r="120" spans="1:59" ht="11.25" customHeight="1" x14ac:dyDescent="0.2">
      <c r="A120" s="872" t="s">
        <v>1205</v>
      </c>
      <c r="B120" s="876" t="s">
        <v>1206</v>
      </c>
      <c r="C120" s="933" t="s">
        <v>108</v>
      </c>
      <c r="D120" s="933" t="s">
        <v>4341</v>
      </c>
      <c r="E120" s="733">
        <v>9</v>
      </c>
      <c r="F120" s="1182">
        <v>446</v>
      </c>
      <c r="G120" s="1182" t="s">
        <v>106</v>
      </c>
      <c r="H120" s="1182" t="s">
        <v>106</v>
      </c>
      <c r="I120" s="875">
        <v>27.76</v>
      </c>
      <c r="J120" s="651">
        <f>(M120/I120)*100</f>
        <v>2.8818443804034581</v>
      </c>
      <c r="K120" s="878">
        <v>0.4</v>
      </c>
      <c r="L120" s="888">
        <v>2</v>
      </c>
      <c r="M120" s="642">
        <f>K120*L120</f>
        <v>0.8</v>
      </c>
      <c r="N120" s="871" t="s">
        <v>248</v>
      </c>
      <c r="O120" s="734">
        <v>0.36</v>
      </c>
      <c r="P120" s="619">
        <v>43796</v>
      </c>
      <c r="Q120" s="619">
        <v>43812</v>
      </c>
      <c r="R120" s="642">
        <f>(K120-O120)/O120*100</f>
        <v>11.111111111111121</v>
      </c>
      <c r="S120" s="701">
        <f>IF(INDEX(Historical!$D$7:$D$1254,MATCH(B120,Historical!$B$7:$B$1278,0))=0,"n/a",(INDEX(Historical!$C$7:$C$1256,MATCH(B120,Historical!$B$7:$B$1278,0))/INDEX(Historical!$D$7:$D$1254,MATCH(B120,Historical!$B$7:$B$1278,0))-1)*100)</f>
        <v>5.555555555555558</v>
      </c>
      <c r="T120" s="701">
        <f>IF(INDEX(Historical!$F$7:$F$1247,MATCH(B120,Historical!$B$7:$B$1278,0))=0,"n/a",((INDEX(Historical!$C$7:$C$1256,MATCH(B120,Historical!$B$7:$B$1278,0))/INDEX(Historical!$F$7:$F$1247,MATCH(B120,Historical!$B$7:$B$1278,0)))^(1/3)-1)*100)</f>
        <v>7.0222229910164247</v>
      </c>
      <c r="U120" s="701">
        <f>IF(INDEX(Historical!$H$7:$H$1247,MATCH(B120,Historical!$B$7:$B$1278,0))=0,"n/a",((INDEX(Historical!$C$7:$C$1256,MATCH(B120,Historical!$B$7:$B$1278,0))/INDEX(Historical!$H$7:$H$1247,MATCH(B120,Historical!$B$7:$B$1278,0)))^(1/5)-1)*100)</f>
        <v>7.0739850656267755</v>
      </c>
      <c r="V120" s="701">
        <f>IF(INDEX(Historical!$O$7:$O$1247,MATCH(B120,Historical!$B$7:$B$1278,0))=0,"n/a",((INDEX(Historical!$C$7:$C$1256,MATCH(B120,Historical!$B$7:$B$1278,0))/INDEX(Historical!$O$7:$O$1247,MATCH(B120,Historical!$B$7:$B$1278,0)))^(1/10)-1)*100)</f>
        <v>7.1773462536293131</v>
      </c>
      <c r="W120" s="702">
        <f>IF(OR(U120&lt;=0,U120="n/a",V120&lt;=0,V120="n/a"),"n/a",U120/V120)</f>
        <v>0.98559896870653663</v>
      </c>
      <c r="X120" s="703">
        <f>IF(OR(AJ120&lt;=0,AJ120="n/a",U120&lt;=0,U120="n/a"),"n/a",U120/AJ120)</f>
        <v>0.76891142017682346</v>
      </c>
      <c r="Y120" s="877"/>
      <c r="Z120" s="651">
        <f>IF(OR(AC120&lt;0.01,AC120="n/a"),"n/a",M120/AC120*100)</f>
        <v>30.534351145038169</v>
      </c>
      <c r="AA120" s="887">
        <f>IF(OR(AC120&lt;0.01,AC120="n/a"),"n/a",I120/AC120)</f>
        <v>10.595419847328245</v>
      </c>
      <c r="AB120" s="888">
        <v>12</v>
      </c>
      <c r="AC120" s="866">
        <v>2.62</v>
      </c>
      <c r="AD120" s="866">
        <v>1.18</v>
      </c>
      <c r="AE120" s="866">
        <v>3.19</v>
      </c>
      <c r="AF120" s="866">
        <v>0.84</v>
      </c>
      <c r="AG120" s="866">
        <v>8.2000000000000011</v>
      </c>
      <c r="AH120" s="866">
        <v>13.700000000000001</v>
      </c>
      <c r="AI120" s="866">
        <v>-2.04</v>
      </c>
      <c r="AJ120" s="866">
        <v>9.1999999999999993</v>
      </c>
      <c r="AK120" s="866">
        <v>9</v>
      </c>
      <c r="AL120" s="879">
        <v>460.26</v>
      </c>
      <c r="AM120" s="873">
        <v>1</v>
      </c>
      <c r="AN120" s="866">
        <v>0.03</v>
      </c>
      <c r="AO120" s="740">
        <f>IF(U120="n/a","n/a",IF(AA120&lt;0,"n/a",IF(AA120="n/a","n/a",J120+U120-AA120)))</f>
        <v>-0.63959040129801181</v>
      </c>
      <c r="AP120" s="741">
        <f>IF(U120="n/a","n/a",J120+U120)</f>
        <v>9.9558294460302328</v>
      </c>
      <c r="AQ120" s="889">
        <f>IF(OR(AC120&lt;0.01,AF120="n/a"),"n/a",(I120/SQRT(22.5*AC120*(I120/AF120))-1)*100)</f>
        <v>-37.106253016144677</v>
      </c>
      <c r="AR120" s="651">
        <f>INDEX(Historical!$C$7:$C$1256,MATCH(B120,Historical!$B$7:$B$1278,0))*IF(AH120="n/a",1.03,IF(AH120&lt;0,1.01,IF(AH120&gt;10,1.1,(1+AH120/100))))</f>
        <v>0.83600000000000008</v>
      </c>
      <c r="AS120" s="887">
        <f>IF($AI120="n/a",1.03*AR120,IF($AI120&lt;0,1.01*AR120,IF($AI120&gt;10,1.1*AR120,(1+$AI120/100)*AR120)))</f>
        <v>0.84436000000000011</v>
      </c>
      <c r="AT120" s="887">
        <f>IF($AK120="n/a",1.03*AS120,IF($AK120&lt;0,1.01*AS120,IF($AK120&gt;10,1.1*AS120,(1+$AK120/100)*AS120)))</f>
        <v>0.92035240000000018</v>
      </c>
      <c r="AU120" s="887">
        <f>IF($AK120="n/a",1.03*AT120,IF($AK120&lt;0,1.01*AT120,IF($AK120&gt;10,1.1*AT120,(1+$AK120/100)*AT120)))</f>
        <v>1.0031841160000003</v>
      </c>
      <c r="AV120" s="887">
        <f>IF($AK120="n/a",1.03*AU120,IF($AK120&lt;0,1.01*AU120,IF($AK120&gt;10,1.1*AU120,(1+$AK120/100)*AU120)))</f>
        <v>1.0934706864400006</v>
      </c>
      <c r="AW120" s="651">
        <f>SUM(AR120:AV120)</f>
        <v>4.6973672024400015</v>
      </c>
      <c r="AX120" s="748">
        <f>AW120/I120*100</f>
        <v>16.92135159380404</v>
      </c>
      <c r="AY120" s="935">
        <v>0.89</v>
      </c>
      <c r="AZ120" s="873">
        <v>49.25</v>
      </c>
      <c r="BA120" s="873">
        <v>-23.419999999999998</v>
      </c>
      <c r="BB120" s="873">
        <v>5.96</v>
      </c>
      <c r="BC120" s="873">
        <v>5.08</v>
      </c>
      <c r="BE120" s="624">
        <v>2012</v>
      </c>
      <c r="BF120" s="899">
        <f>IF(BE120&gt;2008,0,IF(BE120&gt;2001,1,IF(BE120&gt;1990,2,IF(BE120&gt;1980,3,IF(BE120&gt;1973,4,IF(BE120&gt;1970,5,IF(BE120&gt;1960,6,IF(BE120&gt;1958,7,IF(BE120&gt;1953,8,9)))))))))</f>
        <v>0</v>
      </c>
      <c r="BG120" s="883">
        <v>1.0999999999999999</v>
      </c>
    </row>
    <row r="121" spans="1:59" ht="11.25" customHeight="1" x14ac:dyDescent="0.2">
      <c r="A121" s="881" t="s">
        <v>1207</v>
      </c>
      <c r="B121" s="876" t="s">
        <v>1208</v>
      </c>
      <c r="C121" s="933" t="s">
        <v>108</v>
      </c>
      <c r="D121" s="933" t="s">
        <v>4341</v>
      </c>
      <c r="E121" s="733">
        <v>7</v>
      </c>
      <c r="F121" s="1182">
        <v>582</v>
      </c>
      <c r="G121" s="1182" t="s">
        <v>106</v>
      </c>
      <c r="H121" s="1182" t="s">
        <v>106</v>
      </c>
      <c r="I121" s="875">
        <v>12.55</v>
      </c>
      <c r="J121" s="651">
        <f>(M121/I121)*100</f>
        <v>4.4621513944223112</v>
      </c>
      <c r="K121" s="878">
        <v>0.14000000000000001</v>
      </c>
      <c r="L121" s="888">
        <v>4</v>
      </c>
      <c r="M121" s="642">
        <f>K121*L121</f>
        <v>0.56000000000000005</v>
      </c>
      <c r="N121" s="871" t="s">
        <v>127</v>
      </c>
      <c r="O121" s="734">
        <v>0.12</v>
      </c>
      <c r="P121" s="1128">
        <v>43643</v>
      </c>
      <c r="Q121" s="1128">
        <v>43655</v>
      </c>
      <c r="R121" s="642">
        <f>(K121-O121)/O121*100</f>
        <v>16.666666666666682</v>
      </c>
      <c r="S121" s="701">
        <f>IF(INDEX(Historical!$D$7:$D$1254,MATCH(B121,Historical!$B$7:$B$1278,0))=0,"n/a",(INDEX(Historical!$C$7:$C$1256,MATCH(B121,Historical!$B$7:$B$1278,0))/INDEX(Historical!$D$7:$D$1254,MATCH(B121,Historical!$B$7:$B$1278,0))-1)*100)</f>
        <v>20.930232558139551</v>
      </c>
      <c r="T121" s="701">
        <f>IF(INDEX(Historical!$F$7:$F$1247,MATCH(B121,Historical!$B$7:$B$1278,0))=0,"n/a",((INDEX(Historical!$C$7:$C$1256,MATCH(B121,Historical!$B$7:$B$1278,0))/INDEX(Historical!$F$7:$F$1247,MATCH(B121,Historical!$B$7:$B$1278,0)))^(1/3)-1)*100)</f>
        <v>13.040381433805571</v>
      </c>
      <c r="U121" s="701">
        <f>IF(INDEX(Historical!$H$7:$H$1247,MATCH(B121,Historical!$B$7:$B$1278,0))=0,"n/a",((INDEX(Historical!$C$7:$C$1256,MATCH(B121,Historical!$B$7:$B$1278,0))/INDEX(Historical!$H$7:$H$1247,MATCH(B121,Historical!$B$7:$B$1278,0)))^(1/5)-1)*100)</f>
        <v>11.628841548417412</v>
      </c>
      <c r="V121" s="701">
        <f>IF(INDEX(Historical!$O$7:$O$1247,MATCH(B121,Historical!$B$7:$B$1278,0))=0,"n/a",((INDEX(Historical!$C$7:$C$1256,MATCH(B121,Historical!$B$7:$B$1278,0))/INDEX(Historical!$O$7:$O$1247,MATCH(B121,Historical!$B$7:$B$1278,0)))^(1/10)-1)*100)</f>
        <v>8.7381857107906349</v>
      </c>
      <c r="W121" s="702">
        <f>IF(OR(U121&lt;=0,U121="n/a",V121&lt;=0,V121="n/a"),"n/a",U121/V121)</f>
        <v>1.3308073246895127</v>
      </c>
      <c r="X121" s="703">
        <f>IF(OR(AJ121&lt;=0,AJ121="n/a",U121&lt;=0,U121="n/a"),"n/a",U121/AJ121)</f>
        <v>0.791077656354926</v>
      </c>
      <c r="Y121" s="664"/>
      <c r="Z121" s="651">
        <f>IF(OR(AC121&lt;0.01,AC121="n/a"),"n/a",M121/AC121*100)</f>
        <v>55.445544554455452</v>
      </c>
      <c r="AA121" s="887">
        <f>IF(OR(AC121&lt;0.01,AC121="n/a"),"n/a",I121/AC121)</f>
        <v>12.425742574257427</v>
      </c>
      <c r="AB121" s="888">
        <v>12</v>
      </c>
      <c r="AC121" s="866">
        <v>1.01</v>
      </c>
      <c r="AD121" s="866">
        <v>1.77</v>
      </c>
      <c r="AE121" s="866">
        <v>2.14</v>
      </c>
      <c r="AF121" s="866">
        <v>0.59</v>
      </c>
      <c r="AG121" s="866">
        <v>7.1999999999999993</v>
      </c>
      <c r="AH121" s="866">
        <v>26.900000000000002</v>
      </c>
      <c r="AI121" s="866">
        <v>-17.440000000000001</v>
      </c>
      <c r="AJ121" s="866">
        <v>14.7</v>
      </c>
      <c r="AK121" s="866">
        <v>7.0000000000000009</v>
      </c>
      <c r="AL121" s="879">
        <v>1430</v>
      </c>
      <c r="AM121" s="873">
        <v>0.6</v>
      </c>
      <c r="AN121" s="866">
        <v>0.1</v>
      </c>
      <c r="AO121" s="740">
        <f>IF(U121="n/a","n/a",IF(AA121&lt;0,"n/a",IF(AA121="n/a","n/a",J121+U121-AA121)))</f>
        <v>3.6652503685822957</v>
      </c>
      <c r="AP121" s="741">
        <f>IF(U121="n/a","n/a",J121+U121)</f>
        <v>16.090992942839723</v>
      </c>
      <c r="AQ121" s="889">
        <f>IF(OR(AC121&lt;0.01,AF121="n/a"),"n/a",(I121/SQRT(22.5*AC121*(I121/AF121))-1)*100)</f>
        <v>-42.91842827511617</v>
      </c>
      <c r="AR121" s="651">
        <f>INDEX(Historical!$C$7:$C$1256,MATCH(B121,Historical!$B$7:$B$1278,0))*IF(AH121="n/a",1.03,IF(AH121&lt;0,1.01,IF(AH121&gt;10,1.1,(1+AH121/100))))</f>
        <v>0.57200000000000006</v>
      </c>
      <c r="AS121" s="887">
        <f>IF($AI121="n/a",1.03*AR121,IF($AI121&lt;0,1.01*AR121,IF($AI121&gt;10,1.1*AR121,(1+$AI121/100)*AR121)))</f>
        <v>0.57772000000000012</v>
      </c>
      <c r="AT121" s="887">
        <f>IF($AK121="n/a",1.03*AS121,IF($AK121&lt;0,1.01*AS121,IF($AK121&gt;10,1.1*AS121,(1+$AK121/100)*AS121)))</f>
        <v>0.61816040000000017</v>
      </c>
      <c r="AU121" s="887">
        <f>IF($AK121="n/a",1.03*AT121,IF($AK121&lt;0,1.01*AT121,IF($AK121&gt;10,1.1*AT121,(1+$AK121/100)*AT121)))</f>
        <v>0.66143162800000022</v>
      </c>
      <c r="AV121" s="887">
        <f>IF($AK121="n/a",1.03*AU121,IF($AK121&lt;0,1.01*AU121,IF($AK121&gt;10,1.1*AU121,(1+$AK121/100)*AU121)))</f>
        <v>0.70773184196000027</v>
      </c>
      <c r="AW121" s="651">
        <f>SUM(AR121:AV121)</f>
        <v>3.1370438699600012</v>
      </c>
      <c r="AX121" s="748">
        <f>AW121/I121*100</f>
        <v>24.996365497689251</v>
      </c>
      <c r="AY121" s="935">
        <v>1.35</v>
      </c>
      <c r="AZ121" s="873">
        <v>21.73</v>
      </c>
      <c r="BA121" s="873">
        <v>-46.910000000000004</v>
      </c>
      <c r="BB121" s="873">
        <v>5.3199999999999994</v>
      </c>
      <c r="BC121" s="873">
        <v>-10.9</v>
      </c>
      <c r="BE121" s="624">
        <v>2013</v>
      </c>
      <c r="BF121" s="899">
        <f>IF(BE121&gt;2008,0,IF(BE121&gt;2001,1,IF(BE121&gt;1990,2,IF(BE121&gt;1980,3,IF(BE121&gt;1973,4,IF(BE121&gt;1970,5,IF(BE121&gt;1960,6,IF(BE121&gt;1958,7,IF(BE121&gt;1953,8,9)))))))))</f>
        <v>0</v>
      </c>
      <c r="BG121" s="883">
        <v>0.89999999999999991</v>
      </c>
    </row>
    <row r="122" spans="1:59" ht="11.25" customHeight="1" x14ac:dyDescent="0.2">
      <c r="A122" s="881" t="s">
        <v>1168</v>
      </c>
      <c r="B122" s="876" t="s">
        <v>1169</v>
      </c>
      <c r="C122" s="933" t="s">
        <v>108</v>
      </c>
      <c r="D122" s="933" t="s">
        <v>4341</v>
      </c>
      <c r="E122" s="733">
        <v>8</v>
      </c>
      <c r="F122" s="1182">
        <v>512</v>
      </c>
      <c r="G122" s="1182" t="s">
        <v>106</v>
      </c>
      <c r="H122" s="1182" t="s">
        <v>106</v>
      </c>
      <c r="I122" s="875">
        <v>22</v>
      </c>
      <c r="J122" s="651">
        <f>(M122/I122)*100</f>
        <v>4.7272727272727275</v>
      </c>
      <c r="K122" s="878">
        <v>0.26</v>
      </c>
      <c r="L122" s="888">
        <v>4</v>
      </c>
      <c r="M122" s="642">
        <f>K122*L122</f>
        <v>1.04</v>
      </c>
      <c r="N122" s="871" t="s">
        <v>966</v>
      </c>
      <c r="O122" s="734">
        <v>0.25</v>
      </c>
      <c r="P122" s="867">
        <v>43769</v>
      </c>
      <c r="Q122" s="867">
        <v>43784</v>
      </c>
      <c r="R122" s="642">
        <f>(K122-O122)/O122*100</f>
        <v>4.0000000000000036</v>
      </c>
      <c r="S122" s="701">
        <f>IF(INDEX(Historical!$D$7:$D$1254,MATCH(B122,Historical!$B$7:$B$1278,0))=0,"n/a",(INDEX(Historical!$C$7:$C$1256,MATCH(B122,Historical!$B$7:$B$1278,0))/INDEX(Historical!$D$7:$D$1254,MATCH(B122,Historical!$B$7:$B$1278,0))-1)*100)</f>
        <v>1.0000000000000009</v>
      </c>
      <c r="T122" s="701">
        <f>IF(INDEX(Historical!$F$7:$F$1247,MATCH(B122,Historical!$B$7:$B$1278,0))=0,"n/a",((INDEX(Historical!$C$7:$C$1256,MATCH(B122,Historical!$B$7:$B$1278,0))/INDEX(Historical!$F$7:$F$1247,MATCH(B122,Historical!$B$7:$B$1278,0)))^(1/3)-1)*100)</f>
        <v>8.995589274479121</v>
      </c>
      <c r="U122" s="701">
        <f>IF(INDEX(Historical!$H$7:$H$1247,MATCH(B122,Historical!$B$7:$B$1278,0))=0,"n/a",((INDEX(Historical!$C$7:$C$1256,MATCH(B122,Historical!$B$7:$B$1278,0))/INDEX(Historical!$H$7:$H$1247,MATCH(B122,Historical!$B$7:$B$1278,0)))^(1/5)-1)*100)</f>
        <v>7.6080265297001404</v>
      </c>
      <c r="V122" s="701">
        <f>IF(INDEX(Historical!$O$7:$O$1247,MATCH(B122,Historical!$B$7:$B$1278,0))=0,"n/a",((INDEX(Historical!$C$7:$C$1256,MATCH(B122,Historical!$B$7:$B$1278,0))/INDEX(Historical!$O$7:$O$1247,MATCH(B122,Historical!$B$7:$B$1278,0)))^(1/10)-1)*100)</f>
        <v>5.1717629503484464</v>
      </c>
      <c r="W122" s="702">
        <f>IF(OR(U122&lt;=0,U122="n/a",V122&lt;=0,V122="n/a"),"n/a",U122/V122)</f>
        <v>1.4710702332533534</v>
      </c>
      <c r="X122" s="703" t="str">
        <f>IF(OR(AJ122&lt;=0,AJ122="n/a",U122&lt;=0,U122="n/a"),"n/a",U122/AJ122)</f>
        <v>n/a</v>
      </c>
      <c r="Y122" s="877"/>
      <c r="Z122" s="651" t="str">
        <f>IF(OR(AC122&lt;0.01,AC122="n/a"),"n/a",M122/AC122*100)</f>
        <v>n/a</v>
      </c>
      <c r="AA122" s="887" t="str">
        <f>IF(OR(AC122&lt;0.01,AC122="n/a"),"n/a",I122/AC122)</f>
        <v>n/a</v>
      </c>
      <c r="AB122" s="888">
        <v>12</v>
      </c>
      <c r="AC122" s="866" t="s">
        <v>136</v>
      </c>
      <c r="AD122" s="866" t="s">
        <v>136</v>
      </c>
      <c r="AE122" s="866" t="s">
        <v>136</v>
      </c>
      <c r="AF122" s="866" t="s">
        <v>136</v>
      </c>
      <c r="AG122" s="866" t="s">
        <v>136</v>
      </c>
      <c r="AH122" s="866" t="s">
        <v>136</v>
      </c>
      <c r="AI122" s="866" t="s">
        <v>136</v>
      </c>
      <c r="AJ122" s="866" t="s">
        <v>136</v>
      </c>
      <c r="AK122" s="866" t="s">
        <v>136</v>
      </c>
      <c r="AL122" s="879" t="s">
        <v>136</v>
      </c>
      <c r="AM122" s="873" t="s">
        <v>136</v>
      </c>
      <c r="AN122" s="866" t="s">
        <v>136</v>
      </c>
      <c r="AO122" s="740" t="str">
        <f>IF(U122="n/a","n/a",IF(AA122&lt;0,"n/a",IF(AA122="n/a","n/a",J122+U122-AA122)))</f>
        <v>n/a</v>
      </c>
      <c r="AP122" s="741">
        <f>IF(U122="n/a","n/a",J122+U122)</f>
        <v>12.335299256972867</v>
      </c>
      <c r="AQ122" s="889" t="str">
        <f>IF(OR(AC122&lt;0.01,AF122="n/a"),"n/a",(I122/SQRT(22.5*AC122*(I122/AF122))-1)*100)</f>
        <v>n/a</v>
      </c>
      <c r="AR122" s="651">
        <f>INDEX(Historical!$C$7:$C$1256,MATCH(B122,Historical!$B$7:$B$1278,0))*IF(AH122="n/a",1.03,IF(AH122&lt;0,1.01,IF(AH122&gt;10,1.1,(1+AH122/100))))</f>
        <v>1.0403</v>
      </c>
      <c r="AS122" s="887">
        <f>IF($AI122="n/a",1.03*AR122,IF($AI122&lt;0,1.01*AR122,IF($AI122&gt;10,1.1*AR122,(1+$AI122/100)*AR122)))</f>
        <v>1.071509</v>
      </c>
      <c r="AT122" s="887">
        <f>IF($AK122="n/a",1.03*AS122,IF($AK122&lt;0,1.01*AS122,IF($AK122&gt;10,1.1*AS122,(1+$AK122/100)*AS122)))</f>
        <v>1.10365427</v>
      </c>
      <c r="AU122" s="887">
        <f>IF($AK122="n/a",1.03*AT122,IF($AK122&lt;0,1.01*AT122,IF($AK122&gt;10,1.1*AT122,(1+$AK122/100)*AT122)))</f>
        <v>1.1367638981000001</v>
      </c>
      <c r="AV122" s="887">
        <f>IF($AK122="n/a",1.03*AU122,IF($AK122&lt;0,1.01*AU122,IF($AK122&gt;10,1.1*AU122,(1+$AK122/100)*AU122)))</f>
        <v>1.1708668150430002</v>
      </c>
      <c r="AW122" s="651">
        <f>SUM(AR122:AV122)</f>
        <v>5.5230939831430002</v>
      </c>
      <c r="AX122" s="748">
        <f>AW122/I122*100</f>
        <v>25.104972650649998</v>
      </c>
      <c r="AY122" s="935" t="s">
        <v>136</v>
      </c>
      <c r="AZ122" s="873" t="s">
        <v>136</v>
      </c>
      <c r="BA122" s="873" t="s">
        <v>136</v>
      </c>
      <c r="BB122" s="873" t="s">
        <v>136</v>
      </c>
      <c r="BC122" s="873" t="s">
        <v>136</v>
      </c>
      <c r="BD122" s="908" t="s">
        <v>4268</v>
      </c>
      <c r="BE122" s="624">
        <v>2012</v>
      </c>
      <c r="BF122" s="899">
        <f>IF(BE122&gt;2008,0,IF(BE122&gt;2001,1,IF(BE122&gt;1990,2,IF(BE122&gt;1980,3,IF(BE122&gt;1973,4,IF(BE122&gt;1970,5,IF(BE122&gt;1960,6,IF(BE122&gt;1958,7,IF(BE122&gt;1953,8,9)))))))))</f>
        <v>0</v>
      </c>
      <c r="BG122" s="883" t="s">
        <v>136</v>
      </c>
    </row>
    <row r="123" spans="1:59" ht="11.25" customHeight="1" x14ac:dyDescent="0.2">
      <c r="A123" s="882" t="s">
        <v>4645</v>
      </c>
      <c r="B123" s="876" t="s">
        <v>4643</v>
      </c>
      <c r="C123" s="933" t="s">
        <v>108</v>
      </c>
      <c r="D123" s="933" t="s">
        <v>4341</v>
      </c>
      <c r="E123" s="733">
        <v>5</v>
      </c>
      <c r="F123" s="1182">
        <v>734</v>
      </c>
      <c r="G123" s="1182" t="s">
        <v>106</v>
      </c>
      <c r="H123" s="1182" t="s">
        <v>106</v>
      </c>
      <c r="I123" s="875">
        <v>11.65</v>
      </c>
      <c r="J123" s="651">
        <f>(M123/I123)*100</f>
        <v>5.6652360515021458</v>
      </c>
      <c r="K123" s="878">
        <v>0.11</v>
      </c>
      <c r="L123" s="888">
        <v>6</v>
      </c>
      <c r="M123" s="642">
        <f>K123*L123</f>
        <v>0.66</v>
      </c>
      <c r="N123" s="871" t="s">
        <v>318</v>
      </c>
      <c r="O123" s="734">
        <v>0.1</v>
      </c>
      <c r="P123" s="862">
        <v>43902</v>
      </c>
      <c r="Q123" s="862">
        <v>43921</v>
      </c>
      <c r="R123" s="642">
        <f>(K123-O123)/O123*100</f>
        <v>9.9999999999999947</v>
      </c>
      <c r="S123" s="701">
        <f>IF(INDEX(Historical!$D$7:$D$1254,MATCH(B123,Historical!$B$7:$B$1278,0))=0,"n/a",(INDEX(Historical!$C$7:$C$1256,MATCH(B123,Historical!$B$7:$B$1278,0))/INDEX(Historical!$D$7:$D$1254,MATCH(B123,Historical!$B$7:$B$1278,0))-1)*100)</f>
        <v>26.666666666666639</v>
      </c>
      <c r="T123" s="701">
        <f>IF(INDEX(Historical!$F$7:$F$1247,MATCH(B123,Historical!$B$7:$B$1278,0))=0,"n/a",((INDEX(Historical!$C$7:$C$1256,MATCH(B123,Historical!$B$7:$B$1278,0))/INDEX(Historical!$F$7:$F$1247,MATCH(B123,Historical!$B$7:$B$1278,0)))^(1/3)-1)*100)</f>
        <v>33.420082436097246</v>
      </c>
      <c r="U123" s="701">
        <f>IF(INDEX(Historical!$H$7:$H$1247,MATCH(B123,Historical!$B$7:$B$1278,0))=0,"n/a",((INDEX(Historical!$C$7:$C$1256,MATCH(B123,Historical!$B$7:$B$1278,0))/INDEX(Historical!$H$7:$H$1247,MATCH(B123,Historical!$B$7:$B$1278,0)))^(1/5)-1)*100)</f>
        <v>25.927467693803852</v>
      </c>
      <c r="V123" s="701">
        <f>IF(INDEX(Historical!$O$7:$O$1247,MATCH(B123,Historical!$B$7:$B$1278,0))=0,"n/a",((INDEX(Historical!$C$7:$C$1256,MATCH(B123,Historical!$B$7:$B$1278,0))/INDEX(Historical!$O$7:$O$1247,MATCH(B123,Historical!$B$7:$B$1278,0)))^(1/10)-1)*100)</f>
        <v>0.542136482688238</v>
      </c>
      <c r="W123" s="702">
        <f>IF(OR(U123&lt;=0,U123="n/a",V123&lt;=0,V123="n/a"),"n/a",U123/V123)</f>
        <v>47.824613398530033</v>
      </c>
      <c r="X123" s="703">
        <f>IF(OR(AJ123&lt;=0,AJ123="n/a",U123&lt;=0,U123="n/a"),"n/a",U123/AJ123)</f>
        <v>1.1893333804497179</v>
      </c>
      <c r="Y123" s="877"/>
      <c r="Z123" s="651">
        <f>IF(OR(AC123&lt;0.01,AC123="n/a"),"n/a",M123/AC123*100)</f>
        <v>48.175182481751818</v>
      </c>
      <c r="AA123" s="887">
        <f>IF(OR(AC123&lt;0.01,AC123="n/a"),"n/a",I123/AC123)</f>
        <v>8.5036496350364956</v>
      </c>
      <c r="AB123" s="888">
        <v>12</v>
      </c>
      <c r="AC123" s="866">
        <v>1.37</v>
      </c>
      <c r="AD123" s="866">
        <v>0.47</v>
      </c>
      <c r="AE123" s="866">
        <v>3.02</v>
      </c>
      <c r="AF123" s="866">
        <v>0.99</v>
      </c>
      <c r="AG123" s="866">
        <v>12.5</v>
      </c>
      <c r="AH123" s="866">
        <v>10.7</v>
      </c>
      <c r="AI123" s="866">
        <v>-19.850000000000001</v>
      </c>
      <c r="AJ123" s="866">
        <v>21.8</v>
      </c>
      <c r="AK123" s="866">
        <v>18</v>
      </c>
      <c r="AL123" s="879">
        <v>325.38</v>
      </c>
      <c r="AM123" s="873">
        <v>1.7999999999999998</v>
      </c>
      <c r="AN123" s="866">
        <v>0.23</v>
      </c>
      <c r="AO123" s="740">
        <f>IF(U123="n/a","n/a",IF(AA123&lt;0,"n/a",IF(AA123="n/a","n/a",J123+U123-AA123)))</f>
        <v>23.089054110269501</v>
      </c>
      <c r="AP123" s="741">
        <f>IF(U123="n/a","n/a",J123+U123)</f>
        <v>31.592703745305997</v>
      </c>
      <c r="AQ123" s="889">
        <f>IF(OR(AC123&lt;0.01,AF123="n/a"),"n/a",(I123/SQRT(22.5*AC123*(I123/AF123))-1)*100)</f>
        <v>-38.83133286219114</v>
      </c>
      <c r="AR123" s="651">
        <f>INDEX(Historical!$C$7:$C$1256,MATCH(B123,Historical!$B$7:$B$1278,0))*IF(AH123="n/a",1.03,IF(AH123&lt;0,1.01,IF(AH123&gt;10,1.1,(1+AH123/100))))</f>
        <v>0.41800000000000004</v>
      </c>
      <c r="AS123" s="887">
        <f>IF($AI123="n/a",1.03*AR123,IF($AI123&lt;0,1.01*AR123,IF($AI123&gt;10,1.1*AR123,(1+$AI123/100)*AR123)))</f>
        <v>0.42218000000000006</v>
      </c>
      <c r="AT123" s="887">
        <f>IF($AK123="n/a",1.03*AS123,IF($AK123&lt;0,1.01*AS123,IF($AK123&gt;10,1.1*AS123,(1+$AK123/100)*AS123)))</f>
        <v>0.46439800000000009</v>
      </c>
      <c r="AU123" s="887">
        <f>IF($AK123="n/a",1.03*AT123,IF($AK123&lt;0,1.01*AT123,IF($AK123&gt;10,1.1*AT123,(1+$AK123/100)*AT123)))</f>
        <v>0.51083780000000012</v>
      </c>
      <c r="AV123" s="887">
        <f>IF($AK123="n/a",1.03*AU123,IF($AK123&lt;0,1.01*AU123,IF($AK123&gt;10,1.1*AU123,(1+$AK123/100)*AU123)))</f>
        <v>0.56192158000000014</v>
      </c>
      <c r="AW123" s="651">
        <f>SUM(AR123:AV123)</f>
        <v>2.3773373800000002</v>
      </c>
      <c r="AX123" s="748">
        <f>AW123/I123*100</f>
        <v>20.406329442060088</v>
      </c>
      <c r="AY123" s="935">
        <v>1</v>
      </c>
      <c r="AZ123" s="873">
        <v>18.64</v>
      </c>
      <c r="BA123" s="873">
        <v>-29.39</v>
      </c>
      <c r="BB123" s="873">
        <v>1.4200000000000002</v>
      </c>
      <c r="BC123" s="873">
        <v>-5.0500000000000007</v>
      </c>
      <c r="BE123" s="624">
        <v>2016</v>
      </c>
      <c r="BF123" s="899">
        <f>IF(BE123&gt;2008,0,IF(BE123&gt;2001,1,IF(BE123&gt;1990,2,IF(BE123&gt;1980,3,IF(BE123&gt;1973,4,IF(BE123&gt;1970,5,IF(BE123&gt;1960,6,IF(BE123&gt;1958,7,IF(BE123&gt;1953,8,9)))))))))</f>
        <v>0</v>
      </c>
      <c r="BG123" s="883">
        <v>1.5</v>
      </c>
    </row>
    <row r="124" spans="1:59" s="774" customFormat="1" ht="11.25" customHeight="1" x14ac:dyDescent="0.2">
      <c r="A124" s="755" t="s">
        <v>1179</v>
      </c>
      <c r="B124" s="782" t="s">
        <v>1180</v>
      </c>
      <c r="C124" s="933" t="s">
        <v>108</v>
      </c>
      <c r="D124" s="933" t="s">
        <v>118</v>
      </c>
      <c r="E124" s="756">
        <v>9</v>
      </c>
      <c r="F124" s="1182">
        <v>520</v>
      </c>
      <c r="G124" s="1181" t="s">
        <v>106</v>
      </c>
      <c r="H124" s="1181" t="s">
        <v>106</v>
      </c>
      <c r="I124" s="757">
        <v>31.29</v>
      </c>
      <c r="J124" s="758">
        <f>(M124/I124)*100</f>
        <v>4.6021093000958775</v>
      </c>
      <c r="K124" s="759">
        <v>0.36</v>
      </c>
      <c r="L124" s="760">
        <v>4</v>
      </c>
      <c r="M124" s="761">
        <f>K124*L124</f>
        <v>1.44</v>
      </c>
      <c r="N124" s="762" t="s">
        <v>318</v>
      </c>
      <c r="O124" s="1171">
        <v>0.33</v>
      </c>
      <c r="P124" s="764">
        <v>44181</v>
      </c>
      <c r="Q124" s="764">
        <v>44196</v>
      </c>
      <c r="R124" s="761">
        <f>(K124-O124)/O124*100</f>
        <v>9.0909090909090811</v>
      </c>
      <c r="S124" s="701">
        <f>IF(INDEX(Historical!$D$7:$D$1254,MATCH(B124,Historical!$B$7:$B$1278,0))=0,"n/a",(INDEX(Historical!$C$7:$C$1256,MATCH(B124,Historical!$B$7:$B$1278,0))/INDEX(Historical!$D$7:$D$1254,MATCH(B124,Historical!$B$7:$B$1278,0))-1)*100)</f>
        <v>5.0000000000000044</v>
      </c>
      <c r="T124" s="701">
        <f>IF(INDEX(Historical!$F$7:$F$1247,MATCH(B124,Historical!$B$7:$B$1278,0))=0,"n/a",((INDEX(Historical!$C$7:$C$1256,MATCH(B124,Historical!$B$7:$B$1278,0))/INDEX(Historical!$F$7:$F$1247,MATCH(B124,Historical!$B$7:$B$1278,0)))^(1/3)-1)*100)</f>
        <v>22.098775997265374</v>
      </c>
      <c r="U124" s="701">
        <f>IF(INDEX(Historical!$H$7:$H$1247,MATCH(B124,Historical!$B$7:$B$1278,0))=0,"n/a",((INDEX(Historical!$C$7:$C$1256,MATCH(B124,Historical!$B$7:$B$1278,0))/INDEX(Historical!$H$7:$H$1247,MATCH(B124,Historical!$B$7:$B$1278,0)))^(1/5)-1)*100)</f>
        <v>19.184739065331247</v>
      </c>
      <c r="V124" s="701">
        <f>IF(INDEX(Historical!$O$7:$O$1247,MATCH(B124,Historical!$B$7:$B$1278,0))=0,"n/a",((INDEX(Historical!$C$7:$C$1256,MATCH(B124,Historical!$B$7:$B$1278,0))/INDEX(Historical!$O$7:$O$1247,MATCH(B124,Historical!$B$7:$B$1278,0)))^(1/10)-1)*100)</f>
        <v>12.496296464563205</v>
      </c>
      <c r="W124" s="702">
        <f>IF(OR(U124&lt;=0,U124="n/a",V124&lt;=0,V124="n/a"),"n/a",U124/V124)</f>
        <v>1.5352339887049751</v>
      </c>
      <c r="X124" s="703">
        <f>IF(OR(AJ124&lt;=0,AJ124="n/a",U124&lt;=0,U124="n/a"),"n/a",U124/AJ124)</f>
        <v>1.1219145652240494</v>
      </c>
      <c r="Y124" s="1161" t="s">
        <v>949</v>
      </c>
      <c r="Z124" s="758">
        <f>IF(OR(AC124&lt;0.01,AC124="n/a"),"n/a",M124/AC124*100)</f>
        <v>48</v>
      </c>
      <c r="AA124" s="766">
        <f>IF(OR(AC124&lt;0.01,AC124="n/a"),"n/a",I124/AC124)</f>
        <v>10.43</v>
      </c>
      <c r="AB124" s="760">
        <v>12</v>
      </c>
      <c r="AC124" s="767">
        <v>3</v>
      </c>
      <c r="AD124" s="767">
        <v>1.29</v>
      </c>
      <c r="AE124" s="767">
        <v>1.01</v>
      </c>
      <c r="AF124" s="767">
        <v>1.36</v>
      </c>
      <c r="AG124" s="767">
        <v>15.2</v>
      </c>
      <c r="AH124" s="767">
        <v>69.699999999999989</v>
      </c>
      <c r="AI124" s="767">
        <v>-0.38999999999999996</v>
      </c>
      <c r="AJ124" s="767">
        <v>17.100000000000001</v>
      </c>
      <c r="AK124" s="767">
        <v>8.1</v>
      </c>
      <c r="AL124" s="768">
        <v>8700</v>
      </c>
      <c r="AM124" s="769">
        <v>2.5</v>
      </c>
      <c r="AN124" s="767">
        <v>0.38</v>
      </c>
      <c r="AO124" s="770">
        <f>IF(U124="n/a","n/a",IF(AA124&lt;0,"n/a",IF(AA124="n/a","n/a",J124+U124-AA124)))</f>
        <v>13.356848365427126</v>
      </c>
      <c r="AP124" s="771">
        <f>IF(U124="n/a","n/a",J124+U124)</f>
        <v>23.786848365427126</v>
      </c>
      <c r="AQ124" s="772">
        <f>IF(OR(AC124&lt;0.01,AF124="n/a"),"n/a",(I124/SQRT(22.5*AC124*(I124/AF124))-1)*100)</f>
        <v>-20.60002798769035</v>
      </c>
      <c r="AR124" s="651">
        <f>INDEX(Historical!$C$7:$C$1256,MATCH(B124,Historical!$B$7:$B$1278,0))*IF(AH124="n/a",1.03,IF(AH124&lt;0,1.01,IF(AH124&gt;10,1.1,(1+AH124/100))))</f>
        <v>1.3860000000000001</v>
      </c>
      <c r="AS124" s="766">
        <f>IF($AI124="n/a",1.03*AR124,IF($AI124&lt;0,1.01*AR124,IF($AI124&gt;10,1.1*AR124,(1+$AI124/100)*AR124)))</f>
        <v>1.3998600000000001</v>
      </c>
      <c r="AT124" s="766">
        <f>IF($AK124="n/a",1.03*AS124,IF($AK124&lt;0,1.01*AS124,IF($AK124&gt;10,1.1*AS124,(1+$AK124/100)*AS124)))</f>
        <v>1.5132486600000001</v>
      </c>
      <c r="AU124" s="766">
        <f>IF($AK124="n/a",1.03*AT124,IF($AK124&lt;0,1.01*AT124,IF($AK124&gt;10,1.1*AT124,(1+$AK124/100)*AT124)))</f>
        <v>1.6358218014600001</v>
      </c>
      <c r="AV124" s="766">
        <f>IF($AK124="n/a",1.03*AU124,IF($AK124&lt;0,1.01*AU124,IF($AK124&gt;10,1.1*AU124,(1+$AK124/100)*AU124)))</f>
        <v>1.7683233673782601</v>
      </c>
      <c r="AW124" s="758">
        <f>SUM(AR124:AV124)</f>
        <v>7.7032538288382604</v>
      </c>
      <c r="AX124" s="773">
        <f>AW124/I124*100</f>
        <v>24.61890006020537</v>
      </c>
      <c r="AY124" s="936">
        <v>1.32</v>
      </c>
      <c r="AZ124" s="769">
        <v>64.680000000000007</v>
      </c>
      <c r="BA124" s="769">
        <v>-36.51</v>
      </c>
      <c r="BB124" s="769">
        <v>-4.2299999999999995</v>
      </c>
      <c r="BC124" s="769">
        <v>-5.82</v>
      </c>
      <c r="BD124" s="909"/>
      <c r="BE124" s="624">
        <v>2012</v>
      </c>
      <c r="BF124" s="899">
        <f>IF(BE124&gt;2008,0,IF(BE124&gt;2001,1,IF(BE124&gt;1990,2,IF(BE124&gt;1980,3,IF(BE124&gt;1973,4,IF(BE124&gt;1970,5,IF(BE124&gt;1960,6,IF(BE124&gt;1958,7,IF(BE124&gt;1953,8,9)))))))))</f>
        <v>0</v>
      </c>
      <c r="BG124" s="825">
        <v>4.2</v>
      </c>
    </row>
    <row r="125" spans="1:59" ht="11.25" customHeight="1" x14ac:dyDescent="0.2">
      <c r="A125" s="864" t="s">
        <v>3816</v>
      </c>
      <c r="B125" s="876" t="s">
        <v>3817</v>
      </c>
      <c r="C125" s="933" t="s">
        <v>108</v>
      </c>
      <c r="D125" s="933" t="s">
        <v>4341</v>
      </c>
      <c r="E125" s="733">
        <v>7</v>
      </c>
      <c r="F125" s="1182">
        <v>638</v>
      </c>
      <c r="G125" s="1182" t="s">
        <v>106</v>
      </c>
      <c r="H125" s="1182" t="s">
        <v>106</v>
      </c>
      <c r="I125" s="880">
        <v>23.13</v>
      </c>
      <c r="J125" s="651">
        <f>(M125/I125)*100</f>
        <v>5.3610030263726767</v>
      </c>
      <c r="K125" s="885">
        <v>0.31</v>
      </c>
      <c r="L125" s="624">
        <v>4</v>
      </c>
      <c r="M125" s="642">
        <f>K125*L125</f>
        <v>1.24</v>
      </c>
      <c r="N125" s="624" t="s">
        <v>718</v>
      </c>
      <c r="O125" s="735">
        <v>0.3</v>
      </c>
      <c r="P125" s="633">
        <v>43929</v>
      </c>
      <c r="Q125" s="633">
        <v>44032</v>
      </c>
      <c r="R125" s="642">
        <f>(K125-O125)/O125*100</f>
        <v>3.3333333333333366</v>
      </c>
      <c r="S125" s="701">
        <f>IF(INDEX(Historical!$D$7:$D$1254,MATCH(B125,Historical!$B$7:$B$1278,0))=0,"n/a",(INDEX(Historical!$C$7:$C$1256,MATCH(B125,Historical!$B$7:$B$1278,0))/INDEX(Historical!$D$7:$D$1254,MATCH(B125,Historical!$B$7:$B$1278,0))-1)*100)</f>
        <v>11.32075471698113</v>
      </c>
      <c r="T125" s="701">
        <f>IF(INDEX(Historical!$F$7:$F$1247,MATCH(B125,Historical!$B$7:$B$1278,0))=0,"n/a",((INDEX(Historical!$C$7:$C$1256,MATCH(B125,Historical!$B$7:$B$1278,0))/INDEX(Historical!$F$7:$F$1247,MATCH(B125,Historical!$B$7:$B$1278,0)))^(1/3)-1)*100)</f>
        <v>9.5875180073659028</v>
      </c>
      <c r="U125" s="701">
        <f>IF(INDEX(Historical!$H$7:$H$1247,MATCH(B125,Historical!$B$7:$B$1278,0))=0,"n/a",((INDEX(Historical!$C$7:$C$1256,MATCH(B125,Historical!$B$7:$B$1278,0))/INDEX(Historical!$H$7:$H$1247,MATCH(B125,Historical!$B$7:$B$1278,0)))^(1/5)-1)*100)</f>
        <v>7.6296654038015221</v>
      </c>
      <c r="V125" s="701">
        <f>IF(INDEX(Historical!$O$7:$O$1247,MATCH(B125,Historical!$B$7:$B$1278,0))=0,"n/a",((INDEX(Historical!$C$7:$C$1256,MATCH(B125,Historical!$B$7:$B$1278,0))/INDEX(Historical!$O$7:$O$1247,MATCH(B125,Historical!$B$7:$B$1278,0)))^(1/10)-1)*100)</f>
        <v>4.2641294704565791</v>
      </c>
      <c r="W125" s="702">
        <f>IF(OR(U125&lt;=0,U125="n/a",V125&lt;=0,V125="n/a"),"n/a",U125/V125)</f>
        <v>1.7892668261277209</v>
      </c>
      <c r="X125" s="703">
        <f>IF(OR(AJ125&lt;=0,AJ125="n/a",U125&lt;=0,U125="n/a"),"n/a",U125/AJ125)</f>
        <v>0.67519162865500193</v>
      </c>
      <c r="Y125" s="876"/>
      <c r="Z125" s="651">
        <f>IF(OR(AC125&lt;0.01,AC125="n/a"),"n/a",M125/AC125*100)</f>
        <v>50.40650406504065</v>
      </c>
      <c r="AA125" s="887">
        <f>IF(OR(AC125&lt;0.01,AC125="n/a"),"n/a",I125/AC125)</f>
        <v>9.4024390243902438</v>
      </c>
      <c r="AB125" s="1182">
        <v>12</v>
      </c>
      <c r="AC125" s="880">
        <v>2.46</v>
      </c>
      <c r="AD125" s="880" t="s">
        <v>136</v>
      </c>
      <c r="AE125" s="880">
        <v>3.25</v>
      </c>
      <c r="AF125" s="880">
        <v>1.1599999999999999</v>
      </c>
      <c r="AG125" s="880">
        <v>12.1</v>
      </c>
      <c r="AH125" s="880">
        <v>8.1</v>
      </c>
      <c r="AI125" s="880" t="s">
        <v>136</v>
      </c>
      <c r="AJ125" s="880">
        <v>11.3</v>
      </c>
      <c r="AK125" s="880" t="s">
        <v>136</v>
      </c>
      <c r="AL125" s="880">
        <v>252.12</v>
      </c>
      <c r="AM125" s="880">
        <v>4.5999999999999996</v>
      </c>
      <c r="AN125" s="880">
        <v>0</v>
      </c>
      <c r="AO125" s="740">
        <f>IF(U125="n/a","n/a",IF(AA125&lt;0,"n/a",IF(AA125="n/a","n/a",J125+U125-AA125)))</f>
        <v>3.5882294057839559</v>
      </c>
      <c r="AP125" s="741">
        <f>IF(U125="n/a","n/a",J125+U125)</f>
        <v>12.9906684301742</v>
      </c>
      <c r="AQ125" s="889">
        <f>IF(OR(AC125&lt;0.01,AF125="n/a"),"n/a",(I125/SQRT(22.5*AC125*(I125/AF125))-1)*100)</f>
        <v>-30.376155845883179</v>
      </c>
      <c r="AR125" s="651">
        <f>INDEX(Historical!$C$7:$C$1256,MATCH(B125,Historical!$B$7:$B$1278,0))*IF(AH125="n/a",1.03,IF(AH125&lt;0,1.01,IF(AH125&gt;10,1.1,(1+AH125/100))))</f>
        <v>1.2755799999999999</v>
      </c>
      <c r="AS125" s="887">
        <f>IF($AI125="n/a",1.03*AR125,IF($AI125&lt;0,1.01*AR125,IF($AI125&gt;10,1.1*AR125,(1+$AI125/100)*AR125)))</f>
        <v>1.3138474</v>
      </c>
      <c r="AT125" s="887">
        <f>IF($AK125="n/a",1.03*AS125,IF($AK125&lt;0,1.01*AS125,IF($AK125&gt;10,1.1*AS125,(1+$AK125/100)*AS125)))</f>
        <v>1.353262822</v>
      </c>
      <c r="AU125" s="887">
        <f>IF($AK125="n/a",1.03*AT125,IF($AK125&lt;0,1.01*AT125,IF($AK125&gt;10,1.1*AT125,(1+$AK125/100)*AT125)))</f>
        <v>1.3938607066600002</v>
      </c>
      <c r="AV125" s="887">
        <f>IF($AK125="n/a",1.03*AU125,IF($AK125&lt;0,1.01*AU125,IF($AK125&gt;10,1.1*AU125,(1+$AK125/100)*AU125)))</f>
        <v>1.4356765278598003</v>
      </c>
      <c r="AW125" s="651">
        <f>SUM(AR125:AV125)</f>
        <v>6.7722274565198006</v>
      </c>
      <c r="AX125" s="748">
        <f>AW125/I125*100</f>
        <v>29.278977330392568</v>
      </c>
      <c r="AY125" s="729">
        <v>0.65</v>
      </c>
      <c r="AZ125" s="883">
        <v>31.3</v>
      </c>
      <c r="BA125" s="883">
        <v>-24.51</v>
      </c>
      <c r="BB125" s="883">
        <v>7.7799999999999994</v>
      </c>
      <c r="BC125" s="883">
        <v>3.95</v>
      </c>
      <c r="BE125" s="624">
        <v>2014</v>
      </c>
      <c r="BF125" s="899">
        <f>IF(BE125&gt;2008,0,IF(BE125&gt;2001,1,IF(BE125&gt;1990,2,IF(BE125&gt;1980,3,IF(BE125&gt;1973,4,IF(BE125&gt;1970,5,IF(BE125&gt;1960,6,IF(BE125&gt;1958,7,IF(BE125&gt;1953,8,9)))))))))</f>
        <v>0</v>
      </c>
      <c r="BG125" s="883">
        <v>1.2</v>
      </c>
    </row>
    <row r="126" spans="1:59" ht="11.25" customHeight="1" x14ac:dyDescent="0.2">
      <c r="A126" s="872" t="s">
        <v>1199</v>
      </c>
      <c r="B126" s="876" t="s">
        <v>1200</v>
      </c>
      <c r="C126" s="933" t="s">
        <v>4322</v>
      </c>
      <c r="D126" s="933" t="s">
        <v>4323</v>
      </c>
      <c r="E126" s="733">
        <v>8</v>
      </c>
      <c r="F126" s="1182">
        <v>557</v>
      </c>
      <c r="G126" s="1182" t="s">
        <v>37</v>
      </c>
      <c r="H126" s="1182" t="s">
        <v>37</v>
      </c>
      <c r="I126" s="875">
        <v>39.81</v>
      </c>
      <c r="J126" s="651">
        <f>(M126/I126)*100</f>
        <v>2.5119316754584271</v>
      </c>
      <c r="K126" s="878">
        <v>0.25</v>
      </c>
      <c r="L126" s="888">
        <v>4</v>
      </c>
      <c r="M126" s="642">
        <f>K126*L126</f>
        <v>1</v>
      </c>
      <c r="N126" s="871" t="s">
        <v>218</v>
      </c>
      <c r="O126" s="734">
        <v>0.23</v>
      </c>
      <c r="P126" s="862">
        <v>43920</v>
      </c>
      <c r="Q126" s="862">
        <v>43941</v>
      </c>
      <c r="R126" s="642">
        <f>(K126-O126)/O126*100</f>
        <v>8.6956521739130395</v>
      </c>
      <c r="S126" s="701">
        <f>IF(INDEX(Historical!$D$7:$D$1254,MATCH(B126,Historical!$B$7:$B$1278,0))=0,"n/a",(INDEX(Historical!$C$7:$C$1256,MATCH(B126,Historical!$B$7:$B$1278,0))/INDEX(Historical!$D$7:$D$1254,MATCH(B126,Historical!$B$7:$B$1278,0))-1)*100)</f>
        <v>5.0347222222222099</v>
      </c>
      <c r="T126" s="701">
        <f>IF(INDEX(Historical!$F$7:$F$1247,MATCH(B126,Historical!$B$7:$B$1278,0))=0,"n/a",((INDEX(Historical!$C$7:$C$1256,MATCH(B126,Historical!$B$7:$B$1278,0))/INDEX(Historical!$F$7:$F$1247,MATCH(B126,Historical!$B$7:$B$1278,0)))^(1/3)-1)*100)</f>
        <v>9.1954691461346485</v>
      </c>
      <c r="U126" s="701">
        <f>IF(INDEX(Historical!$H$7:$H$1247,MATCH(B126,Historical!$B$7:$B$1278,0))=0,"n/a",((INDEX(Historical!$C$7:$C$1256,MATCH(B126,Historical!$B$7:$B$1278,0))/INDEX(Historical!$H$7:$H$1247,MATCH(B126,Historical!$B$7:$B$1278,0)))^(1/5)-1)*100)</f>
        <v>18.340656785304475</v>
      </c>
      <c r="V126" s="701">
        <f>IF(INDEX(Historical!$O$7:$O$1247,MATCH(B126,Historical!$B$7:$B$1278,0))=0,"n/a",((INDEX(Historical!$C$7:$C$1256,MATCH(B126,Historical!$B$7:$B$1278,0))/INDEX(Historical!$O$7:$O$1247,MATCH(B126,Historical!$B$7:$B$1278,0)))^(1/10)-1)*100)</f>
        <v>13.76028266674394</v>
      </c>
      <c r="W126" s="702">
        <f>IF(OR(U126&lt;=0,U126="n/a",V126&lt;=0,V126="n/a"),"n/a",U126/V126)</f>
        <v>1.332869188045857</v>
      </c>
      <c r="X126" s="703">
        <f>IF(OR(AJ126&lt;=0,AJ126="n/a",U126&lt;=0,U126="n/a"),"n/a",U126/AJ126)</f>
        <v>0.30516899809158865</v>
      </c>
      <c r="Y126" s="877"/>
      <c r="Z126" s="651">
        <f>IF(OR(AC126&lt;0.01,AC126="n/a"),"n/a",M126/AC126*100)</f>
        <v>60.975609756097562</v>
      </c>
      <c r="AA126" s="887">
        <f>IF(OR(AC126&lt;0.01,AC126="n/a"),"n/a",I126/AC126)</f>
        <v>24.274390243902442</v>
      </c>
      <c r="AB126" s="888">
        <v>12</v>
      </c>
      <c r="AC126" s="866">
        <v>1.64</v>
      </c>
      <c r="AD126" s="866">
        <v>2.4300000000000002</v>
      </c>
      <c r="AE126" s="866">
        <v>11.31</v>
      </c>
      <c r="AF126" s="866">
        <v>2.88</v>
      </c>
      <c r="AG126" s="866">
        <v>14.6</v>
      </c>
      <c r="AH126" s="866">
        <v>43.5</v>
      </c>
      <c r="AI126" s="866">
        <v>-16.72</v>
      </c>
      <c r="AJ126" s="866">
        <v>60.099999999999994</v>
      </c>
      <c r="AK126" s="866">
        <v>10</v>
      </c>
      <c r="AL126" s="879">
        <v>5050</v>
      </c>
      <c r="AM126" s="873">
        <v>1.1400000000000001</v>
      </c>
      <c r="AN126" s="866">
        <v>0.93</v>
      </c>
      <c r="AO126" s="740">
        <f>IF(U126="n/a","n/a",IF(AA126&lt;0,"n/a",IF(AA126="n/a","n/a",J126+U126-AA126)))</f>
        <v>-3.4218017831395393</v>
      </c>
      <c r="AP126" s="741">
        <f>IF(U126="n/a","n/a",J126+U126)</f>
        <v>20.852588460762902</v>
      </c>
      <c r="AQ126" s="889">
        <f>IF(OR(AC126&lt;0.01,AF126="n/a"),"n/a",(I126/SQRT(22.5*AC126*(I126/AF126))-1)*100)</f>
        <v>76.270302411367979</v>
      </c>
      <c r="AR126" s="651">
        <f>INDEX(Historical!$C$7:$C$1256,MATCH(B126,Historical!$B$7:$B$1278,0))*IF(AH126="n/a",1.03,IF(AH126&lt;0,1.01,IF(AH126&gt;10,1.1,(1+AH126/100))))</f>
        <v>0.99825000000000008</v>
      </c>
      <c r="AS126" s="887">
        <f>IF($AI126="n/a",1.03*AR126,IF($AI126&lt;0,1.01*AR126,IF($AI126&gt;10,1.1*AR126,(1+$AI126/100)*AR126)))</f>
        <v>1.0082325000000001</v>
      </c>
      <c r="AT126" s="887">
        <f>IF($AK126="n/a",1.03*AS126,IF($AK126&lt;0,1.01*AS126,IF($AK126&gt;10,1.1*AS126,(1+$AK126/100)*AS126)))</f>
        <v>1.1090557500000002</v>
      </c>
      <c r="AU126" s="887">
        <f>IF($AK126="n/a",1.03*AT126,IF($AK126&lt;0,1.01*AT126,IF($AK126&gt;10,1.1*AT126,(1+$AK126/100)*AT126)))</f>
        <v>1.2199613250000003</v>
      </c>
      <c r="AV126" s="887">
        <f>IF($AK126="n/a",1.03*AU126,IF($AK126&lt;0,1.01*AU126,IF($AK126&gt;10,1.1*AU126,(1+$AK126/100)*AU126)))</f>
        <v>1.3419574575000004</v>
      </c>
      <c r="AW126" s="651">
        <f>SUM(AR126:AV126)</f>
        <v>5.6774570325000004</v>
      </c>
      <c r="AX126" s="748">
        <f>AW126/I126*100</f>
        <v>14.261384155990958</v>
      </c>
      <c r="AY126" s="935">
        <v>0.91</v>
      </c>
      <c r="AZ126" s="873">
        <v>53.769999999999996</v>
      </c>
      <c r="BA126" s="873">
        <v>-13.68</v>
      </c>
      <c r="BB126" s="873">
        <v>-4.4400000000000004</v>
      </c>
      <c r="BC126" s="873">
        <v>1.1299999999999999</v>
      </c>
      <c r="BE126" s="624">
        <v>2013</v>
      </c>
      <c r="BF126" s="899">
        <f>IF(BE126&gt;2008,0,IF(BE126&gt;2001,1,IF(BE126&gt;1990,2,IF(BE126&gt;1980,3,IF(BE126&gt;1973,4,IF(BE126&gt;1970,5,IF(BE126&gt;1960,6,IF(BE126&gt;1958,7,IF(BE126&gt;1953,8,9)))))))))</f>
        <v>0</v>
      </c>
      <c r="BG126" s="883">
        <v>7.1999999999999993</v>
      </c>
    </row>
    <row r="127" spans="1:59" ht="11.25" customHeight="1" x14ac:dyDescent="0.2">
      <c r="A127" s="882" t="s">
        <v>4143</v>
      </c>
      <c r="B127" s="596" t="s">
        <v>4144</v>
      </c>
      <c r="C127" s="933" t="s">
        <v>108</v>
      </c>
      <c r="D127" s="933" t="s">
        <v>4341</v>
      </c>
      <c r="E127" s="733">
        <v>5</v>
      </c>
      <c r="F127" s="1182">
        <v>708</v>
      </c>
      <c r="G127" s="1182" t="s">
        <v>106</v>
      </c>
      <c r="H127" s="1182" t="s">
        <v>106</v>
      </c>
      <c r="I127" s="875">
        <v>22</v>
      </c>
      <c r="J127" s="651">
        <f>(M127/I127)*100</f>
        <v>5.4545454545454541</v>
      </c>
      <c r="K127" s="878">
        <v>0.3</v>
      </c>
      <c r="L127" s="888">
        <v>4</v>
      </c>
      <c r="M127" s="642">
        <f>K127*L127</f>
        <v>1.2</v>
      </c>
      <c r="N127" s="871" t="s">
        <v>440</v>
      </c>
      <c r="O127" s="734">
        <v>0.27</v>
      </c>
      <c r="P127" s="867">
        <v>43587</v>
      </c>
      <c r="Q127" s="867">
        <v>43607</v>
      </c>
      <c r="R127" s="642">
        <f>(K127-O127)/O127*100</f>
        <v>11.1111111111111</v>
      </c>
      <c r="S127" s="701">
        <f>IF(INDEX(Historical!$D$7:$D$1254,MATCH(B127,Historical!$B$7:$B$1278,0))=0,"n/a",(INDEX(Historical!$C$7:$C$1256,MATCH(B127,Historical!$B$7:$B$1278,0))/INDEX(Historical!$D$7:$D$1254,MATCH(B127,Historical!$B$7:$B$1278,0))-1)*100)</f>
        <v>11.428571428571409</v>
      </c>
      <c r="T127" s="701">
        <f>IF(INDEX(Historical!$F$7:$F$1247,MATCH(B127,Historical!$B$7:$B$1278,0))=0,"n/a",((INDEX(Historical!$C$7:$C$1256,MATCH(B127,Historical!$B$7:$B$1278,0))/INDEX(Historical!$F$7:$F$1247,MATCH(B127,Historical!$B$7:$B$1278,0)))^(1/3)-1)*100)</f>
        <v>12.578986986831463</v>
      </c>
      <c r="U127" s="701">
        <f>IF(INDEX(Historical!$H$7:$H$1247,MATCH(B127,Historical!$B$7:$B$1278,0))=0,"n/a",((INDEX(Historical!$C$7:$C$1256,MATCH(B127,Historical!$B$7:$B$1278,0))/INDEX(Historical!$H$7:$H$1247,MATCH(B127,Historical!$B$7:$B$1278,0)))^(1/5)-1)*100)</f>
        <v>11.464196522477677</v>
      </c>
      <c r="V127" s="701">
        <f>IF(INDEX(Historical!$O$7:$O$1247,MATCH(B127,Historical!$B$7:$B$1278,0))=0,"n/a",((INDEX(Historical!$C$7:$C$1256,MATCH(B127,Historical!$B$7:$B$1278,0))/INDEX(Historical!$O$7:$O$1247,MATCH(B127,Historical!$B$7:$B$1278,0)))^(1/10)-1)*100)</f>
        <v>0.80363905839886396</v>
      </c>
      <c r="W127" s="702">
        <f>IF(OR(U127&lt;=0,U127="n/a",V127&lt;=0,V127="n/a"),"n/a",U127/V127)</f>
        <v>14.265355077836125</v>
      </c>
      <c r="X127" s="703" t="str">
        <f>IF(OR(AJ127&lt;=0,AJ127="n/a",U127&lt;=0,U127="n/a"),"n/a",U127/AJ127)</f>
        <v>n/a</v>
      </c>
      <c r="Y127" s="877"/>
      <c r="Z127" s="651">
        <f>IF(OR(AC127&lt;0.01,AC127="n/a"),"n/a",M127/AC127*100)</f>
        <v>41.379310344827587</v>
      </c>
      <c r="AA127" s="887">
        <f>IF(OR(AC127&lt;0.01,AC127="n/a"),"n/a",I127/AC127)</f>
        <v>7.5862068965517242</v>
      </c>
      <c r="AB127" s="888">
        <v>12</v>
      </c>
      <c r="AC127" s="866">
        <v>2.9</v>
      </c>
      <c r="AD127" s="866" t="s">
        <v>136</v>
      </c>
      <c r="AE127" s="866">
        <v>1.78</v>
      </c>
      <c r="AF127" s="866">
        <v>0.75</v>
      </c>
      <c r="AG127" s="866" t="s">
        <v>136</v>
      </c>
      <c r="AH127" s="866" t="s">
        <v>136</v>
      </c>
      <c r="AI127" s="866" t="s">
        <v>136</v>
      </c>
      <c r="AJ127" s="866" t="s">
        <v>136</v>
      </c>
      <c r="AK127" s="866" t="s">
        <v>136</v>
      </c>
      <c r="AL127" s="879">
        <v>100.64</v>
      </c>
      <c r="AM127" s="873">
        <v>4.1399999999999997</v>
      </c>
      <c r="AN127" s="866" t="s">
        <v>136</v>
      </c>
      <c r="AO127" s="740">
        <f>IF(U127="n/a","n/a",IF(AA127&lt;0,"n/a",IF(AA127="n/a","n/a",J127+U127-AA127)))</f>
        <v>9.3325350804714073</v>
      </c>
      <c r="AP127" s="741">
        <f>IF(U127="n/a","n/a",J127+U127)</f>
        <v>16.918741977023132</v>
      </c>
      <c r="AQ127" s="889">
        <f>IF(OR(AC127&lt;0.01,AF127="n/a"),"n/a",(I127/SQRT(22.5*AC127*(I127/AF127))-1)*100)</f>
        <v>-49.713464702925613</v>
      </c>
      <c r="AR127" s="651">
        <f>INDEX(Historical!$C$7:$C$1256,MATCH(B127,Historical!$B$7:$B$1278,0))*IF(AH127="n/a",1.03,IF(AH127&lt;0,1.01,IF(AH127&gt;10,1.1,(1+AH127/100))))</f>
        <v>1.2051000000000001</v>
      </c>
      <c r="AS127" s="887">
        <f>IF($AI127="n/a",1.03*AR127,IF($AI127&lt;0,1.01*AR127,IF($AI127&gt;10,1.1*AR127,(1+$AI127/100)*AR127)))</f>
        <v>1.2412530000000002</v>
      </c>
      <c r="AT127" s="887">
        <f>IF($AK127="n/a",1.03*AS127,IF($AK127&lt;0,1.01*AS127,IF($AK127&gt;10,1.1*AS127,(1+$AK127/100)*AS127)))</f>
        <v>1.2784905900000001</v>
      </c>
      <c r="AU127" s="887">
        <f>IF($AK127="n/a",1.03*AT127,IF($AK127&lt;0,1.01*AT127,IF($AK127&gt;10,1.1*AT127,(1+$AK127/100)*AT127)))</f>
        <v>1.3168453077000002</v>
      </c>
      <c r="AV127" s="887">
        <f>IF($AK127="n/a",1.03*AU127,IF($AK127&lt;0,1.01*AU127,IF($AK127&gt;10,1.1*AU127,(1+$AK127/100)*AU127)))</f>
        <v>1.3563506669310001</v>
      </c>
      <c r="AW127" s="651">
        <f>SUM(AR127:AV127)</f>
        <v>6.3980395646310004</v>
      </c>
      <c r="AX127" s="748">
        <f>AW127/I127*100</f>
        <v>29.081998021050005</v>
      </c>
      <c r="AY127" s="935" t="s">
        <v>136</v>
      </c>
      <c r="AZ127" s="873">
        <v>12.244897959183664</v>
      </c>
      <c r="BA127" s="873">
        <v>-43.575275711720963</v>
      </c>
      <c r="BB127" s="873">
        <v>-2.9554477282752623</v>
      </c>
      <c r="BC127" s="873">
        <v>-10.277324632952689</v>
      </c>
      <c r="BE127" s="624">
        <v>2015</v>
      </c>
      <c r="BF127" s="899">
        <f>IF(BE127&gt;2008,0,IF(BE127&gt;2001,1,IF(BE127&gt;1990,2,IF(BE127&gt;1980,3,IF(BE127&gt;1973,4,IF(BE127&gt;1970,5,IF(BE127&gt;1960,6,IF(BE127&gt;1958,7,IF(BE127&gt;1953,8,9)))))))))</f>
        <v>0</v>
      </c>
      <c r="BG127" s="883" t="s">
        <v>136</v>
      </c>
    </row>
    <row r="128" spans="1:59" ht="11.25" customHeight="1" x14ac:dyDescent="0.2">
      <c r="A128" s="872" t="s">
        <v>1209</v>
      </c>
      <c r="B128" s="876" t="s">
        <v>1210</v>
      </c>
      <c r="C128" s="933" t="s">
        <v>108</v>
      </c>
      <c r="D128" s="933" t="s">
        <v>4341</v>
      </c>
      <c r="E128" s="733">
        <v>9</v>
      </c>
      <c r="F128" s="1182">
        <v>478</v>
      </c>
      <c r="G128" s="1182" t="s">
        <v>106</v>
      </c>
      <c r="H128" s="1182" t="s">
        <v>106</v>
      </c>
      <c r="I128" s="875">
        <v>126.14</v>
      </c>
      <c r="J128" s="651">
        <f>(M128/I128)*100</f>
        <v>0.63421595053115587</v>
      </c>
      <c r="K128" s="878">
        <v>0.2</v>
      </c>
      <c r="L128" s="888">
        <v>4</v>
      </c>
      <c r="M128" s="642">
        <f>K128*L128</f>
        <v>0.8</v>
      </c>
      <c r="N128" s="871" t="s">
        <v>691</v>
      </c>
      <c r="O128" s="734">
        <v>0.19</v>
      </c>
      <c r="P128" s="862">
        <v>43950</v>
      </c>
      <c r="Q128" s="862">
        <v>43965</v>
      </c>
      <c r="R128" s="642">
        <f>(K128-O128)/O128*100</f>
        <v>5.2631578947368469</v>
      </c>
      <c r="S128" s="701">
        <f>IF(INDEX(Historical!$D$7:$D$1254,MATCH(B128,Historical!$B$7:$B$1278,0))=0,"n/a",(INDEX(Historical!$C$7:$C$1256,MATCH(B128,Historical!$B$7:$B$1278,0))/INDEX(Historical!$D$7:$D$1254,MATCH(B128,Historical!$B$7:$B$1278,0))-1)*100)</f>
        <v>5.6338028169014231</v>
      </c>
      <c r="T128" s="701">
        <f>IF(INDEX(Historical!$F$7:$F$1247,MATCH(B128,Historical!$B$7:$B$1278,0))=0,"n/a",((INDEX(Historical!$C$7:$C$1256,MATCH(B128,Historical!$B$7:$B$1278,0))/INDEX(Historical!$F$7:$F$1247,MATCH(B128,Historical!$B$7:$B$1278,0)))^(1/3)-1)*100)</f>
        <v>5.983983294832651</v>
      </c>
      <c r="U128" s="701">
        <f>IF(INDEX(Historical!$H$7:$H$1247,MATCH(B128,Historical!$B$7:$B$1278,0))=0,"n/a",((INDEX(Historical!$C$7:$C$1256,MATCH(B128,Historical!$B$7:$B$1278,0))/INDEX(Historical!$H$7:$H$1247,MATCH(B128,Historical!$B$7:$B$1278,0)))^(1/5)-1)*100)</f>
        <v>6.790716584560208</v>
      </c>
      <c r="V128" s="701" t="str">
        <f>IF(INDEX(Historical!$O$7:$O$1247,MATCH(B128,Historical!$B$7:$B$1278,0))=0,"n/a",((INDEX(Historical!$C$7:$C$1256,MATCH(B128,Historical!$B$7:$B$1278,0))/INDEX(Historical!$O$7:$O$1247,MATCH(B128,Historical!$B$7:$B$1278,0)))^(1/10)-1)*100)</f>
        <v>n/a</v>
      </c>
      <c r="W128" s="702" t="str">
        <f>IF(OR(U128&lt;=0,U128="n/a",V128&lt;=0,V128="n/a"),"n/a",U128/V128)</f>
        <v>n/a</v>
      </c>
      <c r="X128" s="703">
        <f>IF(OR(AJ128&lt;=0,AJ128="n/a",U128&lt;=0,U128="n/a"),"n/a",U128/AJ128)</f>
        <v>0.61177626887929804</v>
      </c>
      <c r="Y128" s="664"/>
      <c r="Z128" s="651">
        <f>IF(OR(AC128&lt;0.01,AC128="n/a"),"n/a",M128/AC128*100)</f>
        <v>14.311270125223615</v>
      </c>
      <c r="AA128" s="887">
        <f>IF(OR(AC128&lt;0.01,AC128="n/a"),"n/a",I128/AC128)</f>
        <v>22.565295169946335</v>
      </c>
      <c r="AB128" s="888">
        <v>12</v>
      </c>
      <c r="AC128" s="866">
        <v>5.59</v>
      </c>
      <c r="AD128" s="866">
        <v>2.54</v>
      </c>
      <c r="AE128" s="866">
        <v>5.7</v>
      </c>
      <c r="AF128" s="866">
        <v>2.2999999999999998</v>
      </c>
      <c r="AG128" s="866">
        <v>9.7000000000000011</v>
      </c>
      <c r="AH128" s="866">
        <v>8.1</v>
      </c>
      <c r="AI128" s="866">
        <v>2.82</v>
      </c>
      <c r="AJ128" s="866">
        <v>11.1</v>
      </c>
      <c r="AK128" s="866">
        <v>8.870000000000001</v>
      </c>
      <c r="AL128" s="879">
        <v>21650</v>
      </c>
      <c r="AM128" s="873">
        <v>0.4</v>
      </c>
      <c r="AN128" s="866">
        <v>0.19</v>
      </c>
      <c r="AO128" s="740">
        <f>IF(U128="n/a","n/a",IF(AA128&lt;0,"n/a",IF(AA128="n/a","n/a",J128+U128-AA128)))</f>
        <v>-15.14036263485497</v>
      </c>
      <c r="AP128" s="741">
        <f>IF(U128="n/a","n/a",J128+U128)</f>
        <v>7.4249325350913642</v>
      </c>
      <c r="AQ128" s="889">
        <f>IF(OR(AC128&lt;0.01,AF128="n/a"),"n/a",(I128/SQRT(22.5*AC128*(I128/AF128))-1)*100)</f>
        <v>51.877405079632965</v>
      </c>
      <c r="AR128" s="651">
        <f>INDEX(Historical!$C$7:$C$1256,MATCH(B128,Historical!$B$7:$B$1278,0))*IF(AH128="n/a",1.03,IF(AH128&lt;0,1.01,IF(AH128&gt;10,1.1,(1+AH128/100))))</f>
        <v>0.81074999999999997</v>
      </c>
      <c r="AS128" s="887">
        <f>IF($AI128="n/a",1.03*AR128,IF($AI128&lt;0,1.01*AR128,IF($AI128&gt;10,1.1*AR128,(1+$AI128/100)*AR128)))</f>
        <v>0.83361315000000002</v>
      </c>
      <c r="AT128" s="887">
        <f>IF($AK128="n/a",1.03*AS128,IF($AK128&lt;0,1.01*AS128,IF($AK128&gt;10,1.1*AS128,(1+$AK128/100)*AS128)))</f>
        <v>0.907554636405</v>
      </c>
      <c r="AU128" s="887">
        <f>IF($AK128="n/a",1.03*AT128,IF($AK128&lt;0,1.01*AT128,IF($AK128&gt;10,1.1*AT128,(1+$AK128/100)*AT128)))</f>
        <v>0.98805473265412347</v>
      </c>
      <c r="AV128" s="887">
        <f>IF($AK128="n/a",1.03*AU128,IF($AK128&lt;0,1.01*AU128,IF($AK128&gt;10,1.1*AU128,(1+$AK128/100)*AU128)))</f>
        <v>1.0756951874405443</v>
      </c>
      <c r="AW128" s="651">
        <f>SUM(AR128:AV128)</f>
        <v>4.6156677064996678</v>
      </c>
      <c r="AX128" s="748">
        <f>AW128/I128*100</f>
        <v>3.6591626022670591</v>
      </c>
      <c r="AY128" s="935">
        <v>1.22</v>
      </c>
      <c r="AZ128" s="873">
        <v>80.05</v>
      </c>
      <c r="BA128" s="873">
        <v>-4.1500000000000004</v>
      </c>
      <c r="BB128" s="873">
        <v>9.0300000000000011</v>
      </c>
      <c r="BC128" s="873">
        <v>16.98</v>
      </c>
      <c r="BE128" s="624">
        <v>2012</v>
      </c>
      <c r="BF128" s="899">
        <f>IF(BE128&gt;2008,0,IF(BE128&gt;2001,1,IF(BE128&gt;1990,2,IF(BE128&gt;1980,3,IF(BE128&gt;1973,4,IF(BE128&gt;1970,5,IF(BE128&gt;1960,6,IF(BE128&gt;1958,7,IF(BE128&gt;1953,8,9)))))))))</f>
        <v>0</v>
      </c>
      <c r="BG128" s="883">
        <v>0.70000000000000007</v>
      </c>
    </row>
    <row r="129" spans="1:59" ht="11.25" customHeight="1" x14ac:dyDescent="0.2">
      <c r="A129" s="872" t="s">
        <v>1203</v>
      </c>
      <c r="B129" s="876" t="s">
        <v>1204</v>
      </c>
      <c r="C129" s="933" t="s">
        <v>108</v>
      </c>
      <c r="D129" s="933" t="s">
        <v>4341</v>
      </c>
      <c r="E129" s="733">
        <v>8</v>
      </c>
      <c r="F129" s="1182">
        <v>498</v>
      </c>
      <c r="G129" s="1182" t="s">
        <v>106</v>
      </c>
      <c r="H129" s="1182" t="s">
        <v>106</v>
      </c>
      <c r="I129" s="875">
        <v>26.11</v>
      </c>
      <c r="J129" s="651">
        <f>(M129/I129)*100</f>
        <v>3.9831482190731524</v>
      </c>
      <c r="K129" s="878">
        <v>0.26</v>
      </c>
      <c r="L129" s="888">
        <v>4</v>
      </c>
      <c r="M129" s="642">
        <f>K129*L129</f>
        <v>1.04</v>
      </c>
      <c r="N129" s="871" t="s">
        <v>591</v>
      </c>
      <c r="O129" s="734">
        <v>0.22</v>
      </c>
      <c r="P129" s="867">
        <v>43602</v>
      </c>
      <c r="Q129" s="867">
        <v>43637</v>
      </c>
      <c r="R129" s="642">
        <f>(K129-O129)/O129*100</f>
        <v>18.181818181818183</v>
      </c>
      <c r="S129" s="701">
        <f>IF(INDEX(Historical!$D$7:$D$1254,MATCH(B129,Historical!$B$7:$B$1278,0))=0,"n/a",(INDEX(Historical!$C$7:$C$1256,MATCH(B129,Historical!$B$7:$B$1278,0))/INDEX(Historical!$D$7:$D$1254,MATCH(B129,Historical!$B$7:$B$1278,0))-1)*100)</f>
        <v>19.047619047619047</v>
      </c>
      <c r="T129" s="701">
        <f>IF(INDEX(Historical!$F$7:$F$1247,MATCH(B129,Historical!$B$7:$B$1278,0))=0,"n/a",((INDEX(Historical!$C$7:$C$1256,MATCH(B129,Historical!$B$7:$B$1278,0))/INDEX(Historical!$F$7:$F$1247,MATCH(B129,Historical!$B$7:$B$1278,0)))^(1/3)-1)*100)</f>
        <v>22.801049954679552</v>
      </c>
      <c r="U129" s="701">
        <f>IF(INDEX(Historical!$H$7:$H$1247,MATCH(B129,Historical!$B$7:$B$1278,0))=0,"n/a",((INDEX(Historical!$C$7:$C$1256,MATCH(B129,Historical!$B$7:$B$1278,0))/INDEX(Historical!$H$7:$H$1247,MATCH(B129,Historical!$B$7:$B$1278,0)))^(1/5)-1)*100)</f>
        <v>28.091526245681319</v>
      </c>
      <c r="V129" s="701">
        <f>IF(INDEX(Historical!$O$7:$O$1247,MATCH(B129,Historical!$B$7:$B$1278,0))=0,"n/a",((INDEX(Historical!$C$7:$C$1256,MATCH(B129,Historical!$B$7:$B$1278,0))/INDEX(Historical!$O$7:$O$1247,MATCH(B129,Historical!$B$7:$B$1278,0)))^(1/10)-1)*100)</f>
        <v>7.842566326180278</v>
      </c>
      <c r="W129" s="702">
        <f>IF(OR(U129&lt;=0,U129="n/a",V129&lt;=0,V129="n/a"),"n/a",U129/V129)</f>
        <v>3.5819303372552156</v>
      </c>
      <c r="X129" s="703">
        <f>IF(OR(AJ129&lt;=0,AJ129="n/a",U129&lt;=0,U129="n/a"),"n/a",U129/AJ129)</f>
        <v>1.9923068259348455</v>
      </c>
      <c r="Y129" s="877"/>
      <c r="Z129" s="651">
        <f>IF(OR(AC129&lt;0.01,AC129="n/a"),"n/a",M129/AC129*100)</f>
        <v>37.275985663082437</v>
      </c>
      <c r="AA129" s="887">
        <f>IF(OR(AC129&lt;0.01,AC129="n/a"),"n/a",I129/AC129)</f>
        <v>9.3584229390681006</v>
      </c>
      <c r="AB129" s="888">
        <v>12</v>
      </c>
      <c r="AC129" s="866">
        <v>2.79</v>
      </c>
      <c r="AD129" s="866">
        <v>1.34</v>
      </c>
      <c r="AE129" s="866">
        <v>2.96</v>
      </c>
      <c r="AF129" s="866">
        <v>0.78</v>
      </c>
      <c r="AG129" s="866">
        <v>8.5</v>
      </c>
      <c r="AH129" s="866">
        <v>-0.8</v>
      </c>
      <c r="AI129" s="866">
        <v>-11.95</v>
      </c>
      <c r="AJ129" s="866">
        <v>14.099999999999998</v>
      </c>
      <c r="AK129" s="866">
        <v>7.0000000000000009</v>
      </c>
      <c r="AL129" s="879">
        <v>1400</v>
      </c>
      <c r="AM129" s="873">
        <v>1.3</v>
      </c>
      <c r="AN129" s="866">
        <v>0.16</v>
      </c>
      <c r="AO129" s="740">
        <f>IF(U129="n/a","n/a",IF(AA129&lt;0,"n/a",IF(AA129="n/a","n/a",J129+U129-AA129)))</f>
        <v>22.716251525686374</v>
      </c>
      <c r="AP129" s="741">
        <f>IF(U129="n/a","n/a",J129+U129)</f>
        <v>32.074674464754473</v>
      </c>
      <c r="AQ129" s="889">
        <f>IF(OR(AC129&lt;0.01,AF129="n/a"),"n/a",(I129/SQRT(22.5*AC129*(I129/AF129))-1)*100)</f>
        <v>-43.041653065212572</v>
      </c>
      <c r="AR129" s="651">
        <f>INDEX(Historical!$C$7:$C$1256,MATCH(B129,Historical!$B$7:$B$1278,0))*IF(AH129="n/a",1.03,IF(AH129&lt;0,1.01,IF(AH129&gt;10,1.1,(1+AH129/100))))</f>
        <v>1.01</v>
      </c>
      <c r="AS129" s="887">
        <f>IF($AI129="n/a",1.03*AR129,IF($AI129&lt;0,1.01*AR129,IF($AI129&gt;10,1.1*AR129,(1+$AI129/100)*AR129)))</f>
        <v>1.0201</v>
      </c>
      <c r="AT129" s="887">
        <f>IF($AK129="n/a",1.03*AS129,IF($AK129&lt;0,1.01*AS129,IF($AK129&gt;10,1.1*AS129,(1+$AK129/100)*AS129)))</f>
        <v>1.091507</v>
      </c>
      <c r="AU129" s="887">
        <f>IF($AK129="n/a",1.03*AT129,IF($AK129&lt;0,1.01*AT129,IF($AK129&gt;10,1.1*AT129,(1+$AK129/100)*AT129)))</f>
        <v>1.16791249</v>
      </c>
      <c r="AV129" s="887">
        <f>IF($AK129="n/a",1.03*AU129,IF($AK129&lt;0,1.01*AU129,IF($AK129&gt;10,1.1*AU129,(1+$AK129/100)*AU129)))</f>
        <v>1.2496663643000001</v>
      </c>
      <c r="AW129" s="651">
        <f>SUM(AR129:AV129)</f>
        <v>5.5391858543000003</v>
      </c>
      <c r="AX129" s="748">
        <f>AW129/I129*100</f>
        <v>21.214806029490617</v>
      </c>
      <c r="AY129" s="935">
        <v>1.27</v>
      </c>
      <c r="AZ129" s="873">
        <v>23.28</v>
      </c>
      <c r="BA129" s="873">
        <v>-38.54</v>
      </c>
      <c r="BB129" s="873">
        <v>4.75</v>
      </c>
      <c r="BC129" s="873">
        <v>-7.88</v>
      </c>
      <c r="BE129" s="624">
        <v>2012</v>
      </c>
      <c r="BF129" s="899">
        <f>IF(BE129&gt;2008,0,IF(BE129&gt;2001,1,IF(BE129&gt;1990,2,IF(BE129&gt;1980,3,IF(BE129&gt;1973,4,IF(BE129&gt;1970,5,IF(BE129&gt;1960,6,IF(BE129&gt;1958,7,IF(BE129&gt;1953,8,9)))))))))</f>
        <v>0</v>
      </c>
      <c r="BG129" s="883">
        <v>1.2</v>
      </c>
    </row>
    <row r="130" spans="1:59" ht="11.25" customHeight="1" x14ac:dyDescent="0.2">
      <c r="A130" s="872" t="s">
        <v>1225</v>
      </c>
      <c r="B130" s="876" t="s">
        <v>1226</v>
      </c>
      <c r="C130" s="933" t="s">
        <v>108</v>
      </c>
      <c r="D130" s="933" t="s">
        <v>4334</v>
      </c>
      <c r="E130" s="733">
        <v>8</v>
      </c>
      <c r="F130" s="1182">
        <v>533</v>
      </c>
      <c r="G130" s="1182" t="s">
        <v>106</v>
      </c>
      <c r="H130" s="1182" t="s">
        <v>106</v>
      </c>
      <c r="I130" s="875">
        <v>46.31</v>
      </c>
      <c r="J130" s="651">
        <f>(M130/I130)*100</f>
        <v>1.8138630965234288</v>
      </c>
      <c r="K130" s="878">
        <v>0.21</v>
      </c>
      <c r="L130" s="888">
        <v>4</v>
      </c>
      <c r="M130" s="642">
        <f>K130*L130</f>
        <v>0.84</v>
      </c>
      <c r="N130" s="871" t="s">
        <v>556</v>
      </c>
      <c r="O130" s="734">
        <v>0.2</v>
      </c>
      <c r="P130" s="862">
        <v>43865</v>
      </c>
      <c r="Q130" s="862">
        <v>43880</v>
      </c>
      <c r="R130" s="642">
        <f>(K130-O130)/O130*100</f>
        <v>4.9999999999999902</v>
      </c>
      <c r="S130" s="701">
        <f>IF(INDEX(Historical!$D$7:$D$1254,MATCH(B130,Historical!$B$7:$B$1278,0))=0,"n/a",(INDEX(Historical!$C$7:$C$1256,MATCH(B130,Historical!$B$7:$B$1278,0))/INDEX(Historical!$D$7:$D$1254,MATCH(B130,Historical!$B$7:$B$1278,0))-1)*100)</f>
        <v>22.641509433962259</v>
      </c>
      <c r="T130" s="701">
        <f>IF(INDEX(Historical!$F$7:$F$1247,MATCH(B130,Historical!$B$7:$B$1278,0))=0,"n/a",((INDEX(Historical!$C$7:$C$1256,MATCH(B130,Historical!$B$7:$B$1278,0))/INDEX(Historical!$F$7:$F$1247,MATCH(B130,Historical!$B$7:$B$1278,0)))^(1/3)-1)*100)</f>
        <v>20.662006840961624</v>
      </c>
      <c r="U130" s="701">
        <f>IF(INDEX(Historical!$H$7:$H$1247,MATCH(B130,Historical!$B$7:$B$1278,0))=0,"n/a",((INDEX(Historical!$C$7:$C$1256,MATCH(B130,Historical!$B$7:$B$1278,0))/INDEX(Historical!$H$7:$H$1247,MATCH(B130,Historical!$B$7:$B$1278,0)))^(1/5)-1)*100)</f>
        <v>23.094062241259007</v>
      </c>
      <c r="V130" s="701" t="str">
        <f>IF(INDEX(Historical!$O$7:$O$1247,MATCH(B130,Historical!$B$7:$B$1278,0))=0,"n/a",((INDEX(Historical!$C$7:$C$1256,MATCH(B130,Historical!$B$7:$B$1278,0))/INDEX(Historical!$O$7:$O$1247,MATCH(B130,Historical!$B$7:$B$1278,0)))^(1/10)-1)*100)</f>
        <v>n/a</v>
      </c>
      <c r="W130" s="702" t="str">
        <f>IF(OR(U130&lt;=0,U130="n/a",V130&lt;=0,V130="n/a"),"n/a",U130/V130)</f>
        <v>n/a</v>
      </c>
      <c r="X130" s="703">
        <f>IF(OR(AJ130&lt;=0,AJ130="n/a",U130&lt;=0,U130="n/a"),"n/a",U130/AJ130)</f>
        <v>0.8585153249538664</v>
      </c>
      <c r="Y130" s="877"/>
      <c r="Z130" s="651">
        <f>IF(OR(AC130&lt;0.01,AC130="n/a"),"n/a",M130/AC130*100)</f>
        <v>13.291139240506327</v>
      </c>
      <c r="AA130" s="887">
        <f>IF(OR(AC130&lt;0.01,AC130="n/a"),"n/a",I130/AC130)</f>
        <v>7.3275316455696204</v>
      </c>
      <c r="AB130" s="888">
        <v>12</v>
      </c>
      <c r="AC130" s="866">
        <v>6.32</v>
      </c>
      <c r="AD130" s="866">
        <v>1.05</v>
      </c>
      <c r="AE130" s="866">
        <v>2.2000000000000002</v>
      </c>
      <c r="AF130" s="866">
        <v>0.94</v>
      </c>
      <c r="AG130" s="866">
        <v>13.900000000000002</v>
      </c>
      <c r="AH130" s="866">
        <v>-20.399999999999999</v>
      </c>
      <c r="AI130" s="866">
        <v>-27.250000000000004</v>
      </c>
      <c r="AJ130" s="866">
        <v>26.900000000000002</v>
      </c>
      <c r="AK130" s="866">
        <v>7.0000000000000009</v>
      </c>
      <c r="AL130" s="879">
        <v>194.5</v>
      </c>
      <c r="AM130" s="873">
        <v>5.8999999999999995</v>
      </c>
      <c r="AN130" s="866">
        <v>0.05</v>
      </c>
      <c r="AO130" s="740">
        <f>IF(U130="n/a","n/a",IF(AA130&lt;0,"n/a",IF(AA130="n/a","n/a",J130+U130-AA130)))</f>
        <v>17.580393692212816</v>
      </c>
      <c r="AP130" s="741">
        <f>IF(U130="n/a","n/a",J130+U130)</f>
        <v>24.907925337782437</v>
      </c>
      <c r="AQ130" s="889">
        <f>IF(OR(AC130&lt;0.01,AF130="n/a"),"n/a",(I130/SQRT(22.5*AC130*(I130/AF130))-1)*100)</f>
        <v>-44.671165858275863</v>
      </c>
      <c r="AR130" s="651">
        <f>INDEX(Historical!$C$7:$C$1256,MATCH(B130,Historical!$B$7:$B$1278,0))*IF(AH130="n/a",1.03,IF(AH130&lt;0,1.01,IF(AH130&gt;10,1.1,(1+AH130/100))))</f>
        <v>0.65650000000000008</v>
      </c>
      <c r="AS130" s="887">
        <f>IF($AI130="n/a",1.03*AR130,IF($AI130&lt;0,1.01*AR130,IF($AI130&gt;10,1.1*AR130,(1+$AI130/100)*AR130)))</f>
        <v>0.66306500000000013</v>
      </c>
      <c r="AT130" s="887">
        <f>IF($AK130="n/a",1.03*AS130,IF($AK130&lt;0,1.01*AS130,IF($AK130&gt;10,1.1*AS130,(1+$AK130/100)*AS130)))</f>
        <v>0.70947955000000018</v>
      </c>
      <c r="AU130" s="887">
        <f>IF($AK130="n/a",1.03*AT130,IF($AK130&lt;0,1.01*AT130,IF($AK130&gt;10,1.1*AT130,(1+$AK130/100)*AT130)))</f>
        <v>0.75914311850000027</v>
      </c>
      <c r="AV130" s="887">
        <f>IF($AK130="n/a",1.03*AU130,IF($AK130&lt;0,1.01*AU130,IF($AK130&gt;10,1.1*AU130,(1+$AK130/100)*AU130)))</f>
        <v>0.8122831367950003</v>
      </c>
      <c r="AW130" s="651">
        <f>SUM(AR130:AV130)</f>
        <v>3.600470805295001</v>
      </c>
      <c r="AX130" s="748">
        <f>AW130/I130*100</f>
        <v>7.7747156236126127</v>
      </c>
      <c r="AY130" s="935">
        <v>1.32</v>
      </c>
      <c r="AZ130" s="873">
        <v>68.400000000000006</v>
      </c>
      <c r="BA130" s="873">
        <v>-28.1</v>
      </c>
      <c r="BB130" s="873">
        <v>9.73</v>
      </c>
      <c r="BC130" s="873">
        <v>10.549999999999999</v>
      </c>
      <c r="BE130" s="624">
        <v>2013</v>
      </c>
      <c r="BF130" s="899">
        <f>IF(BE130&gt;2008,0,IF(BE130&gt;2001,1,IF(BE130&gt;1990,2,IF(BE130&gt;1980,3,IF(BE130&gt;1973,4,IF(BE130&gt;1970,5,IF(BE130&gt;1960,6,IF(BE130&gt;1958,7,IF(BE130&gt;1953,8,9)))))))))</f>
        <v>0</v>
      </c>
      <c r="BG130" s="883">
        <v>1.5</v>
      </c>
    </row>
    <row r="131" spans="1:59" ht="11.25" customHeight="1" x14ac:dyDescent="0.2">
      <c r="A131" s="872" t="s">
        <v>3824</v>
      </c>
      <c r="B131" s="876" t="s">
        <v>3825</v>
      </c>
      <c r="C131" s="933" t="s">
        <v>108</v>
      </c>
      <c r="D131" s="933" t="s">
        <v>4341</v>
      </c>
      <c r="E131" s="733">
        <v>7</v>
      </c>
      <c r="F131" s="1182">
        <v>625</v>
      </c>
      <c r="G131" s="1182" t="s">
        <v>106</v>
      </c>
      <c r="H131" s="1182" t="s">
        <v>106</v>
      </c>
      <c r="I131" s="875">
        <v>54.05</v>
      </c>
      <c r="J131" s="651">
        <f>(M131/I131)*100</f>
        <v>1.2580943570767809</v>
      </c>
      <c r="K131" s="878">
        <v>0.17</v>
      </c>
      <c r="L131" s="888">
        <v>4</v>
      </c>
      <c r="M131" s="642">
        <f>K131*L131</f>
        <v>0.68</v>
      </c>
      <c r="N131" s="871" t="s">
        <v>318</v>
      </c>
      <c r="O131" s="734">
        <v>0.16</v>
      </c>
      <c r="P131" s="862">
        <v>43906</v>
      </c>
      <c r="Q131" s="862">
        <v>43921</v>
      </c>
      <c r="R131" s="642">
        <f>(K131-O131)/O131*100</f>
        <v>6.2500000000000053</v>
      </c>
      <c r="S131" s="701">
        <f>IF(INDEX(Historical!$D$7:$D$1254,MATCH(B131,Historical!$B$7:$B$1278,0))=0,"n/a",(INDEX(Historical!$C$7:$C$1256,MATCH(B131,Historical!$B$7:$B$1278,0))/INDEX(Historical!$D$7:$D$1254,MATCH(B131,Historical!$B$7:$B$1278,0))-1)*100)</f>
        <v>6.6666666666666652</v>
      </c>
      <c r="T131" s="701">
        <f>IF(INDEX(Historical!$F$7:$F$1247,MATCH(B131,Historical!$B$7:$B$1278,0))=0,"n/a",((INDEX(Historical!$C$7:$C$1256,MATCH(B131,Historical!$B$7:$B$1278,0))/INDEX(Historical!$F$7:$F$1247,MATCH(B131,Historical!$B$7:$B$1278,0)))^(1/3)-1)*100)</f>
        <v>7.1664579674248774</v>
      </c>
      <c r="U131" s="701">
        <f>IF(INDEX(Historical!$H$7:$H$1247,MATCH(B131,Historical!$B$7:$B$1278,0))=0,"n/a",((INDEX(Historical!$C$7:$C$1256,MATCH(B131,Historical!$B$7:$B$1278,0))/INDEX(Historical!$H$7:$H$1247,MATCH(B131,Historical!$B$7:$B$1278,0)))^(1/5)-1)*100)</f>
        <v>7.7818067712725814</v>
      </c>
      <c r="V131" s="701">
        <f>IF(INDEX(Historical!$O$7:$O$1247,MATCH(B131,Historical!$B$7:$B$1278,0))=0,"n/a",((INDEX(Historical!$C$7:$C$1256,MATCH(B131,Historical!$B$7:$B$1278,0))/INDEX(Historical!$O$7:$O$1247,MATCH(B131,Historical!$B$7:$B$1278,0)))^(1/10)-1)*100)</f>
        <v>23.11444133449163</v>
      </c>
      <c r="W131" s="702">
        <f>IF(OR(U131&lt;=0,U131="n/a",V131&lt;=0,V131="n/a"),"n/a",U131/V131)</f>
        <v>0.33666428094286155</v>
      </c>
      <c r="X131" s="703">
        <f>IF(OR(AJ131&lt;=0,AJ131="n/a",U131&lt;=0,U131="n/a"),"n/a",U131/AJ131)</f>
        <v>0.32696667106187322</v>
      </c>
      <c r="Y131" s="664"/>
      <c r="Z131" s="651">
        <f>IF(OR(AC131&lt;0.01,AC131="n/a"),"n/a",M131/AC131*100)</f>
        <v>6.8548387096774199</v>
      </c>
      <c r="AA131" s="887">
        <f>IF(OR(AC131&lt;0.01,AC131="n/a"),"n/a",I131/AC131)</f>
        <v>5.448588709677419</v>
      </c>
      <c r="AB131" s="888">
        <v>12</v>
      </c>
      <c r="AC131" s="866">
        <v>9.92</v>
      </c>
      <c r="AD131" s="866" t="s">
        <v>136</v>
      </c>
      <c r="AE131" s="866">
        <v>2.25</v>
      </c>
      <c r="AF131" s="866">
        <v>0.9</v>
      </c>
      <c r="AG131" s="866">
        <v>18.7</v>
      </c>
      <c r="AH131" s="866">
        <v>50.4</v>
      </c>
      <c r="AI131" s="866">
        <v>-49.769999999999996</v>
      </c>
      <c r="AJ131" s="866">
        <v>23.799999999999997</v>
      </c>
      <c r="AK131" s="866" t="s">
        <v>136</v>
      </c>
      <c r="AL131" s="879">
        <v>127.56</v>
      </c>
      <c r="AM131" s="873">
        <v>0.3</v>
      </c>
      <c r="AN131" s="866">
        <v>0.14000000000000001</v>
      </c>
      <c r="AO131" s="740">
        <f>IF(U131="n/a","n/a",IF(AA131&lt;0,"n/a",IF(AA131="n/a","n/a",J131+U131-AA131)))</f>
        <v>3.5913124186719427</v>
      </c>
      <c r="AP131" s="741">
        <f>IF(U131="n/a","n/a",J131+U131)</f>
        <v>9.0399011283493618</v>
      </c>
      <c r="AQ131" s="889">
        <f>IF(OR(AC131&lt;0.01,AF131="n/a"),"n/a",(I131/SQRT(22.5*AC131*(I131/AF131))-1)*100)</f>
        <v>-53.315575575241716</v>
      </c>
      <c r="AR131" s="651">
        <f>INDEX(Historical!$C$7:$C$1256,MATCH(B131,Historical!$B$7:$B$1278,0))*IF(AH131="n/a",1.03,IF(AH131&lt;0,1.01,IF(AH131&gt;10,1.1,(1+AH131/100))))</f>
        <v>0.70400000000000007</v>
      </c>
      <c r="AS131" s="887">
        <f>IF($AI131="n/a",1.03*AR131,IF($AI131&lt;0,1.01*AR131,IF($AI131&gt;10,1.1*AR131,(1+$AI131/100)*AR131)))</f>
        <v>0.71104000000000012</v>
      </c>
      <c r="AT131" s="887">
        <f>IF($AK131="n/a",1.03*AS131,IF($AK131&lt;0,1.01*AS131,IF($AK131&gt;10,1.1*AS131,(1+$AK131/100)*AS131)))</f>
        <v>0.73237120000000011</v>
      </c>
      <c r="AU131" s="887">
        <f>IF($AK131="n/a",1.03*AT131,IF($AK131&lt;0,1.01*AT131,IF($AK131&gt;10,1.1*AT131,(1+$AK131/100)*AT131)))</f>
        <v>0.75434233600000011</v>
      </c>
      <c r="AV131" s="887">
        <f>IF($AK131="n/a",1.03*AU131,IF($AK131&lt;0,1.01*AU131,IF($AK131&gt;10,1.1*AU131,(1+$AK131/100)*AU131)))</f>
        <v>0.77697260608000018</v>
      </c>
      <c r="AW131" s="651">
        <f>SUM(AR131:AV131)</f>
        <v>3.6787261420800008</v>
      </c>
      <c r="AX131" s="748">
        <f>AW131/I131*100</f>
        <v>6.8061538243848307</v>
      </c>
      <c r="AY131" s="935">
        <v>0.81</v>
      </c>
      <c r="AZ131" s="873">
        <v>83.22</v>
      </c>
      <c r="BA131" s="873">
        <v>-21.4</v>
      </c>
      <c r="BB131" s="873">
        <v>9.0499999999999989</v>
      </c>
      <c r="BC131" s="873">
        <v>11.23</v>
      </c>
      <c r="BE131" s="624">
        <v>2014</v>
      </c>
      <c r="BF131" s="899">
        <f>IF(BE131&gt;2008,0,IF(BE131&gt;2001,1,IF(BE131&gt;1990,2,IF(BE131&gt;1980,3,IF(BE131&gt;1973,4,IF(BE131&gt;1970,5,IF(BE131&gt;1960,6,IF(BE131&gt;1958,7,IF(BE131&gt;1953,8,9)))))))))</f>
        <v>0</v>
      </c>
      <c r="BG131" s="883">
        <v>1.7000000000000002</v>
      </c>
    </row>
    <row r="132" spans="1:59" ht="11.25" customHeight="1" x14ac:dyDescent="0.2">
      <c r="A132" s="882" t="s">
        <v>4050</v>
      </c>
      <c r="B132" s="876" t="s">
        <v>4051</v>
      </c>
      <c r="C132" s="933" t="s">
        <v>4322</v>
      </c>
      <c r="D132" s="933" t="s">
        <v>4352</v>
      </c>
      <c r="E132" s="733">
        <v>6</v>
      </c>
      <c r="F132" s="1182">
        <v>695</v>
      </c>
      <c r="G132" s="1182" t="s">
        <v>106</v>
      </c>
      <c r="H132" s="1182" t="s">
        <v>106</v>
      </c>
      <c r="I132" s="875">
        <v>134.16</v>
      </c>
      <c r="J132" s="651">
        <f>(M132/I132)*100</f>
        <v>0.49194991055456172</v>
      </c>
      <c r="K132" s="878">
        <v>0.16500000000000001</v>
      </c>
      <c r="L132" s="888">
        <v>4</v>
      </c>
      <c r="M132" s="642">
        <f>K132*L132</f>
        <v>0.66</v>
      </c>
      <c r="N132" s="871" t="s">
        <v>4428</v>
      </c>
      <c r="O132" s="734">
        <v>0.15</v>
      </c>
      <c r="P132" s="862">
        <v>43920</v>
      </c>
      <c r="Q132" s="862">
        <v>43928</v>
      </c>
      <c r="R132" s="642">
        <f>(K132-O132)/O132*100</f>
        <v>10.000000000000009</v>
      </c>
      <c r="S132" s="701">
        <f>IF(INDEX(Historical!$D$7:$D$1254,MATCH(B132,Historical!$B$7:$B$1278,0))=0,"n/a",(INDEX(Historical!$C$7:$C$1256,MATCH(B132,Historical!$B$7:$B$1278,0))/INDEX(Historical!$D$7:$D$1254,MATCH(B132,Historical!$B$7:$B$1278,0))-1)*100)</f>
        <v>10.90047393364928</v>
      </c>
      <c r="T132" s="701">
        <f>IF(INDEX(Historical!$F$7:$F$1247,MATCH(B132,Historical!$B$7:$B$1278,0))=0,"n/a",((INDEX(Historical!$C$7:$C$1256,MATCH(B132,Historical!$B$7:$B$1278,0))/INDEX(Historical!$F$7:$F$1247,MATCH(B132,Historical!$B$7:$B$1278,0)))^(1/3)-1)*100)</f>
        <v>10.805794015300684</v>
      </c>
      <c r="U132" s="701" t="str">
        <f>IF(INDEX(Historical!$H$7:$H$1247,MATCH(B132,Historical!$B$7:$B$1278,0))=0,"n/a",((INDEX(Historical!$C$7:$C$1256,MATCH(B132,Historical!$B$7:$B$1278,0))/INDEX(Historical!$H$7:$H$1247,MATCH(B132,Historical!$B$7:$B$1278,0)))^(1/5)-1)*100)</f>
        <v>n/a</v>
      </c>
      <c r="V132" s="701" t="str">
        <f>IF(INDEX(Historical!$O$7:$O$1247,MATCH(B132,Historical!$B$7:$B$1278,0))=0,"n/a",((INDEX(Historical!$C$7:$C$1256,MATCH(B132,Historical!$B$7:$B$1278,0))/INDEX(Historical!$O$7:$O$1247,MATCH(B132,Historical!$B$7:$B$1278,0)))^(1/10)-1)*100)</f>
        <v>n/a</v>
      </c>
      <c r="W132" s="702" t="str">
        <f>IF(OR(U132&lt;=0,U132="n/a",V132&lt;=0,V132="n/a"),"n/a",U132/V132)</f>
        <v>n/a</v>
      </c>
      <c r="X132" s="703" t="str">
        <f>IF(OR(AJ132&lt;=0,AJ132="n/a",U132&lt;=0,U132="n/a"),"n/a",U132/AJ132)</f>
        <v>n/a</v>
      </c>
      <c r="Y132" s="877"/>
      <c r="Z132" s="651">
        <f>IF(OR(AC132&lt;0.01,AC132="n/a"),"n/a",M132/AC132*100)</f>
        <v>47.142857142857146</v>
      </c>
      <c r="AA132" s="887">
        <f>IF(OR(AC132&lt;0.01,AC132="n/a"),"n/a",I132/AC132)</f>
        <v>95.828571428571436</v>
      </c>
      <c r="AB132" s="888">
        <v>12</v>
      </c>
      <c r="AC132" s="866">
        <v>1.4</v>
      </c>
      <c r="AD132" s="866">
        <v>6.41</v>
      </c>
      <c r="AE132" s="866">
        <v>2.2400000000000002</v>
      </c>
      <c r="AF132" s="866">
        <v>9.68</v>
      </c>
      <c r="AG132" s="866" t="s">
        <v>136</v>
      </c>
      <c r="AH132" s="866">
        <v>28.1</v>
      </c>
      <c r="AI132" s="866">
        <v>9.6</v>
      </c>
      <c r="AJ132" s="866">
        <v>26.150000000000002</v>
      </c>
      <c r="AK132" s="866">
        <v>15</v>
      </c>
      <c r="AL132" s="879">
        <v>5830</v>
      </c>
      <c r="AM132" s="873">
        <v>16.5</v>
      </c>
      <c r="AN132" s="866" t="s">
        <v>136</v>
      </c>
      <c r="AO132" s="740" t="str">
        <f>IF(U132="n/a","n/a",IF(AA132&lt;0,"n/a",IF(AA132="n/a","n/a",J132+U132-AA132)))</f>
        <v>n/a</v>
      </c>
      <c r="AP132" s="741" t="str">
        <f>IF(U132="n/a","n/a",J132+U132)</f>
        <v>n/a</v>
      </c>
      <c r="AQ132" s="889">
        <f>IF(OR(AC132&lt;0.01,AF132="n/a"),"n/a",(I132/SQRT(22.5*AC132*(I132/AF132))-1)*100)</f>
        <v>542.08707316360881</v>
      </c>
      <c r="AR132" s="651">
        <f>INDEX(Historical!$C$7:$C$1256,MATCH(B132,Historical!$B$7:$B$1278,0))*IF(AH132="n/a",1.03,IF(AH132&lt;0,1.01,IF(AH132&gt;10,1.1,(1+AH132/100))))</f>
        <v>0.64349999999999996</v>
      </c>
      <c r="AS132" s="887">
        <f>IF($AI132="n/a",1.03*AR132,IF($AI132&lt;0,1.01*AR132,IF($AI132&gt;10,1.1*AR132,(1+$AI132/100)*AR132)))</f>
        <v>0.70527600000000001</v>
      </c>
      <c r="AT132" s="887">
        <f>IF($AK132="n/a",1.03*AS132,IF($AK132&lt;0,1.01*AS132,IF($AK132&gt;10,1.1*AS132,(1+$AK132/100)*AS132)))</f>
        <v>0.77580360000000004</v>
      </c>
      <c r="AU132" s="887">
        <f>IF($AK132="n/a",1.03*AT132,IF($AK132&lt;0,1.01*AT132,IF($AK132&gt;10,1.1*AT132,(1+$AK132/100)*AT132)))</f>
        <v>0.85338396000000016</v>
      </c>
      <c r="AV132" s="887">
        <f>IF($AK132="n/a",1.03*AU132,IF($AK132&lt;0,1.01*AU132,IF($AK132&gt;10,1.1*AU132,(1+$AK132/100)*AU132)))</f>
        <v>0.9387223560000002</v>
      </c>
      <c r="AW132" s="651">
        <f>SUM(AR132:AV132)</f>
        <v>3.9166859160000005</v>
      </c>
      <c r="AX132" s="748">
        <f>AW132/I132*100</f>
        <v>2.9194140697674422</v>
      </c>
      <c r="AY132" s="935" t="s">
        <v>136</v>
      </c>
      <c r="AZ132" s="873">
        <v>133.81</v>
      </c>
      <c r="BA132" s="873">
        <v>-3.38</v>
      </c>
      <c r="BB132" s="873">
        <v>3.4299999999999997</v>
      </c>
      <c r="BC132" s="873">
        <v>28.199999999999996</v>
      </c>
      <c r="BE132" s="624">
        <v>2015</v>
      </c>
      <c r="BF132" s="899">
        <f>IF(BE132&gt;2008,0,IF(BE132&gt;2001,1,IF(BE132&gt;1990,2,IF(BE132&gt;1980,3,IF(BE132&gt;1973,4,IF(BE132&gt;1970,5,IF(BE132&gt;1960,6,IF(BE132&gt;1958,7,IF(BE132&gt;1953,8,9)))))))))</f>
        <v>0</v>
      </c>
      <c r="BG132" s="883" t="s">
        <v>136</v>
      </c>
    </row>
    <row r="133" spans="1:59" ht="11.25" customHeight="1" x14ac:dyDescent="0.2">
      <c r="A133" s="882" t="s">
        <v>4112</v>
      </c>
      <c r="B133" s="876" t="s">
        <v>2286</v>
      </c>
      <c r="C133" s="933" t="s">
        <v>108</v>
      </c>
      <c r="D133" s="933" t="s">
        <v>4341</v>
      </c>
      <c r="E133" s="733">
        <v>5</v>
      </c>
      <c r="F133" s="1182">
        <v>707</v>
      </c>
      <c r="G133" s="1182" t="s">
        <v>106</v>
      </c>
      <c r="H133" s="1182" t="s">
        <v>106</v>
      </c>
      <c r="I133" s="875">
        <v>10.99</v>
      </c>
      <c r="J133" s="651">
        <f>(M133/I133)*100</f>
        <v>4.7315741583257509</v>
      </c>
      <c r="K133" s="878">
        <v>0.13</v>
      </c>
      <c r="L133" s="888">
        <v>4</v>
      </c>
      <c r="M133" s="642">
        <f>K133*L133</f>
        <v>0.52</v>
      </c>
      <c r="N133" s="871" t="s">
        <v>489</v>
      </c>
      <c r="O133" s="734">
        <v>0.12</v>
      </c>
      <c r="P133" s="867">
        <v>43553</v>
      </c>
      <c r="Q133" s="867">
        <v>43570</v>
      </c>
      <c r="R133" s="642">
        <f>(K133-O133)/O133*100</f>
        <v>8.333333333333341</v>
      </c>
      <c r="S133" s="701">
        <f>IF(INDEX(Historical!$D$7:$D$1254,MATCH(B133,Historical!$B$7:$B$1278,0))=0,"n/a",(INDEX(Historical!$C$7:$C$1256,MATCH(B133,Historical!$B$7:$B$1278,0))/INDEX(Historical!$D$7:$D$1254,MATCH(B133,Historical!$B$7:$B$1278,0))-1)*100)</f>
        <v>8.5106382978723527</v>
      </c>
      <c r="T133" s="701">
        <f>IF(INDEX(Historical!$F$7:$F$1247,MATCH(B133,Historical!$B$7:$B$1278,0))=0,"n/a",((INDEX(Historical!$C$7:$C$1256,MATCH(B133,Historical!$B$7:$B$1278,0))/INDEX(Historical!$F$7:$F$1247,MATCH(B133,Historical!$B$7:$B$1278,0)))^(1/3)-1)*100)</f>
        <v>9.3541299792876842</v>
      </c>
      <c r="U133" s="701">
        <f>IF(INDEX(Historical!$H$7:$H$1247,MATCH(B133,Historical!$B$7:$B$1278,0))=0,"n/a",((INDEX(Historical!$C$7:$C$1256,MATCH(B133,Historical!$B$7:$B$1278,0))/INDEX(Historical!$H$7:$H$1247,MATCH(B133,Historical!$B$7:$B$1278,0)))^(1/5)-1)*100)</f>
        <v>9.7700948713745017</v>
      </c>
      <c r="V133" s="701">
        <f>IF(INDEX(Historical!$O$7:$O$1247,MATCH(B133,Historical!$B$7:$B$1278,0))=0,"n/a",((INDEX(Historical!$C$7:$C$1256,MATCH(B133,Historical!$B$7:$B$1278,0))/INDEX(Historical!$O$7:$O$1247,MATCH(B133,Historical!$B$7:$B$1278,0)))^(1/10)-1)*100)</f>
        <v>6.9694302943088537</v>
      </c>
      <c r="W133" s="702">
        <f>IF(OR(U133&lt;=0,U133="n/a",V133&lt;=0,V133="n/a"),"n/a",U133/V133)</f>
        <v>1.4018498584242436</v>
      </c>
      <c r="X133" s="703">
        <f>IF(OR(AJ133&lt;=0,AJ133="n/a",U133&lt;=0,U133="n/a"),"n/a",U133/AJ133)</f>
        <v>0.99694845626270423</v>
      </c>
      <c r="Y133" s="877"/>
      <c r="Z133" s="651">
        <f>IF(OR(AC133&lt;0.01,AC133="n/a"),"n/a",M133/AC133*100)</f>
        <v>48.598130841121495</v>
      </c>
      <c r="AA133" s="887">
        <f>IF(OR(AC133&lt;0.01,AC133="n/a"),"n/a",I133/AC133)</f>
        <v>10.271028037383177</v>
      </c>
      <c r="AB133" s="888">
        <v>12</v>
      </c>
      <c r="AC133" s="866">
        <v>1.07</v>
      </c>
      <c r="AD133" s="866">
        <v>1.28</v>
      </c>
      <c r="AE133" s="866">
        <v>2.36</v>
      </c>
      <c r="AF133" s="866">
        <v>0.76</v>
      </c>
      <c r="AG133" s="866">
        <v>8.4</v>
      </c>
      <c r="AH133" s="866">
        <v>14.299999999999999</v>
      </c>
      <c r="AI133" s="866">
        <v>-7.76</v>
      </c>
      <c r="AJ133" s="866">
        <v>9.8000000000000007</v>
      </c>
      <c r="AK133" s="866">
        <v>8</v>
      </c>
      <c r="AL133" s="879">
        <v>1800</v>
      </c>
      <c r="AM133" s="873">
        <v>0.8</v>
      </c>
      <c r="AN133" s="866">
        <v>0.32</v>
      </c>
      <c r="AO133" s="740">
        <f>IF(U133="n/a","n/a",IF(AA133&lt;0,"n/a",IF(AA133="n/a","n/a",J133+U133-AA133)))</f>
        <v>4.2306409923170758</v>
      </c>
      <c r="AP133" s="741">
        <f>IF(U133="n/a","n/a",J133+U133)</f>
        <v>14.501669029700253</v>
      </c>
      <c r="AQ133" s="889">
        <f>IF(OR(AC133&lt;0.01,AF133="n/a"),"n/a",(I133/SQRT(22.5*AC133*(I133/AF133))-1)*100)</f>
        <v>-41.099023556815808</v>
      </c>
      <c r="AR133" s="651">
        <f>INDEX(Historical!$C$7:$C$1256,MATCH(B133,Historical!$B$7:$B$1278,0))*IF(AH133="n/a",1.03,IF(AH133&lt;0,1.01,IF(AH133&gt;10,1.1,(1+AH133/100))))</f>
        <v>0.56100000000000005</v>
      </c>
      <c r="AS133" s="887">
        <f>IF($AI133="n/a",1.03*AR133,IF($AI133&lt;0,1.01*AR133,IF($AI133&gt;10,1.1*AR133,(1+$AI133/100)*AR133)))</f>
        <v>0.56661000000000006</v>
      </c>
      <c r="AT133" s="887">
        <f>IF($AK133="n/a",1.03*AS133,IF($AK133&lt;0,1.01*AS133,IF($AK133&gt;10,1.1*AS133,(1+$AK133/100)*AS133)))</f>
        <v>0.61193880000000012</v>
      </c>
      <c r="AU133" s="887">
        <f>IF($AK133="n/a",1.03*AT133,IF($AK133&lt;0,1.01*AT133,IF($AK133&gt;10,1.1*AT133,(1+$AK133/100)*AT133)))</f>
        <v>0.66089390400000014</v>
      </c>
      <c r="AV133" s="887">
        <f>IF($AK133="n/a",1.03*AU133,IF($AK133&lt;0,1.01*AU133,IF($AK133&gt;10,1.1*AU133,(1+$AK133/100)*AU133)))</f>
        <v>0.71376541632000023</v>
      </c>
      <c r="AW133" s="651">
        <f>SUM(AR133:AV133)</f>
        <v>3.1142081203200007</v>
      </c>
      <c r="AX133" s="748">
        <f>AW133/I133*100</f>
        <v>28.336743587989087</v>
      </c>
      <c r="AY133" s="935">
        <v>0.9</v>
      </c>
      <c r="AZ133" s="873">
        <v>23.62</v>
      </c>
      <c r="BA133" s="873">
        <v>-38.940000000000005</v>
      </c>
      <c r="BB133" s="873">
        <v>10.24</v>
      </c>
      <c r="BC133" s="873">
        <v>-4.82</v>
      </c>
      <c r="BE133" s="624">
        <v>2015</v>
      </c>
      <c r="BF133" s="899">
        <f>IF(BE133&gt;2008,0,IF(BE133&gt;2001,1,IF(BE133&gt;1990,2,IF(BE133&gt;1980,3,IF(BE133&gt;1973,4,IF(BE133&gt;1970,5,IF(BE133&gt;1960,6,IF(BE133&gt;1958,7,IF(BE133&gt;1953,8,9)))))))))</f>
        <v>0</v>
      </c>
      <c r="BG133" s="883">
        <v>0.89999999999999991</v>
      </c>
    </row>
    <row r="134" spans="1:59" s="774" customFormat="1" ht="11.25" customHeight="1" x14ac:dyDescent="0.2">
      <c r="A134" s="755" t="s">
        <v>3822</v>
      </c>
      <c r="B134" s="782" t="s">
        <v>3823</v>
      </c>
      <c r="C134" s="933" t="s">
        <v>108</v>
      </c>
      <c r="D134" s="933" t="s">
        <v>4341</v>
      </c>
      <c r="E134" s="756">
        <v>7</v>
      </c>
      <c r="F134" s="1182">
        <v>617</v>
      </c>
      <c r="G134" s="1181" t="s">
        <v>106</v>
      </c>
      <c r="H134" s="1181" t="s">
        <v>106</v>
      </c>
      <c r="I134" s="757">
        <v>14</v>
      </c>
      <c r="J134" s="758">
        <f>(M134/I134)*100</f>
        <v>3.1428571428571432</v>
      </c>
      <c r="K134" s="759">
        <v>0.11</v>
      </c>
      <c r="L134" s="760">
        <v>4</v>
      </c>
      <c r="M134" s="761">
        <f>K134*L134</f>
        <v>0.44</v>
      </c>
      <c r="N134" s="762" t="s">
        <v>591</v>
      </c>
      <c r="O134" s="763">
        <v>0.09</v>
      </c>
      <c r="P134" s="764">
        <v>43888</v>
      </c>
      <c r="Q134" s="764">
        <v>43903</v>
      </c>
      <c r="R134" s="761">
        <f>(K134-O134)/O134*100</f>
        <v>22.222222222222225</v>
      </c>
      <c r="S134" s="701">
        <f>IF(INDEX(Historical!$D$7:$D$1254,MATCH(B134,Historical!$B$7:$B$1278,0))=0,"n/a",(INDEX(Historical!$C$7:$C$1256,MATCH(B134,Historical!$B$7:$B$1278,0))/INDEX(Historical!$D$7:$D$1254,MATCH(B134,Historical!$B$7:$B$1278,0))-1)*100)</f>
        <v>79.999999999999986</v>
      </c>
      <c r="T134" s="701">
        <f>IF(INDEX(Historical!$F$7:$F$1247,MATCH(B134,Historical!$B$7:$B$1278,0))=0,"n/a",((INDEX(Historical!$C$7:$C$1256,MATCH(B134,Historical!$B$7:$B$1278,0))/INDEX(Historical!$F$7:$F$1247,MATCH(B134,Historical!$B$7:$B$1278,0)))^(1/3)-1)*100)</f>
        <v>44.224957030740832</v>
      </c>
      <c r="U134" s="701">
        <f>IF(INDEX(Historical!$H$7:$H$1247,MATCH(B134,Historical!$B$7:$B$1278,0))=0,"n/a",((INDEX(Historical!$C$7:$C$1256,MATCH(B134,Historical!$B$7:$B$1278,0))/INDEX(Historical!$H$7:$H$1247,MATCH(B134,Historical!$B$7:$B$1278,0)))^(1/5)-1)*100)</f>
        <v>36.851085783726333</v>
      </c>
      <c r="V134" s="701">
        <f>IF(INDEX(Historical!$O$7:$O$1247,MATCH(B134,Historical!$B$7:$B$1278,0))=0,"n/a",((INDEX(Historical!$C$7:$C$1256,MATCH(B134,Historical!$B$7:$B$1278,0))/INDEX(Historical!$O$7:$O$1247,MATCH(B134,Historical!$B$7:$B$1278,0)))^(1/10)-1)*100)</f>
        <v>-4.3221412410634148</v>
      </c>
      <c r="W134" s="702" t="str">
        <f>IF(OR(U134&lt;=0,U134="n/a",V134&lt;=0,V134="n/a"),"n/a",U134/V134)</f>
        <v>n/a</v>
      </c>
      <c r="X134" s="703" t="str">
        <f>IF(OR(AJ134&lt;=0,AJ134="n/a",U134&lt;=0,U134="n/a"),"n/a",U134/AJ134)</f>
        <v>n/a</v>
      </c>
      <c r="Y134" s="775"/>
      <c r="Z134" s="758" t="str">
        <f>IF(OR(AC134&lt;0.01,AC134="n/a"),"n/a",M134/AC134*100)</f>
        <v>n/a</v>
      </c>
      <c r="AA134" s="766" t="str">
        <f>IF(OR(AC134&lt;0.01,AC134="n/a"),"n/a",I134/AC134)</f>
        <v>n/a</v>
      </c>
      <c r="AB134" s="760">
        <v>12</v>
      </c>
      <c r="AC134" s="767" t="s">
        <v>136</v>
      </c>
      <c r="AD134" s="767" t="s">
        <v>136</v>
      </c>
      <c r="AE134" s="767" t="s">
        <v>136</v>
      </c>
      <c r="AF134" s="767" t="s">
        <v>136</v>
      </c>
      <c r="AG134" s="767" t="s">
        <v>136</v>
      </c>
      <c r="AH134" s="767" t="s">
        <v>136</v>
      </c>
      <c r="AI134" s="767" t="s">
        <v>136</v>
      </c>
      <c r="AJ134" s="767" t="s">
        <v>136</v>
      </c>
      <c r="AK134" s="767" t="s">
        <v>136</v>
      </c>
      <c r="AL134" s="768" t="s">
        <v>136</v>
      </c>
      <c r="AM134" s="769" t="s">
        <v>136</v>
      </c>
      <c r="AN134" s="767" t="s">
        <v>136</v>
      </c>
      <c r="AO134" s="770" t="str">
        <f>IF(U134="n/a","n/a",IF(AA134&lt;0,"n/a",IF(AA134="n/a","n/a",J134+U134-AA134)))</f>
        <v>n/a</v>
      </c>
      <c r="AP134" s="771">
        <f>IF(U134="n/a","n/a",J134+U134)</f>
        <v>39.993942926583479</v>
      </c>
      <c r="AQ134" s="772" t="str">
        <f>IF(OR(AC134&lt;0.01,AF134="n/a"),"n/a",(I134/SQRT(22.5*AC134*(I134/AF134))-1)*100)</f>
        <v>n/a</v>
      </c>
      <c r="AR134" s="651">
        <f>INDEX(Historical!$C$7:$C$1256,MATCH(B134,Historical!$B$7:$B$1278,0))*IF(AH134="n/a",1.03,IF(AH134&lt;0,1.01,IF(AH134&gt;10,1.1,(1+AH134/100))))</f>
        <v>0.37080000000000002</v>
      </c>
      <c r="AS134" s="766">
        <f>IF($AI134="n/a",1.03*AR134,IF($AI134&lt;0,1.01*AR134,IF($AI134&gt;10,1.1*AR134,(1+$AI134/100)*AR134)))</f>
        <v>0.38192400000000004</v>
      </c>
      <c r="AT134" s="766">
        <f>IF($AK134="n/a",1.03*AS134,IF($AK134&lt;0,1.01*AS134,IF($AK134&gt;10,1.1*AS134,(1+$AK134/100)*AS134)))</f>
        <v>0.39338172000000005</v>
      </c>
      <c r="AU134" s="766">
        <f>IF($AK134="n/a",1.03*AT134,IF($AK134&lt;0,1.01*AT134,IF($AK134&gt;10,1.1*AT134,(1+$AK134/100)*AT134)))</f>
        <v>0.40518317160000006</v>
      </c>
      <c r="AV134" s="766">
        <f>IF($AK134="n/a",1.03*AU134,IF($AK134&lt;0,1.01*AU134,IF($AK134&gt;10,1.1*AU134,(1+$AK134/100)*AU134)))</f>
        <v>0.41733866674800008</v>
      </c>
      <c r="AW134" s="758">
        <f>SUM(AR134:AV134)</f>
        <v>1.9686275583480002</v>
      </c>
      <c r="AX134" s="773">
        <f>AW134/I134*100</f>
        <v>14.061625416771431</v>
      </c>
      <c r="AY134" s="936" t="s">
        <v>136</v>
      </c>
      <c r="AZ134" s="769" t="s">
        <v>136</v>
      </c>
      <c r="BA134" s="769" t="s">
        <v>136</v>
      </c>
      <c r="BB134" s="769" t="s">
        <v>136</v>
      </c>
      <c r="BC134" s="769" t="s">
        <v>136</v>
      </c>
      <c r="BD134" s="909" t="s">
        <v>4268</v>
      </c>
      <c r="BE134" s="624">
        <v>2014</v>
      </c>
      <c r="BF134" s="899">
        <f>IF(BE134&gt;2008,0,IF(BE134&gt;2001,1,IF(BE134&gt;1990,2,IF(BE134&gt;1980,3,IF(BE134&gt;1973,4,IF(BE134&gt;1970,5,IF(BE134&gt;1960,6,IF(BE134&gt;1958,7,IF(BE134&gt;1953,8,9)))))))))</f>
        <v>0</v>
      </c>
      <c r="BG134" s="825" t="s">
        <v>136</v>
      </c>
    </row>
    <row r="135" spans="1:59" ht="11.25" customHeight="1" x14ac:dyDescent="0.2">
      <c r="A135" s="872" t="s">
        <v>1237</v>
      </c>
      <c r="B135" s="876" t="s">
        <v>1238</v>
      </c>
      <c r="C135" s="933" t="s">
        <v>108</v>
      </c>
      <c r="D135" s="933" t="s">
        <v>4341</v>
      </c>
      <c r="E135" s="733">
        <v>8</v>
      </c>
      <c r="F135" s="1182">
        <v>534</v>
      </c>
      <c r="G135" s="1182" t="s">
        <v>106</v>
      </c>
      <c r="H135" s="1182" t="s">
        <v>106</v>
      </c>
      <c r="I135" s="875">
        <v>30.17</v>
      </c>
      <c r="J135" s="651">
        <f>(M135/I135)*100</f>
        <v>2.5190586675505466</v>
      </c>
      <c r="K135" s="878">
        <v>0.19</v>
      </c>
      <c r="L135" s="888">
        <v>4</v>
      </c>
      <c r="M135" s="642">
        <f>K135*L135</f>
        <v>0.76</v>
      </c>
      <c r="N135" s="871" t="s">
        <v>1239</v>
      </c>
      <c r="O135" s="734">
        <v>0.17</v>
      </c>
      <c r="P135" s="862">
        <v>43868</v>
      </c>
      <c r="Q135" s="862">
        <v>43881</v>
      </c>
      <c r="R135" s="642">
        <f>(K135-O135)/O135*100</f>
        <v>11.764705882352935</v>
      </c>
      <c r="S135" s="701">
        <f>IF(INDEX(Historical!$D$7:$D$1254,MATCH(B135,Historical!$B$7:$B$1278,0))=0,"n/a",(INDEX(Historical!$C$7:$C$1256,MATCH(B135,Historical!$B$7:$B$1278,0))/INDEX(Historical!$D$7:$D$1254,MATCH(B135,Historical!$B$7:$B$1278,0))-1)*100)</f>
        <v>13.333333333333353</v>
      </c>
      <c r="T135" s="701">
        <f>IF(INDEX(Historical!$F$7:$F$1247,MATCH(B135,Historical!$B$7:$B$1278,0))=0,"n/a",((INDEX(Historical!$C$7:$C$1256,MATCH(B135,Historical!$B$7:$B$1278,0))/INDEX(Historical!$F$7:$F$1247,MATCH(B135,Historical!$B$7:$B$1278,0)))^(1/3)-1)*100)</f>
        <v>12.311068346755549</v>
      </c>
      <c r="U135" s="701">
        <f>IF(INDEX(Historical!$H$7:$H$1247,MATCH(B135,Historical!$B$7:$B$1278,0))=0,"n/a",((INDEX(Historical!$C$7:$C$1256,MATCH(B135,Historical!$B$7:$B$1278,0))/INDEX(Historical!$H$7:$H$1247,MATCH(B135,Historical!$B$7:$B$1278,0)))^(1/5)-1)*100)</f>
        <v>9.7700948713745017</v>
      </c>
      <c r="V135" s="701">
        <f>IF(INDEX(Historical!$O$7:$O$1247,MATCH(B135,Historical!$B$7:$B$1278,0))=0,"n/a",((INDEX(Historical!$C$7:$C$1256,MATCH(B135,Historical!$B$7:$B$1278,0))/INDEX(Historical!$O$7:$O$1247,MATCH(B135,Historical!$B$7:$B$1278,0)))^(1/10)-1)*100)</f>
        <v>6.1796316715072797</v>
      </c>
      <c r="W135" s="702">
        <f>IF(OR(U135&lt;=0,U135="n/a",V135&lt;=0,V135="n/a"),"n/a",U135/V135)</f>
        <v>1.5810157288859044</v>
      </c>
      <c r="X135" s="703">
        <f>IF(OR(AJ135&lt;=0,AJ135="n/a",U135&lt;=0,U135="n/a"),"n/a",U135/AJ135)</f>
        <v>0.98687826983580818</v>
      </c>
      <c r="Y135" s="877"/>
      <c r="Z135" s="651">
        <f>IF(OR(AC135&lt;0.01,AC135="n/a"),"n/a",M135/AC135*100)</f>
        <v>36.363636363636367</v>
      </c>
      <c r="AA135" s="887">
        <f>IF(OR(AC135&lt;0.01,AC135="n/a"),"n/a",I135/AC135)</f>
        <v>14.435406698564595</v>
      </c>
      <c r="AB135" s="888">
        <v>12</v>
      </c>
      <c r="AC135" s="866">
        <v>2.09</v>
      </c>
      <c r="AD135" s="866">
        <v>1.6</v>
      </c>
      <c r="AE135" s="866">
        <v>4.4000000000000004</v>
      </c>
      <c r="AF135" s="866">
        <v>1.34</v>
      </c>
      <c r="AG135" s="866">
        <v>9.6</v>
      </c>
      <c r="AH135" s="866">
        <v>15.2</v>
      </c>
      <c r="AI135" s="866">
        <v>-12.02</v>
      </c>
      <c r="AJ135" s="866">
        <v>9.9</v>
      </c>
      <c r="AK135" s="866">
        <v>9</v>
      </c>
      <c r="AL135" s="879">
        <v>797.39</v>
      </c>
      <c r="AM135" s="873">
        <v>1.2</v>
      </c>
      <c r="AN135" s="866">
        <v>0.01</v>
      </c>
      <c r="AO135" s="740">
        <f>IF(U135="n/a","n/a",IF(AA135&lt;0,"n/a",IF(AA135="n/a","n/a",J135+U135-AA135)))</f>
        <v>-2.1462531596395458</v>
      </c>
      <c r="AP135" s="741">
        <f>IF(U135="n/a","n/a",J135+U135)</f>
        <v>12.289153538925049</v>
      </c>
      <c r="AQ135" s="889">
        <f>IF(OR(AC135&lt;0.01,AF135="n/a"),"n/a",(I135/SQRT(22.5*AC135*(I135/AF135))-1)*100)</f>
        <v>-7.2795240735142315</v>
      </c>
      <c r="AR135" s="651">
        <f>INDEX(Historical!$C$7:$C$1256,MATCH(B135,Historical!$B$7:$B$1278,0))*IF(AH135="n/a",1.03,IF(AH135&lt;0,1.01,IF(AH135&gt;10,1.1,(1+AH135/100))))</f>
        <v>0.74800000000000011</v>
      </c>
      <c r="AS135" s="887">
        <f>IF($AI135="n/a",1.03*AR135,IF($AI135&lt;0,1.01*AR135,IF($AI135&gt;10,1.1*AR135,(1+$AI135/100)*AR135)))</f>
        <v>0.75548000000000015</v>
      </c>
      <c r="AT135" s="887">
        <f>IF($AK135="n/a",1.03*AS135,IF($AK135&lt;0,1.01*AS135,IF($AK135&gt;10,1.1*AS135,(1+$AK135/100)*AS135)))</f>
        <v>0.82347320000000024</v>
      </c>
      <c r="AU135" s="887">
        <f>IF($AK135="n/a",1.03*AT135,IF($AK135&lt;0,1.01*AT135,IF($AK135&gt;10,1.1*AT135,(1+$AK135/100)*AT135)))</f>
        <v>0.89758578800000033</v>
      </c>
      <c r="AV135" s="887">
        <f>IF($AK135="n/a",1.03*AU135,IF($AK135&lt;0,1.01*AU135,IF($AK135&gt;10,1.1*AU135,(1+$AK135/100)*AU135)))</f>
        <v>0.97836850892000038</v>
      </c>
      <c r="AW135" s="651">
        <f>SUM(AR135:AV135)</f>
        <v>4.2029074969200009</v>
      </c>
      <c r="AX135" s="748">
        <f>AW135/I135*100</f>
        <v>13.930750735565134</v>
      </c>
      <c r="AY135" s="935">
        <v>0.84</v>
      </c>
      <c r="AZ135" s="873">
        <v>28.16</v>
      </c>
      <c r="BA135" s="873">
        <v>-16.59</v>
      </c>
      <c r="BB135" s="873">
        <v>4.7</v>
      </c>
      <c r="BC135" s="873">
        <v>2.16</v>
      </c>
      <c r="BE135" s="624">
        <v>2013</v>
      </c>
      <c r="BF135" s="899">
        <f>IF(BE135&gt;2008,0,IF(BE135&gt;2001,1,IF(BE135&gt;1990,2,IF(BE135&gt;1980,3,IF(BE135&gt;1973,4,IF(BE135&gt;1970,5,IF(BE135&gt;1960,6,IF(BE135&gt;1958,7,IF(BE135&gt;1953,8,9)))))))))</f>
        <v>0</v>
      </c>
      <c r="BG135" s="883">
        <v>1.2</v>
      </c>
    </row>
    <row r="136" spans="1:59" ht="11.25" customHeight="1" x14ac:dyDescent="0.2">
      <c r="A136" s="881" t="s">
        <v>1246</v>
      </c>
      <c r="B136" s="876" t="s">
        <v>1247</v>
      </c>
      <c r="C136" s="933" t="s">
        <v>108</v>
      </c>
      <c r="D136" s="933" t="s">
        <v>4337</v>
      </c>
      <c r="E136" s="733">
        <v>9</v>
      </c>
      <c r="F136" s="1182">
        <v>466</v>
      </c>
      <c r="G136" s="1182" t="s">
        <v>106</v>
      </c>
      <c r="H136" s="1182" t="s">
        <v>106</v>
      </c>
      <c r="I136" s="875">
        <v>8.33</v>
      </c>
      <c r="J136" s="651">
        <f>(M136/I136)*100</f>
        <v>10.084033613445378</v>
      </c>
      <c r="K136" s="878">
        <v>6.9999999999999993E-2</v>
      </c>
      <c r="L136" s="888">
        <v>12</v>
      </c>
      <c r="M136" s="642">
        <f>K136*L136</f>
        <v>0.83999999999999986</v>
      </c>
      <c r="N136" s="871" t="s">
        <v>1051</v>
      </c>
      <c r="O136" s="734">
        <v>6.8000000000000005E-2</v>
      </c>
      <c r="P136" s="862">
        <v>43879</v>
      </c>
      <c r="Q136" s="862">
        <v>43920</v>
      </c>
      <c r="R136" s="642">
        <f>(K136-O136)/O136*100</f>
        <v>2.9411764705882173</v>
      </c>
      <c r="S136" s="701">
        <f>IF(INDEX(Historical!$D$7:$D$1254,MATCH(B136,Historical!$B$7:$B$1278,0))=0,"n/a",(INDEX(Historical!$C$7:$C$1256,MATCH(B136,Historical!$B$7:$B$1278,0))/INDEX(Historical!$D$7:$D$1254,MATCH(B136,Historical!$B$7:$B$1278,0))-1)*100)</f>
        <v>1.8726591760299449</v>
      </c>
      <c r="T136" s="701">
        <f>IF(INDEX(Historical!$F$7:$F$1247,MATCH(B136,Historical!$B$7:$B$1278,0))=0,"n/a",((INDEX(Historical!$C$7:$C$1256,MATCH(B136,Historical!$B$7:$B$1278,0))/INDEX(Historical!$F$7:$F$1247,MATCH(B136,Historical!$B$7:$B$1278,0)))^(1/3)-1)*100)</f>
        <v>2.8512636263294144</v>
      </c>
      <c r="U136" s="701">
        <f>IF(INDEX(Historical!$H$7:$H$1247,MATCH(B136,Historical!$B$7:$B$1278,0))=0,"n/a",((INDEX(Historical!$C$7:$C$1256,MATCH(B136,Historical!$B$7:$B$1278,0))/INDEX(Historical!$H$7:$H$1247,MATCH(B136,Historical!$B$7:$B$1278,0)))^(1/5)-1)*100)</f>
        <v>2.5348575657732741</v>
      </c>
      <c r="V136" s="701">
        <f>IF(INDEX(Historical!$O$7:$O$1247,MATCH(B136,Historical!$B$7:$B$1278,0))=0,"n/a",((INDEX(Historical!$C$7:$C$1256,MATCH(B136,Historical!$B$7:$B$1278,0))/INDEX(Historical!$O$7:$O$1247,MATCH(B136,Historical!$B$7:$B$1278,0)))^(1/10)-1)*100)</f>
        <v>3.1226086938676012</v>
      </c>
      <c r="W136" s="702">
        <f>IF(OR(U136&lt;=0,U136="n/a",V136&lt;=0,V136="n/a"),"n/a",U136/V136)</f>
        <v>0.81177560632281776</v>
      </c>
      <c r="X136" s="703">
        <f>IF(OR(AJ136&lt;=0,AJ136="n/a",U136&lt;=0,U136="n/a"),"n/a",U136/AJ136)</f>
        <v>0.79712502068341951</v>
      </c>
      <c r="Y136" s="673"/>
      <c r="Z136" s="651" t="str">
        <f>IF(OR(AC136&lt;0.01,AC136="n/a"),"n/a",M136/AC136*100)</f>
        <v>n/a</v>
      </c>
      <c r="AA136" s="887" t="str">
        <f>IF(OR(AC136&lt;0.01,AC136="n/a"),"n/a",I136/AC136)</f>
        <v>n/a</v>
      </c>
      <c r="AB136" s="888">
        <v>3</v>
      </c>
      <c r="AC136" s="866">
        <v>-0.4</v>
      </c>
      <c r="AD136" s="866" t="s">
        <v>136</v>
      </c>
      <c r="AE136" s="866">
        <v>5</v>
      </c>
      <c r="AF136" s="866">
        <v>0.77</v>
      </c>
      <c r="AG136" s="866" t="s">
        <v>136</v>
      </c>
      <c r="AH136" s="866">
        <v>-51.4</v>
      </c>
      <c r="AI136" s="866">
        <v>25.900000000000002</v>
      </c>
      <c r="AJ136" s="866">
        <v>3.18</v>
      </c>
      <c r="AK136" s="866">
        <v>7.0000000000000009</v>
      </c>
      <c r="AL136" s="879">
        <v>276.60000000000002</v>
      </c>
      <c r="AM136" s="873">
        <v>2.21</v>
      </c>
      <c r="AN136" s="866" t="s">
        <v>136</v>
      </c>
      <c r="AO136" s="740" t="str">
        <f>IF(U136="n/a","n/a",IF(AA136&lt;0,"n/a",IF(AA136="n/a","n/a",J136+U136-AA136)))</f>
        <v>n/a</v>
      </c>
      <c r="AP136" s="741">
        <f>IF(U136="n/a","n/a",J136+U136)</f>
        <v>12.618891179218652</v>
      </c>
      <c r="AQ136" s="889" t="str">
        <f>IF(OR(AC136&lt;0.01,AF136="n/a"),"n/a",(I136/SQRT(22.5*AC136*(I136/AF136))-1)*100)</f>
        <v>n/a</v>
      </c>
      <c r="AR136" s="651">
        <f>INDEX(Historical!$C$7:$C$1256,MATCH(B136,Historical!$B$7:$B$1278,0))*IF(AH136="n/a",1.03,IF(AH136&lt;0,1.01,IF(AH136&gt;10,1.1,(1+AH136/100))))</f>
        <v>0.82416</v>
      </c>
      <c r="AS136" s="887">
        <f>IF($AI136="n/a",1.03*AR136,IF($AI136&lt;0,1.01*AR136,IF($AI136&gt;10,1.1*AR136,(1+$AI136/100)*AR136)))</f>
        <v>0.90657600000000005</v>
      </c>
      <c r="AT136" s="887">
        <f>IF($AK136="n/a",1.03*AS136,IF($AK136&lt;0,1.01*AS136,IF($AK136&gt;10,1.1*AS136,(1+$AK136/100)*AS136)))</f>
        <v>0.97003632000000006</v>
      </c>
      <c r="AU136" s="887">
        <f>IF($AK136="n/a",1.03*AT136,IF($AK136&lt;0,1.01*AT136,IF($AK136&gt;10,1.1*AT136,(1+$AK136/100)*AT136)))</f>
        <v>1.0379388624000001</v>
      </c>
      <c r="AV136" s="887">
        <f>IF($AK136="n/a",1.03*AU136,IF($AK136&lt;0,1.01*AU136,IF($AK136&gt;10,1.1*AU136,(1+$AK136/100)*AU136)))</f>
        <v>1.1105945827680002</v>
      </c>
      <c r="AW136" s="651">
        <f>SUM(AR136:AV136)</f>
        <v>4.8493057651680003</v>
      </c>
      <c r="AX136" s="748">
        <f>AW136/I136*100</f>
        <v>58.214955164081637</v>
      </c>
      <c r="AY136" s="935" t="s">
        <v>136</v>
      </c>
      <c r="AZ136" s="873">
        <v>30.580000000000002</v>
      </c>
      <c r="BA136" s="873">
        <v>-45.26</v>
      </c>
      <c r="BB136" s="873">
        <v>-8.84</v>
      </c>
      <c r="BC136" s="873">
        <v>-18.350000000000001</v>
      </c>
      <c r="BE136" s="624">
        <v>2012</v>
      </c>
      <c r="BF136" s="899">
        <f>IF(BE136&gt;2008,0,IF(BE136&gt;2001,1,IF(BE136&gt;1990,2,IF(BE136&gt;1980,3,IF(BE136&gt;1973,4,IF(BE136&gt;1970,5,IF(BE136&gt;1960,6,IF(BE136&gt;1958,7,IF(BE136&gt;1953,8,9)))))))))</f>
        <v>0</v>
      </c>
      <c r="BG136" s="883" t="s">
        <v>136</v>
      </c>
    </row>
    <row r="137" spans="1:59" ht="11.25" customHeight="1" x14ac:dyDescent="0.2">
      <c r="A137" s="872" t="s">
        <v>1244</v>
      </c>
      <c r="B137" s="876" t="s">
        <v>1245</v>
      </c>
      <c r="C137" s="933" t="s">
        <v>108</v>
      </c>
      <c r="D137" s="933" t="s">
        <v>4341</v>
      </c>
      <c r="E137" s="733">
        <v>9</v>
      </c>
      <c r="F137" s="1182">
        <v>509</v>
      </c>
      <c r="G137" s="1182" t="s">
        <v>115</v>
      </c>
      <c r="H137" s="1182" t="s">
        <v>115</v>
      </c>
      <c r="I137" s="875">
        <v>35.799999999999997</v>
      </c>
      <c r="J137" s="651">
        <f>(M137/I137)*100</f>
        <v>3.3519553072625698</v>
      </c>
      <c r="K137" s="878">
        <v>0.3</v>
      </c>
      <c r="L137" s="888">
        <v>4</v>
      </c>
      <c r="M137" s="642">
        <f>K137*L137</f>
        <v>1.2</v>
      </c>
      <c r="N137" s="871" t="s">
        <v>423</v>
      </c>
      <c r="O137" s="734">
        <v>0.28999999999999998</v>
      </c>
      <c r="P137" s="862">
        <v>44113</v>
      </c>
      <c r="Q137" s="862">
        <v>44126</v>
      </c>
      <c r="R137" s="642">
        <f>(K137-O137)/O137*100</f>
        <v>3.4482758620689689</v>
      </c>
      <c r="S137" s="701">
        <f>IF(INDEX(Historical!$D$7:$D$1254,MATCH(B137,Historical!$B$7:$B$1278,0))=0,"n/a",(INDEX(Historical!$C$7:$C$1256,MATCH(B137,Historical!$B$7:$B$1278,0))/INDEX(Historical!$D$7:$D$1254,MATCH(B137,Historical!$B$7:$B$1278,0))-1)*100)</f>
        <v>9.9009900990099098</v>
      </c>
      <c r="T137" s="701">
        <f>IF(INDEX(Historical!$F$7:$F$1247,MATCH(B137,Historical!$B$7:$B$1278,0))=0,"n/a",((INDEX(Historical!$C$7:$C$1256,MATCH(B137,Historical!$B$7:$B$1278,0))/INDEX(Historical!$F$7:$F$1247,MATCH(B137,Historical!$B$7:$B$1278,0)))^(1/3)-1)*100)</f>
        <v>12.00359499353576</v>
      </c>
      <c r="U137" s="701">
        <f>IF(INDEX(Historical!$H$7:$H$1247,MATCH(B137,Historical!$B$7:$B$1278,0))=0,"n/a",((INDEX(Historical!$C$7:$C$1256,MATCH(B137,Historical!$B$7:$B$1278,0))/INDEX(Historical!$H$7:$H$1247,MATCH(B137,Historical!$B$7:$B$1278,0)))^(1/5)-1)*100)</f>
        <v>10.296774759988491</v>
      </c>
      <c r="V137" s="701">
        <f>IF(INDEX(Historical!$O$7:$O$1247,MATCH(B137,Historical!$B$7:$B$1278,0))=0,"n/a",((INDEX(Historical!$C$7:$C$1256,MATCH(B137,Historical!$B$7:$B$1278,0))/INDEX(Historical!$O$7:$O$1247,MATCH(B137,Historical!$B$7:$B$1278,0)))^(1/10)-1)*100)</f>
        <v>7.8777707895960392</v>
      </c>
      <c r="W137" s="702">
        <f>IF(OR(U137&lt;=0,U137="n/a",V137&lt;=0,V137="n/a"),"n/a",U137/V137)</f>
        <v>1.3070670669407094</v>
      </c>
      <c r="X137" s="703">
        <f>IF(OR(AJ137&lt;=0,AJ137="n/a",U137&lt;=0,U137="n/a"),"n/a",U137/AJ137)</f>
        <v>1.0725807041654678</v>
      </c>
      <c r="Y137" s="665"/>
      <c r="Z137" s="651">
        <f>IF(OR(AC137&lt;0.01,AC137="n/a"),"n/a",M137/AC137*100)</f>
        <v>51.724137931034484</v>
      </c>
      <c r="AA137" s="887">
        <f>IF(OR(AC137&lt;0.01,AC137="n/a"),"n/a",I137/AC137)</f>
        <v>15.431034482758621</v>
      </c>
      <c r="AB137" s="888">
        <v>12</v>
      </c>
      <c r="AC137" s="866">
        <v>2.3199999999999998</v>
      </c>
      <c r="AD137" s="866">
        <v>1.54</v>
      </c>
      <c r="AE137" s="866">
        <v>5.63</v>
      </c>
      <c r="AF137" s="866">
        <v>1.55</v>
      </c>
      <c r="AG137" s="866">
        <v>9.9</v>
      </c>
      <c r="AH137" s="866">
        <v>9.6</v>
      </c>
      <c r="AI137" s="866">
        <v>-17.940000000000001</v>
      </c>
      <c r="AJ137" s="866">
        <v>9.6</v>
      </c>
      <c r="AK137" s="866">
        <v>10</v>
      </c>
      <c r="AL137" s="879">
        <v>3300</v>
      </c>
      <c r="AM137" s="873">
        <v>0.1</v>
      </c>
      <c r="AN137" s="866">
        <v>0.48</v>
      </c>
      <c r="AO137" s="740">
        <f>IF(U137="n/a","n/a",IF(AA137&lt;0,"n/a",IF(AA137="n/a","n/a",J137+U137-AA137)))</f>
        <v>-1.7823044155075607</v>
      </c>
      <c r="AP137" s="741">
        <f>IF(U137="n/a","n/a",J137+U137)</f>
        <v>13.64873006725106</v>
      </c>
      <c r="AQ137" s="889">
        <f>IF(OR(AC137&lt;0.01,AF137="n/a"),"n/a",(I137/SQRT(22.5*AC137*(I137/AF137))-1)*100)</f>
        <v>3.1031919934281893</v>
      </c>
      <c r="AR137" s="651">
        <f>INDEX(Historical!$C$7:$C$1256,MATCH(B137,Historical!$B$7:$B$1278,0))*IF(AH137="n/a",1.03,IF(AH137&lt;0,1.01,IF(AH137&gt;10,1.1,(1+AH137/100))))</f>
        <v>1.2165600000000003</v>
      </c>
      <c r="AS137" s="887">
        <f>IF($AI137="n/a",1.03*AR137,IF($AI137&lt;0,1.01*AR137,IF($AI137&gt;10,1.1*AR137,(1+$AI137/100)*AR137)))</f>
        <v>1.2287256000000004</v>
      </c>
      <c r="AT137" s="887">
        <f>IF($AK137="n/a",1.03*AS137,IF($AK137&lt;0,1.01*AS137,IF($AK137&gt;10,1.1*AS137,(1+$AK137/100)*AS137)))</f>
        <v>1.3515981600000007</v>
      </c>
      <c r="AU137" s="887">
        <f>IF($AK137="n/a",1.03*AT137,IF($AK137&lt;0,1.01*AT137,IF($AK137&gt;10,1.1*AT137,(1+$AK137/100)*AT137)))</f>
        <v>1.4867579760000009</v>
      </c>
      <c r="AV137" s="887">
        <f>IF($AK137="n/a",1.03*AU137,IF($AK137&lt;0,1.01*AU137,IF($AK137&gt;10,1.1*AU137,(1+$AK137/100)*AU137)))</f>
        <v>1.6354337736000011</v>
      </c>
      <c r="AW137" s="651">
        <f>SUM(AR137:AV137)</f>
        <v>6.9190755096000034</v>
      </c>
      <c r="AX137" s="748">
        <f>AW137/I137*100</f>
        <v>19.327026563128502</v>
      </c>
      <c r="AY137" s="935">
        <v>1.07</v>
      </c>
      <c r="AZ137" s="873">
        <v>34.28</v>
      </c>
      <c r="BA137" s="873">
        <v>-23.080000000000002</v>
      </c>
      <c r="BB137" s="873">
        <v>3.93</v>
      </c>
      <c r="BC137" s="873">
        <v>-2.04</v>
      </c>
      <c r="BE137" s="624">
        <v>2012</v>
      </c>
      <c r="BF137" s="899">
        <f>IF(BE137&gt;2008,0,IF(BE137&gt;2001,1,IF(BE137&gt;1990,2,IF(BE137&gt;1980,3,IF(BE137&gt;1973,4,IF(BE137&gt;1970,5,IF(BE137&gt;1960,6,IF(BE137&gt;1958,7,IF(BE137&gt;1953,8,9)))))))))</f>
        <v>0</v>
      </c>
      <c r="BG137" s="883">
        <v>1.4000000000000001</v>
      </c>
    </row>
    <row r="138" spans="1:59" ht="11.25" customHeight="1" x14ac:dyDescent="0.2">
      <c r="A138" s="872" t="s">
        <v>3833</v>
      </c>
      <c r="B138" s="876" t="s">
        <v>3834</v>
      </c>
      <c r="C138" s="933" t="s">
        <v>112</v>
      </c>
      <c r="D138" s="933" t="s">
        <v>211</v>
      </c>
      <c r="E138" s="733">
        <v>7</v>
      </c>
      <c r="F138" s="1182">
        <v>608</v>
      </c>
      <c r="G138" s="1182" t="s">
        <v>106</v>
      </c>
      <c r="H138" s="1182" t="s">
        <v>106</v>
      </c>
      <c r="I138" s="875">
        <v>26.98</v>
      </c>
      <c r="J138" s="651">
        <f>(M138/I138)*100</f>
        <v>4.0029651593773172</v>
      </c>
      <c r="K138" s="878">
        <v>0.27</v>
      </c>
      <c r="L138" s="888">
        <v>4</v>
      </c>
      <c r="M138" s="642">
        <f>K138*L138</f>
        <v>1.08</v>
      </c>
      <c r="N138" s="871" t="s">
        <v>966</v>
      </c>
      <c r="O138" s="734">
        <v>0.25</v>
      </c>
      <c r="P138" s="862">
        <v>43857</v>
      </c>
      <c r="Q138" s="862">
        <v>43878</v>
      </c>
      <c r="R138" s="642">
        <f>(K138-O138)/O138*100</f>
        <v>8.0000000000000071</v>
      </c>
      <c r="S138" s="701">
        <f>IF(INDEX(Historical!$D$7:$D$1254,MATCH(B138,Historical!$B$7:$B$1278,0))=0,"n/a",(INDEX(Historical!$C$7:$C$1256,MATCH(B138,Historical!$B$7:$B$1278,0))/INDEX(Historical!$D$7:$D$1254,MATCH(B138,Historical!$B$7:$B$1278,0))-1)*100)</f>
        <v>2.0408163265306145</v>
      </c>
      <c r="T138" s="701">
        <f>IF(INDEX(Historical!$F$7:$F$1247,MATCH(B138,Historical!$B$7:$B$1278,0))=0,"n/a",((INDEX(Historical!$C$7:$C$1256,MATCH(B138,Historical!$B$7:$B$1278,0))/INDEX(Historical!$F$7:$F$1247,MATCH(B138,Historical!$B$7:$B$1278,0)))^(1/3)-1)*100)</f>
        <v>6.8387297498542221</v>
      </c>
      <c r="U138" s="701">
        <f>IF(INDEX(Historical!$H$7:$H$1247,MATCH(B138,Historical!$B$7:$B$1278,0))=0,"n/a",((INDEX(Historical!$C$7:$C$1256,MATCH(B138,Historical!$B$7:$B$1278,0))/INDEX(Historical!$H$7:$H$1247,MATCH(B138,Historical!$B$7:$B$1278,0)))^(1/5)-1)*100)</f>
        <v>27.22596365393921</v>
      </c>
      <c r="V138" s="701">
        <f>IF(INDEX(Historical!$O$7:$O$1247,MATCH(B138,Historical!$B$7:$B$1278,0))=0,"n/a",((INDEX(Historical!$C$7:$C$1256,MATCH(B138,Historical!$B$7:$B$1278,0))/INDEX(Historical!$O$7:$O$1247,MATCH(B138,Historical!$B$7:$B$1278,0)))^(1/10)-1)*100)</f>
        <v>37.972966146121493</v>
      </c>
      <c r="W138" s="702">
        <f>IF(OR(U138&lt;=0,U138="n/a",V138&lt;=0,V138="n/a"),"n/a",U138/V138)</f>
        <v>0.71698280163768646</v>
      </c>
      <c r="X138" s="703" t="str">
        <f>IF(OR(AJ138&lt;=0,AJ138="n/a",U138&lt;=0,U138="n/a"),"n/a",U138/AJ138)</f>
        <v>n/a</v>
      </c>
      <c r="Y138" s="673"/>
      <c r="Z138" s="651">
        <f>IF(OR(AC138&lt;0.01,AC138="n/a"),"n/a",M138/AC138*100)</f>
        <v>43.548387096774199</v>
      </c>
      <c r="AA138" s="887">
        <f>IF(OR(AC138&lt;0.01,AC138="n/a"),"n/a",I138/AC138)</f>
        <v>10.879032258064516</v>
      </c>
      <c r="AB138" s="888">
        <v>8</v>
      </c>
      <c r="AC138" s="866">
        <v>2.48</v>
      </c>
      <c r="AD138" s="866">
        <v>1.56</v>
      </c>
      <c r="AE138" s="866">
        <v>0.32</v>
      </c>
      <c r="AF138" s="866">
        <v>0.68</v>
      </c>
      <c r="AG138" s="866">
        <v>6.6000000000000005</v>
      </c>
      <c r="AH138" s="866">
        <v>-44.6</v>
      </c>
      <c r="AI138" s="866">
        <v>76.92</v>
      </c>
      <c r="AJ138" s="866">
        <v>-9</v>
      </c>
      <c r="AK138" s="866">
        <v>7.0000000000000009</v>
      </c>
      <c r="AL138" s="879">
        <v>970.74</v>
      </c>
      <c r="AM138" s="873">
        <v>0.3</v>
      </c>
      <c r="AN138" s="866">
        <v>0</v>
      </c>
      <c r="AO138" s="740">
        <f>IF(U138="n/a","n/a",IF(AA138&lt;0,"n/a",IF(AA138="n/a","n/a",J138+U138-AA138)))</f>
        <v>20.349896555252013</v>
      </c>
      <c r="AP138" s="741">
        <f>IF(U138="n/a","n/a",J138+U138)</f>
        <v>31.228928813316529</v>
      </c>
      <c r="AQ138" s="889">
        <f>IF(OR(AC138&lt;0.01,AF138="n/a"),"n/a",(I138/SQRT(22.5*AC138*(I138/AF138))-1)*100)</f>
        <v>-42.659915376243994</v>
      </c>
      <c r="AR138" s="651">
        <f>INDEX(Historical!$C$7:$C$1256,MATCH(B138,Historical!$B$7:$B$1278,0))*IF(AH138="n/a",1.03,IF(AH138&lt;0,1.01,IF(AH138&gt;10,1.1,(1+AH138/100))))</f>
        <v>1.01</v>
      </c>
      <c r="AS138" s="887">
        <f>IF($AI138="n/a",1.03*AR138,IF($AI138&lt;0,1.01*AR138,IF($AI138&gt;10,1.1*AR138,(1+$AI138/100)*AR138)))</f>
        <v>1.1110000000000002</v>
      </c>
      <c r="AT138" s="887">
        <f>IF($AK138="n/a",1.03*AS138,IF($AK138&lt;0,1.01*AS138,IF($AK138&gt;10,1.1*AS138,(1+$AK138/100)*AS138)))</f>
        <v>1.1887700000000003</v>
      </c>
      <c r="AU138" s="887">
        <f>IF($AK138="n/a",1.03*AT138,IF($AK138&lt;0,1.01*AT138,IF($AK138&gt;10,1.1*AT138,(1+$AK138/100)*AT138)))</f>
        <v>1.2719839000000004</v>
      </c>
      <c r="AV138" s="887">
        <f>IF($AK138="n/a",1.03*AU138,IF($AK138&lt;0,1.01*AU138,IF($AK138&gt;10,1.1*AU138,(1+$AK138/100)*AU138)))</f>
        <v>1.3610227730000004</v>
      </c>
      <c r="AW138" s="651">
        <f>SUM(AR138:AV138)</f>
        <v>5.9427766730000009</v>
      </c>
      <c r="AX138" s="748">
        <f>AW138/I138*100</f>
        <v>22.026599974054857</v>
      </c>
      <c r="AY138" s="935">
        <v>1.53</v>
      </c>
      <c r="AZ138" s="873">
        <v>109.31</v>
      </c>
      <c r="BA138" s="873">
        <v>-22.400000000000002</v>
      </c>
      <c r="BB138" s="873">
        <v>-8.98</v>
      </c>
      <c r="BC138" s="873">
        <v>12.5</v>
      </c>
      <c r="BE138" s="624">
        <v>2014</v>
      </c>
      <c r="BF138" s="899">
        <f>IF(BE138&gt;2008,0,IF(BE138&gt;2001,1,IF(BE138&gt;1990,2,IF(BE138&gt;1980,3,IF(BE138&gt;1973,4,IF(BE138&gt;1970,5,IF(BE138&gt;1960,6,IF(BE138&gt;1958,7,IF(BE138&gt;1953,8,9)))))))))</f>
        <v>0</v>
      </c>
      <c r="BG138" s="883">
        <v>2.8000000000000003</v>
      </c>
    </row>
    <row r="139" spans="1:59" ht="11.25" customHeight="1" x14ac:dyDescent="0.2">
      <c r="A139" s="882" t="s">
        <v>4524</v>
      </c>
      <c r="B139" s="876" t="s">
        <v>4504</v>
      </c>
      <c r="C139" s="933" t="s">
        <v>108</v>
      </c>
      <c r="D139" s="933" t="s">
        <v>4334</v>
      </c>
      <c r="E139" s="733">
        <v>7</v>
      </c>
      <c r="F139" s="1182">
        <v>641</v>
      </c>
      <c r="G139" s="1182" t="s">
        <v>106</v>
      </c>
      <c r="H139" s="1182" t="s">
        <v>106</v>
      </c>
      <c r="I139" s="875">
        <v>22.55</v>
      </c>
      <c r="J139" s="651">
        <f>(M139/I139)*100</f>
        <v>2.1286031042128601</v>
      </c>
      <c r="K139" s="878">
        <v>0.12</v>
      </c>
      <c r="L139" s="888">
        <v>4</v>
      </c>
      <c r="M139" s="642">
        <f>K139*L139</f>
        <v>0.48</v>
      </c>
      <c r="N139" s="871" t="s">
        <v>516</v>
      </c>
      <c r="O139" s="734">
        <v>0.11</v>
      </c>
      <c r="P139" s="862">
        <v>44056</v>
      </c>
      <c r="Q139" s="862">
        <v>44074</v>
      </c>
      <c r="R139" s="642">
        <f>(K139-O139)/O139*100</f>
        <v>9.0909090909090864</v>
      </c>
      <c r="S139" s="701">
        <f>IF(INDEX(Historical!$D$7:$D$1254,MATCH(B139,Historical!$B$7:$B$1278,0))=0,"n/a",(INDEX(Historical!$C$7:$C$1256,MATCH(B139,Historical!$B$7:$B$1278,0))/INDEX(Historical!$D$7:$D$1254,MATCH(B139,Historical!$B$7:$B$1278,0))-1)*100)</f>
        <v>6.3291139240506222</v>
      </c>
      <c r="T139" s="701">
        <f>IF(INDEX(Historical!$F$7:$F$1247,MATCH(B139,Historical!$B$7:$B$1278,0))=0,"n/a",((INDEX(Historical!$C$7:$C$1256,MATCH(B139,Historical!$B$7:$B$1278,0))/INDEX(Historical!$F$7:$F$1247,MATCH(B139,Historical!$B$7:$B$1278,0)))^(1/3)-1)*100)</f>
        <v>3.8498820370220788</v>
      </c>
      <c r="U139" s="701">
        <f>IF(INDEX(Historical!$H$7:$H$1247,MATCH(B139,Historical!$B$7:$B$1278,0))=0,"n/a",((INDEX(Historical!$C$7:$C$1256,MATCH(B139,Historical!$B$7:$B$1278,0))/INDEX(Historical!$H$7:$H$1247,MATCH(B139,Historical!$B$7:$B$1278,0)))^(1/5)-1)*100)</f>
        <v>3.4199176136354037</v>
      </c>
      <c r="V139" s="701">
        <f>IF(INDEX(Historical!$O$7:$O$1247,MATCH(B139,Historical!$B$7:$B$1278,0))=0,"n/a",((INDEX(Historical!$C$7:$C$1256,MATCH(B139,Historical!$B$7:$B$1278,0))/INDEX(Historical!$O$7:$O$1247,MATCH(B139,Historical!$B$7:$B$1278,0)))^(1/10)-1)*100)</f>
        <v>2.1355747920446699</v>
      </c>
      <c r="W139" s="702">
        <f>IF(OR(U139&lt;=0,U139="n/a",V139&lt;=0,V139="n/a"),"n/a",U139/V139)</f>
        <v>1.6014038123951919</v>
      </c>
      <c r="X139" s="703">
        <f>IF(OR(AJ139&lt;=0,AJ139="n/a",U139&lt;=0,U139="n/a"),"n/a",U139/AJ139)</f>
        <v>0.16285321969692398</v>
      </c>
      <c r="Y139" s="877"/>
      <c r="Z139" s="651">
        <f>IF(OR(AC139&lt;0.01,AC139="n/a"),"n/a",M139/AC139*100)</f>
        <v>21.818181818181813</v>
      </c>
      <c r="AA139" s="887">
        <f>IF(OR(AC139&lt;0.01,AC139="n/a"),"n/a",I139/AC139)</f>
        <v>10.25</v>
      </c>
      <c r="AB139" s="888">
        <v>6</v>
      </c>
      <c r="AC139" s="866">
        <v>2.2000000000000002</v>
      </c>
      <c r="AD139" s="866" t="s">
        <v>136</v>
      </c>
      <c r="AE139" s="866">
        <v>3.63</v>
      </c>
      <c r="AF139" s="866">
        <v>1.49</v>
      </c>
      <c r="AG139" s="866">
        <v>14.899999999999999</v>
      </c>
      <c r="AH139" s="866">
        <v>7.1999999999999993</v>
      </c>
      <c r="AI139" s="866" t="s">
        <v>136</v>
      </c>
      <c r="AJ139" s="866">
        <v>21</v>
      </c>
      <c r="AK139" s="866" t="s">
        <v>136</v>
      </c>
      <c r="AL139" s="879">
        <v>193.7</v>
      </c>
      <c r="AM139" s="873">
        <v>1.7999999999999998</v>
      </c>
      <c r="AN139" s="866">
        <v>0</v>
      </c>
      <c r="AO139" s="740">
        <f>IF(U139="n/a","n/a",IF(AA139&lt;0,"n/a",IF(AA139="n/a","n/a",J139+U139-AA139)))</f>
        <v>-4.7014792821517357</v>
      </c>
      <c r="AP139" s="741">
        <f>IF(U139="n/a","n/a",J139+U139)</f>
        <v>5.5485207178482643</v>
      </c>
      <c r="AQ139" s="889">
        <f>IF(OR(AC139&lt;0.01,AF139="n/a"),"n/a",(I139/SQRT(22.5*AC139*(I139/AF139))-1)*100)</f>
        <v>-17.612028925468881</v>
      </c>
      <c r="AR139" s="651">
        <f>INDEX(Historical!$C$7:$C$1256,MATCH(B139,Historical!$B$7:$B$1278,0))*IF(AH139="n/a",1.03,IF(AH139&lt;0,1.01,IF(AH139&gt;10,1.1,(1+AH139/100))))</f>
        <v>0.45024000000000003</v>
      </c>
      <c r="AS139" s="887">
        <f>IF($AI139="n/a",1.03*AR139,IF($AI139&lt;0,1.01*AR139,IF($AI139&gt;10,1.1*AR139,(1+$AI139/100)*AR139)))</f>
        <v>0.46374720000000003</v>
      </c>
      <c r="AT139" s="887">
        <f>IF($AK139="n/a",1.03*AS139,IF($AK139&lt;0,1.01*AS139,IF($AK139&gt;10,1.1*AS139,(1+$AK139/100)*AS139)))</f>
        <v>0.47765961600000006</v>
      </c>
      <c r="AU139" s="887">
        <f>IF($AK139="n/a",1.03*AT139,IF($AK139&lt;0,1.01*AT139,IF($AK139&gt;10,1.1*AT139,(1+$AK139/100)*AT139)))</f>
        <v>0.49198940448000006</v>
      </c>
      <c r="AV139" s="887">
        <f>IF($AK139="n/a",1.03*AU139,IF($AK139&lt;0,1.01*AU139,IF($AK139&gt;10,1.1*AU139,(1+$AK139/100)*AU139)))</f>
        <v>0.5067490866144001</v>
      </c>
      <c r="AW139" s="651">
        <f>SUM(AR139:AV139)</f>
        <v>2.3903853070944003</v>
      </c>
      <c r="AX139" s="748">
        <f>AW139/I139*100</f>
        <v>10.600378301970732</v>
      </c>
      <c r="AY139" s="935">
        <v>0.42</v>
      </c>
      <c r="AZ139" s="873">
        <v>50.23</v>
      </c>
      <c r="BA139" s="873">
        <v>-25.45</v>
      </c>
      <c r="BB139" s="873">
        <v>0.42</v>
      </c>
      <c r="BC139" s="873">
        <v>-4.21</v>
      </c>
      <c r="BE139" s="624">
        <v>2014</v>
      </c>
      <c r="BF139" s="899">
        <f>IF(BE139&gt;2008,0,IF(BE139&gt;2001,1,IF(BE139&gt;1990,2,IF(BE139&gt;1980,3,IF(BE139&gt;1973,4,IF(BE139&gt;1970,5,IF(BE139&gt;1960,6,IF(BE139&gt;1958,7,IF(BE139&gt;1953,8,9)))))))))</f>
        <v>0</v>
      </c>
      <c r="BG139" s="883">
        <v>1.2</v>
      </c>
    </row>
    <row r="140" spans="1:59" ht="11.25" customHeight="1" x14ac:dyDescent="0.2">
      <c r="A140" s="881" t="s">
        <v>3956</v>
      </c>
      <c r="B140" s="876" t="s">
        <v>3957</v>
      </c>
      <c r="C140" s="933" t="s">
        <v>108</v>
      </c>
      <c r="D140" s="933" t="s">
        <v>4334</v>
      </c>
      <c r="E140" s="733">
        <v>7</v>
      </c>
      <c r="F140" s="1182">
        <v>601</v>
      </c>
      <c r="G140" s="1182" t="s">
        <v>106</v>
      </c>
      <c r="H140" s="1182" t="s">
        <v>106</v>
      </c>
      <c r="I140" s="875">
        <v>14.1</v>
      </c>
      <c r="J140" s="651">
        <f>(M140/I140)*100</f>
        <v>4.2553191489361701</v>
      </c>
      <c r="K140" s="878">
        <v>0.15</v>
      </c>
      <c r="L140" s="888">
        <v>4</v>
      </c>
      <c r="M140" s="642">
        <f>K140*L140</f>
        <v>0.6</v>
      </c>
      <c r="N140" s="871" t="s">
        <v>239</v>
      </c>
      <c r="O140" s="734">
        <v>0.13</v>
      </c>
      <c r="P140" s="862">
        <v>43832</v>
      </c>
      <c r="Q140" s="862">
        <v>43845</v>
      </c>
      <c r="R140" s="642">
        <f>(K140-O140)/O140*100</f>
        <v>15.384615384615378</v>
      </c>
      <c r="S140" s="701">
        <f>IF(INDEX(Historical!$D$7:$D$1254,MATCH(B140,Historical!$B$7:$B$1278,0))=0,"n/a",(INDEX(Historical!$C$7:$C$1256,MATCH(B140,Historical!$B$7:$B$1278,0))/INDEX(Historical!$D$7:$D$1254,MATCH(B140,Historical!$B$7:$B$1278,0))-1)*100)</f>
        <v>8.3333333333333481</v>
      </c>
      <c r="T140" s="701">
        <f>IF(INDEX(Historical!$F$7:$F$1247,MATCH(B140,Historical!$B$7:$B$1278,0))=0,"n/a",((INDEX(Historical!$C$7:$C$1256,MATCH(B140,Historical!$B$7:$B$1278,0))/INDEX(Historical!$F$7:$F$1247,MATCH(B140,Historical!$B$7:$B$1278,0)))^(1/3)-1)*100)</f>
        <v>17.566734386037886</v>
      </c>
      <c r="U140" s="701">
        <f>IF(INDEX(Historical!$H$7:$H$1247,MATCH(B140,Historical!$B$7:$B$1278,0))=0,"n/a",((INDEX(Historical!$C$7:$C$1256,MATCH(B140,Historical!$B$7:$B$1278,0))/INDEX(Historical!$H$7:$H$1247,MATCH(B140,Historical!$B$7:$B$1278,0)))^(1/5)-1)*100)</f>
        <v>28.227866656891742</v>
      </c>
      <c r="V140" s="701" t="str">
        <f>IF(INDEX(Historical!$O$7:$O$1247,MATCH(B140,Historical!$B$7:$B$1278,0))=0,"n/a",((INDEX(Historical!$C$7:$C$1256,MATCH(B140,Historical!$B$7:$B$1278,0))/INDEX(Historical!$O$7:$O$1247,MATCH(B140,Historical!$B$7:$B$1278,0)))^(1/10)-1)*100)</f>
        <v>n/a</v>
      </c>
      <c r="W140" s="702" t="str">
        <f>IF(OR(U140&lt;=0,U140="n/a",V140&lt;=0,V140="n/a"),"n/a",U140/V140)</f>
        <v>n/a</v>
      </c>
      <c r="X140" s="703">
        <f>IF(OR(AJ140&lt;=0,AJ140="n/a",U140&lt;=0,U140="n/a"),"n/a",U140/AJ140)</f>
        <v>2.9404027767595564</v>
      </c>
      <c r="Y140" s="661"/>
      <c r="Z140" s="651">
        <f>IF(OR(AC140&lt;0.01,AC140="n/a"),"n/a",M140/AC140*100)</f>
        <v>31.746031746031743</v>
      </c>
      <c r="AA140" s="887">
        <f>IF(OR(AC140&lt;0.01,AC140="n/a"),"n/a",I140/AC140)</f>
        <v>7.4603174603174605</v>
      </c>
      <c r="AB140" s="888">
        <v>12</v>
      </c>
      <c r="AC140" s="866">
        <v>1.89</v>
      </c>
      <c r="AD140" s="866" t="s">
        <v>136</v>
      </c>
      <c r="AE140" s="866">
        <v>1.46</v>
      </c>
      <c r="AF140" s="866">
        <v>0.71</v>
      </c>
      <c r="AG140" s="866">
        <v>11.1</v>
      </c>
      <c r="AH140" s="866">
        <v>28.999999999999996</v>
      </c>
      <c r="AI140" s="866">
        <v>-62.81</v>
      </c>
      <c r="AJ140" s="866">
        <v>9.6</v>
      </c>
      <c r="AK140" s="866" t="s">
        <v>136</v>
      </c>
      <c r="AL140" s="879">
        <v>61.62</v>
      </c>
      <c r="AM140" s="873">
        <v>0.6</v>
      </c>
      <c r="AN140" s="866">
        <v>0.31</v>
      </c>
      <c r="AO140" s="740">
        <f>IF(U140="n/a","n/a",IF(AA140&lt;0,"n/a",IF(AA140="n/a","n/a",J140+U140-AA140)))</f>
        <v>25.022868345510453</v>
      </c>
      <c r="AP140" s="741">
        <f>IF(U140="n/a","n/a",J140+U140)</f>
        <v>32.483185805827915</v>
      </c>
      <c r="AQ140" s="889">
        <f>IF(OR(AC140&lt;0.01,AF140="n/a"),"n/a",(I140/SQRT(22.5*AC140*(I140/AF140))-1)*100)</f>
        <v>-51.480471758154046</v>
      </c>
      <c r="AR140" s="651">
        <f>INDEX(Historical!$C$7:$C$1256,MATCH(B140,Historical!$B$7:$B$1278,0))*IF(AH140="n/a",1.03,IF(AH140&lt;0,1.01,IF(AH140&gt;10,1.1,(1+AH140/100))))</f>
        <v>0.57200000000000006</v>
      </c>
      <c r="AS140" s="887">
        <f>IF($AI140="n/a",1.03*AR140,IF($AI140&lt;0,1.01*AR140,IF($AI140&gt;10,1.1*AR140,(1+$AI140/100)*AR140)))</f>
        <v>0.57772000000000012</v>
      </c>
      <c r="AT140" s="887">
        <f>IF($AK140="n/a",1.03*AS140,IF($AK140&lt;0,1.01*AS140,IF($AK140&gt;10,1.1*AS140,(1+$AK140/100)*AS140)))</f>
        <v>0.59505160000000012</v>
      </c>
      <c r="AU140" s="887">
        <f>IF($AK140="n/a",1.03*AT140,IF($AK140&lt;0,1.01*AT140,IF($AK140&gt;10,1.1*AT140,(1+$AK140/100)*AT140)))</f>
        <v>0.61290314800000012</v>
      </c>
      <c r="AV140" s="887">
        <f>IF($AK140="n/a",1.03*AU140,IF($AK140&lt;0,1.01*AU140,IF($AK140&gt;10,1.1*AU140,(1+$AK140/100)*AU140)))</f>
        <v>0.63129024244000009</v>
      </c>
      <c r="AW140" s="651">
        <f>SUM(AR140:AV140)</f>
        <v>2.9889649904400004</v>
      </c>
      <c r="AX140" s="748">
        <f>AW140/I140*100</f>
        <v>21.198333265531918</v>
      </c>
      <c r="AY140" s="935">
        <v>0.52</v>
      </c>
      <c r="AZ140" s="873">
        <v>11.020000000000001</v>
      </c>
      <c r="BA140" s="873">
        <v>-47.64</v>
      </c>
      <c r="BB140" s="873">
        <v>-0.84</v>
      </c>
      <c r="BC140" s="873">
        <v>-22.09</v>
      </c>
      <c r="BE140" s="624">
        <v>2014</v>
      </c>
      <c r="BF140" s="899">
        <f>IF(BE140&gt;2008,0,IF(BE140&gt;2001,1,IF(BE140&gt;1990,2,IF(BE140&gt;1980,3,IF(BE140&gt;1973,4,IF(BE140&gt;1970,5,IF(BE140&gt;1960,6,IF(BE140&gt;1958,7,IF(BE140&gt;1953,8,9)))))))))</f>
        <v>0</v>
      </c>
      <c r="BG140" s="883">
        <v>0.89999999999999991</v>
      </c>
    </row>
    <row r="141" spans="1:59" ht="11.25" customHeight="1" x14ac:dyDescent="0.2">
      <c r="A141" s="872" t="s">
        <v>1252</v>
      </c>
      <c r="B141" s="876" t="s">
        <v>1253</v>
      </c>
      <c r="C141" s="933" t="s">
        <v>112</v>
      </c>
      <c r="D141" s="933" t="s">
        <v>1221</v>
      </c>
      <c r="E141" s="733">
        <v>9</v>
      </c>
      <c r="F141" s="1182">
        <v>447</v>
      </c>
      <c r="G141" s="1182" t="s">
        <v>106</v>
      </c>
      <c r="H141" s="1182" t="s">
        <v>106</v>
      </c>
      <c r="I141" s="866">
        <v>21.44</v>
      </c>
      <c r="J141" s="651">
        <f>(M141/I141)*100</f>
        <v>1.3992537313432836</v>
      </c>
      <c r="K141" s="878">
        <v>7.4999999999999997E-2</v>
      </c>
      <c r="L141" s="888">
        <v>4</v>
      </c>
      <c r="M141" s="642">
        <f>K141*L141</f>
        <v>0.3</v>
      </c>
      <c r="N141" s="871" t="s">
        <v>707</v>
      </c>
      <c r="O141" s="734">
        <v>7.2499999999999995E-2</v>
      </c>
      <c r="P141" s="619">
        <v>43794</v>
      </c>
      <c r="Q141" s="619">
        <v>43817</v>
      </c>
      <c r="R141" s="642">
        <f>(K141-O141)/O141*100</f>
        <v>3.4482758620689689</v>
      </c>
      <c r="S141" s="701">
        <f>IF(INDEX(Historical!$D$7:$D$1254,MATCH(B141,Historical!$B$7:$B$1278,0))=0,"n/a",(INDEX(Historical!$C$7:$C$1256,MATCH(B141,Historical!$B$7:$B$1278,0))/INDEX(Historical!$D$7:$D$1254,MATCH(B141,Historical!$B$7:$B$1278,0))-1)*100)</f>
        <v>3.7234042553191626</v>
      </c>
      <c r="T141" s="701">
        <f>IF(INDEX(Historical!$F$7:$F$1247,MATCH(B141,Historical!$B$7:$B$1278,0))=0,"n/a",((INDEX(Historical!$C$7:$C$1256,MATCH(B141,Historical!$B$7:$B$1278,0))/INDEX(Historical!$F$7:$F$1247,MATCH(B141,Historical!$B$7:$B$1278,0)))^(1/3)-1)*100)</f>
        <v>11.678316506545784</v>
      </c>
      <c r="U141" s="701">
        <f>IF(INDEX(Historical!$H$7:$H$1247,MATCH(B141,Historical!$B$7:$B$1278,0))=0,"n/a",((INDEX(Historical!$C$7:$C$1256,MATCH(B141,Historical!$B$7:$B$1278,0))/INDEX(Historical!$H$7:$H$1247,MATCH(B141,Historical!$B$7:$B$1278,0)))^(1/5)-1)*100)</f>
        <v>17.607902252467355</v>
      </c>
      <c r="V141" s="701" t="str">
        <f>IF(INDEX(Historical!$O$7:$O$1247,MATCH(B141,Historical!$B$7:$B$1278,0))=0,"n/a",((INDEX(Historical!$C$7:$C$1256,MATCH(B141,Historical!$B$7:$B$1278,0))/INDEX(Historical!$O$7:$O$1247,MATCH(B141,Historical!$B$7:$B$1278,0)))^(1/10)-1)*100)</f>
        <v>n/a</v>
      </c>
      <c r="W141" s="702" t="str">
        <f>IF(OR(U141&lt;=0,U141="n/a",V141&lt;=0,V141="n/a"),"n/a",U141/V141)</f>
        <v>n/a</v>
      </c>
      <c r="X141" s="703">
        <f>IF(OR(AJ141&lt;=0,AJ141="n/a",U141&lt;=0,U141="n/a"),"n/a",U141/AJ141)</f>
        <v>8.2821741545001673E-2</v>
      </c>
      <c r="Y141" s="662"/>
      <c r="Z141" s="651">
        <f>IF(OR(AC141&lt;0.01,AC141="n/a"),"n/a",M141/AC141*100)</f>
        <v>26.548672566371685</v>
      </c>
      <c r="AA141" s="887">
        <f>IF(OR(AC141&lt;0.01,AC141="n/a"),"n/a",I141/AC141)</f>
        <v>18.973451327433633</v>
      </c>
      <c r="AB141" s="888">
        <v>9</v>
      </c>
      <c r="AC141" s="866">
        <v>1.1299999999999999</v>
      </c>
      <c r="AD141" s="866">
        <v>0.93</v>
      </c>
      <c r="AE141" s="866">
        <v>0.51</v>
      </c>
      <c r="AF141" s="866">
        <v>1.76</v>
      </c>
      <c r="AG141" s="866">
        <v>10.100000000000001</v>
      </c>
      <c r="AH141" s="868">
        <v>256.2</v>
      </c>
      <c r="AI141" s="868">
        <v>-2.19</v>
      </c>
      <c r="AJ141" s="866">
        <v>212.6</v>
      </c>
      <c r="AK141" s="866">
        <v>20.41</v>
      </c>
      <c r="AL141" s="879">
        <v>1200</v>
      </c>
      <c r="AM141" s="873">
        <v>3.5999999999999996</v>
      </c>
      <c r="AN141" s="866">
        <v>2.23</v>
      </c>
      <c r="AO141" s="740">
        <f>IF(U141="n/a","n/a",IF(AA141&lt;0,"n/a",IF(AA141="n/a","n/a",J141+U141-AA141)))</f>
        <v>3.3704656377004483E-2</v>
      </c>
      <c r="AP141" s="741">
        <f>IF(U141="n/a","n/a",J141+U141)</f>
        <v>19.007155983810637</v>
      </c>
      <c r="AQ141" s="889">
        <f>IF(OR(AC141&lt;0.01,AF141="n/a"),"n/a",(I141/SQRT(22.5*AC141*(I141/AF141))-1)*100)</f>
        <v>21.825511534203311</v>
      </c>
      <c r="AR141" s="651">
        <f>INDEX(Historical!$C$7:$C$1256,MATCH(B141,Historical!$B$7:$B$1278,0))*IF(AH141="n/a",1.03,IF(AH141&lt;0,1.01,IF(AH141&gt;10,1.1,(1+AH141/100))))</f>
        <v>0.32174999999999998</v>
      </c>
      <c r="AS141" s="887">
        <f>IF($AI141="n/a",1.03*AR141,IF($AI141&lt;0,1.01*AR141,IF($AI141&gt;10,1.1*AR141,(1+$AI141/100)*AR141)))</f>
        <v>0.32496749999999996</v>
      </c>
      <c r="AT141" s="887">
        <f>IF($AK141="n/a",1.03*AS141,IF($AK141&lt;0,1.01*AS141,IF($AK141&gt;10,1.1*AS141,(1+$AK141/100)*AS141)))</f>
        <v>0.35746424999999998</v>
      </c>
      <c r="AU141" s="887">
        <f>IF($AK141="n/a",1.03*AT141,IF($AK141&lt;0,1.01*AT141,IF($AK141&gt;10,1.1*AT141,(1+$AK141/100)*AT141)))</f>
        <v>0.39321067500000001</v>
      </c>
      <c r="AV141" s="887">
        <f>IF($AK141="n/a",1.03*AU141,IF($AK141&lt;0,1.01*AU141,IF($AK141&gt;10,1.1*AU141,(1+$AK141/100)*AU141)))</f>
        <v>0.43253174250000004</v>
      </c>
      <c r="AW141" s="651">
        <f>SUM(AR141:AV141)</f>
        <v>1.8299241674999998</v>
      </c>
      <c r="AX141" s="748">
        <f>AW141/I141*100</f>
        <v>8.535094064832089</v>
      </c>
      <c r="AY141" s="935">
        <v>2.31</v>
      </c>
      <c r="AZ141" s="873">
        <v>134.32</v>
      </c>
      <c r="BA141" s="873">
        <v>-22.12</v>
      </c>
      <c r="BB141" s="873">
        <v>0.06</v>
      </c>
      <c r="BC141" s="873">
        <v>14.87</v>
      </c>
      <c r="BE141" s="624">
        <v>2012</v>
      </c>
      <c r="BF141" s="899">
        <f>IF(BE141&gt;2008,0,IF(BE141&gt;2001,1,IF(BE141&gt;1990,2,IF(BE141&gt;1980,3,IF(BE141&gt;1973,4,IF(BE141&gt;1970,5,IF(BE141&gt;1960,6,IF(BE141&gt;1958,7,IF(BE141&gt;1953,8,9)))))))))</f>
        <v>0</v>
      </c>
      <c r="BG141" s="883">
        <v>2.1999999999999997</v>
      </c>
    </row>
    <row r="142" spans="1:59" ht="11.25" customHeight="1" x14ac:dyDescent="0.2">
      <c r="A142" s="882" t="s">
        <v>4052</v>
      </c>
      <c r="B142" s="876" t="s">
        <v>4053</v>
      </c>
      <c r="C142" s="933" t="s">
        <v>153</v>
      </c>
      <c r="D142" s="933" t="s">
        <v>916</v>
      </c>
      <c r="E142" s="733">
        <v>6</v>
      </c>
      <c r="F142" s="1182">
        <v>689</v>
      </c>
      <c r="G142" s="1182" t="s">
        <v>106</v>
      </c>
      <c r="H142" s="1182" t="s">
        <v>106</v>
      </c>
      <c r="I142" s="875">
        <v>58.15</v>
      </c>
      <c r="J142" s="651">
        <f>(M142/I142)*100</f>
        <v>4.6775580395528804</v>
      </c>
      <c r="K142" s="878">
        <v>0.68</v>
      </c>
      <c r="L142" s="888">
        <v>4</v>
      </c>
      <c r="M142" s="642">
        <f>K142*L142</f>
        <v>2.72</v>
      </c>
      <c r="N142" s="871" t="s">
        <v>287</v>
      </c>
      <c r="O142" s="734">
        <v>0.63</v>
      </c>
      <c r="P142" s="862">
        <v>43902</v>
      </c>
      <c r="Q142" s="862">
        <v>43920</v>
      </c>
      <c r="R142" s="642">
        <f>(K142-O142)/O142*100</f>
        <v>7.936507936507943</v>
      </c>
      <c r="S142" s="701">
        <f>IF(INDEX(Historical!$D$7:$D$1254,MATCH(B142,Historical!$B$7:$B$1278,0))=0,"n/a",(INDEX(Historical!$C$7:$C$1256,MATCH(B142,Historical!$B$7:$B$1278,0))/INDEX(Historical!$D$7:$D$1254,MATCH(B142,Historical!$B$7:$B$1278,0))-1)*100)</f>
        <v>10.526315789473696</v>
      </c>
      <c r="T142" s="701">
        <f>IF(INDEX(Historical!$F$7:$F$1247,MATCH(B142,Historical!$B$7:$B$1278,0))=0,"n/a",((INDEX(Historical!$C$7:$C$1256,MATCH(B142,Historical!$B$7:$B$1278,0))/INDEX(Historical!$F$7:$F$1247,MATCH(B142,Historical!$B$7:$B$1278,0)))^(1/3)-1)*100)</f>
        <v>11.052303824457699</v>
      </c>
      <c r="U142" s="701" t="str">
        <f>IF(INDEX(Historical!$H$7:$H$1247,MATCH(B142,Historical!$B$7:$B$1278,0))=0,"n/a",((INDEX(Historical!$C$7:$C$1256,MATCH(B142,Historical!$B$7:$B$1278,0))/INDEX(Historical!$H$7:$H$1247,MATCH(B142,Historical!$B$7:$B$1278,0)))^(1/5)-1)*100)</f>
        <v>n/a</v>
      </c>
      <c r="V142" s="701" t="str">
        <f>IF(INDEX(Historical!$O$7:$O$1247,MATCH(B142,Historical!$B$7:$B$1278,0))=0,"n/a",((INDEX(Historical!$C$7:$C$1256,MATCH(B142,Historical!$B$7:$B$1278,0))/INDEX(Historical!$O$7:$O$1247,MATCH(B142,Historical!$B$7:$B$1278,0)))^(1/10)-1)*100)</f>
        <v>n/a</v>
      </c>
      <c r="W142" s="702" t="str">
        <f>IF(OR(U142&lt;=0,U142="n/a",V142&lt;=0,V142="n/a"),"n/a",U142/V142)</f>
        <v>n/a</v>
      </c>
      <c r="X142" s="703" t="str">
        <f>IF(OR(AJ142&lt;=0,AJ142="n/a",U142&lt;=0,U142="n/a"),"n/a",U142/AJ142)</f>
        <v>n/a</v>
      </c>
      <c r="Y142" s="877"/>
      <c r="Z142" s="651" t="str">
        <f>IF(OR(AC142&lt;0.01,AC142="n/a"),"n/a",M142/AC142*100)</f>
        <v>n/a</v>
      </c>
      <c r="AA142" s="887" t="str">
        <f>IF(OR(AC142&lt;0.01,AC142="n/a"),"n/a",I142/AC142)</f>
        <v>n/a</v>
      </c>
      <c r="AB142" s="888">
        <v>12</v>
      </c>
      <c r="AC142" s="866">
        <v>-0.24</v>
      </c>
      <c r="AD142" s="866" t="s">
        <v>136</v>
      </c>
      <c r="AE142" s="866">
        <v>3.28</v>
      </c>
      <c r="AF142" s="866">
        <v>4.05</v>
      </c>
      <c r="AG142" s="866">
        <v>-1.2</v>
      </c>
      <c r="AH142" s="866">
        <v>1.0999999999999999</v>
      </c>
      <c r="AI142" s="866">
        <v>-1.4200000000000002</v>
      </c>
      <c r="AJ142" s="866">
        <v>-10.5</v>
      </c>
      <c r="AK142" s="866">
        <v>0.59</v>
      </c>
      <c r="AL142" s="879">
        <v>72760</v>
      </c>
      <c r="AM142" s="873">
        <v>0.41000000000000003</v>
      </c>
      <c r="AN142" s="866">
        <v>1.34</v>
      </c>
      <c r="AO142" s="740" t="str">
        <f>IF(U142="n/a","n/a",IF(AA142&lt;0,"n/a",IF(AA142="n/a","n/a",J142+U142-AA142)))</f>
        <v>n/a</v>
      </c>
      <c r="AP142" s="741" t="str">
        <f>IF(U142="n/a","n/a",J142+U142)</f>
        <v>n/a</v>
      </c>
      <c r="AQ142" s="889" t="str">
        <f>IF(OR(AC142&lt;0.01,AF142="n/a"),"n/a",(I142/SQRT(22.5*AC142*(I142/AF142))-1)*100)</f>
        <v>n/a</v>
      </c>
      <c r="AR142" s="651">
        <f>INDEX(Historical!$C$7:$C$1256,MATCH(B142,Historical!$B$7:$B$1278,0))*IF(AH142="n/a",1.03,IF(AH142&lt;0,1.01,IF(AH142&gt;10,1.1,(1+AH142/100))))</f>
        <v>2.54772</v>
      </c>
      <c r="AS142" s="887">
        <f>IF($AI142="n/a",1.03*AR142,IF($AI142&lt;0,1.01*AR142,IF($AI142&gt;10,1.1*AR142,(1+$AI142/100)*AR142)))</f>
        <v>2.5731972000000001</v>
      </c>
      <c r="AT142" s="887">
        <f>IF($AK142="n/a",1.03*AS142,IF($AK142&lt;0,1.01*AS142,IF($AK142&gt;10,1.1*AS142,(1+$AK142/100)*AS142)))</f>
        <v>2.5883790634800001</v>
      </c>
      <c r="AU142" s="887">
        <f>IF($AK142="n/a",1.03*AT142,IF($AK142&lt;0,1.01*AT142,IF($AK142&gt;10,1.1*AT142,(1+$AK142/100)*AT142)))</f>
        <v>2.603650499954532</v>
      </c>
      <c r="AV142" s="887">
        <f>IF($AK142="n/a",1.03*AU142,IF($AK142&lt;0,1.01*AU142,IF($AK142&gt;10,1.1*AU142,(1+$AK142/100)*AU142)))</f>
        <v>2.6190120379042638</v>
      </c>
      <c r="AW142" s="651">
        <f>SUM(AR142:AV142)</f>
        <v>12.931958801338796</v>
      </c>
      <c r="AX142" s="748">
        <f>AW142/I142*100</f>
        <v>22.238966124400338</v>
      </c>
      <c r="AY142" s="935">
        <v>0.52</v>
      </c>
      <c r="AZ142" s="873">
        <v>1.95</v>
      </c>
      <c r="BA142" s="873">
        <v>-32.36</v>
      </c>
      <c r="BB142" s="873">
        <v>-8.6199999999999992</v>
      </c>
      <c r="BC142" s="873">
        <v>-18.099999999999998</v>
      </c>
      <c r="BE142" s="624">
        <v>2015</v>
      </c>
      <c r="BF142" s="899">
        <f>IF(BE142&gt;2008,0,IF(BE142&gt;2001,1,IF(BE142&gt;1990,2,IF(BE142&gt;1980,3,IF(BE142&gt;1973,4,IF(BE142&gt;1970,5,IF(BE142&gt;1960,6,IF(BE142&gt;1958,7,IF(BE142&gt;1953,8,9)))))))))</f>
        <v>0</v>
      </c>
      <c r="BG142" s="883">
        <v>-0.4</v>
      </c>
    </row>
    <row r="143" spans="1:59" ht="11.25" customHeight="1" x14ac:dyDescent="0.2">
      <c r="A143" s="882" t="s">
        <v>4585</v>
      </c>
      <c r="B143" s="876" t="s">
        <v>4580</v>
      </c>
      <c r="C143" s="933" t="s">
        <v>123</v>
      </c>
      <c r="D143" s="933" t="s">
        <v>4177</v>
      </c>
      <c r="E143" s="733">
        <v>5</v>
      </c>
      <c r="F143" s="1182">
        <v>731</v>
      </c>
      <c r="G143" s="1182" t="s">
        <v>106</v>
      </c>
      <c r="H143" s="1182" t="s">
        <v>106</v>
      </c>
      <c r="I143" s="875">
        <v>43.49</v>
      </c>
      <c r="J143" s="651">
        <f>(M143/I143)*100</f>
        <v>2.7592550011496892</v>
      </c>
      <c r="K143" s="878">
        <v>0.3</v>
      </c>
      <c r="L143" s="888">
        <v>4</v>
      </c>
      <c r="M143" s="642">
        <f>K143*L143</f>
        <v>1.2</v>
      </c>
      <c r="N143" s="871" t="s">
        <v>4533</v>
      </c>
      <c r="O143" s="734">
        <v>0.27</v>
      </c>
      <c r="P143" s="862">
        <v>43885</v>
      </c>
      <c r="Q143" s="862">
        <v>43907</v>
      </c>
      <c r="R143" s="642">
        <f>(K143-O143)/O143*100</f>
        <v>11.1111111111111</v>
      </c>
      <c r="S143" s="701">
        <f>IF(INDEX(Historical!$D$7:$D$1254,MATCH(B143,Historical!$B$7:$B$1278,0))=0,"n/a",(INDEX(Historical!$C$7:$C$1256,MATCH(B143,Historical!$B$7:$B$1278,0))/INDEX(Historical!$D$7:$D$1254,MATCH(B143,Historical!$B$7:$B$1278,0))-1)*100)</f>
        <v>12.500000000000021</v>
      </c>
      <c r="T143" s="701">
        <f>IF(INDEX(Historical!$F$7:$F$1247,MATCH(B143,Historical!$B$7:$B$1278,0))=0,"n/a",((INDEX(Historical!$C$7:$C$1256,MATCH(B143,Historical!$B$7:$B$1278,0))/INDEX(Historical!$F$7:$F$1247,MATCH(B143,Historical!$B$7:$B$1278,0)))^(1/3)-1)*100)</f>
        <v>28.415622034199295</v>
      </c>
      <c r="U143" s="701" t="str">
        <f>IF(INDEX(Historical!$H$7:$H$1247,MATCH(B143,Historical!$B$7:$B$1278,0))=0,"n/a",((INDEX(Historical!$C$7:$C$1256,MATCH(B143,Historical!$B$7:$B$1278,0))/INDEX(Historical!$H$7:$H$1247,MATCH(B143,Historical!$B$7:$B$1278,0)))^(1/5)-1)*100)</f>
        <v>n/a</v>
      </c>
      <c r="V143" s="701" t="str">
        <f>IF(INDEX(Historical!$O$7:$O$1247,MATCH(B143,Historical!$B$7:$B$1278,0))=0,"n/a",((INDEX(Historical!$C$7:$C$1256,MATCH(B143,Historical!$B$7:$B$1278,0))/INDEX(Historical!$O$7:$O$1247,MATCH(B143,Historical!$B$7:$B$1278,0)))^(1/10)-1)*100)</f>
        <v>n/a</v>
      </c>
      <c r="W143" s="702" t="str">
        <f>IF(OR(U143&lt;=0,U143="n/a",V143&lt;=0,V143="n/a"),"n/a",U143/V143)</f>
        <v>n/a</v>
      </c>
      <c r="X143" s="703" t="str">
        <f>IF(OR(AJ143&lt;=0,AJ143="n/a",U143&lt;=0,U143="n/a"),"n/a",U143/AJ143)</f>
        <v>n/a</v>
      </c>
      <c r="Y143" s="877"/>
      <c r="Z143" s="651">
        <f>IF(OR(AC143&lt;0.01,AC143="n/a"),"n/a",M143/AC143*100)</f>
        <v>133.33333333333331</v>
      </c>
      <c r="AA143" s="887">
        <f>IF(OR(AC143&lt;0.01,AC143="n/a"),"n/a",I143/AC143)</f>
        <v>48.322222222222223</v>
      </c>
      <c r="AB143" s="888">
        <v>12</v>
      </c>
      <c r="AC143" s="866">
        <v>0.9</v>
      </c>
      <c r="AD143" s="866">
        <v>5.18</v>
      </c>
      <c r="AE143" s="866">
        <v>1.55</v>
      </c>
      <c r="AF143" s="866">
        <v>8.33</v>
      </c>
      <c r="AG143" s="866">
        <v>15.4</v>
      </c>
      <c r="AH143" s="866">
        <v>-15.6</v>
      </c>
      <c r="AI143" s="866">
        <v>48.07</v>
      </c>
      <c r="AJ143" s="866">
        <v>4.2</v>
      </c>
      <c r="AK143" s="866">
        <v>9.31</v>
      </c>
      <c r="AL143" s="879">
        <v>2820</v>
      </c>
      <c r="AM143" s="873">
        <v>0.4</v>
      </c>
      <c r="AN143" s="866">
        <v>7.87</v>
      </c>
      <c r="AO143" s="740" t="str">
        <f>IF(U143="n/a","n/a",IF(AA143&lt;0,"n/a",IF(AA143="n/a","n/a",J143+U143-AA143)))</f>
        <v>n/a</v>
      </c>
      <c r="AP143" s="741" t="str">
        <f>IF(U143="n/a","n/a",J143+U143)</f>
        <v>n/a</v>
      </c>
      <c r="AQ143" s="889">
        <f>IF(OR(AC143&lt;0.01,AF143="n/a"),"n/a",(I143/SQRT(22.5*AC143*(I143/AF143))-1)*100)</f>
        <v>322.96525263698862</v>
      </c>
      <c r="AR143" s="651">
        <f>INDEX(Historical!$C$7:$C$1256,MATCH(B143,Historical!$B$7:$B$1278,0))*IF(AH143="n/a",1.03,IF(AH143&lt;0,1.01,IF(AH143&gt;10,1.1,(1+AH143/100))))</f>
        <v>1.0908</v>
      </c>
      <c r="AS143" s="887">
        <f>IF($AI143="n/a",1.03*AR143,IF($AI143&lt;0,1.01*AR143,IF($AI143&gt;10,1.1*AR143,(1+$AI143/100)*AR143)))</f>
        <v>1.1998800000000001</v>
      </c>
      <c r="AT143" s="887">
        <f>IF($AK143="n/a",1.03*AS143,IF($AK143&lt;0,1.01*AS143,IF($AK143&gt;10,1.1*AS143,(1+$AK143/100)*AS143)))</f>
        <v>1.3115888280000001</v>
      </c>
      <c r="AU143" s="887">
        <f>IF($AK143="n/a",1.03*AT143,IF($AK143&lt;0,1.01*AT143,IF($AK143&gt;10,1.1*AT143,(1+$AK143/100)*AT143)))</f>
        <v>1.4336977478868</v>
      </c>
      <c r="AV143" s="887">
        <f>IF($AK143="n/a",1.03*AU143,IF($AK143&lt;0,1.01*AU143,IF($AK143&gt;10,1.1*AU143,(1+$AK143/100)*AU143)))</f>
        <v>1.5671750082150611</v>
      </c>
      <c r="AW143" s="651">
        <f>SUM(AR143:AV143)</f>
        <v>6.603141584101861</v>
      </c>
      <c r="AX143" s="748">
        <f>AW143/I143*100</f>
        <v>15.183126199360453</v>
      </c>
      <c r="AY143" s="935">
        <v>1.42</v>
      </c>
      <c r="AZ143" s="873">
        <v>62.580000000000005</v>
      </c>
      <c r="BA143" s="873">
        <v>-40.72</v>
      </c>
      <c r="BB143" s="873">
        <v>1.22</v>
      </c>
      <c r="BC143" s="873">
        <v>-10.01</v>
      </c>
      <c r="BE143" s="624">
        <v>2016</v>
      </c>
      <c r="BF143" s="899">
        <f>IF(BE143&gt;2008,0,IF(BE143&gt;2001,1,IF(BE143&gt;1990,2,IF(BE143&gt;1980,3,IF(BE143&gt;1973,4,IF(BE143&gt;1970,5,IF(BE143&gt;1960,6,IF(BE143&gt;1958,7,IF(BE143&gt;1953,8,9)))))))))</f>
        <v>0</v>
      </c>
      <c r="BG143" s="883">
        <v>1.5</v>
      </c>
    </row>
    <row r="144" spans="1:59" s="774" customFormat="1" ht="11.25" customHeight="1" x14ac:dyDescent="0.2">
      <c r="A144" s="755" t="s">
        <v>1248</v>
      </c>
      <c r="B144" s="782" t="s">
        <v>1249</v>
      </c>
      <c r="C144" s="933" t="s">
        <v>108</v>
      </c>
      <c r="D144" s="933" t="s">
        <v>4337</v>
      </c>
      <c r="E144" s="756">
        <v>9</v>
      </c>
      <c r="F144" s="1182">
        <v>436</v>
      </c>
      <c r="G144" s="1181" t="s">
        <v>106</v>
      </c>
      <c r="H144" s="1181" t="s">
        <v>106</v>
      </c>
      <c r="I144" s="757">
        <v>189.04</v>
      </c>
      <c r="J144" s="758">
        <f>(M144/I144)*100</f>
        <v>2.6449428692340247</v>
      </c>
      <c r="K144" s="759">
        <v>1.25</v>
      </c>
      <c r="L144" s="760">
        <v>4</v>
      </c>
      <c r="M144" s="761">
        <f>K144*L144</f>
        <v>5</v>
      </c>
      <c r="N144" s="762" t="s">
        <v>287</v>
      </c>
      <c r="O144" s="763">
        <v>0.85</v>
      </c>
      <c r="P144" s="783">
        <v>43706</v>
      </c>
      <c r="Q144" s="783">
        <v>43735</v>
      </c>
      <c r="R144" s="761">
        <f>(K144-O144)/O144*100</f>
        <v>47.058823529411768</v>
      </c>
      <c r="S144" s="701">
        <f>IF(INDEX(Historical!$D$7:$D$1254,MATCH(B144,Historical!$B$7:$B$1278,0))=0,"n/a",(INDEX(Historical!$C$7:$C$1256,MATCH(B144,Historical!$B$7:$B$1278,0))/INDEX(Historical!$D$7:$D$1254,MATCH(B144,Historical!$B$7:$B$1278,0))-1)*100)</f>
        <v>31.746031746031768</v>
      </c>
      <c r="T144" s="701">
        <f>IF(INDEX(Historical!$F$7:$F$1247,MATCH(B144,Historical!$B$7:$B$1278,0))=0,"n/a",((INDEX(Historical!$C$7:$C$1256,MATCH(B144,Historical!$B$7:$B$1278,0))/INDEX(Historical!$F$7:$F$1247,MATCH(B144,Historical!$B$7:$B$1278,0)))^(1/3)-1)*100)</f>
        <v>16.866915815850405</v>
      </c>
      <c r="U144" s="701">
        <f>IF(INDEX(Historical!$H$7:$H$1247,MATCH(B144,Historical!$B$7:$B$1278,0))=0,"n/a",((INDEX(Historical!$C$7:$C$1256,MATCH(B144,Historical!$B$7:$B$1278,0))/INDEX(Historical!$H$7:$H$1247,MATCH(B144,Historical!$B$7:$B$1278,0)))^(1/5)-1)*100)</f>
        <v>13.02463565463019</v>
      </c>
      <c r="V144" s="701">
        <f>IF(INDEX(Historical!$O$7:$O$1247,MATCH(B144,Historical!$B$7:$B$1278,0))=0,"n/a",((INDEX(Historical!$C$7:$C$1256,MATCH(B144,Historical!$B$7:$B$1278,0))/INDEX(Historical!$O$7:$O$1247,MATCH(B144,Historical!$B$7:$B$1278,0)))^(1/10)-1)*100)</f>
        <v>11.478728370107838</v>
      </c>
      <c r="W144" s="702">
        <f>IF(OR(U144&lt;=0,U144="n/a",V144&lt;=0,V144="n/a"),"n/a",U144/V144)</f>
        <v>1.1346758312138567</v>
      </c>
      <c r="X144" s="703">
        <f>IF(OR(AJ144&lt;=0,AJ144="n/a",U144&lt;=0,U144="n/a"),"n/a",U144/AJ144)</f>
        <v>3.0289850359605093</v>
      </c>
      <c r="Y144" s="779"/>
      <c r="Z144" s="758">
        <f>IF(OR(AC144&lt;0.01,AC144="n/a"),"n/a",M144/AC144*100)</f>
        <v>27.73155851358846</v>
      </c>
      <c r="AA144" s="766">
        <f>IF(OR(AC144&lt;0.01,AC144="n/a"),"n/a",I144/AC144)</f>
        <v>10.484747642817526</v>
      </c>
      <c r="AB144" s="760">
        <v>12</v>
      </c>
      <c r="AC144" s="767">
        <v>18.03</v>
      </c>
      <c r="AD144" s="767">
        <v>1.22</v>
      </c>
      <c r="AE144" s="767">
        <v>1.2</v>
      </c>
      <c r="AF144" s="767">
        <v>0.85</v>
      </c>
      <c r="AG144" s="767">
        <v>8.6</v>
      </c>
      <c r="AH144" s="767">
        <v>-12.4</v>
      </c>
      <c r="AI144" s="767">
        <v>25.540000000000003</v>
      </c>
      <c r="AJ144" s="767">
        <v>4.3</v>
      </c>
      <c r="AK144" s="767">
        <v>8.6300000000000008</v>
      </c>
      <c r="AL144" s="768">
        <v>65160</v>
      </c>
      <c r="AM144" s="769">
        <v>0.6</v>
      </c>
      <c r="AN144" s="767">
        <v>8.4499999999999993</v>
      </c>
      <c r="AO144" s="770">
        <f>IF(U144="n/a","n/a",IF(AA144&lt;0,"n/a",IF(AA144="n/a","n/a",J144+U144-AA144)))</f>
        <v>5.1848308810466879</v>
      </c>
      <c r="AP144" s="771">
        <f>IF(U144="n/a","n/a",J144+U144)</f>
        <v>15.669578523864214</v>
      </c>
      <c r="AQ144" s="772">
        <f>IF(OR(AC144&lt;0.01,AF144="n/a"),"n/a",(I144/SQRT(22.5*AC144*(I144/AF144))-1)*100)</f>
        <v>-37.064281484482933</v>
      </c>
      <c r="AR144" s="651">
        <f>INDEX(Historical!$C$7:$C$1256,MATCH(B144,Historical!$B$7:$B$1278,0))*IF(AH144="n/a",1.03,IF(AH144&lt;0,1.01,IF(AH144&gt;10,1.1,(1+AH144/100))))</f>
        <v>4.1915000000000004</v>
      </c>
      <c r="AS144" s="766">
        <f>IF($AI144="n/a",1.03*AR144,IF($AI144&lt;0,1.01*AR144,IF($AI144&gt;10,1.1*AR144,(1+$AI144/100)*AR144)))</f>
        <v>4.6106500000000006</v>
      </c>
      <c r="AT144" s="766">
        <f>IF($AK144="n/a",1.03*AS144,IF($AK144&lt;0,1.01*AS144,IF($AK144&gt;10,1.1*AS144,(1+$AK144/100)*AS144)))</f>
        <v>5.0085490950000011</v>
      </c>
      <c r="AU144" s="766">
        <f>IF($AK144="n/a",1.03*AT144,IF($AK144&lt;0,1.01*AT144,IF($AK144&gt;10,1.1*AT144,(1+$AK144/100)*AT144)))</f>
        <v>5.440786881898501</v>
      </c>
      <c r="AV144" s="766">
        <f>IF($AK144="n/a",1.03*AU144,IF($AK144&lt;0,1.01*AU144,IF($AK144&gt;10,1.1*AU144,(1+$AK144/100)*AU144)))</f>
        <v>5.9103267898063416</v>
      </c>
      <c r="AW144" s="758">
        <f>SUM(AR144:AV144)</f>
        <v>25.161812766704845</v>
      </c>
      <c r="AX144" s="773">
        <f>AW144/I144*100</f>
        <v>13.310311450859524</v>
      </c>
      <c r="AY144" s="936">
        <v>1.41</v>
      </c>
      <c r="AZ144" s="769">
        <v>44.47</v>
      </c>
      <c r="BA144" s="769">
        <v>-24.52</v>
      </c>
      <c r="BB144" s="769">
        <v>-6.5100000000000007</v>
      </c>
      <c r="BC144" s="769">
        <v>-5.2200000000000006</v>
      </c>
      <c r="BD144" s="909"/>
      <c r="BE144" s="624">
        <v>2011</v>
      </c>
      <c r="BF144" s="899">
        <f>IF(BE144&gt;2008,0,IF(BE144&gt;2001,1,IF(BE144&gt;1990,2,IF(BE144&gt;1980,3,IF(BE144&gt;1973,4,IF(BE144&gt;1970,5,IF(BE144&gt;1960,6,IF(BE144&gt;1958,7,IF(BE144&gt;1953,8,9)))))))))</f>
        <v>0</v>
      </c>
      <c r="BG144" s="825">
        <v>0.6</v>
      </c>
    </row>
    <row r="145" spans="1:59" ht="11.25" customHeight="1" x14ac:dyDescent="0.2">
      <c r="A145" s="872" t="s">
        <v>3831</v>
      </c>
      <c r="B145" s="876" t="s">
        <v>3832</v>
      </c>
      <c r="C145" s="933" t="s">
        <v>108</v>
      </c>
      <c r="D145" s="933" t="s">
        <v>4341</v>
      </c>
      <c r="E145" s="733">
        <v>6</v>
      </c>
      <c r="F145" s="1182">
        <v>665</v>
      </c>
      <c r="G145" s="1182" t="s">
        <v>106</v>
      </c>
      <c r="H145" s="1182" t="s">
        <v>106</v>
      </c>
      <c r="I145" s="875">
        <v>40.950000000000003</v>
      </c>
      <c r="J145" s="651">
        <f>(M145/I145)*100</f>
        <v>3.3211233211233213</v>
      </c>
      <c r="K145" s="878">
        <v>0.34</v>
      </c>
      <c r="L145" s="888">
        <v>4</v>
      </c>
      <c r="M145" s="642">
        <f>K145*L145</f>
        <v>1.36</v>
      </c>
      <c r="N145" s="871" t="s">
        <v>218</v>
      </c>
      <c r="O145" s="734">
        <v>0.32</v>
      </c>
      <c r="P145" s="867">
        <v>43735</v>
      </c>
      <c r="Q145" s="867">
        <v>43752</v>
      </c>
      <c r="R145" s="642">
        <f>(K145-O145)/O145*100</f>
        <v>6.2500000000000053</v>
      </c>
      <c r="S145" s="701">
        <f>IF(INDEX(Historical!$D$7:$D$1254,MATCH(B145,Historical!$B$7:$B$1278,0))=0,"n/a",(INDEX(Historical!$C$7:$C$1256,MATCH(B145,Historical!$B$7:$B$1278,0))/INDEX(Historical!$D$7:$D$1254,MATCH(B145,Historical!$B$7:$B$1278,0))-1)*100)</f>
        <v>16.071428571428559</v>
      </c>
      <c r="T145" s="701">
        <f>IF(INDEX(Historical!$F$7:$F$1247,MATCH(B145,Historical!$B$7:$B$1278,0))=0,"n/a",((INDEX(Historical!$C$7:$C$1256,MATCH(B145,Historical!$B$7:$B$1278,0))/INDEX(Historical!$F$7:$F$1247,MATCH(B145,Historical!$B$7:$B$1278,0)))^(1/3)-1)*100)</f>
        <v>13.890341028279973</v>
      </c>
      <c r="U145" s="701">
        <f>IF(INDEX(Historical!$H$7:$H$1247,MATCH(B145,Historical!$B$7:$B$1278,0))=0,"n/a",((INDEX(Historical!$C$7:$C$1256,MATCH(B145,Historical!$B$7:$B$1278,0))/INDEX(Historical!$H$7:$H$1247,MATCH(B145,Historical!$B$7:$B$1278,0)))^(1/5)-1)*100)</f>
        <v>10.756634324829006</v>
      </c>
      <c r="V145" s="701">
        <f>IF(INDEX(Historical!$O$7:$O$1247,MATCH(B145,Historical!$B$7:$B$1278,0))=0,"n/a",((INDEX(Historical!$C$7:$C$1256,MATCH(B145,Historical!$B$7:$B$1278,0))/INDEX(Historical!$O$7:$O$1247,MATCH(B145,Historical!$B$7:$B$1278,0)))^(1/10)-1)*100)</f>
        <v>6.0867355188575445</v>
      </c>
      <c r="W145" s="702">
        <f>IF(OR(U145&lt;=0,U145="n/a",V145&lt;=0,V145="n/a"),"n/a",U145/V145)</f>
        <v>1.7672255171106865</v>
      </c>
      <c r="X145" s="703">
        <f>IF(OR(AJ145&lt;=0,AJ145="n/a",U145&lt;=0,U145="n/a"),"n/a",U145/AJ145)</f>
        <v>1.0052929275541127</v>
      </c>
      <c r="Y145" s="877"/>
      <c r="Z145" s="651">
        <f>IF(OR(AC145&lt;0.01,AC145="n/a"),"n/a",M145/AC145*100)</f>
        <v>32.692307692307693</v>
      </c>
      <c r="AA145" s="887">
        <f>IF(OR(AC145&lt;0.01,AC145="n/a"),"n/a",I145/AC145)</f>
        <v>9.84375</v>
      </c>
      <c r="AB145" s="888">
        <v>12</v>
      </c>
      <c r="AC145" s="866">
        <v>4.16</v>
      </c>
      <c r="AD145" s="866">
        <v>1.64</v>
      </c>
      <c r="AE145" s="866">
        <v>2.5</v>
      </c>
      <c r="AF145" s="866">
        <v>0.92</v>
      </c>
      <c r="AG145" s="866">
        <v>11.600000000000001</v>
      </c>
      <c r="AH145" s="866">
        <v>9.1999999999999993</v>
      </c>
      <c r="AI145" s="866">
        <v>-19.2</v>
      </c>
      <c r="AJ145" s="866">
        <v>10.7</v>
      </c>
      <c r="AK145" s="866">
        <v>6</v>
      </c>
      <c r="AL145" s="879">
        <v>560.20000000000005</v>
      </c>
      <c r="AM145" s="873">
        <v>1</v>
      </c>
      <c r="AN145" s="866">
        <v>0.28000000000000003</v>
      </c>
      <c r="AO145" s="740">
        <f>IF(U145="n/a","n/a",IF(AA145&lt;0,"n/a",IF(AA145="n/a","n/a",J145+U145-AA145)))</f>
        <v>4.2340076459523281</v>
      </c>
      <c r="AP145" s="741">
        <f>IF(U145="n/a","n/a",J145+U145)</f>
        <v>14.077757645952328</v>
      </c>
      <c r="AQ145" s="889">
        <f>IF(OR(AC145&lt;0.01,AF145="n/a"),"n/a",(I145/SQRT(22.5*AC145*(I145/AF145))-1)*100)</f>
        <v>-36.557112297752404</v>
      </c>
      <c r="AR145" s="651">
        <f>INDEX(Historical!$C$7:$C$1256,MATCH(B145,Historical!$B$7:$B$1278,0))*IF(AH145="n/a",1.03,IF(AH145&lt;0,1.01,IF(AH145&gt;10,1.1,(1+AH145/100))))</f>
        <v>1.4196000000000002</v>
      </c>
      <c r="AS145" s="887">
        <f>IF($AI145="n/a",1.03*AR145,IF($AI145&lt;0,1.01*AR145,IF($AI145&gt;10,1.1*AR145,(1+$AI145/100)*AR145)))</f>
        <v>1.4337960000000003</v>
      </c>
      <c r="AT145" s="887">
        <f>IF($AK145="n/a",1.03*AS145,IF($AK145&lt;0,1.01*AS145,IF($AK145&gt;10,1.1*AS145,(1+$AK145/100)*AS145)))</f>
        <v>1.5198237600000004</v>
      </c>
      <c r="AU145" s="887">
        <f>IF($AK145="n/a",1.03*AT145,IF($AK145&lt;0,1.01*AT145,IF($AK145&gt;10,1.1*AT145,(1+$AK145/100)*AT145)))</f>
        <v>1.6110131856000005</v>
      </c>
      <c r="AV145" s="887">
        <f>IF($AK145="n/a",1.03*AU145,IF($AK145&lt;0,1.01*AU145,IF($AK145&gt;10,1.1*AU145,(1+$AK145/100)*AU145)))</f>
        <v>1.7076739767360005</v>
      </c>
      <c r="AW145" s="651">
        <f>SUM(AR145:AV145)</f>
        <v>7.6919069223360026</v>
      </c>
      <c r="AX145" s="748">
        <f>AW145/I145*100</f>
        <v>18.783655488000008</v>
      </c>
      <c r="AY145" s="935">
        <v>1.07</v>
      </c>
      <c r="AZ145" s="873">
        <v>27.060000000000002</v>
      </c>
      <c r="BA145" s="873">
        <v>-35.42</v>
      </c>
      <c r="BB145" s="873">
        <v>7.07</v>
      </c>
      <c r="BC145" s="873">
        <v>-2.19</v>
      </c>
      <c r="BE145" s="624">
        <v>2014</v>
      </c>
      <c r="BF145" s="899">
        <f>IF(BE145&gt;2008,0,IF(BE145&gt;2001,1,IF(BE145&gt;1990,2,IF(BE145&gt;1980,3,IF(BE145&gt;1973,4,IF(BE145&gt;1970,5,IF(BE145&gt;1960,6,IF(BE145&gt;1958,7,IF(BE145&gt;1953,8,9)))))))))</f>
        <v>0</v>
      </c>
      <c r="BG145" s="883">
        <v>1.4000000000000001</v>
      </c>
    </row>
    <row r="146" spans="1:59" ht="11.25" customHeight="1" x14ac:dyDescent="0.2">
      <c r="A146" s="872" t="s">
        <v>1240</v>
      </c>
      <c r="B146" s="876" t="s">
        <v>1241</v>
      </c>
      <c r="C146" s="933" t="s">
        <v>4322</v>
      </c>
      <c r="D146" s="933" t="s">
        <v>4323</v>
      </c>
      <c r="E146" s="733">
        <v>9</v>
      </c>
      <c r="F146" s="1182">
        <v>522</v>
      </c>
      <c r="G146" s="1182" t="s">
        <v>37</v>
      </c>
      <c r="H146" s="1182" t="s">
        <v>115</v>
      </c>
      <c r="I146" s="875">
        <v>26.28</v>
      </c>
      <c r="J146" s="651">
        <f>(M146/I146)*100</f>
        <v>5.93607305936073</v>
      </c>
      <c r="K146" s="878">
        <v>0.39</v>
      </c>
      <c r="L146" s="888">
        <v>4</v>
      </c>
      <c r="M146" s="642">
        <f>K146*L146</f>
        <v>1.56</v>
      </c>
      <c r="N146" s="871" t="s">
        <v>264</v>
      </c>
      <c r="O146" s="734">
        <v>0.37</v>
      </c>
      <c r="P146" s="862">
        <v>44188</v>
      </c>
      <c r="Q146" s="862">
        <v>44203</v>
      </c>
      <c r="R146" s="642">
        <f>(K146-O146)/O146*100</f>
        <v>5.4054054054054106</v>
      </c>
      <c r="S146" s="701">
        <f>IF(INDEX(Historical!$D$7:$D$1254,MATCH(B146,Historical!$B$7:$B$1278,0))=0,"n/a",(INDEX(Historical!$C$7:$C$1256,MATCH(B146,Historical!$B$7:$B$1278,0))/INDEX(Historical!$D$7:$D$1254,MATCH(B146,Historical!$B$7:$B$1278,0))-1)*100)</f>
        <v>9.375</v>
      </c>
      <c r="T146" s="701">
        <f>IF(INDEX(Historical!$F$7:$F$1247,MATCH(B146,Historical!$B$7:$B$1278,0))=0,"n/a",((INDEX(Historical!$C$7:$C$1256,MATCH(B146,Historical!$B$7:$B$1278,0))/INDEX(Historical!$F$7:$F$1247,MATCH(B146,Historical!$B$7:$B$1278,0)))^(1/3)-1)*100)</f>
        <v>11.868894208139679</v>
      </c>
      <c r="U146" s="701">
        <f>IF(INDEX(Historical!$H$7:$H$1247,MATCH(B146,Historical!$B$7:$B$1278,0))=0,"n/a",((INDEX(Historical!$C$7:$C$1256,MATCH(B146,Historical!$B$7:$B$1278,0))/INDEX(Historical!$H$7:$H$1247,MATCH(B146,Historical!$B$7:$B$1278,0)))^(1/5)-1)*100)</f>
        <v>11.842691472014465</v>
      </c>
      <c r="V146" s="701">
        <f>IF(INDEX(Historical!$O$7:$O$1247,MATCH(B146,Historical!$B$7:$B$1278,0))=0,"n/a",((INDEX(Historical!$C$7:$C$1256,MATCH(B146,Historical!$B$7:$B$1278,0))/INDEX(Historical!$O$7:$O$1247,MATCH(B146,Historical!$B$7:$B$1278,0)))^(1/10)-1)*100)</f>
        <v>-2.9307513348039493</v>
      </c>
      <c r="W146" s="702" t="str">
        <f>IF(OR(U146&lt;=0,U146="n/a",V146&lt;=0,V146="n/a"),"n/a",U146/V146)</f>
        <v>n/a</v>
      </c>
      <c r="X146" s="703">
        <f>IF(OR(AJ146&lt;=0,AJ146="n/a",U146&lt;=0,U146="n/a"),"n/a",U146/AJ146)</f>
        <v>0.81114325150784006</v>
      </c>
      <c r="Y146" s="661"/>
      <c r="Z146" s="651">
        <f>IF(OR(AC146&lt;0.01,AC146="n/a"),"n/a",M146/AC146*100)</f>
        <v>134.48275862068968</v>
      </c>
      <c r="AA146" s="887">
        <f>IF(OR(AC146&lt;0.01,AC146="n/a"),"n/a",I146/AC146)</f>
        <v>22.655172413793107</v>
      </c>
      <c r="AB146" s="888">
        <v>12</v>
      </c>
      <c r="AC146" s="866">
        <v>1.1599999999999999</v>
      </c>
      <c r="AD146" s="866" t="s">
        <v>136</v>
      </c>
      <c r="AE146" s="866">
        <v>7.57</v>
      </c>
      <c r="AF146" s="866">
        <v>1.8</v>
      </c>
      <c r="AG146" s="866">
        <v>8</v>
      </c>
      <c r="AH146" s="866">
        <v>1.5</v>
      </c>
      <c r="AI146" s="866">
        <v>10.11</v>
      </c>
      <c r="AJ146" s="866">
        <v>14.6</v>
      </c>
      <c r="AK146" s="866" t="s">
        <v>136</v>
      </c>
      <c r="AL146" s="879">
        <v>1110</v>
      </c>
      <c r="AM146" s="873">
        <v>0.1</v>
      </c>
      <c r="AN146" s="866">
        <v>0.91</v>
      </c>
      <c r="AO146" s="740">
        <f>IF(U146="n/a","n/a",IF(AA146&lt;0,"n/a",IF(AA146="n/a","n/a",J146+U146-AA146)))</f>
        <v>-4.8764078824179116</v>
      </c>
      <c r="AP146" s="741">
        <f>IF(U146="n/a","n/a",J146+U146)</f>
        <v>17.778764531375195</v>
      </c>
      <c r="AQ146" s="889">
        <f>IF(OR(AC146&lt;0.01,AF146="n/a"),"n/a",(I146/SQRT(22.5*AC146*(I146/AF146))-1)*100)</f>
        <v>34.625918496530559</v>
      </c>
      <c r="AR146" s="651">
        <f>INDEX(Historical!$C$7:$C$1256,MATCH(B146,Historical!$B$7:$B$1278,0))*IF(AH146="n/a",1.03,IF(AH146&lt;0,1.01,IF(AH146&gt;10,1.1,(1+AH146/100))))</f>
        <v>1.4209999999999998</v>
      </c>
      <c r="AS146" s="887">
        <f>IF($AI146="n/a",1.03*AR146,IF($AI146&lt;0,1.01*AR146,IF($AI146&gt;10,1.1*AR146,(1+$AI146/100)*AR146)))</f>
        <v>1.5630999999999999</v>
      </c>
      <c r="AT146" s="887">
        <f>IF($AK146="n/a",1.03*AS146,IF($AK146&lt;0,1.01*AS146,IF($AK146&gt;10,1.1*AS146,(1+$AK146/100)*AS146)))</f>
        <v>1.609993</v>
      </c>
      <c r="AU146" s="887">
        <f>IF($AK146="n/a",1.03*AT146,IF($AK146&lt;0,1.01*AT146,IF($AK146&gt;10,1.1*AT146,(1+$AK146/100)*AT146)))</f>
        <v>1.65829279</v>
      </c>
      <c r="AV146" s="887">
        <f>IF($AK146="n/a",1.03*AU146,IF($AK146&lt;0,1.01*AU146,IF($AK146&gt;10,1.1*AU146,(1+$AK146/100)*AU146)))</f>
        <v>1.7080415737000001</v>
      </c>
      <c r="AW146" s="651">
        <f>SUM(AR146:AV146)</f>
        <v>7.9604273637</v>
      </c>
      <c r="AX146" s="748">
        <f>AW146/I146*100</f>
        <v>30.290819496575338</v>
      </c>
      <c r="AY146" s="935">
        <v>0.79</v>
      </c>
      <c r="AZ146" s="873">
        <v>60.640000000000008</v>
      </c>
      <c r="BA146" s="873">
        <v>-22.13</v>
      </c>
      <c r="BB146" s="873">
        <v>-3.7600000000000002</v>
      </c>
      <c r="BC146" s="873">
        <v>-5.56</v>
      </c>
      <c r="BE146" s="624">
        <v>2013</v>
      </c>
      <c r="BF146" s="899">
        <f>IF(BE146&gt;2008,0,IF(BE146&gt;2001,1,IF(BE146&gt;1990,2,IF(BE146&gt;1980,3,IF(BE146&gt;1973,4,IF(BE146&gt;1970,5,IF(BE146&gt;1960,6,IF(BE146&gt;1958,7,IF(BE146&gt;1953,8,9)))))))))</f>
        <v>0</v>
      </c>
      <c r="BG146" s="883">
        <v>3.8</v>
      </c>
    </row>
    <row r="147" spans="1:59" ht="11.25" customHeight="1" x14ac:dyDescent="0.2">
      <c r="A147" s="864" t="s">
        <v>1306</v>
      </c>
      <c r="B147" s="876" t="s">
        <v>1307</v>
      </c>
      <c r="C147" s="933" t="s">
        <v>108</v>
      </c>
      <c r="D147" s="933" t="s">
        <v>4341</v>
      </c>
      <c r="E147" s="733">
        <v>9</v>
      </c>
      <c r="F147" s="1182">
        <v>437</v>
      </c>
      <c r="G147" s="1182" t="s">
        <v>115</v>
      </c>
      <c r="H147" s="1182" t="s">
        <v>115</v>
      </c>
      <c r="I147" s="875">
        <v>10.44</v>
      </c>
      <c r="J147" s="651">
        <f>(M147/I147)*100</f>
        <v>5.7471264367816088</v>
      </c>
      <c r="K147" s="878">
        <v>0.15</v>
      </c>
      <c r="L147" s="888">
        <v>4</v>
      </c>
      <c r="M147" s="642">
        <f>K147*L147</f>
        <v>0.6</v>
      </c>
      <c r="N147" s="871" t="s">
        <v>163</v>
      </c>
      <c r="O147" s="734">
        <v>0.14000000000000001</v>
      </c>
      <c r="P147" s="867">
        <v>43724</v>
      </c>
      <c r="Q147" s="867">
        <v>43739</v>
      </c>
      <c r="R147" s="642">
        <f>(K147-O147)/O147*100</f>
        <v>7.1428571428571281</v>
      </c>
      <c r="S147" s="701">
        <f>IF(INDEX(Historical!$D$7:$D$1254,MATCH(B147,Historical!$B$7:$B$1278,0))=0,"n/a",(INDEX(Historical!$C$7:$C$1256,MATCH(B147,Historical!$B$7:$B$1278,0))/INDEX(Historical!$D$7:$D$1254,MATCH(B147,Historical!$B$7:$B$1278,0))-1)*100)</f>
        <v>21.276595744680836</v>
      </c>
      <c r="T147" s="701">
        <f>IF(INDEX(Historical!$F$7:$F$1247,MATCH(B147,Historical!$B$7:$B$1278,0))=0,"n/a",((INDEX(Historical!$C$7:$C$1256,MATCH(B147,Historical!$B$7:$B$1278,0))/INDEX(Historical!$F$7:$F$1247,MATCH(B147,Historical!$B$7:$B$1278,0)))^(1/3)-1)*100)</f>
        <v>26.737637754761188</v>
      </c>
      <c r="U147" s="701">
        <f>IF(INDEX(Historical!$H$7:$H$1247,MATCH(B147,Historical!$B$7:$B$1278,0))=0,"n/a",((INDEX(Historical!$C$7:$C$1256,MATCH(B147,Historical!$B$7:$B$1278,0))/INDEX(Historical!$H$7:$H$1247,MATCH(B147,Historical!$B$7:$B$1278,0)))^(1/5)-1)*100)</f>
        <v>23.30167376865284</v>
      </c>
      <c r="V147" s="701">
        <f>IF(INDEX(Historical!$O$7:$O$1247,MATCH(B147,Historical!$B$7:$B$1278,0))=0,"n/a",((INDEX(Historical!$C$7:$C$1256,MATCH(B147,Historical!$B$7:$B$1278,0))/INDEX(Historical!$O$7:$O$1247,MATCH(B147,Historical!$B$7:$B$1278,0)))^(1/10)-1)*100)</f>
        <v>13.313300459253497</v>
      </c>
      <c r="W147" s="702">
        <f>IF(OR(U147&lt;=0,U147="n/a",V147&lt;=0,V147="n/a"),"n/a",U147/V147)</f>
        <v>1.7502552308474986</v>
      </c>
      <c r="X147" s="703">
        <f>IF(OR(AJ147&lt;=0,AJ147="n/a",U147&lt;=0,U147="n/a"),"n/a",U147/AJ147)</f>
        <v>1.958123846105281</v>
      </c>
      <c r="Y147" s="661"/>
      <c r="Z147" s="651">
        <f>IF(OR(AC147&lt;0.01,AC147="n/a"),"n/a",M147/AC147*100)</f>
        <v>84.507042253521121</v>
      </c>
      <c r="AA147" s="887">
        <f>IF(OR(AC147&lt;0.01,AC147="n/a"),"n/a",I147/AC147)</f>
        <v>14.704225352112676</v>
      </c>
      <c r="AB147" s="888">
        <v>12</v>
      </c>
      <c r="AC147" s="866">
        <v>0.71</v>
      </c>
      <c r="AD147" s="866" t="s">
        <v>136</v>
      </c>
      <c r="AE147" s="866">
        <v>2.79</v>
      </c>
      <c r="AF147" s="866">
        <v>1</v>
      </c>
      <c r="AG147" s="866">
        <v>9.7000000000000011</v>
      </c>
      <c r="AH147" s="866">
        <v>6.1</v>
      </c>
      <c r="AI147" s="866">
        <v>48.79</v>
      </c>
      <c r="AJ147" s="866">
        <v>11.899999999999999</v>
      </c>
      <c r="AK147" s="866">
        <v>-2.25</v>
      </c>
      <c r="AL147" s="879">
        <v>10530</v>
      </c>
      <c r="AM147" s="873">
        <v>1.0999999999999999</v>
      </c>
      <c r="AN147" s="866">
        <v>0.92</v>
      </c>
      <c r="AO147" s="740">
        <f>IF(U147="n/a","n/a",IF(AA147&lt;0,"n/a",IF(AA147="n/a","n/a",J147+U147-AA147)))</f>
        <v>14.344574853321774</v>
      </c>
      <c r="AP147" s="741">
        <f>IF(U147="n/a","n/a",J147+U147)</f>
        <v>29.04880020543445</v>
      </c>
      <c r="AQ147" s="889">
        <f>IF(OR(AC147&lt;0.01,AF147="n/a"),"n/a",(I147/SQRT(22.5*AC147*(I147/AF147))-1)*100)</f>
        <v>-19.159346442488268</v>
      </c>
      <c r="AR147" s="651">
        <f>INDEX(Historical!$C$7:$C$1256,MATCH(B147,Historical!$B$7:$B$1278,0))*IF(AH147="n/a",1.03,IF(AH147&lt;0,1.01,IF(AH147&gt;10,1.1,(1+AH147/100))))</f>
        <v>0.60476999999999992</v>
      </c>
      <c r="AS147" s="887">
        <f>IF($AI147="n/a",1.03*AR147,IF($AI147&lt;0,1.01*AR147,IF($AI147&gt;10,1.1*AR147,(1+$AI147/100)*AR147)))</f>
        <v>0.66524699999999992</v>
      </c>
      <c r="AT147" s="887">
        <f>IF($AK147="n/a",1.03*AS147,IF($AK147&lt;0,1.01*AS147,IF($AK147&gt;10,1.1*AS147,(1+$AK147/100)*AS147)))</f>
        <v>0.67189946999999994</v>
      </c>
      <c r="AU147" s="887">
        <f>IF($AK147="n/a",1.03*AT147,IF($AK147&lt;0,1.01*AT147,IF($AK147&gt;10,1.1*AT147,(1+$AK147/100)*AT147)))</f>
        <v>0.67861846469999998</v>
      </c>
      <c r="AV147" s="887">
        <f>IF($AK147="n/a",1.03*AU147,IF($AK147&lt;0,1.01*AU147,IF($AK147&gt;10,1.1*AU147,(1+$AK147/100)*AU147)))</f>
        <v>0.68540464934699996</v>
      </c>
      <c r="AW147" s="651">
        <f>SUM(AR147:AV147)</f>
        <v>3.3059395840469996</v>
      </c>
      <c r="AX147" s="748">
        <f>AW147/I147*100</f>
        <v>31.666087969798852</v>
      </c>
      <c r="AY147" s="935">
        <v>1.56</v>
      </c>
      <c r="AZ147" s="873">
        <v>53.080000000000005</v>
      </c>
      <c r="BA147" s="873">
        <v>-33.21</v>
      </c>
      <c r="BB147" s="873">
        <v>8.7800000000000011</v>
      </c>
      <c r="BC147" s="873">
        <v>5.65</v>
      </c>
      <c r="BE147" s="624">
        <v>2011</v>
      </c>
      <c r="BF147" s="899">
        <f>IF(BE147&gt;2008,0,IF(BE147&gt;2001,1,IF(BE147&gt;1990,2,IF(BE147&gt;1980,3,IF(BE147&gt;1973,4,IF(BE147&gt;1970,5,IF(BE147&gt;1960,6,IF(BE147&gt;1958,7,IF(BE147&gt;1953,8,9)))))))))</f>
        <v>0</v>
      </c>
      <c r="BG147" s="883">
        <v>0.89999999999999991</v>
      </c>
    </row>
    <row r="148" spans="1:59" ht="11.25" customHeight="1" x14ac:dyDescent="0.2">
      <c r="A148" s="872" t="s">
        <v>3837</v>
      </c>
      <c r="B148" s="876" t="s">
        <v>3838</v>
      </c>
      <c r="C148" s="933" t="s">
        <v>108</v>
      </c>
      <c r="D148" s="933" t="s">
        <v>4334</v>
      </c>
      <c r="E148" s="733">
        <v>6</v>
      </c>
      <c r="F148" s="1182">
        <v>666</v>
      </c>
      <c r="G148" s="1182" t="s">
        <v>106</v>
      </c>
      <c r="H148" s="1182" t="s">
        <v>106</v>
      </c>
      <c r="I148" s="875">
        <v>25.24</v>
      </c>
      <c r="J148" s="651">
        <f>(M148/I148)*100</f>
        <v>3.4865293185419968</v>
      </c>
      <c r="K148" s="878">
        <v>0.22</v>
      </c>
      <c r="L148" s="888">
        <v>4</v>
      </c>
      <c r="M148" s="642">
        <f>K148*L148</f>
        <v>0.88</v>
      </c>
      <c r="N148" s="871" t="s">
        <v>236</v>
      </c>
      <c r="O148" s="734">
        <v>0.21</v>
      </c>
      <c r="P148" s="619">
        <v>43776</v>
      </c>
      <c r="Q148" s="619">
        <v>43791</v>
      </c>
      <c r="R148" s="642">
        <f>(K148-O148)/O148*100</f>
        <v>4.7619047619047663</v>
      </c>
      <c r="S148" s="701">
        <f>IF(INDEX(Historical!$D$7:$D$1254,MATCH(B148,Historical!$B$7:$B$1278,0))=0,"n/a",(INDEX(Historical!$C$7:$C$1256,MATCH(B148,Historical!$B$7:$B$1278,0))/INDEX(Historical!$D$7:$D$1254,MATCH(B148,Historical!$B$7:$B$1278,0))-1)*100)</f>
        <v>18.309859154929576</v>
      </c>
      <c r="T148" s="701">
        <f>IF(INDEX(Historical!$F$7:$F$1247,MATCH(B148,Historical!$B$7:$B$1278,0))=0,"n/a",((INDEX(Historical!$C$7:$C$1256,MATCH(B148,Historical!$B$7:$B$1278,0))/INDEX(Historical!$F$7:$F$1247,MATCH(B148,Historical!$B$7:$B$1278,0)))^(1/3)-1)*100)</f>
        <v>27.00821423309716</v>
      </c>
      <c r="U148" s="701">
        <f>IF(INDEX(Historical!$H$7:$H$1247,MATCH(B148,Historical!$B$7:$B$1278,0))=0,"n/a",((INDEX(Historical!$C$7:$C$1256,MATCH(B148,Historical!$B$7:$B$1278,0))/INDEX(Historical!$H$7:$H$1247,MATCH(B148,Historical!$B$7:$B$1278,0)))^(1/5)-1)*100)</f>
        <v>64.375182951722579</v>
      </c>
      <c r="V148" s="701" t="str">
        <f>IF(INDEX(Historical!$O$7:$O$1247,MATCH(B148,Historical!$B$7:$B$1278,0))=0,"n/a",((INDEX(Historical!$C$7:$C$1256,MATCH(B148,Historical!$B$7:$B$1278,0))/INDEX(Historical!$O$7:$O$1247,MATCH(B148,Historical!$B$7:$B$1278,0)))^(1/10)-1)*100)</f>
        <v>n/a</v>
      </c>
      <c r="W148" s="702" t="str">
        <f>IF(OR(U148&lt;=0,U148="n/a",V148&lt;=0,V148="n/a"),"n/a",U148/V148)</f>
        <v>n/a</v>
      </c>
      <c r="X148" s="703">
        <f>IF(OR(AJ148&lt;=0,AJ148="n/a",U148&lt;=0,U148="n/a"),"n/a",U148/AJ148)</f>
        <v>3.9015262394983381</v>
      </c>
      <c r="Y148" s="877"/>
      <c r="Z148" s="651">
        <f>IF(OR(AC148&lt;0.01,AC148="n/a"),"n/a",M148/AC148*100)</f>
        <v>44.44444444444445</v>
      </c>
      <c r="AA148" s="887">
        <f>IF(OR(AC148&lt;0.01,AC148="n/a"),"n/a",I148/AC148)</f>
        <v>12.747474747474747</v>
      </c>
      <c r="AB148" s="888">
        <v>12</v>
      </c>
      <c r="AC148" s="866">
        <v>1.98</v>
      </c>
      <c r="AD148" s="866" t="s">
        <v>136</v>
      </c>
      <c r="AE148" s="866">
        <v>2.14</v>
      </c>
      <c r="AF148" s="866">
        <v>0.71</v>
      </c>
      <c r="AG148" s="866">
        <v>5.7</v>
      </c>
      <c r="AH148" s="866">
        <v>-7.8</v>
      </c>
      <c r="AI148" s="866">
        <v>17.11</v>
      </c>
      <c r="AJ148" s="866">
        <v>16.5</v>
      </c>
      <c r="AK148" s="866" t="s">
        <v>136</v>
      </c>
      <c r="AL148" s="879">
        <v>218.33</v>
      </c>
      <c r="AM148" s="873">
        <v>2.1</v>
      </c>
      <c r="AN148" s="866">
        <v>0.02</v>
      </c>
      <c r="AO148" s="740">
        <f>IF(U148="n/a","n/a",IF(AA148&lt;0,"n/a",IF(AA148="n/a","n/a",J148+U148-AA148)))</f>
        <v>55.114237522789828</v>
      </c>
      <c r="AP148" s="741">
        <f>IF(U148="n/a","n/a",J148+U148)</f>
        <v>67.861712270264576</v>
      </c>
      <c r="AQ148" s="889">
        <f>IF(OR(AC148&lt;0.01,AF148="n/a"),"n/a",(I148/SQRT(22.5*AC148*(I148/AF148))-1)*100)</f>
        <v>-36.576530559501805</v>
      </c>
      <c r="AR148" s="651">
        <f>INDEX(Historical!$C$7:$C$1256,MATCH(B148,Historical!$B$7:$B$1278,0))*IF(AH148="n/a",1.03,IF(AH148&lt;0,1.01,IF(AH148&gt;10,1.1,(1+AH148/100))))</f>
        <v>0.84839999999999993</v>
      </c>
      <c r="AS148" s="887">
        <f>IF($AI148="n/a",1.03*AR148,IF($AI148&lt;0,1.01*AR148,IF($AI148&gt;10,1.1*AR148,(1+$AI148/100)*AR148)))</f>
        <v>0.93323999999999996</v>
      </c>
      <c r="AT148" s="887">
        <f>IF($AK148="n/a",1.03*AS148,IF($AK148&lt;0,1.01*AS148,IF($AK148&gt;10,1.1*AS148,(1+$AK148/100)*AS148)))</f>
        <v>0.96123720000000001</v>
      </c>
      <c r="AU148" s="887">
        <f>IF($AK148="n/a",1.03*AT148,IF($AK148&lt;0,1.01*AT148,IF($AK148&gt;10,1.1*AT148,(1+$AK148/100)*AT148)))</f>
        <v>0.99007431600000007</v>
      </c>
      <c r="AV148" s="887">
        <f>IF($AK148="n/a",1.03*AU148,IF($AK148&lt;0,1.01*AU148,IF($AK148&gt;10,1.1*AU148,(1+$AK148/100)*AU148)))</f>
        <v>1.0197765454800001</v>
      </c>
      <c r="AW148" s="651">
        <f>SUM(AR148:AV148)</f>
        <v>4.75272806148</v>
      </c>
      <c r="AX148" s="748">
        <f>AW148/I148*100</f>
        <v>18.830142874326466</v>
      </c>
      <c r="AY148" s="935">
        <v>0.75</v>
      </c>
      <c r="AZ148" s="873">
        <v>35.92</v>
      </c>
      <c r="BA148" s="873">
        <v>-36.9</v>
      </c>
      <c r="BB148" s="873">
        <v>0.53</v>
      </c>
      <c r="BC148" s="873">
        <v>-5.13</v>
      </c>
      <c r="BE148" s="624">
        <v>2014</v>
      </c>
      <c r="BF148" s="899">
        <f>IF(BE148&gt;2008,0,IF(BE148&gt;2001,1,IF(BE148&gt;1990,2,IF(BE148&gt;1980,3,IF(BE148&gt;1973,4,IF(BE148&gt;1970,5,IF(BE148&gt;1960,6,IF(BE148&gt;1958,7,IF(BE148&gt;1953,8,9)))))))))</f>
        <v>0</v>
      </c>
      <c r="BG148" s="883">
        <v>0.8</v>
      </c>
    </row>
    <row r="149" spans="1:59" ht="11.25" customHeight="1" x14ac:dyDescent="0.2">
      <c r="A149" s="864" t="s">
        <v>1298</v>
      </c>
      <c r="B149" s="876" t="s">
        <v>1299</v>
      </c>
      <c r="C149" s="933" t="s">
        <v>108</v>
      </c>
      <c r="D149" s="933" t="s">
        <v>4341</v>
      </c>
      <c r="E149" s="733">
        <v>9</v>
      </c>
      <c r="F149" s="1182">
        <v>429</v>
      </c>
      <c r="G149" s="1182" t="s">
        <v>37</v>
      </c>
      <c r="H149" s="1182" t="s">
        <v>37</v>
      </c>
      <c r="I149" s="875">
        <v>12.4</v>
      </c>
      <c r="J149" s="651">
        <f>(M149/I149)*100</f>
        <v>3.8709677419354835</v>
      </c>
      <c r="K149" s="886">
        <v>0.12</v>
      </c>
      <c r="L149" s="888">
        <v>4</v>
      </c>
      <c r="M149" s="642">
        <f>K149*L149</f>
        <v>0.48</v>
      </c>
      <c r="N149" s="871" t="s">
        <v>456</v>
      </c>
      <c r="O149" s="738">
        <v>0.1</v>
      </c>
      <c r="P149" s="867">
        <v>43649</v>
      </c>
      <c r="Q149" s="867">
        <v>43665</v>
      </c>
      <c r="R149" s="642">
        <f>(K149-O149)/O149*100</f>
        <v>19.999999999999989</v>
      </c>
      <c r="S149" s="701">
        <f>IF(INDEX(Historical!$D$7:$D$1254,MATCH(B149,Historical!$B$7:$B$1278,0))=0,"n/a",(INDEX(Historical!$C$7:$C$1256,MATCH(B149,Historical!$B$7:$B$1278,0))/INDEX(Historical!$D$7:$D$1254,MATCH(B149,Historical!$B$7:$B$1278,0))-1)*100)</f>
        <v>13.783294543573831</v>
      </c>
      <c r="T149" s="701">
        <f>IF(INDEX(Historical!$F$7:$F$1247,MATCH(B149,Historical!$B$7:$B$1278,0))=0,"n/a",((INDEX(Historical!$C$7:$C$1256,MATCH(B149,Historical!$B$7:$B$1278,0))/INDEX(Historical!$F$7:$F$1247,MATCH(B149,Historical!$B$7:$B$1278,0)))^(1/3)-1)*100)</f>
        <v>18.166575046750143</v>
      </c>
      <c r="U149" s="701">
        <f>IF(INDEX(Historical!$H$7:$H$1247,MATCH(B149,Historical!$B$7:$B$1278,0))=0,"n/a",((INDEX(Historical!$C$7:$C$1256,MATCH(B149,Historical!$B$7:$B$1278,0))/INDEX(Historical!$H$7:$H$1247,MATCH(B149,Historical!$B$7:$B$1278,0)))^(1/5)-1)*100)</f>
        <v>15.578962436501453</v>
      </c>
      <c r="V149" s="701">
        <f>IF(INDEX(Historical!$O$7:$O$1247,MATCH(B149,Historical!$B$7:$B$1278,0))=0,"n/a",((INDEX(Historical!$C$7:$C$1256,MATCH(B149,Historical!$B$7:$B$1278,0))/INDEX(Historical!$O$7:$O$1247,MATCH(B149,Historical!$B$7:$B$1278,0)))^(1/10)-1)*100)</f>
        <v>12.5973904374165</v>
      </c>
      <c r="W149" s="702">
        <f>IF(OR(U149&lt;=0,U149="n/a",V149&lt;=0,V149="n/a"),"n/a",U149/V149)</f>
        <v>1.2366817170506321</v>
      </c>
      <c r="X149" s="703">
        <f>IF(OR(AJ149&lt;=0,AJ149="n/a",U149&lt;=0,U149="n/a"),"n/a",U149/AJ149)</f>
        <v>1.2364255901985279</v>
      </c>
      <c r="Y149" s="674" t="s">
        <v>4178</v>
      </c>
      <c r="Z149" s="651">
        <f>IF(OR(AC149&lt;0.01,AC149="n/a"),"n/a",M149/AC149*100)</f>
        <v>32.87671232876712</v>
      </c>
      <c r="AA149" s="887">
        <f>IF(OR(AC149&lt;0.01,AC149="n/a"),"n/a",I149/AC149)</f>
        <v>8.493150684931507</v>
      </c>
      <c r="AB149" s="888">
        <v>12</v>
      </c>
      <c r="AC149" s="866">
        <v>1.46</v>
      </c>
      <c r="AD149" s="866" t="s">
        <v>136</v>
      </c>
      <c r="AE149" s="866">
        <v>2.54</v>
      </c>
      <c r="AF149" s="866">
        <v>0.83</v>
      </c>
      <c r="AG149" s="866">
        <v>10.100000000000001</v>
      </c>
      <c r="AH149" s="866">
        <v>10.6</v>
      </c>
      <c r="AI149" s="866">
        <v>-8.41</v>
      </c>
      <c r="AJ149" s="866">
        <v>12.6</v>
      </c>
      <c r="AK149" s="866" t="s">
        <v>136</v>
      </c>
      <c r="AL149" s="879">
        <v>536.04999999999995</v>
      </c>
      <c r="AM149" s="873">
        <v>0.70000000000000007</v>
      </c>
      <c r="AN149" s="866">
        <v>1.07</v>
      </c>
      <c r="AO149" s="740">
        <f>IF(U149="n/a","n/a",IF(AA149&lt;0,"n/a",IF(AA149="n/a","n/a",J149+U149-AA149)))</f>
        <v>10.956779493505429</v>
      </c>
      <c r="AP149" s="741">
        <f>IF(U149="n/a","n/a",J149+U149)</f>
        <v>19.449930178436937</v>
      </c>
      <c r="AQ149" s="889">
        <f>IF(OR(AC149&lt;0.01,AF149="n/a"),"n/a",(I149/SQRT(22.5*AC149*(I149/AF149))-1)*100)</f>
        <v>-44.026533792069934</v>
      </c>
      <c r="AR149" s="651">
        <f>INDEX(Historical!$C$7:$C$1256,MATCH(B149,Historical!$B$7:$B$1278,0))*IF(AH149="n/a",1.03,IF(AH149&lt;0,1.01,IF(AH149&gt;10,1.1,(1+AH149/100))))</f>
        <v>0.48400000000000004</v>
      </c>
      <c r="AS149" s="887">
        <f>IF($AI149="n/a",1.03*AR149,IF($AI149&lt;0,1.01*AR149,IF($AI149&gt;10,1.1*AR149,(1+$AI149/100)*AR149)))</f>
        <v>0.48884000000000005</v>
      </c>
      <c r="AT149" s="887">
        <f>IF($AK149="n/a",1.03*AS149,IF($AK149&lt;0,1.01*AS149,IF($AK149&gt;10,1.1*AS149,(1+$AK149/100)*AS149)))</f>
        <v>0.5035052000000001</v>
      </c>
      <c r="AU149" s="887">
        <f>IF($AK149="n/a",1.03*AT149,IF($AK149&lt;0,1.01*AT149,IF($AK149&gt;10,1.1*AT149,(1+$AK149/100)*AT149)))</f>
        <v>0.51861035600000016</v>
      </c>
      <c r="AV149" s="887">
        <f>IF($AK149="n/a",1.03*AU149,IF($AK149&lt;0,1.01*AU149,IF($AK149&gt;10,1.1*AU149,(1+$AK149/100)*AU149)))</f>
        <v>0.53416866668000018</v>
      </c>
      <c r="AW149" s="651">
        <f>SUM(AR149:AV149)</f>
        <v>2.5291242226800006</v>
      </c>
      <c r="AX149" s="748">
        <f>AW149/I149*100</f>
        <v>20.396163086129036</v>
      </c>
      <c r="AY149" s="935">
        <v>1.37</v>
      </c>
      <c r="AZ149" s="873">
        <v>67.12</v>
      </c>
      <c r="BA149" s="873">
        <v>-36.340000000000003</v>
      </c>
      <c r="BB149" s="873">
        <v>12.5</v>
      </c>
      <c r="BC149" s="873">
        <v>7.1099999999999994</v>
      </c>
      <c r="BE149" s="624">
        <v>2011</v>
      </c>
      <c r="BF149" s="899">
        <f>IF(BE149&gt;2008,0,IF(BE149&gt;2001,1,IF(BE149&gt;1990,2,IF(BE149&gt;1980,3,IF(BE149&gt;1973,4,IF(BE149&gt;1970,5,IF(BE149&gt;1960,6,IF(BE149&gt;1958,7,IF(BE149&gt;1953,8,9)))))))))</f>
        <v>0</v>
      </c>
      <c r="BG149" s="883">
        <v>1.2</v>
      </c>
    </row>
    <row r="150" spans="1:59" ht="11.25" customHeight="1" x14ac:dyDescent="0.2">
      <c r="A150" s="864" t="s">
        <v>4197</v>
      </c>
      <c r="B150" s="876" t="s">
        <v>4192</v>
      </c>
      <c r="C150" s="933" t="s">
        <v>4196</v>
      </c>
      <c r="D150" s="933" t="s">
        <v>4328</v>
      </c>
      <c r="E150" s="733">
        <v>7</v>
      </c>
      <c r="F150" s="1182">
        <v>637</v>
      </c>
      <c r="G150" s="1182" t="s">
        <v>106</v>
      </c>
      <c r="H150" s="1182" t="s">
        <v>106</v>
      </c>
      <c r="I150" s="880">
        <v>12.92</v>
      </c>
      <c r="J150" s="651">
        <f>(M150/I150)*100</f>
        <v>2.9411764705882351</v>
      </c>
      <c r="K150" s="885">
        <v>9.5000000000000001E-2</v>
      </c>
      <c r="L150" s="624">
        <v>4</v>
      </c>
      <c r="M150" s="642">
        <f>K150*L150</f>
        <v>0.38</v>
      </c>
      <c r="N150" s="624" t="s">
        <v>127</v>
      </c>
      <c r="O150" s="735">
        <v>0.09</v>
      </c>
      <c r="P150" s="633">
        <v>44011</v>
      </c>
      <c r="Q150" s="633">
        <v>44022</v>
      </c>
      <c r="R150" s="642">
        <f>(K150-O150)/O150*100</f>
        <v>5.5555555555555607</v>
      </c>
      <c r="S150" s="701">
        <f>IF(INDEX(Historical!$D$7:$D$1254,MATCH(B150,Historical!$B$7:$B$1278,0))=0,"n/a",(INDEX(Historical!$C$7:$C$1256,MATCH(B150,Historical!$B$7:$B$1278,0))/INDEX(Historical!$D$7:$D$1254,MATCH(B150,Historical!$B$7:$B$1278,0))-1)*100)</f>
        <v>12.5</v>
      </c>
      <c r="T150" s="701">
        <f>IF(INDEX(Historical!$F$7:$F$1247,MATCH(B150,Historical!$B$7:$B$1278,0))=0,"n/a",((INDEX(Historical!$C$7:$C$1256,MATCH(B150,Historical!$B$7:$B$1278,0))/INDEX(Historical!$F$7:$F$1247,MATCH(B150,Historical!$B$7:$B$1278,0)))^(1/3)-1)*100)</f>
        <v>11.457607795906144</v>
      </c>
      <c r="U150" s="701">
        <f>IF(INDEX(Historical!$H$7:$H$1247,MATCH(B150,Historical!$B$7:$B$1278,0))=0,"n/a",((INDEX(Historical!$C$7:$C$1256,MATCH(B150,Historical!$B$7:$B$1278,0))/INDEX(Historical!$H$7:$H$1247,MATCH(B150,Historical!$B$7:$B$1278,0)))^(1/5)-1)*100)</f>
        <v>24.573093961551741</v>
      </c>
      <c r="V150" s="701" t="str">
        <f>IF(INDEX(Historical!$O$7:$O$1247,MATCH(B150,Historical!$B$7:$B$1278,0))=0,"n/a",((INDEX(Historical!$C$7:$C$1256,MATCH(B150,Historical!$B$7:$B$1278,0))/INDEX(Historical!$O$7:$O$1247,MATCH(B150,Historical!$B$7:$B$1278,0)))^(1/10)-1)*100)</f>
        <v>n/a</v>
      </c>
      <c r="W150" s="702" t="str">
        <f>IF(OR(U150&lt;=0,U150="n/a",V150&lt;=0,V150="n/a"),"n/a",U150/V150)</f>
        <v>n/a</v>
      </c>
      <c r="X150" s="703">
        <f>IF(OR(AJ150&lt;=0,AJ150="n/a",U150&lt;=0,U150="n/a"),"n/a",U150/AJ150)</f>
        <v>1.4286682535785897</v>
      </c>
      <c r="Y150" s="876"/>
      <c r="Z150" s="651">
        <f>IF(OR(AC150&lt;0.01,AC150="n/a"),"n/a",M150/AC150*100)</f>
        <v>118.75</v>
      </c>
      <c r="AA150" s="887">
        <f>IF(OR(AC150&lt;0.01,AC150="n/a"),"n/a",I150/AC150)</f>
        <v>40.375</v>
      </c>
      <c r="AB150" s="1182">
        <v>12</v>
      </c>
      <c r="AC150" s="880">
        <v>0.32</v>
      </c>
      <c r="AD150" s="880">
        <v>2.96</v>
      </c>
      <c r="AE150" s="880">
        <v>1.46</v>
      </c>
      <c r="AF150" s="880">
        <v>2.84</v>
      </c>
      <c r="AG150" s="880">
        <v>7.8</v>
      </c>
      <c r="AH150" s="880">
        <v>-15.2</v>
      </c>
      <c r="AI150" s="880">
        <v>58.720000000000006</v>
      </c>
      <c r="AJ150" s="880">
        <v>17.2</v>
      </c>
      <c r="AK150" s="880">
        <v>13.5</v>
      </c>
      <c r="AL150" s="880">
        <v>386.82</v>
      </c>
      <c r="AM150" s="880">
        <v>17.380000000000003</v>
      </c>
      <c r="AN150" s="880">
        <v>0</v>
      </c>
      <c r="AO150" s="740">
        <f>IF(U150="n/a","n/a",IF(AA150&lt;0,"n/a",IF(AA150="n/a","n/a",J150+U150-AA150)))</f>
        <v>-12.860729567860023</v>
      </c>
      <c r="AP150" s="741">
        <f>IF(U150="n/a","n/a",J150+U150)</f>
        <v>27.514270432139977</v>
      </c>
      <c r="AQ150" s="889">
        <f>IF(OR(AC150&lt;0.01,AF150="n/a"),"n/a",(I150/SQRT(22.5*AC150*(I150/AF150))-1)*100)</f>
        <v>125.74813891197908</v>
      </c>
      <c r="AR150" s="651">
        <f>INDEX(Historical!$C$7:$C$1256,MATCH(B150,Historical!$B$7:$B$1278,0))*IF(AH150="n/a",1.03,IF(AH150&lt;0,1.01,IF(AH150&gt;10,1.1,(1+AH150/100))))</f>
        <v>0.36359999999999998</v>
      </c>
      <c r="AS150" s="887">
        <f>IF($AI150="n/a",1.03*AR150,IF($AI150&lt;0,1.01*AR150,IF($AI150&gt;10,1.1*AR150,(1+$AI150/100)*AR150)))</f>
        <v>0.39995999999999998</v>
      </c>
      <c r="AT150" s="887">
        <f>IF($AK150="n/a",1.03*AS150,IF($AK150&lt;0,1.01*AS150,IF($AK150&gt;10,1.1*AS150,(1+$AK150/100)*AS150)))</f>
        <v>0.43995600000000001</v>
      </c>
      <c r="AU150" s="887">
        <f>IF($AK150="n/a",1.03*AT150,IF($AK150&lt;0,1.01*AT150,IF($AK150&gt;10,1.1*AT150,(1+$AK150/100)*AT150)))</f>
        <v>0.48395160000000004</v>
      </c>
      <c r="AV150" s="887">
        <f>IF($AK150="n/a",1.03*AU150,IF($AK150&lt;0,1.01*AU150,IF($AK150&gt;10,1.1*AU150,(1+$AK150/100)*AU150)))</f>
        <v>0.53234676000000003</v>
      </c>
      <c r="AW150" s="651">
        <f>SUM(AR150:AV150)</f>
        <v>2.21981436</v>
      </c>
      <c r="AX150" s="748">
        <f>AW150/I150*100</f>
        <v>17.181225696594428</v>
      </c>
      <c r="AY150" s="729">
        <v>0.8</v>
      </c>
      <c r="AZ150" s="883">
        <v>36</v>
      </c>
      <c r="BA150" s="883">
        <v>-31.64</v>
      </c>
      <c r="BB150" s="883">
        <v>4.72</v>
      </c>
      <c r="BC150" s="883">
        <v>-5.27</v>
      </c>
      <c r="BE150" s="624">
        <v>2014</v>
      </c>
      <c r="BF150" s="899">
        <f>IF(BE150&gt;2008,0,IF(BE150&gt;2001,1,IF(BE150&gt;1990,2,IF(BE150&gt;1980,3,IF(BE150&gt;1973,4,IF(BE150&gt;1970,5,IF(BE150&gt;1960,6,IF(BE150&gt;1958,7,IF(BE150&gt;1953,8,9)))))))))</f>
        <v>0</v>
      </c>
      <c r="BG150" s="883">
        <v>5.6000000000000005</v>
      </c>
    </row>
    <row r="151" spans="1:59" s="774" customFormat="1" ht="11.25" customHeight="1" x14ac:dyDescent="0.2">
      <c r="A151" s="646" t="s">
        <v>4198</v>
      </c>
      <c r="B151" s="782" t="s">
        <v>3839</v>
      </c>
      <c r="C151" s="933" t="s">
        <v>108</v>
      </c>
      <c r="D151" s="933" t="s">
        <v>4334</v>
      </c>
      <c r="E151" s="756">
        <v>7</v>
      </c>
      <c r="F151" s="1182">
        <v>640</v>
      </c>
      <c r="G151" s="1181" t="s">
        <v>106</v>
      </c>
      <c r="H151" s="1181" t="s">
        <v>106</v>
      </c>
      <c r="I151" s="1225">
        <v>23.96</v>
      </c>
      <c r="J151" s="758">
        <f>(M151/I151)*100</f>
        <v>2.7545909849749584</v>
      </c>
      <c r="K151" s="780">
        <v>0.16500000000000001</v>
      </c>
      <c r="L151" s="1226">
        <v>4</v>
      </c>
      <c r="M151" s="761">
        <f>K151*L151</f>
        <v>0.66</v>
      </c>
      <c r="N151" s="1226" t="s">
        <v>4199</v>
      </c>
      <c r="O151" s="781">
        <v>0.16</v>
      </c>
      <c r="P151" s="1227">
        <v>44043</v>
      </c>
      <c r="Q151" s="1227">
        <v>44060</v>
      </c>
      <c r="R151" s="761">
        <f>(K151-O151)/O151*100</f>
        <v>3.1250000000000027</v>
      </c>
      <c r="S151" s="701">
        <f>IF(INDEX(Historical!$D$7:$D$1254,MATCH(B151,Historical!$B$7:$B$1278,0))=0,"n/a",(INDEX(Historical!$C$7:$C$1256,MATCH(B151,Historical!$B$7:$B$1278,0))/INDEX(Historical!$D$7:$D$1254,MATCH(B151,Historical!$B$7:$B$1278,0))-1)*100)</f>
        <v>15.384615384615374</v>
      </c>
      <c r="T151" s="701">
        <f>IF(INDEX(Historical!$F$7:$F$1247,MATCH(B151,Historical!$B$7:$B$1278,0))=0,"n/a",((INDEX(Historical!$C$7:$C$1256,MATCH(B151,Historical!$B$7:$B$1278,0))/INDEX(Historical!$F$7:$F$1247,MATCH(B151,Historical!$B$7:$B$1278,0)))^(1/3)-1)*100)</f>
        <v>20.843727005349997</v>
      </c>
      <c r="U151" s="701">
        <f>IF(INDEX(Historical!$H$7:$H$1247,MATCH(B151,Historical!$B$7:$B$1278,0))=0,"n/a",((INDEX(Historical!$C$7:$C$1256,MATCH(B151,Historical!$B$7:$B$1278,0))/INDEX(Historical!$H$7:$H$1247,MATCH(B151,Historical!$B$7:$B$1278,0)))^(1/5)-1)*100)</f>
        <v>18.204927370905001</v>
      </c>
      <c r="V151" s="701">
        <f>IF(INDEX(Historical!$O$7:$O$1247,MATCH(B151,Historical!$B$7:$B$1278,0))=0,"n/a",((INDEX(Historical!$C$7:$C$1256,MATCH(B151,Historical!$B$7:$B$1278,0))/INDEX(Historical!$O$7:$O$1247,MATCH(B151,Historical!$B$7:$B$1278,0)))^(1/10)-1)*100)</f>
        <v>9.5958226385217227</v>
      </c>
      <c r="W151" s="702">
        <f>IF(OR(U151&lt;=0,U151="n/a",V151&lt;=0,V151="n/a"),"n/a",U151/V151)</f>
        <v>1.8971721400750636</v>
      </c>
      <c r="X151" s="703">
        <f>IF(OR(AJ151&lt;=0,AJ151="n/a",U151&lt;=0,U151="n/a"),"n/a",U151/AJ151)</f>
        <v>3.4348919567745284</v>
      </c>
      <c r="Y151" s="782"/>
      <c r="Z151" s="758">
        <f>IF(OR(AC151&lt;0.01,AC151="n/a"),"n/a",M151/AC151*100)</f>
        <v>30.697674418604652</v>
      </c>
      <c r="AA151" s="766">
        <f>IF(OR(AC151&lt;0.01,AC151="n/a"),"n/a",I151/AC151)</f>
        <v>11.14418604651163</v>
      </c>
      <c r="AB151" s="1181">
        <v>12</v>
      </c>
      <c r="AC151" s="1225">
        <v>2.15</v>
      </c>
      <c r="AD151" s="1225" t="s">
        <v>136</v>
      </c>
      <c r="AE151" s="1225">
        <v>2.0299999999999998</v>
      </c>
      <c r="AF151" s="1225">
        <v>0.77</v>
      </c>
      <c r="AG151" s="1225">
        <v>7.7</v>
      </c>
      <c r="AH151" s="1225">
        <v>-14.499999999999998</v>
      </c>
      <c r="AI151" s="1225" t="s">
        <v>136</v>
      </c>
      <c r="AJ151" s="1225">
        <v>5.3</v>
      </c>
      <c r="AK151" s="1225" t="s">
        <v>136</v>
      </c>
      <c r="AL151" s="1225">
        <v>41.21</v>
      </c>
      <c r="AM151" s="1225">
        <v>4.1000000000000005</v>
      </c>
      <c r="AN151" s="1225">
        <v>0</v>
      </c>
      <c r="AO151" s="770">
        <f>IF(U151="n/a","n/a",IF(AA151&lt;0,"n/a",IF(AA151="n/a","n/a",J151+U151-AA151)))</f>
        <v>9.815332309368328</v>
      </c>
      <c r="AP151" s="771">
        <f>IF(U151="n/a","n/a",J151+U151)</f>
        <v>20.959518355879958</v>
      </c>
      <c r="AQ151" s="772">
        <f>IF(OR(AC151&lt;0.01,AF151="n/a"),"n/a",(I151/SQRT(22.5*AC151*(I151/AF151))-1)*100)</f>
        <v>-38.244124864956454</v>
      </c>
      <c r="AR151" s="651">
        <f>INDEX(Historical!$C$7:$C$1256,MATCH(B151,Historical!$B$7:$B$1278,0))*IF(AH151="n/a",1.03,IF(AH151&lt;0,1.01,IF(AH151&gt;10,1.1,(1+AH151/100))))</f>
        <v>0.60599999999999998</v>
      </c>
      <c r="AS151" s="766">
        <f>IF($AI151="n/a",1.03*AR151,IF($AI151&lt;0,1.01*AR151,IF($AI151&gt;10,1.1*AR151,(1+$AI151/100)*AR151)))</f>
        <v>0.62417999999999996</v>
      </c>
      <c r="AT151" s="766">
        <f>IF($AK151="n/a",1.03*AS151,IF($AK151&lt;0,1.01*AS151,IF($AK151&gt;10,1.1*AS151,(1+$AK151/100)*AS151)))</f>
        <v>0.64290539999999996</v>
      </c>
      <c r="AU151" s="766">
        <f>IF($AK151="n/a",1.03*AT151,IF($AK151&lt;0,1.01*AT151,IF($AK151&gt;10,1.1*AT151,(1+$AK151/100)*AT151)))</f>
        <v>0.66219256199999998</v>
      </c>
      <c r="AV151" s="766">
        <f>IF($AK151="n/a",1.03*AU151,IF($AK151&lt;0,1.01*AU151,IF($AK151&gt;10,1.1*AU151,(1+$AK151/100)*AU151)))</f>
        <v>0.68205833886</v>
      </c>
      <c r="AW151" s="758">
        <f>SUM(AR151:AV151)</f>
        <v>3.21733630086</v>
      </c>
      <c r="AX151" s="773">
        <f>AW151/I151*100</f>
        <v>13.42794783330551</v>
      </c>
      <c r="AY151" s="1156">
        <v>0.57999999999999996</v>
      </c>
      <c r="AZ151" s="825">
        <v>19.8</v>
      </c>
      <c r="BA151" s="825">
        <v>-36.93</v>
      </c>
      <c r="BB151" s="825">
        <v>2.2599999999999998</v>
      </c>
      <c r="BC151" s="825">
        <v>-17.990000000000002</v>
      </c>
      <c r="BD151" s="909"/>
      <c r="BE151" s="624">
        <v>2014</v>
      </c>
      <c r="BF151" s="899">
        <f>IF(BE151&gt;2008,0,IF(BE151&gt;2001,1,IF(BE151&gt;1990,2,IF(BE151&gt;1980,3,IF(BE151&gt;1973,4,IF(BE151&gt;1970,5,IF(BE151&gt;1960,6,IF(BE151&gt;1958,7,IF(BE151&gt;1953,8,9)))))))))</f>
        <v>0</v>
      </c>
      <c r="BG151" s="825">
        <v>0.8</v>
      </c>
    </row>
    <row r="152" spans="1:59" ht="11.25" customHeight="1" x14ac:dyDescent="0.2">
      <c r="A152" s="872" t="s">
        <v>1308</v>
      </c>
      <c r="B152" s="876" t="s">
        <v>1309</v>
      </c>
      <c r="C152" s="933" t="s">
        <v>112</v>
      </c>
      <c r="D152" s="933" t="s">
        <v>4347</v>
      </c>
      <c r="E152" s="733">
        <v>8</v>
      </c>
      <c r="F152" s="1182">
        <v>516</v>
      </c>
      <c r="G152" s="1182" t="s">
        <v>106</v>
      </c>
      <c r="H152" s="1182" t="s">
        <v>106</v>
      </c>
      <c r="I152" s="875">
        <v>147.47999999999999</v>
      </c>
      <c r="J152" s="651">
        <f>(M152/I152)*100</f>
        <v>2.7935991320857068</v>
      </c>
      <c r="K152" s="878">
        <v>1.03</v>
      </c>
      <c r="L152" s="888">
        <v>4</v>
      </c>
      <c r="M152" s="642">
        <f>K152*L152</f>
        <v>4.12</v>
      </c>
      <c r="N152" s="871" t="s">
        <v>248</v>
      </c>
      <c r="O152" s="734">
        <v>0.86</v>
      </c>
      <c r="P152" s="619">
        <v>43795</v>
      </c>
      <c r="Q152" s="619">
        <v>43811</v>
      </c>
      <c r="R152" s="642">
        <f>(K152-O152)/O152*100</f>
        <v>19.767441860465119</v>
      </c>
      <c r="S152" s="701">
        <f>IF(INDEX(Historical!$D$7:$D$1254,MATCH(B152,Historical!$B$7:$B$1278,0))=0,"n/a",(INDEX(Historical!$C$7:$C$1256,MATCH(B152,Historical!$B$7:$B$1278,0))/INDEX(Historical!$D$7:$D$1254,MATCH(B152,Historical!$B$7:$B$1278,0))-1)*100)</f>
        <v>19.536423841059602</v>
      </c>
      <c r="T152" s="701">
        <f>IF(INDEX(Historical!$F$7:$F$1247,MATCH(B152,Historical!$B$7:$B$1278,0))=0,"n/a",((INDEX(Historical!$C$7:$C$1256,MATCH(B152,Historical!$B$7:$B$1278,0))/INDEX(Historical!$F$7:$F$1247,MATCH(B152,Historical!$B$7:$B$1278,0)))^(1/3)-1)*100)</f>
        <v>19.792410053297793</v>
      </c>
      <c r="U152" s="701">
        <f>IF(INDEX(Historical!$H$7:$H$1247,MATCH(B152,Historical!$B$7:$B$1278,0))=0,"n/a",((INDEX(Historical!$C$7:$C$1256,MATCH(B152,Historical!$B$7:$B$1278,0))/INDEX(Historical!$H$7:$H$1247,MATCH(B152,Historical!$B$7:$B$1278,0)))^(1/5)-1)*100)</f>
        <v>29.27109882050749</v>
      </c>
      <c r="V152" s="701" t="str">
        <f>IF(INDEX(Historical!$O$7:$O$1247,MATCH(B152,Historical!$B$7:$B$1278,0))=0,"n/a",((INDEX(Historical!$C$7:$C$1256,MATCH(B152,Historical!$B$7:$B$1278,0))/INDEX(Historical!$O$7:$O$1247,MATCH(B152,Historical!$B$7:$B$1278,0)))^(1/10)-1)*100)</f>
        <v>n/a</v>
      </c>
      <c r="W152" s="702" t="str">
        <f>IF(OR(U152&lt;=0,U152="n/a",V152&lt;=0,V152="n/a"),"n/a",U152/V152)</f>
        <v>n/a</v>
      </c>
      <c r="X152" s="703">
        <f>IF(OR(AJ152&lt;=0,AJ152="n/a",U152&lt;=0,U152="n/a"),"n/a",U152/AJ152)</f>
        <v>2.0759644553551415</v>
      </c>
      <c r="Y152" s="664"/>
      <c r="Z152" s="651">
        <f>IF(OR(AC152&lt;0.01,AC152="n/a"),"n/a",M152/AC152*100)</f>
        <v>32.012432012432015</v>
      </c>
      <c r="AA152" s="887">
        <f>IF(OR(AC152&lt;0.01,AC152="n/a"),"n/a",I152/AC152)</f>
        <v>11.459207459207459</v>
      </c>
      <c r="AB152" s="888">
        <v>12</v>
      </c>
      <c r="AC152" s="866">
        <v>12.87</v>
      </c>
      <c r="AD152" s="866">
        <v>4.9800000000000004</v>
      </c>
      <c r="AE152" s="866">
        <v>0.67</v>
      </c>
      <c r="AF152" s="866">
        <v>3.58</v>
      </c>
      <c r="AG152" s="866">
        <v>31.900000000000002</v>
      </c>
      <c r="AH152" s="866">
        <v>-30.5</v>
      </c>
      <c r="AI152" s="866">
        <v>-22</v>
      </c>
      <c r="AJ152" s="866">
        <v>14.099999999999998</v>
      </c>
      <c r="AK152" s="866">
        <v>2.2999999999999998</v>
      </c>
      <c r="AL152" s="879">
        <v>5950</v>
      </c>
      <c r="AM152" s="873">
        <v>0.4</v>
      </c>
      <c r="AN152" s="866">
        <v>0</v>
      </c>
      <c r="AO152" s="740">
        <f>IF(U152="n/a","n/a",IF(AA152&lt;0,"n/a",IF(AA152="n/a","n/a",J152+U152-AA152)))</f>
        <v>20.605490493385741</v>
      </c>
      <c r="AP152" s="741">
        <f>IF(U152="n/a","n/a",J152+U152)</f>
        <v>32.0646979525932</v>
      </c>
      <c r="AQ152" s="889">
        <f>IF(OR(AC152&lt;0.01,AF152="n/a"),"n/a",(I152/SQRT(22.5*AC152*(I152/AF152))-1)*100)</f>
        <v>35.029153566451399</v>
      </c>
      <c r="AR152" s="651">
        <f>INDEX(Historical!$C$7:$C$1256,MATCH(B152,Historical!$B$7:$B$1278,0))*IF(AH152="n/a",1.03,IF(AH152&lt;0,1.01,IF(AH152&gt;10,1.1,(1+AH152/100))))</f>
        <v>3.6461000000000001</v>
      </c>
      <c r="AS152" s="887">
        <f>IF($AI152="n/a",1.03*AR152,IF($AI152&lt;0,1.01*AR152,IF($AI152&gt;10,1.1*AR152,(1+$AI152/100)*AR152)))</f>
        <v>3.6825610000000002</v>
      </c>
      <c r="AT152" s="887">
        <f>IF($AK152="n/a",1.03*AS152,IF($AK152&lt;0,1.01*AS152,IF($AK152&gt;10,1.1*AS152,(1+$AK152/100)*AS152)))</f>
        <v>3.7672599029999998</v>
      </c>
      <c r="AU152" s="887">
        <f>IF($AK152="n/a",1.03*AT152,IF($AK152&lt;0,1.01*AT152,IF($AK152&gt;10,1.1*AT152,(1+$AK152/100)*AT152)))</f>
        <v>3.8539068807689993</v>
      </c>
      <c r="AV152" s="887">
        <f>IF($AK152="n/a",1.03*AU152,IF($AK152&lt;0,1.01*AU152,IF($AK152&gt;10,1.1*AU152,(1+$AK152/100)*AU152)))</f>
        <v>3.9425467390266862</v>
      </c>
      <c r="AW152" s="651">
        <f>SUM(AR152:AV152)</f>
        <v>18.892374522795684</v>
      </c>
      <c r="AX152" s="748">
        <f>AW152/I152*100</f>
        <v>12.810126473281588</v>
      </c>
      <c r="AY152" s="935">
        <v>0.93</v>
      </c>
      <c r="AZ152" s="873">
        <v>8.09</v>
      </c>
      <c r="BA152" s="873">
        <v>-47.27</v>
      </c>
      <c r="BB152" s="873">
        <v>-0.22999999999999998</v>
      </c>
      <c r="BC152" s="873">
        <v>-19.98</v>
      </c>
      <c r="BE152" s="624">
        <v>2013</v>
      </c>
      <c r="BF152" s="899">
        <f>IF(BE152&gt;2008,0,IF(BE152&gt;2001,1,IF(BE152&gt;1990,2,IF(BE152&gt;1980,3,IF(BE152&gt;1973,4,IF(BE152&gt;1970,5,IF(BE152&gt;1960,6,IF(BE152&gt;1958,7,IF(BE152&gt;1953,8,9)))))))))</f>
        <v>0</v>
      </c>
      <c r="BG152" s="883">
        <v>7.0000000000000009</v>
      </c>
    </row>
    <row r="153" spans="1:59" ht="11.25" customHeight="1" x14ac:dyDescent="0.2">
      <c r="A153" s="881" t="s">
        <v>1274</v>
      </c>
      <c r="B153" s="876" t="s">
        <v>1275</v>
      </c>
      <c r="C153" s="933" t="s">
        <v>108</v>
      </c>
      <c r="D153" s="933" t="s">
        <v>4341</v>
      </c>
      <c r="E153" s="733">
        <v>8</v>
      </c>
      <c r="F153" s="1182">
        <v>555</v>
      </c>
      <c r="G153" s="1182" t="s">
        <v>106</v>
      </c>
      <c r="H153" s="1182" t="s">
        <v>106</v>
      </c>
      <c r="I153" s="875">
        <v>72.98</v>
      </c>
      <c r="J153" s="651">
        <f>(M153/I153)*100</f>
        <v>3.1241436009865713</v>
      </c>
      <c r="K153" s="878">
        <v>0.56999999999999995</v>
      </c>
      <c r="L153" s="888">
        <v>4</v>
      </c>
      <c r="M153" s="642">
        <f>K153*L153</f>
        <v>2.2799999999999998</v>
      </c>
      <c r="N153" s="871" t="s">
        <v>127</v>
      </c>
      <c r="O153" s="734">
        <v>0.52</v>
      </c>
      <c r="P153" s="862">
        <v>43914</v>
      </c>
      <c r="Q153" s="862">
        <v>43930</v>
      </c>
      <c r="R153" s="642">
        <f>(K153-O153)/O153*100</f>
        <v>9.6153846153846025</v>
      </c>
      <c r="S153" s="701">
        <f>IF(INDEX(Historical!$D$7:$D$1254,MATCH(B153,Historical!$B$7:$B$1278,0))=0,"n/a",(INDEX(Historical!$C$7:$C$1256,MATCH(B153,Historical!$B$7:$B$1278,0))/INDEX(Historical!$D$7:$D$1254,MATCH(B153,Historical!$B$7:$B$1278,0))-1)*100)</f>
        <v>9.932951227425125</v>
      </c>
      <c r="T153" s="701">
        <f>IF(INDEX(Historical!$F$7:$F$1247,MATCH(B153,Historical!$B$7:$B$1278,0))=0,"n/a",((INDEX(Historical!$C$7:$C$1256,MATCH(B153,Historical!$B$7:$B$1278,0))/INDEX(Historical!$F$7:$F$1247,MATCH(B153,Historical!$B$7:$B$1278,0)))^(1/3)-1)*100)</f>
        <v>9.637490641491663</v>
      </c>
      <c r="U153" s="701">
        <f>IF(INDEX(Historical!$H$7:$H$1247,MATCH(B153,Historical!$B$7:$B$1278,0))=0,"n/a",((INDEX(Historical!$C$7:$C$1256,MATCH(B153,Historical!$B$7:$B$1278,0))/INDEX(Historical!$H$7:$H$1247,MATCH(B153,Historical!$B$7:$B$1278,0)))^(1/5)-1)*100)</f>
        <v>7.4601672368568295</v>
      </c>
      <c r="V153" s="701">
        <f>IF(INDEX(Historical!$O$7:$O$1247,MATCH(B153,Historical!$B$7:$B$1278,0))=0,"n/a",((INDEX(Historical!$C$7:$C$1256,MATCH(B153,Historical!$B$7:$B$1278,0))/INDEX(Historical!$O$7:$O$1247,MATCH(B153,Historical!$B$7:$B$1278,0)))^(1/10)-1)*100)</f>
        <v>4.7316427783497872</v>
      </c>
      <c r="W153" s="702">
        <f>IF(OR(U153&lt;=0,U153="n/a",V153&lt;=0,V153="n/a"),"n/a",U153/V153)</f>
        <v>1.5766547869995049</v>
      </c>
      <c r="X153" s="703" t="str">
        <f>IF(OR(AJ153&lt;=0,AJ153="n/a",U153&lt;=0,U153="n/a"),"n/a",U153/AJ153)</f>
        <v>n/a</v>
      </c>
      <c r="Y153" s="664"/>
      <c r="Z153" s="651" t="str">
        <f>IF(OR(AC153&lt;0.01,AC153="n/a"),"n/a",M153/AC153*100)</f>
        <v>n/a</v>
      </c>
      <c r="AA153" s="887" t="str">
        <f>IF(OR(AC153&lt;0.01,AC153="n/a"),"n/a",I153/AC153)</f>
        <v>n/a</v>
      </c>
      <c r="AB153" s="888">
        <v>12</v>
      </c>
      <c r="AC153" s="866" t="s">
        <v>136</v>
      </c>
      <c r="AD153" s="866" t="s">
        <v>136</v>
      </c>
      <c r="AE153" s="866" t="s">
        <v>136</v>
      </c>
      <c r="AF153" s="866" t="s">
        <v>136</v>
      </c>
      <c r="AG153" s="866" t="s">
        <v>136</v>
      </c>
      <c r="AH153" s="866" t="s">
        <v>136</v>
      </c>
      <c r="AI153" s="866" t="s">
        <v>136</v>
      </c>
      <c r="AJ153" s="866" t="s">
        <v>136</v>
      </c>
      <c r="AK153" s="866" t="s">
        <v>136</v>
      </c>
      <c r="AL153" s="879" t="s">
        <v>136</v>
      </c>
      <c r="AM153" s="873" t="s">
        <v>136</v>
      </c>
      <c r="AN153" s="866" t="s">
        <v>136</v>
      </c>
      <c r="AO153" s="740" t="str">
        <f>IF(U153="n/a","n/a",IF(AA153&lt;0,"n/a",IF(AA153="n/a","n/a",J153+U153-AA153)))</f>
        <v>n/a</v>
      </c>
      <c r="AP153" s="741">
        <f>IF(U153="n/a","n/a",J153+U153)</f>
        <v>10.5843108378434</v>
      </c>
      <c r="AQ153" s="889" t="str">
        <f>IF(OR(AC153&lt;0.01,AF153="n/a"),"n/a",(I153/SQRT(22.5*AC153*(I153/AF153))-1)*100)</f>
        <v>n/a</v>
      </c>
      <c r="AR153" s="651">
        <f>INDEX(Historical!$C$7:$C$1256,MATCH(B153,Historical!$B$7:$B$1278,0))*IF(AH153="n/a",1.03,IF(AH153&lt;0,1.01,IF(AH153&gt;10,1.1,(1+AH153/100))))</f>
        <v>2.094093</v>
      </c>
      <c r="AS153" s="887">
        <f>IF($AI153="n/a",1.03*AR153,IF($AI153&lt;0,1.01*AR153,IF($AI153&gt;10,1.1*AR153,(1+$AI153/100)*AR153)))</f>
        <v>2.1569157900000002</v>
      </c>
      <c r="AT153" s="887">
        <f>IF($AK153="n/a",1.03*AS153,IF($AK153&lt;0,1.01*AS153,IF($AK153&gt;10,1.1*AS153,(1+$AK153/100)*AS153)))</f>
        <v>2.2216232637000002</v>
      </c>
      <c r="AU153" s="887">
        <f>IF($AK153="n/a",1.03*AT153,IF($AK153&lt;0,1.01*AT153,IF($AK153&gt;10,1.1*AT153,(1+$AK153/100)*AT153)))</f>
        <v>2.2882719616110001</v>
      </c>
      <c r="AV153" s="887">
        <f>IF($AK153="n/a",1.03*AU153,IF($AK153&lt;0,1.01*AU153,IF($AK153&gt;10,1.1*AU153,(1+$AK153/100)*AU153)))</f>
        <v>2.3569201204593302</v>
      </c>
      <c r="AW153" s="651">
        <f>SUM(AR153:AV153)</f>
        <v>11.117824135770331</v>
      </c>
      <c r="AX153" s="748">
        <f>AW153/I153*100</f>
        <v>15.234069794149535</v>
      </c>
      <c r="AY153" s="935" t="s">
        <v>136</v>
      </c>
      <c r="AZ153" s="873" t="s">
        <v>136</v>
      </c>
      <c r="BA153" s="873" t="s">
        <v>136</v>
      </c>
      <c r="BB153" s="873" t="s">
        <v>136</v>
      </c>
      <c r="BC153" s="873" t="s">
        <v>136</v>
      </c>
      <c r="BD153" s="908" t="s">
        <v>4268</v>
      </c>
      <c r="BE153" s="624">
        <v>2013</v>
      </c>
      <c r="BF153" s="899">
        <f>IF(BE153&gt;2008,0,IF(BE153&gt;2001,1,IF(BE153&gt;1990,2,IF(BE153&gt;1980,3,IF(BE153&gt;1973,4,IF(BE153&gt;1970,5,IF(BE153&gt;1960,6,IF(BE153&gt;1958,7,IF(BE153&gt;1953,8,9)))))))))</f>
        <v>0</v>
      </c>
      <c r="BG153" s="883" t="s">
        <v>136</v>
      </c>
    </row>
    <row r="154" spans="1:59" ht="11.25" customHeight="1" x14ac:dyDescent="0.2">
      <c r="A154" s="882" t="s">
        <v>4446</v>
      </c>
      <c r="B154" s="876" t="s">
        <v>4445</v>
      </c>
      <c r="C154" s="933" t="s">
        <v>108</v>
      </c>
      <c r="D154" s="933" t="s">
        <v>4337</v>
      </c>
      <c r="E154" s="733">
        <v>6</v>
      </c>
      <c r="F154" s="1182">
        <v>702</v>
      </c>
      <c r="G154" s="1182" t="s">
        <v>106</v>
      </c>
      <c r="H154" s="1182" t="s">
        <v>106</v>
      </c>
      <c r="I154" s="875">
        <v>62.7</v>
      </c>
      <c r="J154" s="651">
        <f>(M154/I154)*100</f>
        <v>2.1052631578947367</v>
      </c>
      <c r="K154" s="878">
        <v>0.33</v>
      </c>
      <c r="L154" s="888">
        <v>4</v>
      </c>
      <c r="M154" s="642">
        <f>K154*L154</f>
        <v>1.32</v>
      </c>
      <c r="N154" s="871" t="s">
        <v>148</v>
      </c>
      <c r="O154" s="734">
        <v>0.31</v>
      </c>
      <c r="P154" s="862">
        <v>44075</v>
      </c>
      <c r="Q154" s="862">
        <v>44089</v>
      </c>
      <c r="R154" s="642">
        <f>(K154-O154)/O154*100</f>
        <v>6.4516129032258114</v>
      </c>
      <c r="S154" s="701">
        <f>IF(INDEX(Historical!$D$7:$D$1254,MATCH(B154,Historical!$B$7:$B$1278,0))=0,"n/a",(INDEX(Historical!$C$7:$C$1256,MATCH(B154,Historical!$B$7:$B$1278,0))/INDEX(Historical!$D$7:$D$1254,MATCH(B154,Historical!$B$7:$B$1278,0))-1)*100)</f>
        <v>18.811881188118807</v>
      </c>
      <c r="T154" s="701">
        <f>IF(INDEX(Historical!$F$7:$F$1247,MATCH(B154,Historical!$B$7:$B$1278,0))=0,"n/a",((INDEX(Historical!$C$7:$C$1256,MATCH(B154,Historical!$B$7:$B$1278,0))/INDEX(Historical!$F$7:$F$1247,MATCH(B154,Historical!$B$7:$B$1278,0)))^(1/3)-1)*100)</f>
        <v>22.052244447028492</v>
      </c>
      <c r="U154" s="701" t="str">
        <f>IF(INDEX(Historical!$H$7:$H$1247,MATCH(B154,Historical!$B$7:$B$1278,0))=0,"n/a",((INDEX(Historical!$C$7:$C$1256,MATCH(B154,Historical!$B$7:$B$1278,0))/INDEX(Historical!$H$7:$H$1247,MATCH(B154,Historical!$B$7:$B$1278,0)))^(1/5)-1)*100)</f>
        <v>n/a</v>
      </c>
      <c r="V154" s="701" t="str">
        <f>IF(INDEX(Historical!$O$7:$O$1247,MATCH(B154,Historical!$B$7:$B$1278,0))=0,"n/a",((INDEX(Historical!$C$7:$C$1256,MATCH(B154,Historical!$B$7:$B$1278,0))/INDEX(Historical!$O$7:$O$1247,MATCH(B154,Historical!$B$7:$B$1278,0)))^(1/10)-1)*100)</f>
        <v>n/a</v>
      </c>
      <c r="W154" s="702" t="str">
        <f>IF(OR(U154&lt;=0,U154="n/a",V154&lt;=0,V154="n/a"),"n/a",U154/V154)</f>
        <v>n/a</v>
      </c>
      <c r="X154" s="703" t="str">
        <f>IF(OR(AJ154&lt;=0,AJ154="n/a",U154&lt;=0,U154="n/a"),"n/a",U154/AJ154)</f>
        <v>n/a</v>
      </c>
      <c r="Y154" s="877"/>
      <c r="Z154" s="651">
        <f>IF(OR(AC154&lt;0.01,AC154="n/a"),"n/a",M154/AC154*100)</f>
        <v>46.478873239436624</v>
      </c>
      <c r="AA154" s="887">
        <f>IF(OR(AC154&lt;0.01,AC154="n/a"),"n/a",I154/AC154)</f>
        <v>22.077464788732396</v>
      </c>
      <c r="AB154" s="888">
        <v>3</v>
      </c>
      <c r="AC154" s="866">
        <v>2.84</v>
      </c>
      <c r="AD154" s="866">
        <v>2.54</v>
      </c>
      <c r="AE154" s="866">
        <v>3.89</v>
      </c>
      <c r="AF154" s="866">
        <v>3.3</v>
      </c>
      <c r="AG154" s="866">
        <v>18.600000000000001</v>
      </c>
      <c r="AH154" s="866">
        <v>14.799999999999999</v>
      </c>
      <c r="AI154" s="866">
        <v>37.93</v>
      </c>
      <c r="AJ154" s="866">
        <v>17.899999999999999</v>
      </c>
      <c r="AK154" s="866">
        <v>8.6999999999999993</v>
      </c>
      <c r="AL154" s="879">
        <v>4360</v>
      </c>
      <c r="AM154" s="873">
        <v>0.1</v>
      </c>
      <c r="AN154" s="866">
        <v>0</v>
      </c>
      <c r="AO154" s="740" t="str">
        <f>IF(U154="n/a","n/a",IF(AA154&lt;0,"n/a",IF(AA154="n/a","n/a",J154+U154-AA154)))</f>
        <v>n/a</v>
      </c>
      <c r="AP154" s="741" t="str">
        <f>IF(U154="n/a","n/a",J154+U154)</f>
        <v>n/a</v>
      </c>
      <c r="AQ154" s="889">
        <f>IF(OR(AC154&lt;0.01,AF154="n/a"),"n/a",(I154/SQRT(22.5*AC154*(I154/AF154))-1)*100)</f>
        <v>79.945218580936043</v>
      </c>
      <c r="AR154" s="651">
        <f>INDEX(Historical!$C$7:$C$1256,MATCH(B154,Historical!$B$7:$B$1278,0))*IF(AH154="n/a",1.03,IF(AH154&lt;0,1.01,IF(AH154&gt;10,1.1,(1+AH154/100))))</f>
        <v>1.32</v>
      </c>
      <c r="AS154" s="887">
        <f>IF($AI154="n/a",1.03*AR154,IF($AI154&lt;0,1.01*AR154,IF($AI154&gt;10,1.1*AR154,(1+$AI154/100)*AR154)))</f>
        <v>1.4520000000000002</v>
      </c>
      <c r="AT154" s="887">
        <f>IF($AK154="n/a",1.03*AS154,IF($AK154&lt;0,1.01*AS154,IF($AK154&gt;10,1.1*AS154,(1+$AK154/100)*AS154)))</f>
        <v>1.5783240000000001</v>
      </c>
      <c r="AU154" s="887">
        <f>IF($AK154="n/a",1.03*AT154,IF($AK154&lt;0,1.01*AT154,IF($AK154&gt;10,1.1*AT154,(1+$AK154/100)*AT154)))</f>
        <v>1.715638188</v>
      </c>
      <c r="AV154" s="887">
        <f>IF($AK154="n/a",1.03*AU154,IF($AK154&lt;0,1.01*AU154,IF($AK154&gt;10,1.1*AU154,(1+$AK154/100)*AU154)))</f>
        <v>1.864898710356</v>
      </c>
      <c r="AW154" s="651">
        <f>SUM(AR154:AV154)</f>
        <v>7.9308608983560003</v>
      </c>
      <c r="AX154" s="748">
        <f>AW154/I154*100</f>
        <v>12.648900954315788</v>
      </c>
      <c r="AY154" s="935">
        <v>0.74</v>
      </c>
      <c r="AZ154" s="873">
        <v>46.29</v>
      </c>
      <c r="BA154" s="873">
        <v>-3.91</v>
      </c>
      <c r="BB154" s="873">
        <v>4.1399999999999997</v>
      </c>
      <c r="BC154" s="873">
        <v>10.290000000000001</v>
      </c>
      <c r="BE154" s="624">
        <v>2015</v>
      </c>
      <c r="BF154" s="899">
        <f>IF(BE154&gt;2008,0,IF(BE154&gt;2001,1,IF(BE154&gt;1990,2,IF(BE154&gt;1980,3,IF(BE154&gt;1973,4,IF(BE154&gt;1970,5,IF(BE154&gt;1960,6,IF(BE154&gt;1958,7,IF(BE154&gt;1953,8,9)))))))))</f>
        <v>0</v>
      </c>
      <c r="BG154" s="883">
        <v>11.799999999999999</v>
      </c>
    </row>
    <row r="155" spans="1:59" ht="11.25" customHeight="1" x14ac:dyDescent="0.2">
      <c r="A155" s="864" t="s">
        <v>1286</v>
      </c>
      <c r="B155" s="876" t="s">
        <v>1287</v>
      </c>
      <c r="C155" s="933" t="s">
        <v>112</v>
      </c>
      <c r="D155" s="933" t="s">
        <v>4325</v>
      </c>
      <c r="E155" s="733">
        <v>9</v>
      </c>
      <c r="F155" s="1182">
        <v>420</v>
      </c>
      <c r="G155" s="1182" t="s">
        <v>106</v>
      </c>
      <c r="H155" s="1182" t="s">
        <v>106</v>
      </c>
      <c r="I155" s="866">
        <v>32.549999999999997</v>
      </c>
      <c r="J155" s="651">
        <f>(M155/I155)*100</f>
        <v>3.7480798771121355</v>
      </c>
      <c r="K155" s="878">
        <v>0.30499999999999999</v>
      </c>
      <c r="L155" s="888">
        <v>4</v>
      </c>
      <c r="M155" s="642">
        <f>K155*L155</f>
        <v>1.22</v>
      </c>
      <c r="N155" s="871" t="s">
        <v>119</v>
      </c>
      <c r="O155" s="734">
        <v>0.29499999999999998</v>
      </c>
      <c r="P155" s="867">
        <v>43601</v>
      </c>
      <c r="Q155" s="867">
        <v>43619</v>
      </c>
      <c r="R155" s="642">
        <f>(K155-O155)/O155*100</f>
        <v>3.3898305084745797</v>
      </c>
      <c r="S155" s="701">
        <f>IF(INDEX(Historical!$D$7:$D$1254,MATCH(B155,Historical!$B$7:$B$1278,0))=0,"n/a",(INDEX(Historical!$C$7:$C$1256,MATCH(B155,Historical!$B$7:$B$1278,0))/INDEX(Historical!$D$7:$D$1254,MATCH(B155,Historical!$B$7:$B$1278,0))-1)*100)</f>
        <v>3.4188034188034289</v>
      </c>
      <c r="T155" s="701">
        <f>IF(INDEX(Historical!$F$7:$F$1247,MATCH(B155,Historical!$B$7:$B$1278,0))=0,"n/a",((INDEX(Historical!$C$7:$C$1256,MATCH(B155,Historical!$B$7:$B$1278,0))/INDEX(Historical!$F$7:$F$1247,MATCH(B155,Historical!$B$7:$B$1278,0)))^(1/3)-1)*100)</f>
        <v>3.5427330403113633</v>
      </c>
      <c r="U155" s="701">
        <f>IF(INDEX(Historical!$H$7:$H$1247,MATCH(B155,Historical!$B$7:$B$1278,0))=0,"n/a",((INDEX(Historical!$C$7:$C$1256,MATCH(B155,Historical!$B$7:$B$1278,0))/INDEX(Historical!$H$7:$H$1247,MATCH(B155,Historical!$B$7:$B$1278,0)))^(1/5)-1)*100)</f>
        <v>4.0950396969256841</v>
      </c>
      <c r="V155" s="701">
        <f>IF(INDEX(Historical!$O$7:$O$1247,MATCH(B155,Historical!$B$7:$B$1278,0))=0,"n/a",((INDEX(Historical!$C$7:$C$1256,MATCH(B155,Historical!$B$7:$B$1278,0))/INDEX(Historical!$O$7:$O$1247,MATCH(B155,Historical!$B$7:$B$1278,0)))^(1/10)-1)*100)</f>
        <v>3.4733933859090849</v>
      </c>
      <c r="W155" s="702">
        <f>IF(OR(U155&lt;=0,U155="n/a",V155&lt;=0,V155="n/a"),"n/a",U155/V155)</f>
        <v>1.1789737705894483</v>
      </c>
      <c r="X155" s="703">
        <f>IF(OR(AJ155&lt;=0,AJ155="n/a",U155&lt;=0,U155="n/a"),"n/a",U155/AJ155)</f>
        <v>0.30333627384634698</v>
      </c>
      <c r="Y155" s="665"/>
      <c r="Z155" s="651">
        <f>IF(OR(AC155&lt;0.01,AC155="n/a"),"n/a",M155/AC155*100)</f>
        <v>78.709677419354847</v>
      </c>
      <c r="AA155" s="887">
        <f>IF(OR(AC155&lt;0.01,AC155="n/a"),"n/a",I155/AC155)</f>
        <v>20.999999999999996</v>
      </c>
      <c r="AB155" s="888">
        <v>12</v>
      </c>
      <c r="AC155" s="866">
        <v>1.55</v>
      </c>
      <c r="AD155" s="866">
        <v>2.33</v>
      </c>
      <c r="AE155" s="866">
        <v>0.68</v>
      </c>
      <c r="AF155" s="866">
        <v>2.5099999999999998</v>
      </c>
      <c r="AG155" s="866">
        <v>15.2</v>
      </c>
      <c r="AH155" s="866">
        <v>20.599999999999998</v>
      </c>
      <c r="AI155" s="866">
        <v>16.559999999999999</v>
      </c>
      <c r="AJ155" s="866">
        <v>13.5</v>
      </c>
      <c r="AK155" s="866">
        <v>9</v>
      </c>
      <c r="AL155" s="879">
        <v>1370</v>
      </c>
      <c r="AM155" s="873">
        <v>1</v>
      </c>
      <c r="AN155" s="866">
        <v>0.34</v>
      </c>
      <c r="AO155" s="740">
        <f>IF(U155="n/a","n/a",IF(AA155&lt;0,"n/a",IF(AA155="n/a","n/a",J155+U155-AA155)))</f>
        <v>-13.156880425962177</v>
      </c>
      <c r="AP155" s="741">
        <f>IF(U155="n/a","n/a",J155+U155)</f>
        <v>7.8431195740378197</v>
      </c>
      <c r="AQ155" s="889">
        <f>IF(OR(AC155&lt;0.01,AF155="n/a"),"n/a",(I155/SQRT(22.5*AC155*(I155/AF155))-1)*100)</f>
        <v>53.057723315965546</v>
      </c>
      <c r="AR155" s="651">
        <f>INDEX(Historical!$C$7:$C$1256,MATCH(B155,Historical!$B$7:$B$1278,0))*IF(AH155="n/a",1.03,IF(AH155&lt;0,1.01,IF(AH155&gt;10,1.1,(1+AH155/100))))</f>
        <v>1.331</v>
      </c>
      <c r="AS155" s="887">
        <f>IF($AI155="n/a",1.03*AR155,IF($AI155&lt;0,1.01*AR155,IF($AI155&gt;10,1.1*AR155,(1+$AI155/100)*AR155)))</f>
        <v>1.4641000000000002</v>
      </c>
      <c r="AT155" s="887">
        <f>IF($AK155="n/a",1.03*AS155,IF($AK155&lt;0,1.01*AS155,IF($AK155&gt;10,1.1*AS155,(1+$AK155/100)*AS155)))</f>
        <v>1.5958690000000002</v>
      </c>
      <c r="AU155" s="887">
        <f>IF($AK155="n/a",1.03*AT155,IF($AK155&lt;0,1.01*AT155,IF($AK155&gt;10,1.1*AT155,(1+$AK155/100)*AT155)))</f>
        <v>1.7394972100000003</v>
      </c>
      <c r="AV155" s="887">
        <f>IF($AK155="n/a",1.03*AU155,IF($AK155&lt;0,1.01*AU155,IF($AK155&gt;10,1.1*AU155,(1+$AK155/100)*AU155)))</f>
        <v>1.8960519589000004</v>
      </c>
      <c r="AW155" s="651">
        <f>SUM(AR155:AV155)</f>
        <v>8.0265181689000009</v>
      </c>
      <c r="AX155" s="748">
        <f>AW155/I155*100</f>
        <v>24.659041993548392</v>
      </c>
      <c r="AY155" s="935">
        <v>1.18</v>
      </c>
      <c r="AZ155" s="873">
        <v>96.03</v>
      </c>
      <c r="BA155" s="873">
        <v>-24.13</v>
      </c>
      <c r="BB155" s="873">
        <v>-1.25</v>
      </c>
      <c r="BC155" s="873">
        <v>8.52</v>
      </c>
      <c r="BE155" s="624">
        <v>2011</v>
      </c>
      <c r="BF155" s="899">
        <f>IF(BE155&gt;2008,0,IF(BE155&gt;2001,1,IF(BE155&gt;1990,2,IF(BE155&gt;1980,3,IF(BE155&gt;1973,4,IF(BE155&gt;1970,5,IF(BE155&gt;1960,6,IF(BE155&gt;1958,7,IF(BE155&gt;1953,8,9)))))))))</f>
        <v>0</v>
      </c>
      <c r="BG155" s="883">
        <v>6.1</v>
      </c>
    </row>
    <row r="156" spans="1:59" ht="11.25" customHeight="1" x14ac:dyDescent="0.2">
      <c r="A156" s="872" t="s">
        <v>3835</v>
      </c>
      <c r="B156" s="876" t="s">
        <v>3836</v>
      </c>
      <c r="C156" s="933" t="s">
        <v>108</v>
      </c>
      <c r="D156" s="933" t="s">
        <v>4337</v>
      </c>
      <c r="E156" s="733">
        <v>6</v>
      </c>
      <c r="F156" s="1182">
        <v>663</v>
      </c>
      <c r="G156" s="1182" t="s">
        <v>106</v>
      </c>
      <c r="H156" s="1182" t="s">
        <v>106</v>
      </c>
      <c r="I156" s="875">
        <v>8.07</v>
      </c>
      <c r="J156" s="651">
        <f>(M156/I156)*100</f>
        <v>6.8153655514250318</v>
      </c>
      <c r="K156" s="878">
        <v>0.13750000000000001</v>
      </c>
      <c r="L156" s="888">
        <v>4</v>
      </c>
      <c r="M156" s="642">
        <f>K156*L156</f>
        <v>0.55000000000000004</v>
      </c>
      <c r="N156" s="871" t="s">
        <v>303</v>
      </c>
      <c r="O156" s="734">
        <v>0.11</v>
      </c>
      <c r="P156" s="867">
        <v>43696</v>
      </c>
      <c r="Q156" s="867">
        <v>43718</v>
      </c>
      <c r="R156" s="642">
        <f>(K156-O156)/O156*100</f>
        <v>25.000000000000011</v>
      </c>
      <c r="S156" s="701">
        <f>IF(INDEX(Historical!$D$7:$D$1254,MATCH(B156,Historical!$B$7:$B$1278,0))=0,"n/a",(INDEX(Historical!$C$7:$C$1256,MATCH(B156,Historical!$B$7:$B$1278,0))/INDEX(Historical!$D$7:$D$1254,MATCH(B156,Historical!$B$7:$B$1278,0))-1)*100)</f>
        <v>20.731707317073166</v>
      </c>
      <c r="T156" s="701">
        <f>IF(INDEX(Historical!$F$7:$F$1247,MATCH(B156,Historical!$B$7:$B$1278,0))=0,"n/a",((INDEX(Historical!$C$7:$C$1256,MATCH(B156,Historical!$B$7:$B$1278,0))/INDEX(Historical!$F$7:$F$1247,MATCH(B156,Historical!$B$7:$B$1278,0)))^(1/3)-1)*100)</f>
        <v>29.739714955348397</v>
      </c>
      <c r="U156" s="701">
        <f>IF(INDEX(Historical!$H$7:$H$1247,MATCH(B156,Historical!$B$7:$B$1278,0))=0,"n/a",((INDEX(Historical!$C$7:$C$1256,MATCH(B156,Historical!$B$7:$B$1278,0))/INDEX(Historical!$H$7:$H$1247,MATCH(B156,Historical!$B$7:$B$1278,0)))^(1/5)-1)*100)</f>
        <v>34.292356784634912</v>
      </c>
      <c r="V156" s="701">
        <f>IF(INDEX(Historical!$O$7:$O$1247,MATCH(B156,Historical!$B$7:$B$1278,0))=0,"n/a",((INDEX(Historical!$C$7:$C$1256,MATCH(B156,Historical!$B$7:$B$1278,0))/INDEX(Historical!$O$7:$O$1247,MATCH(B156,Historical!$B$7:$B$1278,0)))^(1/10)-1)*100)</f>
        <v>23.493868371626792</v>
      </c>
      <c r="W156" s="702">
        <f>IF(OR(U156&lt;=0,U156="n/a",V156&lt;=0,V156="n/a"),"n/a",U156/V156)</f>
        <v>1.4596300720765636</v>
      </c>
      <c r="X156" s="703">
        <f>IF(OR(AJ156&lt;=0,AJ156="n/a",U156&lt;=0,U156="n/a"),"n/a",U156/AJ156)</f>
        <v>3.2973419985225876</v>
      </c>
      <c r="Y156" s="664"/>
      <c r="Z156" s="651">
        <f>IF(OR(AC156&lt;0.01,AC156="n/a"),"n/a",M156/AC156*100)</f>
        <v>46.610169491525426</v>
      </c>
      <c r="AA156" s="887">
        <f>IF(OR(AC156&lt;0.01,AC156="n/a"),"n/a",I156/AC156)</f>
        <v>6.8389830508474585</v>
      </c>
      <c r="AB156" s="888">
        <v>9</v>
      </c>
      <c r="AC156" s="866">
        <v>1.18</v>
      </c>
      <c r="AD156" s="866" t="s">
        <v>136</v>
      </c>
      <c r="AE156" s="866">
        <v>1.63</v>
      </c>
      <c r="AF156" s="866">
        <v>0.76</v>
      </c>
      <c r="AG156" s="866">
        <v>11.5</v>
      </c>
      <c r="AH156" s="866">
        <v>-54.500000000000007</v>
      </c>
      <c r="AI156" s="866" t="s">
        <v>136</v>
      </c>
      <c r="AJ156" s="866">
        <v>10.4</v>
      </c>
      <c r="AK156" s="866" t="s">
        <v>136</v>
      </c>
      <c r="AL156" s="879">
        <v>58.91</v>
      </c>
      <c r="AM156" s="873">
        <v>44.5</v>
      </c>
      <c r="AN156" s="866">
        <v>0</v>
      </c>
      <c r="AO156" s="740">
        <f>IF(U156="n/a","n/a",IF(AA156&lt;0,"n/a",IF(AA156="n/a","n/a",J156+U156-AA156)))</f>
        <v>34.268739285212483</v>
      </c>
      <c r="AP156" s="741">
        <f>IF(U156="n/a","n/a",J156+U156)</f>
        <v>41.107722336059943</v>
      </c>
      <c r="AQ156" s="889">
        <f>IF(OR(AC156&lt;0.01,AF156="n/a"),"n/a",(I156/SQRT(22.5*AC156*(I156/AF156))-1)*100)</f>
        <v>-51.936952893359532</v>
      </c>
      <c r="AR156" s="651">
        <f>INDEX(Historical!$C$7:$C$1256,MATCH(B156,Historical!$B$7:$B$1278,0))*IF(AH156="n/a",1.03,IF(AH156&lt;0,1.01,IF(AH156&gt;10,1.1,(1+AH156/100))))</f>
        <v>0.49995000000000001</v>
      </c>
      <c r="AS156" s="887">
        <f>IF($AI156="n/a",1.03*AR156,IF($AI156&lt;0,1.01*AR156,IF($AI156&gt;10,1.1*AR156,(1+$AI156/100)*AR156)))</f>
        <v>0.51494850000000003</v>
      </c>
      <c r="AT156" s="887">
        <f>IF($AK156="n/a",1.03*AS156,IF($AK156&lt;0,1.01*AS156,IF($AK156&gt;10,1.1*AS156,(1+$AK156/100)*AS156)))</f>
        <v>0.53039695500000006</v>
      </c>
      <c r="AU156" s="887">
        <f>IF($AK156="n/a",1.03*AT156,IF($AK156&lt;0,1.01*AT156,IF($AK156&gt;10,1.1*AT156,(1+$AK156/100)*AT156)))</f>
        <v>0.54630886365000009</v>
      </c>
      <c r="AV156" s="887">
        <f>IF($AK156="n/a",1.03*AU156,IF($AK156&lt;0,1.01*AU156,IF($AK156&gt;10,1.1*AU156,(1+$AK156/100)*AU156)))</f>
        <v>0.56269812955950016</v>
      </c>
      <c r="AW156" s="651">
        <f>SUM(AR156:AV156)</f>
        <v>2.6543024482095006</v>
      </c>
      <c r="AX156" s="748">
        <f>AW156/I156*100</f>
        <v>32.89098448834573</v>
      </c>
      <c r="AY156" s="935">
        <v>0.95</v>
      </c>
      <c r="AZ156" s="873">
        <v>41.949999999999996</v>
      </c>
      <c r="BA156" s="873">
        <v>-36.85</v>
      </c>
      <c r="BB156" s="873">
        <v>-7.33</v>
      </c>
      <c r="BC156" s="873">
        <v>-6.2600000000000007</v>
      </c>
      <c r="BE156" s="624">
        <v>2014</v>
      </c>
      <c r="BF156" s="899">
        <f>IF(BE156&gt;2008,0,IF(BE156&gt;2001,1,IF(BE156&gt;1990,2,IF(BE156&gt;1980,3,IF(BE156&gt;1973,4,IF(BE156&gt;1970,5,IF(BE156&gt;1960,6,IF(BE156&gt;1958,7,IF(BE156&gt;1953,8,9)))))))))</f>
        <v>0</v>
      </c>
      <c r="BG156" s="883">
        <v>8.6999999999999993</v>
      </c>
    </row>
    <row r="157" spans="1:59" ht="11.25" customHeight="1" x14ac:dyDescent="0.2">
      <c r="A157" s="882" t="s">
        <v>4556</v>
      </c>
      <c r="B157" s="876" t="s">
        <v>4521</v>
      </c>
      <c r="C157" s="933" t="s">
        <v>4196</v>
      </c>
      <c r="D157" s="933" t="s">
        <v>4321</v>
      </c>
      <c r="E157" s="733">
        <v>5</v>
      </c>
      <c r="F157" s="1182">
        <v>721</v>
      </c>
      <c r="G157" s="1182" t="s">
        <v>106</v>
      </c>
      <c r="H157" s="1182" t="s">
        <v>106</v>
      </c>
      <c r="I157" s="875">
        <v>8.64</v>
      </c>
      <c r="J157" s="651">
        <f>(M157/I157)*100</f>
        <v>5.5555555555555554</v>
      </c>
      <c r="K157" s="878">
        <v>0.12</v>
      </c>
      <c r="L157" s="888">
        <v>4</v>
      </c>
      <c r="M157" s="642">
        <f>K157*L157</f>
        <v>0.48</v>
      </c>
      <c r="N157" s="871" t="s">
        <v>4534</v>
      </c>
      <c r="O157" s="734">
        <v>0.1125</v>
      </c>
      <c r="P157" s="619" t="s">
        <v>4529</v>
      </c>
      <c r="Q157" s="619" t="s">
        <v>4530</v>
      </c>
      <c r="R157" s="642">
        <f>(K157-O157)/O157*100</f>
        <v>6.6666666666666599</v>
      </c>
      <c r="S157" s="701">
        <f>IF(INDEX(Historical!$D$7:$D$1254,MATCH(B157,Historical!$B$7:$B$1278,0))=0,"n/a",(INDEX(Historical!$C$7:$C$1256,MATCH(B157,Historical!$B$7:$B$1278,0))/INDEX(Historical!$D$7:$D$1254,MATCH(B157,Historical!$B$7:$B$1278,0))-1)*100)</f>
        <v>19.999999999999996</v>
      </c>
      <c r="T157" s="701">
        <f>IF(INDEX(Historical!$F$7:$F$1247,MATCH(B157,Historical!$B$7:$B$1278,0))=0,"n/a",((INDEX(Historical!$C$7:$C$1256,MATCH(B157,Historical!$B$7:$B$1278,0))/INDEX(Historical!$F$7:$F$1247,MATCH(B157,Historical!$B$7:$B$1278,0)))^(1/3)-1)*100)</f>
        <v>39.771438695554352</v>
      </c>
      <c r="U157" s="701" t="str">
        <f>IF(INDEX(Historical!$H$7:$H$1247,MATCH(B157,Historical!$B$7:$B$1278,0))=0,"n/a",((INDEX(Historical!$C$7:$C$1256,MATCH(B157,Historical!$B$7:$B$1278,0))/INDEX(Historical!$H$7:$H$1247,MATCH(B157,Historical!$B$7:$B$1278,0)))^(1/5)-1)*100)</f>
        <v>n/a</v>
      </c>
      <c r="V157" s="701" t="str">
        <f>IF(INDEX(Historical!$O$7:$O$1247,MATCH(B157,Historical!$B$7:$B$1278,0))=0,"n/a",((INDEX(Historical!$C$7:$C$1256,MATCH(B157,Historical!$B$7:$B$1278,0))/INDEX(Historical!$O$7:$O$1247,MATCH(B157,Historical!$B$7:$B$1278,0)))^(1/10)-1)*100)</f>
        <v>n/a</v>
      </c>
      <c r="W157" s="702" t="str">
        <f>IF(OR(U157&lt;=0,U157="n/a",V157&lt;=0,V157="n/a"),"n/a",U157/V157)</f>
        <v>n/a</v>
      </c>
      <c r="X157" s="703" t="str">
        <f>IF(OR(AJ157&lt;=0,AJ157="n/a",U157&lt;=0,U157="n/a"),"n/a",U157/AJ157)</f>
        <v>n/a</v>
      </c>
      <c r="Y157" s="877"/>
      <c r="Z157" s="651">
        <f>IF(OR(AC157&lt;0.01,AC157="n/a"),"n/a",M157/AC157*100)</f>
        <v>600</v>
      </c>
      <c r="AA157" s="887">
        <f>IF(OR(AC157&lt;0.01,AC157="n/a"),"n/a",I157/AC157)</f>
        <v>108</v>
      </c>
      <c r="AB157" s="888">
        <v>10</v>
      </c>
      <c r="AC157" s="866">
        <v>0.08</v>
      </c>
      <c r="AD157" s="866" t="s">
        <v>136</v>
      </c>
      <c r="AE157" s="866">
        <v>0.41</v>
      </c>
      <c r="AF157" s="866">
        <v>0.69</v>
      </c>
      <c r="AG157" s="866">
        <v>0</v>
      </c>
      <c r="AH157" s="866">
        <v>-36.799999999999997</v>
      </c>
      <c r="AI157" s="866">
        <v>15.879999999999999</v>
      </c>
      <c r="AJ157" s="866">
        <v>5.0999999999999996</v>
      </c>
      <c r="AK157" s="866">
        <v>-2.62</v>
      </c>
      <c r="AL157" s="879">
        <v>11090</v>
      </c>
      <c r="AM157" s="873">
        <v>0.1</v>
      </c>
      <c r="AN157" s="866">
        <v>1.2</v>
      </c>
      <c r="AO157" s="740" t="str">
        <f>IF(U157="n/a","n/a",IF(AA157&lt;0,"n/a",IF(AA157="n/a","n/a",J157+U157-AA157)))</f>
        <v>n/a</v>
      </c>
      <c r="AP157" s="741" t="str">
        <f>IF(U157="n/a","n/a",J157+U157)</f>
        <v>n/a</v>
      </c>
      <c r="AQ157" s="889">
        <f>IF(OR(AC157&lt;0.01,AF157="n/a"),"n/a",(I157/SQRT(22.5*AC157*(I157/AF157))-1)*100)</f>
        <v>81.989010657237202</v>
      </c>
      <c r="AR157" s="651">
        <f>INDEX(Historical!$C$7:$C$1256,MATCH(B157,Historical!$B$7:$B$1278,0))*IF(AH157="n/a",1.03,IF(AH157&lt;0,1.01,IF(AH157&gt;10,1.1,(1+AH157/100))))</f>
        <v>0.45450000000000002</v>
      </c>
      <c r="AS157" s="887">
        <f>IF($AI157="n/a",1.03*AR157,IF($AI157&lt;0,1.01*AR157,IF($AI157&gt;10,1.1*AR157,(1+$AI157/100)*AR157)))</f>
        <v>0.49995000000000006</v>
      </c>
      <c r="AT157" s="887">
        <f>IF($AK157="n/a",1.03*AS157,IF($AK157&lt;0,1.01*AS157,IF($AK157&gt;10,1.1*AS157,(1+$AK157/100)*AS157)))</f>
        <v>0.50494950000000005</v>
      </c>
      <c r="AU157" s="887">
        <f>IF($AK157="n/a",1.03*AT157,IF($AK157&lt;0,1.01*AT157,IF($AK157&gt;10,1.1*AT157,(1+$AK157/100)*AT157)))</f>
        <v>0.50999899500000001</v>
      </c>
      <c r="AV157" s="887">
        <f>IF($AK157="n/a",1.03*AU157,IF($AK157&lt;0,1.01*AU157,IF($AK157&gt;10,1.1*AU157,(1+$AK157/100)*AU157)))</f>
        <v>0.51509898495000006</v>
      </c>
      <c r="AW157" s="651">
        <f>SUM(AR157:AV157)</f>
        <v>2.4844974799499999</v>
      </c>
      <c r="AX157" s="748">
        <f>AW157/I157*100</f>
        <v>28.755757869791665</v>
      </c>
      <c r="AY157" s="935">
        <v>1.24</v>
      </c>
      <c r="AZ157" s="873">
        <v>16.29</v>
      </c>
      <c r="BA157" s="873">
        <v>-50.88</v>
      </c>
      <c r="BB157" s="873">
        <v>-8.3699999999999992</v>
      </c>
      <c r="BC157" s="873">
        <v>-17.059999999999999</v>
      </c>
      <c r="BE157" s="624">
        <v>2016</v>
      </c>
      <c r="BF157" s="899">
        <f>IF(BE157&gt;2008,0,IF(BE157&gt;2001,1,IF(BE157&gt;1990,2,IF(BE157&gt;1980,3,IF(BE157&gt;1973,4,IF(BE157&gt;1970,5,IF(BE157&gt;1960,6,IF(BE157&gt;1958,7,IF(BE157&gt;1953,8,9)))))))))</f>
        <v>0</v>
      </c>
      <c r="BG157" s="883">
        <v>0</v>
      </c>
    </row>
    <row r="158" spans="1:59" ht="11.25" customHeight="1" x14ac:dyDescent="0.2">
      <c r="A158" s="881" t="s">
        <v>1270</v>
      </c>
      <c r="B158" s="876" t="s">
        <v>1271</v>
      </c>
      <c r="C158" s="933" t="s">
        <v>4322</v>
      </c>
      <c r="D158" s="933" t="s">
        <v>4323</v>
      </c>
      <c r="E158" s="733">
        <v>9</v>
      </c>
      <c r="F158" s="1182">
        <v>485</v>
      </c>
      <c r="G158" s="1182" t="s">
        <v>106</v>
      </c>
      <c r="H158" s="1182" t="s">
        <v>106</v>
      </c>
      <c r="I158" s="875">
        <v>24.3</v>
      </c>
      <c r="J158" s="651">
        <f>(M158/I158)*100</f>
        <v>5.2674897119341564</v>
      </c>
      <c r="K158" s="878">
        <v>0.32</v>
      </c>
      <c r="L158" s="888">
        <v>4</v>
      </c>
      <c r="M158" s="642">
        <f>K158*L158</f>
        <v>1.28</v>
      </c>
      <c r="N158" s="871" t="s">
        <v>584</v>
      </c>
      <c r="O158" s="734">
        <v>0.315</v>
      </c>
      <c r="P158" s="862">
        <v>44013</v>
      </c>
      <c r="Q158" s="862">
        <v>44113</v>
      </c>
      <c r="R158" s="642">
        <f>(K158-O158)/O158*100</f>
        <v>1.5873015873015885</v>
      </c>
      <c r="S158" s="701">
        <f>IF(INDEX(Historical!$D$7:$D$1254,MATCH(B158,Historical!$B$7:$B$1278,0))=0,"n/a",(INDEX(Historical!$C$7:$C$1256,MATCH(B158,Historical!$B$7:$B$1278,0))/INDEX(Historical!$D$7:$D$1254,MATCH(B158,Historical!$B$7:$B$1278,0))-1)*100)</f>
        <v>1.6326530612244872</v>
      </c>
      <c r="T158" s="701">
        <f>IF(INDEX(Historical!$F$7:$F$1247,MATCH(B158,Historical!$B$7:$B$1278,0))=0,"n/a",((INDEX(Historical!$C$7:$C$1256,MATCH(B158,Historical!$B$7:$B$1278,0))/INDEX(Historical!$F$7:$F$1247,MATCH(B158,Historical!$B$7:$B$1278,0)))^(1/3)-1)*100)</f>
        <v>1.6600534473382167</v>
      </c>
      <c r="U158" s="701">
        <f>IF(INDEX(Historical!$H$7:$H$1247,MATCH(B158,Historical!$B$7:$B$1278,0))=0,"n/a",((INDEX(Historical!$C$7:$C$1256,MATCH(B158,Historical!$B$7:$B$1278,0))/INDEX(Historical!$H$7:$H$1247,MATCH(B158,Historical!$B$7:$B$1278,0)))^(1/5)-1)*100)</f>
        <v>1.5560225777011771</v>
      </c>
      <c r="V158" s="701" t="str">
        <f>IF(INDEX(Historical!$O$7:$O$1247,MATCH(B158,Historical!$B$7:$B$1278,0))=0,"n/a",((INDEX(Historical!$C$7:$C$1256,MATCH(B158,Historical!$B$7:$B$1278,0))/INDEX(Historical!$O$7:$O$1247,MATCH(B158,Historical!$B$7:$B$1278,0)))^(1/10)-1)*100)</f>
        <v>n/a</v>
      </c>
      <c r="W158" s="702" t="str">
        <f>IF(OR(U158&lt;=0,U158="n/a",V158&lt;=0,V158="n/a"),"n/a",U158/V158)</f>
        <v>n/a</v>
      </c>
      <c r="X158" s="703" t="str">
        <f>IF(OR(AJ158&lt;=0,AJ158="n/a",U158&lt;=0,U158="n/a"),"n/a",U158/AJ158)</f>
        <v>n/a</v>
      </c>
      <c r="Y158" s="660"/>
      <c r="Z158" s="651">
        <f>IF(OR(AC158&lt;0.01,AC158="n/a"),"n/a",M158/AC158*100)</f>
        <v>914.28571428571422</v>
      </c>
      <c r="AA158" s="887">
        <f>IF(OR(AC158&lt;0.01,AC158="n/a"),"n/a",I158/AC158)</f>
        <v>173.57142857142856</v>
      </c>
      <c r="AB158" s="888">
        <v>12</v>
      </c>
      <c r="AC158" s="866">
        <v>0.14000000000000001</v>
      </c>
      <c r="AD158" s="866" t="s">
        <v>136</v>
      </c>
      <c r="AE158" s="866">
        <v>7.39</v>
      </c>
      <c r="AF158" s="866">
        <v>1.62</v>
      </c>
      <c r="AG158" s="866">
        <v>1</v>
      </c>
      <c r="AH158" s="866">
        <v>-85.8</v>
      </c>
      <c r="AI158" s="866">
        <v>15.049999999999999</v>
      </c>
      <c r="AJ158" s="866">
        <v>-17.399999999999999</v>
      </c>
      <c r="AK158" s="866" t="s">
        <v>136</v>
      </c>
      <c r="AL158" s="879">
        <v>5290</v>
      </c>
      <c r="AM158" s="873">
        <v>0.1</v>
      </c>
      <c r="AN158" s="866">
        <v>0.86</v>
      </c>
      <c r="AO158" s="740">
        <f>IF(U158="n/a","n/a",IF(AA158&lt;0,"n/a",IF(AA158="n/a","n/a",J158+U158-AA158)))</f>
        <v>-166.74791628179321</v>
      </c>
      <c r="AP158" s="741">
        <f>IF(U158="n/a","n/a",J158+U158)</f>
        <v>6.8235122896353335</v>
      </c>
      <c r="AQ158" s="889">
        <f>IF(OR(AC158&lt;0.01,AF158="n/a"),"n/a",(I158/SQRT(22.5*AC158*(I158/AF158))-1)*100)</f>
        <v>253.51298218230767</v>
      </c>
      <c r="AR158" s="651">
        <f>INDEX(Historical!$C$7:$C$1256,MATCH(B158,Historical!$B$7:$B$1278,0))*IF(AH158="n/a",1.03,IF(AH158&lt;0,1.01,IF(AH158&gt;10,1.1,(1+AH158/100))))</f>
        <v>1.2574500000000002</v>
      </c>
      <c r="AS158" s="887">
        <f>IF($AI158="n/a",1.03*AR158,IF($AI158&lt;0,1.01*AR158,IF($AI158&gt;10,1.1*AR158,(1+$AI158/100)*AR158)))</f>
        <v>1.3831950000000004</v>
      </c>
      <c r="AT158" s="887">
        <f>IF($AK158="n/a",1.03*AS158,IF($AK158&lt;0,1.01*AS158,IF($AK158&gt;10,1.1*AS158,(1+$AK158/100)*AS158)))</f>
        <v>1.4246908500000004</v>
      </c>
      <c r="AU158" s="887">
        <f>IF($AK158="n/a",1.03*AT158,IF($AK158&lt;0,1.01*AT158,IF($AK158&gt;10,1.1*AT158,(1+$AK158/100)*AT158)))</f>
        <v>1.4674315755000005</v>
      </c>
      <c r="AV158" s="887">
        <f>IF($AK158="n/a",1.03*AU158,IF($AK158&lt;0,1.01*AU158,IF($AK158&gt;10,1.1*AU158,(1+$AK158/100)*AU158)))</f>
        <v>1.5114545227650005</v>
      </c>
      <c r="AW158" s="651">
        <f>SUM(AR158:AV158)</f>
        <v>7.0442219482650019</v>
      </c>
      <c r="AX158" s="748">
        <f>AW158/I158*100</f>
        <v>28.98856768833334</v>
      </c>
      <c r="AY158" s="935">
        <v>0.51</v>
      </c>
      <c r="AZ158" s="873">
        <v>17.899999999999999</v>
      </c>
      <c r="BA158" s="873">
        <v>-28.99</v>
      </c>
      <c r="BB158" s="873">
        <v>-5.9799999999999995</v>
      </c>
      <c r="BC158" s="873">
        <v>-10.08</v>
      </c>
      <c r="BE158" s="624">
        <v>2012</v>
      </c>
      <c r="BF158" s="899">
        <f>IF(BE158&gt;2008,0,IF(BE158&gt;2001,1,IF(BE158&gt;1990,2,IF(BE158&gt;1980,3,IF(BE158&gt;1973,4,IF(BE158&gt;1970,5,IF(BE158&gt;1960,6,IF(BE158&gt;1958,7,IF(BE158&gt;1953,8,9)))))))))</f>
        <v>0</v>
      </c>
      <c r="BG158" s="883">
        <v>0.5</v>
      </c>
    </row>
    <row r="159" spans="1:59" ht="11.25" customHeight="1" x14ac:dyDescent="0.2">
      <c r="A159" s="872" t="s">
        <v>1276</v>
      </c>
      <c r="B159" s="876" t="s">
        <v>1277</v>
      </c>
      <c r="C159" s="933" t="s">
        <v>108</v>
      </c>
      <c r="D159" s="933" t="s">
        <v>4341</v>
      </c>
      <c r="E159" s="733">
        <v>8</v>
      </c>
      <c r="F159" s="1182">
        <v>532</v>
      </c>
      <c r="G159" s="1182" t="s">
        <v>106</v>
      </c>
      <c r="H159" s="1182" t="s">
        <v>106</v>
      </c>
      <c r="I159" s="875">
        <v>7.25</v>
      </c>
      <c r="J159" s="651">
        <f>(M159/I159)*100</f>
        <v>7.1724137931034475</v>
      </c>
      <c r="K159" s="878">
        <v>0.13</v>
      </c>
      <c r="L159" s="888">
        <v>4</v>
      </c>
      <c r="M159" s="642">
        <f>K159*L159</f>
        <v>0.52</v>
      </c>
      <c r="N159" s="871" t="s">
        <v>440</v>
      </c>
      <c r="O159" s="734">
        <v>0.12</v>
      </c>
      <c r="P159" s="862">
        <v>43865</v>
      </c>
      <c r="Q159" s="862">
        <v>43879</v>
      </c>
      <c r="R159" s="642">
        <f>(K159-O159)/O159*100</f>
        <v>8.333333333333341</v>
      </c>
      <c r="S159" s="701">
        <f>IF(INDEX(Historical!$D$7:$D$1254,MATCH(B159,Historical!$B$7:$B$1278,0))=0,"n/a",(INDEX(Historical!$C$7:$C$1256,MATCH(B159,Historical!$B$7:$B$1278,0))/INDEX(Historical!$D$7:$D$1254,MATCH(B159,Historical!$B$7:$B$1278,0))-1)*100)</f>
        <v>9.0909090909090828</v>
      </c>
      <c r="T159" s="701">
        <f>IF(INDEX(Historical!$F$7:$F$1247,MATCH(B159,Historical!$B$7:$B$1278,0))=0,"n/a",((INDEX(Historical!$C$7:$C$1256,MATCH(B159,Historical!$B$7:$B$1278,0))/INDEX(Historical!$F$7:$F$1247,MATCH(B159,Historical!$B$7:$B$1278,0)))^(1/3)-1)*100)</f>
        <v>10.064241629820891</v>
      </c>
      <c r="U159" s="701">
        <f>IF(INDEX(Historical!$H$7:$H$1247,MATCH(B159,Historical!$B$7:$B$1278,0))=0,"n/a",((INDEX(Historical!$C$7:$C$1256,MATCH(B159,Historical!$B$7:$B$1278,0))/INDEX(Historical!$H$7:$H$1247,MATCH(B159,Historical!$B$7:$B$1278,0)))^(1/5)-1)*100)</f>
        <v>21.672868378641152</v>
      </c>
      <c r="V159" s="701">
        <f>IF(INDEX(Historical!$O$7:$O$1247,MATCH(B159,Historical!$B$7:$B$1278,0))=0,"n/a",((INDEX(Historical!$C$7:$C$1256,MATCH(B159,Historical!$B$7:$B$1278,0))/INDEX(Historical!$O$7:$O$1247,MATCH(B159,Historical!$B$7:$B$1278,0)))^(1/10)-1)*100)</f>
        <v>37.41088103166372</v>
      </c>
      <c r="W159" s="702">
        <f>IF(OR(U159&lt;=0,U159="n/a",V159&lt;=0,V159="n/a"),"n/a",U159/V159)</f>
        <v>0.5793199139121511</v>
      </c>
      <c r="X159" s="703">
        <f>IF(OR(AJ159&lt;=0,AJ159="n/a",U159&lt;=0,U159="n/a"),"n/a",U159/AJ159)</f>
        <v>1.4352892965987518</v>
      </c>
      <c r="Y159" s="664"/>
      <c r="Z159" s="651">
        <f>IF(OR(AC159&lt;0.01,AC159="n/a"),"n/a",M159/AC159*100)</f>
        <v>92.857142857142847</v>
      </c>
      <c r="AA159" s="887">
        <f>IF(OR(AC159&lt;0.01,AC159="n/a"),"n/a",I159/AC159)</f>
        <v>12.946428571428569</v>
      </c>
      <c r="AB159" s="888">
        <v>12</v>
      </c>
      <c r="AC159" s="866">
        <v>0.56000000000000005</v>
      </c>
      <c r="AD159" s="866">
        <v>1.85</v>
      </c>
      <c r="AE159" s="866">
        <v>2.81</v>
      </c>
      <c r="AF159" s="866">
        <v>0.75</v>
      </c>
      <c r="AG159" s="866">
        <v>5.7</v>
      </c>
      <c r="AH159" s="866">
        <v>0.8</v>
      </c>
      <c r="AI159" s="866">
        <v>6.41</v>
      </c>
      <c r="AJ159" s="866">
        <v>15.1</v>
      </c>
      <c r="AK159" s="866">
        <v>7.0000000000000009</v>
      </c>
      <c r="AL159" s="879">
        <v>432.46</v>
      </c>
      <c r="AM159" s="873">
        <v>2.6</v>
      </c>
      <c r="AN159" s="866">
        <v>7.0000000000000007E-2</v>
      </c>
      <c r="AO159" s="740">
        <f>IF(U159="n/a","n/a",IF(AA159&lt;0,"n/a",IF(AA159="n/a","n/a",J159+U159-AA159)))</f>
        <v>15.898853600316031</v>
      </c>
      <c r="AP159" s="741">
        <f>IF(U159="n/a","n/a",J159+U159)</f>
        <v>28.8452821717446</v>
      </c>
      <c r="AQ159" s="889">
        <f>IF(OR(AC159&lt;0.01,AF159="n/a"),"n/a",(I159/SQRT(22.5*AC159*(I159/AF159))-1)*100)</f>
        <v>-34.30771589846956</v>
      </c>
      <c r="AR159" s="651">
        <f>INDEX(Historical!$C$7:$C$1256,MATCH(B159,Historical!$B$7:$B$1278,0))*IF(AH159="n/a",1.03,IF(AH159&lt;0,1.01,IF(AH159&gt;10,1.1,(1+AH159/100))))</f>
        <v>0.48383999999999999</v>
      </c>
      <c r="AS159" s="887">
        <f>IF($AI159="n/a",1.03*AR159,IF($AI159&lt;0,1.01*AR159,IF($AI159&gt;10,1.1*AR159,(1+$AI159/100)*AR159)))</f>
        <v>0.51485414400000007</v>
      </c>
      <c r="AT159" s="887">
        <f>IF($AK159="n/a",1.03*AS159,IF($AK159&lt;0,1.01*AS159,IF($AK159&gt;10,1.1*AS159,(1+$AK159/100)*AS159)))</f>
        <v>0.55089393408000009</v>
      </c>
      <c r="AU159" s="887">
        <f>IF($AK159="n/a",1.03*AT159,IF($AK159&lt;0,1.01*AT159,IF($AK159&gt;10,1.1*AT159,(1+$AK159/100)*AT159)))</f>
        <v>0.58945650946560013</v>
      </c>
      <c r="AV159" s="887">
        <f>IF($AK159="n/a",1.03*AU159,IF($AK159&lt;0,1.01*AU159,IF($AK159&gt;10,1.1*AU159,(1+$AK159/100)*AU159)))</f>
        <v>0.63071846512819218</v>
      </c>
      <c r="AW159" s="651">
        <f>SUM(AR159:AV159)</f>
        <v>2.7697630526737926</v>
      </c>
      <c r="AX159" s="748">
        <f>AW159/I159*100</f>
        <v>38.203628312741969</v>
      </c>
      <c r="AY159" s="935">
        <v>1.22</v>
      </c>
      <c r="AZ159" s="873">
        <v>20.03</v>
      </c>
      <c r="BA159" s="873">
        <v>-44.82</v>
      </c>
      <c r="BB159" s="873">
        <v>4.4799999999999995</v>
      </c>
      <c r="BC159" s="873">
        <v>-10.280000000000001</v>
      </c>
      <c r="BE159" s="624">
        <v>2013</v>
      </c>
      <c r="BF159" s="899">
        <f>IF(BE159&gt;2008,0,IF(BE159&gt;2001,1,IF(BE159&gt;1990,2,IF(BE159&gt;1980,3,IF(BE159&gt;1973,4,IF(BE159&gt;1970,5,IF(BE159&gt;1960,6,IF(BE159&gt;1958,7,IF(BE159&gt;1953,8,9)))))))))</f>
        <v>0</v>
      </c>
      <c r="BG159" s="883">
        <v>0.8</v>
      </c>
    </row>
    <row r="160" spans="1:59" ht="11.25" customHeight="1" x14ac:dyDescent="0.2">
      <c r="A160" s="882" t="s">
        <v>4589</v>
      </c>
      <c r="B160" s="876" t="s">
        <v>4584</v>
      </c>
      <c r="C160" s="933" t="s">
        <v>108</v>
      </c>
      <c r="D160" s="933" t="s">
        <v>4341</v>
      </c>
      <c r="E160" s="733">
        <v>5</v>
      </c>
      <c r="F160" s="1182">
        <v>726</v>
      </c>
      <c r="G160" s="1182" t="s">
        <v>106</v>
      </c>
      <c r="H160" s="1182" t="s">
        <v>106</v>
      </c>
      <c r="I160" s="875">
        <v>22.81</v>
      </c>
      <c r="J160" s="651">
        <f>(M160/I160)*100</f>
        <v>1.578255151249452</v>
      </c>
      <c r="K160" s="878">
        <v>0.09</v>
      </c>
      <c r="L160" s="888">
        <v>4</v>
      </c>
      <c r="M160" s="642">
        <f>K160*L160</f>
        <v>0.36</v>
      </c>
      <c r="N160" s="871" t="s">
        <v>516</v>
      </c>
      <c r="O160" s="734">
        <v>0.08</v>
      </c>
      <c r="P160" s="862">
        <v>43874</v>
      </c>
      <c r="Q160" s="862">
        <v>43889</v>
      </c>
      <c r="R160" s="642">
        <f>(K160-O160)/O160*100</f>
        <v>12.499999999999993</v>
      </c>
      <c r="S160" s="701">
        <f>IF(INDEX(Historical!$D$7:$D$1254,MATCH(B160,Historical!$B$7:$B$1278,0))=0,"n/a",(INDEX(Historical!$C$7:$C$1256,MATCH(B160,Historical!$B$7:$B$1278,0))/INDEX(Historical!$D$7:$D$1254,MATCH(B160,Historical!$B$7:$B$1278,0))-1)*100)</f>
        <v>14.285714285714279</v>
      </c>
      <c r="T160" s="701">
        <f>IF(INDEX(Historical!$F$7:$F$1247,MATCH(B160,Historical!$B$7:$B$1278,0))=0,"n/a",((INDEX(Historical!$C$7:$C$1256,MATCH(B160,Historical!$B$7:$B$1278,0))/INDEX(Historical!$F$7:$F$1247,MATCH(B160,Historical!$B$7:$B$1278,0)))^(1/3)-1)*100)</f>
        <v>74.716092947259767</v>
      </c>
      <c r="U160" s="701" t="str">
        <f>IF(INDEX(Historical!$H$7:$H$1247,MATCH(B160,Historical!$B$7:$B$1278,0))=0,"n/a",((INDEX(Historical!$C$7:$C$1256,MATCH(B160,Historical!$B$7:$B$1278,0))/INDEX(Historical!$H$7:$H$1247,MATCH(B160,Historical!$B$7:$B$1278,0)))^(1/5)-1)*100)</f>
        <v>n/a</v>
      </c>
      <c r="V160" s="701" t="str">
        <f>IF(INDEX(Historical!$O$7:$O$1247,MATCH(B160,Historical!$B$7:$B$1278,0))=0,"n/a",((INDEX(Historical!$C$7:$C$1256,MATCH(B160,Historical!$B$7:$B$1278,0))/INDEX(Historical!$O$7:$O$1247,MATCH(B160,Historical!$B$7:$B$1278,0)))^(1/10)-1)*100)</f>
        <v>n/a</v>
      </c>
      <c r="W160" s="702" t="str">
        <f>IF(OR(U160&lt;=0,U160="n/a",V160&lt;=0,V160="n/a"),"n/a",U160/V160)</f>
        <v>n/a</v>
      </c>
      <c r="X160" s="703" t="str">
        <f>IF(OR(AJ160&lt;=0,AJ160="n/a",U160&lt;=0,U160="n/a"),"n/a",U160/AJ160)</f>
        <v>n/a</v>
      </c>
      <c r="Y160" s="877"/>
      <c r="Z160" s="651">
        <f>IF(OR(AC160&lt;0.01,AC160="n/a"),"n/a",M160/AC160*100)</f>
        <v>11.960132890365449</v>
      </c>
      <c r="AA160" s="887">
        <f>IF(OR(AC160&lt;0.01,AC160="n/a"),"n/a",I160/AC160)</f>
        <v>7.5780730897009967</v>
      </c>
      <c r="AB160" s="888">
        <v>12</v>
      </c>
      <c r="AC160" s="866">
        <v>3.01</v>
      </c>
      <c r="AD160" s="866">
        <v>0.51</v>
      </c>
      <c r="AE160" s="866">
        <v>3.59</v>
      </c>
      <c r="AF160" s="866">
        <v>0.91</v>
      </c>
      <c r="AG160" s="866">
        <v>11</v>
      </c>
      <c r="AH160" s="866">
        <v>90.9</v>
      </c>
      <c r="AI160" s="866">
        <v>-41.07</v>
      </c>
      <c r="AJ160" s="866">
        <v>15.8</v>
      </c>
      <c r="AK160" s="866">
        <v>15</v>
      </c>
      <c r="AL160" s="879">
        <v>2140</v>
      </c>
      <c r="AM160" s="873">
        <v>2.4</v>
      </c>
      <c r="AN160" s="866">
        <v>0.23</v>
      </c>
      <c r="AO160" s="740" t="str">
        <f>IF(U160="n/a","n/a",IF(AA160&lt;0,"n/a",IF(AA160="n/a","n/a",J160+U160-AA160)))</f>
        <v>n/a</v>
      </c>
      <c r="AP160" s="741" t="str">
        <f>IF(U160="n/a","n/a",J160+U160)</f>
        <v>n/a</v>
      </c>
      <c r="AQ160" s="889">
        <f>IF(OR(AC160&lt;0.01,AF160="n/a"),"n/a",(I160/SQRT(22.5*AC160*(I160/AF160))-1)*100)</f>
        <v>-44.638374656053358</v>
      </c>
      <c r="AR160" s="651">
        <f>INDEX(Historical!$C$7:$C$1256,MATCH(B160,Historical!$B$7:$B$1278,0))*IF(AH160="n/a",1.03,IF(AH160&lt;0,1.01,IF(AH160&gt;10,1.1,(1+AH160/100))))</f>
        <v>0.35200000000000004</v>
      </c>
      <c r="AS160" s="887">
        <f>IF($AI160="n/a",1.03*AR160,IF($AI160&lt;0,1.01*AR160,IF($AI160&gt;10,1.1*AR160,(1+$AI160/100)*AR160)))</f>
        <v>0.35552000000000006</v>
      </c>
      <c r="AT160" s="887">
        <f>IF($AK160="n/a",1.03*AS160,IF($AK160&lt;0,1.01*AS160,IF($AK160&gt;10,1.1*AS160,(1+$AK160/100)*AS160)))</f>
        <v>0.39107200000000009</v>
      </c>
      <c r="AU160" s="887">
        <f>IF($AK160="n/a",1.03*AT160,IF($AK160&lt;0,1.01*AT160,IF($AK160&gt;10,1.1*AT160,(1+$AK160/100)*AT160)))</f>
        <v>0.43017920000000015</v>
      </c>
      <c r="AV160" s="887">
        <f>IF($AK160="n/a",1.03*AU160,IF($AK160&lt;0,1.01*AU160,IF($AK160&gt;10,1.1*AU160,(1+$AK160/100)*AU160)))</f>
        <v>0.47319712000000019</v>
      </c>
      <c r="AW160" s="651">
        <f>SUM(AR160:AV160)</f>
        <v>2.0019683200000005</v>
      </c>
      <c r="AX160" s="748">
        <f>AW160/I160*100</f>
        <v>8.776713371328368</v>
      </c>
      <c r="AY160" s="935">
        <v>1.32</v>
      </c>
      <c r="AZ160" s="873">
        <v>106.43</v>
      </c>
      <c r="BA160" s="873">
        <v>-13.200000000000001</v>
      </c>
      <c r="BB160" s="873">
        <v>10.459999999999999</v>
      </c>
      <c r="BC160" s="873">
        <v>18.709999999999997</v>
      </c>
      <c r="BE160" s="624">
        <v>2016</v>
      </c>
      <c r="BF160" s="899">
        <f>IF(BE160&gt;2008,0,IF(BE160&gt;2001,1,IF(BE160&gt;1990,2,IF(BE160&gt;1980,3,IF(BE160&gt;1973,4,IF(BE160&gt;1970,5,IF(BE160&gt;1960,6,IF(BE160&gt;1958,7,IF(BE160&gt;1953,8,9)))))))))</f>
        <v>0</v>
      </c>
      <c r="BG160" s="883">
        <v>1.5</v>
      </c>
    </row>
    <row r="161" spans="1:59" ht="11.25" customHeight="1" x14ac:dyDescent="0.2">
      <c r="A161" s="872" t="s">
        <v>1310</v>
      </c>
      <c r="B161" s="876" t="s">
        <v>1311</v>
      </c>
      <c r="C161" s="933" t="s">
        <v>112</v>
      </c>
      <c r="D161" s="933" t="s">
        <v>211</v>
      </c>
      <c r="E161" s="733">
        <v>8</v>
      </c>
      <c r="F161" s="1182">
        <v>556</v>
      </c>
      <c r="G161" s="1182" t="s">
        <v>106</v>
      </c>
      <c r="H161" s="1182" t="s">
        <v>106</v>
      </c>
      <c r="I161" s="875">
        <v>29.84</v>
      </c>
      <c r="J161" s="651">
        <f>(M161/I161)*100</f>
        <v>1.7426273458445041</v>
      </c>
      <c r="K161" s="878">
        <v>0.13</v>
      </c>
      <c r="L161" s="888">
        <v>4</v>
      </c>
      <c r="M161" s="642">
        <f>K161*L161</f>
        <v>0.52</v>
      </c>
      <c r="N161" s="871" t="s">
        <v>218</v>
      </c>
      <c r="O161" s="734">
        <v>0.12</v>
      </c>
      <c r="P161" s="862">
        <v>43917</v>
      </c>
      <c r="Q161" s="862">
        <v>43934</v>
      </c>
      <c r="R161" s="642">
        <f>(K161-O161)/O161*100</f>
        <v>8.333333333333341</v>
      </c>
      <c r="S161" s="701">
        <f>IF(INDEX(Historical!$D$7:$D$1254,MATCH(B161,Historical!$B$7:$B$1278,0))=0,"n/a",(INDEX(Historical!$C$7:$C$1256,MATCH(B161,Historical!$B$7:$B$1278,0))/INDEX(Historical!$D$7:$D$1254,MATCH(B161,Historical!$B$7:$B$1278,0))-1)*100)</f>
        <v>9.302325581395344</v>
      </c>
      <c r="T161" s="701">
        <f>IF(INDEX(Historical!$F$7:$F$1247,MATCH(B161,Historical!$B$7:$B$1278,0))=0,"n/a",((INDEX(Historical!$C$7:$C$1256,MATCH(B161,Historical!$B$7:$B$1278,0))/INDEX(Historical!$F$7:$F$1247,MATCH(B161,Historical!$B$7:$B$1278,0)))^(1/3)-1)*100)</f>
        <v>10.325677865290107</v>
      </c>
      <c r="U161" s="701">
        <f>IF(INDEX(Historical!$H$7:$H$1247,MATCH(B161,Historical!$B$7:$B$1278,0))=0,"n/a",((INDEX(Historical!$C$7:$C$1256,MATCH(B161,Historical!$B$7:$B$1278,0))/INDEX(Historical!$H$7:$H$1247,MATCH(B161,Historical!$B$7:$B$1278,0)))^(1/5)-1)*100)</f>
        <v>12.570579552275095</v>
      </c>
      <c r="V161" s="701" t="str">
        <f>IF(INDEX(Historical!$O$7:$O$1247,MATCH(B161,Historical!$B$7:$B$1278,0))=0,"n/a",((INDEX(Historical!$C$7:$C$1256,MATCH(B161,Historical!$B$7:$B$1278,0))/INDEX(Historical!$O$7:$O$1247,MATCH(B161,Historical!$B$7:$B$1278,0)))^(1/10)-1)*100)</f>
        <v>n/a</v>
      </c>
      <c r="W161" s="702" t="str">
        <f>IF(OR(U161&lt;=0,U161="n/a",V161&lt;=0,V161="n/a"),"n/a",U161/V161)</f>
        <v>n/a</v>
      </c>
      <c r="X161" s="703">
        <f>IF(OR(AJ161&lt;=0,AJ161="n/a",U161&lt;=0,U161="n/a"),"n/a",U161/AJ161)</f>
        <v>6.616094501197419</v>
      </c>
      <c r="Y161" s="664"/>
      <c r="Z161" s="651" t="str">
        <f>IF(OR(AC161&lt;0.01,AC161="n/a"),"n/a",M161/AC161*100)</f>
        <v>n/a</v>
      </c>
      <c r="AA161" s="887" t="str">
        <f>IF(OR(AC161&lt;0.01,AC161="n/a"),"n/a",I161/AC161)</f>
        <v>n/a</v>
      </c>
      <c r="AB161" s="888">
        <v>6</v>
      </c>
      <c r="AC161" s="866">
        <v>-0.08</v>
      </c>
      <c r="AD161" s="866" t="s">
        <v>136</v>
      </c>
      <c r="AE161" s="866">
        <v>1.05</v>
      </c>
      <c r="AF161" s="866">
        <v>0.84</v>
      </c>
      <c r="AG161" s="866">
        <v>-0.2</v>
      </c>
      <c r="AH161" s="866">
        <v>-28.7</v>
      </c>
      <c r="AI161" s="866" t="s">
        <v>136</v>
      </c>
      <c r="AJ161" s="866">
        <v>1.9</v>
      </c>
      <c r="AK161" s="866" t="s">
        <v>136</v>
      </c>
      <c r="AL161" s="879">
        <v>196.35</v>
      </c>
      <c r="AM161" s="873">
        <v>2.1</v>
      </c>
      <c r="AN161" s="866">
        <v>0</v>
      </c>
      <c r="AO161" s="740" t="str">
        <f>IF(U161="n/a","n/a",IF(AA161&lt;0,"n/a",IF(AA161="n/a","n/a",J161+U161-AA161)))</f>
        <v>n/a</v>
      </c>
      <c r="AP161" s="741">
        <f>IF(U161="n/a","n/a",J161+U161)</f>
        <v>14.313206898119599</v>
      </c>
      <c r="AQ161" s="889" t="str">
        <f>IF(OR(AC161&lt;0.01,AF161="n/a"),"n/a",(I161/SQRT(22.5*AC161*(I161/AF161))-1)*100)</f>
        <v>n/a</v>
      </c>
      <c r="AR161" s="651">
        <f>INDEX(Historical!$C$7:$C$1256,MATCH(B161,Historical!$B$7:$B$1278,0))*IF(AH161="n/a",1.03,IF(AH161&lt;0,1.01,IF(AH161&gt;10,1.1,(1+AH161/100))))</f>
        <v>0.47469999999999996</v>
      </c>
      <c r="AS161" s="887">
        <f>IF($AI161="n/a",1.03*AR161,IF($AI161&lt;0,1.01*AR161,IF($AI161&gt;10,1.1*AR161,(1+$AI161/100)*AR161)))</f>
        <v>0.48894099999999996</v>
      </c>
      <c r="AT161" s="887">
        <f>IF($AK161="n/a",1.03*AS161,IF($AK161&lt;0,1.01*AS161,IF($AK161&gt;10,1.1*AS161,(1+$AK161/100)*AS161)))</f>
        <v>0.50360923000000002</v>
      </c>
      <c r="AU161" s="887">
        <f>IF($AK161="n/a",1.03*AT161,IF($AK161&lt;0,1.01*AT161,IF($AK161&gt;10,1.1*AT161,(1+$AK161/100)*AT161)))</f>
        <v>0.51871750690000007</v>
      </c>
      <c r="AV161" s="887">
        <f>IF($AK161="n/a",1.03*AU161,IF($AK161&lt;0,1.01*AU161,IF($AK161&gt;10,1.1*AU161,(1+$AK161/100)*AU161)))</f>
        <v>0.53427903210700012</v>
      </c>
      <c r="AW161" s="651">
        <f>SUM(AR161:AV161)</f>
        <v>2.5202467690070001</v>
      </c>
      <c r="AX161" s="748">
        <f>AW161/I161*100</f>
        <v>8.4458671883612606</v>
      </c>
      <c r="AY161" s="935">
        <v>0.74</v>
      </c>
      <c r="AZ161" s="873">
        <v>46.35</v>
      </c>
      <c r="BA161" s="873">
        <v>-24.23</v>
      </c>
      <c r="BB161" s="873">
        <v>1.0999999999999999</v>
      </c>
      <c r="BC161" s="873">
        <v>2.0500000000000003</v>
      </c>
      <c r="BE161" s="624">
        <v>2013</v>
      </c>
      <c r="BF161" s="899">
        <f>IF(BE161&gt;2008,0,IF(BE161&gt;2001,1,IF(BE161&gt;1990,2,IF(BE161&gt;1980,3,IF(BE161&gt;1973,4,IF(BE161&gt;1970,5,IF(BE161&gt;1960,6,IF(BE161&gt;1958,7,IF(BE161&gt;1953,8,9)))))))))</f>
        <v>0</v>
      </c>
      <c r="BG161" s="883">
        <v>-0.2</v>
      </c>
    </row>
    <row r="162" spans="1:59" ht="11.25" customHeight="1" x14ac:dyDescent="0.2">
      <c r="A162" s="872" t="s">
        <v>4186</v>
      </c>
      <c r="B162" s="876" t="s">
        <v>4187</v>
      </c>
      <c r="C162" s="933" t="s">
        <v>108</v>
      </c>
      <c r="D162" s="933" t="s">
        <v>4341</v>
      </c>
      <c r="E162" s="733">
        <v>8</v>
      </c>
      <c r="F162" s="1182">
        <v>499</v>
      </c>
      <c r="G162" s="1182" t="s">
        <v>37</v>
      </c>
      <c r="H162" s="1182" t="s">
        <v>37</v>
      </c>
      <c r="I162" s="875">
        <v>18.96</v>
      </c>
      <c r="J162" s="651">
        <f>(M162/I162)*100</f>
        <v>2.5316455696202533</v>
      </c>
      <c r="K162" s="878">
        <v>0.12</v>
      </c>
      <c r="L162" s="888">
        <v>4</v>
      </c>
      <c r="M162" s="642">
        <f>K162*L162</f>
        <v>0.48</v>
      </c>
      <c r="N162" s="871" t="s">
        <v>145</v>
      </c>
      <c r="O162" s="734">
        <v>0.1</v>
      </c>
      <c r="P162" s="1128">
        <v>43630</v>
      </c>
      <c r="Q162" s="1128">
        <v>43647</v>
      </c>
      <c r="R162" s="642">
        <f>(K162-O162)/O162*100</f>
        <v>19.999999999999989</v>
      </c>
      <c r="S162" s="701">
        <f>IF(INDEX(Historical!$D$7:$D$1254,MATCH(B162,Historical!$B$7:$B$1278,0))=0,"n/a",(INDEX(Historical!$C$7:$C$1256,MATCH(B162,Historical!$B$7:$B$1278,0))/INDEX(Historical!$D$7:$D$1254,MATCH(B162,Historical!$B$7:$B$1278,0))-1)*100)</f>
        <v>29.411764705882337</v>
      </c>
      <c r="T162" s="701">
        <f>IF(INDEX(Historical!$F$7:$F$1247,MATCH(B162,Historical!$B$7:$B$1278,0))=0,"n/a",((INDEX(Historical!$C$7:$C$1256,MATCH(B162,Historical!$B$7:$B$1278,0))/INDEX(Historical!$F$7:$F$1247,MATCH(B162,Historical!$B$7:$B$1278,0)))^(1/3)-1)*100)</f>
        <v>30.059144685138683</v>
      </c>
      <c r="U162" s="701">
        <f>IF(INDEX(Historical!$H$7:$H$1247,MATCH(B162,Historical!$B$7:$B$1278,0))=0,"n/a",((INDEX(Historical!$C$7:$C$1256,MATCH(B162,Historical!$B$7:$B$1278,0))/INDEX(Historical!$H$7:$H$1247,MATCH(B162,Historical!$B$7:$B$1278,0)))^(1/5)-1)*100)</f>
        <v>19.653676552950429</v>
      </c>
      <c r="V162" s="701">
        <f>IF(INDEX(Historical!$O$7:$O$1247,MATCH(B162,Historical!$B$7:$B$1278,0))=0,"n/a",((INDEX(Historical!$C$7:$C$1256,MATCH(B162,Historical!$B$7:$B$1278,0))/INDEX(Historical!$O$7:$O$1247,MATCH(B162,Historical!$B$7:$B$1278,0)))^(1/10)-1)*100)</f>
        <v>-0.67430279167030038</v>
      </c>
      <c r="W162" s="702" t="str">
        <f>IF(OR(U162&lt;=0,U162="n/a",V162&lt;=0,V162="n/a"),"n/a",U162/V162)</f>
        <v>n/a</v>
      </c>
      <c r="X162" s="703">
        <f>IF(OR(AJ162&lt;=0,AJ162="n/a",U162&lt;=0,U162="n/a"),"n/a",U162/AJ162)</f>
        <v>1.1983949117652699</v>
      </c>
      <c r="Y162" s="674"/>
      <c r="Z162" s="651">
        <f>IF(OR(AC162&lt;0.01,AC162="n/a"),"n/a",M162/AC162*100)</f>
        <v>25.94594594594594</v>
      </c>
      <c r="AA162" s="887">
        <f>IF(OR(AC162&lt;0.01,AC162="n/a"),"n/a",I162/AC162)</f>
        <v>10.248648648648649</v>
      </c>
      <c r="AB162" s="888">
        <v>12</v>
      </c>
      <c r="AC162" s="866">
        <v>1.85</v>
      </c>
      <c r="AD162" s="866" t="s">
        <v>136</v>
      </c>
      <c r="AE162" s="866">
        <v>1.89</v>
      </c>
      <c r="AF162" s="866">
        <v>1.02</v>
      </c>
      <c r="AG162" s="866">
        <v>10.4</v>
      </c>
      <c r="AH162" s="866">
        <v>57.499999999999993</v>
      </c>
      <c r="AI162" s="866" t="s">
        <v>136</v>
      </c>
      <c r="AJ162" s="866">
        <v>16.400000000000002</v>
      </c>
      <c r="AK162" s="866" t="s">
        <v>136</v>
      </c>
      <c r="AL162" s="879">
        <v>119.83</v>
      </c>
      <c r="AM162" s="873">
        <v>1.0999999999999999</v>
      </c>
      <c r="AN162" s="866">
        <v>0.41</v>
      </c>
      <c r="AO162" s="740">
        <f>IF(U162="n/a","n/a",IF(AA162&lt;0,"n/a",IF(AA162="n/a","n/a",J162+U162-AA162)))</f>
        <v>11.936673473922033</v>
      </c>
      <c r="AP162" s="741">
        <f>IF(U162="n/a","n/a",J162+U162)</f>
        <v>22.185322122570682</v>
      </c>
      <c r="AQ162" s="889">
        <f>IF(OR(AC162&lt;0.01,AF162="n/a"),"n/a",(I162/SQRT(22.5*AC162*(I162/AF162))-1)*100)</f>
        <v>-31.8380307352109</v>
      </c>
      <c r="AR162" s="651">
        <f>INDEX(Historical!$C$7:$C$1256,MATCH(B162,Historical!$B$7:$B$1278,0))*IF(AH162="n/a",1.03,IF(AH162&lt;0,1.01,IF(AH162&gt;10,1.1,(1+AH162/100))))</f>
        <v>0.48400000000000004</v>
      </c>
      <c r="AS162" s="887">
        <f>IF($AI162="n/a",1.03*AR162,IF($AI162&lt;0,1.01*AR162,IF($AI162&gt;10,1.1*AR162,(1+$AI162/100)*AR162)))</f>
        <v>0.49852000000000007</v>
      </c>
      <c r="AT162" s="887">
        <f>IF($AK162="n/a",1.03*AS162,IF($AK162&lt;0,1.01*AS162,IF($AK162&gt;10,1.1*AS162,(1+$AK162/100)*AS162)))</f>
        <v>0.51347560000000014</v>
      </c>
      <c r="AU162" s="887">
        <f>IF($AK162="n/a",1.03*AT162,IF($AK162&lt;0,1.01*AT162,IF($AK162&gt;10,1.1*AT162,(1+$AK162/100)*AT162)))</f>
        <v>0.5288798680000002</v>
      </c>
      <c r="AV162" s="887">
        <f>IF($AK162="n/a",1.03*AU162,IF($AK162&lt;0,1.01*AU162,IF($AK162&gt;10,1.1*AU162,(1+$AK162/100)*AU162)))</f>
        <v>0.54474626404000026</v>
      </c>
      <c r="AW162" s="651">
        <f>SUM(AR162:AV162)</f>
        <v>2.5696217320400008</v>
      </c>
      <c r="AX162" s="748">
        <f>AW162/I162*100</f>
        <v>13.552857236497895</v>
      </c>
      <c r="AY162" s="935">
        <v>0.43</v>
      </c>
      <c r="AZ162" s="873">
        <v>46.61</v>
      </c>
      <c r="BA162" s="873">
        <v>-24.15</v>
      </c>
      <c r="BB162" s="873">
        <v>1.4200000000000002</v>
      </c>
      <c r="BC162" s="873">
        <v>0.77</v>
      </c>
      <c r="BE162" s="624">
        <v>2012</v>
      </c>
      <c r="BF162" s="899">
        <f>IF(BE162&gt;2008,0,IF(BE162&gt;2001,1,IF(BE162&gt;1990,2,IF(BE162&gt;1980,3,IF(BE162&gt;1973,4,IF(BE162&gt;1970,5,IF(BE162&gt;1960,6,IF(BE162&gt;1958,7,IF(BE162&gt;1953,8,9)))))))))</f>
        <v>0</v>
      </c>
      <c r="BG162" s="883">
        <v>0.8</v>
      </c>
    </row>
    <row r="163" spans="1:59" ht="11.25" customHeight="1" x14ac:dyDescent="0.2">
      <c r="A163" s="872" t="s">
        <v>1312</v>
      </c>
      <c r="B163" s="876" t="s">
        <v>1313</v>
      </c>
      <c r="C163" s="933" t="s">
        <v>112</v>
      </c>
      <c r="D163" s="933" t="s">
        <v>211</v>
      </c>
      <c r="E163" s="733">
        <v>8</v>
      </c>
      <c r="F163" s="1182">
        <v>497</v>
      </c>
      <c r="G163" s="1182" t="s">
        <v>106</v>
      </c>
      <c r="H163" s="1182" t="s">
        <v>106</v>
      </c>
      <c r="I163" s="875">
        <v>42.4</v>
      </c>
      <c r="J163" s="651">
        <f>(M163/I163)*100</f>
        <v>2.9952830188679247</v>
      </c>
      <c r="K163" s="878">
        <v>0.3175</v>
      </c>
      <c r="L163" s="888">
        <v>4</v>
      </c>
      <c r="M163" s="642">
        <f>K163*L163</f>
        <v>1.27</v>
      </c>
      <c r="N163" s="871" t="s">
        <v>148</v>
      </c>
      <c r="O163" s="734">
        <v>0.31</v>
      </c>
      <c r="P163" s="867">
        <v>43615</v>
      </c>
      <c r="Q163" s="867">
        <v>43630</v>
      </c>
      <c r="R163" s="642">
        <f>(K163-O163)/O163*100</f>
        <v>2.4193548387096793</v>
      </c>
      <c r="S163" s="701">
        <f>IF(INDEX(Historical!$D$7:$D$1254,MATCH(B163,Historical!$B$7:$B$1278,0))=0,"n/a",(INDEX(Historical!$C$7:$C$1256,MATCH(B163,Historical!$B$7:$B$1278,0))/INDEX(Historical!$D$7:$D$1254,MATCH(B163,Historical!$B$7:$B$1278,0))-1)*100)</f>
        <v>2.4340770791074995</v>
      </c>
      <c r="T163" s="701">
        <f>IF(INDEX(Historical!$F$7:$F$1247,MATCH(B163,Historical!$B$7:$B$1278,0))=0,"n/a",((INDEX(Historical!$C$7:$C$1256,MATCH(B163,Historical!$B$7:$B$1278,0))/INDEX(Historical!$F$7:$F$1247,MATCH(B163,Historical!$B$7:$B$1278,0)))^(1/3)-1)*100)</f>
        <v>2.5687764964034576</v>
      </c>
      <c r="U163" s="701">
        <f>IF(INDEX(Historical!$H$7:$H$1247,MATCH(B163,Historical!$B$7:$B$1278,0))=0,"n/a",((INDEX(Historical!$C$7:$C$1256,MATCH(B163,Historical!$B$7:$B$1278,0))/INDEX(Historical!$H$7:$H$1247,MATCH(B163,Historical!$B$7:$B$1278,0)))^(1/5)-1)*100)</f>
        <v>3.267719041044459</v>
      </c>
      <c r="V163" s="701" t="str">
        <f>IF(INDEX(Historical!$O$7:$O$1247,MATCH(B163,Historical!$B$7:$B$1278,0))=0,"n/a",((INDEX(Historical!$C$7:$C$1256,MATCH(B163,Historical!$B$7:$B$1278,0))/INDEX(Historical!$O$7:$O$1247,MATCH(B163,Historical!$B$7:$B$1278,0)))^(1/10)-1)*100)</f>
        <v>n/a</v>
      </c>
      <c r="W163" s="702" t="str">
        <f>IF(OR(U163&lt;=0,U163="n/a",V163&lt;=0,V163="n/a"),"n/a",U163/V163)</f>
        <v>n/a</v>
      </c>
      <c r="X163" s="703" t="str">
        <f>IF(OR(AJ163&lt;=0,AJ163="n/a",U163&lt;=0,U163="n/a"),"n/a",U163/AJ163)</f>
        <v>n/a</v>
      </c>
      <c r="Y163" s="655"/>
      <c r="Z163" s="651">
        <f>IF(OR(AC163&lt;0.01,AC163="n/a"),"n/a",M163/AC163*100)</f>
        <v>60.765550239234457</v>
      </c>
      <c r="AA163" s="887">
        <f>IF(OR(AC163&lt;0.01,AC163="n/a"),"n/a",I163/AC163)</f>
        <v>20.28708133971292</v>
      </c>
      <c r="AB163" s="888">
        <v>12</v>
      </c>
      <c r="AC163" s="866">
        <v>2.09</v>
      </c>
      <c r="AD163" s="866">
        <v>1.35</v>
      </c>
      <c r="AE163" s="866">
        <v>0.23</v>
      </c>
      <c r="AF163" s="866">
        <v>1.34</v>
      </c>
      <c r="AG163" s="866">
        <v>6.7</v>
      </c>
      <c r="AH163" s="866">
        <v>2.4</v>
      </c>
      <c r="AI163" s="866">
        <v>42.68</v>
      </c>
      <c r="AJ163" s="866">
        <v>-20.100000000000001</v>
      </c>
      <c r="AK163" s="866">
        <v>15</v>
      </c>
      <c r="AL163" s="879">
        <v>700.87</v>
      </c>
      <c r="AM163" s="873">
        <v>1.4000000000000001</v>
      </c>
      <c r="AN163" s="866">
        <v>0.64</v>
      </c>
      <c r="AO163" s="740">
        <f>IF(U163="n/a","n/a",IF(AA163&lt;0,"n/a",IF(AA163="n/a","n/a",J163+U163-AA163)))</f>
        <v>-14.024079279800535</v>
      </c>
      <c r="AP163" s="741">
        <f>IF(U163="n/a","n/a",J163+U163)</f>
        <v>6.2630020599123837</v>
      </c>
      <c r="AQ163" s="889">
        <f>IF(OR(AC163&lt;0.01,AF163="n/a"),"n/a",(I163/SQRT(22.5*AC163*(I163/AF163))-1)*100)</f>
        <v>9.9185334594374517</v>
      </c>
      <c r="AR163" s="651">
        <f>INDEX(Historical!$C$7:$C$1256,MATCH(B163,Historical!$B$7:$B$1278,0))*IF(AH163="n/a",1.03,IF(AH163&lt;0,1.01,IF(AH163&gt;10,1.1,(1+AH163/100))))</f>
        <v>1.2927999999999999</v>
      </c>
      <c r="AS163" s="887">
        <f>IF($AI163="n/a",1.03*AR163,IF($AI163&lt;0,1.01*AR163,IF($AI163&gt;10,1.1*AR163,(1+$AI163/100)*AR163)))</f>
        <v>1.42208</v>
      </c>
      <c r="AT163" s="887">
        <f>IF($AK163="n/a",1.03*AS163,IF($AK163&lt;0,1.01*AS163,IF($AK163&gt;10,1.1*AS163,(1+$AK163/100)*AS163)))</f>
        <v>1.5642880000000001</v>
      </c>
      <c r="AU163" s="887">
        <f>IF($AK163="n/a",1.03*AT163,IF($AK163&lt;0,1.01*AT163,IF($AK163&gt;10,1.1*AT163,(1+$AK163/100)*AT163)))</f>
        <v>1.7207168000000004</v>
      </c>
      <c r="AV163" s="887">
        <f>IF($AK163="n/a",1.03*AU163,IF($AK163&lt;0,1.01*AU163,IF($AK163&gt;10,1.1*AU163,(1+$AK163/100)*AU163)))</f>
        <v>1.8927884800000006</v>
      </c>
      <c r="AW163" s="651">
        <f>SUM(AR163:AV163)</f>
        <v>7.8926732800000003</v>
      </c>
      <c r="AX163" s="748">
        <f>AW163/I163*100</f>
        <v>18.614795471698116</v>
      </c>
      <c r="AY163" s="935">
        <v>1.25</v>
      </c>
      <c r="AZ163" s="873">
        <v>40.17</v>
      </c>
      <c r="BA163" s="873">
        <v>-35.17</v>
      </c>
      <c r="BB163" s="873">
        <v>3.62</v>
      </c>
      <c r="BC163" s="873">
        <v>2.31</v>
      </c>
      <c r="BE163" s="624">
        <v>2012</v>
      </c>
      <c r="BF163" s="899">
        <f>IF(BE163&gt;2008,0,IF(BE163&gt;2001,1,IF(BE163&gt;1990,2,IF(BE163&gt;1980,3,IF(BE163&gt;1973,4,IF(BE163&gt;1970,5,IF(BE163&gt;1960,6,IF(BE163&gt;1958,7,IF(BE163&gt;1953,8,9)))))))))</f>
        <v>0</v>
      </c>
      <c r="BG163" s="883">
        <v>1.9</v>
      </c>
    </row>
    <row r="164" spans="1:59" ht="11.25" customHeight="1" x14ac:dyDescent="0.2">
      <c r="A164" s="872" t="s">
        <v>3842</v>
      </c>
      <c r="B164" s="876" t="s">
        <v>3843</v>
      </c>
      <c r="C164" s="933" t="s">
        <v>108</v>
      </c>
      <c r="D164" s="933" t="s">
        <v>4341</v>
      </c>
      <c r="E164" s="733">
        <v>7</v>
      </c>
      <c r="F164" s="1182">
        <v>606</v>
      </c>
      <c r="G164" s="1182" t="s">
        <v>115</v>
      </c>
      <c r="H164" s="1182" t="s">
        <v>115</v>
      </c>
      <c r="I164" s="875">
        <v>14.97</v>
      </c>
      <c r="J164" s="651">
        <f>(M164/I164)*100</f>
        <v>5.3440213760855046</v>
      </c>
      <c r="K164" s="878">
        <v>0.2</v>
      </c>
      <c r="L164" s="888">
        <v>4</v>
      </c>
      <c r="M164" s="642">
        <f>K164*L164</f>
        <v>0.8</v>
      </c>
      <c r="N164" s="871" t="s">
        <v>107</v>
      </c>
      <c r="O164" s="734">
        <v>0.18</v>
      </c>
      <c r="P164" s="862">
        <v>43865</v>
      </c>
      <c r="Q164" s="862">
        <v>43874</v>
      </c>
      <c r="R164" s="642">
        <f>(K164-O164)/O164*100</f>
        <v>11.111111111111121</v>
      </c>
      <c r="S164" s="701">
        <f>IF(INDEX(Historical!$D$7:$D$1254,MATCH(B164,Historical!$B$7:$B$1278,0))=0,"n/a",(INDEX(Historical!$C$7:$C$1256,MATCH(B164,Historical!$B$7:$B$1278,0))/INDEX(Historical!$D$7:$D$1254,MATCH(B164,Historical!$B$7:$B$1278,0))-1)*100)</f>
        <v>19.999999999999996</v>
      </c>
      <c r="T164" s="701">
        <f>IF(INDEX(Historical!$F$7:$F$1247,MATCH(B164,Historical!$B$7:$B$1278,0))=0,"n/a",((INDEX(Historical!$C$7:$C$1256,MATCH(B164,Historical!$B$7:$B$1278,0))/INDEX(Historical!$F$7:$F$1247,MATCH(B164,Historical!$B$7:$B$1278,0)))^(1/3)-1)*100)</f>
        <v>28.415622034199274</v>
      </c>
      <c r="U164" s="701">
        <f>IF(INDEX(Historical!$H$7:$H$1247,MATCH(B164,Historical!$B$7:$B$1278,0))=0,"n/a",((INDEX(Historical!$C$7:$C$1256,MATCH(B164,Historical!$B$7:$B$1278,0))/INDEX(Historical!$H$7:$H$1247,MATCH(B164,Historical!$B$7:$B$1278,0)))^(1/5)-1)*100)</f>
        <v>31.95079107728942</v>
      </c>
      <c r="V164" s="701">
        <f>IF(INDEX(Historical!$O$7:$O$1247,MATCH(B164,Historical!$B$7:$B$1278,0))=0,"n/a",((INDEX(Historical!$C$7:$C$1256,MATCH(B164,Historical!$B$7:$B$1278,0))/INDEX(Historical!$O$7:$O$1247,MATCH(B164,Historical!$B$7:$B$1278,0)))^(1/10)-1)*100)</f>
        <v>33.5141362540313</v>
      </c>
      <c r="W164" s="702">
        <f>IF(OR(U164&lt;=0,U164="n/a",V164&lt;=0,V164="n/a"),"n/a",U164/V164)</f>
        <v>0.95335266393583895</v>
      </c>
      <c r="X164" s="703">
        <f>IF(OR(AJ164&lt;=0,AJ164="n/a",U164&lt;=0,U164="n/a"),"n/a",U164/AJ164)</f>
        <v>1.5142555012933376</v>
      </c>
      <c r="Y164" s="877"/>
      <c r="Z164" s="651">
        <f>IF(OR(AC164&lt;0.01,AC164="n/a"),"n/a",M164/AC164*100)</f>
        <v>39.215686274509807</v>
      </c>
      <c r="AA164" s="887">
        <f>IF(OR(AC164&lt;0.01,AC164="n/a"),"n/a",I164/AC164)</f>
        <v>7.3382352941176476</v>
      </c>
      <c r="AB164" s="888">
        <v>12</v>
      </c>
      <c r="AC164" s="866">
        <v>2.04</v>
      </c>
      <c r="AD164" s="866">
        <v>0.92</v>
      </c>
      <c r="AE164" s="866">
        <v>2.25</v>
      </c>
      <c r="AF164" s="866">
        <v>0.92</v>
      </c>
      <c r="AG164" s="866">
        <v>13.3</v>
      </c>
      <c r="AH164" s="866">
        <v>19.5</v>
      </c>
      <c r="AI164" s="866">
        <v>-16.079999999999998</v>
      </c>
      <c r="AJ164" s="866">
        <v>21.099999999999998</v>
      </c>
      <c r="AK164" s="866">
        <v>8</v>
      </c>
      <c r="AL164" s="879">
        <v>324.7</v>
      </c>
      <c r="AM164" s="873">
        <v>0.6</v>
      </c>
      <c r="AN164" s="866">
        <v>0.22</v>
      </c>
      <c r="AO164" s="740">
        <f>IF(U164="n/a","n/a",IF(AA164&lt;0,"n/a",IF(AA164="n/a","n/a",J164+U164-AA164)))</f>
        <v>29.956577159257275</v>
      </c>
      <c r="AP164" s="741">
        <f>IF(U164="n/a","n/a",J164+U164)</f>
        <v>37.294812453374924</v>
      </c>
      <c r="AQ164" s="889">
        <f>IF(OR(AC164&lt;0.01,AF164="n/a"),"n/a",(I164/SQRT(22.5*AC164*(I164/AF164))-1)*100)</f>
        <v>-45.222971276117995</v>
      </c>
      <c r="AR164" s="651">
        <f>INDEX(Historical!$C$7:$C$1256,MATCH(B164,Historical!$B$7:$B$1278,0))*IF(AH164="n/a",1.03,IF(AH164&lt;0,1.01,IF(AH164&gt;10,1.1,(1+AH164/100))))</f>
        <v>0.79200000000000004</v>
      </c>
      <c r="AS164" s="887">
        <f>IF($AI164="n/a",1.03*AR164,IF($AI164&lt;0,1.01*AR164,IF($AI164&gt;10,1.1*AR164,(1+$AI164/100)*AR164)))</f>
        <v>0.79992000000000008</v>
      </c>
      <c r="AT164" s="887">
        <f>IF($AK164="n/a",1.03*AS164,IF($AK164&lt;0,1.01*AS164,IF($AK164&gt;10,1.1*AS164,(1+$AK164/100)*AS164)))</f>
        <v>0.86391360000000017</v>
      </c>
      <c r="AU164" s="887">
        <f>IF($AK164="n/a",1.03*AT164,IF($AK164&lt;0,1.01*AT164,IF($AK164&gt;10,1.1*AT164,(1+$AK164/100)*AT164)))</f>
        <v>0.93302668800000021</v>
      </c>
      <c r="AV164" s="887">
        <f>IF($AK164="n/a",1.03*AU164,IF($AK164&lt;0,1.01*AU164,IF($AK164&gt;10,1.1*AU164,(1+$AK164/100)*AU164)))</f>
        <v>1.0076688230400004</v>
      </c>
      <c r="AW164" s="651">
        <f>SUM(AR164:AV164)</f>
        <v>4.3965291110400004</v>
      </c>
      <c r="AX164" s="748">
        <f>AW164/I164*100</f>
        <v>29.368931937474951</v>
      </c>
      <c r="AY164" s="935">
        <v>1.1100000000000001</v>
      </c>
      <c r="AZ164" s="873">
        <v>62.89</v>
      </c>
      <c r="BA164" s="873">
        <v>-35.32</v>
      </c>
      <c r="BB164" s="873">
        <v>6.4399999999999995</v>
      </c>
      <c r="BC164" s="873">
        <v>-1.5599999999999998</v>
      </c>
      <c r="BE164" s="624">
        <v>2014</v>
      </c>
      <c r="BF164" s="899">
        <f>IF(BE164&gt;2008,0,IF(BE164&gt;2001,1,IF(BE164&gt;1990,2,IF(BE164&gt;1980,3,IF(BE164&gt;1973,4,IF(BE164&gt;1970,5,IF(BE164&gt;1960,6,IF(BE164&gt;1958,7,IF(BE164&gt;1953,8,9)))))))))</f>
        <v>0</v>
      </c>
      <c r="BG164" s="883">
        <v>1.2</v>
      </c>
    </row>
    <row r="165" spans="1:59" ht="11.25" customHeight="1" x14ac:dyDescent="0.2">
      <c r="A165" s="881" t="s">
        <v>4039</v>
      </c>
      <c r="B165" s="876" t="s">
        <v>4040</v>
      </c>
      <c r="C165" s="933" t="s">
        <v>108</v>
      </c>
      <c r="D165" s="933" t="s">
        <v>4341</v>
      </c>
      <c r="E165" s="733">
        <v>7</v>
      </c>
      <c r="F165" s="1182">
        <v>654</v>
      </c>
      <c r="G165" s="1182" t="s">
        <v>106</v>
      </c>
      <c r="H165" s="1182" t="s">
        <v>106</v>
      </c>
      <c r="I165" s="875">
        <v>51.58</v>
      </c>
      <c r="J165" s="651">
        <f>(M165/I165)*100</f>
        <v>2.3264831329972857</v>
      </c>
      <c r="K165" s="878">
        <v>0.3</v>
      </c>
      <c r="L165" s="888">
        <v>4</v>
      </c>
      <c r="M165" s="642">
        <f>K165*L165</f>
        <v>1.2</v>
      </c>
      <c r="N165" s="871" t="s">
        <v>168</v>
      </c>
      <c r="O165" s="734">
        <v>0.25</v>
      </c>
      <c r="P165" s="862">
        <v>44140</v>
      </c>
      <c r="Q165" s="862">
        <v>44154</v>
      </c>
      <c r="R165" s="642">
        <f>(K165-O165)/O165*100</f>
        <v>19.999999999999996</v>
      </c>
      <c r="S165" s="701">
        <f>IF(INDEX(Historical!$D$7:$D$1254,MATCH(B165,Historical!$B$7:$B$1278,0))=0,"n/a",(INDEX(Historical!$C$7:$C$1256,MATCH(B165,Historical!$B$7:$B$1278,0))/INDEX(Historical!$D$7:$D$1254,MATCH(B165,Historical!$B$7:$B$1278,0))-1)*100)</f>
        <v>85.185185185185162</v>
      </c>
      <c r="T165" s="701">
        <f>IF(INDEX(Historical!$F$7:$F$1247,MATCH(B165,Historical!$B$7:$B$1278,0))=0,"n/a",((INDEX(Historical!$C$7:$C$1256,MATCH(B165,Historical!$B$7:$B$1278,0))/INDEX(Historical!$F$7:$F$1247,MATCH(B165,Historical!$B$7:$B$1278,0)))^(1/3)-1)*100)</f>
        <v>43.276081158318114</v>
      </c>
      <c r="U165" s="701">
        <f>IF(INDEX(Historical!$H$7:$H$1247,MATCH(B165,Historical!$B$7:$B$1278,0))=0,"n/a",((INDEX(Historical!$C$7:$C$1256,MATCH(B165,Historical!$B$7:$B$1278,0))/INDEX(Historical!$H$7:$H$1247,MATCH(B165,Historical!$B$7:$B$1278,0)))^(1/5)-1)*100)</f>
        <v>33.032499713098588</v>
      </c>
      <c r="V165" s="701" t="str">
        <f>IF(INDEX(Historical!$O$7:$O$1247,MATCH(B165,Historical!$B$7:$B$1278,0))=0,"n/a",((INDEX(Historical!$C$7:$C$1256,MATCH(B165,Historical!$B$7:$B$1278,0))/INDEX(Historical!$O$7:$O$1247,MATCH(B165,Historical!$B$7:$B$1278,0)))^(1/10)-1)*100)</f>
        <v>n/a</v>
      </c>
      <c r="W165" s="702" t="str">
        <f>IF(OR(U165&lt;=0,U165="n/a",V165&lt;=0,V165="n/a"),"n/a",U165/V165)</f>
        <v>n/a</v>
      </c>
      <c r="X165" s="703">
        <f>IF(OR(AJ165&lt;=0,AJ165="n/a",U165&lt;=0,U165="n/a"),"n/a",U165/AJ165)</f>
        <v>1.7204426933905514</v>
      </c>
      <c r="Y165" s="877"/>
      <c r="Z165" s="651">
        <f>IF(OR(AC165&lt;0.01,AC165="n/a"),"n/a",M165/AC165*100)</f>
        <v>27.33485193621868</v>
      </c>
      <c r="AA165" s="887">
        <f>IF(OR(AC165&lt;0.01,AC165="n/a"),"n/a",I165/AC165)</f>
        <v>11.749430523917995</v>
      </c>
      <c r="AB165" s="888">
        <v>12</v>
      </c>
      <c r="AC165" s="866">
        <v>4.3899999999999997</v>
      </c>
      <c r="AD165" s="866">
        <v>1.18</v>
      </c>
      <c r="AE165" s="866">
        <v>3.43</v>
      </c>
      <c r="AF165" s="866">
        <v>0.91</v>
      </c>
      <c r="AG165" s="866">
        <v>7.9</v>
      </c>
      <c r="AH165" s="866">
        <v>2.9000000000000004</v>
      </c>
      <c r="AI165" s="866">
        <v>-0.02</v>
      </c>
      <c r="AJ165" s="866">
        <v>19.2</v>
      </c>
      <c r="AK165" s="866">
        <v>10</v>
      </c>
      <c r="AL165" s="879">
        <v>2180</v>
      </c>
      <c r="AM165" s="873">
        <v>2.6</v>
      </c>
      <c r="AN165" s="866">
        <v>0.1</v>
      </c>
      <c r="AO165" s="740">
        <f>IF(U165="n/a","n/a",IF(AA165&lt;0,"n/a",IF(AA165="n/a","n/a",J165+U165-AA165)))</f>
        <v>23.609552322177876</v>
      </c>
      <c r="AP165" s="741">
        <f>IF(U165="n/a","n/a",J165+U165)</f>
        <v>35.35898284609587</v>
      </c>
      <c r="AQ165" s="889">
        <f>IF(OR(AC165&lt;0.01,AF165="n/a"),"n/a",(I165/SQRT(22.5*AC165*(I165/AF165))-1)*100)</f>
        <v>-31.065306987086593</v>
      </c>
      <c r="AR165" s="651">
        <f>INDEX(Historical!$C$7:$C$1256,MATCH(B165,Historical!$B$7:$B$1278,0))*IF(AH165="n/a",1.03,IF(AH165&lt;0,1.01,IF(AH165&gt;10,1.1,(1+AH165/100))))</f>
        <v>1.0289999999999999</v>
      </c>
      <c r="AS165" s="887">
        <f>IF($AI165="n/a",1.03*AR165,IF($AI165&lt;0,1.01*AR165,IF($AI165&gt;10,1.1*AR165,(1+$AI165/100)*AR165)))</f>
        <v>1.0392899999999998</v>
      </c>
      <c r="AT165" s="887">
        <f>IF($AK165="n/a",1.03*AS165,IF($AK165&lt;0,1.01*AS165,IF($AK165&gt;10,1.1*AS165,(1+$AK165/100)*AS165)))</f>
        <v>1.143219</v>
      </c>
      <c r="AU165" s="887">
        <f>IF($AK165="n/a",1.03*AT165,IF($AK165&lt;0,1.01*AT165,IF($AK165&gt;10,1.1*AT165,(1+$AK165/100)*AT165)))</f>
        <v>1.2575409000000002</v>
      </c>
      <c r="AV165" s="887">
        <f>IF($AK165="n/a",1.03*AU165,IF($AK165&lt;0,1.01*AU165,IF($AK165&gt;10,1.1*AU165,(1+$AK165/100)*AU165)))</f>
        <v>1.3832949900000002</v>
      </c>
      <c r="AW165" s="651">
        <f>SUM(AR165:AV165)</f>
        <v>5.8523448900000004</v>
      </c>
      <c r="AX165" s="748">
        <f>AW165/I165*100</f>
        <v>11.34615139588988</v>
      </c>
      <c r="AY165" s="935">
        <v>2.0699999999999998</v>
      </c>
      <c r="AZ165" s="873">
        <v>153.46</v>
      </c>
      <c r="BA165" s="873">
        <v>-18.329999999999998</v>
      </c>
      <c r="BB165" s="873">
        <v>9.84</v>
      </c>
      <c r="BC165" s="873">
        <v>25.89</v>
      </c>
      <c r="BE165" s="624">
        <v>2014</v>
      </c>
      <c r="BF165" s="899">
        <f>IF(BE165&gt;2008,0,IF(BE165&gt;2001,1,IF(BE165&gt;1990,2,IF(BE165&gt;1980,3,IF(BE165&gt;1973,4,IF(BE165&gt;1970,5,IF(BE165&gt;1960,6,IF(BE165&gt;1958,7,IF(BE165&gt;1953,8,9)))))))))</f>
        <v>0</v>
      </c>
      <c r="BG165" s="883">
        <v>1.2</v>
      </c>
    </row>
    <row r="166" spans="1:59" ht="11.25" customHeight="1" x14ac:dyDescent="0.2">
      <c r="A166" s="872" t="s">
        <v>1327</v>
      </c>
      <c r="B166" s="876" t="s">
        <v>1328</v>
      </c>
      <c r="C166" s="933" t="s">
        <v>108</v>
      </c>
      <c r="D166" s="933" t="s">
        <v>4337</v>
      </c>
      <c r="E166" s="733">
        <v>8</v>
      </c>
      <c r="F166" s="1182">
        <v>553</v>
      </c>
      <c r="G166" s="1182" t="s">
        <v>106</v>
      </c>
      <c r="H166" s="1182" t="s">
        <v>106</v>
      </c>
      <c r="I166" s="875">
        <v>94.4</v>
      </c>
      <c r="J166" s="651">
        <f>(M166/I166)*100</f>
        <v>1.271186440677966</v>
      </c>
      <c r="K166" s="878">
        <v>0.3</v>
      </c>
      <c r="L166" s="888">
        <v>4</v>
      </c>
      <c r="M166" s="642">
        <f>K166*L166</f>
        <v>1.2</v>
      </c>
      <c r="N166" s="871" t="s">
        <v>151</v>
      </c>
      <c r="O166" s="734">
        <v>0.27500000000000002</v>
      </c>
      <c r="P166" s="862">
        <v>43906</v>
      </c>
      <c r="Q166" s="862">
        <v>43921</v>
      </c>
      <c r="R166" s="642">
        <f>(K166-O166)/O166*100</f>
        <v>9.0909090909090793</v>
      </c>
      <c r="S166" s="701">
        <f>IF(INDEX(Historical!$D$7:$D$1254,MATCH(B166,Historical!$B$7:$B$1278,0))=0,"n/a",(INDEX(Historical!$C$7:$C$1256,MATCH(B166,Historical!$B$7:$B$1278,0))/INDEX(Historical!$D$7:$D$1254,MATCH(B166,Historical!$B$7:$B$1278,0))-1)*100)</f>
        <v>14.583333333333348</v>
      </c>
      <c r="T166" s="701">
        <f>IF(INDEX(Historical!$F$7:$F$1247,MATCH(B166,Historical!$B$7:$B$1278,0))=0,"n/a",((INDEX(Historical!$C$7:$C$1256,MATCH(B166,Historical!$B$7:$B$1278,0))/INDEX(Historical!$F$7:$F$1247,MATCH(B166,Historical!$B$7:$B$1278,0)))^(1/3)-1)*100)</f>
        <v>17.389140861314466</v>
      </c>
      <c r="U166" s="701">
        <f>IF(INDEX(Historical!$H$7:$H$1247,MATCH(B166,Historical!$B$7:$B$1278,0))=0,"n/a",((INDEX(Historical!$C$7:$C$1256,MATCH(B166,Historical!$B$7:$B$1278,0))/INDEX(Historical!$H$7:$H$1247,MATCH(B166,Historical!$B$7:$B$1278,0)))^(1/5)-1)*100)</f>
        <v>16.165687838587317</v>
      </c>
      <c r="V166" s="701" t="str">
        <f>IF(INDEX(Historical!$O$7:$O$1247,MATCH(B166,Historical!$B$7:$B$1278,0))=0,"n/a",((INDEX(Historical!$C$7:$C$1256,MATCH(B166,Historical!$B$7:$B$1278,0))/INDEX(Historical!$O$7:$O$1247,MATCH(B166,Historical!$B$7:$B$1278,0)))^(1/10)-1)*100)</f>
        <v>n/a</v>
      </c>
      <c r="W166" s="702" t="str">
        <f>IF(OR(U166&lt;=0,U166="n/a",V166&lt;=0,V166="n/a"),"n/a",U166/V166)</f>
        <v>n/a</v>
      </c>
      <c r="X166" s="703">
        <f>IF(OR(AJ166&lt;=0,AJ166="n/a",U166&lt;=0,U166="n/a"),"n/a",U166/AJ166)</f>
        <v>1.0635320946439024</v>
      </c>
      <c r="Y166" s="661"/>
      <c r="Z166" s="651">
        <f>IF(OR(AC166&lt;0.01,AC166="n/a"),"n/a",M166/AC166*100)</f>
        <v>31.088082901554404</v>
      </c>
      <c r="AA166" s="887">
        <f>IF(OR(AC166&lt;0.01,AC166="n/a"),"n/a",I166/AC166)</f>
        <v>24.4559585492228</v>
      </c>
      <c r="AB166" s="888">
        <v>12</v>
      </c>
      <c r="AC166" s="866">
        <v>3.86</v>
      </c>
      <c r="AD166" s="866">
        <v>2.42</v>
      </c>
      <c r="AE166" s="866">
        <v>9.52</v>
      </c>
      <c r="AF166" s="866">
        <v>3.04</v>
      </c>
      <c r="AG166" s="866">
        <v>12.6</v>
      </c>
      <c r="AH166" s="866">
        <v>0.2</v>
      </c>
      <c r="AI166" s="866">
        <v>6.419999999999999</v>
      </c>
      <c r="AJ166" s="866">
        <v>15.2</v>
      </c>
      <c r="AK166" s="866">
        <v>10.09</v>
      </c>
      <c r="AL166" s="879">
        <v>53200</v>
      </c>
      <c r="AM166" s="873">
        <v>0.3</v>
      </c>
      <c r="AN166" s="866">
        <v>0.5</v>
      </c>
      <c r="AO166" s="740">
        <f>IF(U166="n/a","n/a",IF(AA166&lt;0,"n/a",IF(AA166="n/a","n/a",J166+U166-AA166)))</f>
        <v>-7.0190842699575171</v>
      </c>
      <c r="AP166" s="741">
        <f>IF(U166="n/a","n/a",J166+U166)</f>
        <v>17.436874279265282</v>
      </c>
      <c r="AQ166" s="889">
        <f>IF(OR(AC166&lt;0.01,AF166="n/a"),"n/a",(I166/SQRT(22.5*AC166*(I166/AF166))-1)*100)</f>
        <v>81.776558798783782</v>
      </c>
      <c r="AR166" s="651">
        <f>INDEX(Historical!$C$7:$C$1256,MATCH(B166,Historical!$B$7:$B$1278,0))*IF(AH166="n/a",1.03,IF(AH166&lt;0,1.01,IF(AH166&gt;10,1.1,(1+AH166/100))))</f>
        <v>1.1022000000000001</v>
      </c>
      <c r="AS166" s="887">
        <f>IF($AI166="n/a",1.03*AR166,IF($AI166&lt;0,1.01*AR166,IF($AI166&gt;10,1.1*AR166,(1+$AI166/100)*AR166)))</f>
        <v>1.17296124</v>
      </c>
      <c r="AT166" s="887">
        <f>IF($AK166="n/a",1.03*AS166,IF($AK166&lt;0,1.01*AS166,IF($AK166&gt;10,1.1*AS166,(1+$AK166/100)*AS166)))</f>
        <v>1.2902573640000001</v>
      </c>
      <c r="AU166" s="887">
        <f>IF($AK166="n/a",1.03*AT166,IF($AK166&lt;0,1.01*AT166,IF($AK166&gt;10,1.1*AT166,(1+$AK166/100)*AT166)))</f>
        <v>1.4192831004000002</v>
      </c>
      <c r="AV166" s="887">
        <f>IF($AK166="n/a",1.03*AU166,IF($AK166&lt;0,1.01*AU166,IF($AK166&gt;10,1.1*AU166,(1+$AK166/100)*AU166)))</f>
        <v>1.5612114104400003</v>
      </c>
      <c r="AW166" s="651">
        <f>SUM(AR166:AV166)</f>
        <v>6.5459131148400012</v>
      </c>
      <c r="AX166" s="748">
        <f>AW166/I166*100</f>
        <v>6.9342299945338999</v>
      </c>
      <c r="AY166" s="935">
        <v>0.61</v>
      </c>
      <c r="AZ166" s="873">
        <v>48.64</v>
      </c>
      <c r="BA166" s="873">
        <v>-11.77</v>
      </c>
      <c r="BB166" s="873">
        <v>-6.5299999999999994</v>
      </c>
      <c r="BC166" s="873">
        <v>0.13999999999999999</v>
      </c>
      <c r="BE166" s="624">
        <v>2013</v>
      </c>
      <c r="BF166" s="899">
        <f>IF(BE166&gt;2008,0,IF(BE166&gt;2001,1,IF(BE166&gt;1990,2,IF(BE166&gt;1980,3,IF(BE166&gt;1973,4,IF(BE166&gt;1970,5,IF(BE166&gt;1960,6,IF(BE166&gt;1958,7,IF(BE166&gt;1953,8,9)))))))))</f>
        <v>0</v>
      </c>
      <c r="BG166" s="883">
        <v>1.9</v>
      </c>
    </row>
    <row r="167" spans="1:59" ht="11.25" customHeight="1" x14ac:dyDescent="0.2">
      <c r="A167" s="872" t="s">
        <v>1314</v>
      </c>
      <c r="B167" s="876" t="s">
        <v>1315</v>
      </c>
      <c r="C167" s="933" t="s">
        <v>131</v>
      </c>
      <c r="D167" s="933" t="s">
        <v>4332</v>
      </c>
      <c r="E167" s="733">
        <v>9</v>
      </c>
      <c r="F167" s="1182">
        <v>513</v>
      </c>
      <c r="G167" s="1182" t="s">
        <v>37</v>
      </c>
      <c r="H167" s="1182" t="s">
        <v>37</v>
      </c>
      <c r="I167" s="875">
        <v>87.73</v>
      </c>
      <c r="J167" s="651">
        <f>(M167/I167)*100</f>
        <v>3.2372050609825598</v>
      </c>
      <c r="K167" s="878">
        <v>0.71</v>
      </c>
      <c r="L167" s="888">
        <v>4</v>
      </c>
      <c r="M167" s="642">
        <f>K167*L167</f>
        <v>2.84</v>
      </c>
      <c r="N167" s="871" t="s">
        <v>516</v>
      </c>
      <c r="O167" s="734">
        <v>0.67</v>
      </c>
      <c r="P167" s="862">
        <v>44139</v>
      </c>
      <c r="Q167" s="862">
        <v>44165</v>
      </c>
      <c r="R167" s="642">
        <f>(K167-O167)/O167*100</f>
        <v>5.9701492537313312</v>
      </c>
      <c r="S167" s="701">
        <f>IF(INDEX(Historical!$D$7:$D$1254,MATCH(B167,Historical!$B$7:$B$1278,0))=0,"n/a",(INDEX(Historical!$C$7:$C$1256,MATCH(B167,Historical!$B$7:$B$1278,0))/INDEX(Historical!$D$7:$D$1254,MATCH(B167,Historical!$B$7:$B$1278,0))-1)*100)</f>
        <v>6.6666666666666652</v>
      </c>
      <c r="T167" s="701">
        <f>IF(INDEX(Historical!$F$7:$F$1247,MATCH(B167,Historical!$B$7:$B$1278,0))=0,"n/a",((INDEX(Historical!$C$7:$C$1256,MATCH(B167,Historical!$B$7:$B$1278,0))/INDEX(Historical!$F$7:$F$1247,MATCH(B167,Historical!$B$7:$B$1278,0)))^(1/3)-1)*100)</f>
        <v>7.1664579674248774</v>
      </c>
      <c r="U167" s="701">
        <f>IF(INDEX(Historical!$H$7:$H$1247,MATCH(B167,Historical!$B$7:$B$1278,0))=0,"n/a",((INDEX(Historical!$C$7:$C$1256,MATCH(B167,Historical!$B$7:$B$1278,0))/INDEX(Historical!$H$7:$H$1247,MATCH(B167,Historical!$B$7:$B$1278,0)))^(1/5)-1)*100)</f>
        <v>7.7818067712725814</v>
      </c>
      <c r="V167" s="701">
        <f>IF(INDEX(Historical!$O$7:$O$1247,MATCH(B167,Historical!$B$7:$B$1278,0))=0,"n/a",((INDEX(Historical!$C$7:$C$1256,MATCH(B167,Historical!$B$7:$B$1278,0))/INDEX(Historical!$O$7:$O$1247,MATCH(B167,Historical!$B$7:$B$1278,0)))^(1/10)-1)*100)</f>
        <v>7.871289892416522</v>
      </c>
      <c r="W167" s="702">
        <f>IF(OR(U167&lt;=0,U167="n/a",V167&lt;=0,V167="n/a"),"n/a",U167/V167)</f>
        <v>0.98863170809778567</v>
      </c>
      <c r="X167" s="703">
        <f>IF(OR(AJ167&lt;=0,AJ167="n/a",U167&lt;=0,U167="n/a"),"n/a",U167/AJ167)</f>
        <v>2.1616129920201619</v>
      </c>
      <c r="Y167" s="664"/>
      <c r="Z167" s="651">
        <f>IF(OR(AC167&lt;0.01,AC167="n/a"),"n/a",M167/AC167*100)</f>
        <v>61.075268817204297</v>
      </c>
      <c r="AA167" s="887">
        <f>IF(OR(AC167&lt;0.01,AC167="n/a"),"n/a",I167/AC167)</f>
        <v>18.866666666666667</v>
      </c>
      <c r="AB167" s="888">
        <v>12</v>
      </c>
      <c r="AC167" s="866">
        <v>4.6500000000000004</v>
      </c>
      <c r="AD167" s="866">
        <v>7.26</v>
      </c>
      <c r="AE167" s="866">
        <v>3.4</v>
      </c>
      <c r="AF167" s="866">
        <v>1.78</v>
      </c>
      <c r="AG167" s="866">
        <v>9.5</v>
      </c>
      <c r="AH167" s="866">
        <v>5.0999999999999996</v>
      </c>
      <c r="AI167" s="866">
        <v>3.6700000000000004</v>
      </c>
      <c r="AJ167" s="866">
        <v>3.5999999999999996</v>
      </c>
      <c r="AK167" s="866">
        <v>2.6</v>
      </c>
      <c r="AL167" s="879">
        <v>4380</v>
      </c>
      <c r="AM167" s="873">
        <v>0.3</v>
      </c>
      <c r="AN167" s="866">
        <v>0.87</v>
      </c>
      <c r="AO167" s="740">
        <f>IF(U167="n/a","n/a",IF(AA167&lt;0,"n/a",IF(AA167="n/a","n/a",J167+U167-AA167)))</f>
        <v>-7.8476548344115251</v>
      </c>
      <c r="AP167" s="741">
        <f>IF(U167="n/a","n/a",J167+U167)</f>
        <v>11.019011832255142</v>
      </c>
      <c r="AQ167" s="889">
        <f>IF(OR(AC167&lt;0.01,AF167="n/a"),"n/a",(I167/SQRT(22.5*AC167*(I167/AF167))-1)*100)</f>
        <v>22.170494104057823</v>
      </c>
      <c r="AR167" s="651">
        <f>INDEX(Historical!$C$7:$C$1256,MATCH(B167,Historical!$B$7:$B$1278,0))*IF(AH167="n/a",1.03,IF(AH167&lt;0,1.01,IF(AH167&gt;10,1.1,(1+AH167/100))))</f>
        <v>2.6905600000000001</v>
      </c>
      <c r="AS167" s="887">
        <f>IF($AI167="n/a",1.03*AR167,IF($AI167&lt;0,1.01*AR167,IF($AI167&gt;10,1.1*AR167,(1+$AI167/100)*AR167)))</f>
        <v>2.7893035519999998</v>
      </c>
      <c r="AT167" s="887">
        <f>IF($AK167="n/a",1.03*AS167,IF($AK167&lt;0,1.01*AS167,IF($AK167&gt;10,1.1*AS167,(1+$AK167/100)*AS167)))</f>
        <v>2.8618254443519997</v>
      </c>
      <c r="AU167" s="887">
        <f>IF($AK167="n/a",1.03*AT167,IF($AK167&lt;0,1.01*AT167,IF($AK167&gt;10,1.1*AT167,(1+$AK167/100)*AT167)))</f>
        <v>2.9362329059051517</v>
      </c>
      <c r="AV167" s="887">
        <f>IF($AK167="n/a",1.03*AU167,IF($AK167&lt;0,1.01*AU167,IF($AK167&gt;10,1.1*AU167,(1+$AK167/100)*AU167)))</f>
        <v>3.0125749614586859</v>
      </c>
      <c r="AW167" s="651">
        <f>SUM(AR167:AV167)</f>
        <v>14.290496863715838</v>
      </c>
      <c r="AX167" s="748">
        <f>AW167/I167*100</f>
        <v>16.289179144780391</v>
      </c>
      <c r="AY167" s="935">
        <v>0.48</v>
      </c>
      <c r="AZ167" s="873">
        <v>27.05</v>
      </c>
      <c r="BA167" s="873">
        <v>-22.759999999999998</v>
      </c>
      <c r="BB167" s="873">
        <v>2.08</v>
      </c>
      <c r="BC167" s="873">
        <v>-5.0500000000000007</v>
      </c>
      <c r="BE167" s="624">
        <v>2013</v>
      </c>
      <c r="BF167" s="899">
        <f>IF(BE167&gt;2008,0,IF(BE167&gt;2001,1,IF(BE167&gt;1990,2,IF(BE167&gt;1980,3,IF(BE167&gt;1973,4,IF(BE167&gt;1970,5,IF(BE167&gt;1960,6,IF(BE167&gt;1958,7,IF(BE167&gt;1953,8,9)))))))))</f>
        <v>0</v>
      </c>
      <c r="BG167" s="883">
        <v>3.5000000000000004</v>
      </c>
    </row>
    <row r="168" spans="1:59" ht="11.25" customHeight="1" x14ac:dyDescent="0.2">
      <c r="A168" s="704" t="s">
        <v>3840</v>
      </c>
      <c r="B168" s="786" t="s">
        <v>3841</v>
      </c>
      <c r="C168" s="933" t="s">
        <v>108</v>
      </c>
      <c r="D168" s="933" t="s">
        <v>118</v>
      </c>
      <c r="E168" s="733">
        <v>7</v>
      </c>
      <c r="F168" s="1182">
        <v>636</v>
      </c>
      <c r="G168" s="1182" t="s">
        <v>106</v>
      </c>
      <c r="H168" s="1182" t="s">
        <v>106</v>
      </c>
      <c r="I168" s="884">
        <v>37.82</v>
      </c>
      <c r="J168" s="651">
        <f>(M168/I168)*100</f>
        <v>1.1634056054997355</v>
      </c>
      <c r="K168" s="864">
        <v>0.22</v>
      </c>
      <c r="L168" s="1182">
        <v>2</v>
      </c>
      <c r="M168" s="642">
        <f>K168*L168</f>
        <v>0.44</v>
      </c>
      <c r="N168" s="1182" t="s">
        <v>4176</v>
      </c>
      <c r="O168" s="604">
        <v>0.2</v>
      </c>
      <c r="P168" s="633">
        <v>43994</v>
      </c>
      <c r="Q168" s="633">
        <v>44011</v>
      </c>
      <c r="R168" s="642">
        <f>(K168-O168)/O168*100</f>
        <v>9.9999999999999947</v>
      </c>
      <c r="S168" s="701">
        <f>IF(INDEX(Historical!$D$7:$D$1254,MATCH(B168,Historical!$B$7:$B$1278,0))=0,"n/a",(INDEX(Historical!$C$7:$C$1256,MATCH(B168,Historical!$B$7:$B$1278,0))/INDEX(Historical!$D$7:$D$1254,MATCH(B168,Historical!$B$7:$B$1278,0))-1)*100)</f>
        <v>39.999999999999993</v>
      </c>
      <c r="T168" s="701">
        <f>IF(INDEX(Historical!$F$7:$F$1247,MATCH(B168,Historical!$B$7:$B$1278,0))=0,"n/a",((INDEX(Historical!$C$7:$C$1256,MATCH(B168,Historical!$B$7:$B$1278,0))/INDEX(Historical!$F$7:$F$1247,MATCH(B168,Historical!$B$7:$B$1278,0)))^(1/3)-1)*100)</f>
        <v>32.63524026321307</v>
      </c>
      <c r="U168" s="701">
        <f>IF(INDEX(Historical!$H$7:$H$1247,MATCH(B168,Historical!$B$7:$B$1278,0))=0,"n/a",((INDEX(Historical!$C$7:$C$1256,MATCH(B168,Historical!$B$7:$B$1278,0))/INDEX(Historical!$H$7:$H$1247,MATCH(B168,Historical!$B$7:$B$1278,0)))^(1/5)-1)*100)</f>
        <v>37.972966146121493</v>
      </c>
      <c r="V168" s="701">
        <f>IF(INDEX(Historical!$O$7:$O$1247,MATCH(B168,Historical!$B$7:$B$1278,0))=0,"n/a",((INDEX(Historical!$C$7:$C$1256,MATCH(B168,Historical!$B$7:$B$1278,0))/INDEX(Historical!$O$7:$O$1247,MATCH(B168,Historical!$B$7:$B$1278,0)))^(1/10)-1)*100)</f>
        <v>21.481404403906691</v>
      </c>
      <c r="W168" s="702">
        <f>IF(OR(U168&lt;=0,U168="n/a",V168&lt;=0,V168="n/a"),"n/a",U168/V168)</f>
        <v>1.7677133874550393</v>
      </c>
      <c r="X168" s="703" t="str">
        <f>IF(OR(AJ168&lt;=0,AJ168="n/a",U168&lt;=0,U168="n/a"),"n/a",U168/AJ168)</f>
        <v>n/a</v>
      </c>
      <c r="Y168" s="652"/>
      <c r="Z168" s="651">
        <f>IF(OR(AC168&lt;0.01,AC168="n/a"),"n/a",M168/AC168*100)</f>
        <v>439.99999999999994</v>
      </c>
      <c r="AA168" s="887">
        <f>IF(OR(AC168&lt;0.01,AC168="n/a"),"n/a",I168/AC168)</f>
        <v>378.2</v>
      </c>
      <c r="AB168" s="888">
        <v>12</v>
      </c>
      <c r="AC168" s="883">
        <v>0.1</v>
      </c>
      <c r="AD168" s="883" t="s">
        <v>136</v>
      </c>
      <c r="AE168" s="866">
        <v>1.4</v>
      </c>
      <c r="AF168" s="866">
        <v>1.22</v>
      </c>
      <c r="AG168" s="866">
        <v>0.3</v>
      </c>
      <c r="AH168" s="866">
        <v>-57.9</v>
      </c>
      <c r="AI168" s="866" t="s">
        <v>136</v>
      </c>
      <c r="AJ168" s="681">
        <v>0</v>
      </c>
      <c r="AK168" s="681" t="s">
        <v>136</v>
      </c>
      <c r="AL168" s="883">
        <v>554.82000000000005</v>
      </c>
      <c r="AM168" s="883">
        <v>67.14</v>
      </c>
      <c r="AN168" s="883">
        <v>0</v>
      </c>
      <c r="AO168" s="740">
        <f>IF(U168="n/a","n/a",IF(AA168&lt;0,"n/a",IF(AA168="n/a","n/a",J168+U168-AA168)))</f>
        <v>-339.06362824837879</v>
      </c>
      <c r="AP168" s="741">
        <f>IF(U168="n/a","n/a",J168+U168)</f>
        <v>39.136371751621226</v>
      </c>
      <c r="AQ168" s="889">
        <f>IF(OR(AC168&lt;0.01,AF168="n/a"),"n/a",(I168/SQRT(22.5*AC168*(I168/AF168))-1)*100)</f>
        <v>352.84483484350847</v>
      </c>
      <c r="AR168" s="651">
        <f>INDEX(Historical!$C$7:$C$1256,MATCH(B168,Historical!$B$7:$B$1278,0))*IF(AH168="n/a",1.03,IF(AH168&lt;0,1.01,IF(AH168&gt;10,1.1,(1+AH168/100))))</f>
        <v>0.35349999999999998</v>
      </c>
      <c r="AS168" s="887">
        <f>IF($AI168="n/a",1.03*AR168,IF($AI168&lt;0,1.01*AR168,IF($AI168&gt;10,1.1*AR168,(1+$AI168/100)*AR168)))</f>
        <v>0.36410500000000001</v>
      </c>
      <c r="AT168" s="887">
        <f>IF($AK168="n/a",1.03*AS168,IF($AK168&lt;0,1.01*AS168,IF($AK168&gt;10,1.1*AS168,(1+$AK168/100)*AS168)))</f>
        <v>0.37502815</v>
      </c>
      <c r="AU168" s="887">
        <f>IF($AK168="n/a",1.03*AT168,IF($AK168&lt;0,1.01*AT168,IF($AK168&gt;10,1.1*AT168,(1+$AK168/100)*AT168)))</f>
        <v>0.38627899450000003</v>
      </c>
      <c r="AV168" s="887">
        <f>IF($AK168="n/a",1.03*AU168,IF($AK168&lt;0,1.01*AU168,IF($AK168&gt;10,1.1*AU168,(1+$AK168/100)*AU168)))</f>
        <v>0.39786736433500003</v>
      </c>
      <c r="AW168" s="651">
        <f>SUM(AR168:AV168)</f>
        <v>1.8767795088350003</v>
      </c>
      <c r="AX168" s="748">
        <f>AW168/I168*100</f>
        <v>4.9623995474219997</v>
      </c>
      <c r="AY168" s="729">
        <v>0.78</v>
      </c>
      <c r="AZ168" s="866">
        <v>71.91</v>
      </c>
      <c r="BA168" s="866">
        <v>-13.26</v>
      </c>
      <c r="BB168" s="866">
        <v>-0.04</v>
      </c>
      <c r="BC168" s="866">
        <v>12.98</v>
      </c>
      <c r="BE168" s="624">
        <v>2014</v>
      </c>
      <c r="BF168" s="899">
        <f>IF(BE168&gt;2008,0,IF(BE168&gt;2001,1,IF(BE168&gt;1990,2,IF(BE168&gt;1980,3,IF(BE168&gt;1973,4,IF(BE168&gt;1970,5,IF(BE168&gt;1960,6,IF(BE168&gt;1958,7,IF(BE168&gt;1953,8,9)))))))))</f>
        <v>0</v>
      </c>
      <c r="BG168" s="883">
        <v>0.1</v>
      </c>
    </row>
    <row r="169" spans="1:59" ht="11.25" customHeight="1" x14ac:dyDescent="0.2">
      <c r="A169" s="155" t="s">
        <v>2394</v>
      </c>
      <c r="B169" s="596" t="s">
        <v>2395</v>
      </c>
      <c r="C169" s="933" t="s">
        <v>4196</v>
      </c>
      <c r="D169" s="933" t="s">
        <v>4329</v>
      </c>
      <c r="E169" s="733">
        <v>6</v>
      </c>
      <c r="F169" s="1182">
        <v>682</v>
      </c>
      <c r="G169" s="1182" t="s">
        <v>106</v>
      </c>
      <c r="H169" s="1182" t="s">
        <v>106</v>
      </c>
      <c r="I169" s="875">
        <v>44.28</v>
      </c>
      <c r="J169" s="651">
        <f>(M169/I169)*100</f>
        <v>2.9810298102981028</v>
      </c>
      <c r="K169" s="878">
        <v>0.33</v>
      </c>
      <c r="L169" s="888">
        <v>4</v>
      </c>
      <c r="M169" s="642">
        <f>K169*L169</f>
        <v>1.32</v>
      </c>
      <c r="N169" s="871" t="s">
        <v>4417</v>
      </c>
      <c r="O169" s="734">
        <v>0.315</v>
      </c>
      <c r="P169" s="862">
        <v>43867</v>
      </c>
      <c r="Q169" s="862">
        <v>43890</v>
      </c>
      <c r="R169" s="642">
        <f>(K169-O169)/O169*100</f>
        <v>4.7619047619047654</v>
      </c>
      <c r="S169" s="701">
        <f>IF(INDEX(Historical!$D$7:$D$1254,MATCH(B169,Historical!$B$7:$B$1278,0))=0,"n/a",(INDEX(Historical!$C$7:$C$1256,MATCH(B169,Historical!$B$7:$B$1278,0))/INDEX(Historical!$D$7:$D$1254,MATCH(B169,Historical!$B$7:$B$1278,0))-1)*100)</f>
        <v>5.0000000000000044</v>
      </c>
      <c r="T169" s="701">
        <f>IF(INDEX(Historical!$F$7:$F$1247,MATCH(B169,Historical!$B$7:$B$1278,0))=0,"n/a",((INDEX(Historical!$C$7:$C$1256,MATCH(B169,Historical!$B$7:$B$1278,0))/INDEX(Historical!$F$7:$F$1247,MATCH(B169,Historical!$B$7:$B$1278,0)))^(1/3)-1)*100)</f>
        <v>6.6053667550018957</v>
      </c>
      <c r="U169" s="701">
        <f>IF(INDEX(Historical!$H$7:$H$1247,MATCH(B169,Historical!$B$7:$B$1278,0))=0,"n/a",((INDEX(Historical!$C$7:$C$1256,MATCH(B169,Historical!$B$7:$B$1278,0))/INDEX(Historical!$H$7:$H$1247,MATCH(B169,Historical!$B$7:$B$1278,0)))^(1/5)-1)*100)</f>
        <v>6.9610375725068785</v>
      </c>
      <c r="V169" s="701">
        <f>IF(INDEX(Historical!$O$7:$O$1247,MATCH(B169,Historical!$B$7:$B$1278,0))=0,"n/a",((INDEX(Historical!$C$7:$C$1256,MATCH(B169,Historical!$B$7:$B$1278,0))/INDEX(Historical!$O$7:$O$1247,MATCH(B169,Historical!$B$7:$B$1278,0)))^(1/10)-1)*100)</f>
        <v>8.4471771197698544</v>
      </c>
      <c r="W169" s="702">
        <f>IF(OR(U169&lt;=0,U169="n/a",V169&lt;=0,V169="n/a"),"n/a",U169/V169)</f>
        <v>0.82406672357031552</v>
      </c>
      <c r="X169" s="703">
        <f>IF(OR(AJ169&lt;=0,AJ169="n/a",U169&lt;=0,U169="n/a"),"n/a",U169/AJ169)</f>
        <v>0.45796299819124203</v>
      </c>
      <c r="Y169" s="877"/>
      <c r="Z169" s="651">
        <f>IF(OR(AC169&lt;0.01,AC169="n/a"),"n/a",M169/AC169*100)</f>
        <v>24.264705882352942</v>
      </c>
      <c r="AA169" s="887">
        <f>IF(OR(AC169&lt;0.01,AC169="n/a"),"n/a",I169/AC169)</f>
        <v>8.1397058823529402</v>
      </c>
      <c r="AB169" s="888">
        <v>12</v>
      </c>
      <c r="AC169" s="866">
        <v>5.44</v>
      </c>
      <c r="AD169" s="866">
        <v>1.03</v>
      </c>
      <c r="AE169" s="866">
        <v>2.67</v>
      </c>
      <c r="AF169" s="866">
        <v>2.4900000000000002</v>
      </c>
      <c r="AG169" s="866">
        <v>28.299999999999997</v>
      </c>
      <c r="AH169" s="866">
        <v>6.6000000000000005</v>
      </c>
      <c r="AI169" s="866">
        <v>-6.8000000000000007</v>
      </c>
      <c r="AJ169" s="866">
        <v>15.2</v>
      </c>
      <c r="AK169" s="866">
        <v>7.9399999999999995</v>
      </c>
      <c r="AL169" s="879">
        <v>210590</v>
      </c>
      <c r="AM169" s="873">
        <v>0.05</v>
      </c>
      <c r="AN169" s="866">
        <v>0.49</v>
      </c>
      <c r="AO169" s="740">
        <f>IF(U169="n/a","n/a",IF(AA169&lt;0,"n/a",IF(AA169="n/a","n/a",J169+U169-AA169)))</f>
        <v>1.8023615004520419</v>
      </c>
      <c r="AP169" s="741">
        <f>IF(U169="n/a","n/a",J169+U169)</f>
        <v>9.9420673828049821</v>
      </c>
      <c r="AQ169" s="889">
        <f>IF(OR(AC169&lt;0.01,AF169="n/a"),"n/a",(I169/SQRT(22.5*AC169*(I169/AF169))-1)*100)</f>
        <v>-5.089825748392018</v>
      </c>
      <c r="AR169" s="651">
        <f>INDEX(Historical!$C$7:$C$1256,MATCH(B169,Historical!$B$7:$B$1278,0))*IF(AH169="n/a",1.03,IF(AH169&lt;0,1.01,IF(AH169&gt;10,1.1,(1+AH169/100))))</f>
        <v>1.3431600000000001</v>
      </c>
      <c r="AS169" s="887">
        <f>IF($AI169="n/a",1.03*AR169,IF($AI169&lt;0,1.01*AR169,IF($AI169&gt;10,1.1*AR169,(1+$AI169/100)*AR169)))</f>
        <v>1.3565916000000002</v>
      </c>
      <c r="AT169" s="887">
        <f>IF($AK169="n/a",1.03*AS169,IF($AK169&lt;0,1.01*AS169,IF($AK169&gt;10,1.1*AS169,(1+$AK169/100)*AS169)))</f>
        <v>1.4643049730400002</v>
      </c>
      <c r="AU169" s="887">
        <f>IF($AK169="n/a",1.03*AT169,IF($AK169&lt;0,1.01*AT169,IF($AK169&gt;10,1.1*AT169,(1+$AK169/100)*AT169)))</f>
        <v>1.580570787899376</v>
      </c>
      <c r="AV169" s="887">
        <f>IF($AK169="n/a",1.03*AU169,IF($AK169&lt;0,1.01*AU169,IF($AK169&gt;10,1.1*AU169,(1+$AK169/100)*AU169)))</f>
        <v>1.7060681084585863</v>
      </c>
      <c r="AW169" s="651">
        <f>SUM(AR169:AV169)</f>
        <v>7.4506954693979628</v>
      </c>
      <c r="AX169" s="748">
        <f>AW169/I169*100</f>
        <v>16.826322198279048</v>
      </c>
      <c r="AY169" s="935">
        <v>0.68</v>
      </c>
      <c r="AZ169" s="873">
        <v>1.49</v>
      </c>
      <c r="BA169" s="873">
        <v>-36.090000000000003</v>
      </c>
      <c r="BB169" s="873">
        <v>-12.43</v>
      </c>
      <c r="BC169" s="873">
        <v>-21.25</v>
      </c>
      <c r="BE169" s="624">
        <v>2015</v>
      </c>
      <c r="BF169" s="899">
        <f>IF(BE169&gt;2008,0,IF(BE169&gt;2001,1,IF(BE169&gt;1990,2,IF(BE169&gt;1980,3,IF(BE169&gt;1973,4,IF(BE169&gt;1970,5,IF(BE169&gt;1960,6,IF(BE169&gt;1958,7,IF(BE169&gt;1953,8,9)))))))))</f>
        <v>0</v>
      </c>
      <c r="BG169" s="883">
        <v>15.1</v>
      </c>
    </row>
    <row r="170" spans="1:59" ht="11.25" customHeight="1" x14ac:dyDescent="0.2">
      <c r="A170" s="704" t="s">
        <v>3844</v>
      </c>
      <c r="B170" s="786" t="s">
        <v>3845</v>
      </c>
      <c r="C170" s="933" t="s">
        <v>123</v>
      </c>
      <c r="D170" s="933" t="s">
        <v>4177</v>
      </c>
      <c r="E170" s="733">
        <v>6</v>
      </c>
      <c r="F170" s="1182">
        <v>667</v>
      </c>
      <c r="G170" s="1182" t="s">
        <v>106</v>
      </c>
      <c r="H170" s="1182" t="s">
        <v>106</v>
      </c>
      <c r="I170" s="884">
        <v>66.14</v>
      </c>
      <c r="J170" s="651">
        <f>(M170/I170)*100</f>
        <v>1.572422134865437</v>
      </c>
      <c r="K170" s="864">
        <v>0.52</v>
      </c>
      <c r="L170" s="1182">
        <v>2</v>
      </c>
      <c r="M170" s="642">
        <f>K170*L170</f>
        <v>1.04</v>
      </c>
      <c r="N170" s="1182" t="s">
        <v>399</v>
      </c>
      <c r="O170" s="604">
        <v>0.5</v>
      </c>
      <c r="P170" s="1084">
        <v>43786</v>
      </c>
      <c r="Q170" s="1084">
        <v>43795</v>
      </c>
      <c r="R170" s="642">
        <f>(K170-O170)/O170*100</f>
        <v>4.0000000000000036</v>
      </c>
      <c r="S170" s="701">
        <f>IF(INDEX(Historical!$D$7:$D$1254,MATCH(B170,Historical!$B$7:$B$1278,0))=0,"n/a",(INDEX(Historical!$C$7:$C$1256,MATCH(B170,Historical!$B$7:$B$1278,0))/INDEX(Historical!$D$7:$D$1254,MATCH(B170,Historical!$B$7:$B$1278,0))-1)*100)</f>
        <v>14.606741573033698</v>
      </c>
      <c r="T170" s="701">
        <f>IF(INDEX(Historical!$F$7:$F$1247,MATCH(B170,Historical!$B$7:$B$1278,0))=0,"n/a",((INDEX(Historical!$C$7:$C$1256,MATCH(B170,Historical!$B$7:$B$1278,0))/INDEX(Historical!$F$7:$F$1247,MATCH(B170,Historical!$B$7:$B$1278,0)))^(1/3)-1)*100)</f>
        <v>15.038123710576222</v>
      </c>
      <c r="U170" s="701">
        <f>IF(INDEX(Historical!$H$7:$H$1247,MATCH(B170,Historical!$B$7:$B$1278,0))=0,"n/a",((INDEX(Historical!$C$7:$C$1256,MATCH(B170,Historical!$B$7:$B$1278,0))/INDEX(Historical!$H$7:$H$1247,MATCH(B170,Historical!$B$7:$B$1278,0)))^(1/5)-1)*100)</f>
        <v>13.148160141522647</v>
      </c>
      <c r="V170" s="701">
        <f>IF(INDEX(Historical!$O$7:$O$1247,MATCH(B170,Historical!$B$7:$B$1278,0))=0,"n/a",((INDEX(Historical!$C$7:$C$1256,MATCH(B170,Historical!$B$7:$B$1278,0))/INDEX(Historical!$O$7:$O$1247,MATCH(B170,Historical!$B$7:$B$1278,0)))^(1/10)-1)*100)</f>
        <v>35.195742952188212</v>
      </c>
      <c r="W170" s="702">
        <f>IF(OR(U170&lt;=0,U170="n/a",V170&lt;=0,V170="n/a"),"n/a",U170/V170)</f>
        <v>0.37357245617414053</v>
      </c>
      <c r="X170" s="703">
        <f>IF(OR(AJ170&lt;=0,AJ170="n/a",U170&lt;=0,U170="n/a"),"n/a",U170/AJ170)</f>
        <v>2.1554360887742043</v>
      </c>
      <c r="Y170" s="652"/>
      <c r="Z170" s="651">
        <f>IF(OR(AC170&lt;0.01,AC170="n/a"),"n/a",M170/AC170*100)</f>
        <v>47.926267281105993</v>
      </c>
      <c r="AA170" s="887">
        <f>IF(OR(AC170&lt;0.01,AC170="n/a"),"n/a",I170/AC170)</f>
        <v>30.47926267281106</v>
      </c>
      <c r="AB170" s="888">
        <v>12</v>
      </c>
      <c r="AC170" s="883">
        <v>2.17</v>
      </c>
      <c r="AD170" s="883">
        <v>4.0599999999999996</v>
      </c>
      <c r="AE170" s="866">
        <v>1.18</v>
      </c>
      <c r="AF170" s="866">
        <v>1.81</v>
      </c>
      <c r="AG170" s="866">
        <v>6</v>
      </c>
      <c r="AH170" s="866">
        <v>14.7</v>
      </c>
      <c r="AI170" s="866">
        <v>78.95</v>
      </c>
      <c r="AJ170" s="681">
        <v>6.1</v>
      </c>
      <c r="AK170" s="681">
        <v>7.5</v>
      </c>
      <c r="AL170" s="883">
        <v>1620</v>
      </c>
      <c r="AM170" s="883">
        <v>0.8</v>
      </c>
      <c r="AN170" s="883">
        <v>0.04</v>
      </c>
      <c r="AO170" s="740">
        <f>IF(U170="n/a","n/a",IF(AA170&lt;0,"n/a",IF(AA170="n/a","n/a",J170+U170-AA170)))</f>
        <v>-15.758680396422976</v>
      </c>
      <c r="AP170" s="741">
        <f>IF(U170="n/a","n/a",J170+U170)</f>
        <v>14.720582276388084</v>
      </c>
      <c r="AQ170" s="889">
        <f>IF(OR(AC170&lt;0.01,AF170="n/a"),"n/a",(I170/SQRT(22.5*AC170*(I170/AF170))-1)*100)</f>
        <v>56.585036091913274</v>
      </c>
      <c r="AR170" s="651">
        <f>INDEX(Historical!$C$7:$C$1256,MATCH(B170,Historical!$B$7:$B$1278,0))*IF(AH170="n/a",1.03,IF(AH170&lt;0,1.01,IF(AH170&gt;10,1.1,(1+AH170/100))))</f>
        <v>1.1220000000000001</v>
      </c>
      <c r="AS170" s="887">
        <f>IF($AI170="n/a",1.03*AR170,IF($AI170&lt;0,1.01*AR170,IF($AI170&gt;10,1.1*AR170,(1+$AI170/100)*AR170)))</f>
        <v>1.2342000000000002</v>
      </c>
      <c r="AT170" s="887">
        <f>IF($AK170="n/a",1.03*AS170,IF($AK170&lt;0,1.01*AS170,IF($AK170&gt;10,1.1*AS170,(1+$AK170/100)*AS170)))</f>
        <v>1.3267650000000002</v>
      </c>
      <c r="AU170" s="887">
        <f>IF($AK170="n/a",1.03*AT170,IF($AK170&lt;0,1.01*AT170,IF($AK170&gt;10,1.1*AT170,(1+$AK170/100)*AT170)))</f>
        <v>1.4262723750000001</v>
      </c>
      <c r="AV170" s="887">
        <f>IF($AK170="n/a",1.03*AU170,IF($AK170&lt;0,1.01*AU170,IF($AK170&gt;10,1.1*AU170,(1+$AK170/100)*AU170)))</f>
        <v>1.5332428031250001</v>
      </c>
      <c r="AW170" s="651">
        <f>SUM(AR170:AV170)</f>
        <v>6.642480178125</v>
      </c>
      <c r="AX170" s="748">
        <f>AW170/I170*100</f>
        <v>10.043060444700636</v>
      </c>
      <c r="AY170" s="729">
        <v>1.26</v>
      </c>
      <c r="AZ170" s="866">
        <v>16.63</v>
      </c>
      <c r="BA170" s="866">
        <v>-38.67</v>
      </c>
      <c r="BB170" s="866">
        <v>-3.58</v>
      </c>
      <c r="BC170" s="866">
        <v>-14.069999999999999</v>
      </c>
      <c r="BE170" s="624">
        <v>2014</v>
      </c>
      <c r="BF170" s="899">
        <f>IF(BE170&gt;2008,0,IF(BE170&gt;2001,1,IF(BE170&gt;1990,2,IF(BE170&gt;1980,3,IF(BE170&gt;1973,4,IF(BE170&gt;1970,5,IF(BE170&gt;1960,6,IF(BE170&gt;1958,7,IF(BE170&gt;1953,8,9)))))))))</f>
        <v>0</v>
      </c>
      <c r="BG170" s="883">
        <v>3.8</v>
      </c>
    </row>
    <row r="171" spans="1:59" ht="11.25" customHeight="1" x14ac:dyDescent="0.2">
      <c r="A171" s="872" t="s">
        <v>1335</v>
      </c>
      <c r="B171" s="876" t="s">
        <v>1336</v>
      </c>
      <c r="C171" s="933" t="s">
        <v>4345</v>
      </c>
      <c r="D171" s="933" t="s">
        <v>519</v>
      </c>
      <c r="E171" s="733">
        <v>8</v>
      </c>
      <c r="F171" s="1182">
        <v>542</v>
      </c>
      <c r="G171" s="1182" t="s">
        <v>115</v>
      </c>
      <c r="H171" s="1182" t="s">
        <v>115</v>
      </c>
      <c r="I171" s="875">
        <v>18.09</v>
      </c>
      <c r="J171" s="651">
        <f>(M171/I171)*100</f>
        <v>5.6384742951907132</v>
      </c>
      <c r="K171" s="878">
        <v>0.255</v>
      </c>
      <c r="L171" s="888">
        <v>4</v>
      </c>
      <c r="M171" s="642">
        <f>K171*L171</f>
        <v>1.02</v>
      </c>
      <c r="N171" s="871" t="s">
        <v>148</v>
      </c>
      <c r="O171" s="734">
        <v>0.23499999999999999</v>
      </c>
      <c r="P171" s="862">
        <v>43889</v>
      </c>
      <c r="Q171" s="862">
        <v>43906</v>
      </c>
      <c r="R171" s="642">
        <f>(K171-O171)/O171*100</f>
        <v>8.5106382978723492</v>
      </c>
      <c r="S171" s="701">
        <f>IF(INDEX(Historical!$D$7:$D$1254,MATCH(B171,Historical!$B$7:$B$1278,0))=0,"n/a",(INDEX(Historical!$C$7:$C$1256,MATCH(B171,Historical!$B$7:$B$1278,0))/INDEX(Historical!$D$7:$D$1254,MATCH(B171,Historical!$B$7:$B$1278,0))-1)*100)</f>
        <v>11.904761904761907</v>
      </c>
      <c r="T171" s="701">
        <f>IF(INDEX(Historical!$F$7:$F$1247,MATCH(B171,Historical!$B$7:$B$1278,0))=0,"n/a",((INDEX(Historical!$C$7:$C$1256,MATCH(B171,Historical!$B$7:$B$1278,0))/INDEX(Historical!$F$7:$F$1247,MATCH(B171,Historical!$B$7:$B$1278,0)))^(1/3)-1)*100)</f>
        <v>16.142775708728507</v>
      </c>
      <c r="U171" s="701">
        <f>IF(INDEX(Historical!$H$7:$H$1247,MATCH(B171,Historical!$B$7:$B$1278,0))=0,"n/a",((INDEX(Historical!$C$7:$C$1256,MATCH(B171,Historical!$B$7:$B$1278,0))/INDEX(Historical!$H$7:$H$1247,MATCH(B171,Historical!$B$7:$B$1278,0)))^(1/5)-1)*100)</f>
        <v>19.858503613188617</v>
      </c>
      <c r="V171" s="701" t="str">
        <f>IF(INDEX(Historical!$O$7:$O$1247,MATCH(B171,Historical!$B$7:$B$1278,0))=0,"n/a",((INDEX(Historical!$C$7:$C$1256,MATCH(B171,Historical!$B$7:$B$1278,0))/INDEX(Historical!$O$7:$O$1247,MATCH(B171,Historical!$B$7:$B$1278,0)))^(1/10)-1)*100)</f>
        <v>n/a</v>
      </c>
      <c r="W171" s="702" t="str">
        <f>IF(OR(U171&lt;=0,U171="n/a",V171&lt;=0,V171="n/a"),"n/a",U171/V171)</f>
        <v>n/a</v>
      </c>
      <c r="X171" s="703">
        <f>IF(OR(AJ171&lt;=0,AJ171="n/a",U171&lt;=0,U171="n/a"),"n/a",U171/AJ171)</f>
        <v>2.3641075729986447</v>
      </c>
      <c r="Y171" s="876"/>
      <c r="Z171" s="651">
        <f>IF(OR(AC171&lt;0.01,AC171="n/a"),"n/a",M171/AC171*100)</f>
        <v>70.833333333333343</v>
      </c>
      <c r="AA171" s="887">
        <f>IF(OR(AC171&lt;0.01,AC171="n/a"),"n/a",I171/AC171)</f>
        <v>12.5625</v>
      </c>
      <c r="AB171" s="888">
        <v>12</v>
      </c>
      <c r="AC171" s="866">
        <v>1.44</v>
      </c>
      <c r="AD171" s="866">
        <v>11.42</v>
      </c>
      <c r="AE171" s="866">
        <v>0.74</v>
      </c>
      <c r="AF171" s="866">
        <v>2.59</v>
      </c>
      <c r="AG171" s="866">
        <v>21.7</v>
      </c>
      <c r="AH171" s="866">
        <v>5.4</v>
      </c>
      <c r="AI171" s="866">
        <v>15.509999999999998</v>
      </c>
      <c r="AJ171" s="866">
        <v>8.4</v>
      </c>
      <c r="AK171" s="866">
        <v>1.0999999999999999</v>
      </c>
      <c r="AL171" s="879">
        <v>6980</v>
      </c>
      <c r="AM171" s="873">
        <v>0.1</v>
      </c>
      <c r="AN171" s="866">
        <v>1.46</v>
      </c>
      <c r="AO171" s="740">
        <f>IF(U171="n/a","n/a",IF(AA171&lt;0,"n/a",IF(AA171="n/a","n/a",J171+U171-AA171)))</f>
        <v>12.934477908379328</v>
      </c>
      <c r="AP171" s="741">
        <f>IF(U171="n/a","n/a",J171+U171)</f>
        <v>25.496977908379328</v>
      </c>
      <c r="AQ171" s="889">
        <f>IF(OR(AC171&lt;0.01,AF171="n/a"),"n/a",(I171/SQRT(22.5*AC171*(I171/AF171))-1)*100)</f>
        <v>20.253205085491732</v>
      </c>
      <c r="AR171" s="651">
        <f>INDEX(Historical!$C$7:$C$1256,MATCH(B171,Historical!$B$7:$B$1278,0))*IF(AH171="n/a",1.03,IF(AH171&lt;0,1.01,IF(AH171&gt;10,1.1,(1+AH171/100))))</f>
        <v>0.99075999999999997</v>
      </c>
      <c r="AS171" s="887">
        <f>IF($AI171="n/a",1.03*AR171,IF($AI171&lt;0,1.01*AR171,IF($AI171&gt;10,1.1*AR171,(1+$AI171/100)*AR171)))</f>
        <v>1.089836</v>
      </c>
      <c r="AT171" s="887">
        <f>IF($AK171="n/a",1.03*AS171,IF($AK171&lt;0,1.01*AS171,IF($AK171&gt;10,1.1*AS171,(1+$AK171/100)*AS171)))</f>
        <v>1.1018241959999999</v>
      </c>
      <c r="AU171" s="887">
        <f>IF($AK171="n/a",1.03*AT171,IF($AK171&lt;0,1.01*AT171,IF($AK171&gt;10,1.1*AT171,(1+$AK171/100)*AT171)))</f>
        <v>1.1139442621559998</v>
      </c>
      <c r="AV171" s="887">
        <f>IF($AK171="n/a",1.03*AU171,IF($AK171&lt;0,1.01*AU171,IF($AK171&gt;10,1.1*AU171,(1+$AK171/100)*AU171)))</f>
        <v>1.1261976490397156</v>
      </c>
      <c r="AW171" s="651">
        <f>SUM(AR171:AV171)</f>
        <v>5.4225621071957155</v>
      </c>
      <c r="AX171" s="748">
        <f>AW171/I171*100</f>
        <v>29.975467701468855</v>
      </c>
      <c r="AY171" s="935">
        <v>0.93</v>
      </c>
      <c r="AZ171" s="873">
        <v>55.55</v>
      </c>
      <c r="BA171" s="873">
        <v>-28.21</v>
      </c>
      <c r="BB171" s="873">
        <v>1.5699999999999998</v>
      </c>
      <c r="BC171" s="873">
        <v>-0.62</v>
      </c>
      <c r="BE171" s="624">
        <v>2013</v>
      </c>
      <c r="BF171" s="899">
        <f>IF(BE171&gt;2008,0,IF(BE171&gt;2001,1,IF(BE171&gt;1990,2,IF(BE171&gt;1980,3,IF(BE171&gt;1973,4,IF(BE171&gt;1970,5,IF(BE171&gt;1960,6,IF(BE171&gt;1958,7,IF(BE171&gt;1953,8,9)))))))))</f>
        <v>0</v>
      </c>
      <c r="BG171" s="883">
        <v>3.5000000000000004</v>
      </c>
    </row>
    <row r="172" spans="1:59" ht="11.25" customHeight="1" x14ac:dyDescent="0.2">
      <c r="A172" s="864" t="s">
        <v>1341</v>
      </c>
      <c r="B172" s="876" t="s">
        <v>1342</v>
      </c>
      <c r="C172" s="933" t="s">
        <v>108</v>
      </c>
      <c r="D172" s="933" t="s">
        <v>4341</v>
      </c>
      <c r="E172" s="733">
        <v>9</v>
      </c>
      <c r="F172" s="1182">
        <v>461</v>
      </c>
      <c r="G172" s="1182" t="s">
        <v>106</v>
      </c>
      <c r="H172" s="1182" t="s">
        <v>106</v>
      </c>
      <c r="I172" s="875">
        <v>8.4600000000000009</v>
      </c>
      <c r="J172" s="651">
        <f>(M172/I172)*100</f>
        <v>5.6737588652482263</v>
      </c>
      <c r="K172" s="878">
        <v>0.12</v>
      </c>
      <c r="L172" s="888">
        <v>4</v>
      </c>
      <c r="M172" s="642">
        <f>K172*L172</f>
        <v>0.48</v>
      </c>
      <c r="N172" s="871" t="s">
        <v>642</v>
      </c>
      <c r="O172" s="734">
        <v>0.11</v>
      </c>
      <c r="P172" s="862">
        <v>43868</v>
      </c>
      <c r="Q172" s="862">
        <v>43886</v>
      </c>
      <c r="R172" s="642">
        <f>(K172-O172)/O172*100</f>
        <v>9.0909090909090864</v>
      </c>
      <c r="S172" s="701">
        <f>IF(INDEX(Historical!$D$7:$D$1254,MATCH(B172,Historical!$B$7:$B$1278,0))=0,"n/a",(INDEX(Historical!$C$7:$C$1256,MATCH(B172,Historical!$B$7:$B$1278,0))/INDEX(Historical!$D$7:$D$1254,MATCH(B172,Historical!$B$7:$B$1278,0))-1)*100)</f>
        <v>15.789473684210531</v>
      </c>
      <c r="T172" s="701">
        <f>IF(INDEX(Historical!$F$7:$F$1247,MATCH(B172,Historical!$B$7:$B$1278,0))=0,"n/a",((INDEX(Historical!$C$7:$C$1256,MATCH(B172,Historical!$B$7:$B$1278,0))/INDEX(Historical!$F$7:$F$1247,MATCH(B172,Historical!$B$7:$B$1278,0)))^(1/3)-1)*100)</f>
        <v>19.168034448193151</v>
      </c>
      <c r="U172" s="701">
        <f>IF(INDEX(Historical!$H$7:$H$1247,MATCH(B172,Historical!$B$7:$B$1278,0))=0,"n/a",((INDEX(Historical!$C$7:$C$1256,MATCH(B172,Historical!$B$7:$B$1278,0))/INDEX(Historical!$H$7:$H$1247,MATCH(B172,Historical!$B$7:$B$1278,0)))^(1/5)-1)*100)</f>
        <v>29.839292945512376</v>
      </c>
      <c r="V172" s="701" t="str">
        <f>IF(INDEX(Historical!$O$7:$O$1247,MATCH(B172,Historical!$B$7:$B$1278,0))=0,"n/a",((INDEX(Historical!$C$7:$C$1256,MATCH(B172,Historical!$B$7:$B$1278,0))/INDEX(Historical!$O$7:$O$1247,MATCH(B172,Historical!$B$7:$B$1278,0)))^(1/10)-1)*100)</f>
        <v>n/a</v>
      </c>
      <c r="W172" s="702" t="str">
        <f>IF(OR(U172&lt;=0,U172="n/a",V172&lt;=0,V172="n/a"),"n/a",U172/V172)</f>
        <v>n/a</v>
      </c>
      <c r="X172" s="703">
        <f>IF(OR(AJ172&lt;=0,AJ172="n/a",U172&lt;=0,U172="n/a"),"n/a",U172/AJ172)</f>
        <v>2.057882272104302</v>
      </c>
      <c r="Y172" s="673"/>
      <c r="Z172" s="651">
        <f>IF(OR(AC172&lt;0.01,AC172="n/a"),"n/a",M172/AC172*100)</f>
        <v>64.86486486486487</v>
      </c>
      <c r="AA172" s="887">
        <f>IF(OR(AC172&lt;0.01,AC172="n/a"),"n/a",I172/AC172)</f>
        <v>11.432432432432433</v>
      </c>
      <c r="AB172" s="888">
        <v>12</v>
      </c>
      <c r="AC172" s="866">
        <v>0.74</v>
      </c>
      <c r="AD172" s="866">
        <v>1.1000000000000001</v>
      </c>
      <c r="AE172" s="866">
        <v>2.04</v>
      </c>
      <c r="AF172" s="869">
        <v>0.76</v>
      </c>
      <c r="AG172" s="866">
        <v>6.8000000000000007</v>
      </c>
      <c r="AH172" s="866">
        <v>5.0999999999999996</v>
      </c>
      <c r="AI172" s="866">
        <v>12.34</v>
      </c>
      <c r="AJ172" s="866">
        <v>14.499999999999998</v>
      </c>
      <c r="AK172" s="866">
        <v>10.38</v>
      </c>
      <c r="AL172" s="879">
        <v>2090</v>
      </c>
      <c r="AM172" s="873">
        <v>1.7000000000000002</v>
      </c>
      <c r="AN172" s="866">
        <v>0</v>
      </c>
      <c r="AO172" s="740">
        <f>IF(U172="n/a","n/a",IF(AA172&lt;0,"n/a",IF(AA172="n/a","n/a",J172+U172-AA172)))</f>
        <v>24.080619378328166</v>
      </c>
      <c r="AP172" s="741">
        <f>IF(U172="n/a","n/a",J172+U172)</f>
        <v>35.513051810760601</v>
      </c>
      <c r="AQ172" s="889">
        <f>IF(OR(AC172&lt;0.01,AF172="n/a"),"n/a",(I172/SQRT(22.5*AC172*(I172/AF172))-1)*100)</f>
        <v>-37.8580526405744</v>
      </c>
      <c r="AR172" s="651">
        <f>INDEX(Historical!$C$7:$C$1256,MATCH(B172,Historical!$B$7:$B$1278,0))*IF(AH172="n/a",1.03,IF(AH172&lt;0,1.01,IF(AH172&gt;10,1.1,(1+AH172/100))))</f>
        <v>0.46243999999999996</v>
      </c>
      <c r="AS172" s="887">
        <f>IF($AI172="n/a",1.03*AR172,IF($AI172&lt;0,1.01*AR172,IF($AI172&gt;10,1.1*AR172,(1+$AI172/100)*AR172)))</f>
        <v>0.50868400000000003</v>
      </c>
      <c r="AT172" s="887">
        <f>IF($AK172="n/a",1.03*AS172,IF($AK172&lt;0,1.01*AS172,IF($AK172&gt;10,1.1*AS172,(1+$AK172/100)*AS172)))</f>
        <v>0.55955240000000006</v>
      </c>
      <c r="AU172" s="887">
        <f>IF($AK172="n/a",1.03*AT172,IF($AK172&lt;0,1.01*AT172,IF($AK172&gt;10,1.1*AT172,(1+$AK172/100)*AT172)))</f>
        <v>0.61550764000000013</v>
      </c>
      <c r="AV172" s="887">
        <f>IF($AK172="n/a",1.03*AU172,IF($AK172&lt;0,1.01*AU172,IF($AK172&gt;10,1.1*AU172,(1+$AK172/100)*AU172)))</f>
        <v>0.67705840400000017</v>
      </c>
      <c r="AW172" s="651">
        <f>SUM(AR172:AV172)</f>
        <v>2.8232424440000004</v>
      </c>
      <c r="AX172" s="748">
        <f>AW172/I172*100</f>
        <v>33.37166009456265</v>
      </c>
      <c r="AY172" s="935">
        <v>1.18</v>
      </c>
      <c r="AZ172" s="873">
        <v>34.07</v>
      </c>
      <c r="BA172" s="873">
        <v>-32.700000000000003</v>
      </c>
      <c r="BB172" s="873">
        <v>9.49</v>
      </c>
      <c r="BC172" s="873">
        <v>-3.52</v>
      </c>
      <c r="BE172" s="624">
        <v>2013</v>
      </c>
      <c r="BF172" s="899">
        <f>IF(BE172&gt;2008,0,IF(BE172&gt;2001,1,IF(BE172&gt;1990,2,IF(BE172&gt;1980,3,IF(BE172&gt;1973,4,IF(BE172&gt;1970,5,IF(BE172&gt;1960,6,IF(BE172&gt;1958,7,IF(BE172&gt;1953,8,9)))))))))</f>
        <v>0</v>
      </c>
      <c r="BG172" s="883">
        <v>0.70000000000000007</v>
      </c>
    </row>
    <row r="173" spans="1:59" ht="11.25" customHeight="1" x14ac:dyDescent="0.2">
      <c r="A173" s="881" t="s">
        <v>3953</v>
      </c>
      <c r="B173" s="876" t="s">
        <v>3954</v>
      </c>
      <c r="C173" s="933" t="s">
        <v>108</v>
      </c>
      <c r="D173" s="933" t="s">
        <v>4341</v>
      </c>
      <c r="E173" s="733">
        <v>7</v>
      </c>
      <c r="F173" s="1182">
        <v>646</v>
      </c>
      <c r="G173" s="1182" t="s">
        <v>106</v>
      </c>
      <c r="H173" s="1182" t="s">
        <v>106</v>
      </c>
      <c r="I173" s="875">
        <v>13.94</v>
      </c>
      <c r="J173" s="651">
        <f>(M173/I173)*100</f>
        <v>1.8651362984218081</v>
      </c>
      <c r="K173" s="878">
        <v>6.5000000000000002E-2</v>
      </c>
      <c r="L173" s="888">
        <v>4</v>
      </c>
      <c r="M173" s="642">
        <f>K173*L173</f>
        <v>0.26</v>
      </c>
      <c r="N173" s="871" t="s">
        <v>718</v>
      </c>
      <c r="O173" s="734">
        <v>0.06</v>
      </c>
      <c r="P173" s="862">
        <v>44106</v>
      </c>
      <c r="Q173" s="862">
        <v>44135</v>
      </c>
      <c r="R173" s="642">
        <f>(K173-O173)/O173*100</f>
        <v>8.333333333333341</v>
      </c>
      <c r="S173" s="701">
        <f>IF(INDEX(Historical!$D$7:$D$1254,MATCH(B173,Historical!$B$7:$B$1278,0))=0,"n/a",(INDEX(Historical!$C$7:$C$1256,MATCH(B173,Historical!$B$7:$B$1278,0))/INDEX(Historical!$D$7:$D$1254,MATCH(B173,Historical!$B$7:$B$1278,0))-1)*100)</f>
        <v>50.231023102310225</v>
      </c>
      <c r="T173" s="701">
        <f>IF(INDEX(Historical!$F$7:$F$1247,MATCH(B173,Historical!$B$7:$B$1278,0))=0,"n/a",((INDEX(Historical!$C$7:$C$1256,MATCH(B173,Historical!$B$7:$B$1278,0))/INDEX(Historical!$F$7:$F$1247,MATCH(B173,Historical!$B$7:$B$1278,0)))^(1/3)-1)*100)</f>
        <v>80.659852375582403</v>
      </c>
      <c r="U173" s="701">
        <f>IF(INDEX(Historical!$H$7:$H$1247,MATCH(B173,Historical!$B$7:$B$1278,0))=0,"n/a",((INDEX(Historical!$C$7:$C$1256,MATCH(B173,Historical!$B$7:$B$1278,0))/INDEX(Historical!$H$7:$H$1247,MATCH(B173,Historical!$B$7:$B$1278,0)))^(1/5)-1)*100)</f>
        <v>101.80534698030654</v>
      </c>
      <c r="V173" s="701" t="str">
        <f>IF(INDEX(Historical!$O$7:$O$1247,MATCH(B173,Historical!$B$7:$B$1278,0))=0,"n/a",((INDEX(Historical!$C$7:$C$1256,MATCH(B173,Historical!$B$7:$B$1278,0))/INDEX(Historical!$O$7:$O$1247,MATCH(B173,Historical!$B$7:$B$1278,0)))^(1/10)-1)*100)</f>
        <v>n/a</v>
      </c>
      <c r="W173" s="702" t="str">
        <f>IF(OR(U173&lt;=0,U173="n/a",V173&lt;=0,V173="n/a"),"n/a",U173/V173)</f>
        <v>n/a</v>
      </c>
      <c r="X173" s="703">
        <f>IF(OR(AJ173&lt;=0,AJ173="n/a",U173&lt;=0,U173="n/a"),"n/a",U173/AJ173)</f>
        <v>8.3447005721562739</v>
      </c>
      <c r="Y173" s="877"/>
      <c r="Z173" s="651">
        <f>IF(OR(AC173&lt;0.01,AC173="n/a"),"n/a",M173/AC173*100)</f>
        <v>21.138211382113823</v>
      </c>
      <c r="AA173" s="887">
        <f>IF(OR(AC173&lt;0.01,AC173="n/a"),"n/a",I173/AC173)</f>
        <v>11.333333333333334</v>
      </c>
      <c r="AB173" s="888">
        <v>12</v>
      </c>
      <c r="AC173" s="866">
        <v>1.23</v>
      </c>
      <c r="AD173" s="866" t="s">
        <v>136</v>
      </c>
      <c r="AE173" s="866">
        <v>1.59</v>
      </c>
      <c r="AF173" s="866">
        <v>0.64</v>
      </c>
      <c r="AG173" s="866">
        <v>5.8000000000000007</v>
      </c>
      <c r="AH173" s="866">
        <v>15.5</v>
      </c>
      <c r="AI173" s="866">
        <v>2.5</v>
      </c>
      <c r="AJ173" s="866">
        <v>12.2</v>
      </c>
      <c r="AK173" s="866" t="s">
        <v>136</v>
      </c>
      <c r="AL173" s="879">
        <v>149.30000000000001</v>
      </c>
      <c r="AM173" s="873">
        <v>3.3000000000000003</v>
      </c>
      <c r="AN173" s="866">
        <v>0.21</v>
      </c>
      <c r="AO173" s="740">
        <f>IF(U173="n/a","n/a",IF(AA173&lt;0,"n/a",IF(AA173="n/a","n/a",J173+U173-AA173)))</f>
        <v>92.337149945395012</v>
      </c>
      <c r="AP173" s="741">
        <f>IF(U173="n/a","n/a",J173+U173)</f>
        <v>103.67048327872834</v>
      </c>
      <c r="AQ173" s="889">
        <f>IF(OR(AC173&lt;0.01,AF173="n/a"),"n/a",(I173/SQRT(22.5*AC173*(I173/AF173))-1)*100)</f>
        <v>-43.222330941613116</v>
      </c>
      <c r="AR173" s="651">
        <f>INDEX(Historical!$C$7:$C$1256,MATCH(B173,Historical!$B$7:$B$1278,0))*IF(AH173="n/a",1.03,IF(AH173&lt;0,1.01,IF(AH173&gt;10,1.1,(1+AH173/100))))</f>
        <v>0.25036000000000003</v>
      </c>
      <c r="AS173" s="887">
        <f>IF($AI173="n/a",1.03*AR173,IF($AI173&lt;0,1.01*AR173,IF($AI173&gt;10,1.1*AR173,(1+$AI173/100)*AR173)))</f>
        <v>0.25661899999999999</v>
      </c>
      <c r="AT173" s="887">
        <f>IF($AK173="n/a",1.03*AS173,IF($AK173&lt;0,1.01*AS173,IF($AK173&gt;10,1.1*AS173,(1+$AK173/100)*AS173)))</f>
        <v>0.26431757</v>
      </c>
      <c r="AU173" s="887">
        <f>IF($AK173="n/a",1.03*AT173,IF($AK173&lt;0,1.01*AT173,IF($AK173&gt;10,1.1*AT173,(1+$AK173/100)*AT173)))</f>
        <v>0.2722470971</v>
      </c>
      <c r="AV173" s="887">
        <f>IF($AK173="n/a",1.03*AU173,IF($AK173&lt;0,1.01*AU173,IF($AK173&gt;10,1.1*AU173,(1+$AK173/100)*AU173)))</f>
        <v>0.280414510013</v>
      </c>
      <c r="AW173" s="651">
        <f>SUM(AR173:AV173)</f>
        <v>1.323958177113</v>
      </c>
      <c r="AX173" s="748">
        <f>AW173/I173*100</f>
        <v>9.4975478989454807</v>
      </c>
      <c r="AY173" s="935">
        <v>0.69</v>
      </c>
      <c r="AZ173" s="873">
        <v>64.19</v>
      </c>
      <c r="BA173" s="873">
        <v>-47.32</v>
      </c>
      <c r="BB173" s="873">
        <v>2.3199999999999998</v>
      </c>
      <c r="BC173" s="873">
        <v>-6.5699999999999994</v>
      </c>
      <c r="BE173" s="624">
        <v>2014</v>
      </c>
      <c r="BF173" s="899">
        <f>IF(BE173&gt;2008,0,IF(BE173&gt;2001,1,IF(BE173&gt;1990,2,IF(BE173&gt;1980,3,IF(BE173&gt;1973,4,IF(BE173&gt;1970,5,IF(BE173&gt;1960,6,IF(BE173&gt;1958,7,IF(BE173&gt;1953,8,9)))))))))</f>
        <v>0</v>
      </c>
      <c r="BG173" s="883">
        <v>0.6</v>
      </c>
    </row>
    <row r="174" spans="1:59" s="774" customFormat="1" ht="11.25" customHeight="1" x14ac:dyDescent="0.2">
      <c r="A174" s="755" t="s">
        <v>1345</v>
      </c>
      <c r="B174" s="782" t="s">
        <v>1346</v>
      </c>
      <c r="C174" s="933" t="s">
        <v>112</v>
      </c>
      <c r="D174" s="933" t="s">
        <v>211</v>
      </c>
      <c r="E174" s="756">
        <v>8</v>
      </c>
      <c r="F174" s="1182">
        <v>554</v>
      </c>
      <c r="G174" s="1181" t="s">
        <v>37</v>
      </c>
      <c r="H174" s="1181" t="s">
        <v>37</v>
      </c>
      <c r="I174" s="757">
        <v>60.51</v>
      </c>
      <c r="J174" s="758">
        <f>(M174/I174)*100</f>
        <v>1.117170715584201</v>
      </c>
      <c r="K174" s="759">
        <v>0.16900000000000001</v>
      </c>
      <c r="L174" s="760">
        <v>4</v>
      </c>
      <c r="M174" s="761">
        <f>K174*L174</f>
        <v>0.67600000000000005</v>
      </c>
      <c r="N174" s="762" t="s">
        <v>163</v>
      </c>
      <c r="O174" s="763">
        <v>0.14699999999999999</v>
      </c>
      <c r="P174" s="764">
        <v>43903</v>
      </c>
      <c r="Q174" s="764">
        <v>43927</v>
      </c>
      <c r="R174" s="761">
        <f>(K174-O174)/O174*100</f>
        <v>14.965986394557836</v>
      </c>
      <c r="S174" s="701">
        <f>IF(INDEX(Historical!$D$7:$D$1254,MATCH(B174,Historical!$B$7:$B$1278,0))=0,"n/a",(INDEX(Historical!$C$7:$C$1256,MATCH(B174,Historical!$B$7:$B$1278,0))/INDEX(Historical!$D$7:$D$1254,MATCH(B174,Historical!$B$7:$B$1278,0))-1)*100)</f>
        <v>9.7014925373134275</v>
      </c>
      <c r="T174" s="701">
        <f>IF(INDEX(Historical!$F$7:$F$1247,MATCH(B174,Historical!$B$7:$B$1278,0))=0,"n/a",((INDEX(Historical!$C$7:$C$1256,MATCH(B174,Historical!$B$7:$B$1278,0))/INDEX(Historical!$F$7:$F$1247,MATCH(B174,Historical!$B$7:$B$1278,0)))^(1/3)-1)*100)</f>
        <v>5.8356260660274328</v>
      </c>
      <c r="U174" s="701">
        <f>IF(INDEX(Historical!$H$7:$H$1247,MATCH(B174,Historical!$B$7:$B$1278,0))=0,"n/a",((INDEX(Historical!$C$7:$C$1256,MATCH(B174,Historical!$B$7:$B$1278,0))/INDEX(Historical!$H$7:$H$1247,MATCH(B174,Historical!$B$7:$B$1278,0)))^(1/5)-1)*100)</f>
        <v>5.9704869331214994</v>
      </c>
      <c r="V174" s="701">
        <f>IF(INDEX(Historical!$O$7:$O$1247,MATCH(B174,Historical!$B$7:$B$1278,0))=0,"n/a",((INDEX(Historical!$C$7:$C$1256,MATCH(B174,Historical!$B$7:$B$1278,0))/INDEX(Historical!$O$7:$O$1247,MATCH(B174,Historical!$B$7:$B$1278,0)))^(1/10)-1)*100)</f>
        <v>6.0903696541140695</v>
      </c>
      <c r="W174" s="702">
        <f>IF(OR(U174&lt;=0,U174="n/a",V174&lt;=0,V174="n/a"),"n/a",U174/V174)</f>
        <v>0.98031601892808118</v>
      </c>
      <c r="X174" s="703">
        <f>IF(OR(AJ174&lt;=0,AJ174="n/a",U174&lt;=0,U174="n/a"),"n/a",U174/AJ174)</f>
        <v>0.4814908817033467</v>
      </c>
      <c r="Y174" s="1121"/>
      <c r="Z174" s="758">
        <f>IF(OR(AC174&lt;0.01,AC174="n/a"),"n/a",M174/AC174*100)</f>
        <v>18.935574229691881</v>
      </c>
      <c r="AA174" s="766">
        <f>IF(OR(AC174&lt;0.01,AC174="n/a"),"n/a",I174/AC174)</f>
        <v>16.949579831932773</v>
      </c>
      <c r="AB174" s="760">
        <v>12</v>
      </c>
      <c r="AC174" s="767">
        <v>3.57</v>
      </c>
      <c r="AD174" s="767" t="s">
        <v>136</v>
      </c>
      <c r="AE174" s="767">
        <v>2</v>
      </c>
      <c r="AF174" s="767">
        <v>2.54</v>
      </c>
      <c r="AG174" s="767">
        <v>15.7</v>
      </c>
      <c r="AH174" s="767">
        <v>6.9</v>
      </c>
      <c r="AI174" s="767">
        <v>19.46</v>
      </c>
      <c r="AJ174" s="767">
        <v>12.4</v>
      </c>
      <c r="AK174" s="767">
        <v>-2</v>
      </c>
      <c r="AL174" s="768">
        <v>5230</v>
      </c>
      <c r="AM174" s="769">
        <v>0.2</v>
      </c>
      <c r="AN174" s="767">
        <v>0.13</v>
      </c>
      <c r="AO174" s="770">
        <f>IF(U174="n/a","n/a",IF(AA174&lt;0,"n/a",IF(AA174="n/a","n/a",J174+U174-AA174)))</f>
        <v>-9.8619221832270725</v>
      </c>
      <c r="AP174" s="771">
        <f>IF(U174="n/a","n/a",J174+U174)</f>
        <v>7.0876576487057008</v>
      </c>
      <c r="AQ174" s="772">
        <f>IF(OR(AC174&lt;0.01,AF174="n/a"),"n/a",(I174/SQRT(22.5*AC174*(I174/AF174))-1)*100)</f>
        <v>38.326397855232642</v>
      </c>
      <c r="AR174" s="651">
        <f>INDEX(Historical!$C$7:$C$1256,MATCH(B174,Historical!$B$7:$B$1278,0))*IF(AH174="n/a",1.03,IF(AH174&lt;0,1.01,IF(AH174&gt;10,1.1,(1+AH174/100))))</f>
        <v>0.62857199999999991</v>
      </c>
      <c r="AS174" s="766">
        <f>IF($AI174="n/a",1.03*AR174,IF($AI174&lt;0,1.01*AR174,IF($AI174&gt;10,1.1*AR174,(1+$AI174/100)*AR174)))</f>
        <v>0.69142919999999997</v>
      </c>
      <c r="AT174" s="766">
        <f>IF($AK174="n/a",1.03*AS174,IF($AK174&lt;0,1.01*AS174,IF($AK174&gt;10,1.1*AS174,(1+$AK174/100)*AS174)))</f>
        <v>0.69834349200000001</v>
      </c>
      <c r="AU174" s="766">
        <f>IF($AK174="n/a",1.03*AT174,IF($AK174&lt;0,1.01*AT174,IF($AK174&gt;10,1.1*AT174,(1+$AK174/100)*AT174)))</f>
        <v>0.70532692691999999</v>
      </c>
      <c r="AV174" s="766">
        <f>IF($AK174="n/a",1.03*AU174,IF($AK174&lt;0,1.01*AU174,IF($AK174&gt;10,1.1*AU174,(1+$AK174/100)*AU174)))</f>
        <v>0.71238019618920001</v>
      </c>
      <c r="AW174" s="758">
        <f>SUM(AR174:AV174)</f>
        <v>3.4360518151092001</v>
      </c>
      <c r="AX174" s="773">
        <f>AW174/I174*100</f>
        <v>5.6784858950738721</v>
      </c>
      <c r="AY174" s="936">
        <v>1.56</v>
      </c>
      <c r="AZ174" s="769">
        <v>70.88</v>
      </c>
      <c r="BA174" s="769">
        <v>-19.919999999999998</v>
      </c>
      <c r="BB174" s="769">
        <v>-2.91</v>
      </c>
      <c r="BC174" s="769">
        <v>3.8</v>
      </c>
      <c r="BD174" s="1180"/>
      <c r="BE174" s="624">
        <v>2013</v>
      </c>
      <c r="BF174" s="899">
        <f>IF(BE174&gt;2008,0,IF(BE174&gt;2001,1,IF(BE174&gt;1990,2,IF(BE174&gt;1980,3,IF(BE174&gt;1973,4,IF(BE174&gt;1970,5,IF(BE174&gt;1960,6,IF(BE174&gt;1958,7,IF(BE174&gt;1953,8,9)))))))))</f>
        <v>0</v>
      </c>
      <c r="BG174" s="825">
        <v>7.7</v>
      </c>
    </row>
    <row r="175" spans="1:59" ht="11.25" customHeight="1" x14ac:dyDescent="0.2">
      <c r="A175" s="872" t="s">
        <v>1353</v>
      </c>
      <c r="B175" s="876" t="s">
        <v>1354</v>
      </c>
      <c r="C175" s="933" t="s">
        <v>4322</v>
      </c>
      <c r="D175" s="933" t="s">
        <v>4352</v>
      </c>
      <c r="E175" s="733">
        <v>9</v>
      </c>
      <c r="F175" s="1182">
        <v>422</v>
      </c>
      <c r="G175" s="1182" t="s">
        <v>115</v>
      </c>
      <c r="H175" s="1182" t="s">
        <v>115</v>
      </c>
      <c r="I175" s="875">
        <v>112.86</v>
      </c>
      <c r="J175" s="651">
        <f>(M175/I175)*100</f>
        <v>0.76200602516391991</v>
      </c>
      <c r="K175" s="878">
        <v>0.43</v>
      </c>
      <c r="L175" s="888">
        <v>2</v>
      </c>
      <c r="M175" s="642">
        <f>K175*L175</f>
        <v>0.86</v>
      </c>
      <c r="N175" s="871" t="s">
        <v>1355</v>
      </c>
      <c r="O175" s="734">
        <v>0.41</v>
      </c>
      <c r="P175" s="867">
        <v>43601</v>
      </c>
      <c r="Q175" s="867">
        <v>43630</v>
      </c>
      <c r="R175" s="642">
        <f>(K175-O175)/O175*100</f>
        <v>4.8780487804878092</v>
      </c>
      <c r="S175" s="701">
        <f>IF(INDEX(Historical!$D$7:$D$1254,MATCH(B175,Historical!$B$7:$B$1278,0))=0,"n/a",(INDEX(Historical!$C$7:$C$1256,MATCH(B175,Historical!$B$7:$B$1278,0))/INDEX(Historical!$D$7:$D$1254,MATCH(B175,Historical!$B$7:$B$1278,0))-1)*100)</f>
        <v>4.8780487804878092</v>
      </c>
      <c r="T175" s="701">
        <f>IF(INDEX(Historical!$F$7:$F$1247,MATCH(B175,Historical!$B$7:$B$1278,0))=0,"n/a",((INDEX(Historical!$C$7:$C$1256,MATCH(B175,Historical!$B$7:$B$1278,0))/INDEX(Historical!$F$7:$F$1247,MATCH(B175,Historical!$B$7:$B$1278,0)))^(1/3)-1)*100)</f>
        <v>10.3501240610526</v>
      </c>
      <c r="U175" s="701">
        <f>IF(INDEX(Historical!$H$7:$H$1247,MATCH(B175,Historical!$B$7:$B$1278,0))=0,"n/a",((INDEX(Historical!$C$7:$C$1256,MATCH(B175,Historical!$B$7:$B$1278,0))/INDEX(Historical!$H$7:$H$1247,MATCH(B175,Historical!$B$7:$B$1278,0)))^(1/5)-1)*100)</f>
        <v>12.370274760425982</v>
      </c>
      <c r="V175" s="701">
        <f>IF(INDEX(Historical!$O$7:$O$1247,MATCH(B175,Historical!$B$7:$B$1278,0))=0,"n/a",((INDEX(Historical!$C$7:$C$1256,MATCH(B175,Historical!$B$7:$B$1278,0))/INDEX(Historical!$O$7:$O$1247,MATCH(B175,Historical!$B$7:$B$1278,0)))^(1/10)-1)*100)</f>
        <v>15.703593010346783</v>
      </c>
      <c r="W175" s="702">
        <f>IF(OR(U175&lt;=0,U175="n/a",V175&lt;=0,V175="n/a"),"n/a",U175/V175)</f>
        <v>0.78773531333086999</v>
      </c>
      <c r="X175" s="703">
        <f>IF(OR(AJ175&lt;=0,AJ175="n/a",U175&lt;=0,U175="n/a"),"n/a",U175/AJ175)</f>
        <v>2.5771405750887464</v>
      </c>
      <c r="Y175" s="877"/>
      <c r="Z175" s="651">
        <f>IF(OR(AC175&lt;0.01,AC175="n/a"),"n/a",M175/AC175*100)</f>
        <v>10.736579275905118</v>
      </c>
      <c r="AA175" s="887">
        <f>IF(OR(AC175&lt;0.01,AC175="n/a"),"n/a",I175/AC175)</f>
        <v>14.089887640449438</v>
      </c>
      <c r="AB175" s="888">
        <v>12</v>
      </c>
      <c r="AC175" s="866">
        <v>8.01</v>
      </c>
      <c r="AD175" s="866">
        <v>1.57</v>
      </c>
      <c r="AE175" s="866">
        <v>0.33</v>
      </c>
      <c r="AF175" s="866">
        <v>1.1599999999999999</v>
      </c>
      <c r="AG175" s="866">
        <v>8.5</v>
      </c>
      <c r="AH175" s="868">
        <v>-6.7</v>
      </c>
      <c r="AI175" s="868">
        <v>57.269999999999996</v>
      </c>
      <c r="AJ175" s="866">
        <v>4.8</v>
      </c>
      <c r="AK175" s="866">
        <v>9</v>
      </c>
      <c r="AL175" s="879">
        <v>5820</v>
      </c>
      <c r="AM175" s="873">
        <v>0.2</v>
      </c>
      <c r="AN175" s="866">
        <v>0.45</v>
      </c>
      <c r="AO175" s="740">
        <f>IF(U175="n/a","n/a",IF(AA175&lt;0,"n/a",IF(AA175="n/a","n/a",J175+U175-AA175)))</f>
        <v>-0.95760685485953623</v>
      </c>
      <c r="AP175" s="741">
        <f>IF(U175="n/a","n/a",J175+U175)</f>
        <v>13.132280785589902</v>
      </c>
      <c r="AQ175" s="889">
        <f>IF(OR(AC175&lt;0.01,AF175="n/a"),"n/a",(I175/SQRT(22.5*AC175*(I175/AF175))-1)*100)</f>
        <v>-14.770193886250881</v>
      </c>
      <c r="AR175" s="651">
        <f>INDEX(Historical!$C$7:$C$1256,MATCH(B175,Historical!$B$7:$B$1278,0))*IF(AH175="n/a",1.03,IF(AH175&lt;0,1.01,IF(AH175&gt;10,1.1,(1+AH175/100))))</f>
        <v>0.86860000000000004</v>
      </c>
      <c r="AS175" s="887">
        <f>IF($AI175="n/a",1.03*AR175,IF($AI175&lt;0,1.01*AR175,IF($AI175&gt;10,1.1*AR175,(1+$AI175/100)*AR175)))</f>
        <v>0.95546000000000009</v>
      </c>
      <c r="AT175" s="887">
        <f>IF($AK175="n/a",1.03*AS175,IF($AK175&lt;0,1.01*AS175,IF($AK175&gt;10,1.1*AS175,(1+$AK175/100)*AS175)))</f>
        <v>1.0414514000000001</v>
      </c>
      <c r="AU175" s="887">
        <f>IF($AK175="n/a",1.03*AT175,IF($AK175&lt;0,1.01*AT175,IF($AK175&gt;10,1.1*AT175,(1+$AK175/100)*AT175)))</f>
        <v>1.1351820260000003</v>
      </c>
      <c r="AV175" s="887">
        <f>IF($AK175="n/a",1.03*AU175,IF($AK175&lt;0,1.01*AU175,IF($AK175&gt;10,1.1*AU175,(1+$AK175/100)*AU175)))</f>
        <v>1.2373484083400004</v>
      </c>
      <c r="AW175" s="651">
        <f>SUM(AR175:AV175)</f>
        <v>5.2380418343400006</v>
      </c>
      <c r="AX175" s="748">
        <f>AW175/I175*100</f>
        <v>4.6411853928229672</v>
      </c>
      <c r="AY175" s="935">
        <v>1.56</v>
      </c>
      <c r="AZ175" s="873">
        <v>44.16</v>
      </c>
      <c r="BA175" s="873">
        <v>-36.79</v>
      </c>
      <c r="BB175" s="873">
        <v>9.0399999999999991</v>
      </c>
      <c r="BC175" s="873">
        <v>-0.91</v>
      </c>
      <c r="BE175" s="624">
        <v>2011</v>
      </c>
      <c r="BF175" s="899">
        <f>IF(BE175&gt;2008,0,IF(BE175&gt;2001,1,IF(BE175&gt;1990,2,IF(BE175&gt;1980,3,IF(BE175&gt;1973,4,IF(BE175&gt;1970,5,IF(BE175&gt;1960,6,IF(BE175&gt;1958,7,IF(BE175&gt;1953,8,9)))))))))</f>
        <v>0</v>
      </c>
      <c r="BG175" s="883">
        <v>3.2</v>
      </c>
    </row>
    <row r="176" spans="1:59" ht="11.25" customHeight="1" x14ac:dyDescent="0.2">
      <c r="A176" s="872" t="s">
        <v>1351</v>
      </c>
      <c r="B176" s="876" t="s">
        <v>1352</v>
      </c>
      <c r="C176" s="933" t="s">
        <v>245</v>
      </c>
      <c r="D176" s="933" t="s">
        <v>4348</v>
      </c>
      <c r="E176" s="733">
        <v>8</v>
      </c>
      <c r="F176" s="1182">
        <v>569</v>
      </c>
      <c r="G176" s="1182" t="s">
        <v>106</v>
      </c>
      <c r="H176" s="1182" t="s">
        <v>106</v>
      </c>
      <c r="I176" s="875">
        <v>87.33</v>
      </c>
      <c r="J176" s="651">
        <f>(M176/I176)*100</f>
        <v>0.96186877361731349</v>
      </c>
      <c r="K176" s="878">
        <v>0.21</v>
      </c>
      <c r="L176" s="888">
        <v>4</v>
      </c>
      <c r="M176" s="642">
        <f>K176*L176</f>
        <v>0.84</v>
      </c>
      <c r="N176" s="871" t="s">
        <v>3951</v>
      </c>
      <c r="O176" s="734">
        <v>0.17</v>
      </c>
      <c r="P176" s="862">
        <v>44112</v>
      </c>
      <c r="Q176" s="862">
        <v>44127</v>
      </c>
      <c r="R176" s="642">
        <f>(K176-O176)/O176*100</f>
        <v>23.52941176470587</v>
      </c>
      <c r="S176" s="701">
        <f>IF(INDEX(Historical!$D$7:$D$1254,MATCH(B176,Historical!$B$7:$B$1278,0))=0,"n/a",(INDEX(Historical!$C$7:$C$1256,MATCH(B176,Historical!$B$7:$B$1278,0))/INDEX(Historical!$D$7:$D$1254,MATCH(B176,Historical!$B$7:$B$1278,0))-1)*100)</f>
        <v>22.916666666666675</v>
      </c>
      <c r="T176" s="701">
        <f>IF(INDEX(Historical!$F$7:$F$1247,MATCH(B176,Historical!$B$7:$B$1278,0))=0,"n/a",((INDEX(Historical!$C$7:$C$1256,MATCH(B176,Historical!$B$7:$B$1278,0))/INDEX(Historical!$F$7:$F$1247,MATCH(B176,Historical!$B$7:$B$1278,0)))^(1/3)-1)*100)</f>
        <v>21.370374105343572</v>
      </c>
      <c r="U176" s="701">
        <f>IF(INDEX(Historical!$H$7:$H$1247,MATCH(B176,Historical!$B$7:$B$1278,0))=0,"n/a",((INDEX(Historical!$C$7:$C$1256,MATCH(B176,Historical!$B$7:$B$1278,0))/INDEX(Historical!$H$7:$H$1247,MATCH(B176,Historical!$B$7:$B$1278,0)))^(1/5)-1)*100)</f>
        <v>14.484357556762649</v>
      </c>
      <c r="V176" s="701" t="str">
        <f>IF(INDEX(Historical!$O$7:$O$1247,MATCH(B176,Historical!$B$7:$B$1278,0))=0,"n/a",((INDEX(Historical!$C$7:$C$1256,MATCH(B176,Historical!$B$7:$B$1278,0))/INDEX(Historical!$O$7:$O$1247,MATCH(B176,Historical!$B$7:$B$1278,0)))^(1/10)-1)*100)</f>
        <v>n/a</v>
      </c>
      <c r="W176" s="702" t="str">
        <f>IF(OR(U176&lt;=0,U176="n/a",V176&lt;=0,V176="n/a"),"n/a",U176/V176)</f>
        <v>n/a</v>
      </c>
      <c r="X176" s="703">
        <f>IF(OR(AJ176&lt;=0,AJ176="n/a",U176&lt;=0,U176="n/a"),"n/a",U176/AJ176)</f>
        <v>0.3603074019095186</v>
      </c>
      <c r="Y176" s="654"/>
      <c r="Z176" s="651">
        <f>IF(OR(AC176&lt;0.01,AC176="n/a"),"n/a",M176/AC176*100)</f>
        <v>19.399538106235564</v>
      </c>
      <c r="AA176" s="887">
        <f>IF(OR(AC176&lt;0.01,AC176="n/a"),"n/a",I176/AC176)</f>
        <v>20.168591224018474</v>
      </c>
      <c r="AB176" s="888">
        <v>9</v>
      </c>
      <c r="AC176" s="866">
        <v>4.33</v>
      </c>
      <c r="AD176" s="866">
        <v>1.44</v>
      </c>
      <c r="AE176" s="866">
        <v>1.63</v>
      </c>
      <c r="AF176" s="866">
        <v>2.4300000000000002</v>
      </c>
      <c r="AG176" s="866">
        <v>12.8</v>
      </c>
      <c r="AH176" s="866">
        <v>4.5</v>
      </c>
      <c r="AI176" s="866">
        <v>13.919999999999998</v>
      </c>
      <c r="AJ176" s="866">
        <v>40.200000000000003</v>
      </c>
      <c r="AK176" s="866">
        <v>14.000000000000002</v>
      </c>
      <c r="AL176" s="879">
        <v>870.68</v>
      </c>
      <c r="AM176" s="873">
        <v>0.6</v>
      </c>
      <c r="AN176" s="866">
        <v>0</v>
      </c>
      <c r="AO176" s="740">
        <f>IF(U176="n/a","n/a",IF(AA176&lt;0,"n/a",IF(AA176="n/a","n/a",J176+U176-AA176)))</f>
        <v>-4.7223648936385114</v>
      </c>
      <c r="AP176" s="741">
        <f>IF(U176="n/a","n/a",J176+U176)</f>
        <v>15.446226330379963</v>
      </c>
      <c r="AQ176" s="889">
        <f>IF(OR(AC176&lt;0.01,AF176="n/a"),"n/a",(I176/SQRT(22.5*AC176*(I176/AF176))-1)*100)</f>
        <v>47.587528341455588</v>
      </c>
      <c r="AR176" s="651">
        <f>INDEX(Historical!$C$7:$C$1256,MATCH(B176,Historical!$B$7:$B$1278,0))*IF(AH176="n/a",1.03,IF(AH176&lt;0,1.01,IF(AH176&gt;10,1.1,(1+AH176/100))))</f>
        <v>0.61654999999999993</v>
      </c>
      <c r="AS176" s="887">
        <f>IF($AI176="n/a",1.03*AR176,IF($AI176&lt;0,1.01*AR176,IF($AI176&gt;10,1.1*AR176,(1+$AI176/100)*AR176)))</f>
        <v>0.67820499999999995</v>
      </c>
      <c r="AT176" s="887">
        <f>IF($AK176="n/a",1.03*AS176,IF($AK176&lt;0,1.01*AS176,IF($AK176&gt;10,1.1*AS176,(1+$AK176/100)*AS176)))</f>
        <v>0.74602550000000001</v>
      </c>
      <c r="AU176" s="887">
        <f>IF($AK176="n/a",1.03*AT176,IF($AK176&lt;0,1.01*AT176,IF($AK176&gt;10,1.1*AT176,(1+$AK176/100)*AT176)))</f>
        <v>0.82062805000000005</v>
      </c>
      <c r="AV176" s="887">
        <f>IF($AK176="n/a",1.03*AU176,IF($AK176&lt;0,1.01*AU176,IF($AK176&gt;10,1.1*AU176,(1+$AK176/100)*AU176)))</f>
        <v>0.90269085500000013</v>
      </c>
      <c r="AW176" s="651">
        <f>SUM(AR176:AV176)</f>
        <v>3.7640994050000005</v>
      </c>
      <c r="AX176" s="748">
        <f>AW176/I176*100</f>
        <v>4.3102019981678694</v>
      </c>
      <c r="AY176" s="935">
        <v>0.98</v>
      </c>
      <c r="AZ176" s="873">
        <v>79.100000000000009</v>
      </c>
      <c r="BA176" s="873">
        <v>-9.9699999999999989</v>
      </c>
      <c r="BB176" s="873">
        <v>2.68</v>
      </c>
      <c r="BC176" s="873">
        <v>13.900000000000002</v>
      </c>
      <c r="BE176" s="624">
        <v>2013</v>
      </c>
      <c r="BF176" s="899">
        <f>IF(BE176&gt;2008,0,IF(BE176&gt;2001,1,IF(BE176&gt;1990,2,IF(BE176&gt;1980,3,IF(BE176&gt;1973,4,IF(BE176&gt;1970,5,IF(BE176&gt;1960,6,IF(BE176&gt;1958,7,IF(BE176&gt;1953,8,9)))))))))</f>
        <v>0</v>
      </c>
      <c r="BG176" s="883">
        <v>9</v>
      </c>
    </row>
    <row r="177" spans="1:59" ht="11.25" customHeight="1" x14ac:dyDescent="0.2">
      <c r="A177" s="872" t="s">
        <v>1356</v>
      </c>
      <c r="B177" s="876" t="s">
        <v>1357</v>
      </c>
      <c r="C177" s="933" t="s">
        <v>108</v>
      </c>
      <c r="D177" s="933" t="s">
        <v>4341</v>
      </c>
      <c r="E177" s="733">
        <v>9</v>
      </c>
      <c r="F177" s="1182">
        <v>440</v>
      </c>
      <c r="G177" s="1182" t="s">
        <v>37</v>
      </c>
      <c r="H177" s="1182" t="s">
        <v>37</v>
      </c>
      <c r="I177" s="875">
        <v>98.04</v>
      </c>
      <c r="J177" s="651">
        <f>(M177/I177)*100</f>
        <v>3.6719706242350063</v>
      </c>
      <c r="K177" s="878">
        <v>0.9</v>
      </c>
      <c r="L177" s="888">
        <v>4</v>
      </c>
      <c r="M177" s="642">
        <f>K177*L177</f>
        <v>3.6</v>
      </c>
      <c r="N177" s="871" t="s">
        <v>160</v>
      </c>
      <c r="O177" s="734">
        <v>0.8</v>
      </c>
      <c r="P177" s="867">
        <v>43741</v>
      </c>
      <c r="Q177" s="867">
        <v>43769</v>
      </c>
      <c r="R177" s="642">
        <f>(K177-O177)/O177*100</f>
        <v>12.499999999999996</v>
      </c>
      <c r="S177" s="701">
        <f>IF(INDEX(Historical!$D$7:$D$1254,MATCH(B177,Historical!$B$7:$B$1278,0))=0,"n/a",(INDEX(Historical!$C$7:$C$1256,MATCH(B177,Historical!$B$7:$B$1278,0))/INDEX(Historical!$D$7:$D$1254,MATCH(B177,Historical!$B$7:$B$1278,0))-1)*100)</f>
        <v>33.064516129032249</v>
      </c>
      <c r="T177" s="701">
        <f>IF(INDEX(Historical!$F$7:$F$1247,MATCH(B177,Historical!$B$7:$B$1278,0))=0,"n/a",((INDEX(Historical!$C$7:$C$1256,MATCH(B177,Historical!$B$7:$B$1278,0))/INDEX(Historical!$F$7:$F$1247,MATCH(B177,Historical!$B$7:$B$1278,0)))^(1/3)-1)*100)</f>
        <v>21.496949030504076</v>
      </c>
      <c r="U177" s="701">
        <f>IF(INDEX(Historical!$H$7:$H$1247,MATCH(B177,Historical!$B$7:$B$1278,0))=0,"n/a",((INDEX(Historical!$C$7:$C$1256,MATCH(B177,Historical!$B$7:$B$1278,0))/INDEX(Historical!$H$7:$H$1247,MATCH(B177,Historical!$B$7:$B$1278,0)))^(1/5)-1)*100)</f>
        <v>16.165687838587317</v>
      </c>
      <c r="V177" s="701">
        <f>IF(INDEX(Historical!$O$7:$O$1247,MATCH(B177,Historical!$B$7:$B$1278,0))=0,"n/a",((INDEX(Historical!$C$7:$C$1256,MATCH(B177,Historical!$B$7:$B$1278,0))/INDEX(Historical!$O$7:$O$1247,MATCH(B177,Historical!$B$7:$B$1278,0)))^(1/10)-1)*100)</f>
        <v>20.067040795605529</v>
      </c>
      <c r="W177" s="702">
        <f>IF(OR(U177&lt;=0,U177="n/a",V177&lt;=0,V177="n/a"),"n/a",U177/V177)</f>
        <v>0.80558404217364388</v>
      </c>
      <c r="X177" s="703">
        <f>IF(OR(AJ177&lt;=0,AJ177="n/a",U177&lt;=0,U177="n/a"),"n/a",U177/AJ177)</f>
        <v>1.0635320946439024</v>
      </c>
      <c r="Y177" s="877"/>
      <c r="Z177" s="651">
        <f>IF(OR(AC177&lt;0.01,AC177="n/a"),"n/a",M177/AC177*100)</f>
        <v>46.997389033942561</v>
      </c>
      <c r="AA177" s="887">
        <f>IF(OR(AC177&lt;0.01,AC177="n/a"),"n/a",I177/AC177)</f>
        <v>12.798955613577023</v>
      </c>
      <c r="AB177" s="888">
        <v>12</v>
      </c>
      <c r="AC177" s="866">
        <v>7.66</v>
      </c>
      <c r="AD177" s="866" t="s">
        <v>136</v>
      </c>
      <c r="AE177" s="866">
        <v>4.24</v>
      </c>
      <c r="AF177" s="866">
        <v>1.29</v>
      </c>
      <c r="AG177" s="866">
        <v>12.1</v>
      </c>
      <c r="AH177" s="866">
        <v>20.399999999999999</v>
      </c>
      <c r="AI177" s="866">
        <v>20.260000000000002</v>
      </c>
      <c r="AJ177" s="866">
        <v>15.2</v>
      </c>
      <c r="AK177" s="866">
        <v>-1.1100000000000001</v>
      </c>
      <c r="AL177" s="879">
        <v>296110</v>
      </c>
      <c r="AM177" s="873">
        <v>0.1</v>
      </c>
      <c r="AN177" s="866">
        <v>1.35</v>
      </c>
      <c r="AO177" s="740">
        <f>IF(U177="n/a","n/a",IF(AA177&lt;0,"n/a",IF(AA177="n/a","n/a",J177+U177-AA177)))</f>
        <v>7.0387028492452988</v>
      </c>
      <c r="AP177" s="741">
        <f>IF(U177="n/a","n/a",J177+U177)</f>
        <v>19.837658462822322</v>
      </c>
      <c r="AQ177" s="889">
        <f>IF(OR(AC177&lt;0.01,AF177="n/a"),"n/a",(I177/SQRT(22.5*AC177*(I177/AF177))-1)*100)</f>
        <v>-14.33747677591154</v>
      </c>
      <c r="AR177" s="651">
        <f>INDEX(Historical!$C$7:$C$1256,MATCH(B177,Historical!$B$7:$B$1278,0))*IF(AH177="n/a",1.03,IF(AH177&lt;0,1.01,IF(AH177&gt;10,1.1,(1+AH177/100))))</f>
        <v>3.63</v>
      </c>
      <c r="AS177" s="887">
        <f>IF($AI177="n/a",1.03*AR177,IF($AI177&lt;0,1.01*AR177,IF($AI177&gt;10,1.1*AR177,(1+$AI177/100)*AR177)))</f>
        <v>3.9930000000000003</v>
      </c>
      <c r="AT177" s="887">
        <f>IF($AK177="n/a",1.03*AS177,IF($AK177&lt;0,1.01*AS177,IF($AK177&gt;10,1.1*AS177,(1+$AK177/100)*AS177)))</f>
        <v>4.0329300000000003</v>
      </c>
      <c r="AU177" s="887">
        <f>IF($AK177="n/a",1.03*AT177,IF($AK177&lt;0,1.01*AT177,IF($AK177&gt;10,1.1*AT177,(1+$AK177/100)*AT177)))</f>
        <v>4.0732593000000001</v>
      </c>
      <c r="AV177" s="887">
        <f>IF($AK177="n/a",1.03*AU177,IF($AK177&lt;0,1.01*AU177,IF($AK177&gt;10,1.1*AU177,(1+$AK177/100)*AU177)))</f>
        <v>4.1139918930000006</v>
      </c>
      <c r="AW177" s="651">
        <f>SUM(AR177:AV177)</f>
        <v>19.843181193000003</v>
      </c>
      <c r="AX177" s="748">
        <f>AW177/I177*100</f>
        <v>20.239882897796818</v>
      </c>
      <c r="AY177" s="935">
        <v>1.1599999999999999</v>
      </c>
      <c r="AZ177" s="873">
        <v>27.47</v>
      </c>
      <c r="BA177" s="873">
        <v>-30.520000000000003</v>
      </c>
      <c r="BB177" s="873">
        <v>-1.26</v>
      </c>
      <c r="BC177" s="873">
        <v>-4.4400000000000004</v>
      </c>
      <c r="BE177" s="624">
        <v>2011</v>
      </c>
      <c r="BF177" s="899">
        <f>IF(BE177&gt;2008,0,IF(BE177&gt;2001,1,IF(BE177&gt;1990,2,IF(BE177&gt;1980,3,IF(BE177&gt;1973,4,IF(BE177&gt;1970,5,IF(BE177&gt;1960,6,IF(BE177&gt;1958,7,IF(BE177&gt;1953,8,9)))))))))</f>
        <v>0</v>
      </c>
      <c r="BG177" s="883">
        <v>1</v>
      </c>
    </row>
    <row r="178" spans="1:59" ht="11.25" customHeight="1" x14ac:dyDescent="0.2">
      <c r="A178" s="872" t="s">
        <v>1358</v>
      </c>
      <c r="B178" s="876" t="s">
        <v>1359</v>
      </c>
      <c r="C178" s="933" t="s">
        <v>112</v>
      </c>
      <c r="D178" s="933" t="s">
        <v>211</v>
      </c>
      <c r="E178" s="733">
        <v>8</v>
      </c>
      <c r="F178" s="1182">
        <v>558</v>
      </c>
      <c r="G178" s="1182" t="s">
        <v>106</v>
      </c>
      <c r="H178" s="1182" t="s">
        <v>106</v>
      </c>
      <c r="I178" s="875">
        <v>115.12</v>
      </c>
      <c r="J178" s="651">
        <f>(M178/I178)*100</f>
        <v>0.83391243919388458</v>
      </c>
      <c r="K178" s="878">
        <v>0.24</v>
      </c>
      <c r="L178" s="888">
        <v>4</v>
      </c>
      <c r="M178" s="642">
        <f>K178*L178</f>
        <v>0.96</v>
      </c>
      <c r="N178" s="871" t="s">
        <v>691</v>
      </c>
      <c r="O178" s="734">
        <v>0.23</v>
      </c>
      <c r="P178" s="862">
        <v>43927</v>
      </c>
      <c r="Q178" s="862">
        <v>43956</v>
      </c>
      <c r="R178" s="642">
        <f>(K178-O178)/O178*100</f>
        <v>4.3478260869565135</v>
      </c>
      <c r="S178" s="701">
        <f>IF(INDEX(Historical!$D$7:$D$1254,MATCH(B178,Historical!$B$7:$B$1278,0))=0,"n/a",(INDEX(Historical!$C$7:$C$1256,MATCH(B178,Historical!$B$7:$B$1278,0))/INDEX(Historical!$D$7:$D$1254,MATCH(B178,Historical!$B$7:$B$1278,0))-1)*100)</f>
        <v>4.5977011494252817</v>
      </c>
      <c r="T178" s="701">
        <f>IF(INDEX(Historical!$F$7:$F$1247,MATCH(B178,Historical!$B$7:$B$1278,0))=0,"n/a",((INDEX(Historical!$C$7:$C$1256,MATCH(B178,Historical!$B$7:$B$1278,0))/INDEX(Historical!$F$7:$F$1247,MATCH(B178,Historical!$B$7:$B$1278,0)))^(1/3)-1)*100)</f>
        <v>7.1362787323828947</v>
      </c>
      <c r="U178" s="701">
        <f>IF(INDEX(Historical!$H$7:$H$1247,MATCH(B178,Historical!$B$7:$B$1278,0))=0,"n/a",((INDEX(Historical!$C$7:$C$1256,MATCH(B178,Historical!$B$7:$B$1278,0))/INDEX(Historical!$H$7:$H$1247,MATCH(B178,Historical!$B$7:$B$1278,0)))^(1/5)-1)*100)</f>
        <v>9.6161916604832633</v>
      </c>
      <c r="V178" s="701" t="str">
        <f>IF(INDEX(Historical!$O$7:$O$1247,MATCH(B178,Historical!$B$7:$B$1278,0))=0,"n/a",((INDEX(Historical!$C$7:$C$1256,MATCH(B178,Historical!$B$7:$B$1278,0))/INDEX(Historical!$O$7:$O$1247,MATCH(B178,Historical!$B$7:$B$1278,0)))^(1/10)-1)*100)</f>
        <v>n/a</v>
      </c>
      <c r="W178" s="702" t="str">
        <f>IF(OR(U178&lt;=0,U178="n/a",V178&lt;=0,V178="n/a"),"n/a",U178/V178)</f>
        <v>n/a</v>
      </c>
      <c r="X178" s="703">
        <f>IF(OR(AJ178&lt;=0,AJ178="n/a",U178&lt;=0,U178="n/a"),"n/a",U178/AJ178)</f>
        <v>0.78821243118715278</v>
      </c>
      <c r="Y178" s="672"/>
      <c r="Z178" s="651">
        <f>IF(OR(AC178&lt;0.01,AC178="n/a"),"n/a",M178/AC178*100)</f>
        <v>22.535211267605636</v>
      </c>
      <c r="AA178" s="887">
        <f>IF(OR(AC178&lt;0.01,AC178="n/a"),"n/a",I178/AC178)</f>
        <v>27.02347417840376</v>
      </c>
      <c r="AB178" s="888">
        <v>12</v>
      </c>
      <c r="AC178" s="866">
        <v>4.26</v>
      </c>
      <c r="AD178" s="866">
        <v>3.38</v>
      </c>
      <c r="AE178" s="866">
        <v>1.93</v>
      </c>
      <c r="AF178" s="866">
        <v>3.01</v>
      </c>
      <c r="AG178" s="866">
        <v>11.600000000000001</v>
      </c>
      <c r="AH178" s="868">
        <v>-14.099999999999998</v>
      </c>
      <c r="AI178" s="868">
        <v>17.45</v>
      </c>
      <c r="AJ178" s="866">
        <v>12.2</v>
      </c>
      <c r="AK178" s="866">
        <v>8</v>
      </c>
      <c r="AL178" s="879">
        <v>1290</v>
      </c>
      <c r="AM178" s="873">
        <v>1.0999999999999999</v>
      </c>
      <c r="AN178" s="866">
        <v>0.65</v>
      </c>
      <c r="AO178" s="740">
        <f>IF(U178="n/a","n/a",IF(AA178&lt;0,"n/a",IF(AA178="n/a","n/a",J178+U178-AA178)))</f>
        <v>-16.573370078726612</v>
      </c>
      <c r="AP178" s="741">
        <f>IF(U178="n/a","n/a",J178+U178)</f>
        <v>10.450104099677148</v>
      </c>
      <c r="AQ178" s="889">
        <f>IF(OR(AC178&lt;0.01,AF178="n/a"),"n/a",(I178/SQRT(22.5*AC178*(I178/AF178))-1)*100)</f>
        <v>90.135223549504744</v>
      </c>
      <c r="AR178" s="651">
        <f>INDEX(Historical!$C$7:$C$1256,MATCH(B178,Historical!$B$7:$B$1278,0))*IF(AH178="n/a",1.03,IF(AH178&lt;0,1.01,IF(AH178&gt;10,1.1,(1+AH178/100))))</f>
        <v>0.91910000000000003</v>
      </c>
      <c r="AS178" s="887">
        <f>IF($AI178="n/a",1.03*AR178,IF($AI178&lt;0,1.01*AR178,IF($AI178&gt;10,1.1*AR178,(1+$AI178/100)*AR178)))</f>
        <v>1.0110100000000002</v>
      </c>
      <c r="AT178" s="887">
        <f>IF($AK178="n/a",1.03*AS178,IF($AK178&lt;0,1.01*AS178,IF($AK178&gt;10,1.1*AS178,(1+$AK178/100)*AS178)))</f>
        <v>1.0918908000000003</v>
      </c>
      <c r="AU178" s="887">
        <f>IF($AK178="n/a",1.03*AT178,IF($AK178&lt;0,1.01*AT178,IF($AK178&gt;10,1.1*AT178,(1+$AK178/100)*AT178)))</f>
        <v>1.1792420640000003</v>
      </c>
      <c r="AV178" s="887">
        <f>IF($AK178="n/a",1.03*AU178,IF($AK178&lt;0,1.01*AU178,IF($AK178&gt;10,1.1*AU178,(1+$AK178/100)*AU178)))</f>
        <v>1.2735814291200005</v>
      </c>
      <c r="AW178" s="651">
        <f>SUM(AR178:AV178)</f>
        <v>5.4748242931200011</v>
      </c>
      <c r="AX178" s="748">
        <f>AW178/I178*100</f>
        <v>4.7557542504517034</v>
      </c>
      <c r="AY178" s="935">
        <v>1.45</v>
      </c>
      <c r="AZ178" s="873">
        <v>118.39999999999999</v>
      </c>
      <c r="BA178" s="873">
        <v>-9.4700000000000006</v>
      </c>
      <c r="BB178" s="873">
        <v>-0.01</v>
      </c>
      <c r="BC178" s="873">
        <v>14.580000000000002</v>
      </c>
      <c r="BE178" s="624">
        <v>2013</v>
      </c>
      <c r="BF178" s="899">
        <f>IF(BE178&gt;2008,0,IF(BE178&gt;2001,1,IF(BE178&gt;1990,2,IF(BE178&gt;1980,3,IF(BE178&gt;1973,4,IF(BE178&gt;1970,5,IF(BE178&gt;1960,6,IF(BE178&gt;1958,7,IF(BE178&gt;1953,8,9)))))))))</f>
        <v>0</v>
      </c>
      <c r="BG178" s="883">
        <v>5.3</v>
      </c>
    </row>
    <row r="179" spans="1:59" ht="11.25" customHeight="1" x14ac:dyDescent="0.2">
      <c r="A179" s="864" t="s">
        <v>1360</v>
      </c>
      <c r="B179" s="876" t="s">
        <v>1361</v>
      </c>
      <c r="C179" s="933" t="s">
        <v>123</v>
      </c>
      <c r="D179" s="933" t="s">
        <v>4358</v>
      </c>
      <c r="E179" s="733">
        <v>9</v>
      </c>
      <c r="F179" s="1182">
        <v>456</v>
      </c>
      <c r="G179" s="1182" t="s">
        <v>106</v>
      </c>
      <c r="H179" s="1182" t="s">
        <v>106</v>
      </c>
      <c r="I179" s="875">
        <v>62.93</v>
      </c>
      <c r="J179" s="651">
        <f>(M179/I179)*100</f>
        <v>4.2587001430160498</v>
      </c>
      <c r="K179" s="878">
        <v>0.67</v>
      </c>
      <c r="L179" s="888">
        <v>4</v>
      </c>
      <c r="M179" s="642">
        <f>K179*L179</f>
        <v>2.68</v>
      </c>
      <c r="N179" s="871" t="s">
        <v>107</v>
      </c>
      <c r="O179" s="734">
        <v>0.6</v>
      </c>
      <c r="P179" s="862">
        <v>43853</v>
      </c>
      <c r="Q179" s="862">
        <v>43874</v>
      </c>
      <c r="R179" s="642">
        <f>(K179-O179)/O179*100</f>
        <v>11.666666666666679</v>
      </c>
      <c r="S179" s="701">
        <f>IF(INDEX(Historical!$D$7:$D$1254,MATCH(B179,Historical!$B$7:$B$1278,0))=0,"n/a",(INDEX(Historical!$C$7:$C$1256,MATCH(B179,Historical!$B$7:$B$1278,0))/INDEX(Historical!$D$7:$D$1254,MATCH(B179,Historical!$B$7:$B$1278,0))-1)*100)</f>
        <v>9.0909090909090828</v>
      </c>
      <c r="T179" s="701">
        <f>IF(INDEX(Historical!$F$7:$F$1247,MATCH(B179,Historical!$B$7:$B$1278,0))=0,"n/a",((INDEX(Historical!$C$7:$C$1256,MATCH(B179,Historical!$B$7:$B$1278,0))/INDEX(Historical!$F$7:$F$1247,MATCH(B179,Historical!$B$7:$B$1278,0)))^(1/3)-1)*100)</f>
        <v>10.064241629820891</v>
      </c>
      <c r="U179" s="701">
        <f>IF(INDEX(Historical!$H$7:$H$1247,MATCH(B179,Historical!$B$7:$B$1278,0))=0,"n/a",((INDEX(Historical!$C$7:$C$1256,MATCH(B179,Historical!$B$7:$B$1278,0))/INDEX(Historical!$H$7:$H$1247,MATCH(B179,Historical!$B$7:$B$1278,0)))^(1/5)-1)*100)</f>
        <v>11.382417860287909</v>
      </c>
      <c r="V179" s="701">
        <f>IF(INDEX(Historical!$O$7:$O$1247,MATCH(B179,Historical!$B$7:$B$1278,0))=0,"n/a",((INDEX(Historical!$C$7:$C$1256,MATCH(B179,Historical!$B$7:$B$1278,0))/INDEX(Historical!$O$7:$O$1247,MATCH(B179,Historical!$B$7:$B$1278,0)))^(1/10)-1)*100)</f>
        <v>9.5958226385217227</v>
      </c>
      <c r="W179" s="702">
        <f>IF(OR(U179&lt;=0,U179="n/a",V179&lt;=0,V179="n/a"),"n/a",U179/V179)</f>
        <v>1.186184685677081</v>
      </c>
      <c r="X179" s="703" t="str">
        <f>IF(OR(AJ179&lt;=0,AJ179="n/a",U179&lt;=0,U179="n/a"),"n/a",U179/AJ179)</f>
        <v>n/a</v>
      </c>
      <c r="Y179" s="877"/>
      <c r="Z179" s="651">
        <f>IF(OR(AC179&lt;0.01,AC179="n/a"),"n/a",M179/AC179*100)</f>
        <v>116.01731601731602</v>
      </c>
      <c r="AA179" s="887">
        <f>IF(OR(AC179&lt;0.01,AC179="n/a"),"n/a",I179/AC179)</f>
        <v>27.242424242424242</v>
      </c>
      <c r="AB179" s="888">
        <v>12</v>
      </c>
      <c r="AC179" s="866">
        <v>2.31</v>
      </c>
      <c r="AD179" s="866">
        <v>4.84</v>
      </c>
      <c r="AE179" s="866">
        <v>0.72</v>
      </c>
      <c r="AF179" s="866">
        <v>1.38</v>
      </c>
      <c r="AG179" s="866">
        <v>8.6</v>
      </c>
      <c r="AH179" s="868">
        <v>-29.7</v>
      </c>
      <c r="AI179" s="868">
        <v>69.069999999999993</v>
      </c>
      <c r="AJ179" s="866">
        <v>-0.2</v>
      </c>
      <c r="AK179" s="866">
        <v>5.64</v>
      </c>
      <c r="AL179" s="879">
        <v>1000</v>
      </c>
      <c r="AM179" s="873">
        <v>1.3</v>
      </c>
      <c r="AN179" s="866">
        <v>1.17</v>
      </c>
      <c r="AO179" s="740">
        <f>IF(U179="n/a","n/a",IF(AA179&lt;0,"n/a",IF(AA179="n/a","n/a",J179+U179-AA179)))</f>
        <v>-11.601306239120284</v>
      </c>
      <c r="AP179" s="741">
        <f>IF(U179="n/a","n/a",J179+U179)</f>
        <v>15.641118003303959</v>
      </c>
      <c r="AQ179" s="889">
        <f>IF(OR(AC179&lt;0.01,AF179="n/a"),"n/a",(I179/SQRT(22.5*AC179*(I179/AF179))-1)*100)</f>
        <v>29.262085967567721</v>
      </c>
      <c r="AR179" s="651">
        <f>INDEX(Historical!$C$7:$C$1256,MATCH(B179,Historical!$B$7:$B$1278,0))*IF(AH179="n/a",1.03,IF(AH179&lt;0,1.01,IF(AH179&gt;10,1.1,(1+AH179/100))))</f>
        <v>2.4239999999999999</v>
      </c>
      <c r="AS179" s="887">
        <f>IF($AI179="n/a",1.03*AR179,IF($AI179&lt;0,1.01*AR179,IF($AI179&gt;10,1.1*AR179,(1+$AI179/100)*AR179)))</f>
        <v>2.6664000000000003</v>
      </c>
      <c r="AT179" s="887">
        <f>IF($AK179="n/a",1.03*AS179,IF($AK179&lt;0,1.01*AS179,IF($AK179&gt;10,1.1*AS179,(1+$AK179/100)*AS179)))</f>
        <v>2.8167849600000006</v>
      </c>
      <c r="AU179" s="887">
        <f>IF($AK179="n/a",1.03*AT179,IF($AK179&lt;0,1.01*AT179,IF($AK179&gt;10,1.1*AT179,(1+$AK179/100)*AT179)))</f>
        <v>2.9756516317440007</v>
      </c>
      <c r="AV179" s="887">
        <f>IF($AK179="n/a",1.03*AU179,IF($AK179&lt;0,1.01*AU179,IF($AK179&gt;10,1.1*AU179,(1+$AK179/100)*AU179)))</f>
        <v>3.1434783837743625</v>
      </c>
      <c r="AW179" s="651">
        <f>SUM(AR179:AV179)</f>
        <v>14.026314975518364</v>
      </c>
      <c r="AX179" s="748">
        <f>AW179/I179*100</f>
        <v>22.288757310532915</v>
      </c>
      <c r="AY179" s="935">
        <v>1.17</v>
      </c>
      <c r="AZ179" s="873">
        <v>24.64</v>
      </c>
      <c r="BA179" s="873">
        <v>-46.239999999999995</v>
      </c>
      <c r="BB179" s="873">
        <v>4</v>
      </c>
      <c r="BC179" s="873">
        <v>-13.950000000000001</v>
      </c>
      <c r="BE179" s="624">
        <v>2012</v>
      </c>
      <c r="BF179" s="899">
        <f>IF(BE179&gt;2008,0,IF(BE179&gt;2001,1,IF(BE179&gt;1990,2,IF(BE179&gt;1980,3,IF(BE179&gt;1973,4,IF(BE179&gt;1970,5,IF(BE179&gt;1960,6,IF(BE179&gt;1958,7,IF(BE179&gt;1953,8,9)))))))))</f>
        <v>0</v>
      </c>
      <c r="BG179" s="883">
        <v>4</v>
      </c>
    </row>
    <row r="180" spans="1:59" ht="11.25" customHeight="1" x14ac:dyDescent="0.2">
      <c r="A180" s="882" t="s">
        <v>4461</v>
      </c>
      <c r="B180" s="876" t="s">
        <v>4460</v>
      </c>
      <c r="C180" s="933" t="s">
        <v>112</v>
      </c>
      <c r="D180" s="933" t="s">
        <v>4325</v>
      </c>
      <c r="E180" s="733">
        <v>5</v>
      </c>
      <c r="F180" s="1182">
        <v>713</v>
      </c>
      <c r="G180" s="1182" t="s">
        <v>106</v>
      </c>
      <c r="H180" s="1182" t="s">
        <v>106</v>
      </c>
      <c r="I180" s="875">
        <v>10.3</v>
      </c>
      <c r="J180" s="651">
        <f>(M180/I180)*100</f>
        <v>3.4951456310679605</v>
      </c>
      <c r="K180" s="878">
        <v>0.09</v>
      </c>
      <c r="L180" s="888">
        <v>4</v>
      </c>
      <c r="M180" s="642">
        <f>K180*L180</f>
        <v>0.36</v>
      </c>
      <c r="N180" s="871" t="s">
        <v>489</v>
      </c>
      <c r="O180" s="734">
        <v>0.08</v>
      </c>
      <c r="P180" s="867">
        <v>43732</v>
      </c>
      <c r="Q180" s="867">
        <v>43753</v>
      </c>
      <c r="R180" s="642">
        <f>(K180-O180)/O180*100</f>
        <v>12.499999999999993</v>
      </c>
      <c r="S180" s="701">
        <f>IF(INDEX(Historical!$D$7:$D$1254,MATCH(B180,Historical!$B$7:$B$1278,0))=0,"n/a",(INDEX(Historical!$C$7:$C$1256,MATCH(B180,Historical!$B$7:$B$1278,0))/INDEX(Historical!$D$7:$D$1254,MATCH(B180,Historical!$B$7:$B$1278,0))-1)*100)</f>
        <v>6.8965517241379226</v>
      </c>
      <c r="T180" s="701">
        <f>IF(INDEX(Historical!$F$7:$F$1247,MATCH(B180,Historical!$B$7:$B$1278,0))=0,"n/a",((INDEX(Historical!$C$7:$C$1256,MATCH(B180,Historical!$B$7:$B$1278,0))/INDEX(Historical!$F$7:$F$1247,MATCH(B180,Historical!$B$7:$B$1278,0)))^(1/3)-1)*100)</f>
        <v>11.273835644272513</v>
      </c>
      <c r="U180" s="701">
        <f>IF(INDEX(Historical!$H$7:$H$1247,MATCH(B180,Historical!$B$7:$B$1278,0))=0,"n/a",((INDEX(Historical!$C$7:$C$1256,MATCH(B180,Historical!$B$7:$B$1278,0))/INDEX(Historical!$H$7:$H$1247,MATCH(B180,Historical!$B$7:$B$1278,0)))^(1/5)-1)*100)</f>
        <v>9.1607069589288557</v>
      </c>
      <c r="V180" s="701">
        <f>IF(INDEX(Historical!$O$7:$O$1247,MATCH(B180,Historical!$B$7:$B$1278,0))=0,"n/a",((INDEX(Historical!$C$7:$C$1256,MATCH(B180,Historical!$B$7:$B$1278,0))/INDEX(Historical!$O$7:$O$1247,MATCH(B180,Historical!$B$7:$B$1278,0)))^(1/10)-1)*100)</f>
        <v>0</v>
      </c>
      <c r="W180" s="702" t="str">
        <f>IF(OR(U180&lt;=0,U180="n/a",V180&lt;=0,V180="n/a"),"n/a",U180/V180)</f>
        <v>n/a</v>
      </c>
      <c r="X180" s="703">
        <f>IF(OR(AJ180&lt;=0,AJ180="n/a",U180&lt;=0,U180="n/a"),"n/a",U180/AJ180)</f>
        <v>0.29455649385623328</v>
      </c>
      <c r="Y180" s="877"/>
      <c r="Z180" s="651">
        <f>IF(OR(AC180&lt;0.01,AC180="n/a"),"n/a",M180/AC180*100)</f>
        <v>32.432432432432428</v>
      </c>
      <c r="AA180" s="887">
        <f>IF(OR(AC180&lt;0.01,AC180="n/a"),"n/a",I180/AC180)</f>
        <v>9.2792792792792795</v>
      </c>
      <c r="AB180" s="888">
        <v>6</v>
      </c>
      <c r="AC180" s="866">
        <v>1.1100000000000001</v>
      </c>
      <c r="AD180" s="866">
        <v>0.55000000000000004</v>
      </c>
      <c r="AE180" s="866">
        <v>0.51</v>
      </c>
      <c r="AF180" s="866">
        <v>1.55</v>
      </c>
      <c r="AG180" s="866">
        <v>17.5</v>
      </c>
      <c r="AH180" s="866">
        <v>4.3999999999999995</v>
      </c>
      <c r="AI180" s="866">
        <v>84.09</v>
      </c>
      <c r="AJ180" s="866">
        <v>31.1</v>
      </c>
      <c r="AK180" s="866">
        <v>17</v>
      </c>
      <c r="AL180" s="879">
        <v>371.21</v>
      </c>
      <c r="AM180" s="873">
        <v>2.1999999999999997</v>
      </c>
      <c r="AN180" s="866">
        <v>0</v>
      </c>
      <c r="AO180" s="740">
        <f>IF(U180="n/a","n/a",IF(AA180&lt;0,"n/a",IF(AA180="n/a","n/a",J180+U180-AA180)))</f>
        <v>3.3765733107175357</v>
      </c>
      <c r="AP180" s="741">
        <f>IF(U180="n/a","n/a",J180+U180)</f>
        <v>12.655852589996815</v>
      </c>
      <c r="AQ180" s="889">
        <f>IF(OR(AC180&lt;0.01,AF180="n/a"),"n/a",(I180/SQRT(22.5*AC180*(I180/AF180))-1)*100)</f>
        <v>-20.047561685759753</v>
      </c>
      <c r="AR180" s="651">
        <f>INDEX(Historical!$C$7:$C$1256,MATCH(B180,Historical!$B$7:$B$1278,0))*IF(AH180="n/a",1.03,IF(AH180&lt;0,1.01,IF(AH180&gt;10,1.1,(1+AH180/100))))</f>
        <v>0.32363999999999998</v>
      </c>
      <c r="AS180" s="887">
        <f>IF($AI180="n/a",1.03*AR180,IF($AI180&lt;0,1.01*AR180,IF($AI180&gt;10,1.1*AR180,(1+$AI180/100)*AR180)))</f>
        <v>0.35600399999999999</v>
      </c>
      <c r="AT180" s="887">
        <f>IF($AK180="n/a",1.03*AS180,IF($AK180&lt;0,1.01*AS180,IF($AK180&gt;10,1.1*AS180,(1+$AK180/100)*AS180)))</f>
        <v>0.39160440000000002</v>
      </c>
      <c r="AU180" s="887">
        <f>IF($AK180="n/a",1.03*AT180,IF($AK180&lt;0,1.01*AT180,IF($AK180&gt;10,1.1*AT180,(1+$AK180/100)*AT180)))</f>
        <v>0.43076484000000004</v>
      </c>
      <c r="AV180" s="887">
        <f>IF($AK180="n/a",1.03*AU180,IF($AK180&lt;0,1.01*AU180,IF($AK180&gt;10,1.1*AU180,(1+$AK180/100)*AU180)))</f>
        <v>0.47384132400000006</v>
      </c>
      <c r="AW180" s="651">
        <f>SUM(AR180:AV180)</f>
        <v>1.9758545640000003</v>
      </c>
      <c r="AX180" s="748">
        <f>AW180/I180*100</f>
        <v>19.183054019417479</v>
      </c>
      <c r="AY180" s="935">
        <v>0.92</v>
      </c>
      <c r="AZ180" s="873">
        <v>25.759999999999998</v>
      </c>
      <c r="BA180" s="873">
        <v>-54.02</v>
      </c>
      <c r="BB180" s="873">
        <v>-6.7100000000000009</v>
      </c>
      <c r="BC180" s="873">
        <v>-17.190000000000001</v>
      </c>
      <c r="BE180" s="624">
        <v>2015</v>
      </c>
      <c r="BF180" s="899">
        <f>IF(BE180&gt;2008,0,IF(BE180&gt;2001,1,IF(BE180&gt;1990,2,IF(BE180&gt;1980,3,IF(BE180&gt;1973,4,IF(BE180&gt;1970,5,IF(BE180&gt;1960,6,IF(BE180&gt;1958,7,IF(BE180&gt;1953,8,9)))))))))</f>
        <v>0</v>
      </c>
      <c r="BG180" s="883">
        <v>10.7</v>
      </c>
    </row>
    <row r="181" spans="1:59" ht="11.25" customHeight="1" x14ac:dyDescent="0.2">
      <c r="A181" s="864" t="s">
        <v>1370</v>
      </c>
      <c r="B181" s="876" t="s">
        <v>1371</v>
      </c>
      <c r="C181" s="933" t="s">
        <v>108</v>
      </c>
      <c r="D181" s="933" t="s">
        <v>4341</v>
      </c>
      <c r="E181" s="733">
        <v>9</v>
      </c>
      <c r="F181" s="1182">
        <v>435</v>
      </c>
      <c r="G181" s="1182" t="s">
        <v>37</v>
      </c>
      <c r="H181" s="1182" t="s">
        <v>115</v>
      </c>
      <c r="I181" s="875">
        <v>12.98</v>
      </c>
      <c r="J181" s="651">
        <f>(M181/I181)*100</f>
        <v>5.7010785824345138</v>
      </c>
      <c r="K181" s="878">
        <v>0.185</v>
      </c>
      <c r="L181" s="888">
        <v>4</v>
      </c>
      <c r="M181" s="642">
        <f>K181*L181</f>
        <v>0.74</v>
      </c>
      <c r="N181" s="871" t="s">
        <v>148</v>
      </c>
      <c r="O181" s="734">
        <v>0.17</v>
      </c>
      <c r="P181" s="867">
        <v>43703</v>
      </c>
      <c r="Q181" s="867">
        <v>43721</v>
      </c>
      <c r="R181" s="642">
        <f>(K181-O181)/O181*100</f>
        <v>8.8235294117646959</v>
      </c>
      <c r="S181" s="701">
        <f>IF(INDEX(Historical!$D$7:$D$1254,MATCH(B181,Historical!$B$7:$B$1278,0))=0,"n/a",(INDEX(Historical!$C$7:$C$1256,MATCH(B181,Historical!$B$7:$B$1278,0))/INDEX(Historical!$D$7:$D$1254,MATCH(B181,Historical!$B$7:$B$1278,0))-1)*100)</f>
        <v>22.123893805309748</v>
      </c>
      <c r="T181" s="701">
        <f>IF(INDEX(Historical!$F$7:$F$1247,MATCH(B181,Historical!$B$7:$B$1278,0))=0,"n/a",((INDEX(Historical!$C$7:$C$1256,MATCH(B181,Historical!$B$7:$B$1278,0))/INDEX(Historical!$F$7:$F$1247,MATCH(B181,Historical!$B$7:$B$1278,0)))^(1/3)-1)*100)</f>
        <v>27.872861448303944</v>
      </c>
      <c r="U181" s="701">
        <f>IF(INDEX(Historical!$H$7:$H$1247,MATCH(B181,Historical!$B$7:$B$1278,0))=0,"n/a",((INDEX(Historical!$C$7:$C$1256,MATCH(B181,Historical!$B$7:$B$1278,0))/INDEX(Historical!$H$7:$H$1247,MATCH(B181,Historical!$B$7:$B$1278,0)))^(1/5)-1)*100)</f>
        <v>22.512898942832859</v>
      </c>
      <c r="V181" s="701">
        <f>IF(INDEX(Historical!$O$7:$O$1247,MATCH(B181,Historical!$B$7:$B$1278,0))=0,"n/a",((INDEX(Historical!$C$7:$C$1256,MATCH(B181,Historical!$B$7:$B$1278,0))/INDEX(Historical!$O$7:$O$1247,MATCH(B181,Historical!$B$7:$B$1278,0)))^(1/10)-1)*100)</f>
        <v>22.256155801944267</v>
      </c>
      <c r="W181" s="702">
        <f>IF(OR(U181&lt;=0,U181="n/a",V181&lt;=0,V181="n/a"),"n/a",U181/V181)</f>
        <v>1.0115358260057725</v>
      </c>
      <c r="X181" s="703">
        <f>IF(OR(AJ181&lt;=0,AJ181="n/a",U181&lt;=0,U181="n/a"),"n/a",U181/AJ181)</f>
        <v>2.5014332158703176</v>
      </c>
      <c r="Y181" s="876"/>
      <c r="Z181" s="651">
        <f>IF(OR(AC181&lt;0.01,AC181="n/a"),"n/a",M181/AC181*100)</f>
        <v>64.912280701754383</v>
      </c>
      <c r="AA181" s="887">
        <f>IF(OR(AC181&lt;0.01,AC181="n/a"),"n/a",I181/AC181)</f>
        <v>11.385964912280704</v>
      </c>
      <c r="AB181" s="888">
        <v>12</v>
      </c>
      <c r="AC181" s="866">
        <v>1.1399999999999999</v>
      </c>
      <c r="AD181" s="866" t="s">
        <v>136</v>
      </c>
      <c r="AE181" s="866">
        <v>2.54</v>
      </c>
      <c r="AF181" s="866">
        <v>0.8</v>
      </c>
      <c r="AG181" s="866">
        <v>8.7999999999999989</v>
      </c>
      <c r="AH181" s="866">
        <v>-5.5</v>
      </c>
      <c r="AI181" s="866">
        <v>23.64</v>
      </c>
      <c r="AJ181" s="866">
        <v>9</v>
      </c>
      <c r="AK181" s="866">
        <v>-12.6</v>
      </c>
      <c r="AL181" s="879">
        <v>12320</v>
      </c>
      <c r="AM181" s="873">
        <v>0.2</v>
      </c>
      <c r="AN181" s="866">
        <v>0.88</v>
      </c>
      <c r="AO181" s="740">
        <f>IF(U181="n/a","n/a",IF(AA181&lt;0,"n/a",IF(AA181="n/a","n/a",J181+U181-AA181)))</f>
        <v>16.828012612986669</v>
      </c>
      <c r="AP181" s="741">
        <f>IF(U181="n/a","n/a",J181+U181)</f>
        <v>28.213977525267374</v>
      </c>
      <c r="AQ181" s="889">
        <f>IF(OR(AC181&lt;0.01,AF181="n/a"),"n/a",(I181/SQRT(22.5*AC181*(I181/AF181))-1)*100)</f>
        <v>-36.373409018539824</v>
      </c>
      <c r="AR181" s="651">
        <f>INDEX(Historical!$C$7:$C$1256,MATCH(B181,Historical!$B$7:$B$1278,0))*IF(AH181="n/a",1.03,IF(AH181&lt;0,1.01,IF(AH181&gt;10,1.1,(1+AH181/100))))</f>
        <v>0.69689999999999996</v>
      </c>
      <c r="AS181" s="887">
        <f>IF($AI181="n/a",1.03*AR181,IF($AI181&lt;0,1.01*AR181,IF($AI181&gt;10,1.1*AR181,(1+$AI181/100)*AR181)))</f>
        <v>0.76658999999999999</v>
      </c>
      <c r="AT181" s="887">
        <f>IF($AK181="n/a",1.03*AS181,IF($AK181&lt;0,1.01*AS181,IF($AK181&gt;10,1.1*AS181,(1+$AK181/100)*AS181)))</f>
        <v>0.7742559</v>
      </c>
      <c r="AU181" s="887">
        <f>IF($AK181="n/a",1.03*AT181,IF($AK181&lt;0,1.01*AT181,IF($AK181&gt;10,1.1*AT181,(1+$AK181/100)*AT181)))</f>
        <v>0.78199845899999998</v>
      </c>
      <c r="AV181" s="887">
        <f>IF($AK181="n/a",1.03*AU181,IF($AK181&lt;0,1.01*AU181,IF($AK181&gt;10,1.1*AU181,(1+$AK181/100)*AU181)))</f>
        <v>0.78981844358999997</v>
      </c>
      <c r="AW181" s="651">
        <f>SUM(AR181:AV181)</f>
        <v>3.8095628025900004</v>
      </c>
      <c r="AX181" s="748">
        <f>AW181/I181*100</f>
        <v>29.349482300385212</v>
      </c>
      <c r="AY181" s="935">
        <v>1.59</v>
      </c>
      <c r="AZ181" s="873">
        <v>74.22999999999999</v>
      </c>
      <c r="BA181" s="873">
        <v>-36.76</v>
      </c>
      <c r="BB181" s="873">
        <v>3.58</v>
      </c>
      <c r="BC181" s="873">
        <v>-0.8</v>
      </c>
      <c r="BE181" s="624">
        <v>2011</v>
      </c>
      <c r="BF181" s="899">
        <f>IF(BE181&gt;2008,0,IF(BE181&gt;2001,1,IF(BE181&gt;1990,2,IF(BE181&gt;1980,3,IF(BE181&gt;1973,4,IF(BE181&gt;1970,5,IF(BE181&gt;1960,6,IF(BE181&gt;1958,7,IF(BE181&gt;1953,8,9)))))))))</f>
        <v>0</v>
      </c>
      <c r="BG181" s="883">
        <v>0.89999999999999991</v>
      </c>
    </row>
    <row r="182" spans="1:59" ht="11.25" customHeight="1" x14ac:dyDescent="0.2">
      <c r="A182" s="882" t="s">
        <v>4586</v>
      </c>
      <c r="B182" s="876" t="s">
        <v>4581</v>
      </c>
      <c r="C182" s="933" t="s">
        <v>108</v>
      </c>
      <c r="D182" s="933" t="s">
        <v>118</v>
      </c>
      <c r="E182" s="733">
        <v>5</v>
      </c>
      <c r="F182" s="1182">
        <v>729</v>
      </c>
      <c r="G182" s="1182" t="s">
        <v>106</v>
      </c>
      <c r="H182" s="1182" t="s">
        <v>106</v>
      </c>
      <c r="I182" s="875">
        <v>187.47</v>
      </c>
      <c r="J182" s="651">
        <f>(M182/I182)*100</f>
        <v>0.19203072491598655</v>
      </c>
      <c r="K182" s="878">
        <v>0.09</v>
      </c>
      <c r="L182" s="888">
        <v>4</v>
      </c>
      <c r="M182" s="642">
        <f>K182*L182</f>
        <v>0.36</v>
      </c>
      <c r="N182" s="871" t="s">
        <v>148</v>
      </c>
      <c r="O182" s="734">
        <v>0.08</v>
      </c>
      <c r="P182" s="862">
        <v>43888</v>
      </c>
      <c r="Q182" s="862">
        <v>43902</v>
      </c>
      <c r="R182" s="642">
        <f>(K182-O182)/O182*100</f>
        <v>12.499999999999993</v>
      </c>
      <c r="S182" s="701">
        <f>IF(INDEX(Historical!$D$7:$D$1254,MATCH(B182,Historical!$B$7:$B$1278,0))=0,"n/a",(INDEX(Historical!$C$7:$C$1256,MATCH(B182,Historical!$B$7:$B$1278,0))/INDEX(Historical!$D$7:$D$1254,MATCH(B182,Historical!$B$7:$B$1278,0))-1)*100)</f>
        <v>14.285714285714279</v>
      </c>
      <c r="T182" s="701">
        <f>IF(INDEX(Historical!$F$7:$F$1247,MATCH(B182,Historical!$B$7:$B$1278,0))=0,"n/a",((INDEX(Historical!$C$7:$C$1256,MATCH(B182,Historical!$B$7:$B$1278,0))/INDEX(Historical!$F$7:$F$1247,MATCH(B182,Historical!$B$7:$B$1278,0)))^(1/3)-1)*100)</f>
        <v>47.361259945615465</v>
      </c>
      <c r="U182" s="701" t="str">
        <f>IF(INDEX(Historical!$H$7:$H$1247,MATCH(B182,Historical!$B$7:$B$1278,0))=0,"n/a",((INDEX(Historical!$C$7:$C$1256,MATCH(B182,Historical!$B$7:$B$1278,0))/INDEX(Historical!$H$7:$H$1247,MATCH(B182,Historical!$B$7:$B$1278,0)))^(1/5)-1)*100)</f>
        <v>n/a</v>
      </c>
      <c r="V182" s="701" t="str">
        <f>IF(INDEX(Historical!$O$7:$O$1247,MATCH(B182,Historical!$B$7:$B$1278,0))=0,"n/a",((INDEX(Historical!$C$7:$C$1256,MATCH(B182,Historical!$B$7:$B$1278,0))/INDEX(Historical!$O$7:$O$1247,MATCH(B182,Historical!$B$7:$B$1278,0)))^(1/10)-1)*100)</f>
        <v>n/a</v>
      </c>
      <c r="W182" s="702" t="str">
        <f>IF(OR(U182&lt;=0,U182="n/a",V182&lt;=0,V182="n/a"),"n/a",U182/V182)</f>
        <v>n/a</v>
      </c>
      <c r="X182" s="703" t="str">
        <f>IF(OR(AJ182&lt;=0,AJ182="n/a",U182&lt;=0,U182="n/a"),"n/a",U182/AJ182)</f>
        <v>n/a</v>
      </c>
      <c r="Y182" s="877"/>
      <c r="Z182" s="651">
        <f>IF(OR(AC182&lt;0.01,AC182="n/a"),"n/a",M182/AC182*100)</f>
        <v>12.28668941979522</v>
      </c>
      <c r="AA182" s="887">
        <f>IF(OR(AC182&lt;0.01,AC182="n/a"),"n/a",I182/AC182)</f>
        <v>63.982935153583611</v>
      </c>
      <c r="AB182" s="888">
        <v>12</v>
      </c>
      <c r="AC182" s="866">
        <v>2.93</v>
      </c>
      <c r="AD182" s="866">
        <v>4.2699999999999996</v>
      </c>
      <c r="AE182" s="866">
        <v>11.48</v>
      </c>
      <c r="AF182" s="866">
        <v>9.1</v>
      </c>
      <c r="AG182" s="866">
        <v>16</v>
      </c>
      <c r="AH182" s="866">
        <v>83.6</v>
      </c>
      <c r="AI182" s="866">
        <v>14.790000000000001</v>
      </c>
      <c r="AJ182" s="866">
        <v>35.799999999999997</v>
      </c>
      <c r="AK182" s="866">
        <v>15</v>
      </c>
      <c r="AL182" s="879">
        <v>4240</v>
      </c>
      <c r="AM182" s="873">
        <v>2.9000000000000004</v>
      </c>
      <c r="AN182" s="866">
        <v>7.0000000000000007E-2</v>
      </c>
      <c r="AO182" s="740" t="str">
        <f>IF(U182="n/a","n/a",IF(AA182&lt;0,"n/a",IF(AA182="n/a","n/a",J182+U182-AA182)))</f>
        <v>n/a</v>
      </c>
      <c r="AP182" s="741" t="str">
        <f>IF(U182="n/a","n/a",J182+U182)</f>
        <v>n/a</v>
      </c>
      <c r="AQ182" s="889">
        <f>IF(OR(AC182&lt;0.01,AF182="n/a"),"n/a",(I182/SQRT(22.5*AC182*(I182/AF182))-1)*100)</f>
        <v>408.6997411255096</v>
      </c>
      <c r="AR182" s="651">
        <f>INDEX(Historical!$C$7:$C$1256,MATCH(B182,Historical!$B$7:$B$1278,0))*IF(AH182="n/a",1.03,IF(AH182&lt;0,1.01,IF(AH182&gt;10,1.1,(1+AH182/100))))</f>
        <v>0.35200000000000004</v>
      </c>
      <c r="AS182" s="887">
        <f>IF($AI182="n/a",1.03*AR182,IF($AI182&lt;0,1.01*AR182,IF($AI182&gt;10,1.1*AR182,(1+$AI182/100)*AR182)))</f>
        <v>0.38720000000000004</v>
      </c>
      <c r="AT182" s="887">
        <f>IF($AK182="n/a",1.03*AS182,IF($AK182&lt;0,1.01*AS182,IF($AK182&gt;10,1.1*AS182,(1+$AK182/100)*AS182)))</f>
        <v>0.42592000000000008</v>
      </c>
      <c r="AU182" s="887">
        <f>IF($AK182="n/a",1.03*AT182,IF($AK182&lt;0,1.01*AT182,IF($AK182&gt;10,1.1*AT182,(1+$AK182/100)*AT182)))</f>
        <v>0.4685120000000001</v>
      </c>
      <c r="AV182" s="887">
        <f>IF($AK182="n/a",1.03*AU182,IF($AK182&lt;0,1.01*AU182,IF($AK182&gt;10,1.1*AU182,(1+$AK182/100)*AU182)))</f>
        <v>0.51536320000000013</v>
      </c>
      <c r="AW182" s="651">
        <f>SUM(AR182:AV182)</f>
        <v>2.1489952000000003</v>
      </c>
      <c r="AX182" s="748">
        <f>AW182/I182*100</f>
        <v>1.14631418360271</v>
      </c>
      <c r="AY182" s="935">
        <v>0.73</v>
      </c>
      <c r="AZ182" s="873">
        <v>131.64000000000001</v>
      </c>
      <c r="BA182" s="873">
        <v>-12.620000000000001</v>
      </c>
      <c r="BB182" s="873">
        <v>-5.62</v>
      </c>
      <c r="BC182" s="873">
        <v>23.23</v>
      </c>
      <c r="BE182" s="624">
        <v>2016</v>
      </c>
      <c r="BF182" s="899">
        <f>IF(BE182&gt;2008,0,IF(BE182&gt;2001,1,IF(BE182&gt;1990,2,IF(BE182&gt;1980,3,IF(BE182&gt;1973,4,IF(BE182&gt;1970,5,IF(BE182&gt;1960,6,IF(BE182&gt;1958,7,IF(BE182&gt;1953,8,9)))))))))</f>
        <v>0</v>
      </c>
      <c r="BG182" s="883">
        <v>5.8000000000000007</v>
      </c>
    </row>
    <row r="183" spans="1:59" ht="11.25" customHeight="1" x14ac:dyDescent="0.2">
      <c r="A183" s="882" t="s">
        <v>4638</v>
      </c>
      <c r="B183" s="876" t="s">
        <v>4639</v>
      </c>
      <c r="C183" s="933" t="s">
        <v>4322</v>
      </c>
      <c r="D183" s="933" t="s">
        <v>4323</v>
      </c>
      <c r="E183" s="733">
        <v>5</v>
      </c>
      <c r="F183" s="1182">
        <v>739</v>
      </c>
      <c r="G183" s="1182" t="s">
        <v>106</v>
      </c>
      <c r="H183" s="1182" t="s">
        <v>106</v>
      </c>
      <c r="I183" s="875">
        <v>47.08</v>
      </c>
      <c r="J183" s="651">
        <f>(M183/I183)*100</f>
        <v>4.2480883602378929</v>
      </c>
      <c r="K183" s="13">
        <v>0.5</v>
      </c>
      <c r="L183" s="888">
        <v>4</v>
      </c>
      <c r="M183" s="642">
        <f>K183*L183</f>
        <v>2</v>
      </c>
      <c r="N183" s="871" t="s">
        <v>489</v>
      </c>
      <c r="O183" s="734">
        <v>0.48499999999999999</v>
      </c>
      <c r="P183" s="862">
        <v>44103</v>
      </c>
      <c r="Q183" s="862">
        <v>44118</v>
      </c>
      <c r="R183" s="642">
        <f>(K183-O183)/O183*100</f>
        <v>3.092783505154642</v>
      </c>
      <c r="S183" s="701">
        <f>IF(INDEX(Historical!$D$7:$D$1254,MATCH(B183,Historical!$B$7:$B$1278,0))=0,"n/a",(INDEX(Historical!$C$7:$C$1256,MATCH(B183,Historical!$B$7:$B$1278,0))/INDEX(Historical!$D$7:$D$1254,MATCH(B183,Historical!$B$7:$B$1278,0))-1)*100)</f>
        <v>6.8181818181818121</v>
      </c>
      <c r="T183" s="701">
        <f>IF(INDEX(Historical!$F$7:$F$1247,MATCH(B183,Historical!$B$7:$B$1278,0))=0,"n/a",((INDEX(Historical!$C$7:$C$1256,MATCH(B183,Historical!$B$7:$B$1278,0))/INDEX(Historical!$F$7:$F$1247,MATCH(B183,Historical!$B$7:$B$1278,0)))^(1/3)-1)*100)</f>
        <v>9.0427048146833435</v>
      </c>
      <c r="U183" s="701">
        <f>IF(INDEX(Historical!$H$7:$H$1247,MATCH(B183,Historical!$B$7:$B$1278,0))=0,"n/a",((INDEX(Historical!$C$7:$C$1256,MATCH(B183,Historical!$B$7:$B$1278,0))/INDEX(Historical!$H$7:$H$1247,MATCH(B183,Historical!$B$7:$B$1278,0)))^(1/5)-1)*100)</f>
        <v>6.0732713038533337</v>
      </c>
      <c r="V183" s="701">
        <f>IF(INDEX(Historical!$O$7:$O$1247,MATCH(B183,Historical!$B$7:$B$1278,0))=0,"n/a",((INDEX(Historical!$C$7:$C$1256,MATCH(B183,Historical!$B$7:$B$1278,0))/INDEX(Historical!$O$7:$O$1247,MATCH(B183,Historical!$B$7:$B$1278,0)))^(1/10)-1)*100)</f>
        <v>0.10701010616800399</v>
      </c>
      <c r="W183" s="702">
        <f>IF(OR(U183&lt;=0,U183="n/a",V183&lt;=0,V183="n/a"),"n/a",U183/V183)</f>
        <v>56.754184453554359</v>
      </c>
      <c r="X183" s="703">
        <f>IF(OR(AJ183&lt;=0,AJ183="n/a",U183&lt;=0,U183="n/a"),"n/a",U183/AJ183)</f>
        <v>0.205873603520452</v>
      </c>
      <c r="Y183" s="877"/>
      <c r="Z183" s="651">
        <f>IF(OR(AC183&lt;0.01,AC183="n/a"),"n/a",M183/AC183*100)</f>
        <v>123.45679012345678</v>
      </c>
      <c r="AA183" s="887">
        <f>IF(OR(AC183&lt;0.01,AC183="n/a"),"n/a",I183/AC183)</f>
        <v>29.061728395061724</v>
      </c>
      <c r="AB183" s="888">
        <v>12</v>
      </c>
      <c r="AC183" s="866">
        <v>1.62</v>
      </c>
      <c r="AD183" s="866">
        <v>3.64</v>
      </c>
      <c r="AE183" s="866">
        <v>6.11</v>
      </c>
      <c r="AF183" s="866">
        <v>1.0900000000000001</v>
      </c>
      <c r="AG183" s="866">
        <v>3.6999999999999997</v>
      </c>
      <c r="AH183" s="866">
        <v>-27</v>
      </c>
      <c r="AI183" s="866">
        <v>0.97</v>
      </c>
      <c r="AJ183" s="866">
        <v>29.5</v>
      </c>
      <c r="AK183" s="866">
        <v>8</v>
      </c>
      <c r="AL183" s="879">
        <v>5360</v>
      </c>
      <c r="AM183" s="873">
        <v>1.4000000000000001</v>
      </c>
      <c r="AN183" s="866">
        <v>0.74</v>
      </c>
      <c r="AO183" s="740">
        <f>IF(U183="n/a","n/a",IF(AA183&lt;0,"n/a",IF(AA183="n/a","n/a",J183+U183-AA183)))</f>
        <v>-18.740368730970498</v>
      </c>
      <c r="AP183" s="741">
        <f>IF(U183="n/a","n/a",J183+U183)</f>
        <v>10.321359664091226</v>
      </c>
      <c r="AQ183" s="889">
        <f>IF(OR(AC183&lt;0.01,AF183="n/a"),"n/a",(I183/SQRT(22.5*AC183*(I183/AF183))-1)*100)</f>
        <v>18.654089128613727</v>
      </c>
      <c r="AR183" s="651">
        <f>INDEX(Historical!$C$7:$C$1256,MATCH(B183,Historical!$B$7:$B$1278,0))*IF(AH183="n/a",1.03,IF(AH183&lt;0,1.01,IF(AH183&gt;10,1.1,(1+AH183/100))))</f>
        <v>1.8987999999999998</v>
      </c>
      <c r="AS183" s="887">
        <f>IF($AI183="n/a",1.03*AR183,IF($AI183&lt;0,1.01*AR183,IF($AI183&gt;10,1.1*AR183,(1+$AI183/100)*AR183)))</f>
        <v>1.9172183599999999</v>
      </c>
      <c r="AT183" s="887">
        <f>IF($AK183="n/a",1.03*AS183,IF($AK183&lt;0,1.01*AS183,IF($AK183&gt;10,1.1*AS183,(1+$AK183/100)*AS183)))</f>
        <v>2.0705958288000001</v>
      </c>
      <c r="AU183" s="887">
        <f>IF($AK183="n/a",1.03*AT183,IF($AK183&lt;0,1.01*AT183,IF($AK183&gt;10,1.1*AT183,(1+$AK183/100)*AT183)))</f>
        <v>2.2362434951040004</v>
      </c>
      <c r="AV183" s="887">
        <f>IF($AK183="n/a",1.03*AU183,IF($AK183&lt;0,1.01*AU183,IF($AK183&gt;10,1.1*AU183,(1+$AK183/100)*AU183)))</f>
        <v>2.4151429747123205</v>
      </c>
      <c r="AW183" s="651">
        <f>SUM(AR183:AV183)</f>
        <v>10.538000658616321</v>
      </c>
      <c r="AX183" s="748">
        <f>AW183/I183*100</f>
        <v>22.383178969023625</v>
      </c>
      <c r="AY183" s="935">
        <v>0.72</v>
      </c>
      <c r="AZ183" s="873">
        <v>3.9800000000000004</v>
      </c>
      <c r="BA183" s="873">
        <v>-47.099999999999994</v>
      </c>
      <c r="BB183" s="873">
        <v>-12.75</v>
      </c>
      <c r="BC183" s="873">
        <v>-24.39</v>
      </c>
      <c r="BD183" s="645"/>
      <c r="BE183" s="1182">
        <v>2016</v>
      </c>
      <c r="BF183" s="1137">
        <f>IF(BE183&gt;2008,0,IF(BE183&gt;2001,1,IF(BE183&gt;1990,2,IF(BE183&gt;1980,3,IF(BE183&gt;1973,4,IF(BE183&gt;1970,5,IF(BE183&gt;1960,6,IF(BE183&gt;1958,7,IF(BE183&gt;1953,8,9)))))))))</f>
        <v>0</v>
      </c>
      <c r="BG183" s="883">
        <v>1.9</v>
      </c>
    </row>
    <row r="184" spans="1:59" ht="11.25" customHeight="1" x14ac:dyDescent="0.2">
      <c r="A184" s="882" t="s">
        <v>4547</v>
      </c>
      <c r="B184" s="876" t="s">
        <v>4515</v>
      </c>
      <c r="C184" s="933" t="s">
        <v>108</v>
      </c>
      <c r="D184" s="933" t="s">
        <v>4334</v>
      </c>
      <c r="E184" s="733">
        <v>6</v>
      </c>
      <c r="F184" s="1182">
        <v>685</v>
      </c>
      <c r="G184" s="1182" t="s">
        <v>106</v>
      </c>
      <c r="H184" s="1182" t="s">
        <v>106</v>
      </c>
      <c r="I184" s="875">
        <v>8.4</v>
      </c>
      <c r="J184" s="651">
        <f>(M184/I184)*100</f>
        <v>3.8095238095238093</v>
      </c>
      <c r="K184" s="878">
        <v>0.08</v>
      </c>
      <c r="L184" s="888">
        <v>4</v>
      </c>
      <c r="M184" s="642">
        <f>K184*L184</f>
        <v>0.32</v>
      </c>
      <c r="N184" s="871" t="s">
        <v>325</v>
      </c>
      <c r="O184" s="734">
        <v>7.0000000000000007E-2</v>
      </c>
      <c r="P184" s="862">
        <v>43893</v>
      </c>
      <c r="Q184" s="862">
        <v>43908</v>
      </c>
      <c r="R184" s="642">
        <f>(K184-O184)/O184*100</f>
        <v>14.285714285714276</v>
      </c>
      <c r="S184" s="701">
        <f>IF(INDEX(Historical!$D$7:$D$1254,MATCH(B184,Historical!$B$7:$B$1278,0))=0,"n/a",(INDEX(Historical!$C$7:$C$1256,MATCH(B184,Historical!$B$7:$B$1278,0))/INDEX(Historical!$D$7:$D$1254,MATCH(B184,Historical!$B$7:$B$1278,0))-1)*100)</f>
        <v>56.25</v>
      </c>
      <c r="T184" s="701">
        <f>IF(INDEX(Historical!$F$7:$F$1247,MATCH(B184,Historical!$B$7:$B$1278,0))=0,"n/a",((INDEX(Historical!$C$7:$C$1256,MATCH(B184,Historical!$B$7:$B$1278,0))/INDEX(Historical!$F$7:$F$1247,MATCH(B184,Historical!$B$7:$B$1278,0)))^(1/3)-1)*100)</f>
        <v>46.200886910643305</v>
      </c>
      <c r="U184" s="701" t="str">
        <f>IF(INDEX(Historical!$H$7:$H$1247,MATCH(B184,Historical!$B$7:$B$1278,0))=0,"n/a",((INDEX(Historical!$C$7:$C$1256,MATCH(B184,Historical!$B$7:$B$1278,0))/INDEX(Historical!$H$7:$H$1247,MATCH(B184,Historical!$B$7:$B$1278,0)))^(1/5)-1)*100)</f>
        <v>n/a</v>
      </c>
      <c r="V184" s="701">
        <f>IF(INDEX(Historical!$O$7:$O$1247,MATCH(B184,Historical!$B$7:$B$1278,0))=0,"n/a",((INDEX(Historical!$C$7:$C$1256,MATCH(B184,Historical!$B$7:$B$1278,0))/INDEX(Historical!$O$7:$O$1247,MATCH(B184,Historical!$B$7:$B$1278,0)))^(1/10)-1)*100)</f>
        <v>2.2565182563572872</v>
      </c>
      <c r="W184" s="702" t="str">
        <f>IF(OR(U184&lt;=0,U184="n/a",V184&lt;=0,V184="n/a"),"n/a",U184/V184)</f>
        <v>n/a</v>
      </c>
      <c r="X184" s="703" t="str">
        <f>IF(OR(AJ184&lt;=0,AJ184="n/a",U184&lt;=0,U184="n/a"),"n/a",U184/AJ184)</f>
        <v>n/a</v>
      </c>
      <c r="Y184" s="877"/>
      <c r="Z184" s="651">
        <f>IF(OR(AC184&lt;0.01,AC184="n/a"),"n/a",M184/AC184*100)</f>
        <v>58.18181818181818</v>
      </c>
      <c r="AA184" s="887">
        <f>IF(OR(AC184&lt;0.01,AC184="n/a"),"n/a",I184/AC184)</f>
        <v>15.272727272727272</v>
      </c>
      <c r="AB184" s="888">
        <v>6</v>
      </c>
      <c r="AC184" s="866">
        <v>0.55000000000000004</v>
      </c>
      <c r="AD184" s="866">
        <v>3.85</v>
      </c>
      <c r="AE184" s="866">
        <v>3.2</v>
      </c>
      <c r="AF184" s="866">
        <v>0.62</v>
      </c>
      <c r="AG184" s="866">
        <v>4.1000000000000005</v>
      </c>
      <c r="AH184" s="866">
        <v>18</v>
      </c>
      <c r="AI184" s="866">
        <v>10.059999999999999</v>
      </c>
      <c r="AJ184" s="866">
        <v>54.800000000000004</v>
      </c>
      <c r="AK184" s="866">
        <v>4</v>
      </c>
      <c r="AL184" s="879">
        <v>745.16</v>
      </c>
      <c r="AM184" s="873">
        <v>0.70000000000000007</v>
      </c>
      <c r="AN184" s="866">
        <v>0.01</v>
      </c>
      <c r="AO184" s="740" t="str">
        <f>IF(U184="n/a","n/a",IF(AA184&lt;0,"n/a",IF(AA184="n/a","n/a",J184+U184-AA184)))</f>
        <v>n/a</v>
      </c>
      <c r="AP184" s="741" t="str">
        <f>IF(U184="n/a","n/a",J184+U184)</f>
        <v>n/a</v>
      </c>
      <c r="AQ184" s="889">
        <f>IF(OR(AC184&lt;0.01,AF184="n/a"),"n/a",(I184/SQRT(22.5*AC184*(I184/AF184))-1)*100)</f>
        <v>-35.127164016941201</v>
      </c>
      <c r="AR184" s="651">
        <f>INDEX(Historical!$C$7:$C$1256,MATCH(B184,Historical!$B$7:$B$1278,0))*IF(AH184="n/a",1.03,IF(AH184&lt;0,1.01,IF(AH184&gt;10,1.1,(1+AH184/100))))</f>
        <v>0.27500000000000002</v>
      </c>
      <c r="AS184" s="887">
        <f>IF($AI184="n/a",1.03*AR184,IF($AI184&lt;0,1.01*AR184,IF($AI184&gt;10,1.1*AR184,(1+$AI184/100)*AR184)))</f>
        <v>0.30250000000000005</v>
      </c>
      <c r="AT184" s="887">
        <f>IF($AK184="n/a",1.03*AS184,IF($AK184&lt;0,1.01*AS184,IF($AK184&gt;10,1.1*AS184,(1+$AK184/100)*AS184)))</f>
        <v>0.31460000000000005</v>
      </c>
      <c r="AU184" s="887">
        <f>IF($AK184="n/a",1.03*AT184,IF($AK184&lt;0,1.01*AT184,IF($AK184&gt;10,1.1*AT184,(1+$AK184/100)*AT184)))</f>
        <v>0.32718400000000009</v>
      </c>
      <c r="AV184" s="887">
        <f>IF($AK184="n/a",1.03*AU184,IF($AK184&lt;0,1.01*AU184,IF($AK184&gt;10,1.1*AU184,(1+$AK184/100)*AU184)))</f>
        <v>0.34027136000000008</v>
      </c>
      <c r="AW184" s="651">
        <f>SUM(AR184:AV184)</f>
        <v>1.5595553600000003</v>
      </c>
      <c r="AX184" s="748">
        <f>AW184/I184*100</f>
        <v>18.566135238095242</v>
      </c>
      <c r="AY184" s="935">
        <v>0.73</v>
      </c>
      <c r="AZ184" s="873">
        <v>21.560000000000002</v>
      </c>
      <c r="BA184" s="873">
        <v>-41.67</v>
      </c>
      <c r="BB184" s="873">
        <v>7.03</v>
      </c>
      <c r="BC184" s="873">
        <v>-5.17</v>
      </c>
      <c r="BE184" s="624">
        <v>2015</v>
      </c>
      <c r="BF184" s="899">
        <f>IF(BE184&gt;2008,0,IF(BE184&gt;2001,1,IF(BE184&gt;1990,2,IF(BE184&gt;1980,3,IF(BE184&gt;1973,4,IF(BE184&gt;1970,5,IF(BE184&gt;1960,6,IF(BE184&gt;1958,7,IF(BE184&gt;1953,8,9)))))))))</f>
        <v>0</v>
      </c>
      <c r="BG184" s="883">
        <v>0.70000000000000007</v>
      </c>
    </row>
    <row r="185" spans="1:59" ht="11.25" customHeight="1" x14ac:dyDescent="0.2">
      <c r="A185" s="155" t="s">
        <v>3986</v>
      </c>
      <c r="B185" s="596" t="s">
        <v>3987</v>
      </c>
      <c r="C185" s="933" t="s">
        <v>4322</v>
      </c>
      <c r="D185" s="933" t="s">
        <v>4323</v>
      </c>
      <c r="E185" s="733">
        <v>6</v>
      </c>
      <c r="F185" s="1182">
        <v>698</v>
      </c>
      <c r="G185" s="1182" t="s">
        <v>106</v>
      </c>
      <c r="H185" s="1182" t="s">
        <v>106</v>
      </c>
      <c r="I185" s="875">
        <v>13.87</v>
      </c>
      <c r="J185" s="651">
        <f>(M185/I185)*100</f>
        <v>3.8846431146359057</v>
      </c>
      <c r="K185" s="878">
        <v>4.4900000000000002E-2</v>
      </c>
      <c r="L185" s="888">
        <v>12</v>
      </c>
      <c r="M185" s="642">
        <f>K185*L185</f>
        <v>0.53880000000000006</v>
      </c>
      <c r="N185" s="871" t="s">
        <v>718</v>
      </c>
      <c r="O185" s="734">
        <v>4.48E-2</v>
      </c>
      <c r="P185" s="862">
        <v>44154</v>
      </c>
      <c r="Q185" s="862">
        <v>44196</v>
      </c>
      <c r="R185" s="642">
        <f>(K185-O185)/O185*100</f>
        <v>0.22321428571429211</v>
      </c>
      <c r="S185" s="701">
        <f>IF(INDEX(Historical!$D$7:$D$1254,MATCH(B185,Historical!$B$7:$B$1278,0))=0,"n/a",(INDEX(Historical!$C$7:$C$1256,MATCH(B185,Historical!$B$7:$B$1278,0))/INDEX(Historical!$D$7:$D$1254,MATCH(B185,Historical!$B$7:$B$1278,0))-1)*100)</f>
        <v>0.45121263395373479</v>
      </c>
      <c r="T185" s="701">
        <f>IF(INDEX(Historical!$F$7:$F$1247,MATCH(B185,Historical!$B$7:$B$1278,0))=0,"n/a",((INDEX(Historical!$C$7:$C$1256,MATCH(B185,Historical!$B$7:$B$1278,0))/INDEX(Historical!$F$7:$F$1247,MATCH(B185,Historical!$B$7:$B$1278,0)))^(1/3)-1)*100)</f>
        <v>2.5586468260214934</v>
      </c>
      <c r="U185" s="701">
        <f>IF(INDEX(Historical!$H$7:$H$1247,MATCH(B185,Historical!$B$7:$B$1278,0))=0,"n/a",((INDEX(Historical!$C$7:$C$1256,MATCH(B185,Historical!$B$7:$B$1278,0))/INDEX(Historical!$H$7:$H$1247,MATCH(B185,Historical!$B$7:$B$1278,0)))^(1/5)-1)*100)</f>
        <v>8.2172602588328925</v>
      </c>
      <c r="V185" s="701" t="str">
        <f>IF(INDEX(Historical!$O$7:$O$1247,MATCH(B185,Historical!$B$7:$B$1278,0))=0,"n/a",((INDEX(Historical!$C$7:$C$1256,MATCH(B185,Historical!$B$7:$B$1278,0))/INDEX(Historical!$O$7:$O$1247,MATCH(B185,Historical!$B$7:$B$1278,0)))^(1/10)-1)*100)</f>
        <v>n/a</v>
      </c>
      <c r="W185" s="702" t="str">
        <f>IF(OR(U185&lt;=0,U185="n/a",V185&lt;=0,V185="n/a"),"n/a",U185/V185)</f>
        <v>n/a</v>
      </c>
      <c r="X185" s="703" t="str">
        <f>IF(OR(AJ185&lt;=0,AJ185="n/a",U185&lt;=0,U185="n/a"),"n/a",U185/AJ185)</f>
        <v>n/a</v>
      </c>
      <c r="Y185" s="877"/>
      <c r="Z185" s="651" t="str">
        <f>IF(OR(AC185&lt;0.01,AC185="n/a"),"n/a",M185/AC185*100)</f>
        <v>n/a</v>
      </c>
      <c r="AA185" s="887" t="str">
        <f>IF(OR(AC185&lt;0.01,AC185="n/a"),"n/a",I185/AC185)</f>
        <v>n/a</v>
      </c>
      <c r="AB185" s="888">
        <v>12</v>
      </c>
      <c r="AC185" s="866">
        <v>-0.12</v>
      </c>
      <c r="AD185" s="866" t="s">
        <v>136</v>
      </c>
      <c r="AE185" s="866">
        <v>6.29</v>
      </c>
      <c r="AF185" s="866">
        <v>0.97</v>
      </c>
      <c r="AG185" s="866">
        <v>-0.89999999999999991</v>
      </c>
      <c r="AH185" s="866">
        <v>-187.79999999999998</v>
      </c>
      <c r="AI185" s="866">
        <v>7.1</v>
      </c>
      <c r="AJ185" s="866">
        <v>-47.5</v>
      </c>
      <c r="AK185" s="866">
        <v>10</v>
      </c>
      <c r="AL185" s="879">
        <v>329.55</v>
      </c>
      <c r="AM185" s="873">
        <v>11.97</v>
      </c>
      <c r="AN185" s="866">
        <v>1.7</v>
      </c>
      <c r="AO185" s="740" t="str">
        <f>IF(U185="n/a","n/a",IF(AA185&lt;0,"n/a",IF(AA185="n/a","n/a",J185+U185-AA185)))</f>
        <v>n/a</v>
      </c>
      <c r="AP185" s="741">
        <f>IF(U185="n/a","n/a",J185+U185)</f>
        <v>12.101903373468797</v>
      </c>
      <c r="AQ185" s="889" t="str">
        <f>IF(OR(AC185&lt;0.01,AF185="n/a"),"n/a",(I185/SQRT(22.5*AC185*(I185/AF185))-1)*100)</f>
        <v>n/a</v>
      </c>
      <c r="AR185" s="651">
        <f>INDEX(Historical!$C$7:$C$1256,MATCH(B185,Historical!$B$7:$B$1278,0))*IF(AH185="n/a",1.03,IF(AH185&lt;0,1.01,IF(AH185&gt;10,1.1,(1+AH185/100))))</f>
        <v>0.53964299999999998</v>
      </c>
      <c r="AS185" s="887">
        <f>IF($AI185="n/a",1.03*AR185,IF($AI185&lt;0,1.01*AR185,IF($AI185&gt;10,1.1*AR185,(1+$AI185/100)*AR185)))</f>
        <v>0.5779576529999999</v>
      </c>
      <c r="AT185" s="887">
        <f>IF($AK185="n/a",1.03*AS185,IF($AK185&lt;0,1.01*AS185,IF($AK185&gt;10,1.1*AS185,(1+$AK185/100)*AS185)))</f>
        <v>0.63575341829999998</v>
      </c>
      <c r="AU185" s="887">
        <f>IF($AK185="n/a",1.03*AT185,IF($AK185&lt;0,1.01*AT185,IF($AK185&gt;10,1.1*AT185,(1+$AK185/100)*AT185)))</f>
        <v>0.69932876013</v>
      </c>
      <c r="AV185" s="887">
        <f>IF($AK185="n/a",1.03*AU185,IF($AK185&lt;0,1.01*AU185,IF($AK185&gt;10,1.1*AU185,(1+$AK185/100)*AU185)))</f>
        <v>0.76926163614300003</v>
      </c>
      <c r="AW185" s="651">
        <f>SUM(AR185:AV185)</f>
        <v>3.2219444675729996</v>
      </c>
      <c r="AX185" s="748">
        <f>AW185/I185*100</f>
        <v>23.229592412206198</v>
      </c>
      <c r="AY185" s="935">
        <v>0.73</v>
      </c>
      <c r="AZ185" s="873">
        <v>44.330000000000005</v>
      </c>
      <c r="BA185" s="873">
        <v>-17.239999999999998</v>
      </c>
      <c r="BB185" s="873">
        <v>-7.3599999999999994</v>
      </c>
      <c r="BC185" s="873">
        <v>-2.87</v>
      </c>
      <c r="BE185" s="624">
        <v>2015</v>
      </c>
      <c r="BF185" s="899">
        <f>IF(BE185&gt;2008,0,IF(BE185&gt;2001,1,IF(BE185&gt;1990,2,IF(BE185&gt;1980,3,IF(BE185&gt;1973,4,IF(BE185&gt;1970,5,IF(BE185&gt;1960,6,IF(BE185&gt;1958,7,IF(BE185&gt;1953,8,9)))))))))</f>
        <v>0</v>
      </c>
      <c r="BG185" s="883">
        <v>-0.3</v>
      </c>
    </row>
    <row r="186" spans="1:59" ht="11.25" customHeight="1" x14ac:dyDescent="0.2">
      <c r="A186" s="864" t="s">
        <v>1386</v>
      </c>
      <c r="B186" s="876" t="s">
        <v>1387</v>
      </c>
      <c r="C186" s="933" t="s">
        <v>108</v>
      </c>
      <c r="D186" s="933" t="s">
        <v>4341</v>
      </c>
      <c r="E186" s="733">
        <v>9</v>
      </c>
      <c r="F186" s="1182">
        <v>416</v>
      </c>
      <c r="G186" s="1182" t="s">
        <v>37</v>
      </c>
      <c r="H186" s="1182" t="s">
        <v>37</v>
      </c>
      <c r="I186" s="875">
        <v>11.13</v>
      </c>
      <c r="J186" s="651">
        <f>(M186/I186)*100</f>
        <v>4.4923629829290208</v>
      </c>
      <c r="K186" s="878">
        <v>0.125</v>
      </c>
      <c r="L186" s="888">
        <v>4</v>
      </c>
      <c r="M186" s="642">
        <f>K186*L186</f>
        <v>0.5</v>
      </c>
      <c r="N186" s="871" t="s">
        <v>107</v>
      </c>
      <c r="O186" s="734">
        <v>0.115</v>
      </c>
      <c r="P186" s="867">
        <v>43593</v>
      </c>
      <c r="Q186" s="867">
        <v>43602</v>
      </c>
      <c r="R186" s="642">
        <f>(K186-O186)/O186*100</f>
        <v>8.6956521739130395</v>
      </c>
      <c r="S186" s="701">
        <f>IF(INDEX(Historical!$D$7:$D$1254,MATCH(B186,Historical!$B$7:$B$1278,0))=0,"n/a",(INDEX(Historical!$C$7:$C$1256,MATCH(B186,Historical!$B$7:$B$1278,0))/INDEX(Historical!$D$7:$D$1254,MATCH(B186,Historical!$B$7:$B$1278,0))-1)*100)</f>
        <v>10.1123595505618</v>
      </c>
      <c r="T186" s="701">
        <f>IF(INDEX(Historical!$F$7:$F$1247,MATCH(B186,Historical!$B$7:$B$1278,0))=0,"n/a",((INDEX(Historical!$C$7:$C$1256,MATCH(B186,Historical!$B$7:$B$1278,0))/INDEX(Historical!$F$7:$F$1247,MATCH(B186,Historical!$B$7:$B$1278,0)))^(1/3)-1)*100)</f>
        <v>9.8157887721507677</v>
      </c>
      <c r="U186" s="701">
        <f>IF(INDEX(Historical!$H$7:$H$1247,MATCH(B186,Historical!$B$7:$B$1278,0))=0,"n/a",((INDEX(Historical!$C$7:$C$1256,MATCH(B186,Historical!$B$7:$B$1278,0))/INDEX(Historical!$H$7:$H$1247,MATCH(B186,Historical!$B$7:$B$1278,0)))^(1/5)-1)*100)</f>
        <v>10.84272762737859</v>
      </c>
      <c r="V186" s="701">
        <f>IF(INDEX(Historical!$O$7:$O$1247,MATCH(B186,Historical!$B$7:$B$1278,0))=0,"n/a",((INDEX(Historical!$C$7:$C$1256,MATCH(B186,Historical!$B$7:$B$1278,0))/INDEX(Historical!$O$7:$O$1247,MATCH(B186,Historical!$B$7:$B$1278,0)))^(1/10)-1)*100)</f>
        <v>6.5776555439444939</v>
      </c>
      <c r="W186" s="702">
        <f>IF(OR(U186&lt;=0,U186="n/a",V186&lt;=0,V186="n/a"),"n/a",U186/V186)</f>
        <v>1.6484182783576433</v>
      </c>
      <c r="X186" s="703">
        <f>IF(OR(AJ186&lt;=0,AJ186="n/a",U186&lt;=0,U186="n/a"),"n/a",U186/AJ186)</f>
        <v>0.97682230877284593</v>
      </c>
      <c r="Y186" s="661"/>
      <c r="Z186" s="651">
        <f>IF(OR(AC186&lt;0.01,AC186="n/a"),"n/a",M186/AC186*100)</f>
        <v>37.878787878787875</v>
      </c>
      <c r="AA186" s="887">
        <f>IF(OR(AC186&lt;0.01,AC186="n/a"),"n/a",I186/AC186)</f>
        <v>8.4318181818181817</v>
      </c>
      <c r="AB186" s="888">
        <v>12</v>
      </c>
      <c r="AC186" s="866">
        <v>1.32</v>
      </c>
      <c r="AD186" s="866">
        <v>0.94</v>
      </c>
      <c r="AE186" s="866">
        <v>2.14</v>
      </c>
      <c r="AF186" s="866">
        <v>0.75</v>
      </c>
      <c r="AG186" s="866">
        <v>9.1999999999999993</v>
      </c>
      <c r="AH186" s="866">
        <v>5.2</v>
      </c>
      <c r="AI186" s="866">
        <v>9.5699999999999985</v>
      </c>
      <c r="AJ186" s="866">
        <v>11.1</v>
      </c>
      <c r="AK186" s="866">
        <v>9</v>
      </c>
      <c r="AL186" s="879">
        <v>548.82000000000005</v>
      </c>
      <c r="AM186" s="873">
        <v>0.5</v>
      </c>
      <c r="AN186" s="866">
        <v>0.16</v>
      </c>
      <c r="AO186" s="740">
        <f>IF(U186="n/a","n/a",IF(AA186&lt;0,"n/a",IF(AA186="n/a","n/a",J186+U186-AA186)))</f>
        <v>6.9032724284894282</v>
      </c>
      <c r="AP186" s="741">
        <f>IF(U186="n/a","n/a",J186+U186)</f>
        <v>15.33509061030761</v>
      </c>
      <c r="AQ186" s="889">
        <f>IF(OR(AC186&lt;0.01,AF186="n/a"),"n/a",(I186/SQRT(22.5*AC186*(I186/AF186))-1)*100)</f>
        <v>-46.984850649969303</v>
      </c>
      <c r="AR186" s="651">
        <f>INDEX(Historical!$C$7:$C$1256,MATCH(B186,Historical!$B$7:$B$1278,0))*IF(AH186="n/a",1.03,IF(AH186&lt;0,1.01,IF(AH186&gt;10,1.1,(1+AH186/100))))</f>
        <v>0.51548000000000005</v>
      </c>
      <c r="AS186" s="887">
        <f>IF($AI186="n/a",1.03*AR186,IF($AI186&lt;0,1.01*AR186,IF($AI186&gt;10,1.1*AR186,(1+$AI186/100)*AR186)))</f>
        <v>0.56481143600000006</v>
      </c>
      <c r="AT186" s="887">
        <f>IF($AK186="n/a",1.03*AS186,IF($AK186&lt;0,1.01*AS186,IF($AK186&gt;10,1.1*AS186,(1+$AK186/100)*AS186)))</f>
        <v>0.61564446524000016</v>
      </c>
      <c r="AU186" s="887">
        <f>IF($AK186="n/a",1.03*AT186,IF($AK186&lt;0,1.01*AT186,IF($AK186&gt;10,1.1*AT186,(1+$AK186/100)*AT186)))</f>
        <v>0.67105246711160027</v>
      </c>
      <c r="AV186" s="887">
        <f>IF($AK186="n/a",1.03*AU186,IF($AK186&lt;0,1.01*AU186,IF($AK186&gt;10,1.1*AU186,(1+$AK186/100)*AU186)))</f>
        <v>0.73144718915164431</v>
      </c>
      <c r="AW186" s="651">
        <f>SUM(AR186:AV186)</f>
        <v>3.0984355575032447</v>
      </c>
      <c r="AX186" s="748">
        <f>AW186/I186*100</f>
        <v>27.838594407037238</v>
      </c>
      <c r="AY186" s="935">
        <v>1.04</v>
      </c>
      <c r="AZ186" s="873">
        <v>33.94</v>
      </c>
      <c r="BA186" s="873">
        <v>-36.870000000000005</v>
      </c>
      <c r="BB186" s="873">
        <v>5.1499999999999995</v>
      </c>
      <c r="BC186" s="873">
        <v>-4.3999999999999995</v>
      </c>
      <c r="BE186" s="624">
        <v>2011</v>
      </c>
      <c r="BF186" s="899">
        <f>IF(BE186&gt;2008,0,IF(BE186&gt;2001,1,IF(BE186&gt;1990,2,IF(BE186&gt;1980,3,IF(BE186&gt;1973,4,IF(BE186&gt;1970,5,IF(BE186&gt;1960,6,IF(BE186&gt;1958,7,IF(BE186&gt;1953,8,9)))))))))</f>
        <v>0</v>
      </c>
      <c r="BG186" s="883">
        <v>1</v>
      </c>
    </row>
    <row r="187" spans="1:59" ht="11.25" customHeight="1" x14ac:dyDescent="0.2">
      <c r="A187" s="882" t="s">
        <v>4636</v>
      </c>
      <c r="B187" s="876" t="s">
        <v>4637</v>
      </c>
      <c r="C187" s="933" t="s">
        <v>245</v>
      </c>
      <c r="D187" s="933" t="s">
        <v>4336</v>
      </c>
      <c r="E187" s="733">
        <v>5</v>
      </c>
      <c r="F187" s="1182">
        <v>737</v>
      </c>
      <c r="G187" s="1182" t="s">
        <v>106</v>
      </c>
      <c r="H187" s="1182" t="s">
        <v>106</v>
      </c>
      <c r="I187" s="875">
        <v>109.66</v>
      </c>
      <c r="J187" s="651">
        <f>(M187/I187)*100</f>
        <v>2.7357286157213205</v>
      </c>
      <c r="K187" s="13">
        <v>0.75</v>
      </c>
      <c r="L187" s="888">
        <v>4</v>
      </c>
      <c r="M187" s="642">
        <f>K187*L187</f>
        <v>3</v>
      </c>
      <c r="N187" s="871" t="s">
        <v>325</v>
      </c>
      <c r="O187" s="734">
        <v>0.65</v>
      </c>
      <c r="P187" s="862">
        <v>44077</v>
      </c>
      <c r="Q187" s="862">
        <v>44092</v>
      </c>
      <c r="R187" s="642">
        <f>(K187-O187)/O187*100</f>
        <v>15.38461538461538</v>
      </c>
      <c r="S187" s="701">
        <f>IF(INDEX(Historical!$D$7:$D$1254,MATCH(B187,Historical!$B$7:$B$1278,0))=0,"n/a",(INDEX(Historical!$C$7:$C$1256,MATCH(B187,Historical!$B$7:$B$1278,0))/INDEX(Historical!$D$7:$D$1254,MATCH(B187,Historical!$B$7:$B$1278,0))-1)*100)</f>
        <v>8.5106382978723296</v>
      </c>
      <c r="T187" s="701">
        <f>IF(INDEX(Historical!$F$7:$F$1247,MATCH(B187,Historical!$B$7:$B$1278,0))=0,"n/a",((INDEX(Historical!$C$7:$C$1256,MATCH(B187,Historical!$B$7:$B$1278,0))/INDEX(Historical!$F$7:$F$1247,MATCH(B187,Historical!$B$7:$B$1278,0)))^(1/3)-1)*100)</f>
        <v>32.347527341766494</v>
      </c>
      <c r="U187" s="701" t="str">
        <f>IF(INDEX(Historical!$H$7:$H$1247,MATCH(B187,Historical!$B$7:$B$1278,0))=0,"n/a",((INDEX(Historical!$C$7:$C$1256,MATCH(B187,Historical!$B$7:$B$1278,0))/INDEX(Historical!$H$7:$H$1247,MATCH(B187,Historical!$B$7:$B$1278,0)))^(1/5)-1)*100)</f>
        <v>n/a</v>
      </c>
      <c r="V187" s="701" t="str">
        <f>IF(INDEX(Historical!$O$7:$O$1247,MATCH(B187,Historical!$B$7:$B$1278,0))=0,"n/a",((INDEX(Historical!$C$7:$C$1256,MATCH(B187,Historical!$B$7:$B$1278,0))/INDEX(Historical!$O$7:$O$1247,MATCH(B187,Historical!$B$7:$B$1278,0)))^(1/10)-1)*100)</f>
        <v>n/a</v>
      </c>
      <c r="W187" s="702" t="str">
        <f>IF(OR(U187&lt;=0,U187="n/a",V187&lt;=0,V187="n/a"),"n/a",U187/V187)</f>
        <v>n/a</v>
      </c>
      <c r="X187" s="703" t="str">
        <f>IF(OR(AJ187&lt;=0,AJ187="n/a",U187&lt;=0,U187="n/a"),"n/a",U187/AJ187)</f>
        <v>n/a</v>
      </c>
      <c r="Y187" s="877"/>
      <c r="Z187" s="651">
        <f>IF(OR(AC187&lt;0.01,AC187="n/a"),"n/a",M187/AC187*100)</f>
        <v>71.258907363420434</v>
      </c>
      <c r="AA187" s="887">
        <f>IF(OR(AC187&lt;0.01,AC187="n/a"),"n/a",I187/AC187)</f>
        <v>26.047505938242281</v>
      </c>
      <c r="AB187" s="888">
        <v>12</v>
      </c>
      <c r="AC187" s="866">
        <v>4.21</v>
      </c>
      <c r="AD187" s="866">
        <v>1.3</v>
      </c>
      <c r="AE187" s="866">
        <v>1.19</v>
      </c>
      <c r="AF187" s="866">
        <v>3.38</v>
      </c>
      <c r="AG187" s="866">
        <v>13.200000000000001</v>
      </c>
      <c r="AH187" s="866">
        <v>-0.3</v>
      </c>
      <c r="AI187" s="866">
        <v>29.18</v>
      </c>
      <c r="AJ187" s="866">
        <v>17.899999999999999</v>
      </c>
      <c r="AK187" s="866">
        <v>20</v>
      </c>
      <c r="AL187" s="879">
        <v>2780</v>
      </c>
      <c r="AM187" s="873">
        <v>1.5</v>
      </c>
      <c r="AN187" s="866">
        <v>0.86</v>
      </c>
      <c r="AO187" s="740" t="str">
        <f>IF(U187="n/a","n/a",IF(AA187&lt;0,"n/a",IF(AA187="n/a","n/a",J187+U187-AA187)))</f>
        <v>n/a</v>
      </c>
      <c r="AP187" s="741" t="str">
        <f>IF(U187="n/a","n/a",J187+U187)</f>
        <v>n/a</v>
      </c>
      <c r="AQ187" s="889">
        <f>IF(OR(AC187&lt;0.01,AF187="n/a"),"n/a",(I187/SQRT(22.5*AC187*(I187/AF187))-1)*100)</f>
        <v>97.8108749636704</v>
      </c>
      <c r="AR187" s="651">
        <f>INDEX(Historical!$C$7:$C$1256,MATCH(B187,Historical!$B$7:$B$1278,0))*IF(AH187="n/a",1.03,IF(AH187&lt;0,1.01,IF(AH187&gt;10,1.1,(1+AH187/100))))</f>
        <v>2.5754999999999999</v>
      </c>
      <c r="AS187" s="887">
        <f>IF($AI187="n/a",1.03*AR187,IF($AI187&lt;0,1.01*AR187,IF($AI187&gt;10,1.1*AR187,(1+$AI187/100)*AR187)))</f>
        <v>2.8330500000000001</v>
      </c>
      <c r="AT187" s="887">
        <f>IF($AK187="n/a",1.03*AS187,IF($AK187&lt;0,1.01*AS187,IF($AK187&gt;10,1.1*AS187,(1+$AK187/100)*AS187)))</f>
        <v>3.1163550000000004</v>
      </c>
      <c r="AU187" s="887">
        <f>IF($AK187="n/a",1.03*AT187,IF($AK187&lt;0,1.01*AT187,IF($AK187&gt;10,1.1*AT187,(1+$AK187/100)*AT187)))</f>
        <v>3.4279905000000008</v>
      </c>
      <c r="AV187" s="887">
        <f>IF($AK187="n/a",1.03*AU187,IF($AK187&lt;0,1.01*AU187,IF($AK187&gt;10,1.1*AU187,(1+$AK187/100)*AU187)))</f>
        <v>3.7707895500000013</v>
      </c>
      <c r="AW187" s="651">
        <f>SUM(AR187:AV187)</f>
        <v>15.723685050000002</v>
      </c>
      <c r="AX187" s="748">
        <f>AW187/I187*100</f>
        <v>14.338578378624842</v>
      </c>
      <c r="AY187" s="935">
        <v>1.67</v>
      </c>
      <c r="AZ187" s="873">
        <v>98.34</v>
      </c>
      <c r="BA187" s="873">
        <v>-16.739999999999998</v>
      </c>
      <c r="BB187" s="873">
        <v>-3</v>
      </c>
      <c r="BC187" s="873">
        <v>6.17</v>
      </c>
      <c r="BD187" s="645"/>
      <c r="BE187" s="1182">
        <v>2016</v>
      </c>
      <c r="BF187" s="1137">
        <f>IF(BE187&gt;2008,0,IF(BE187&gt;2001,1,IF(BE187&gt;1990,2,IF(BE187&gt;1980,3,IF(BE187&gt;1973,4,IF(BE187&gt;1970,5,IF(BE187&gt;1960,6,IF(BE187&gt;1958,7,IF(BE187&gt;1953,8,9)))))))))</f>
        <v>0</v>
      </c>
      <c r="BG187" s="883">
        <v>5.8000000000000007</v>
      </c>
    </row>
    <row r="188" spans="1:59" ht="11.25" customHeight="1" x14ac:dyDescent="0.2">
      <c r="A188" s="872" t="s">
        <v>1388</v>
      </c>
      <c r="B188" s="876" t="s">
        <v>1389</v>
      </c>
      <c r="C188" s="933" t="s">
        <v>108</v>
      </c>
      <c r="D188" s="933" t="s">
        <v>4341</v>
      </c>
      <c r="E188" s="733">
        <v>8</v>
      </c>
      <c r="F188" s="1182">
        <v>491</v>
      </c>
      <c r="G188" s="1182" t="s">
        <v>37</v>
      </c>
      <c r="H188" s="1182" t="s">
        <v>37</v>
      </c>
      <c r="I188" s="875">
        <v>51.13</v>
      </c>
      <c r="J188" s="651">
        <f>(M188/I188)*100</f>
        <v>2.3469587326422841</v>
      </c>
      <c r="K188" s="878">
        <v>0.3</v>
      </c>
      <c r="L188" s="888">
        <v>4</v>
      </c>
      <c r="M188" s="642">
        <f>K188*L188</f>
        <v>1.2</v>
      </c>
      <c r="N188" s="871" t="s">
        <v>563</v>
      </c>
      <c r="O188" s="734">
        <v>0.26</v>
      </c>
      <c r="P188" s="867">
        <v>43579</v>
      </c>
      <c r="Q188" s="867">
        <v>43591</v>
      </c>
      <c r="R188" s="642">
        <f>(K188-O188)/O188*100</f>
        <v>15.384615384615378</v>
      </c>
      <c r="S188" s="701">
        <f>IF(INDEX(Historical!$D$7:$D$1254,MATCH(B188,Historical!$B$7:$B$1278,0))=0,"n/a",(INDEX(Historical!$C$7:$C$1256,MATCH(B188,Historical!$B$7:$B$1278,0))/INDEX(Historical!$D$7:$D$1254,MATCH(B188,Historical!$B$7:$B$1278,0))-1)*100)</f>
        <v>15.999999999999993</v>
      </c>
      <c r="T188" s="701">
        <f>IF(INDEX(Historical!$F$7:$F$1247,MATCH(B188,Historical!$B$7:$B$1278,0))=0,"n/a",((INDEX(Historical!$C$7:$C$1256,MATCH(B188,Historical!$B$7:$B$1278,0))/INDEX(Historical!$F$7:$F$1247,MATCH(B188,Historical!$B$7:$B$1278,0)))^(1/3)-1)*100)</f>
        <v>16.871203704827998</v>
      </c>
      <c r="U188" s="701">
        <f>IF(INDEX(Historical!$H$7:$H$1247,MATCH(B188,Historical!$B$7:$B$1278,0))=0,"n/a",((INDEX(Historical!$C$7:$C$1256,MATCH(B188,Historical!$B$7:$B$1278,0))/INDEX(Historical!$H$7:$H$1247,MATCH(B188,Historical!$B$7:$B$1278,0)))^(1/5)-1)*100)</f>
        <v>16.237719058357094</v>
      </c>
      <c r="V188" s="701">
        <f>IF(INDEX(Historical!$O$7:$O$1247,MATCH(B188,Historical!$B$7:$B$1278,0))=0,"n/a",((INDEX(Historical!$C$7:$C$1256,MATCH(B188,Historical!$B$7:$B$1278,0))/INDEX(Historical!$O$7:$O$1247,MATCH(B188,Historical!$B$7:$B$1278,0)))^(1/10)-1)*100)</f>
        <v>10.870436121393068</v>
      </c>
      <c r="W188" s="702">
        <f>IF(OR(U188&lt;=0,U188="n/a",V188&lt;=0,V188="n/a"),"n/a",U188/V188)</f>
        <v>1.4937504693488046</v>
      </c>
      <c r="X188" s="703">
        <f>IF(OR(AJ188&lt;=0,AJ188="n/a",U188&lt;=0,U188="n/a"),"n/a",U188/AJ188)</f>
        <v>1.1435013421378235</v>
      </c>
      <c r="Y188" s="877"/>
      <c r="Z188" s="651">
        <f>IF(OR(AC188&lt;0.01,AC188="n/a"),"n/a",M188/AC188*100)</f>
        <v>38.216560509554135</v>
      </c>
      <c r="AA188" s="887">
        <f>IF(OR(AC188&lt;0.01,AC188="n/a"),"n/a",I188/AC188)</f>
        <v>16.283439490445861</v>
      </c>
      <c r="AB188" s="888">
        <v>12</v>
      </c>
      <c r="AC188" s="866">
        <v>3.14</v>
      </c>
      <c r="AD188" s="866">
        <v>1.63</v>
      </c>
      <c r="AE188" s="866">
        <v>6.28</v>
      </c>
      <c r="AF188" s="866">
        <v>2.09</v>
      </c>
      <c r="AG188" s="866">
        <v>13.4</v>
      </c>
      <c r="AH188" s="866">
        <v>8.6999999999999993</v>
      </c>
      <c r="AI188" s="866">
        <v>-9.6100000000000012</v>
      </c>
      <c r="AJ188" s="866">
        <v>14.2</v>
      </c>
      <c r="AK188" s="866">
        <v>10</v>
      </c>
      <c r="AL188" s="879">
        <v>1280</v>
      </c>
      <c r="AM188" s="873">
        <v>1.7999999999999998</v>
      </c>
      <c r="AN188" s="866">
        <v>0.02</v>
      </c>
      <c r="AO188" s="740">
        <f>IF(U188="n/a","n/a",IF(AA188&lt;0,"n/a",IF(AA188="n/a","n/a",J188+U188-AA188)))</f>
        <v>2.3012383005535177</v>
      </c>
      <c r="AP188" s="741">
        <f>IF(U188="n/a","n/a",J188+U188)</f>
        <v>18.584677790999379</v>
      </c>
      <c r="AQ188" s="889">
        <f>IF(OR(AC188&lt;0.01,AF188="n/a"),"n/a",(I188/SQRT(22.5*AC188*(I188/AF188))-1)*100)</f>
        <v>22.985795991121314</v>
      </c>
      <c r="AR188" s="651">
        <f>INDEX(Historical!$C$7:$C$1256,MATCH(B188,Historical!$B$7:$B$1278,0))*IF(AH188="n/a",1.03,IF(AH188&lt;0,1.01,IF(AH188&gt;10,1.1,(1+AH188/100))))</f>
        <v>1.2609199999999998</v>
      </c>
      <c r="AS188" s="887">
        <f>IF($AI188="n/a",1.03*AR188,IF($AI188&lt;0,1.01*AR188,IF($AI188&gt;10,1.1*AR188,(1+$AI188/100)*AR188)))</f>
        <v>1.2735291999999998</v>
      </c>
      <c r="AT188" s="887">
        <f>IF($AK188="n/a",1.03*AS188,IF($AK188&lt;0,1.01*AS188,IF($AK188&gt;10,1.1*AS188,(1+$AK188/100)*AS188)))</f>
        <v>1.4008821199999999</v>
      </c>
      <c r="AU188" s="887">
        <f>IF($AK188="n/a",1.03*AT188,IF($AK188&lt;0,1.01*AT188,IF($AK188&gt;10,1.1*AT188,(1+$AK188/100)*AT188)))</f>
        <v>1.5409703320000001</v>
      </c>
      <c r="AV188" s="887">
        <f>IF($AK188="n/a",1.03*AU188,IF($AK188&lt;0,1.01*AU188,IF($AK188&gt;10,1.1*AU188,(1+$AK188/100)*AU188)))</f>
        <v>1.6950673652000003</v>
      </c>
      <c r="AW188" s="651">
        <f>SUM(AR188:AV188)</f>
        <v>7.1713690172</v>
      </c>
      <c r="AX188" s="748">
        <f>AW188/I188*100</f>
        <v>14.025755949931545</v>
      </c>
      <c r="AY188" s="935">
        <v>1.1299999999999999</v>
      </c>
      <c r="AZ188" s="873">
        <v>67.69</v>
      </c>
      <c r="BA188" s="873">
        <v>-3.53</v>
      </c>
      <c r="BB188" s="873">
        <v>12.8</v>
      </c>
      <c r="BC188" s="873">
        <v>18.07</v>
      </c>
      <c r="BE188" s="624">
        <v>2012</v>
      </c>
      <c r="BF188" s="899">
        <f>IF(BE188&gt;2008,0,IF(BE188&gt;2001,1,IF(BE188&gt;1990,2,IF(BE188&gt;1980,3,IF(BE188&gt;1973,4,IF(BE188&gt;1970,5,IF(BE188&gt;1960,6,IF(BE188&gt;1958,7,IF(BE188&gt;1953,8,9)))))))))</f>
        <v>0</v>
      </c>
      <c r="BG188" s="883">
        <v>1.6</v>
      </c>
    </row>
    <row r="189" spans="1:59" s="774" customFormat="1" ht="11.25" customHeight="1" x14ac:dyDescent="0.2">
      <c r="A189" s="958" t="s">
        <v>2211</v>
      </c>
      <c r="B189" s="957" t="s">
        <v>2212</v>
      </c>
      <c r="C189" s="933" t="s">
        <v>153</v>
      </c>
      <c r="D189" s="933" t="s">
        <v>4351</v>
      </c>
      <c r="E189" s="756">
        <v>6</v>
      </c>
      <c r="F189" s="1182">
        <v>683</v>
      </c>
      <c r="G189" s="1181" t="s">
        <v>106</v>
      </c>
      <c r="H189" s="1181" t="s">
        <v>106</v>
      </c>
      <c r="I189" s="757">
        <v>130.46</v>
      </c>
      <c r="J189" s="758">
        <f>(M189/I189)*100</f>
        <v>2.2688946803617966</v>
      </c>
      <c r="K189" s="759">
        <v>0.74</v>
      </c>
      <c r="L189" s="760">
        <v>4</v>
      </c>
      <c r="M189" s="761">
        <f>K189*L189</f>
        <v>2.96</v>
      </c>
      <c r="N189" s="762" t="s">
        <v>4418</v>
      </c>
      <c r="O189" s="763">
        <v>0.64500000000000002</v>
      </c>
      <c r="P189" s="764">
        <v>43873</v>
      </c>
      <c r="Q189" s="764">
        <v>43899</v>
      </c>
      <c r="R189" s="761">
        <f>(K189-O189)/O189*100</f>
        <v>14.728682170542632</v>
      </c>
      <c r="S189" s="701">
        <f>IF(INDEX(Historical!$D$7:$D$1254,MATCH(B189,Historical!$B$7:$B$1278,0))=0,"n/a",(INDEX(Historical!$C$7:$C$1256,MATCH(B189,Historical!$B$7:$B$1278,0))/INDEX(Historical!$D$7:$D$1254,MATCH(B189,Historical!$B$7:$B$1278,0))-1)*100)</f>
        <v>14.666666666666671</v>
      </c>
      <c r="T189" s="701">
        <f>IF(INDEX(Historical!$F$7:$F$1247,MATCH(B189,Historical!$B$7:$B$1278,0))=0,"n/a",((INDEX(Historical!$C$7:$C$1256,MATCH(B189,Historical!$B$7:$B$1278,0))/INDEX(Historical!$F$7:$F$1247,MATCH(B189,Historical!$B$7:$B$1278,0)))^(1/3)-1)*100)</f>
        <v>8.1425267992054184</v>
      </c>
      <c r="U189" s="701">
        <f>IF(INDEX(Historical!$H$7:$H$1247,MATCH(B189,Historical!$B$7:$B$1278,0))=0,"n/a",((INDEX(Historical!$C$7:$C$1256,MATCH(B189,Historical!$B$7:$B$1278,0))/INDEX(Historical!$H$7:$H$1247,MATCH(B189,Historical!$B$7:$B$1278,0)))^(1/5)-1)*100)</f>
        <v>5.6507846722514632</v>
      </c>
      <c r="V189" s="701">
        <f>IF(INDEX(Historical!$O$7:$O$1247,MATCH(B189,Historical!$B$7:$B$1278,0))=0,"n/a",((INDEX(Historical!$C$7:$C$1256,MATCH(B189,Historical!$B$7:$B$1278,0))/INDEX(Historical!$O$7:$O$1247,MATCH(B189,Historical!$B$7:$B$1278,0)))^(1/10)-1)*100)</f>
        <v>2.7865675427735326</v>
      </c>
      <c r="W189" s="702">
        <f>IF(OR(U189&lt;=0,U189="n/a",V189&lt;=0,V189="n/a"),"n/a",U189/V189)</f>
        <v>2.0278656754277384</v>
      </c>
      <c r="X189" s="703">
        <f>IF(OR(AJ189&lt;=0,AJ189="n/a",U189&lt;=0,U189="n/a"),"n/a",U189/AJ189)</f>
        <v>0.3247577397845669</v>
      </c>
      <c r="Y189" s="775"/>
      <c r="Z189" s="758">
        <f>IF(OR(AC189&lt;0.01,AC189="n/a"),"n/a",M189/AC189*100)</f>
        <v>48.130081300813004</v>
      </c>
      <c r="AA189" s="766">
        <f>IF(OR(AC189&lt;0.01,AC189="n/a"),"n/a",I189/AC189)</f>
        <v>21.213008130081302</v>
      </c>
      <c r="AB189" s="760">
        <v>12</v>
      </c>
      <c r="AC189" s="767">
        <v>6.15</v>
      </c>
      <c r="AD189" s="767">
        <v>1.64</v>
      </c>
      <c r="AE189" s="767">
        <v>5.41</v>
      </c>
      <c r="AF189" s="767">
        <v>28.93</v>
      </c>
      <c r="AG189" s="767">
        <v>170.70000000000002</v>
      </c>
      <c r="AH189" s="767">
        <v>54.1</v>
      </c>
      <c r="AI189" s="767">
        <v>10.57</v>
      </c>
      <c r="AJ189" s="767">
        <v>17.399999999999999</v>
      </c>
      <c r="AK189" s="767">
        <v>12.98</v>
      </c>
      <c r="AL189" s="768">
        <v>124140</v>
      </c>
      <c r="AM189" s="769">
        <v>11.700000000000001</v>
      </c>
      <c r="AN189" s="767">
        <v>3.99</v>
      </c>
      <c r="AO189" s="770">
        <f>IF(U189="n/a","n/a",IF(AA189&lt;0,"n/a",IF(AA189="n/a","n/a",J189+U189-AA189)))</f>
        <v>-13.293328777468043</v>
      </c>
      <c r="AP189" s="771">
        <f>IF(U189="n/a","n/a",J189+U189)</f>
        <v>7.9196793526132598</v>
      </c>
      <c r="AQ189" s="772">
        <f>IF(OR(AC189&lt;0.01,AF189="n/a"),"n/a",(I189/SQRT(22.5*AC189*(I189/AF189))-1)*100)</f>
        <v>422.25678026692839</v>
      </c>
      <c r="AR189" s="651">
        <f>INDEX(Historical!$C$7:$C$1256,MATCH(B189,Historical!$B$7:$B$1278,0))*IF(AH189="n/a",1.03,IF(AH189&lt;0,1.01,IF(AH189&gt;10,1.1,(1+AH189/100))))</f>
        <v>2.8380000000000005</v>
      </c>
      <c r="AS189" s="766">
        <f>IF($AI189="n/a",1.03*AR189,IF($AI189&lt;0,1.01*AR189,IF($AI189&gt;10,1.1*AR189,(1+$AI189/100)*AR189)))</f>
        <v>3.1218000000000008</v>
      </c>
      <c r="AT189" s="766">
        <f>IF($AK189="n/a",1.03*AS189,IF($AK189&lt;0,1.01*AS189,IF($AK189&gt;10,1.1*AS189,(1+$AK189/100)*AS189)))</f>
        <v>3.4339800000000014</v>
      </c>
      <c r="AU189" s="766">
        <f>IF($AK189="n/a",1.03*AT189,IF($AK189&lt;0,1.01*AT189,IF($AK189&gt;10,1.1*AT189,(1+$AK189/100)*AT189)))</f>
        <v>3.7773780000000019</v>
      </c>
      <c r="AV189" s="766">
        <f>IF($AK189="n/a",1.03*AU189,IF($AK189&lt;0,1.01*AU189,IF($AK189&gt;10,1.1*AU189,(1+$AK189/100)*AU189)))</f>
        <v>4.1551158000000026</v>
      </c>
      <c r="AW189" s="758">
        <f>SUM(AR189:AV189)</f>
        <v>17.32627380000001</v>
      </c>
      <c r="AX189" s="773">
        <f>AW189/I189*100</f>
        <v>13.280908937605403</v>
      </c>
      <c r="AY189" s="936">
        <v>0.22</v>
      </c>
      <c r="AZ189" s="769">
        <v>18.05</v>
      </c>
      <c r="BA189" s="769">
        <v>-23.599999999999998</v>
      </c>
      <c r="BB189" s="769">
        <v>-11.49</v>
      </c>
      <c r="BC189" s="769">
        <v>-12.36</v>
      </c>
      <c r="BD189" s="909"/>
      <c r="BE189" s="624">
        <v>2015</v>
      </c>
      <c r="BF189" s="899">
        <f>IF(BE189&gt;2008,0,IF(BE189&gt;2001,1,IF(BE189&gt;1990,2,IF(BE189&gt;1980,3,IF(BE189&gt;1973,4,IF(BE189&gt;1970,5,IF(BE189&gt;1960,6,IF(BE189&gt;1958,7,IF(BE189&gt;1953,8,9)))))))))</f>
        <v>0</v>
      </c>
      <c r="BG189" s="825">
        <v>14.000000000000002</v>
      </c>
    </row>
    <row r="190" spans="1:59" ht="11.25" customHeight="1" x14ac:dyDescent="0.2">
      <c r="A190" s="881" t="s">
        <v>4259</v>
      </c>
      <c r="B190" s="596" t="s">
        <v>3850</v>
      </c>
      <c r="C190" s="933" t="s">
        <v>4196</v>
      </c>
      <c r="D190" s="933" t="s">
        <v>4321</v>
      </c>
      <c r="E190" s="733">
        <v>7</v>
      </c>
      <c r="F190" s="1182">
        <v>644</v>
      </c>
      <c r="G190" s="1182" t="s">
        <v>106</v>
      </c>
      <c r="H190" s="1182" t="s">
        <v>106</v>
      </c>
      <c r="I190" s="875">
        <v>84.65</v>
      </c>
      <c r="J190" s="651">
        <f>(M190/I190)*100</f>
        <v>1.0381571175428235</v>
      </c>
      <c r="K190" s="878">
        <v>0.87880000000000003</v>
      </c>
      <c r="L190" s="888">
        <v>1</v>
      </c>
      <c r="M190" s="642">
        <f>K190*L190</f>
        <v>0.87880000000000003</v>
      </c>
      <c r="N190" s="871" t="s">
        <v>4260</v>
      </c>
      <c r="O190" s="734">
        <v>0.73219999999999996</v>
      </c>
      <c r="P190" s="862">
        <v>44092</v>
      </c>
      <c r="Q190" s="862">
        <v>44096</v>
      </c>
      <c r="R190" s="642">
        <f>(K190-O190)/O190*100</f>
        <v>20.021851953018309</v>
      </c>
      <c r="S190" s="701">
        <f>IF(INDEX(Historical!$D$7:$D$1254,MATCH(B190,Historical!$B$7:$B$1278,0))=0,"n/a",(INDEX(Historical!$C$7:$C$1256,MATCH(B190,Historical!$B$7:$B$1278,0))/INDEX(Historical!$D$7:$D$1254,MATCH(B190,Historical!$B$7:$B$1278,0))-1)*100)</f>
        <v>6.4863292611983647</v>
      </c>
      <c r="T190" s="701">
        <f>IF(INDEX(Historical!$F$7:$F$1247,MATCH(B190,Historical!$B$7:$B$1278,0))=0,"n/a",((INDEX(Historical!$C$7:$C$1256,MATCH(B190,Historical!$B$7:$B$1278,0))/INDEX(Historical!$F$7:$F$1247,MATCH(B190,Historical!$B$7:$B$1278,0)))^(1/3)-1)*100)</f>
        <v>8.8393531303163186</v>
      </c>
      <c r="U190" s="701">
        <f>IF(INDEX(Historical!$H$7:$H$1247,MATCH(B190,Historical!$B$7:$B$1278,0))=0,"n/a",((INDEX(Historical!$C$7:$C$1256,MATCH(B190,Historical!$B$7:$B$1278,0))/INDEX(Historical!$H$7:$H$1247,MATCH(B190,Historical!$B$7:$B$1278,0)))^(1/5)-1)*100)</f>
        <v>22.346392222509138</v>
      </c>
      <c r="V190" s="701" t="str">
        <f>IF(INDEX(Historical!$O$7:$O$1247,MATCH(B190,Historical!$B$7:$B$1278,0))=0,"n/a",((INDEX(Historical!$C$7:$C$1256,MATCH(B190,Historical!$B$7:$B$1278,0))/INDEX(Historical!$O$7:$O$1247,MATCH(B190,Historical!$B$7:$B$1278,0)))^(1/10)-1)*100)</f>
        <v>n/a</v>
      </c>
      <c r="W190" s="702" t="str">
        <f>IF(OR(U190&lt;=0,U190="n/a",V190&lt;=0,V190="n/a"),"n/a",U190/V190)</f>
        <v>n/a</v>
      </c>
      <c r="X190" s="703">
        <f>IF(OR(AJ190&lt;=0,AJ190="n/a",U190&lt;=0,U190="n/a"),"n/a",U190/AJ190)</f>
        <v>0.91960461821025252</v>
      </c>
      <c r="Y190" s="877" t="s">
        <v>4263</v>
      </c>
      <c r="Z190" s="651">
        <f>IF(OR(AC190&lt;0.01,AC190="n/a"),"n/a",M190/AC190*100)</f>
        <v>22.361323155216283</v>
      </c>
      <c r="AA190" s="887">
        <f>IF(OR(AC190&lt;0.01,AC190="n/a"),"n/a",I190/AC190)</f>
        <v>21.539440203562343</v>
      </c>
      <c r="AB190" s="888">
        <v>12</v>
      </c>
      <c r="AC190" s="866">
        <v>3.93</v>
      </c>
      <c r="AD190" s="866">
        <v>0.87</v>
      </c>
      <c r="AE190" s="866">
        <v>4.07</v>
      </c>
      <c r="AF190" s="866">
        <v>8.36</v>
      </c>
      <c r="AG190" s="866">
        <v>44.2</v>
      </c>
      <c r="AH190" s="866">
        <v>74.2</v>
      </c>
      <c r="AI190" s="866">
        <v>-3.52</v>
      </c>
      <c r="AJ190" s="866">
        <v>24.3</v>
      </c>
      <c r="AK190" s="866">
        <v>24.62</v>
      </c>
      <c r="AL190" s="879">
        <v>14890</v>
      </c>
      <c r="AM190" s="873">
        <v>6.7</v>
      </c>
      <c r="AN190" s="866">
        <v>0</v>
      </c>
      <c r="AO190" s="740">
        <f>IF(U190="n/a","n/a",IF(AA190&lt;0,"n/a",IF(AA190="n/a","n/a",J190+U190-AA190)))</f>
        <v>1.8451091364896186</v>
      </c>
      <c r="AP190" s="741">
        <f>IF(U190="n/a","n/a",J190+U190)</f>
        <v>23.384549340051962</v>
      </c>
      <c r="AQ190" s="889">
        <f>IF(OR(AC190&lt;0.01,AF190="n/a"),"n/a",(I190/SQRT(22.5*AC190*(I190/AF190))-1)*100)</f>
        <v>182.8974844566539</v>
      </c>
      <c r="AR190" s="651">
        <f>INDEX(Historical!$C$7:$C$1256,MATCH(B190,Historical!$B$7:$B$1278,0))*IF(AH190="n/a",1.03,IF(AH190&lt;0,1.01,IF(AH190&gt;10,1.1,(1+AH190/100))))</f>
        <v>0.80542000000000002</v>
      </c>
      <c r="AS190" s="887">
        <f>IF($AI190="n/a",1.03*AR190,IF($AI190&lt;0,1.01*AR190,IF($AI190&gt;10,1.1*AR190,(1+$AI190/100)*AR190)))</f>
        <v>0.81347420000000004</v>
      </c>
      <c r="AT190" s="887">
        <f>IF($AK190="n/a",1.03*AS190,IF($AK190&lt;0,1.01*AS190,IF($AK190&gt;10,1.1*AS190,(1+$AK190/100)*AS190)))</f>
        <v>0.8948216200000001</v>
      </c>
      <c r="AU190" s="887">
        <f>IF($AK190="n/a",1.03*AT190,IF($AK190&lt;0,1.01*AT190,IF($AK190&gt;10,1.1*AT190,(1+$AK190/100)*AT190)))</f>
        <v>0.98430378200000024</v>
      </c>
      <c r="AV190" s="887">
        <f>IF($AK190="n/a",1.03*AU190,IF($AK190&lt;0,1.01*AU190,IF($AK190&gt;10,1.1*AU190,(1+$AK190/100)*AU190)))</f>
        <v>1.0827341602000002</v>
      </c>
      <c r="AW190" s="651">
        <f>SUM(AR190:AV190)</f>
        <v>4.5807537622000005</v>
      </c>
      <c r="AX190" s="748">
        <f>AW190/I190*100</f>
        <v>5.4114043262847025</v>
      </c>
      <c r="AY190" s="935">
        <v>0.98</v>
      </c>
      <c r="AZ190" s="873">
        <v>169.84</v>
      </c>
      <c r="BA190" s="873">
        <v>-11.559999999999999</v>
      </c>
      <c r="BB190" s="873">
        <v>10.24</v>
      </c>
      <c r="BC190" s="873">
        <v>42.57</v>
      </c>
      <c r="BE190" s="624">
        <v>2014</v>
      </c>
      <c r="BF190" s="899">
        <f>IF(BE190&gt;2008,0,IF(BE190&gt;2001,1,IF(BE190&gt;1990,2,IF(BE190&gt;1980,3,IF(BE190&gt;1973,4,IF(BE190&gt;1970,5,IF(BE190&gt;1960,6,IF(BE190&gt;1958,7,IF(BE190&gt;1953,8,9)))))))))</f>
        <v>0</v>
      </c>
      <c r="BG190" s="883">
        <v>25.7</v>
      </c>
    </row>
    <row r="191" spans="1:59" ht="11.25" customHeight="1" x14ac:dyDescent="0.2">
      <c r="A191" s="872" t="s">
        <v>1390</v>
      </c>
      <c r="B191" s="876" t="s">
        <v>1391</v>
      </c>
      <c r="C191" s="933" t="s">
        <v>4196</v>
      </c>
      <c r="D191" s="933" t="s">
        <v>4329</v>
      </c>
      <c r="E191" s="733">
        <v>7</v>
      </c>
      <c r="F191" s="1182">
        <v>645</v>
      </c>
      <c r="G191" s="1182" t="s">
        <v>106</v>
      </c>
      <c r="H191" s="1182" t="s">
        <v>106</v>
      </c>
      <c r="I191" s="875">
        <v>342.08</v>
      </c>
      <c r="J191" s="651">
        <f>(M191/I191)*100</f>
        <v>1.5201122544434054</v>
      </c>
      <c r="K191" s="878">
        <v>1.3</v>
      </c>
      <c r="L191" s="888">
        <v>4</v>
      </c>
      <c r="M191" s="642">
        <f>K191*L191</f>
        <v>5.2</v>
      </c>
      <c r="N191" s="871" t="s">
        <v>127</v>
      </c>
      <c r="O191" s="734">
        <v>1.1499999999999999</v>
      </c>
      <c r="P191" s="862">
        <v>44103</v>
      </c>
      <c r="Q191" s="862">
        <v>44118</v>
      </c>
      <c r="R191" s="642">
        <f>(K191-O191)/O191*100</f>
        <v>13.043478260869579</v>
      </c>
      <c r="S191" s="701">
        <f>IF(INDEX(Historical!$D$7:$D$1254,MATCH(B191,Historical!$B$7:$B$1278,0))=0,"n/a",(INDEX(Historical!$C$7:$C$1256,MATCH(B191,Historical!$B$7:$B$1278,0))/INDEX(Historical!$D$7:$D$1254,MATCH(B191,Historical!$B$7:$B$1278,0))-1)*100)</f>
        <v>40.625</v>
      </c>
      <c r="T191" s="701">
        <f>IF(INDEX(Historical!$F$7:$F$1247,MATCH(B191,Historical!$B$7:$B$1278,0))=0,"n/a",((INDEX(Historical!$C$7:$C$1256,MATCH(B191,Historical!$B$7:$B$1278,0))/INDEX(Historical!$F$7:$F$1247,MATCH(B191,Historical!$B$7:$B$1278,0)))^(1/3)-1)*100)</f>
        <v>55.361625297692932</v>
      </c>
      <c r="U191" s="701">
        <f>IF(INDEX(Historical!$H$7:$H$1247,MATCH(B191,Historical!$B$7:$B$1278,0))=0,"n/a",((INDEX(Historical!$C$7:$C$1256,MATCH(B191,Historical!$B$7:$B$1278,0))/INDEX(Historical!$H$7:$H$1247,MATCH(B191,Historical!$B$7:$B$1278,0)))^(1/5)-1)*100)</f>
        <v>65.722700866999332</v>
      </c>
      <c r="V191" s="701" t="str">
        <f>IF(INDEX(Historical!$O$7:$O$1247,MATCH(B191,Historical!$B$7:$B$1278,0))=0,"n/a",((INDEX(Historical!$C$7:$C$1256,MATCH(B191,Historical!$B$7:$B$1278,0))/INDEX(Historical!$O$7:$O$1247,MATCH(B191,Historical!$B$7:$B$1278,0)))^(1/10)-1)*100)</f>
        <v>n/a</v>
      </c>
      <c r="W191" s="702" t="str">
        <f>IF(OR(U191&lt;=0,U191="n/a",V191&lt;=0,V191="n/a"),"n/a",U191/V191)</f>
        <v>n/a</v>
      </c>
      <c r="X191" s="703">
        <f>IF(OR(AJ191&lt;=0,AJ191="n/a",U191&lt;=0,U191="n/a"),"n/a",U191/AJ191)</f>
        <v>2.0222369497538257</v>
      </c>
      <c r="Y191" s="661"/>
      <c r="Z191" s="651">
        <f>IF(OR(AC191&lt;0.01,AC191="n/a"),"n/a",M191/AC191*100)</f>
        <v>34.391534391534393</v>
      </c>
      <c r="AA191" s="887">
        <f>IF(OR(AC191&lt;0.01,AC191="n/a"),"n/a",I191/AC191)</f>
        <v>22.624338624338623</v>
      </c>
      <c r="AB191" s="888">
        <v>6</v>
      </c>
      <c r="AC191" s="866">
        <v>15.12</v>
      </c>
      <c r="AD191" s="866">
        <v>1.27</v>
      </c>
      <c r="AE191" s="866">
        <v>5</v>
      </c>
      <c r="AF191" s="866">
        <v>9.61</v>
      </c>
      <c r="AG191" s="866">
        <v>44.1</v>
      </c>
      <c r="AH191" s="866">
        <v>10.199999999999999</v>
      </c>
      <c r="AI191" s="866">
        <v>11.34</v>
      </c>
      <c r="AJ191" s="866">
        <v>32.5</v>
      </c>
      <c r="AK191" s="866">
        <v>17.79</v>
      </c>
      <c r="AL191" s="879">
        <v>50200</v>
      </c>
      <c r="AM191" s="873">
        <v>0.2</v>
      </c>
      <c r="AN191" s="866">
        <v>1.1299999999999999</v>
      </c>
      <c r="AO191" s="740">
        <f>IF(U191="n/a","n/a",IF(AA191&lt;0,"n/a",IF(AA191="n/a","n/a",J191+U191-AA191)))</f>
        <v>44.618474497104117</v>
      </c>
      <c r="AP191" s="741">
        <f>IF(U191="n/a","n/a",J191+U191)</f>
        <v>67.242813121442737</v>
      </c>
      <c r="AQ191" s="889">
        <f>IF(OR(AC191&lt;0.01,AF191="n/a"),"n/a",(I191/SQRT(22.5*AC191*(I191/AF191))-1)*100)</f>
        <v>210.85537486096806</v>
      </c>
      <c r="AR191" s="651">
        <f>INDEX(Historical!$C$7:$C$1256,MATCH(B191,Historical!$B$7:$B$1278,0))*IF(AH191="n/a",1.03,IF(AH191&lt;0,1.01,IF(AH191&gt;10,1.1,(1+AH191/100))))</f>
        <v>4.95</v>
      </c>
      <c r="AS191" s="887">
        <f>IF($AI191="n/a",1.03*AR191,IF($AI191&lt;0,1.01*AR191,IF($AI191&gt;10,1.1*AR191,(1+$AI191/100)*AR191)))</f>
        <v>5.4450000000000003</v>
      </c>
      <c r="AT191" s="887">
        <f>IF($AK191="n/a",1.03*AS191,IF($AK191&lt;0,1.01*AS191,IF($AK191&gt;10,1.1*AS191,(1+$AK191/100)*AS191)))</f>
        <v>5.9895000000000005</v>
      </c>
      <c r="AU191" s="887">
        <f>IF($AK191="n/a",1.03*AT191,IF($AK191&lt;0,1.01*AT191,IF($AK191&gt;10,1.1*AT191,(1+$AK191/100)*AT191)))</f>
        <v>6.5884500000000008</v>
      </c>
      <c r="AV191" s="887">
        <f>IF($AK191="n/a",1.03*AU191,IF($AK191&lt;0,1.01*AU191,IF($AK191&gt;10,1.1*AU191,(1+$AK191/100)*AU191)))</f>
        <v>7.2472950000000012</v>
      </c>
      <c r="AW191" s="651">
        <f>SUM(AR191:AV191)</f>
        <v>30.220245000000002</v>
      </c>
      <c r="AX191" s="748">
        <f>AW191/I191*100</f>
        <v>8.834262453227316</v>
      </c>
      <c r="AY191" s="935">
        <v>1.21</v>
      </c>
      <c r="AZ191" s="873">
        <v>88.6</v>
      </c>
      <c r="BA191" s="873">
        <v>-11.77</v>
      </c>
      <c r="BB191" s="873">
        <v>0.73</v>
      </c>
      <c r="BC191" s="873">
        <v>11.110000000000001</v>
      </c>
      <c r="BE191" s="624">
        <v>2014</v>
      </c>
      <c r="BF191" s="899">
        <f>IF(BE191&gt;2008,0,IF(BE191&gt;2001,1,IF(BE191&gt;1990,2,IF(BE191&gt;1980,3,IF(BE191&gt;1973,4,IF(BE191&gt;1970,5,IF(BE191&gt;1960,6,IF(BE191&gt;1958,7,IF(BE191&gt;1953,8,9)))))))))</f>
        <v>0</v>
      </c>
      <c r="BG191" s="883">
        <v>16.2</v>
      </c>
    </row>
    <row r="192" spans="1:59" ht="11.25" customHeight="1" x14ac:dyDescent="0.2">
      <c r="A192" s="872" t="s">
        <v>1420</v>
      </c>
      <c r="B192" s="876" t="s">
        <v>1421</v>
      </c>
      <c r="C192" s="933" t="s">
        <v>123</v>
      </c>
      <c r="D192" s="933" t="s">
        <v>4177</v>
      </c>
      <c r="E192" s="733">
        <v>9</v>
      </c>
      <c r="F192" s="1182">
        <v>425</v>
      </c>
      <c r="G192" s="1182" t="s">
        <v>106</v>
      </c>
      <c r="H192" s="1182" t="s">
        <v>106</v>
      </c>
      <c r="I192" s="875">
        <v>68.45</v>
      </c>
      <c r="J192" s="651">
        <f>(M192/I192)*100</f>
        <v>6.1358655953250549</v>
      </c>
      <c r="K192" s="878">
        <v>1.05</v>
      </c>
      <c r="L192" s="888">
        <v>4</v>
      </c>
      <c r="M192" s="642">
        <f>K192*L192</f>
        <v>4.2</v>
      </c>
      <c r="N192" s="871" t="s">
        <v>111</v>
      </c>
      <c r="O192" s="734">
        <v>1</v>
      </c>
      <c r="P192" s="1128">
        <v>43623</v>
      </c>
      <c r="Q192" s="1128">
        <v>43633</v>
      </c>
      <c r="R192" s="642">
        <f>(K192-O192)/O192*100</f>
        <v>5.0000000000000044</v>
      </c>
      <c r="S192" s="701">
        <f>IF(INDEX(Historical!$D$7:$D$1254,MATCH(B192,Historical!$B$7:$B$1278,0))=0,"n/a",(INDEX(Historical!$C$7:$C$1256,MATCH(B192,Historical!$B$7:$B$1278,0))/INDEX(Historical!$D$7:$D$1254,MATCH(B192,Historical!$B$7:$B$1278,0))-1)*100)</f>
        <v>3.7500000000000089</v>
      </c>
      <c r="T192" s="701">
        <f>IF(INDEX(Historical!$F$7:$F$1247,MATCH(B192,Historical!$B$7:$B$1278,0))=0,"n/a",((INDEX(Historical!$C$7:$C$1256,MATCH(B192,Historical!$B$7:$B$1278,0))/INDEX(Historical!$F$7:$F$1247,MATCH(B192,Historical!$B$7:$B$1278,0)))^(1/3)-1)*100)</f>
        <v>7.6137968195897354</v>
      </c>
      <c r="U192" s="701">
        <f>IF(INDEX(Historical!$H$7:$H$1247,MATCH(B192,Historical!$B$7:$B$1278,0))=0,"n/a",((INDEX(Historical!$C$7:$C$1256,MATCH(B192,Historical!$B$7:$B$1278,0))/INDEX(Historical!$H$7:$H$1247,MATCH(B192,Historical!$B$7:$B$1278,0)))^(1/5)-1)*100)</f>
        <v>8.9775064658225148</v>
      </c>
      <c r="V192" s="701" t="str">
        <f>IF(INDEX(Historical!$O$7:$O$1247,MATCH(B192,Historical!$B$7:$B$1278,0))=0,"n/a",((INDEX(Historical!$C$7:$C$1256,MATCH(B192,Historical!$B$7:$B$1278,0))/INDEX(Historical!$O$7:$O$1247,MATCH(B192,Historical!$B$7:$B$1278,0)))^(1/10)-1)*100)</f>
        <v>n/a</v>
      </c>
      <c r="W192" s="702" t="str">
        <f>IF(OR(U192&lt;=0,U192="n/a",V192&lt;=0,V192="n/a"),"n/a",U192/V192)</f>
        <v>n/a</v>
      </c>
      <c r="X192" s="703">
        <f>IF(OR(AJ192&lt;=0,AJ192="n/a",U192&lt;=0,U192="n/a"),"n/a",U192/AJ192)</f>
        <v>2.3625017015322407</v>
      </c>
      <c r="Y192" s="663" t="s">
        <v>1422</v>
      </c>
      <c r="Z192" s="651">
        <f>IF(OR(AC192&lt;0.01,AC192="n/a"),"n/a",M192/AC192*100)</f>
        <v>69.078947368421055</v>
      </c>
      <c r="AA192" s="887">
        <f>IF(OR(AC192&lt;0.01,AC192="n/a"),"n/a",I192/AC192)</f>
        <v>11.258223684210527</v>
      </c>
      <c r="AB192" s="888">
        <v>12</v>
      </c>
      <c r="AC192" s="866">
        <v>6.08</v>
      </c>
      <c r="AD192" s="866" t="s">
        <v>136</v>
      </c>
      <c r="AE192" s="866">
        <v>0.76</v>
      </c>
      <c r="AF192" s="866">
        <v>3.11</v>
      </c>
      <c r="AG192" s="866">
        <v>26.6</v>
      </c>
      <c r="AH192" s="866">
        <v>-20.3</v>
      </c>
      <c r="AI192" s="866">
        <v>53.32</v>
      </c>
      <c r="AJ192" s="866">
        <v>3.8</v>
      </c>
      <c r="AK192" s="866">
        <v>-2.2399999999999998</v>
      </c>
      <c r="AL192" s="879">
        <v>22900</v>
      </c>
      <c r="AM192" s="873">
        <v>0.1</v>
      </c>
      <c r="AN192" s="866">
        <v>1.95</v>
      </c>
      <c r="AO192" s="740">
        <f>IF(U192="n/a","n/a",IF(AA192&lt;0,"n/a",IF(AA192="n/a","n/a",J192+U192-AA192)))</f>
        <v>3.8551483769370414</v>
      </c>
      <c r="AP192" s="741">
        <f>IF(U192="n/a","n/a",J192+U192)</f>
        <v>15.113372061147569</v>
      </c>
      <c r="AQ192" s="889">
        <f>IF(OR(AC192&lt;0.01,AF192="n/a"),"n/a",(I192/SQRT(22.5*AC192*(I192/AF192))-1)*100)</f>
        <v>24.745208160731892</v>
      </c>
      <c r="AR192" s="651">
        <f>INDEX(Historical!$C$7:$C$1256,MATCH(B192,Historical!$B$7:$B$1278,0))*IF(AH192="n/a",1.03,IF(AH192&lt;0,1.01,IF(AH192&gt;10,1.1,(1+AH192/100))))</f>
        <v>4.1915000000000004</v>
      </c>
      <c r="AS192" s="887">
        <f>IF($AI192="n/a",1.03*AR192,IF($AI192&lt;0,1.01*AR192,IF($AI192&gt;10,1.1*AR192,(1+$AI192/100)*AR192)))</f>
        <v>4.6106500000000006</v>
      </c>
      <c r="AT192" s="887">
        <f>IF($AK192="n/a",1.03*AS192,IF($AK192&lt;0,1.01*AS192,IF($AK192&gt;10,1.1*AS192,(1+$AK192/100)*AS192)))</f>
        <v>4.6567565000000002</v>
      </c>
      <c r="AU192" s="887">
        <f>IF($AK192="n/a",1.03*AT192,IF($AK192&lt;0,1.01*AT192,IF($AK192&gt;10,1.1*AT192,(1+$AK192/100)*AT192)))</f>
        <v>4.7033240650000003</v>
      </c>
      <c r="AV192" s="887">
        <f>IF($AK192="n/a",1.03*AU192,IF($AK192&lt;0,1.01*AU192,IF($AK192&gt;10,1.1*AU192,(1+$AK192/100)*AU192)))</f>
        <v>4.7503573056500006</v>
      </c>
      <c r="AW192" s="651">
        <f>SUM(AR192:AV192)</f>
        <v>22.91258787065</v>
      </c>
      <c r="AX192" s="748">
        <f>AW192/I192*100</f>
        <v>33.473466575091301</v>
      </c>
      <c r="AY192" s="935">
        <v>1.48</v>
      </c>
      <c r="AZ192" s="873">
        <v>103.06</v>
      </c>
      <c r="BA192" s="873">
        <v>-30.8</v>
      </c>
      <c r="BB192" s="873">
        <v>-6.5500000000000007</v>
      </c>
      <c r="BC192" s="873">
        <v>2.0699999999999998</v>
      </c>
      <c r="BE192" s="624">
        <v>2011</v>
      </c>
      <c r="BF192" s="899">
        <f>IF(BE192&gt;2008,0,IF(BE192&gt;2001,1,IF(BE192&gt;1990,2,IF(BE192&gt;1980,3,IF(BE192&gt;1973,4,IF(BE192&gt;1970,5,IF(BE192&gt;1960,6,IF(BE192&gt;1958,7,IF(BE192&gt;1953,8,9)))))))))</f>
        <v>0</v>
      </c>
      <c r="BG192" s="883">
        <v>6.6000000000000005</v>
      </c>
    </row>
    <row r="193" spans="1:59" ht="11.25" customHeight="1" x14ac:dyDescent="0.2">
      <c r="A193" s="864" t="s">
        <v>1451</v>
      </c>
      <c r="B193" s="876" t="s">
        <v>1452</v>
      </c>
      <c r="C193" s="933" t="s">
        <v>4196</v>
      </c>
      <c r="D193" s="933" t="s">
        <v>4328</v>
      </c>
      <c r="E193" s="733">
        <v>9</v>
      </c>
      <c r="F193" s="1182">
        <v>454</v>
      </c>
      <c r="G193" s="1182" t="s">
        <v>106</v>
      </c>
      <c r="H193" s="1182" t="s">
        <v>106</v>
      </c>
      <c r="I193" s="875">
        <v>288.64</v>
      </c>
      <c r="J193" s="651">
        <f>(M193/I193)*100</f>
        <v>0.55432372505543237</v>
      </c>
      <c r="K193" s="878">
        <v>0.4</v>
      </c>
      <c r="L193" s="888">
        <v>4</v>
      </c>
      <c r="M193" s="642">
        <f>K193*L193</f>
        <v>1.6</v>
      </c>
      <c r="N193" s="871" t="s">
        <v>271</v>
      </c>
      <c r="O193" s="734">
        <v>0.33</v>
      </c>
      <c r="P193" s="862">
        <v>43837</v>
      </c>
      <c r="Q193" s="862">
        <v>43867</v>
      </c>
      <c r="R193" s="642">
        <f>(K193-O193)/O193*100</f>
        <v>21.212121212121211</v>
      </c>
      <c r="S193" s="701">
        <f>IF(INDEX(Historical!$D$7:$D$1254,MATCH(B193,Historical!$B$7:$B$1278,0))=0,"n/a",(INDEX(Historical!$C$7:$C$1256,MATCH(B193,Historical!$B$7:$B$1278,0))/INDEX(Historical!$D$7:$D$1254,MATCH(B193,Historical!$B$7:$B$1278,0))-1)*100)</f>
        <v>32.000000000000007</v>
      </c>
      <c r="T193" s="701">
        <f>IF(INDEX(Historical!$F$7:$F$1247,MATCH(B193,Historical!$B$7:$B$1278,0))=0,"n/a",((INDEX(Historical!$C$7:$C$1256,MATCH(B193,Historical!$B$7:$B$1278,0))/INDEX(Historical!$F$7:$F$1247,MATCH(B193,Historical!$B$7:$B$1278,0)))^(1/3)-1)*100)</f>
        <v>20.204330241367675</v>
      </c>
      <c r="U193" s="701">
        <f>IF(INDEX(Historical!$H$7:$H$1247,MATCH(B193,Historical!$B$7:$B$1278,0))=0,"n/a",((INDEX(Historical!$C$7:$C$1256,MATCH(B193,Historical!$B$7:$B$1278,0))/INDEX(Historical!$H$7:$H$1247,MATCH(B193,Historical!$B$7:$B$1278,0)))^(1/5)-1)*100)</f>
        <v>24.573093961551741</v>
      </c>
      <c r="V193" s="701">
        <f>IF(INDEX(Historical!$O$7:$O$1247,MATCH(B193,Historical!$B$7:$B$1278,0))=0,"n/a",((INDEX(Historical!$C$7:$C$1256,MATCH(B193,Historical!$B$7:$B$1278,0))/INDEX(Historical!$O$7:$O$1247,MATCH(B193,Historical!$B$7:$B$1278,0)))^(1/10)-1)*100)</f>
        <v>36.220436655374314</v>
      </c>
      <c r="W193" s="702">
        <f>IF(OR(U193&lt;=0,U193="n/a",V193&lt;=0,V193="n/a"),"n/a",U193/V193)</f>
        <v>0.67843174270251749</v>
      </c>
      <c r="X193" s="703">
        <f>IF(OR(AJ193&lt;=0,AJ193="n/a",U193&lt;=0,U193="n/a"),"n/a",U193/AJ193)</f>
        <v>1.1871059884807604</v>
      </c>
      <c r="Y193" s="661"/>
      <c r="Z193" s="651">
        <f>IF(OR(AC193&lt;0.01,AC193="n/a"),"n/a",M193/AC193*100)</f>
        <v>22.222222222222225</v>
      </c>
      <c r="AA193" s="887">
        <f>IF(OR(AC193&lt;0.01,AC193="n/a"),"n/a",I193/AC193)</f>
        <v>40.088888888888889</v>
      </c>
      <c r="AB193" s="888">
        <v>12</v>
      </c>
      <c r="AC193" s="866">
        <v>7.2</v>
      </c>
      <c r="AD193" s="866">
        <v>3.62</v>
      </c>
      <c r="AE193" s="866">
        <v>18.02</v>
      </c>
      <c r="AF193" s="866">
        <v>44.82</v>
      </c>
      <c r="AG193" s="866">
        <v>128.9</v>
      </c>
      <c r="AH193" s="866">
        <v>43.3</v>
      </c>
      <c r="AI193" s="866">
        <v>29.5</v>
      </c>
      <c r="AJ193" s="866">
        <v>20.7</v>
      </c>
      <c r="AK193" s="866">
        <v>11.07</v>
      </c>
      <c r="AL193" s="879">
        <v>292440</v>
      </c>
      <c r="AM193" s="873">
        <v>11.1</v>
      </c>
      <c r="AN193" s="866">
        <v>0</v>
      </c>
      <c r="AO193" s="740">
        <f>IF(U193="n/a","n/a",IF(AA193&lt;0,"n/a",IF(AA193="n/a","n/a",J193+U193-AA193)))</f>
        <v>-14.961471202281714</v>
      </c>
      <c r="AP193" s="741">
        <f>IF(U193="n/a","n/a",J193+U193)</f>
        <v>25.127417686607174</v>
      </c>
      <c r="AQ193" s="889">
        <f>IF(OR(AC193&lt;0.01,AF193="n/a"),"n/a",(I193/SQRT(22.5*AC193*(I193/AF193))-1)*100)</f>
        <v>793.62781216044687</v>
      </c>
      <c r="AR193" s="651">
        <f>INDEX(Historical!$C$7:$C$1256,MATCH(B193,Historical!$B$7:$B$1278,0))*IF(AH193="n/a",1.03,IF(AH193&lt;0,1.01,IF(AH193&gt;10,1.1,(1+AH193/100))))</f>
        <v>1.4520000000000002</v>
      </c>
      <c r="AS193" s="887">
        <f>IF($AI193="n/a",1.03*AR193,IF($AI193&lt;0,1.01*AR193,IF($AI193&gt;10,1.1*AR193,(1+$AI193/100)*AR193)))</f>
        <v>1.5972000000000004</v>
      </c>
      <c r="AT193" s="887">
        <f>IF($AK193="n/a",1.03*AS193,IF($AK193&lt;0,1.01*AS193,IF($AK193&gt;10,1.1*AS193,(1+$AK193/100)*AS193)))</f>
        <v>1.7569200000000005</v>
      </c>
      <c r="AU193" s="887">
        <f>IF($AK193="n/a",1.03*AT193,IF($AK193&lt;0,1.01*AT193,IF($AK193&gt;10,1.1*AT193,(1+$AK193/100)*AT193)))</f>
        <v>1.9326120000000007</v>
      </c>
      <c r="AV193" s="887">
        <f>IF($AK193="n/a",1.03*AU193,IF($AK193&lt;0,1.01*AU193,IF($AK193&gt;10,1.1*AU193,(1+$AK193/100)*AU193)))</f>
        <v>2.1258732000000009</v>
      </c>
      <c r="AW193" s="651">
        <f>SUM(AR193:AV193)</f>
        <v>8.8646052000000033</v>
      </c>
      <c r="AX193" s="748">
        <f>AW193/I193*100</f>
        <v>3.0711631097560992</v>
      </c>
      <c r="AY193" s="935">
        <v>1.1100000000000001</v>
      </c>
      <c r="AZ193" s="873">
        <v>44.330000000000005</v>
      </c>
      <c r="BA193" s="873">
        <v>-21.41</v>
      </c>
      <c r="BB193" s="873">
        <v>-14.52</v>
      </c>
      <c r="BC193" s="873">
        <v>-5.26</v>
      </c>
      <c r="BE193" s="624">
        <v>2012</v>
      </c>
      <c r="BF193" s="899">
        <f>IF(BE193&gt;2008,0,IF(BE193&gt;2001,1,IF(BE193&gt;1990,2,IF(BE193&gt;1980,3,IF(BE193&gt;1973,4,IF(BE193&gt;1970,5,IF(BE193&gt;1960,6,IF(BE193&gt;1958,7,IF(BE193&gt;1953,8,9)))))))))</f>
        <v>0</v>
      </c>
      <c r="BG193" s="883">
        <v>24.8</v>
      </c>
    </row>
    <row r="194" spans="1:59" ht="11.25" customHeight="1" x14ac:dyDescent="0.2">
      <c r="A194" s="864" t="s">
        <v>1433</v>
      </c>
      <c r="B194" s="876" t="s">
        <v>1434</v>
      </c>
      <c r="C194" s="933" t="s">
        <v>108</v>
      </c>
      <c r="D194" s="933" t="s">
        <v>4337</v>
      </c>
      <c r="E194" s="733">
        <v>9</v>
      </c>
      <c r="F194" s="1182">
        <v>428</v>
      </c>
      <c r="G194" s="1182" t="s">
        <v>106</v>
      </c>
      <c r="H194" s="1182" t="s">
        <v>106</v>
      </c>
      <c r="I194" s="875">
        <v>27.39</v>
      </c>
      <c r="J194" s="651">
        <f>(M194/I194)*100</f>
        <v>8.9813800657174152</v>
      </c>
      <c r="K194" s="878">
        <v>0.20499999999999999</v>
      </c>
      <c r="L194" s="888">
        <v>12</v>
      </c>
      <c r="M194" s="642">
        <f>K194*L194</f>
        <v>2.46</v>
      </c>
      <c r="N194" s="871" t="s">
        <v>1051</v>
      </c>
      <c r="O194" s="734">
        <v>0.2</v>
      </c>
      <c r="P194" s="1128">
        <v>43643</v>
      </c>
      <c r="Q194" s="1128">
        <v>43661</v>
      </c>
      <c r="R194" s="642">
        <f>(K194-O194)/O194*100</f>
        <v>2.4999999999999885</v>
      </c>
      <c r="S194" s="701">
        <f>IF(INDEX(Historical!$D$7:$D$1254,MATCH(B194,Historical!$B$7:$B$1278,0))=0,"n/a",(INDEX(Historical!$C$7:$C$1256,MATCH(B194,Historical!$B$7:$B$1278,0))/INDEX(Historical!$D$7:$D$1254,MATCH(B194,Historical!$B$7:$B$1278,0))-1)*100)</f>
        <v>5.2287581699346442</v>
      </c>
      <c r="T194" s="701">
        <f>IF(INDEX(Historical!$F$7:$F$1247,MATCH(B194,Historical!$B$7:$B$1278,0))=0,"n/a",((INDEX(Historical!$C$7:$C$1256,MATCH(B194,Historical!$B$7:$B$1278,0))/INDEX(Historical!$F$7:$F$1247,MATCH(B194,Historical!$B$7:$B$1278,0)))^(1/3)-1)*100)</f>
        <v>3.5506011786452296</v>
      </c>
      <c r="U194" s="701">
        <f>IF(INDEX(Historical!$H$7:$H$1247,MATCH(B194,Historical!$B$7:$B$1278,0))=0,"n/a",((INDEX(Historical!$C$7:$C$1256,MATCH(B194,Historical!$B$7:$B$1278,0))/INDEX(Historical!$H$7:$H$1247,MATCH(B194,Historical!$B$7:$B$1278,0)))^(1/5)-1)*100)</f>
        <v>3.8950477489882784</v>
      </c>
      <c r="V194" s="701">
        <f>IF(INDEX(Historical!$O$7:$O$1247,MATCH(B194,Historical!$B$7:$B$1278,0))=0,"n/a",((INDEX(Historical!$C$7:$C$1256,MATCH(B194,Historical!$B$7:$B$1278,0))/INDEX(Historical!$O$7:$O$1247,MATCH(B194,Historical!$B$7:$B$1278,0)))^(1/10)-1)*100)</f>
        <v>4.8775630819696492</v>
      </c>
      <c r="W194" s="702">
        <f>IF(OR(U194&lt;=0,U194="n/a",V194&lt;=0,V194="n/a"),"n/a",U194/V194)</f>
        <v>0.79856430014953017</v>
      </c>
      <c r="X194" s="703" t="str">
        <f>IF(OR(AJ194&lt;=0,AJ194="n/a",U194&lt;=0,U194="n/a"),"n/a",U194/AJ194)</f>
        <v>n/a</v>
      </c>
      <c r="Y194" s="877"/>
      <c r="Z194" s="651" t="str">
        <f>IF(OR(AC194&lt;0.01,AC194="n/a"),"n/a",M194/AC194*100)</f>
        <v>n/a</v>
      </c>
      <c r="AA194" s="887" t="str">
        <f>IF(OR(AC194&lt;0.01,AC194="n/a"),"n/a",I194/AC194)</f>
        <v>n/a</v>
      </c>
      <c r="AB194" s="888">
        <v>12</v>
      </c>
      <c r="AC194" s="866">
        <v>-1.21</v>
      </c>
      <c r="AD194" s="866" t="s">
        <v>136</v>
      </c>
      <c r="AE194" s="866">
        <v>7.77</v>
      </c>
      <c r="AF194" s="866">
        <v>1.3</v>
      </c>
      <c r="AG194" s="866">
        <v>-5.4</v>
      </c>
      <c r="AH194" s="866">
        <v>-26.400000000000002</v>
      </c>
      <c r="AI194" s="866">
        <v>8.7099999999999991</v>
      </c>
      <c r="AJ194" s="866">
        <v>-2.2999999999999998</v>
      </c>
      <c r="AK194" s="866">
        <v>7.0000000000000009</v>
      </c>
      <c r="AL194" s="879">
        <v>1780</v>
      </c>
      <c r="AM194" s="873">
        <v>4.7</v>
      </c>
      <c r="AN194" s="866">
        <v>0.83</v>
      </c>
      <c r="AO194" s="740" t="str">
        <f>IF(U194="n/a","n/a",IF(AA194&lt;0,"n/a",IF(AA194="n/a","n/a",J194+U194-AA194)))</f>
        <v>n/a</v>
      </c>
      <c r="AP194" s="741">
        <f>IF(U194="n/a","n/a",J194+U194)</f>
        <v>12.876427814705693</v>
      </c>
      <c r="AQ194" s="889" t="str">
        <f>IF(OR(AC194&lt;0.01,AF194="n/a"),"n/a",(I194/SQRT(22.5*AC194*(I194/AF194))-1)*100)</f>
        <v>n/a</v>
      </c>
      <c r="AR194" s="651">
        <f>INDEX(Historical!$C$7:$C$1256,MATCH(B194,Historical!$B$7:$B$1278,0))*IF(AH194="n/a",1.03,IF(AH194&lt;0,1.01,IF(AH194&gt;10,1.1,(1+AH194/100))))</f>
        <v>2.4391500000000002</v>
      </c>
      <c r="AS194" s="887">
        <f>IF($AI194="n/a",1.03*AR194,IF($AI194&lt;0,1.01*AR194,IF($AI194&gt;10,1.1*AR194,(1+$AI194/100)*AR194)))</f>
        <v>2.6515999649999999</v>
      </c>
      <c r="AT194" s="887">
        <f>IF($AK194="n/a",1.03*AS194,IF($AK194&lt;0,1.01*AS194,IF($AK194&gt;10,1.1*AS194,(1+$AK194/100)*AS194)))</f>
        <v>2.8372119625500001</v>
      </c>
      <c r="AU194" s="887">
        <f>IF($AK194="n/a",1.03*AT194,IF($AK194&lt;0,1.01*AT194,IF($AK194&gt;10,1.1*AT194,(1+$AK194/100)*AT194)))</f>
        <v>3.0358167999285004</v>
      </c>
      <c r="AV194" s="887">
        <f>IF($AK194="n/a",1.03*AU194,IF($AK194&lt;0,1.01*AU194,IF($AK194&gt;10,1.1*AU194,(1+$AK194/100)*AU194)))</f>
        <v>3.2483239759234954</v>
      </c>
      <c r="AW194" s="651">
        <f>SUM(AR194:AV194)</f>
        <v>14.212102703401998</v>
      </c>
      <c r="AX194" s="748">
        <f>AW194/I194*100</f>
        <v>51.887925167586701</v>
      </c>
      <c r="AY194" s="935">
        <v>1.41</v>
      </c>
      <c r="AZ194" s="873">
        <v>94.12</v>
      </c>
      <c r="BA194" s="873">
        <v>-39.269999999999996</v>
      </c>
      <c r="BB194" s="873">
        <v>-8.93</v>
      </c>
      <c r="BC194" s="873">
        <v>-12.31</v>
      </c>
      <c r="BE194" s="624">
        <v>2011</v>
      </c>
      <c r="BF194" s="899">
        <f>IF(BE194&gt;2008,0,IF(BE194&gt;2001,1,IF(BE194&gt;1990,2,IF(BE194&gt;1980,3,IF(BE194&gt;1973,4,IF(BE194&gt;1970,5,IF(BE194&gt;1960,6,IF(BE194&gt;1958,7,IF(BE194&gt;1953,8,9)))))))))</f>
        <v>0</v>
      </c>
      <c r="BG194" s="883">
        <v>-3</v>
      </c>
    </row>
    <row r="195" spans="1:59" s="774" customFormat="1" ht="11.25" customHeight="1" x14ac:dyDescent="0.2">
      <c r="A195" s="755" t="s">
        <v>1441</v>
      </c>
      <c r="B195" s="782" t="s">
        <v>1442</v>
      </c>
      <c r="C195" s="933" t="s">
        <v>112</v>
      </c>
      <c r="D195" s="933" t="s">
        <v>4364</v>
      </c>
      <c r="E195" s="756">
        <v>9</v>
      </c>
      <c r="F195" s="1182">
        <v>423</v>
      </c>
      <c r="G195" s="1181" t="s">
        <v>106</v>
      </c>
      <c r="H195" s="1181" t="s">
        <v>106</v>
      </c>
      <c r="I195" s="757">
        <v>67.87</v>
      </c>
      <c r="J195" s="758">
        <f>(M195/I195)*100</f>
        <v>3.2120229851186095</v>
      </c>
      <c r="K195" s="759">
        <v>1.0900000000000001</v>
      </c>
      <c r="L195" s="760">
        <v>2</v>
      </c>
      <c r="M195" s="761">
        <f>K195*L195</f>
        <v>2.1800000000000002</v>
      </c>
      <c r="N195" s="762" t="s">
        <v>1355</v>
      </c>
      <c r="O195" s="763">
        <v>1.01</v>
      </c>
      <c r="P195" s="783">
        <v>43616</v>
      </c>
      <c r="Q195" s="783">
        <v>43630</v>
      </c>
      <c r="R195" s="761">
        <f>(K195-O195)/O195*100</f>
        <v>7.9207920792079278</v>
      </c>
      <c r="S195" s="701">
        <f>IF(INDEX(Historical!$D$7:$D$1254,MATCH(B195,Historical!$B$7:$B$1278,0))=0,"n/a",(INDEX(Historical!$C$7:$C$1256,MATCH(B195,Historical!$B$7:$B$1278,0))/INDEX(Historical!$D$7:$D$1254,MATCH(B195,Historical!$B$7:$B$1278,0))-1)*100)</f>
        <v>7.9207920792079278</v>
      </c>
      <c r="T195" s="701">
        <f>IF(INDEX(Historical!$F$7:$F$1247,MATCH(B195,Historical!$B$7:$B$1278,0))=0,"n/a",((INDEX(Historical!$C$7:$C$1256,MATCH(B195,Historical!$B$7:$B$1278,0))/INDEX(Historical!$F$7:$F$1247,MATCH(B195,Historical!$B$7:$B$1278,0)))^(1/3)-1)*100)</f>
        <v>9.5089131016265824</v>
      </c>
      <c r="U195" s="701">
        <f>IF(INDEX(Historical!$H$7:$H$1247,MATCH(B195,Historical!$B$7:$B$1278,0))=0,"n/a",((INDEX(Historical!$C$7:$C$1256,MATCH(B195,Historical!$B$7:$B$1278,0))/INDEX(Historical!$H$7:$H$1247,MATCH(B195,Historical!$B$7:$B$1278,0)))^(1/5)-1)*100)</f>
        <v>17.33999991951427</v>
      </c>
      <c r="V195" s="701">
        <f>IF(INDEX(Historical!$O$7:$O$1247,MATCH(B195,Historical!$B$7:$B$1278,0))=0,"n/a",((INDEX(Historical!$C$7:$C$1256,MATCH(B195,Historical!$B$7:$B$1278,0))/INDEX(Historical!$O$7:$O$1247,MATCH(B195,Historical!$B$7:$B$1278,0)))^(1/10)-1)*100)</f>
        <v>11.409564708094022</v>
      </c>
      <c r="W195" s="702">
        <f>IF(OR(U195&lt;=0,U195="n/a",V195&lt;=0,V195="n/a"),"n/a",U195/V195)</f>
        <v>1.5197775167717973</v>
      </c>
      <c r="X195" s="703">
        <f>IF(OR(AJ195&lt;=0,AJ195="n/a",U195&lt;=0,U195="n/a"),"n/a",U195/AJ195)</f>
        <v>2.2230769127582399</v>
      </c>
      <c r="Y195" s="775"/>
      <c r="Z195" s="758">
        <f>IF(OR(AC195&lt;0.01,AC195="n/a"),"n/a",M195/AC195*100)</f>
        <v>151.38888888888891</v>
      </c>
      <c r="AA195" s="766">
        <f>IF(OR(AC195&lt;0.01,AC195="n/a"),"n/a",I195/AC195)</f>
        <v>47.13194444444445</v>
      </c>
      <c r="AB195" s="760">
        <v>12</v>
      </c>
      <c r="AC195" s="767">
        <v>1.44</v>
      </c>
      <c r="AD195" s="767">
        <v>15.77</v>
      </c>
      <c r="AE195" s="767">
        <v>0.22</v>
      </c>
      <c r="AF195" s="767">
        <v>1.56</v>
      </c>
      <c r="AG195" s="767">
        <v>15.6</v>
      </c>
      <c r="AH195" s="767">
        <v>-9.1999999999999993</v>
      </c>
      <c r="AI195" s="767">
        <v>62.150000000000006</v>
      </c>
      <c r="AJ195" s="767">
        <v>7.8</v>
      </c>
      <c r="AK195" s="767">
        <v>3</v>
      </c>
      <c r="AL195" s="768">
        <v>3940</v>
      </c>
      <c r="AM195" s="769">
        <v>0.63</v>
      </c>
      <c r="AN195" s="767">
        <v>0.42</v>
      </c>
      <c r="AO195" s="770">
        <f>IF(U195="n/a","n/a",IF(AA195&lt;0,"n/a",IF(AA195="n/a","n/a",J195+U195-AA195)))</f>
        <v>-26.579921539811572</v>
      </c>
      <c r="AP195" s="771">
        <f>IF(U195="n/a","n/a",J195+U195)</f>
        <v>20.552022904632878</v>
      </c>
      <c r="AQ195" s="772">
        <f>IF(OR(AC195&lt;0.01,AF195="n/a"),"n/a",(I195/SQRT(22.5*AC195*(I195/AF195))-1)*100)</f>
        <v>80.770982594409119</v>
      </c>
      <c r="AR195" s="651">
        <f>INDEX(Historical!$C$7:$C$1256,MATCH(B195,Historical!$B$7:$B$1278,0))*IF(AH195="n/a",1.03,IF(AH195&lt;0,1.01,IF(AH195&gt;10,1.1,(1+AH195/100))))</f>
        <v>2.2018</v>
      </c>
      <c r="AS195" s="766">
        <f>IF($AI195="n/a",1.03*AR195,IF($AI195&lt;0,1.01*AR195,IF($AI195&gt;10,1.1*AR195,(1+$AI195/100)*AR195)))</f>
        <v>2.42198</v>
      </c>
      <c r="AT195" s="766">
        <f>IF($AK195="n/a",1.03*AS195,IF($AK195&lt;0,1.01*AS195,IF($AK195&gt;10,1.1*AS195,(1+$AK195/100)*AS195)))</f>
        <v>2.4946394000000001</v>
      </c>
      <c r="AU195" s="766">
        <f>IF($AK195="n/a",1.03*AT195,IF($AK195&lt;0,1.01*AT195,IF($AK195&gt;10,1.1*AT195,(1+$AK195/100)*AT195)))</f>
        <v>2.5694785820000003</v>
      </c>
      <c r="AV195" s="766">
        <f>IF($AK195="n/a",1.03*AU195,IF($AK195&lt;0,1.01*AU195,IF($AK195&gt;10,1.1*AU195,(1+$AK195/100)*AU195)))</f>
        <v>2.6465629394600003</v>
      </c>
      <c r="AW195" s="758">
        <f>SUM(AR195:AV195)</f>
        <v>12.334460921460002</v>
      </c>
      <c r="AX195" s="773">
        <f>AW195/I195*100</f>
        <v>18.173656875585682</v>
      </c>
      <c r="AY195" s="936">
        <v>1.99</v>
      </c>
      <c r="AZ195" s="769">
        <v>36.919999999999995</v>
      </c>
      <c r="BA195" s="769">
        <v>-32.800000000000004</v>
      </c>
      <c r="BB195" s="769">
        <v>-6.2600000000000007</v>
      </c>
      <c r="BC195" s="769">
        <v>-7.12</v>
      </c>
      <c r="BD195" s="909"/>
      <c r="BE195" s="624">
        <v>2011</v>
      </c>
      <c r="BF195" s="899">
        <f>IF(BE195&gt;2008,0,IF(BE195&gt;2001,1,IF(BE195&gt;1990,2,IF(BE195&gt;1980,3,IF(BE195&gt;1973,4,IF(BE195&gt;1970,5,IF(BE195&gt;1960,6,IF(BE195&gt;1958,7,IF(BE195&gt;1953,8,9)))))))))</f>
        <v>0</v>
      </c>
      <c r="BG195" s="825">
        <v>4.7</v>
      </c>
    </row>
    <row r="196" spans="1:59" ht="11.25" customHeight="1" x14ac:dyDescent="0.2">
      <c r="A196" s="882" t="s">
        <v>4261</v>
      </c>
      <c r="B196" s="596" t="s">
        <v>2485</v>
      </c>
      <c r="C196" s="933" t="s">
        <v>112</v>
      </c>
      <c r="D196" s="933" t="s">
        <v>1221</v>
      </c>
      <c r="E196" s="733">
        <v>7</v>
      </c>
      <c r="F196" s="1182">
        <v>647</v>
      </c>
      <c r="G196" s="1182" t="s">
        <v>106</v>
      </c>
      <c r="H196" s="1182" t="s">
        <v>106</v>
      </c>
      <c r="I196" s="875">
        <v>53.6</v>
      </c>
      <c r="J196" s="651">
        <f>(M196/I196)*100</f>
        <v>1.0447761194029852</v>
      </c>
      <c r="K196" s="878">
        <v>0.14000000000000001</v>
      </c>
      <c r="L196" s="888">
        <v>4</v>
      </c>
      <c r="M196" s="642">
        <f>K196*L196</f>
        <v>0.56000000000000005</v>
      </c>
      <c r="N196" s="634" t="s">
        <v>919</v>
      </c>
      <c r="O196" s="734">
        <v>0.13500000000000001</v>
      </c>
      <c r="P196" s="862">
        <v>44112</v>
      </c>
      <c r="Q196" s="862">
        <v>44144</v>
      </c>
      <c r="R196" s="642">
        <f>(K196-O196)/O196*100</f>
        <v>3.7037037037037068</v>
      </c>
      <c r="S196" s="701">
        <f>IF(INDEX(Historical!$D$7:$D$1254,MATCH(B196,Historical!$B$7:$B$1278,0))=0,"n/a",(INDEX(Historical!$C$7:$C$1256,MATCH(B196,Historical!$B$7:$B$1278,0))/INDEX(Historical!$D$7:$D$1254,MATCH(B196,Historical!$B$7:$B$1278,0))-1)*100)</f>
        <v>13.793103448275868</v>
      </c>
      <c r="T196" s="701">
        <f>IF(INDEX(Historical!$F$7:$F$1247,MATCH(B196,Historical!$B$7:$B$1278,0))=0,"n/a",((INDEX(Historical!$C$7:$C$1256,MATCH(B196,Historical!$B$7:$B$1278,0))/INDEX(Historical!$F$7:$F$1247,MATCH(B196,Historical!$B$7:$B$1278,0)))^(1/3)-1)*100)</f>
        <v>8.7380373002892142</v>
      </c>
      <c r="U196" s="701">
        <f>IF(INDEX(Historical!$H$7:$H$1247,MATCH(B196,Historical!$B$7:$B$1278,0))=0,"n/a",((INDEX(Historical!$C$7:$C$1256,MATCH(B196,Historical!$B$7:$B$1278,0))/INDEX(Historical!$H$7:$H$1247,MATCH(B196,Historical!$B$7:$B$1278,0)))^(1/5)-1)*100)</f>
        <v>8.4471771197698544</v>
      </c>
      <c r="V196" s="701">
        <f>IF(INDEX(Historical!$O$7:$O$1247,MATCH(B196,Historical!$B$7:$B$1278,0))=0,"n/a",((INDEX(Historical!$C$7:$C$1256,MATCH(B196,Historical!$B$7:$B$1278,0))/INDEX(Historical!$O$7:$O$1247,MATCH(B196,Historical!$B$7:$B$1278,0)))^(1/10)-1)*100)</f>
        <v>0.73600805301374805</v>
      </c>
      <c r="W196" s="702">
        <f>IF(OR(U196&lt;=0,U196="n/a",V196&lt;=0,V196="n/a"),"n/a",U196/V196)</f>
        <v>11.477017248902394</v>
      </c>
      <c r="X196" s="703" t="str">
        <f>IF(OR(AJ196&lt;=0,AJ196="n/a",U196&lt;=0,U196="n/a"),"n/a",U196/AJ196)</f>
        <v>n/a</v>
      </c>
      <c r="Y196" s="877"/>
      <c r="Z196" s="651">
        <f>IF(OR(AC196&lt;0.01,AC196="n/a"),"n/a",M196/AC196*100)</f>
        <v>25.112107623318387</v>
      </c>
      <c r="AA196" s="887">
        <f>IF(OR(AC196&lt;0.01,AC196="n/a"),"n/a",I196/AC196)</f>
        <v>24.035874439461885</v>
      </c>
      <c r="AB196" s="888">
        <v>12</v>
      </c>
      <c r="AC196" s="866">
        <v>2.23</v>
      </c>
      <c r="AD196" s="866">
        <v>1.67</v>
      </c>
      <c r="AE196" s="866">
        <v>2.2799999999999998</v>
      </c>
      <c r="AF196" s="866" t="s">
        <v>136</v>
      </c>
      <c r="AG196" s="866">
        <v>-611.59999999999991</v>
      </c>
      <c r="AH196" s="866">
        <v>7.1</v>
      </c>
      <c r="AI196" s="866">
        <v>9.34</v>
      </c>
      <c r="AJ196" s="866">
        <v>-0.8</v>
      </c>
      <c r="AK196" s="866">
        <v>14.35</v>
      </c>
      <c r="AL196" s="879">
        <v>14190</v>
      </c>
      <c r="AM196" s="873">
        <v>0.4</v>
      </c>
      <c r="AN196" s="866" t="s">
        <v>136</v>
      </c>
      <c r="AO196" s="740">
        <f>IF(U196="n/a","n/a",IF(AA196&lt;0,"n/a",IF(AA196="n/a","n/a",J196+U196-AA196)))</f>
        <v>-14.543921200289045</v>
      </c>
      <c r="AP196" s="741">
        <f>IF(U196="n/a","n/a",J196+U196)</f>
        <v>9.4919532391728403</v>
      </c>
      <c r="AQ196" s="889" t="str">
        <f>IF(OR(AC196&lt;0.01,AF196="n/a"),"n/a",(I196/SQRT(22.5*AC196*(I196/AF196))-1)*100)</f>
        <v>n/a</v>
      </c>
      <c r="AR196" s="651">
        <f>INDEX(Historical!$C$7:$C$1256,MATCH(B196,Historical!$B$7:$B$1278,0))*IF(AH196="n/a",1.03,IF(AH196&lt;0,1.01,IF(AH196&gt;10,1.1,(1+AH196/100))))</f>
        <v>0.53014499999999998</v>
      </c>
      <c r="AS196" s="887">
        <f>IF($AI196="n/a",1.03*AR196,IF($AI196&lt;0,1.01*AR196,IF($AI196&gt;10,1.1*AR196,(1+$AI196/100)*AR196)))</f>
        <v>0.57966054299999992</v>
      </c>
      <c r="AT196" s="887">
        <f>IF($AK196="n/a",1.03*AS196,IF($AK196&lt;0,1.01*AS196,IF($AK196&gt;10,1.1*AS196,(1+$AK196/100)*AS196)))</f>
        <v>0.63762659729999993</v>
      </c>
      <c r="AU196" s="887">
        <f>IF($AK196="n/a",1.03*AT196,IF($AK196&lt;0,1.01*AT196,IF($AK196&gt;10,1.1*AT196,(1+$AK196/100)*AT196)))</f>
        <v>0.70138925702999999</v>
      </c>
      <c r="AV196" s="887">
        <f>IF($AK196="n/a",1.03*AU196,IF($AK196&lt;0,1.01*AU196,IF($AK196&gt;10,1.1*AU196,(1+$AK196/100)*AU196)))</f>
        <v>0.77152818273300006</v>
      </c>
      <c r="AW196" s="651">
        <f>SUM(AR196:AV196)</f>
        <v>3.220349580063</v>
      </c>
      <c r="AX196" s="748">
        <f>AW196/I196*100</f>
        <v>6.0081148881772384</v>
      </c>
      <c r="AY196" s="935">
        <v>1.48</v>
      </c>
      <c r="AZ196" s="873">
        <v>98.22</v>
      </c>
      <c r="BA196" s="873">
        <v>-10.9</v>
      </c>
      <c r="BB196" s="873">
        <v>-5.66</v>
      </c>
      <c r="BC196" s="873">
        <v>10.32</v>
      </c>
      <c r="BE196" s="624">
        <v>2014</v>
      </c>
      <c r="BF196" s="899">
        <f>IF(BE196&gt;2008,0,IF(BE196&gt;2001,1,IF(BE196&gt;1990,2,IF(BE196&gt;1980,3,IF(BE196&gt;1973,4,IF(BE196&gt;1970,5,IF(BE196&gt;1960,6,IF(BE196&gt;1958,7,IF(BE196&gt;1953,8,9)))))))))</f>
        <v>0</v>
      </c>
      <c r="BG196" s="883">
        <v>25.5</v>
      </c>
    </row>
    <row r="197" spans="1:59" ht="11.25" customHeight="1" x14ac:dyDescent="0.2">
      <c r="A197" s="704" t="s">
        <v>3855</v>
      </c>
      <c r="B197" s="786" t="s">
        <v>3856</v>
      </c>
      <c r="C197" s="933" t="s">
        <v>112</v>
      </c>
      <c r="D197" s="933" t="s">
        <v>4371</v>
      </c>
      <c r="E197" s="733">
        <v>9</v>
      </c>
      <c r="F197" s="1182">
        <v>483</v>
      </c>
      <c r="G197" s="1182" t="s">
        <v>106</v>
      </c>
      <c r="H197" s="1182" t="s">
        <v>106</v>
      </c>
      <c r="I197" s="884">
        <v>51.95</v>
      </c>
      <c r="J197" s="651">
        <f>(M197/I197)*100</f>
        <v>1.7709335899903751</v>
      </c>
      <c r="K197" s="864">
        <v>0.23</v>
      </c>
      <c r="L197" s="1182">
        <v>4</v>
      </c>
      <c r="M197" s="642">
        <f>K197*L197</f>
        <v>0.92</v>
      </c>
      <c r="N197" s="1182" t="s">
        <v>4175</v>
      </c>
      <c r="O197" s="604">
        <v>0.22</v>
      </c>
      <c r="P197" s="633">
        <v>44048</v>
      </c>
      <c r="Q197" s="633">
        <v>44077</v>
      </c>
      <c r="R197" s="642">
        <f>(K197-O197)/O197*100</f>
        <v>4.5454545454545494</v>
      </c>
      <c r="S197" s="701">
        <f>IF(INDEX(Historical!$D$7:$D$1254,MATCH(B197,Historical!$B$7:$B$1278,0))=0,"n/a",(INDEX(Historical!$C$7:$C$1256,MATCH(B197,Historical!$B$7:$B$1278,0))/INDEX(Historical!$D$7:$D$1254,MATCH(B197,Historical!$B$7:$B$1278,0))-1)*100)</f>
        <v>4.8780487804878092</v>
      </c>
      <c r="T197" s="701">
        <f>IF(INDEX(Historical!$F$7:$F$1247,MATCH(B197,Historical!$B$7:$B$1278,0))=0,"n/a",((INDEX(Historical!$C$7:$C$1256,MATCH(B197,Historical!$B$7:$B$1278,0))/INDEX(Historical!$F$7:$F$1247,MATCH(B197,Historical!$B$7:$B$1278,0)))^(1/3)-1)*100)</f>
        <v>5.1369991663735792</v>
      </c>
      <c r="U197" s="701">
        <f>IF(INDEX(Historical!$H$7:$H$1247,MATCH(B197,Historical!$B$7:$B$1278,0))=0,"n/a",((INDEX(Historical!$C$7:$C$1256,MATCH(B197,Historical!$B$7:$B$1278,0))/INDEX(Historical!$H$7:$H$1247,MATCH(B197,Historical!$B$7:$B$1278,0)))^(1/5)-1)*100)</f>
        <v>5.4364811125223733</v>
      </c>
      <c r="V197" s="701" t="str">
        <f>IF(INDEX(Historical!$O$7:$O$1247,MATCH(B197,Historical!$B$7:$B$1278,0))=0,"n/a",((INDEX(Historical!$C$7:$C$1256,MATCH(B197,Historical!$B$7:$B$1278,0))/INDEX(Historical!$O$7:$O$1247,MATCH(B197,Historical!$B$7:$B$1278,0)))^(1/10)-1)*100)</f>
        <v>n/a</v>
      </c>
      <c r="W197" s="702" t="str">
        <f>IF(OR(U197&lt;=0,U197="n/a",V197&lt;=0,V197="n/a"),"n/a",U197/V197)</f>
        <v>n/a</v>
      </c>
      <c r="X197" s="703">
        <f>IF(OR(AJ197&lt;=0,AJ197="n/a",U197&lt;=0,U197="n/a"),"n/a",U197/AJ197)</f>
        <v>2.1745924450089493</v>
      </c>
      <c r="Y197" s="652"/>
      <c r="Z197" s="651">
        <f>IF(OR(AC197&lt;0.01,AC197="n/a"),"n/a",M197/AC197*100)</f>
        <v>45.098039215686278</v>
      </c>
      <c r="AA197" s="887">
        <f>IF(OR(AC197&lt;0.01,AC197="n/a"),"n/a",I197/AC197)</f>
        <v>25.465686274509803</v>
      </c>
      <c r="AB197" s="888">
        <v>12</v>
      </c>
      <c r="AC197" s="883">
        <v>2.04</v>
      </c>
      <c r="AD197" s="883">
        <v>1.7</v>
      </c>
      <c r="AE197" s="866">
        <v>1.02</v>
      </c>
      <c r="AF197" s="866">
        <v>2.75</v>
      </c>
      <c r="AG197" s="866">
        <v>11</v>
      </c>
      <c r="AH197" s="866">
        <v>-29.2</v>
      </c>
      <c r="AI197" s="866">
        <v>-2.71</v>
      </c>
      <c r="AJ197" s="681">
        <v>2.5</v>
      </c>
      <c r="AK197" s="681">
        <v>15</v>
      </c>
      <c r="AL197" s="883">
        <v>2190</v>
      </c>
      <c r="AM197" s="883">
        <v>0.89999999999999991</v>
      </c>
      <c r="AN197" s="883">
        <v>1.07</v>
      </c>
      <c r="AO197" s="740">
        <f>IF(U197="n/a","n/a",IF(AA197&lt;0,"n/a",IF(AA197="n/a","n/a",J197+U197-AA197)))</f>
        <v>-18.258271571997057</v>
      </c>
      <c r="AP197" s="741">
        <f>IF(U197="n/a","n/a",J197+U197)</f>
        <v>7.2074147025127484</v>
      </c>
      <c r="AQ197" s="889">
        <f>IF(OR(AC197&lt;0.01,AF197="n/a"),"n/a",(I197/SQRT(22.5*AC197*(I197/AF197))-1)*100)</f>
        <v>76.422015828085705</v>
      </c>
      <c r="AR197" s="651">
        <f>INDEX(Historical!$C$7:$C$1256,MATCH(B197,Historical!$B$7:$B$1278,0))*IF(AH197="n/a",1.03,IF(AH197&lt;0,1.01,IF(AH197&gt;10,1.1,(1+AH197/100))))</f>
        <v>0.86860000000000004</v>
      </c>
      <c r="AS197" s="887">
        <f>IF($AI197="n/a",1.03*AR197,IF($AI197&lt;0,1.01*AR197,IF($AI197&gt;10,1.1*AR197,(1+$AI197/100)*AR197)))</f>
        <v>0.87728600000000001</v>
      </c>
      <c r="AT197" s="887">
        <f>IF($AK197="n/a",1.03*AS197,IF($AK197&lt;0,1.01*AS197,IF($AK197&gt;10,1.1*AS197,(1+$AK197/100)*AS197)))</f>
        <v>0.96501460000000006</v>
      </c>
      <c r="AU197" s="887">
        <f>IF($AK197="n/a",1.03*AT197,IF($AK197&lt;0,1.01*AT197,IF($AK197&gt;10,1.1*AT197,(1+$AK197/100)*AT197)))</f>
        <v>1.0615160600000002</v>
      </c>
      <c r="AV197" s="887">
        <f>IF($AK197="n/a",1.03*AU197,IF($AK197&lt;0,1.01*AU197,IF($AK197&gt;10,1.1*AU197,(1+$AK197/100)*AU197)))</f>
        <v>1.1676676660000003</v>
      </c>
      <c r="AW197" s="651">
        <f>SUM(AR197:AV197)</f>
        <v>4.9400843260000009</v>
      </c>
      <c r="AX197" s="748">
        <f>AW197/I197*100</f>
        <v>9.5093057285851792</v>
      </c>
      <c r="AY197" s="729">
        <v>1.18</v>
      </c>
      <c r="AZ197" s="866">
        <v>118.74</v>
      </c>
      <c r="BA197" s="866">
        <v>-3.01</v>
      </c>
      <c r="BB197" s="866">
        <v>19.38</v>
      </c>
      <c r="BC197" s="866">
        <v>47.39</v>
      </c>
      <c r="BE197" s="624">
        <v>2012</v>
      </c>
      <c r="BF197" s="899">
        <f>IF(BE197&gt;2008,0,IF(BE197&gt;2001,1,IF(BE197&gt;1990,2,IF(BE197&gt;1980,3,IF(BE197&gt;1973,4,IF(BE197&gt;1970,5,IF(BE197&gt;1960,6,IF(BE197&gt;1958,7,IF(BE197&gt;1953,8,9)))))))))</f>
        <v>0</v>
      </c>
      <c r="BG197" s="883">
        <v>3.2</v>
      </c>
    </row>
    <row r="198" spans="1:59" ht="11.25" customHeight="1" x14ac:dyDescent="0.2">
      <c r="A198" s="872" t="s">
        <v>1457</v>
      </c>
      <c r="B198" s="876" t="s">
        <v>1458</v>
      </c>
      <c r="C198" s="933" t="s">
        <v>108</v>
      </c>
      <c r="D198" s="933" t="s">
        <v>4341</v>
      </c>
      <c r="E198" s="733">
        <v>9</v>
      </c>
      <c r="F198" s="1182">
        <v>464</v>
      </c>
      <c r="G198" s="1182" t="s">
        <v>37</v>
      </c>
      <c r="H198" s="1182" t="s">
        <v>37</v>
      </c>
      <c r="I198" s="875">
        <v>21.86</v>
      </c>
      <c r="J198" s="651">
        <f>(M198/I198)*100</f>
        <v>5.1235132662397076</v>
      </c>
      <c r="K198" s="878">
        <v>0.28000000000000003</v>
      </c>
      <c r="L198" s="888">
        <v>4</v>
      </c>
      <c r="M198" s="642">
        <f>K198*L198</f>
        <v>1.1200000000000001</v>
      </c>
      <c r="N198" s="871" t="s">
        <v>707</v>
      </c>
      <c r="O198" s="734">
        <v>0.27</v>
      </c>
      <c r="P198" s="862">
        <v>43895</v>
      </c>
      <c r="Q198" s="862">
        <v>43907</v>
      </c>
      <c r="R198" s="642">
        <f>(K198-O198)/O198*100</f>
        <v>3.7037037037037068</v>
      </c>
      <c r="S198" s="701">
        <f>IF(INDEX(Historical!$D$7:$D$1254,MATCH(B198,Historical!$B$7:$B$1278,0))=0,"n/a",(INDEX(Historical!$C$7:$C$1256,MATCH(B198,Historical!$B$7:$B$1278,0))/INDEX(Historical!$D$7:$D$1254,MATCH(B198,Historical!$B$7:$B$1278,0))-1)*100)</f>
        <v>13.978494623655923</v>
      </c>
      <c r="T198" s="701">
        <f>IF(INDEX(Historical!$F$7:$F$1247,MATCH(B198,Historical!$B$7:$B$1278,0))=0,"n/a",((INDEX(Historical!$C$7:$C$1256,MATCH(B198,Historical!$B$7:$B$1278,0))/INDEX(Historical!$F$7:$F$1247,MATCH(B198,Historical!$B$7:$B$1278,0)))^(1/3)-1)*100)</f>
        <v>17.108201121761944</v>
      </c>
      <c r="U198" s="701">
        <f>IF(INDEX(Historical!$H$7:$H$1247,MATCH(B198,Historical!$B$7:$B$1278,0))=0,"n/a",((INDEX(Historical!$C$7:$C$1256,MATCH(B198,Historical!$B$7:$B$1278,0))/INDEX(Historical!$H$7:$H$1247,MATCH(B198,Historical!$B$7:$B$1278,0)))^(1/5)-1)*100)</f>
        <v>17.169054553092657</v>
      </c>
      <c r="V198" s="701">
        <f>IF(INDEX(Historical!$O$7:$O$1247,MATCH(B198,Historical!$B$7:$B$1278,0))=0,"n/a",((INDEX(Historical!$C$7:$C$1256,MATCH(B198,Historical!$B$7:$B$1278,0))/INDEX(Historical!$O$7:$O$1247,MATCH(B198,Historical!$B$7:$B$1278,0)))^(1/10)-1)*100)</f>
        <v>31.226269392202433</v>
      </c>
      <c r="W198" s="702">
        <f>IF(OR(U198&lt;=0,U198="n/a",V198&lt;=0,V198="n/a"),"n/a",U198/V198)</f>
        <v>0.54982727323104352</v>
      </c>
      <c r="X198" s="703">
        <f>IF(OR(AJ198&lt;=0,AJ198="n/a",U198&lt;=0,U198="n/a"),"n/a",U198/AJ198)</f>
        <v>0.91813125952367158</v>
      </c>
      <c r="Y198" s="877"/>
      <c r="Z198" s="651">
        <f>IF(OR(AC198&lt;0.01,AC198="n/a"),"n/a",M198/AC198*100)</f>
        <v>42.10526315789474</v>
      </c>
      <c r="AA198" s="887">
        <f>IF(OR(AC198&lt;0.01,AC198="n/a"),"n/a",I198/AC198)</f>
        <v>8.2180451127819545</v>
      </c>
      <c r="AB198" s="888">
        <v>12</v>
      </c>
      <c r="AC198" s="866">
        <v>2.66</v>
      </c>
      <c r="AD198" s="866">
        <v>1.03</v>
      </c>
      <c r="AE198" s="866">
        <v>2.29</v>
      </c>
      <c r="AF198" s="866">
        <v>0.83</v>
      </c>
      <c r="AG198" s="866">
        <v>11.600000000000001</v>
      </c>
      <c r="AH198" s="866">
        <v>19.100000000000001</v>
      </c>
      <c r="AI198" s="866">
        <v>-30.330000000000002</v>
      </c>
      <c r="AJ198" s="866">
        <v>18.7</v>
      </c>
      <c r="AK198" s="866">
        <v>8</v>
      </c>
      <c r="AL198" s="879">
        <v>344.73</v>
      </c>
      <c r="AM198" s="873">
        <v>1</v>
      </c>
      <c r="AN198" s="866">
        <v>0.11</v>
      </c>
      <c r="AO198" s="740">
        <f>IF(U198="n/a","n/a",IF(AA198&lt;0,"n/a",IF(AA198="n/a","n/a",J198+U198-AA198)))</f>
        <v>14.074522706550411</v>
      </c>
      <c r="AP198" s="741">
        <f>IF(U198="n/a","n/a",J198+U198)</f>
        <v>22.292567819332366</v>
      </c>
      <c r="AQ198" s="889">
        <f>IF(OR(AC198&lt;0.01,AF198="n/a"),"n/a",(I198/SQRT(22.5*AC198*(I198/AF198))-1)*100)</f>
        <v>-44.940527331866875</v>
      </c>
      <c r="AR198" s="651">
        <f>INDEX(Historical!$C$7:$C$1256,MATCH(B198,Historical!$B$7:$B$1278,0))*IF(AH198="n/a",1.03,IF(AH198&lt;0,1.01,IF(AH198&gt;10,1.1,(1+AH198/100))))</f>
        <v>1.1660000000000001</v>
      </c>
      <c r="AS198" s="887">
        <f>IF($AI198="n/a",1.03*AR198,IF($AI198&lt;0,1.01*AR198,IF($AI198&gt;10,1.1*AR198,(1+$AI198/100)*AR198)))</f>
        <v>1.1776600000000002</v>
      </c>
      <c r="AT198" s="887">
        <f>IF($AK198="n/a",1.03*AS198,IF($AK198&lt;0,1.01*AS198,IF($AK198&gt;10,1.1*AS198,(1+$AK198/100)*AS198)))</f>
        <v>1.2718728000000001</v>
      </c>
      <c r="AU198" s="887">
        <f>IF($AK198="n/a",1.03*AT198,IF($AK198&lt;0,1.01*AT198,IF($AK198&gt;10,1.1*AT198,(1+$AK198/100)*AT198)))</f>
        <v>1.3736226240000002</v>
      </c>
      <c r="AV198" s="887">
        <f>IF($AK198="n/a",1.03*AU198,IF($AK198&lt;0,1.01*AU198,IF($AK198&gt;10,1.1*AU198,(1+$AK198/100)*AU198)))</f>
        <v>1.4835124339200003</v>
      </c>
      <c r="AW198" s="651">
        <f>SUM(AR198:AV198)</f>
        <v>6.4726678579200012</v>
      </c>
      <c r="AX198" s="748">
        <f>AW198/I198*100</f>
        <v>29.60964253394328</v>
      </c>
      <c r="AY198" s="935">
        <v>1.22</v>
      </c>
      <c r="AZ198" s="873">
        <v>27.91</v>
      </c>
      <c r="BA198" s="873">
        <v>-41.42</v>
      </c>
      <c r="BB198" s="873">
        <v>5.9700000000000006</v>
      </c>
      <c r="BC198" s="873">
        <v>-6.8199999999999994</v>
      </c>
      <c r="BE198" s="624">
        <v>2012</v>
      </c>
      <c r="BF198" s="899">
        <f>IF(BE198&gt;2008,0,IF(BE198&gt;2001,1,IF(BE198&gt;1990,2,IF(BE198&gt;1980,3,IF(BE198&gt;1973,4,IF(BE198&gt;1970,5,IF(BE198&gt;1960,6,IF(BE198&gt;1958,7,IF(BE198&gt;1953,8,9)))))))))</f>
        <v>0</v>
      </c>
      <c r="BG198" s="883">
        <v>1.3</v>
      </c>
    </row>
    <row r="199" spans="1:59" ht="11.25" customHeight="1" x14ac:dyDescent="0.2">
      <c r="A199" s="872" t="s">
        <v>3851</v>
      </c>
      <c r="B199" s="876" t="s">
        <v>3852</v>
      </c>
      <c r="C199" s="933" t="s">
        <v>108</v>
      </c>
      <c r="D199" s="933" t="s">
        <v>4341</v>
      </c>
      <c r="E199" s="733">
        <v>7</v>
      </c>
      <c r="F199" s="1182">
        <v>611</v>
      </c>
      <c r="G199" s="1182" t="s">
        <v>106</v>
      </c>
      <c r="H199" s="1182" t="s">
        <v>106</v>
      </c>
      <c r="I199" s="875">
        <v>7.19</v>
      </c>
      <c r="J199" s="651">
        <f>(M199/I199)*100</f>
        <v>4.4506258692628649</v>
      </c>
      <c r="K199" s="878">
        <v>0.08</v>
      </c>
      <c r="L199" s="888">
        <v>4</v>
      </c>
      <c r="M199" s="642">
        <f>K199*L199</f>
        <v>0.32</v>
      </c>
      <c r="N199" s="871" t="s">
        <v>513</v>
      </c>
      <c r="O199" s="734">
        <v>7.0000000000000007E-2</v>
      </c>
      <c r="P199" s="862">
        <v>43871</v>
      </c>
      <c r="Q199" s="862">
        <v>43888</v>
      </c>
      <c r="R199" s="642">
        <f>(K199-O199)/O199*100</f>
        <v>14.285714285714276</v>
      </c>
      <c r="S199" s="701">
        <f>IF(INDEX(Historical!$D$7:$D$1254,MATCH(B199,Historical!$B$7:$B$1278,0))=0,"n/a",(INDEX(Historical!$C$7:$C$1256,MATCH(B199,Historical!$B$7:$B$1278,0))/INDEX(Historical!$D$7:$D$1254,MATCH(B199,Historical!$B$7:$B$1278,0))-1)*100)</f>
        <v>12.000000000000011</v>
      </c>
      <c r="T199" s="701">
        <f>IF(INDEX(Historical!$F$7:$F$1247,MATCH(B199,Historical!$B$7:$B$1278,0))=0,"n/a",((INDEX(Historical!$C$7:$C$1256,MATCH(B199,Historical!$B$7:$B$1278,0))/INDEX(Historical!$F$7:$F$1247,MATCH(B199,Historical!$B$7:$B$1278,0)))^(1/3)-1)*100)</f>
        <v>32.63524026321307</v>
      </c>
      <c r="U199" s="701">
        <f>IF(INDEX(Historical!$H$7:$H$1247,MATCH(B199,Historical!$B$7:$B$1278,0))=0,"n/a",((INDEX(Historical!$C$7:$C$1256,MATCH(B199,Historical!$B$7:$B$1278,0))/INDEX(Historical!$H$7:$H$1247,MATCH(B199,Historical!$B$7:$B$1278,0)))^(1/5)-1)*100)</f>
        <v>28.473515712343932</v>
      </c>
      <c r="V199" s="701" t="str">
        <f>IF(INDEX(Historical!$O$7:$O$1247,MATCH(B199,Historical!$B$7:$B$1278,0))=0,"n/a",((INDEX(Historical!$C$7:$C$1256,MATCH(B199,Historical!$B$7:$B$1278,0))/INDEX(Historical!$O$7:$O$1247,MATCH(B199,Historical!$B$7:$B$1278,0)))^(1/10)-1)*100)</f>
        <v>n/a</v>
      </c>
      <c r="W199" s="702" t="str">
        <f>IF(OR(U199&lt;=0,U199="n/a",V199&lt;=0,V199="n/a"),"n/a",U199/V199)</f>
        <v>n/a</v>
      </c>
      <c r="X199" s="703">
        <f>IF(OR(AJ199&lt;=0,AJ199="n/a",U199&lt;=0,U199="n/a"),"n/a",U199/AJ199)</f>
        <v>1.1481256335622554</v>
      </c>
      <c r="Y199" s="673"/>
      <c r="Z199" s="651">
        <f>IF(OR(AC199&lt;0.01,AC199="n/a"),"n/a",M199/AC199*100)</f>
        <v>35.955056179775283</v>
      </c>
      <c r="AA199" s="887">
        <f>IF(OR(AC199&lt;0.01,AC199="n/a"),"n/a",I199/AC199)</f>
        <v>8.0786516853932593</v>
      </c>
      <c r="AB199" s="888">
        <v>12</v>
      </c>
      <c r="AC199" s="866">
        <v>0.89</v>
      </c>
      <c r="AD199" s="866">
        <v>1.01</v>
      </c>
      <c r="AE199" s="866">
        <v>3.44</v>
      </c>
      <c r="AF199" s="866">
        <v>1.07</v>
      </c>
      <c r="AG199" s="866">
        <v>13.8</v>
      </c>
      <c r="AH199" s="866">
        <v>21.099999999999998</v>
      </c>
      <c r="AI199" s="866">
        <v>-17.73</v>
      </c>
      <c r="AJ199" s="866">
        <v>24.8</v>
      </c>
      <c r="AK199" s="866">
        <v>8</v>
      </c>
      <c r="AL199" s="879">
        <v>245.9</v>
      </c>
      <c r="AM199" s="873">
        <v>0.1</v>
      </c>
      <c r="AN199" s="866">
        <v>0.09</v>
      </c>
      <c r="AO199" s="740">
        <f>IF(U199="n/a","n/a",IF(AA199&lt;0,"n/a",IF(AA199="n/a","n/a",J199+U199-AA199)))</f>
        <v>24.845489896213536</v>
      </c>
      <c r="AP199" s="741">
        <f>IF(U199="n/a","n/a",J199+U199)</f>
        <v>32.924141581606797</v>
      </c>
      <c r="AQ199" s="889">
        <f>IF(OR(AC199&lt;0.01,AF199="n/a"),"n/a",(I199/SQRT(22.5*AC199*(I199/AF199))-1)*100)</f>
        <v>-38.017359765923032</v>
      </c>
      <c r="AR199" s="651">
        <f>INDEX(Historical!$C$7:$C$1256,MATCH(B199,Historical!$B$7:$B$1278,0))*IF(AH199="n/a",1.03,IF(AH199&lt;0,1.01,IF(AH199&gt;10,1.1,(1+AH199/100))))</f>
        <v>0.30800000000000005</v>
      </c>
      <c r="AS199" s="887">
        <f>IF($AI199="n/a",1.03*AR199,IF($AI199&lt;0,1.01*AR199,IF($AI199&gt;10,1.1*AR199,(1+$AI199/100)*AR199)))</f>
        <v>0.31108000000000008</v>
      </c>
      <c r="AT199" s="887">
        <f>IF($AK199="n/a",1.03*AS199,IF($AK199&lt;0,1.01*AS199,IF($AK199&gt;10,1.1*AS199,(1+$AK199/100)*AS199)))</f>
        <v>0.33596640000000011</v>
      </c>
      <c r="AU199" s="887">
        <f>IF($AK199="n/a",1.03*AT199,IF($AK199&lt;0,1.01*AT199,IF($AK199&gt;10,1.1*AT199,(1+$AK199/100)*AT199)))</f>
        <v>0.36284371200000015</v>
      </c>
      <c r="AV199" s="887">
        <f>IF($AK199="n/a",1.03*AU199,IF($AK199&lt;0,1.01*AU199,IF($AK199&gt;10,1.1*AU199,(1+$AK199/100)*AU199)))</f>
        <v>0.39187120896000022</v>
      </c>
      <c r="AW199" s="651">
        <f>SUM(AR199:AV199)</f>
        <v>1.7097613209600007</v>
      </c>
      <c r="AX199" s="748">
        <f>AW199/I199*100</f>
        <v>23.779712391655082</v>
      </c>
      <c r="AY199" s="935">
        <v>0.83</v>
      </c>
      <c r="AZ199" s="873">
        <v>19.63</v>
      </c>
      <c r="BA199" s="873">
        <v>-37.04</v>
      </c>
      <c r="BB199" s="873">
        <v>1.38</v>
      </c>
      <c r="BC199" s="873">
        <v>-7.6899999999999995</v>
      </c>
      <c r="BE199" s="624">
        <v>2014</v>
      </c>
      <c r="BF199" s="899">
        <f>IF(BE199&gt;2008,0,IF(BE199&gt;2001,1,IF(BE199&gt;1990,2,IF(BE199&gt;1980,3,IF(BE199&gt;1973,4,IF(BE199&gt;1970,5,IF(BE199&gt;1960,6,IF(BE199&gt;1958,7,IF(BE199&gt;1953,8,9)))))))))</f>
        <v>0</v>
      </c>
      <c r="BG199" s="883">
        <v>1.4000000000000001</v>
      </c>
    </row>
    <row r="200" spans="1:59" ht="11.25" customHeight="1" x14ac:dyDescent="0.2">
      <c r="A200" s="704" t="s">
        <v>3865</v>
      </c>
      <c r="B200" s="786" t="s">
        <v>3866</v>
      </c>
      <c r="C200" s="933" t="s">
        <v>128</v>
      </c>
      <c r="D200" s="933" t="s">
        <v>4330</v>
      </c>
      <c r="E200" s="733">
        <v>9</v>
      </c>
      <c r="F200" s="1182">
        <v>486</v>
      </c>
      <c r="G200" s="1182" t="s">
        <v>106</v>
      </c>
      <c r="H200" s="1182" t="s">
        <v>106</v>
      </c>
      <c r="I200" s="884">
        <v>53.12</v>
      </c>
      <c r="J200" s="651">
        <f>(M200/I200)*100</f>
        <v>2.3719879518072289</v>
      </c>
      <c r="K200" s="864">
        <v>0.315</v>
      </c>
      <c r="L200" s="1182">
        <v>4</v>
      </c>
      <c r="M200" s="642">
        <f>K200*L200</f>
        <v>1.26</v>
      </c>
      <c r="N200" s="1182" t="s">
        <v>127</v>
      </c>
      <c r="O200" s="604">
        <v>0.28499999999999998</v>
      </c>
      <c r="P200" s="633">
        <v>44103</v>
      </c>
      <c r="Q200" s="633">
        <v>44118</v>
      </c>
      <c r="R200" s="642">
        <f>(K200-O200)/O200*100</f>
        <v>10.526315789473696</v>
      </c>
      <c r="S200" s="701">
        <f>IF(INDEX(Historical!$D$7:$D$1254,MATCH(B200,Historical!$B$7:$B$1278,0))=0,"n/a",(INDEX(Historical!$C$7:$C$1256,MATCH(B200,Historical!$B$7:$B$1278,0))/INDEX(Historical!$D$7:$D$1254,MATCH(B200,Historical!$B$7:$B$1278,0))-1)*100)</f>
        <v>15.760869565217384</v>
      </c>
      <c r="T200" s="701">
        <f>IF(INDEX(Historical!$F$7:$F$1247,MATCH(B200,Historical!$B$7:$B$1278,0))=0,"n/a",((INDEX(Historical!$C$7:$C$1256,MATCH(B200,Historical!$B$7:$B$1278,0))/INDEX(Historical!$F$7:$F$1247,MATCH(B200,Historical!$B$7:$B$1278,0)))^(1/3)-1)*100)</f>
        <v>13.938991329382011</v>
      </c>
      <c r="U200" s="701">
        <f>IF(INDEX(Historical!$H$7:$H$1247,MATCH(B200,Historical!$B$7:$B$1278,0))=0,"n/a",((INDEX(Historical!$C$7:$C$1256,MATCH(B200,Historical!$B$7:$B$1278,0))/INDEX(Historical!$H$7:$H$1247,MATCH(B200,Historical!$B$7:$B$1278,0)))^(1/5)-1)*100)</f>
        <v>12.923498036123981</v>
      </c>
      <c r="V200" s="701" t="str">
        <f>IF(INDEX(Historical!$O$7:$O$1247,MATCH(B200,Historical!$B$7:$B$1278,0))=0,"n/a",((INDEX(Historical!$C$7:$C$1256,MATCH(B200,Historical!$B$7:$B$1278,0))/INDEX(Historical!$O$7:$O$1247,MATCH(B200,Historical!$B$7:$B$1278,0)))^(1/10)-1)*100)</f>
        <v>n/a</v>
      </c>
      <c r="W200" s="702" t="str">
        <f>IF(OR(U200&lt;=0,U200="n/a",V200&lt;=0,V200="n/a"),"n/a",U200/V200)</f>
        <v>n/a</v>
      </c>
      <c r="X200" s="703">
        <f>IF(OR(AJ200&lt;=0,AJ200="n/a",U200&lt;=0,U200="n/a"),"n/a",U200/AJ200)</f>
        <v>0.82315274115439374</v>
      </c>
      <c r="Y200" s="652"/>
      <c r="Z200" s="651">
        <f>IF(OR(AC200&lt;0.01,AC200="n/a"),"n/a",M200/AC200*100)</f>
        <v>53.164556962025308</v>
      </c>
      <c r="AA200" s="887">
        <f>IF(OR(AC200&lt;0.01,AC200="n/a"),"n/a",I200/AC200)</f>
        <v>22.413502109704638</v>
      </c>
      <c r="AB200" s="888">
        <v>12</v>
      </c>
      <c r="AC200" s="883">
        <v>2.37</v>
      </c>
      <c r="AD200" s="883">
        <v>3.13</v>
      </c>
      <c r="AE200" s="866">
        <v>2.94</v>
      </c>
      <c r="AF200" s="866">
        <v>2.92</v>
      </c>
      <c r="AG200" s="866">
        <v>13</v>
      </c>
      <c r="AH200" s="866">
        <v>16.2</v>
      </c>
      <c r="AI200" s="866">
        <v>8.2799999999999994</v>
      </c>
      <c r="AJ200" s="681">
        <v>15.7</v>
      </c>
      <c r="AK200" s="681">
        <v>7.1800000000000006</v>
      </c>
      <c r="AL200" s="883">
        <v>76150</v>
      </c>
      <c r="AM200" s="883">
        <v>0.1</v>
      </c>
      <c r="AN200" s="883">
        <v>0.76</v>
      </c>
      <c r="AO200" s="740">
        <f>IF(U200="n/a","n/a",IF(AA200&lt;0,"n/a",IF(AA200="n/a","n/a",J200+U200-AA200)))</f>
        <v>-7.1180161217734277</v>
      </c>
      <c r="AP200" s="741">
        <f>IF(U200="n/a","n/a",J200+U200)</f>
        <v>15.29548598793121</v>
      </c>
      <c r="AQ200" s="889">
        <f>IF(OR(AC200&lt;0.01,AF200="n/a"),"n/a",(I200/SQRT(22.5*AC200*(I200/AF200))-1)*100)</f>
        <v>70.551297151766107</v>
      </c>
      <c r="AR200" s="651">
        <f>INDEX(Historical!$C$7:$C$1256,MATCH(B200,Historical!$B$7:$B$1278,0))*IF(AH200="n/a",1.03,IF(AH200&lt;0,1.01,IF(AH200&gt;10,1.1,(1+AH200/100))))</f>
        <v>1.1715</v>
      </c>
      <c r="AS200" s="887">
        <f>IF($AI200="n/a",1.03*AR200,IF($AI200&lt;0,1.01*AR200,IF($AI200&gt;10,1.1*AR200,(1+$AI200/100)*AR200)))</f>
        <v>1.2685002000000001</v>
      </c>
      <c r="AT200" s="887">
        <f>IF($AK200="n/a",1.03*AS200,IF($AK200&lt;0,1.01*AS200,IF($AK200&gt;10,1.1*AS200,(1+$AK200/100)*AS200)))</f>
        <v>1.3595785143600001</v>
      </c>
      <c r="AU200" s="887">
        <f>IF($AK200="n/a",1.03*AT200,IF($AK200&lt;0,1.01*AT200,IF($AK200&gt;10,1.1*AT200,(1+$AK200/100)*AT200)))</f>
        <v>1.4571962516910482</v>
      </c>
      <c r="AV200" s="887">
        <f>IF($AK200="n/a",1.03*AU200,IF($AK200&lt;0,1.01*AU200,IF($AK200&gt;10,1.1*AU200,(1+$AK200/100)*AU200)))</f>
        <v>1.5618229425624655</v>
      </c>
      <c r="AW200" s="651">
        <f>SUM(AR200:AV200)</f>
        <v>6.8185979086135138</v>
      </c>
      <c r="AX200" s="748">
        <f>AW200/I200*100</f>
        <v>12.836215942420019</v>
      </c>
      <c r="AY200" s="729">
        <v>0.57999999999999996</v>
      </c>
      <c r="AZ200" s="866">
        <v>28.96</v>
      </c>
      <c r="BA200" s="866">
        <v>-11.41</v>
      </c>
      <c r="BB200" s="866">
        <v>-6.92</v>
      </c>
      <c r="BC200" s="866">
        <v>-1.69</v>
      </c>
      <c r="BE200" s="624">
        <v>2012</v>
      </c>
      <c r="BF200" s="899">
        <f>IF(BE200&gt;2008,0,IF(BE200&gt;2001,1,IF(BE200&gt;1990,2,IF(BE200&gt;1980,3,IF(BE200&gt;1973,4,IF(BE200&gt;1970,5,IF(BE200&gt;1960,6,IF(BE200&gt;1958,7,IF(BE200&gt;1953,8,9)))))))))</f>
        <v>0</v>
      </c>
      <c r="BG200" s="883">
        <v>5.4</v>
      </c>
    </row>
    <row r="201" spans="1:59" ht="11.25" customHeight="1" x14ac:dyDescent="0.2">
      <c r="A201" s="882" t="s">
        <v>4557</v>
      </c>
      <c r="B201" s="876" t="s">
        <v>4522</v>
      </c>
      <c r="C201" s="933" t="s">
        <v>128</v>
      </c>
      <c r="D201" s="933" t="s">
        <v>191</v>
      </c>
      <c r="E201" s="733">
        <v>5</v>
      </c>
      <c r="F201" s="1182">
        <v>722</v>
      </c>
      <c r="G201" s="1182" t="s">
        <v>106</v>
      </c>
      <c r="H201" s="1182" t="s">
        <v>106</v>
      </c>
      <c r="I201" s="875">
        <v>140.49</v>
      </c>
      <c r="J201" s="651">
        <f>(M201/I201)*100</f>
        <v>3.2173108406292257</v>
      </c>
      <c r="K201" s="878">
        <v>1.1299999999999999</v>
      </c>
      <c r="L201" s="888">
        <v>4</v>
      </c>
      <c r="M201" s="642">
        <f>K201*L201</f>
        <v>4.5199999999999996</v>
      </c>
      <c r="N201" s="871" t="s">
        <v>4535</v>
      </c>
      <c r="O201" s="734">
        <v>0.75</v>
      </c>
      <c r="P201" s="619" t="s">
        <v>4531</v>
      </c>
      <c r="Q201" s="619" t="s">
        <v>4532</v>
      </c>
      <c r="R201" s="642">
        <f>(K201-O201)/O201*100</f>
        <v>50.66666666666665</v>
      </c>
      <c r="S201" s="701">
        <f>IF(INDEX(Historical!$D$7:$D$1254,MATCH(B201,Historical!$B$7:$B$1278,0))=0,"n/a",(INDEX(Historical!$C$7:$C$1256,MATCH(B201,Historical!$B$7:$B$1278,0))/INDEX(Historical!$D$7:$D$1254,MATCH(B201,Historical!$B$7:$B$1278,0))-1)*100)</f>
        <v>56.25</v>
      </c>
      <c r="T201" s="701">
        <f>IF(INDEX(Historical!$F$7:$F$1247,MATCH(B201,Historical!$B$7:$B$1278,0))=0,"n/a",((INDEX(Historical!$C$7:$C$1256,MATCH(B201,Historical!$B$7:$B$1278,0))/INDEX(Historical!$F$7:$F$1247,MATCH(B201,Historical!$B$7:$B$1278,0)))^(1/3)-1)*100)</f>
        <v>44.224957030740832</v>
      </c>
      <c r="U201" s="701" t="str">
        <f>IF(INDEX(Historical!$H$7:$H$1247,MATCH(B201,Historical!$B$7:$B$1278,0))=0,"n/a",((INDEX(Historical!$C$7:$C$1256,MATCH(B201,Historical!$B$7:$B$1278,0))/INDEX(Historical!$H$7:$H$1247,MATCH(B201,Historical!$B$7:$B$1278,0)))^(1/5)-1)*100)</f>
        <v>n/a</v>
      </c>
      <c r="V201" s="701" t="str">
        <f>IF(INDEX(Historical!$O$7:$O$1247,MATCH(B201,Historical!$B$7:$B$1278,0))=0,"n/a",((INDEX(Historical!$C$7:$C$1256,MATCH(B201,Historical!$B$7:$B$1278,0))/INDEX(Historical!$O$7:$O$1247,MATCH(B201,Historical!$B$7:$B$1278,0)))^(1/10)-1)*100)</f>
        <v>n/a</v>
      </c>
      <c r="W201" s="702" t="str">
        <f>IF(OR(U201&lt;=0,U201="n/a",V201&lt;=0,V201="n/a"),"n/a",U201/V201)</f>
        <v>n/a</v>
      </c>
      <c r="X201" s="703" t="str">
        <f>IF(OR(AJ201&lt;=0,AJ201="n/a",U201&lt;=0,U201="n/a"),"n/a",U201/AJ201)</f>
        <v>n/a</v>
      </c>
      <c r="Y201" s="877"/>
      <c r="Z201" s="651">
        <f>IF(OR(AC201&lt;0.01,AC201="n/a"),"n/a",M201/AC201*100)</f>
        <v>70.625</v>
      </c>
      <c r="AA201" s="887">
        <f>IF(OR(AC201&lt;0.01,AC201="n/a"),"n/a",I201/AC201)</f>
        <v>21.951562500000001</v>
      </c>
      <c r="AB201" s="888">
        <v>12</v>
      </c>
      <c r="AC201" s="866">
        <v>6.4</v>
      </c>
      <c r="AD201" s="866">
        <v>1.1000000000000001</v>
      </c>
      <c r="AE201" s="866">
        <v>2.13</v>
      </c>
      <c r="AF201" s="866">
        <v>14.18</v>
      </c>
      <c r="AG201" s="866">
        <v>68.7</v>
      </c>
      <c r="AH201" s="866">
        <v>39.200000000000003</v>
      </c>
      <c r="AI201" s="866">
        <v>15.24</v>
      </c>
      <c r="AJ201" s="866">
        <v>31.3</v>
      </c>
      <c r="AK201" s="866">
        <v>20</v>
      </c>
      <c r="AL201" s="879">
        <v>1620</v>
      </c>
      <c r="AM201" s="873">
        <v>2.7</v>
      </c>
      <c r="AN201" s="866">
        <v>0</v>
      </c>
      <c r="AO201" s="740" t="str">
        <f>IF(U201="n/a","n/a",IF(AA201&lt;0,"n/a",IF(AA201="n/a","n/a",J201+U201-AA201)))</f>
        <v>n/a</v>
      </c>
      <c r="AP201" s="741" t="str">
        <f>IF(U201="n/a","n/a",J201+U201)</f>
        <v>n/a</v>
      </c>
      <c r="AQ201" s="889">
        <f>IF(OR(AC201&lt;0.01,AF201="n/a"),"n/a",(I201/SQRT(22.5*AC201*(I201/AF201))-1)*100)</f>
        <v>271.94572856802648</v>
      </c>
      <c r="AR201" s="651">
        <f>INDEX(Historical!$C$7:$C$1256,MATCH(B201,Historical!$B$7:$B$1278,0))*IF(AH201="n/a",1.03,IF(AH201&lt;0,1.01,IF(AH201&gt;10,1.1,(1+AH201/100))))</f>
        <v>3.3000000000000003</v>
      </c>
      <c r="AS201" s="887">
        <f>IF($AI201="n/a",1.03*AR201,IF($AI201&lt;0,1.01*AR201,IF($AI201&gt;10,1.1*AR201,(1+$AI201/100)*AR201)))</f>
        <v>3.6300000000000008</v>
      </c>
      <c r="AT201" s="887">
        <f>IF($AK201="n/a",1.03*AS201,IF($AK201&lt;0,1.01*AS201,IF($AK201&gt;10,1.1*AS201,(1+$AK201/100)*AS201)))</f>
        <v>3.9930000000000012</v>
      </c>
      <c r="AU201" s="887">
        <f>IF($AK201="n/a",1.03*AT201,IF($AK201&lt;0,1.01*AT201,IF($AK201&gt;10,1.1*AT201,(1+$AK201/100)*AT201)))</f>
        <v>4.3923000000000014</v>
      </c>
      <c r="AV201" s="887">
        <f>IF($AK201="n/a",1.03*AU201,IF($AK201&lt;0,1.01*AU201,IF($AK201&gt;10,1.1*AU201,(1+$AK201/100)*AU201)))</f>
        <v>4.8315300000000017</v>
      </c>
      <c r="AW201" s="651">
        <f>SUM(AR201:AV201)</f>
        <v>20.146830000000005</v>
      </c>
      <c r="AX201" s="748">
        <f>AW201/I201*100</f>
        <v>14.340401452060647</v>
      </c>
      <c r="AY201" s="935">
        <v>1.24</v>
      </c>
      <c r="AZ201" s="873">
        <v>186.54</v>
      </c>
      <c r="BA201" s="873">
        <v>-23.77</v>
      </c>
      <c r="BB201" s="873">
        <v>-14.299999999999999</v>
      </c>
      <c r="BC201" s="873">
        <v>16.329999999999998</v>
      </c>
      <c r="BE201" s="624">
        <v>2016</v>
      </c>
      <c r="BF201" s="899">
        <f>IF(BE201&gt;2008,0,IF(BE201&gt;2001,1,IF(BE201&gt;1990,2,IF(BE201&gt;1980,3,IF(BE201&gt;1973,4,IF(BE201&gt;1970,5,IF(BE201&gt;1960,6,IF(BE201&gt;1958,7,IF(BE201&gt;1953,8,9)))))))))</f>
        <v>0</v>
      </c>
      <c r="BG201" s="883">
        <v>36.799999999999997</v>
      </c>
    </row>
    <row r="202" spans="1:59" ht="11.25" customHeight="1" x14ac:dyDescent="0.2">
      <c r="A202" s="872" t="s">
        <v>1463</v>
      </c>
      <c r="B202" s="876" t="s">
        <v>1464</v>
      </c>
      <c r="C202" s="933" t="s">
        <v>108</v>
      </c>
      <c r="D202" s="933" t="s">
        <v>118</v>
      </c>
      <c r="E202" s="733">
        <v>8</v>
      </c>
      <c r="F202" s="1182">
        <v>563</v>
      </c>
      <c r="G202" s="1182" t="s">
        <v>106</v>
      </c>
      <c r="H202" s="1182" t="s">
        <v>106</v>
      </c>
      <c r="I202" s="875">
        <v>37.85</v>
      </c>
      <c r="J202" s="651">
        <f>(M202/I202)*100</f>
        <v>4.861294583883752</v>
      </c>
      <c r="K202" s="878">
        <v>0.46</v>
      </c>
      <c r="L202" s="888">
        <v>4</v>
      </c>
      <c r="M202" s="642">
        <f>K202*L202</f>
        <v>1.84</v>
      </c>
      <c r="N202" s="871" t="s">
        <v>261</v>
      </c>
      <c r="O202" s="734">
        <v>0.44</v>
      </c>
      <c r="P202" s="862">
        <v>43958</v>
      </c>
      <c r="Q202" s="862">
        <v>43994</v>
      </c>
      <c r="R202" s="642">
        <f>(K202-O202)/O202*100</f>
        <v>4.5454545454545494</v>
      </c>
      <c r="S202" s="701">
        <f>IF(INDEX(Historical!$D$7:$D$1254,MATCH(B202,Historical!$B$7:$B$1278,0))=0,"n/a",(INDEX(Historical!$C$7:$C$1256,MATCH(B202,Historical!$B$7:$B$1278,0))/INDEX(Historical!$D$7:$D$1254,MATCH(B202,Historical!$B$7:$B$1278,0))-1)*100)</f>
        <v>4.8192771084337505</v>
      </c>
      <c r="T202" s="701">
        <f>IF(INDEX(Historical!$F$7:$F$1247,MATCH(B202,Historical!$B$7:$B$1278,0))=0,"n/a",((INDEX(Historical!$C$7:$C$1256,MATCH(B202,Historical!$B$7:$B$1278,0))/INDEX(Historical!$F$7:$F$1247,MATCH(B202,Historical!$B$7:$B$1278,0)))^(1/3)-1)*100)</f>
        <v>3.3767552838620318</v>
      </c>
      <c r="U202" s="701">
        <f>IF(INDEX(Historical!$H$7:$H$1247,MATCH(B202,Historical!$B$7:$B$1278,0))=0,"n/a",((INDEX(Historical!$C$7:$C$1256,MATCH(B202,Historical!$B$7:$B$1278,0))/INDEX(Historical!$H$7:$H$1247,MATCH(B202,Historical!$B$7:$B$1278,0)))^(1/5)-1)*100)</f>
        <v>8.0601967854472498</v>
      </c>
      <c r="V202" s="701">
        <f>IF(INDEX(Historical!$O$7:$O$1247,MATCH(B202,Historical!$B$7:$B$1278,0))=0,"n/a",((INDEX(Historical!$C$7:$C$1256,MATCH(B202,Historical!$B$7:$B$1278,0))/INDEX(Historical!$O$7:$O$1247,MATCH(B202,Historical!$B$7:$B$1278,0)))^(1/10)-1)*100)</f>
        <v>10.187114654947504</v>
      </c>
      <c r="W202" s="702">
        <f>IF(OR(U202&lt;=0,U202="n/a",V202&lt;=0,V202="n/a"),"n/a",U202/V202)</f>
        <v>0.79121488846036614</v>
      </c>
      <c r="X202" s="703">
        <f>IF(OR(AJ202&lt;=0,AJ202="n/a",U202&lt;=0,U202="n/a"),"n/a",U202/AJ202)</f>
        <v>3.5044333849770655</v>
      </c>
      <c r="Y202" s="668"/>
      <c r="Z202" s="651">
        <f>IF(OR(AC202&lt;0.01,AC202="n/a"),"n/a",M202/AC202*100)</f>
        <v>23.896103896103895</v>
      </c>
      <c r="AA202" s="887">
        <f>IF(OR(AC202&lt;0.01,AC202="n/a"),"n/a",I202/AC202)</f>
        <v>4.9155844155844157</v>
      </c>
      <c r="AB202" s="888">
        <v>12</v>
      </c>
      <c r="AC202" s="866">
        <v>7.7</v>
      </c>
      <c r="AD202" s="866">
        <v>1.48</v>
      </c>
      <c r="AE202" s="866">
        <v>0.5</v>
      </c>
      <c r="AF202" s="866">
        <v>0.45</v>
      </c>
      <c r="AG202" s="866">
        <v>10.199999999999999</v>
      </c>
      <c r="AH202" s="866">
        <v>23.3</v>
      </c>
      <c r="AI202" s="866">
        <v>12.04</v>
      </c>
      <c r="AJ202" s="866">
        <v>2.2999999999999998</v>
      </c>
      <c r="AK202" s="866">
        <v>3.3099999999999996</v>
      </c>
      <c r="AL202" s="879">
        <v>34080</v>
      </c>
      <c r="AM202" s="873">
        <v>0.1</v>
      </c>
      <c r="AN202" s="866">
        <v>0.24</v>
      </c>
      <c r="AO202" s="740">
        <f>IF(U202="n/a","n/a",IF(AA202&lt;0,"n/a",IF(AA202="n/a","n/a",J202+U202-AA202)))</f>
        <v>8.0059069537465852</v>
      </c>
      <c r="AP202" s="741">
        <f>IF(U202="n/a","n/a",J202+U202)</f>
        <v>12.921491369331001</v>
      </c>
      <c r="AQ202" s="889">
        <f>IF(OR(AC202&lt;0.01,AF202="n/a"),"n/a",(I202/SQRT(22.5*AC202*(I202/AF202))-1)*100)</f>
        <v>-68.645305245994123</v>
      </c>
      <c r="AR202" s="651">
        <f>INDEX(Historical!$C$7:$C$1256,MATCH(B202,Historical!$B$7:$B$1278,0))*IF(AH202="n/a",1.03,IF(AH202&lt;0,1.01,IF(AH202&gt;10,1.1,(1+AH202/100))))</f>
        <v>1.9140000000000001</v>
      </c>
      <c r="AS202" s="887">
        <f>IF($AI202="n/a",1.03*AR202,IF($AI202&lt;0,1.01*AR202,IF($AI202&gt;10,1.1*AR202,(1+$AI202/100)*AR202)))</f>
        <v>2.1054000000000004</v>
      </c>
      <c r="AT202" s="887">
        <f>IF($AK202="n/a",1.03*AS202,IF($AK202&lt;0,1.01*AS202,IF($AK202&gt;10,1.1*AS202,(1+$AK202/100)*AS202)))</f>
        <v>2.1750887400000001</v>
      </c>
      <c r="AU202" s="887">
        <f>IF($AK202="n/a",1.03*AT202,IF($AK202&lt;0,1.01*AT202,IF($AK202&gt;10,1.1*AT202,(1+$AK202/100)*AT202)))</f>
        <v>2.247084177294</v>
      </c>
      <c r="AV202" s="887">
        <f>IF($AK202="n/a",1.03*AU202,IF($AK202&lt;0,1.01*AU202,IF($AK202&gt;10,1.1*AU202,(1+$AK202/100)*AU202)))</f>
        <v>2.3214626635624311</v>
      </c>
      <c r="AW202" s="651">
        <f>SUM(AR202:AV202)</f>
        <v>10.763035580856432</v>
      </c>
      <c r="AX202" s="748">
        <f>AW202/I202*100</f>
        <v>28.436025312698632</v>
      </c>
      <c r="AY202" s="935">
        <v>1.31</v>
      </c>
      <c r="AZ202" s="873">
        <v>65.649999999999991</v>
      </c>
      <c r="BA202" s="873">
        <v>-28.96</v>
      </c>
      <c r="BB202" s="873">
        <v>-1.34</v>
      </c>
      <c r="BC202" s="873">
        <v>-1.31</v>
      </c>
      <c r="BE202" s="624">
        <v>2013</v>
      </c>
      <c r="BF202" s="899">
        <f>IF(BE202&gt;2008,0,IF(BE202&gt;2001,1,IF(BE202&gt;1990,2,IF(BE202&gt;1980,3,IF(BE202&gt;1973,4,IF(BE202&gt;1970,5,IF(BE202&gt;1960,6,IF(BE202&gt;1958,7,IF(BE202&gt;1953,8,9)))))))))</f>
        <v>0</v>
      </c>
      <c r="BG202" s="883">
        <v>1</v>
      </c>
    </row>
    <row r="203" spans="1:59" ht="11.25" customHeight="1" x14ac:dyDescent="0.2">
      <c r="A203" s="704" t="s">
        <v>4171</v>
      </c>
      <c r="B203" s="786" t="s">
        <v>4168</v>
      </c>
      <c r="C203" s="933" t="s">
        <v>108</v>
      </c>
      <c r="D203" s="933" t="s">
        <v>118</v>
      </c>
      <c r="E203" s="733">
        <v>7</v>
      </c>
      <c r="F203" s="1182">
        <v>620</v>
      </c>
      <c r="G203" s="1182" t="s">
        <v>106</v>
      </c>
      <c r="H203" s="1182" t="s">
        <v>106</v>
      </c>
      <c r="I203" s="884">
        <v>13.58</v>
      </c>
      <c r="J203" s="651">
        <f>(M203/I203)*100</f>
        <v>8.247422680412372</v>
      </c>
      <c r="K203" s="864">
        <v>0.28000000000000003</v>
      </c>
      <c r="L203" s="1182">
        <v>4</v>
      </c>
      <c r="M203" s="642">
        <f>K203*L203</f>
        <v>1.1200000000000001</v>
      </c>
      <c r="N203" s="1182" t="s">
        <v>325</v>
      </c>
      <c r="O203" s="604">
        <v>0.25</v>
      </c>
      <c r="P203" s="633">
        <v>43885</v>
      </c>
      <c r="Q203" s="633">
        <v>43909</v>
      </c>
      <c r="R203" s="642">
        <f>(K203-O203)/O203*100</f>
        <v>12.000000000000011</v>
      </c>
      <c r="S203" s="701">
        <f>IF(INDEX(Historical!$D$7:$D$1254,MATCH(B203,Historical!$B$7:$B$1278,0))=0,"n/a",(INDEX(Historical!$C$7:$C$1256,MATCH(B203,Historical!$B$7:$B$1278,0))/INDEX(Historical!$D$7:$D$1254,MATCH(B203,Historical!$B$7:$B$1278,0))-1)*100)</f>
        <v>9.8901098901098763</v>
      </c>
      <c r="T203" s="701">
        <f>IF(INDEX(Historical!$F$7:$F$1247,MATCH(B203,Historical!$B$7:$B$1278,0))=0,"n/a",((INDEX(Historical!$C$7:$C$1256,MATCH(B203,Historical!$B$7:$B$1278,0))/INDEX(Historical!$F$7:$F$1247,MATCH(B203,Historical!$B$7:$B$1278,0)))^(1/3)-1)*100)</f>
        <v>10.557809853526301</v>
      </c>
      <c r="U203" s="701">
        <f>IF(INDEX(Historical!$H$7:$H$1247,MATCH(B203,Historical!$B$7:$B$1278,0))=0,"n/a",((INDEX(Historical!$C$7:$C$1256,MATCH(B203,Historical!$B$7:$B$1278,0))/INDEX(Historical!$H$7:$H$1247,MATCH(B203,Historical!$B$7:$B$1278,0)))^(1/5)-1)*100)</f>
        <v>11.898696853861001</v>
      </c>
      <c r="V203" s="701">
        <f>IF(INDEX(Historical!$O$7:$O$1247,MATCH(B203,Historical!$B$7:$B$1278,0))=0,"n/a",((INDEX(Historical!$C$7:$C$1256,MATCH(B203,Historical!$B$7:$B$1278,0))/INDEX(Historical!$O$7:$O$1247,MATCH(B203,Historical!$B$7:$B$1278,0)))^(1/10)-1)*100)</f>
        <v>2.5157373502909142</v>
      </c>
      <c r="W203" s="702">
        <f>IF(OR(U203&lt;=0,U203="n/a",V203&lt;=0,V203="n/a"),"n/a",U203/V203)</f>
        <v>4.729705528474609</v>
      </c>
      <c r="X203" s="703">
        <f>IF(OR(AJ203&lt;=0,AJ203="n/a",U203&lt;=0,U203="n/a"),"n/a",U203/AJ203)</f>
        <v>1.3075491048198902</v>
      </c>
      <c r="Y203" s="673" t="s">
        <v>4640</v>
      </c>
      <c r="Z203" s="651">
        <f>IF(OR(AC203&lt;0.01,AC203="n/a"),"n/a",M203/AC203*100)</f>
        <v>75.167785234899327</v>
      </c>
      <c r="AA203" s="887">
        <f>IF(OR(AC203&lt;0.01,AC203="n/a"),"n/a",I203/AC203)</f>
        <v>9.1140939597315445</v>
      </c>
      <c r="AB203" s="888">
        <v>12</v>
      </c>
      <c r="AC203" s="883">
        <v>1.49</v>
      </c>
      <c r="AD203" s="883">
        <v>1.04</v>
      </c>
      <c r="AE203" s="866">
        <v>0.42</v>
      </c>
      <c r="AF203" s="866">
        <v>0.72</v>
      </c>
      <c r="AG203" s="866">
        <v>8</v>
      </c>
      <c r="AH203" s="866">
        <v>27.6</v>
      </c>
      <c r="AI203" s="866">
        <v>15.78</v>
      </c>
      <c r="AJ203" s="681">
        <v>9.1</v>
      </c>
      <c r="AK203" s="681">
        <v>8.82</v>
      </c>
      <c r="AL203" s="883">
        <v>25920</v>
      </c>
      <c r="AM203" s="883">
        <v>0.01</v>
      </c>
      <c r="AN203" s="883">
        <v>0.28000000000000003</v>
      </c>
      <c r="AO203" s="740">
        <f>IF(U203="n/a","n/a",IF(AA203&lt;0,"n/a",IF(AA203="n/a","n/a",J203+U203-AA203)))</f>
        <v>11.03202557454183</v>
      </c>
      <c r="AP203" s="741">
        <f>IF(U203="n/a","n/a",J203+U203)</f>
        <v>20.146119534273375</v>
      </c>
      <c r="AQ203" s="889">
        <f>IF(OR(AC203&lt;0.01,AF203="n/a"),"n/a",(I203/SQRT(22.5*AC203*(I203/AF203))-1)*100)</f>
        <v>-45.995277362863028</v>
      </c>
      <c r="AR203" s="651">
        <f>INDEX(Historical!$C$7:$C$1256,MATCH(B203,Historical!$B$7:$B$1278,0))*IF(AH203="n/a",1.03,IF(AH203&lt;0,1.01,IF(AH203&gt;10,1.1,(1+AH203/100))))</f>
        <v>1.1000000000000001</v>
      </c>
      <c r="AS203" s="887">
        <f>IF($AI203="n/a",1.03*AR203,IF($AI203&lt;0,1.01*AR203,IF($AI203&gt;10,1.1*AR203,(1+$AI203/100)*AR203)))</f>
        <v>1.2100000000000002</v>
      </c>
      <c r="AT203" s="887">
        <f>IF($AK203="n/a",1.03*AS203,IF($AK203&lt;0,1.01*AS203,IF($AK203&gt;10,1.1*AS203,(1+$AK203/100)*AS203)))</f>
        <v>1.3167220000000002</v>
      </c>
      <c r="AU203" s="887">
        <f>IF($AK203="n/a",1.03*AT203,IF($AK203&lt;0,1.01*AT203,IF($AK203&gt;10,1.1*AT203,(1+$AK203/100)*AT203)))</f>
        <v>1.4328568804000004</v>
      </c>
      <c r="AV203" s="887">
        <f>IF($AK203="n/a",1.03*AU203,IF($AK203&lt;0,1.01*AU203,IF($AK203&gt;10,1.1*AU203,(1+$AK203/100)*AU203)))</f>
        <v>1.5592348572512804</v>
      </c>
      <c r="AW203" s="651">
        <f>SUM(AR203:AV203)</f>
        <v>6.6188137376512817</v>
      </c>
      <c r="AX203" s="748">
        <f>AW203/I203*100</f>
        <v>48.739423694044781</v>
      </c>
      <c r="AY203" s="729">
        <v>1.3</v>
      </c>
      <c r="AZ203" s="866">
        <v>57.54</v>
      </c>
      <c r="BA203" s="866">
        <v>-36.03</v>
      </c>
      <c r="BB203" s="866">
        <v>-5.7</v>
      </c>
      <c r="BC203" s="866">
        <v>-5.6099999999999994</v>
      </c>
      <c r="BE203" s="624">
        <v>2014</v>
      </c>
      <c r="BF203" s="899">
        <f>IF(BE203&gt;2008,0,IF(BE203&gt;2001,1,IF(BE203&gt;1990,2,IF(BE203&gt;1980,3,IF(BE203&gt;1973,4,IF(BE203&gt;1970,5,IF(BE203&gt;1960,6,IF(BE203&gt;1958,7,IF(BE203&gt;1953,8,9)))))))))</f>
        <v>0</v>
      </c>
      <c r="BG203" s="883">
        <v>0.5</v>
      </c>
    </row>
    <row r="204" spans="1:59" s="774" customFormat="1" ht="11.25" customHeight="1" x14ac:dyDescent="0.2">
      <c r="A204" s="777" t="s">
        <v>1425</v>
      </c>
      <c r="B204" s="782" t="s">
        <v>1426</v>
      </c>
      <c r="C204" s="933" t="s">
        <v>108</v>
      </c>
      <c r="D204" s="933" t="s">
        <v>4341</v>
      </c>
      <c r="E204" s="756">
        <v>7</v>
      </c>
      <c r="F204" s="1182">
        <v>589</v>
      </c>
      <c r="G204" s="1181" t="s">
        <v>106</v>
      </c>
      <c r="H204" s="1181" t="s">
        <v>106</v>
      </c>
      <c r="I204" s="757">
        <v>9.93</v>
      </c>
      <c r="J204" s="758">
        <f>(M204/I204)*100</f>
        <v>5.6394763343403831</v>
      </c>
      <c r="K204" s="759">
        <v>0.14000000000000001</v>
      </c>
      <c r="L204" s="760">
        <v>4</v>
      </c>
      <c r="M204" s="761">
        <f>K204*L204</f>
        <v>0.56000000000000005</v>
      </c>
      <c r="N204" s="762" t="s">
        <v>619</v>
      </c>
      <c r="O204" s="763">
        <v>0.12</v>
      </c>
      <c r="P204" s="783">
        <v>43734</v>
      </c>
      <c r="Q204" s="783">
        <v>43746</v>
      </c>
      <c r="R204" s="761">
        <f>(K204-O204)/O204*100</f>
        <v>16.666666666666682</v>
      </c>
      <c r="S204" s="701">
        <f>IF(INDEX(Historical!$D$7:$D$1254,MATCH(B204,Historical!$B$7:$B$1278,0))=0,"n/a",(INDEX(Historical!$C$7:$C$1256,MATCH(B204,Historical!$B$7:$B$1278,0))/INDEX(Historical!$D$7:$D$1254,MATCH(B204,Historical!$B$7:$B$1278,0))-1)*100)</f>
        <v>4.1666666666666741</v>
      </c>
      <c r="T204" s="701">
        <f>IF(INDEX(Historical!$F$7:$F$1247,MATCH(B204,Historical!$B$7:$B$1278,0))=0,"n/a",((INDEX(Historical!$C$7:$C$1256,MATCH(B204,Historical!$B$7:$B$1278,0))/INDEX(Historical!$F$7:$F$1247,MATCH(B204,Historical!$B$7:$B$1278,0)))^(1/3)-1)*100)</f>
        <v>7.7217345015941907</v>
      </c>
      <c r="U204" s="701">
        <f>IF(INDEX(Historical!$H$7:$H$1247,MATCH(B204,Historical!$B$7:$B$1278,0))=0,"n/a",((INDEX(Historical!$C$7:$C$1256,MATCH(B204,Historical!$B$7:$B$1278,0))/INDEX(Historical!$H$7:$H$1247,MATCH(B204,Historical!$B$7:$B$1278,0)))^(1/5)-1)*100)</f>
        <v>20.112443398143132</v>
      </c>
      <c r="V204" s="701" t="str">
        <f>IF(INDEX(Historical!$O$7:$O$1247,MATCH(B204,Historical!$B$7:$B$1278,0))=0,"n/a",((INDEX(Historical!$C$7:$C$1256,MATCH(B204,Historical!$B$7:$B$1278,0))/INDEX(Historical!$O$7:$O$1247,MATCH(B204,Historical!$B$7:$B$1278,0)))^(1/10)-1)*100)</f>
        <v>n/a</v>
      </c>
      <c r="W204" s="702" t="str">
        <f>IF(OR(U204&lt;=0,U204="n/a",V204&lt;=0,V204="n/a"),"n/a",U204/V204)</f>
        <v>n/a</v>
      </c>
      <c r="X204" s="703">
        <f>IF(OR(AJ204&lt;=0,AJ204="n/a",U204&lt;=0,U204="n/a"),"n/a",U204/AJ204)</f>
        <v>0.59504270408707483</v>
      </c>
      <c r="Y204" s="934" t="s">
        <v>4393</v>
      </c>
      <c r="Z204" s="758">
        <f>IF(OR(AC204&lt;0.01,AC204="n/a"),"n/a",M204/AC204*100)</f>
        <v>44.44444444444445</v>
      </c>
      <c r="AA204" s="766">
        <f>IF(OR(AC204&lt;0.01,AC204="n/a"),"n/a",I204/AC204)</f>
        <v>7.8809523809523805</v>
      </c>
      <c r="AB204" s="760">
        <v>12</v>
      </c>
      <c r="AC204" s="767">
        <v>1.26</v>
      </c>
      <c r="AD204" s="767">
        <v>0.79</v>
      </c>
      <c r="AE204" s="767">
        <v>1.63</v>
      </c>
      <c r="AF204" s="767">
        <v>0.64</v>
      </c>
      <c r="AG204" s="767">
        <v>8.4</v>
      </c>
      <c r="AH204" s="767">
        <v>37.299999999999997</v>
      </c>
      <c r="AI204" s="767">
        <v>-14.940000000000001</v>
      </c>
      <c r="AJ204" s="767">
        <v>33.800000000000004</v>
      </c>
      <c r="AK204" s="767">
        <v>10</v>
      </c>
      <c r="AL204" s="768">
        <v>104.07</v>
      </c>
      <c r="AM204" s="769">
        <v>1.7999999999999998</v>
      </c>
      <c r="AN204" s="767">
        <v>0.31</v>
      </c>
      <c r="AO204" s="770">
        <f>IF(U204="n/a","n/a",IF(AA204&lt;0,"n/a",IF(AA204="n/a","n/a",J204+U204-AA204)))</f>
        <v>17.870967351531135</v>
      </c>
      <c r="AP204" s="771">
        <f>IF(U204="n/a","n/a",J204+U204)</f>
        <v>25.751919732483515</v>
      </c>
      <c r="AQ204" s="772">
        <f>IF(OR(AC204&lt;0.01,AF204="n/a"),"n/a",(I204/SQRT(22.5*AC204*(I204/AF204))-1)*100)</f>
        <v>-52.653478251373933</v>
      </c>
      <c r="AR204" s="651">
        <f>INDEX(Historical!$C$7:$C$1256,MATCH(B204,Historical!$B$7:$B$1278,0))*IF(AH204="n/a",1.03,IF(AH204&lt;0,1.01,IF(AH204&gt;10,1.1,(1+AH204/100))))</f>
        <v>0.55000000000000004</v>
      </c>
      <c r="AS204" s="766">
        <f>IF($AI204="n/a",1.03*AR204,IF($AI204&lt;0,1.01*AR204,IF($AI204&gt;10,1.1*AR204,(1+$AI204/100)*AR204)))</f>
        <v>0.5555000000000001</v>
      </c>
      <c r="AT204" s="766">
        <f>IF($AK204="n/a",1.03*AS204,IF($AK204&lt;0,1.01*AS204,IF($AK204&gt;10,1.1*AS204,(1+$AK204/100)*AS204)))</f>
        <v>0.6110500000000002</v>
      </c>
      <c r="AU204" s="766">
        <f>IF($AK204="n/a",1.03*AT204,IF($AK204&lt;0,1.01*AT204,IF($AK204&gt;10,1.1*AT204,(1+$AK204/100)*AT204)))</f>
        <v>0.67215500000000028</v>
      </c>
      <c r="AV204" s="766">
        <f>IF($AK204="n/a",1.03*AU204,IF($AK204&lt;0,1.01*AU204,IF($AK204&gt;10,1.1*AU204,(1+$AK204/100)*AU204)))</f>
        <v>0.73937050000000037</v>
      </c>
      <c r="AW204" s="758">
        <f>SUM(AR204:AV204)</f>
        <v>3.1280755000000013</v>
      </c>
      <c r="AX204" s="773">
        <f>AW204/I204*100</f>
        <v>31.501263846928513</v>
      </c>
      <c r="AY204" s="936">
        <v>0.82</v>
      </c>
      <c r="AZ204" s="769">
        <v>52.300000000000004</v>
      </c>
      <c r="BA204" s="769">
        <v>-44.06</v>
      </c>
      <c r="BB204" s="769">
        <v>-0.63</v>
      </c>
      <c r="BC204" s="769">
        <v>-8.5599999999999987</v>
      </c>
      <c r="BD204" s="909"/>
      <c r="BE204" s="624">
        <v>2014</v>
      </c>
      <c r="BF204" s="899">
        <f>IF(BE204&gt;2008,0,IF(BE204&gt;2001,1,IF(BE204&gt;1990,2,IF(BE204&gt;1980,3,IF(BE204&gt;1973,4,IF(BE204&gt;1970,5,IF(BE204&gt;1960,6,IF(BE204&gt;1958,7,IF(BE204&gt;1953,8,9)))))))))</f>
        <v>0</v>
      </c>
      <c r="BG204" s="825">
        <v>1</v>
      </c>
    </row>
    <row r="205" spans="1:59" ht="11.25" customHeight="1" x14ac:dyDescent="0.2">
      <c r="A205" s="882" t="s">
        <v>4597</v>
      </c>
      <c r="B205" s="876" t="s">
        <v>4592</v>
      </c>
      <c r="C205" s="933" t="s">
        <v>4322</v>
      </c>
      <c r="D205" s="933" t="s">
        <v>4323</v>
      </c>
      <c r="E205" s="733">
        <v>5</v>
      </c>
      <c r="F205" s="1182">
        <v>736</v>
      </c>
      <c r="G205" s="1182" t="s">
        <v>106</v>
      </c>
      <c r="H205" s="1182" t="s">
        <v>106</v>
      </c>
      <c r="I205" s="875">
        <v>26.45</v>
      </c>
      <c r="J205" s="651">
        <f>(M205/I205)*100</f>
        <v>7.3724007561436666</v>
      </c>
      <c r="K205" s="878">
        <v>0.48749999999999999</v>
      </c>
      <c r="L205" s="888">
        <v>4</v>
      </c>
      <c r="M205" s="642">
        <f>K205*L205</f>
        <v>1.95</v>
      </c>
      <c r="N205" s="871" t="s">
        <v>489</v>
      </c>
      <c r="O205" s="734">
        <v>0.47499999999999998</v>
      </c>
      <c r="P205" s="862">
        <v>44011</v>
      </c>
      <c r="Q205" s="862">
        <v>44027</v>
      </c>
      <c r="R205" s="642">
        <f>(K205-O205)/O205*100</f>
        <v>2.6315789473684239</v>
      </c>
      <c r="S205" s="701">
        <f>IF(INDEX(Historical!$D$7:$D$1254,MATCH(B205,Historical!$B$7:$B$1278,0))=0,"n/a",(INDEX(Historical!$C$7:$C$1256,MATCH(B205,Historical!$B$7:$B$1278,0))/INDEX(Historical!$D$7:$D$1254,MATCH(B205,Historical!$B$7:$B$1278,0))-1)*100)</f>
        <v>8.3455344070278326</v>
      </c>
      <c r="T205" s="701">
        <f>IF(INDEX(Historical!$F$7:$F$1247,MATCH(B205,Historical!$B$7:$B$1278,0))=0,"n/a",((INDEX(Historical!$C$7:$C$1256,MATCH(B205,Historical!$B$7:$B$1278,0))/INDEX(Historical!$F$7:$F$1247,MATCH(B205,Historical!$B$7:$B$1278,0)))^(1/3)-1)*100)</f>
        <v>41.665350531211899</v>
      </c>
      <c r="U205" s="701" t="str">
        <f>IF(INDEX(Historical!$H$7:$H$1247,MATCH(B205,Historical!$B$7:$B$1278,0))=0,"n/a",((INDEX(Historical!$C$7:$C$1256,MATCH(B205,Historical!$B$7:$B$1278,0))/INDEX(Historical!$H$7:$H$1247,MATCH(B205,Historical!$B$7:$B$1278,0)))^(1/5)-1)*100)</f>
        <v>n/a</v>
      </c>
      <c r="V205" s="701" t="str">
        <f>IF(INDEX(Historical!$O$7:$O$1247,MATCH(B205,Historical!$B$7:$B$1278,0))=0,"n/a",((INDEX(Historical!$C$7:$C$1256,MATCH(B205,Historical!$B$7:$B$1278,0))/INDEX(Historical!$O$7:$O$1247,MATCH(B205,Historical!$B$7:$B$1278,0)))^(1/10)-1)*100)</f>
        <v>n/a</v>
      </c>
      <c r="W205" s="702" t="str">
        <f>IF(OR(U205&lt;=0,U205="n/a",V205&lt;=0,V205="n/a"),"n/a",U205/V205)</f>
        <v>n/a</v>
      </c>
      <c r="X205" s="703" t="str">
        <f>IF(OR(AJ205&lt;=0,AJ205="n/a",U205&lt;=0,U205="n/a"),"n/a",U205/AJ205)</f>
        <v>n/a</v>
      </c>
      <c r="Y205" s="877"/>
      <c r="Z205" s="651">
        <f>IF(OR(AC205&lt;0.01,AC205="n/a"),"n/a",M205/AC205*100)</f>
        <v>500</v>
      </c>
      <c r="AA205" s="887">
        <f>IF(OR(AC205&lt;0.01,AC205="n/a"),"n/a",I205/AC205)</f>
        <v>67.820512820512818</v>
      </c>
      <c r="AB205" s="888">
        <v>12</v>
      </c>
      <c r="AC205" s="866">
        <v>0.39</v>
      </c>
      <c r="AD205" s="866">
        <v>3.33</v>
      </c>
      <c r="AE205" s="866">
        <v>14.4</v>
      </c>
      <c r="AF205" s="866">
        <v>1.36</v>
      </c>
      <c r="AG205" s="866">
        <v>1.5</v>
      </c>
      <c r="AH205" s="866">
        <v>10.7</v>
      </c>
      <c r="AI205" s="866">
        <v>144.63</v>
      </c>
      <c r="AJ205" s="866">
        <v>16.989999999999998</v>
      </c>
      <c r="AK205" s="866">
        <v>20.43</v>
      </c>
      <c r="AL205" s="879">
        <v>12320</v>
      </c>
      <c r="AM205" s="873">
        <v>0.1</v>
      </c>
      <c r="AN205" s="866">
        <v>1.41</v>
      </c>
      <c r="AO205" s="740" t="str">
        <f>IF(U205="n/a","n/a",IF(AA205&lt;0,"n/a",IF(AA205="n/a","n/a",J205+U205-AA205)))</f>
        <v>n/a</v>
      </c>
      <c r="AP205" s="741" t="str">
        <f>IF(U205="n/a","n/a",J205+U205)</f>
        <v>n/a</v>
      </c>
      <c r="AQ205" s="889">
        <f>IF(OR(AC205&lt;0.01,AF205="n/a"),"n/a",(I205/SQRT(22.5*AC205*(I205/AF205))-1)*100)</f>
        <v>102.46908947721427</v>
      </c>
      <c r="AR205" s="651">
        <f>INDEX(Historical!$C$7:$C$1256,MATCH(B205,Historical!$B$7:$B$1278,0))*IF(AH205="n/a",1.03,IF(AH205&lt;0,1.01,IF(AH205&gt;10,1.1,(1+AH205/100))))</f>
        <v>2.0350000000000001</v>
      </c>
      <c r="AS205" s="887">
        <f>IF($AI205="n/a",1.03*AR205,IF($AI205&lt;0,1.01*AR205,IF($AI205&gt;10,1.1*AR205,(1+$AI205/100)*AR205)))</f>
        <v>2.2385000000000002</v>
      </c>
      <c r="AT205" s="887">
        <f>IF($AK205="n/a",1.03*AS205,IF($AK205&lt;0,1.01*AS205,IF($AK205&gt;10,1.1*AS205,(1+$AK205/100)*AS205)))</f>
        <v>2.4623500000000003</v>
      </c>
      <c r="AU205" s="887">
        <f>IF($AK205="n/a",1.03*AT205,IF($AK205&lt;0,1.01*AT205,IF($AK205&gt;10,1.1*AT205,(1+$AK205/100)*AT205)))</f>
        <v>2.7085850000000007</v>
      </c>
      <c r="AV205" s="887">
        <f>IF($AK205="n/a",1.03*AU205,IF($AK205&lt;0,1.01*AU205,IF($AK205&gt;10,1.1*AU205,(1+$AK205/100)*AU205)))</f>
        <v>2.9794435000000008</v>
      </c>
      <c r="AW205" s="651">
        <f>SUM(AR205:AV205)</f>
        <v>12.423878500000002</v>
      </c>
      <c r="AX205" s="748">
        <f>AW205/I205*100</f>
        <v>46.971185255198499</v>
      </c>
      <c r="AY205" s="935">
        <v>0.71</v>
      </c>
      <c r="AZ205" s="873">
        <v>131.41</v>
      </c>
      <c r="BA205" s="873">
        <v>-23.04</v>
      </c>
      <c r="BB205" s="873">
        <v>-5.93</v>
      </c>
      <c r="BC205" s="873">
        <v>-2.68</v>
      </c>
      <c r="BE205" s="624">
        <v>2016</v>
      </c>
      <c r="BF205" s="899">
        <f>IF(BE205&gt;2008,0,IF(BE205&gt;2001,1,IF(BE205&gt;1990,2,IF(BE205&gt;1980,3,IF(BE205&gt;1973,4,IF(BE205&gt;1970,5,IF(BE205&gt;1960,6,IF(BE205&gt;1958,7,IF(BE205&gt;1953,8,9)))))))))</f>
        <v>0</v>
      </c>
      <c r="BG205" s="883">
        <v>0.3</v>
      </c>
    </row>
    <row r="206" spans="1:59" ht="11.25" customHeight="1" x14ac:dyDescent="0.2">
      <c r="A206" s="882" t="s">
        <v>4644</v>
      </c>
      <c r="B206" s="876" t="s">
        <v>2481</v>
      </c>
      <c r="C206" s="933" t="s">
        <v>123</v>
      </c>
      <c r="D206" s="933" t="s">
        <v>4374</v>
      </c>
      <c r="E206" s="733">
        <v>5</v>
      </c>
      <c r="F206" s="1182">
        <v>738</v>
      </c>
      <c r="G206" s="1182" t="s">
        <v>106</v>
      </c>
      <c r="H206" s="1182" t="s">
        <v>106</v>
      </c>
      <c r="I206" s="875">
        <v>266.35000000000002</v>
      </c>
      <c r="J206" s="651">
        <f>(M206/I206)*100</f>
        <v>1.0700206495213063</v>
      </c>
      <c r="K206" s="878">
        <v>0.56999999999999995</v>
      </c>
      <c r="L206" s="888">
        <v>5</v>
      </c>
      <c r="M206" s="642">
        <f>K206*L206</f>
        <v>2.8499999999999996</v>
      </c>
      <c r="N206" s="871" t="s">
        <v>318</v>
      </c>
      <c r="O206" s="734">
        <v>0.55000000000000004</v>
      </c>
      <c r="P206" s="862">
        <v>44074</v>
      </c>
      <c r="Q206" s="862">
        <v>44104</v>
      </c>
      <c r="R206" s="642">
        <f>(K206-O206)/O206*100</f>
        <v>3.6363636363636189</v>
      </c>
      <c r="S206" s="701">
        <f>IF(INDEX(Historical!$D$7:$D$1254,MATCH(B206,Historical!$B$7:$B$1278,0))=0,"n/a",(INDEX(Historical!$C$7:$C$1256,MATCH(B206,Historical!$B$7:$B$1278,0))/INDEX(Historical!$D$7:$D$1254,MATCH(B206,Historical!$B$7:$B$1278,0))-1)*100)</f>
        <v>11.956521739130444</v>
      </c>
      <c r="T206" s="701">
        <f>IF(INDEX(Historical!$F$7:$F$1247,MATCH(B206,Historical!$B$7:$B$1278,0))=0,"n/a",((INDEX(Historical!$C$7:$C$1256,MATCH(B206,Historical!$B$7:$B$1278,0))/INDEX(Historical!$F$7:$F$1247,MATCH(B206,Historical!$B$7:$B$1278,0)))^(1/3)-1)*100)</f>
        <v>7.896607754199958</v>
      </c>
      <c r="U206" s="701">
        <f>IF(INDEX(Historical!$H$7:$H$1247,MATCH(B206,Historical!$B$7:$B$1278,0))=0,"n/a",((INDEX(Historical!$C$7:$C$1256,MATCH(B206,Historical!$B$7:$B$1278,0))/INDEX(Historical!$H$7:$H$1247,MATCH(B206,Historical!$B$7:$B$1278,0)))^(1/5)-1)*100)</f>
        <v>5.1839431183418716</v>
      </c>
      <c r="V206" s="701">
        <f>IF(INDEX(Historical!$O$7:$O$1247,MATCH(B206,Historical!$B$7:$B$1278,0))=0,"n/a",((INDEX(Historical!$C$7:$C$1256,MATCH(B206,Historical!$B$7:$B$1278,0))/INDEX(Historical!$O$7:$O$1247,MATCH(B206,Historical!$B$7:$B$1278,0)))^(1/10)-1)*100)</f>
        <v>2.5592234361892396</v>
      </c>
      <c r="W206" s="702">
        <f>IF(OR(U206&lt;=0,U206="n/a",V206&lt;=0,V206="n/a"),"n/a",U206/V206)</f>
        <v>2.0255922343618882</v>
      </c>
      <c r="X206" s="703">
        <f>IF(OR(AJ206&lt;=0,AJ206="n/a",U206&lt;=0,U206="n/a"),"n/a",U206/AJ206)</f>
        <v>0.1781423752007516</v>
      </c>
      <c r="Y206" s="877"/>
      <c r="Z206" s="651">
        <f>IF(OR(AC206&lt;0.01,AC206="n/a"),"n/a",M206/AC206*100)</f>
        <v>28.614457831325296</v>
      </c>
      <c r="AA206" s="887">
        <f>IF(OR(AC206&lt;0.01,AC206="n/a"),"n/a",I206/AC206)</f>
        <v>26.741967871485944</v>
      </c>
      <c r="AB206" s="888">
        <v>12</v>
      </c>
      <c r="AC206" s="866">
        <v>9.9600000000000009</v>
      </c>
      <c r="AD206" s="866">
        <v>4.92</v>
      </c>
      <c r="AE206" s="866">
        <v>3.45</v>
      </c>
      <c r="AF206" s="866">
        <v>3.02</v>
      </c>
      <c r="AG206" s="866">
        <v>11.600000000000001</v>
      </c>
      <c r="AH206" s="866">
        <v>31.2</v>
      </c>
      <c r="AI206" s="866">
        <v>5.65</v>
      </c>
      <c r="AJ206" s="866">
        <v>29.099999999999998</v>
      </c>
      <c r="AK206" s="866">
        <v>5.43</v>
      </c>
      <c r="AL206" s="879">
        <v>16379.999999999998</v>
      </c>
      <c r="AM206" s="873">
        <v>0.5</v>
      </c>
      <c r="AN206" s="866">
        <v>0.5</v>
      </c>
      <c r="AO206" s="740">
        <f>IF(U206="n/a","n/a",IF(AA206&lt;0,"n/a",IF(AA206="n/a","n/a",J206+U206-AA206)))</f>
        <v>-20.488004103622764</v>
      </c>
      <c r="AP206" s="741">
        <f>IF(U206="n/a","n/a",J206+U206)</f>
        <v>6.2539637678631781</v>
      </c>
      <c r="AQ206" s="889">
        <f>IF(OR(AC206&lt;0.01,AF206="n/a"),"n/a",(I206/SQRT(22.5*AC206*(I206/AF206))-1)*100)</f>
        <v>89.456231206738423</v>
      </c>
      <c r="AR206" s="651">
        <f>INDEX(Historical!$C$7:$C$1256,MATCH(B206,Historical!$B$7:$B$1278,0))*IF(AH206="n/a",1.03,IF(AH206&lt;0,1.01,IF(AH206&gt;10,1.1,(1+AH206/100))))</f>
        <v>2.2660000000000005</v>
      </c>
      <c r="AS206" s="887">
        <f>IF($AI206="n/a",1.03*AR206,IF($AI206&lt;0,1.01*AR206,IF($AI206&gt;10,1.1*AR206,(1+$AI206/100)*AR206)))</f>
        <v>2.3940290000000006</v>
      </c>
      <c r="AT206" s="887">
        <f>IF($AK206="n/a",1.03*AS206,IF($AK206&lt;0,1.01*AS206,IF($AK206&gt;10,1.1*AS206,(1+$AK206/100)*AS206)))</f>
        <v>2.5240247747000009</v>
      </c>
      <c r="AU206" s="887">
        <f>IF($AK206="n/a",1.03*AT206,IF($AK206&lt;0,1.01*AT206,IF($AK206&gt;10,1.1*AT206,(1+$AK206/100)*AT206)))</f>
        <v>2.6610793199662108</v>
      </c>
      <c r="AV206" s="887">
        <f>IF($AK206="n/a",1.03*AU206,IF($AK206&lt;0,1.01*AU206,IF($AK206&gt;10,1.1*AU206,(1+$AK206/100)*AU206)))</f>
        <v>2.8055759270403762</v>
      </c>
      <c r="AW206" s="651">
        <f>SUM(AR206:AV206)</f>
        <v>12.650709021706589</v>
      </c>
      <c r="AX206" s="748">
        <f>AW206/I206*100</f>
        <v>4.7496560997584334</v>
      </c>
      <c r="AY206" s="935">
        <v>0.85</v>
      </c>
      <c r="AZ206" s="873">
        <v>97.18</v>
      </c>
      <c r="BA206" s="873">
        <v>-5.4899999999999993</v>
      </c>
      <c r="BB206" s="873">
        <v>14.14</v>
      </c>
      <c r="BC206" s="873">
        <v>22.58</v>
      </c>
      <c r="BE206" s="624">
        <v>2016</v>
      </c>
      <c r="BF206" s="899">
        <f>IF(BE206&gt;2008,0,IF(BE206&gt;2001,1,IF(BE206&gt;1990,2,IF(BE206&gt;1980,3,IF(BE206&gt;1973,4,IF(BE206&gt;1970,5,IF(BE206&gt;1960,6,IF(BE206&gt;1958,7,IF(BE206&gt;1953,8,9)))))))))</f>
        <v>0</v>
      </c>
      <c r="BG206" s="883">
        <v>6.1</v>
      </c>
    </row>
    <row r="207" spans="1:59" ht="11.25" customHeight="1" x14ac:dyDescent="0.2">
      <c r="A207" s="881" t="s">
        <v>4008</v>
      </c>
      <c r="B207" s="876" t="s">
        <v>4009</v>
      </c>
      <c r="C207" s="933" t="s">
        <v>108</v>
      </c>
      <c r="D207" s="933" t="s">
        <v>4341</v>
      </c>
      <c r="E207" s="733">
        <v>7</v>
      </c>
      <c r="F207" s="1182">
        <v>626</v>
      </c>
      <c r="G207" s="1182" t="s">
        <v>106</v>
      </c>
      <c r="H207" s="1182" t="s">
        <v>106</v>
      </c>
      <c r="I207" s="875">
        <v>22.16</v>
      </c>
      <c r="J207" s="651">
        <f>(M207/I207)*100</f>
        <v>4.6931407942238268</v>
      </c>
      <c r="K207" s="878">
        <v>0.26</v>
      </c>
      <c r="L207" s="888">
        <v>4</v>
      </c>
      <c r="M207" s="642">
        <f>K207*L207</f>
        <v>1.04</v>
      </c>
      <c r="N207" s="871" t="s">
        <v>163</v>
      </c>
      <c r="O207" s="734">
        <v>0.25</v>
      </c>
      <c r="P207" s="862">
        <v>43909</v>
      </c>
      <c r="Q207" s="862">
        <v>43921</v>
      </c>
      <c r="R207" s="642">
        <f>(K207-O207)/O207*100</f>
        <v>4.0000000000000036</v>
      </c>
      <c r="S207" s="701">
        <f>IF(INDEX(Historical!$D$7:$D$1254,MATCH(B207,Historical!$B$7:$B$1278,0))=0,"n/a",(INDEX(Historical!$C$7:$C$1256,MATCH(B207,Historical!$B$7:$B$1278,0))/INDEX(Historical!$D$7:$D$1254,MATCH(B207,Historical!$B$7:$B$1278,0))-1)*100)</f>
        <v>102.02020202020203</v>
      </c>
      <c r="T207" s="701">
        <f>IF(INDEX(Historical!$F$7:$F$1247,MATCH(B207,Historical!$B$7:$B$1278,0))=0,"n/a",((INDEX(Historical!$C$7:$C$1256,MATCH(B207,Historical!$B$7:$B$1278,0))/INDEX(Historical!$F$7:$F$1247,MATCH(B207,Historical!$B$7:$B$1278,0)))^(1/3)-1)*100)</f>
        <v>39.73904110806712</v>
      </c>
      <c r="U207" s="701">
        <f>IF(INDEX(Historical!$H$7:$H$1247,MATCH(B207,Historical!$B$7:$B$1278,0))=0,"n/a",((INDEX(Historical!$C$7:$C$1256,MATCH(B207,Historical!$B$7:$B$1278,0))/INDEX(Historical!$H$7:$H$1247,MATCH(B207,Historical!$B$7:$B$1278,0)))^(1/5)-1)*100)</f>
        <v>42.455283243741725</v>
      </c>
      <c r="V207" s="701">
        <f>IF(INDEX(Historical!$O$7:$O$1247,MATCH(B207,Historical!$B$7:$B$1278,0))=0,"n/a",((INDEX(Historical!$C$7:$C$1256,MATCH(B207,Historical!$B$7:$B$1278,0))/INDEX(Historical!$O$7:$O$1247,MATCH(B207,Historical!$B$7:$B$1278,0)))^(1/10)-1)*100)</f>
        <v>6.6441472562884796</v>
      </c>
      <c r="W207" s="702">
        <f>IF(OR(U207&lt;=0,U207="n/a",V207&lt;=0,V207="n/a"),"n/a",U207/V207)</f>
        <v>6.3898769256745647</v>
      </c>
      <c r="X207" s="703" t="str">
        <f>IF(OR(AJ207&lt;=0,AJ207="n/a",U207&lt;=0,U207="n/a"),"n/a",U207/AJ207)</f>
        <v>n/a</v>
      </c>
      <c r="Y207" s="877"/>
      <c r="Z207" s="651" t="str">
        <f>IF(OR(AC207&lt;0.01,AC207="n/a"),"n/a",M207/AC207*100)</f>
        <v>n/a</v>
      </c>
      <c r="AA207" s="887" t="str">
        <f>IF(OR(AC207&lt;0.01,AC207="n/a"),"n/a",I207/AC207)</f>
        <v>n/a</v>
      </c>
      <c r="AB207" s="888">
        <v>12</v>
      </c>
      <c r="AC207" s="866" t="s">
        <v>136</v>
      </c>
      <c r="AD207" s="866" t="s">
        <v>136</v>
      </c>
      <c r="AE207" s="866" t="s">
        <v>136</v>
      </c>
      <c r="AF207" s="866" t="s">
        <v>136</v>
      </c>
      <c r="AG207" s="866" t="s">
        <v>136</v>
      </c>
      <c r="AH207" s="866" t="s">
        <v>136</v>
      </c>
      <c r="AI207" s="866" t="s">
        <v>136</v>
      </c>
      <c r="AJ207" s="866" t="s">
        <v>136</v>
      </c>
      <c r="AK207" s="866" t="s">
        <v>136</v>
      </c>
      <c r="AL207" s="879" t="s">
        <v>136</v>
      </c>
      <c r="AM207" s="873" t="s">
        <v>136</v>
      </c>
      <c r="AN207" s="866" t="s">
        <v>136</v>
      </c>
      <c r="AO207" s="740" t="str">
        <f>IF(U207="n/a","n/a",IF(AA207&lt;0,"n/a",IF(AA207="n/a","n/a",J207+U207-AA207)))</f>
        <v>n/a</v>
      </c>
      <c r="AP207" s="741">
        <f>IF(U207="n/a","n/a",J207+U207)</f>
        <v>47.148424037965555</v>
      </c>
      <c r="AQ207" s="889" t="str">
        <f>IF(OR(AC207&lt;0.01,AF207="n/a"),"n/a",(I207/SQRT(22.5*AC207*(I207/AF207))-1)*100)</f>
        <v>n/a</v>
      </c>
      <c r="AR207" s="651">
        <f>INDEX(Historical!$C$7:$C$1256,MATCH(B207,Historical!$B$7:$B$1278,0))*IF(AH207="n/a",1.03,IF(AH207&lt;0,1.01,IF(AH207&gt;10,1.1,(1+AH207/100))))</f>
        <v>1.03</v>
      </c>
      <c r="AS207" s="887">
        <f>IF($AI207="n/a",1.03*AR207,IF($AI207&lt;0,1.01*AR207,IF($AI207&gt;10,1.1*AR207,(1+$AI207/100)*AR207)))</f>
        <v>1.0609</v>
      </c>
      <c r="AT207" s="887">
        <f>IF($AK207="n/a",1.03*AS207,IF($AK207&lt;0,1.01*AS207,IF($AK207&gt;10,1.1*AS207,(1+$AK207/100)*AS207)))</f>
        <v>1.092727</v>
      </c>
      <c r="AU207" s="887">
        <f>IF($AK207="n/a",1.03*AT207,IF($AK207&lt;0,1.01*AT207,IF($AK207&gt;10,1.1*AT207,(1+$AK207/100)*AT207)))</f>
        <v>1.1255088100000001</v>
      </c>
      <c r="AV207" s="887">
        <f>IF($AK207="n/a",1.03*AU207,IF($AK207&lt;0,1.01*AU207,IF($AK207&gt;10,1.1*AU207,(1+$AK207/100)*AU207)))</f>
        <v>1.1592740743000001</v>
      </c>
      <c r="AW207" s="651">
        <f>SUM(AR207:AV207)</f>
        <v>5.4684098842999997</v>
      </c>
      <c r="AX207" s="748">
        <f>AW207/I207*100</f>
        <v>24.67693991110108</v>
      </c>
      <c r="AY207" s="935" t="s">
        <v>136</v>
      </c>
      <c r="AZ207" s="873" t="s">
        <v>136</v>
      </c>
      <c r="BA207" s="873" t="s">
        <v>136</v>
      </c>
      <c r="BB207" s="873" t="s">
        <v>136</v>
      </c>
      <c r="BC207" s="873" t="s">
        <v>136</v>
      </c>
      <c r="BD207" s="908" t="s">
        <v>4268</v>
      </c>
      <c r="BE207" s="624">
        <v>2014</v>
      </c>
      <c r="BF207" s="899">
        <f>IF(BE207&gt;2008,0,IF(BE207&gt;2001,1,IF(BE207&gt;1990,2,IF(BE207&gt;1980,3,IF(BE207&gt;1973,4,IF(BE207&gt;1970,5,IF(BE207&gt;1960,6,IF(BE207&gt;1958,7,IF(BE207&gt;1953,8,9)))))))))</f>
        <v>0</v>
      </c>
      <c r="BG207" s="883" t="s">
        <v>136</v>
      </c>
    </row>
    <row r="208" spans="1:59" ht="11.25" customHeight="1" x14ac:dyDescent="0.2">
      <c r="A208" s="872" t="s">
        <v>1465</v>
      </c>
      <c r="B208" s="876" t="s">
        <v>1466</v>
      </c>
      <c r="C208" s="933" t="s">
        <v>108</v>
      </c>
      <c r="D208" s="933" t="s">
        <v>4341</v>
      </c>
      <c r="E208" s="733">
        <v>6</v>
      </c>
      <c r="F208" s="1182">
        <v>657</v>
      </c>
      <c r="G208" s="1182" t="s">
        <v>37</v>
      </c>
      <c r="H208" s="1182" t="s">
        <v>37</v>
      </c>
      <c r="I208" s="875">
        <v>19.55</v>
      </c>
      <c r="J208" s="651">
        <f>(M208/I208)*100</f>
        <v>3.6828644501278771</v>
      </c>
      <c r="K208" s="878">
        <v>0.18</v>
      </c>
      <c r="L208" s="888">
        <v>4</v>
      </c>
      <c r="M208" s="642">
        <f>K208*L208</f>
        <v>0.72</v>
      </c>
      <c r="N208" s="871" t="s">
        <v>463</v>
      </c>
      <c r="O208" s="734">
        <v>0.15</v>
      </c>
      <c r="P208" s="867">
        <v>43592</v>
      </c>
      <c r="Q208" s="867">
        <v>43612</v>
      </c>
      <c r="R208" s="642">
        <f>(K208-O208)/O208*100</f>
        <v>20</v>
      </c>
      <c r="S208" s="701">
        <f>IF(INDEX(Historical!$D$7:$D$1254,MATCH(B208,Historical!$B$7:$B$1278,0))=0,"n/a",(INDEX(Historical!$C$7:$C$1256,MATCH(B208,Historical!$B$7:$B$1278,0))/INDEX(Historical!$D$7:$D$1254,MATCH(B208,Historical!$B$7:$B$1278,0))-1)*100)</f>
        <v>14.999999999999991</v>
      </c>
      <c r="T208" s="701">
        <f>IF(INDEX(Historical!$F$7:$F$1247,MATCH(B208,Historical!$B$7:$B$1278,0))=0,"n/a",((INDEX(Historical!$C$7:$C$1256,MATCH(B208,Historical!$B$7:$B$1278,0))/INDEX(Historical!$F$7:$F$1247,MATCH(B208,Historical!$B$7:$B$1278,0)))^(1/3)-1)*100)</f>
        <v>12.858935886850031</v>
      </c>
      <c r="U208" s="701">
        <f>IF(INDEX(Historical!$H$7:$H$1247,MATCH(B208,Historical!$B$7:$B$1278,0))=0,"n/a",((INDEX(Historical!$C$7:$C$1256,MATCH(B208,Historical!$B$7:$B$1278,0))/INDEX(Historical!$H$7:$H$1247,MATCH(B208,Historical!$B$7:$B$1278,0)))^(1/5)-1)*100)</f>
        <v>14.539744306223357</v>
      </c>
      <c r="V208" s="701">
        <f>IF(INDEX(Historical!$O$7:$O$1247,MATCH(B208,Historical!$B$7:$B$1278,0))=0,"n/a",((INDEX(Historical!$C$7:$C$1256,MATCH(B208,Historical!$B$7:$B$1278,0))/INDEX(Historical!$O$7:$O$1247,MATCH(B208,Historical!$B$7:$B$1278,0)))^(1/10)-1)*100)</f>
        <v>2.8690134245166421</v>
      </c>
      <c r="W208" s="702">
        <f>IF(OR(U208&lt;=0,U208="n/a",V208&lt;=0,V208="n/a"),"n/a",U208/V208)</f>
        <v>5.0678550967996756</v>
      </c>
      <c r="X208" s="703">
        <f>IF(OR(AJ208&lt;=0,AJ208="n/a",U208&lt;=0,U208="n/a"),"n/a",U208/AJ208)</f>
        <v>2.2718350478473992</v>
      </c>
      <c r="Y208" s="675"/>
      <c r="Z208" s="651">
        <f>IF(OR(AC208&lt;0.01,AC208="n/a"),"n/a",M208/AC208*100)</f>
        <v>30.76923076923077</v>
      </c>
      <c r="AA208" s="887">
        <f>IF(OR(AC208&lt;0.01,AC208="n/a"),"n/a",I208/AC208)</f>
        <v>8.3547008547008552</v>
      </c>
      <c r="AB208" s="888">
        <v>12</v>
      </c>
      <c r="AC208" s="866">
        <v>2.34</v>
      </c>
      <c r="AD208" s="866" t="s">
        <v>136</v>
      </c>
      <c r="AE208" s="866">
        <v>1.66</v>
      </c>
      <c r="AF208" s="866">
        <v>0.68</v>
      </c>
      <c r="AG208" s="866">
        <v>8.3000000000000007</v>
      </c>
      <c r="AH208" s="866">
        <v>40.5</v>
      </c>
      <c r="AI208" s="866">
        <v>-29.509999999999998</v>
      </c>
      <c r="AJ208" s="866">
        <v>6.4</v>
      </c>
      <c r="AK208" s="866" t="s">
        <v>136</v>
      </c>
      <c r="AL208" s="879">
        <v>162.85</v>
      </c>
      <c r="AM208" s="873">
        <v>5.2</v>
      </c>
      <c r="AN208" s="866">
        <v>0.52</v>
      </c>
      <c r="AO208" s="740">
        <f>IF(U208="n/a","n/a",IF(AA208&lt;0,"n/a",IF(AA208="n/a","n/a",J208+U208-AA208)))</f>
        <v>9.8679079016503799</v>
      </c>
      <c r="AP208" s="741">
        <f>IF(U208="n/a","n/a",J208+U208)</f>
        <v>18.222608756351235</v>
      </c>
      <c r="AQ208" s="889">
        <f>IF(OR(AC208&lt;0.01,AF208="n/a"),"n/a",(I208/SQRT(22.5*AC208*(I208/AF208))-1)*100)</f>
        <v>-49.750858133600019</v>
      </c>
      <c r="AR208" s="651">
        <f>INDEX(Historical!$C$7:$C$1256,MATCH(B208,Historical!$B$7:$B$1278,0))*IF(AH208="n/a",1.03,IF(AH208&lt;0,1.01,IF(AH208&gt;10,1.1,(1+AH208/100))))</f>
        <v>0.75900000000000001</v>
      </c>
      <c r="AS208" s="887">
        <f>IF($AI208="n/a",1.03*AR208,IF($AI208&lt;0,1.01*AR208,IF($AI208&gt;10,1.1*AR208,(1+$AI208/100)*AR208)))</f>
        <v>0.76658999999999999</v>
      </c>
      <c r="AT208" s="887">
        <f>IF($AK208="n/a",1.03*AS208,IF($AK208&lt;0,1.01*AS208,IF($AK208&gt;10,1.1*AS208,(1+$AK208/100)*AS208)))</f>
        <v>0.7895877</v>
      </c>
      <c r="AU208" s="887">
        <f>IF($AK208="n/a",1.03*AT208,IF($AK208&lt;0,1.01*AT208,IF($AK208&gt;10,1.1*AT208,(1+$AK208/100)*AT208)))</f>
        <v>0.81327533100000005</v>
      </c>
      <c r="AV208" s="887">
        <f>IF($AK208="n/a",1.03*AU208,IF($AK208&lt;0,1.01*AU208,IF($AK208&gt;10,1.1*AU208,(1+$AK208/100)*AU208)))</f>
        <v>0.83767359093000004</v>
      </c>
      <c r="AW208" s="651">
        <f>SUM(AR208:AV208)</f>
        <v>3.9661266219300004</v>
      </c>
      <c r="AX208" s="748">
        <f>AW208/I208*100</f>
        <v>20.287092695294117</v>
      </c>
      <c r="AY208" s="935">
        <v>0.62</v>
      </c>
      <c r="AZ208" s="873">
        <v>26.13</v>
      </c>
      <c r="BA208" s="873">
        <v>-34.44</v>
      </c>
      <c r="BB208" s="873">
        <v>2.2200000000000002</v>
      </c>
      <c r="BC208" s="873">
        <v>-1.97</v>
      </c>
      <c r="BE208" s="624">
        <v>2014</v>
      </c>
      <c r="BF208" s="899">
        <f>IF(BE208&gt;2008,0,IF(BE208&gt;2001,1,IF(BE208&gt;1990,2,IF(BE208&gt;1980,3,IF(BE208&gt;1973,4,IF(BE208&gt;1970,5,IF(BE208&gt;1960,6,IF(BE208&gt;1958,7,IF(BE208&gt;1953,8,9)))))))))</f>
        <v>0</v>
      </c>
      <c r="BG208" s="883">
        <v>0.8</v>
      </c>
    </row>
    <row r="209" spans="1:59" ht="11.25" customHeight="1" x14ac:dyDescent="0.2">
      <c r="A209" s="872" t="s">
        <v>1483</v>
      </c>
      <c r="B209" s="876" t="s">
        <v>1484</v>
      </c>
      <c r="C209" s="933" t="s">
        <v>178</v>
      </c>
      <c r="D209" s="933" t="s">
        <v>4339</v>
      </c>
      <c r="E209" s="733">
        <v>8</v>
      </c>
      <c r="F209" s="1182">
        <v>530</v>
      </c>
      <c r="G209" s="1182" t="s">
        <v>106</v>
      </c>
      <c r="H209" s="1182" t="s">
        <v>106</v>
      </c>
      <c r="I209" s="875">
        <v>17.21</v>
      </c>
      <c r="J209" s="651">
        <f>(M209/I209)*100</f>
        <v>15.979081929110981</v>
      </c>
      <c r="K209" s="878">
        <v>0.6875</v>
      </c>
      <c r="L209" s="888">
        <v>4</v>
      </c>
      <c r="M209" s="642">
        <f>K209*L209</f>
        <v>2.75</v>
      </c>
      <c r="N209" s="871" t="s">
        <v>107</v>
      </c>
      <c r="O209" s="734">
        <v>0.67749999999999999</v>
      </c>
      <c r="P209" s="862">
        <v>43864</v>
      </c>
      <c r="Q209" s="862">
        <v>43874</v>
      </c>
      <c r="R209" s="642">
        <f>(K209-O209)/O209*100</f>
        <v>1.4760147601476028</v>
      </c>
      <c r="S209" s="701">
        <f>IF(INDEX(Historical!$D$7:$D$1254,MATCH(B209,Historical!$B$7:$B$1278,0))=0,"n/a",(INDEX(Historical!$C$7:$C$1256,MATCH(B209,Historical!$B$7:$B$1278,0))/INDEX(Historical!$D$7:$D$1254,MATCH(B209,Historical!$B$7:$B$1278,0))-1)*100)</f>
        <v>6.425702811244971</v>
      </c>
      <c r="T209" s="701">
        <f>IF(INDEX(Historical!$F$7:$F$1247,MATCH(B209,Historical!$B$7:$B$1278,0))=0,"n/a",((INDEX(Historical!$C$7:$C$1256,MATCH(B209,Historical!$B$7:$B$1278,0))/INDEX(Historical!$F$7:$F$1247,MATCH(B209,Historical!$B$7:$B$1278,0)))^(1/3)-1)*100)</f>
        <v>9.2907178862168927</v>
      </c>
      <c r="U209" s="701">
        <f>IF(INDEX(Historical!$H$7:$H$1247,MATCH(B209,Historical!$B$7:$B$1278,0))=0,"n/a",((INDEX(Historical!$C$7:$C$1256,MATCH(B209,Historical!$B$7:$B$1278,0))/INDEX(Historical!$H$7:$H$1247,MATCH(B209,Historical!$B$7:$B$1278,0)))^(1/5)-1)*100)</f>
        <v>14.611504917865293</v>
      </c>
      <c r="V209" s="701" t="str">
        <f>IF(INDEX(Historical!$O$7:$O$1247,MATCH(B209,Historical!$B$7:$B$1278,0))=0,"n/a",((INDEX(Historical!$C$7:$C$1256,MATCH(B209,Historical!$B$7:$B$1278,0))/INDEX(Historical!$O$7:$O$1247,MATCH(B209,Historical!$B$7:$B$1278,0)))^(1/10)-1)*100)</f>
        <v>n/a</v>
      </c>
      <c r="W209" s="702" t="str">
        <f>IF(OR(U209&lt;=0,U209="n/a",V209&lt;=0,V209="n/a"),"n/a",U209/V209)</f>
        <v>n/a</v>
      </c>
      <c r="X209" s="703" t="str">
        <f>IF(OR(AJ209&lt;=0,AJ209="n/a",U209&lt;=0,U209="n/a"),"n/a",U209/AJ209)</f>
        <v>n/a</v>
      </c>
      <c r="Y209" s="877"/>
      <c r="Z209" s="651" t="str">
        <f>IF(OR(AC209&lt;0.01,AC209="n/a"),"n/a",M209/AC209*100)</f>
        <v>n/a</v>
      </c>
      <c r="AA209" s="887" t="str">
        <f>IF(OR(AC209&lt;0.01,AC209="n/a"),"n/a",I209/AC209)</f>
        <v>n/a</v>
      </c>
      <c r="AB209" s="888">
        <v>12</v>
      </c>
      <c r="AC209" s="866">
        <v>-1.98</v>
      </c>
      <c r="AD209" s="866" t="s">
        <v>136</v>
      </c>
      <c r="AE209" s="866">
        <v>2.37</v>
      </c>
      <c r="AF209" s="866">
        <v>1.47</v>
      </c>
      <c r="AG209" s="866">
        <v>-14.899999999999999</v>
      </c>
      <c r="AH209" s="866">
        <v>-55.000000000000007</v>
      </c>
      <c r="AI209" s="866">
        <v>367.4</v>
      </c>
      <c r="AJ209" s="866">
        <v>-7.8</v>
      </c>
      <c r="AK209" s="866">
        <v>4.51</v>
      </c>
      <c r="AL209" s="879">
        <v>18200</v>
      </c>
      <c r="AM209" s="873">
        <v>63.11</v>
      </c>
      <c r="AN209" s="866">
        <v>0</v>
      </c>
      <c r="AO209" s="740" t="str">
        <f>IF(U209="n/a","n/a",IF(AA209&lt;0,"n/a",IF(AA209="n/a","n/a",J209+U209-AA209)))</f>
        <v>n/a</v>
      </c>
      <c r="AP209" s="741">
        <f>IF(U209="n/a","n/a",J209+U209)</f>
        <v>30.590586846976272</v>
      </c>
      <c r="AQ209" s="889" t="str">
        <f>IF(OR(AC209&lt;0.01,AF209="n/a"),"n/a",(I209/SQRT(22.5*AC209*(I209/AF209))-1)*100)</f>
        <v>n/a</v>
      </c>
      <c r="AR209" s="651">
        <f>INDEX(Historical!$C$7:$C$1256,MATCH(B209,Historical!$B$7:$B$1278,0))*IF(AH209="n/a",1.03,IF(AH209&lt;0,1.01,IF(AH209&gt;10,1.1,(1+AH209/100))))</f>
        <v>2.6764999999999999</v>
      </c>
      <c r="AS209" s="887">
        <f>IF($AI209="n/a",1.03*AR209,IF($AI209&lt;0,1.01*AR209,IF($AI209&gt;10,1.1*AR209,(1+$AI209/100)*AR209)))</f>
        <v>2.94415</v>
      </c>
      <c r="AT209" s="887">
        <f>IF($AK209="n/a",1.03*AS209,IF($AK209&lt;0,1.01*AS209,IF($AK209&gt;10,1.1*AS209,(1+$AK209/100)*AS209)))</f>
        <v>3.076931165</v>
      </c>
      <c r="AU209" s="887">
        <f>IF($AK209="n/a",1.03*AT209,IF($AK209&lt;0,1.01*AT209,IF($AK209&gt;10,1.1*AT209,(1+$AK209/100)*AT209)))</f>
        <v>3.2157007605414996</v>
      </c>
      <c r="AV209" s="887">
        <f>IF($AK209="n/a",1.03*AU209,IF($AK209&lt;0,1.01*AU209,IF($AK209&gt;10,1.1*AU209,(1+$AK209/100)*AU209)))</f>
        <v>3.3607288648419211</v>
      </c>
      <c r="AW209" s="651">
        <f>SUM(AR209:AV209)</f>
        <v>15.27401079038342</v>
      </c>
      <c r="AX209" s="748">
        <f>AW209/I209*100</f>
        <v>88.750789020240674</v>
      </c>
      <c r="AY209" s="935">
        <v>2.02</v>
      </c>
      <c r="AZ209" s="873">
        <v>150.51000000000002</v>
      </c>
      <c r="BA209" s="873">
        <v>-37.1</v>
      </c>
      <c r="BB209" s="873">
        <v>0.01</v>
      </c>
      <c r="BC209" s="873">
        <v>-4.05</v>
      </c>
      <c r="BE209" s="624">
        <v>2013</v>
      </c>
      <c r="BF209" s="899">
        <f>IF(BE209&gt;2008,0,IF(BE209&gt;2001,1,IF(BE209&gt;1990,2,IF(BE209&gt;1980,3,IF(BE209&gt;1973,4,IF(BE209&gt;1970,5,IF(BE209&gt;1960,6,IF(BE209&gt;1958,7,IF(BE209&gt;1953,8,9)))))))))</f>
        <v>0</v>
      </c>
      <c r="BG209" s="883">
        <v>-5.5</v>
      </c>
    </row>
    <row r="210" spans="1:59" ht="11.25" customHeight="1" x14ac:dyDescent="0.2">
      <c r="A210" s="872" t="s">
        <v>3857</v>
      </c>
      <c r="B210" s="876" t="s">
        <v>3858</v>
      </c>
      <c r="C210" s="933" t="s">
        <v>4322</v>
      </c>
      <c r="D210" s="933" t="s">
        <v>4323</v>
      </c>
      <c r="E210" s="733">
        <v>7</v>
      </c>
      <c r="F210" s="1182">
        <v>630</v>
      </c>
      <c r="G210" s="1182" t="s">
        <v>106</v>
      </c>
      <c r="H210" s="1182" t="s">
        <v>106</v>
      </c>
      <c r="I210" s="875">
        <v>17.82</v>
      </c>
      <c r="J210" s="651">
        <f>(M210/I210)*100</f>
        <v>6.0606060606060606</v>
      </c>
      <c r="K210" s="878">
        <v>0.27</v>
      </c>
      <c r="L210" s="888">
        <v>4</v>
      </c>
      <c r="M210" s="642">
        <f>K210*L210</f>
        <v>1.08</v>
      </c>
      <c r="N210" s="871" t="s">
        <v>463</v>
      </c>
      <c r="O210" s="734">
        <v>0.26</v>
      </c>
      <c r="P210" s="862">
        <v>43901</v>
      </c>
      <c r="Q210" s="862">
        <v>43930</v>
      </c>
      <c r="R210" s="642">
        <f>(K210-O210)/O210*100</f>
        <v>3.8461538461538494</v>
      </c>
      <c r="S210" s="701">
        <f>IF(INDEX(Historical!$D$7:$D$1254,MATCH(B210,Historical!$B$7:$B$1278,0))=0,"n/a",(INDEX(Historical!$C$7:$C$1256,MATCH(B210,Historical!$B$7:$B$1278,0))/INDEX(Historical!$D$7:$D$1254,MATCH(B210,Historical!$B$7:$B$1278,0))-1)*100)</f>
        <v>2.020202020202011</v>
      </c>
      <c r="T210" s="701">
        <f>IF(INDEX(Historical!$F$7:$F$1247,MATCH(B210,Historical!$B$7:$B$1278,0))=0,"n/a",((INDEX(Historical!$C$7:$C$1256,MATCH(B210,Historical!$B$7:$B$1278,0))/INDEX(Historical!$F$7:$F$1247,MATCH(B210,Historical!$B$7:$B$1278,0)))^(1/3)-1)*100)</f>
        <v>3.9185204456611222</v>
      </c>
      <c r="U210" s="701">
        <f>IF(INDEX(Historical!$H$7:$H$1247,MATCH(B210,Historical!$B$7:$B$1278,0))=0,"n/a",((INDEX(Historical!$C$7:$C$1256,MATCH(B210,Historical!$B$7:$B$1278,0))/INDEX(Historical!$H$7:$H$1247,MATCH(B210,Historical!$B$7:$B$1278,0)))^(1/5)-1)*100)</f>
        <v>3.7548525504527142</v>
      </c>
      <c r="V210" s="701">
        <f>IF(INDEX(Historical!$O$7:$O$1247,MATCH(B210,Historical!$B$7:$B$1278,0))=0,"n/a",((INDEX(Historical!$C$7:$C$1256,MATCH(B210,Historical!$B$7:$B$1278,0))/INDEX(Historical!$O$7:$O$1247,MATCH(B210,Historical!$B$7:$B$1278,0)))^(1/10)-1)*100)</f>
        <v>2.3583175136269841</v>
      </c>
      <c r="W210" s="702">
        <f>IF(OR(U210&lt;=0,U210="n/a",V210&lt;=0,V210="n/a"),"n/a",U210/V210)</f>
        <v>1.5921743059431905</v>
      </c>
      <c r="X210" s="703">
        <f>IF(OR(AJ210&lt;=0,AJ210="n/a",U210&lt;=0,U210="n/a"),"n/a",U210/AJ210)</f>
        <v>0.15325928777358017</v>
      </c>
      <c r="Y210" s="877"/>
      <c r="Z210" s="651">
        <f>IF(OR(AC210&lt;0.01,AC210="n/a"),"n/a",M210/AC210*100)</f>
        <v>131.70731707317074</v>
      </c>
      <c r="AA210" s="887">
        <f>IF(OR(AC210&lt;0.01,AC210="n/a"),"n/a",I210/AC210)</f>
        <v>21.731707317073173</v>
      </c>
      <c r="AB210" s="888">
        <v>12</v>
      </c>
      <c r="AC210" s="866">
        <v>0.82</v>
      </c>
      <c r="AD210" s="866" t="s">
        <v>136</v>
      </c>
      <c r="AE210" s="866">
        <v>8.66</v>
      </c>
      <c r="AF210" s="866">
        <v>1.33</v>
      </c>
      <c r="AG210" s="866">
        <v>6</v>
      </c>
      <c r="AH210" s="866">
        <v>-68.600000000000009</v>
      </c>
      <c r="AI210" s="866">
        <v>27.71</v>
      </c>
      <c r="AJ210" s="866">
        <v>24.5</v>
      </c>
      <c r="AK210" s="866" t="s">
        <v>136</v>
      </c>
      <c r="AL210" s="879">
        <v>9240</v>
      </c>
      <c r="AM210" s="873">
        <v>1.2</v>
      </c>
      <c r="AN210" s="866">
        <v>1.1000000000000001</v>
      </c>
      <c r="AO210" s="740">
        <f>IF(U210="n/a","n/a",IF(AA210&lt;0,"n/a",IF(AA210="n/a","n/a",J210+U210-AA210)))</f>
        <v>-11.916248706014398</v>
      </c>
      <c r="AP210" s="741">
        <f>IF(U210="n/a","n/a",J210+U210)</f>
        <v>9.8154586110587747</v>
      </c>
      <c r="AQ210" s="889">
        <f>IF(OR(AC210&lt;0.01,AF210="n/a"),"n/a",(I210/SQRT(22.5*AC210*(I210/AF210))-1)*100)</f>
        <v>13.339550283811285</v>
      </c>
      <c r="AR210" s="651">
        <f>INDEX(Historical!$C$7:$C$1256,MATCH(B210,Historical!$B$7:$B$1278,0))*IF(AH210="n/a",1.03,IF(AH210&lt;0,1.01,IF(AH210&gt;10,1.1,(1+AH210/100))))</f>
        <v>1.0201</v>
      </c>
      <c r="AS210" s="887">
        <f>IF($AI210="n/a",1.03*AR210,IF($AI210&lt;0,1.01*AR210,IF($AI210&gt;10,1.1*AR210,(1+$AI210/100)*AR210)))</f>
        <v>1.1221100000000002</v>
      </c>
      <c r="AT210" s="887">
        <f>IF($AK210="n/a",1.03*AS210,IF($AK210&lt;0,1.01*AS210,IF($AK210&gt;10,1.1*AS210,(1+$AK210/100)*AS210)))</f>
        <v>1.1557733000000001</v>
      </c>
      <c r="AU210" s="887">
        <f>IF($AK210="n/a",1.03*AT210,IF($AK210&lt;0,1.01*AT210,IF($AK210&gt;10,1.1*AT210,(1+$AK210/100)*AT210)))</f>
        <v>1.1904464990000001</v>
      </c>
      <c r="AV210" s="887">
        <f>IF($AK210="n/a",1.03*AU210,IF($AK210&lt;0,1.01*AU210,IF($AK210&gt;10,1.1*AU210,(1+$AK210/100)*AU210)))</f>
        <v>1.2261598939700002</v>
      </c>
      <c r="AW210" s="651">
        <f>SUM(AR210:AV210)</f>
        <v>5.7145896929700006</v>
      </c>
      <c r="AX210" s="748">
        <f>AW210/I210*100</f>
        <v>32.068404562121216</v>
      </c>
      <c r="AY210" s="935">
        <v>0.55000000000000004</v>
      </c>
      <c r="AZ210" s="873">
        <v>44.29</v>
      </c>
      <c r="BA210" s="873">
        <v>-26.63</v>
      </c>
      <c r="BB210" s="873">
        <v>-1.53</v>
      </c>
      <c r="BC210" s="873">
        <v>-5.56</v>
      </c>
      <c r="BE210" s="624">
        <v>2014</v>
      </c>
      <c r="BF210" s="899">
        <f>IF(BE210&gt;2008,0,IF(BE210&gt;2001,1,IF(BE210&gt;1990,2,IF(BE210&gt;1980,3,IF(BE210&gt;1973,4,IF(BE210&gt;1970,5,IF(BE210&gt;1960,6,IF(BE210&gt;1958,7,IF(BE210&gt;1953,8,9)))))))))</f>
        <v>0</v>
      </c>
      <c r="BG210" s="883">
        <v>2.8000000000000003</v>
      </c>
    </row>
    <row r="211" spans="1:59" ht="11.25" customHeight="1" x14ac:dyDescent="0.2">
      <c r="A211" s="872" t="s">
        <v>1459</v>
      </c>
      <c r="B211" s="876" t="s">
        <v>1460</v>
      </c>
      <c r="C211" s="933" t="s">
        <v>153</v>
      </c>
      <c r="D211" s="933" t="s">
        <v>4351</v>
      </c>
      <c r="E211" s="733">
        <v>9</v>
      </c>
      <c r="F211" s="1182">
        <v>450</v>
      </c>
      <c r="G211" s="1182" t="s">
        <v>115</v>
      </c>
      <c r="H211" s="1182" t="s">
        <v>115</v>
      </c>
      <c r="I211" s="875">
        <v>75.209999999999994</v>
      </c>
      <c r="J211" s="651">
        <f>(M211/I211)*100</f>
        <v>3.2442494349155702</v>
      </c>
      <c r="K211" s="878">
        <v>0.61</v>
      </c>
      <c r="L211" s="888">
        <v>4</v>
      </c>
      <c r="M211" s="642">
        <f>K211*L211</f>
        <v>2.44</v>
      </c>
      <c r="N211" s="871" t="s">
        <v>597</v>
      </c>
      <c r="O211" s="734">
        <v>0.55000000000000004</v>
      </c>
      <c r="P211" s="619">
        <v>43811</v>
      </c>
      <c r="Q211" s="619">
        <v>43837</v>
      </c>
      <c r="R211" s="642">
        <f>(K211-O211)/O211*100</f>
        <v>10.909090909090898</v>
      </c>
      <c r="S211" s="701">
        <f>IF(INDEX(Historical!$D$7:$D$1254,MATCH(B211,Historical!$B$7:$B$1278,0))=0,"n/a",(INDEX(Historical!$C$7:$C$1256,MATCH(B211,Historical!$B$7:$B$1278,0))/INDEX(Historical!$D$7:$D$1254,MATCH(B211,Historical!$B$7:$B$1278,0))-1)*100)</f>
        <v>14.583333333333348</v>
      </c>
      <c r="T211" s="701">
        <f>IF(INDEX(Historical!$F$7:$F$1247,MATCH(B211,Historical!$B$7:$B$1278,0))=0,"n/a",((INDEX(Historical!$C$7:$C$1256,MATCH(B211,Historical!$B$7:$B$1278,0))/INDEX(Historical!$F$7:$F$1247,MATCH(B211,Historical!$B$7:$B$1278,0)))^(1/3)-1)*100)</f>
        <v>6.1373611981101694</v>
      </c>
      <c r="U211" s="701">
        <f>IF(INDEX(Historical!$H$7:$H$1247,MATCH(B211,Historical!$B$7:$B$1278,0))=0,"n/a",((INDEX(Historical!$C$7:$C$1256,MATCH(B211,Historical!$B$7:$B$1278,0))/INDEX(Historical!$H$7:$H$1247,MATCH(B211,Historical!$B$7:$B$1278,0)))^(1/5)-1)*100)</f>
        <v>4.5639552591273169</v>
      </c>
      <c r="V211" s="701">
        <f>IF(INDEX(Historical!$O$7:$O$1247,MATCH(B211,Historical!$B$7:$B$1278,0))=0,"n/a",((INDEX(Historical!$C$7:$C$1256,MATCH(B211,Historical!$B$7:$B$1278,0))/INDEX(Historical!$O$7:$O$1247,MATCH(B211,Historical!$B$7:$B$1278,0)))^(1/10)-1)*100)</f>
        <v>3.7666770183517162</v>
      </c>
      <c r="W211" s="702">
        <f>IF(OR(U211&lt;=0,U211="n/a",V211&lt;=0,V211="n/a"),"n/a",U211/V211)</f>
        <v>1.2116662078779685</v>
      </c>
      <c r="X211" s="703" t="str">
        <f>IF(OR(AJ211&lt;=0,AJ211="n/a",U211&lt;=0,U211="n/a"),"n/a",U211/AJ211)</f>
        <v>n/a</v>
      </c>
      <c r="Y211" s="661"/>
      <c r="Z211" s="651">
        <f>IF(OR(AC211&lt;0.01,AC211="n/a"),"n/a",M211/AC211*100)</f>
        <v>59.079903147699753</v>
      </c>
      <c r="AA211" s="887">
        <f>IF(OR(AC211&lt;0.01,AC211="n/a"),"n/a",I211/AC211)</f>
        <v>18.210653753026634</v>
      </c>
      <c r="AB211" s="888">
        <v>12</v>
      </c>
      <c r="AC211" s="866">
        <v>4.13</v>
      </c>
      <c r="AD211" s="866">
        <v>2.75</v>
      </c>
      <c r="AE211" s="866">
        <v>4</v>
      </c>
      <c r="AF211" s="866">
        <v>6.87</v>
      </c>
      <c r="AG211" s="866">
        <v>39.300000000000004</v>
      </c>
      <c r="AH211" s="866">
        <v>58.9</v>
      </c>
      <c r="AI211" s="866">
        <v>10.59</v>
      </c>
      <c r="AJ211" s="866">
        <v>-1.0999999999999999</v>
      </c>
      <c r="AK211" s="866">
        <v>6.63</v>
      </c>
      <c r="AL211" s="879">
        <v>188750</v>
      </c>
      <c r="AM211" s="873">
        <v>0.1</v>
      </c>
      <c r="AN211" s="866">
        <v>1.1200000000000001</v>
      </c>
      <c r="AO211" s="740">
        <f>IF(U211="n/a","n/a",IF(AA211&lt;0,"n/a",IF(AA211="n/a","n/a",J211+U211-AA211)))</f>
        <v>-10.402449058983747</v>
      </c>
      <c r="AP211" s="741">
        <f>IF(U211="n/a","n/a",J211+U211)</f>
        <v>7.8082046940428871</v>
      </c>
      <c r="AQ211" s="889">
        <f>IF(OR(AC211&lt;0.01,AF211="n/a"),"n/a",(I211/SQRT(22.5*AC211*(I211/AF211))-1)*100)</f>
        <v>135.80329965017026</v>
      </c>
      <c r="AR211" s="651">
        <f>INDEX(Historical!$C$7:$C$1256,MATCH(B211,Historical!$B$7:$B$1278,0))*IF(AH211="n/a",1.03,IF(AH211&lt;0,1.01,IF(AH211&gt;10,1.1,(1+AH211/100))))</f>
        <v>2.4200000000000004</v>
      </c>
      <c r="AS211" s="887">
        <f>IF($AI211="n/a",1.03*AR211,IF($AI211&lt;0,1.01*AR211,IF($AI211&gt;10,1.1*AR211,(1+$AI211/100)*AR211)))</f>
        <v>2.6620000000000008</v>
      </c>
      <c r="AT211" s="887">
        <f>IF($AK211="n/a",1.03*AS211,IF($AK211&lt;0,1.01*AS211,IF($AK211&gt;10,1.1*AS211,(1+$AK211/100)*AS211)))</f>
        <v>2.838490600000001</v>
      </c>
      <c r="AU211" s="887">
        <f>IF($AK211="n/a",1.03*AT211,IF($AK211&lt;0,1.01*AT211,IF($AK211&gt;10,1.1*AT211,(1+$AK211/100)*AT211)))</f>
        <v>3.026682526780001</v>
      </c>
      <c r="AV211" s="887">
        <f>IF($AK211="n/a",1.03*AU211,IF($AK211&lt;0,1.01*AU211,IF($AK211&gt;10,1.1*AU211,(1+$AK211/100)*AU211)))</f>
        <v>3.2273515783055151</v>
      </c>
      <c r="AW211" s="651">
        <f>SUM(AR211:AV211)</f>
        <v>14.174524705085517</v>
      </c>
      <c r="AX211" s="748">
        <f>AW211/I211*100</f>
        <v>18.846595805192816</v>
      </c>
      <c r="AY211" s="935">
        <v>0.39</v>
      </c>
      <c r="AZ211" s="873">
        <v>15.260000000000002</v>
      </c>
      <c r="BA211" s="873">
        <v>-18.809999999999999</v>
      </c>
      <c r="BB211" s="873">
        <v>-8.66</v>
      </c>
      <c r="BC211" s="873">
        <v>-6.5500000000000007</v>
      </c>
      <c r="BE211" s="624">
        <v>2012</v>
      </c>
      <c r="BF211" s="899">
        <f>IF(BE211&gt;2008,0,IF(BE211&gt;2001,1,IF(BE211&gt;1990,2,IF(BE211&gt;1980,3,IF(BE211&gt;1973,4,IF(BE211&gt;1970,5,IF(BE211&gt;1960,6,IF(BE211&gt;1958,7,IF(BE211&gt;1953,8,9)))))))))</f>
        <v>0</v>
      </c>
      <c r="BG211" s="883">
        <v>12.2</v>
      </c>
    </row>
    <row r="212" spans="1:59" ht="11.25" customHeight="1" x14ac:dyDescent="0.2">
      <c r="A212" s="864" t="s">
        <v>4194</v>
      </c>
      <c r="B212" s="876" t="s">
        <v>4190</v>
      </c>
      <c r="C212" s="933" t="s">
        <v>108</v>
      </c>
      <c r="D212" s="933" t="s">
        <v>4337</v>
      </c>
      <c r="E212" s="733">
        <v>6</v>
      </c>
      <c r="F212" s="1182">
        <v>661</v>
      </c>
      <c r="G212" s="1182" t="s">
        <v>106</v>
      </c>
      <c r="H212" s="1182" t="s">
        <v>106</v>
      </c>
      <c r="I212" s="880">
        <v>48.15</v>
      </c>
      <c r="J212" s="651">
        <f>(M212/I212)*100</f>
        <v>2.9075804776739353</v>
      </c>
      <c r="K212" s="885">
        <v>0.35</v>
      </c>
      <c r="L212" s="624">
        <v>4</v>
      </c>
      <c r="M212" s="642">
        <f>K212*L212</f>
        <v>1.4</v>
      </c>
      <c r="N212" s="624" t="s">
        <v>556</v>
      </c>
      <c r="O212" s="735">
        <v>0.3</v>
      </c>
      <c r="P212" s="939">
        <v>43676</v>
      </c>
      <c r="Q212" s="939">
        <v>43692</v>
      </c>
      <c r="R212" s="642">
        <f>(K212-O212)/O212*100</f>
        <v>16.666666666666664</v>
      </c>
      <c r="S212" s="701">
        <f>IF(INDEX(Historical!$D$7:$D$1254,MATCH(B212,Historical!$B$7:$B$1278,0))=0,"n/a",(INDEX(Historical!$C$7:$C$1256,MATCH(B212,Historical!$B$7:$B$1278,0))/INDEX(Historical!$D$7:$D$1254,MATCH(B212,Historical!$B$7:$B$1278,0))-1)*100)</f>
        <v>18.181818181818166</v>
      </c>
      <c r="T212" s="701">
        <f>IF(INDEX(Historical!$F$7:$F$1247,MATCH(B212,Historical!$B$7:$B$1278,0))=0,"n/a",((INDEX(Historical!$C$7:$C$1256,MATCH(B212,Historical!$B$7:$B$1278,0))/INDEX(Historical!$F$7:$F$1247,MATCH(B212,Historical!$B$7:$B$1278,0)))^(1/3)-1)*100)</f>
        <v>22.917892127880691</v>
      </c>
      <c r="U212" s="701">
        <f>IF(INDEX(Historical!$H$7:$H$1247,MATCH(B212,Historical!$B$7:$B$1278,0))=0,"n/a",((INDEX(Historical!$C$7:$C$1256,MATCH(B212,Historical!$B$7:$B$1278,0))/INDEX(Historical!$H$7:$H$1247,MATCH(B212,Historical!$B$7:$B$1278,0)))^(1/5)-1)*100)</f>
        <v>30.009492078866451</v>
      </c>
      <c r="V212" s="701">
        <f>IF(INDEX(Historical!$O$7:$O$1247,MATCH(B212,Historical!$B$7:$B$1278,0))=0,"n/a",((INDEX(Historical!$C$7:$C$1256,MATCH(B212,Historical!$B$7:$B$1278,0))/INDEX(Historical!$O$7:$O$1247,MATCH(B212,Historical!$B$7:$B$1278,0)))^(1/10)-1)*100)</f>
        <v>11.518313140192028</v>
      </c>
      <c r="W212" s="702">
        <f>IF(OR(U212&lt;=0,U212="n/a",V212&lt;=0,V212="n/a"),"n/a",U212/V212)</f>
        <v>2.6053721333683195</v>
      </c>
      <c r="X212" s="703">
        <f>IF(OR(AJ212&lt;=0,AJ212="n/a",U212&lt;=0,U212="n/a"),"n/a",U212/AJ212)</f>
        <v>1.1367231848055472</v>
      </c>
      <c r="Y212" s="876"/>
      <c r="Z212" s="651">
        <f>IF(OR(AC212&lt;0.01,AC212="n/a"),"n/a",M212/AC212*100)</f>
        <v>23.608768971332207</v>
      </c>
      <c r="AA212" s="887">
        <f>IF(OR(AC212&lt;0.01,AC212="n/a"),"n/a",I212/AC212)</f>
        <v>8.1197301854974704</v>
      </c>
      <c r="AB212" s="1182">
        <v>12</v>
      </c>
      <c r="AC212" s="880">
        <v>5.93</v>
      </c>
      <c r="AD212" s="880">
        <v>2.19</v>
      </c>
      <c r="AE212" s="880">
        <v>1.69</v>
      </c>
      <c r="AF212" s="880">
        <v>0.95</v>
      </c>
      <c r="AG212" s="880">
        <v>10.299999999999999</v>
      </c>
      <c r="AH212" s="880">
        <v>9.7000000000000011</v>
      </c>
      <c r="AI212" s="880">
        <v>-10.81</v>
      </c>
      <c r="AJ212" s="880">
        <v>26.400000000000002</v>
      </c>
      <c r="AK212" s="880">
        <v>3.71</v>
      </c>
      <c r="AL212" s="880">
        <v>86970</v>
      </c>
      <c r="AM212" s="880">
        <v>0.2</v>
      </c>
      <c r="AN212" s="880">
        <v>6.45</v>
      </c>
      <c r="AO212" s="740">
        <f>IF(U212="n/a","n/a",IF(AA212&lt;0,"n/a",IF(AA212="n/a","n/a",J212+U212-AA212)))</f>
        <v>24.797342371042919</v>
      </c>
      <c r="AP212" s="741">
        <f>IF(U212="n/a","n/a",J212+U212)</f>
        <v>32.91707255654039</v>
      </c>
      <c r="AQ212" s="889">
        <f>IF(OR(AC212&lt;0.01,AF212="n/a"),"n/a",(I212/SQRT(22.5*AC212*(I212/AF212))-1)*100)</f>
        <v>-41.448052784167814</v>
      </c>
      <c r="AR212" s="651">
        <f>INDEX(Historical!$C$7:$C$1256,MATCH(B212,Historical!$B$7:$B$1278,0))*IF(AH212="n/a",1.03,IF(AH212&lt;0,1.01,IF(AH212&gt;10,1.1,(1+AH212/100))))</f>
        <v>1.4260999999999999</v>
      </c>
      <c r="AS212" s="887">
        <f>IF($AI212="n/a",1.03*AR212,IF($AI212&lt;0,1.01*AR212,IF($AI212&gt;10,1.1*AR212,(1+$AI212/100)*AR212)))</f>
        <v>1.440361</v>
      </c>
      <c r="AT212" s="887">
        <f>IF($AK212="n/a",1.03*AS212,IF($AK212&lt;0,1.01*AS212,IF($AK212&gt;10,1.1*AS212,(1+$AK212/100)*AS212)))</f>
        <v>1.4937983930999998</v>
      </c>
      <c r="AU212" s="887">
        <f>IF($AK212="n/a",1.03*AT212,IF($AK212&lt;0,1.01*AT212,IF($AK212&gt;10,1.1*AT212,(1+$AK212/100)*AT212)))</f>
        <v>1.5492183134840096</v>
      </c>
      <c r="AV212" s="887">
        <f>IF($AK212="n/a",1.03*AU212,IF($AK212&lt;0,1.01*AU212,IF($AK212&gt;10,1.1*AU212,(1+$AK212/100)*AU212)))</f>
        <v>1.6066943129142663</v>
      </c>
      <c r="AW212" s="651">
        <f>SUM(AR212:AV212)</f>
        <v>7.516172019498276</v>
      </c>
      <c r="AX212" s="748">
        <f>AW212/I212*100</f>
        <v>15.609910736237333</v>
      </c>
      <c r="AY212" s="729">
        <v>1.48</v>
      </c>
      <c r="AZ212" s="883">
        <v>77.02</v>
      </c>
      <c r="BA212" s="883">
        <v>-16.36</v>
      </c>
      <c r="BB212" s="883">
        <v>-3.94</v>
      </c>
      <c r="BC212" s="883">
        <v>3.39</v>
      </c>
      <c r="BE212" s="624">
        <v>2014</v>
      </c>
      <c r="BF212" s="899">
        <f>IF(BE212&gt;2008,0,IF(BE212&gt;2001,1,IF(BE212&gt;1990,2,IF(BE212&gt;1980,3,IF(BE212&gt;1973,4,IF(BE212&gt;1970,5,IF(BE212&gt;1960,6,IF(BE212&gt;1958,7,IF(BE212&gt;1953,8,9)))))))))</f>
        <v>0</v>
      </c>
      <c r="BG212" s="883">
        <v>0.8</v>
      </c>
    </row>
    <row r="213" spans="1:59" ht="11.25" customHeight="1" x14ac:dyDescent="0.2">
      <c r="A213" s="882" t="s">
        <v>4587</v>
      </c>
      <c r="B213" s="876" t="s">
        <v>4582</v>
      </c>
      <c r="C213" s="933" t="s">
        <v>108</v>
      </c>
      <c r="D213" s="933" t="s">
        <v>4341</v>
      </c>
      <c r="E213" s="733">
        <v>5</v>
      </c>
      <c r="F213" s="1182">
        <v>724</v>
      </c>
      <c r="G213" s="1182" t="s">
        <v>106</v>
      </c>
      <c r="H213" s="1182" t="s">
        <v>106</v>
      </c>
      <c r="I213" s="875">
        <v>14.9</v>
      </c>
      <c r="J213" s="651">
        <f>(M213/I213)*100</f>
        <v>7.1812080536912752</v>
      </c>
      <c r="K213" s="878">
        <v>0.26750000000000002</v>
      </c>
      <c r="L213" s="888">
        <v>4</v>
      </c>
      <c r="M213" s="642">
        <f>K213*L213</f>
        <v>1.07</v>
      </c>
      <c r="N213" s="871" t="s">
        <v>988</v>
      </c>
      <c r="O213" s="734">
        <v>0.24249999999999999</v>
      </c>
      <c r="P213" s="862">
        <v>43874</v>
      </c>
      <c r="Q213" s="862">
        <v>43882</v>
      </c>
      <c r="R213" s="642">
        <f>(K213-O213)/O213*100</f>
        <v>10.309278350515473</v>
      </c>
      <c r="S213" s="701">
        <f>IF(INDEX(Historical!$D$7:$D$1254,MATCH(B213,Historical!$B$7:$B$1278,0))=0,"n/a",(INDEX(Historical!$C$7:$C$1256,MATCH(B213,Historical!$B$7:$B$1278,0))/INDEX(Historical!$D$7:$D$1254,MATCH(B213,Historical!$B$7:$B$1278,0))-1)*100)</f>
        <v>10.22727272727273</v>
      </c>
      <c r="T213" s="701">
        <f>IF(INDEX(Historical!$F$7:$F$1247,MATCH(B213,Historical!$B$7:$B$1278,0))=0,"n/a",((INDEX(Historical!$C$7:$C$1256,MATCH(B213,Historical!$B$7:$B$1278,0))/INDEX(Historical!$F$7:$F$1247,MATCH(B213,Historical!$B$7:$B$1278,0)))^(1/3)-1)*100)</f>
        <v>39.152093485560279</v>
      </c>
      <c r="U213" s="701" t="str">
        <f>IF(INDEX(Historical!$H$7:$H$1247,MATCH(B213,Historical!$B$7:$B$1278,0))=0,"n/a",((INDEX(Historical!$C$7:$C$1256,MATCH(B213,Historical!$B$7:$B$1278,0))/INDEX(Historical!$H$7:$H$1247,MATCH(B213,Historical!$B$7:$B$1278,0)))^(1/5)-1)*100)</f>
        <v>n/a</v>
      </c>
      <c r="V213" s="701" t="str">
        <f>IF(INDEX(Historical!$O$7:$O$1247,MATCH(B213,Historical!$B$7:$B$1278,0))=0,"n/a",((INDEX(Historical!$C$7:$C$1256,MATCH(B213,Historical!$B$7:$B$1278,0))/INDEX(Historical!$O$7:$O$1247,MATCH(B213,Historical!$B$7:$B$1278,0)))^(1/10)-1)*100)</f>
        <v>n/a</v>
      </c>
      <c r="W213" s="702" t="str">
        <f>IF(OR(U213&lt;=0,U213="n/a",V213&lt;=0,V213="n/a"),"n/a",U213/V213)</f>
        <v>n/a</v>
      </c>
      <c r="X213" s="703" t="str">
        <f>IF(OR(AJ213&lt;=0,AJ213="n/a",U213&lt;=0,U213="n/a"),"n/a",U213/AJ213)</f>
        <v>n/a</v>
      </c>
      <c r="Y213" s="877"/>
      <c r="Z213" s="651">
        <f>IF(OR(AC213&lt;0.01,AC213="n/a"),"n/a",M213/AC213*100)</f>
        <v>66.049382716049394</v>
      </c>
      <c r="AA213" s="887">
        <f>IF(OR(AC213&lt;0.01,AC213="n/a"),"n/a",I213/AC213)</f>
        <v>9.19753086419753</v>
      </c>
      <c r="AB213" s="888">
        <v>12</v>
      </c>
      <c r="AC213" s="866">
        <v>1.62</v>
      </c>
      <c r="AD213" s="866">
        <v>1.32</v>
      </c>
      <c r="AE213" s="866">
        <v>1.32</v>
      </c>
      <c r="AF213" s="866">
        <v>0.55000000000000004</v>
      </c>
      <c r="AG213" s="866">
        <v>6.7</v>
      </c>
      <c r="AH213" s="866">
        <v>36.199999999999996</v>
      </c>
      <c r="AI213" s="866">
        <v>40.53</v>
      </c>
      <c r="AJ213" s="866">
        <v>60.3</v>
      </c>
      <c r="AK213" s="866">
        <v>7.0000000000000009</v>
      </c>
      <c r="AL213" s="879">
        <v>332.27</v>
      </c>
      <c r="AM213" s="873">
        <v>3.4000000000000004</v>
      </c>
      <c r="AN213" s="866">
        <v>0.34</v>
      </c>
      <c r="AO213" s="740" t="str">
        <f>IF(U213="n/a","n/a",IF(AA213&lt;0,"n/a",IF(AA213="n/a","n/a",J213+U213-AA213)))</f>
        <v>n/a</v>
      </c>
      <c r="AP213" s="741" t="str">
        <f>IF(U213="n/a","n/a",J213+U213)</f>
        <v>n/a</v>
      </c>
      <c r="AQ213" s="889">
        <f>IF(OR(AC213&lt;0.01,AF213="n/a"),"n/a",(I213/SQRT(22.5*AC213*(I213/AF213))-1)*100)</f>
        <v>-52.58391283162014</v>
      </c>
      <c r="AR213" s="651">
        <f>INDEX(Historical!$C$7:$C$1256,MATCH(B213,Historical!$B$7:$B$1278,0))*IF(AH213="n/a",1.03,IF(AH213&lt;0,1.01,IF(AH213&gt;10,1.1,(1+AH213/100))))</f>
        <v>1.0669999999999999</v>
      </c>
      <c r="AS213" s="887">
        <f>IF($AI213="n/a",1.03*AR213,IF($AI213&lt;0,1.01*AR213,IF($AI213&gt;10,1.1*AR213,(1+$AI213/100)*AR213)))</f>
        <v>1.1737</v>
      </c>
      <c r="AT213" s="887">
        <f>IF($AK213="n/a",1.03*AS213,IF($AK213&lt;0,1.01*AS213,IF($AK213&gt;10,1.1*AS213,(1+$AK213/100)*AS213)))</f>
        <v>1.2558590000000001</v>
      </c>
      <c r="AU213" s="887">
        <f>IF($AK213="n/a",1.03*AT213,IF($AK213&lt;0,1.01*AT213,IF($AK213&gt;10,1.1*AT213,(1+$AK213/100)*AT213)))</f>
        <v>1.3437691300000001</v>
      </c>
      <c r="AV213" s="887">
        <f>IF($AK213="n/a",1.03*AU213,IF($AK213&lt;0,1.01*AU213,IF($AK213&gt;10,1.1*AU213,(1+$AK213/100)*AU213)))</f>
        <v>1.4378329691000002</v>
      </c>
      <c r="AW213" s="651">
        <f>SUM(AR213:AV213)</f>
        <v>6.2781610991000001</v>
      </c>
      <c r="AX213" s="748">
        <f>AW213/I213*100</f>
        <v>42.135309389932885</v>
      </c>
      <c r="AY213" s="935">
        <v>1.0900000000000001</v>
      </c>
      <c r="AZ213" s="873">
        <v>19.39</v>
      </c>
      <c r="BA213" s="873">
        <v>-49.49</v>
      </c>
      <c r="BB213" s="873">
        <v>5.13</v>
      </c>
      <c r="BC213" s="873">
        <v>-12.35</v>
      </c>
      <c r="BE213" s="624">
        <v>2016</v>
      </c>
      <c r="BF213" s="899">
        <f>IF(BE213&gt;2008,0,IF(BE213&gt;2001,1,IF(BE213&gt;1990,2,IF(BE213&gt;1980,3,IF(BE213&gt;1973,4,IF(BE213&gt;1970,5,IF(BE213&gt;1960,6,IF(BE213&gt;1958,7,IF(BE213&gt;1953,8,9)))))))))</f>
        <v>0</v>
      </c>
      <c r="BG213" s="883">
        <v>0.70000000000000007</v>
      </c>
    </row>
    <row r="214" spans="1:59" ht="11.25" customHeight="1" x14ac:dyDescent="0.2">
      <c r="A214" s="881" t="s">
        <v>4213</v>
      </c>
      <c r="B214" s="876" t="s">
        <v>4211</v>
      </c>
      <c r="C214" s="933" t="s">
        <v>108</v>
      </c>
      <c r="D214" s="933" t="s">
        <v>4337</v>
      </c>
      <c r="E214" s="733">
        <v>7</v>
      </c>
      <c r="F214" s="1182">
        <v>642</v>
      </c>
      <c r="G214" s="1182" t="s">
        <v>106</v>
      </c>
      <c r="H214" s="1182" t="s">
        <v>106</v>
      </c>
      <c r="I214" s="875">
        <v>349.84</v>
      </c>
      <c r="J214" s="651">
        <f>(M214/I214)*100</f>
        <v>0.89183626800823246</v>
      </c>
      <c r="K214" s="878">
        <v>0.78</v>
      </c>
      <c r="L214" s="888">
        <v>4</v>
      </c>
      <c r="M214" s="642">
        <f>K214*L214</f>
        <v>3.12</v>
      </c>
      <c r="N214" s="871" t="s">
        <v>516</v>
      </c>
      <c r="O214" s="734">
        <v>0.68</v>
      </c>
      <c r="P214" s="862">
        <v>44056</v>
      </c>
      <c r="Q214" s="862">
        <v>44074</v>
      </c>
      <c r="R214" s="642">
        <f>(K214-O214)/O214*100</f>
        <v>14.705882352941172</v>
      </c>
      <c r="S214" s="701">
        <f>IF(INDEX(Historical!$D$7:$D$1254,MATCH(B214,Historical!$B$7:$B$1278,0))=0,"n/a",(INDEX(Historical!$C$7:$C$1256,MATCH(B214,Historical!$B$7:$B$1278,0))/INDEX(Historical!$D$7:$D$1254,MATCH(B214,Historical!$B$7:$B$1278,0))-1)*100)</f>
        <v>31.25</v>
      </c>
      <c r="T214" s="701">
        <f>IF(INDEX(Historical!$F$7:$F$1247,MATCH(B214,Historical!$B$7:$B$1278,0))=0,"n/a",((INDEX(Historical!$C$7:$C$1256,MATCH(B214,Historical!$B$7:$B$1278,0))/INDEX(Historical!$F$7:$F$1247,MATCH(B214,Historical!$B$7:$B$1278,0)))^(1/3)-1)*100)</f>
        <v>36.081842319067349</v>
      </c>
      <c r="U214" s="701">
        <f>IF(INDEX(Historical!$H$7:$H$1247,MATCH(B214,Historical!$B$7:$B$1278,0))=0,"n/a",((INDEX(Historical!$C$7:$C$1256,MATCH(B214,Historical!$B$7:$B$1278,0))/INDEX(Historical!$H$7:$H$1247,MATCH(B214,Historical!$B$7:$B$1278,0)))^(1/5)-1)*100)</f>
        <v>69.521820307243544</v>
      </c>
      <c r="V214" s="701" t="str">
        <f>IF(INDEX(Historical!$O$7:$O$1247,MATCH(B214,Historical!$B$7:$B$1278,0))=0,"n/a",((INDEX(Historical!$C$7:$C$1256,MATCH(B214,Historical!$B$7:$B$1278,0))/INDEX(Historical!$O$7:$O$1247,MATCH(B214,Historical!$B$7:$B$1278,0)))^(1/10)-1)*100)</f>
        <v>n/a</v>
      </c>
      <c r="W214" s="702" t="str">
        <f>IF(OR(U214&lt;=0,U214="n/a",V214&lt;=0,V214="n/a"),"n/a",U214/V214)</f>
        <v>n/a</v>
      </c>
      <c r="X214" s="703">
        <f>IF(OR(AJ214&lt;=0,AJ214="n/a",U214&lt;=0,U214="n/a"),"n/a",U214/AJ214)</f>
        <v>2.2354283056991493</v>
      </c>
      <c r="Y214" s="661"/>
      <c r="Z214" s="651">
        <f>IF(OR(AC214&lt;0.01,AC214="n/a"),"n/a",M214/AC214*100)</f>
        <v>50.897226753670481</v>
      </c>
      <c r="AA214" s="887">
        <f>IF(OR(AC214&lt;0.01,AC214="n/a"),"n/a",I214/AC214)</f>
        <v>57.070146818923327</v>
      </c>
      <c r="AB214" s="888">
        <v>12</v>
      </c>
      <c r="AC214" s="866">
        <v>6.13</v>
      </c>
      <c r="AD214" s="866">
        <v>4.3499999999999996</v>
      </c>
      <c r="AE214" s="866">
        <v>17.829999999999998</v>
      </c>
      <c r="AF214" s="866" t="s">
        <v>136</v>
      </c>
      <c r="AG214" s="866">
        <v>-235.1</v>
      </c>
      <c r="AH214" s="866">
        <v>19</v>
      </c>
      <c r="AI214" s="866">
        <v>13</v>
      </c>
      <c r="AJ214" s="866">
        <v>31.1</v>
      </c>
      <c r="AK214" s="866">
        <v>13.100000000000001</v>
      </c>
      <c r="AL214" s="879">
        <v>29020</v>
      </c>
      <c r="AM214" s="873">
        <v>0.5</v>
      </c>
      <c r="AN214" s="866" t="s">
        <v>136</v>
      </c>
      <c r="AO214" s="740">
        <f>IF(U214="n/a","n/a",IF(AA214&lt;0,"n/a",IF(AA214="n/a","n/a",J214+U214-AA214)))</f>
        <v>13.343509756328451</v>
      </c>
      <c r="AP214" s="741">
        <f>IF(U214="n/a","n/a",J214+U214)</f>
        <v>70.413656575251778</v>
      </c>
      <c r="AQ214" s="889" t="str">
        <f>IF(OR(AC214&lt;0.01,AF214="n/a"),"n/a",(I214/SQRT(22.5*AC214*(I214/AF214))-1)*100)</f>
        <v>n/a</v>
      </c>
      <c r="AR214" s="651">
        <f>INDEX(Historical!$C$7:$C$1256,MATCH(B214,Historical!$B$7:$B$1278,0))*IF(AH214="n/a",1.03,IF(AH214&lt;0,1.01,IF(AH214&gt;10,1.1,(1+AH214/100))))</f>
        <v>2.7720000000000002</v>
      </c>
      <c r="AS214" s="887">
        <f>IF($AI214="n/a",1.03*AR214,IF($AI214&lt;0,1.01*AR214,IF($AI214&gt;10,1.1*AR214,(1+$AI214/100)*AR214)))</f>
        <v>3.0492000000000004</v>
      </c>
      <c r="AT214" s="887">
        <f>IF($AK214="n/a",1.03*AS214,IF($AK214&lt;0,1.01*AS214,IF($AK214&gt;10,1.1*AS214,(1+$AK214/100)*AS214)))</f>
        <v>3.3541200000000009</v>
      </c>
      <c r="AU214" s="887">
        <f>IF($AK214="n/a",1.03*AT214,IF($AK214&lt;0,1.01*AT214,IF($AK214&gt;10,1.1*AT214,(1+$AK214/100)*AT214)))</f>
        <v>3.6895320000000011</v>
      </c>
      <c r="AV214" s="887">
        <f>IF($AK214="n/a",1.03*AU214,IF($AK214&lt;0,1.01*AU214,IF($AK214&gt;10,1.1*AU214,(1+$AK214/100)*AU214)))</f>
        <v>4.0584852000000016</v>
      </c>
      <c r="AW214" s="651">
        <f>SUM(AR214:AV214)</f>
        <v>16.923337200000006</v>
      </c>
      <c r="AX214" s="748">
        <f>AW214/I214*100</f>
        <v>4.8374506059913118</v>
      </c>
      <c r="AY214" s="935">
        <v>0.82</v>
      </c>
      <c r="AZ214" s="873">
        <v>60</v>
      </c>
      <c r="BA214" s="873">
        <v>-12.21</v>
      </c>
      <c r="BB214" s="873">
        <v>-1.3299999999999998</v>
      </c>
      <c r="BC214" s="873">
        <v>6.15</v>
      </c>
      <c r="BE214" s="624">
        <v>2014</v>
      </c>
      <c r="BF214" s="899">
        <f>IF(BE214&gt;2008,0,IF(BE214&gt;2001,1,IF(BE214&gt;1990,2,IF(BE214&gt;1980,3,IF(BE214&gt;1973,4,IF(BE214&gt;1970,5,IF(BE214&gt;1960,6,IF(BE214&gt;1958,7,IF(BE214&gt;1953,8,9)))))))))</f>
        <v>0</v>
      </c>
      <c r="BG214" s="883">
        <v>13.3</v>
      </c>
    </row>
    <row r="215" spans="1:59" ht="11.25" customHeight="1" x14ac:dyDescent="0.2">
      <c r="A215" s="872" t="s">
        <v>1453</v>
      </c>
      <c r="B215" s="876" t="s">
        <v>1454</v>
      </c>
      <c r="C215" s="933" t="s">
        <v>123</v>
      </c>
      <c r="D215" s="933" t="s">
        <v>4358</v>
      </c>
      <c r="E215" s="733">
        <v>8</v>
      </c>
      <c r="F215" s="1182">
        <v>562</v>
      </c>
      <c r="G215" s="1182" t="s">
        <v>106</v>
      </c>
      <c r="H215" s="1182" t="s">
        <v>106</v>
      </c>
      <c r="I215" s="875">
        <v>51.19</v>
      </c>
      <c r="J215" s="651">
        <f>(M215/I215)*100</f>
        <v>0.89861301035358487</v>
      </c>
      <c r="K215" s="878">
        <v>0.115</v>
      </c>
      <c r="L215" s="888">
        <v>4</v>
      </c>
      <c r="M215" s="642">
        <f>K215*L215</f>
        <v>0.46</v>
      </c>
      <c r="N215" s="871" t="s">
        <v>995</v>
      </c>
      <c r="O215" s="734">
        <v>0.11</v>
      </c>
      <c r="P215" s="862">
        <v>43979</v>
      </c>
      <c r="Q215" s="862">
        <v>43992</v>
      </c>
      <c r="R215" s="642">
        <f>(K215-O215)/O215*100</f>
        <v>4.5454545454545494</v>
      </c>
      <c r="S215" s="701">
        <f>IF(INDEX(Historical!$D$7:$D$1254,MATCH(B215,Historical!$B$7:$B$1278,0))=0,"n/a",(INDEX(Historical!$C$7:$C$1256,MATCH(B215,Historical!$B$7:$B$1278,0))/INDEX(Historical!$D$7:$D$1254,MATCH(B215,Historical!$B$7:$B$1278,0))-1)*100)</f>
        <v>4.8192771084337505</v>
      </c>
      <c r="T215" s="701">
        <f>IF(INDEX(Historical!$F$7:$F$1247,MATCH(B215,Historical!$B$7:$B$1278,0))=0,"n/a",((INDEX(Historical!$C$7:$C$1256,MATCH(B215,Historical!$B$7:$B$1278,0))/INDEX(Historical!$F$7:$F$1247,MATCH(B215,Historical!$B$7:$B$1278,0)))^(1/3)-1)*100)</f>
        <v>5.0717574498580165</v>
      </c>
      <c r="U215" s="701">
        <f>IF(INDEX(Historical!$H$7:$H$1247,MATCH(B215,Historical!$B$7:$B$1278,0))=0,"n/a",((INDEX(Historical!$C$7:$C$1256,MATCH(B215,Historical!$B$7:$B$1278,0))/INDEX(Historical!$H$7:$H$1247,MATCH(B215,Historical!$B$7:$B$1278,0)))^(1/5)-1)*100)</f>
        <v>5.3631849129711417</v>
      </c>
      <c r="V215" s="701" t="str">
        <f>IF(INDEX(Historical!$O$7:$O$1247,MATCH(B215,Historical!$B$7:$B$1278,0))=0,"n/a",((INDEX(Historical!$C$7:$C$1256,MATCH(B215,Historical!$B$7:$B$1278,0))/INDEX(Historical!$O$7:$O$1247,MATCH(B215,Historical!$B$7:$B$1278,0)))^(1/10)-1)*100)</f>
        <v>n/a</v>
      </c>
      <c r="W215" s="702" t="str">
        <f>IF(OR(U215&lt;=0,U215="n/a",V215&lt;=0,V215="n/a"),"n/a",U215/V215)</f>
        <v>n/a</v>
      </c>
      <c r="X215" s="703">
        <f>IF(OR(AJ215&lt;=0,AJ215="n/a",U215&lt;=0,U215="n/a"),"n/a",U215/AJ215)</f>
        <v>1.3407962282427854</v>
      </c>
      <c r="Y215" s="877"/>
      <c r="Z215" s="651">
        <f>IF(OR(AC215&lt;0.01,AC215="n/a"),"n/a",M215/AC215*100)</f>
        <v>43.80952380952381</v>
      </c>
      <c r="AA215" s="887">
        <f>IF(OR(AC215&lt;0.01,AC215="n/a"),"n/a",I215/AC215)</f>
        <v>48.752380952380946</v>
      </c>
      <c r="AB215" s="888">
        <v>12</v>
      </c>
      <c r="AC215" s="866">
        <v>1.05</v>
      </c>
      <c r="AD215" s="866">
        <v>4.05</v>
      </c>
      <c r="AE215" s="866">
        <v>0.93</v>
      </c>
      <c r="AF215" s="866">
        <v>1.7</v>
      </c>
      <c r="AG215" s="866">
        <v>4.1000000000000005</v>
      </c>
      <c r="AH215" s="866">
        <v>418.70000000000005</v>
      </c>
      <c r="AI215" s="866">
        <v>51.459999999999994</v>
      </c>
      <c r="AJ215" s="866">
        <v>4</v>
      </c>
      <c r="AK215" s="866">
        <v>12</v>
      </c>
      <c r="AL215" s="879">
        <v>1060</v>
      </c>
      <c r="AM215" s="873">
        <v>0.89999999999999991</v>
      </c>
      <c r="AN215" s="866">
        <v>0.25</v>
      </c>
      <c r="AO215" s="740">
        <f>IF(U215="n/a","n/a",IF(AA215&lt;0,"n/a",IF(AA215="n/a","n/a",J215+U215-AA215)))</f>
        <v>-42.490583029056218</v>
      </c>
      <c r="AP215" s="741">
        <f>IF(U215="n/a","n/a",J215+U215)</f>
        <v>6.2617979233247265</v>
      </c>
      <c r="AQ215" s="889">
        <f>IF(OR(AC215&lt;0.01,AF215="n/a"),"n/a",(I215/SQRT(22.5*AC215*(I215/AF215))-1)*100)</f>
        <v>91.924808909979845</v>
      </c>
      <c r="AR215" s="651">
        <f>INDEX(Historical!$C$7:$C$1256,MATCH(B215,Historical!$B$7:$B$1278,0))*IF(AH215="n/a",1.03,IF(AH215&lt;0,1.01,IF(AH215&gt;10,1.1,(1+AH215/100))))</f>
        <v>0.47850000000000004</v>
      </c>
      <c r="AS215" s="887">
        <f>IF($AI215="n/a",1.03*AR215,IF($AI215&lt;0,1.01*AR215,IF($AI215&gt;10,1.1*AR215,(1+$AI215/100)*AR215)))</f>
        <v>0.5263500000000001</v>
      </c>
      <c r="AT215" s="887">
        <f>IF($AK215="n/a",1.03*AS215,IF($AK215&lt;0,1.01*AS215,IF($AK215&gt;10,1.1*AS215,(1+$AK215/100)*AS215)))</f>
        <v>0.57898500000000019</v>
      </c>
      <c r="AU215" s="887">
        <f>IF($AK215="n/a",1.03*AT215,IF($AK215&lt;0,1.01*AT215,IF($AK215&gt;10,1.1*AT215,(1+$AK215/100)*AT215)))</f>
        <v>0.63688350000000027</v>
      </c>
      <c r="AV215" s="887">
        <f>IF($AK215="n/a",1.03*AU215,IF($AK215&lt;0,1.01*AU215,IF($AK215&gt;10,1.1*AU215,(1+$AK215/100)*AU215)))</f>
        <v>0.70057185000000033</v>
      </c>
      <c r="AW215" s="651">
        <f>SUM(AR215:AV215)</f>
        <v>2.9212903500000009</v>
      </c>
      <c r="AX215" s="748">
        <f>AW215/I215*100</f>
        <v>5.7067598163703863</v>
      </c>
      <c r="AY215" s="935">
        <v>1.5</v>
      </c>
      <c r="AZ215" s="873">
        <v>95.76</v>
      </c>
      <c r="BA215" s="873">
        <v>-19.8</v>
      </c>
      <c r="BB215" s="873">
        <v>-4.7699999999999996</v>
      </c>
      <c r="BC215" s="873">
        <v>-1.73</v>
      </c>
      <c r="BE215" s="624">
        <v>2013</v>
      </c>
      <c r="BF215" s="899">
        <f>IF(BE215&gt;2008,0,IF(BE215&gt;2001,1,IF(BE215&gt;1990,2,IF(BE215&gt;1980,3,IF(BE215&gt;1973,4,IF(BE215&gt;1970,5,IF(BE215&gt;1960,6,IF(BE215&gt;1958,7,IF(BE215&gt;1953,8,9)))))))))</f>
        <v>0</v>
      </c>
      <c r="BG215" s="883">
        <v>2.6</v>
      </c>
    </row>
    <row r="216" spans="1:59" ht="11.25" customHeight="1" x14ac:dyDescent="0.2">
      <c r="A216" s="882" t="s">
        <v>4545</v>
      </c>
      <c r="B216" s="876" t="s">
        <v>4013</v>
      </c>
      <c r="C216" s="933" t="s">
        <v>112</v>
      </c>
      <c r="D216" s="933" t="s">
        <v>211</v>
      </c>
      <c r="E216" s="733">
        <v>6</v>
      </c>
      <c r="F216" s="1182">
        <v>711</v>
      </c>
      <c r="G216" s="1182" t="s">
        <v>106</v>
      </c>
      <c r="H216" s="1182" t="s">
        <v>106</v>
      </c>
      <c r="I216" s="875">
        <v>10.36</v>
      </c>
      <c r="J216" s="651">
        <f>(M216/I216)*100</f>
        <v>2.1235521235521237</v>
      </c>
      <c r="K216" s="878">
        <v>5.5E-2</v>
      </c>
      <c r="L216" s="888">
        <v>4</v>
      </c>
      <c r="M216" s="642">
        <f>K216*L216</f>
        <v>0.22</v>
      </c>
      <c r="N216" s="871" t="s">
        <v>1239</v>
      </c>
      <c r="O216" s="734">
        <v>5.2499999999999998E-2</v>
      </c>
      <c r="P216" s="862">
        <v>44144</v>
      </c>
      <c r="Q216" s="862">
        <v>44155</v>
      </c>
      <c r="R216" s="642">
        <f>(K216-O216)/O216*100</f>
        <v>4.7619047619047663</v>
      </c>
      <c r="S216" s="701">
        <f>IF(INDEX(Historical!$D$7:$D$1254,MATCH(B216,Historical!$B$7:$B$1278,0))=0,"n/a",(INDEX(Historical!$C$7:$C$1256,MATCH(B216,Historical!$B$7:$B$1278,0))/INDEX(Historical!$D$7:$D$1254,MATCH(B216,Historical!$B$7:$B$1278,0))-1)*100)</f>
        <v>2.4999999999999911</v>
      </c>
      <c r="T216" s="701">
        <f>IF(INDEX(Historical!$F$7:$F$1247,MATCH(B216,Historical!$B$7:$B$1278,0))=0,"n/a",((INDEX(Historical!$C$7:$C$1256,MATCH(B216,Historical!$B$7:$B$1278,0))/INDEX(Historical!$F$7:$F$1247,MATCH(B216,Historical!$B$7:$B$1278,0)))^(1/3)-1)*100)</f>
        <v>23.06098642720351</v>
      </c>
      <c r="U216" s="701">
        <f>IF(INDEX(Historical!$H$7:$H$1247,MATCH(B216,Historical!$B$7:$B$1278,0))=0,"n/a",((INDEX(Historical!$C$7:$C$1256,MATCH(B216,Historical!$B$7:$B$1278,0))/INDEX(Historical!$H$7:$H$1247,MATCH(B216,Historical!$B$7:$B$1278,0)))^(1/5)-1)*100)</f>
        <v>23.974157100646899</v>
      </c>
      <c r="V216" s="701">
        <f>IF(INDEX(Historical!$O$7:$O$1247,MATCH(B216,Historical!$B$7:$B$1278,0))=0,"n/a",((INDEX(Historical!$C$7:$C$1256,MATCH(B216,Historical!$B$7:$B$1278,0))/INDEX(Historical!$O$7:$O$1247,MATCH(B216,Historical!$B$7:$B$1278,0)))^(1/10)-1)*100)</f>
        <v>11.343682847589932</v>
      </c>
      <c r="W216" s="702">
        <f>IF(OR(U216&lt;=0,U216="n/a",V216&lt;=0,V216="n/a"),"n/a",U216/V216)</f>
        <v>2.1134368284758973</v>
      </c>
      <c r="X216" s="703">
        <f>IF(OR(AJ216&lt;=0,AJ216="n/a",U216&lt;=0,U216="n/a"),"n/a",U216/AJ216)</f>
        <v>1.3778251207268333</v>
      </c>
      <c r="Y216" s="877"/>
      <c r="Z216" s="651">
        <f>IF(OR(AC216&lt;0.01,AC216="n/a"),"n/a",M216/AC216*100)</f>
        <v>40.74074074074074</v>
      </c>
      <c r="AA216" s="887">
        <f>IF(OR(AC216&lt;0.01,AC216="n/a"),"n/a",I216/AC216)</f>
        <v>19.185185185185183</v>
      </c>
      <c r="AB216" s="888">
        <v>9</v>
      </c>
      <c r="AC216" s="866">
        <v>0.54</v>
      </c>
      <c r="AD216" s="866">
        <v>1.93</v>
      </c>
      <c r="AE216" s="866">
        <v>1.69</v>
      </c>
      <c r="AF216" s="866">
        <v>2.68</v>
      </c>
      <c r="AG216" s="866">
        <v>14.2</v>
      </c>
      <c r="AH216" s="866">
        <v>-10.100000000000001</v>
      </c>
      <c r="AI216" s="866">
        <v>18.04</v>
      </c>
      <c r="AJ216" s="866">
        <v>17.399999999999999</v>
      </c>
      <c r="AK216" s="866">
        <v>10</v>
      </c>
      <c r="AL216" s="879">
        <v>1630</v>
      </c>
      <c r="AM216" s="873">
        <v>1.53</v>
      </c>
      <c r="AN216" s="866">
        <v>0.73</v>
      </c>
      <c r="AO216" s="740">
        <f>IF(U216="n/a","n/a",IF(AA216&lt;0,"n/a",IF(AA216="n/a","n/a",J216+U216-AA216)))</f>
        <v>6.9125240390138387</v>
      </c>
      <c r="AP216" s="741">
        <f>IF(U216="n/a","n/a",J216+U216)</f>
        <v>26.097709224199022</v>
      </c>
      <c r="AQ216" s="889">
        <f>IF(OR(AC216&lt;0.01,AF216="n/a"),"n/a",(I216/SQRT(22.5*AC216*(I216/AF216))-1)*100)</f>
        <v>51.167745378431697</v>
      </c>
      <c r="AR216" s="651">
        <f>INDEX(Historical!$C$7:$C$1256,MATCH(B216,Historical!$B$7:$B$1278,0))*IF(AH216="n/a",1.03,IF(AH216&lt;0,1.01,IF(AH216&gt;10,1.1,(1+AH216/100))))</f>
        <v>0.20705000000000001</v>
      </c>
      <c r="AS216" s="887">
        <f>IF($AI216="n/a",1.03*AR216,IF($AI216&lt;0,1.01*AR216,IF($AI216&gt;10,1.1*AR216,(1+$AI216/100)*AR216)))</f>
        <v>0.22775500000000004</v>
      </c>
      <c r="AT216" s="887">
        <f>IF($AK216="n/a",1.03*AS216,IF($AK216&lt;0,1.01*AS216,IF($AK216&gt;10,1.1*AS216,(1+$AK216/100)*AS216)))</f>
        <v>0.25053050000000004</v>
      </c>
      <c r="AU216" s="887">
        <f>IF($AK216="n/a",1.03*AT216,IF($AK216&lt;0,1.01*AT216,IF($AK216&gt;10,1.1*AT216,(1+$AK216/100)*AT216)))</f>
        <v>0.27558355000000007</v>
      </c>
      <c r="AV216" s="887">
        <f>IF($AK216="n/a",1.03*AU216,IF($AK216&lt;0,1.01*AU216,IF($AK216&gt;10,1.1*AU216,(1+$AK216/100)*AU216)))</f>
        <v>0.3031419050000001</v>
      </c>
      <c r="AW216" s="651">
        <f>SUM(AR216:AV216)</f>
        <v>1.2640609550000004</v>
      </c>
      <c r="AX216" s="748">
        <f>AW216/I216*100</f>
        <v>12.201360569498073</v>
      </c>
      <c r="AY216" s="935">
        <v>1.31</v>
      </c>
      <c r="AZ216" s="873">
        <v>56.02</v>
      </c>
      <c r="BA216" s="873">
        <v>-18.490000000000002</v>
      </c>
      <c r="BB216" s="873">
        <v>-4.05</v>
      </c>
      <c r="BC216" s="873">
        <v>2.4899999999999998</v>
      </c>
      <c r="BE216" s="624">
        <v>2015</v>
      </c>
      <c r="BF216" s="899">
        <f>IF(BE216&gt;2008,0,IF(BE216&gt;2001,1,IF(BE216&gt;1990,2,IF(BE216&gt;1980,3,IF(BE216&gt;1973,4,IF(BE216&gt;1970,5,IF(BE216&gt;1960,6,IF(BE216&gt;1958,7,IF(BE216&gt;1953,8,9)))))))))</f>
        <v>0</v>
      </c>
      <c r="BG216" s="883">
        <v>6.4</v>
      </c>
    </row>
    <row r="217" spans="1:59" ht="11.25" customHeight="1" x14ac:dyDescent="0.2">
      <c r="A217" s="872" t="s">
        <v>2538</v>
      </c>
      <c r="B217" s="876" t="s">
        <v>2539</v>
      </c>
      <c r="C217" s="933" t="s">
        <v>4196</v>
      </c>
      <c r="D217" s="933" t="s">
        <v>4340</v>
      </c>
      <c r="E217" s="733">
        <v>7</v>
      </c>
      <c r="F217" s="1182">
        <v>614</v>
      </c>
      <c r="G217" s="1182" t="s">
        <v>106</v>
      </c>
      <c r="H217" s="1182" t="s">
        <v>106</v>
      </c>
      <c r="I217" s="875">
        <v>31.28</v>
      </c>
      <c r="J217" s="651">
        <f>(M217/I217)*100</f>
        <v>3.3248081841432229</v>
      </c>
      <c r="K217" s="878">
        <v>0.26</v>
      </c>
      <c r="L217" s="888">
        <v>4</v>
      </c>
      <c r="M217" s="642">
        <f>K217*L217</f>
        <v>1.04</v>
      </c>
      <c r="N217" s="871" t="s">
        <v>303</v>
      </c>
      <c r="O217" s="734">
        <v>0.25</v>
      </c>
      <c r="P217" s="862">
        <v>43875</v>
      </c>
      <c r="Q217" s="862">
        <v>43899</v>
      </c>
      <c r="R217" s="642">
        <f>(K217-O217)/O217*100</f>
        <v>4.0000000000000036</v>
      </c>
      <c r="S217" s="701">
        <f>IF(INDEX(Historical!$D$7:$D$1254,MATCH(B217,Historical!$B$7:$B$1278,0))=0,"n/a",(INDEX(Historical!$C$7:$C$1256,MATCH(B217,Historical!$B$7:$B$1278,0))/INDEX(Historical!$D$7:$D$1254,MATCH(B217,Historical!$B$7:$B$1278,0))-1)*100)</f>
        <v>8.6956521739130377</v>
      </c>
      <c r="T217" s="701">
        <f>IF(INDEX(Historical!$F$7:$F$1247,MATCH(B217,Historical!$B$7:$B$1278,0))=0,"n/a",((INDEX(Historical!$C$7:$C$1256,MATCH(B217,Historical!$B$7:$B$1278,0))/INDEX(Historical!$F$7:$F$1247,MATCH(B217,Historical!$B$7:$B$1278,0)))^(1/3)-1)*100)</f>
        <v>7.7217345015941907</v>
      </c>
      <c r="U217" s="701">
        <f>IF(INDEX(Historical!$H$7:$H$1247,MATCH(B217,Historical!$B$7:$B$1278,0))=0,"n/a",((INDEX(Historical!$C$7:$C$1256,MATCH(B217,Historical!$B$7:$B$1278,0))/INDEX(Historical!$H$7:$H$1247,MATCH(B217,Historical!$B$7:$B$1278,0)))^(1/5)-1)*100)</f>
        <v>10.756634324829006</v>
      </c>
      <c r="V217" s="701">
        <f>IF(INDEX(Historical!$O$7:$O$1247,MATCH(B217,Historical!$B$7:$B$1278,0))=0,"n/a",((INDEX(Historical!$C$7:$C$1256,MATCH(B217,Historical!$B$7:$B$1278,0))/INDEX(Historical!$O$7:$O$1247,MATCH(B217,Historical!$B$7:$B$1278,0)))^(1/10)-1)*100)</f>
        <v>12.068872384564933</v>
      </c>
      <c r="W217" s="702">
        <f>IF(OR(U217&lt;=0,U217="n/a",V217&lt;=0,V217="n/a"),"n/a",U217/V217)</f>
        <v>0.89127086459094818</v>
      </c>
      <c r="X217" s="703">
        <f>IF(OR(AJ217&lt;=0,AJ217="n/a",U217&lt;=0,U217="n/a"),"n/a",U217/AJ217)</f>
        <v>2.501542866239304</v>
      </c>
      <c r="Y217" s="877"/>
      <c r="Z217" s="651">
        <f>IF(OR(AC217&lt;0.01,AC217="n/a"),"n/a",M217/AC217*100)</f>
        <v>53.8860103626943</v>
      </c>
      <c r="AA217" s="887">
        <f>IF(OR(AC217&lt;0.01,AC217="n/a"),"n/a",I217/AC217)</f>
        <v>16.207253886010363</v>
      </c>
      <c r="AB217" s="888">
        <v>12</v>
      </c>
      <c r="AC217" s="866">
        <v>1.93</v>
      </c>
      <c r="AD217" s="866">
        <v>2.8</v>
      </c>
      <c r="AE217" s="866">
        <v>3.12</v>
      </c>
      <c r="AF217" s="866">
        <v>3.23</v>
      </c>
      <c r="AG217" s="866">
        <v>20.8</v>
      </c>
      <c r="AH217" s="866">
        <v>7.9</v>
      </c>
      <c r="AI217" s="866">
        <v>-29.520000000000003</v>
      </c>
      <c r="AJ217" s="866">
        <v>4.3</v>
      </c>
      <c r="AK217" s="866">
        <v>5.79</v>
      </c>
      <c r="AL217" s="879">
        <v>4120</v>
      </c>
      <c r="AM217" s="873">
        <v>1</v>
      </c>
      <c r="AN217" s="866">
        <v>7.0000000000000007E-2</v>
      </c>
      <c r="AO217" s="740">
        <f>IF(U217="n/a","n/a",IF(AA217&lt;0,"n/a",IF(AA217="n/a","n/a",J217+U217-AA217)))</f>
        <v>-2.1258113770381346</v>
      </c>
      <c r="AP217" s="741">
        <f>IF(U217="n/a","n/a",J217+U217)</f>
        <v>14.081442508972229</v>
      </c>
      <c r="AQ217" s="889">
        <f>IF(OR(AC217&lt;0.01,AF217="n/a"),"n/a",(I217/SQRT(22.5*AC217*(I217/AF217))-1)*100)</f>
        <v>52.533318840053923</v>
      </c>
      <c r="AR217" s="651">
        <f>INDEX(Historical!$C$7:$C$1256,MATCH(B217,Historical!$B$7:$B$1278,0))*IF(AH217="n/a",1.03,IF(AH217&lt;0,1.01,IF(AH217&gt;10,1.1,(1+AH217/100))))</f>
        <v>1.079</v>
      </c>
      <c r="AS217" s="887">
        <f>IF($AI217="n/a",1.03*AR217,IF($AI217&lt;0,1.01*AR217,IF($AI217&gt;10,1.1*AR217,(1+$AI217/100)*AR217)))</f>
        <v>1.08979</v>
      </c>
      <c r="AT217" s="887">
        <f>IF($AK217="n/a",1.03*AS217,IF($AK217&lt;0,1.01*AS217,IF($AK217&gt;10,1.1*AS217,(1+$AK217/100)*AS217)))</f>
        <v>1.152888841</v>
      </c>
      <c r="AU217" s="887">
        <f>IF($AK217="n/a",1.03*AT217,IF($AK217&lt;0,1.01*AT217,IF($AK217&gt;10,1.1*AT217,(1+$AK217/100)*AT217)))</f>
        <v>1.2196411048939</v>
      </c>
      <c r="AV217" s="887">
        <f>IF($AK217="n/a",1.03*AU217,IF($AK217&lt;0,1.01*AU217,IF($AK217&gt;10,1.1*AU217,(1+$AK217/100)*AU217)))</f>
        <v>1.2902583248672568</v>
      </c>
      <c r="AW217" s="651">
        <f>SUM(AR217:AV217)</f>
        <v>5.8315782707611561</v>
      </c>
      <c r="AX217" s="748">
        <f>AW217/I217*100</f>
        <v>18.643153039517763</v>
      </c>
      <c r="AY217" s="935">
        <v>0.96</v>
      </c>
      <c r="AZ217" s="873">
        <v>53.180000000000007</v>
      </c>
      <c r="BA217" s="873">
        <v>-34.68</v>
      </c>
      <c r="BB217" s="873">
        <v>-12.09</v>
      </c>
      <c r="BC217" s="873">
        <v>-16.61</v>
      </c>
      <c r="BE217" s="624">
        <v>2014</v>
      </c>
      <c r="BF217" s="899">
        <f>IF(BE217&gt;2008,0,IF(BE217&gt;2001,1,IF(BE217&gt;1990,2,IF(BE217&gt;1980,3,IF(BE217&gt;1973,4,IF(BE217&gt;1970,5,IF(BE217&gt;1960,6,IF(BE217&gt;1958,7,IF(BE217&gt;1953,8,9)))))))))</f>
        <v>0</v>
      </c>
      <c r="BG217" s="883">
        <v>14.7</v>
      </c>
    </row>
    <row r="218" spans="1:59" ht="11.25" customHeight="1" x14ac:dyDescent="0.2">
      <c r="A218" s="881" t="s">
        <v>4113</v>
      </c>
      <c r="B218" s="876" t="s">
        <v>4114</v>
      </c>
      <c r="C218" s="933" t="s">
        <v>108</v>
      </c>
      <c r="D218" s="933" t="s">
        <v>4341</v>
      </c>
      <c r="E218" s="733">
        <v>7</v>
      </c>
      <c r="F218" s="1182">
        <v>596</v>
      </c>
      <c r="G218" s="1182" t="s">
        <v>106</v>
      </c>
      <c r="H218" s="1182" t="s">
        <v>106</v>
      </c>
      <c r="I218" s="875">
        <v>27.38</v>
      </c>
      <c r="J218" s="651">
        <f>(M218/I218)*100</f>
        <v>3.9444850255661073</v>
      </c>
      <c r="K218" s="878">
        <v>0.27</v>
      </c>
      <c r="L218" s="888">
        <v>4</v>
      </c>
      <c r="M218" s="642">
        <f>K218*L218</f>
        <v>1.08</v>
      </c>
      <c r="N218" s="871" t="s">
        <v>148</v>
      </c>
      <c r="O218" s="734">
        <v>0.26</v>
      </c>
      <c r="P218" s="619">
        <v>43796</v>
      </c>
      <c r="Q218" s="619">
        <v>43812</v>
      </c>
      <c r="R218" s="642">
        <f>(K218-O218)/O218*100</f>
        <v>3.8461538461538494</v>
      </c>
      <c r="S218" s="701">
        <f>IF(INDEX(Historical!$D$7:$D$1254,MATCH(B218,Historical!$B$7:$B$1278,0))=0,"n/a",(INDEX(Historical!$C$7:$C$1256,MATCH(B218,Historical!$B$7:$B$1278,0))/INDEX(Historical!$D$7:$D$1254,MATCH(B218,Historical!$B$7:$B$1278,0))-1)*100)</f>
        <v>6.0606060606060552</v>
      </c>
      <c r="T218" s="701">
        <f>IF(INDEX(Historical!$F$7:$F$1247,MATCH(B218,Historical!$B$7:$B$1278,0))=0,"n/a",((INDEX(Historical!$C$7:$C$1256,MATCH(B218,Historical!$B$7:$B$1278,0))/INDEX(Historical!$F$7:$F$1247,MATCH(B218,Historical!$B$7:$B$1278,0)))^(1/3)-1)*100)</f>
        <v>5.2726599609396629</v>
      </c>
      <c r="U218" s="701">
        <f>IF(INDEX(Historical!$H$7:$H$1247,MATCH(B218,Historical!$B$7:$B$1278,0))=0,"n/a",((INDEX(Historical!$C$7:$C$1256,MATCH(B218,Historical!$B$7:$B$1278,0))/INDEX(Historical!$H$7:$H$1247,MATCH(B218,Historical!$B$7:$B$1278,0)))^(1/5)-1)*100)</f>
        <v>4.5639552591273169</v>
      </c>
      <c r="V218" s="701">
        <f>IF(INDEX(Historical!$O$7:$O$1247,MATCH(B218,Historical!$B$7:$B$1278,0))=0,"n/a",((INDEX(Historical!$C$7:$C$1256,MATCH(B218,Historical!$B$7:$B$1278,0))/INDEX(Historical!$O$7:$O$1247,MATCH(B218,Historical!$B$7:$B$1278,0)))^(1/10)-1)*100)</f>
        <v>2.7566485675441399</v>
      </c>
      <c r="W218" s="702">
        <f>IF(OR(U218&lt;=0,U218="n/a",V218&lt;=0,V218="n/a"),"n/a",U218/V218)</f>
        <v>1.6556173727989134</v>
      </c>
      <c r="X218" s="703">
        <f>IF(OR(AJ218&lt;=0,AJ218="n/a",U218&lt;=0,U218="n/a"),"n/a",U218/AJ218)</f>
        <v>0.44744659403208992</v>
      </c>
      <c r="Y218" s="877"/>
      <c r="Z218" s="651">
        <f>IF(OR(AC218&lt;0.01,AC218="n/a"),"n/a",M218/AC218*100)</f>
        <v>49.31506849315069</v>
      </c>
      <c r="AA218" s="887">
        <f>IF(OR(AC218&lt;0.01,AC218="n/a"),"n/a",I218/AC218)</f>
        <v>12.502283105022832</v>
      </c>
      <c r="AB218" s="888">
        <v>12</v>
      </c>
      <c r="AC218" s="866">
        <v>2.19</v>
      </c>
      <c r="AD218" s="866">
        <v>2.5</v>
      </c>
      <c r="AE218" s="866">
        <v>3.3</v>
      </c>
      <c r="AF218" s="866">
        <v>1.05</v>
      </c>
      <c r="AG218" s="866">
        <v>8.6</v>
      </c>
      <c r="AH218" s="866">
        <v>12.6</v>
      </c>
      <c r="AI218" s="866">
        <v>15.93</v>
      </c>
      <c r="AJ218" s="866">
        <v>10.199999999999999</v>
      </c>
      <c r="AK218" s="866">
        <v>5</v>
      </c>
      <c r="AL218" s="879">
        <v>1190</v>
      </c>
      <c r="AM218" s="873">
        <v>1</v>
      </c>
      <c r="AN218" s="866">
        <v>0.23</v>
      </c>
      <c r="AO218" s="740">
        <f>IF(U218="n/a","n/a",IF(AA218&lt;0,"n/a",IF(AA218="n/a","n/a",J218+U218-AA218)))</f>
        <v>-3.993842820329407</v>
      </c>
      <c r="AP218" s="741">
        <f>IF(U218="n/a","n/a",J218+U218)</f>
        <v>8.5084402846934246</v>
      </c>
      <c r="AQ218" s="889">
        <f>IF(OR(AC218&lt;0.01,AF218="n/a"),"n/a",(I218/SQRT(22.5*AC218*(I218/AF218))-1)*100)</f>
        <v>-23.616763734808998</v>
      </c>
      <c r="AR218" s="651">
        <f>INDEX(Historical!$C$7:$C$1256,MATCH(B218,Historical!$B$7:$B$1278,0))*IF(AH218="n/a",1.03,IF(AH218&lt;0,1.01,IF(AH218&gt;10,1.1,(1+AH218/100))))</f>
        <v>1.1550000000000002</v>
      </c>
      <c r="AS218" s="887">
        <f>IF($AI218="n/a",1.03*AR218,IF($AI218&lt;0,1.01*AR218,IF($AI218&gt;10,1.1*AR218,(1+$AI218/100)*AR218)))</f>
        <v>1.2705000000000004</v>
      </c>
      <c r="AT218" s="887">
        <f>IF($AK218="n/a",1.03*AS218,IF($AK218&lt;0,1.01*AS218,IF($AK218&gt;10,1.1*AS218,(1+$AK218/100)*AS218)))</f>
        <v>1.3340250000000005</v>
      </c>
      <c r="AU218" s="887">
        <f>IF($AK218="n/a",1.03*AT218,IF($AK218&lt;0,1.01*AT218,IF($AK218&gt;10,1.1*AT218,(1+$AK218/100)*AT218)))</f>
        <v>1.4007262500000006</v>
      </c>
      <c r="AV218" s="887">
        <f>IF($AK218="n/a",1.03*AU218,IF($AK218&lt;0,1.01*AU218,IF($AK218&gt;10,1.1*AU218,(1+$AK218/100)*AU218)))</f>
        <v>1.4707625625000007</v>
      </c>
      <c r="AW218" s="651">
        <f>SUM(AR218:AV218)</f>
        <v>6.6310138125000027</v>
      </c>
      <c r="AX218" s="748">
        <f>AW218/I218*100</f>
        <v>24.218458044192854</v>
      </c>
      <c r="AY218" s="935">
        <v>0.71</v>
      </c>
      <c r="AZ218" s="873">
        <v>4.5</v>
      </c>
      <c r="BA218" s="873">
        <v>-34.020000000000003</v>
      </c>
      <c r="BB218" s="873">
        <v>-4.75</v>
      </c>
      <c r="BC218" s="873">
        <v>-13.320000000000002</v>
      </c>
      <c r="BE218" s="624">
        <v>2013</v>
      </c>
      <c r="BF218" s="899">
        <f>IF(BE218&gt;2008,0,IF(BE218&gt;2001,1,IF(BE218&gt;1990,2,IF(BE218&gt;1980,3,IF(BE218&gt;1973,4,IF(BE218&gt;1970,5,IF(BE218&gt;1960,6,IF(BE218&gt;1958,7,IF(BE218&gt;1953,8,9)))))))))</f>
        <v>0</v>
      </c>
      <c r="BG218" s="883">
        <v>1</v>
      </c>
    </row>
    <row r="219" spans="1:59" ht="11.25" customHeight="1" x14ac:dyDescent="0.2">
      <c r="A219" s="872" t="s">
        <v>1485</v>
      </c>
      <c r="B219" s="876" t="s">
        <v>1486</v>
      </c>
      <c r="C219" s="933" t="s">
        <v>108</v>
      </c>
      <c r="D219" s="933" t="s">
        <v>4337</v>
      </c>
      <c r="E219" s="733">
        <v>9</v>
      </c>
      <c r="F219" s="1182">
        <v>480</v>
      </c>
      <c r="G219" s="1182" t="s">
        <v>106</v>
      </c>
      <c r="H219" s="1182" t="s">
        <v>106</v>
      </c>
      <c r="I219" s="875">
        <v>120.99</v>
      </c>
      <c r="J219" s="651">
        <f>(M219/I219)*100</f>
        <v>1.6199685924456568</v>
      </c>
      <c r="K219" s="878">
        <v>0.49</v>
      </c>
      <c r="L219" s="888">
        <v>4</v>
      </c>
      <c r="M219" s="642">
        <f>K219*L219</f>
        <v>1.96</v>
      </c>
      <c r="N219" s="871" t="s">
        <v>151</v>
      </c>
      <c r="O219" s="734">
        <v>0.47</v>
      </c>
      <c r="P219" s="862">
        <v>43993</v>
      </c>
      <c r="Q219" s="862">
        <v>44008</v>
      </c>
      <c r="R219" s="642">
        <f>(K219-O219)/O219*100</f>
        <v>4.2553191489361746</v>
      </c>
      <c r="S219" s="701">
        <f>IF(INDEX(Historical!$D$7:$D$1254,MATCH(B219,Historical!$B$7:$B$1278,0))=0,"n/a",(INDEX(Historical!$C$7:$C$1256,MATCH(B219,Historical!$B$7:$B$1278,0))/INDEX(Historical!$D$7:$D$1254,MATCH(B219,Historical!$B$7:$B$1278,0))-1)*100)</f>
        <v>8.8235294117647189</v>
      </c>
      <c r="T219" s="701">
        <f>IF(INDEX(Historical!$F$7:$F$1247,MATCH(B219,Historical!$B$7:$B$1278,0))=0,"n/a",((INDEX(Historical!$C$7:$C$1256,MATCH(B219,Historical!$B$7:$B$1278,0))/INDEX(Historical!$F$7:$F$1247,MATCH(B219,Historical!$B$7:$B$1278,0)))^(1/3)-1)*100)</f>
        <v>15.202557186544174</v>
      </c>
      <c r="U219" s="701">
        <f>IF(INDEX(Historical!$H$7:$H$1247,MATCH(B219,Historical!$B$7:$B$1278,0))=0,"n/a",((INDEX(Historical!$C$7:$C$1256,MATCH(B219,Historical!$B$7:$B$1278,0))/INDEX(Historical!$H$7:$H$1247,MATCH(B219,Historical!$B$7:$B$1278,0)))^(1/5)-1)*100)</f>
        <v>26.109773875727527</v>
      </c>
      <c r="V219" s="701" t="str">
        <f>IF(INDEX(Historical!$O$7:$O$1247,MATCH(B219,Historical!$B$7:$B$1278,0))=0,"n/a",((INDEX(Historical!$C$7:$C$1256,MATCH(B219,Historical!$B$7:$B$1278,0))/INDEX(Historical!$O$7:$O$1247,MATCH(B219,Historical!$B$7:$B$1278,0)))^(1/10)-1)*100)</f>
        <v>n/a</v>
      </c>
      <c r="W219" s="702" t="str">
        <f>IF(OR(U219&lt;=0,U219="n/a",V219&lt;=0,V219="n/a"),"n/a",U219/V219)</f>
        <v>n/a</v>
      </c>
      <c r="X219" s="703">
        <f>IF(OR(AJ219&lt;=0,AJ219="n/a",U219&lt;=0,U219="n/a"),"n/a",U219/AJ219)</f>
        <v>1.8517570124629454</v>
      </c>
      <c r="Y219" s="664"/>
      <c r="Z219" s="651">
        <f>IF(OR(AC219&lt;0.01,AC219="n/a"),"n/a",M219/AC219*100)</f>
        <v>35.897435897435898</v>
      </c>
      <c r="AA219" s="887">
        <f>IF(OR(AC219&lt;0.01,AC219="n/a"),"n/a",I219/AC219)</f>
        <v>22.159340659340657</v>
      </c>
      <c r="AB219" s="888">
        <v>12</v>
      </c>
      <c r="AC219" s="866">
        <v>5.46</v>
      </c>
      <c r="AD219" s="866">
        <v>2.2599999999999998</v>
      </c>
      <c r="AE219" s="866">
        <v>3.83</v>
      </c>
      <c r="AF219" s="866">
        <v>3.45</v>
      </c>
      <c r="AG219" s="866">
        <v>13.200000000000001</v>
      </c>
      <c r="AH219" s="866">
        <v>3.9</v>
      </c>
      <c r="AI219" s="866">
        <v>0.65</v>
      </c>
      <c r="AJ219" s="866">
        <v>14.099999999999998</v>
      </c>
      <c r="AK219" s="866">
        <v>9.81</v>
      </c>
      <c r="AL219" s="879">
        <v>20020</v>
      </c>
      <c r="AM219" s="873">
        <v>0.2</v>
      </c>
      <c r="AN219" s="866">
        <v>0.61</v>
      </c>
      <c r="AO219" s="740">
        <f>IF(U219="n/a","n/a",IF(AA219&lt;0,"n/a",IF(AA219="n/a","n/a",J219+U219-AA219)))</f>
        <v>5.5704018088325249</v>
      </c>
      <c r="AP219" s="741">
        <f>IF(U219="n/a","n/a",J219+U219)</f>
        <v>27.729742468173182</v>
      </c>
      <c r="AQ219" s="889">
        <f>IF(OR(AC219&lt;0.01,AF219="n/a"),"n/a",(I219/SQRT(22.5*AC219*(I219/AF219))-1)*100)</f>
        <v>84.33028963698743</v>
      </c>
      <c r="AR219" s="651">
        <f>INDEX(Historical!$C$7:$C$1256,MATCH(B219,Historical!$B$7:$B$1278,0))*IF(AH219="n/a",1.03,IF(AH219&lt;0,1.01,IF(AH219&gt;10,1.1,(1+AH219/100))))</f>
        <v>1.92215</v>
      </c>
      <c r="AS219" s="887">
        <f>IF($AI219="n/a",1.03*AR219,IF($AI219&lt;0,1.01*AR219,IF($AI219&gt;10,1.1*AR219,(1+$AI219/100)*AR219)))</f>
        <v>1.934643975</v>
      </c>
      <c r="AT219" s="887">
        <f>IF($AK219="n/a",1.03*AS219,IF($AK219&lt;0,1.01*AS219,IF($AK219&gt;10,1.1*AS219,(1+$AK219/100)*AS219)))</f>
        <v>2.1244325489475</v>
      </c>
      <c r="AU219" s="887">
        <f>IF($AK219="n/a",1.03*AT219,IF($AK219&lt;0,1.01*AT219,IF($AK219&gt;10,1.1*AT219,(1+$AK219/100)*AT219)))</f>
        <v>2.3328393819992499</v>
      </c>
      <c r="AV219" s="887">
        <f>IF($AK219="n/a",1.03*AU219,IF($AK219&lt;0,1.01*AU219,IF($AK219&gt;10,1.1*AU219,(1+$AK219/100)*AU219)))</f>
        <v>2.5616909253733766</v>
      </c>
      <c r="AW219" s="651">
        <f>SUM(AR219:AV219)</f>
        <v>10.875756831320126</v>
      </c>
      <c r="AX219" s="748">
        <f>AW219/I219*100</f>
        <v>8.988971676436174</v>
      </c>
      <c r="AY219" s="935">
        <v>0.82</v>
      </c>
      <c r="AZ219" s="873">
        <v>68.84</v>
      </c>
      <c r="BA219" s="873">
        <v>-12.29</v>
      </c>
      <c r="BB219" s="873">
        <v>-4.8</v>
      </c>
      <c r="BC219" s="873">
        <v>3.47</v>
      </c>
      <c r="BE219" s="624">
        <v>2012</v>
      </c>
      <c r="BF219" s="899">
        <f>IF(BE219&gt;2008,0,IF(BE219&gt;2001,1,IF(BE219&gt;1990,2,IF(BE219&gt;1980,3,IF(BE219&gt;1973,4,IF(BE219&gt;1970,5,IF(BE219&gt;1960,6,IF(BE219&gt;1958,7,IF(BE219&gt;1953,8,9)))))))))</f>
        <v>0</v>
      </c>
      <c r="BG219" s="883">
        <v>5.2</v>
      </c>
    </row>
    <row r="220" spans="1:59" ht="11.25" customHeight="1" x14ac:dyDescent="0.2">
      <c r="A220" s="872" t="s">
        <v>3873</v>
      </c>
      <c r="B220" s="876" t="s">
        <v>3874</v>
      </c>
      <c r="C220" s="933" t="s">
        <v>131</v>
      </c>
      <c r="D220" s="933" t="s">
        <v>4333</v>
      </c>
      <c r="E220" s="733">
        <v>7</v>
      </c>
      <c r="F220" s="1182">
        <v>639</v>
      </c>
      <c r="G220" s="1182" t="s">
        <v>106</v>
      </c>
      <c r="H220" s="1182" t="s">
        <v>106</v>
      </c>
      <c r="I220" s="875">
        <v>62.8</v>
      </c>
      <c r="J220" s="651">
        <f>(M220/I220)*100</f>
        <v>3.7898089171974521</v>
      </c>
      <c r="K220" s="878">
        <v>0.59499999999999997</v>
      </c>
      <c r="L220" s="888">
        <v>4</v>
      </c>
      <c r="M220" s="642">
        <f>K220*L220</f>
        <v>2.38</v>
      </c>
      <c r="N220" s="871" t="s">
        <v>107</v>
      </c>
      <c r="O220" s="734">
        <v>0.57750000000000001</v>
      </c>
      <c r="P220" s="862">
        <v>44139</v>
      </c>
      <c r="Q220" s="862">
        <v>44148</v>
      </c>
      <c r="R220" s="642">
        <f>(K220-O220)/O220*100</f>
        <v>3.0303030303030236</v>
      </c>
      <c r="S220" s="701">
        <f>IF(INDEX(Historical!$D$7:$D$1254,MATCH(B220,Historical!$B$7:$B$1278,0))=0,"n/a",(INDEX(Historical!$C$7:$C$1256,MATCH(B220,Historical!$B$7:$B$1278,0))/INDEX(Historical!$D$7:$D$1254,MATCH(B220,Historical!$B$7:$B$1278,0))-1)*100)</f>
        <v>14.890510948905122</v>
      </c>
      <c r="T220" s="701">
        <f>IF(INDEX(Historical!$F$7:$F$1247,MATCH(B220,Historical!$B$7:$B$1278,0))=0,"n/a",((INDEX(Historical!$C$7:$C$1256,MATCH(B220,Historical!$B$7:$B$1278,0))/INDEX(Historical!$F$7:$F$1247,MATCH(B220,Historical!$B$7:$B$1278,0)))^(1/3)-1)*100)</f>
        <v>14.886533308592419</v>
      </c>
      <c r="U220" s="701">
        <f>IF(INDEX(Historical!$H$7:$H$1247,MATCH(B220,Historical!$B$7:$B$1278,0))=0,"n/a",((INDEX(Historical!$C$7:$C$1256,MATCH(B220,Historical!$B$7:$B$1278,0))/INDEX(Historical!$H$7:$H$1247,MATCH(B220,Historical!$B$7:$B$1278,0)))^(1/5)-1)*100)</f>
        <v>60.023105305013935</v>
      </c>
      <c r="V220" s="701" t="str">
        <f>IF(INDEX(Historical!$O$7:$O$1247,MATCH(B220,Historical!$B$7:$B$1278,0))=0,"n/a",((INDEX(Historical!$C$7:$C$1256,MATCH(B220,Historical!$B$7:$B$1278,0))/INDEX(Historical!$O$7:$O$1247,MATCH(B220,Historical!$B$7:$B$1278,0)))^(1/10)-1)*100)</f>
        <v>n/a</v>
      </c>
      <c r="W220" s="702" t="str">
        <f>IF(OR(U220&lt;=0,U220="n/a",V220&lt;=0,V220="n/a"),"n/a",U220/V220)</f>
        <v>n/a</v>
      </c>
      <c r="X220" s="703" t="str">
        <f>IF(OR(AJ220&lt;=0,AJ220="n/a",U220&lt;=0,U220="n/a"),"n/a",U220/AJ220)</f>
        <v>n/a</v>
      </c>
      <c r="Y220" s="877"/>
      <c r="Z220" s="651" t="str">
        <f>IF(OR(AC220&lt;0.01,AC220="n/a"),"n/a",M220/AC220*100)</f>
        <v>n/a</v>
      </c>
      <c r="AA220" s="887" t="str">
        <f>IF(OR(AC220&lt;0.01,AC220="n/a"),"n/a",I220/AC220)</f>
        <v>n/a</v>
      </c>
      <c r="AB220" s="888">
        <v>12</v>
      </c>
      <c r="AC220" s="866">
        <v>-3.43</v>
      </c>
      <c r="AD220" s="866" t="s">
        <v>136</v>
      </c>
      <c r="AE220" s="866">
        <v>4.41</v>
      </c>
      <c r="AF220" s="866">
        <v>1.94</v>
      </c>
      <c r="AG220" s="866">
        <v>-4.3999999999999995</v>
      </c>
      <c r="AH220" s="868">
        <v>-151.4</v>
      </c>
      <c r="AI220" s="868">
        <v>244.4</v>
      </c>
      <c r="AJ220" s="866">
        <v>-62.5</v>
      </c>
      <c r="AK220" s="866">
        <v>40.1</v>
      </c>
      <c r="AL220" s="879">
        <v>4080</v>
      </c>
      <c r="AM220" s="873">
        <v>2.7199999999999998</v>
      </c>
      <c r="AN220" s="866">
        <v>1.79</v>
      </c>
      <c r="AO220" s="740" t="str">
        <f>IF(U220="n/a","n/a",IF(AA220&lt;0,"n/a",IF(AA220="n/a","n/a",J220+U220-AA220)))</f>
        <v>n/a</v>
      </c>
      <c r="AP220" s="741">
        <f>IF(U220="n/a","n/a",J220+U220)</f>
        <v>63.81291422221139</v>
      </c>
      <c r="AQ220" s="889" t="str">
        <f>IF(OR(AC220&lt;0.01,AF220="n/a"),"n/a",(I220/SQRT(22.5*AC220*(I220/AF220))-1)*100)</f>
        <v>n/a</v>
      </c>
      <c r="AR220" s="651">
        <f>INDEX(Historical!$C$7:$C$1256,MATCH(B220,Historical!$B$7:$B$1278,0))*IF(AH220="n/a",1.03,IF(AH220&lt;0,1.01,IF(AH220&gt;10,1.1,(1+AH220/100))))</f>
        <v>1.9871750000000001</v>
      </c>
      <c r="AS220" s="887">
        <f>IF($AI220="n/a",1.03*AR220,IF($AI220&lt;0,1.01*AR220,IF($AI220&gt;10,1.1*AR220,(1+$AI220/100)*AR220)))</f>
        <v>2.1858925000000005</v>
      </c>
      <c r="AT220" s="887">
        <f>IF($AK220="n/a",1.03*AS220,IF($AK220&lt;0,1.01*AS220,IF($AK220&gt;10,1.1*AS220,(1+$AK220/100)*AS220)))</f>
        <v>2.4044817500000009</v>
      </c>
      <c r="AU220" s="887">
        <f>IF($AK220="n/a",1.03*AT220,IF($AK220&lt;0,1.01*AT220,IF($AK220&gt;10,1.1*AT220,(1+$AK220/100)*AT220)))</f>
        <v>2.6449299250000013</v>
      </c>
      <c r="AV220" s="887">
        <f>IF($AK220="n/a",1.03*AU220,IF($AK220&lt;0,1.01*AU220,IF($AK220&gt;10,1.1*AU220,(1+$AK220/100)*AU220)))</f>
        <v>2.9094229175000019</v>
      </c>
      <c r="AW220" s="651">
        <f>SUM(AR220:AV220)</f>
        <v>12.131902092500004</v>
      </c>
      <c r="AX220" s="748">
        <f>AW220/I220*100</f>
        <v>19.318315433917206</v>
      </c>
      <c r="AY220" s="935">
        <v>0.9</v>
      </c>
      <c r="AZ220" s="873">
        <v>116.48</v>
      </c>
      <c r="BA220" s="873">
        <v>-8.17</v>
      </c>
      <c r="BB220" s="873">
        <v>2.83</v>
      </c>
      <c r="BC220" s="873">
        <v>14.81</v>
      </c>
      <c r="BE220" s="624">
        <v>2014</v>
      </c>
      <c r="BF220" s="899">
        <f>IF(BE220&gt;2008,0,IF(BE220&gt;2001,1,IF(BE220&gt;1990,2,IF(BE220&gt;1980,3,IF(BE220&gt;1973,4,IF(BE220&gt;1970,5,IF(BE220&gt;1960,6,IF(BE220&gt;1958,7,IF(BE220&gt;1953,8,9)))))))))</f>
        <v>0</v>
      </c>
      <c r="BG220" s="883">
        <v>-0.70000000000000007</v>
      </c>
    </row>
    <row r="221" spans="1:59" s="774" customFormat="1" ht="11.25" customHeight="1" x14ac:dyDescent="0.2">
      <c r="A221" s="755" t="s">
        <v>1503</v>
      </c>
      <c r="B221" s="782" t="s">
        <v>1504</v>
      </c>
      <c r="C221" s="933" t="s">
        <v>108</v>
      </c>
      <c r="D221" s="933" t="s">
        <v>4334</v>
      </c>
      <c r="E221" s="756">
        <v>7</v>
      </c>
      <c r="F221" s="1182">
        <v>574</v>
      </c>
      <c r="G221" s="1181" t="s">
        <v>106</v>
      </c>
      <c r="H221" s="1181" t="s">
        <v>106</v>
      </c>
      <c r="I221" s="757">
        <v>10.16</v>
      </c>
      <c r="J221" s="758">
        <f>(M221/I221)*100</f>
        <v>4.3307086614173231</v>
      </c>
      <c r="K221" s="759">
        <v>0.11</v>
      </c>
      <c r="L221" s="760">
        <v>4</v>
      </c>
      <c r="M221" s="761">
        <f>K221*L221</f>
        <v>0.44</v>
      </c>
      <c r="N221" s="762" t="s">
        <v>440</v>
      </c>
      <c r="O221" s="763">
        <v>0.1</v>
      </c>
      <c r="P221" s="783">
        <v>43592</v>
      </c>
      <c r="Q221" s="783">
        <v>43607</v>
      </c>
      <c r="R221" s="761">
        <f>(K221-O221)/O221*100</f>
        <v>9.9999999999999947</v>
      </c>
      <c r="S221" s="701">
        <f>IF(INDEX(Historical!$D$7:$D$1254,MATCH(B221,Historical!$B$7:$B$1278,0))=0,"n/a",(INDEX(Historical!$C$7:$C$1256,MATCH(B221,Historical!$B$7:$B$1278,0))/INDEX(Historical!$D$7:$D$1254,MATCH(B221,Historical!$B$7:$B$1278,0))-1)*100)</f>
        <v>7.4999999999999956</v>
      </c>
      <c r="T221" s="701">
        <f>IF(INDEX(Historical!$F$7:$F$1247,MATCH(B221,Historical!$B$7:$B$1278,0))=0,"n/a",((INDEX(Historical!$C$7:$C$1256,MATCH(B221,Historical!$B$7:$B$1278,0))/INDEX(Historical!$F$7:$F$1247,MATCH(B221,Historical!$B$7:$B$1278,0)))^(1/3)-1)*100)</f>
        <v>11.524149667113504</v>
      </c>
      <c r="U221" s="701">
        <f>IF(INDEX(Historical!$H$7:$H$1247,MATCH(B221,Historical!$B$7:$B$1278,0))=0,"n/a",((INDEX(Historical!$C$7:$C$1256,MATCH(B221,Historical!$B$7:$B$1278,0))/INDEX(Historical!$H$7:$H$1247,MATCH(B221,Historical!$B$7:$B$1278,0)))^(1/5)-1)*100)</f>
        <v>10.585712778116175</v>
      </c>
      <c r="V221" s="701">
        <f>IF(INDEX(Historical!$O$7:$O$1247,MATCH(B221,Historical!$B$7:$B$1278,0))=0,"n/a",((INDEX(Historical!$C$7:$C$1256,MATCH(B221,Historical!$B$7:$B$1278,0))/INDEX(Historical!$O$7:$O$1247,MATCH(B221,Historical!$B$7:$B$1278,0)))^(1/10)-1)*100)</f>
        <v>14.197437928385682</v>
      </c>
      <c r="W221" s="702">
        <f>IF(OR(U221&lt;=0,U221="n/a",V221&lt;=0,V221="n/a"),"n/a",U221/V221)</f>
        <v>0.74560725896547886</v>
      </c>
      <c r="X221" s="703">
        <f>IF(OR(AJ221&lt;=0,AJ221="n/a",U221&lt;=0,U221="n/a"),"n/a",U221/AJ221)</f>
        <v>0.65749768808174991</v>
      </c>
      <c r="Y221" s="934" t="s">
        <v>4393</v>
      </c>
      <c r="Z221" s="758">
        <f>IF(OR(AC221&lt;0.01,AC221="n/a"),"n/a",M221/AC221*100)</f>
        <v>53.658536585365859</v>
      </c>
      <c r="AA221" s="766">
        <f>IF(OR(AC221&lt;0.01,AC221="n/a"),"n/a",I221/AC221)</f>
        <v>12.390243902439025</v>
      </c>
      <c r="AB221" s="760">
        <v>12</v>
      </c>
      <c r="AC221" s="767">
        <v>0.82</v>
      </c>
      <c r="AD221" s="767">
        <v>1.55</v>
      </c>
      <c r="AE221" s="767">
        <v>3.26</v>
      </c>
      <c r="AF221" s="767">
        <v>0.67</v>
      </c>
      <c r="AG221" s="767">
        <v>5.5</v>
      </c>
      <c r="AH221" s="767">
        <v>0.3</v>
      </c>
      <c r="AI221" s="767">
        <v>23.97</v>
      </c>
      <c r="AJ221" s="767">
        <v>16.100000000000001</v>
      </c>
      <c r="AK221" s="767">
        <v>8</v>
      </c>
      <c r="AL221" s="768">
        <v>551.38</v>
      </c>
      <c r="AM221" s="769">
        <v>1.3</v>
      </c>
      <c r="AN221" s="767">
        <v>0.76</v>
      </c>
      <c r="AO221" s="770">
        <f>IF(U221="n/a","n/a",IF(AA221&lt;0,"n/a",IF(AA221="n/a","n/a",J221+U221-AA221)))</f>
        <v>2.5261775370944726</v>
      </c>
      <c r="AP221" s="771">
        <f>IF(U221="n/a","n/a",J221+U221)</f>
        <v>14.916421439533497</v>
      </c>
      <c r="AQ221" s="772">
        <f>IF(OR(AC221&lt;0.01,AF221="n/a"),"n/a",(I221/SQRT(22.5*AC221*(I221/AF221))-1)*100)</f>
        <v>-39.258422020884623</v>
      </c>
      <c r="AR221" s="651">
        <f>INDEX(Historical!$C$7:$C$1256,MATCH(B221,Historical!$B$7:$B$1278,0))*IF(AH221="n/a",1.03,IF(AH221&lt;0,1.01,IF(AH221&gt;10,1.1,(1+AH221/100))))</f>
        <v>0.43128999999999995</v>
      </c>
      <c r="AS221" s="766">
        <f>IF($AI221="n/a",1.03*AR221,IF($AI221&lt;0,1.01*AR221,IF($AI221&gt;10,1.1*AR221,(1+$AI221/100)*AR221)))</f>
        <v>0.47441899999999998</v>
      </c>
      <c r="AT221" s="766">
        <f>IF($AK221="n/a",1.03*AS221,IF($AK221&lt;0,1.01*AS221,IF($AK221&gt;10,1.1*AS221,(1+$AK221/100)*AS221)))</f>
        <v>0.51237252</v>
      </c>
      <c r="AU221" s="766">
        <f>IF($AK221="n/a",1.03*AT221,IF($AK221&lt;0,1.01*AT221,IF($AK221&gt;10,1.1*AT221,(1+$AK221/100)*AT221)))</f>
        <v>0.55336232159999998</v>
      </c>
      <c r="AV221" s="766">
        <f>IF($AK221="n/a",1.03*AU221,IF($AK221&lt;0,1.01*AU221,IF($AK221&gt;10,1.1*AU221,(1+$AK221/100)*AU221)))</f>
        <v>0.59763130732800007</v>
      </c>
      <c r="AW221" s="758">
        <f>SUM(AR221:AV221)</f>
        <v>2.5690751489279999</v>
      </c>
      <c r="AX221" s="773">
        <f>AW221/I221*100</f>
        <v>25.286172725669292</v>
      </c>
      <c r="AY221" s="936">
        <v>0.73</v>
      </c>
      <c r="AZ221" s="769">
        <v>16.509999999999998</v>
      </c>
      <c r="BA221" s="769">
        <v>-42.11</v>
      </c>
      <c r="BB221" s="769">
        <v>3.1300000000000003</v>
      </c>
      <c r="BC221" s="769">
        <v>-10.68</v>
      </c>
      <c r="BD221" s="909"/>
      <c r="BE221" s="624">
        <v>2014</v>
      </c>
      <c r="BF221" s="899">
        <f>IF(BE221&gt;2008,0,IF(BE221&gt;2001,1,IF(BE221&gt;1990,2,IF(BE221&gt;1980,3,IF(BE221&gt;1973,4,IF(BE221&gt;1970,5,IF(BE221&gt;1960,6,IF(BE221&gt;1958,7,IF(BE221&gt;1953,8,9)))))))))</f>
        <v>0</v>
      </c>
      <c r="BG221" s="825">
        <v>0.8</v>
      </c>
    </row>
    <row r="222" spans="1:59" ht="11.25" customHeight="1" x14ac:dyDescent="0.2">
      <c r="A222" s="872" t="s">
        <v>1499</v>
      </c>
      <c r="B222" s="876" t="s">
        <v>1500</v>
      </c>
      <c r="C222" s="933" t="s">
        <v>131</v>
      </c>
      <c r="D222" s="933" t="s">
        <v>4331</v>
      </c>
      <c r="E222" s="733">
        <v>9</v>
      </c>
      <c r="F222" s="1182">
        <v>460</v>
      </c>
      <c r="G222" s="1182" t="s">
        <v>37</v>
      </c>
      <c r="H222" s="1182" t="s">
        <v>37</v>
      </c>
      <c r="I222" s="875">
        <v>22.97</v>
      </c>
      <c r="J222" s="651">
        <f>(M222/I222)*100</f>
        <v>3.6569438397910319</v>
      </c>
      <c r="K222" s="878">
        <v>0.21</v>
      </c>
      <c r="L222" s="888">
        <v>4</v>
      </c>
      <c r="M222" s="642">
        <f>K222*L222</f>
        <v>0.84</v>
      </c>
      <c r="N222" s="871" t="s">
        <v>1239</v>
      </c>
      <c r="O222" s="734">
        <v>0.2</v>
      </c>
      <c r="P222" s="862">
        <v>43871</v>
      </c>
      <c r="Q222" s="862">
        <v>43881</v>
      </c>
      <c r="R222" s="642">
        <f>(K222-O222)/O222*100</f>
        <v>4.9999999999999902</v>
      </c>
      <c r="S222" s="701">
        <f>IF(INDEX(Historical!$D$7:$D$1254,MATCH(B222,Historical!$B$7:$B$1278,0))=0,"n/a",(INDEX(Historical!$C$7:$C$1256,MATCH(B222,Historical!$B$7:$B$1278,0))/INDEX(Historical!$D$7:$D$1254,MATCH(B222,Historical!$B$7:$B$1278,0))-1)*100)</f>
        <v>2.5641025641025772</v>
      </c>
      <c r="T222" s="701">
        <f>IF(INDEX(Historical!$F$7:$F$1247,MATCH(B222,Historical!$B$7:$B$1278,0))=0,"n/a",((INDEX(Historical!$C$7:$C$1256,MATCH(B222,Historical!$B$7:$B$1278,0))/INDEX(Historical!$F$7:$F$1247,MATCH(B222,Historical!$B$7:$B$1278,0)))^(1/3)-1)*100)</f>
        <v>7.7217345015941907</v>
      </c>
      <c r="U222" s="701">
        <f>IF(INDEX(Historical!$H$7:$H$1247,MATCH(B222,Historical!$B$7:$B$1278,0))=0,"n/a",((INDEX(Historical!$C$7:$C$1256,MATCH(B222,Historical!$B$7:$B$1278,0))/INDEX(Historical!$H$7:$H$1247,MATCH(B222,Historical!$B$7:$B$1278,0)))^(1/5)-1)*100)</f>
        <v>14.825088604127679</v>
      </c>
      <c r="V222" s="701">
        <f>IF(INDEX(Historical!$O$7:$O$1247,MATCH(B222,Historical!$B$7:$B$1278,0))=0,"n/a",((INDEX(Historical!$C$7:$C$1256,MATCH(B222,Historical!$B$7:$B$1278,0))/INDEX(Historical!$O$7:$O$1247,MATCH(B222,Historical!$B$7:$B$1278,0)))^(1/10)-1)*100)</f>
        <v>8.2681139453081762</v>
      </c>
      <c r="W222" s="702">
        <f>IF(OR(U222&lt;=0,U222="n/a",V222&lt;=0,V222="n/a"),"n/a",U222/V222)</f>
        <v>1.7930435770712041</v>
      </c>
      <c r="X222" s="703">
        <f>IF(OR(AJ222&lt;=0,AJ222="n/a",U222&lt;=0,U222="n/a"),"n/a",U222/AJ222)</f>
        <v>9.8833924027517863</v>
      </c>
      <c r="Y222" s="654"/>
      <c r="Z222" s="651" t="str">
        <f>IF(OR(AC222&lt;0.01,AC222="n/a"),"n/a",M222/AC222*100)</f>
        <v>n/a</v>
      </c>
      <c r="AA222" s="887" t="str">
        <f>IF(OR(AC222&lt;0.01,AC222="n/a"),"n/a",I222/AC222)</f>
        <v>n/a</v>
      </c>
      <c r="AB222" s="888">
        <v>12</v>
      </c>
      <c r="AC222" s="866">
        <v>-0.31</v>
      </c>
      <c r="AD222" s="866" t="s">
        <v>136</v>
      </c>
      <c r="AE222" s="866">
        <v>1.78</v>
      </c>
      <c r="AF222" s="866">
        <v>1.84</v>
      </c>
      <c r="AG222" s="866">
        <v>-2.4</v>
      </c>
      <c r="AH222" s="866">
        <v>574.09999999999991</v>
      </c>
      <c r="AI222" s="866">
        <v>3.7900000000000005</v>
      </c>
      <c r="AJ222" s="866">
        <v>1.5</v>
      </c>
      <c r="AK222" s="866">
        <v>1.81</v>
      </c>
      <c r="AL222" s="879">
        <v>8700</v>
      </c>
      <c r="AM222" s="873">
        <v>0.1</v>
      </c>
      <c r="AN222" s="866">
        <v>2.09</v>
      </c>
      <c r="AO222" s="740" t="str">
        <f>IF(U222="n/a","n/a",IF(AA222&lt;0,"n/a",IF(AA222="n/a","n/a",J222+U222-AA222)))</f>
        <v>n/a</v>
      </c>
      <c r="AP222" s="741">
        <f>IF(U222="n/a","n/a",J222+U222)</f>
        <v>18.482032443918712</v>
      </c>
      <c r="AQ222" s="889" t="str">
        <f>IF(OR(AC222&lt;0.01,AF222="n/a"),"n/a",(I222/SQRT(22.5*AC222*(I222/AF222))-1)*100)</f>
        <v>n/a</v>
      </c>
      <c r="AR222" s="651">
        <f>INDEX(Historical!$C$7:$C$1256,MATCH(B222,Historical!$B$7:$B$1278,0))*IF(AH222="n/a",1.03,IF(AH222&lt;0,1.01,IF(AH222&gt;10,1.1,(1+AH222/100))))</f>
        <v>0.88000000000000012</v>
      </c>
      <c r="AS222" s="887">
        <f>IF($AI222="n/a",1.03*AR222,IF($AI222&lt;0,1.01*AR222,IF($AI222&gt;10,1.1*AR222,(1+$AI222/100)*AR222)))</f>
        <v>0.91335200000000016</v>
      </c>
      <c r="AT222" s="887">
        <f>IF($AK222="n/a",1.03*AS222,IF($AK222&lt;0,1.01*AS222,IF($AK222&gt;10,1.1*AS222,(1+$AK222/100)*AS222)))</f>
        <v>0.92988367120000015</v>
      </c>
      <c r="AU222" s="887">
        <f>IF($AK222="n/a",1.03*AT222,IF($AK222&lt;0,1.01*AT222,IF($AK222&gt;10,1.1*AT222,(1+$AK222/100)*AT222)))</f>
        <v>0.94671456564872014</v>
      </c>
      <c r="AV222" s="887">
        <f>IF($AK222="n/a",1.03*AU222,IF($AK222&lt;0,1.01*AU222,IF($AK222&gt;10,1.1*AU222,(1+$AK222/100)*AU222)))</f>
        <v>0.96385009928696197</v>
      </c>
      <c r="AW222" s="651">
        <f>SUM(AR222:AV222)</f>
        <v>4.6338003361356819</v>
      </c>
      <c r="AX222" s="748">
        <f>AW222/I222*100</f>
        <v>20.173270945301184</v>
      </c>
      <c r="AY222" s="935">
        <v>0.26</v>
      </c>
      <c r="AZ222" s="873">
        <v>17.43</v>
      </c>
      <c r="BA222" s="873">
        <v>-24.59</v>
      </c>
      <c r="BB222" s="873">
        <v>1.7399999999999998</v>
      </c>
      <c r="BC222" s="873">
        <v>-6.76</v>
      </c>
      <c r="BE222" s="624">
        <v>2012</v>
      </c>
      <c r="BF222" s="899">
        <f>IF(BE222&gt;2008,0,IF(BE222&gt;2001,1,IF(BE222&gt;1990,2,IF(BE222&gt;1980,3,IF(BE222&gt;1973,4,IF(BE222&gt;1970,5,IF(BE222&gt;1960,6,IF(BE222&gt;1958,7,IF(BE222&gt;1953,8,9)))))))))</f>
        <v>0</v>
      </c>
      <c r="BG222" s="883">
        <v>-0.5</v>
      </c>
    </row>
    <row r="223" spans="1:59" ht="11.25" customHeight="1" x14ac:dyDescent="0.2">
      <c r="A223" s="882" t="s">
        <v>4543</v>
      </c>
      <c r="B223" s="876" t="s">
        <v>4513</v>
      </c>
      <c r="C223" s="933" t="s">
        <v>108</v>
      </c>
      <c r="D223" s="933" t="s">
        <v>4346</v>
      </c>
      <c r="E223" s="733">
        <v>5</v>
      </c>
      <c r="F223" s="1182">
        <v>719</v>
      </c>
      <c r="G223" s="1182" t="s">
        <v>106</v>
      </c>
      <c r="H223" s="1182" t="s">
        <v>106</v>
      </c>
      <c r="I223" s="875">
        <v>61.04</v>
      </c>
      <c r="J223" s="651">
        <f>(M223/I223)*100</f>
        <v>1.3106159895150722</v>
      </c>
      <c r="K223" s="878">
        <v>0.2</v>
      </c>
      <c r="L223" s="888">
        <v>4</v>
      </c>
      <c r="M223" s="642">
        <f>K223*L223</f>
        <v>0.8</v>
      </c>
      <c r="N223" s="871" t="s">
        <v>516</v>
      </c>
      <c r="O223" s="734">
        <v>0.18</v>
      </c>
      <c r="P223" s="619">
        <v>43796</v>
      </c>
      <c r="Q223" s="619">
        <v>43812</v>
      </c>
      <c r="R223" s="642">
        <f>(K223-O223)/O223*100</f>
        <v>11.111111111111121</v>
      </c>
      <c r="S223" s="701">
        <f>IF(INDEX(Historical!$D$7:$D$1254,MATCH(B223,Historical!$B$7:$B$1278,0))=0,"n/a",(INDEX(Historical!$C$7:$C$1256,MATCH(B223,Historical!$B$7:$B$1278,0))/INDEX(Historical!$D$7:$D$1254,MATCH(B223,Historical!$B$7:$B$1278,0))-1)*100)</f>
        <v>12.12121212121211</v>
      </c>
      <c r="T223" s="701">
        <f>IF(INDEX(Historical!$F$7:$F$1247,MATCH(B223,Historical!$B$7:$B$1278,0))=0,"n/a",((INDEX(Historical!$C$7:$C$1256,MATCH(B223,Historical!$B$7:$B$1278,0))/INDEX(Historical!$F$7:$F$1247,MATCH(B223,Historical!$B$7:$B$1278,0)))^(1/3)-1)*100)</f>
        <v>13.960384306101293</v>
      </c>
      <c r="U223" s="701">
        <f>IF(INDEX(Historical!$H$7:$H$1247,MATCH(B223,Historical!$B$7:$B$1278,0))=0,"n/a",((INDEX(Historical!$C$7:$C$1256,MATCH(B223,Historical!$B$7:$B$1278,0))/INDEX(Historical!$H$7:$H$1247,MATCH(B223,Historical!$B$7:$B$1278,0)))^(1/5)-1)*100)</f>
        <v>13.09264089979596</v>
      </c>
      <c r="V223" s="701">
        <f>IF(INDEX(Historical!$O$7:$O$1247,MATCH(B223,Historical!$B$7:$B$1278,0))=0,"n/a",((INDEX(Historical!$C$7:$C$1256,MATCH(B223,Historical!$B$7:$B$1278,0))/INDEX(Historical!$O$7:$O$1247,MATCH(B223,Historical!$B$7:$B$1278,0)))^(1/10)-1)*100)</f>
        <v>26.594071548535013</v>
      </c>
      <c r="W223" s="702">
        <f>IF(OR(U223&lt;=0,U223="n/a",V223&lt;=0,V223="n/a"),"n/a",U223/V223)</f>
        <v>0.49231426921227467</v>
      </c>
      <c r="X223" s="703" t="str">
        <f>IF(OR(AJ223&lt;=0,AJ223="n/a",U223&lt;=0,U223="n/a"),"n/a",U223/AJ223)</f>
        <v>n/a</v>
      </c>
      <c r="Y223" s="877"/>
      <c r="Z223" s="651">
        <f>IF(OR(AC223&lt;0.01,AC223="n/a"),"n/a",M223/AC223*100)</f>
        <v>26.315789473684209</v>
      </c>
      <c r="AA223" s="887">
        <f>IF(OR(AC223&lt;0.01,AC223="n/a"),"n/a",I223/AC223)</f>
        <v>20.078947368421051</v>
      </c>
      <c r="AB223" s="888">
        <v>12</v>
      </c>
      <c r="AC223" s="866">
        <v>3.04</v>
      </c>
      <c r="AD223" s="866" t="s">
        <v>136</v>
      </c>
      <c r="AE223" s="866">
        <v>1.47</v>
      </c>
      <c r="AF223" s="866">
        <v>1.02</v>
      </c>
      <c r="AG223" s="866">
        <v>5.0999999999999996</v>
      </c>
      <c r="AH223" s="866">
        <v>-36.4</v>
      </c>
      <c r="AI223" s="866">
        <v>48.1</v>
      </c>
      <c r="AJ223" s="866">
        <v>-11.600000000000001</v>
      </c>
      <c r="AK223" s="866">
        <v>-6.9099999999999993</v>
      </c>
      <c r="AL223" s="879">
        <v>2320</v>
      </c>
      <c r="AM223" s="873">
        <v>8.4</v>
      </c>
      <c r="AN223" s="866">
        <v>8.44</v>
      </c>
      <c r="AO223" s="740">
        <f>IF(U223="n/a","n/a",IF(AA223&lt;0,"n/a",IF(AA223="n/a","n/a",J223+U223-AA223)))</f>
        <v>-5.6756904791100187</v>
      </c>
      <c r="AP223" s="741">
        <f>IF(U223="n/a","n/a",J223+U223)</f>
        <v>14.403256889311033</v>
      </c>
      <c r="AQ223" s="889">
        <f>IF(OR(AC223&lt;0.01,AF223="n/a"),"n/a",(I223/SQRT(22.5*AC223*(I223/AF223))-1)*100)</f>
        <v>-4.5932070534237202</v>
      </c>
      <c r="AR223" s="651">
        <f>INDEX(Historical!$C$7:$C$1256,MATCH(B223,Historical!$B$7:$B$1278,0))*IF(AH223="n/a",1.03,IF(AH223&lt;0,1.01,IF(AH223&gt;10,1.1,(1+AH223/100))))</f>
        <v>0.74739999999999995</v>
      </c>
      <c r="AS223" s="887">
        <f>IF($AI223="n/a",1.03*AR223,IF($AI223&lt;0,1.01*AR223,IF($AI223&gt;10,1.1*AR223,(1+$AI223/100)*AR223)))</f>
        <v>0.82213999999999998</v>
      </c>
      <c r="AT223" s="887">
        <f>IF($AK223="n/a",1.03*AS223,IF($AK223&lt;0,1.01*AS223,IF($AK223&gt;10,1.1*AS223,(1+$AK223/100)*AS223)))</f>
        <v>0.83036140000000003</v>
      </c>
      <c r="AU223" s="887">
        <f>IF($AK223="n/a",1.03*AT223,IF($AK223&lt;0,1.01*AT223,IF($AK223&gt;10,1.1*AT223,(1+$AK223/100)*AT223)))</f>
        <v>0.83866501400000004</v>
      </c>
      <c r="AV223" s="887">
        <f>IF($AK223="n/a",1.03*AU223,IF($AK223&lt;0,1.01*AU223,IF($AK223&gt;10,1.1*AU223,(1+$AK223/100)*AU223)))</f>
        <v>0.8470516641400001</v>
      </c>
      <c r="AW223" s="651">
        <f>SUM(AR223:AV223)</f>
        <v>4.0856180781400004</v>
      </c>
      <c r="AX223" s="748">
        <f>AW223/I223*100</f>
        <v>6.6933454753276544</v>
      </c>
      <c r="AY223" s="935">
        <v>0.68</v>
      </c>
      <c r="AZ223" s="873">
        <v>66.320000000000007</v>
      </c>
      <c r="BA223" s="873">
        <v>-11.110000000000001</v>
      </c>
      <c r="BB223" s="873">
        <v>-5.0299999999999994</v>
      </c>
      <c r="BC223" s="873">
        <v>11.15</v>
      </c>
      <c r="BE223" s="624">
        <v>2015</v>
      </c>
      <c r="BF223" s="899">
        <f>IF(BE223&gt;2008,0,IF(BE223&gt;2001,1,IF(BE223&gt;1990,2,IF(BE223&gt;1980,3,IF(BE223&gt;1973,4,IF(BE223&gt;1970,5,IF(BE223&gt;1960,6,IF(BE223&gt;1958,7,IF(BE223&gt;1953,8,9)))))))))</f>
        <v>0</v>
      </c>
      <c r="BG223" s="883">
        <v>0.5</v>
      </c>
    </row>
    <row r="224" spans="1:59" ht="12.75" customHeight="1" x14ac:dyDescent="0.2">
      <c r="A224" s="882" t="s">
        <v>4061</v>
      </c>
      <c r="B224" s="876" t="s">
        <v>4062</v>
      </c>
      <c r="C224" s="933" t="s">
        <v>112</v>
      </c>
      <c r="D224" s="933" t="s">
        <v>211</v>
      </c>
      <c r="E224" s="733">
        <v>6</v>
      </c>
      <c r="F224" s="1182">
        <v>686</v>
      </c>
      <c r="G224" s="1182" t="s">
        <v>106</v>
      </c>
      <c r="H224" s="1182" t="s">
        <v>106</v>
      </c>
      <c r="I224" s="875">
        <v>59.02</v>
      </c>
      <c r="J224" s="651">
        <f>(M224/I224)*100</f>
        <v>1.7621145374449338</v>
      </c>
      <c r="K224" s="878">
        <v>0.26</v>
      </c>
      <c r="L224" s="888">
        <v>4</v>
      </c>
      <c r="M224" s="642">
        <f>K224*L224</f>
        <v>1.04</v>
      </c>
      <c r="N224" s="871" t="s">
        <v>325</v>
      </c>
      <c r="O224" s="734">
        <v>0.25</v>
      </c>
      <c r="P224" s="862">
        <v>43893</v>
      </c>
      <c r="Q224" s="862">
        <v>43908</v>
      </c>
      <c r="R224" s="642">
        <f>(K224-O224)/O224*100</f>
        <v>4.0000000000000036</v>
      </c>
      <c r="S224" s="701">
        <f>IF(INDEX(Historical!$D$7:$D$1254,MATCH(B224,Historical!$B$7:$B$1278,0))=0,"n/a",(INDEX(Historical!$C$7:$C$1256,MATCH(B224,Historical!$B$7:$B$1278,0))/INDEX(Historical!$D$7:$D$1254,MATCH(B224,Historical!$B$7:$B$1278,0))-1)*100)</f>
        <v>4.1666666666666741</v>
      </c>
      <c r="T224" s="701">
        <f>IF(INDEX(Historical!$F$7:$F$1247,MATCH(B224,Historical!$B$7:$B$1278,0))=0,"n/a",((INDEX(Historical!$C$7:$C$1256,MATCH(B224,Historical!$B$7:$B$1278,0))/INDEX(Historical!$F$7:$F$1247,MATCH(B224,Historical!$B$7:$B$1278,0)))^(1/3)-1)*100)</f>
        <v>5.983983294832651</v>
      </c>
      <c r="U224" s="701" t="str">
        <f>IF(INDEX(Historical!$H$7:$H$1247,MATCH(B224,Historical!$B$7:$B$1278,0))=0,"n/a",((INDEX(Historical!$C$7:$C$1256,MATCH(B224,Historical!$B$7:$B$1278,0))/INDEX(Historical!$H$7:$H$1247,MATCH(B224,Historical!$B$7:$B$1278,0)))^(1/5)-1)*100)</f>
        <v>n/a</v>
      </c>
      <c r="V224" s="701" t="str">
        <f>IF(INDEX(Historical!$O$7:$O$1247,MATCH(B224,Historical!$B$7:$B$1278,0))=0,"n/a",((INDEX(Historical!$C$7:$C$1256,MATCH(B224,Historical!$B$7:$B$1278,0))/INDEX(Historical!$O$7:$O$1247,MATCH(B224,Historical!$B$7:$B$1278,0)))^(1/10)-1)*100)</f>
        <v>n/a</v>
      </c>
      <c r="W224" s="702" t="str">
        <f>IF(OR(U224&lt;=0,U224="n/a",V224&lt;=0,V224="n/a"),"n/a",U224/V224)</f>
        <v>n/a</v>
      </c>
      <c r="X224" s="703" t="str">
        <f>IF(OR(AJ224&lt;=0,AJ224="n/a",U224&lt;=0,U224="n/a"),"n/a",U224/AJ224)</f>
        <v>n/a</v>
      </c>
      <c r="Y224" s="877"/>
      <c r="Z224" s="651" t="str">
        <f>IF(OR(AC224&lt;0.01,AC224="n/a"),"n/a",M224/AC224*100)</f>
        <v>n/a</v>
      </c>
      <c r="AA224" s="887" t="str">
        <f>IF(OR(AC224&lt;0.01,AC224="n/a"),"n/a",I224/AC224)</f>
        <v>n/a</v>
      </c>
      <c r="AB224" s="888">
        <v>12</v>
      </c>
      <c r="AC224" s="866">
        <v>-0.47</v>
      </c>
      <c r="AD224" s="866" t="s">
        <v>136</v>
      </c>
      <c r="AE224" s="866">
        <v>1.08</v>
      </c>
      <c r="AF224" s="866">
        <v>1.1200000000000001</v>
      </c>
      <c r="AG224" s="866" t="s">
        <v>136</v>
      </c>
      <c r="AH224" s="866">
        <v>426.6</v>
      </c>
      <c r="AI224" s="866">
        <v>37.08</v>
      </c>
      <c r="AJ224" s="866">
        <v>-15.2</v>
      </c>
      <c r="AK224" s="866">
        <v>6</v>
      </c>
      <c r="AL224" s="879">
        <v>1200</v>
      </c>
      <c r="AM224" s="873">
        <v>0.1</v>
      </c>
      <c r="AN224" s="866">
        <v>0.46</v>
      </c>
      <c r="AO224" s="740" t="str">
        <f>IF(U224="n/a","n/a",IF(AA224&lt;0,"n/a",IF(AA224="n/a","n/a",J224+U224-AA224)))</f>
        <v>n/a</v>
      </c>
      <c r="AP224" s="741" t="str">
        <f>IF(U224="n/a","n/a",J224+U224)</f>
        <v>n/a</v>
      </c>
      <c r="AQ224" s="889" t="str">
        <f>IF(OR(AC224&lt;0.01,AF224="n/a"),"n/a",(I224/SQRT(22.5*AC224*(I224/AF224))-1)*100)</f>
        <v>n/a</v>
      </c>
      <c r="AR224" s="651">
        <f>INDEX(Historical!$C$7:$C$1256,MATCH(B224,Historical!$B$7:$B$1278,0))*IF(AH224="n/a",1.03,IF(AH224&lt;0,1.01,IF(AH224&gt;10,1.1,(1+AH224/100))))</f>
        <v>1.1000000000000001</v>
      </c>
      <c r="AS224" s="887">
        <f>IF($AI224="n/a",1.03*AR224,IF($AI224&lt;0,1.01*AR224,IF($AI224&gt;10,1.1*AR224,(1+$AI224/100)*AR224)))</f>
        <v>1.2100000000000002</v>
      </c>
      <c r="AT224" s="887">
        <f>IF($AK224="n/a",1.03*AS224,IF($AK224&lt;0,1.01*AS224,IF($AK224&gt;10,1.1*AS224,(1+$AK224/100)*AS224)))</f>
        <v>1.2826000000000002</v>
      </c>
      <c r="AU224" s="887">
        <f>IF($AK224="n/a",1.03*AT224,IF($AK224&lt;0,1.01*AT224,IF($AK224&gt;10,1.1*AT224,(1+$AK224/100)*AT224)))</f>
        <v>1.3595560000000002</v>
      </c>
      <c r="AV224" s="887">
        <f>IF($AK224="n/a",1.03*AU224,IF($AK224&lt;0,1.01*AU224,IF($AK224&gt;10,1.1*AU224,(1+$AK224/100)*AU224)))</f>
        <v>1.4411293600000004</v>
      </c>
      <c r="AW224" s="651">
        <f>SUM(AR224:AV224)</f>
        <v>6.3932853600000019</v>
      </c>
      <c r="AX224" s="748">
        <f>AW224/I224*100</f>
        <v>10.832404879701798</v>
      </c>
      <c r="AY224" s="935">
        <v>1.61</v>
      </c>
      <c r="AZ224" s="873">
        <v>96.47</v>
      </c>
      <c r="BA224" s="873">
        <v>-18.459999999999997</v>
      </c>
      <c r="BB224" s="873">
        <v>1.0699999999999998</v>
      </c>
      <c r="BC224" s="873">
        <v>15.299999999999999</v>
      </c>
      <c r="BE224" s="624">
        <v>2015</v>
      </c>
      <c r="BF224" s="899">
        <f>IF(BE224&gt;2008,0,IF(BE224&gt;2001,1,IF(BE224&gt;1990,2,IF(BE224&gt;1980,3,IF(BE224&gt;1973,4,IF(BE224&gt;1970,5,IF(BE224&gt;1960,6,IF(BE224&gt;1958,7,IF(BE224&gt;1953,8,9)))))))))</f>
        <v>0</v>
      </c>
      <c r="BG224" s="883" t="s">
        <v>136</v>
      </c>
    </row>
    <row r="225" spans="1:59" ht="12.75" customHeight="1" x14ac:dyDescent="0.2">
      <c r="A225" s="882" t="s">
        <v>4474</v>
      </c>
      <c r="B225" s="876" t="s">
        <v>4473</v>
      </c>
      <c r="C225" s="933" t="s">
        <v>4322</v>
      </c>
      <c r="D225" s="933" t="s">
        <v>4323</v>
      </c>
      <c r="E225" s="733">
        <v>6</v>
      </c>
      <c r="F225" s="1182">
        <v>703</v>
      </c>
      <c r="G225" s="1182" t="s">
        <v>106</v>
      </c>
      <c r="H225" s="1182" t="s">
        <v>106</v>
      </c>
      <c r="I225" s="875">
        <v>33.89</v>
      </c>
      <c r="J225" s="651">
        <f>(M225/I225)*100</f>
        <v>4.0129831808793153</v>
      </c>
      <c r="K225" s="878">
        <v>0.34</v>
      </c>
      <c r="L225" s="888">
        <v>4</v>
      </c>
      <c r="M225" s="642">
        <f>K225*L225</f>
        <v>1.36</v>
      </c>
      <c r="N225" s="871" t="s">
        <v>318</v>
      </c>
      <c r="O225" s="734">
        <v>0.33</v>
      </c>
      <c r="P225" s="862">
        <v>44088</v>
      </c>
      <c r="Q225" s="862">
        <v>44104</v>
      </c>
      <c r="R225" s="642">
        <f>(K225-O225)/O225*100</f>
        <v>3.0303030303030329</v>
      </c>
      <c r="S225" s="701">
        <f>IF(INDEX(Historical!$D$7:$D$1254,MATCH(B225,Historical!$B$7:$B$1278,0))=0,"n/a",(INDEX(Historical!$C$7:$C$1256,MATCH(B225,Historical!$B$7:$B$1278,0))/INDEX(Historical!$D$7:$D$1254,MATCH(B225,Historical!$B$7:$B$1278,0))-1)*100)</f>
        <v>9.4827586206896584</v>
      </c>
      <c r="T225" s="701">
        <f>IF(INDEX(Historical!$F$7:$F$1247,MATCH(B225,Historical!$B$7:$B$1278,0))=0,"n/a",((INDEX(Historical!$C$7:$C$1256,MATCH(B225,Historical!$B$7:$B$1278,0))/INDEX(Historical!$F$7:$F$1247,MATCH(B225,Historical!$B$7:$B$1278,0)))^(1/3)-1)*100)</f>
        <v>13.007434657986106</v>
      </c>
      <c r="U225" s="701" t="str">
        <f>IF(INDEX(Historical!$H$7:$H$1247,MATCH(B225,Historical!$B$7:$B$1278,0))=0,"n/a",((INDEX(Historical!$C$7:$C$1256,MATCH(B225,Historical!$B$7:$B$1278,0))/INDEX(Historical!$H$7:$H$1247,MATCH(B225,Historical!$B$7:$B$1278,0)))^(1/5)-1)*100)</f>
        <v>n/a</v>
      </c>
      <c r="V225" s="701" t="str">
        <f>IF(INDEX(Historical!$O$7:$O$1247,MATCH(B225,Historical!$B$7:$B$1278,0))=0,"n/a",((INDEX(Historical!$C$7:$C$1256,MATCH(B225,Historical!$B$7:$B$1278,0))/INDEX(Historical!$O$7:$O$1247,MATCH(B225,Historical!$B$7:$B$1278,0)))^(1/10)-1)*100)</f>
        <v>n/a</v>
      </c>
      <c r="W225" s="702" t="str">
        <f>IF(OR(U225&lt;=0,U225="n/a",V225&lt;=0,V225="n/a"),"n/a",U225/V225)</f>
        <v>n/a</v>
      </c>
      <c r="X225" s="703" t="str">
        <f>IF(OR(AJ225&lt;=0,AJ225="n/a",U225&lt;=0,U225="n/a"),"n/a",U225/AJ225)</f>
        <v>n/a</v>
      </c>
      <c r="Y225" s="877"/>
      <c r="Z225" s="651">
        <f>IF(OR(AC225&lt;0.01,AC225="n/a"),"n/a",M225/AC225*100)</f>
        <v>1133.3333333333335</v>
      </c>
      <c r="AA225" s="887">
        <f>IF(OR(AC225&lt;0.01,AC225="n/a"),"n/a",I225/AC225)</f>
        <v>282.41666666666669</v>
      </c>
      <c r="AB225" s="888">
        <v>12</v>
      </c>
      <c r="AC225" s="866">
        <v>0.12</v>
      </c>
      <c r="AD225" s="866">
        <v>26.33</v>
      </c>
      <c r="AE225" s="866">
        <v>5.62</v>
      </c>
      <c r="AF225" s="866">
        <v>3.31</v>
      </c>
      <c r="AG225" s="866">
        <v>1.2</v>
      </c>
      <c r="AH225" s="866">
        <v>-307.10000000000002</v>
      </c>
      <c r="AI225" s="866">
        <v>1.96</v>
      </c>
      <c r="AJ225" s="866">
        <v>-12.35</v>
      </c>
      <c r="AK225" s="866">
        <v>11</v>
      </c>
      <c r="AL225" s="879">
        <v>2310</v>
      </c>
      <c r="AM225" s="873">
        <v>10.16</v>
      </c>
      <c r="AN225" s="866">
        <v>2.4900000000000002</v>
      </c>
      <c r="AO225" s="740" t="str">
        <f>IF(U225="n/a","n/a",IF(AA225&lt;0,"n/a",IF(AA225="n/a","n/a",J225+U225-AA225)))</f>
        <v>n/a</v>
      </c>
      <c r="AP225" s="741" t="str">
        <f>IF(U225="n/a","n/a",J225+U225)</f>
        <v>n/a</v>
      </c>
      <c r="AQ225" s="889">
        <f>IF(OR(AC225&lt;0.01,AF225="n/a"),"n/a",(I225/SQRT(22.5*AC225*(I225/AF225))-1)*100)</f>
        <v>544.56675084609844</v>
      </c>
      <c r="AR225" s="651">
        <f>INDEX(Historical!$C$7:$C$1256,MATCH(B225,Historical!$B$7:$B$1278,0))*IF(AH225="n/a",1.03,IF(AH225&lt;0,1.01,IF(AH225&gt;10,1.1,(1+AH225/100))))</f>
        <v>1.2827</v>
      </c>
      <c r="AS225" s="887">
        <f>IF($AI225="n/a",1.03*AR225,IF($AI225&lt;0,1.01*AR225,IF($AI225&gt;10,1.1*AR225,(1+$AI225/100)*AR225)))</f>
        <v>1.3078409200000001</v>
      </c>
      <c r="AT225" s="887">
        <f>IF($AK225="n/a",1.03*AS225,IF($AK225&lt;0,1.01*AS225,IF($AK225&gt;10,1.1*AS225,(1+$AK225/100)*AS225)))</f>
        <v>1.4386250120000001</v>
      </c>
      <c r="AU225" s="887">
        <f>IF($AK225="n/a",1.03*AT225,IF($AK225&lt;0,1.01*AT225,IF($AK225&gt;10,1.1*AT225,(1+$AK225/100)*AT225)))</f>
        <v>1.5824875132000003</v>
      </c>
      <c r="AV225" s="887">
        <f>IF($AK225="n/a",1.03*AU225,IF($AK225&lt;0,1.01*AU225,IF($AK225&gt;10,1.1*AU225,(1+$AK225/100)*AU225)))</f>
        <v>1.7407362645200004</v>
      </c>
      <c r="AW225" s="651">
        <f>SUM(AR225:AV225)</f>
        <v>7.3523897097200006</v>
      </c>
      <c r="AX225" s="748">
        <f>AW225/I225*100</f>
        <v>21.694864885570965</v>
      </c>
      <c r="AY225" s="935">
        <v>0.43</v>
      </c>
      <c r="AZ225" s="873">
        <v>75.22999999999999</v>
      </c>
      <c r="BA225" s="873">
        <v>-11.32</v>
      </c>
      <c r="BB225" s="873">
        <v>-0.09</v>
      </c>
      <c r="BC225" s="873">
        <v>7.79</v>
      </c>
      <c r="BE225" s="624">
        <v>2015</v>
      </c>
      <c r="BF225" s="899">
        <f>IF(BE225&gt;2008,0,IF(BE225&gt;2001,1,IF(BE225&gt;1990,2,IF(BE225&gt;1980,3,IF(BE225&gt;1973,4,IF(BE225&gt;1970,5,IF(BE225&gt;1960,6,IF(BE225&gt;1958,7,IF(BE225&gt;1953,8,9)))))))))</f>
        <v>0</v>
      </c>
      <c r="BG225" s="883">
        <v>0.3</v>
      </c>
    </row>
    <row r="226" spans="1:59" ht="12.75" customHeight="1" x14ac:dyDescent="0.2">
      <c r="A226" s="872" t="s">
        <v>1491</v>
      </c>
      <c r="B226" s="876" t="s">
        <v>1492</v>
      </c>
      <c r="C226" s="933" t="s">
        <v>4196</v>
      </c>
      <c r="D226" s="933" t="s">
        <v>4321</v>
      </c>
      <c r="E226" s="733">
        <v>7</v>
      </c>
      <c r="F226" s="1182">
        <v>583</v>
      </c>
      <c r="G226" s="1182" t="s">
        <v>106</v>
      </c>
      <c r="H226" s="1182" t="s">
        <v>106</v>
      </c>
      <c r="I226" s="875">
        <v>43.89</v>
      </c>
      <c r="J226" s="651">
        <f>(M226/I226)*100</f>
        <v>4.3745727956254266</v>
      </c>
      <c r="K226" s="878">
        <v>0.48</v>
      </c>
      <c r="L226" s="888">
        <v>4</v>
      </c>
      <c r="M226" s="642">
        <f>K226*L226</f>
        <v>1.92</v>
      </c>
      <c r="N226" s="871" t="s">
        <v>283</v>
      </c>
      <c r="O226" s="734">
        <v>0.4</v>
      </c>
      <c r="P226" s="867">
        <v>43649</v>
      </c>
      <c r="Q226" s="867">
        <v>43670</v>
      </c>
      <c r="R226" s="642">
        <f>(K226-O226)/O226*100</f>
        <v>19.999999999999989</v>
      </c>
      <c r="S226" s="701">
        <f>IF(INDEX(Historical!$D$7:$D$1254,MATCH(B226,Historical!$B$7:$B$1278,0))=0,"n/a",(INDEX(Historical!$C$7:$C$1256,MATCH(B226,Historical!$B$7:$B$1278,0))/INDEX(Historical!$D$7:$D$1254,MATCH(B226,Historical!$B$7:$B$1278,0))-1)*100)</f>
        <v>46.666666666666679</v>
      </c>
      <c r="T226" s="701">
        <f>IF(INDEX(Historical!$F$7:$F$1247,MATCH(B226,Historical!$B$7:$B$1278,0))=0,"n/a",((INDEX(Historical!$C$7:$C$1256,MATCH(B226,Historical!$B$7:$B$1278,0))/INDEX(Historical!$F$7:$F$1247,MATCH(B226,Historical!$B$7:$B$1278,0)))^(1/3)-1)*100)</f>
        <v>33.483314712120915</v>
      </c>
      <c r="U226" s="701">
        <f>IF(INDEX(Historical!$H$7:$H$1247,MATCH(B226,Historical!$B$7:$B$1278,0))=0,"n/a",((INDEX(Historical!$C$7:$C$1256,MATCH(B226,Historical!$B$7:$B$1278,0))/INDEX(Historical!$H$7:$H$1247,MATCH(B226,Historical!$B$7:$B$1278,0)))^(1/5)-1)*100)</f>
        <v>22.810195770978027</v>
      </c>
      <c r="V226" s="701" t="str">
        <f>IF(INDEX(Historical!$O$7:$O$1247,MATCH(B226,Historical!$B$7:$B$1278,0))=0,"n/a",((INDEX(Historical!$C$7:$C$1256,MATCH(B226,Historical!$B$7:$B$1278,0))/INDEX(Historical!$O$7:$O$1247,MATCH(B226,Historical!$B$7:$B$1278,0)))^(1/10)-1)*100)</f>
        <v>n/a</v>
      </c>
      <c r="W226" s="702" t="str">
        <f>IF(OR(U226&lt;=0,U226="n/a",V226&lt;=0,V226="n/a"),"n/a",U226/V226)</f>
        <v>n/a</v>
      </c>
      <c r="X226" s="703">
        <f>IF(OR(AJ226&lt;=0,AJ226="n/a",U226&lt;=0,U226="n/a"),"n/a",U226/AJ226)</f>
        <v>1.5206797180652019</v>
      </c>
      <c r="Y226" s="673"/>
      <c r="Z226" s="651">
        <f>IF(OR(AC226&lt;0.01,AC226="n/a"),"n/a",M226/AC226*100)</f>
        <v>55.49132947976878</v>
      </c>
      <c r="AA226" s="887">
        <f>IF(OR(AC226&lt;0.01,AC226="n/a"),"n/a",I226/AC226)</f>
        <v>12.684971098265896</v>
      </c>
      <c r="AB226" s="888">
        <v>4</v>
      </c>
      <c r="AC226" s="866">
        <v>3.46</v>
      </c>
      <c r="AD226" s="866">
        <v>3.25</v>
      </c>
      <c r="AE226" s="866">
        <v>1.77</v>
      </c>
      <c r="AF226" s="866">
        <v>34.020000000000003</v>
      </c>
      <c r="AG226" s="866" t="s">
        <v>136</v>
      </c>
      <c r="AH226" s="866">
        <v>-22.1</v>
      </c>
      <c r="AI226" s="866">
        <v>18</v>
      </c>
      <c r="AJ226" s="866">
        <v>15</v>
      </c>
      <c r="AK226" s="866">
        <v>3.91</v>
      </c>
      <c r="AL226" s="879">
        <v>9700</v>
      </c>
      <c r="AM226" s="873">
        <v>0.3</v>
      </c>
      <c r="AN226" s="866">
        <v>9.7899999999999991</v>
      </c>
      <c r="AO226" s="740">
        <f>IF(U226="n/a","n/a",IF(AA226&lt;0,"n/a",IF(AA226="n/a","n/a",J226+U226-AA226)))</f>
        <v>14.499797468337556</v>
      </c>
      <c r="AP226" s="741">
        <f>IF(U226="n/a","n/a",J226+U226)</f>
        <v>27.184768566603452</v>
      </c>
      <c r="AQ226" s="889">
        <f>IF(OR(AC226&lt;0.01,AF226="n/a"),"n/a",(I226/SQRT(22.5*AC226*(I226/AF226))-1)*100)</f>
        <v>337.94607317086474</v>
      </c>
      <c r="AR226" s="651">
        <f>INDEX(Historical!$C$7:$C$1256,MATCH(B226,Historical!$B$7:$B$1278,0))*IF(AH226="n/a",1.03,IF(AH226&lt;0,1.01,IF(AH226&gt;10,1.1,(1+AH226/100))))</f>
        <v>1.7776000000000001</v>
      </c>
      <c r="AS226" s="887">
        <f>IF($AI226="n/a",1.03*AR226,IF($AI226&lt;0,1.01*AR226,IF($AI226&gt;10,1.1*AR226,(1+$AI226/100)*AR226)))</f>
        <v>1.9553600000000002</v>
      </c>
      <c r="AT226" s="887">
        <f>IF($AK226="n/a",1.03*AS226,IF($AK226&lt;0,1.01*AS226,IF($AK226&gt;10,1.1*AS226,(1+$AK226/100)*AS226)))</f>
        <v>2.0318145759999999</v>
      </c>
      <c r="AU226" s="887">
        <f>IF($AK226="n/a",1.03*AT226,IF($AK226&lt;0,1.01*AT226,IF($AK226&gt;10,1.1*AT226,(1+$AK226/100)*AT226)))</f>
        <v>2.1112585259215999</v>
      </c>
      <c r="AV226" s="887">
        <f>IF($AK226="n/a",1.03*AU226,IF($AK226&lt;0,1.01*AU226,IF($AK226&gt;10,1.1*AU226,(1+$AK226/100)*AU226)))</f>
        <v>2.1938087342851342</v>
      </c>
      <c r="AW226" s="651">
        <f>SUM(AR226:AV226)</f>
        <v>10.069841836206734</v>
      </c>
      <c r="AX226" s="748">
        <f>AW226/I226*100</f>
        <v>22.943362579646241</v>
      </c>
      <c r="AY226" s="935">
        <v>1.27</v>
      </c>
      <c r="AZ226" s="873">
        <v>26.63</v>
      </c>
      <c r="BA226" s="873">
        <v>-32.869999999999997</v>
      </c>
      <c r="BB226" s="873">
        <v>-1.5699999999999998</v>
      </c>
      <c r="BC226" s="873">
        <v>-2.78</v>
      </c>
      <c r="BE226" s="624">
        <v>2013</v>
      </c>
      <c r="BF226" s="899">
        <f>IF(BE226&gt;2008,0,IF(BE226&gt;2001,1,IF(BE226&gt;1990,2,IF(BE226&gt;1980,3,IF(BE226&gt;1973,4,IF(BE226&gt;1970,5,IF(BE226&gt;1960,6,IF(BE226&gt;1958,7,IF(BE226&gt;1953,8,9)))))))))</f>
        <v>0</v>
      </c>
      <c r="BG226" s="883" t="s">
        <v>136</v>
      </c>
    </row>
    <row r="227" spans="1:59" ht="12.75" customHeight="1" x14ac:dyDescent="0.2">
      <c r="A227" s="872" t="s">
        <v>1501</v>
      </c>
      <c r="B227" s="876" t="s">
        <v>1502</v>
      </c>
      <c r="C227" s="933" t="s">
        <v>108</v>
      </c>
      <c r="D227" s="933" t="s">
        <v>4337</v>
      </c>
      <c r="E227" s="733">
        <v>8</v>
      </c>
      <c r="F227" s="1182">
        <v>505</v>
      </c>
      <c r="G227" s="1182" t="s">
        <v>106</v>
      </c>
      <c r="H227" s="1182" t="s">
        <v>106</v>
      </c>
      <c r="I227" s="875">
        <v>78.27</v>
      </c>
      <c r="J227" s="651">
        <f>(M227/I227)*100</f>
        <v>3.5773604190622206</v>
      </c>
      <c r="K227" s="878">
        <v>0.7</v>
      </c>
      <c r="L227" s="888">
        <v>4</v>
      </c>
      <c r="M227" s="642">
        <f>K227*L227</f>
        <v>2.8</v>
      </c>
      <c r="N227" s="871" t="s">
        <v>145</v>
      </c>
      <c r="O227" s="734">
        <v>0.6</v>
      </c>
      <c r="P227" s="867">
        <v>43720</v>
      </c>
      <c r="Q227" s="867">
        <v>43739</v>
      </c>
      <c r="R227" s="642">
        <f>(K227-O227)/O227*100</f>
        <v>16.666666666666664</v>
      </c>
      <c r="S227" s="701">
        <f>IF(INDEX(Historical!$D$7:$D$1254,MATCH(B227,Historical!$B$7:$B$1278,0))=0,"n/a",(INDEX(Historical!$C$7:$C$1256,MATCH(B227,Historical!$B$7:$B$1278,0))/INDEX(Historical!$D$7:$D$1254,MATCH(B227,Historical!$B$7:$B$1278,0))-1)*100)</f>
        <v>26.28865979381445</v>
      </c>
      <c r="T227" s="701">
        <f>IF(INDEX(Historical!$F$7:$F$1247,MATCH(B227,Historical!$B$7:$B$1278,0))=0,"n/a",((INDEX(Historical!$C$7:$C$1256,MATCH(B227,Historical!$B$7:$B$1278,0))/INDEX(Historical!$F$7:$F$1247,MATCH(B227,Historical!$B$7:$B$1278,0)))^(1/3)-1)*100)</f>
        <v>18.833186504618737</v>
      </c>
      <c r="U227" s="701">
        <f>IF(INDEX(Historical!$H$7:$H$1247,MATCH(B227,Historical!$B$7:$B$1278,0))=0,"n/a",((INDEX(Historical!$C$7:$C$1256,MATCH(B227,Historical!$B$7:$B$1278,0))/INDEX(Historical!$H$7:$H$1247,MATCH(B227,Historical!$B$7:$B$1278,0)))^(1/5)-1)*100)</f>
        <v>13.865254964091678</v>
      </c>
      <c r="V227" s="701">
        <f>IF(INDEX(Historical!$O$7:$O$1247,MATCH(B227,Historical!$B$7:$B$1278,0))=0,"n/a",((INDEX(Historical!$C$7:$C$1256,MATCH(B227,Historical!$B$7:$B$1278,0))/INDEX(Historical!$O$7:$O$1247,MATCH(B227,Historical!$B$7:$B$1278,0)))^(1/10)-1)*100)</f>
        <v>8.1421018250528618</v>
      </c>
      <c r="W227" s="702">
        <f>IF(OR(U227&lt;=0,U227="n/a",V227&lt;=0,V227="n/a"),"n/a",U227/V227)</f>
        <v>1.7029085685748788</v>
      </c>
      <c r="X227" s="703">
        <f>IF(OR(AJ227&lt;=0,AJ227="n/a",U227&lt;=0,U227="n/a"),"n/a",U227/AJ227)</f>
        <v>0.93684155162781613</v>
      </c>
      <c r="Y227" s="664"/>
      <c r="Z227" s="651">
        <f>IF(OR(AC227&lt;0.01,AC227="n/a"),"n/a",M227/AC227*100)</f>
        <v>43.613707165109034</v>
      </c>
      <c r="AA227" s="887">
        <f>IF(OR(AC227&lt;0.01,AC227="n/a"),"n/a",I227/AC227)</f>
        <v>12.191588785046729</v>
      </c>
      <c r="AB227" s="888">
        <v>12</v>
      </c>
      <c r="AC227" s="866">
        <v>6.42</v>
      </c>
      <c r="AD227" s="866" t="s">
        <v>136</v>
      </c>
      <c r="AE227" s="866">
        <v>2.56</v>
      </c>
      <c r="AF227" s="866">
        <v>1.55</v>
      </c>
      <c r="AG227" s="866">
        <v>13.5</v>
      </c>
      <c r="AH227" s="866">
        <v>0.2</v>
      </c>
      <c r="AI227" s="866">
        <v>4.17</v>
      </c>
      <c r="AJ227" s="866">
        <v>14.799999999999999</v>
      </c>
      <c r="AK227" s="866">
        <v>-1.7399999999999998</v>
      </c>
      <c r="AL227" s="879">
        <v>16550</v>
      </c>
      <c r="AM227" s="873">
        <v>0.1</v>
      </c>
      <c r="AN227" s="868">
        <v>12.9</v>
      </c>
      <c r="AO227" s="740">
        <f>IF(U227="n/a","n/a",IF(AA227&lt;0,"n/a",IF(AA227="n/a","n/a",J227+U227-AA227)))</f>
        <v>5.2510265981071704</v>
      </c>
      <c r="AP227" s="741">
        <f>IF(U227="n/a","n/a",J227+U227)</f>
        <v>17.4426153831539</v>
      </c>
      <c r="AQ227" s="889">
        <f>IF(OR(AC227&lt;0.01,AF227="n/a"),"n/a",(I227/SQRT(22.5*AC227*(I227/AF227))-1)*100)</f>
        <v>-8.3558509673362646</v>
      </c>
      <c r="AR227" s="651">
        <f>INDEX(Historical!$C$7:$C$1256,MATCH(B227,Historical!$B$7:$B$1278,0))*IF(AH227="n/a",1.03,IF(AH227&lt;0,1.01,IF(AH227&gt;10,1.1,(1+AH227/100))))</f>
        <v>2.4549000000000003</v>
      </c>
      <c r="AS227" s="887">
        <f>IF($AI227="n/a",1.03*AR227,IF($AI227&lt;0,1.01*AR227,IF($AI227&gt;10,1.1*AR227,(1+$AI227/100)*AR227)))</f>
        <v>2.5572693300000005</v>
      </c>
      <c r="AT227" s="887">
        <f>IF($AK227="n/a",1.03*AS227,IF($AK227&lt;0,1.01*AS227,IF($AK227&gt;10,1.1*AS227,(1+$AK227/100)*AS227)))</f>
        <v>2.5828420233000005</v>
      </c>
      <c r="AU227" s="887">
        <f>IF($AK227="n/a",1.03*AT227,IF($AK227&lt;0,1.01*AT227,IF($AK227&gt;10,1.1*AT227,(1+$AK227/100)*AT227)))</f>
        <v>2.6086704435330006</v>
      </c>
      <c r="AV227" s="887">
        <f>IF($AK227="n/a",1.03*AU227,IF($AK227&lt;0,1.01*AU227,IF($AK227&gt;10,1.1*AU227,(1+$AK227/100)*AU227)))</f>
        <v>2.6347571479683305</v>
      </c>
      <c r="AW227" s="651">
        <f>SUM(AR227:AV227)</f>
        <v>12.838438944801332</v>
      </c>
      <c r="AX227" s="748">
        <f>AW227/I227*100</f>
        <v>16.40275832988544</v>
      </c>
      <c r="AY227" s="935">
        <v>1.0900000000000001</v>
      </c>
      <c r="AZ227" s="873">
        <v>29.01</v>
      </c>
      <c r="BA227" s="873">
        <v>-29.15</v>
      </c>
      <c r="BB227" s="873">
        <v>-4.29</v>
      </c>
      <c r="BC227" s="873">
        <v>-5.09</v>
      </c>
      <c r="BE227" s="624">
        <v>2012</v>
      </c>
      <c r="BF227" s="899">
        <f>IF(BE227&gt;2008,0,IF(BE227&gt;2001,1,IF(BE227&gt;1990,2,IF(BE227&gt;1980,3,IF(BE227&gt;1973,4,IF(BE227&gt;1970,5,IF(BE227&gt;1960,6,IF(BE227&gt;1958,7,IF(BE227&gt;1953,8,9)))))))))</f>
        <v>0</v>
      </c>
      <c r="BG227" s="883">
        <v>0.89999999999999991</v>
      </c>
    </row>
    <row r="228" spans="1:59" s="774" customFormat="1" ht="12.75" customHeight="1" x14ac:dyDescent="0.2">
      <c r="A228" s="755" t="s">
        <v>1509</v>
      </c>
      <c r="B228" s="782" t="s">
        <v>1510</v>
      </c>
      <c r="C228" s="933" t="s">
        <v>4196</v>
      </c>
      <c r="D228" s="933" t="s">
        <v>4329</v>
      </c>
      <c r="E228" s="756">
        <v>8</v>
      </c>
      <c r="F228" s="1182">
        <v>489</v>
      </c>
      <c r="G228" s="1181" t="s">
        <v>106</v>
      </c>
      <c r="H228" s="1181" t="s">
        <v>106</v>
      </c>
      <c r="I228" s="757">
        <v>501.36</v>
      </c>
      <c r="J228" s="758">
        <f>(M228/I228)*100</f>
        <v>0.1276527844263603</v>
      </c>
      <c r="K228" s="759">
        <v>0.16</v>
      </c>
      <c r="L228" s="760">
        <v>4</v>
      </c>
      <c r="M228" s="761">
        <f>K228*L228</f>
        <v>0.64</v>
      </c>
      <c r="N228" s="762" t="s">
        <v>148</v>
      </c>
      <c r="O228" s="763">
        <v>0.15</v>
      </c>
      <c r="P228" s="783">
        <v>43433</v>
      </c>
      <c r="Q228" s="783">
        <v>43455</v>
      </c>
      <c r="R228" s="761">
        <f>(K228-O228)/O228*100</f>
        <v>6.6666666666666732</v>
      </c>
      <c r="S228" s="701">
        <f>IF(INDEX(Historical!$D$7:$D$1254,MATCH(B228,Historical!$B$7:$B$1278,0))=0,"n/a",(INDEX(Historical!$C$7:$C$1256,MATCH(B228,Historical!$B$7:$B$1278,0))/INDEX(Historical!$D$7:$D$1254,MATCH(B228,Historical!$B$7:$B$1278,0))-1)*100)</f>
        <v>4.9180327868852514</v>
      </c>
      <c r="T228" s="701">
        <f>IF(INDEX(Historical!$F$7:$F$1247,MATCH(B228,Historical!$B$7:$B$1278,0))=0,"n/a",((INDEX(Historical!$C$7:$C$1256,MATCH(B228,Historical!$B$7:$B$1278,0))/INDEX(Historical!$F$7:$F$1247,MATCH(B228,Historical!$B$7:$B$1278,0)))^(1/3)-1)*100)</f>
        <v>9.684706748314742</v>
      </c>
      <c r="U228" s="701">
        <f>IF(INDEX(Historical!$H$7:$H$1247,MATCH(B228,Historical!$B$7:$B$1278,0))=0,"n/a",((INDEX(Historical!$C$7:$C$1256,MATCH(B228,Historical!$B$7:$B$1278,0))/INDEX(Historical!$H$7:$H$1247,MATCH(B228,Historical!$B$7:$B$1278,0)))^(1/5)-1)*100)</f>
        <v>13.485457134316015</v>
      </c>
      <c r="V228" s="701" t="str">
        <f>IF(INDEX(Historical!$O$7:$O$1247,MATCH(B228,Historical!$B$7:$B$1278,0))=0,"n/a",((INDEX(Historical!$C$7:$C$1256,MATCH(B228,Historical!$B$7:$B$1278,0))/INDEX(Historical!$O$7:$O$1247,MATCH(B228,Historical!$B$7:$B$1278,0)))^(1/10)-1)*100)</f>
        <v>n/a</v>
      </c>
      <c r="W228" s="702" t="str">
        <f>IF(OR(U228&lt;=0,U228="n/a",V228&lt;=0,V228="n/a"),"n/a",U228/V228)</f>
        <v>n/a</v>
      </c>
      <c r="X228" s="703">
        <f>IF(OR(AJ228&lt;=0,AJ228="n/a",U228&lt;=0,U228="n/a"),"n/a",U228/AJ228)</f>
        <v>0.41880301659366503</v>
      </c>
      <c r="Y228" s="934" t="s">
        <v>4494</v>
      </c>
      <c r="Z228" s="758">
        <f>IF(OR(AC228&lt;0.01,AC228="n/a"),"n/a",M228/AC228*100)</f>
        <v>11.743119266055045</v>
      </c>
      <c r="AA228" s="766">
        <f>IF(OR(AC228&lt;0.01,AC228="n/a"),"n/a",I228/AC228)</f>
        <v>91.992660550458709</v>
      </c>
      <c r="AB228" s="760">
        <v>1</v>
      </c>
      <c r="AC228" s="767">
        <v>5.45</v>
      </c>
      <c r="AD228" s="767">
        <v>5.27</v>
      </c>
      <c r="AE228" s="767">
        <v>23.28</v>
      </c>
      <c r="AF228" s="767">
        <v>22.19</v>
      </c>
      <c r="AG228" s="767">
        <v>26.900000000000002</v>
      </c>
      <c r="AH228" s="767">
        <v>-25.1</v>
      </c>
      <c r="AI228" s="767">
        <v>21.759999999999998</v>
      </c>
      <c r="AJ228" s="767">
        <v>32.200000000000003</v>
      </c>
      <c r="AK228" s="767">
        <v>17.440000000000001</v>
      </c>
      <c r="AL228" s="768">
        <v>304120</v>
      </c>
      <c r="AM228" s="769">
        <v>0.3</v>
      </c>
      <c r="AN228" s="767">
        <v>0</v>
      </c>
      <c r="AO228" s="770">
        <f>IF(U228="n/a","n/a",IF(AA228&lt;0,"n/a",IF(AA228="n/a","n/a",J228+U228-AA228)))</f>
        <v>-78.379550631716342</v>
      </c>
      <c r="AP228" s="771">
        <f>IF(U228="n/a","n/a",J228+U228)</f>
        <v>13.613109918742374</v>
      </c>
      <c r="AQ228" s="772">
        <f>IF(OR(AC228&lt;0.01,AF228="n/a"),"n/a",(I228/SQRT(22.5*AC228*(I228/AF228))-1)*100)</f>
        <v>852.49780113241195</v>
      </c>
      <c r="AR228" s="651">
        <f>INDEX(Historical!$C$7:$C$1256,MATCH(B228,Historical!$B$7:$B$1278,0))*IF(AH228="n/a",1.03,IF(AH228&lt;0,1.01,IF(AH228&gt;10,1.1,(1+AH228/100))))</f>
        <v>0.64639999999999997</v>
      </c>
      <c r="AS228" s="766">
        <f>IF($AI228="n/a",1.03*AR228,IF($AI228&lt;0,1.01*AR228,IF($AI228&gt;10,1.1*AR228,(1+$AI228/100)*AR228)))</f>
        <v>0.71104000000000001</v>
      </c>
      <c r="AT228" s="766">
        <f>IF($AK228="n/a",1.03*AS228,IF($AK228&lt;0,1.01*AS228,IF($AK228&gt;10,1.1*AS228,(1+$AK228/100)*AS228)))</f>
        <v>0.78214400000000006</v>
      </c>
      <c r="AU228" s="766">
        <f>IF($AK228="n/a",1.03*AT228,IF($AK228&lt;0,1.01*AT228,IF($AK228&gt;10,1.1*AT228,(1+$AK228/100)*AT228)))</f>
        <v>0.86035840000000019</v>
      </c>
      <c r="AV228" s="766">
        <f>IF($AK228="n/a",1.03*AU228,IF($AK228&lt;0,1.01*AU228,IF($AK228&gt;10,1.1*AU228,(1+$AK228/100)*AU228)))</f>
        <v>0.94639424000000028</v>
      </c>
      <c r="AW228" s="758">
        <f>SUM(AR228:AV228)</f>
        <v>3.9463366400000002</v>
      </c>
      <c r="AX228" s="773">
        <f>AW228/I228*100</f>
        <v>0.78712634434338602</v>
      </c>
      <c r="AY228" s="936">
        <v>1.54</v>
      </c>
      <c r="AZ228" s="769">
        <v>177.48</v>
      </c>
      <c r="BA228" s="769">
        <v>-14.89</v>
      </c>
      <c r="BB228" s="769">
        <v>-4.5</v>
      </c>
      <c r="BC228" s="769">
        <v>34.01</v>
      </c>
      <c r="BD228" s="909"/>
      <c r="BE228" s="624">
        <v>2013</v>
      </c>
      <c r="BF228" s="899">
        <f>IF(BE228&gt;2008,0,IF(BE228&gt;2001,1,IF(BE228&gt;1990,2,IF(BE228&gt;1980,3,IF(BE228&gt;1973,4,IF(BE228&gt;1970,5,IF(BE228&gt;1960,6,IF(BE228&gt;1958,7,IF(BE228&gt;1953,8,9)))))))))</f>
        <v>0</v>
      </c>
      <c r="BG228" s="825">
        <v>16.600000000000001</v>
      </c>
    </row>
    <row r="229" spans="1:59" ht="12.75" customHeight="1" x14ac:dyDescent="0.2">
      <c r="A229" s="882" t="s">
        <v>4481</v>
      </c>
      <c r="B229" s="876" t="s">
        <v>4479</v>
      </c>
      <c r="C229" s="933" t="s">
        <v>4322</v>
      </c>
      <c r="D229" s="933" t="s">
        <v>4323</v>
      </c>
      <c r="E229" s="733">
        <v>6</v>
      </c>
      <c r="F229" s="1182">
        <v>720</v>
      </c>
      <c r="G229" s="1182" t="s">
        <v>106</v>
      </c>
      <c r="H229" s="1182" t="s">
        <v>106</v>
      </c>
      <c r="I229" s="875">
        <v>44.32</v>
      </c>
      <c r="J229" s="651">
        <f>(M229/I229)*100</f>
        <v>3.0798736462093865</v>
      </c>
      <c r="K229" s="878">
        <v>0.34125</v>
      </c>
      <c r="L229" s="888">
        <v>4</v>
      </c>
      <c r="M229" s="642">
        <f>K229*L229</f>
        <v>1.365</v>
      </c>
      <c r="N229" s="871" t="s">
        <v>318</v>
      </c>
      <c r="O229" s="734">
        <v>0.3125</v>
      </c>
      <c r="P229" s="862">
        <v>44179</v>
      </c>
      <c r="Q229" s="862">
        <v>44196</v>
      </c>
      <c r="R229" s="642">
        <f>(K229-O229)/O229*100</f>
        <v>9.1999999999999993</v>
      </c>
      <c r="S229" s="701">
        <f>IF(INDEX(Historical!$D$7:$D$1254,MATCH(B229,Historical!$B$7:$B$1278,0))=0,"n/a",(INDEX(Historical!$C$7:$C$1256,MATCH(B229,Historical!$B$7:$B$1278,0))/INDEX(Historical!$D$7:$D$1254,MATCH(B229,Historical!$B$7:$B$1278,0))-1)*100)</f>
        <v>10.975609756097571</v>
      </c>
      <c r="T229" s="701">
        <f>IF(INDEX(Historical!$F$7:$F$1247,MATCH(B229,Historical!$B$7:$B$1278,0))=0,"n/a",((INDEX(Historical!$C$7:$C$1256,MATCH(B229,Historical!$B$7:$B$1278,0))/INDEX(Historical!$F$7:$F$1247,MATCH(B229,Historical!$B$7:$B$1278,0)))^(1/3)-1)*100)</f>
        <v>10.722477671874508</v>
      </c>
      <c r="U229" s="701" t="str">
        <f>IF(INDEX(Historical!$H$7:$H$1247,MATCH(B229,Historical!$B$7:$B$1278,0))=0,"n/a",((INDEX(Historical!$C$7:$C$1256,MATCH(B229,Historical!$B$7:$B$1278,0))/INDEX(Historical!$H$7:$H$1247,MATCH(B229,Historical!$B$7:$B$1278,0)))^(1/5)-1)*100)</f>
        <v>n/a</v>
      </c>
      <c r="V229" s="701" t="str">
        <f>IF(INDEX(Historical!$O$7:$O$1247,MATCH(B229,Historical!$B$7:$B$1278,0))=0,"n/a",((INDEX(Historical!$C$7:$C$1256,MATCH(B229,Historical!$B$7:$B$1278,0))/INDEX(Historical!$O$7:$O$1247,MATCH(B229,Historical!$B$7:$B$1278,0)))^(1/10)-1)*100)</f>
        <v>n/a</v>
      </c>
      <c r="W229" s="702" t="str">
        <f>IF(OR(U229&lt;=0,U229="n/a",V229&lt;=0,V229="n/a"),"n/a",U229/V229)</f>
        <v>n/a</v>
      </c>
      <c r="X229" s="703" t="str">
        <f>IF(OR(AJ229&lt;=0,AJ229="n/a",U229&lt;=0,U229="n/a"),"n/a",U229/AJ229)</f>
        <v>n/a</v>
      </c>
      <c r="Y229" s="877"/>
      <c r="Z229" s="651">
        <f>IF(OR(AC229&lt;0.01,AC229="n/a"),"n/a",M229/AC229*100)</f>
        <v>27.245508982035926</v>
      </c>
      <c r="AA229" s="887">
        <f>IF(OR(AC229&lt;0.01,AC229="n/a"),"n/a",I229/AC229)</f>
        <v>8.846307385229542</v>
      </c>
      <c r="AB229" s="888">
        <v>12</v>
      </c>
      <c r="AC229" s="866">
        <v>5.01</v>
      </c>
      <c r="AD229" s="866">
        <v>1.77</v>
      </c>
      <c r="AE229" s="866">
        <v>5.44</v>
      </c>
      <c r="AF229" s="866">
        <v>3.04</v>
      </c>
      <c r="AG229" s="866">
        <v>31.2</v>
      </c>
      <c r="AH229" s="866">
        <v>-101.69999999999999</v>
      </c>
      <c r="AI229" s="866">
        <v>-1914.3000000000002</v>
      </c>
      <c r="AJ229" s="866">
        <v>49.6</v>
      </c>
      <c r="AK229" s="866">
        <v>5</v>
      </c>
      <c r="AL229" s="879">
        <v>1090</v>
      </c>
      <c r="AM229" s="873">
        <v>0.2</v>
      </c>
      <c r="AN229" s="866">
        <v>3.87</v>
      </c>
      <c r="AO229" s="740" t="str">
        <f>IF(U229="n/a","n/a",IF(AA229&lt;0,"n/a",IF(AA229="n/a","n/a",J229+U229-AA229)))</f>
        <v>n/a</v>
      </c>
      <c r="AP229" s="741" t="str">
        <f>IF(U229="n/a","n/a",J229+U229)</f>
        <v>n/a</v>
      </c>
      <c r="AQ229" s="889">
        <f>IF(OR(AC229&lt;0.01,AF229="n/a"),"n/a",(I229/SQRT(22.5*AC229*(I229/AF229))-1)*100)</f>
        <v>9.3267771430582069</v>
      </c>
      <c r="AR229" s="651">
        <f>INDEX(Historical!$C$7:$C$1256,MATCH(B229,Historical!$B$7:$B$1278,0))*IF(AH229="n/a",1.03,IF(AH229&lt;0,1.01,IF(AH229&gt;10,1.1,(1+AH229/100))))</f>
        <v>1.1488749999999999</v>
      </c>
      <c r="AS229" s="887">
        <f>IF($AI229="n/a",1.03*AR229,IF($AI229&lt;0,1.01*AR229,IF($AI229&gt;10,1.1*AR229,(1+$AI229/100)*AR229)))</f>
        <v>1.1603637499999999</v>
      </c>
      <c r="AT229" s="887">
        <f>IF($AK229="n/a",1.03*AS229,IF($AK229&lt;0,1.01*AS229,IF($AK229&gt;10,1.1*AS229,(1+$AK229/100)*AS229)))</f>
        <v>1.2183819375</v>
      </c>
      <c r="AU229" s="887">
        <f>IF($AK229="n/a",1.03*AT229,IF($AK229&lt;0,1.01*AT229,IF($AK229&gt;10,1.1*AT229,(1+$AK229/100)*AT229)))</f>
        <v>1.279301034375</v>
      </c>
      <c r="AV229" s="887">
        <f>IF($AK229="n/a",1.03*AU229,IF($AK229&lt;0,1.01*AU229,IF($AK229&gt;10,1.1*AU229,(1+$AK229/100)*AU229)))</f>
        <v>1.34326608609375</v>
      </c>
      <c r="AW229" s="651">
        <f>SUM(AR229:AV229)</f>
        <v>6.1501878079687495</v>
      </c>
      <c r="AX229" s="748">
        <f>AW229/I229*100</f>
        <v>13.876777545055843</v>
      </c>
      <c r="AY229" s="935">
        <v>1.1200000000000001</v>
      </c>
      <c r="AZ229" s="873">
        <v>110.45</v>
      </c>
      <c r="BA229" s="873">
        <v>-16.170000000000002</v>
      </c>
      <c r="BB229" s="873">
        <v>2.65</v>
      </c>
      <c r="BC229" s="873">
        <v>15.45</v>
      </c>
      <c r="BE229" s="624">
        <v>2015</v>
      </c>
      <c r="BF229" s="899">
        <f>IF(BE229&gt;2008,0,IF(BE229&gt;2001,1,IF(BE229&gt;1990,2,IF(BE229&gt;1980,3,IF(BE229&gt;1973,4,IF(BE229&gt;1970,5,IF(BE229&gt;1960,6,IF(BE229&gt;1958,7,IF(BE229&gt;1953,8,9)))))))))</f>
        <v>0</v>
      </c>
      <c r="BG229" s="883">
        <v>6.9</v>
      </c>
    </row>
    <row r="230" spans="1:59" ht="12.75" customHeight="1" x14ac:dyDescent="0.2">
      <c r="A230" s="872" t="s">
        <v>1495</v>
      </c>
      <c r="B230" s="876" t="s">
        <v>1496</v>
      </c>
      <c r="C230" s="933" t="s">
        <v>4345</v>
      </c>
      <c r="D230" s="933" t="s">
        <v>519</v>
      </c>
      <c r="E230" s="733">
        <v>8</v>
      </c>
      <c r="F230" s="1182">
        <v>536</v>
      </c>
      <c r="G230" s="1182" t="s">
        <v>106</v>
      </c>
      <c r="H230" s="1182" t="s">
        <v>106</v>
      </c>
      <c r="I230" s="875">
        <v>82.4</v>
      </c>
      <c r="J230" s="651">
        <f>(M230/I230)*100</f>
        <v>2.7184466019417477</v>
      </c>
      <c r="K230" s="878">
        <v>0.56000000000000005</v>
      </c>
      <c r="L230" s="888">
        <v>4</v>
      </c>
      <c r="M230" s="642">
        <f>K230*L230</f>
        <v>2.2400000000000002</v>
      </c>
      <c r="N230" s="871" t="s">
        <v>995</v>
      </c>
      <c r="O230" s="734">
        <v>0.45</v>
      </c>
      <c r="P230" s="862">
        <v>43874</v>
      </c>
      <c r="Q230" s="862">
        <v>43889</v>
      </c>
      <c r="R230" s="642">
        <f>(K230-O230)/O230*100</f>
        <v>24.444444444444454</v>
      </c>
      <c r="S230" s="701">
        <f>IF(INDEX(Historical!$D$7:$D$1254,MATCH(B230,Historical!$B$7:$B$1278,0))=0,"n/a",(INDEX(Historical!$C$7:$C$1256,MATCH(B230,Historical!$B$7:$B$1278,0))/INDEX(Historical!$D$7:$D$1254,MATCH(B230,Historical!$B$7:$B$1278,0))-1)*100)</f>
        <v>19.999999999999996</v>
      </c>
      <c r="T230" s="701">
        <f>IF(INDEX(Historical!$F$7:$F$1247,MATCH(B230,Historical!$B$7:$B$1278,0))=0,"n/a",((INDEX(Historical!$C$7:$C$1256,MATCH(B230,Historical!$B$7:$B$1278,0))/INDEX(Historical!$F$7:$F$1247,MATCH(B230,Historical!$B$7:$B$1278,0)))^(1/3)-1)*100)</f>
        <v>23.310603716523516</v>
      </c>
      <c r="U230" s="701">
        <f>IF(INDEX(Historical!$H$7:$H$1247,MATCH(B230,Historical!$B$7:$B$1278,0))=0,"n/a",((INDEX(Historical!$C$7:$C$1256,MATCH(B230,Historical!$B$7:$B$1278,0))/INDEX(Historical!$H$7:$H$1247,MATCH(B230,Historical!$B$7:$B$1278,0)))^(1/5)-1)*100)</f>
        <v>24.573093961551741</v>
      </c>
      <c r="V230" s="701" t="str">
        <f>IF(INDEX(Historical!$O$7:$O$1247,MATCH(B230,Historical!$B$7:$B$1278,0))=0,"n/a",((INDEX(Historical!$C$7:$C$1256,MATCH(B230,Historical!$B$7:$B$1278,0))/INDEX(Historical!$O$7:$O$1247,MATCH(B230,Historical!$B$7:$B$1278,0)))^(1/10)-1)*100)</f>
        <v>n/a</v>
      </c>
      <c r="W230" s="702" t="str">
        <f>IF(OR(U230&lt;=0,U230="n/a",V230&lt;=0,V230="n/a"),"n/a",U230/V230)</f>
        <v>n/a</v>
      </c>
      <c r="X230" s="703">
        <f>IF(OR(AJ230&lt;=0,AJ230="n/a",U230&lt;=0,U230="n/a"),"n/a",U230/AJ230)</f>
        <v>1.2933207348185127</v>
      </c>
      <c r="Y230" s="664"/>
      <c r="Z230" s="651">
        <f>IF(OR(AC230&lt;0.01,AC230="n/a"),"n/a",M230/AC230*100)</f>
        <v>29.242819843342037</v>
      </c>
      <c r="AA230" s="887">
        <f>IF(OR(AC230&lt;0.01,AC230="n/a"),"n/a",I230/AC230)</f>
        <v>10.757180156657965</v>
      </c>
      <c r="AB230" s="888">
        <v>12</v>
      </c>
      <c r="AC230" s="866">
        <v>7.66</v>
      </c>
      <c r="AD230" s="866">
        <v>0.19</v>
      </c>
      <c r="AE230" s="866">
        <v>1</v>
      </c>
      <c r="AF230" s="866">
        <v>1.71</v>
      </c>
      <c r="AG230" s="866">
        <v>17.7</v>
      </c>
      <c r="AH230" s="866">
        <v>-41.5</v>
      </c>
      <c r="AI230" s="866">
        <v>-16.05</v>
      </c>
      <c r="AJ230" s="866">
        <v>19</v>
      </c>
      <c r="AK230" s="866">
        <v>57.4</v>
      </c>
      <c r="AL230" s="879">
        <v>3760</v>
      </c>
      <c r="AM230" s="873">
        <v>0.5</v>
      </c>
      <c r="AN230" s="868">
        <v>3.69</v>
      </c>
      <c r="AO230" s="740">
        <f>IF(U230="n/a","n/a",IF(AA230&lt;0,"n/a",IF(AA230="n/a","n/a",J230+U230-AA230)))</f>
        <v>16.534360406835525</v>
      </c>
      <c r="AP230" s="741">
        <f>IF(U230="n/a","n/a",J230+U230)</f>
        <v>27.291540563493488</v>
      </c>
      <c r="AQ230" s="889">
        <f>IF(OR(AC230&lt;0.01,AF230="n/a"),"n/a",(I230/SQRT(22.5*AC230*(I230/AF230))-1)*100)</f>
        <v>-9.5817666670043096</v>
      </c>
      <c r="AR230" s="651">
        <f>INDEX(Historical!$C$7:$C$1256,MATCH(B230,Historical!$B$7:$B$1278,0))*IF(AH230="n/a",1.03,IF(AH230&lt;0,1.01,IF(AH230&gt;10,1.1,(1+AH230/100))))</f>
        <v>1.8180000000000001</v>
      </c>
      <c r="AS230" s="887">
        <f>IF($AI230="n/a",1.03*AR230,IF($AI230&lt;0,1.01*AR230,IF($AI230&gt;10,1.1*AR230,(1+$AI230/100)*AR230)))</f>
        <v>1.8361800000000001</v>
      </c>
      <c r="AT230" s="887">
        <f>IF($AK230="n/a",1.03*AS230,IF($AK230&lt;0,1.01*AS230,IF($AK230&gt;10,1.1*AS230,(1+$AK230/100)*AS230)))</f>
        <v>2.0197980000000002</v>
      </c>
      <c r="AU230" s="887">
        <f>IF($AK230="n/a",1.03*AT230,IF($AK230&lt;0,1.01*AT230,IF($AK230&gt;10,1.1*AT230,(1+$AK230/100)*AT230)))</f>
        <v>2.2217778000000004</v>
      </c>
      <c r="AV230" s="887">
        <f>IF($AK230="n/a",1.03*AU230,IF($AK230&lt;0,1.01*AU230,IF($AK230&gt;10,1.1*AU230,(1+$AK230/100)*AU230)))</f>
        <v>2.4439555800000008</v>
      </c>
      <c r="AW230" s="651">
        <f>SUM(AR230:AV230)</f>
        <v>10.339711380000001</v>
      </c>
      <c r="AX230" s="748">
        <f>AW230/I230*100</f>
        <v>12.548193422330097</v>
      </c>
      <c r="AY230" s="935">
        <v>1.81</v>
      </c>
      <c r="AZ230" s="873">
        <v>89.990000000000009</v>
      </c>
      <c r="BA230" s="873">
        <v>-38.159999999999997</v>
      </c>
      <c r="BB230" s="873">
        <v>-10.99</v>
      </c>
      <c r="BC230" s="873">
        <v>-7.01</v>
      </c>
      <c r="BE230" s="624">
        <v>2013</v>
      </c>
      <c r="BF230" s="899">
        <f>IF(BE230&gt;2008,0,IF(BE230&gt;2001,1,IF(BE230&gt;1990,2,IF(BE230&gt;1980,3,IF(BE230&gt;1973,4,IF(BE230&gt;1970,5,IF(BE230&gt;1960,6,IF(BE230&gt;1958,7,IF(BE230&gt;1953,8,9)))))))))</f>
        <v>0</v>
      </c>
      <c r="BG230" s="883">
        <v>2.6</v>
      </c>
    </row>
    <row r="231" spans="1:59" ht="12.75" customHeight="1" x14ac:dyDescent="0.2">
      <c r="A231" s="864" t="s">
        <v>1823</v>
      </c>
      <c r="B231" s="876" t="s">
        <v>1824</v>
      </c>
      <c r="C231" s="933" t="s">
        <v>112</v>
      </c>
      <c r="D231" s="933" t="s">
        <v>1221</v>
      </c>
      <c r="E231" s="733">
        <v>7</v>
      </c>
      <c r="F231" s="1182">
        <v>602</v>
      </c>
      <c r="G231" s="1182" t="s">
        <v>106</v>
      </c>
      <c r="H231" s="1182" t="s">
        <v>106</v>
      </c>
      <c r="I231" s="875">
        <v>65.47</v>
      </c>
      <c r="J231" s="651">
        <f>(M231/I231)*100</f>
        <v>1.4663204521154727</v>
      </c>
      <c r="K231" s="878">
        <v>0.24</v>
      </c>
      <c r="L231" s="888">
        <v>4</v>
      </c>
      <c r="M231" s="642">
        <f>K231*L231</f>
        <v>0.96</v>
      </c>
      <c r="N231" s="871" t="s">
        <v>568</v>
      </c>
      <c r="O231" s="734">
        <v>0.22</v>
      </c>
      <c r="P231" s="862">
        <v>43831</v>
      </c>
      <c r="Q231" s="862">
        <v>43846</v>
      </c>
      <c r="R231" s="642">
        <f>(K231-O231)/O231*100</f>
        <v>9.0909090909090864</v>
      </c>
      <c r="S231" s="701">
        <f>IF(INDEX(Historical!$D$7:$D$1254,MATCH(B231,Historical!$B$7:$B$1278,0))=0,"n/a",(INDEX(Historical!$C$7:$C$1256,MATCH(B231,Historical!$B$7:$B$1278,0))/INDEX(Historical!$D$7:$D$1254,MATCH(B231,Historical!$B$7:$B$1278,0))-1)*100)</f>
        <v>4.7619047619047672</v>
      </c>
      <c r="T231" s="701">
        <f>IF(INDEX(Historical!$F$7:$F$1247,MATCH(B231,Historical!$B$7:$B$1278,0))=0,"n/a",((INDEX(Historical!$C$7:$C$1256,MATCH(B231,Historical!$B$7:$B$1278,0))/INDEX(Historical!$F$7:$F$1247,MATCH(B231,Historical!$B$7:$B$1278,0)))^(1/3)-1)*100)</f>
        <v>7.4174341954216017</v>
      </c>
      <c r="U231" s="701">
        <f>IF(INDEX(Historical!$H$7:$H$1247,MATCH(B231,Historical!$B$7:$B$1278,0))=0,"n/a",((INDEX(Historical!$C$7:$C$1256,MATCH(B231,Historical!$B$7:$B$1278,0))/INDEX(Historical!$H$7:$H$1247,MATCH(B231,Historical!$B$7:$B$1278,0)))^(1/5)-1)*100)</f>
        <v>12.888132073019754</v>
      </c>
      <c r="V231" s="701" t="str">
        <f>IF(INDEX(Historical!$O$7:$O$1247,MATCH(B231,Historical!$B$7:$B$1278,0))=0,"n/a",((INDEX(Historical!$C$7:$C$1256,MATCH(B231,Historical!$B$7:$B$1278,0))/INDEX(Historical!$O$7:$O$1247,MATCH(B231,Historical!$B$7:$B$1278,0)))^(1/10)-1)*100)</f>
        <v>n/a</v>
      </c>
      <c r="W231" s="702" t="str">
        <f>IF(OR(U231&lt;=0,U231="n/a",V231&lt;=0,V231="n/a"),"n/a",U231/V231)</f>
        <v>n/a</v>
      </c>
      <c r="X231" s="703">
        <f>IF(OR(AJ231&lt;=0,AJ231="n/a",U231&lt;=0,U231="n/a"),"n/a",U231/AJ231)</f>
        <v>0.92058086235855374</v>
      </c>
      <c r="Y231" s="661"/>
      <c r="Z231" s="651" t="str">
        <f>IF(OR(AC231&lt;0.01,AC231="n/a"),"n/a",M231/AC231*100)</f>
        <v>n/a</v>
      </c>
      <c r="AA231" s="887" t="str">
        <f>IF(OR(AC231&lt;0.01,AC231="n/a"),"n/a",I231/AC231)</f>
        <v>n/a</v>
      </c>
      <c r="AB231" s="888">
        <v>12</v>
      </c>
      <c r="AC231" s="866">
        <v>-5.52</v>
      </c>
      <c r="AD231" s="866" t="s">
        <v>136</v>
      </c>
      <c r="AE231" s="866">
        <v>1.05</v>
      </c>
      <c r="AF231" s="866">
        <v>1.96</v>
      </c>
      <c r="AG231" s="866">
        <v>-14.7</v>
      </c>
      <c r="AH231" s="866">
        <v>-24.8</v>
      </c>
      <c r="AI231" s="866">
        <v>28.24</v>
      </c>
      <c r="AJ231" s="866">
        <v>14.000000000000002</v>
      </c>
      <c r="AK231" s="866">
        <v>7.57</v>
      </c>
      <c r="AL231" s="879">
        <v>7120</v>
      </c>
      <c r="AM231" s="873">
        <v>0.6</v>
      </c>
      <c r="AN231" s="866">
        <v>0</v>
      </c>
      <c r="AO231" s="740" t="str">
        <f>IF(U231="n/a","n/a",IF(AA231&lt;0,"n/a",IF(AA231="n/a","n/a",J231+U231-AA231)))</f>
        <v>n/a</v>
      </c>
      <c r="AP231" s="741">
        <f>IF(U231="n/a","n/a",J231+U231)</f>
        <v>14.354452525135226</v>
      </c>
      <c r="AQ231" s="889" t="str">
        <f>IF(OR(AC231&lt;0.01,AF231="n/a"),"n/a",(I231/SQRT(22.5*AC231*(I231/AF231))-1)*100)</f>
        <v>n/a</v>
      </c>
      <c r="AR231" s="651">
        <f>INDEX(Historical!$C$7:$C$1256,MATCH(B231,Historical!$B$7:$B$1278,0))*IF(AH231="n/a",1.03,IF(AH231&lt;0,1.01,IF(AH231&gt;10,1.1,(1+AH231/100))))</f>
        <v>0.88880000000000003</v>
      </c>
      <c r="AS231" s="887">
        <f>IF($AI231="n/a",1.03*AR231,IF($AI231&lt;0,1.01*AR231,IF($AI231&gt;10,1.1*AR231,(1+$AI231/100)*AR231)))</f>
        <v>0.9776800000000001</v>
      </c>
      <c r="AT231" s="887">
        <f>IF($AK231="n/a",1.03*AS231,IF($AK231&lt;0,1.01*AS231,IF($AK231&gt;10,1.1*AS231,(1+$AK231/100)*AS231)))</f>
        <v>1.0516903760000003</v>
      </c>
      <c r="AU231" s="887">
        <f>IF($AK231="n/a",1.03*AT231,IF($AK231&lt;0,1.01*AT231,IF($AK231&gt;10,1.1*AT231,(1+$AK231/100)*AT231)))</f>
        <v>1.1313033374632004</v>
      </c>
      <c r="AV231" s="887">
        <f>IF($AK231="n/a",1.03*AU231,IF($AK231&lt;0,1.01*AU231,IF($AK231&gt;10,1.1*AU231,(1+$AK231/100)*AU231)))</f>
        <v>1.2169430001091648</v>
      </c>
      <c r="AW231" s="651">
        <f>SUM(AR231:AV231)</f>
        <v>5.2664167135723652</v>
      </c>
      <c r="AX231" s="748">
        <f>AW231/I231*100</f>
        <v>8.0440151421603261</v>
      </c>
      <c r="AY231" s="935">
        <v>1.57</v>
      </c>
      <c r="AZ231" s="873">
        <v>129.24</v>
      </c>
      <c r="BA231" s="873">
        <v>-14.530000000000001</v>
      </c>
      <c r="BB231" s="873">
        <v>-5.8500000000000005</v>
      </c>
      <c r="BC231" s="873">
        <v>15.049999999999999</v>
      </c>
      <c r="BE231" s="624">
        <v>2014</v>
      </c>
      <c r="BF231" s="899">
        <f>IF(BE231&gt;2008,0,IF(BE231&gt;2001,1,IF(BE231&gt;1990,2,IF(BE231&gt;1980,3,IF(BE231&gt;1973,4,IF(BE231&gt;1970,5,IF(BE231&gt;1960,6,IF(BE231&gt;1958,7,IF(BE231&gt;1953,8,9)))))))))</f>
        <v>0</v>
      </c>
      <c r="BG231" s="883">
        <v>-6.2</v>
      </c>
    </row>
    <row r="232" spans="1:59" ht="12.75" customHeight="1" x14ac:dyDescent="0.2">
      <c r="A232" s="881" t="s">
        <v>4307</v>
      </c>
      <c r="B232" s="596" t="s">
        <v>4303</v>
      </c>
      <c r="C232" s="933" t="s">
        <v>108</v>
      </c>
      <c r="D232" s="933" t="s">
        <v>4334</v>
      </c>
      <c r="E232" s="733">
        <v>6</v>
      </c>
      <c r="F232" s="1182">
        <v>652</v>
      </c>
      <c r="G232" s="1182" t="s">
        <v>106</v>
      </c>
      <c r="H232" s="1182" t="s">
        <v>106</v>
      </c>
      <c r="I232" s="875">
        <v>14.97</v>
      </c>
      <c r="J232" s="651">
        <f>(M232/I232)*100</f>
        <v>4.5424181696726791</v>
      </c>
      <c r="K232" s="878">
        <v>0.17</v>
      </c>
      <c r="L232" s="888">
        <v>4</v>
      </c>
      <c r="M232" s="642">
        <f>K232*L232</f>
        <v>0.68</v>
      </c>
      <c r="N232" s="871" t="s">
        <v>107</v>
      </c>
      <c r="O232" s="734">
        <v>0.15</v>
      </c>
      <c r="P232" s="867">
        <v>43406</v>
      </c>
      <c r="Q232" s="867">
        <v>43420</v>
      </c>
      <c r="R232" s="642">
        <f>(K232-O232)/O232*100</f>
        <v>13.333333333333346</v>
      </c>
      <c r="S232" s="701">
        <f>IF(INDEX(Historical!$D$7:$D$1254,MATCH(B232,Historical!$B$7:$B$1278,0))=0,"n/a",(INDEX(Historical!$C$7:$C$1256,MATCH(B232,Historical!$B$7:$B$1278,0))/INDEX(Historical!$D$7:$D$1254,MATCH(B232,Historical!$B$7:$B$1278,0))-1)*100)</f>
        <v>9.6774193548387224</v>
      </c>
      <c r="T232" s="701">
        <f>IF(INDEX(Historical!$F$7:$F$1247,MATCH(B232,Historical!$B$7:$B$1278,0))=0,"n/a",((INDEX(Historical!$C$7:$C$1256,MATCH(B232,Historical!$B$7:$B$1278,0))/INDEX(Historical!$F$7:$F$1247,MATCH(B232,Historical!$B$7:$B$1278,0)))^(1/3)-1)*100)</f>
        <v>7.9870600425827831</v>
      </c>
      <c r="U232" s="701">
        <f>IF(INDEX(Historical!$H$7:$H$1247,MATCH(B232,Historical!$B$7:$B$1278,0))=0,"n/a",((INDEX(Historical!$C$7:$C$1256,MATCH(B232,Historical!$B$7:$B$1278,0))/INDEX(Historical!$H$7:$H$1247,MATCH(B232,Historical!$B$7:$B$1278,0)))^(1/5)-1)*100)</f>
        <v>6.7732756696031737</v>
      </c>
      <c r="V232" s="701">
        <f>IF(INDEX(Historical!$O$7:$O$1247,MATCH(B232,Historical!$B$7:$B$1278,0))=0,"n/a",((INDEX(Historical!$C$7:$C$1256,MATCH(B232,Historical!$B$7:$B$1278,0))/INDEX(Historical!$O$7:$O$1247,MATCH(B232,Historical!$B$7:$B$1278,0)))^(1/10)-1)*100)</f>
        <v>-1.6120543459473669</v>
      </c>
      <c r="W232" s="702" t="str">
        <f>IF(OR(U232&lt;=0,U232="n/a",V232&lt;=0,V232="n/a"),"n/a",U232/V232)</f>
        <v>n/a</v>
      </c>
      <c r="X232" s="703">
        <f>IF(OR(AJ232&lt;=0,AJ232="n/a",U232&lt;=0,U232="n/a"),"n/a",U232/AJ232)</f>
        <v>0.84665945870039672</v>
      </c>
      <c r="Y232" s="673" t="s">
        <v>4492</v>
      </c>
      <c r="Z232" s="651">
        <f>IF(OR(AC232&lt;0.01,AC232="n/a"),"n/a",M232/AC232*100)</f>
        <v>44.155844155844157</v>
      </c>
      <c r="AA232" s="887">
        <f>IF(OR(AC232&lt;0.01,AC232="n/a"),"n/a",I232/AC232)</f>
        <v>9.720779220779221</v>
      </c>
      <c r="AB232" s="888">
        <v>12</v>
      </c>
      <c r="AC232" s="866">
        <v>1.54</v>
      </c>
      <c r="AD232" s="866">
        <v>0.97</v>
      </c>
      <c r="AE232" s="866">
        <v>2.57</v>
      </c>
      <c r="AF232" s="866">
        <v>0.61</v>
      </c>
      <c r="AG232" s="866">
        <v>6.5</v>
      </c>
      <c r="AH232" s="866">
        <v>18.7</v>
      </c>
      <c r="AI232" s="866">
        <v>2.36</v>
      </c>
      <c r="AJ232" s="866">
        <v>8</v>
      </c>
      <c r="AK232" s="866">
        <v>10</v>
      </c>
      <c r="AL232" s="879">
        <v>895.06</v>
      </c>
      <c r="AM232" s="873">
        <v>0.1</v>
      </c>
      <c r="AN232" s="866">
        <v>0.17</v>
      </c>
      <c r="AO232" s="740">
        <f>IF(U232="n/a","n/a",IF(AA232&lt;0,"n/a",IF(AA232="n/a","n/a",J232+U232-AA232)))</f>
        <v>1.594914618496631</v>
      </c>
      <c r="AP232" s="741">
        <f>IF(U232="n/a","n/a",J232+U232)</f>
        <v>11.315693839275852</v>
      </c>
      <c r="AQ232" s="889">
        <f>IF(OR(AC232&lt;0.01,AF232="n/a"),"n/a",(I232/SQRT(22.5*AC232*(I232/AF232))-1)*100)</f>
        <v>-48.663743266466575</v>
      </c>
      <c r="AR232" s="651">
        <f>INDEX(Historical!$C$7:$C$1256,MATCH(B232,Historical!$B$7:$B$1278,0))*IF(AH232="n/a",1.03,IF(AH232&lt;0,1.01,IF(AH232&gt;10,1.1,(1+AH232/100))))</f>
        <v>0.74800000000000011</v>
      </c>
      <c r="AS232" s="887">
        <f>IF($AI232="n/a",1.03*AR232,IF($AI232&lt;0,1.01*AR232,IF($AI232&gt;10,1.1*AR232,(1+$AI232/100)*AR232)))</f>
        <v>0.76565280000000013</v>
      </c>
      <c r="AT232" s="887">
        <f>IF($AK232="n/a",1.03*AS232,IF($AK232&lt;0,1.01*AS232,IF($AK232&gt;10,1.1*AS232,(1+$AK232/100)*AS232)))</f>
        <v>0.8422180800000002</v>
      </c>
      <c r="AU232" s="887">
        <f>IF($AK232="n/a",1.03*AT232,IF($AK232&lt;0,1.01*AT232,IF($AK232&gt;10,1.1*AT232,(1+$AK232/100)*AT232)))</f>
        <v>0.92643988800000032</v>
      </c>
      <c r="AV232" s="887">
        <f>IF($AK232="n/a",1.03*AU232,IF($AK232&lt;0,1.01*AU232,IF($AK232&gt;10,1.1*AU232,(1+$AK232/100)*AU232)))</f>
        <v>1.0190838768000003</v>
      </c>
      <c r="AW232" s="651">
        <f>SUM(AR232:AV232)</f>
        <v>4.3013946448000011</v>
      </c>
      <c r="AX232" s="748">
        <f>AW232/I232*100</f>
        <v>28.733431160988648</v>
      </c>
      <c r="AY232" s="935">
        <v>1.03</v>
      </c>
      <c r="AZ232" s="873">
        <v>29.03</v>
      </c>
      <c r="BA232" s="873">
        <v>-41.55</v>
      </c>
      <c r="BB232" s="873">
        <v>-1.1499999999999999</v>
      </c>
      <c r="BC232" s="873">
        <v>-11.82</v>
      </c>
      <c r="BE232" s="624">
        <v>2014</v>
      </c>
      <c r="BF232" s="899">
        <f>IF(BE232&gt;2008,0,IF(BE232&gt;2001,1,IF(BE232&gt;1990,2,IF(BE232&gt;1980,3,IF(BE232&gt;1973,4,IF(BE232&gt;1970,5,IF(BE232&gt;1960,6,IF(BE232&gt;1958,7,IF(BE232&gt;1953,8,9)))))))))</f>
        <v>0</v>
      </c>
      <c r="BG232" s="883">
        <v>0.89999999999999991</v>
      </c>
    </row>
    <row r="233" spans="1:59" ht="12.75" customHeight="1" x14ac:dyDescent="0.2">
      <c r="A233" s="872" t="s">
        <v>3879</v>
      </c>
      <c r="B233" s="876" t="s">
        <v>3880</v>
      </c>
      <c r="C233" s="933" t="s">
        <v>131</v>
      </c>
      <c r="D233" s="933" t="s">
        <v>4342</v>
      </c>
      <c r="E233" s="733">
        <v>7</v>
      </c>
      <c r="F233" s="1182">
        <v>612</v>
      </c>
      <c r="G233" s="1182" t="s">
        <v>115</v>
      </c>
      <c r="H233" s="1182" t="s">
        <v>115</v>
      </c>
      <c r="I233" s="875">
        <v>69.040000000000006</v>
      </c>
      <c r="J233" s="651">
        <f>(M233/I233)*100</f>
        <v>3.1286210892236386</v>
      </c>
      <c r="K233" s="878">
        <v>0.54</v>
      </c>
      <c r="L233" s="888">
        <v>4</v>
      </c>
      <c r="M233" s="642">
        <f>K233*L233</f>
        <v>2.16</v>
      </c>
      <c r="N233" s="871" t="s">
        <v>226</v>
      </c>
      <c r="O233" s="734">
        <v>0.5</v>
      </c>
      <c r="P233" s="862">
        <v>43881</v>
      </c>
      <c r="Q233" s="862">
        <v>43895</v>
      </c>
      <c r="R233" s="642">
        <f>(K233-O233)/O233*100</f>
        <v>8.0000000000000071</v>
      </c>
      <c r="S233" s="701">
        <f>IF(INDEX(Historical!$D$7:$D$1254,MATCH(B233,Historical!$B$7:$B$1278,0))=0,"n/a",(INDEX(Historical!$C$7:$C$1256,MATCH(B233,Historical!$B$7:$B$1278,0))/INDEX(Historical!$D$7:$D$1254,MATCH(B233,Historical!$B$7:$B$1278,0))-1)*100)</f>
        <v>8.6956521739130377</v>
      </c>
      <c r="T233" s="701">
        <f>IF(INDEX(Historical!$F$7:$F$1247,MATCH(B233,Historical!$B$7:$B$1278,0))=0,"n/a",((INDEX(Historical!$C$7:$C$1256,MATCH(B233,Historical!$B$7:$B$1278,0))/INDEX(Historical!$F$7:$F$1247,MATCH(B233,Historical!$B$7:$B$1278,0)))^(1/3)-1)*100)</f>
        <v>12.624788044360603</v>
      </c>
      <c r="U233" s="701">
        <f>IF(INDEX(Historical!$H$7:$H$1247,MATCH(B233,Historical!$B$7:$B$1278,0))=0,"n/a",((INDEX(Historical!$C$7:$C$1256,MATCH(B233,Historical!$B$7:$B$1278,0))/INDEX(Historical!$H$7:$H$1247,MATCH(B233,Historical!$B$7:$B$1278,0)))^(1/5)-1)*100)</f>
        <v>18.94608218221061</v>
      </c>
      <c r="V233" s="701" t="str">
        <f>IF(INDEX(Historical!$O$7:$O$1247,MATCH(B233,Historical!$B$7:$B$1278,0))=0,"n/a",((INDEX(Historical!$C$7:$C$1256,MATCH(B233,Historical!$B$7:$B$1278,0))/INDEX(Historical!$O$7:$O$1247,MATCH(B233,Historical!$B$7:$B$1278,0)))^(1/10)-1)*100)</f>
        <v>n/a</v>
      </c>
      <c r="W233" s="702" t="str">
        <f>IF(OR(U233&lt;=0,U233="n/a",V233&lt;=0,V233="n/a"),"n/a",U233/V233)</f>
        <v>n/a</v>
      </c>
      <c r="X233" s="703">
        <f>IF(OR(AJ233&lt;=0,AJ233="n/a",U233&lt;=0,U233="n/a"),"n/a",U233/AJ233)</f>
        <v>1.7068542506496045</v>
      </c>
      <c r="Y233" s="654"/>
      <c r="Z233" s="651">
        <f>IF(OR(AC233&lt;0.01,AC233="n/a"),"n/a",M233/AC233*100)</f>
        <v>61.891117478510026</v>
      </c>
      <c r="AA233" s="887">
        <f>IF(OR(AC233&lt;0.01,AC233="n/a"),"n/a",I233/AC233)</f>
        <v>19.782234957020059</v>
      </c>
      <c r="AB233" s="888">
        <v>12</v>
      </c>
      <c r="AC233" s="866">
        <v>3.49</v>
      </c>
      <c r="AD233" s="866">
        <v>3.96</v>
      </c>
      <c r="AE233" s="866">
        <v>2.4300000000000002</v>
      </c>
      <c r="AF233" s="866">
        <v>1.67</v>
      </c>
      <c r="AG233" s="866">
        <v>8.6</v>
      </c>
      <c r="AH233" s="866">
        <v>8</v>
      </c>
      <c r="AI233" s="866">
        <v>8.01</v>
      </c>
      <c r="AJ233" s="866">
        <v>11.1</v>
      </c>
      <c r="AK233" s="866">
        <v>5</v>
      </c>
      <c r="AL233" s="879">
        <v>3650</v>
      </c>
      <c r="AM233" s="873">
        <v>0.1</v>
      </c>
      <c r="AN233" s="866">
        <v>0.83</v>
      </c>
      <c r="AO233" s="740">
        <f>IF(U233="n/a","n/a",IF(AA233&lt;0,"n/a",IF(AA233="n/a","n/a",J233+U233-AA233)))</f>
        <v>2.2924683144141902</v>
      </c>
      <c r="AP233" s="741">
        <f>IF(U233="n/a","n/a",J233+U233)</f>
        <v>22.074703271434249</v>
      </c>
      <c r="AQ233" s="889">
        <f>IF(OR(AC233&lt;0.01,AF233="n/a"),"n/a",(I233/SQRT(22.5*AC233*(I233/AF233))-1)*100)</f>
        <v>21.172663543893222</v>
      </c>
      <c r="AR233" s="651">
        <f>INDEX(Historical!$C$7:$C$1256,MATCH(B233,Historical!$B$7:$B$1278,0))*IF(AH233="n/a",1.03,IF(AH233&lt;0,1.01,IF(AH233&gt;10,1.1,(1+AH233/100))))</f>
        <v>2.16</v>
      </c>
      <c r="AS233" s="887">
        <f>IF($AI233="n/a",1.03*AR233,IF($AI233&lt;0,1.01*AR233,IF($AI233&gt;10,1.1*AR233,(1+$AI233/100)*AR233)))</f>
        <v>2.3330160000000002</v>
      </c>
      <c r="AT233" s="887">
        <f>IF($AK233="n/a",1.03*AS233,IF($AK233&lt;0,1.01*AS233,IF($AK233&gt;10,1.1*AS233,(1+$AK233/100)*AS233)))</f>
        <v>2.4496668000000001</v>
      </c>
      <c r="AU233" s="887">
        <f>IF($AK233="n/a",1.03*AT233,IF($AK233&lt;0,1.01*AT233,IF($AK233&gt;10,1.1*AT233,(1+$AK233/100)*AT233)))</f>
        <v>2.5721501400000002</v>
      </c>
      <c r="AV233" s="887">
        <f>IF($AK233="n/a",1.03*AU233,IF($AK233&lt;0,1.01*AU233,IF($AK233&gt;10,1.1*AU233,(1+$AK233/100)*AU233)))</f>
        <v>2.7007576470000005</v>
      </c>
      <c r="AW233" s="651">
        <f>SUM(AR233:AV233)</f>
        <v>12.215590587000001</v>
      </c>
      <c r="AX233" s="748">
        <f>AW233/I233*100</f>
        <v>17.693497373986094</v>
      </c>
      <c r="AY233" s="935">
        <v>0.22</v>
      </c>
      <c r="AZ233" s="873">
        <v>8.43</v>
      </c>
      <c r="BA233" s="873">
        <v>-28.799999999999997</v>
      </c>
      <c r="BB233" s="873">
        <v>-3.52</v>
      </c>
      <c r="BC233" s="873">
        <v>-13.08</v>
      </c>
      <c r="BE233" s="624">
        <v>2014</v>
      </c>
      <c r="BF233" s="899">
        <f>IF(BE233&gt;2008,0,IF(BE233&gt;2001,1,IF(BE233&gt;1990,2,IF(BE233&gt;1980,3,IF(BE233&gt;1973,4,IF(BE233&gt;1970,5,IF(BE233&gt;1960,6,IF(BE233&gt;1958,7,IF(BE233&gt;1953,8,9)))))))))</f>
        <v>0</v>
      </c>
      <c r="BG233" s="883">
        <v>3.3000000000000003</v>
      </c>
    </row>
    <row r="234" spans="1:59" ht="12.75" customHeight="1" x14ac:dyDescent="0.2">
      <c r="A234" s="155" t="s">
        <v>4133</v>
      </c>
      <c r="B234" s="596" t="s">
        <v>2623</v>
      </c>
      <c r="C234" s="933" t="s">
        <v>108</v>
      </c>
      <c r="D234" s="933" t="s">
        <v>4341</v>
      </c>
      <c r="E234" s="733">
        <v>6</v>
      </c>
      <c r="F234" s="1182">
        <v>677</v>
      </c>
      <c r="G234" s="1182" t="s">
        <v>106</v>
      </c>
      <c r="H234" s="1182" t="s">
        <v>106</v>
      </c>
      <c r="I234" s="875">
        <v>13.98</v>
      </c>
      <c r="J234" s="651">
        <f>(M234/I234)*100</f>
        <v>4.8640915593705296</v>
      </c>
      <c r="K234" s="878">
        <v>0.17</v>
      </c>
      <c r="L234" s="888">
        <v>4</v>
      </c>
      <c r="M234" s="642">
        <f>K234*L234</f>
        <v>0.68</v>
      </c>
      <c r="N234" s="871" t="s">
        <v>691</v>
      </c>
      <c r="O234" s="734">
        <v>0.15</v>
      </c>
      <c r="P234" s="862">
        <v>43861</v>
      </c>
      <c r="Q234" s="862">
        <v>43870</v>
      </c>
      <c r="R234" s="642">
        <f>(K234-O234)/O234*100</f>
        <v>13.333333333333346</v>
      </c>
      <c r="S234" s="701">
        <f>IF(INDEX(Historical!$D$7:$D$1254,MATCH(B234,Historical!$B$7:$B$1278,0))=0,"n/a",(INDEX(Historical!$C$7:$C$1256,MATCH(B234,Historical!$B$7:$B$1278,0))/INDEX(Historical!$D$7:$D$1254,MATCH(B234,Historical!$B$7:$B$1278,0))-1)*100)</f>
        <v>19.999999999999996</v>
      </c>
      <c r="T234" s="701">
        <f>IF(INDEX(Historical!$F$7:$F$1247,MATCH(B234,Historical!$B$7:$B$1278,0))=0,"n/a",((INDEX(Historical!$C$7:$C$1256,MATCH(B234,Historical!$B$7:$B$1278,0))/INDEX(Historical!$F$7:$F$1247,MATCH(B234,Historical!$B$7:$B$1278,0)))^(1/3)-1)*100)</f>
        <v>19.681696117715084</v>
      </c>
      <c r="U234" s="701" t="str">
        <f>IF(INDEX(Historical!$H$7:$H$1247,MATCH(B234,Historical!$B$7:$B$1278,0))=0,"n/a",((INDEX(Historical!$C$7:$C$1256,MATCH(B234,Historical!$B$7:$B$1278,0))/INDEX(Historical!$H$7:$H$1247,MATCH(B234,Historical!$B$7:$B$1278,0)))^(1/5)-1)*100)</f>
        <v>n/a</v>
      </c>
      <c r="V234" s="701">
        <f>IF(INDEX(Historical!$O$7:$O$1247,MATCH(B234,Historical!$B$7:$B$1278,0))=0,"n/a",((INDEX(Historical!$C$7:$C$1256,MATCH(B234,Historical!$B$7:$B$1278,0))/INDEX(Historical!$O$7:$O$1247,MATCH(B234,Historical!$B$7:$B$1278,0)))^(1/10)-1)*100)</f>
        <v>-3.7575084011429616</v>
      </c>
      <c r="W234" s="702" t="str">
        <f>IF(OR(U234&lt;=0,U234="n/a",V234&lt;=0,V234="n/a"),"n/a",U234/V234)</f>
        <v>n/a</v>
      </c>
      <c r="X234" s="703" t="str">
        <f>IF(OR(AJ234&lt;=0,AJ234="n/a",U234&lt;=0,U234="n/a"),"n/a",U234/AJ234)</f>
        <v>n/a</v>
      </c>
      <c r="Y234" s="877"/>
      <c r="Z234" s="651">
        <f>IF(OR(AC234&lt;0.01,AC234="n/a"),"n/a",M234/AC234*100)</f>
        <v>33.333333333333336</v>
      </c>
      <c r="AA234" s="887">
        <f>IF(OR(AC234&lt;0.01,AC234="n/a"),"n/a",I234/AC234)</f>
        <v>6.8529411764705888</v>
      </c>
      <c r="AB234" s="888">
        <v>12</v>
      </c>
      <c r="AC234" s="866">
        <v>2.04</v>
      </c>
      <c r="AD234" s="866" t="s">
        <v>136</v>
      </c>
      <c r="AE234" s="866">
        <v>1.56</v>
      </c>
      <c r="AF234" s="866">
        <v>0.68</v>
      </c>
      <c r="AG234" s="866">
        <v>10.199999999999999</v>
      </c>
      <c r="AH234" s="866">
        <v>7.3</v>
      </c>
      <c r="AI234" s="866">
        <v>-17.29</v>
      </c>
      <c r="AJ234" s="866">
        <v>-14.799999999999999</v>
      </c>
      <c r="AK234" s="866" t="s">
        <v>136</v>
      </c>
      <c r="AL234" s="879">
        <v>152.94</v>
      </c>
      <c r="AM234" s="873">
        <v>2.8000000000000003</v>
      </c>
      <c r="AN234" s="866">
        <v>0.14000000000000001</v>
      </c>
      <c r="AO234" s="740" t="str">
        <f>IF(U234="n/a","n/a",IF(AA234&lt;0,"n/a",IF(AA234="n/a","n/a",J234+U234-AA234)))</f>
        <v>n/a</v>
      </c>
      <c r="AP234" s="741" t="str">
        <f>IF(U234="n/a","n/a",J234+U234)</f>
        <v>n/a</v>
      </c>
      <c r="AQ234" s="889">
        <f>IF(OR(AC234&lt;0.01,AF234="n/a"),"n/a",(I234/SQRT(22.5*AC234*(I234/AF234))-1)*100)</f>
        <v>-54.490538224330635</v>
      </c>
      <c r="AR234" s="651">
        <f>INDEX(Historical!$C$7:$C$1256,MATCH(B234,Historical!$B$7:$B$1278,0))*IF(AH234="n/a",1.03,IF(AH234&lt;0,1.01,IF(AH234&gt;10,1.1,(1+AH234/100))))</f>
        <v>0.64379999999999993</v>
      </c>
      <c r="AS234" s="887">
        <f>IF($AI234="n/a",1.03*AR234,IF($AI234&lt;0,1.01*AR234,IF($AI234&gt;10,1.1*AR234,(1+$AI234/100)*AR234)))</f>
        <v>0.65023799999999998</v>
      </c>
      <c r="AT234" s="887">
        <f>IF($AK234="n/a",1.03*AS234,IF($AK234&lt;0,1.01*AS234,IF($AK234&gt;10,1.1*AS234,(1+$AK234/100)*AS234)))</f>
        <v>0.66974513999999996</v>
      </c>
      <c r="AU234" s="887">
        <f>IF($AK234="n/a",1.03*AT234,IF($AK234&lt;0,1.01*AT234,IF($AK234&gt;10,1.1*AT234,(1+$AK234/100)*AT234)))</f>
        <v>0.68983749419999996</v>
      </c>
      <c r="AV234" s="887">
        <f>IF($AK234="n/a",1.03*AU234,IF($AK234&lt;0,1.01*AU234,IF($AK234&gt;10,1.1*AU234,(1+$AK234/100)*AU234)))</f>
        <v>0.71053261902599996</v>
      </c>
      <c r="AW234" s="651">
        <f>SUM(AR234:AV234)</f>
        <v>3.3641532532259997</v>
      </c>
      <c r="AX234" s="748">
        <f>AW234/I234*100</f>
        <v>24.064043299184547</v>
      </c>
      <c r="AY234" s="935">
        <v>0.91</v>
      </c>
      <c r="AZ234" s="873">
        <v>22.63</v>
      </c>
      <c r="BA234" s="873">
        <v>-40.03</v>
      </c>
      <c r="BB234" s="873">
        <v>2.7</v>
      </c>
      <c r="BC234" s="873">
        <v>-5.88</v>
      </c>
      <c r="BE234" s="624">
        <v>2015</v>
      </c>
      <c r="BF234" s="899">
        <f>IF(BE234&gt;2008,0,IF(BE234&gt;2001,1,IF(BE234&gt;1990,2,IF(BE234&gt;1980,3,IF(BE234&gt;1973,4,IF(BE234&gt;1970,5,IF(BE234&gt;1960,6,IF(BE234&gt;1958,7,IF(BE234&gt;1953,8,9)))))))))</f>
        <v>0</v>
      </c>
      <c r="BG234" s="883">
        <v>0.89999999999999991</v>
      </c>
    </row>
    <row r="235" spans="1:59" s="864" customFormat="1" ht="12.75" customHeight="1" x14ac:dyDescent="0.2">
      <c r="A235" s="872" t="s">
        <v>1522</v>
      </c>
      <c r="B235" s="876" t="s">
        <v>1523</v>
      </c>
      <c r="C235" s="933" t="s">
        <v>112</v>
      </c>
      <c r="D235" s="933" t="s">
        <v>211</v>
      </c>
      <c r="E235" s="733">
        <v>8</v>
      </c>
      <c r="F235" s="1182">
        <v>593</v>
      </c>
      <c r="G235" s="1182" t="s">
        <v>106</v>
      </c>
      <c r="H235" s="1182" t="s">
        <v>106</v>
      </c>
      <c r="I235" s="875">
        <v>67.36</v>
      </c>
      <c r="J235" s="651">
        <f>(M235/I235)*100</f>
        <v>1.9596199524940621</v>
      </c>
      <c r="K235" s="878">
        <v>0.33</v>
      </c>
      <c r="L235" s="888">
        <v>4</v>
      </c>
      <c r="M235" s="642">
        <f>K235*L235</f>
        <v>1.32</v>
      </c>
      <c r="N235" s="871" t="s">
        <v>516</v>
      </c>
      <c r="O235" s="734">
        <v>0.3</v>
      </c>
      <c r="P235" s="862">
        <v>44148</v>
      </c>
      <c r="Q235" s="862">
        <v>44165</v>
      </c>
      <c r="R235" s="642">
        <f>(K235-O235)/O235*100</f>
        <v>10.000000000000009</v>
      </c>
      <c r="S235" s="701">
        <f>IF(INDEX(Historical!$D$7:$D$1254,MATCH(B235,Historical!$B$7:$B$1278,0))=0,"n/a",(INDEX(Historical!$C$7:$C$1256,MATCH(B235,Historical!$B$7:$B$1278,0))/INDEX(Historical!$D$7:$D$1254,MATCH(B235,Historical!$B$7:$B$1278,0))-1)*100)</f>
        <v>12.121212121212132</v>
      </c>
      <c r="T235" s="701">
        <f>IF(INDEX(Historical!$F$7:$F$1247,MATCH(B235,Historical!$B$7:$B$1278,0))=0,"n/a",((INDEX(Historical!$C$7:$C$1256,MATCH(B235,Historical!$B$7:$B$1278,0))/INDEX(Historical!$F$7:$F$1247,MATCH(B235,Historical!$B$7:$B$1278,0)))^(1/3)-1)*100)</f>
        <v>12.480211777541573</v>
      </c>
      <c r="U235" s="701">
        <f>IF(INDEX(Historical!$H$7:$H$1247,MATCH(B235,Historical!$B$7:$B$1278,0))=0,"n/a",((INDEX(Historical!$C$7:$C$1256,MATCH(B235,Historical!$B$7:$B$1278,0))/INDEX(Historical!$H$7:$H$1247,MATCH(B235,Historical!$B$7:$B$1278,0)))^(1/5)-1)*100)</f>
        <v>12.353409942802829</v>
      </c>
      <c r="V235" s="701">
        <f>IF(INDEX(Historical!$O$7:$O$1247,MATCH(B235,Historical!$B$7:$B$1278,0))=0,"n/a",((INDEX(Historical!$C$7:$C$1256,MATCH(B235,Historical!$B$7:$B$1278,0))/INDEX(Historical!$O$7:$O$1247,MATCH(B235,Historical!$B$7:$B$1278,0)))^(1/10)-1)*100)</f>
        <v>27.213235328776886</v>
      </c>
      <c r="W235" s="702">
        <f>IF(OR(U235&lt;=0,U235="n/a",V235&lt;=0,V235="n/a"),"n/a",U235/V235)</f>
        <v>0.45394859499633261</v>
      </c>
      <c r="X235" s="703">
        <f>IF(OR(AJ235&lt;=0,AJ235="n/a",U235&lt;=0,U235="n/a"),"n/a",U235/AJ235)</f>
        <v>0.67875878806608947</v>
      </c>
      <c r="Y235" s="664"/>
      <c r="Z235" s="651">
        <f>IF(OR(AC235&lt;0.01,AC235="n/a"),"n/a",M235/AC235*100)</f>
        <v>24.220183486238533</v>
      </c>
      <c r="AA235" s="887">
        <f>IF(OR(AC235&lt;0.01,AC235="n/a"),"n/a",I235/AC235)</f>
        <v>12.359633027522936</v>
      </c>
      <c r="AB235" s="888">
        <v>9</v>
      </c>
      <c r="AC235" s="866">
        <v>5.45</v>
      </c>
      <c r="AD235" s="866" t="s">
        <v>136</v>
      </c>
      <c r="AE235" s="866">
        <v>0.63</v>
      </c>
      <c r="AF235" s="866">
        <v>1.66</v>
      </c>
      <c r="AG235" s="866">
        <v>13.900000000000002</v>
      </c>
      <c r="AH235" s="866">
        <v>35.099999999999994</v>
      </c>
      <c r="AI235" s="866">
        <v>19.37</v>
      </c>
      <c r="AJ235" s="866">
        <v>18.2</v>
      </c>
      <c r="AK235" s="866">
        <v>-5.17</v>
      </c>
      <c r="AL235" s="879">
        <v>4570</v>
      </c>
      <c r="AM235" s="873">
        <v>0.8</v>
      </c>
      <c r="AN235" s="866">
        <v>0.3</v>
      </c>
      <c r="AO235" s="740">
        <f>IF(U235="n/a","n/a",IF(AA235&lt;0,"n/a",IF(AA235="n/a","n/a",J235+U235-AA235)))</f>
        <v>1.9533968677739555</v>
      </c>
      <c r="AP235" s="741">
        <f>IF(U235="n/a","n/a",J235+U235)</f>
        <v>14.313029895296891</v>
      </c>
      <c r="AQ235" s="889">
        <f>IF(OR(AC235&lt;0.01,AF235="n/a"),"n/a",(I235/SQRT(22.5*AC235*(I235/AF235))-1)*100)</f>
        <v>-4.5083114130098796</v>
      </c>
      <c r="AR235" s="651">
        <f>INDEX(Historical!$C$7:$C$1256,MATCH(B235,Historical!$B$7:$B$1278,0))*IF(AH235="n/a",1.03,IF(AH235&lt;0,1.01,IF(AH235&gt;10,1.1,(1+AH235/100))))</f>
        <v>1.2210000000000003</v>
      </c>
      <c r="AS235" s="887">
        <f>IF($AI235="n/a",1.03*AR235,IF($AI235&lt;0,1.01*AR235,IF($AI235&gt;10,1.1*AR235,(1+$AI235/100)*AR235)))</f>
        <v>1.3431000000000004</v>
      </c>
      <c r="AT235" s="887">
        <f>IF($AK235="n/a",1.03*AS235,IF($AK235&lt;0,1.01*AS235,IF($AK235&gt;10,1.1*AS235,(1+$AK235/100)*AS235)))</f>
        <v>1.3565310000000004</v>
      </c>
      <c r="AU235" s="887">
        <f>IF($AK235="n/a",1.03*AT235,IF($AK235&lt;0,1.01*AT235,IF($AK235&gt;10,1.1*AT235,(1+$AK235/100)*AT235)))</f>
        <v>1.3700963100000003</v>
      </c>
      <c r="AV235" s="887">
        <f>IF($AK235="n/a",1.03*AU235,IF($AK235&lt;0,1.01*AU235,IF($AK235&gt;10,1.1*AU235,(1+$AK235/100)*AU235)))</f>
        <v>1.3837972731000003</v>
      </c>
      <c r="AW235" s="651">
        <f>SUM(AR235:AV235)</f>
        <v>6.674524583100002</v>
      </c>
      <c r="AX235" s="748">
        <f>AW235/I235*100</f>
        <v>9.9087360200415713</v>
      </c>
      <c r="AY235" s="935">
        <v>1.61</v>
      </c>
      <c r="AZ235" s="873">
        <v>44.18</v>
      </c>
      <c r="BA235" s="873">
        <v>-29.549999999999997</v>
      </c>
      <c r="BB235" s="873">
        <v>-12.02</v>
      </c>
      <c r="BC235" s="873">
        <v>-8.82</v>
      </c>
      <c r="BD235" s="908"/>
      <c r="BE235" s="624">
        <v>2014</v>
      </c>
      <c r="BF235" s="899">
        <f>IF(BE235&gt;2008,0,IF(BE235&gt;2001,1,IF(BE235&gt;1990,2,IF(BE235&gt;1980,3,IF(BE235&gt;1973,4,IF(BE235&gt;1970,5,IF(BE235&gt;1960,6,IF(BE235&gt;1958,7,IF(BE235&gt;1953,8,9)))))))))</f>
        <v>0</v>
      </c>
      <c r="BG235" s="883">
        <v>6.6000000000000005</v>
      </c>
    </row>
    <row r="236" spans="1:59" s="864" customFormat="1" ht="12.75" customHeight="1" x14ac:dyDescent="0.2">
      <c r="A236" s="872" t="s">
        <v>1518</v>
      </c>
      <c r="B236" s="876" t="s">
        <v>1519</v>
      </c>
      <c r="C236" s="933" t="s">
        <v>4196</v>
      </c>
      <c r="D236" s="933" t="s">
        <v>4370</v>
      </c>
      <c r="E236" s="733">
        <v>7</v>
      </c>
      <c r="F236" s="1182">
        <v>580</v>
      </c>
      <c r="G236" s="1182" t="s">
        <v>106</v>
      </c>
      <c r="H236" s="1182" t="s">
        <v>106</v>
      </c>
      <c r="I236" s="875">
        <v>36.729999999999997</v>
      </c>
      <c r="J236" s="651">
        <f>(M236/I236)*100</f>
        <v>1.9014429621562758</v>
      </c>
      <c r="K236" s="878">
        <v>0.17460000000000001</v>
      </c>
      <c r="L236" s="888">
        <v>4</v>
      </c>
      <c r="M236" s="642">
        <f>K236*L236</f>
        <v>0.69840000000000002</v>
      </c>
      <c r="N236" s="871" t="s">
        <v>591</v>
      </c>
      <c r="O236" s="734">
        <v>0.15179999999999999</v>
      </c>
      <c r="P236" s="867">
        <v>43615</v>
      </c>
      <c r="Q236" s="867">
        <v>43637</v>
      </c>
      <c r="R236" s="642">
        <f>(K236-O236)/O236*100</f>
        <v>15.019762845849813</v>
      </c>
      <c r="S236" s="701">
        <f>IF(INDEX(Historical!$D$7:$D$1254,MATCH(B236,Historical!$B$7:$B$1278,0))=0,"n/a",(INDEX(Historical!$C$7:$C$1256,MATCH(B236,Historical!$B$7:$B$1278,0))/INDEX(Historical!$D$7:$D$1254,MATCH(B236,Historical!$B$7:$B$1278,0))-1)*100)</f>
        <v>15.015321756894773</v>
      </c>
      <c r="T236" s="701">
        <f>IF(INDEX(Historical!$F$7:$F$1247,MATCH(B236,Historical!$B$7:$B$1278,0))=0,"n/a",((INDEX(Historical!$C$7:$C$1256,MATCH(B236,Historical!$B$7:$B$1278,0))/INDEX(Historical!$F$7:$F$1247,MATCH(B236,Historical!$B$7:$B$1278,0)))^(1/3)-1)*100)</f>
        <v>14.932594328451131</v>
      </c>
      <c r="U236" s="701">
        <f>IF(INDEX(Historical!$H$7:$H$1247,MATCH(B236,Historical!$B$7:$B$1278,0))=0,"n/a",((INDEX(Historical!$C$7:$C$1256,MATCH(B236,Historical!$B$7:$B$1278,0))/INDEX(Historical!$H$7:$H$1247,MATCH(B236,Historical!$B$7:$B$1278,0)))^(1/5)-1)*100)</f>
        <v>15.095595360746294</v>
      </c>
      <c r="V236" s="701" t="str">
        <f>IF(INDEX(Historical!$O$7:$O$1247,MATCH(B236,Historical!$B$7:$B$1278,0))=0,"n/a",((INDEX(Historical!$C$7:$C$1256,MATCH(B236,Historical!$B$7:$B$1278,0))/INDEX(Historical!$O$7:$O$1247,MATCH(B236,Historical!$B$7:$B$1278,0)))^(1/10)-1)*100)</f>
        <v>n/a</v>
      </c>
      <c r="W236" s="702" t="str">
        <f>IF(OR(U236&lt;=0,U236="n/a",V236&lt;=0,V236="n/a"),"n/a",U236/V236)</f>
        <v>n/a</v>
      </c>
      <c r="X236" s="703" t="str">
        <f>IF(OR(AJ236&lt;=0,AJ236="n/a",U236&lt;=0,U236="n/a"),"n/a",U236/AJ236)</f>
        <v>n/a</v>
      </c>
      <c r="Y236" s="877" t="s">
        <v>818</v>
      </c>
      <c r="Z236" s="651">
        <f>IF(OR(AC236&lt;0.01,AC236="n/a"),"n/a",M236/AC236*100)</f>
        <v>81.209302325581405</v>
      </c>
      <c r="AA236" s="887">
        <f>IF(OR(AC236&lt;0.01,AC236="n/a"),"n/a",I236/AC236)</f>
        <v>42.70930232558139</v>
      </c>
      <c r="AB236" s="888">
        <v>6</v>
      </c>
      <c r="AC236" s="866">
        <v>0.86</v>
      </c>
      <c r="AD236" s="866">
        <v>7.1</v>
      </c>
      <c r="AE236" s="866">
        <v>3.21</v>
      </c>
      <c r="AF236" s="866">
        <v>2.4900000000000002</v>
      </c>
      <c r="AG236" s="866">
        <v>5.8999999999999995</v>
      </c>
      <c r="AH236" s="866">
        <v>-18.5</v>
      </c>
      <c r="AI236" s="866">
        <v>6.78</v>
      </c>
      <c r="AJ236" s="866">
        <v>-2</v>
      </c>
      <c r="AK236" s="866">
        <v>6</v>
      </c>
      <c r="AL236" s="879">
        <v>9990</v>
      </c>
      <c r="AM236" s="873">
        <v>2.2999999999999998</v>
      </c>
      <c r="AN236" s="866">
        <v>1.05</v>
      </c>
      <c r="AO236" s="740">
        <f>IF(U236="n/a","n/a",IF(AA236&lt;0,"n/a",IF(AA236="n/a","n/a",J236+U236-AA236)))</f>
        <v>-25.712264002678822</v>
      </c>
      <c r="AP236" s="741">
        <f>IF(U236="n/a","n/a",J236+U236)</f>
        <v>16.997038322902569</v>
      </c>
      <c r="AQ236" s="889">
        <f>IF(OR(AC236&lt;0.01,AF236="n/a"),"n/a",(I236/SQRT(22.5*AC236*(I236/AF236))-1)*100)</f>
        <v>117.40506259126091</v>
      </c>
      <c r="AR236" s="651">
        <f>INDEX(Historical!$C$7:$C$1256,MATCH(B236,Historical!$B$7:$B$1278,0))*IF(AH236="n/a",1.03,IF(AH236&lt;0,1.01,IF(AH236&gt;10,1.1,(1+AH236/100))))</f>
        <v>0.68235599999999996</v>
      </c>
      <c r="AS236" s="887">
        <f>IF($AI236="n/a",1.03*AR236,IF($AI236&lt;0,1.01*AR236,IF($AI236&gt;10,1.1*AR236,(1+$AI236/100)*AR236)))</f>
        <v>0.72861973680000003</v>
      </c>
      <c r="AT236" s="887">
        <f>IF($AK236="n/a",1.03*AS236,IF($AK236&lt;0,1.01*AS236,IF($AK236&gt;10,1.1*AS236,(1+$AK236/100)*AS236)))</f>
        <v>0.77233692100800011</v>
      </c>
      <c r="AU236" s="887">
        <f>IF($AK236="n/a",1.03*AT236,IF($AK236&lt;0,1.01*AT236,IF($AK236&gt;10,1.1*AT236,(1+$AK236/100)*AT236)))</f>
        <v>0.81867713626848015</v>
      </c>
      <c r="AV236" s="887">
        <f>IF($AK236="n/a",1.03*AU236,IF($AK236&lt;0,1.01*AU236,IF($AK236&gt;10,1.1*AU236,(1+$AK236/100)*AU236)))</f>
        <v>0.867797764444589</v>
      </c>
      <c r="AW236" s="651">
        <f>SUM(AR236:AV236)</f>
        <v>3.869787558521069</v>
      </c>
      <c r="AX236" s="748">
        <f>AW236/I236*100</f>
        <v>10.535767924097657</v>
      </c>
      <c r="AY236" s="935">
        <v>0.75</v>
      </c>
      <c r="AZ236" s="873">
        <v>26.150000000000002</v>
      </c>
      <c r="BA236" s="873">
        <v>-23.23</v>
      </c>
      <c r="BB236" s="873">
        <v>-13.489999999999998</v>
      </c>
      <c r="BC236" s="873">
        <v>-11.88</v>
      </c>
      <c r="BD236" s="908"/>
      <c r="BE236" s="624">
        <v>2013</v>
      </c>
      <c r="BF236" s="899">
        <f>IF(BE236&gt;2008,0,IF(BE236&gt;2001,1,IF(BE236&gt;1990,2,IF(BE236&gt;1980,3,IF(BE236&gt;1973,4,IF(BE236&gt;1970,5,IF(BE236&gt;1960,6,IF(BE236&gt;1958,7,IF(BE236&gt;1953,8,9)))))))))</f>
        <v>0</v>
      </c>
      <c r="BG236" s="883">
        <v>2.5</v>
      </c>
    </row>
    <row r="237" spans="1:59" s="864" customFormat="1" ht="12.75" customHeight="1" x14ac:dyDescent="0.2">
      <c r="A237" s="864" t="s">
        <v>2626</v>
      </c>
      <c r="B237" s="876" t="s">
        <v>2627</v>
      </c>
      <c r="C237" s="933" t="s">
        <v>131</v>
      </c>
      <c r="D237" s="933" t="s">
        <v>4332</v>
      </c>
      <c r="E237" s="733">
        <v>7</v>
      </c>
      <c r="F237" s="1182">
        <v>615</v>
      </c>
      <c r="G237" s="1182" t="s">
        <v>37</v>
      </c>
      <c r="H237" s="1182" t="s">
        <v>37</v>
      </c>
      <c r="I237" s="875">
        <v>38.35</v>
      </c>
      <c r="J237" s="651">
        <f>(M237/I237)*100</f>
        <v>3.8591916558018253</v>
      </c>
      <c r="K237" s="878">
        <v>0.37</v>
      </c>
      <c r="L237" s="888">
        <v>4</v>
      </c>
      <c r="M237" s="642">
        <f>K237*L237</f>
        <v>1.48</v>
      </c>
      <c r="N237" s="871" t="s">
        <v>294</v>
      </c>
      <c r="O237" s="734">
        <v>0.35</v>
      </c>
      <c r="P237" s="862">
        <v>43874</v>
      </c>
      <c r="Q237" s="862">
        <v>43900</v>
      </c>
      <c r="R237" s="642">
        <f>(K237-O237)/O237*100</f>
        <v>5.7142857142857197</v>
      </c>
      <c r="S237" s="701">
        <f>IF(INDEX(Historical!$D$7:$D$1254,MATCH(B237,Historical!$B$7:$B$1278,0))=0,"n/a",(INDEX(Historical!$C$7:$C$1256,MATCH(B237,Historical!$B$7:$B$1278,0))/INDEX(Historical!$D$7:$D$1254,MATCH(B237,Historical!$B$7:$B$1278,0))-1)*100)</f>
        <v>4.4776119402984982</v>
      </c>
      <c r="T237" s="701">
        <f>IF(INDEX(Historical!$F$7:$F$1247,MATCH(B237,Historical!$B$7:$B$1278,0))=0,"n/a",((INDEX(Historical!$C$7:$C$1256,MATCH(B237,Historical!$B$7:$B$1278,0))/INDEX(Historical!$F$7:$F$1247,MATCH(B237,Historical!$B$7:$B$1278,0)))^(1/3)-1)*100)</f>
        <v>3.8498820370220788</v>
      </c>
      <c r="U237" s="701">
        <f>IF(INDEX(Historical!$H$7:$H$1247,MATCH(B237,Historical!$B$7:$B$1278,0))=0,"n/a",((INDEX(Historical!$C$7:$C$1256,MATCH(B237,Historical!$B$7:$B$1278,0))/INDEX(Historical!$H$7:$H$1247,MATCH(B237,Historical!$B$7:$B$1278,0)))^(1/5)-1)*100)</f>
        <v>2.9599998046573761</v>
      </c>
      <c r="V237" s="701">
        <f>IF(INDEX(Historical!$O$7:$O$1247,MATCH(B237,Historical!$B$7:$B$1278,0))=0,"n/a",((INDEX(Historical!$C$7:$C$1256,MATCH(B237,Historical!$B$7:$B$1278,0))/INDEX(Historical!$O$7:$O$1247,MATCH(B237,Historical!$B$7:$B$1278,0)))^(1/10)-1)*100)</f>
        <v>1.6384673297434205</v>
      </c>
      <c r="W237" s="702">
        <f>IF(OR(U237&lt;=0,U237="n/a",V237&lt;=0,V237="n/a"),"n/a",U237/V237)</f>
        <v>1.8065662652674948</v>
      </c>
      <c r="X237" s="703">
        <f>IF(OR(AJ237&lt;=0,AJ237="n/a",U237&lt;=0,U237="n/a"),"n/a",U237/AJ237)</f>
        <v>0.42285711495105366</v>
      </c>
      <c r="Y237" s="654"/>
      <c r="Z237" s="651">
        <f>IF(OR(AC237&lt;0.01,AC237="n/a"),"n/a",M237/AC237*100)</f>
        <v>68.83720930232559</v>
      </c>
      <c r="AA237" s="887">
        <f>IF(OR(AC237&lt;0.01,AC237="n/a"),"n/a",I237/AC237)</f>
        <v>17.837209302325583</v>
      </c>
      <c r="AB237" s="888">
        <v>12</v>
      </c>
      <c r="AC237" s="866">
        <v>2.15</v>
      </c>
      <c r="AD237" s="866">
        <v>1.99</v>
      </c>
      <c r="AE237" s="866">
        <v>1.78</v>
      </c>
      <c r="AF237" s="866">
        <v>1.89</v>
      </c>
      <c r="AG237" s="866">
        <v>10.9</v>
      </c>
      <c r="AH237" s="866">
        <v>5.3</v>
      </c>
      <c r="AI237" s="866">
        <v>8.92</v>
      </c>
      <c r="AJ237" s="866">
        <v>7.0000000000000009</v>
      </c>
      <c r="AK237" s="866">
        <v>9</v>
      </c>
      <c r="AL237" s="879">
        <v>1550</v>
      </c>
      <c r="AM237" s="873">
        <v>1.83</v>
      </c>
      <c r="AN237" s="866">
        <v>0.93</v>
      </c>
      <c r="AO237" s="740">
        <f>IF(U237="n/a","n/a",IF(AA237&lt;0,"n/a",IF(AA237="n/a","n/a",J237+U237-AA237)))</f>
        <v>-11.018017841866381</v>
      </c>
      <c r="AP237" s="741">
        <f>IF(U237="n/a","n/a",J237+U237)</f>
        <v>6.8191914604592014</v>
      </c>
      <c r="AQ237" s="889">
        <f>IF(OR(AC237&lt;0.01,AF237="n/a"),"n/a",(I237/SQRT(22.5*AC237*(I237/AF237))-1)*100)</f>
        <v>22.406110198606875</v>
      </c>
      <c r="AR237" s="651">
        <f>INDEX(Historical!$C$7:$C$1256,MATCH(B237,Historical!$B$7:$B$1278,0))*IF(AH237="n/a",1.03,IF(AH237&lt;0,1.01,IF(AH237&gt;10,1.1,(1+AH237/100))))</f>
        <v>1.4741999999999997</v>
      </c>
      <c r="AS237" s="887">
        <f>IF($AI237="n/a",1.03*AR237,IF($AI237&lt;0,1.01*AR237,IF($AI237&gt;10,1.1*AR237,(1+$AI237/100)*AR237)))</f>
        <v>1.6056986399999997</v>
      </c>
      <c r="AT237" s="887">
        <f>IF($AK237="n/a",1.03*AS237,IF($AK237&lt;0,1.01*AS237,IF($AK237&gt;10,1.1*AS237,(1+$AK237/100)*AS237)))</f>
        <v>1.7502115175999999</v>
      </c>
      <c r="AU237" s="887">
        <f>IF($AK237="n/a",1.03*AT237,IF($AK237&lt;0,1.01*AT237,IF($AK237&gt;10,1.1*AT237,(1+$AK237/100)*AT237)))</f>
        <v>1.9077305541840002</v>
      </c>
      <c r="AV237" s="887">
        <f>IF($AK237="n/a",1.03*AU237,IF($AK237&lt;0,1.01*AU237,IF($AK237&gt;10,1.1*AU237,(1+$AK237/100)*AU237)))</f>
        <v>2.0794263040605605</v>
      </c>
      <c r="AW237" s="651">
        <f>SUM(AR237:AV237)</f>
        <v>8.8172670158445605</v>
      </c>
      <c r="AX237" s="748">
        <f>AW237/I237*100</f>
        <v>22.991569793597289</v>
      </c>
      <c r="AY237" s="935">
        <v>0.35</v>
      </c>
      <c r="AZ237" s="873">
        <v>23.89</v>
      </c>
      <c r="BA237" s="873">
        <v>-33.58</v>
      </c>
      <c r="BB237" s="873">
        <v>0.49</v>
      </c>
      <c r="BC237" s="873">
        <v>-9.8000000000000007</v>
      </c>
      <c r="BD237" s="908"/>
      <c r="BE237" s="624">
        <v>2014</v>
      </c>
      <c r="BF237" s="899">
        <f>IF(BE237&gt;2008,0,IF(BE237&gt;2001,1,IF(BE237&gt;1990,2,IF(BE237&gt;1980,3,IF(BE237&gt;1973,4,IF(BE237&gt;1970,5,IF(BE237&gt;1960,6,IF(BE237&gt;1958,7,IF(BE237&gt;1953,8,9)))))))))</f>
        <v>0</v>
      </c>
      <c r="BG237" s="883">
        <v>3.8</v>
      </c>
    </row>
    <row r="238" spans="1:59" s="864" customFormat="1" ht="12.75" customHeight="1" x14ac:dyDescent="0.2">
      <c r="A238" s="872" t="s">
        <v>3875</v>
      </c>
      <c r="B238" s="876" t="s">
        <v>3876</v>
      </c>
      <c r="C238" s="933" t="s">
        <v>108</v>
      </c>
      <c r="D238" s="933" t="s">
        <v>4341</v>
      </c>
      <c r="E238" s="733">
        <v>7</v>
      </c>
      <c r="F238" s="1182">
        <v>607</v>
      </c>
      <c r="G238" s="1182" t="s">
        <v>106</v>
      </c>
      <c r="H238" s="1182" t="s">
        <v>106</v>
      </c>
      <c r="I238" s="875">
        <v>13.87</v>
      </c>
      <c r="J238" s="651">
        <f>(M238/I238)*100</f>
        <v>2.0187454938716658</v>
      </c>
      <c r="K238" s="878">
        <v>0.14000000000000001</v>
      </c>
      <c r="L238" s="888">
        <v>2</v>
      </c>
      <c r="M238" s="642">
        <f>K238*L238</f>
        <v>0.28000000000000003</v>
      </c>
      <c r="N238" s="871" t="s">
        <v>271</v>
      </c>
      <c r="O238" s="734">
        <v>0.13500000000000001</v>
      </c>
      <c r="P238" s="862">
        <v>43861</v>
      </c>
      <c r="Q238" s="862">
        <v>43874</v>
      </c>
      <c r="R238" s="642">
        <f>(K238-O238)/O238*100</f>
        <v>3.7037037037037068</v>
      </c>
      <c r="S238" s="701">
        <f>IF(INDEX(Historical!$D$7:$D$1254,MATCH(B238,Historical!$B$7:$B$1278,0))=0,"n/a",(INDEX(Historical!$C$7:$C$1256,MATCH(B238,Historical!$B$7:$B$1278,0))/INDEX(Historical!$D$7:$D$1254,MATCH(B238,Historical!$B$7:$B$1278,0))-1)*100)</f>
        <v>3.8461538461538547</v>
      </c>
      <c r="T238" s="701">
        <f>IF(INDEX(Historical!$F$7:$F$1247,MATCH(B238,Historical!$B$7:$B$1278,0))=0,"n/a",((INDEX(Historical!$C$7:$C$1256,MATCH(B238,Historical!$B$7:$B$1278,0))/INDEX(Historical!$F$7:$F$1247,MATCH(B238,Historical!$B$7:$B$1278,0)))^(1/3)-1)*100)</f>
        <v>4.0041911525952045</v>
      </c>
      <c r="U238" s="701">
        <f>IF(INDEX(Historical!$H$7:$H$1247,MATCH(B238,Historical!$B$7:$B$1278,0))=0,"n/a",((INDEX(Historical!$C$7:$C$1256,MATCH(B238,Historical!$B$7:$B$1278,0))/INDEX(Historical!$H$7:$H$1247,MATCH(B238,Historical!$B$7:$B$1278,0)))^(1/5)-1)*100)</f>
        <v>10.350921459993479</v>
      </c>
      <c r="V238" s="701">
        <f>IF(INDEX(Historical!$O$7:$O$1247,MATCH(B238,Historical!$B$7:$B$1278,0))=0,"n/a",((INDEX(Historical!$C$7:$C$1256,MATCH(B238,Historical!$B$7:$B$1278,0))/INDEX(Historical!$O$7:$O$1247,MATCH(B238,Historical!$B$7:$B$1278,0)))^(1/10)-1)*100)</f>
        <v>26.86516117514892</v>
      </c>
      <c r="W238" s="702">
        <f>IF(OR(U238&lt;=0,U238="n/a",V238&lt;=0,V238="n/a"),"n/a",U238/V238)</f>
        <v>0.38529161960019775</v>
      </c>
      <c r="X238" s="703">
        <f>IF(OR(AJ238&lt;=0,AJ238="n/a",U238&lt;=0,U238="n/a"),"n/a",U238/AJ238)</f>
        <v>0.90008012695595474</v>
      </c>
      <c r="Y238" s="877"/>
      <c r="Z238" s="651">
        <f>IF(OR(AC238&lt;0.01,AC238="n/a"),"n/a",M238/AC238*100)</f>
        <v>18.666666666666668</v>
      </c>
      <c r="AA238" s="887">
        <f>IF(OR(AC238&lt;0.01,AC238="n/a"),"n/a",I238/AC238)</f>
        <v>9.2466666666666661</v>
      </c>
      <c r="AB238" s="888">
        <v>12</v>
      </c>
      <c r="AC238" s="866">
        <v>1.5</v>
      </c>
      <c r="AD238" s="866" t="s">
        <v>136</v>
      </c>
      <c r="AE238" s="866">
        <v>2.65</v>
      </c>
      <c r="AF238" s="866">
        <v>0.94</v>
      </c>
      <c r="AG238" s="866">
        <v>10.6</v>
      </c>
      <c r="AH238" s="866">
        <v>8</v>
      </c>
      <c r="AI238" s="866" t="s">
        <v>136</v>
      </c>
      <c r="AJ238" s="866">
        <v>11.5</v>
      </c>
      <c r="AK238" s="866" t="s">
        <v>136</v>
      </c>
      <c r="AL238" s="879">
        <v>117.2</v>
      </c>
      <c r="AM238" s="873">
        <v>5.7</v>
      </c>
      <c r="AN238" s="866">
        <v>0</v>
      </c>
      <c r="AO238" s="740">
        <f>IF(U238="n/a","n/a",IF(AA238&lt;0,"n/a",IF(AA238="n/a","n/a",J238+U238-AA238)))</f>
        <v>3.1230002871984794</v>
      </c>
      <c r="AP238" s="741">
        <f>IF(U238="n/a","n/a",J238+U238)</f>
        <v>12.369666953865146</v>
      </c>
      <c r="AQ238" s="889">
        <f>IF(OR(AC238&lt;0.01,AF238="n/a"),"n/a",(I238/SQRT(22.5*AC238*(I238/AF238))-1)*100)</f>
        <v>-37.846545937881679</v>
      </c>
      <c r="AR238" s="651">
        <f>INDEX(Historical!$C$7:$C$1256,MATCH(B238,Historical!$B$7:$B$1278,0))*IF(AH238="n/a",1.03,IF(AH238&lt;0,1.01,IF(AH238&gt;10,1.1,(1+AH238/100))))</f>
        <v>0.29160000000000003</v>
      </c>
      <c r="AS238" s="887">
        <f>IF($AI238="n/a",1.03*AR238,IF($AI238&lt;0,1.01*AR238,IF($AI238&gt;10,1.1*AR238,(1+$AI238/100)*AR238)))</f>
        <v>0.30034800000000006</v>
      </c>
      <c r="AT238" s="887">
        <f>IF($AK238="n/a",1.03*AS238,IF($AK238&lt;0,1.01*AS238,IF($AK238&gt;10,1.1*AS238,(1+$AK238/100)*AS238)))</f>
        <v>0.30935844000000007</v>
      </c>
      <c r="AU238" s="887">
        <f>IF($AK238="n/a",1.03*AT238,IF($AK238&lt;0,1.01*AT238,IF($AK238&gt;10,1.1*AT238,(1+$AK238/100)*AT238)))</f>
        <v>0.31863919320000006</v>
      </c>
      <c r="AV238" s="887">
        <f>IF($AK238="n/a",1.03*AU238,IF($AK238&lt;0,1.01*AU238,IF($AK238&gt;10,1.1*AU238,(1+$AK238/100)*AU238)))</f>
        <v>0.32819836899600008</v>
      </c>
      <c r="AW238" s="651">
        <f>SUM(AR238:AV238)</f>
        <v>1.5481440021960005</v>
      </c>
      <c r="AX238" s="748">
        <f>AW238/I238*100</f>
        <v>11.161816886777221</v>
      </c>
      <c r="AY238" s="935">
        <v>0.43</v>
      </c>
      <c r="AZ238" s="873">
        <v>29.38</v>
      </c>
      <c r="BA238" s="873">
        <v>-30.48</v>
      </c>
      <c r="BB238" s="873">
        <v>3.06</v>
      </c>
      <c r="BC238" s="873">
        <v>-2.4</v>
      </c>
      <c r="BD238" s="908"/>
      <c r="BE238" s="624">
        <v>2014</v>
      </c>
      <c r="BF238" s="899">
        <f>IF(BE238&gt;2008,0,IF(BE238&gt;2001,1,IF(BE238&gt;1990,2,IF(BE238&gt;1980,3,IF(BE238&gt;1973,4,IF(BE238&gt;1970,5,IF(BE238&gt;1960,6,IF(BE238&gt;1958,7,IF(BE238&gt;1953,8,9)))))))))</f>
        <v>0</v>
      </c>
      <c r="BG238" s="883">
        <v>1</v>
      </c>
    </row>
    <row r="239" spans="1:59" s="864" customFormat="1" ht="12.75" customHeight="1" x14ac:dyDescent="0.2">
      <c r="A239" s="864" t="s">
        <v>1538</v>
      </c>
      <c r="B239" s="876" t="s">
        <v>1539</v>
      </c>
      <c r="C239" s="933" t="s">
        <v>4196</v>
      </c>
      <c r="D239" s="933" t="s">
        <v>4328</v>
      </c>
      <c r="E239" s="733">
        <v>9</v>
      </c>
      <c r="F239" s="1182">
        <v>419</v>
      </c>
      <c r="G239" s="1182" t="s">
        <v>37</v>
      </c>
      <c r="H239" s="1182" t="s">
        <v>37</v>
      </c>
      <c r="I239" s="875">
        <v>82.25</v>
      </c>
      <c r="J239" s="651">
        <f>(M239/I239)*100</f>
        <v>3.0151975683890577</v>
      </c>
      <c r="K239" s="878">
        <v>0.62</v>
      </c>
      <c r="L239" s="888">
        <v>4</v>
      </c>
      <c r="M239" s="642">
        <f>K239*L239</f>
        <v>2.48</v>
      </c>
      <c r="N239" s="871" t="s">
        <v>642</v>
      </c>
      <c r="O239" s="734">
        <v>0.56000000000000005</v>
      </c>
      <c r="P239" s="867">
        <v>43599</v>
      </c>
      <c r="Q239" s="867">
        <v>43615</v>
      </c>
      <c r="R239" s="642">
        <f>(K239-O239)/O239*100</f>
        <v>10.714285714285703</v>
      </c>
      <c r="S239" s="701">
        <f>IF(INDEX(Historical!$D$7:$D$1254,MATCH(B239,Historical!$B$7:$B$1278,0))=0,"n/a",(INDEX(Historical!$C$7:$C$1256,MATCH(B239,Historical!$B$7:$B$1278,0))/INDEX(Historical!$D$7:$D$1254,MATCH(B239,Historical!$B$7:$B$1278,0))-1)*100)</f>
        <v>11.009174311926584</v>
      </c>
      <c r="T239" s="701">
        <f>IF(INDEX(Historical!$F$7:$F$1247,MATCH(B239,Historical!$B$7:$B$1278,0))=0,"n/a",((INDEX(Historical!$C$7:$C$1256,MATCH(B239,Historical!$B$7:$B$1278,0))/INDEX(Historical!$F$7:$F$1247,MATCH(B239,Historical!$B$7:$B$1278,0)))^(1/3)-1)*100)</f>
        <v>11.199004528465784</v>
      </c>
      <c r="U239" s="701">
        <f>IF(INDEX(Historical!$H$7:$H$1247,MATCH(B239,Historical!$B$7:$B$1278,0))=0,"n/a",((INDEX(Historical!$C$7:$C$1256,MATCH(B239,Historical!$B$7:$B$1278,0))/INDEX(Historical!$H$7:$H$1247,MATCH(B239,Historical!$B$7:$B$1278,0)))^(1/5)-1)*100)</f>
        <v>10.634990281254142</v>
      </c>
      <c r="V239" s="701">
        <f>IF(INDEX(Historical!$O$7:$O$1247,MATCH(B239,Historical!$B$7:$B$1278,0))=0,"n/a",((INDEX(Historical!$C$7:$C$1256,MATCH(B239,Historical!$B$7:$B$1278,0))/INDEX(Historical!$O$7:$O$1247,MATCH(B239,Historical!$B$7:$B$1278,0)))^(1/10)-1)*100)</f>
        <v>6.9151791684843644</v>
      </c>
      <c r="W239" s="702">
        <f>IF(OR(U239&lt;=0,U239="n/a",V239&lt;=0,V239="n/a"),"n/a",U239/V239)</f>
        <v>1.5379197013032806</v>
      </c>
      <c r="X239" s="703">
        <f>IF(OR(AJ239&lt;=0,AJ239="n/a",U239&lt;=0,U239="n/a"),"n/a",U239/AJ239)</f>
        <v>1.0225952193513597</v>
      </c>
      <c r="Y239" s="665"/>
      <c r="Z239" s="651">
        <f>IF(OR(AC239&lt;0.01,AC239="n/a"),"n/a",M239/AC239*100)</f>
        <v>85.517241379310349</v>
      </c>
      <c r="AA239" s="887">
        <f>IF(OR(AC239&lt;0.01,AC239="n/a"),"n/a",I239/AC239)</f>
        <v>28.362068965517242</v>
      </c>
      <c r="AB239" s="888">
        <v>5</v>
      </c>
      <c r="AC239" s="866">
        <v>2.9</v>
      </c>
      <c r="AD239" s="866">
        <v>8.3800000000000008</v>
      </c>
      <c r="AE239" s="866">
        <v>7.34</v>
      </c>
      <c r="AF239" s="866">
        <v>10.63</v>
      </c>
      <c r="AG239" s="866">
        <v>38.4</v>
      </c>
      <c r="AH239" s="866">
        <v>6.2</v>
      </c>
      <c r="AI239" s="866">
        <v>8.61</v>
      </c>
      <c r="AJ239" s="866">
        <v>10.4</v>
      </c>
      <c r="AK239" s="866">
        <v>3.39</v>
      </c>
      <c r="AL239" s="879">
        <v>29210</v>
      </c>
      <c r="AM239" s="873">
        <v>10.7</v>
      </c>
      <c r="AN239" s="866">
        <v>0.28999999999999998</v>
      </c>
      <c r="AO239" s="740">
        <f>IF(U239="n/a","n/a",IF(AA239&lt;0,"n/a",IF(AA239="n/a","n/a",J239+U239-AA239)))</f>
        <v>-14.711881115874043</v>
      </c>
      <c r="AP239" s="741">
        <f>IF(U239="n/a","n/a",J239+U239)</f>
        <v>13.650187849643199</v>
      </c>
      <c r="AQ239" s="889">
        <f>IF(OR(AC239&lt;0.01,AF239="n/a"),"n/a",(I239/SQRT(22.5*AC239*(I239/AF239))-1)*100)</f>
        <v>266.05330097827027</v>
      </c>
      <c r="AR239" s="651">
        <f>INDEX(Historical!$C$7:$C$1256,MATCH(B239,Historical!$B$7:$B$1278,0))*IF(AH239="n/a",1.03,IF(AH239&lt;0,1.01,IF(AH239&gt;10,1.1,(1+AH239/100))))</f>
        <v>2.5700400000000001</v>
      </c>
      <c r="AS239" s="887">
        <f>IF($AI239="n/a",1.03*AR239,IF($AI239&lt;0,1.01*AR239,IF($AI239&gt;10,1.1*AR239,(1+$AI239/100)*AR239)))</f>
        <v>2.7913204440000001</v>
      </c>
      <c r="AT239" s="887">
        <f>IF($AK239="n/a",1.03*AS239,IF($AK239&lt;0,1.01*AS239,IF($AK239&gt;10,1.1*AS239,(1+$AK239/100)*AS239)))</f>
        <v>2.8859462070516004</v>
      </c>
      <c r="AU239" s="887">
        <f>IF($AK239="n/a",1.03*AT239,IF($AK239&lt;0,1.01*AT239,IF($AK239&gt;10,1.1*AT239,(1+$AK239/100)*AT239)))</f>
        <v>2.9837797834706499</v>
      </c>
      <c r="AV239" s="887">
        <f>IF($AK239="n/a",1.03*AU239,IF($AK239&lt;0,1.01*AU239,IF($AK239&gt;10,1.1*AU239,(1+$AK239/100)*AU239)))</f>
        <v>3.0849299181303049</v>
      </c>
      <c r="AW239" s="651">
        <f>SUM(AR239:AV239)</f>
        <v>14.316016352652557</v>
      </c>
      <c r="AX239" s="748">
        <f>AW239/I239*100</f>
        <v>17.405491006264505</v>
      </c>
      <c r="AY239" s="935">
        <v>0.9</v>
      </c>
      <c r="AZ239" s="873">
        <v>71.81</v>
      </c>
      <c r="BA239" s="873">
        <v>-9.15</v>
      </c>
      <c r="BB239" s="873">
        <v>4</v>
      </c>
      <c r="BC239" s="873">
        <v>9.7100000000000009</v>
      </c>
      <c r="BD239" s="908"/>
      <c r="BE239" s="624">
        <v>2011</v>
      </c>
      <c r="BF239" s="899">
        <f>IF(BE239&gt;2008,0,IF(BE239&gt;2001,1,IF(BE239&gt;1990,2,IF(BE239&gt;1980,3,IF(BE239&gt;1973,4,IF(BE239&gt;1970,5,IF(BE239&gt;1960,6,IF(BE239&gt;1958,7,IF(BE239&gt;1953,8,9)))))))))</f>
        <v>0</v>
      </c>
      <c r="BG239" s="883">
        <v>11.899999999999999</v>
      </c>
    </row>
    <row r="240" spans="1:59" s="864" customFormat="1" ht="12.75" customHeight="1" x14ac:dyDescent="0.2">
      <c r="A240" s="872" t="s">
        <v>1544</v>
      </c>
      <c r="B240" s="876" t="s">
        <v>1545</v>
      </c>
      <c r="C240" s="933" t="s">
        <v>108</v>
      </c>
      <c r="D240" s="933" t="s">
        <v>4341</v>
      </c>
      <c r="E240" s="733">
        <v>8</v>
      </c>
      <c r="F240" s="1182">
        <v>543</v>
      </c>
      <c r="G240" s="1182" t="s">
        <v>37</v>
      </c>
      <c r="H240" s="1182" t="s">
        <v>115</v>
      </c>
      <c r="I240" s="875">
        <v>17.29</v>
      </c>
      <c r="J240" s="651">
        <f>(M240/I240)*100</f>
        <v>3.470213996529786</v>
      </c>
      <c r="K240" s="878">
        <v>0.15</v>
      </c>
      <c r="L240" s="888">
        <v>4</v>
      </c>
      <c r="M240" s="642">
        <f>K240*L240</f>
        <v>0.6</v>
      </c>
      <c r="N240" s="871" t="s">
        <v>148</v>
      </c>
      <c r="O240" s="736">
        <v>0.14000000000000001</v>
      </c>
      <c r="P240" s="862">
        <v>43892</v>
      </c>
      <c r="Q240" s="862">
        <v>43906</v>
      </c>
      <c r="R240" s="642">
        <f>(K240-O240)/O240*100</f>
        <v>7.1428571428571281</v>
      </c>
      <c r="S240" s="701">
        <f>IF(INDEX(Historical!$D$7:$D$1254,MATCH(B240,Historical!$B$7:$B$1278,0))=0,"n/a",(INDEX(Historical!$C$7:$C$1256,MATCH(B240,Historical!$B$7:$B$1278,0))/INDEX(Historical!$D$7:$D$1254,MATCH(B240,Historical!$B$7:$B$1278,0))-1)*100)</f>
        <v>7.6923076923077094</v>
      </c>
      <c r="T240" s="701">
        <f>IF(INDEX(Historical!$F$7:$F$1247,MATCH(B240,Historical!$B$7:$B$1278,0))=0,"n/a",((INDEX(Historical!$C$7:$C$1256,MATCH(B240,Historical!$B$7:$B$1278,0))/INDEX(Historical!$F$7:$F$1247,MATCH(B240,Historical!$B$7:$B$1278,0)))^(1/3)-1)*100)</f>
        <v>17.471461463932549</v>
      </c>
      <c r="U240" s="701">
        <f>IF(INDEX(Historical!$H$7:$H$1247,MATCH(B240,Historical!$B$7:$B$1278,0))=0,"n/a",((INDEX(Historical!$C$7:$C$1256,MATCH(B240,Historical!$B$7:$B$1278,0))/INDEX(Historical!$H$7:$H$1247,MATCH(B240,Historical!$B$7:$B$1278,0)))^(1/5)-1)*100)</f>
        <v>27.897378068172184</v>
      </c>
      <c r="V240" s="701">
        <f>IF(INDEX(Historical!$O$7:$O$1247,MATCH(B240,Historical!$B$7:$B$1278,0))=0,"n/a",((INDEX(Historical!$C$7:$C$1256,MATCH(B240,Historical!$B$7:$B$1278,0))/INDEX(Historical!$O$7:$O$1247,MATCH(B240,Historical!$B$7:$B$1278,0)))^(1/10)-1)*100)</f>
        <v>9.0085935729127709</v>
      </c>
      <c r="W240" s="702">
        <f>IF(OR(U240&lt;=0,U240="n/a",V240&lt;=0,V240="n/a"),"n/a",U240/V240)</f>
        <v>3.0967517673407543</v>
      </c>
      <c r="X240" s="703">
        <f>IF(OR(AJ240&lt;=0,AJ240="n/a",U240&lt;=0,U240="n/a"),"n/a",U240/AJ240)</f>
        <v>2.9997180718464711</v>
      </c>
      <c r="Y240" s="669" t="s">
        <v>437</v>
      </c>
      <c r="Z240" s="651">
        <f>IF(OR(AC240&lt;0.01,AC240="n/a"),"n/a",M240/AC240*100)</f>
        <v>30.76923076923077</v>
      </c>
      <c r="AA240" s="887">
        <f>IF(OR(AC240&lt;0.01,AC240="n/a"),"n/a",I240/AC240)</f>
        <v>8.8666666666666671</v>
      </c>
      <c r="AB240" s="888">
        <v>12</v>
      </c>
      <c r="AC240" s="866">
        <v>1.95</v>
      </c>
      <c r="AD240" s="866" t="s">
        <v>136</v>
      </c>
      <c r="AE240" s="866">
        <v>2.02</v>
      </c>
      <c r="AF240" s="866">
        <v>0.73</v>
      </c>
      <c r="AG240" s="866">
        <v>8.6</v>
      </c>
      <c r="AH240" s="866">
        <v>6</v>
      </c>
      <c r="AI240" s="866" t="s">
        <v>136</v>
      </c>
      <c r="AJ240" s="866">
        <v>9.3000000000000007</v>
      </c>
      <c r="AK240" s="866" t="s">
        <v>136</v>
      </c>
      <c r="AL240" s="879">
        <v>98.55</v>
      </c>
      <c r="AM240" s="873">
        <v>4.5999999999999996</v>
      </c>
      <c r="AN240" s="866">
        <v>0.11</v>
      </c>
      <c r="AO240" s="740">
        <f>IF(U240="n/a","n/a",IF(AA240&lt;0,"n/a",IF(AA240="n/a","n/a",J240+U240-AA240)))</f>
        <v>22.500925398035303</v>
      </c>
      <c r="AP240" s="741">
        <f>IF(U240="n/a","n/a",J240+U240)</f>
        <v>31.36759206470197</v>
      </c>
      <c r="AQ240" s="889">
        <f>IF(OR(AC240&lt;0.01,AF240="n/a"),"n/a",(I240/SQRT(22.5*AC240*(I240/AF240))-1)*100)</f>
        <v>-46.364743491424029</v>
      </c>
      <c r="AR240" s="651">
        <f>INDEX(Historical!$C$7:$C$1256,MATCH(B240,Historical!$B$7:$B$1278,0))*IF(AH240="n/a",1.03,IF(AH240&lt;0,1.01,IF(AH240&gt;10,1.1,(1+AH240/100))))</f>
        <v>0.59360000000000013</v>
      </c>
      <c r="AS240" s="887">
        <f>IF($AI240="n/a",1.03*AR240,IF($AI240&lt;0,1.01*AR240,IF($AI240&gt;10,1.1*AR240,(1+$AI240/100)*AR240)))</f>
        <v>0.61140800000000017</v>
      </c>
      <c r="AT240" s="887">
        <f>IF($AK240="n/a",1.03*AS240,IF($AK240&lt;0,1.01*AS240,IF($AK240&gt;10,1.1*AS240,(1+$AK240/100)*AS240)))</f>
        <v>0.62975024000000024</v>
      </c>
      <c r="AU240" s="887">
        <f>IF($AK240="n/a",1.03*AT240,IF($AK240&lt;0,1.01*AT240,IF($AK240&gt;10,1.1*AT240,(1+$AK240/100)*AT240)))</f>
        <v>0.64864274720000026</v>
      </c>
      <c r="AV240" s="887">
        <f>IF($AK240="n/a",1.03*AU240,IF($AK240&lt;0,1.01*AU240,IF($AK240&gt;10,1.1*AU240,(1+$AK240/100)*AU240)))</f>
        <v>0.66810202961600029</v>
      </c>
      <c r="AW240" s="651">
        <f>SUM(AR240:AV240)</f>
        <v>3.151503016816001</v>
      </c>
      <c r="AX240" s="748">
        <f>AW240/I240*100</f>
        <v>18.227316465101222</v>
      </c>
      <c r="AY240" s="935">
        <v>0.65</v>
      </c>
      <c r="AZ240" s="873">
        <v>30</v>
      </c>
      <c r="BA240" s="873">
        <v>-47.599999999999994</v>
      </c>
      <c r="BB240" s="873">
        <v>2.33</v>
      </c>
      <c r="BC240" s="873">
        <v>-11.59</v>
      </c>
      <c r="BD240" s="908"/>
      <c r="BE240" s="624">
        <v>2013</v>
      </c>
      <c r="BF240" s="899">
        <f>IF(BE240&gt;2008,0,IF(BE240&gt;2001,1,IF(BE240&gt;1990,2,IF(BE240&gt;1980,3,IF(BE240&gt;1973,4,IF(BE240&gt;1970,5,IF(BE240&gt;1960,6,IF(BE240&gt;1958,7,IF(BE240&gt;1953,8,9)))))))))</f>
        <v>0</v>
      </c>
      <c r="BG240" s="883">
        <v>0.89999999999999991</v>
      </c>
    </row>
    <row r="241" spans="1:59" s="864" customFormat="1" x14ac:dyDescent="0.2">
      <c r="A241" s="882" t="s">
        <v>4652</v>
      </c>
      <c r="B241" s="876" t="s">
        <v>2656</v>
      </c>
      <c r="C241" s="933" t="s">
        <v>108</v>
      </c>
      <c r="D241" s="933" t="s">
        <v>4341</v>
      </c>
      <c r="E241" s="733">
        <v>5</v>
      </c>
      <c r="F241" s="1182">
        <v>740</v>
      </c>
      <c r="G241" s="1182" t="s">
        <v>106</v>
      </c>
      <c r="H241" s="1182" t="s">
        <v>106</v>
      </c>
      <c r="I241" s="875">
        <v>22.6</v>
      </c>
      <c r="J241" s="651">
        <f>(M241/I241)*100</f>
        <v>6.1946902654867246</v>
      </c>
      <c r="K241" s="878">
        <v>0.35</v>
      </c>
      <c r="L241" s="888">
        <v>4</v>
      </c>
      <c r="M241" s="642">
        <f>K241*L241</f>
        <v>1.4</v>
      </c>
      <c r="N241" s="871" t="s">
        <v>1239</v>
      </c>
      <c r="O241" s="734">
        <v>0.34</v>
      </c>
      <c r="P241" s="862">
        <v>44134</v>
      </c>
      <c r="Q241" s="862">
        <v>44151</v>
      </c>
      <c r="R241" s="642">
        <f>(K241-O241)/O241*100</f>
        <v>2.9411764705882213</v>
      </c>
      <c r="S241" s="701">
        <f>IF(INDEX(Historical!$D$7:$D$1254,MATCH(B241,Historical!$B$7:$B$1278,0))=0,"n/a",(INDEX(Historical!$C$7:$C$1256,MATCH(B241,Historical!$B$7:$B$1278,0))/INDEX(Historical!$D$7:$D$1254,MATCH(B241,Historical!$B$7:$B$1278,0))-1)*100)</f>
        <v>17.857142857142861</v>
      </c>
      <c r="T241" s="701">
        <f>IF(INDEX(Historical!$F$7:$F$1247,MATCH(B241,Historical!$B$7:$B$1278,0))=0,"n/a",((INDEX(Historical!$C$7:$C$1256,MATCH(B241,Historical!$B$7:$B$1278,0))/INDEX(Historical!$F$7:$F$1247,MATCH(B241,Historical!$B$7:$B$1278,0)))^(1/3)-1)*100)</f>
        <v>27.29108424148723</v>
      </c>
      <c r="U241" s="701">
        <f>IF(INDEX(Historical!$H$7:$H$1247,MATCH(B241,Historical!$B$7:$B$1278,0))=0,"n/a",((INDEX(Historical!$C$7:$C$1256,MATCH(B241,Historical!$B$7:$B$1278,0))/INDEX(Historical!$H$7:$H$1247,MATCH(B241,Historical!$B$7:$B$1278,0)))^(1/5)-1)*100)</f>
        <v>17.080491296489232</v>
      </c>
      <c r="V241" s="701">
        <f>IF(INDEX(Historical!$O$7:$O$1247,MATCH(B241,Historical!$B$7:$B$1278,0))=0,"n/a",((INDEX(Historical!$C$7:$C$1256,MATCH(B241,Historical!$B$7:$B$1278,0))/INDEX(Historical!$O$7:$O$1247,MATCH(B241,Historical!$B$7:$B$1278,0)))^(1/10)-1)*100)</f>
        <v>5.2675908959087803</v>
      </c>
      <c r="W241" s="702">
        <f>IF(OR(U241&lt;=0,U241="n/a",V241&lt;=0,V241="n/a"),"n/a",U241/V241)</f>
        <v>3.2425622327191861</v>
      </c>
      <c r="X241" s="703">
        <f>IF(OR(AJ241&lt;=0,AJ241="n/a",U241&lt;=0,U241="n/a"),"n/a",U241/AJ241)</f>
        <v>1.2028514997527628</v>
      </c>
      <c r="Y241" s="877"/>
      <c r="Z241" s="651">
        <f>IF(OR(AC241&lt;0.01,AC241="n/a"),"n/a",M241/AC241*100)</f>
        <v>85.889570552147248</v>
      </c>
      <c r="AA241" s="887">
        <f>IF(OR(AC241&lt;0.01,AC241="n/a"),"n/a",I241/AC241)</f>
        <v>13.865030674846627</v>
      </c>
      <c r="AB241" s="888">
        <v>12</v>
      </c>
      <c r="AC241" s="866">
        <v>1.63</v>
      </c>
      <c r="AD241" s="866">
        <v>1.74</v>
      </c>
      <c r="AE241" s="866">
        <v>2.66</v>
      </c>
      <c r="AF241" s="866">
        <v>0.78</v>
      </c>
      <c r="AG241" s="866">
        <v>5.7</v>
      </c>
      <c r="AH241" s="866">
        <v>11</v>
      </c>
      <c r="AI241" s="866">
        <v>56.26</v>
      </c>
      <c r="AJ241" s="866">
        <v>14.2</v>
      </c>
      <c r="AK241" s="866">
        <v>8</v>
      </c>
      <c r="AL241" s="879">
        <v>441.38</v>
      </c>
      <c r="AM241" s="873">
        <v>2.7</v>
      </c>
      <c r="AN241" s="866">
        <v>0.01</v>
      </c>
      <c r="AO241" s="740">
        <f>IF(U241="n/a","n/a",IF(AA241&lt;0,"n/a",IF(AA241="n/a","n/a",J241+U241-AA241)))</f>
        <v>9.410150887129328</v>
      </c>
      <c r="AP241" s="741">
        <f>IF(U241="n/a","n/a",J241+U241)</f>
        <v>23.275181561975955</v>
      </c>
      <c r="AQ241" s="889">
        <f>IF(OR(AC241&lt;0.01,AF241="n/a"),"n/a",(I241/SQRT(22.5*AC241*(I241/AF241))-1)*100)</f>
        <v>-30.670756766858009</v>
      </c>
      <c r="AR241" s="651">
        <f>INDEX(Historical!$C$7:$C$1256,MATCH(B241,Historical!$B$7:$B$1278,0))*IF(AH241="n/a",1.03,IF(AH241&lt;0,1.01,IF(AH241&gt;10,1.1,(1+AH241/100))))</f>
        <v>1.4520000000000002</v>
      </c>
      <c r="AS241" s="887">
        <f>IF($AI241="n/a",1.03*AR241,IF($AI241&lt;0,1.01*AR241,IF($AI241&gt;10,1.1*AR241,(1+$AI241/100)*AR241)))</f>
        <v>1.5972000000000004</v>
      </c>
      <c r="AT241" s="887">
        <f>IF($AK241="n/a",1.03*AS241,IF($AK241&lt;0,1.01*AS241,IF($AK241&gt;10,1.1*AS241,(1+$AK241/100)*AS241)))</f>
        <v>1.7249760000000005</v>
      </c>
      <c r="AU241" s="887">
        <f>IF($AK241="n/a",1.03*AT241,IF($AK241&lt;0,1.01*AT241,IF($AK241&gt;10,1.1*AT241,(1+$AK241/100)*AT241)))</f>
        <v>1.8629740800000008</v>
      </c>
      <c r="AV241" s="887">
        <f>IF($AK241="n/a",1.03*AU241,IF($AK241&lt;0,1.01*AU241,IF($AK241&gt;10,1.1*AU241,(1+$AK241/100)*AU241)))</f>
        <v>2.0120120064000009</v>
      </c>
      <c r="AW241" s="651">
        <f>SUM(AR241:AV241)</f>
        <v>8.6491620864000041</v>
      </c>
      <c r="AX241" s="748">
        <f>AW241/I241*100</f>
        <v>38.27062870088497</v>
      </c>
      <c r="AY241" s="935">
        <v>1.1000000000000001</v>
      </c>
      <c r="AZ241" s="873">
        <v>26.22</v>
      </c>
      <c r="BA241" s="873">
        <v>-42.46</v>
      </c>
      <c r="BB241" s="873">
        <v>7.6300000000000008</v>
      </c>
      <c r="BC241" s="873">
        <v>-2.83</v>
      </c>
      <c r="BD241" s="908"/>
      <c r="BE241" s="624">
        <v>2016</v>
      </c>
      <c r="BF241" s="899">
        <f>IF(BE241&gt;2008,0,IF(BE241&gt;2001,1,IF(BE241&gt;1990,2,IF(BE241&gt;1980,3,IF(BE241&gt;1973,4,IF(BE241&gt;1970,5,IF(BE241&gt;1960,6,IF(BE241&gt;1958,7,IF(BE241&gt;1953,8,9)))))))))</f>
        <v>0</v>
      </c>
      <c r="BG241" s="883">
        <v>0.70000000000000007</v>
      </c>
    </row>
    <row r="242" spans="1:59" s="864" customFormat="1" ht="12.75" customHeight="1" x14ac:dyDescent="0.2">
      <c r="A242" s="872" t="s">
        <v>1586</v>
      </c>
      <c r="B242" s="876" t="s">
        <v>34</v>
      </c>
      <c r="C242" s="933" t="s">
        <v>131</v>
      </c>
      <c r="D242" s="933" t="s">
        <v>4331</v>
      </c>
      <c r="E242" s="733">
        <v>9</v>
      </c>
      <c r="F242" s="1182">
        <v>470</v>
      </c>
      <c r="G242" s="1182" t="s">
        <v>37</v>
      </c>
      <c r="H242" s="1182" t="s">
        <v>37</v>
      </c>
      <c r="I242" s="875">
        <v>58.15</v>
      </c>
      <c r="J242" s="651">
        <f>(M242/I242)*100</f>
        <v>3.3705932932072225</v>
      </c>
      <c r="K242" s="878">
        <v>0.49</v>
      </c>
      <c r="L242" s="888">
        <v>4</v>
      </c>
      <c r="M242" s="642">
        <f>K242*L242</f>
        <v>1.96</v>
      </c>
      <c r="N242" s="871" t="s">
        <v>318</v>
      </c>
      <c r="O242" s="734">
        <v>0.47</v>
      </c>
      <c r="P242" s="862">
        <v>43899</v>
      </c>
      <c r="Q242" s="862">
        <v>43921</v>
      </c>
      <c r="R242" s="642">
        <f>(K242-O242)/O242*100</f>
        <v>4.2553191489361746</v>
      </c>
      <c r="S242" s="701">
        <f>IF(INDEX(Historical!$D$7:$D$1254,MATCH(B242,Historical!$B$7:$B$1278,0))=0,"n/a",(INDEX(Historical!$C$7:$C$1256,MATCH(B242,Historical!$B$7:$B$1278,0))/INDEX(Historical!$D$7:$D$1254,MATCH(B242,Historical!$B$7:$B$1278,0))-1)*100)</f>
        <v>4.4444444444444287</v>
      </c>
      <c r="T242" s="701">
        <f>IF(INDEX(Historical!$F$7:$F$1247,MATCH(B242,Historical!$B$7:$B$1278,0))=0,"n/a",((INDEX(Historical!$C$7:$C$1256,MATCH(B242,Historical!$B$7:$B$1278,0))/INDEX(Historical!$F$7:$F$1247,MATCH(B242,Historical!$B$7:$B$1278,0)))^(1/3)-1)*100)</f>
        <v>4.6577355357731998</v>
      </c>
      <c r="U242" s="701">
        <f>IF(INDEX(Historical!$H$7:$H$1247,MATCH(B242,Historical!$B$7:$B$1278,0))=0,"n/a",((INDEX(Historical!$C$7:$C$1256,MATCH(B242,Historical!$B$7:$B$1278,0))/INDEX(Historical!$H$7:$H$1247,MATCH(B242,Historical!$B$7:$B$1278,0)))^(1/5)-1)*100)</f>
        <v>4.9009030249425933</v>
      </c>
      <c r="V242" s="701">
        <f>IF(INDEX(Historical!$O$7:$O$1247,MATCH(B242,Historical!$B$7:$B$1278,0))=0,"n/a",((INDEX(Historical!$C$7:$C$1256,MATCH(B242,Historical!$B$7:$B$1278,0))/INDEX(Historical!$O$7:$O$1247,MATCH(B242,Historical!$B$7:$B$1278,0)))^(1/10)-1)*100)</f>
        <v>3.5215154089348832</v>
      </c>
      <c r="W242" s="702">
        <f>IF(OR(U242&lt;=0,U242="n/a",V242&lt;=0,V242="n/a"),"n/a",U242/V242)</f>
        <v>1.3917028482987441</v>
      </c>
      <c r="X242" s="703">
        <f>IF(OR(AJ242&lt;=0,AJ242="n/a",U242&lt;=0,U242="n/a"),"n/a",U242/AJ242)</f>
        <v>2.2276831931557246</v>
      </c>
      <c r="Y242" s="654"/>
      <c r="Z242" s="651">
        <f>IF(OR(AC242&lt;0.01,AC242="n/a"),"n/a",M242/AC242*100)</f>
        <v>57.142857142857139</v>
      </c>
      <c r="AA242" s="887">
        <f>IF(OR(AC242&lt;0.01,AC242="n/a"),"n/a",I242/AC242)</f>
        <v>16.953352769679299</v>
      </c>
      <c r="AB242" s="888">
        <v>12</v>
      </c>
      <c r="AC242" s="866">
        <v>3.43</v>
      </c>
      <c r="AD242" s="866">
        <v>11.56</v>
      </c>
      <c r="AE242" s="866">
        <v>3.06</v>
      </c>
      <c r="AF242" s="866">
        <v>1.89</v>
      </c>
      <c r="AG242" s="866">
        <v>11.4</v>
      </c>
      <c r="AH242" s="866">
        <v>17.7</v>
      </c>
      <c r="AI242" s="866">
        <v>0.27</v>
      </c>
      <c r="AJ242" s="866">
        <v>2.1999999999999997</v>
      </c>
      <c r="AK242" s="866">
        <v>1.47</v>
      </c>
      <c r="AL242" s="879">
        <v>29390</v>
      </c>
      <c r="AM242" s="873">
        <v>0.06</v>
      </c>
      <c r="AN242" s="866">
        <v>1.0900000000000001</v>
      </c>
      <c r="AO242" s="740">
        <f>IF(U242="n/a","n/a",IF(AA242&lt;0,"n/a",IF(AA242="n/a","n/a",J242+U242-AA242)))</f>
        <v>-8.6818564515294838</v>
      </c>
      <c r="AP242" s="741">
        <f>IF(U242="n/a","n/a",J242+U242)</f>
        <v>8.2714963181498149</v>
      </c>
      <c r="AQ242" s="889">
        <f>IF(OR(AC242&lt;0.01,AF242="n/a"),"n/a",(I242/SQRT(22.5*AC242*(I242/AF242))-1)*100)</f>
        <v>19.334891488326299</v>
      </c>
      <c r="AR242" s="651">
        <f>INDEX(Historical!$C$7:$C$1256,MATCH(B242,Historical!$B$7:$B$1278,0))*IF(AH242="n/a",1.03,IF(AH242&lt;0,1.01,IF(AH242&gt;10,1.1,(1+AH242/100))))</f>
        <v>2.0680000000000001</v>
      </c>
      <c r="AS242" s="887">
        <f>IF($AI242="n/a",1.03*AR242,IF($AI242&lt;0,1.01*AR242,IF($AI242&gt;10,1.1*AR242,(1+$AI242/100)*AR242)))</f>
        <v>2.0735836000000001</v>
      </c>
      <c r="AT242" s="887">
        <f>IF($AK242="n/a",1.03*AS242,IF($AK242&lt;0,1.01*AS242,IF($AK242&gt;10,1.1*AS242,(1+$AK242/100)*AS242)))</f>
        <v>2.1040652789199998</v>
      </c>
      <c r="AU242" s="887">
        <f>IF($AK242="n/a",1.03*AT242,IF($AK242&lt;0,1.01*AT242,IF($AK242&gt;10,1.1*AT242,(1+$AK242/100)*AT242)))</f>
        <v>2.1349950385201235</v>
      </c>
      <c r="AV242" s="887">
        <f>IF($AK242="n/a",1.03*AU242,IF($AK242&lt;0,1.01*AU242,IF($AK242&gt;10,1.1*AU242,(1+$AK242/100)*AU242)))</f>
        <v>2.1663794655863691</v>
      </c>
      <c r="AW242" s="651">
        <f>SUM(AR242:AV242)</f>
        <v>10.547023383026493</v>
      </c>
      <c r="AX242" s="748">
        <f>AW242/I242*100</f>
        <v>18.137615448024924</v>
      </c>
      <c r="AY242" s="935">
        <v>0.61</v>
      </c>
      <c r="AZ242" s="873">
        <v>67.34</v>
      </c>
      <c r="BA242" s="873">
        <v>-8.68</v>
      </c>
      <c r="BB242" s="873">
        <v>5.37</v>
      </c>
      <c r="BC242" s="873">
        <v>10.52</v>
      </c>
      <c r="BD242" s="908"/>
      <c r="BE242" s="624">
        <v>2012</v>
      </c>
      <c r="BF242" s="899">
        <f>IF(BE242&gt;2008,0,IF(BE242&gt;2001,1,IF(BE242&gt;1990,2,IF(BE242&gt;1980,3,IF(BE242&gt;1973,4,IF(BE242&gt;1970,5,IF(BE242&gt;1960,6,IF(BE242&gt;1958,7,IF(BE242&gt;1953,8,9)))))))))</f>
        <v>0</v>
      </c>
      <c r="BG242" s="883">
        <v>3.5999999999999996</v>
      </c>
    </row>
    <row r="243" spans="1:59" s="864" customFormat="1" ht="12.75" customHeight="1" x14ac:dyDescent="0.2">
      <c r="A243" s="872" t="s">
        <v>4625</v>
      </c>
      <c r="B243" s="876" t="s">
        <v>4624</v>
      </c>
      <c r="C243" s="933" t="s">
        <v>108</v>
      </c>
      <c r="D243" s="933" t="s">
        <v>4334</v>
      </c>
      <c r="E243" s="733">
        <v>9</v>
      </c>
      <c r="F243" s="1182">
        <v>443</v>
      </c>
      <c r="G243" s="1182" t="s">
        <v>37</v>
      </c>
      <c r="H243" s="1182" t="s">
        <v>37</v>
      </c>
      <c r="I243" s="875">
        <v>17.989999999999998</v>
      </c>
      <c r="J243" s="651">
        <f>(M243/I243)*100</f>
        <v>4.8916064480266819</v>
      </c>
      <c r="K243" s="878">
        <v>0.22</v>
      </c>
      <c r="L243" s="888">
        <v>4</v>
      </c>
      <c r="M243" s="642">
        <f>K243*L243</f>
        <v>0.88</v>
      </c>
      <c r="N243" s="871" t="s">
        <v>432</v>
      </c>
      <c r="O243" s="738">
        <v>0.19</v>
      </c>
      <c r="P243" s="619">
        <v>43783</v>
      </c>
      <c r="Q243" s="619">
        <v>43791</v>
      </c>
      <c r="R243" s="642">
        <f>(K243-O243)/O243*100</f>
        <v>15.789473684210526</v>
      </c>
      <c r="S243" s="701">
        <f>IF(INDEX(Historical!$D$7:$D$1254,MATCH(B243,Historical!$B$7:$B$1278,0))=0,"n/a",(INDEX(Historical!$C$7:$C$1256,MATCH(B243,Historical!$B$7:$B$1278,0))/INDEX(Historical!$D$7:$D$1254,MATCH(B243,Historical!$B$7:$B$1278,0))-1)*100)</f>
        <v>23.4375</v>
      </c>
      <c r="T243" s="701">
        <f>IF(INDEX(Historical!$F$7:$F$1247,MATCH(B243,Historical!$B$7:$B$1278,0))=0,"n/a",((INDEX(Historical!$C$7:$C$1256,MATCH(B243,Historical!$B$7:$B$1278,0))/INDEX(Historical!$F$7:$F$1247,MATCH(B243,Historical!$B$7:$B$1278,0)))^(1/3)-1)*100)</f>
        <v>21.541559627143858</v>
      </c>
      <c r="U243" s="701">
        <f>IF(INDEX(Historical!$H$7:$H$1247,MATCH(B243,Historical!$B$7:$B$1278,0))=0,"n/a",((INDEX(Historical!$C$7:$C$1256,MATCH(B243,Historical!$B$7:$B$1278,0))/INDEX(Historical!$H$7:$H$1247,MATCH(B243,Historical!$B$7:$B$1278,0)))^(1/5)-1)*100)</f>
        <v>20.380297955963055</v>
      </c>
      <c r="V243" s="701">
        <f>IF(INDEX(Historical!$O$7:$O$1247,MATCH(B243,Historical!$B$7:$B$1278,0))=0,"n/a",((INDEX(Historical!$C$7:$C$1256,MATCH(B243,Historical!$B$7:$B$1278,0))/INDEX(Historical!$O$7:$O$1247,MATCH(B243,Historical!$B$7:$B$1278,0)))^(1/10)-1)*100)</f>
        <v>13.010920770739576</v>
      </c>
      <c r="W243" s="702">
        <f>IF(OR(U243&lt;=0,U243="n/a",V243&lt;=0,V243="n/a"),"n/a",U243/V243)</f>
        <v>1.5663993590520175</v>
      </c>
      <c r="X243" s="703">
        <f>IF(OR(AJ243&lt;=0,AJ243="n/a",U243&lt;=0,U243="n/a"),"n/a",U243/AJ243)</f>
        <v>1.3408090760502009</v>
      </c>
      <c r="Y243" s="674" t="s">
        <v>3976</v>
      </c>
      <c r="Z243" s="651">
        <f>IF(OR(AC243&lt;0.01,AC243="n/a"),"n/a",M243/AC243*100)</f>
        <v>68.75</v>
      </c>
      <c r="AA243" s="887">
        <f>IF(OR(AC243&lt;0.01,AC243="n/a"),"n/a",I243/AC243)</f>
        <v>14.054687499999998</v>
      </c>
      <c r="AB243" s="888">
        <v>12</v>
      </c>
      <c r="AC243" s="866">
        <v>1.28</v>
      </c>
      <c r="AD243" s="866">
        <v>1.56</v>
      </c>
      <c r="AE243" s="866">
        <v>4.0999999999999996</v>
      </c>
      <c r="AF243" s="866">
        <v>0.71</v>
      </c>
      <c r="AG243" s="866">
        <v>2.2999999999999998</v>
      </c>
      <c r="AH243" s="866">
        <v>9.6</v>
      </c>
      <c r="AI243" s="866">
        <v>58.01</v>
      </c>
      <c r="AJ243" s="866">
        <v>15.2</v>
      </c>
      <c r="AK243" s="866">
        <v>9</v>
      </c>
      <c r="AL243" s="879">
        <v>662.21</v>
      </c>
      <c r="AM243" s="873">
        <v>0.3</v>
      </c>
      <c r="AN243" s="866">
        <v>0.04</v>
      </c>
      <c r="AO243" s="740">
        <f>IF(U243="n/a","n/a",IF(AA243&lt;0,"n/a",IF(AA243="n/a","n/a",J243+U243-AA243)))</f>
        <v>11.217216903989739</v>
      </c>
      <c r="AP243" s="741">
        <f>IF(U243="n/a","n/a",J243+U243)</f>
        <v>25.271904403989737</v>
      </c>
      <c r="AQ243" s="889">
        <f>IF(OR(AC243&lt;0.01,AF243="n/a"),"n/a",(I243/SQRT(22.5*AC243*(I243/AF243))-1)*100)</f>
        <v>-33.403943643619392</v>
      </c>
      <c r="AR243" s="651">
        <f>INDEX(Historical!$C$7:$C$1256,MATCH(B243,Historical!$B$7:$B$1278,0))*IF(AH243="n/a",1.03,IF(AH243&lt;0,1.01,IF(AH243&gt;10,1.1,(1+AH243/100))))</f>
        <v>0.86584000000000005</v>
      </c>
      <c r="AS243" s="887">
        <f>IF($AI243="n/a",1.03*AR243,IF($AI243&lt;0,1.01*AR243,IF($AI243&gt;10,1.1*AR243,(1+$AI243/100)*AR243)))</f>
        <v>0.95242400000000016</v>
      </c>
      <c r="AT243" s="887">
        <f>IF($AK243="n/a",1.03*AS243,IF($AK243&lt;0,1.01*AS243,IF($AK243&gt;10,1.1*AS243,(1+$AK243/100)*AS243)))</f>
        <v>1.0381421600000003</v>
      </c>
      <c r="AU243" s="887">
        <f>IF($AK243="n/a",1.03*AT243,IF($AK243&lt;0,1.01*AT243,IF($AK243&gt;10,1.1*AT243,(1+$AK243/100)*AT243)))</f>
        <v>1.1315749544000004</v>
      </c>
      <c r="AV243" s="887">
        <f>IF($AK243="n/a",1.03*AU243,IF($AK243&lt;0,1.01*AU243,IF($AK243&gt;10,1.1*AU243,(1+$AK243/100)*AU243)))</f>
        <v>1.2334167002960006</v>
      </c>
      <c r="AW243" s="651">
        <f>SUM(AR243:AV243)</f>
        <v>5.2213978146960018</v>
      </c>
      <c r="AX243" s="748">
        <f>AW243/I243*100</f>
        <v>29.023890020544762</v>
      </c>
      <c r="AY243" s="935">
        <v>1.55</v>
      </c>
      <c r="AZ243" s="873">
        <v>63.839999999999996</v>
      </c>
      <c r="BA243" s="873">
        <v>-44.46</v>
      </c>
      <c r="BB243" s="873">
        <v>2.78</v>
      </c>
      <c r="BC243" s="873">
        <v>-4.8</v>
      </c>
      <c r="BD243" s="908"/>
      <c r="BE243" s="624">
        <v>2011</v>
      </c>
      <c r="BF243" s="899">
        <f>IF(BE243&gt;2008,0,IF(BE243&gt;2001,1,IF(BE243&gt;1990,2,IF(BE243&gt;1980,3,IF(BE243&gt;1973,4,IF(BE243&gt;1970,5,IF(BE243&gt;1960,6,IF(BE243&gt;1958,7,IF(BE243&gt;1953,8,9)))))))))</f>
        <v>0</v>
      </c>
      <c r="BG243" s="883">
        <v>0.3</v>
      </c>
    </row>
    <row r="244" spans="1:59" s="864" customFormat="1" ht="12.75" customHeight="1" x14ac:dyDescent="0.2">
      <c r="A244" s="864" t="s">
        <v>1582</v>
      </c>
      <c r="B244" s="876" t="s">
        <v>1583</v>
      </c>
      <c r="C244" s="933" t="s">
        <v>108</v>
      </c>
      <c r="D244" s="933" t="s">
        <v>4334</v>
      </c>
      <c r="E244" s="733">
        <v>9</v>
      </c>
      <c r="F244" s="1182">
        <v>413</v>
      </c>
      <c r="G244" s="1182" t="s">
        <v>106</v>
      </c>
      <c r="H244" s="1182" t="s">
        <v>106</v>
      </c>
      <c r="I244" s="875">
        <v>13.57</v>
      </c>
      <c r="J244" s="651">
        <f>(M244/I244)*100</f>
        <v>6.7796610169491522</v>
      </c>
      <c r="K244" s="878">
        <v>0.23</v>
      </c>
      <c r="L244" s="888">
        <v>4</v>
      </c>
      <c r="M244" s="642">
        <f>K244*L244</f>
        <v>0.92</v>
      </c>
      <c r="N244" s="871" t="s">
        <v>208</v>
      </c>
      <c r="O244" s="734">
        <v>0.21</v>
      </c>
      <c r="P244" s="867">
        <v>43510</v>
      </c>
      <c r="Q244" s="867">
        <v>43524</v>
      </c>
      <c r="R244" s="642">
        <f>(K244-O244)/O244*100</f>
        <v>9.5238095238095326</v>
      </c>
      <c r="S244" s="701">
        <f>IF(INDEX(Historical!$D$7:$D$1254,MATCH(B244,Historical!$B$7:$B$1278,0))=0,"n/a",(INDEX(Historical!$C$7:$C$1256,MATCH(B244,Historical!$B$7:$B$1278,0))/INDEX(Historical!$D$7:$D$1254,MATCH(B244,Historical!$B$7:$B$1278,0))-1)*100)</f>
        <v>12.195121951219523</v>
      </c>
      <c r="T244" s="701">
        <f>IF(INDEX(Historical!$F$7:$F$1247,MATCH(B244,Historical!$B$7:$B$1278,0))=0,"n/a",((INDEX(Historical!$C$7:$C$1256,MATCH(B244,Historical!$B$7:$B$1278,0))/INDEX(Historical!$F$7:$F$1247,MATCH(B244,Historical!$B$7:$B$1278,0)))^(1/3)-1)*100)</f>
        <v>9.0209158831781942</v>
      </c>
      <c r="U244" s="701">
        <f>IF(INDEX(Historical!$H$7:$H$1247,MATCH(B244,Historical!$B$7:$B$1278,0))=0,"n/a",((INDEX(Historical!$C$7:$C$1256,MATCH(B244,Historical!$B$7:$B$1278,0))/INDEX(Historical!$H$7:$H$1247,MATCH(B244,Historical!$B$7:$B$1278,0)))^(1/5)-1)*100)</f>
        <v>8.9249364912943783</v>
      </c>
      <c r="V244" s="701">
        <f>IF(INDEX(Historical!$O$7:$O$1247,MATCH(B244,Historical!$B$7:$B$1278,0))=0,"n/a",((INDEX(Historical!$C$7:$C$1256,MATCH(B244,Historical!$B$7:$B$1278,0))/INDEX(Historical!$O$7:$O$1247,MATCH(B244,Historical!$B$7:$B$1278,0)))^(1/10)-1)*100)</f>
        <v>7.6548289095374811</v>
      </c>
      <c r="W244" s="702">
        <f>IF(OR(U244&lt;=0,U244="n/a",V244&lt;=0,V244="n/a"),"n/a",U244/V244)</f>
        <v>1.1659223996730241</v>
      </c>
      <c r="X244" s="703">
        <f>IF(OR(AJ244&lt;=0,AJ244="n/a",U244&lt;=0,U244="n/a"),"n/a",U244/AJ244)</f>
        <v>1.2060724988235647</v>
      </c>
      <c r="Y244" s="877"/>
      <c r="Z244" s="651">
        <f>IF(OR(AC244&lt;0.01,AC244="n/a"),"n/a",M244/AC244*100)</f>
        <v>68.656716417910445</v>
      </c>
      <c r="AA244" s="887">
        <f>IF(OR(AC244&lt;0.01,AC244="n/a"),"n/a",I244/AC244)</f>
        <v>10.126865671641792</v>
      </c>
      <c r="AB244" s="888">
        <v>12</v>
      </c>
      <c r="AC244" s="866">
        <v>1.34</v>
      </c>
      <c r="AD244" s="866">
        <v>1.26</v>
      </c>
      <c r="AE244" s="866">
        <v>3.03</v>
      </c>
      <c r="AF244" s="866">
        <v>0.62</v>
      </c>
      <c r="AG244" s="866">
        <v>6.1</v>
      </c>
      <c r="AH244" s="866">
        <v>-4.3</v>
      </c>
      <c r="AI244" s="866">
        <v>38.590000000000003</v>
      </c>
      <c r="AJ244" s="866">
        <v>7.3999999999999995</v>
      </c>
      <c r="AK244" s="866">
        <v>8</v>
      </c>
      <c r="AL244" s="879">
        <v>1070</v>
      </c>
      <c r="AM244" s="873">
        <v>2.2999999999999998</v>
      </c>
      <c r="AN244" s="866">
        <v>0.83</v>
      </c>
      <c r="AO244" s="740">
        <f>IF(U244="n/a","n/a",IF(AA244&lt;0,"n/a",IF(AA244="n/a","n/a",J244+U244-AA244)))</f>
        <v>5.577731836601739</v>
      </c>
      <c r="AP244" s="741">
        <f>IF(U244="n/a","n/a",J244+U244)</f>
        <v>15.704597508243531</v>
      </c>
      <c r="AQ244" s="889">
        <f>IF(OR(AC244&lt;0.01,AF244="n/a"),"n/a",(I244/SQRT(22.5*AC244*(I244/AF244))-1)*100)</f>
        <v>-47.174683188969539</v>
      </c>
      <c r="AR244" s="651">
        <f>INDEX(Historical!$C$7:$C$1256,MATCH(B244,Historical!$B$7:$B$1278,0))*IF(AH244="n/a",1.03,IF(AH244&lt;0,1.01,IF(AH244&gt;10,1.1,(1+AH244/100))))</f>
        <v>0.92920000000000003</v>
      </c>
      <c r="AS244" s="887">
        <f>IF($AI244="n/a",1.03*AR244,IF($AI244&lt;0,1.01*AR244,IF($AI244&gt;10,1.1*AR244,(1+$AI244/100)*AR244)))</f>
        <v>1.0221200000000001</v>
      </c>
      <c r="AT244" s="887">
        <f>IF($AK244="n/a",1.03*AS244,IF($AK244&lt;0,1.01*AS244,IF($AK244&gt;10,1.1*AS244,(1+$AK244/100)*AS244)))</f>
        <v>1.1038896000000002</v>
      </c>
      <c r="AU244" s="887">
        <f>IF($AK244="n/a",1.03*AT244,IF($AK244&lt;0,1.01*AT244,IF($AK244&gt;10,1.1*AT244,(1+$AK244/100)*AT244)))</f>
        <v>1.1922007680000004</v>
      </c>
      <c r="AV244" s="887">
        <f>IF($AK244="n/a",1.03*AU244,IF($AK244&lt;0,1.01*AU244,IF($AK244&gt;10,1.1*AU244,(1+$AK244/100)*AU244)))</f>
        <v>1.2875768294400005</v>
      </c>
      <c r="AW244" s="651">
        <f>SUM(AR244:AV244)</f>
        <v>5.5349871974400013</v>
      </c>
      <c r="AX244" s="748">
        <f>AW244/I244*100</f>
        <v>40.788409708474589</v>
      </c>
      <c r="AY244" s="935">
        <v>1.02</v>
      </c>
      <c r="AZ244" s="873">
        <v>49.94</v>
      </c>
      <c r="BA244" s="873">
        <v>-46.760000000000005</v>
      </c>
      <c r="BB244" s="873">
        <v>4.25</v>
      </c>
      <c r="BC244" s="873">
        <v>-9.42</v>
      </c>
      <c r="BD244" s="908"/>
      <c r="BE244" s="624">
        <v>2011</v>
      </c>
      <c r="BF244" s="899">
        <f>IF(BE244&gt;2008,0,IF(BE244&gt;2001,1,IF(BE244&gt;1990,2,IF(BE244&gt;1980,3,IF(BE244&gt;1973,4,IF(BE244&gt;1970,5,IF(BE244&gt;1960,6,IF(BE244&gt;1958,7,IF(BE244&gt;1953,8,9)))))))))</f>
        <v>0</v>
      </c>
      <c r="BG244" s="883">
        <v>0.89999999999999991</v>
      </c>
    </row>
    <row r="245" spans="1:59" s="864" customFormat="1" ht="12.75" customHeight="1" x14ac:dyDescent="0.2">
      <c r="A245" s="872" t="s">
        <v>3883</v>
      </c>
      <c r="B245" s="604" t="s">
        <v>3884</v>
      </c>
      <c r="C245" s="933" t="s">
        <v>108</v>
      </c>
      <c r="D245" s="933" t="s">
        <v>4341</v>
      </c>
      <c r="E245" s="733">
        <v>6</v>
      </c>
      <c r="F245" s="1182">
        <v>660</v>
      </c>
      <c r="G245" s="1182" t="s">
        <v>106</v>
      </c>
      <c r="H245" s="1182" t="s">
        <v>106</v>
      </c>
      <c r="I245" s="875">
        <v>12.03</v>
      </c>
      <c r="J245" s="651">
        <f>(M245/I245)*100</f>
        <v>5.320033250207814</v>
      </c>
      <c r="K245" s="878">
        <v>0.16</v>
      </c>
      <c r="L245" s="888">
        <v>4</v>
      </c>
      <c r="M245" s="642">
        <f>K245*L245</f>
        <v>0.64</v>
      </c>
      <c r="N245" s="871" t="s">
        <v>278</v>
      </c>
      <c r="O245" s="734">
        <v>0.14000000000000001</v>
      </c>
      <c r="P245" s="867">
        <v>43657</v>
      </c>
      <c r="Q245" s="867">
        <v>43672</v>
      </c>
      <c r="R245" s="642">
        <f>(K245-O245)/O245*100</f>
        <v>14.285714285714276</v>
      </c>
      <c r="S245" s="701">
        <f>IF(INDEX(Historical!$D$7:$D$1254,MATCH(B245,Historical!$B$7:$B$1278,0))=0,"n/a",(INDEX(Historical!$C$7:$C$1256,MATCH(B245,Historical!$B$7:$B$1278,0))/INDEX(Historical!$D$7:$D$1254,MATCH(B245,Historical!$B$7:$B$1278,0))-1)*100)</f>
        <v>15.384615384615374</v>
      </c>
      <c r="T245" s="701">
        <f>IF(INDEX(Historical!$F$7:$F$1247,MATCH(B245,Historical!$B$7:$B$1278,0))=0,"n/a",((INDEX(Historical!$C$7:$C$1256,MATCH(B245,Historical!$B$7:$B$1278,0))/INDEX(Historical!$F$7:$F$1247,MATCH(B245,Historical!$B$7:$B$1278,0)))^(1/3)-1)*100)</f>
        <v>24.622517114844044</v>
      </c>
      <c r="U245" s="701">
        <f>IF(INDEX(Historical!$H$7:$H$1247,MATCH(B245,Historical!$B$7:$B$1278,0))=0,"n/a",((INDEX(Historical!$C$7:$C$1256,MATCH(B245,Historical!$B$7:$B$1278,0))/INDEX(Historical!$H$7:$H$1247,MATCH(B245,Historical!$B$7:$B$1278,0)))^(1/5)-1)*100)</f>
        <v>43.096908110525554</v>
      </c>
      <c r="V245" s="701" t="str">
        <f>IF(INDEX(Historical!$O$7:$O$1247,MATCH(B245,Historical!$B$7:$B$1278,0))=0,"n/a",((INDEX(Historical!$C$7:$C$1256,MATCH(B245,Historical!$B$7:$B$1278,0))/INDEX(Historical!$O$7:$O$1247,MATCH(B245,Historical!$B$7:$B$1278,0)))^(1/10)-1)*100)</f>
        <v>n/a</v>
      </c>
      <c r="W245" s="702" t="str">
        <f>IF(OR(U245&lt;=0,U245="n/a",V245&lt;=0,V245="n/a"),"n/a",U245/V245)</f>
        <v>n/a</v>
      </c>
      <c r="X245" s="703">
        <f>IF(OR(AJ245&lt;=0,AJ245="n/a",U245&lt;=0,U245="n/a"),"n/a",U245/AJ245)</f>
        <v>1.6900748278637472</v>
      </c>
      <c r="Y245" s="670" t="s">
        <v>4129</v>
      </c>
      <c r="Z245" s="651">
        <f>IF(OR(AC245&lt;0.01,AC245="n/a"),"n/a",M245/AC245*100)</f>
        <v>26.446280991735538</v>
      </c>
      <c r="AA245" s="887">
        <f>IF(OR(AC245&lt;0.01,AC245="n/a"),"n/a",I245/AC245)</f>
        <v>4.9710743801652892</v>
      </c>
      <c r="AB245" s="888">
        <v>12</v>
      </c>
      <c r="AC245" s="866">
        <v>2.42</v>
      </c>
      <c r="AD245" s="866">
        <v>0.19</v>
      </c>
      <c r="AE245" s="866">
        <v>1.69</v>
      </c>
      <c r="AF245" s="866">
        <v>0.76</v>
      </c>
      <c r="AG245" s="866">
        <v>16.7</v>
      </c>
      <c r="AH245" s="866">
        <v>20.100000000000001</v>
      </c>
      <c r="AI245" s="866" t="s">
        <v>136</v>
      </c>
      <c r="AJ245" s="866">
        <v>25.5</v>
      </c>
      <c r="AK245" s="866">
        <v>26.3</v>
      </c>
      <c r="AL245" s="879">
        <v>140.87</v>
      </c>
      <c r="AM245" s="873">
        <v>4.5</v>
      </c>
      <c r="AN245" s="866">
        <v>0.46</v>
      </c>
      <c r="AO245" s="740">
        <f>IF(U245="n/a","n/a",IF(AA245&lt;0,"n/a",IF(AA245="n/a","n/a",J245+U245-AA245)))</f>
        <v>43.445866980568077</v>
      </c>
      <c r="AP245" s="741">
        <f>IF(U245="n/a","n/a",J245+U245)</f>
        <v>48.416941360733368</v>
      </c>
      <c r="AQ245" s="889">
        <f>IF(OR(AC245&lt;0.01,AF245="n/a"),"n/a",(I245/SQRT(22.5*AC245*(I245/AF245))-1)*100)</f>
        <v>-59.02295206703787</v>
      </c>
      <c r="AR245" s="651">
        <f>INDEX(Historical!$C$7:$C$1256,MATCH(B245,Historical!$B$7:$B$1278,0))*IF(AH245="n/a",1.03,IF(AH245&lt;0,1.01,IF(AH245&gt;10,1.1,(1+AH245/100))))</f>
        <v>0.66</v>
      </c>
      <c r="AS245" s="887">
        <f>IF($AI245="n/a",1.03*AR245,IF($AI245&lt;0,1.01*AR245,IF($AI245&gt;10,1.1*AR245,(1+$AI245/100)*AR245)))</f>
        <v>0.67980000000000007</v>
      </c>
      <c r="AT245" s="887">
        <f>IF($AK245="n/a",1.03*AS245,IF($AK245&lt;0,1.01*AS245,IF($AK245&gt;10,1.1*AS245,(1+$AK245/100)*AS245)))</f>
        <v>0.74778000000000011</v>
      </c>
      <c r="AU245" s="887">
        <f>IF($AK245="n/a",1.03*AT245,IF($AK245&lt;0,1.01*AT245,IF($AK245&gt;10,1.1*AT245,(1+$AK245/100)*AT245)))</f>
        <v>0.82255800000000023</v>
      </c>
      <c r="AV245" s="887">
        <f>IF($AK245="n/a",1.03*AU245,IF($AK245&lt;0,1.01*AU245,IF($AK245&gt;10,1.1*AU245,(1+$AK245/100)*AU245)))</f>
        <v>0.90481380000000033</v>
      </c>
      <c r="AW245" s="651">
        <f>SUM(AR245:AV245)</f>
        <v>3.8149518000000007</v>
      </c>
      <c r="AX245" s="748">
        <f>AW245/I245*100</f>
        <v>31.711985037406492</v>
      </c>
      <c r="AY245" s="935">
        <v>0.92</v>
      </c>
      <c r="AZ245" s="873">
        <v>32.93</v>
      </c>
      <c r="BA245" s="873">
        <v>-48</v>
      </c>
      <c r="BB245" s="873">
        <v>-4.9399999999999995</v>
      </c>
      <c r="BC245" s="873">
        <v>-15.129999999999999</v>
      </c>
      <c r="BD245" s="908"/>
      <c r="BE245" s="624">
        <v>2014</v>
      </c>
      <c r="BF245" s="899">
        <f>IF(BE245&gt;2008,0,IF(BE245&gt;2001,1,IF(BE245&gt;1990,2,IF(BE245&gt;1980,3,IF(BE245&gt;1973,4,IF(BE245&gt;1970,5,IF(BE245&gt;1960,6,IF(BE245&gt;1958,7,IF(BE245&gt;1953,8,9)))))))))</f>
        <v>0</v>
      </c>
      <c r="BG245" s="883">
        <v>1.7000000000000002</v>
      </c>
    </row>
    <row r="246" spans="1:59" s="864" customFormat="1" ht="12.75" customHeight="1" x14ac:dyDescent="0.2">
      <c r="A246" s="864" t="s">
        <v>3889</v>
      </c>
      <c r="B246" s="604" t="s">
        <v>3890</v>
      </c>
      <c r="C246" s="933" t="s">
        <v>4322</v>
      </c>
      <c r="D246" s="933" t="s">
        <v>4323</v>
      </c>
      <c r="E246" s="733">
        <v>7</v>
      </c>
      <c r="F246" s="1182">
        <v>627</v>
      </c>
      <c r="G246" s="1182" t="s">
        <v>106</v>
      </c>
      <c r="H246" s="1182" t="s">
        <v>106</v>
      </c>
      <c r="I246" s="875">
        <v>99.2</v>
      </c>
      <c r="J246" s="651">
        <f>(M246/I246)*100</f>
        <v>2.3387096774193545</v>
      </c>
      <c r="K246" s="878">
        <v>0.57999999999999996</v>
      </c>
      <c r="L246" s="888">
        <v>4</v>
      </c>
      <c r="M246" s="642">
        <f>K246*L246</f>
        <v>2.3199999999999998</v>
      </c>
      <c r="N246" s="871" t="s">
        <v>151</v>
      </c>
      <c r="O246" s="734">
        <v>0.53</v>
      </c>
      <c r="P246" s="862">
        <v>43903</v>
      </c>
      <c r="Q246" s="862">
        <v>43921</v>
      </c>
      <c r="R246" s="642">
        <f>(K246-O246)/O246*100</f>
        <v>9.4339622641509298</v>
      </c>
      <c r="S246" s="701">
        <f>IF(INDEX(Historical!$D$7:$D$1254,MATCH(B246,Historical!$B$7:$B$1278,0))=0,"n/a",(INDEX(Historical!$C$7:$C$1256,MATCH(B246,Historical!$B$7:$B$1278,0))/INDEX(Historical!$D$7:$D$1254,MATCH(B246,Historical!$B$7:$B$1278,0))-1)*100)</f>
        <v>10.416666666666675</v>
      </c>
      <c r="T246" s="701">
        <f>IF(INDEX(Historical!$F$7:$F$1247,MATCH(B246,Historical!$B$7:$B$1278,0))=0,"n/a",((INDEX(Historical!$C$7:$C$1256,MATCH(B246,Historical!$B$7:$B$1278,0))/INDEX(Historical!$F$7:$F$1247,MATCH(B246,Historical!$B$7:$B$1278,0)))^(1/3)-1)*100)</f>
        <v>8.062628338793342</v>
      </c>
      <c r="U246" s="701">
        <f>IF(INDEX(Historical!$H$7:$H$1247,MATCH(B246,Historical!$B$7:$B$1278,0))=0,"n/a",((INDEX(Historical!$C$7:$C$1256,MATCH(B246,Historical!$B$7:$B$1278,0))/INDEX(Historical!$H$7:$H$1247,MATCH(B246,Historical!$B$7:$B$1278,0)))^(1/5)-1)*100)</f>
        <v>9.9391528026234965</v>
      </c>
      <c r="V246" s="701">
        <f>IF(INDEX(Historical!$O$7:$O$1247,MATCH(B246,Historical!$B$7:$B$1278,0))=0,"n/a",((INDEX(Historical!$C$7:$C$1256,MATCH(B246,Historical!$B$7:$B$1278,0))/INDEX(Historical!$O$7:$O$1247,MATCH(B246,Historical!$B$7:$B$1278,0)))^(1/10)-1)*100)</f>
        <v>6.5888517787053402</v>
      </c>
      <c r="W246" s="702">
        <f>IF(OR(U246&lt;=0,U246="n/a",V246&lt;=0,V246="n/a"),"n/a",U246/V246)</f>
        <v>1.508480253683361</v>
      </c>
      <c r="X246" s="703">
        <f>IF(OR(AJ246&lt;=0,AJ246="n/a",U246&lt;=0,U246="n/a"),"n/a",U246/AJ246)</f>
        <v>0.65389163175154585</v>
      </c>
      <c r="Y246" s="673"/>
      <c r="Z246" s="651">
        <f>IF(OR(AC246&lt;0.01,AC246="n/a"),"n/a",M246/AC246*100)</f>
        <v>101.75438596491229</v>
      </c>
      <c r="AA246" s="887">
        <f>IF(OR(AC246&lt;0.01,AC246="n/a"),"n/a",I246/AC246)</f>
        <v>43.508771929824569</v>
      </c>
      <c r="AB246" s="888">
        <v>12</v>
      </c>
      <c r="AC246" s="866">
        <v>2.2799999999999998</v>
      </c>
      <c r="AD246" s="866" t="s">
        <v>136</v>
      </c>
      <c r="AE246" s="866">
        <v>17.57</v>
      </c>
      <c r="AF246" s="866">
        <v>2.2799999999999998</v>
      </c>
      <c r="AG246" s="866">
        <v>6.2</v>
      </c>
      <c r="AH246" s="866">
        <v>-13.700000000000001</v>
      </c>
      <c r="AI246" s="866">
        <v>-28.33</v>
      </c>
      <c r="AJ246" s="866">
        <v>15.2</v>
      </c>
      <c r="AK246" s="866">
        <v>-6.05</v>
      </c>
      <c r="AL246" s="879">
        <v>72970</v>
      </c>
      <c r="AM246" s="873">
        <v>0.52</v>
      </c>
      <c r="AN246" s="866">
        <v>0.49</v>
      </c>
      <c r="AO246" s="740">
        <f>IF(U246="n/a","n/a",IF(AA246&lt;0,"n/a",IF(AA246="n/a","n/a",J246+U246-AA246)))</f>
        <v>-31.23090944978172</v>
      </c>
      <c r="AP246" s="741">
        <f>IF(U246="n/a","n/a",J246+U246)</f>
        <v>12.277862480042851</v>
      </c>
      <c r="AQ246" s="889">
        <f>IF(OR(AC246&lt;0.01,AF246="n/a"),"n/a",(I246/SQRT(22.5*AC246*(I246/AF246))-1)*100)</f>
        <v>109.97354330698164</v>
      </c>
      <c r="AR246" s="651">
        <f>INDEX(Historical!$C$7:$C$1256,MATCH(B246,Historical!$B$7:$B$1278,0))*IF(AH246="n/a",1.03,IF(AH246&lt;0,1.01,IF(AH246&gt;10,1.1,(1+AH246/100))))</f>
        <v>2.1412</v>
      </c>
      <c r="AS246" s="887">
        <f>IF($AI246="n/a",1.03*AR246,IF($AI246&lt;0,1.01*AR246,IF($AI246&gt;10,1.1*AR246,(1+$AI246/100)*AR246)))</f>
        <v>2.1626120000000002</v>
      </c>
      <c r="AT246" s="887">
        <f>IF($AK246="n/a",1.03*AS246,IF($AK246&lt;0,1.01*AS246,IF($AK246&gt;10,1.1*AS246,(1+$AK246/100)*AS246)))</f>
        <v>2.1842381200000003</v>
      </c>
      <c r="AU246" s="887">
        <f>IF($AK246="n/a",1.03*AT246,IF($AK246&lt;0,1.01*AT246,IF($AK246&gt;10,1.1*AT246,(1+$AK246/100)*AT246)))</f>
        <v>2.2060805012000002</v>
      </c>
      <c r="AV246" s="887">
        <f>IF($AK246="n/a",1.03*AU246,IF($AK246&lt;0,1.01*AU246,IF($AK246&gt;10,1.1*AU246,(1+$AK246/100)*AU246)))</f>
        <v>2.2281413062120001</v>
      </c>
      <c r="AW246" s="651">
        <f>SUM(AR246:AV246)</f>
        <v>10.922271927412002</v>
      </c>
      <c r="AX246" s="748">
        <f>AW246/I246*100</f>
        <v>11.010354765536292</v>
      </c>
      <c r="AY246" s="935">
        <v>0.9</v>
      </c>
      <c r="AZ246" s="873">
        <v>65.83</v>
      </c>
      <c r="BA246" s="873">
        <v>-9.08</v>
      </c>
      <c r="BB246" s="873">
        <v>-2.62</v>
      </c>
      <c r="BC246" s="873">
        <v>5.94</v>
      </c>
      <c r="BD246" s="908"/>
      <c r="BE246" s="624">
        <v>2014</v>
      </c>
      <c r="BF246" s="899">
        <f>IF(BE246&gt;2008,0,IF(BE246&gt;2001,1,IF(BE246&gt;1990,2,IF(BE246&gt;1980,3,IF(BE246&gt;1973,4,IF(BE246&gt;1970,5,IF(BE246&gt;1960,6,IF(BE246&gt;1958,7,IF(BE246&gt;1953,8,9)))))))))</f>
        <v>0</v>
      </c>
      <c r="BG246" s="883">
        <v>3.5999999999999996</v>
      </c>
    </row>
    <row r="247" spans="1:59" s="864" customFormat="1" ht="12.75" customHeight="1" x14ac:dyDescent="0.2">
      <c r="A247" s="864" t="s">
        <v>1564</v>
      </c>
      <c r="B247" s="604" t="s">
        <v>1565</v>
      </c>
      <c r="C247" s="933" t="s">
        <v>108</v>
      </c>
      <c r="D247" s="933" t="s">
        <v>4341</v>
      </c>
      <c r="E247" s="733">
        <v>9</v>
      </c>
      <c r="F247" s="1182">
        <v>430</v>
      </c>
      <c r="G247" s="1182" t="s">
        <v>37</v>
      </c>
      <c r="H247" s="1182" t="s">
        <v>115</v>
      </c>
      <c r="I247" s="875">
        <v>111.88</v>
      </c>
      <c r="J247" s="651">
        <f>(M247/I247)*100</f>
        <v>4.1115480872363248</v>
      </c>
      <c r="K247" s="878">
        <v>1.1499999999999999</v>
      </c>
      <c r="L247" s="888">
        <v>4</v>
      </c>
      <c r="M247" s="642">
        <f>K247*L247</f>
        <v>4.5999999999999996</v>
      </c>
      <c r="N247" s="871" t="s">
        <v>242</v>
      </c>
      <c r="O247" s="734">
        <v>0.95</v>
      </c>
      <c r="P247" s="867">
        <v>43664</v>
      </c>
      <c r="Q247" s="867">
        <v>43682</v>
      </c>
      <c r="R247" s="642">
        <f>(K247-O247)/O247*100</f>
        <v>21.052631578947363</v>
      </c>
      <c r="S247" s="701">
        <f>IF(INDEX(Historical!$D$7:$D$1254,MATCH(B247,Historical!$B$7:$B$1278,0))=0,"n/a",(INDEX(Historical!$C$7:$C$1256,MATCH(B247,Historical!$B$7:$B$1278,0))/INDEX(Historical!$D$7:$D$1254,MATCH(B247,Historical!$B$7:$B$1278,0))-1)*100)</f>
        <v>23.529411764705888</v>
      </c>
      <c r="T247" s="701">
        <f>IF(INDEX(Historical!$F$7:$F$1247,MATCH(B247,Historical!$B$7:$B$1278,0))=0,"n/a",((INDEX(Historical!$C$7:$C$1256,MATCH(B247,Historical!$B$7:$B$1278,0))/INDEX(Historical!$F$7:$F$1247,MATCH(B247,Historical!$B$7:$B$1278,0)))^(1/3)-1)*100)</f>
        <v>25.594650913208426</v>
      </c>
      <c r="U247" s="701">
        <f>IF(INDEX(Historical!$H$7:$H$1247,MATCH(B247,Historical!$B$7:$B$1278,0))=0,"n/a",((INDEX(Historical!$C$7:$C$1256,MATCH(B247,Historical!$B$7:$B$1278,0))/INDEX(Historical!$H$7:$H$1247,MATCH(B247,Historical!$B$7:$B$1278,0)))^(1/5)-1)*100)</f>
        <v>17.440607261658347</v>
      </c>
      <c r="V247" s="701">
        <f>IF(INDEX(Historical!$O$7:$O$1247,MATCH(B247,Historical!$B$7:$B$1278,0))=0,"n/a",((INDEX(Historical!$C$7:$C$1256,MATCH(B247,Historical!$B$7:$B$1278,0))/INDEX(Historical!$O$7:$O$1247,MATCH(B247,Historical!$B$7:$B$1278,0)))^(1/10)-1)*100)</f>
        <v>19.795366342389254</v>
      </c>
      <c r="W247" s="702">
        <f>IF(OR(U247&lt;=0,U247="n/a",V247&lt;=0,V247="n/a"),"n/a",U247/V247)</f>
        <v>0.88104493546610996</v>
      </c>
      <c r="X247" s="703">
        <f>IF(OR(AJ247&lt;=0,AJ247="n/a",U247&lt;=0,U247="n/a"),"n/a",U247/AJ247)</f>
        <v>1.8957181806150378</v>
      </c>
      <c r="Y247" s="664"/>
      <c r="Z247" s="651">
        <f>IF(OR(AC247&lt;0.01,AC247="n/a"),"n/a",M247/AC247*100)</f>
        <v>75.657894736842096</v>
      </c>
      <c r="AA247" s="887">
        <f>IF(OR(AC247&lt;0.01,AC247="n/a"),"n/a",I247/AC247)</f>
        <v>18.401315789473685</v>
      </c>
      <c r="AB247" s="888">
        <v>12</v>
      </c>
      <c r="AC247" s="866">
        <v>6.08</v>
      </c>
      <c r="AD247" s="866" t="s">
        <v>136</v>
      </c>
      <c r="AE247" s="866">
        <v>3.95</v>
      </c>
      <c r="AF247" s="866">
        <v>0.9</v>
      </c>
      <c r="AG247" s="866">
        <v>9.5</v>
      </c>
      <c r="AH247" s="866">
        <v>6.3</v>
      </c>
      <c r="AI247" s="866">
        <v>-52.019999999999996</v>
      </c>
      <c r="AJ247" s="866">
        <v>9.1999999999999993</v>
      </c>
      <c r="AK247" s="866">
        <v>-7.04</v>
      </c>
      <c r="AL247" s="879">
        <v>47700</v>
      </c>
      <c r="AM247" s="873">
        <v>0.22999999999999998</v>
      </c>
      <c r="AN247" s="866">
        <v>0.73</v>
      </c>
      <c r="AO247" s="740">
        <f>IF(U247="n/a","n/a",IF(AA247&lt;0,"n/a",IF(AA247="n/a","n/a",J247+U247-AA247)))</f>
        <v>3.1508395594209873</v>
      </c>
      <c r="AP247" s="741">
        <f>IF(U247="n/a","n/a",J247+U247)</f>
        <v>21.552155348894672</v>
      </c>
      <c r="AQ247" s="889">
        <f>IF(OR(AC247&lt;0.01,AF247="n/a"),"n/a",(I247/SQRT(22.5*AC247*(I247/AF247))-1)*100)</f>
        <v>-14.206490246700643</v>
      </c>
      <c r="AR247" s="651">
        <f>INDEX(Historical!$C$7:$C$1256,MATCH(B247,Historical!$B$7:$B$1278,0))*IF(AH247="n/a",1.03,IF(AH247&lt;0,1.01,IF(AH247&gt;10,1.1,(1+AH247/100))))</f>
        <v>4.4645999999999999</v>
      </c>
      <c r="AS247" s="887">
        <f>IF($AI247="n/a",1.03*AR247,IF($AI247&lt;0,1.01*AR247,IF($AI247&gt;10,1.1*AR247,(1+$AI247/100)*AR247)))</f>
        <v>4.5092460000000001</v>
      </c>
      <c r="AT247" s="887">
        <f>IF($AK247="n/a",1.03*AS247,IF($AK247&lt;0,1.01*AS247,IF($AK247&gt;10,1.1*AS247,(1+$AK247/100)*AS247)))</f>
        <v>4.5543384600000003</v>
      </c>
      <c r="AU247" s="887">
        <f>IF($AK247="n/a",1.03*AT247,IF($AK247&lt;0,1.01*AT247,IF($AK247&gt;10,1.1*AT247,(1+$AK247/100)*AT247)))</f>
        <v>4.5998818446000005</v>
      </c>
      <c r="AV247" s="887">
        <f>IF($AK247="n/a",1.03*AU247,IF($AK247&lt;0,1.01*AU247,IF($AK247&gt;10,1.1*AU247,(1+$AK247/100)*AU247)))</f>
        <v>4.6458806630460003</v>
      </c>
      <c r="AW247" s="651">
        <f>SUM(AR247:AV247)</f>
        <v>22.773946967646001</v>
      </c>
      <c r="AX247" s="748">
        <f>AW247/I247*100</f>
        <v>20.355690889923135</v>
      </c>
      <c r="AY247" s="935">
        <v>1.28</v>
      </c>
      <c r="AZ247" s="873">
        <v>40.89</v>
      </c>
      <c r="BA247" s="873">
        <v>-30.85</v>
      </c>
      <c r="BB247" s="873">
        <v>1</v>
      </c>
      <c r="BC247" s="873">
        <v>-1.0900000000000001</v>
      </c>
      <c r="BD247" s="908"/>
      <c r="BE247" s="624">
        <v>2011</v>
      </c>
      <c r="BF247" s="899">
        <f>IF(BE247&gt;2008,0,IF(BE247&gt;2001,1,IF(BE247&gt;1990,2,IF(BE247&gt;1980,3,IF(BE247&gt;1973,4,IF(BE247&gt;1970,5,IF(BE247&gt;1960,6,IF(BE247&gt;1958,7,IF(BE247&gt;1953,8,9)))))))))</f>
        <v>0</v>
      </c>
      <c r="BG247" s="883">
        <v>1.0999999999999999</v>
      </c>
    </row>
    <row r="248" spans="1:59" s="864" customFormat="1" ht="12.75" customHeight="1" x14ac:dyDescent="0.2">
      <c r="A248" s="864" t="s">
        <v>1566</v>
      </c>
      <c r="B248" s="876" t="s">
        <v>1567</v>
      </c>
      <c r="C248" s="933" t="s">
        <v>131</v>
      </c>
      <c r="D248" s="933" t="s">
        <v>4332</v>
      </c>
      <c r="E248" s="733">
        <v>9</v>
      </c>
      <c r="F248" s="1182">
        <v>457</v>
      </c>
      <c r="G248" s="1182" t="s">
        <v>37</v>
      </c>
      <c r="H248" s="1182" t="s">
        <v>37</v>
      </c>
      <c r="I248" s="875">
        <v>50</v>
      </c>
      <c r="J248" s="651">
        <f>(M248/I248)*100</f>
        <v>2.46</v>
      </c>
      <c r="K248" s="878">
        <v>0.3075</v>
      </c>
      <c r="L248" s="888">
        <v>4</v>
      </c>
      <c r="M248" s="642">
        <f>K248*L248</f>
        <v>1.23</v>
      </c>
      <c r="N248" s="871" t="s">
        <v>139</v>
      </c>
      <c r="O248" s="734">
        <v>0.28999999999999998</v>
      </c>
      <c r="P248" s="862">
        <v>43860</v>
      </c>
      <c r="Q248" s="862">
        <v>43874</v>
      </c>
      <c r="R248" s="642">
        <f>(K248-O248)/O248*100</f>
        <v>6.0344827586206957</v>
      </c>
      <c r="S248" s="701">
        <f>IF(INDEX(Historical!$D$7:$D$1254,MATCH(B248,Historical!$B$7:$B$1278,0))=0,"n/a",(INDEX(Historical!$C$7:$C$1256,MATCH(B248,Historical!$B$7:$B$1278,0))/INDEX(Historical!$D$7:$D$1254,MATCH(B248,Historical!$B$7:$B$1278,0))-1)*100)</f>
        <v>9.4339622641509422</v>
      </c>
      <c r="T248" s="701">
        <f>IF(INDEX(Historical!$F$7:$F$1247,MATCH(B248,Historical!$B$7:$B$1278,0))=0,"n/a",((INDEX(Historical!$C$7:$C$1256,MATCH(B248,Historical!$B$7:$B$1278,0))/INDEX(Historical!$F$7:$F$1247,MATCH(B248,Historical!$B$7:$B$1278,0)))^(1/3)-1)*100)</f>
        <v>9.6457423731894245</v>
      </c>
      <c r="U248" s="701">
        <f>IF(INDEX(Historical!$H$7:$H$1247,MATCH(B248,Historical!$B$7:$B$1278,0))=0,"n/a",((INDEX(Historical!$C$7:$C$1256,MATCH(B248,Historical!$B$7:$B$1278,0))/INDEX(Historical!$H$7:$H$1247,MATCH(B248,Historical!$B$7:$B$1278,0)))^(1/5)-1)*100)</f>
        <v>9.4070363507941188</v>
      </c>
      <c r="V248" s="701">
        <f>IF(INDEX(Historical!$O$7:$O$1247,MATCH(B248,Historical!$B$7:$B$1278,0))=0,"n/a",((INDEX(Historical!$C$7:$C$1256,MATCH(B248,Historical!$B$7:$B$1278,0))/INDEX(Historical!$O$7:$O$1247,MATCH(B248,Historical!$B$7:$B$1278,0)))^(1/10)-1)*100)</f>
        <v>8.7799358808551951</v>
      </c>
      <c r="W248" s="702">
        <f>IF(OR(U248&lt;=0,U248="n/a",V248&lt;=0,V248="n/a"),"n/a",U248/V248)</f>
        <v>1.0714242653304937</v>
      </c>
      <c r="X248" s="703" t="str">
        <f>IF(OR(AJ248&lt;=0,AJ248="n/a",U248&lt;=0,U248="n/a"),"n/a",U248/AJ248)</f>
        <v>n/a</v>
      </c>
      <c r="Y248" s="661"/>
      <c r="Z248" s="651">
        <f>IF(OR(AC248&lt;0.01,AC248="n/a"),"n/a",M248/AC248*100)</f>
        <v>55.656108597285069</v>
      </c>
      <c r="AA248" s="887">
        <f>IF(OR(AC248&lt;0.01,AC248="n/a"),"n/a",I248/AC248)</f>
        <v>22.624434389140273</v>
      </c>
      <c r="AB248" s="888">
        <v>12</v>
      </c>
      <c r="AC248" s="866">
        <v>2.21</v>
      </c>
      <c r="AD248" s="866">
        <v>5.68</v>
      </c>
      <c r="AE248" s="866">
        <v>2.72</v>
      </c>
      <c r="AF248" s="866">
        <v>2.35</v>
      </c>
      <c r="AG248" s="866">
        <v>10.6</v>
      </c>
      <c r="AH248" s="866">
        <v>-12.6</v>
      </c>
      <c r="AI248" s="866">
        <v>3.64</v>
      </c>
      <c r="AJ248" s="866">
        <v>-7.8</v>
      </c>
      <c r="AK248" s="866">
        <v>3.9800000000000004</v>
      </c>
      <c r="AL248" s="879">
        <v>3990</v>
      </c>
      <c r="AM248" s="873">
        <v>0.3</v>
      </c>
      <c r="AN248" s="866">
        <v>2.0499999999999998</v>
      </c>
      <c r="AO248" s="740">
        <f>IF(U248="n/a","n/a",IF(AA248&lt;0,"n/a",IF(AA248="n/a","n/a",J248+U248-AA248)))</f>
        <v>-10.757398038346153</v>
      </c>
      <c r="AP248" s="741">
        <f>IF(U248="n/a","n/a",J248+U248)</f>
        <v>11.86703635079412</v>
      </c>
      <c r="AQ248" s="889">
        <f>IF(OR(AC248&lt;0.01,AF248="n/a"),"n/a",(I248/SQRT(22.5*AC248*(I248/AF248))-1)*100)</f>
        <v>53.720411157514782</v>
      </c>
      <c r="AR248" s="651">
        <f>INDEX(Historical!$C$7:$C$1256,MATCH(B248,Historical!$B$7:$B$1278,0))*IF(AH248="n/a",1.03,IF(AH248&lt;0,1.01,IF(AH248&gt;10,1.1,(1+AH248/100))))</f>
        <v>1.1716</v>
      </c>
      <c r="AS248" s="887">
        <f>IF($AI248="n/a",1.03*AR248,IF($AI248&lt;0,1.01*AR248,IF($AI248&gt;10,1.1*AR248,(1+$AI248/100)*AR248)))</f>
        <v>1.21424624</v>
      </c>
      <c r="AT248" s="887">
        <f>IF($AK248="n/a",1.03*AS248,IF($AK248&lt;0,1.01*AS248,IF($AK248&gt;10,1.1*AS248,(1+$AK248/100)*AS248)))</f>
        <v>1.262573240352</v>
      </c>
      <c r="AU248" s="887">
        <f>IF($AK248="n/a",1.03*AT248,IF($AK248&lt;0,1.01*AT248,IF($AK248&gt;10,1.1*AT248,(1+$AK248/100)*AT248)))</f>
        <v>1.3128236553180097</v>
      </c>
      <c r="AV248" s="887">
        <f>IF($AK248="n/a",1.03*AU248,IF($AK248&lt;0,1.01*AU248,IF($AK248&gt;10,1.1*AU248,(1+$AK248/100)*AU248)))</f>
        <v>1.3650740367996665</v>
      </c>
      <c r="AW248" s="651">
        <f>SUM(AR248:AV248)</f>
        <v>6.3263171724696763</v>
      </c>
      <c r="AX248" s="748">
        <f>AW248/I248*100</f>
        <v>12.652634344939354</v>
      </c>
      <c r="AY248" s="935">
        <v>0.68</v>
      </c>
      <c r="AZ248" s="873">
        <v>84.64</v>
      </c>
      <c r="BA248" s="873">
        <v>-10.94</v>
      </c>
      <c r="BB248" s="873">
        <v>13.99</v>
      </c>
      <c r="BC248" s="873">
        <v>15.35</v>
      </c>
      <c r="BD248" s="908"/>
      <c r="BE248" s="624">
        <v>2012</v>
      </c>
      <c r="BF248" s="899">
        <f>IF(BE248&gt;2008,0,IF(BE248&gt;2001,1,IF(BE248&gt;1990,2,IF(BE248&gt;1980,3,IF(BE248&gt;1973,4,IF(BE248&gt;1970,5,IF(BE248&gt;1960,6,IF(BE248&gt;1958,7,IF(BE248&gt;1953,8,9)))))))))</f>
        <v>0</v>
      </c>
      <c r="BG248" s="883">
        <v>2.4</v>
      </c>
    </row>
    <row r="249" spans="1:59" s="864" customFormat="1" ht="12.75" customHeight="1" x14ac:dyDescent="0.2">
      <c r="A249" s="872" t="s">
        <v>1560</v>
      </c>
      <c r="B249" s="876" t="s">
        <v>1561</v>
      </c>
      <c r="C249" s="933" t="s">
        <v>131</v>
      </c>
      <c r="D249" s="933" t="s">
        <v>4332</v>
      </c>
      <c r="E249" s="733">
        <v>9</v>
      </c>
      <c r="F249" s="1182">
        <v>514</v>
      </c>
      <c r="G249" s="1182" t="s">
        <v>37</v>
      </c>
      <c r="H249" s="1182" t="s">
        <v>37</v>
      </c>
      <c r="I249" s="875">
        <v>81.569999999999993</v>
      </c>
      <c r="J249" s="651">
        <f>(M249/I249)*100</f>
        <v>4.070123820031875</v>
      </c>
      <c r="K249" s="878">
        <v>0.83</v>
      </c>
      <c r="L249" s="888">
        <v>4</v>
      </c>
      <c r="M249" s="642">
        <f>K249*L249</f>
        <v>3.32</v>
      </c>
      <c r="N249" s="871" t="s">
        <v>119</v>
      </c>
      <c r="O249" s="734">
        <v>0.78249999999999997</v>
      </c>
      <c r="P249" s="862">
        <v>44134</v>
      </c>
      <c r="Q249" s="862">
        <v>44166</v>
      </c>
      <c r="R249" s="642">
        <f>(K249-O249)/O249*100</f>
        <v>6.0702875399361007</v>
      </c>
      <c r="S249" s="701">
        <f>IF(INDEX(Historical!$D$7:$D$1254,MATCH(B249,Historical!$B$7:$B$1278,0))=0,"n/a",(INDEX(Historical!$C$7:$C$1256,MATCH(B249,Historical!$B$7:$B$1278,0))/INDEX(Historical!$D$7:$D$1254,MATCH(B249,Historical!$B$7:$B$1278,0))-1)*100)</f>
        <v>6.111603188662551</v>
      </c>
      <c r="T249" s="701">
        <f>IF(INDEX(Historical!$F$7:$F$1247,MATCH(B249,Historical!$B$7:$B$1278,0))=0,"n/a",((INDEX(Historical!$C$7:$C$1256,MATCH(B249,Historical!$B$7:$B$1278,0))/INDEX(Historical!$F$7:$F$1247,MATCH(B249,Historical!$B$7:$B$1278,0)))^(1/3)-1)*100)</f>
        <v>5.7853275632806289</v>
      </c>
      <c r="U249" s="701">
        <f>IF(INDEX(Historical!$H$7:$H$1247,MATCH(B249,Historical!$B$7:$B$1278,0))=0,"n/a",((INDEX(Historical!$C$7:$C$1256,MATCH(B249,Historical!$B$7:$B$1278,0))/INDEX(Historical!$H$7:$H$1247,MATCH(B249,Historical!$B$7:$B$1278,0)))^(1/5)-1)*100)</f>
        <v>5.4455511928559464</v>
      </c>
      <c r="V249" s="701">
        <f>IF(INDEX(Historical!$O$7:$O$1247,MATCH(B249,Historical!$B$7:$B$1278,0))=0,"n/a",((INDEX(Historical!$C$7:$C$1256,MATCH(B249,Historical!$B$7:$B$1278,0))/INDEX(Historical!$O$7:$O$1247,MATCH(B249,Historical!$B$7:$B$1278,0)))^(1/10)-1)*100)</f>
        <v>3.6138361699527</v>
      </c>
      <c r="W249" s="702">
        <f>IF(OR(U249&lt;=0,U249="n/a",V249&lt;=0,V249="n/a"),"n/a",U249/V249)</f>
        <v>1.5068616663182108</v>
      </c>
      <c r="X249" s="703">
        <f>IF(OR(AJ249&lt;=0,AJ249="n/a",U249&lt;=0,U249="n/a"),"n/a",U249/AJ249)</f>
        <v>10.891102385711893</v>
      </c>
      <c r="Y249" s="654"/>
      <c r="Z249" s="651">
        <f>IF(OR(AC249&lt;0.01,AC249="n/a"),"n/a",M249/AC249*100)</f>
        <v>78.672985781990519</v>
      </c>
      <c r="AA249" s="887">
        <f>IF(OR(AC249&lt;0.01,AC249="n/a"),"n/a",I249/AC249)</f>
        <v>19.329383886255922</v>
      </c>
      <c r="AB249" s="888">
        <v>12</v>
      </c>
      <c r="AC249" s="866">
        <v>4.22</v>
      </c>
      <c r="AD249" s="866">
        <v>5.72</v>
      </c>
      <c r="AE249" s="866">
        <v>2.63</v>
      </c>
      <c r="AF249" s="866">
        <v>1.67</v>
      </c>
      <c r="AG249" s="866">
        <v>10.9</v>
      </c>
      <c r="AH249" s="866">
        <v>-18</v>
      </c>
      <c r="AI249" s="866">
        <v>2.33</v>
      </c>
      <c r="AJ249" s="866">
        <v>0.5</v>
      </c>
      <c r="AK249" s="866">
        <v>3.38</v>
      </c>
      <c r="AL249" s="879">
        <v>9080</v>
      </c>
      <c r="AM249" s="873">
        <v>0.1</v>
      </c>
      <c r="AN249" s="866">
        <v>1.1299999999999999</v>
      </c>
      <c r="AO249" s="740">
        <f>IF(U249="n/a","n/a",IF(AA249&lt;0,"n/a",IF(AA249="n/a","n/a",J249+U249-AA249)))</f>
        <v>-9.8137088733680997</v>
      </c>
      <c r="AP249" s="741">
        <f>IF(U249="n/a","n/a",J249+U249)</f>
        <v>9.5156750128878222</v>
      </c>
      <c r="AQ249" s="889">
        <f>IF(OR(AC249&lt;0.01,AF249="n/a"),"n/a",(I249/SQRT(22.5*AC249*(I249/AF249))-1)*100)</f>
        <v>19.77770352717274</v>
      </c>
      <c r="AR249" s="651">
        <f>INDEX(Historical!$C$7:$C$1256,MATCH(B249,Historical!$B$7:$B$1278,0))*IF(AH249="n/a",1.03,IF(AH249&lt;0,1.01,IF(AH249&gt;10,1.1,(1+AH249/100))))</f>
        <v>3.02495</v>
      </c>
      <c r="AS249" s="887">
        <f>IF($AI249="n/a",1.03*AR249,IF($AI249&lt;0,1.01*AR249,IF($AI249&gt;10,1.1*AR249,(1+$AI249/100)*AR249)))</f>
        <v>3.0954313350000002</v>
      </c>
      <c r="AT249" s="887">
        <f>IF($AK249="n/a",1.03*AS249,IF($AK249&lt;0,1.01*AS249,IF($AK249&gt;10,1.1*AS249,(1+$AK249/100)*AS249)))</f>
        <v>3.2000569141230004</v>
      </c>
      <c r="AU249" s="887">
        <f>IF($AK249="n/a",1.03*AT249,IF($AK249&lt;0,1.01*AT249,IF($AK249&gt;10,1.1*AT249,(1+$AK249/100)*AT249)))</f>
        <v>3.3082188378203581</v>
      </c>
      <c r="AV249" s="887">
        <f>IF($AK249="n/a",1.03*AU249,IF($AK249&lt;0,1.01*AU249,IF($AK249&gt;10,1.1*AU249,(1+$AK249/100)*AU249)))</f>
        <v>3.4200366345386866</v>
      </c>
      <c r="AW249" s="651">
        <f>SUM(AR249:AV249)</f>
        <v>16.048693721482046</v>
      </c>
      <c r="AX249" s="748">
        <f>AW249/I249*100</f>
        <v>19.674750179578336</v>
      </c>
      <c r="AY249" s="935">
        <v>0.34</v>
      </c>
      <c r="AZ249" s="873">
        <v>35.839999999999996</v>
      </c>
      <c r="BA249" s="873">
        <v>-22.689999999999998</v>
      </c>
      <c r="BB249" s="873">
        <v>6.2700000000000005</v>
      </c>
      <c r="BC249" s="873">
        <v>1.27</v>
      </c>
      <c r="BD249" s="908"/>
      <c r="BE249" s="624">
        <v>2013</v>
      </c>
      <c r="BF249" s="899">
        <f>IF(BE249&gt;2008,0,IF(BE249&gt;2001,1,IF(BE249&gt;1990,2,IF(BE249&gt;1980,3,IF(BE249&gt;1973,4,IF(BE249&gt;1970,5,IF(BE249&gt;1960,6,IF(BE249&gt;1958,7,IF(BE249&gt;1953,8,9)))))))))</f>
        <v>0</v>
      </c>
      <c r="BG249" s="883">
        <v>3.2</v>
      </c>
    </row>
    <row r="250" spans="1:59" s="864" customFormat="1" ht="12.75" customHeight="1" x14ac:dyDescent="0.2">
      <c r="A250" s="864" t="s">
        <v>1572</v>
      </c>
      <c r="B250" s="876" t="s">
        <v>1573</v>
      </c>
      <c r="C250" s="933" t="s">
        <v>4196</v>
      </c>
      <c r="D250" s="933" t="s">
        <v>4329</v>
      </c>
      <c r="E250" s="733">
        <v>8</v>
      </c>
      <c r="F250" s="1182">
        <v>567</v>
      </c>
      <c r="G250" s="1182" t="s">
        <v>106</v>
      </c>
      <c r="H250" s="1182" t="s">
        <v>106</v>
      </c>
      <c r="I250" s="875">
        <v>60.21</v>
      </c>
      <c r="J250" s="651">
        <f>(M250/I250)*100</f>
        <v>0.73077561866799534</v>
      </c>
      <c r="K250" s="878">
        <v>0.11</v>
      </c>
      <c r="L250" s="888">
        <v>4</v>
      </c>
      <c r="M250" s="642">
        <f>K250*L250</f>
        <v>0.44</v>
      </c>
      <c r="N250" s="871" t="s">
        <v>318</v>
      </c>
      <c r="O250" s="738">
        <v>0.105</v>
      </c>
      <c r="P250" s="862">
        <v>44071</v>
      </c>
      <c r="Q250" s="862">
        <v>44104</v>
      </c>
      <c r="R250" s="642">
        <f>(K250-O250)/O250*100</f>
        <v>4.7619047619047663</v>
      </c>
      <c r="S250" s="701">
        <f>IF(INDEX(Historical!$D$7:$D$1254,MATCH(B250,Historical!$B$7:$B$1278,0))=0,"n/a",(INDEX(Historical!$C$7:$C$1256,MATCH(B250,Historical!$B$7:$B$1278,0))/INDEX(Historical!$D$7:$D$1254,MATCH(B250,Historical!$B$7:$B$1278,0))-1)*100)</f>
        <v>9.375</v>
      </c>
      <c r="T250" s="701">
        <f>IF(INDEX(Historical!$F$7:$F$1247,MATCH(B250,Historical!$B$7:$B$1278,0))=0,"n/a",((INDEX(Historical!$C$7:$C$1256,MATCH(B250,Historical!$B$7:$B$1278,0))/INDEX(Historical!$F$7:$F$1247,MATCH(B250,Historical!$B$7:$B$1278,0)))^(1/3)-1)*100)</f>
        <v>10.415886963424924</v>
      </c>
      <c r="U250" s="701">
        <f>IF(INDEX(Historical!$H$7:$H$1247,MATCH(B250,Historical!$B$7:$B$1278,0))=0,"n/a",((INDEX(Historical!$C$7:$C$1256,MATCH(B250,Historical!$B$7:$B$1278,0))/INDEX(Historical!$H$7:$H$1247,MATCH(B250,Historical!$B$7:$B$1278,0)))^(1/5)-1)*100)</f>
        <v>9.7309332149995154</v>
      </c>
      <c r="V250" s="701">
        <f>IF(INDEX(Historical!$O$7:$O$1247,MATCH(B250,Historical!$B$7:$B$1278,0))=0,"n/a",((INDEX(Historical!$C$7:$C$1256,MATCH(B250,Historical!$B$7:$B$1278,0))/INDEX(Historical!$O$7:$O$1247,MATCH(B250,Historical!$B$7:$B$1278,0)))^(1/10)-1)*100)</f>
        <v>21.481404403906691</v>
      </c>
      <c r="W250" s="702">
        <f>IF(OR(U250&lt;=0,U250="n/a",V250&lt;=0,V250="n/a"),"n/a",U250/V250)</f>
        <v>0.45299334401198699</v>
      </c>
      <c r="X250" s="703">
        <f>IF(OR(AJ250&lt;=0,AJ250="n/a",U250&lt;=0,U250="n/a"),"n/a",U250/AJ250)</f>
        <v>0.355143547992683</v>
      </c>
      <c r="Y250" s="1139" t="s">
        <v>4183</v>
      </c>
      <c r="Z250" s="651">
        <f>IF(OR(AC250&lt;0.01,AC250="n/a"),"n/a",M250/AC250*100)</f>
        <v>12.979351032448378</v>
      </c>
      <c r="AA250" s="887">
        <f>IF(OR(AC250&lt;0.01,AC250="n/a"),"n/a",I250/AC250)</f>
        <v>17.761061946902654</v>
      </c>
      <c r="AB250" s="888">
        <v>12</v>
      </c>
      <c r="AC250" s="866">
        <v>3.39</v>
      </c>
      <c r="AD250" s="866">
        <v>1.67</v>
      </c>
      <c r="AE250" s="866">
        <v>7.99</v>
      </c>
      <c r="AF250" s="866">
        <v>4.7300000000000004</v>
      </c>
      <c r="AG250" s="866">
        <v>29.299999999999997</v>
      </c>
      <c r="AH250" s="866">
        <v>224.5</v>
      </c>
      <c r="AI250" s="866">
        <v>17.940000000000001</v>
      </c>
      <c r="AJ250" s="866">
        <v>27.400000000000002</v>
      </c>
      <c r="AK250" s="866">
        <v>10.6</v>
      </c>
      <c r="AL250" s="879">
        <v>3560</v>
      </c>
      <c r="AM250" s="873">
        <v>1.2</v>
      </c>
      <c r="AN250" s="866">
        <v>0</v>
      </c>
      <c r="AO250" s="740">
        <f>IF(U250="n/a","n/a",IF(AA250&lt;0,"n/a",IF(AA250="n/a","n/a",J250+U250-AA250)))</f>
        <v>-7.2993531132351439</v>
      </c>
      <c r="AP250" s="741">
        <f>IF(U250="n/a","n/a",J250+U250)</f>
        <v>10.46170883366751</v>
      </c>
      <c r="AQ250" s="889">
        <f>IF(OR(AC250&lt;0.01,AF250="n/a"),"n/a",(I250/SQRT(22.5*AC250*(I250/AF250))-1)*100)</f>
        <v>93.229653819087119</v>
      </c>
      <c r="AR250" s="651">
        <f>INDEX(Historical!$C$7:$C$1256,MATCH(B250,Historical!$B$7:$B$1278,0))*IF(AH250="n/a",1.03,IF(AH250&lt;0,1.01,IF(AH250&gt;10,1.1,(1+AH250/100))))</f>
        <v>0.38500000000000001</v>
      </c>
      <c r="AS250" s="887">
        <f>IF($AI250="n/a",1.03*AR250,IF($AI250&lt;0,1.01*AR250,IF($AI250&gt;10,1.1*AR250,(1+$AI250/100)*AR250)))</f>
        <v>0.42350000000000004</v>
      </c>
      <c r="AT250" s="887">
        <f>IF($AK250="n/a",1.03*AS250,IF($AK250&lt;0,1.01*AS250,IF($AK250&gt;10,1.1*AS250,(1+$AK250/100)*AS250)))</f>
        <v>0.4658500000000001</v>
      </c>
      <c r="AU250" s="887">
        <f>IF($AK250="n/a",1.03*AT250,IF($AK250&lt;0,1.01*AT250,IF($AK250&gt;10,1.1*AT250,(1+$AK250/100)*AT250)))</f>
        <v>0.5124350000000002</v>
      </c>
      <c r="AV250" s="887">
        <f>IF($AK250="n/a",1.03*AU250,IF($AK250&lt;0,1.01*AU250,IF($AK250&gt;10,1.1*AU250,(1+$AK250/100)*AU250)))</f>
        <v>0.5636785000000003</v>
      </c>
      <c r="AW250" s="651">
        <f>SUM(AR250:AV250)</f>
        <v>2.3504635000000005</v>
      </c>
      <c r="AX250" s="748">
        <f>AW250/I250*100</f>
        <v>3.9037759508387317</v>
      </c>
      <c r="AY250" s="935">
        <v>0.96</v>
      </c>
      <c r="AZ250" s="873">
        <v>56.120000000000005</v>
      </c>
      <c r="BA250" s="873">
        <v>-5.47</v>
      </c>
      <c r="BB250" s="873">
        <v>6.58</v>
      </c>
      <c r="BC250" s="873">
        <v>12.3</v>
      </c>
      <c r="BD250" s="908"/>
      <c r="BE250" s="624">
        <v>2013</v>
      </c>
      <c r="BF250" s="899">
        <f>IF(BE250&gt;2008,0,IF(BE250&gt;2001,1,IF(BE250&gt;1990,2,IF(BE250&gt;1980,3,IF(BE250&gt;1973,4,IF(BE250&gt;1970,5,IF(BE250&gt;1960,6,IF(BE250&gt;1958,7,IF(BE250&gt;1953,8,9)))))))))</f>
        <v>0</v>
      </c>
      <c r="BG250" s="883">
        <v>26.200000000000003</v>
      </c>
    </row>
    <row r="251" spans="1:59" s="864" customFormat="1" ht="12.75" customHeight="1" x14ac:dyDescent="0.2">
      <c r="A251" s="864" t="s">
        <v>1556</v>
      </c>
      <c r="B251" s="876" t="s">
        <v>1557</v>
      </c>
      <c r="C251" s="933" t="s">
        <v>108</v>
      </c>
      <c r="D251" s="933" t="s">
        <v>4341</v>
      </c>
      <c r="E251" s="733">
        <v>8</v>
      </c>
      <c r="F251" s="1182">
        <v>495</v>
      </c>
      <c r="G251" s="1182" t="s">
        <v>106</v>
      </c>
      <c r="H251" s="1182" t="s">
        <v>106</v>
      </c>
      <c r="I251" s="875">
        <v>19.25</v>
      </c>
      <c r="J251" s="651">
        <f>(M251/I251)*100</f>
        <v>2.9090909090909096</v>
      </c>
      <c r="K251" s="878">
        <v>0.14000000000000001</v>
      </c>
      <c r="L251" s="888">
        <v>4</v>
      </c>
      <c r="M251" s="642">
        <f>K251*L251</f>
        <v>0.56000000000000005</v>
      </c>
      <c r="N251" s="871" t="s">
        <v>995</v>
      </c>
      <c r="O251" s="734">
        <v>0.125</v>
      </c>
      <c r="P251" s="867">
        <v>43608</v>
      </c>
      <c r="Q251" s="867">
        <v>43623</v>
      </c>
      <c r="R251" s="642">
        <f>(K251-O251)/O251*100</f>
        <v>12.000000000000011</v>
      </c>
      <c r="S251" s="701">
        <f>IF(INDEX(Historical!$D$7:$D$1254,MATCH(B251,Historical!$B$7:$B$1278,0))=0,"n/a",(INDEX(Historical!$C$7:$C$1256,MATCH(B251,Historical!$B$7:$B$1278,0))/INDEX(Historical!$D$7:$D$1254,MATCH(B251,Historical!$B$7:$B$1278,0))-1)*100)</f>
        <v>22.471910112359559</v>
      </c>
      <c r="T251" s="701">
        <f>IF(INDEX(Historical!$F$7:$F$1247,MATCH(B251,Historical!$B$7:$B$1278,0))=0,"n/a",((INDEX(Historical!$C$7:$C$1256,MATCH(B251,Historical!$B$7:$B$1278,0))/INDEX(Historical!$F$7:$F$1247,MATCH(B251,Historical!$B$7:$B$1278,0)))^(1/3)-1)*100)</f>
        <v>12.772783993913549</v>
      </c>
      <c r="U251" s="701">
        <f>IF(INDEX(Historical!$H$7:$H$1247,MATCH(B251,Historical!$B$7:$B$1278,0))=0,"n/a",((INDEX(Historical!$C$7:$C$1256,MATCH(B251,Historical!$B$7:$B$1278,0))/INDEX(Historical!$H$7:$H$1247,MATCH(B251,Historical!$B$7:$B$1278,0)))^(1/5)-1)*100)</f>
        <v>11.237009508113482</v>
      </c>
      <c r="V251" s="701">
        <f>IF(INDEX(Historical!$O$7:$O$1247,MATCH(B251,Historical!$B$7:$B$1278,0))=0,"n/a",((INDEX(Historical!$C$7:$C$1256,MATCH(B251,Historical!$B$7:$B$1278,0))/INDEX(Historical!$O$7:$O$1247,MATCH(B251,Historical!$B$7:$B$1278,0)))^(1/10)-1)*100)</f>
        <v>18.478528119788251</v>
      </c>
      <c r="W251" s="702">
        <f>IF(OR(U251&lt;=0,U251="n/a",V251&lt;=0,V251="n/a"),"n/a",U251/V251)</f>
        <v>0.60811171946536235</v>
      </c>
      <c r="X251" s="703" t="str">
        <f>IF(OR(AJ251&lt;=0,AJ251="n/a",U251&lt;=0,U251="n/a"),"n/a",U251/AJ251)</f>
        <v>n/a</v>
      </c>
      <c r="Y251" s="664"/>
      <c r="Z251" s="651" t="str">
        <f>IF(OR(AC251&lt;0.01,AC251="n/a"),"n/a",M251/AC251*100)</f>
        <v>n/a</v>
      </c>
      <c r="AA251" s="887" t="str">
        <f>IF(OR(AC251&lt;0.01,AC251="n/a"),"n/a",I251/AC251)</f>
        <v>n/a</v>
      </c>
      <c r="AB251" s="888">
        <v>12</v>
      </c>
      <c r="AC251" s="866" t="s">
        <v>136</v>
      </c>
      <c r="AD251" s="866" t="s">
        <v>136</v>
      </c>
      <c r="AE251" s="866" t="s">
        <v>136</v>
      </c>
      <c r="AF251" s="866" t="s">
        <v>136</v>
      </c>
      <c r="AG251" s="866" t="s">
        <v>136</v>
      </c>
      <c r="AH251" s="866" t="s">
        <v>136</v>
      </c>
      <c r="AI251" s="866" t="s">
        <v>136</v>
      </c>
      <c r="AJ251" s="866" t="s">
        <v>136</v>
      </c>
      <c r="AK251" s="866" t="s">
        <v>136</v>
      </c>
      <c r="AL251" s="879" t="s">
        <v>136</v>
      </c>
      <c r="AM251" s="873" t="s">
        <v>136</v>
      </c>
      <c r="AN251" s="866" t="s">
        <v>136</v>
      </c>
      <c r="AO251" s="740" t="str">
        <f>IF(U251="n/a","n/a",IF(AA251&lt;0,"n/a",IF(AA251="n/a","n/a",J251+U251-AA251)))</f>
        <v>n/a</v>
      </c>
      <c r="AP251" s="741">
        <f>IF(U251="n/a","n/a",J251+U251)</f>
        <v>14.146100417204392</v>
      </c>
      <c r="AQ251" s="889" t="str">
        <f>IF(OR(AC251&lt;0.01,AF251="n/a"),"n/a",(I251/SQRT(22.5*AC251*(I251/AF251))-1)*100)</f>
        <v>n/a</v>
      </c>
      <c r="AR251" s="651">
        <f>INDEX(Historical!$C$7:$C$1256,MATCH(B251,Historical!$B$7:$B$1278,0))*IF(AH251="n/a",1.03,IF(AH251&lt;0,1.01,IF(AH251&gt;10,1.1,(1+AH251/100))))</f>
        <v>0.56135000000000002</v>
      </c>
      <c r="AS251" s="887">
        <f>IF($AI251="n/a",1.03*AR251,IF($AI251&lt;0,1.01*AR251,IF($AI251&gt;10,1.1*AR251,(1+$AI251/100)*AR251)))</f>
        <v>0.57819050000000005</v>
      </c>
      <c r="AT251" s="887">
        <f>IF($AK251="n/a",1.03*AS251,IF($AK251&lt;0,1.01*AS251,IF($AK251&gt;10,1.1*AS251,(1+$AK251/100)*AS251)))</f>
        <v>0.59553621500000009</v>
      </c>
      <c r="AU251" s="887">
        <f>IF($AK251="n/a",1.03*AT251,IF($AK251&lt;0,1.01*AT251,IF($AK251&gt;10,1.1*AT251,(1+$AK251/100)*AT251)))</f>
        <v>0.61340230145000008</v>
      </c>
      <c r="AV251" s="887">
        <f>IF($AK251="n/a",1.03*AU251,IF($AK251&lt;0,1.01*AU251,IF($AK251&gt;10,1.1*AU251,(1+$AK251/100)*AU251)))</f>
        <v>0.63180437049350013</v>
      </c>
      <c r="AW251" s="651">
        <f>SUM(AR251:AV251)</f>
        <v>2.9802833869435004</v>
      </c>
      <c r="AX251" s="748">
        <f>AW251/I251*100</f>
        <v>15.481991620485717</v>
      </c>
      <c r="AY251" s="935" t="s">
        <v>136</v>
      </c>
      <c r="AZ251" s="873" t="s">
        <v>136</v>
      </c>
      <c r="BA251" s="873" t="s">
        <v>136</v>
      </c>
      <c r="BB251" s="873" t="s">
        <v>136</v>
      </c>
      <c r="BC251" s="873" t="s">
        <v>136</v>
      </c>
      <c r="BD251" s="908" t="s">
        <v>4268</v>
      </c>
      <c r="BE251" s="624">
        <v>2012</v>
      </c>
      <c r="BF251" s="899">
        <f>IF(BE251&gt;2008,0,IF(BE251&gt;2001,1,IF(BE251&gt;1990,2,IF(BE251&gt;1980,3,IF(BE251&gt;1973,4,IF(BE251&gt;1970,5,IF(BE251&gt;1960,6,IF(BE251&gt;1958,7,IF(BE251&gt;1953,8,9)))))))))</f>
        <v>0</v>
      </c>
      <c r="BG251" s="883" t="s">
        <v>136</v>
      </c>
    </row>
    <row r="252" spans="1:59" s="864" customFormat="1" ht="12.75" customHeight="1" x14ac:dyDescent="0.2">
      <c r="A252" s="872" t="s">
        <v>1546</v>
      </c>
      <c r="B252" s="876" t="s">
        <v>1547</v>
      </c>
      <c r="C252" s="933" t="s">
        <v>108</v>
      </c>
      <c r="D252" s="933" t="s">
        <v>4341</v>
      </c>
      <c r="E252" s="733">
        <v>9</v>
      </c>
      <c r="F252" s="1182">
        <v>517</v>
      </c>
      <c r="G252" s="1182" t="s">
        <v>106</v>
      </c>
      <c r="H252" s="1182" t="s">
        <v>106</v>
      </c>
      <c r="I252" s="875">
        <v>62.8</v>
      </c>
      <c r="J252" s="651">
        <f>(M252/I252)*100</f>
        <v>3.5668789808917203</v>
      </c>
      <c r="K252" s="878">
        <v>0.56000000000000005</v>
      </c>
      <c r="L252" s="888">
        <v>4</v>
      </c>
      <c r="M252" s="642">
        <f>K252*L252</f>
        <v>2.2400000000000002</v>
      </c>
      <c r="N252" s="871" t="s">
        <v>151</v>
      </c>
      <c r="O252" s="734">
        <v>0.55000000000000004</v>
      </c>
      <c r="P252" s="862">
        <v>44168</v>
      </c>
      <c r="Q252" s="862">
        <v>44183</v>
      </c>
      <c r="R252" s="642">
        <f>(K252-O252)/O252*100</f>
        <v>1.8181818181818195</v>
      </c>
      <c r="S252" s="701">
        <f>IF(INDEX(Historical!$D$7:$D$1254,MATCH(B252,Historical!$B$7:$B$1278,0))=0,"n/a",(INDEX(Historical!$C$7:$C$1256,MATCH(B252,Historical!$B$7:$B$1278,0))/INDEX(Historical!$D$7:$D$1254,MATCH(B252,Historical!$B$7:$B$1278,0))-1)*100)</f>
        <v>5.8823529411764719</v>
      </c>
      <c r="T252" s="701">
        <f>IF(INDEX(Historical!$F$7:$F$1247,MATCH(B252,Historical!$B$7:$B$1278,0))=0,"n/a",((INDEX(Historical!$C$7:$C$1256,MATCH(B252,Historical!$B$7:$B$1278,0))/INDEX(Historical!$F$7:$F$1247,MATCH(B252,Historical!$B$7:$B$1278,0)))^(1/3)-1)*100)</f>
        <v>4.7366391660347285</v>
      </c>
      <c r="U252" s="701">
        <f>IF(INDEX(Historical!$H$7:$H$1247,MATCH(B252,Historical!$B$7:$B$1278,0))=0,"n/a",((INDEX(Historical!$C$7:$C$1256,MATCH(B252,Historical!$B$7:$B$1278,0))/INDEX(Historical!$H$7:$H$1247,MATCH(B252,Historical!$B$7:$B$1278,0)))^(1/5)-1)*100)</f>
        <v>8.8282258799617264</v>
      </c>
      <c r="V252" s="701" t="str">
        <f>IF(INDEX(Historical!$O$7:$O$1247,MATCH(B252,Historical!$B$7:$B$1278,0))=0,"n/a",((INDEX(Historical!$C$7:$C$1256,MATCH(B252,Historical!$B$7:$B$1278,0))/INDEX(Historical!$O$7:$O$1247,MATCH(B252,Historical!$B$7:$B$1278,0)))^(1/10)-1)*100)</f>
        <v>n/a</v>
      </c>
      <c r="W252" s="702" t="str">
        <f>IF(OR(U252&lt;=0,U252="n/a",V252&lt;=0,V252="n/a"),"n/a",U252/V252)</f>
        <v>n/a</v>
      </c>
      <c r="X252" s="703" t="str">
        <f>IF(OR(AJ252&lt;=0,AJ252="n/a",U252&lt;=0,U252="n/a"),"n/a",U252/AJ252)</f>
        <v>n/a</v>
      </c>
      <c r="Y252" s="660"/>
      <c r="Z252" s="651" t="str">
        <f>IF(OR(AC252&lt;0.01,AC252="n/a"),"n/a",M252/AC252*100)</f>
        <v>n/a</v>
      </c>
      <c r="AA252" s="887" t="str">
        <f>IF(OR(AC252&lt;0.01,AC252="n/a"),"n/a",I252/AC252)</f>
        <v>n/a</v>
      </c>
      <c r="AB252" s="888">
        <v>12</v>
      </c>
      <c r="AC252" s="866" t="s">
        <v>136</v>
      </c>
      <c r="AD252" s="866" t="s">
        <v>136</v>
      </c>
      <c r="AE252" s="866" t="s">
        <v>136</v>
      </c>
      <c r="AF252" s="866" t="s">
        <v>136</v>
      </c>
      <c r="AG252" s="866" t="s">
        <v>136</v>
      </c>
      <c r="AH252" s="866" t="s">
        <v>136</v>
      </c>
      <c r="AI252" s="866" t="s">
        <v>136</v>
      </c>
      <c r="AJ252" s="866" t="s">
        <v>136</v>
      </c>
      <c r="AK252" s="866" t="s">
        <v>136</v>
      </c>
      <c r="AL252" s="879" t="s">
        <v>136</v>
      </c>
      <c r="AM252" s="873" t="s">
        <v>136</v>
      </c>
      <c r="AN252" s="866" t="s">
        <v>136</v>
      </c>
      <c r="AO252" s="740" t="str">
        <f>IF(U252="n/a","n/a",IF(AA252&lt;0,"n/a",IF(AA252="n/a","n/a",J252+U252-AA252)))</f>
        <v>n/a</v>
      </c>
      <c r="AP252" s="741">
        <f>IF(U252="n/a","n/a",J252+U252)</f>
        <v>12.395104860853447</v>
      </c>
      <c r="AQ252" s="889" t="str">
        <f>IF(OR(AC252&lt;0.01,AF252="n/a"),"n/a",(I252/SQRT(22.5*AC252*(I252/AF252))-1)*100)</f>
        <v>n/a</v>
      </c>
      <c r="AR252" s="651">
        <f>INDEX(Historical!$C$7:$C$1256,MATCH(B252,Historical!$B$7:$B$1278,0))*IF(AH252="n/a",1.03,IF(AH252&lt;0,1.01,IF(AH252&gt;10,1.1,(1+AH252/100))))</f>
        <v>2.2248000000000001</v>
      </c>
      <c r="AS252" s="887">
        <f>IF($AI252="n/a",1.03*AR252,IF($AI252&lt;0,1.01*AR252,IF($AI252&gt;10,1.1*AR252,(1+$AI252/100)*AR252)))</f>
        <v>2.291544</v>
      </c>
      <c r="AT252" s="887">
        <f>IF($AK252="n/a",1.03*AS252,IF($AK252&lt;0,1.01*AS252,IF($AK252&gt;10,1.1*AS252,(1+$AK252/100)*AS252)))</f>
        <v>2.3602903200000003</v>
      </c>
      <c r="AU252" s="887">
        <f>IF($AK252="n/a",1.03*AT252,IF($AK252&lt;0,1.01*AT252,IF($AK252&gt;10,1.1*AT252,(1+$AK252/100)*AT252)))</f>
        <v>2.4310990296000003</v>
      </c>
      <c r="AV252" s="887">
        <f>IF($AK252="n/a",1.03*AU252,IF($AK252&lt;0,1.01*AU252,IF($AK252&gt;10,1.1*AU252,(1+$AK252/100)*AU252)))</f>
        <v>2.5040320004880003</v>
      </c>
      <c r="AW252" s="651">
        <f>SUM(AR252:AV252)</f>
        <v>11.811765350088002</v>
      </c>
      <c r="AX252" s="748">
        <f>AW252/I252*100</f>
        <v>18.808543551095546</v>
      </c>
      <c r="AY252" s="935" t="s">
        <v>136</v>
      </c>
      <c r="AZ252" s="873" t="s">
        <v>136</v>
      </c>
      <c r="BA252" s="873" t="s">
        <v>136</v>
      </c>
      <c r="BB252" s="873" t="s">
        <v>136</v>
      </c>
      <c r="BC252" s="873" t="s">
        <v>136</v>
      </c>
      <c r="BD252" s="908" t="s">
        <v>4268</v>
      </c>
      <c r="BE252" s="624">
        <v>2012</v>
      </c>
      <c r="BF252" s="899">
        <f>IF(BE252&gt;2008,0,IF(BE252&gt;2001,1,IF(BE252&gt;1990,2,IF(BE252&gt;1980,3,IF(BE252&gt;1973,4,IF(BE252&gt;1970,5,IF(BE252&gt;1960,6,IF(BE252&gt;1958,7,IF(BE252&gt;1953,8,9)))))))))</f>
        <v>0</v>
      </c>
      <c r="BG252" s="883" t="s">
        <v>136</v>
      </c>
    </row>
    <row r="253" spans="1:59" s="864" customFormat="1" ht="12.75" customHeight="1" x14ac:dyDescent="0.2">
      <c r="A253" s="882" t="s">
        <v>4651</v>
      </c>
      <c r="B253" s="876" t="s">
        <v>4649</v>
      </c>
      <c r="C253" s="933" t="s">
        <v>4196</v>
      </c>
      <c r="D253" s="933" t="s">
        <v>4370</v>
      </c>
      <c r="E253" s="733">
        <v>5</v>
      </c>
      <c r="F253" s="1182">
        <v>742</v>
      </c>
      <c r="G253" s="1182" t="s">
        <v>106</v>
      </c>
      <c r="H253" s="1182" t="s">
        <v>106</v>
      </c>
      <c r="I253" s="875">
        <v>36.369999999999997</v>
      </c>
      <c r="J253" s="651">
        <f>(M253/I253)*100</f>
        <v>1.9246631839428101</v>
      </c>
      <c r="K253" s="878">
        <v>0.17499999999999999</v>
      </c>
      <c r="L253" s="888">
        <v>4</v>
      </c>
      <c r="M253" s="642">
        <f>K253*L253</f>
        <v>0.7</v>
      </c>
      <c r="N253" s="871" t="s">
        <v>4308</v>
      </c>
      <c r="O253" s="734">
        <v>0.16500000000000001</v>
      </c>
      <c r="P253" s="862">
        <v>44165</v>
      </c>
      <c r="Q253" s="862">
        <v>44180</v>
      </c>
      <c r="R253" s="642">
        <f>(K253-O253)/O253*100</f>
        <v>6.060606060606049</v>
      </c>
      <c r="S253" s="701">
        <f>IF(INDEX(Historical!$D$7:$D$1254,MATCH(B253,Historical!$B$7:$B$1278,0))=0,"n/a",(INDEX(Historical!$C$7:$C$1256,MATCH(B253,Historical!$B$7:$B$1278,0))/INDEX(Historical!$D$7:$D$1254,MATCH(B253,Historical!$B$7:$B$1278,0))-1)*100)</f>
        <v>9.565217391304337</v>
      </c>
      <c r="T253" s="701">
        <f>IF(INDEX(Historical!$F$7:$F$1247,MATCH(B253,Historical!$B$7:$B$1278,0))=0,"n/a",((INDEX(Historical!$C$7:$C$1256,MATCH(B253,Historical!$B$7:$B$1278,0))/INDEX(Historical!$F$7:$F$1247,MATCH(B253,Historical!$B$7:$B$1278,0)))^(1/3)-1)*100)</f>
        <v>71.452377646267905</v>
      </c>
      <c r="U253" s="701" t="str">
        <f>IF(INDEX(Historical!$H$7:$H$1247,MATCH(B253,Historical!$B$7:$B$1278,0))=0,"n/a",((INDEX(Historical!$C$7:$C$1256,MATCH(B253,Historical!$B$7:$B$1278,0))/INDEX(Historical!$H$7:$H$1247,MATCH(B253,Historical!$B$7:$B$1278,0)))^(1/5)-1)*100)</f>
        <v>n/a</v>
      </c>
      <c r="V253" s="701" t="str">
        <f>IF(INDEX(Historical!$O$7:$O$1247,MATCH(B253,Historical!$B$7:$B$1278,0))=0,"n/a",((INDEX(Historical!$C$7:$C$1256,MATCH(B253,Historical!$B$7:$B$1278,0))/INDEX(Historical!$O$7:$O$1247,MATCH(B253,Historical!$B$7:$B$1278,0)))^(1/10)-1)*100)</f>
        <v>n/a</v>
      </c>
      <c r="W253" s="702" t="str">
        <f>IF(OR(U253&lt;=0,U253="n/a",V253&lt;=0,V253="n/a"),"n/a",U253/V253)</f>
        <v>n/a</v>
      </c>
      <c r="X253" s="703" t="str">
        <f>IF(OR(AJ253&lt;=0,AJ253="n/a",U253&lt;=0,U253="n/a"),"n/a",U253/AJ253)</f>
        <v>n/a</v>
      </c>
      <c r="Y253" s="877"/>
      <c r="Z253" s="651">
        <f>IF(OR(AC253&lt;0.01,AC253="n/a"),"n/a",M253/AC253*100)</f>
        <v>55.55555555555555</v>
      </c>
      <c r="AA253" s="887">
        <f>IF(OR(AC253&lt;0.01,AC253="n/a"),"n/a",I253/AC253)</f>
        <v>28.865079365079364</v>
      </c>
      <c r="AB253" s="888">
        <v>11</v>
      </c>
      <c r="AC253" s="866">
        <v>1.26</v>
      </c>
      <c r="AD253" s="866">
        <v>2.88</v>
      </c>
      <c r="AE253" s="866">
        <v>3.73</v>
      </c>
      <c r="AF253" s="866">
        <v>4.45</v>
      </c>
      <c r="AG253" s="866">
        <v>16.8</v>
      </c>
      <c r="AH253" s="866">
        <v>-44</v>
      </c>
      <c r="AI253" s="866">
        <v>8.7999999999999989</v>
      </c>
      <c r="AJ253" s="866">
        <v>-9.5</v>
      </c>
      <c r="AK253" s="866">
        <v>10</v>
      </c>
      <c r="AL253" s="879">
        <v>1630</v>
      </c>
      <c r="AM253" s="873">
        <v>1.3</v>
      </c>
      <c r="AN253" s="866">
        <v>0.78</v>
      </c>
      <c r="AO253" s="740" t="str">
        <f>IF(U253="n/a","n/a",IF(AA253&lt;0,"n/a",IF(AA253="n/a","n/a",J253+U253-AA253)))</f>
        <v>n/a</v>
      </c>
      <c r="AP253" s="741" t="str">
        <f>IF(U253="n/a","n/a",J253+U253)</f>
        <v>n/a</v>
      </c>
      <c r="AQ253" s="889">
        <f>IF(OR(AC253&lt;0.01,AF253="n/a"),"n/a",(I253/SQRT(22.5*AC253*(I253/AF253))-1)*100)</f>
        <v>138.93244342710318</v>
      </c>
      <c r="AR253" s="651">
        <f>INDEX(Historical!$C$7:$C$1256,MATCH(B253,Historical!$B$7:$B$1278,0))*IF(AH253="n/a",1.03,IF(AH253&lt;0,1.01,IF(AH253&gt;10,1.1,(1+AH253/100))))</f>
        <v>0.63629999999999998</v>
      </c>
      <c r="AS253" s="887">
        <f>IF($AI253="n/a",1.03*AR253,IF($AI253&lt;0,1.01*AR253,IF($AI253&gt;10,1.1*AR253,(1+$AI253/100)*AR253)))</f>
        <v>0.69229439999999998</v>
      </c>
      <c r="AT253" s="887">
        <f>IF($AK253="n/a",1.03*AS253,IF($AK253&lt;0,1.01*AS253,IF($AK253&gt;10,1.1*AS253,(1+$AK253/100)*AS253)))</f>
        <v>0.76152384000000006</v>
      </c>
      <c r="AU253" s="887">
        <f>IF($AK253="n/a",1.03*AT253,IF($AK253&lt;0,1.01*AT253,IF($AK253&gt;10,1.1*AT253,(1+$AK253/100)*AT253)))</f>
        <v>0.83767622400000019</v>
      </c>
      <c r="AV253" s="887">
        <f>IF($AK253="n/a",1.03*AU253,IF($AK253&lt;0,1.01*AU253,IF($AK253&gt;10,1.1*AU253,(1+$AK253/100)*AU253)))</f>
        <v>0.92144384640000032</v>
      </c>
      <c r="AW253" s="651">
        <f>SUM(AR253:AV253)</f>
        <v>3.849238310400001</v>
      </c>
      <c r="AX253" s="748">
        <f>AW253/I253*100</f>
        <v>10.583553231784441</v>
      </c>
      <c r="AY253" s="935">
        <v>1.1299999999999999</v>
      </c>
      <c r="AZ253" s="873">
        <v>29.48</v>
      </c>
      <c r="BA253" s="873">
        <v>-30.72</v>
      </c>
      <c r="BB253" s="873">
        <v>-3</v>
      </c>
      <c r="BC253" s="873">
        <v>-4.41</v>
      </c>
      <c r="BD253" s="908"/>
      <c r="BE253" s="624">
        <v>2016</v>
      </c>
      <c r="BF253" s="899">
        <f>IF(BE253&gt;2008,0,IF(BE253&gt;2001,1,IF(BE253&gt;1990,2,IF(BE253&gt;1980,3,IF(BE253&gt;1973,4,IF(BE253&gt;1970,5,IF(BE253&gt;1960,6,IF(BE253&gt;1958,7,IF(BE253&gt;1953,8,9)))))))))</f>
        <v>0</v>
      </c>
      <c r="BG253" s="883">
        <v>6.4</v>
      </c>
    </row>
    <row r="254" spans="1:59" s="864" customFormat="1" ht="12.75" customHeight="1" x14ac:dyDescent="0.2">
      <c r="A254" s="881" t="s">
        <v>4262</v>
      </c>
      <c r="B254" s="876" t="s">
        <v>3891</v>
      </c>
      <c r="C254" s="933" t="s">
        <v>4322</v>
      </c>
      <c r="D254" s="933" t="s">
        <v>4323</v>
      </c>
      <c r="E254" s="733">
        <v>6</v>
      </c>
      <c r="F254" s="1182">
        <v>651</v>
      </c>
      <c r="G254" s="1182" t="s">
        <v>106</v>
      </c>
      <c r="H254" s="1182" t="s">
        <v>106</v>
      </c>
      <c r="I254" s="875">
        <v>114.03</v>
      </c>
      <c r="J254" s="651">
        <f>(M254/I254)*100</f>
        <v>3.6832412523020261</v>
      </c>
      <c r="K254" s="878">
        <v>1.05</v>
      </c>
      <c r="L254" s="888">
        <v>4</v>
      </c>
      <c r="M254" s="642">
        <f>K254*L254</f>
        <v>4.2</v>
      </c>
      <c r="N254" s="634" t="s">
        <v>111</v>
      </c>
      <c r="O254" s="734">
        <v>0.85</v>
      </c>
      <c r="P254" s="867">
        <v>43354</v>
      </c>
      <c r="Q254" s="867">
        <v>43370</v>
      </c>
      <c r="R254" s="642">
        <f>(K254-O254)/O254*100</f>
        <v>23.529411764705891</v>
      </c>
      <c r="S254" s="701">
        <f>IF(INDEX(Historical!$D$7:$D$1254,MATCH(B254,Historical!$B$7:$B$1278,0))=0,"n/a",(INDEX(Historical!$C$7:$C$1256,MATCH(B254,Historical!$B$7:$B$1278,0))/INDEX(Historical!$D$7:$D$1254,MATCH(B254,Historical!$B$7:$B$1278,0))-1)*100)</f>
        <v>10.526315789473696</v>
      </c>
      <c r="T254" s="701">
        <f>IF(INDEX(Historical!$F$7:$F$1247,MATCH(B254,Historical!$B$7:$B$1278,0))=0,"n/a",((INDEX(Historical!$C$7:$C$1256,MATCH(B254,Historical!$B$7:$B$1278,0))/INDEX(Historical!$F$7:$F$1247,MATCH(B254,Historical!$B$7:$B$1278,0)))^(1/3)-1)*100)</f>
        <v>11.868894208139679</v>
      </c>
      <c r="U254" s="701">
        <f>IF(INDEX(Historical!$H$7:$H$1247,MATCH(B254,Historical!$B$7:$B$1278,0))=0,"n/a",((INDEX(Historical!$C$7:$C$1256,MATCH(B254,Historical!$B$7:$B$1278,0))/INDEX(Historical!$H$7:$H$1247,MATCH(B254,Historical!$B$7:$B$1278,0)))^(1/5)-1)*100)</f>
        <v>15.996225865400127</v>
      </c>
      <c r="V254" s="701">
        <f>IF(INDEX(Historical!$O$7:$O$1247,MATCH(B254,Historical!$B$7:$B$1278,0))=0,"n/a",((INDEX(Historical!$C$7:$C$1256,MATCH(B254,Historical!$B$7:$B$1278,0))/INDEX(Historical!$O$7:$O$1247,MATCH(B254,Historical!$B$7:$B$1278,0)))^(1/10)-1)*100)</f>
        <v>9.0871667515693311</v>
      </c>
      <c r="W254" s="702">
        <f>IF(OR(U254&lt;=0,U254="n/a",V254&lt;=0,V254="n/a"),"n/a",U254/V254)</f>
        <v>1.7603094894938094</v>
      </c>
      <c r="X254" s="703" t="str">
        <f>IF(OR(AJ254&lt;=0,AJ254="n/a",U254&lt;=0,U254="n/a"),"n/a",U254/AJ254)</f>
        <v>n/a</v>
      </c>
      <c r="Y254" s="673" t="s">
        <v>4492</v>
      </c>
      <c r="Z254" s="651">
        <f>IF(OR(AC254&lt;0.01,AC254="n/a"),"n/a",M254/AC254*100)</f>
        <v>95.671981776765392</v>
      </c>
      <c r="AA254" s="887">
        <f>IF(OR(AC254&lt;0.01,AC254="n/a"),"n/a",I254/AC254)</f>
        <v>25.974943052391801</v>
      </c>
      <c r="AB254" s="888">
        <v>12</v>
      </c>
      <c r="AC254" s="866">
        <v>4.3899999999999997</v>
      </c>
      <c r="AD254" s="866" t="s">
        <v>136</v>
      </c>
      <c r="AE254" s="866">
        <v>7.33</v>
      </c>
      <c r="AF254" s="866">
        <v>3.87</v>
      </c>
      <c r="AG254" s="866">
        <v>15</v>
      </c>
      <c r="AH254" s="866">
        <v>-37.4</v>
      </c>
      <c r="AI254" s="866">
        <v>0.11</v>
      </c>
      <c r="AJ254" s="866">
        <v>-1.2</v>
      </c>
      <c r="AK254" s="866" t="s">
        <v>136</v>
      </c>
      <c r="AL254" s="879">
        <v>3080</v>
      </c>
      <c r="AM254" s="873">
        <v>0.4</v>
      </c>
      <c r="AN254" s="866">
        <v>0</v>
      </c>
      <c r="AO254" s="740">
        <f>IF(U254="n/a","n/a",IF(AA254&lt;0,"n/a",IF(AA254="n/a","n/a",J254+U254-AA254)))</f>
        <v>-6.2954759346896481</v>
      </c>
      <c r="AP254" s="741">
        <f>IF(U254="n/a","n/a",J254+U254)</f>
        <v>19.679467117702153</v>
      </c>
      <c r="AQ254" s="889">
        <f>IF(OR(AC254&lt;0.01,AF254="n/a"),"n/a",(I254/SQRT(22.5*AC254*(I254/AF254))-1)*100)</f>
        <v>111.3691132831708</v>
      </c>
      <c r="AR254" s="651">
        <f>INDEX(Historical!$C$7:$C$1256,MATCH(B254,Historical!$B$7:$B$1278,0))*IF(AH254="n/a",1.03,IF(AH254&lt;0,1.01,IF(AH254&gt;10,1.1,(1+AH254/100))))</f>
        <v>4.242</v>
      </c>
      <c r="AS254" s="887">
        <f>IF($AI254="n/a",1.03*AR254,IF($AI254&lt;0,1.01*AR254,IF($AI254&gt;10,1.1*AR254,(1+$AI254/100)*AR254)))</f>
        <v>4.2466662000000008</v>
      </c>
      <c r="AT254" s="887">
        <f>IF($AK254="n/a",1.03*AS254,IF($AK254&lt;0,1.01*AS254,IF($AK254&gt;10,1.1*AS254,(1+$AK254/100)*AS254)))</f>
        <v>4.3740661860000012</v>
      </c>
      <c r="AU254" s="887">
        <f>IF($AK254="n/a",1.03*AT254,IF($AK254&lt;0,1.01*AT254,IF($AK254&gt;10,1.1*AT254,(1+$AK254/100)*AT254)))</f>
        <v>4.5052881715800011</v>
      </c>
      <c r="AV254" s="887">
        <f>IF($AK254="n/a",1.03*AU254,IF($AK254&lt;0,1.01*AU254,IF($AK254&gt;10,1.1*AU254,(1+$AK254/100)*AU254)))</f>
        <v>4.6404468167274011</v>
      </c>
      <c r="AW254" s="651">
        <f>SUM(AR254:AV254)</f>
        <v>22.008467374307404</v>
      </c>
      <c r="AX254" s="748">
        <f>AW254/I254*100</f>
        <v>19.300594031664829</v>
      </c>
      <c r="AY254" s="935">
        <v>0.36</v>
      </c>
      <c r="AZ254" s="873">
        <v>11.27</v>
      </c>
      <c r="BA254" s="873">
        <v>-37.380000000000003</v>
      </c>
      <c r="BB254" s="873">
        <v>-7.26</v>
      </c>
      <c r="BC254" s="873">
        <v>-15.129999999999999</v>
      </c>
      <c r="BD254" s="908"/>
      <c r="BE254" s="624">
        <v>2014</v>
      </c>
      <c r="BF254" s="899">
        <f>IF(BE254&gt;2008,0,IF(BE254&gt;2001,1,IF(BE254&gt;1990,2,IF(BE254&gt;1980,3,IF(BE254&gt;1973,4,IF(BE254&gt;1970,5,IF(BE254&gt;1960,6,IF(BE254&gt;1958,7,IF(BE254&gt;1953,8,9)))))))))</f>
        <v>0</v>
      </c>
      <c r="BG254" s="883">
        <v>5.8000000000000007</v>
      </c>
    </row>
    <row r="255" spans="1:59" s="864" customFormat="1" x14ac:dyDescent="0.2">
      <c r="A255" s="872" t="s">
        <v>1552</v>
      </c>
      <c r="B255" s="876" t="s">
        <v>1553</v>
      </c>
      <c r="C255" s="933" t="s">
        <v>178</v>
      </c>
      <c r="D255" s="933" t="s">
        <v>4339</v>
      </c>
      <c r="E255" s="733">
        <v>8</v>
      </c>
      <c r="F255" s="1182">
        <v>494</v>
      </c>
      <c r="G255" s="1182" t="s">
        <v>37</v>
      </c>
      <c r="H255" s="1182" t="s">
        <v>37</v>
      </c>
      <c r="I255" s="875">
        <v>46.66</v>
      </c>
      <c r="J255" s="651">
        <f>(M255/I255)*100</f>
        <v>7.7153879125589384</v>
      </c>
      <c r="K255" s="878">
        <v>0.9</v>
      </c>
      <c r="L255" s="888">
        <v>4</v>
      </c>
      <c r="M255" s="642">
        <f>K255*L255</f>
        <v>3.6</v>
      </c>
      <c r="N255" s="871" t="s">
        <v>119</v>
      </c>
      <c r="O255" s="734">
        <v>0.8</v>
      </c>
      <c r="P255" s="867">
        <v>43602</v>
      </c>
      <c r="Q255" s="867">
        <v>43619</v>
      </c>
      <c r="R255" s="642">
        <f>(K255-O255)/O255*100</f>
        <v>12.499999999999996</v>
      </c>
      <c r="S255" s="701">
        <f>IF(INDEX(Historical!$D$7:$D$1254,MATCH(B255,Historical!$B$7:$B$1278,0))=0,"n/a",(INDEX(Historical!$C$7:$C$1256,MATCH(B255,Historical!$B$7:$B$1278,0))/INDEX(Historical!$D$7:$D$1254,MATCH(B255,Historical!$B$7:$B$1278,0))-1)*100)</f>
        <v>12.903225806451601</v>
      </c>
      <c r="T255" s="701">
        <f>IF(INDEX(Historical!$F$7:$F$1247,MATCH(B255,Historical!$B$7:$B$1278,0))=0,"n/a",((INDEX(Historical!$C$7:$C$1256,MATCH(B255,Historical!$B$7:$B$1278,0))/INDEX(Historical!$F$7:$F$1247,MATCH(B255,Historical!$B$7:$B$1278,0)))^(1/3)-1)*100)</f>
        <v>12.624788044360603</v>
      </c>
      <c r="U255" s="701">
        <f>IF(INDEX(Historical!$H$7:$H$1247,MATCH(B255,Historical!$B$7:$B$1278,0))=0,"n/a",((INDEX(Historical!$C$7:$C$1256,MATCH(B255,Historical!$B$7:$B$1278,0))/INDEX(Historical!$H$7:$H$1247,MATCH(B255,Historical!$B$7:$B$1278,0)))^(1/5)-1)*100)</f>
        <v>13.115273009052952</v>
      </c>
      <c r="V255" s="701" t="str">
        <f>IF(INDEX(Historical!$O$7:$O$1247,MATCH(B255,Historical!$B$7:$B$1278,0))=0,"n/a",((INDEX(Historical!$C$7:$C$1256,MATCH(B255,Historical!$B$7:$B$1278,0))/INDEX(Historical!$O$7:$O$1247,MATCH(B255,Historical!$B$7:$B$1278,0)))^(1/10)-1)*100)</f>
        <v>n/a</v>
      </c>
      <c r="W255" s="702" t="str">
        <f>IF(OR(U255&lt;=0,U255="n/a",V255&lt;=0,V255="n/a"),"n/a",U255/V255)</f>
        <v>n/a</v>
      </c>
      <c r="X255" s="703" t="str">
        <f>IF(OR(AJ255&lt;=0,AJ255="n/a",U255&lt;=0,U255="n/a"),"n/a",U255/AJ255)</f>
        <v>n/a</v>
      </c>
      <c r="Y255" s="877"/>
      <c r="Z255" s="651" t="str">
        <f>IF(OR(AC255&lt;0.01,AC255="n/a"),"n/a",M255/AC255*100)</f>
        <v>n/a</v>
      </c>
      <c r="AA255" s="887" t="str">
        <f>IF(OR(AC255&lt;0.01,AC255="n/a"),"n/a",I255/AC255)</f>
        <v>n/a</v>
      </c>
      <c r="AB255" s="888">
        <v>12</v>
      </c>
      <c r="AC255" s="866">
        <v>-2.66</v>
      </c>
      <c r="AD255" s="866" t="s">
        <v>136</v>
      </c>
      <c r="AE255" s="866">
        <v>0.23</v>
      </c>
      <c r="AF255" s="866">
        <v>0.99</v>
      </c>
      <c r="AG255" s="866">
        <v>-5.2</v>
      </c>
      <c r="AH255" s="866">
        <v>-42.1</v>
      </c>
      <c r="AI255" s="866">
        <v>5188.9000000000005</v>
      </c>
      <c r="AJ255" s="866">
        <v>-0.6</v>
      </c>
      <c r="AK255" s="866" t="s">
        <v>136</v>
      </c>
      <c r="AL255" s="879">
        <v>20190</v>
      </c>
      <c r="AM255" s="873">
        <v>0.2</v>
      </c>
      <c r="AN255" s="866">
        <v>0.7</v>
      </c>
      <c r="AO255" s="740" t="str">
        <f>IF(U255="n/a","n/a",IF(AA255&lt;0,"n/a",IF(AA255="n/a","n/a",J255+U255-AA255)))</f>
        <v>n/a</v>
      </c>
      <c r="AP255" s="741">
        <f>IF(U255="n/a","n/a",J255+U255)</f>
        <v>20.830660921611891</v>
      </c>
      <c r="AQ255" s="889" t="str">
        <f>IF(OR(AC255&lt;0.01,AF255="n/a"),"n/a",(I255/SQRT(22.5*AC255*(I255/AF255))-1)*100)</f>
        <v>n/a</v>
      </c>
      <c r="AR255" s="651">
        <f>INDEX(Historical!$C$7:$C$1256,MATCH(B255,Historical!$B$7:$B$1278,0))*IF(AH255="n/a",1.03,IF(AH255&lt;0,1.01,IF(AH255&gt;10,1.1,(1+AH255/100))))</f>
        <v>3.5350000000000001</v>
      </c>
      <c r="AS255" s="887">
        <f>IF($AI255="n/a",1.03*AR255,IF($AI255&lt;0,1.01*AR255,IF($AI255&gt;10,1.1*AR255,(1+$AI255/100)*AR255)))</f>
        <v>3.8885000000000005</v>
      </c>
      <c r="AT255" s="887">
        <f>IF($AK255="n/a",1.03*AS255,IF($AK255&lt;0,1.01*AS255,IF($AK255&gt;10,1.1*AS255,(1+$AK255/100)*AS255)))</f>
        <v>4.0051550000000002</v>
      </c>
      <c r="AU255" s="887">
        <f>IF($AK255="n/a",1.03*AT255,IF($AK255&lt;0,1.01*AT255,IF($AK255&gt;10,1.1*AT255,(1+$AK255/100)*AT255)))</f>
        <v>4.1253096500000002</v>
      </c>
      <c r="AV255" s="887">
        <f>IF($AK255="n/a",1.03*AU255,IF($AK255&lt;0,1.01*AU255,IF($AK255&gt;10,1.1*AU255,(1+$AK255/100)*AU255)))</f>
        <v>4.2490689394999999</v>
      </c>
      <c r="AW255" s="651">
        <f>SUM(AR255:AV255)</f>
        <v>19.8030335895</v>
      </c>
      <c r="AX255" s="748">
        <f>AW255/I255*100</f>
        <v>42.441134996785259</v>
      </c>
      <c r="AY255" s="935">
        <v>1.49</v>
      </c>
      <c r="AZ255" s="873">
        <v>16.53</v>
      </c>
      <c r="BA255" s="873">
        <v>-61.09</v>
      </c>
      <c r="BB255" s="873">
        <v>-14.7</v>
      </c>
      <c r="BC255" s="873">
        <v>-30.36</v>
      </c>
      <c r="BD255" s="908"/>
      <c r="BE255" s="624">
        <v>2012</v>
      </c>
      <c r="BF255" s="899">
        <f>IF(BE255&gt;2008,0,IF(BE255&gt;2001,1,IF(BE255&gt;1990,2,IF(BE255&gt;1980,3,IF(BE255&gt;1973,4,IF(BE255&gt;1970,5,IF(BE255&gt;1960,6,IF(BE255&gt;1958,7,IF(BE255&gt;1953,8,9)))))))))</f>
        <v>0</v>
      </c>
      <c r="BG255" s="883">
        <v>-2.1</v>
      </c>
    </row>
    <row r="256" spans="1:59" s="864" customFormat="1" ht="12.75" customHeight="1" x14ac:dyDescent="0.2">
      <c r="A256" s="872" t="s">
        <v>1554</v>
      </c>
      <c r="B256" s="876" t="s">
        <v>1555</v>
      </c>
      <c r="C256" s="933" t="s">
        <v>178</v>
      </c>
      <c r="D256" s="933" t="s">
        <v>4339</v>
      </c>
      <c r="E256" s="733">
        <v>8</v>
      </c>
      <c r="F256" s="1182">
        <v>526</v>
      </c>
      <c r="G256" s="1182" t="s">
        <v>106</v>
      </c>
      <c r="H256" s="1182" t="s">
        <v>106</v>
      </c>
      <c r="I256" s="875">
        <v>23.47</v>
      </c>
      <c r="J256" s="651">
        <f>(M256/I256)*100</f>
        <v>14.912654452492543</v>
      </c>
      <c r="K256" s="878">
        <v>0.875</v>
      </c>
      <c r="L256" s="888">
        <v>4</v>
      </c>
      <c r="M256" s="642">
        <f>K256*L256</f>
        <v>3.5</v>
      </c>
      <c r="N256" s="871" t="s">
        <v>556</v>
      </c>
      <c r="O256" s="734">
        <v>0.86499999999999999</v>
      </c>
      <c r="P256" s="862">
        <v>43860</v>
      </c>
      <c r="Q256" s="862">
        <v>43873</v>
      </c>
      <c r="R256" s="642">
        <f>(K256-O256)/O256*100</f>
        <v>1.1560693641618507</v>
      </c>
      <c r="S256" s="701">
        <f>IF(INDEX(Historical!$D$7:$D$1254,MATCH(B256,Historical!$B$7:$B$1278,0))=0,"n/a",(INDEX(Historical!$C$7:$C$1256,MATCH(B256,Historical!$B$7:$B$1278,0))/INDEX(Historical!$D$7:$D$1254,MATCH(B256,Historical!$B$7:$B$1278,0))-1)*100)</f>
        <v>28.983308042488609</v>
      </c>
      <c r="T256" s="701">
        <f>IF(INDEX(Historical!$F$7:$F$1247,MATCH(B256,Historical!$B$7:$B$1278,0))=0,"n/a",((INDEX(Historical!$C$7:$C$1256,MATCH(B256,Historical!$B$7:$B$1278,0))/INDEX(Historical!$F$7:$F$1247,MATCH(B256,Historical!$B$7:$B$1278,0)))^(1/3)-1)*100)</f>
        <v>19.849788608441798</v>
      </c>
      <c r="U256" s="701">
        <f>IF(INDEX(Historical!$H$7:$H$1247,MATCH(B256,Historical!$B$7:$B$1278,0))=0,"n/a",((INDEX(Historical!$C$7:$C$1256,MATCH(B256,Historical!$B$7:$B$1278,0))/INDEX(Historical!$H$7:$H$1247,MATCH(B256,Historical!$B$7:$B$1278,0)))^(1/5)-1)*100)</f>
        <v>24.912937841317451</v>
      </c>
      <c r="V256" s="701" t="str">
        <f>IF(INDEX(Historical!$O$7:$O$1247,MATCH(B256,Historical!$B$7:$B$1278,0))=0,"n/a",((INDEX(Historical!$C$7:$C$1256,MATCH(B256,Historical!$B$7:$B$1278,0))/INDEX(Historical!$O$7:$O$1247,MATCH(B256,Historical!$B$7:$B$1278,0)))^(1/10)-1)*100)</f>
        <v>n/a</v>
      </c>
      <c r="W256" s="702" t="str">
        <f>IF(OR(U256&lt;=0,U256="n/a",V256&lt;=0,V256="n/a"),"n/a",U256/V256)</f>
        <v>n/a</v>
      </c>
      <c r="X256" s="703">
        <f>IF(OR(AJ256&lt;=0,AJ256="n/a",U256&lt;=0,U256="n/a"),"n/a",U256/AJ256)</f>
        <v>0.91929659931060703</v>
      </c>
      <c r="Y256" s="877"/>
      <c r="Z256" s="651">
        <f>IF(OR(AC256&lt;0.01,AC256="n/a"),"n/a",M256/AC256*100)</f>
        <v>75.593952483801303</v>
      </c>
      <c r="AA256" s="887">
        <f>IF(OR(AC256&lt;0.01,AC256="n/a"),"n/a",I256/AC256)</f>
        <v>5.0691144708423321</v>
      </c>
      <c r="AB256" s="888">
        <v>12</v>
      </c>
      <c r="AC256" s="866">
        <v>4.63</v>
      </c>
      <c r="AD256" s="866">
        <v>10.54</v>
      </c>
      <c r="AE256" s="866">
        <v>5.04</v>
      </c>
      <c r="AF256" s="866">
        <v>2.48</v>
      </c>
      <c r="AG256" s="866">
        <v>44.800000000000004</v>
      </c>
      <c r="AH256" s="866">
        <v>21.6</v>
      </c>
      <c r="AI256" s="866">
        <v>-0.08</v>
      </c>
      <c r="AJ256" s="866">
        <v>27.1</v>
      </c>
      <c r="AK256" s="866">
        <v>0.48</v>
      </c>
      <c r="AL256" s="879">
        <v>5410</v>
      </c>
      <c r="AM256" s="873">
        <v>74.44</v>
      </c>
      <c r="AN256" s="866">
        <v>1.71</v>
      </c>
      <c r="AO256" s="740">
        <f>IF(U256="n/a","n/a",IF(AA256&lt;0,"n/a",IF(AA256="n/a","n/a",J256+U256-AA256)))</f>
        <v>34.756477822967661</v>
      </c>
      <c r="AP256" s="741">
        <f>IF(U256="n/a","n/a",J256+U256)</f>
        <v>39.82559229380999</v>
      </c>
      <c r="AQ256" s="889">
        <f>IF(OR(AC256&lt;0.01,AF256="n/a"),"n/a",(I256/SQRT(22.5*AC256*(I256/AF256))-1)*100)</f>
        <v>-25.251818639175838</v>
      </c>
      <c r="AR256" s="651">
        <f>INDEX(Historical!$C$7:$C$1256,MATCH(B256,Historical!$B$7:$B$1278,0))*IF(AH256="n/a",1.03,IF(AH256&lt;0,1.01,IF(AH256&gt;10,1.1,(1+AH256/100))))</f>
        <v>3.74</v>
      </c>
      <c r="AS256" s="887">
        <f>IF($AI256="n/a",1.03*AR256,IF($AI256&lt;0,1.01*AR256,IF($AI256&gt;10,1.1*AR256,(1+$AI256/100)*AR256)))</f>
        <v>3.7774000000000001</v>
      </c>
      <c r="AT256" s="887">
        <f>IF($AK256="n/a",1.03*AS256,IF($AK256&lt;0,1.01*AS256,IF($AK256&gt;10,1.1*AS256,(1+$AK256/100)*AS256)))</f>
        <v>3.7955315199999999</v>
      </c>
      <c r="AU256" s="887">
        <f>IF($AK256="n/a",1.03*AT256,IF($AK256&lt;0,1.01*AT256,IF($AK256&gt;10,1.1*AT256,(1+$AK256/100)*AT256)))</f>
        <v>3.8137500712959995</v>
      </c>
      <c r="AV256" s="887">
        <f>IF($AK256="n/a",1.03*AU256,IF($AK256&lt;0,1.01*AU256,IF($AK256&gt;10,1.1*AU256,(1+$AK256/100)*AU256)))</f>
        <v>3.8320560716382199</v>
      </c>
      <c r="AW256" s="651">
        <f>SUM(AR256:AV256)</f>
        <v>18.958737662934219</v>
      </c>
      <c r="AX256" s="748">
        <f>AW256/I256*100</f>
        <v>80.778601035084023</v>
      </c>
      <c r="AY256" s="935">
        <v>1.0900000000000001</v>
      </c>
      <c r="AZ256" s="873">
        <v>23.53</v>
      </c>
      <c r="BA256" s="873">
        <v>-64.02</v>
      </c>
      <c r="BB256" s="873">
        <v>-5.63</v>
      </c>
      <c r="BC256" s="873">
        <v>-37.85</v>
      </c>
      <c r="BD256" s="908"/>
      <c r="BE256" s="624">
        <v>2013</v>
      </c>
      <c r="BF256" s="899">
        <f>IF(BE256&gt;2008,0,IF(BE256&gt;2001,1,IF(BE256&gt;1990,2,IF(BE256&gt;1980,3,IF(BE256&gt;1973,4,IF(BE256&gt;1970,5,IF(BE256&gt;1960,6,IF(BE256&gt;1958,7,IF(BE256&gt;1953,8,9)))))))))</f>
        <v>0</v>
      </c>
      <c r="BG256" s="883">
        <v>13.200000000000001</v>
      </c>
    </row>
    <row r="257" spans="1:59" s="864" customFormat="1" ht="12.75" customHeight="1" x14ac:dyDescent="0.2">
      <c r="A257" s="13" t="s">
        <v>3898</v>
      </c>
      <c r="B257" s="596" t="s">
        <v>3899</v>
      </c>
      <c r="C257" s="933" t="s">
        <v>245</v>
      </c>
      <c r="D257" s="933" t="s">
        <v>4355</v>
      </c>
      <c r="E257" s="733">
        <v>6</v>
      </c>
      <c r="F257" s="1182">
        <v>694</v>
      </c>
      <c r="G257" s="1182" t="s">
        <v>106</v>
      </c>
      <c r="H257" s="1182" t="s">
        <v>106</v>
      </c>
      <c r="I257" s="875">
        <v>52</v>
      </c>
      <c r="J257" s="651">
        <f>(M257/I257)*100</f>
        <v>4</v>
      </c>
      <c r="K257" s="878">
        <v>0.52</v>
      </c>
      <c r="L257" s="888">
        <v>4</v>
      </c>
      <c r="M257" s="642">
        <f>K257*L257</f>
        <v>2.08</v>
      </c>
      <c r="N257" s="871" t="s">
        <v>4435</v>
      </c>
      <c r="O257" s="734">
        <v>0.5</v>
      </c>
      <c r="P257" s="862">
        <v>43903</v>
      </c>
      <c r="Q257" s="862">
        <v>43924</v>
      </c>
      <c r="R257" s="642">
        <f>(K257-O257)/O257*100</f>
        <v>4.0000000000000036</v>
      </c>
      <c r="S257" s="701">
        <f>IF(INDEX(Historical!$D$7:$D$1254,MATCH(B257,Historical!$B$7:$B$1278,0))=0,"n/a",(INDEX(Historical!$C$7:$C$1256,MATCH(B257,Historical!$B$7:$B$1278,0))/INDEX(Historical!$D$7:$D$1254,MATCH(B257,Historical!$B$7:$B$1278,0))-1)*100)</f>
        <v>8.333333333333325</v>
      </c>
      <c r="T257" s="701">
        <f>IF(INDEX(Historical!$F$7:$F$1247,MATCH(B257,Historical!$B$7:$B$1278,0))=0,"n/a",((INDEX(Historical!$C$7:$C$1256,MATCH(B257,Historical!$B$7:$B$1278,0))/INDEX(Historical!$F$7:$F$1247,MATCH(B257,Historical!$B$7:$B$1278,0)))^(1/3)-1)*100)</f>
        <v>46.514623681603283</v>
      </c>
      <c r="U257" s="701" t="str">
        <f>IF(INDEX(Historical!$H$7:$H$1247,MATCH(B257,Historical!$B$7:$B$1278,0))=0,"n/a",((INDEX(Historical!$C$7:$C$1256,MATCH(B257,Historical!$B$7:$B$1278,0))/INDEX(Historical!$H$7:$H$1247,MATCH(B257,Historical!$B$7:$B$1278,0)))^(1/5)-1)*100)</f>
        <v>n/a</v>
      </c>
      <c r="V257" s="701" t="str">
        <f>IF(INDEX(Historical!$O$7:$O$1247,MATCH(B257,Historical!$B$7:$B$1278,0))=0,"n/a",((INDEX(Historical!$C$7:$C$1256,MATCH(B257,Historical!$B$7:$B$1278,0))/INDEX(Historical!$O$7:$O$1247,MATCH(B257,Historical!$B$7:$B$1278,0)))^(1/10)-1)*100)</f>
        <v>n/a</v>
      </c>
      <c r="W257" s="702" t="str">
        <f>IF(OR(U257&lt;=0,U257="n/a",V257&lt;=0,V257="n/a"),"n/a",U257/V257)</f>
        <v>n/a</v>
      </c>
      <c r="X257" s="703" t="str">
        <f>IF(OR(AJ257&lt;=0,AJ257="n/a",U257&lt;=0,U257="n/a"),"n/a",U257/AJ257)</f>
        <v>n/a</v>
      </c>
      <c r="Y257" s="877"/>
      <c r="Z257" s="651">
        <f>IF(OR(AC257&lt;0.01,AC257="n/a"),"n/a",M257/AC257*100)</f>
        <v>98.113207547169807</v>
      </c>
      <c r="AA257" s="887">
        <f>IF(OR(AC257&lt;0.01,AC257="n/a"),"n/a",I257/AC257)</f>
        <v>24.528301886792452</v>
      </c>
      <c r="AB257" s="888">
        <v>12</v>
      </c>
      <c r="AC257" s="866">
        <v>2.12</v>
      </c>
      <c r="AD257" s="866">
        <v>1.29</v>
      </c>
      <c r="AE257" s="866">
        <v>3.03</v>
      </c>
      <c r="AF257" s="866">
        <v>6.89</v>
      </c>
      <c r="AG257" s="866" t="s">
        <v>136</v>
      </c>
      <c r="AH257" s="866">
        <v>28.599999999999998</v>
      </c>
      <c r="AI257" s="866">
        <v>10.4</v>
      </c>
      <c r="AJ257" s="866">
        <v>40.67</v>
      </c>
      <c r="AK257" s="866">
        <v>19.13</v>
      </c>
      <c r="AL257" s="879">
        <v>15760</v>
      </c>
      <c r="AM257" s="873">
        <v>3.2199999999999998</v>
      </c>
      <c r="AN257" s="866" t="s">
        <v>136</v>
      </c>
      <c r="AO257" s="740" t="str">
        <f>IF(U257="n/a","n/a",IF(AA257&lt;0,"n/a",IF(AA257="n/a","n/a",J257+U257-AA257)))</f>
        <v>n/a</v>
      </c>
      <c r="AP257" s="741" t="str">
        <f>IF(U257="n/a","n/a",J257+U257)</f>
        <v>n/a</v>
      </c>
      <c r="AQ257" s="889">
        <f>IF(OR(AC257&lt;0.01,AF257="n/a"),"n/a",(I257/SQRT(22.5*AC257*(I257/AF257))-1)*100)</f>
        <v>174.06406388125953</v>
      </c>
      <c r="AR257" s="651">
        <f>INDEX(Historical!$C$7:$C$1256,MATCH(B257,Historical!$B$7:$B$1278,0))*IF(AH257="n/a",1.03,IF(AH257&lt;0,1.01,IF(AH257&gt;10,1.1,(1+AH257/100))))</f>
        <v>2.145</v>
      </c>
      <c r="AS257" s="887">
        <f>IF($AI257="n/a",1.03*AR257,IF($AI257&lt;0,1.01*AR257,IF($AI257&gt;10,1.1*AR257,(1+$AI257/100)*AR257)))</f>
        <v>2.3595000000000002</v>
      </c>
      <c r="AT257" s="887">
        <f>IF($AK257="n/a",1.03*AS257,IF($AK257&lt;0,1.01*AS257,IF($AK257&gt;10,1.1*AS257,(1+$AK257/100)*AS257)))</f>
        <v>2.5954500000000005</v>
      </c>
      <c r="AU257" s="887">
        <f>IF($AK257="n/a",1.03*AT257,IF($AK257&lt;0,1.01*AT257,IF($AK257&gt;10,1.1*AT257,(1+$AK257/100)*AT257)))</f>
        <v>2.8549950000000006</v>
      </c>
      <c r="AV257" s="887">
        <f>IF($AK257="n/a",1.03*AU257,IF($AK257&lt;0,1.01*AU257,IF($AK257&gt;10,1.1*AU257,(1+$AK257/100)*AU257)))</f>
        <v>3.1404945000000009</v>
      </c>
      <c r="AW257" s="651">
        <f>SUM(AR257:AV257)</f>
        <v>13.095439500000003</v>
      </c>
      <c r="AX257" s="748">
        <f>AW257/I257*100</f>
        <v>25.183537500000007</v>
      </c>
      <c r="AY257" s="935" t="s">
        <v>136</v>
      </c>
      <c r="AZ257" s="873">
        <v>107.33999999999999</v>
      </c>
      <c r="BA257" s="873">
        <v>-23.98</v>
      </c>
      <c r="BB257" s="873">
        <v>-7.6300000000000008</v>
      </c>
      <c r="BC257" s="873">
        <v>-3.91</v>
      </c>
      <c r="BD257" s="908"/>
      <c r="BE257" s="624">
        <v>2015</v>
      </c>
      <c r="BF257" s="899">
        <f>IF(BE257&gt;2008,0,IF(BE257&gt;2001,1,IF(BE257&gt;1990,2,IF(BE257&gt;1980,3,IF(BE257&gt;1973,4,IF(BE257&gt;1970,5,IF(BE257&gt;1960,6,IF(BE257&gt;1958,7,IF(BE257&gt;1953,8,9)))))))))</f>
        <v>0</v>
      </c>
      <c r="BG257" s="883" t="s">
        <v>136</v>
      </c>
    </row>
    <row r="258" spans="1:59" s="864" customFormat="1" ht="12.75" customHeight="1" x14ac:dyDescent="0.2">
      <c r="A258" s="864" t="s">
        <v>3892</v>
      </c>
      <c r="B258" s="876" t="s">
        <v>3893</v>
      </c>
      <c r="C258" s="933" t="s">
        <v>4322</v>
      </c>
      <c r="D258" s="933" t="s">
        <v>4323</v>
      </c>
      <c r="E258" s="733">
        <v>7</v>
      </c>
      <c r="F258" s="1182">
        <v>629</v>
      </c>
      <c r="G258" s="1182" t="s">
        <v>106</v>
      </c>
      <c r="H258" s="1182" t="s">
        <v>106</v>
      </c>
      <c r="I258" s="875">
        <v>61.51</v>
      </c>
      <c r="J258" s="651">
        <f>(M258/I258)*100</f>
        <v>3.0564135912859696</v>
      </c>
      <c r="K258" s="878">
        <v>0.47</v>
      </c>
      <c r="L258" s="888">
        <v>4</v>
      </c>
      <c r="M258" s="642">
        <f>K258*L258</f>
        <v>1.88</v>
      </c>
      <c r="N258" s="871" t="s">
        <v>502</v>
      </c>
      <c r="O258" s="734">
        <v>0.44</v>
      </c>
      <c r="P258" s="862">
        <v>43909</v>
      </c>
      <c r="Q258" s="862">
        <v>43928</v>
      </c>
      <c r="R258" s="642">
        <f>(K258-O258)/O258*100</f>
        <v>6.8181818181818121</v>
      </c>
      <c r="S258" s="701">
        <f>IF(INDEX(Historical!$D$7:$D$1254,MATCH(B258,Historical!$B$7:$B$1278,0))=0,"n/a",(INDEX(Historical!$C$7:$C$1256,MATCH(B258,Historical!$B$7:$B$1278,0))/INDEX(Historical!$D$7:$D$1254,MATCH(B258,Historical!$B$7:$B$1278,0))-1)*100)</f>
        <v>6.7901234567901092</v>
      </c>
      <c r="T258" s="701">
        <f>IF(INDEX(Historical!$F$7:$F$1247,MATCH(B258,Historical!$B$7:$B$1278,0))=0,"n/a",((INDEX(Historical!$C$7:$C$1256,MATCH(B258,Historical!$B$7:$B$1278,0))/INDEX(Historical!$F$7:$F$1247,MATCH(B258,Historical!$B$7:$B$1278,0)))^(1/3)-1)*100)</f>
        <v>7.3097926785551381</v>
      </c>
      <c r="U258" s="701">
        <f>IF(INDEX(Historical!$H$7:$H$1247,MATCH(B258,Historical!$B$7:$B$1278,0))=0,"n/a",((INDEX(Historical!$C$7:$C$1256,MATCH(B258,Historical!$B$7:$B$1278,0))/INDEX(Historical!$H$7:$H$1247,MATCH(B258,Historical!$B$7:$B$1278,0)))^(1/5)-1)*100)</f>
        <v>9.2809910432528842</v>
      </c>
      <c r="V258" s="701" t="str">
        <f>IF(INDEX(Historical!$O$7:$O$1247,MATCH(B258,Historical!$B$7:$B$1278,0))=0,"n/a",((INDEX(Historical!$C$7:$C$1256,MATCH(B258,Historical!$B$7:$B$1278,0))/INDEX(Historical!$O$7:$O$1247,MATCH(B258,Historical!$B$7:$B$1278,0)))^(1/10)-1)*100)</f>
        <v>n/a</v>
      </c>
      <c r="W258" s="702" t="str">
        <f>IF(OR(U258&lt;=0,U258="n/a",V258&lt;=0,V258="n/a"),"n/a",U258/V258)</f>
        <v>n/a</v>
      </c>
      <c r="X258" s="703" t="str">
        <f>IF(OR(AJ258&lt;=0,AJ258="n/a",U258&lt;=0,U258="n/a"),"n/a",U258/AJ258)</f>
        <v>n/a</v>
      </c>
      <c r="Y258" s="877"/>
      <c r="Z258" s="651" t="str">
        <f>IF(OR(AC258&lt;0.01,AC258="n/a"),"n/a",M258/AC258*100)</f>
        <v>n/a</v>
      </c>
      <c r="AA258" s="887" t="str">
        <f>IF(OR(AC258&lt;0.01,AC258="n/a"),"n/a",I258/AC258)</f>
        <v>n/a</v>
      </c>
      <c r="AB258" s="888">
        <v>12</v>
      </c>
      <c r="AC258" s="866">
        <v>-0.3</v>
      </c>
      <c r="AD258" s="866" t="s">
        <v>136</v>
      </c>
      <c r="AE258" s="866">
        <v>7.48</v>
      </c>
      <c r="AF258" s="866">
        <v>3.78</v>
      </c>
      <c r="AG258" s="866">
        <v>-1.7999999999999998</v>
      </c>
      <c r="AH258" s="868">
        <v>80.400000000000006</v>
      </c>
      <c r="AI258" s="868">
        <v>566.69999999999993</v>
      </c>
      <c r="AJ258" s="866">
        <v>-17.2</v>
      </c>
      <c r="AK258" s="866" t="s">
        <v>136</v>
      </c>
      <c r="AL258" s="879">
        <v>3790</v>
      </c>
      <c r="AM258" s="873">
        <v>0.6</v>
      </c>
      <c r="AN258" s="866">
        <v>1.69</v>
      </c>
      <c r="AO258" s="740" t="str">
        <f>IF(U258="n/a","n/a",IF(AA258&lt;0,"n/a",IF(AA258="n/a","n/a",J258+U258-AA258)))</f>
        <v>n/a</v>
      </c>
      <c r="AP258" s="741">
        <f>IF(U258="n/a","n/a",J258+U258)</f>
        <v>12.337404634538853</v>
      </c>
      <c r="AQ258" s="889" t="str">
        <f>IF(OR(AC258&lt;0.01,AF258="n/a"),"n/a",(I258/SQRT(22.5*AC258*(I258/AF258))-1)*100)</f>
        <v>n/a</v>
      </c>
      <c r="AR258" s="651">
        <f>INDEX(Historical!$C$7:$C$1256,MATCH(B258,Historical!$B$7:$B$1278,0))*IF(AH258="n/a",1.03,IF(AH258&lt;0,1.01,IF(AH258&gt;10,1.1,(1+AH258/100))))</f>
        <v>1.903</v>
      </c>
      <c r="AS258" s="887">
        <f>IF($AI258="n/a",1.03*AR258,IF($AI258&lt;0,1.01*AR258,IF($AI258&gt;10,1.1*AR258,(1+$AI258/100)*AR258)))</f>
        <v>2.0933000000000002</v>
      </c>
      <c r="AT258" s="887">
        <f>IF($AK258="n/a",1.03*AS258,IF($AK258&lt;0,1.01*AS258,IF($AK258&gt;10,1.1*AS258,(1+$AK258/100)*AS258)))</f>
        <v>2.1560990000000002</v>
      </c>
      <c r="AU258" s="887">
        <f>IF($AK258="n/a",1.03*AT258,IF($AK258&lt;0,1.01*AT258,IF($AK258&gt;10,1.1*AT258,(1+$AK258/100)*AT258)))</f>
        <v>2.2207819700000004</v>
      </c>
      <c r="AV258" s="887">
        <f>IF($AK258="n/a",1.03*AU258,IF($AK258&lt;0,1.01*AU258,IF($AK258&gt;10,1.1*AU258,(1+$AK258/100)*AU258)))</f>
        <v>2.2874054291000006</v>
      </c>
      <c r="AW258" s="651">
        <f>SUM(AR258:AV258)</f>
        <v>10.660586399100001</v>
      </c>
      <c r="AX258" s="748">
        <f>AW258/I258*100</f>
        <v>17.331468702812554</v>
      </c>
      <c r="AY258" s="935">
        <v>0.61</v>
      </c>
      <c r="AZ258" s="873">
        <v>44.25</v>
      </c>
      <c r="BA258" s="873">
        <v>-15.28</v>
      </c>
      <c r="BB258" s="873">
        <v>-5.4899999999999993</v>
      </c>
      <c r="BC258" s="873">
        <v>-1.8499999999999999</v>
      </c>
      <c r="BD258" s="908"/>
      <c r="BE258" s="624">
        <v>2014</v>
      </c>
      <c r="BF258" s="899">
        <f>IF(BE258&gt;2008,0,IF(BE258&gt;2001,1,IF(BE258&gt;1990,2,IF(BE258&gt;1980,3,IF(BE258&gt;1973,4,IF(BE258&gt;1970,5,IF(BE258&gt;1960,6,IF(BE258&gt;1958,7,IF(BE258&gt;1953,8,9)))))))))</f>
        <v>0</v>
      </c>
      <c r="BG258" s="883">
        <v>-0.5</v>
      </c>
    </row>
    <row r="259" spans="1:59" s="864" customFormat="1" ht="12.75" customHeight="1" x14ac:dyDescent="0.2">
      <c r="A259" s="872" t="s">
        <v>1158</v>
      </c>
      <c r="B259" s="604" t="s">
        <v>1159</v>
      </c>
      <c r="C259" s="933" t="s">
        <v>108</v>
      </c>
      <c r="D259" s="933" t="s">
        <v>118</v>
      </c>
      <c r="E259" s="733">
        <v>7</v>
      </c>
      <c r="F259" s="1182">
        <v>597</v>
      </c>
      <c r="G259" s="1182" t="s">
        <v>106</v>
      </c>
      <c r="H259" s="1182" t="s">
        <v>106</v>
      </c>
      <c r="I259" s="875">
        <v>197.08</v>
      </c>
      <c r="J259" s="651">
        <f>(M259/I259)*100</f>
        <v>3.1459305865638316</v>
      </c>
      <c r="K259" s="878">
        <v>1.55</v>
      </c>
      <c r="L259" s="888">
        <v>4</v>
      </c>
      <c r="M259" s="642">
        <f>K259*L259</f>
        <v>6.2</v>
      </c>
      <c r="N259" s="871" t="s">
        <v>261</v>
      </c>
      <c r="O259" s="734">
        <v>1.4</v>
      </c>
      <c r="P259" s="619">
        <v>43801</v>
      </c>
      <c r="Q259" s="619">
        <v>43822</v>
      </c>
      <c r="R259" s="642">
        <f>(K259-O259)/O259*100</f>
        <v>10.714285714285724</v>
      </c>
      <c r="S259" s="701">
        <f>IF(INDEX(Historical!$D$7:$D$1254,MATCH(B259,Historical!$B$7:$B$1278,0))=0,"n/a",(INDEX(Historical!$C$7:$C$1256,MATCH(B259,Historical!$B$7:$B$1278,0))/INDEX(Historical!$D$7:$D$1254,MATCH(B259,Historical!$B$7:$B$1278,0))-1)*100)</f>
        <v>8.4905660377358583</v>
      </c>
      <c r="T259" s="701">
        <f>IF(INDEX(Historical!$F$7:$F$1247,MATCH(B259,Historical!$B$7:$B$1278,0))=0,"n/a",((INDEX(Historical!$C$7:$C$1256,MATCH(B259,Historical!$B$7:$B$1278,0))/INDEX(Historical!$F$7:$F$1247,MATCH(B259,Historical!$B$7:$B$1278,0)))^(1/3)-1)*100)</f>
        <v>6.9522672739187108</v>
      </c>
      <c r="U259" s="701">
        <f>IF(INDEX(Historical!$H$7:$H$1247,MATCH(B259,Historical!$B$7:$B$1278,0))=0,"n/a",((INDEX(Historical!$C$7:$C$1256,MATCH(B259,Historical!$B$7:$B$1278,0))/INDEX(Historical!$H$7:$H$1247,MATCH(B259,Historical!$B$7:$B$1278,0)))^(1/5)-1)*100)</f>
        <v>12.435530480826129</v>
      </c>
      <c r="V259" s="701">
        <f>IF(INDEX(Historical!$O$7:$O$1247,MATCH(B259,Historical!$B$7:$B$1278,0))=0,"n/a",((INDEX(Historical!$C$7:$C$1256,MATCH(B259,Historical!$B$7:$B$1278,0))/INDEX(Historical!$O$7:$O$1247,MATCH(B259,Historical!$B$7:$B$1278,0)))^(1/10)-1)*100)</f>
        <v>11.592925109896758</v>
      </c>
      <c r="W259" s="702">
        <f>IF(OR(U259&lt;=0,U259="n/a",V259&lt;=0,V259="n/a"),"n/a",U259/V259)</f>
        <v>1.0726827235526648</v>
      </c>
      <c r="X259" s="703" t="str">
        <f>IF(OR(AJ259&lt;=0,AJ259="n/a",U259&lt;=0,U259="n/a"),"n/a",U259/AJ259)</f>
        <v>n/a</v>
      </c>
      <c r="Y259" s="877" t="s">
        <v>473</v>
      </c>
      <c r="Z259" s="651">
        <f>IF(OR(AC259&lt;0.01,AC259="n/a"),"n/a",M259/AC259*100)</f>
        <v>50.488599348534201</v>
      </c>
      <c r="AA259" s="887">
        <f>IF(OR(AC259&lt;0.01,AC259="n/a"),"n/a",I259/AC259)</f>
        <v>16.048859934853422</v>
      </c>
      <c r="AB259" s="888">
        <v>12</v>
      </c>
      <c r="AC259" s="866">
        <v>12.28</v>
      </c>
      <c r="AD259" s="866">
        <v>3.83</v>
      </c>
      <c r="AE259" s="866">
        <v>0.9</v>
      </c>
      <c r="AF259" s="866">
        <v>0.84</v>
      </c>
      <c r="AG259" s="866">
        <v>5.8000000000000007</v>
      </c>
      <c r="AH259" s="866">
        <v>-44</v>
      </c>
      <c r="AI259" s="866">
        <v>89.929999999999993</v>
      </c>
      <c r="AJ259" s="866">
        <v>-1</v>
      </c>
      <c r="AK259" s="866">
        <v>4.1900000000000004</v>
      </c>
      <c r="AL259" s="879">
        <v>7620</v>
      </c>
      <c r="AM259" s="873">
        <v>0.89999999999999991</v>
      </c>
      <c r="AN259" s="866">
        <v>0</v>
      </c>
      <c r="AO259" s="740">
        <f>IF(U259="n/a","n/a",IF(AA259&lt;0,"n/a",IF(AA259="n/a","n/a",J259+U259-AA259)))</f>
        <v>-0.46739886746346038</v>
      </c>
      <c r="AP259" s="741">
        <f>IF(U259="n/a","n/a",J259+U259)</f>
        <v>15.581461067389961</v>
      </c>
      <c r="AQ259" s="889">
        <f>IF(OR(AC259&lt;0.01,AF259="n/a"),"n/a",(I259/SQRT(22.5*AC259*(I259/AF259))-1)*100)</f>
        <v>-22.594739353977957</v>
      </c>
      <c r="AR259" s="651">
        <f>INDEX(Historical!$C$7:$C$1256,MATCH(B259,Historical!$B$7:$B$1278,0))*IF(AH259="n/a",1.03,IF(AH259&lt;0,1.01,IF(AH259&gt;10,1.1,(1+AH259/100))))</f>
        <v>5.8075000000000001</v>
      </c>
      <c r="AS259" s="887">
        <f>IF($AI259="n/a",1.03*AR259,IF($AI259&lt;0,1.01*AR259,IF($AI259&gt;10,1.1*AR259,(1+$AI259/100)*AR259)))</f>
        <v>6.3882500000000002</v>
      </c>
      <c r="AT259" s="887">
        <f>IF($AK259="n/a",1.03*AS259,IF($AK259&lt;0,1.01*AS259,IF($AK259&gt;10,1.1*AS259,(1+$AK259/100)*AS259)))</f>
        <v>6.6559176750000004</v>
      </c>
      <c r="AU259" s="887">
        <f>IF($AK259="n/a",1.03*AT259,IF($AK259&lt;0,1.01*AT259,IF($AK259&gt;10,1.1*AT259,(1+$AK259/100)*AT259)))</f>
        <v>6.9348006255825005</v>
      </c>
      <c r="AV259" s="887">
        <f>IF($AK259="n/a",1.03*AU259,IF($AK259&lt;0,1.01*AU259,IF($AK259&gt;10,1.1*AU259,(1+$AK259/100)*AU259)))</f>
        <v>7.2253687717944075</v>
      </c>
      <c r="AW259" s="651">
        <f>SUM(AR259:AV259)</f>
        <v>33.011837072376906</v>
      </c>
      <c r="AX259" s="748">
        <f>AW259/I259*100</f>
        <v>16.750475478169729</v>
      </c>
      <c r="AY259" s="935">
        <v>0.51</v>
      </c>
      <c r="AZ259" s="873">
        <v>25.27</v>
      </c>
      <c r="BA259" s="873">
        <v>-33.040000000000006</v>
      </c>
      <c r="BB259" s="873">
        <v>-4.63</v>
      </c>
      <c r="BC259" s="873">
        <v>-8.9700000000000006</v>
      </c>
      <c r="BD259" s="908"/>
      <c r="BE259" s="624">
        <v>2014</v>
      </c>
      <c r="BF259" s="899">
        <f>IF(BE259&gt;2008,0,IF(BE259&gt;2001,1,IF(BE259&gt;1990,2,IF(BE259&gt;1980,3,IF(BE259&gt;1973,4,IF(BE259&gt;1970,5,IF(BE259&gt;1960,6,IF(BE259&gt;1958,7,IF(BE259&gt;1953,8,9)))))))))</f>
        <v>0</v>
      </c>
      <c r="BG259" s="883">
        <v>1.9</v>
      </c>
    </row>
    <row r="260" spans="1:59" s="864" customFormat="1" ht="12.75" customHeight="1" x14ac:dyDescent="0.2">
      <c r="A260" s="872" t="s">
        <v>3896</v>
      </c>
      <c r="B260" s="604" t="s">
        <v>3897</v>
      </c>
      <c r="C260" s="933" t="s">
        <v>4322</v>
      </c>
      <c r="D260" s="933" t="s">
        <v>4323</v>
      </c>
      <c r="E260" s="733">
        <v>7</v>
      </c>
      <c r="F260" s="1182">
        <v>613</v>
      </c>
      <c r="G260" s="1182" t="s">
        <v>106</v>
      </c>
      <c r="H260" s="1182" t="s">
        <v>106</v>
      </c>
      <c r="I260" s="875">
        <v>35.590000000000003</v>
      </c>
      <c r="J260" s="651">
        <f>(M260/I260)*100</f>
        <v>6.6872717055352622</v>
      </c>
      <c r="K260" s="878">
        <v>0.59499999999999997</v>
      </c>
      <c r="L260" s="888">
        <v>4</v>
      </c>
      <c r="M260" s="642">
        <f>K260*L260</f>
        <v>2.38</v>
      </c>
      <c r="N260" s="871" t="s">
        <v>995</v>
      </c>
      <c r="O260" s="734">
        <v>0.58499999999999996</v>
      </c>
      <c r="P260" s="862">
        <v>43882</v>
      </c>
      <c r="Q260" s="862">
        <v>43895</v>
      </c>
      <c r="R260" s="642">
        <f>(K260-O260)/O260*100</f>
        <v>1.7094017094017109</v>
      </c>
      <c r="S260" s="701">
        <f>IF(INDEX(Historical!$D$7:$D$1254,MATCH(B260,Historical!$B$7:$B$1278,0))=0,"n/a",(INDEX(Historical!$C$7:$C$1256,MATCH(B260,Historical!$B$7:$B$1278,0))/INDEX(Historical!$D$7:$D$1254,MATCH(B260,Historical!$B$7:$B$1278,0))-1)*100)</f>
        <v>5.4054054054053946</v>
      </c>
      <c r="T260" s="701">
        <f>IF(INDEX(Historical!$F$7:$F$1247,MATCH(B260,Historical!$B$7:$B$1278,0))=0,"n/a",((INDEX(Historical!$C$7:$C$1256,MATCH(B260,Historical!$B$7:$B$1278,0))/INDEX(Historical!$F$7:$F$1247,MATCH(B260,Historical!$B$7:$B$1278,0)))^(1/3)-1)*100)</f>
        <v>5.3728243029631084</v>
      </c>
      <c r="U260" s="701">
        <f>IF(INDEX(Historical!$H$7:$H$1247,MATCH(B260,Historical!$B$7:$B$1278,0))=0,"n/a",((INDEX(Historical!$C$7:$C$1256,MATCH(B260,Historical!$B$7:$B$1278,0))/INDEX(Historical!$H$7:$H$1247,MATCH(B260,Historical!$B$7:$B$1278,0)))^(1/5)-1)*100)</f>
        <v>4.4748127976484753</v>
      </c>
      <c r="V260" s="701">
        <f>IF(INDEX(Historical!$O$7:$O$1247,MATCH(B260,Historical!$B$7:$B$1278,0))=0,"n/a",((INDEX(Historical!$C$7:$C$1256,MATCH(B260,Historical!$B$7:$B$1278,0))/INDEX(Historical!$O$7:$O$1247,MATCH(B260,Historical!$B$7:$B$1278,0)))^(1/10)-1)*100)</f>
        <v>1.028036850637104</v>
      </c>
      <c r="W260" s="702">
        <f>IF(OR(U260&lt;=0,U260="n/a",V260&lt;=0,V260="n/a"),"n/a",U260/V260)</f>
        <v>4.3527747034314039</v>
      </c>
      <c r="X260" s="703" t="str">
        <f>IF(OR(AJ260&lt;=0,AJ260="n/a",U260&lt;=0,U260="n/a"),"n/a",U260/AJ260)</f>
        <v>n/a</v>
      </c>
      <c r="Y260" s="677"/>
      <c r="Z260" s="651">
        <f>IF(OR(AC260&lt;0.01,AC260="n/a"),"n/a",M260/AC260*100)</f>
        <v>440.74074074074065</v>
      </c>
      <c r="AA260" s="887">
        <f>IF(OR(AC260&lt;0.01,AC260="n/a"),"n/a",I260/AC260)</f>
        <v>65.907407407407405</v>
      </c>
      <c r="AB260" s="888">
        <v>12</v>
      </c>
      <c r="AC260" s="866">
        <v>0.54</v>
      </c>
      <c r="AD260" s="866">
        <v>7.23</v>
      </c>
      <c r="AE260" s="866">
        <v>5.55</v>
      </c>
      <c r="AF260" s="866">
        <v>0.99</v>
      </c>
      <c r="AG260" s="866">
        <v>1.5</v>
      </c>
      <c r="AH260" s="866">
        <v>-2.6</v>
      </c>
      <c r="AI260" s="866">
        <v>141.62</v>
      </c>
      <c r="AJ260" s="866">
        <v>-4.5</v>
      </c>
      <c r="AK260" s="866">
        <v>9.1</v>
      </c>
      <c r="AL260" s="879">
        <v>6020</v>
      </c>
      <c r="AM260" s="873">
        <v>0.6</v>
      </c>
      <c r="AN260" s="866">
        <v>0.7</v>
      </c>
      <c r="AO260" s="740">
        <f>IF(U260="n/a","n/a",IF(AA260&lt;0,"n/a",IF(AA260="n/a","n/a",J260+U260-AA260)))</f>
        <v>-54.74532290422367</v>
      </c>
      <c r="AP260" s="741">
        <f>IF(U260="n/a","n/a",J260+U260)</f>
        <v>11.162084503183738</v>
      </c>
      <c r="AQ260" s="889">
        <f>IF(OR(AC260&lt;0.01,AF260="n/a"),"n/a",(I260/SQRT(22.5*AC260*(I260/AF260))-1)*100)</f>
        <v>70.291688755673732</v>
      </c>
      <c r="AR260" s="651">
        <f>INDEX(Historical!$C$7:$C$1256,MATCH(B260,Historical!$B$7:$B$1278,0))*IF(AH260="n/a",1.03,IF(AH260&lt;0,1.01,IF(AH260&gt;10,1.1,(1+AH260/100))))</f>
        <v>2.3633999999999999</v>
      </c>
      <c r="AS260" s="887">
        <f>IF($AI260="n/a",1.03*AR260,IF($AI260&lt;0,1.01*AR260,IF($AI260&gt;10,1.1*AR260,(1+$AI260/100)*AR260)))</f>
        <v>2.5997400000000002</v>
      </c>
      <c r="AT260" s="887">
        <f>IF($AK260="n/a",1.03*AS260,IF($AK260&lt;0,1.01*AS260,IF($AK260&gt;10,1.1*AS260,(1+$AK260/100)*AS260)))</f>
        <v>2.8363163400000002</v>
      </c>
      <c r="AU260" s="887">
        <f>IF($AK260="n/a",1.03*AT260,IF($AK260&lt;0,1.01*AT260,IF($AK260&gt;10,1.1*AT260,(1+$AK260/100)*AT260)))</f>
        <v>3.0944211269399999</v>
      </c>
      <c r="AV260" s="887">
        <f>IF($AK260="n/a",1.03*AU260,IF($AK260&lt;0,1.01*AU260,IF($AK260&gt;10,1.1*AU260,(1+$AK260/100)*AU260)))</f>
        <v>3.3760134494915399</v>
      </c>
      <c r="AW260" s="651">
        <f>SUM(AR260:AV260)</f>
        <v>14.269890916431541</v>
      </c>
      <c r="AX260" s="748">
        <f>AW260/I260*100</f>
        <v>40.095225952322394</v>
      </c>
      <c r="AY260" s="935">
        <v>0.84</v>
      </c>
      <c r="AZ260" s="873">
        <v>11.92</v>
      </c>
      <c r="BA260" s="873">
        <v>-49.25</v>
      </c>
      <c r="BB260" s="873">
        <v>-8.9700000000000006</v>
      </c>
      <c r="BC260" s="873">
        <v>-21.240000000000002</v>
      </c>
      <c r="BD260" s="908"/>
      <c r="BE260" s="624">
        <v>2014</v>
      </c>
      <c r="BF260" s="899">
        <f>IF(BE260&gt;2008,0,IF(BE260&gt;2001,1,IF(BE260&gt;1990,2,IF(BE260&gt;1980,3,IF(BE260&gt;1973,4,IF(BE260&gt;1970,5,IF(BE260&gt;1960,6,IF(BE260&gt;1958,7,IF(BE260&gt;1953,8,9)))))))))</f>
        <v>0</v>
      </c>
      <c r="BG260" s="883">
        <v>0.8</v>
      </c>
    </row>
    <row r="261" spans="1:59" s="864" customFormat="1" x14ac:dyDescent="0.2">
      <c r="A261" s="882" t="s">
        <v>4115</v>
      </c>
      <c r="B261" s="604" t="s">
        <v>4116</v>
      </c>
      <c r="C261" s="933" t="s">
        <v>4322</v>
      </c>
      <c r="D261" s="933" t="s">
        <v>4323</v>
      </c>
      <c r="E261" s="733">
        <v>7</v>
      </c>
      <c r="F261" s="1182">
        <v>632</v>
      </c>
      <c r="G261" s="1182" t="s">
        <v>106</v>
      </c>
      <c r="H261" s="1182" t="s">
        <v>106</v>
      </c>
      <c r="I261" s="875">
        <v>46.46</v>
      </c>
      <c r="J261" s="651">
        <f>(M261/I261)*100</f>
        <v>1.8510546706844595</v>
      </c>
      <c r="K261" s="878">
        <v>0.215</v>
      </c>
      <c r="L261" s="888">
        <v>4</v>
      </c>
      <c r="M261" s="642">
        <f>K261*L261</f>
        <v>0.86</v>
      </c>
      <c r="N261" s="871" t="s">
        <v>489</v>
      </c>
      <c r="O261" s="734">
        <v>0.185</v>
      </c>
      <c r="P261" s="862">
        <v>43920</v>
      </c>
      <c r="Q261" s="862">
        <v>43936</v>
      </c>
      <c r="R261" s="642">
        <f>(K261-O261)/O261*100</f>
        <v>16.216216216216218</v>
      </c>
      <c r="S261" s="701">
        <f>IF(INDEX(Historical!$D$7:$D$1254,MATCH(B261,Historical!$B$7:$B$1278,0))=0,"n/a",(INDEX(Historical!$C$7:$C$1256,MATCH(B261,Historical!$B$7:$B$1278,0))/INDEX(Historical!$D$7:$D$1254,MATCH(B261,Historical!$B$7:$B$1278,0))-1)*100)</f>
        <v>14.399999999999991</v>
      </c>
      <c r="T261" s="701">
        <f>IF(INDEX(Historical!$F$7:$F$1247,MATCH(B261,Historical!$B$7:$B$1278,0))=0,"n/a",((INDEX(Historical!$C$7:$C$1256,MATCH(B261,Historical!$B$7:$B$1278,0))/INDEX(Historical!$F$7:$F$1247,MATCH(B261,Historical!$B$7:$B$1278,0)))^(1/3)-1)*100)</f>
        <v>9.8088712421310795</v>
      </c>
      <c r="U261" s="701">
        <f>IF(INDEX(Historical!$H$7:$H$1247,MATCH(B261,Historical!$B$7:$B$1278,0))=0,"n/a",((INDEX(Historical!$C$7:$C$1256,MATCH(B261,Historical!$B$7:$B$1278,0))/INDEX(Historical!$H$7:$H$1247,MATCH(B261,Historical!$B$7:$B$1278,0)))^(1/5)-1)*100)</f>
        <v>8.2961358967309273</v>
      </c>
      <c r="V261" s="701" t="str">
        <f>IF(INDEX(Historical!$O$7:$O$1247,MATCH(B261,Historical!$B$7:$B$1278,0))=0,"n/a",((INDEX(Historical!$C$7:$C$1256,MATCH(B261,Historical!$B$7:$B$1278,0))/INDEX(Historical!$O$7:$O$1247,MATCH(B261,Historical!$B$7:$B$1278,0)))^(1/10)-1)*100)</f>
        <v>n/a</v>
      </c>
      <c r="W261" s="702" t="str">
        <f>IF(OR(U261&lt;=0,U261="n/a",V261&lt;=0,V261="n/a"),"n/a",U261/V261)</f>
        <v>n/a</v>
      </c>
      <c r="X261" s="703">
        <f>IF(OR(AJ261&lt;=0,AJ261="n/a",U261&lt;=0,U261="n/a"),"n/a",U261/AJ261)</f>
        <v>0.11602987268155143</v>
      </c>
      <c r="Y261" s="877"/>
      <c r="Z261" s="651">
        <f>IF(OR(AC261&lt;0.01,AC261="n/a"),"n/a",M261/AC261*100)</f>
        <v>148.27586206896552</v>
      </c>
      <c r="AA261" s="887">
        <f>IF(OR(AC261&lt;0.01,AC261="n/a"),"n/a",I261/AC261)</f>
        <v>80.103448275862078</v>
      </c>
      <c r="AB261" s="888">
        <v>12</v>
      </c>
      <c r="AC261" s="866">
        <v>0.57999999999999996</v>
      </c>
      <c r="AD261" s="866">
        <v>8.07</v>
      </c>
      <c r="AE261" s="866">
        <v>18.149999999999999</v>
      </c>
      <c r="AF261" s="866">
        <v>2.1</v>
      </c>
      <c r="AG261" s="866">
        <v>2.1999999999999997</v>
      </c>
      <c r="AH261" s="866">
        <v>14.2</v>
      </c>
      <c r="AI261" s="866">
        <v>-4.7600000000000007</v>
      </c>
      <c r="AJ261" s="866">
        <v>71.5</v>
      </c>
      <c r="AK261" s="866">
        <v>10</v>
      </c>
      <c r="AL261" s="879">
        <v>5730</v>
      </c>
      <c r="AM261" s="873">
        <v>0.1</v>
      </c>
      <c r="AN261" s="866">
        <v>0.34</v>
      </c>
      <c r="AO261" s="740">
        <f>IF(U261="n/a","n/a",IF(AA261&lt;0,"n/a",IF(AA261="n/a","n/a",J261+U261-AA261)))</f>
        <v>-69.956257708446685</v>
      </c>
      <c r="AP261" s="741">
        <f>IF(U261="n/a","n/a",J261+U261)</f>
        <v>10.147190567415386</v>
      </c>
      <c r="AQ261" s="889">
        <f>IF(OR(AC261&lt;0.01,AF261="n/a"),"n/a",(I261/SQRT(22.5*AC261*(I261/AF261))-1)*100)</f>
        <v>173.42863491376428</v>
      </c>
      <c r="AR261" s="651">
        <f>INDEX(Historical!$C$7:$C$1256,MATCH(B261,Historical!$B$7:$B$1278,0))*IF(AH261="n/a",1.03,IF(AH261&lt;0,1.01,IF(AH261&gt;10,1.1,(1+AH261/100))))</f>
        <v>0.78649999999999998</v>
      </c>
      <c r="AS261" s="887">
        <f>IF($AI261="n/a",1.03*AR261,IF($AI261&lt;0,1.01*AR261,IF($AI261&gt;10,1.1*AR261,(1+$AI261/100)*AR261)))</f>
        <v>0.79436499999999999</v>
      </c>
      <c r="AT261" s="887">
        <f>IF($AK261="n/a",1.03*AS261,IF($AK261&lt;0,1.01*AS261,IF($AK261&gt;10,1.1*AS261,(1+$AK261/100)*AS261)))</f>
        <v>0.87380150000000001</v>
      </c>
      <c r="AU261" s="887">
        <f>IF($AK261="n/a",1.03*AT261,IF($AK261&lt;0,1.01*AT261,IF($AK261&gt;10,1.1*AT261,(1+$AK261/100)*AT261)))</f>
        <v>0.96118165000000011</v>
      </c>
      <c r="AV261" s="887">
        <f>IF($AK261="n/a",1.03*AU261,IF($AK261&lt;0,1.01*AU261,IF($AK261&gt;10,1.1*AU261,(1+$AK261/100)*AU261)))</f>
        <v>1.0572998150000001</v>
      </c>
      <c r="AW261" s="651">
        <f>SUM(AR261:AV261)</f>
        <v>4.4731479650000008</v>
      </c>
      <c r="AX261" s="748">
        <f>AW261/I261*100</f>
        <v>9.627955154972021</v>
      </c>
      <c r="AY261" s="935">
        <v>0.65</v>
      </c>
      <c r="AZ261" s="873">
        <v>46.160000000000004</v>
      </c>
      <c r="BA261" s="873">
        <v>-13.13</v>
      </c>
      <c r="BB261" s="873">
        <v>-2.42</v>
      </c>
      <c r="BC261" s="873">
        <v>4.95</v>
      </c>
      <c r="BD261" s="908"/>
      <c r="BE261" s="624">
        <v>2014</v>
      </c>
      <c r="BF261" s="899">
        <f>IF(BE261&gt;2008,0,IF(BE261&gt;2001,1,IF(BE261&gt;1990,2,IF(BE261&gt;1980,3,IF(BE261&gt;1973,4,IF(BE261&gt;1970,5,IF(BE261&gt;1960,6,IF(BE261&gt;1958,7,IF(BE261&gt;1953,8,9)))))))))</f>
        <v>0</v>
      </c>
      <c r="BG261" s="883">
        <v>1.4000000000000001</v>
      </c>
    </row>
    <row r="262" spans="1:59" s="864" customFormat="1" ht="12.75" customHeight="1" x14ac:dyDescent="0.2">
      <c r="A262" s="872" t="s">
        <v>1597</v>
      </c>
      <c r="B262" s="604" t="s">
        <v>1598</v>
      </c>
      <c r="C262" s="933" t="s">
        <v>108</v>
      </c>
      <c r="D262" s="933" t="s">
        <v>4341</v>
      </c>
      <c r="E262" s="733">
        <v>7</v>
      </c>
      <c r="F262" s="1182">
        <v>588</v>
      </c>
      <c r="G262" s="1182" t="s">
        <v>115</v>
      </c>
      <c r="H262" s="1182" t="s">
        <v>115</v>
      </c>
      <c r="I262" s="875">
        <v>13.3</v>
      </c>
      <c r="J262" s="651">
        <f>(M262/I262)*100</f>
        <v>4.6616541353383463</v>
      </c>
      <c r="K262" s="878">
        <v>0.155</v>
      </c>
      <c r="L262" s="888">
        <v>4</v>
      </c>
      <c r="M262" s="642">
        <f>K262*L262</f>
        <v>0.62</v>
      </c>
      <c r="N262" s="871" t="s">
        <v>151</v>
      </c>
      <c r="O262" s="734">
        <v>0.14000000000000001</v>
      </c>
      <c r="P262" s="867">
        <v>43713</v>
      </c>
      <c r="Q262" s="867">
        <v>43739</v>
      </c>
      <c r="R262" s="642">
        <f>(K262-O262)/O262*100</f>
        <v>10.714285714285703</v>
      </c>
      <c r="S262" s="701">
        <f>IF(INDEX(Historical!$D$7:$D$1254,MATCH(B262,Historical!$B$7:$B$1278,0))=0,"n/a",(INDEX(Historical!$C$7:$C$1256,MATCH(B262,Historical!$B$7:$B$1278,0))/INDEX(Historical!$D$7:$D$1254,MATCH(B262,Historical!$B$7:$B$1278,0))-1)*100)</f>
        <v>40.243902439024382</v>
      </c>
      <c r="T262" s="701">
        <f>IF(INDEX(Historical!$F$7:$F$1247,MATCH(B262,Historical!$B$7:$B$1278,0))=0,"n/a",((INDEX(Historical!$C$7:$C$1256,MATCH(B262,Historical!$B$7:$B$1278,0))/INDEX(Historical!$F$7:$F$1247,MATCH(B262,Historical!$B$7:$B$1278,0)))^(1/3)-1)*100)</f>
        <v>32.000612179591229</v>
      </c>
      <c r="U262" s="701">
        <f>IF(INDEX(Historical!$H$7:$H$1247,MATCH(B262,Historical!$B$7:$B$1278,0))=0,"n/a",((INDEX(Historical!$C$7:$C$1256,MATCH(B262,Historical!$B$7:$B$1278,0))/INDEX(Historical!$H$7:$H$1247,MATCH(B262,Historical!$B$7:$B$1278,0)))^(1/5)-1)*100)</f>
        <v>29.154508906543963</v>
      </c>
      <c r="V262" s="701">
        <f>IF(INDEX(Historical!$O$7:$O$1247,MATCH(B262,Historical!$B$7:$B$1278,0))=0,"n/a",((INDEX(Historical!$C$7:$C$1256,MATCH(B262,Historical!$B$7:$B$1278,0))/INDEX(Historical!$O$7:$O$1247,MATCH(B262,Historical!$B$7:$B$1278,0)))^(1/10)-1)*100)</f>
        <v>10.084079777731404</v>
      </c>
      <c r="W262" s="702">
        <f>IF(OR(U262&lt;=0,U262="n/a",V262&lt;=0,V262="n/a"),"n/a",U262/V262)</f>
        <v>2.8911422310368509</v>
      </c>
      <c r="X262" s="703">
        <f>IF(OR(AJ262&lt;=0,AJ262="n/a",U262&lt;=0,U262="n/a"),"n/a",U262/AJ262)</f>
        <v>2.0824649218959972</v>
      </c>
      <c r="Y262" s="877"/>
      <c r="Z262" s="651">
        <f>IF(OR(AC262&lt;0.01,AC262="n/a"),"n/a",M262/AC262*100)</f>
        <v>77.499999999999986</v>
      </c>
      <c r="AA262" s="887">
        <f>IF(OR(AC262&lt;0.01,AC262="n/a"),"n/a",I262/AC262)</f>
        <v>16.625</v>
      </c>
      <c r="AB262" s="888">
        <v>12</v>
      </c>
      <c r="AC262" s="866">
        <v>0.8</v>
      </c>
      <c r="AD262" s="866" t="s">
        <v>136</v>
      </c>
      <c r="AE262" s="866">
        <v>2.97</v>
      </c>
      <c r="AF262" s="866">
        <v>0.8</v>
      </c>
      <c r="AG262" s="866">
        <v>8.1</v>
      </c>
      <c r="AH262" s="866">
        <v>13</v>
      </c>
      <c r="AI262" s="866">
        <v>79.52</v>
      </c>
      <c r="AJ262" s="866">
        <v>14.000000000000002</v>
      </c>
      <c r="AK262" s="866" t="s">
        <v>136</v>
      </c>
      <c r="AL262" s="879">
        <v>12790</v>
      </c>
      <c r="AM262" s="873">
        <v>0.1</v>
      </c>
      <c r="AN262" s="866">
        <v>0.38</v>
      </c>
      <c r="AO262" s="740">
        <f>IF(U262="n/a","n/a",IF(AA262&lt;0,"n/a",IF(AA262="n/a","n/a",J262+U262-AA262)))</f>
        <v>17.191163041882312</v>
      </c>
      <c r="AP262" s="741">
        <f>IF(U262="n/a","n/a",J262+U262)</f>
        <v>33.816163041882312</v>
      </c>
      <c r="AQ262" s="889">
        <f>IF(OR(AC262&lt;0.01,AF262="n/a"),"n/a",(I262/SQRT(22.5*AC262*(I262/AF262))-1)*100)</f>
        <v>-23.116249368861354</v>
      </c>
      <c r="AR262" s="651">
        <f>INDEX(Historical!$C$7:$C$1256,MATCH(B262,Historical!$B$7:$B$1278,0))*IF(AH262="n/a",1.03,IF(AH262&lt;0,1.01,IF(AH262&gt;10,1.1,(1+AH262/100))))</f>
        <v>0.63249999999999995</v>
      </c>
      <c r="AS262" s="887">
        <f>IF($AI262="n/a",1.03*AR262,IF($AI262&lt;0,1.01*AR262,IF($AI262&gt;10,1.1*AR262,(1+$AI262/100)*AR262)))</f>
        <v>0.69574999999999998</v>
      </c>
      <c r="AT262" s="887">
        <f>IF($AK262="n/a",1.03*AS262,IF($AK262&lt;0,1.01*AS262,IF($AK262&gt;10,1.1*AS262,(1+$AK262/100)*AS262)))</f>
        <v>0.71662250000000005</v>
      </c>
      <c r="AU262" s="887">
        <f>IF($AK262="n/a",1.03*AT262,IF($AK262&lt;0,1.01*AT262,IF($AK262&gt;10,1.1*AT262,(1+$AK262/100)*AT262)))</f>
        <v>0.73812117500000007</v>
      </c>
      <c r="AV262" s="887">
        <f>IF($AK262="n/a",1.03*AU262,IF($AK262&lt;0,1.01*AU262,IF($AK262&gt;10,1.1*AU262,(1+$AK262/100)*AU262)))</f>
        <v>0.76026481025000014</v>
      </c>
      <c r="AW262" s="651">
        <f>SUM(AR262:AV262)</f>
        <v>3.5432584852500004</v>
      </c>
      <c r="AX262" s="748">
        <f>AW262/I262*100</f>
        <v>26.641041242481204</v>
      </c>
      <c r="AY262" s="935">
        <v>1.71</v>
      </c>
      <c r="AZ262" s="873">
        <v>91.64</v>
      </c>
      <c r="BA262" s="873">
        <v>-24.169999999999998</v>
      </c>
      <c r="BB262" s="873">
        <v>10.68</v>
      </c>
      <c r="BC262" s="873">
        <v>12.950000000000001</v>
      </c>
      <c r="BD262" s="908"/>
      <c r="BE262" s="624">
        <v>2013</v>
      </c>
      <c r="BF262" s="899">
        <f>IF(BE262&gt;2008,0,IF(BE262&gt;2001,1,IF(BE262&gt;1990,2,IF(BE262&gt;1980,3,IF(BE262&gt;1973,4,IF(BE262&gt;1970,5,IF(BE262&gt;1960,6,IF(BE262&gt;1958,7,IF(BE262&gt;1953,8,9)))))))))</f>
        <v>0</v>
      </c>
      <c r="BG262" s="883">
        <v>1</v>
      </c>
    </row>
    <row r="263" spans="1:59" s="864" customFormat="1" ht="12.75" customHeight="1" x14ac:dyDescent="0.2">
      <c r="A263" s="872" t="s">
        <v>1595</v>
      </c>
      <c r="B263" s="604" t="s">
        <v>1596</v>
      </c>
      <c r="C263" s="933" t="s">
        <v>108</v>
      </c>
      <c r="D263" s="933" t="s">
        <v>4337</v>
      </c>
      <c r="E263" s="733">
        <v>8</v>
      </c>
      <c r="F263" s="1182">
        <v>523</v>
      </c>
      <c r="G263" s="1182" t="s">
        <v>106</v>
      </c>
      <c r="H263" s="1182" t="s">
        <v>106</v>
      </c>
      <c r="I263" s="875">
        <v>76.44</v>
      </c>
      <c r="J263" s="651">
        <f>(M263/I263)*100</f>
        <v>1.9361590790162218</v>
      </c>
      <c r="K263" s="878">
        <v>0.37</v>
      </c>
      <c r="L263" s="888">
        <v>4</v>
      </c>
      <c r="M263" s="642">
        <f>K263*L263</f>
        <v>1.48</v>
      </c>
      <c r="N263" s="871" t="s">
        <v>568</v>
      </c>
      <c r="O263" s="734">
        <v>0.34</v>
      </c>
      <c r="P263" s="619">
        <v>43829</v>
      </c>
      <c r="Q263" s="619">
        <v>43845</v>
      </c>
      <c r="R263" s="642">
        <f>(K263-O263)/O263*100</f>
        <v>8.8235294117646959</v>
      </c>
      <c r="S263" s="701">
        <f>IF(INDEX(Historical!$D$7:$D$1254,MATCH(B263,Historical!$B$7:$B$1278,0))=0,"n/a",(INDEX(Historical!$C$7:$C$1256,MATCH(B263,Historical!$B$7:$B$1278,0))/INDEX(Historical!$D$7:$D$1254,MATCH(B263,Historical!$B$7:$B$1278,0))-1)*100)</f>
        <v>23.636363636363633</v>
      </c>
      <c r="T263" s="701">
        <f>IF(INDEX(Historical!$F$7:$F$1247,MATCH(B263,Historical!$B$7:$B$1278,0))=0,"n/a",((INDEX(Historical!$C$7:$C$1256,MATCH(B263,Historical!$B$7:$B$1278,0))/INDEX(Historical!$F$7:$F$1247,MATCH(B263,Historical!$B$7:$B$1278,0)))^(1/3)-1)*100)</f>
        <v>19.348319192733697</v>
      </c>
      <c r="U263" s="701">
        <f>IF(INDEX(Historical!$H$7:$H$1247,MATCH(B263,Historical!$B$7:$B$1278,0))=0,"n/a",((INDEX(Historical!$C$7:$C$1256,MATCH(B263,Historical!$B$7:$B$1278,0))/INDEX(Historical!$H$7:$H$1247,MATCH(B263,Historical!$B$7:$B$1278,0)))^(1/5)-1)*100)</f>
        <v>16.271101521949817</v>
      </c>
      <c r="V263" s="701">
        <f>IF(INDEX(Historical!$O$7:$O$1247,MATCH(B263,Historical!$B$7:$B$1278,0))=0,"n/a",((INDEX(Historical!$C$7:$C$1256,MATCH(B263,Historical!$B$7:$B$1278,0))/INDEX(Historical!$O$7:$O$1247,MATCH(B263,Historical!$B$7:$B$1278,0)))^(1/10)-1)*100)</f>
        <v>11.946011082672413</v>
      </c>
      <c r="W263" s="702">
        <f>IF(OR(U263&lt;=0,U263="n/a",V263&lt;=0,V263="n/a"),"n/a",U263/V263)</f>
        <v>1.3620531078822544</v>
      </c>
      <c r="X263" s="703">
        <f>IF(OR(AJ263&lt;=0,AJ263="n/a",U263&lt;=0,U263="n/a"),"n/a",U263/AJ263)</f>
        <v>0.98018683867167566</v>
      </c>
      <c r="Y263" s="661"/>
      <c r="Z263" s="651">
        <f>IF(OR(AC263&lt;0.01,AC263="n/a"),"n/a",M263/AC263*100)</f>
        <v>23.948220064724921</v>
      </c>
      <c r="AA263" s="887">
        <f>IF(OR(AC263&lt;0.01,AC263="n/a"),"n/a",I263/AC263)</f>
        <v>12.368932038834952</v>
      </c>
      <c r="AB263" s="888">
        <v>9</v>
      </c>
      <c r="AC263" s="866">
        <v>6.18</v>
      </c>
      <c r="AD263" s="866" t="s">
        <v>136</v>
      </c>
      <c r="AE263" s="866">
        <v>1.28</v>
      </c>
      <c r="AF263" s="866">
        <v>1.5</v>
      </c>
      <c r="AG263" s="866">
        <v>12.8</v>
      </c>
      <c r="AH263" s="866">
        <v>11</v>
      </c>
      <c r="AI263" s="866">
        <v>4.66</v>
      </c>
      <c r="AJ263" s="866">
        <v>16.600000000000001</v>
      </c>
      <c r="AK263" s="866">
        <v>-3.8699999999999997</v>
      </c>
      <c r="AL263" s="879">
        <v>10400</v>
      </c>
      <c r="AM263" s="873">
        <v>0.1</v>
      </c>
      <c r="AN263" s="866">
        <v>4.1100000000000003</v>
      </c>
      <c r="AO263" s="740">
        <f>IF(U263="n/a","n/a",IF(AA263&lt;0,"n/a",IF(AA263="n/a","n/a",J263+U263-AA263)))</f>
        <v>5.8383285621310854</v>
      </c>
      <c r="AP263" s="741">
        <f>IF(U263="n/a","n/a",J263+U263)</f>
        <v>18.207260600966038</v>
      </c>
      <c r="AQ263" s="889">
        <f>IF(OR(AC263&lt;0.01,AF263="n/a"),"n/a",(I263/SQRT(22.5*AC263*(I263/AF263))-1)*100)</f>
        <v>-9.1927607921227672</v>
      </c>
      <c r="AR263" s="651">
        <f>INDEX(Historical!$C$7:$C$1256,MATCH(B263,Historical!$B$7:$B$1278,0))*IF(AH263="n/a",1.03,IF(AH263&lt;0,1.01,IF(AH263&gt;10,1.1,(1+AH263/100))))</f>
        <v>1.4960000000000002</v>
      </c>
      <c r="AS263" s="887">
        <f>IF($AI263="n/a",1.03*AR263,IF($AI263&lt;0,1.01*AR263,IF($AI263&gt;10,1.1*AR263,(1+$AI263/100)*AR263)))</f>
        <v>1.5657136000000003</v>
      </c>
      <c r="AT263" s="887">
        <f>IF($AK263="n/a",1.03*AS263,IF($AK263&lt;0,1.01*AS263,IF($AK263&gt;10,1.1*AS263,(1+$AK263/100)*AS263)))</f>
        <v>1.5813707360000002</v>
      </c>
      <c r="AU263" s="887">
        <f>IF($AK263="n/a",1.03*AT263,IF($AK263&lt;0,1.01*AT263,IF($AK263&gt;10,1.1*AT263,(1+$AK263/100)*AT263)))</f>
        <v>1.5971844433600002</v>
      </c>
      <c r="AV263" s="887">
        <f>IF($AK263="n/a",1.03*AU263,IF($AK263&lt;0,1.01*AU263,IF($AK263&gt;10,1.1*AU263,(1+$AK263/100)*AU263)))</f>
        <v>1.6131562877936003</v>
      </c>
      <c r="AW263" s="651">
        <f>SUM(AR263:AV263)</f>
        <v>7.8534250671536014</v>
      </c>
      <c r="AX263" s="748">
        <f>AW263/I263*100</f>
        <v>10.273973138610154</v>
      </c>
      <c r="AY263" s="935">
        <v>1.34</v>
      </c>
      <c r="AZ263" s="873">
        <v>41.010000000000005</v>
      </c>
      <c r="BA263" s="873">
        <v>-25.39</v>
      </c>
      <c r="BB263" s="873">
        <v>1.21</v>
      </c>
      <c r="BC263" s="873">
        <v>2.8400000000000003</v>
      </c>
      <c r="BD263" s="908"/>
      <c r="BE263" s="624">
        <v>2013</v>
      </c>
      <c r="BF263" s="899">
        <f>IF(BE263&gt;2008,0,IF(BE263&gt;2001,1,IF(BE263&gt;1990,2,IF(BE263&gt;1980,3,IF(BE263&gt;1973,4,IF(BE263&gt;1970,5,IF(BE263&gt;1960,6,IF(BE263&gt;1958,7,IF(BE263&gt;1953,8,9)))))))))</f>
        <v>0</v>
      </c>
      <c r="BG263" s="883">
        <v>2</v>
      </c>
    </row>
    <row r="264" spans="1:59" s="864" customFormat="1" ht="12.75" customHeight="1" x14ac:dyDescent="0.2">
      <c r="A264" s="872" t="s">
        <v>3894</v>
      </c>
      <c r="B264" s="604" t="s">
        <v>3895</v>
      </c>
      <c r="C264" s="933" t="s">
        <v>4322</v>
      </c>
      <c r="D264" s="933" t="s">
        <v>4352</v>
      </c>
      <c r="E264" s="733">
        <v>7</v>
      </c>
      <c r="F264" s="1182">
        <v>619</v>
      </c>
      <c r="G264" s="1182" t="s">
        <v>106</v>
      </c>
      <c r="H264" s="1182" t="s">
        <v>106</v>
      </c>
      <c r="I264" s="875">
        <v>32.340000000000003</v>
      </c>
      <c r="J264" s="651">
        <f>(M264/I264)*100</f>
        <v>2.7210884353741496</v>
      </c>
      <c r="K264" s="878">
        <v>0.22</v>
      </c>
      <c r="L264" s="888">
        <v>4</v>
      </c>
      <c r="M264" s="642">
        <f>K264*L264</f>
        <v>0.88</v>
      </c>
      <c r="N264" s="871" t="s">
        <v>707</v>
      </c>
      <c r="O264" s="734">
        <v>0.21</v>
      </c>
      <c r="P264" s="862">
        <v>43893</v>
      </c>
      <c r="Q264" s="862">
        <v>43908</v>
      </c>
      <c r="R264" s="642">
        <f>(K264-O264)/O264*100</f>
        <v>4.7619047619047663</v>
      </c>
      <c r="S264" s="701">
        <f>IF(INDEX(Historical!$D$7:$D$1254,MATCH(B264,Historical!$B$7:$B$1278,0))=0,"n/a",(INDEX(Historical!$C$7:$C$1256,MATCH(B264,Historical!$B$7:$B$1278,0))/INDEX(Historical!$D$7:$D$1254,MATCH(B264,Historical!$B$7:$B$1278,0))-1)*100)</f>
        <v>4.9999999999999822</v>
      </c>
      <c r="T264" s="701">
        <f>IF(INDEX(Historical!$F$7:$F$1247,MATCH(B264,Historical!$B$7:$B$1278,0))=0,"n/a",((INDEX(Historical!$C$7:$C$1256,MATCH(B264,Historical!$B$7:$B$1278,0))/INDEX(Historical!$F$7:$F$1247,MATCH(B264,Historical!$B$7:$B$1278,0)))^(1/3)-1)*100)</f>
        <v>11.868894208139679</v>
      </c>
      <c r="U264" s="701">
        <f>IF(INDEX(Historical!$H$7:$H$1247,MATCH(B264,Historical!$B$7:$B$1278,0))=0,"n/a",((INDEX(Historical!$C$7:$C$1256,MATCH(B264,Historical!$B$7:$B$1278,0))/INDEX(Historical!$H$7:$H$1247,MATCH(B264,Historical!$B$7:$B$1278,0)))^(1/5)-1)*100)</f>
        <v>27.428876908153121</v>
      </c>
      <c r="V264" s="701" t="str">
        <f>IF(INDEX(Historical!$O$7:$O$1247,MATCH(B264,Historical!$B$7:$B$1278,0))=0,"n/a",((INDEX(Historical!$C$7:$C$1256,MATCH(B264,Historical!$B$7:$B$1278,0))/INDEX(Historical!$O$7:$O$1247,MATCH(B264,Historical!$B$7:$B$1278,0)))^(1/10)-1)*100)</f>
        <v>n/a</v>
      </c>
      <c r="W264" s="702" t="str">
        <f>IF(OR(U264&lt;=0,U264="n/a",V264&lt;=0,V264="n/a"),"n/a",U264/V264)</f>
        <v>n/a</v>
      </c>
      <c r="X264" s="703">
        <f>IF(OR(AJ264&lt;=0,AJ264="n/a",U264&lt;=0,U264="n/a"),"n/a",U264/AJ264)</f>
        <v>5.4857753816306243</v>
      </c>
      <c r="Y264" s="664"/>
      <c r="Z264" s="651">
        <f>IF(OR(AC264&lt;0.01,AC264="n/a"),"n/a",M264/AC264*100)</f>
        <v>87.128712871287135</v>
      </c>
      <c r="AA264" s="887">
        <f>IF(OR(AC264&lt;0.01,AC264="n/a"),"n/a",I264/AC264)</f>
        <v>32.019801980198025</v>
      </c>
      <c r="AB264" s="888">
        <v>12</v>
      </c>
      <c r="AC264" s="866">
        <v>1.01</v>
      </c>
      <c r="AD264" s="866" t="s">
        <v>136</v>
      </c>
      <c r="AE264" s="866">
        <v>2.2000000000000002</v>
      </c>
      <c r="AF264" s="866">
        <v>1.17</v>
      </c>
      <c r="AG264" s="866">
        <v>3.5999999999999996</v>
      </c>
      <c r="AH264" s="866">
        <v>-7.3999999999999995</v>
      </c>
      <c r="AI264" s="866">
        <v>18.350000000000001</v>
      </c>
      <c r="AJ264" s="866">
        <v>5</v>
      </c>
      <c r="AK264" s="866" t="s">
        <v>136</v>
      </c>
      <c r="AL264" s="879">
        <v>577.59</v>
      </c>
      <c r="AM264" s="873">
        <v>3.53</v>
      </c>
      <c r="AN264" s="866">
        <v>0.45</v>
      </c>
      <c r="AO264" s="740">
        <f>IF(U264="n/a","n/a",IF(AA264&lt;0,"n/a",IF(AA264="n/a","n/a",J264+U264-AA264)))</f>
        <v>-1.8698366366707546</v>
      </c>
      <c r="AP264" s="741">
        <f>IF(U264="n/a","n/a",J264+U264)</f>
        <v>30.149965343527271</v>
      </c>
      <c r="AQ264" s="889">
        <f>IF(OR(AC264&lt;0.01,AF264="n/a"),"n/a",(I264/SQRT(22.5*AC264*(I264/AF264))-1)*100)</f>
        <v>29.036029967226472</v>
      </c>
      <c r="AR264" s="651">
        <f>INDEX(Historical!$C$7:$C$1256,MATCH(B264,Historical!$B$7:$B$1278,0))*IF(AH264="n/a",1.03,IF(AH264&lt;0,1.01,IF(AH264&gt;10,1.1,(1+AH264/100))))</f>
        <v>0.84839999999999993</v>
      </c>
      <c r="AS264" s="887">
        <f>IF($AI264="n/a",1.03*AR264,IF($AI264&lt;0,1.01*AR264,IF($AI264&gt;10,1.1*AR264,(1+$AI264/100)*AR264)))</f>
        <v>0.93323999999999996</v>
      </c>
      <c r="AT264" s="887">
        <f>IF($AK264="n/a",1.03*AS264,IF($AK264&lt;0,1.01*AS264,IF($AK264&gt;10,1.1*AS264,(1+$AK264/100)*AS264)))</f>
        <v>0.96123720000000001</v>
      </c>
      <c r="AU264" s="887">
        <f>IF($AK264="n/a",1.03*AT264,IF($AK264&lt;0,1.01*AT264,IF($AK264&gt;10,1.1*AT264,(1+$AK264/100)*AT264)))</f>
        <v>0.99007431600000007</v>
      </c>
      <c r="AV264" s="887">
        <f>IF($AK264="n/a",1.03*AU264,IF($AK264&lt;0,1.01*AU264,IF($AK264&gt;10,1.1*AU264,(1+$AK264/100)*AU264)))</f>
        <v>1.0197765454800001</v>
      </c>
      <c r="AW264" s="651">
        <f>SUM(AR264:AV264)</f>
        <v>4.75272806148</v>
      </c>
      <c r="AX264" s="748">
        <f>AW264/I264*100</f>
        <v>14.696128823376622</v>
      </c>
      <c r="AY264" s="935">
        <v>1.71</v>
      </c>
      <c r="AZ264" s="873">
        <v>124.58</v>
      </c>
      <c r="BA264" s="873">
        <v>-20.7</v>
      </c>
      <c r="BB264" s="873">
        <v>-6.7</v>
      </c>
      <c r="BC264" s="873">
        <v>4.2700000000000005</v>
      </c>
      <c r="BD264" s="908"/>
      <c r="BE264" s="624">
        <v>2014</v>
      </c>
      <c r="BF264" s="899">
        <f>IF(BE264&gt;2008,0,IF(BE264&gt;2001,1,IF(BE264&gt;1990,2,IF(BE264&gt;1980,3,IF(BE264&gt;1973,4,IF(BE264&gt;1970,5,IF(BE264&gt;1960,6,IF(BE264&gt;1958,7,IF(BE264&gt;1953,8,9)))))))))</f>
        <v>0</v>
      </c>
      <c r="BG264" s="883">
        <v>3.4000000000000004</v>
      </c>
    </row>
    <row r="265" spans="1:59" s="864" customFormat="1" ht="12.75" customHeight="1" x14ac:dyDescent="0.2">
      <c r="A265" s="872" t="s">
        <v>1603</v>
      </c>
      <c r="B265" s="604" t="s">
        <v>1604</v>
      </c>
      <c r="C265" s="933" t="s">
        <v>153</v>
      </c>
      <c r="D265" s="933" t="s">
        <v>4327</v>
      </c>
      <c r="E265" s="733">
        <v>8</v>
      </c>
      <c r="F265" s="1182">
        <v>504</v>
      </c>
      <c r="G265" s="1182" t="s">
        <v>106</v>
      </c>
      <c r="H265" s="1182" t="s">
        <v>106</v>
      </c>
      <c r="I265" s="875">
        <v>191.94</v>
      </c>
      <c r="J265" s="651">
        <f>(M265/I265)*100</f>
        <v>0.81275398562050649</v>
      </c>
      <c r="K265" s="878">
        <v>0.39</v>
      </c>
      <c r="L265" s="888">
        <v>4</v>
      </c>
      <c r="M265" s="642">
        <f>K265*L265</f>
        <v>1.56</v>
      </c>
      <c r="N265" s="871" t="s">
        <v>707</v>
      </c>
      <c r="O265" s="734">
        <v>0.37</v>
      </c>
      <c r="P265" s="867">
        <v>43691</v>
      </c>
      <c r="Q265" s="867">
        <v>43727</v>
      </c>
      <c r="R265" s="642">
        <f>(K265-O265)/O265*100</f>
        <v>5.4054054054054106</v>
      </c>
      <c r="S265" s="701">
        <f>IF(INDEX(Historical!$D$7:$D$1254,MATCH(B265,Historical!$B$7:$B$1278,0))=0,"n/a",(INDEX(Historical!$C$7:$C$1256,MATCH(B265,Historical!$B$7:$B$1278,0))/INDEX(Historical!$D$7:$D$1254,MATCH(B265,Historical!$B$7:$B$1278,0))-1)*100)</f>
        <v>5.555555555555558</v>
      </c>
      <c r="T265" s="701">
        <f>IF(INDEX(Historical!$F$7:$F$1247,MATCH(B265,Historical!$B$7:$B$1278,0))=0,"n/a",((INDEX(Historical!$C$7:$C$1256,MATCH(B265,Historical!$B$7:$B$1278,0))/INDEX(Historical!$F$7:$F$1247,MATCH(B265,Historical!$B$7:$B$1278,0)))^(1/3)-1)*100)</f>
        <v>6.4529450807832456</v>
      </c>
      <c r="U265" s="701">
        <f>IF(INDEX(Historical!$H$7:$H$1247,MATCH(B265,Historical!$B$7:$B$1278,0))=0,"n/a",((INDEX(Historical!$C$7:$C$1256,MATCH(B265,Historical!$B$7:$B$1278,0))/INDEX(Historical!$H$7:$H$1247,MATCH(B265,Historical!$B$7:$B$1278,0)))^(1/5)-1)*100)</f>
        <v>7.4750224571817458</v>
      </c>
      <c r="V265" s="701" t="str">
        <f>IF(INDEX(Historical!$O$7:$O$1247,MATCH(B265,Historical!$B$7:$B$1278,0))=0,"n/a",((INDEX(Historical!$C$7:$C$1256,MATCH(B265,Historical!$B$7:$B$1278,0))/INDEX(Historical!$O$7:$O$1247,MATCH(B265,Historical!$B$7:$B$1278,0)))^(1/10)-1)*100)</f>
        <v>n/a</v>
      </c>
      <c r="W265" s="702" t="str">
        <f>IF(OR(U265&lt;=0,U265="n/a",V265&lt;=0,V265="n/a"),"n/a",U265/V265)</f>
        <v>n/a</v>
      </c>
      <c r="X265" s="703">
        <f>IF(OR(AJ265&lt;=0,AJ265="n/a",U265&lt;=0,U265="n/a"),"n/a",U265/AJ265)</f>
        <v>0.65000195279841266</v>
      </c>
      <c r="Y265" s="664"/>
      <c r="Z265" s="651">
        <f>IF(OR(AC265&lt;0.01,AC265="n/a"),"n/a",M265/AC265*100)</f>
        <v>36.533957845433264</v>
      </c>
      <c r="AA265" s="887">
        <f>IF(OR(AC265&lt;0.01,AC265="n/a"),"n/a",I265/AC265)</f>
        <v>44.950819672131153</v>
      </c>
      <c r="AB265" s="888">
        <v>6</v>
      </c>
      <c r="AC265" s="866">
        <v>4.2699999999999996</v>
      </c>
      <c r="AD265" s="866">
        <v>2.13</v>
      </c>
      <c r="AE265" s="866">
        <v>9.4</v>
      </c>
      <c r="AF265" s="866">
        <v>11.15</v>
      </c>
      <c r="AG265" s="866">
        <v>27.200000000000003</v>
      </c>
      <c r="AH265" s="866">
        <v>50.2</v>
      </c>
      <c r="AI265" s="866">
        <v>10.38</v>
      </c>
      <c r="AJ265" s="866">
        <v>11.5</v>
      </c>
      <c r="AK265" s="866">
        <v>21.099999999999998</v>
      </c>
      <c r="AL265" s="879">
        <v>27780</v>
      </c>
      <c r="AM265" s="873">
        <v>0.5</v>
      </c>
      <c r="AN265" s="866">
        <v>0.47</v>
      </c>
      <c r="AO265" s="740">
        <f>IF(U265="n/a","n/a",IF(AA265&lt;0,"n/a",IF(AA265="n/a","n/a",J265+U265-AA265)))</f>
        <v>-36.663043229328899</v>
      </c>
      <c r="AP265" s="741">
        <f>IF(U265="n/a","n/a",J265+U265)</f>
        <v>8.2877764428022527</v>
      </c>
      <c r="AQ265" s="889">
        <f>IF(OR(AC265&lt;0.01,AF265="n/a"),"n/a",(I265/SQRT(22.5*AC265*(I265/AF265))-1)*100)</f>
        <v>371.97063907938752</v>
      </c>
      <c r="AR265" s="651">
        <f>INDEX(Historical!$C$7:$C$1256,MATCH(B265,Historical!$B$7:$B$1278,0))*IF(AH265="n/a",1.03,IF(AH265&lt;0,1.01,IF(AH265&gt;10,1.1,(1+AH265/100))))</f>
        <v>1.6720000000000002</v>
      </c>
      <c r="AS265" s="887">
        <f>IF($AI265="n/a",1.03*AR265,IF($AI265&lt;0,1.01*AR265,IF($AI265&gt;10,1.1*AR265,(1+$AI265/100)*AR265)))</f>
        <v>1.8392000000000004</v>
      </c>
      <c r="AT265" s="887">
        <f>IF($AK265="n/a",1.03*AS265,IF($AK265&lt;0,1.01*AS265,IF($AK265&gt;10,1.1*AS265,(1+$AK265/100)*AS265)))</f>
        <v>2.0231200000000005</v>
      </c>
      <c r="AU265" s="887">
        <f>IF($AK265="n/a",1.03*AT265,IF($AK265&lt;0,1.01*AT265,IF($AK265&gt;10,1.1*AT265,(1+$AK265/100)*AT265)))</f>
        <v>2.2254320000000005</v>
      </c>
      <c r="AV265" s="887">
        <f>IF($AK265="n/a",1.03*AU265,IF($AK265&lt;0,1.01*AU265,IF($AK265&gt;10,1.1*AU265,(1+$AK265/100)*AU265)))</f>
        <v>2.4479752000000006</v>
      </c>
      <c r="AW265" s="651">
        <f>SUM(AR265:AV265)</f>
        <v>10.207727200000003</v>
      </c>
      <c r="AX265" s="748">
        <f>AW265/I265*100</f>
        <v>5.3181865166197788</v>
      </c>
      <c r="AY265" s="935">
        <v>0.32</v>
      </c>
      <c r="AZ265" s="873">
        <v>76.33</v>
      </c>
      <c r="BA265" s="873">
        <v>-8.16</v>
      </c>
      <c r="BB265" s="873">
        <v>9.16</v>
      </c>
      <c r="BC265" s="873">
        <v>12.41</v>
      </c>
      <c r="BD265" s="908"/>
      <c r="BE265" s="624">
        <v>2012</v>
      </c>
      <c r="BF265" s="899">
        <f>IF(BE265&gt;2008,0,IF(BE265&gt;2001,1,IF(BE265&gt;1990,2,IF(BE265&gt;1980,3,IF(BE265&gt;1973,4,IF(BE265&gt;1970,5,IF(BE265&gt;1960,6,IF(BE265&gt;1958,7,IF(BE265&gt;1953,8,9)))))))))</f>
        <v>0</v>
      </c>
      <c r="BG265" s="883">
        <v>14.099999999999998</v>
      </c>
    </row>
    <row r="266" spans="1:59" s="864" customFormat="1" ht="12.75" customHeight="1" x14ac:dyDescent="0.2">
      <c r="A266" s="882" t="s">
        <v>4412</v>
      </c>
      <c r="B266" s="604" t="s">
        <v>3952</v>
      </c>
      <c r="C266" s="933" t="s">
        <v>108</v>
      </c>
      <c r="D266" s="933" t="s">
        <v>4334</v>
      </c>
      <c r="E266" s="733">
        <v>6</v>
      </c>
      <c r="F266" s="1182">
        <v>675</v>
      </c>
      <c r="G266" s="1182" t="s">
        <v>106</v>
      </c>
      <c r="H266" s="1182" t="s">
        <v>106</v>
      </c>
      <c r="I266" s="875">
        <v>4.6900000000000004</v>
      </c>
      <c r="J266" s="651">
        <f>(M266/I266)*100</f>
        <v>4.2643923240938166</v>
      </c>
      <c r="K266" s="878">
        <v>0.05</v>
      </c>
      <c r="L266" s="888">
        <v>4</v>
      </c>
      <c r="M266" s="642">
        <f>K266*L266</f>
        <v>0.2</v>
      </c>
      <c r="N266" s="871" t="s">
        <v>223</v>
      </c>
      <c r="O266" s="734">
        <v>4.4999999999999998E-2</v>
      </c>
      <c r="P266" s="862">
        <v>43837</v>
      </c>
      <c r="Q266" s="862">
        <v>43850</v>
      </c>
      <c r="R266" s="642">
        <f>(K266-O266)/O266*100</f>
        <v>11.111111111111121</v>
      </c>
      <c r="S266" s="701">
        <f>IF(INDEX(Historical!$D$7:$D$1254,MATCH(B266,Historical!$B$7:$B$1278,0))=0,"n/a",(INDEX(Historical!$C$7:$C$1256,MATCH(B266,Historical!$B$7:$B$1278,0))/INDEX(Historical!$D$7:$D$1254,MATCH(B266,Historical!$B$7:$B$1278,0))-1)*100)</f>
        <v>30.76923076923077</v>
      </c>
      <c r="T266" s="701">
        <f>IF(INDEX(Historical!$F$7:$F$1247,MATCH(B266,Historical!$B$7:$B$1278,0))=0,"n/a",((INDEX(Historical!$C$7:$C$1256,MATCH(B266,Historical!$B$7:$B$1278,0))/INDEX(Historical!$F$7:$F$1247,MATCH(B266,Historical!$B$7:$B$1278,0)))^(1/3)-1)*100)</f>
        <v>29.931885166802896</v>
      </c>
      <c r="U266" s="701" t="str">
        <f>IF(INDEX(Historical!$H$7:$H$1247,MATCH(B266,Historical!$B$7:$B$1278,0))=0,"n/a",((INDEX(Historical!$C$7:$C$1256,MATCH(B266,Historical!$B$7:$B$1278,0))/INDEX(Historical!$H$7:$H$1247,MATCH(B266,Historical!$B$7:$B$1278,0)))^(1/5)-1)*100)</f>
        <v>n/a</v>
      </c>
      <c r="V266" s="701" t="str">
        <f>IF(INDEX(Historical!$O$7:$O$1247,MATCH(B266,Historical!$B$7:$B$1278,0))=0,"n/a",((INDEX(Historical!$C$7:$C$1256,MATCH(B266,Historical!$B$7:$B$1278,0))/INDEX(Historical!$O$7:$O$1247,MATCH(B266,Historical!$B$7:$B$1278,0)))^(1/10)-1)*100)</f>
        <v>n/a</v>
      </c>
      <c r="W266" s="702" t="str">
        <f>IF(OR(U266&lt;=0,U266="n/a",V266&lt;=0,V266="n/a"),"n/a",U266/V266)</f>
        <v>n/a</v>
      </c>
      <c r="X266" s="703" t="str">
        <f>IF(OR(AJ266&lt;=0,AJ266="n/a",U266&lt;=0,U266="n/a"),"n/a",U266/AJ266)</f>
        <v>n/a</v>
      </c>
      <c r="Y266" s="877"/>
      <c r="Z266" s="651">
        <f>IF(OR(AC266&lt;0.01,AC266="n/a"),"n/a",M266/AC266*100)</f>
        <v>37.735849056603776</v>
      </c>
      <c r="AA266" s="887">
        <f>IF(OR(AC266&lt;0.01,AC266="n/a"),"n/a",I266/AC266)</f>
        <v>8.8490566037735849</v>
      </c>
      <c r="AB266" s="888">
        <v>3</v>
      </c>
      <c r="AC266" s="866">
        <v>0.53</v>
      </c>
      <c r="AD266" s="866">
        <v>0.74</v>
      </c>
      <c r="AE266" s="866">
        <v>2.08</v>
      </c>
      <c r="AF266" s="866">
        <v>0.71</v>
      </c>
      <c r="AG266" s="866">
        <v>8.2000000000000011</v>
      </c>
      <c r="AH266" s="866">
        <v>-8.9</v>
      </c>
      <c r="AI266" s="866">
        <v>40</v>
      </c>
      <c r="AJ266" s="866">
        <v>28.199999999999996</v>
      </c>
      <c r="AK266" s="866">
        <v>12</v>
      </c>
      <c r="AL266" s="879">
        <v>104.54</v>
      </c>
      <c r="AM266" s="873">
        <v>1.7000000000000002</v>
      </c>
      <c r="AN266" s="866">
        <v>0</v>
      </c>
      <c r="AO266" s="740" t="str">
        <f>IF(U266="n/a","n/a",IF(AA266&lt;0,"n/a",IF(AA266="n/a","n/a",J266+U266-AA266)))</f>
        <v>n/a</v>
      </c>
      <c r="AP266" s="741" t="str">
        <f>IF(U266="n/a","n/a",J266+U266)</f>
        <v>n/a</v>
      </c>
      <c r="AQ266" s="889">
        <f>IF(OR(AC266&lt;0.01,AF266="n/a"),"n/a",(I266/SQRT(22.5*AC266*(I266/AF266))-1)*100)</f>
        <v>-47.157129404750052</v>
      </c>
      <c r="AR266" s="651">
        <f>INDEX(Historical!$C$7:$C$1256,MATCH(B266,Historical!$B$7:$B$1278,0))*IF(AH266="n/a",1.03,IF(AH266&lt;0,1.01,IF(AH266&gt;10,1.1,(1+AH266/100))))</f>
        <v>0.17170000000000002</v>
      </c>
      <c r="AS266" s="887">
        <f>IF($AI266="n/a",1.03*AR266,IF($AI266&lt;0,1.01*AR266,IF($AI266&gt;10,1.1*AR266,(1+$AI266/100)*AR266)))</f>
        <v>0.18887000000000004</v>
      </c>
      <c r="AT266" s="887">
        <f>IF($AK266="n/a",1.03*AS266,IF($AK266&lt;0,1.01*AS266,IF($AK266&gt;10,1.1*AS266,(1+$AK266/100)*AS266)))</f>
        <v>0.20775700000000005</v>
      </c>
      <c r="AU266" s="887">
        <f>IF($AK266="n/a",1.03*AT266,IF($AK266&lt;0,1.01*AT266,IF($AK266&gt;10,1.1*AT266,(1+$AK266/100)*AT266)))</f>
        <v>0.22853270000000009</v>
      </c>
      <c r="AV266" s="887">
        <f>IF($AK266="n/a",1.03*AU266,IF($AK266&lt;0,1.01*AU266,IF($AK266&gt;10,1.1*AU266,(1+$AK266/100)*AU266)))</f>
        <v>0.25138597000000013</v>
      </c>
      <c r="AW266" s="651">
        <f>SUM(AR266:AV266)</f>
        <v>1.0482456700000002</v>
      </c>
      <c r="AX266" s="748">
        <f>AW266/I266*100</f>
        <v>22.350653944562904</v>
      </c>
      <c r="AY266" s="935">
        <v>0.87</v>
      </c>
      <c r="AZ266" s="873">
        <v>24.4</v>
      </c>
      <c r="BA266" s="873">
        <v>-45.15</v>
      </c>
      <c r="BB266" s="873">
        <v>5.33</v>
      </c>
      <c r="BC266" s="873">
        <v>-10.48</v>
      </c>
      <c r="BD266" s="908"/>
      <c r="BE266" s="624">
        <v>2015</v>
      </c>
      <c r="BF266" s="899">
        <f>IF(BE266&gt;2008,0,IF(BE266&gt;2001,1,IF(BE266&gt;1990,2,IF(BE266&gt;1980,3,IF(BE266&gt;1973,4,IF(BE266&gt;1970,5,IF(BE266&gt;1960,6,IF(BE266&gt;1958,7,IF(BE266&gt;1953,8,9)))))))))</f>
        <v>0</v>
      </c>
      <c r="BG266" s="883">
        <v>1</v>
      </c>
    </row>
    <row r="267" spans="1:59" s="864" customFormat="1" ht="12.75" customHeight="1" x14ac:dyDescent="0.2">
      <c r="A267" s="872" t="s">
        <v>1623</v>
      </c>
      <c r="B267" s="604" t="s">
        <v>1624</v>
      </c>
      <c r="C267" s="933" t="s">
        <v>108</v>
      </c>
      <c r="D267" s="933" t="s">
        <v>4341</v>
      </c>
      <c r="E267" s="733">
        <v>9</v>
      </c>
      <c r="F267" s="1182">
        <v>415</v>
      </c>
      <c r="G267" s="1182" t="s">
        <v>106</v>
      </c>
      <c r="H267" s="1182" t="s">
        <v>106</v>
      </c>
      <c r="I267" s="875">
        <v>25.35</v>
      </c>
      <c r="J267" s="651">
        <f>(M267/I267)*100</f>
        <v>4.7337278106508878</v>
      </c>
      <c r="K267" s="878">
        <v>0.3</v>
      </c>
      <c r="L267" s="888">
        <v>4</v>
      </c>
      <c r="M267" s="642">
        <f>K267*L267</f>
        <v>1.2</v>
      </c>
      <c r="N267" s="871" t="s">
        <v>966</v>
      </c>
      <c r="O267" s="734">
        <v>0.28000000000000003</v>
      </c>
      <c r="P267" s="867">
        <v>43592</v>
      </c>
      <c r="Q267" s="867">
        <v>43600</v>
      </c>
      <c r="R267" s="642">
        <f>(K267-O267)/O267*100</f>
        <v>7.1428571428571281</v>
      </c>
      <c r="S267" s="701">
        <f>IF(INDEX(Historical!$D$7:$D$1254,MATCH(B267,Historical!$B$7:$B$1278,0))=0,"n/a",(INDEX(Historical!$C$7:$C$1256,MATCH(B267,Historical!$B$7:$B$1278,0))/INDEX(Historical!$D$7:$D$1254,MATCH(B267,Historical!$B$7:$B$1278,0))-1)*100)</f>
        <v>7.2727272727272529</v>
      </c>
      <c r="T267" s="701">
        <f>IF(INDEX(Historical!$F$7:$F$1247,MATCH(B267,Historical!$B$7:$B$1278,0))=0,"n/a",((INDEX(Historical!$C$7:$C$1256,MATCH(B267,Historical!$B$7:$B$1278,0))/INDEX(Historical!$F$7:$F$1247,MATCH(B267,Historical!$B$7:$B$1278,0)))^(1/3)-1)*100)</f>
        <v>6.386203404930102</v>
      </c>
      <c r="U267" s="701">
        <f>IF(INDEX(Historical!$H$7:$H$1247,MATCH(B267,Historical!$B$7:$B$1278,0))=0,"n/a",((INDEX(Historical!$C$7:$C$1256,MATCH(B267,Historical!$B$7:$B$1278,0))/INDEX(Historical!$H$7:$H$1247,MATCH(B267,Historical!$B$7:$B$1278,0)))^(1/5)-1)*100)</f>
        <v>9.1977482660523524</v>
      </c>
      <c r="V267" s="701">
        <f>IF(INDEX(Historical!$O$7:$O$1247,MATCH(B267,Historical!$B$7:$B$1278,0))=0,"n/a",((INDEX(Historical!$C$7:$C$1256,MATCH(B267,Historical!$B$7:$B$1278,0))/INDEX(Historical!$O$7:$O$1247,MATCH(B267,Historical!$B$7:$B$1278,0)))^(1/10)-1)*100)</f>
        <v>12.296967427268445</v>
      </c>
      <c r="W267" s="702">
        <f>IF(OR(U267&lt;=0,U267="n/a",V267&lt;=0,V267="n/a"),"n/a",U267/V267)</f>
        <v>0.74796882405790599</v>
      </c>
      <c r="X267" s="703">
        <f>IF(OR(AJ267&lt;=0,AJ267="n/a",U267&lt;=0,U267="n/a"),"n/a",U267/AJ267)</f>
        <v>0.56083830890563113</v>
      </c>
      <c r="Y267" s="664"/>
      <c r="Z267" s="651">
        <f>IF(OR(AC267&lt;0.01,AC267="n/a"),"n/a",M267/AC267*100)</f>
        <v>69.767441860465112</v>
      </c>
      <c r="AA267" s="887">
        <f>IF(OR(AC267&lt;0.01,AC267="n/a"),"n/a",I267/AC267)</f>
        <v>14.738372093023257</v>
      </c>
      <c r="AB267" s="888">
        <v>12</v>
      </c>
      <c r="AC267" s="866">
        <v>1.72</v>
      </c>
      <c r="AD267" s="866">
        <v>4.09</v>
      </c>
      <c r="AE267" s="866">
        <v>3.08</v>
      </c>
      <c r="AF267" s="866">
        <v>0.86</v>
      </c>
      <c r="AG267" s="866">
        <v>8</v>
      </c>
      <c r="AH267" s="866">
        <v>15</v>
      </c>
      <c r="AI267" s="866">
        <v>79.78</v>
      </c>
      <c r="AJ267" s="866">
        <v>16.400000000000002</v>
      </c>
      <c r="AK267" s="866">
        <v>3.5999999999999996</v>
      </c>
      <c r="AL267" s="879">
        <v>1220</v>
      </c>
      <c r="AM267" s="873">
        <v>0.8</v>
      </c>
      <c r="AN267" s="866">
        <v>0.17</v>
      </c>
      <c r="AO267" s="740">
        <f>IF(U267="n/a","n/a",IF(AA267&lt;0,"n/a",IF(AA267="n/a","n/a",J267+U267-AA267)))</f>
        <v>-0.80689601632001562</v>
      </c>
      <c r="AP267" s="741">
        <f>IF(U267="n/a","n/a",J267+U267)</f>
        <v>13.931476076703241</v>
      </c>
      <c r="AQ267" s="889">
        <f>IF(OR(AC267&lt;0.01,AF267="n/a"),"n/a",(I267/SQRT(22.5*AC267*(I267/AF267))-1)*100)</f>
        <v>-24.944465005348647</v>
      </c>
      <c r="AR267" s="651">
        <f>INDEX(Historical!$C$7:$C$1256,MATCH(B267,Historical!$B$7:$B$1278,0))*IF(AH267="n/a",1.03,IF(AH267&lt;0,1.01,IF(AH267&gt;10,1.1,(1+AH267/100))))</f>
        <v>1.298</v>
      </c>
      <c r="AS267" s="887">
        <f>IF($AI267="n/a",1.03*AR267,IF($AI267&lt;0,1.01*AR267,IF($AI267&gt;10,1.1*AR267,(1+$AI267/100)*AR267)))</f>
        <v>1.4278000000000002</v>
      </c>
      <c r="AT267" s="887">
        <f>IF($AK267="n/a",1.03*AS267,IF($AK267&lt;0,1.01*AS267,IF($AK267&gt;10,1.1*AS267,(1+$AK267/100)*AS267)))</f>
        <v>1.4792008000000003</v>
      </c>
      <c r="AU267" s="887">
        <f>IF($AK267="n/a",1.03*AT267,IF($AK267&lt;0,1.01*AT267,IF($AK267&gt;10,1.1*AT267,(1+$AK267/100)*AT267)))</f>
        <v>1.5324520288000003</v>
      </c>
      <c r="AV267" s="887">
        <f>IF($AK267="n/a",1.03*AU267,IF($AK267&lt;0,1.01*AU267,IF($AK267&gt;10,1.1*AU267,(1+$AK267/100)*AU267)))</f>
        <v>1.5876203018368005</v>
      </c>
      <c r="AW267" s="651">
        <f>SUM(AR267:AV267)</f>
        <v>7.3250731306368007</v>
      </c>
      <c r="AX267" s="748">
        <f>AW267/I267*100</f>
        <v>28.895751994622486</v>
      </c>
      <c r="AY267" s="935">
        <v>1.1200000000000001</v>
      </c>
      <c r="AZ267" s="873">
        <v>40.83</v>
      </c>
      <c r="BA267" s="873">
        <v>-34.07</v>
      </c>
      <c r="BB267" s="873">
        <v>4.6399999999999997</v>
      </c>
      <c r="BC267" s="873">
        <v>-1.27</v>
      </c>
      <c r="BD267" s="908"/>
      <c r="BE267" s="624">
        <v>2011</v>
      </c>
      <c r="BF267" s="899">
        <f>IF(BE267&gt;2008,0,IF(BE267&gt;2001,1,IF(BE267&gt;1990,2,IF(BE267&gt;1980,3,IF(BE267&gt;1973,4,IF(BE267&gt;1970,5,IF(BE267&gt;1960,6,IF(BE267&gt;1958,7,IF(BE267&gt;1953,8,9)))))))))</f>
        <v>0</v>
      </c>
      <c r="BG267" s="883">
        <v>1</v>
      </c>
    </row>
    <row r="268" spans="1:59" s="864" customFormat="1" ht="12.75" customHeight="1" x14ac:dyDescent="0.2">
      <c r="A268" s="872" t="s">
        <v>1625</v>
      </c>
      <c r="B268" s="604" t="s">
        <v>1626</v>
      </c>
      <c r="C268" s="933" t="s">
        <v>108</v>
      </c>
      <c r="D268" s="933" t="s">
        <v>4341</v>
      </c>
      <c r="E268" s="733">
        <v>8</v>
      </c>
      <c r="F268" s="1182">
        <v>560</v>
      </c>
      <c r="G268" s="1182" t="s">
        <v>106</v>
      </c>
      <c r="H268" s="1182" t="s">
        <v>106</v>
      </c>
      <c r="I268" s="875">
        <v>15.34</v>
      </c>
      <c r="J268" s="651">
        <f>(M268/I268)*100</f>
        <v>2.6075619295958279</v>
      </c>
      <c r="K268" s="878">
        <v>0.1</v>
      </c>
      <c r="L268" s="888">
        <v>4</v>
      </c>
      <c r="M268" s="642">
        <f>K268*L268</f>
        <v>0.4</v>
      </c>
      <c r="N268" s="871" t="s">
        <v>988</v>
      </c>
      <c r="O268" s="734">
        <v>9.5000000000000001E-2</v>
      </c>
      <c r="P268" s="862">
        <v>43958</v>
      </c>
      <c r="Q268" s="862">
        <v>43973</v>
      </c>
      <c r="R268" s="642">
        <f>(K268-O268)/O268*100</f>
        <v>5.2631578947368469</v>
      </c>
      <c r="S268" s="701">
        <f>IF(INDEX(Historical!$D$7:$D$1254,MATCH(B268,Historical!$B$7:$B$1278,0))=0,"n/a",(INDEX(Historical!$C$7:$C$1256,MATCH(B268,Historical!$B$7:$B$1278,0))/INDEX(Historical!$D$7:$D$1254,MATCH(B268,Historical!$B$7:$B$1278,0))-1)*100)</f>
        <v>12.5</v>
      </c>
      <c r="T268" s="701">
        <f>IF(INDEX(Historical!$F$7:$F$1247,MATCH(B268,Historical!$B$7:$B$1278,0))=0,"n/a",((INDEX(Historical!$C$7:$C$1256,MATCH(B268,Historical!$B$7:$B$1278,0))/INDEX(Historical!$F$7:$F$1247,MATCH(B268,Historical!$B$7:$B$1278,0)))^(1/3)-1)*100)</f>
        <v>14.471424255333186</v>
      </c>
      <c r="U268" s="701">
        <f>IF(INDEX(Historical!$H$7:$H$1247,MATCH(B268,Historical!$B$7:$B$1278,0))=0,"n/a",((INDEX(Historical!$C$7:$C$1256,MATCH(B268,Historical!$B$7:$B$1278,0))/INDEX(Historical!$H$7:$H$1247,MATCH(B268,Historical!$B$7:$B$1278,0)))^(1/5)-1)*100)</f>
        <v>17.607902252467355</v>
      </c>
      <c r="V268" s="701">
        <f>IF(INDEX(Historical!$O$7:$O$1247,MATCH(B268,Historical!$B$7:$B$1278,0))=0,"n/a",((INDEX(Historical!$C$7:$C$1256,MATCH(B268,Historical!$B$7:$B$1278,0))/INDEX(Historical!$O$7:$O$1247,MATCH(B268,Historical!$B$7:$B$1278,0)))^(1/10)-1)*100)</f>
        <v>0</v>
      </c>
      <c r="W268" s="702" t="str">
        <f>IF(OR(U268&lt;=0,U268="n/a",V268&lt;=0,V268="n/a"),"n/a",U268/V268)</f>
        <v>n/a</v>
      </c>
      <c r="X268" s="703">
        <f>IF(OR(AJ268&lt;=0,AJ268="n/a",U268&lt;=0,U268="n/a"),"n/a",U268/AJ268)</f>
        <v>3.2014367731758826</v>
      </c>
      <c r="Y268" s="877"/>
      <c r="Z268" s="651">
        <f>IF(OR(AC268&lt;0.01,AC268="n/a"),"n/a",M268/AC268*100)</f>
        <v>27.777777777777779</v>
      </c>
      <c r="AA268" s="887">
        <f>IF(OR(AC268&lt;0.01,AC268="n/a"),"n/a",I268/AC268)</f>
        <v>10.652777777777779</v>
      </c>
      <c r="AB268" s="888">
        <v>12</v>
      </c>
      <c r="AC268" s="866">
        <v>1.44</v>
      </c>
      <c r="AD268" s="866" t="s">
        <v>136</v>
      </c>
      <c r="AE268" s="866">
        <v>2.64</v>
      </c>
      <c r="AF268" s="866">
        <v>0.86</v>
      </c>
      <c r="AG268" s="866">
        <v>8.3000000000000007</v>
      </c>
      <c r="AH268" s="866">
        <v>0.6</v>
      </c>
      <c r="AI268" s="866">
        <v>-10.14</v>
      </c>
      <c r="AJ268" s="866">
        <v>5.5</v>
      </c>
      <c r="AK268" s="866" t="s">
        <v>136</v>
      </c>
      <c r="AL268" s="879">
        <v>116.28</v>
      </c>
      <c r="AM268" s="873">
        <v>1.6</v>
      </c>
      <c r="AN268" s="866">
        <v>7.0000000000000007E-2</v>
      </c>
      <c r="AO268" s="740">
        <f>IF(U268="n/a","n/a",IF(AA268&lt;0,"n/a",IF(AA268="n/a","n/a",J268+U268-AA268)))</f>
        <v>9.5626864042854045</v>
      </c>
      <c r="AP268" s="741">
        <f>IF(U268="n/a","n/a",J268+U268)</f>
        <v>20.215464182063183</v>
      </c>
      <c r="AQ268" s="889">
        <f>IF(OR(AC268&lt;0.01,AF268="n/a"),"n/a",(I268/SQRT(22.5*AC268*(I268/AF268))-1)*100)</f>
        <v>-36.189903658890088</v>
      </c>
      <c r="AR268" s="651">
        <f>INDEX(Historical!$C$7:$C$1256,MATCH(B268,Historical!$B$7:$B$1278,0))*IF(AH268="n/a",1.03,IF(AH268&lt;0,1.01,IF(AH268&gt;10,1.1,(1+AH268/100))))</f>
        <v>0.36215999999999998</v>
      </c>
      <c r="AS268" s="887">
        <f>IF($AI268="n/a",1.03*AR268,IF($AI268&lt;0,1.01*AR268,IF($AI268&gt;10,1.1*AR268,(1+$AI268/100)*AR268)))</f>
        <v>0.36578159999999998</v>
      </c>
      <c r="AT268" s="887">
        <f>IF($AK268="n/a",1.03*AS268,IF($AK268&lt;0,1.01*AS268,IF($AK268&gt;10,1.1*AS268,(1+$AK268/100)*AS268)))</f>
        <v>0.37675504799999998</v>
      </c>
      <c r="AU268" s="887">
        <f>IF($AK268="n/a",1.03*AT268,IF($AK268&lt;0,1.01*AT268,IF($AK268&gt;10,1.1*AT268,(1+$AK268/100)*AT268)))</f>
        <v>0.38805769944000001</v>
      </c>
      <c r="AV268" s="887">
        <f>IF($AK268="n/a",1.03*AU268,IF($AK268&lt;0,1.01*AU268,IF($AK268&gt;10,1.1*AU268,(1+$AK268/100)*AU268)))</f>
        <v>0.39969943042320005</v>
      </c>
      <c r="AW268" s="651">
        <f>SUM(AR268:AV268)</f>
        <v>1.8924537778632</v>
      </c>
      <c r="AX268" s="748">
        <f>AW268/I268*100</f>
        <v>12.336726061689699</v>
      </c>
      <c r="AY268" s="935">
        <v>1.3</v>
      </c>
      <c r="AZ268" s="873">
        <v>70.069999999999993</v>
      </c>
      <c r="BA268" s="873">
        <v>-25.130000000000003</v>
      </c>
      <c r="BB268" s="873">
        <v>5.65</v>
      </c>
      <c r="BC268" s="873">
        <v>0.22999999999999998</v>
      </c>
      <c r="BD268" s="908"/>
      <c r="BE268" s="624">
        <v>2013</v>
      </c>
      <c r="BF268" s="899">
        <f>IF(BE268&gt;2008,0,IF(BE268&gt;2001,1,IF(BE268&gt;1990,2,IF(BE268&gt;1980,3,IF(BE268&gt;1973,4,IF(BE268&gt;1970,5,IF(BE268&gt;1960,6,IF(BE268&gt;1958,7,IF(BE268&gt;1953,8,9)))))))))</f>
        <v>0</v>
      </c>
      <c r="BG268" s="883">
        <v>1</v>
      </c>
    </row>
    <row r="269" spans="1:59" s="864" customFormat="1" ht="12.75" customHeight="1" x14ac:dyDescent="0.2">
      <c r="A269" s="872" t="s">
        <v>1649</v>
      </c>
      <c r="B269" s="604" t="s">
        <v>1650</v>
      </c>
      <c r="C269" s="933" t="s">
        <v>4345</v>
      </c>
      <c r="D269" s="933" t="s">
        <v>519</v>
      </c>
      <c r="E269" s="733">
        <v>9</v>
      </c>
      <c r="F269" s="1182">
        <v>411</v>
      </c>
      <c r="G269" s="1182" t="s">
        <v>106</v>
      </c>
      <c r="H269" s="1182" t="s">
        <v>106</v>
      </c>
      <c r="I269" s="875">
        <v>18.579999999999998</v>
      </c>
      <c r="J269" s="651">
        <f>(M269/I269)*100</f>
        <v>4.3057050592034445</v>
      </c>
      <c r="K269" s="878">
        <v>0.2</v>
      </c>
      <c r="L269" s="888">
        <v>4</v>
      </c>
      <c r="M269" s="642">
        <f>K269*L269</f>
        <v>0.8</v>
      </c>
      <c r="N269" s="871" t="s">
        <v>148</v>
      </c>
      <c r="O269" s="734">
        <v>0.18</v>
      </c>
      <c r="P269" s="867">
        <v>43433</v>
      </c>
      <c r="Q269" s="867">
        <v>43451</v>
      </c>
      <c r="R269" s="642">
        <f>(K269-O269)/O269*100</f>
        <v>11.111111111111121</v>
      </c>
      <c r="S269" s="701">
        <f>IF(INDEX(Historical!$D$7:$D$1254,MATCH(B269,Historical!$B$7:$B$1278,0))=0,"n/a",(INDEX(Historical!$C$7:$C$1256,MATCH(B269,Historical!$B$7:$B$1278,0))/INDEX(Historical!$D$7:$D$1254,MATCH(B269,Historical!$B$7:$B$1278,0))-1)*100)</f>
        <v>8.1081081081081141</v>
      </c>
      <c r="T269" s="701">
        <f>IF(INDEX(Historical!$F$7:$F$1247,MATCH(B269,Historical!$B$7:$B$1278,0))=0,"n/a",((INDEX(Historical!$C$7:$C$1256,MATCH(B269,Historical!$B$7:$B$1278,0))/INDEX(Historical!$F$7:$F$1247,MATCH(B269,Historical!$B$7:$B$1278,0)))^(1/3)-1)*100)</f>
        <v>4.3038381993584451</v>
      </c>
      <c r="U269" s="701">
        <f>IF(INDEX(Historical!$H$7:$H$1247,MATCH(B269,Historical!$B$7:$B$1278,0))=0,"n/a",((INDEX(Historical!$C$7:$C$1256,MATCH(B269,Historical!$B$7:$B$1278,0))/INDEX(Historical!$H$7:$H$1247,MATCH(B269,Historical!$B$7:$B$1278,0)))^(1/5)-1)*100)</f>
        <v>4.8938165624699659</v>
      </c>
      <c r="V269" s="701">
        <f>IF(INDEX(Historical!$O$7:$O$1247,MATCH(B269,Historical!$B$7:$B$1278,0))=0,"n/a",((INDEX(Historical!$C$7:$C$1256,MATCH(B269,Historical!$B$7:$B$1278,0))/INDEX(Historical!$O$7:$O$1247,MATCH(B269,Historical!$B$7:$B$1278,0)))^(1/10)-1)*100)</f>
        <v>14.869835499703509</v>
      </c>
      <c r="W269" s="702">
        <f>IF(OR(U269&lt;=0,U269="n/a",V269&lt;=0,V269="n/a"),"n/a",U269/V269)</f>
        <v>0.3291103363293793</v>
      </c>
      <c r="X269" s="703" t="str">
        <f>IF(OR(AJ269&lt;=0,AJ269="n/a",U269&lt;=0,U269="n/a"),"n/a",U269/AJ269)</f>
        <v>n/a</v>
      </c>
      <c r="Y269" s="673" t="s">
        <v>4493</v>
      </c>
      <c r="Z269" s="651">
        <f>IF(OR(AC269&lt;0.01,AC269="n/a"),"n/a",M269/AC269*100)</f>
        <v>18.691588785046729</v>
      </c>
      <c r="AA269" s="887">
        <f>IF(OR(AC269&lt;0.01,AC269="n/a"),"n/a",I269/AC269)</f>
        <v>4.3411214953271022</v>
      </c>
      <c r="AB269" s="888">
        <v>12</v>
      </c>
      <c r="AC269" s="866">
        <v>4.28</v>
      </c>
      <c r="AD269" s="866">
        <v>2.71</v>
      </c>
      <c r="AE269" s="866">
        <v>0.25</v>
      </c>
      <c r="AF269" s="866">
        <v>0.93</v>
      </c>
      <c r="AG269" s="866">
        <v>23.599999999999998</v>
      </c>
      <c r="AH269" s="866">
        <v>-84.8</v>
      </c>
      <c r="AI269" s="866">
        <v>-126.69999999999999</v>
      </c>
      <c r="AJ269" s="866">
        <v>-25.3</v>
      </c>
      <c r="AK269" s="866">
        <v>1.6</v>
      </c>
      <c r="AL269" s="879">
        <v>1400</v>
      </c>
      <c r="AM269" s="874">
        <v>0.5</v>
      </c>
      <c r="AN269" s="866">
        <v>7.71</v>
      </c>
      <c r="AO269" s="740">
        <f>IF(U269="n/a","n/a",IF(AA269&lt;0,"n/a",IF(AA269="n/a","n/a",J269+U269-AA269)))</f>
        <v>4.8584001263463081</v>
      </c>
      <c r="AP269" s="741">
        <f>IF(U269="n/a","n/a",J269+U269)</f>
        <v>9.1995216216734104</v>
      </c>
      <c r="AQ269" s="889">
        <f>IF(OR(AC269&lt;0.01,AF269="n/a"),"n/a",(I269/SQRT(22.5*AC269*(I269/AF269))-1)*100)</f>
        <v>-57.640464850655704</v>
      </c>
      <c r="AR269" s="651">
        <f>INDEX(Historical!$C$7:$C$1256,MATCH(B269,Historical!$B$7:$B$1278,0))*IF(AH269="n/a",1.03,IF(AH269&lt;0,1.01,IF(AH269&gt;10,1.1,(1+AH269/100))))</f>
        <v>0.80800000000000005</v>
      </c>
      <c r="AS269" s="887">
        <f>IF($AI269="n/a",1.03*AR269,IF($AI269&lt;0,1.01*AR269,IF($AI269&gt;10,1.1*AR269,(1+$AI269/100)*AR269)))</f>
        <v>0.81608000000000003</v>
      </c>
      <c r="AT269" s="887">
        <f>IF($AK269="n/a",1.03*AS269,IF($AK269&lt;0,1.01*AS269,IF($AK269&gt;10,1.1*AS269,(1+$AK269/100)*AS269)))</f>
        <v>0.82913728000000009</v>
      </c>
      <c r="AU269" s="887">
        <f>IF($AK269="n/a",1.03*AT269,IF($AK269&lt;0,1.01*AT269,IF($AK269&gt;10,1.1*AT269,(1+$AK269/100)*AT269)))</f>
        <v>0.84240347648000014</v>
      </c>
      <c r="AV269" s="887">
        <f>IF($AK269="n/a",1.03*AU269,IF($AK269&lt;0,1.01*AU269,IF($AK269&gt;10,1.1*AU269,(1+$AK269/100)*AU269)))</f>
        <v>0.85588193210368013</v>
      </c>
      <c r="AW269" s="651">
        <f>SUM(AR269:AV269)</f>
        <v>4.1515026885836814</v>
      </c>
      <c r="AX269" s="748">
        <f>AW269/I269*100</f>
        <v>22.343932661914327</v>
      </c>
      <c r="AY269" s="935">
        <v>1.26</v>
      </c>
      <c r="AZ269" s="873">
        <v>75.7</v>
      </c>
      <c r="BA269" s="873">
        <v>-55.600000000000009</v>
      </c>
      <c r="BB269" s="873">
        <v>-6.0699999999999994</v>
      </c>
      <c r="BC269" s="873">
        <v>-8.6300000000000008</v>
      </c>
      <c r="BD269" s="908"/>
      <c r="BE269" s="624">
        <v>2012</v>
      </c>
      <c r="BF269" s="899">
        <f>IF(BE269&gt;2008,0,IF(BE269&gt;2001,1,IF(BE269&gt;1990,2,IF(BE269&gt;1980,3,IF(BE269&gt;1973,4,IF(BE269&gt;1970,5,IF(BE269&gt;1960,6,IF(BE269&gt;1958,7,IF(BE269&gt;1953,8,9)))))))))</f>
        <v>0</v>
      </c>
      <c r="BG269" s="883">
        <v>2.1</v>
      </c>
    </row>
    <row r="270" spans="1:59" s="864" customFormat="1" ht="12.75" customHeight="1" x14ac:dyDescent="0.2">
      <c r="A270" s="882" t="s">
        <v>4569</v>
      </c>
      <c r="B270" s="604" t="s">
        <v>2058</v>
      </c>
      <c r="C270" s="933" t="s">
        <v>108</v>
      </c>
      <c r="D270" s="933" t="s">
        <v>4337</v>
      </c>
      <c r="E270" s="733">
        <v>5</v>
      </c>
      <c r="F270" s="1182">
        <v>727</v>
      </c>
      <c r="G270" s="1182" t="s">
        <v>106</v>
      </c>
      <c r="H270" s="1182" t="s">
        <v>106</v>
      </c>
      <c r="I270" s="875">
        <v>41.11</v>
      </c>
      <c r="J270" s="651">
        <f>(M270/I270)*100</f>
        <v>1.7513986864509852</v>
      </c>
      <c r="K270" s="878">
        <v>0.18</v>
      </c>
      <c r="L270" s="888">
        <v>4</v>
      </c>
      <c r="M270" s="642">
        <f>K270*L270</f>
        <v>0.72</v>
      </c>
      <c r="N270" s="871" t="s">
        <v>1239</v>
      </c>
      <c r="O270" s="734">
        <v>0.17</v>
      </c>
      <c r="P270" s="862">
        <v>43874</v>
      </c>
      <c r="Q270" s="862">
        <v>43889</v>
      </c>
      <c r="R270" s="642">
        <f>(K270-O270)/O270*100</f>
        <v>5.8823529411764595</v>
      </c>
      <c r="S270" s="701">
        <f>IF(INDEX(Historical!$D$7:$D$1254,MATCH(B270,Historical!$B$7:$B$1278,0))=0,"n/a",(INDEX(Historical!$C$7:$C$1256,MATCH(B270,Historical!$B$7:$B$1278,0))/INDEX(Historical!$D$7:$D$1254,MATCH(B270,Historical!$B$7:$B$1278,0))-1)*100)</f>
        <v>47.826086956521749</v>
      </c>
      <c r="T270" s="701">
        <f>IF(INDEX(Historical!$F$7:$F$1247,MATCH(B270,Historical!$B$7:$B$1278,0))=0,"n/a",((INDEX(Historical!$C$7:$C$1256,MATCH(B270,Historical!$B$7:$B$1278,0))/INDEX(Historical!$F$7:$F$1247,MATCH(B270,Historical!$B$7:$B$1278,0)))^(1/3)-1)*100)</f>
        <v>36.055170063911589</v>
      </c>
      <c r="U270" s="701">
        <f>IF(INDEX(Historical!$H$7:$H$1247,MATCH(B270,Historical!$B$7:$B$1278,0))=0,"n/a",((INDEX(Historical!$C$7:$C$1256,MATCH(B270,Historical!$B$7:$B$1278,0))/INDEX(Historical!$H$7:$H$1247,MATCH(B270,Historical!$B$7:$B$1278,0)))^(1/5)-1)*100)</f>
        <v>23.157122757056104</v>
      </c>
      <c r="V270" s="701">
        <f>IF(INDEX(Historical!$O$7:$O$1247,MATCH(B270,Historical!$B$7:$B$1278,0))=0,"n/a",((INDEX(Historical!$C$7:$C$1256,MATCH(B270,Historical!$B$7:$B$1278,0))/INDEX(Historical!$O$7:$O$1247,MATCH(B270,Historical!$B$7:$B$1278,0)))^(1/10)-1)*100)</f>
        <v>10.97617886603237</v>
      </c>
      <c r="W270" s="702">
        <f>IF(OR(U270&lt;=0,U270="n/a",V270&lt;=0,V270="n/a"),"n/a",U270/V270)</f>
        <v>2.1097617886603244</v>
      </c>
      <c r="X270" s="703">
        <f>IF(OR(AJ270&lt;=0,AJ270="n/a",U270&lt;=0,U270="n/a"),"n/a",U270/AJ270)</f>
        <v>1.0201375663901369</v>
      </c>
      <c r="Y270" s="877"/>
      <c r="Z270" s="651">
        <f>IF(OR(AC270&lt;0.01,AC270="n/a"),"n/a",M270/AC270*100)</f>
        <v>33.333333333333329</v>
      </c>
      <c r="AA270" s="887">
        <f>IF(OR(AC270&lt;0.01,AC270="n/a"),"n/a",I270/AC270)</f>
        <v>19.032407407407405</v>
      </c>
      <c r="AB270" s="888">
        <v>12</v>
      </c>
      <c r="AC270" s="866">
        <v>2.16</v>
      </c>
      <c r="AD270" s="866" t="s">
        <v>136</v>
      </c>
      <c r="AE270" s="866">
        <v>7.22</v>
      </c>
      <c r="AF270" s="866">
        <v>2.0699999999999998</v>
      </c>
      <c r="AG270" s="866">
        <v>15.5</v>
      </c>
      <c r="AH270" s="866">
        <v>9.1999999999999993</v>
      </c>
      <c r="AI270" s="866">
        <v>-2.68</v>
      </c>
      <c r="AJ270" s="866">
        <v>22.7</v>
      </c>
      <c r="AK270" s="866">
        <v>-7.07</v>
      </c>
      <c r="AL270" s="879">
        <v>76650</v>
      </c>
      <c r="AM270" s="873">
        <v>10.45</v>
      </c>
      <c r="AN270" s="866">
        <v>12.14</v>
      </c>
      <c r="AO270" s="740">
        <f>IF(U270="n/a","n/a",IF(AA270&lt;0,"n/a",IF(AA270="n/a","n/a",J270+U270-AA270)))</f>
        <v>5.8761140360996862</v>
      </c>
      <c r="AP270" s="741">
        <f>IF(U270="n/a","n/a",J270+U270)</f>
        <v>24.908521443507091</v>
      </c>
      <c r="AQ270" s="889">
        <f>IF(OR(AC270&lt;0.01,AF270="n/a"),"n/a",(I270/SQRT(22.5*AC270*(I270/AF270))-1)*100)</f>
        <v>32.324656866416305</v>
      </c>
      <c r="AR270" s="651">
        <f>INDEX(Historical!$C$7:$C$1256,MATCH(B270,Historical!$B$7:$B$1278,0))*IF(AH270="n/a",1.03,IF(AH270&lt;0,1.01,IF(AH270&gt;10,1.1,(1+AH270/100))))</f>
        <v>0.74256000000000011</v>
      </c>
      <c r="AS270" s="887">
        <f>IF($AI270="n/a",1.03*AR270,IF($AI270&lt;0,1.01*AR270,IF($AI270&gt;10,1.1*AR270,(1+$AI270/100)*AR270)))</f>
        <v>0.74998560000000014</v>
      </c>
      <c r="AT270" s="887">
        <f>IF($AK270="n/a",1.03*AS270,IF($AK270&lt;0,1.01*AS270,IF($AK270&gt;10,1.1*AS270,(1+$AK270/100)*AS270)))</f>
        <v>0.75748545600000017</v>
      </c>
      <c r="AU270" s="887">
        <f>IF($AK270="n/a",1.03*AT270,IF($AK270&lt;0,1.01*AT270,IF($AK270&gt;10,1.1*AT270,(1+$AK270/100)*AT270)))</f>
        <v>0.76506031056000012</v>
      </c>
      <c r="AV270" s="887">
        <f>IF($AK270="n/a",1.03*AU270,IF($AK270&lt;0,1.01*AU270,IF($AK270&gt;10,1.1*AU270,(1+$AK270/100)*AU270)))</f>
        <v>0.77271091366560019</v>
      </c>
      <c r="AW270" s="651">
        <f>SUM(AR270:AV270)</f>
        <v>3.7878022802256002</v>
      </c>
      <c r="AX270" s="748">
        <f>AW270/I270*100</f>
        <v>9.2138221362821717</v>
      </c>
      <c r="AY270" s="935">
        <v>1.1599999999999999</v>
      </c>
      <c r="AZ270" s="873">
        <v>46.82</v>
      </c>
      <c r="BA270" s="873">
        <v>-20.399999999999999</v>
      </c>
      <c r="BB270" s="873">
        <v>12.06</v>
      </c>
      <c r="BC270" s="873">
        <v>10.870000000000001</v>
      </c>
      <c r="BD270" s="908"/>
      <c r="BE270" s="624">
        <v>2016</v>
      </c>
      <c r="BF270" s="899">
        <f>IF(BE270&gt;2008,0,IF(BE270&gt;2001,1,IF(BE270&gt;1990,2,IF(BE270&gt;1980,3,IF(BE270&gt;1973,4,IF(BE270&gt;1970,5,IF(BE270&gt;1960,6,IF(BE270&gt;1958,7,IF(BE270&gt;1953,8,9)))))))))</f>
        <v>0</v>
      </c>
      <c r="BG270" s="883">
        <v>1</v>
      </c>
    </row>
    <row r="271" spans="1:59" s="864" customFormat="1" ht="12.75" customHeight="1" x14ac:dyDescent="0.2">
      <c r="A271" s="872" t="s">
        <v>1639</v>
      </c>
      <c r="B271" s="604" t="s">
        <v>1640</v>
      </c>
      <c r="C271" s="933" t="s">
        <v>245</v>
      </c>
      <c r="D271" s="933" t="s">
        <v>4320</v>
      </c>
      <c r="E271" s="733">
        <v>9</v>
      </c>
      <c r="F271" s="1182">
        <v>481</v>
      </c>
      <c r="G271" s="1182" t="s">
        <v>106</v>
      </c>
      <c r="H271" s="1182" t="s">
        <v>106</v>
      </c>
      <c r="I271" s="875">
        <v>30.98</v>
      </c>
      <c r="J271" s="651">
        <f>(M271/I271)*100</f>
        <v>1.1620400258231116</v>
      </c>
      <c r="K271" s="878">
        <v>0.09</v>
      </c>
      <c r="L271" s="888">
        <v>4</v>
      </c>
      <c r="M271" s="642">
        <f>K271*L271</f>
        <v>0.36</v>
      </c>
      <c r="N271" s="871" t="s">
        <v>568</v>
      </c>
      <c r="O271" s="734">
        <v>8.5000000000000006E-2</v>
      </c>
      <c r="P271" s="862">
        <v>44014</v>
      </c>
      <c r="Q271" s="862">
        <v>44032</v>
      </c>
      <c r="R271" s="642">
        <f>(K271-O271)/O271*100</f>
        <v>5.8823529411764595</v>
      </c>
      <c r="S271" s="701">
        <f>IF(INDEX(Historical!$D$7:$D$1254,MATCH(B271,Historical!$B$7:$B$1278,0))=0,"n/a",(INDEX(Historical!$C$7:$C$1256,MATCH(B271,Historical!$B$7:$B$1278,0))/INDEX(Historical!$D$7:$D$1254,MATCH(B271,Historical!$B$7:$B$1278,0))-1)*100)</f>
        <v>6.4516129032258229</v>
      </c>
      <c r="T271" s="701">
        <f>IF(INDEX(Historical!$F$7:$F$1247,MATCH(B271,Historical!$B$7:$B$1278,0))=0,"n/a",((INDEX(Historical!$C$7:$C$1256,MATCH(B271,Historical!$B$7:$B$1278,0))/INDEX(Historical!$F$7:$F$1247,MATCH(B271,Historical!$B$7:$B$1278,0)))^(1/3)-1)*100)</f>
        <v>6.917810999860885</v>
      </c>
      <c r="U271" s="701">
        <f>IF(INDEX(Historical!$H$7:$H$1247,MATCH(B271,Historical!$B$7:$B$1278,0))=0,"n/a",((INDEX(Historical!$C$7:$C$1256,MATCH(B271,Historical!$B$7:$B$1278,0))/INDEX(Historical!$H$7:$H$1247,MATCH(B271,Historical!$B$7:$B$1278,0)))^(1/5)-1)*100)</f>
        <v>6.5762756635474373</v>
      </c>
      <c r="V271" s="701" t="str">
        <f>IF(INDEX(Historical!$O$7:$O$1247,MATCH(B271,Historical!$B$7:$B$1278,0))=0,"n/a",((INDEX(Historical!$C$7:$C$1256,MATCH(B271,Historical!$B$7:$B$1278,0))/INDEX(Historical!$O$7:$O$1247,MATCH(B271,Historical!$B$7:$B$1278,0)))^(1/10)-1)*100)</f>
        <v>n/a</v>
      </c>
      <c r="W271" s="702" t="str">
        <f>IF(OR(U271&lt;=0,U271="n/a",V271&lt;=0,V271="n/a"),"n/a",U271/V271)</f>
        <v>n/a</v>
      </c>
      <c r="X271" s="703">
        <f>IF(OR(AJ271&lt;=0,AJ271="n/a",U271&lt;=0,U271="n/a"),"n/a",U271/AJ271)</f>
        <v>0.3613338276674416</v>
      </c>
      <c r="Y271" s="876"/>
      <c r="Z271" s="651">
        <f>IF(OR(AC271&lt;0.01,AC271="n/a"),"n/a",M271/AC271*100)</f>
        <v>48.648648648648646</v>
      </c>
      <c r="AA271" s="887">
        <f>IF(OR(AC271&lt;0.01,AC271="n/a"),"n/a",I271/AC271)</f>
        <v>41.864864864864863</v>
      </c>
      <c r="AB271" s="888">
        <v>1</v>
      </c>
      <c r="AC271" s="866">
        <v>0.74</v>
      </c>
      <c r="AD271" s="866">
        <v>4.2</v>
      </c>
      <c r="AE271" s="866">
        <v>0.44</v>
      </c>
      <c r="AF271" s="866">
        <v>1.51</v>
      </c>
      <c r="AG271" s="866">
        <v>3.8</v>
      </c>
      <c r="AH271" s="866">
        <v>19.400000000000002</v>
      </c>
      <c r="AI271" s="866">
        <v>479.57</v>
      </c>
      <c r="AJ271" s="866">
        <v>18.2</v>
      </c>
      <c r="AK271" s="866">
        <v>10</v>
      </c>
      <c r="AL271" s="879">
        <v>425.05</v>
      </c>
      <c r="AM271" s="873">
        <v>2.9000000000000004</v>
      </c>
      <c r="AN271" s="866">
        <v>0</v>
      </c>
      <c r="AO271" s="740">
        <f>IF(U271="n/a","n/a",IF(AA271&lt;0,"n/a",IF(AA271="n/a","n/a",J271+U271-AA271)))</f>
        <v>-34.126549175494311</v>
      </c>
      <c r="AP271" s="741">
        <f>IF(U271="n/a","n/a",J271+U271)</f>
        <v>7.7383156893705491</v>
      </c>
      <c r="AQ271" s="889">
        <f>IF(OR(AC271&lt;0.01,AF271="n/a"),"n/a",(I271/SQRT(22.5*AC271*(I271/AF271))-1)*100)</f>
        <v>67.618543055283624</v>
      </c>
      <c r="AR271" s="651">
        <f>INDEX(Historical!$C$7:$C$1256,MATCH(B271,Historical!$B$7:$B$1278,0))*IF(AH271="n/a",1.03,IF(AH271&lt;0,1.01,IF(AH271&gt;10,1.1,(1+AH271/100))))</f>
        <v>0.36300000000000004</v>
      </c>
      <c r="AS271" s="887">
        <f>IF($AI271="n/a",1.03*AR271,IF($AI271&lt;0,1.01*AR271,IF($AI271&gt;10,1.1*AR271,(1+$AI271/100)*AR271)))</f>
        <v>0.3993000000000001</v>
      </c>
      <c r="AT271" s="887">
        <f>IF($AK271="n/a",1.03*AS271,IF($AK271&lt;0,1.01*AS271,IF($AK271&gt;10,1.1*AS271,(1+$AK271/100)*AS271)))</f>
        <v>0.43923000000000012</v>
      </c>
      <c r="AU271" s="887">
        <f>IF($AK271="n/a",1.03*AT271,IF($AK271&lt;0,1.01*AT271,IF($AK271&gt;10,1.1*AT271,(1+$AK271/100)*AT271)))</f>
        <v>0.48315300000000017</v>
      </c>
      <c r="AV271" s="887">
        <f>IF($AK271="n/a",1.03*AU271,IF($AK271&lt;0,1.01*AU271,IF($AK271&gt;10,1.1*AU271,(1+$AK271/100)*AU271)))</f>
        <v>0.53146830000000023</v>
      </c>
      <c r="AW271" s="651">
        <f>SUM(AR271:AV271)</f>
        <v>2.2161513000000008</v>
      </c>
      <c r="AX271" s="748">
        <f>AW271/I271*100</f>
        <v>7.1534903163331203</v>
      </c>
      <c r="AY271" s="935">
        <v>1.36</v>
      </c>
      <c r="AZ271" s="873">
        <v>146.66</v>
      </c>
      <c r="BA271" s="873">
        <v>-22.84</v>
      </c>
      <c r="BB271" s="873">
        <v>-9</v>
      </c>
      <c r="BC271" s="873">
        <v>8.1100000000000012</v>
      </c>
      <c r="BD271" s="908"/>
      <c r="BE271" s="624">
        <v>2012</v>
      </c>
      <c r="BF271" s="899">
        <f>IF(BE271&gt;2008,0,IF(BE271&gt;2001,1,IF(BE271&gt;1990,2,IF(BE271&gt;1980,3,IF(BE271&gt;1973,4,IF(BE271&gt;1970,5,IF(BE271&gt;1960,6,IF(BE271&gt;1958,7,IF(BE271&gt;1953,8,9)))))))))</f>
        <v>0</v>
      </c>
      <c r="BG271" s="883">
        <v>1.7000000000000002</v>
      </c>
    </row>
    <row r="272" spans="1:59" s="864" customFormat="1" x14ac:dyDescent="0.2">
      <c r="A272" s="872" t="s">
        <v>1659</v>
      </c>
      <c r="B272" s="604" t="s">
        <v>1660</v>
      </c>
      <c r="C272" s="933" t="s">
        <v>108</v>
      </c>
      <c r="D272" s="933" t="s">
        <v>4341</v>
      </c>
      <c r="E272" s="733">
        <v>8</v>
      </c>
      <c r="F272" s="1182">
        <v>535</v>
      </c>
      <c r="G272" s="1182" t="s">
        <v>106</v>
      </c>
      <c r="H272" s="1182" t="s">
        <v>106</v>
      </c>
      <c r="I272" s="875">
        <v>29.19</v>
      </c>
      <c r="J272" s="651">
        <f>(M272/I272)*100</f>
        <v>2.0554984583761562</v>
      </c>
      <c r="K272" s="878">
        <v>0.15</v>
      </c>
      <c r="L272" s="888">
        <v>4</v>
      </c>
      <c r="M272" s="642">
        <f>K272*L272</f>
        <v>0.6</v>
      </c>
      <c r="N272" s="871" t="s">
        <v>988</v>
      </c>
      <c r="O272" s="734">
        <v>0.14000000000000001</v>
      </c>
      <c r="P272" s="862">
        <v>43868</v>
      </c>
      <c r="Q272" s="862">
        <v>43885</v>
      </c>
      <c r="R272" s="642">
        <f>(K272-O272)/O272*100</f>
        <v>7.1428571428571281</v>
      </c>
      <c r="S272" s="701">
        <f>IF(INDEX(Historical!$D$7:$D$1254,MATCH(B272,Historical!$B$7:$B$1278,0))=0,"n/a",(INDEX(Historical!$C$7:$C$1256,MATCH(B272,Historical!$B$7:$B$1278,0))/INDEX(Historical!$D$7:$D$1254,MATCH(B272,Historical!$B$7:$B$1278,0))-1)*100)</f>
        <v>3.7037037037036979</v>
      </c>
      <c r="T272" s="701">
        <f>IF(INDEX(Historical!$F$7:$F$1247,MATCH(B272,Historical!$B$7:$B$1278,0))=0,"n/a",((INDEX(Historical!$C$7:$C$1256,MATCH(B272,Historical!$B$7:$B$1278,0))/INDEX(Historical!$F$7:$F$1247,MATCH(B272,Historical!$B$7:$B$1278,0)))^(1/3)-1)*100)</f>
        <v>23.127650029855573</v>
      </c>
      <c r="U272" s="701">
        <f>IF(INDEX(Historical!$H$7:$H$1247,MATCH(B272,Historical!$B$7:$B$1278,0))=0,"n/a",((INDEX(Historical!$C$7:$C$1256,MATCH(B272,Historical!$B$7:$B$1278,0))/INDEX(Historical!$H$7:$H$1247,MATCH(B272,Historical!$B$7:$B$1278,0)))^(1/5)-1)*100)</f>
        <v>22.865967908314722</v>
      </c>
      <c r="V272" s="701">
        <f>IF(INDEX(Historical!$O$7:$O$1247,MATCH(B272,Historical!$B$7:$B$1278,0))=0,"n/a",((INDEX(Historical!$C$7:$C$1256,MATCH(B272,Historical!$B$7:$B$1278,0))/INDEX(Historical!$O$7:$O$1247,MATCH(B272,Historical!$B$7:$B$1278,0)))^(1/10)-1)*100)</f>
        <v>16.654280155455027</v>
      </c>
      <c r="W272" s="702">
        <f>IF(OR(U272&lt;=0,U272="n/a",V272&lt;=0,V272="n/a"),"n/a",U272/V272)</f>
        <v>1.3729784592836387</v>
      </c>
      <c r="X272" s="703">
        <f>IF(OR(AJ272&lt;=0,AJ272="n/a",U272&lt;=0,U272="n/a"),"n/a",U272/AJ272)</f>
        <v>2.3573162792077031</v>
      </c>
      <c r="Y272" s="673"/>
      <c r="Z272" s="651">
        <f>IF(OR(AC272&lt;0.01,AC272="n/a"),"n/a",M272/AC272*100)</f>
        <v>23.809523809523807</v>
      </c>
      <c r="AA272" s="887">
        <f>IF(OR(AC272&lt;0.01,AC272="n/a"),"n/a",I272/AC272)</f>
        <v>11.583333333333334</v>
      </c>
      <c r="AB272" s="888">
        <v>12</v>
      </c>
      <c r="AC272" s="866">
        <v>2.52</v>
      </c>
      <c r="AD272" s="866" t="s">
        <v>136</v>
      </c>
      <c r="AE272" s="866">
        <v>2.17</v>
      </c>
      <c r="AF272" s="866">
        <v>0.93</v>
      </c>
      <c r="AG272" s="866">
        <v>8.4</v>
      </c>
      <c r="AH272" s="866">
        <v>13.700000000000001</v>
      </c>
      <c r="AI272" s="866" t="s">
        <v>136</v>
      </c>
      <c r="AJ272" s="866">
        <v>9.7000000000000011</v>
      </c>
      <c r="AK272" s="866" t="s">
        <v>136</v>
      </c>
      <c r="AL272" s="879">
        <v>75.89</v>
      </c>
      <c r="AM272" s="873">
        <v>3.4000000000000004</v>
      </c>
      <c r="AN272" s="866">
        <v>0</v>
      </c>
      <c r="AO272" s="740">
        <f>IF(U272="n/a","n/a",IF(AA272&lt;0,"n/a",IF(AA272="n/a","n/a",J272+U272-AA272)))</f>
        <v>13.338133033357545</v>
      </c>
      <c r="AP272" s="741">
        <f>IF(U272="n/a","n/a",J272+U272)</f>
        <v>24.921466366690879</v>
      </c>
      <c r="AQ272" s="889">
        <f>IF(OR(AC272&lt;0.01,AF272="n/a"),"n/a",(I272/SQRT(22.5*AC272*(I272/AF272))-1)*100)</f>
        <v>-30.806230209810227</v>
      </c>
      <c r="AR272" s="651">
        <f>INDEX(Historical!$C$7:$C$1256,MATCH(B272,Historical!$B$7:$B$1278,0))*IF(AH272="n/a",1.03,IF(AH272&lt;0,1.01,IF(AH272&gt;10,1.1,(1+AH272/100))))</f>
        <v>0.6160000000000001</v>
      </c>
      <c r="AS272" s="887">
        <f>IF($AI272="n/a",1.03*AR272,IF($AI272&lt;0,1.01*AR272,IF($AI272&gt;10,1.1*AR272,(1+$AI272/100)*AR272)))</f>
        <v>0.63448000000000015</v>
      </c>
      <c r="AT272" s="887">
        <f>IF($AK272="n/a",1.03*AS272,IF($AK272&lt;0,1.01*AS272,IF($AK272&gt;10,1.1*AS272,(1+$AK272/100)*AS272)))</f>
        <v>0.65351440000000016</v>
      </c>
      <c r="AU272" s="887">
        <f>IF($AK272="n/a",1.03*AT272,IF($AK272&lt;0,1.01*AT272,IF($AK272&gt;10,1.1*AT272,(1+$AK272/100)*AT272)))</f>
        <v>0.67311983200000014</v>
      </c>
      <c r="AV272" s="887">
        <f>IF($AK272="n/a",1.03*AU272,IF($AK272&lt;0,1.01*AU272,IF($AK272&gt;10,1.1*AU272,(1+$AK272/100)*AU272)))</f>
        <v>0.6933134269600002</v>
      </c>
      <c r="AW272" s="651">
        <f>SUM(AR272:AV272)</f>
        <v>3.2704276589600005</v>
      </c>
      <c r="AX272" s="748">
        <f>AW272/I272*100</f>
        <v>11.203931685371703</v>
      </c>
      <c r="AY272" s="935">
        <v>1.03</v>
      </c>
      <c r="AZ272" s="873">
        <v>71.709999999999994</v>
      </c>
      <c r="BA272" s="873">
        <v>-22.55</v>
      </c>
      <c r="BB272" s="873">
        <v>2.73</v>
      </c>
      <c r="BC272" s="873">
        <v>-0.66</v>
      </c>
      <c r="BD272" s="908"/>
      <c r="BE272" s="624">
        <v>2013</v>
      </c>
      <c r="BF272" s="899">
        <f>IF(BE272&gt;2008,0,IF(BE272&gt;2001,1,IF(BE272&gt;1990,2,IF(BE272&gt;1980,3,IF(BE272&gt;1973,4,IF(BE272&gt;1970,5,IF(BE272&gt;1960,6,IF(BE272&gt;1958,7,IF(BE272&gt;1953,8,9)))))))))</f>
        <v>0</v>
      </c>
      <c r="BG272" s="883">
        <v>0.89999999999999991</v>
      </c>
    </row>
    <row r="273" spans="1:59" s="864" customFormat="1" ht="12.75" customHeight="1" x14ac:dyDescent="0.2">
      <c r="A273" s="881" t="s">
        <v>4070</v>
      </c>
      <c r="B273" s="604" t="s">
        <v>4071</v>
      </c>
      <c r="C273" s="933" t="s">
        <v>108</v>
      </c>
      <c r="D273" s="933" t="s">
        <v>4341</v>
      </c>
      <c r="E273" s="733">
        <v>7</v>
      </c>
      <c r="F273" s="1182">
        <v>599</v>
      </c>
      <c r="G273" s="1182" t="s">
        <v>106</v>
      </c>
      <c r="H273" s="1182" t="s">
        <v>106</v>
      </c>
      <c r="I273" s="875">
        <v>36.9</v>
      </c>
      <c r="J273" s="651">
        <f>(M273/I273)*100</f>
        <v>1.8970189701897018</v>
      </c>
      <c r="K273" s="878">
        <v>0.17499999999999999</v>
      </c>
      <c r="L273" s="888">
        <v>4</v>
      </c>
      <c r="M273" s="642">
        <f>K273*L273</f>
        <v>0.7</v>
      </c>
      <c r="N273" s="871" t="s">
        <v>239</v>
      </c>
      <c r="O273" s="734">
        <v>0.15</v>
      </c>
      <c r="P273" s="619">
        <v>43829</v>
      </c>
      <c r="Q273" s="619">
        <v>43839</v>
      </c>
      <c r="R273" s="642">
        <f>(K273-O273)/O273*100</f>
        <v>16.666666666666664</v>
      </c>
      <c r="S273" s="701">
        <f>IF(INDEX(Historical!$D$7:$D$1254,MATCH(B273,Historical!$B$7:$B$1278,0))=0,"n/a",(INDEX(Historical!$C$7:$C$1256,MATCH(B273,Historical!$B$7:$B$1278,0))/INDEX(Historical!$D$7:$D$1254,MATCH(B273,Historical!$B$7:$B$1278,0))-1)*100)</f>
        <v>57.894736842105267</v>
      </c>
      <c r="T273" s="701">
        <f>IF(INDEX(Historical!$F$7:$F$1247,MATCH(B273,Historical!$B$7:$B$1278,0))=0,"n/a",((INDEX(Historical!$C$7:$C$1256,MATCH(B273,Historical!$B$7:$B$1278,0))/INDEX(Historical!$F$7:$F$1247,MATCH(B273,Historical!$B$7:$B$1278,0)))^(1/3)-1)*100)</f>
        <v>58.74010519681994</v>
      </c>
      <c r="U273" s="701">
        <f>IF(INDEX(Historical!$H$7:$H$1247,MATCH(B273,Historical!$B$7:$B$1278,0))=0,"n/a",((INDEX(Historical!$C$7:$C$1256,MATCH(B273,Historical!$B$7:$B$1278,0))/INDEX(Historical!$H$7:$H$1247,MATCH(B273,Historical!$B$7:$B$1278,0)))^(1/5)-1)*100)</f>
        <v>64.375182951722579</v>
      </c>
      <c r="V273" s="701" t="str">
        <f>IF(INDEX(Historical!$O$7:$O$1247,MATCH(B273,Historical!$B$7:$B$1278,0))=0,"n/a",((INDEX(Historical!$C$7:$C$1256,MATCH(B273,Historical!$B$7:$B$1278,0))/INDEX(Historical!$O$7:$O$1247,MATCH(B273,Historical!$B$7:$B$1278,0)))^(1/10)-1)*100)</f>
        <v>n/a</v>
      </c>
      <c r="W273" s="702" t="str">
        <f>IF(OR(U273&lt;=0,U273="n/a",V273&lt;=0,V273="n/a"),"n/a",U273/V273)</f>
        <v>n/a</v>
      </c>
      <c r="X273" s="703">
        <f>IF(OR(AJ273&lt;=0,AJ273="n/a",U273&lt;=0,U273="n/a"),"n/a",U273/AJ273)</f>
        <v>3.0081861192393728</v>
      </c>
      <c r="Y273" s="664"/>
      <c r="Z273" s="651">
        <f>IF(OR(AC273&lt;0.01,AC273="n/a"),"n/a",M273/AC273*100)</f>
        <v>23.728813559322031</v>
      </c>
      <c r="AA273" s="887">
        <f>IF(OR(AC273&lt;0.01,AC273="n/a"),"n/a",I273/AC273)</f>
        <v>12.508474576271185</v>
      </c>
      <c r="AB273" s="888">
        <v>12</v>
      </c>
      <c r="AC273" s="866">
        <v>2.95</v>
      </c>
      <c r="AD273" s="866" t="s">
        <v>136</v>
      </c>
      <c r="AE273" s="866">
        <v>5.0999999999999996</v>
      </c>
      <c r="AF273" s="866">
        <v>2.17</v>
      </c>
      <c r="AG273" s="866">
        <v>17.299999999999997</v>
      </c>
      <c r="AH273" s="866">
        <v>9.1</v>
      </c>
      <c r="AI273" s="866">
        <v>-4.24</v>
      </c>
      <c r="AJ273" s="866">
        <v>21.4</v>
      </c>
      <c r="AK273" s="866" t="s">
        <v>136</v>
      </c>
      <c r="AL273" s="879">
        <v>1970</v>
      </c>
      <c r="AM273" s="873">
        <v>8.1</v>
      </c>
      <c r="AN273" s="866">
        <v>7.0000000000000007E-2</v>
      </c>
      <c r="AO273" s="740">
        <f>IF(U273="n/a","n/a",IF(AA273&lt;0,"n/a",IF(AA273="n/a","n/a",J273+U273-AA273)))</f>
        <v>53.763727345641101</v>
      </c>
      <c r="AP273" s="741">
        <f>IF(U273="n/a","n/a",J273+U273)</f>
        <v>66.272201921912284</v>
      </c>
      <c r="AQ273" s="889">
        <f>IF(OR(AC273&lt;0.01,AF273="n/a"),"n/a",(I273/SQRT(22.5*AC273*(I273/AF273))-1)*100)</f>
        <v>9.8350072315712911</v>
      </c>
      <c r="AR273" s="651">
        <f>INDEX(Historical!$C$7:$C$1256,MATCH(B273,Historical!$B$7:$B$1278,0))*IF(AH273="n/a",1.03,IF(AH273&lt;0,1.01,IF(AH273&gt;10,1.1,(1+AH273/100))))</f>
        <v>0.65459999999999996</v>
      </c>
      <c r="AS273" s="887">
        <f>IF($AI273="n/a",1.03*AR273,IF($AI273&lt;0,1.01*AR273,IF($AI273&gt;10,1.1*AR273,(1+$AI273/100)*AR273)))</f>
        <v>0.66114600000000001</v>
      </c>
      <c r="AT273" s="887">
        <f>IF($AK273="n/a",1.03*AS273,IF($AK273&lt;0,1.01*AS273,IF($AK273&gt;10,1.1*AS273,(1+$AK273/100)*AS273)))</f>
        <v>0.68098038000000005</v>
      </c>
      <c r="AU273" s="887">
        <f>IF($AK273="n/a",1.03*AT273,IF($AK273&lt;0,1.01*AT273,IF($AK273&gt;10,1.1*AT273,(1+$AK273/100)*AT273)))</f>
        <v>0.70140979140000004</v>
      </c>
      <c r="AV273" s="887">
        <f>IF($AK273="n/a",1.03*AU273,IF($AK273&lt;0,1.01*AU273,IF($AK273&gt;10,1.1*AU273,(1+$AK273/100)*AU273)))</f>
        <v>0.7224520851420001</v>
      </c>
      <c r="AW273" s="651">
        <f>SUM(AR273:AV273)</f>
        <v>3.420588256542</v>
      </c>
      <c r="AX273" s="748">
        <f>AW273/I273*100</f>
        <v>9.269886874097562</v>
      </c>
      <c r="AY273" s="935">
        <v>1.4</v>
      </c>
      <c r="AZ273" s="873">
        <v>69.58</v>
      </c>
      <c r="BA273" s="873">
        <v>-9.7799999999999994</v>
      </c>
      <c r="BB273" s="873">
        <v>1.17</v>
      </c>
      <c r="BC273" s="873">
        <v>5.8999999999999995</v>
      </c>
      <c r="BD273" s="908"/>
      <c r="BE273" s="624">
        <v>2014</v>
      </c>
      <c r="BF273" s="899">
        <f>IF(BE273&gt;2008,0,IF(BE273&gt;2001,1,IF(BE273&gt;1990,2,IF(BE273&gt;1980,3,IF(BE273&gt;1973,4,IF(BE273&gt;1970,5,IF(BE273&gt;1960,6,IF(BE273&gt;1958,7,IF(BE273&gt;1953,8,9)))))))))</f>
        <v>0</v>
      </c>
      <c r="BG273" s="883">
        <v>1.6</v>
      </c>
    </row>
    <row r="274" spans="1:59" s="864" customFormat="1" ht="12.75" customHeight="1" x14ac:dyDescent="0.2">
      <c r="A274" s="872" t="s">
        <v>1645</v>
      </c>
      <c r="B274" s="604" t="s">
        <v>1646</v>
      </c>
      <c r="C274" s="933" t="s">
        <v>108</v>
      </c>
      <c r="D274" s="933" t="s">
        <v>4341</v>
      </c>
      <c r="E274" s="733">
        <v>9</v>
      </c>
      <c r="F274" s="1182">
        <v>472</v>
      </c>
      <c r="G274" s="1182" t="s">
        <v>106</v>
      </c>
      <c r="H274" s="1182" t="s">
        <v>106</v>
      </c>
      <c r="I274" s="875">
        <v>16.989999999999998</v>
      </c>
      <c r="J274" s="651">
        <f>(M274/I274)*100</f>
        <v>4.0023543260741619</v>
      </c>
      <c r="K274" s="878">
        <v>0.17</v>
      </c>
      <c r="L274" s="888">
        <v>4</v>
      </c>
      <c r="M274" s="642">
        <f>K274*L274</f>
        <v>0.68</v>
      </c>
      <c r="N274" s="871" t="s">
        <v>502</v>
      </c>
      <c r="O274" s="734">
        <v>0.16</v>
      </c>
      <c r="P274" s="862">
        <v>43903</v>
      </c>
      <c r="Q274" s="862">
        <v>43927</v>
      </c>
      <c r="R274" s="642">
        <f>(K274-O274)/O274*100</f>
        <v>6.2500000000000053</v>
      </c>
      <c r="S274" s="701">
        <f>IF(INDEX(Historical!$D$7:$D$1254,MATCH(B274,Historical!$B$7:$B$1278,0))=0,"n/a",(INDEX(Historical!$C$7:$C$1256,MATCH(B274,Historical!$B$7:$B$1278,0))/INDEX(Historical!$D$7:$D$1254,MATCH(B274,Historical!$B$7:$B$1278,0))-1)*100)</f>
        <v>9.5652173913043583</v>
      </c>
      <c r="T274" s="701">
        <f>IF(INDEX(Historical!$F$7:$F$1247,MATCH(B274,Historical!$B$7:$B$1278,0))=0,"n/a",((INDEX(Historical!$C$7:$C$1256,MATCH(B274,Historical!$B$7:$B$1278,0))/INDEX(Historical!$F$7:$F$1247,MATCH(B274,Historical!$B$7:$B$1278,0)))^(1/3)-1)*100)</f>
        <v>9.8708067116014995</v>
      </c>
      <c r="U274" s="701">
        <f>IF(INDEX(Historical!$H$7:$H$1247,MATCH(B274,Historical!$B$7:$B$1278,0))=0,"n/a",((INDEX(Historical!$C$7:$C$1256,MATCH(B274,Historical!$B$7:$B$1278,0))/INDEX(Historical!$H$7:$H$1247,MATCH(B274,Historical!$B$7:$B$1278,0)))^(1/5)-1)*100)</f>
        <v>7.6887308061656112</v>
      </c>
      <c r="V274" s="701">
        <f>IF(INDEX(Historical!$O$7:$O$1247,MATCH(B274,Historical!$B$7:$B$1278,0))=0,"n/a",((INDEX(Historical!$C$7:$C$1256,MATCH(B274,Historical!$B$7:$B$1278,0))/INDEX(Historical!$O$7:$O$1247,MATCH(B274,Historical!$B$7:$B$1278,0)))^(1/10)-1)*100)</f>
        <v>4.9125865114427736</v>
      </c>
      <c r="W274" s="702">
        <f>IF(OR(U274&lt;=0,U274="n/a",V274&lt;=0,V274="n/a"),"n/a",U274/V274)</f>
        <v>1.5651084796687915</v>
      </c>
      <c r="X274" s="703">
        <f>IF(OR(AJ274&lt;=0,AJ274="n/a",U274&lt;=0,U274="n/a"),"n/a",U274/AJ274)</f>
        <v>0.42953803386400063</v>
      </c>
      <c r="Y274" s="667"/>
      <c r="Z274" s="651">
        <f>IF(OR(AC274&lt;0.01,AC274="n/a"),"n/a",M274/AC274*100)</f>
        <v>29.437229437229441</v>
      </c>
      <c r="AA274" s="887">
        <f>IF(OR(AC274&lt;0.01,AC274="n/a"),"n/a",I274/AC274)</f>
        <v>7.3549783549783543</v>
      </c>
      <c r="AB274" s="888">
        <v>12</v>
      </c>
      <c r="AC274" s="866">
        <v>2.31</v>
      </c>
      <c r="AD274" s="866">
        <v>1.47</v>
      </c>
      <c r="AE274" s="866">
        <v>2.2799999999999998</v>
      </c>
      <c r="AF274" s="866">
        <v>0.64</v>
      </c>
      <c r="AG274" s="866">
        <v>9.5</v>
      </c>
      <c r="AH274" s="866">
        <v>3.5999999999999996</v>
      </c>
      <c r="AI274" s="866">
        <v>-26.979999999999997</v>
      </c>
      <c r="AJ274" s="866">
        <v>17.899999999999999</v>
      </c>
      <c r="AK274" s="866">
        <v>5</v>
      </c>
      <c r="AL274" s="879">
        <v>1810</v>
      </c>
      <c r="AM274" s="873">
        <v>1.0999999999999999</v>
      </c>
      <c r="AN274" s="866">
        <v>0.14000000000000001</v>
      </c>
      <c r="AO274" s="740">
        <f>IF(U274="n/a","n/a",IF(AA274&lt;0,"n/a",IF(AA274="n/a","n/a",J274+U274-AA274)))</f>
        <v>4.3361067772614197</v>
      </c>
      <c r="AP274" s="741">
        <f>IF(U274="n/a","n/a",J274+U274)</f>
        <v>11.691085132239774</v>
      </c>
      <c r="AQ274" s="889">
        <f>IF(OR(AC274&lt;0.01,AF274="n/a"),"n/a",(I274/SQRT(22.5*AC274*(I274/AF274))-1)*100)</f>
        <v>-54.260709099476287</v>
      </c>
      <c r="AR274" s="651">
        <f>INDEX(Historical!$C$7:$C$1256,MATCH(B274,Historical!$B$7:$B$1278,0))*IF(AH274="n/a",1.03,IF(AH274&lt;0,1.01,IF(AH274&gt;10,1.1,(1+AH274/100))))</f>
        <v>0.65268000000000004</v>
      </c>
      <c r="AS274" s="887">
        <f>IF($AI274="n/a",1.03*AR274,IF($AI274&lt;0,1.01*AR274,IF($AI274&gt;10,1.1*AR274,(1+$AI274/100)*AR274)))</f>
        <v>0.65920680000000009</v>
      </c>
      <c r="AT274" s="887">
        <f>IF($AK274="n/a",1.03*AS274,IF($AK274&lt;0,1.01*AS274,IF($AK274&gt;10,1.1*AS274,(1+$AK274/100)*AS274)))</f>
        <v>0.69216714000000013</v>
      </c>
      <c r="AU274" s="887">
        <f>IF($AK274="n/a",1.03*AT274,IF($AK274&lt;0,1.01*AT274,IF($AK274&gt;10,1.1*AT274,(1+$AK274/100)*AT274)))</f>
        <v>0.72677549700000021</v>
      </c>
      <c r="AV274" s="887">
        <f>IF($AK274="n/a",1.03*AU274,IF($AK274&lt;0,1.01*AU274,IF($AK274&gt;10,1.1*AU274,(1+$AK274/100)*AU274)))</f>
        <v>0.76311427185000025</v>
      </c>
      <c r="AW274" s="651">
        <f>SUM(AR274:AV274)</f>
        <v>3.4939437088500007</v>
      </c>
      <c r="AX274" s="748">
        <f>AW274/I274*100</f>
        <v>20.564706938493238</v>
      </c>
      <c r="AY274" s="935">
        <v>1.01</v>
      </c>
      <c r="AZ274" s="873">
        <v>23.56</v>
      </c>
      <c r="BA274" s="873">
        <v>-37.74</v>
      </c>
      <c r="BB274" s="873">
        <v>1.92</v>
      </c>
      <c r="BC274" s="873">
        <v>-6.94</v>
      </c>
      <c r="BD274" s="908"/>
      <c r="BE274" s="624">
        <v>2012</v>
      </c>
      <c r="BF274" s="899">
        <f>IF(BE274&gt;2008,0,IF(BE274&gt;2001,1,IF(BE274&gt;1990,2,IF(BE274&gt;1980,3,IF(BE274&gt;1973,4,IF(BE274&gt;1970,5,IF(BE274&gt;1960,6,IF(BE274&gt;1958,7,IF(BE274&gt;1953,8,9)))))))))</f>
        <v>0</v>
      </c>
      <c r="BG274" s="883">
        <v>1.3</v>
      </c>
    </row>
    <row r="275" spans="1:59" s="864" customFormat="1" ht="12.75" customHeight="1" x14ac:dyDescent="0.2">
      <c r="A275" s="881" t="s">
        <v>4254</v>
      </c>
      <c r="B275" s="604" t="s">
        <v>4212</v>
      </c>
      <c r="C275" s="933" t="s">
        <v>245</v>
      </c>
      <c r="D275" s="933" t="s">
        <v>4360</v>
      </c>
      <c r="E275" s="733">
        <v>6</v>
      </c>
      <c r="F275" s="1182">
        <v>650</v>
      </c>
      <c r="G275" s="1182" t="s">
        <v>106</v>
      </c>
      <c r="H275" s="1182" t="s">
        <v>106</v>
      </c>
      <c r="I275" s="875">
        <v>21.62</v>
      </c>
      <c r="J275" s="651">
        <f>(M275/I275)*100</f>
        <v>1.8501387604070305</v>
      </c>
      <c r="K275" s="878">
        <v>0.1</v>
      </c>
      <c r="L275" s="888">
        <v>4</v>
      </c>
      <c r="M275" s="642">
        <f>K275*L275</f>
        <v>0.4</v>
      </c>
      <c r="N275" s="871" t="s">
        <v>513</v>
      </c>
      <c r="O275" s="734">
        <v>9.5000000000000001E-2</v>
      </c>
      <c r="P275" s="867">
        <v>43326</v>
      </c>
      <c r="Q275" s="867">
        <v>43341</v>
      </c>
      <c r="R275" s="642">
        <f>(K275-O275)/O275*100</f>
        <v>5.2631578947368469</v>
      </c>
      <c r="S275" s="701">
        <f>IF(INDEX(Historical!$D$7:$D$1254,MATCH(B275,Historical!$B$7:$B$1278,0))=0,"n/a",(INDEX(Historical!$C$7:$C$1256,MATCH(B275,Historical!$B$7:$B$1278,0))/INDEX(Historical!$D$7:$D$1254,MATCH(B275,Historical!$B$7:$B$1278,0))-1)*100)</f>
        <v>2.5641025641025772</v>
      </c>
      <c r="T275" s="701">
        <f>IF(INDEX(Historical!$F$7:$F$1247,MATCH(B275,Historical!$B$7:$B$1278,0))=0,"n/a",((INDEX(Historical!$C$7:$C$1256,MATCH(B275,Historical!$B$7:$B$1278,0))/INDEX(Historical!$F$7:$F$1247,MATCH(B275,Historical!$B$7:$B$1278,0)))^(1/3)-1)*100)</f>
        <v>5.5667191978000741</v>
      </c>
      <c r="U275" s="701">
        <f>IF(INDEX(Historical!$H$7:$H$1247,MATCH(B275,Historical!$B$7:$B$1278,0))=0,"n/a",((INDEX(Historical!$C$7:$C$1256,MATCH(B275,Historical!$B$7:$B$1278,0))/INDEX(Historical!$H$7:$H$1247,MATCH(B275,Historical!$B$7:$B$1278,0)))^(1/5)-1)*100)</f>
        <v>7.0145984594375044</v>
      </c>
      <c r="V275" s="701">
        <f>IF(INDEX(Historical!$O$7:$O$1247,MATCH(B275,Historical!$B$7:$B$1278,0))=0,"n/a",((INDEX(Historical!$C$7:$C$1256,MATCH(B275,Historical!$B$7:$B$1278,0))/INDEX(Historical!$O$7:$O$1247,MATCH(B275,Historical!$B$7:$B$1278,0)))^(1/10)-1)*100)</f>
        <v>4.0086891113623624</v>
      </c>
      <c r="W275" s="702">
        <f>IF(OR(U275&lt;=0,U275="n/a",V275&lt;=0,V275="n/a"),"n/a",U275/V275)</f>
        <v>1.7498484578300402</v>
      </c>
      <c r="X275" s="703" t="str">
        <f>IF(OR(AJ275&lt;=0,AJ275="n/a",U275&lt;=0,U275="n/a"),"n/a",U275/AJ275)</f>
        <v>n/a</v>
      </c>
      <c r="Y275" s="673" t="s">
        <v>4492</v>
      </c>
      <c r="Z275" s="651">
        <f>IF(OR(AC275&lt;0.01,AC275="n/a"),"n/a",M275/AC275*100)</f>
        <v>23.952095808383238</v>
      </c>
      <c r="AA275" s="887">
        <f>IF(OR(AC275&lt;0.01,AC275="n/a"),"n/a",I275/AC275)</f>
        <v>12.946107784431138</v>
      </c>
      <c r="AB275" s="888">
        <v>12</v>
      </c>
      <c r="AC275" s="866">
        <v>1.67</v>
      </c>
      <c r="AD275" s="866" t="s">
        <v>136</v>
      </c>
      <c r="AE275" s="866">
        <v>0.76</v>
      </c>
      <c r="AF275" s="866">
        <v>1.86</v>
      </c>
      <c r="AG275" s="866">
        <v>15.7</v>
      </c>
      <c r="AH275" s="866">
        <v>-28.000000000000004</v>
      </c>
      <c r="AI275" s="866">
        <v>-19.78</v>
      </c>
      <c r="AJ275" s="866">
        <v>-0.70000000000000007</v>
      </c>
      <c r="AK275" s="866">
        <v>-12</v>
      </c>
      <c r="AL275" s="879">
        <v>341.38</v>
      </c>
      <c r="AM275" s="873">
        <v>6.3</v>
      </c>
      <c r="AN275" s="866">
        <v>0.49</v>
      </c>
      <c r="AO275" s="740">
        <f>IF(U275="n/a","n/a",IF(AA275&lt;0,"n/a",IF(AA275="n/a","n/a",J275+U275-AA275)))</f>
        <v>-4.081370564586603</v>
      </c>
      <c r="AP275" s="741">
        <f>IF(U275="n/a","n/a",J275+U275)</f>
        <v>8.8647372198445353</v>
      </c>
      <c r="AQ275" s="889">
        <f>IF(OR(AC275&lt;0.01,AF275="n/a"),"n/a",(I275/SQRT(22.5*AC275*(I275/AF275))-1)*100)</f>
        <v>3.451030775256525</v>
      </c>
      <c r="AR275" s="651">
        <f>INDEX(Historical!$C$7:$C$1256,MATCH(B275,Historical!$B$7:$B$1278,0))*IF(AH275="n/a",1.03,IF(AH275&lt;0,1.01,IF(AH275&gt;10,1.1,(1+AH275/100))))</f>
        <v>0.40400000000000003</v>
      </c>
      <c r="AS275" s="887">
        <f>IF($AI275="n/a",1.03*AR275,IF($AI275&lt;0,1.01*AR275,IF($AI275&gt;10,1.1*AR275,(1+$AI275/100)*AR275)))</f>
        <v>0.40804000000000001</v>
      </c>
      <c r="AT275" s="887">
        <f>IF($AK275="n/a",1.03*AS275,IF($AK275&lt;0,1.01*AS275,IF($AK275&gt;10,1.1*AS275,(1+$AK275/100)*AS275)))</f>
        <v>0.4121204</v>
      </c>
      <c r="AU275" s="887">
        <f>IF($AK275="n/a",1.03*AT275,IF($AK275&lt;0,1.01*AT275,IF($AK275&gt;10,1.1*AT275,(1+$AK275/100)*AT275)))</f>
        <v>0.41624160399999999</v>
      </c>
      <c r="AV275" s="887">
        <f>IF($AK275="n/a",1.03*AU275,IF($AK275&lt;0,1.01*AU275,IF($AK275&gt;10,1.1*AU275,(1+$AK275/100)*AU275)))</f>
        <v>0.42040402003999999</v>
      </c>
      <c r="AW275" s="651">
        <f>SUM(AR275:AV275)</f>
        <v>2.0608060240400001</v>
      </c>
      <c r="AX275" s="748">
        <f>AW275/I275*100</f>
        <v>9.5319427568917678</v>
      </c>
      <c r="AY275" s="935">
        <v>0.86</v>
      </c>
      <c r="AZ275" s="873">
        <v>256.10000000000002</v>
      </c>
      <c r="BA275" s="873">
        <v>-24.349999999999998</v>
      </c>
      <c r="BB275" s="873">
        <v>-8.27</v>
      </c>
      <c r="BC275" s="873">
        <v>46.88</v>
      </c>
      <c r="BD275" s="908"/>
      <c r="BE275" s="624">
        <v>2014</v>
      </c>
      <c r="BF275" s="899">
        <f>IF(BE275&gt;2008,0,IF(BE275&gt;2001,1,IF(BE275&gt;1990,2,IF(BE275&gt;1980,3,IF(BE275&gt;1973,4,IF(BE275&gt;1970,5,IF(BE275&gt;1960,6,IF(BE275&gt;1958,7,IF(BE275&gt;1953,8,9)))))))))</f>
        <v>0</v>
      </c>
      <c r="BG275" s="883">
        <v>7.1999999999999993</v>
      </c>
    </row>
    <row r="276" spans="1:59" s="864" customFormat="1" x14ac:dyDescent="0.2">
      <c r="A276" s="872" t="s">
        <v>4457</v>
      </c>
      <c r="B276" s="604" t="s">
        <v>1683</v>
      </c>
      <c r="C276" s="933" t="s">
        <v>131</v>
      </c>
      <c r="D276" s="933" t="s">
        <v>4342</v>
      </c>
      <c r="E276" s="733">
        <v>8</v>
      </c>
      <c r="F276" s="1182">
        <v>559</v>
      </c>
      <c r="G276" s="1182" t="s">
        <v>106</v>
      </c>
      <c r="H276" s="1182" t="s">
        <v>106</v>
      </c>
      <c r="I276" s="875">
        <v>9.4600000000000009</v>
      </c>
      <c r="J276" s="651">
        <f>(M276/I276)*100</f>
        <v>5.602536997885835</v>
      </c>
      <c r="K276" s="878">
        <v>0.13250000000000001</v>
      </c>
      <c r="L276" s="888">
        <v>4</v>
      </c>
      <c r="M276" s="642">
        <f>K276*L276</f>
        <v>0.53</v>
      </c>
      <c r="N276" s="871" t="s">
        <v>563</v>
      </c>
      <c r="O276" s="734">
        <v>0.125</v>
      </c>
      <c r="P276" s="862">
        <v>43952</v>
      </c>
      <c r="Q276" s="862">
        <v>43963</v>
      </c>
      <c r="R276" s="642">
        <f>(K276-O276)/O276*100</f>
        <v>6.0000000000000053</v>
      </c>
      <c r="S276" s="701">
        <f>IF(INDEX(Historical!$D$7:$D$1254,MATCH(B276,Historical!$B$7:$B$1278,0))=0,"n/a",(INDEX(Historical!$C$7:$C$1256,MATCH(B276,Historical!$B$7:$B$1278,0))/INDEX(Historical!$D$7:$D$1254,MATCH(B276,Historical!$B$7:$B$1278,0))-1)*100)</f>
        <v>6.4864864864864868</v>
      </c>
      <c r="T276" s="701">
        <f>IF(INDEX(Historical!$F$7:$F$1247,MATCH(B276,Historical!$B$7:$B$1278,0))=0,"n/a",((INDEX(Historical!$C$7:$C$1256,MATCH(B276,Historical!$B$7:$B$1278,0))/INDEX(Historical!$F$7:$F$1247,MATCH(B276,Historical!$B$7:$B$1278,0)))^(1/3)-1)*100)</f>
        <v>6.9580434819270343</v>
      </c>
      <c r="U276" s="701">
        <f>IF(INDEX(Historical!$H$7:$H$1247,MATCH(B276,Historical!$B$7:$B$1278,0))=0,"n/a",((INDEX(Historical!$C$7:$C$1256,MATCH(B276,Historical!$B$7:$B$1278,0))/INDEX(Historical!$H$7:$H$1247,MATCH(B276,Historical!$B$7:$B$1278,0)))^(1/5)-1)*100)</f>
        <v>7.3785235039921293</v>
      </c>
      <c r="V276" s="701">
        <f>IF(INDEX(Historical!$O$7:$O$1247,MATCH(B276,Historical!$B$7:$B$1278,0))=0,"n/a",((INDEX(Historical!$C$7:$C$1256,MATCH(B276,Historical!$B$7:$B$1278,0))/INDEX(Historical!$O$7:$O$1247,MATCH(B276,Historical!$B$7:$B$1278,0)))^(1/10)-1)*100)</f>
        <v>6.1950434793489828</v>
      </c>
      <c r="W276" s="702">
        <f>IF(OR(U276&lt;=0,U276="n/a",V276&lt;=0,V276="n/a"),"n/a",U276/V276)</f>
        <v>1.1910365970131196</v>
      </c>
      <c r="X276" s="703" t="str">
        <f>IF(OR(AJ276&lt;=0,AJ276="n/a",U276&lt;=0,U276="n/a"),"n/a",U276/AJ276)</f>
        <v>n/a</v>
      </c>
      <c r="Y276" s="877"/>
      <c r="Z276" s="651">
        <f>IF(OR(AC276&lt;0.01,AC276="n/a"),"n/a",M276/AC276*100)</f>
        <v>51.960784313725497</v>
      </c>
      <c r="AA276" s="887">
        <f>IF(OR(AC276&lt;0.01,AC276="n/a"),"n/a",I276/AC276)</f>
        <v>9.2745098039215694</v>
      </c>
      <c r="AB276" s="888">
        <v>9</v>
      </c>
      <c r="AC276" s="866">
        <v>1.02</v>
      </c>
      <c r="AD276" s="866" t="s">
        <v>136</v>
      </c>
      <c r="AE276" s="866">
        <v>0.27</v>
      </c>
      <c r="AF276" s="866">
        <v>1.41</v>
      </c>
      <c r="AG276" s="866">
        <v>32.9</v>
      </c>
      <c r="AH276" s="866">
        <v>-49.9</v>
      </c>
      <c r="AI276" s="866" t="s">
        <v>136</v>
      </c>
      <c r="AJ276" s="866">
        <v>-11.200000000000001</v>
      </c>
      <c r="AK276" s="866" t="s">
        <v>136</v>
      </c>
      <c r="AL276" s="879">
        <v>407.35</v>
      </c>
      <c r="AM276" s="873">
        <v>0.8</v>
      </c>
      <c r="AN276" s="866">
        <v>0.42</v>
      </c>
      <c r="AO276" s="740">
        <f>IF(U276="n/a","n/a",IF(AA276&lt;0,"n/a",IF(AA276="n/a","n/a",J276+U276-AA276)))</f>
        <v>3.7065506979563949</v>
      </c>
      <c r="AP276" s="741">
        <f>IF(U276="n/a","n/a",J276+U276)</f>
        <v>12.981060501877964</v>
      </c>
      <c r="AQ276" s="889">
        <f>IF(OR(AC276&lt;0.01,AF276="n/a"),"n/a",(I276/SQRT(22.5*AC276*(I276/AF276))-1)*100)</f>
        <v>-23.7633543248993</v>
      </c>
      <c r="AR276" s="651">
        <f>INDEX(Historical!$C$7:$C$1256,MATCH(B276,Historical!$B$7:$B$1278,0))*IF(AH276="n/a",1.03,IF(AH276&lt;0,1.01,IF(AH276&gt;10,1.1,(1+AH276/100))))</f>
        <v>0.49742500000000001</v>
      </c>
      <c r="AS276" s="887">
        <f>IF($AI276="n/a",1.03*AR276,IF($AI276&lt;0,1.01*AR276,IF($AI276&gt;10,1.1*AR276,(1+$AI276/100)*AR276)))</f>
        <v>0.51234774999999999</v>
      </c>
      <c r="AT276" s="887">
        <f>IF($AK276="n/a",1.03*AS276,IF($AK276&lt;0,1.01*AS276,IF($AK276&gt;10,1.1*AS276,(1+$AK276/100)*AS276)))</f>
        <v>0.52771818250000002</v>
      </c>
      <c r="AU276" s="887">
        <f>IF($AK276="n/a",1.03*AT276,IF($AK276&lt;0,1.01*AT276,IF($AK276&gt;10,1.1*AT276,(1+$AK276/100)*AT276)))</f>
        <v>0.54354972797500001</v>
      </c>
      <c r="AV276" s="887">
        <f>IF($AK276="n/a",1.03*AU276,IF($AK276&lt;0,1.01*AU276,IF($AK276&gt;10,1.1*AU276,(1+$AK276/100)*AU276)))</f>
        <v>0.55985621981425004</v>
      </c>
      <c r="AW276" s="651">
        <f>SUM(AR276:AV276)</f>
        <v>2.6408968802892501</v>
      </c>
      <c r="AX276" s="748">
        <f>AW276/I276*100</f>
        <v>27.916457508343022</v>
      </c>
      <c r="AY276" s="935">
        <v>0.38</v>
      </c>
      <c r="AZ276" s="873">
        <v>54.83</v>
      </c>
      <c r="BA276" s="873">
        <v>-4.92</v>
      </c>
      <c r="BB276" s="873">
        <v>-1.0900000000000001</v>
      </c>
      <c r="BC276" s="873">
        <v>8.6300000000000008</v>
      </c>
      <c r="BD276" s="908"/>
      <c r="BE276" s="624">
        <v>2013</v>
      </c>
      <c r="BF276" s="899">
        <f>IF(BE276&gt;2008,0,IF(BE276&gt;2001,1,IF(BE276&gt;1990,2,IF(BE276&gt;1980,3,IF(BE276&gt;1973,4,IF(BE276&gt;1970,5,IF(BE276&gt;1960,6,IF(BE276&gt;1958,7,IF(BE276&gt;1953,8,9)))))))))</f>
        <v>0</v>
      </c>
      <c r="BG276" s="883">
        <v>10.8</v>
      </c>
    </row>
    <row r="277" spans="1:59" s="864" customFormat="1" ht="12.75" customHeight="1" x14ac:dyDescent="0.2">
      <c r="A277" s="882" t="s">
        <v>4554</v>
      </c>
      <c r="B277" s="604" t="s">
        <v>4520</v>
      </c>
      <c r="C277" s="933" t="s">
        <v>108</v>
      </c>
      <c r="D277" s="933" t="s">
        <v>4341</v>
      </c>
      <c r="E277" s="733">
        <v>5</v>
      </c>
      <c r="F277" s="1182">
        <v>716</v>
      </c>
      <c r="G277" s="1182" t="s">
        <v>106</v>
      </c>
      <c r="H277" s="1182" t="s">
        <v>106</v>
      </c>
      <c r="I277" s="875">
        <v>10.82</v>
      </c>
      <c r="J277" s="651">
        <f>(M277/I277)*100</f>
        <v>4.4362292051756009</v>
      </c>
      <c r="K277" s="878">
        <v>0.12</v>
      </c>
      <c r="L277" s="888">
        <v>4</v>
      </c>
      <c r="M277" s="642">
        <f>K277*L277</f>
        <v>0.48</v>
      </c>
      <c r="N277" s="871" t="s">
        <v>516</v>
      </c>
      <c r="O277" s="734">
        <v>0.1</v>
      </c>
      <c r="P277" s="619" t="s">
        <v>4527</v>
      </c>
      <c r="Q277" s="619" t="s">
        <v>4528</v>
      </c>
      <c r="R277" s="642">
        <f>(K277-O277)/O277*100</f>
        <v>19.999999999999989</v>
      </c>
      <c r="S277" s="701">
        <f>IF(INDEX(Historical!$D$7:$D$1254,MATCH(B277,Historical!$B$7:$B$1278,0))=0,"n/a",(INDEX(Historical!$C$7:$C$1256,MATCH(B277,Historical!$B$7:$B$1278,0))/INDEX(Historical!$D$7:$D$1254,MATCH(B277,Historical!$B$7:$B$1278,0))-1)*100)</f>
        <v>31.25</v>
      </c>
      <c r="T277" s="701">
        <f>IF(INDEX(Historical!$F$7:$F$1247,MATCH(B277,Historical!$B$7:$B$1278,0))=0,"n/a",((INDEX(Historical!$C$7:$C$1256,MATCH(B277,Historical!$B$7:$B$1278,0))/INDEX(Historical!$F$7:$F$1247,MATCH(B277,Historical!$B$7:$B$1278,0)))^(1/3)-1)*100)</f>
        <v>44.224957030740832</v>
      </c>
      <c r="U277" s="701" t="str">
        <f>IF(INDEX(Historical!$H$7:$H$1247,MATCH(B277,Historical!$B$7:$B$1278,0))=0,"n/a",((INDEX(Historical!$C$7:$C$1256,MATCH(B277,Historical!$B$7:$B$1278,0))/INDEX(Historical!$H$7:$H$1247,MATCH(B277,Historical!$B$7:$B$1278,0)))^(1/5)-1)*100)</f>
        <v>n/a</v>
      </c>
      <c r="V277" s="701">
        <f>IF(INDEX(Historical!$O$7:$O$1247,MATCH(B277,Historical!$B$7:$B$1278,0))=0,"n/a",((INDEX(Historical!$C$7:$C$1256,MATCH(B277,Historical!$B$7:$B$1278,0))/INDEX(Historical!$O$7:$O$1247,MATCH(B277,Historical!$B$7:$B$1278,0)))^(1/10)-1)*100)</f>
        <v>-4.1246567867278987</v>
      </c>
      <c r="W277" s="702" t="str">
        <f>IF(OR(U277&lt;=0,U277="n/a",V277&lt;=0,V277="n/a"),"n/a",U277/V277)</f>
        <v>n/a</v>
      </c>
      <c r="X277" s="703" t="str">
        <f>IF(OR(AJ277&lt;=0,AJ277="n/a",U277&lt;=0,U277="n/a"),"n/a",U277/AJ277)</f>
        <v>n/a</v>
      </c>
      <c r="Y277" s="877"/>
      <c r="Z277" s="651">
        <f>IF(OR(AC277&lt;0.01,AC277="n/a"),"n/a",M277/AC277*100)</f>
        <v>36.36363636363636</v>
      </c>
      <c r="AA277" s="887">
        <f>IF(OR(AC277&lt;0.01,AC277="n/a"),"n/a",I277/AC277)</f>
        <v>8.1969696969696972</v>
      </c>
      <c r="AB277" s="888">
        <v>12</v>
      </c>
      <c r="AC277" s="866">
        <v>1.32</v>
      </c>
      <c r="AD277" s="866">
        <v>0.82</v>
      </c>
      <c r="AE277" s="866">
        <v>2.31</v>
      </c>
      <c r="AF277" s="866">
        <v>0.68</v>
      </c>
      <c r="AG277" s="866">
        <v>8</v>
      </c>
      <c r="AH277" s="866">
        <v>3.5000000000000004</v>
      </c>
      <c r="AI277" s="866">
        <v>-29.5</v>
      </c>
      <c r="AJ277" s="866">
        <v>22.6</v>
      </c>
      <c r="AK277" s="866">
        <v>10</v>
      </c>
      <c r="AL277" s="879">
        <v>137.41</v>
      </c>
      <c r="AM277" s="873">
        <v>1.0999999999999999</v>
      </c>
      <c r="AN277" s="866">
        <v>0</v>
      </c>
      <c r="AO277" s="740" t="str">
        <f>IF(U277="n/a","n/a",IF(AA277&lt;0,"n/a",IF(AA277="n/a","n/a",J277+U277-AA277)))</f>
        <v>n/a</v>
      </c>
      <c r="AP277" s="741" t="str">
        <f>IF(U277="n/a","n/a",J277+U277)</f>
        <v>n/a</v>
      </c>
      <c r="AQ277" s="889">
        <f>IF(OR(AC277&lt;0.01,AF277="n/a"),"n/a",(I277/SQRT(22.5*AC277*(I277/AF277))-1)*100)</f>
        <v>-50.227453377324593</v>
      </c>
      <c r="AR277" s="651">
        <f>INDEX(Historical!$C$7:$C$1256,MATCH(B277,Historical!$B$7:$B$1278,0))*IF(AH277="n/a",1.03,IF(AH277&lt;0,1.01,IF(AH277&gt;10,1.1,(1+AH277/100))))</f>
        <v>0.43470000000000003</v>
      </c>
      <c r="AS277" s="887">
        <f>IF($AI277="n/a",1.03*AR277,IF($AI277&lt;0,1.01*AR277,IF($AI277&gt;10,1.1*AR277,(1+$AI277/100)*AR277)))</f>
        <v>0.43904700000000002</v>
      </c>
      <c r="AT277" s="887">
        <f>IF($AK277="n/a",1.03*AS277,IF($AK277&lt;0,1.01*AS277,IF($AK277&gt;10,1.1*AS277,(1+$AK277/100)*AS277)))</f>
        <v>0.48295170000000004</v>
      </c>
      <c r="AU277" s="887">
        <f>IF($AK277="n/a",1.03*AT277,IF($AK277&lt;0,1.01*AT277,IF($AK277&gt;10,1.1*AT277,(1+$AK277/100)*AT277)))</f>
        <v>0.53124687000000004</v>
      </c>
      <c r="AV277" s="887">
        <f>IF($AK277="n/a",1.03*AU277,IF($AK277&lt;0,1.01*AU277,IF($AK277&gt;10,1.1*AU277,(1+$AK277/100)*AU277)))</f>
        <v>0.5843715570000001</v>
      </c>
      <c r="AW277" s="651">
        <f>SUM(AR277:AV277)</f>
        <v>2.4723171270000002</v>
      </c>
      <c r="AX277" s="748">
        <f>AW277/I277*100</f>
        <v>22.849511340110908</v>
      </c>
      <c r="AY277" s="935">
        <v>0.73</v>
      </c>
      <c r="AZ277" s="873">
        <v>41.81</v>
      </c>
      <c r="BA277" s="873">
        <v>-39.550000000000004</v>
      </c>
      <c r="BB277" s="873">
        <v>0.73</v>
      </c>
      <c r="BC277" s="873">
        <v>-3.2300000000000004</v>
      </c>
      <c r="BD277" s="908"/>
      <c r="BE277" s="624">
        <v>2015</v>
      </c>
      <c r="BF277" s="899">
        <f>IF(BE277&gt;2008,0,IF(BE277&gt;2001,1,IF(BE277&gt;1990,2,IF(BE277&gt;1980,3,IF(BE277&gt;1973,4,IF(BE277&gt;1970,5,IF(BE277&gt;1960,6,IF(BE277&gt;1958,7,IF(BE277&gt;1953,8,9)))))))))</f>
        <v>0</v>
      </c>
      <c r="BG277" s="883">
        <v>1</v>
      </c>
    </row>
    <row r="278" spans="1:59" s="864" customFormat="1" ht="12.75" customHeight="1" x14ac:dyDescent="0.2">
      <c r="A278" s="864" t="s">
        <v>1637</v>
      </c>
      <c r="B278" s="604" t="s">
        <v>1638</v>
      </c>
      <c r="C278" s="933" t="s">
        <v>4345</v>
      </c>
      <c r="D278" s="933" t="s">
        <v>4373</v>
      </c>
      <c r="E278" s="733">
        <v>8</v>
      </c>
      <c r="F278" s="1182">
        <v>592</v>
      </c>
      <c r="G278" s="1182" t="s">
        <v>106</v>
      </c>
      <c r="H278" s="1182" t="s">
        <v>106</v>
      </c>
      <c r="I278" s="875">
        <v>43.62</v>
      </c>
      <c r="J278" s="651">
        <f>(M278/I278)*100</f>
        <v>0.77945896377808355</v>
      </c>
      <c r="K278" s="878">
        <v>0.34</v>
      </c>
      <c r="L278" s="888">
        <v>1</v>
      </c>
      <c r="M278" s="642">
        <f>K278*L278</f>
        <v>0.34</v>
      </c>
      <c r="N278" s="871" t="s">
        <v>171</v>
      </c>
      <c r="O278" s="734">
        <v>0.28999999999999998</v>
      </c>
      <c r="P278" s="862">
        <v>44145</v>
      </c>
      <c r="Q278" s="862">
        <v>44166</v>
      </c>
      <c r="R278" s="642">
        <f>(K278-O278)/O278*100</f>
        <v>17.241379310344847</v>
      </c>
      <c r="S278" s="701">
        <f>IF(INDEX(Historical!$D$7:$D$1254,MATCH(B278,Historical!$B$7:$B$1278,0))=0,"n/a",(INDEX(Historical!$C$7:$C$1256,MATCH(B278,Historical!$B$7:$B$1278,0))/INDEX(Historical!$D$7:$D$1254,MATCH(B278,Historical!$B$7:$B$1278,0))-1)*100)</f>
        <v>7.4074074074073959</v>
      </c>
      <c r="T278" s="701">
        <f>IF(INDEX(Historical!$F$7:$F$1247,MATCH(B278,Historical!$B$7:$B$1278,0))=0,"n/a",((INDEX(Historical!$C$7:$C$1256,MATCH(B278,Historical!$B$7:$B$1278,0))/INDEX(Historical!$F$7:$F$1247,MATCH(B278,Historical!$B$7:$B$1278,0)))^(1/3)-1)*100)</f>
        <v>5.0717574498580165</v>
      </c>
      <c r="U278" s="701">
        <f>IF(INDEX(Historical!$H$7:$H$1247,MATCH(B278,Historical!$B$7:$B$1278,0))=0,"n/a",((INDEX(Historical!$C$7:$C$1256,MATCH(B278,Historical!$B$7:$B$1278,0))/INDEX(Historical!$H$7:$H$1247,MATCH(B278,Historical!$B$7:$B$1278,0)))^(1/5)-1)*100)</f>
        <v>4.295609661987454</v>
      </c>
      <c r="V278" s="701">
        <f>IF(INDEX(Historical!$O$7:$O$1247,MATCH(B278,Historical!$B$7:$B$1278,0))=0,"n/a",((INDEX(Historical!$C$7:$C$1256,MATCH(B278,Historical!$B$7:$B$1278,0))/INDEX(Historical!$O$7:$O$1247,MATCH(B278,Historical!$B$7:$B$1278,0)))^(1/10)-1)*100)</f>
        <v>6.1274676611179135</v>
      </c>
      <c r="W278" s="702">
        <f>IF(OR(U278&lt;=0,U278="n/a",V278&lt;=0,V278="n/a"),"n/a",U278/V278)</f>
        <v>0.70104158839473174</v>
      </c>
      <c r="X278" s="703">
        <f>IF(OR(AJ278&lt;=0,AJ278="n/a",U278&lt;=0,U278="n/a"),"n/a",U278/AJ278)</f>
        <v>0.4521694381039425</v>
      </c>
      <c r="Y278" s="877"/>
      <c r="Z278" s="651">
        <f>IF(OR(AC278&lt;0.01,AC278="n/a"),"n/a",M278/AC278*100)</f>
        <v>24.11347517730497</v>
      </c>
      <c r="AA278" s="887">
        <f>IF(OR(AC278&lt;0.01,AC278="n/a"),"n/a",I278/AC278)</f>
        <v>30.936170212765958</v>
      </c>
      <c r="AB278" s="888">
        <v>12</v>
      </c>
      <c r="AC278" s="866">
        <v>1.41</v>
      </c>
      <c r="AD278" s="866">
        <v>1.27</v>
      </c>
      <c r="AE278" s="866">
        <v>3.35</v>
      </c>
      <c r="AF278" s="866">
        <v>4.26</v>
      </c>
      <c r="AG278" s="866">
        <v>14.499999999999998</v>
      </c>
      <c r="AH278" s="868">
        <v>17.8</v>
      </c>
      <c r="AI278" s="868">
        <v>25</v>
      </c>
      <c r="AJ278" s="866">
        <v>9.5</v>
      </c>
      <c r="AK278" s="866">
        <v>24.4</v>
      </c>
      <c r="AL278" s="879">
        <v>2140</v>
      </c>
      <c r="AM278" s="873">
        <v>0.6</v>
      </c>
      <c r="AN278" s="866">
        <v>1.38</v>
      </c>
      <c r="AO278" s="740">
        <f>IF(U278="n/a","n/a",IF(AA278&lt;0,"n/a",IF(AA278="n/a","n/a",J278+U278-AA278)))</f>
        <v>-25.861101587000419</v>
      </c>
      <c r="AP278" s="741">
        <f>IF(U278="n/a","n/a",J278+U278)</f>
        <v>5.0750686257655371</v>
      </c>
      <c r="AQ278" s="889">
        <f>IF(OR(AC278&lt;0.01,AF278="n/a"),"n/a",(I278/SQRT(22.5*AC278*(I278/AF278))-1)*100)</f>
        <v>142.01752471567747</v>
      </c>
      <c r="AR278" s="651">
        <f>INDEX(Historical!$C$7:$C$1256,MATCH(B278,Historical!$B$7:$B$1278,0))*IF(AH278="n/a",1.03,IF(AH278&lt;0,1.01,IF(AH278&gt;10,1.1,(1+AH278/100))))</f>
        <v>0.31900000000000001</v>
      </c>
      <c r="AS278" s="887">
        <f>IF($AI278="n/a",1.03*AR278,IF($AI278&lt;0,1.01*AR278,IF($AI278&gt;10,1.1*AR278,(1+$AI278/100)*AR278)))</f>
        <v>0.35090000000000005</v>
      </c>
      <c r="AT278" s="887">
        <f>IF($AK278="n/a",1.03*AS278,IF($AK278&lt;0,1.01*AS278,IF($AK278&gt;10,1.1*AS278,(1+$AK278/100)*AS278)))</f>
        <v>0.38599000000000006</v>
      </c>
      <c r="AU278" s="887">
        <f>IF($AK278="n/a",1.03*AT278,IF($AK278&lt;0,1.01*AT278,IF($AK278&gt;10,1.1*AT278,(1+$AK278/100)*AT278)))</f>
        <v>0.42458900000000011</v>
      </c>
      <c r="AV278" s="887">
        <f>IF($AK278="n/a",1.03*AU278,IF($AK278&lt;0,1.01*AU278,IF($AK278&gt;10,1.1*AU278,(1+$AK278/100)*AU278)))</f>
        <v>0.46704790000000013</v>
      </c>
      <c r="AW278" s="651">
        <f>SUM(AR278:AV278)</f>
        <v>1.9475269000000004</v>
      </c>
      <c r="AX278" s="748">
        <f>AW278/I278*100</f>
        <v>4.4647567629527751</v>
      </c>
      <c r="AY278" s="935">
        <v>0.38</v>
      </c>
      <c r="AZ278" s="873">
        <v>44.2</v>
      </c>
      <c r="BA278" s="873">
        <v>-27.22</v>
      </c>
      <c r="BB278" s="873">
        <v>-9.5299999999999994</v>
      </c>
      <c r="BC278" s="873">
        <v>-10.440000000000001</v>
      </c>
      <c r="BD278" s="908"/>
      <c r="BE278" s="624">
        <v>2014</v>
      </c>
      <c r="BF278" s="899">
        <f>IF(BE278&gt;2008,0,IF(BE278&gt;2001,1,IF(BE278&gt;1990,2,IF(BE278&gt;1980,3,IF(BE278&gt;1973,4,IF(BE278&gt;1970,5,IF(BE278&gt;1960,6,IF(BE278&gt;1958,7,IF(BE278&gt;1953,8,9)))))))))</f>
        <v>0</v>
      </c>
      <c r="BG278" s="883">
        <v>3.8</v>
      </c>
    </row>
    <row r="279" spans="1:59" s="864" customFormat="1" ht="12.75" customHeight="1" x14ac:dyDescent="0.2">
      <c r="A279" s="882" t="s">
        <v>4021</v>
      </c>
      <c r="B279" s="604" t="s">
        <v>4022</v>
      </c>
      <c r="C279" s="933" t="s">
        <v>178</v>
      </c>
      <c r="D279" s="933" t="s">
        <v>4339</v>
      </c>
      <c r="E279" s="733">
        <v>6</v>
      </c>
      <c r="F279" s="1182">
        <v>678</v>
      </c>
      <c r="G279" s="1182" t="s">
        <v>106</v>
      </c>
      <c r="H279" s="1182" t="s">
        <v>106</v>
      </c>
      <c r="I279" s="875">
        <v>8.75</v>
      </c>
      <c r="J279" s="651">
        <f>(M279/I279)*100</f>
        <v>21.028571428571428</v>
      </c>
      <c r="K279" s="878">
        <v>0.46</v>
      </c>
      <c r="L279" s="888">
        <v>4</v>
      </c>
      <c r="M279" s="642">
        <f>K279*L279</f>
        <v>1.84</v>
      </c>
      <c r="N279" s="871" t="s">
        <v>107</v>
      </c>
      <c r="O279" s="734">
        <v>0.44500000000000001</v>
      </c>
      <c r="P279" s="862">
        <v>43861</v>
      </c>
      <c r="Q279" s="862">
        <v>43874</v>
      </c>
      <c r="R279" s="642">
        <f>(K279-O279)/O279*100</f>
        <v>3.3707865168539355</v>
      </c>
      <c r="S279" s="701">
        <f>IF(INDEX(Historical!$D$7:$D$1254,MATCH(B279,Historical!$B$7:$B$1278,0))=0,"n/a",(INDEX(Historical!$C$7:$C$1256,MATCH(B279,Historical!$B$7:$B$1278,0))/INDEX(Historical!$D$7:$D$1254,MATCH(B279,Historical!$B$7:$B$1278,0))-1)*100)</f>
        <v>18.347338935574232</v>
      </c>
      <c r="T279" s="701">
        <f>IF(INDEX(Historical!$F$7:$F$1247,MATCH(B279,Historical!$B$7:$B$1278,0))=0,"n/a",((INDEX(Historical!$C$7:$C$1256,MATCH(B279,Historical!$B$7:$B$1278,0))/INDEX(Historical!$F$7:$F$1247,MATCH(B279,Historical!$B$7:$B$1278,0)))^(1/3)-1)*100)</f>
        <v>20.383177315142298</v>
      </c>
      <c r="U279" s="701" t="str">
        <f>IF(INDEX(Historical!$H$7:$H$1247,MATCH(B279,Historical!$B$7:$B$1278,0))=0,"n/a",((INDEX(Historical!$C$7:$C$1256,MATCH(B279,Historical!$B$7:$B$1278,0))/INDEX(Historical!$H$7:$H$1247,MATCH(B279,Historical!$B$7:$B$1278,0)))^(1/5)-1)*100)</f>
        <v>n/a</v>
      </c>
      <c r="V279" s="701" t="str">
        <f>IF(INDEX(Historical!$O$7:$O$1247,MATCH(B279,Historical!$B$7:$B$1278,0))=0,"n/a",((INDEX(Historical!$C$7:$C$1256,MATCH(B279,Historical!$B$7:$B$1278,0))/INDEX(Historical!$O$7:$O$1247,MATCH(B279,Historical!$B$7:$B$1278,0)))^(1/10)-1)*100)</f>
        <v>n/a</v>
      </c>
      <c r="W279" s="702" t="str">
        <f>IF(OR(U279&lt;=0,U279="n/a",V279&lt;=0,V279="n/a"),"n/a",U279/V279)</f>
        <v>n/a</v>
      </c>
      <c r="X279" s="703" t="str">
        <f>IF(OR(AJ279&lt;=0,AJ279="n/a",U279&lt;=0,U279="n/a"),"n/a",U279/AJ279)</f>
        <v>n/a</v>
      </c>
      <c r="Y279" s="877"/>
      <c r="Z279" s="651">
        <f>IF(OR(AC279&lt;0.01,AC279="n/a"),"n/a",M279/AC279*100)</f>
        <v>125.17006802721089</v>
      </c>
      <c r="AA279" s="887">
        <f>IF(OR(AC279&lt;0.01,AC279="n/a"),"n/a",I279/AC279)</f>
        <v>5.9523809523809526</v>
      </c>
      <c r="AB279" s="888">
        <v>12</v>
      </c>
      <c r="AC279" s="866">
        <v>1.47</v>
      </c>
      <c r="AD279" s="866" t="s">
        <v>136</v>
      </c>
      <c r="AE279" s="866">
        <v>6.91</v>
      </c>
      <c r="AF279" s="866">
        <v>5.24</v>
      </c>
      <c r="AG279" s="866">
        <v>15.5</v>
      </c>
      <c r="AH279" s="866">
        <v>11.1</v>
      </c>
      <c r="AI279" s="866">
        <v>14.45</v>
      </c>
      <c r="AJ279" s="866">
        <v>76.5</v>
      </c>
      <c r="AK279" s="866">
        <v>-7.01</v>
      </c>
      <c r="AL279" s="879">
        <v>3400</v>
      </c>
      <c r="AM279" s="873">
        <v>68.55</v>
      </c>
      <c r="AN279" s="866">
        <v>0</v>
      </c>
      <c r="AO279" s="740" t="str">
        <f>IF(U279="n/a","n/a",IF(AA279&lt;0,"n/a",IF(AA279="n/a","n/a",J279+U279-AA279)))</f>
        <v>n/a</v>
      </c>
      <c r="AP279" s="741" t="str">
        <f>IF(U279="n/a","n/a",J279+U279)</f>
        <v>n/a</v>
      </c>
      <c r="AQ279" s="889">
        <f>IF(OR(AC279&lt;0.01,AF279="n/a"),"n/a",(I279/SQRT(22.5*AC279*(I279/AF279))-1)*100)</f>
        <v>17.738837527953642</v>
      </c>
      <c r="AR279" s="651">
        <f>INDEX(Historical!$C$7:$C$1256,MATCH(B279,Historical!$B$7:$B$1278,0))*IF(AH279="n/a",1.03,IF(AH279&lt;0,1.01,IF(AH279&gt;10,1.1,(1+AH279/100))))</f>
        <v>1.859</v>
      </c>
      <c r="AS279" s="887">
        <f>IF($AI279="n/a",1.03*AR279,IF($AI279&lt;0,1.01*AR279,IF($AI279&gt;10,1.1*AR279,(1+$AI279/100)*AR279)))</f>
        <v>2.0449000000000002</v>
      </c>
      <c r="AT279" s="887">
        <f>IF($AK279="n/a",1.03*AS279,IF($AK279&lt;0,1.01*AS279,IF($AK279&gt;10,1.1*AS279,(1+$AK279/100)*AS279)))</f>
        <v>2.0653490000000003</v>
      </c>
      <c r="AU279" s="887">
        <f>IF($AK279="n/a",1.03*AT279,IF($AK279&lt;0,1.01*AT279,IF($AK279&gt;10,1.1*AT279,(1+$AK279/100)*AT279)))</f>
        <v>2.0860024900000003</v>
      </c>
      <c r="AV279" s="887">
        <f>IF($AK279="n/a",1.03*AU279,IF($AK279&lt;0,1.01*AU279,IF($AK279&gt;10,1.1*AU279,(1+$AK279/100)*AU279)))</f>
        <v>2.1068625149000004</v>
      </c>
      <c r="AW279" s="651">
        <f>SUM(AR279:AV279)</f>
        <v>10.162114004900001</v>
      </c>
      <c r="AX279" s="748">
        <f>AW279/I279*100</f>
        <v>116.13844577028574</v>
      </c>
      <c r="AY279" s="935">
        <v>1.6</v>
      </c>
      <c r="AZ279" s="873">
        <v>53.510000000000005</v>
      </c>
      <c r="BA279" s="873">
        <v>-61.45</v>
      </c>
      <c r="BB279" s="873">
        <v>-10.620000000000001</v>
      </c>
      <c r="BC279" s="873">
        <v>-31.380000000000003</v>
      </c>
      <c r="BD279" s="908"/>
      <c r="BE279" s="624">
        <v>2015</v>
      </c>
      <c r="BF279" s="899">
        <f>IF(BE279&gt;2008,0,IF(BE279&gt;2001,1,IF(BE279&gt;1990,2,IF(BE279&gt;1980,3,IF(BE279&gt;1973,4,IF(BE279&gt;1970,5,IF(BE279&gt;1960,6,IF(BE279&gt;1958,7,IF(BE279&gt;1953,8,9)))))))))</f>
        <v>0</v>
      </c>
      <c r="BG279" s="883">
        <v>19.100000000000001</v>
      </c>
    </row>
    <row r="280" spans="1:59" s="864" customFormat="1" ht="12.75" customHeight="1" x14ac:dyDescent="0.2">
      <c r="A280" s="881" t="s">
        <v>3900</v>
      </c>
      <c r="B280" s="836" t="s">
        <v>3901</v>
      </c>
      <c r="C280" s="933" t="s">
        <v>108</v>
      </c>
      <c r="D280" s="933" t="s">
        <v>118</v>
      </c>
      <c r="E280" s="733">
        <v>7</v>
      </c>
      <c r="F280" s="1182">
        <v>668</v>
      </c>
      <c r="G280" s="1182" t="s">
        <v>106</v>
      </c>
      <c r="H280" s="1182" t="s">
        <v>106</v>
      </c>
      <c r="I280" s="875">
        <v>52.06</v>
      </c>
      <c r="J280" s="651">
        <f>(M280/I280)*100</f>
        <v>1.9208605455243948</v>
      </c>
      <c r="K280" s="878">
        <v>0.25</v>
      </c>
      <c r="L280" s="888">
        <v>4</v>
      </c>
      <c r="M280" s="642">
        <f>K280*L280</f>
        <v>1</v>
      </c>
      <c r="N280" s="871" t="s">
        <v>4308</v>
      </c>
      <c r="O280" s="734">
        <v>0.23</v>
      </c>
      <c r="P280" s="862">
        <v>44056</v>
      </c>
      <c r="Q280" s="862">
        <v>44075</v>
      </c>
      <c r="R280" s="642">
        <f>(K280-O280)/O280*100</f>
        <v>8.6956521739130395</v>
      </c>
      <c r="S280" s="701">
        <f>IF(INDEX(Historical!$D$7:$D$1254,MATCH(B280,Historical!$B$7:$B$1278,0))=0,"n/a",(INDEX(Historical!$C$7:$C$1256,MATCH(B280,Historical!$B$7:$B$1278,0))/INDEX(Historical!$D$7:$D$1254,MATCH(B280,Historical!$B$7:$B$1278,0))-1)*100)</f>
        <v>12.162162162162149</v>
      </c>
      <c r="T280" s="701">
        <f>IF(INDEX(Historical!$F$7:$F$1247,MATCH(B280,Historical!$B$7:$B$1278,0))=0,"n/a",((INDEX(Historical!$C$7:$C$1256,MATCH(B280,Historical!$B$7:$B$1278,0))/INDEX(Historical!$F$7:$F$1247,MATCH(B280,Historical!$B$7:$B$1278,0)))^(1/3)-1)*100)</f>
        <v>10.810968954315104</v>
      </c>
      <c r="U280" s="701">
        <f>IF(INDEX(Historical!$H$7:$H$1247,MATCH(B280,Historical!$B$7:$B$1278,0))=0,"n/a",((INDEX(Historical!$C$7:$C$1256,MATCH(B280,Historical!$B$7:$B$1278,0))/INDEX(Historical!$H$7:$H$1247,MATCH(B280,Historical!$B$7:$B$1278,0)))^(1/5)-1)*100)</f>
        <v>9.385673350658541</v>
      </c>
      <c r="V280" s="701">
        <f>IF(INDEX(Historical!$O$7:$O$1247,MATCH(B280,Historical!$B$7:$B$1278,0))=0,"n/a",((INDEX(Historical!$C$7:$C$1256,MATCH(B280,Historical!$B$7:$B$1278,0))/INDEX(Historical!$O$7:$O$1247,MATCH(B280,Historical!$B$7:$B$1278,0)))^(1/10)-1)*100)</f>
        <v>4.787016401106392</v>
      </c>
      <c r="W280" s="702">
        <f>IF(OR(U280&lt;=0,U280="n/a",V280&lt;=0,V280="n/a"),"n/a",U280/V280)</f>
        <v>1.9606520145803743</v>
      </c>
      <c r="X280" s="703">
        <f>IF(OR(AJ280&lt;=0,AJ280="n/a",U280&lt;=0,U280="n/a"),"n/a",U280/AJ280)</f>
        <v>0.72757157757042956</v>
      </c>
      <c r="Y280" s="661"/>
      <c r="Z280" s="651">
        <f>IF(OR(AC280&lt;0.01,AC280="n/a"),"n/a",M280/AC280*100)</f>
        <v>32.154340836012864</v>
      </c>
      <c r="AA280" s="887">
        <f>IF(OR(AC280&lt;0.01,AC280="n/a"),"n/a",I280/AC280)</f>
        <v>16.739549839228296</v>
      </c>
      <c r="AB280" s="888">
        <v>12</v>
      </c>
      <c r="AC280" s="866">
        <v>3.11</v>
      </c>
      <c r="AD280" s="866" t="s">
        <v>136</v>
      </c>
      <c r="AE280" s="866">
        <v>1.1000000000000001</v>
      </c>
      <c r="AF280" s="866">
        <v>1.37</v>
      </c>
      <c r="AG280" s="866">
        <v>8.6</v>
      </c>
      <c r="AH280" s="866">
        <v>51.1</v>
      </c>
      <c r="AI280" s="866">
        <v>23.35</v>
      </c>
      <c r="AJ280" s="866">
        <v>12.9</v>
      </c>
      <c r="AK280" s="866">
        <v>-2.19</v>
      </c>
      <c r="AL280" s="879">
        <v>3090</v>
      </c>
      <c r="AM280" s="873">
        <v>1.5</v>
      </c>
      <c r="AN280" s="866">
        <v>0.35</v>
      </c>
      <c r="AO280" s="740">
        <f>IF(U280="n/a","n/a",IF(AA280&lt;0,"n/a",IF(AA280="n/a","n/a",J280+U280-AA280)))</f>
        <v>-5.4330159430453602</v>
      </c>
      <c r="AP280" s="741">
        <f>IF(U280="n/a","n/a",J280+U280)</f>
        <v>11.306533896182936</v>
      </c>
      <c r="AQ280" s="889">
        <f>IF(OR(AC280&lt;0.01,AF280="n/a"),"n/a",(I280/SQRT(22.5*AC280*(I280/AF280))-1)*100)</f>
        <v>0.95804030441506427</v>
      </c>
      <c r="AR280" s="651">
        <f>INDEX(Historical!$C$7:$C$1256,MATCH(B280,Historical!$B$7:$B$1278,0))*IF(AH280="n/a",1.03,IF(AH280&lt;0,1.01,IF(AH280&gt;10,1.1,(1+AH280/100))))</f>
        <v>0.91300000000000003</v>
      </c>
      <c r="AS280" s="887">
        <f>IF($AI280="n/a",1.03*AR280,IF($AI280&lt;0,1.01*AR280,IF($AI280&gt;10,1.1*AR280,(1+$AI280/100)*AR280)))</f>
        <v>1.0043000000000002</v>
      </c>
      <c r="AT280" s="887">
        <f>IF($AK280="n/a",1.03*AS280,IF($AK280&lt;0,1.01*AS280,IF($AK280&gt;10,1.1*AS280,(1+$AK280/100)*AS280)))</f>
        <v>1.0143430000000002</v>
      </c>
      <c r="AU280" s="887">
        <f>IF($AK280="n/a",1.03*AT280,IF($AK280&lt;0,1.01*AT280,IF($AK280&gt;10,1.1*AT280,(1+$AK280/100)*AT280)))</f>
        <v>1.0244864300000003</v>
      </c>
      <c r="AV280" s="887">
        <f>IF($AK280="n/a",1.03*AU280,IF($AK280&lt;0,1.01*AU280,IF($AK280&gt;10,1.1*AU280,(1+$AK280/100)*AU280)))</f>
        <v>1.0347312943000002</v>
      </c>
      <c r="AW280" s="651">
        <f>SUM(AR280:AV280)</f>
        <v>4.9908607243000009</v>
      </c>
      <c r="AX280" s="748">
        <f>AW280/I280*100</f>
        <v>9.5867474535151764</v>
      </c>
      <c r="AY280" s="935">
        <v>0.76</v>
      </c>
      <c r="AZ280" s="873">
        <v>40.510000000000005</v>
      </c>
      <c r="BA280" s="873">
        <v>-27.66</v>
      </c>
      <c r="BB280" s="873">
        <v>-4.3</v>
      </c>
      <c r="BC280" s="873">
        <v>-4.92</v>
      </c>
      <c r="BD280" s="908"/>
      <c r="BE280" s="624">
        <v>2014</v>
      </c>
      <c r="BF280" s="899">
        <f>IF(BE280&gt;2008,0,IF(BE280&gt;2001,1,IF(BE280&gt;1990,2,IF(BE280&gt;1980,3,IF(BE280&gt;1973,4,IF(BE280&gt;1970,5,IF(BE280&gt;1960,6,IF(BE280&gt;1958,7,IF(BE280&gt;1953,8,9)))))))))</f>
        <v>0</v>
      </c>
      <c r="BG280" s="883">
        <v>2.1</v>
      </c>
    </row>
    <row r="281" spans="1:59" s="864" customFormat="1" ht="12.75" customHeight="1" x14ac:dyDescent="0.2">
      <c r="A281" s="872" t="s">
        <v>1653</v>
      </c>
      <c r="B281" s="604" t="s">
        <v>1654</v>
      </c>
      <c r="C281" s="933" t="s">
        <v>4322</v>
      </c>
      <c r="D281" s="933" t="s">
        <v>4323</v>
      </c>
      <c r="E281" s="733">
        <v>9</v>
      </c>
      <c r="F281" s="1182">
        <v>451</v>
      </c>
      <c r="G281" s="1182" t="s">
        <v>37</v>
      </c>
      <c r="H281" s="1182" t="s">
        <v>37</v>
      </c>
      <c r="I281" s="875">
        <v>42.81</v>
      </c>
      <c r="J281" s="651">
        <f>(M281/I281)*100</f>
        <v>8.2690960056061655</v>
      </c>
      <c r="K281" s="878">
        <v>0.29499999999999998</v>
      </c>
      <c r="L281" s="888">
        <v>12</v>
      </c>
      <c r="M281" s="642">
        <f>K281*L281</f>
        <v>3.54</v>
      </c>
      <c r="N281" s="871" t="s">
        <v>218</v>
      </c>
      <c r="O281" s="738">
        <v>0.2833</v>
      </c>
      <c r="P281" s="619">
        <v>43829</v>
      </c>
      <c r="Q281" s="619">
        <v>43844</v>
      </c>
      <c r="R281" s="642">
        <f>(K281-O281)/O281*100</f>
        <v>4.1298976350158796</v>
      </c>
      <c r="S281" s="701">
        <f>IF(INDEX(Historical!$D$7:$D$1254,MATCH(B281,Historical!$B$7:$B$1278,0))=0,"n/a",(INDEX(Historical!$C$7:$C$1256,MATCH(B281,Historical!$B$7:$B$1278,0))/INDEX(Historical!$D$7:$D$1254,MATCH(B281,Historical!$B$7:$B$1278,0))-1)*100)</f>
        <v>4.6153846153846212</v>
      </c>
      <c r="T281" s="701">
        <f>IF(INDEX(Historical!$F$7:$F$1247,MATCH(B281,Historical!$B$7:$B$1278,0))=0,"n/a",((INDEX(Historical!$C$7:$C$1256,MATCH(B281,Historical!$B$7:$B$1278,0))/INDEX(Historical!$F$7:$F$1247,MATCH(B281,Historical!$B$7:$B$1278,0)))^(1/3)-1)*100)</f>
        <v>5.688761756416616</v>
      </c>
      <c r="U281" s="701">
        <f>IF(INDEX(Historical!$H$7:$H$1247,MATCH(B281,Historical!$B$7:$B$1278,0))=0,"n/a",((INDEX(Historical!$C$7:$C$1256,MATCH(B281,Historical!$B$7:$B$1278,0))/INDEX(Historical!$H$7:$H$1247,MATCH(B281,Historical!$B$7:$B$1278,0)))^(1/5)-1)*100)</f>
        <v>11.196158593857874</v>
      </c>
      <c r="V281" s="701">
        <f>IF(INDEX(Historical!$O$7:$O$1247,MATCH(B281,Historical!$B$7:$B$1278,0))=0,"n/a",((INDEX(Historical!$C$7:$C$1256,MATCH(B281,Historical!$B$7:$B$1278,0))/INDEX(Historical!$O$7:$O$1247,MATCH(B281,Historical!$B$7:$B$1278,0)))^(1/10)-1)*100)</f>
        <v>13.599267543869331</v>
      </c>
      <c r="W281" s="702">
        <f>IF(OR(U281&lt;=0,U281="n/a",V281&lt;=0,V281="n/a"),"n/a",U281/V281)</f>
        <v>0.82329129548636615</v>
      </c>
      <c r="X281" s="703" t="str">
        <f>IF(OR(AJ281&lt;=0,AJ281="n/a",U281&lt;=0,U281="n/a"),"n/a",U281/AJ281)</f>
        <v>n/a</v>
      </c>
      <c r="Y281" s="674" t="s">
        <v>4620</v>
      </c>
      <c r="Z281" s="651">
        <f>IF(OR(AC281&lt;0.01,AC281="n/a"),"n/a",M281/AC281*100)</f>
        <v>135.63218390804599</v>
      </c>
      <c r="AA281" s="887">
        <f>IF(OR(AC281&lt;0.01,AC281="n/a"),"n/a",I281/AC281)</f>
        <v>16.402298850574713</v>
      </c>
      <c r="AB281" s="888">
        <v>12</v>
      </c>
      <c r="AC281" s="866">
        <v>2.61</v>
      </c>
      <c r="AD281" s="866" t="s">
        <v>136</v>
      </c>
      <c r="AE281" s="866">
        <v>2.75</v>
      </c>
      <c r="AF281" s="866">
        <v>0.66</v>
      </c>
      <c r="AG281" s="866">
        <v>6.3</v>
      </c>
      <c r="AH281" s="866">
        <v>16.2</v>
      </c>
      <c r="AI281" s="866">
        <v>-158.20000000000002</v>
      </c>
      <c r="AJ281" s="866">
        <v>-1.7999999999999998</v>
      </c>
      <c r="AK281" s="866">
        <v>-10.84</v>
      </c>
      <c r="AL281" s="879">
        <v>3090</v>
      </c>
      <c r="AM281" s="873">
        <v>0.45999999999999996</v>
      </c>
      <c r="AN281" s="866">
        <v>1.28</v>
      </c>
      <c r="AO281" s="740">
        <f>IF(U281="n/a","n/a",IF(AA281&lt;0,"n/a",IF(AA281="n/a","n/a",J281+U281-AA281)))</f>
        <v>3.0629557488893262</v>
      </c>
      <c r="AP281" s="741">
        <f>IF(U281="n/a","n/a",J281+U281)</f>
        <v>19.465254599464039</v>
      </c>
      <c r="AQ281" s="889">
        <f>IF(OR(AC281&lt;0.01,AF281="n/a"),"n/a",(I281/SQRT(22.5*AC281*(I281/AF281))-1)*100)</f>
        <v>-30.636169395220225</v>
      </c>
      <c r="AR281" s="651">
        <f>INDEX(Historical!$C$7:$C$1256,MATCH(B281,Historical!$B$7:$B$1278,0))*IF(AH281="n/a",1.03,IF(AH281&lt;0,1.01,IF(AH281&gt;10,1.1,(1+AH281/100))))</f>
        <v>3.74</v>
      </c>
      <c r="AS281" s="887">
        <f>IF($AI281="n/a",1.03*AR281,IF($AI281&lt;0,1.01*AR281,IF($AI281&gt;10,1.1*AR281,(1+$AI281/100)*AR281)))</f>
        <v>3.7774000000000001</v>
      </c>
      <c r="AT281" s="887">
        <f>IF($AK281="n/a",1.03*AS281,IF($AK281&lt;0,1.01*AS281,IF($AK281&gt;10,1.1*AS281,(1+$AK281/100)*AS281)))</f>
        <v>3.8151740000000003</v>
      </c>
      <c r="AU281" s="887">
        <f>IF($AK281="n/a",1.03*AT281,IF($AK281&lt;0,1.01*AT281,IF($AK281&gt;10,1.1*AT281,(1+$AK281/100)*AT281)))</f>
        <v>3.8533257400000003</v>
      </c>
      <c r="AV281" s="887">
        <f>IF($AK281="n/a",1.03*AU281,IF($AK281&lt;0,1.01*AU281,IF($AK281&gt;10,1.1*AU281,(1+$AK281/100)*AU281)))</f>
        <v>3.8918589974000004</v>
      </c>
      <c r="AW281" s="651">
        <f>SUM(AR281:AV281)</f>
        <v>19.077758737400003</v>
      </c>
      <c r="AX281" s="748">
        <f>AW281/I281*100</f>
        <v>44.563790556879241</v>
      </c>
      <c r="AY281" s="935">
        <v>1.53</v>
      </c>
      <c r="AZ281" s="873">
        <v>21.759999999999998</v>
      </c>
      <c r="BA281" s="873">
        <v>-55.589999999999996</v>
      </c>
      <c r="BB281" s="873">
        <v>-9.91</v>
      </c>
      <c r="BC281" s="873">
        <v>-23.13</v>
      </c>
      <c r="BD281" s="908"/>
      <c r="BE281" s="624">
        <v>2012</v>
      </c>
      <c r="BF281" s="899">
        <f>IF(BE281&gt;2008,0,IF(BE281&gt;2001,1,IF(BE281&gt;1990,2,IF(BE281&gt;1980,3,IF(BE281&gt;1973,4,IF(BE281&gt;1970,5,IF(BE281&gt;1960,6,IF(BE281&gt;1958,7,IF(BE281&gt;1953,8,9)))))))))</f>
        <v>0</v>
      </c>
      <c r="BG281" s="883">
        <v>2.5</v>
      </c>
    </row>
    <row r="282" spans="1:59" s="864" customFormat="1" ht="12.75" customHeight="1" x14ac:dyDescent="0.2">
      <c r="A282" s="897" t="s">
        <v>1665</v>
      </c>
      <c r="B282" s="864" t="s">
        <v>1666</v>
      </c>
      <c r="C282" s="933" t="s">
        <v>108</v>
      </c>
      <c r="D282" s="933" t="s">
        <v>4334</v>
      </c>
      <c r="E282" s="733">
        <v>8</v>
      </c>
      <c r="F282" s="1182">
        <v>502</v>
      </c>
      <c r="G282" s="1182" t="s">
        <v>106</v>
      </c>
      <c r="H282" s="1182" t="s">
        <v>106</v>
      </c>
      <c r="I282" s="875">
        <v>25.48</v>
      </c>
      <c r="J282" s="651">
        <f>(M282/I282)*100</f>
        <v>2.3547880690737832</v>
      </c>
      <c r="K282" s="878">
        <v>0.15</v>
      </c>
      <c r="L282" s="888">
        <v>4</v>
      </c>
      <c r="M282" s="642">
        <f>K282*L282</f>
        <v>0.6</v>
      </c>
      <c r="N282" s="871" t="s">
        <v>208</v>
      </c>
      <c r="O282" s="734">
        <v>0.13</v>
      </c>
      <c r="P282" s="867">
        <v>43691</v>
      </c>
      <c r="Q282" s="867">
        <v>43707</v>
      </c>
      <c r="R282" s="642">
        <f>(K282-O282)/O282*100</f>
        <v>15.384615384615378</v>
      </c>
      <c r="S282" s="701">
        <f>IF(INDEX(Historical!$D$7:$D$1254,MATCH(B282,Historical!$B$7:$B$1278,0))=0,"n/a",(INDEX(Historical!$C$7:$C$1256,MATCH(B282,Historical!$B$7:$B$1278,0))/INDEX(Historical!$D$7:$D$1254,MATCH(B282,Historical!$B$7:$B$1278,0))-1)*100)</f>
        <v>16.666666666666675</v>
      </c>
      <c r="T282" s="701">
        <f>IF(INDEX(Historical!$F$7:$F$1247,MATCH(B282,Historical!$B$7:$B$1278,0))=0,"n/a",((INDEX(Historical!$C$7:$C$1256,MATCH(B282,Historical!$B$7:$B$1278,0))/INDEX(Historical!$F$7:$F$1247,MATCH(B282,Historical!$B$7:$B$1278,0)))^(1/3)-1)*100)</f>
        <v>13.798047356553855</v>
      </c>
      <c r="U282" s="701">
        <f>IF(INDEX(Historical!$H$7:$H$1247,MATCH(B282,Historical!$B$7:$B$1278,0))=0,"n/a",((INDEX(Historical!$C$7:$C$1256,MATCH(B282,Historical!$B$7:$B$1278,0))/INDEX(Historical!$H$7:$H$1247,MATCH(B282,Historical!$B$7:$B$1278,0)))^(1/5)-1)*100)</f>
        <v>11.15648817398467</v>
      </c>
      <c r="V282" s="701">
        <f>IF(INDEX(Historical!$O$7:$O$1247,MATCH(B282,Historical!$B$7:$B$1278,0))=0,"n/a",((INDEX(Historical!$C$7:$C$1256,MATCH(B282,Historical!$B$7:$B$1278,0))/INDEX(Historical!$O$7:$O$1247,MATCH(B282,Historical!$B$7:$B$1278,0)))^(1/10)-1)*100)</f>
        <v>8.842291989017026</v>
      </c>
      <c r="W282" s="702">
        <f>IF(OR(U282&lt;=0,U282="n/a",V282&lt;=0,V282="n/a"),"n/a",U282/V282)</f>
        <v>1.2617190416061919</v>
      </c>
      <c r="X282" s="703">
        <f>IF(OR(AJ282&lt;=0,AJ282="n/a",U282&lt;=0,U282="n/a"),"n/a",U282/AJ282)</f>
        <v>1.0330081642578397</v>
      </c>
      <c r="Y282" s="664"/>
      <c r="Z282" s="651">
        <f>IF(OR(AC282&lt;0.01,AC282="n/a"),"n/a",M282/AC282*100)</f>
        <v>20.066889632107021</v>
      </c>
      <c r="AA282" s="887">
        <f>IF(OR(AC282&lt;0.01,AC282="n/a"),"n/a",I282/AC282)</f>
        <v>8.5217391304347814</v>
      </c>
      <c r="AB282" s="888">
        <v>12</v>
      </c>
      <c r="AC282" s="866">
        <v>2.99</v>
      </c>
      <c r="AD282" s="866" t="s">
        <v>136</v>
      </c>
      <c r="AE282" s="866">
        <v>2.1800000000000002</v>
      </c>
      <c r="AF282" s="866">
        <v>0.9</v>
      </c>
      <c r="AG282" s="866">
        <v>11</v>
      </c>
      <c r="AH282" s="866">
        <v>-4.7</v>
      </c>
      <c r="AI282" s="866">
        <v>-0.6</v>
      </c>
      <c r="AJ282" s="866">
        <v>10.8</v>
      </c>
      <c r="AK282" s="866" t="s">
        <v>136</v>
      </c>
      <c r="AL282" s="879">
        <v>233.14</v>
      </c>
      <c r="AM282" s="873">
        <v>3.4000000000000004</v>
      </c>
      <c r="AN282" s="866">
        <v>0.06</v>
      </c>
      <c r="AO282" s="740">
        <f>IF(U282="n/a","n/a",IF(AA282&lt;0,"n/a",IF(AA282="n/a","n/a",J282+U282-AA282)))</f>
        <v>4.9895371126236725</v>
      </c>
      <c r="AP282" s="741">
        <f>IF(U282="n/a","n/a",J282+U282)</f>
        <v>13.511276243058454</v>
      </c>
      <c r="AQ282" s="889">
        <f>IF(OR(AC282&lt;0.01,AF282="n/a"),"n/a",(I282/SQRT(22.5*AC282*(I282/AF282))-1)*100)</f>
        <v>-41.61596406401906</v>
      </c>
      <c r="AR282" s="651">
        <f>INDEX(Historical!$C$7:$C$1256,MATCH(B282,Historical!$B$7:$B$1278,0))*IF(AH282="n/a",1.03,IF(AH282&lt;0,1.01,IF(AH282&gt;10,1.1,(1+AH282/100))))</f>
        <v>0.5656000000000001</v>
      </c>
      <c r="AS282" s="887">
        <f>IF($AI282="n/a",1.03*AR282,IF($AI282&lt;0,1.01*AR282,IF($AI282&gt;10,1.1*AR282,(1+$AI282/100)*AR282)))</f>
        <v>0.5712560000000001</v>
      </c>
      <c r="AT282" s="887">
        <f>IF($AK282="n/a",1.03*AS282,IF($AK282&lt;0,1.01*AS282,IF($AK282&gt;10,1.1*AS282,(1+$AK282/100)*AS282)))</f>
        <v>0.58839368000000014</v>
      </c>
      <c r="AU282" s="887">
        <f>IF($AK282="n/a",1.03*AT282,IF($AK282&lt;0,1.01*AT282,IF($AK282&gt;10,1.1*AT282,(1+$AK282/100)*AT282)))</f>
        <v>0.60604549040000011</v>
      </c>
      <c r="AV282" s="887">
        <f>IF($AK282="n/a",1.03*AU282,IF($AK282&lt;0,1.01*AU282,IF($AK282&gt;10,1.1*AU282,(1+$AK282/100)*AU282)))</f>
        <v>0.62422685511200016</v>
      </c>
      <c r="AW282" s="651">
        <f>SUM(AR282:AV282)</f>
        <v>2.9555220255120007</v>
      </c>
      <c r="AX282" s="748">
        <f>AW282/I282*100</f>
        <v>11.599380005934067</v>
      </c>
      <c r="AY282" s="935">
        <v>0.86</v>
      </c>
      <c r="AZ282" s="873">
        <v>47.28</v>
      </c>
      <c r="BA282" s="873">
        <v>-34.75</v>
      </c>
      <c r="BB282" s="873">
        <v>7.3999999999999995</v>
      </c>
      <c r="BC282" s="873">
        <v>-0.94000000000000006</v>
      </c>
      <c r="BD282" s="908"/>
      <c r="BE282" s="624">
        <v>2012</v>
      </c>
      <c r="BF282" s="899">
        <f>IF(BE282&gt;2008,0,IF(BE282&gt;2001,1,IF(BE282&gt;1990,2,IF(BE282&gt;1980,3,IF(BE282&gt;1973,4,IF(BE282&gt;1970,5,IF(BE282&gt;1960,6,IF(BE282&gt;1958,7,IF(BE282&gt;1953,8,9)))))))))</f>
        <v>0</v>
      </c>
      <c r="BG282" s="883">
        <v>1.2</v>
      </c>
    </row>
    <row r="283" spans="1:59" s="864" customFormat="1" ht="12.75" customHeight="1" x14ac:dyDescent="0.2">
      <c r="A283" s="882" t="s">
        <v>4551</v>
      </c>
      <c r="B283" s="604" t="s">
        <v>4079</v>
      </c>
      <c r="C283" s="933" t="s">
        <v>108</v>
      </c>
      <c r="D283" s="933" t="s">
        <v>4341</v>
      </c>
      <c r="E283" s="733">
        <v>6</v>
      </c>
      <c r="F283" s="1182">
        <v>690</v>
      </c>
      <c r="G283" s="1182" t="s">
        <v>106</v>
      </c>
      <c r="H283" s="1182" t="s">
        <v>106</v>
      </c>
      <c r="I283" s="875">
        <v>18.010000000000002</v>
      </c>
      <c r="J283" s="651">
        <f>(M283/I283)*100</f>
        <v>3.7756801776790674</v>
      </c>
      <c r="K283" s="878">
        <v>0.17</v>
      </c>
      <c r="L283" s="888">
        <v>4</v>
      </c>
      <c r="M283" s="642">
        <f>K283*L283</f>
        <v>0.68</v>
      </c>
      <c r="N283" s="871" t="s">
        <v>318</v>
      </c>
      <c r="O283" s="734">
        <v>0.15</v>
      </c>
      <c r="P283" s="862">
        <v>43903</v>
      </c>
      <c r="Q283" s="862">
        <v>43921</v>
      </c>
      <c r="R283" s="642">
        <f>(K283-O283)/O283*100</f>
        <v>13.333333333333346</v>
      </c>
      <c r="S283" s="701">
        <f>IF(INDEX(Historical!$D$7:$D$1254,MATCH(B283,Historical!$B$7:$B$1278,0))=0,"n/a",(INDEX(Historical!$C$7:$C$1256,MATCH(B283,Historical!$B$7:$B$1278,0))/INDEX(Historical!$D$7:$D$1254,MATCH(B283,Historical!$B$7:$B$1278,0))-1)*100)</f>
        <v>11.32075471698113</v>
      </c>
      <c r="T283" s="701">
        <f>IF(INDEX(Historical!$F$7:$F$1247,MATCH(B283,Historical!$B$7:$B$1278,0))=0,"n/a",((INDEX(Historical!$C$7:$C$1256,MATCH(B283,Historical!$B$7:$B$1278,0))/INDEX(Historical!$F$7:$F$1247,MATCH(B283,Historical!$B$7:$B$1278,0)))^(1/3)-1)*100)</f>
        <v>13.831905748125251</v>
      </c>
      <c r="U283" s="701" t="str">
        <f>IF(INDEX(Historical!$H$7:$H$1247,MATCH(B283,Historical!$B$7:$B$1278,0))=0,"n/a",((INDEX(Historical!$C$7:$C$1256,MATCH(B283,Historical!$B$7:$B$1278,0))/INDEX(Historical!$H$7:$H$1247,MATCH(B283,Historical!$B$7:$B$1278,0)))^(1/5)-1)*100)</f>
        <v>n/a</v>
      </c>
      <c r="V283" s="701">
        <f>IF(INDEX(Historical!$O$7:$O$1247,MATCH(B283,Historical!$B$7:$B$1278,0))=0,"n/a",((INDEX(Historical!$C$7:$C$1256,MATCH(B283,Historical!$B$7:$B$1278,0))/INDEX(Historical!$O$7:$O$1247,MATCH(B283,Historical!$B$7:$B$1278,0)))^(1/10)-1)*100)</f>
        <v>25.681129806505474</v>
      </c>
      <c r="W283" s="702" t="str">
        <f>IF(OR(U283&lt;=0,U283="n/a",V283&lt;=0,V283="n/a"),"n/a",U283/V283)</f>
        <v>n/a</v>
      </c>
      <c r="X283" s="703" t="str">
        <f>IF(OR(AJ283&lt;=0,AJ283="n/a",U283&lt;=0,U283="n/a"),"n/a",U283/AJ283)</f>
        <v>n/a</v>
      </c>
      <c r="Y283" s="877"/>
      <c r="Z283" s="651">
        <f>IF(OR(AC283&lt;0.01,AC283="n/a"),"n/a",M283/AC283*100)</f>
        <v>29.824561403508774</v>
      </c>
      <c r="AA283" s="887">
        <f>IF(OR(AC283&lt;0.01,AC283="n/a"),"n/a",I283/AC283)</f>
        <v>7.8991228070175454</v>
      </c>
      <c r="AB283" s="888">
        <v>12</v>
      </c>
      <c r="AC283" s="866">
        <v>2.2799999999999998</v>
      </c>
      <c r="AD283" s="866">
        <v>0.99</v>
      </c>
      <c r="AE283" s="866">
        <v>2.0699999999999998</v>
      </c>
      <c r="AF283" s="866">
        <v>0.88</v>
      </c>
      <c r="AG283" s="866">
        <v>11.600000000000001</v>
      </c>
      <c r="AH283" s="866">
        <v>12.2</v>
      </c>
      <c r="AI283" s="866">
        <v>22.13</v>
      </c>
      <c r="AJ283" s="866">
        <v>16.7</v>
      </c>
      <c r="AK283" s="866">
        <v>8</v>
      </c>
      <c r="AL283" s="879">
        <v>231.43</v>
      </c>
      <c r="AM283" s="873">
        <v>4.7</v>
      </c>
      <c r="AN283" s="866">
        <v>7.0000000000000007E-2</v>
      </c>
      <c r="AO283" s="740" t="str">
        <f>IF(U283="n/a","n/a",IF(AA283&lt;0,"n/a",IF(AA283="n/a","n/a",J283+U283-AA283)))</f>
        <v>n/a</v>
      </c>
      <c r="AP283" s="741" t="str">
        <f>IF(U283="n/a","n/a",J283+U283)</f>
        <v>n/a</v>
      </c>
      <c r="AQ283" s="889">
        <f>IF(OR(AC283&lt;0.01,AF283="n/a"),"n/a",(I283/SQRT(22.5*AC283*(I283/AF283))-1)*100)</f>
        <v>-44.417316564817142</v>
      </c>
      <c r="AR283" s="651">
        <f>INDEX(Historical!$C$7:$C$1256,MATCH(B283,Historical!$B$7:$B$1278,0))*IF(AH283="n/a",1.03,IF(AH283&lt;0,1.01,IF(AH283&gt;10,1.1,(1+AH283/100))))</f>
        <v>0.64900000000000002</v>
      </c>
      <c r="AS283" s="887">
        <f>IF($AI283="n/a",1.03*AR283,IF($AI283&lt;0,1.01*AR283,IF($AI283&gt;10,1.1*AR283,(1+$AI283/100)*AR283)))</f>
        <v>0.71390000000000009</v>
      </c>
      <c r="AT283" s="887">
        <f>IF($AK283="n/a",1.03*AS283,IF($AK283&lt;0,1.01*AS283,IF($AK283&gt;10,1.1*AS283,(1+$AK283/100)*AS283)))</f>
        <v>0.77101200000000014</v>
      </c>
      <c r="AU283" s="887">
        <f>IF($AK283="n/a",1.03*AT283,IF($AK283&lt;0,1.01*AT283,IF($AK283&gt;10,1.1*AT283,(1+$AK283/100)*AT283)))</f>
        <v>0.83269296000000026</v>
      </c>
      <c r="AV283" s="887">
        <f>IF($AK283="n/a",1.03*AU283,IF($AK283&lt;0,1.01*AU283,IF($AK283&gt;10,1.1*AU283,(1+$AK283/100)*AU283)))</f>
        <v>0.8993083968000003</v>
      </c>
      <c r="AW283" s="651">
        <f>SUM(AR283:AV283)</f>
        <v>3.865913356800001</v>
      </c>
      <c r="AX283" s="748">
        <f>AW283/I283*100</f>
        <v>21.465371220433095</v>
      </c>
      <c r="AY283" s="935">
        <v>0.49</v>
      </c>
      <c r="AZ283" s="873">
        <v>33.61</v>
      </c>
      <c r="BA283" s="873">
        <v>-35.29</v>
      </c>
      <c r="BB283" s="873">
        <v>12.5</v>
      </c>
      <c r="BC283" s="873">
        <v>1.04</v>
      </c>
      <c r="BD283" s="908"/>
      <c r="BE283" s="624">
        <v>2015</v>
      </c>
      <c r="BF283" s="899">
        <f>IF(BE283&gt;2008,0,IF(BE283&gt;2001,1,IF(BE283&gt;1990,2,IF(BE283&gt;1980,3,IF(BE283&gt;1973,4,IF(BE283&gt;1970,5,IF(BE283&gt;1960,6,IF(BE283&gt;1958,7,IF(BE283&gt;1953,8,9)))))))))</f>
        <v>0</v>
      </c>
      <c r="BG283" s="883">
        <v>1.2</v>
      </c>
    </row>
    <row r="284" spans="1:59" s="864" customFormat="1" ht="12.75" customHeight="1" x14ac:dyDescent="0.2">
      <c r="A284" s="872" t="s">
        <v>2838</v>
      </c>
      <c r="B284" s="604" t="s">
        <v>2839</v>
      </c>
      <c r="C284" s="933" t="s">
        <v>108</v>
      </c>
      <c r="D284" s="933" t="s">
        <v>4341</v>
      </c>
      <c r="E284" s="733">
        <v>7</v>
      </c>
      <c r="F284" s="1182">
        <v>628</v>
      </c>
      <c r="G284" s="1182" t="s">
        <v>115</v>
      </c>
      <c r="H284" s="1182" t="s">
        <v>115</v>
      </c>
      <c r="I284" s="875">
        <v>26</v>
      </c>
      <c r="J284" s="651">
        <f>(M284/I284)*100</f>
        <v>5.0769230769230775</v>
      </c>
      <c r="K284" s="878">
        <v>0.33</v>
      </c>
      <c r="L284" s="888">
        <v>4</v>
      </c>
      <c r="M284" s="642">
        <f>K284*L284</f>
        <v>1.32</v>
      </c>
      <c r="N284" s="871" t="s">
        <v>163</v>
      </c>
      <c r="O284" s="734">
        <v>0.3</v>
      </c>
      <c r="P284" s="862">
        <v>43908</v>
      </c>
      <c r="Q284" s="862">
        <v>43922</v>
      </c>
      <c r="R284" s="642">
        <f>(K284-O284)/O284*100</f>
        <v>10.000000000000009</v>
      </c>
      <c r="S284" s="701">
        <f>IF(INDEX(Historical!$D$7:$D$1254,MATCH(B284,Historical!$B$7:$B$1278,0))=0,"n/a",(INDEX(Historical!$C$7:$C$1256,MATCH(B284,Historical!$B$7:$B$1278,0))/INDEX(Historical!$D$7:$D$1254,MATCH(B284,Historical!$B$7:$B$1278,0))-1)*100)</f>
        <v>27.777777777777768</v>
      </c>
      <c r="T284" s="701">
        <f>IF(INDEX(Historical!$F$7:$F$1247,MATCH(B284,Historical!$B$7:$B$1278,0))=0,"n/a",((INDEX(Historical!$C$7:$C$1256,MATCH(B284,Historical!$B$7:$B$1278,0))/INDEX(Historical!$F$7:$F$1247,MATCH(B284,Historical!$B$7:$B$1278,0)))^(1/3)-1)*100)</f>
        <v>33.809064469270034</v>
      </c>
      <c r="U284" s="701">
        <f>IF(INDEX(Historical!$H$7:$H$1247,MATCH(B284,Historical!$B$7:$B$1278,0))=0,"n/a",((INDEX(Historical!$C$7:$C$1256,MATCH(B284,Historical!$B$7:$B$1278,0))/INDEX(Historical!$H$7:$H$1247,MATCH(B284,Historical!$B$7:$B$1278,0)))^(1/5)-1)*100)</f>
        <v>48.35957192139697</v>
      </c>
      <c r="V284" s="701">
        <f>IF(INDEX(Historical!$O$7:$O$1247,MATCH(B284,Historical!$B$7:$B$1278,0))=0,"n/a",((INDEX(Historical!$C$7:$C$1256,MATCH(B284,Historical!$B$7:$B$1278,0))/INDEX(Historical!$O$7:$O$1247,MATCH(B284,Historical!$B$7:$B$1278,0)))^(1/10)-1)*100)</f>
        <v>29.016582303751505</v>
      </c>
      <c r="W284" s="702">
        <f>IF(OR(U284&lt;=0,U284="n/a",V284&lt;=0,V284="n/a"),"n/a",U284/V284)</f>
        <v>1.6666184671633311</v>
      </c>
      <c r="X284" s="703">
        <f>IF(OR(AJ284&lt;=0,AJ284="n/a",U284&lt;=0,U284="n/a"),"n/a",U284/AJ284)</f>
        <v>2.291922839876634</v>
      </c>
      <c r="Y284" s="664"/>
      <c r="Z284" s="651">
        <f>IF(OR(AC284&lt;0.01,AC284="n/a"),"n/a",M284/AC284*100)</f>
        <v>57.641921397379917</v>
      </c>
      <c r="AA284" s="887">
        <f>IF(OR(AC284&lt;0.01,AC284="n/a"),"n/a",I284/AC284)</f>
        <v>11.353711790393012</v>
      </c>
      <c r="AB284" s="888">
        <v>12</v>
      </c>
      <c r="AC284" s="866">
        <v>2.29</v>
      </c>
      <c r="AD284" s="866">
        <v>1.42</v>
      </c>
      <c r="AE284" s="866">
        <v>2.02</v>
      </c>
      <c r="AF284" s="866">
        <v>0.85</v>
      </c>
      <c r="AG284" s="866">
        <v>10.199999999999999</v>
      </c>
      <c r="AH284" s="866">
        <v>2.4</v>
      </c>
      <c r="AI284" s="866">
        <v>31.6</v>
      </c>
      <c r="AJ284" s="866">
        <v>21.099999999999998</v>
      </c>
      <c r="AK284" s="866">
        <v>8</v>
      </c>
      <c r="AL284" s="879">
        <v>3790</v>
      </c>
      <c r="AM284" s="873">
        <v>0.6</v>
      </c>
      <c r="AN284" s="866">
        <v>0.52</v>
      </c>
      <c r="AO284" s="740">
        <f>IF(U284="n/a","n/a",IF(AA284&lt;0,"n/a",IF(AA284="n/a","n/a",J284+U284-AA284)))</f>
        <v>42.082783207927037</v>
      </c>
      <c r="AP284" s="741">
        <f>IF(U284="n/a","n/a",J284+U284)</f>
        <v>53.43649499832005</v>
      </c>
      <c r="AQ284" s="889">
        <f>IF(OR(AC284&lt;0.01,AF284="n/a"),"n/a",(I284/SQRT(22.5*AC284*(I284/AF284))-1)*100)</f>
        <v>-34.508168374185566</v>
      </c>
      <c r="AR284" s="651">
        <f>INDEX(Historical!$C$7:$C$1256,MATCH(B284,Historical!$B$7:$B$1278,0))*IF(AH284="n/a",1.03,IF(AH284&lt;0,1.01,IF(AH284&gt;10,1.1,(1+AH284/100))))</f>
        <v>1.1776</v>
      </c>
      <c r="AS284" s="887">
        <f>IF($AI284="n/a",1.03*AR284,IF($AI284&lt;0,1.01*AR284,IF($AI284&gt;10,1.1*AR284,(1+$AI284/100)*AR284)))</f>
        <v>1.2953600000000001</v>
      </c>
      <c r="AT284" s="887">
        <f>IF($AK284="n/a",1.03*AS284,IF($AK284&lt;0,1.01*AS284,IF($AK284&gt;10,1.1*AS284,(1+$AK284/100)*AS284)))</f>
        <v>1.3989888000000001</v>
      </c>
      <c r="AU284" s="887">
        <f>IF($AK284="n/a",1.03*AT284,IF($AK284&lt;0,1.01*AT284,IF($AK284&gt;10,1.1*AT284,(1+$AK284/100)*AT284)))</f>
        <v>1.5109079040000002</v>
      </c>
      <c r="AV284" s="887">
        <f>IF($AK284="n/a",1.03*AU284,IF($AK284&lt;0,1.01*AU284,IF($AK284&gt;10,1.1*AU284,(1+$AK284/100)*AU284)))</f>
        <v>1.6317805363200004</v>
      </c>
      <c r="AW284" s="651">
        <f>SUM(AR284:AV284)</f>
        <v>7.0146372403200008</v>
      </c>
      <c r="AX284" s="748">
        <f>AW284/I284*100</f>
        <v>26.97937400123077</v>
      </c>
      <c r="AY284" s="935">
        <v>1.77</v>
      </c>
      <c r="AZ284" s="873">
        <v>138.31</v>
      </c>
      <c r="BA284" s="873">
        <v>-35.520000000000003</v>
      </c>
      <c r="BB284" s="873">
        <v>14.02</v>
      </c>
      <c r="BC284" s="873">
        <v>13.4</v>
      </c>
      <c r="BD284" s="908"/>
      <c r="BE284" s="624">
        <v>2014</v>
      </c>
      <c r="BF284" s="899">
        <f>IF(BE284&gt;2008,0,IF(BE284&gt;2001,1,IF(BE284&gt;1990,2,IF(BE284&gt;1980,3,IF(BE284&gt;1973,4,IF(BE284&gt;1970,5,IF(BE284&gt;1960,6,IF(BE284&gt;1958,7,IF(BE284&gt;1953,8,9)))))))))</f>
        <v>0</v>
      </c>
      <c r="BG284" s="883">
        <v>0.89999999999999991</v>
      </c>
    </row>
    <row r="285" spans="1:59" s="864" customFormat="1" ht="12.75" customHeight="1" x14ac:dyDescent="0.2">
      <c r="A285" s="872" t="s">
        <v>1663</v>
      </c>
      <c r="B285" s="604" t="s">
        <v>1664</v>
      </c>
      <c r="C285" s="933" t="s">
        <v>108</v>
      </c>
      <c r="D285" s="933" t="s">
        <v>4341</v>
      </c>
      <c r="E285" s="733">
        <v>8</v>
      </c>
      <c r="F285" s="1182">
        <v>501</v>
      </c>
      <c r="G285" s="1182" t="s">
        <v>106</v>
      </c>
      <c r="H285" s="1182" t="s">
        <v>106</v>
      </c>
      <c r="I285" s="875">
        <v>29.5</v>
      </c>
      <c r="J285" s="651">
        <f>(M285/I285)*100</f>
        <v>3.1186440677966103</v>
      </c>
      <c r="K285" s="878">
        <v>0.23</v>
      </c>
      <c r="L285" s="888">
        <v>4</v>
      </c>
      <c r="M285" s="642">
        <f>K285*L285</f>
        <v>0.92</v>
      </c>
      <c r="N285" s="871" t="s">
        <v>505</v>
      </c>
      <c r="O285" s="734">
        <v>0.22</v>
      </c>
      <c r="P285" s="867">
        <v>43657</v>
      </c>
      <c r="Q285" s="867">
        <v>43672</v>
      </c>
      <c r="R285" s="642">
        <f>(K285-O285)/O285*100</f>
        <v>4.5454545454545494</v>
      </c>
      <c r="S285" s="701">
        <f>IF(INDEX(Historical!$D$7:$D$1254,MATCH(B285,Historical!$B$7:$B$1278,0))=0,"n/a",(INDEX(Historical!$C$7:$C$1256,MATCH(B285,Historical!$B$7:$B$1278,0))/INDEX(Historical!$D$7:$D$1254,MATCH(B285,Historical!$B$7:$B$1278,0))-1)*100)</f>
        <v>4.6511627906976827</v>
      </c>
      <c r="T285" s="701">
        <f>IF(INDEX(Historical!$F$7:$F$1247,MATCH(B285,Historical!$B$7:$B$1278,0))=0,"n/a",((INDEX(Historical!$C$7:$C$1256,MATCH(B285,Historical!$B$7:$B$1278,0))/INDEX(Historical!$F$7:$F$1247,MATCH(B285,Historical!$B$7:$B$1278,0)))^(1/3)-1)*100)</f>
        <v>8.7380373002892142</v>
      </c>
      <c r="U285" s="701">
        <f>IF(INDEX(Historical!$H$7:$H$1247,MATCH(B285,Historical!$B$7:$B$1278,0))=0,"n/a",((INDEX(Historical!$C$7:$C$1256,MATCH(B285,Historical!$B$7:$B$1278,0))/INDEX(Historical!$H$7:$H$1247,MATCH(B285,Historical!$B$7:$B$1278,0)))^(1/5)-1)*100)</f>
        <v>9.9539654079581652</v>
      </c>
      <c r="V285" s="701">
        <f>IF(INDEX(Historical!$O$7:$O$1247,MATCH(B285,Historical!$B$7:$B$1278,0))=0,"n/a",((INDEX(Historical!$C$7:$C$1256,MATCH(B285,Historical!$B$7:$B$1278,0))/INDEX(Historical!$O$7:$O$1247,MATCH(B285,Historical!$B$7:$B$1278,0)))^(1/10)-1)*100)</f>
        <v>9.9049989660291224</v>
      </c>
      <c r="W285" s="702">
        <f>IF(OR(U285&lt;=0,U285="n/a",V285&lt;=0,V285="n/a"),"n/a",U285/V285)</f>
        <v>1.004943608989459</v>
      </c>
      <c r="X285" s="703" t="str">
        <f>IF(OR(AJ285&lt;=0,AJ285="n/a",U285&lt;=0,U285="n/a"),"n/a",U285/AJ285)</f>
        <v>n/a</v>
      </c>
      <c r="Y285" s="877"/>
      <c r="Z285" s="651" t="str">
        <f>IF(OR(AC285&lt;0.01,AC285="n/a"),"n/a",M285/AC285*100)</f>
        <v>n/a</v>
      </c>
      <c r="AA285" s="887" t="str">
        <f>IF(OR(AC285&lt;0.01,AC285="n/a"),"n/a",I285/AC285)</f>
        <v>n/a</v>
      </c>
      <c r="AB285" s="888">
        <v>12</v>
      </c>
      <c r="AC285" s="866" t="s">
        <v>136</v>
      </c>
      <c r="AD285" s="866" t="s">
        <v>136</v>
      </c>
      <c r="AE285" s="866" t="s">
        <v>136</v>
      </c>
      <c r="AF285" s="866" t="s">
        <v>136</v>
      </c>
      <c r="AG285" s="866" t="s">
        <v>136</v>
      </c>
      <c r="AH285" s="866" t="s">
        <v>136</v>
      </c>
      <c r="AI285" s="866" t="s">
        <v>136</v>
      </c>
      <c r="AJ285" s="866" t="s">
        <v>136</v>
      </c>
      <c r="AK285" s="866" t="s">
        <v>136</v>
      </c>
      <c r="AL285" s="879" t="s">
        <v>136</v>
      </c>
      <c r="AM285" s="873" t="s">
        <v>136</v>
      </c>
      <c r="AN285" s="866" t="s">
        <v>136</v>
      </c>
      <c r="AO285" s="740" t="str">
        <f>IF(U285="n/a","n/a",IF(AA285&lt;0,"n/a",IF(AA285="n/a","n/a",J285+U285-AA285)))</f>
        <v>n/a</v>
      </c>
      <c r="AP285" s="741">
        <f>IF(U285="n/a","n/a",J285+U285)</f>
        <v>13.072609475754776</v>
      </c>
      <c r="AQ285" s="889" t="str">
        <f>IF(OR(AC285&lt;0.01,AF285="n/a"),"n/a",(I285/SQRT(22.5*AC285*(I285/AF285))-1)*100)</f>
        <v>n/a</v>
      </c>
      <c r="AR285" s="651">
        <f>INDEX(Historical!$C$7:$C$1256,MATCH(B285,Historical!$B$7:$B$1278,0))*IF(AH285="n/a",1.03,IF(AH285&lt;0,1.01,IF(AH285&gt;10,1.1,(1+AH285/100))))</f>
        <v>0.92700000000000005</v>
      </c>
      <c r="AS285" s="887">
        <f>IF($AI285="n/a",1.03*AR285,IF($AI285&lt;0,1.01*AR285,IF($AI285&gt;10,1.1*AR285,(1+$AI285/100)*AR285)))</f>
        <v>0.95481000000000005</v>
      </c>
      <c r="AT285" s="887">
        <f>IF($AK285="n/a",1.03*AS285,IF($AK285&lt;0,1.01*AS285,IF($AK285&gt;10,1.1*AS285,(1+$AK285/100)*AS285)))</f>
        <v>0.98345430000000011</v>
      </c>
      <c r="AU285" s="887">
        <f>IF($AK285="n/a",1.03*AT285,IF($AK285&lt;0,1.01*AT285,IF($AK285&gt;10,1.1*AT285,(1+$AK285/100)*AT285)))</f>
        <v>1.0129579290000001</v>
      </c>
      <c r="AV285" s="887">
        <f>IF($AK285="n/a",1.03*AU285,IF($AK285&lt;0,1.01*AU285,IF($AK285&gt;10,1.1*AU285,(1+$AK285/100)*AU285)))</f>
        <v>1.0433466668700002</v>
      </c>
      <c r="AW285" s="651">
        <f>SUM(AR285:AV285)</f>
        <v>4.921568895870001</v>
      </c>
      <c r="AX285" s="748">
        <f>AW285/I285*100</f>
        <v>16.683284392779665</v>
      </c>
      <c r="AY285" s="935" t="s">
        <v>136</v>
      </c>
      <c r="AZ285" s="873" t="s">
        <v>136</v>
      </c>
      <c r="BA285" s="873" t="s">
        <v>136</v>
      </c>
      <c r="BB285" s="873" t="s">
        <v>136</v>
      </c>
      <c r="BC285" s="873" t="s">
        <v>136</v>
      </c>
      <c r="BD285" s="908" t="s">
        <v>4268</v>
      </c>
      <c r="BE285" s="624">
        <v>2012</v>
      </c>
      <c r="BF285" s="899">
        <f>IF(BE285&gt;2008,0,IF(BE285&gt;2001,1,IF(BE285&gt;1990,2,IF(BE285&gt;1980,3,IF(BE285&gt;1973,4,IF(BE285&gt;1970,5,IF(BE285&gt;1960,6,IF(BE285&gt;1958,7,IF(BE285&gt;1953,8,9)))))))))</f>
        <v>0</v>
      </c>
      <c r="BG285" s="883" t="s">
        <v>136</v>
      </c>
    </row>
    <row r="286" spans="1:59" s="864" customFormat="1" ht="12.75" customHeight="1" x14ac:dyDescent="0.2">
      <c r="A286" s="864" t="s">
        <v>1661</v>
      </c>
      <c r="B286" s="604" t="s">
        <v>1662</v>
      </c>
      <c r="C286" s="933" t="s">
        <v>108</v>
      </c>
      <c r="D286" s="933" t="s">
        <v>4341</v>
      </c>
      <c r="E286" s="733">
        <v>9</v>
      </c>
      <c r="F286" s="1182">
        <v>458</v>
      </c>
      <c r="G286" s="1182" t="s">
        <v>106</v>
      </c>
      <c r="H286" s="1182" t="s">
        <v>106</v>
      </c>
      <c r="I286" s="875">
        <v>61.4</v>
      </c>
      <c r="J286" s="651">
        <f>(M286/I286)*100</f>
        <v>3.0618892508143323</v>
      </c>
      <c r="K286" s="878">
        <v>0.47</v>
      </c>
      <c r="L286" s="888">
        <v>4</v>
      </c>
      <c r="M286" s="642">
        <f>K286*L286</f>
        <v>1.88</v>
      </c>
      <c r="N286" s="871" t="s">
        <v>236</v>
      </c>
      <c r="O286" s="734">
        <v>0.46</v>
      </c>
      <c r="P286" s="862">
        <v>43867</v>
      </c>
      <c r="Q286" s="862">
        <v>43875</v>
      </c>
      <c r="R286" s="642">
        <f>(K286-O286)/O286*100</f>
        <v>2.1739130434782505</v>
      </c>
      <c r="S286" s="701">
        <f>IF(INDEX(Historical!$D$7:$D$1254,MATCH(B286,Historical!$B$7:$B$1278,0))=0,"n/a",(INDEX(Historical!$C$7:$C$1256,MATCH(B286,Historical!$B$7:$B$1278,0))/INDEX(Historical!$D$7:$D$1254,MATCH(B286,Historical!$B$7:$B$1278,0))-1)*100)</f>
        <v>21.014492753623195</v>
      </c>
      <c r="T286" s="701">
        <f>IF(INDEX(Historical!$F$7:$F$1247,MATCH(B286,Historical!$B$7:$B$1278,0))=0,"n/a",((INDEX(Historical!$C$7:$C$1256,MATCH(B286,Historical!$B$7:$B$1278,0))/INDEX(Historical!$F$7:$F$1247,MATCH(B286,Historical!$B$7:$B$1278,0)))^(1/3)-1)*100)</f>
        <v>11.338072963188694</v>
      </c>
      <c r="U286" s="701">
        <f>IF(INDEX(Historical!$H$7:$H$1247,MATCH(B286,Historical!$B$7:$B$1278,0))=0,"n/a",((INDEX(Historical!$C$7:$C$1256,MATCH(B286,Historical!$B$7:$B$1278,0))/INDEX(Historical!$H$7:$H$1247,MATCH(B286,Historical!$B$7:$B$1278,0)))^(1/5)-1)*100)</f>
        <v>15.287049279414134</v>
      </c>
      <c r="V286" s="701">
        <f>IF(INDEX(Historical!$O$7:$O$1247,MATCH(B286,Historical!$B$7:$B$1278,0))=0,"n/a",((INDEX(Historical!$C$7:$C$1256,MATCH(B286,Historical!$B$7:$B$1278,0))/INDEX(Historical!$O$7:$O$1247,MATCH(B286,Historical!$B$7:$B$1278,0)))^(1/10)-1)*100)</f>
        <v>9.4008649990553685</v>
      </c>
      <c r="W286" s="702">
        <f>IF(OR(U286&lt;=0,U286="n/a",V286&lt;=0,V286="n/a"),"n/a",U286/V286)</f>
        <v>1.6261321996380365</v>
      </c>
      <c r="X286" s="703">
        <f>IF(OR(AJ286&lt;=0,AJ286="n/a",U286&lt;=0,U286="n/a"),"n/a",U286/AJ286)</f>
        <v>1.3065854084969344</v>
      </c>
      <c r="Y286" s="877"/>
      <c r="Z286" s="651">
        <f>IF(OR(AC286&lt;0.01,AC286="n/a"),"n/a",M286/AC286*100)</f>
        <v>110.58823529411765</v>
      </c>
      <c r="AA286" s="887">
        <f>IF(OR(AC286&lt;0.01,AC286="n/a"),"n/a",I286/AC286)</f>
        <v>36.117647058823529</v>
      </c>
      <c r="AB286" s="888">
        <v>12</v>
      </c>
      <c r="AC286" s="866">
        <v>1.7</v>
      </c>
      <c r="AD286" s="866">
        <v>3.01</v>
      </c>
      <c r="AE286" s="866">
        <v>7.02</v>
      </c>
      <c r="AF286" s="866">
        <v>0.59</v>
      </c>
      <c r="AG286" s="866">
        <v>1.4000000000000001</v>
      </c>
      <c r="AH286" s="866">
        <v>10.8</v>
      </c>
      <c r="AI286" s="866">
        <v>41.05</v>
      </c>
      <c r="AJ286" s="866">
        <v>11.700000000000001</v>
      </c>
      <c r="AK286" s="866">
        <v>12</v>
      </c>
      <c r="AL286" s="879">
        <v>4400</v>
      </c>
      <c r="AM286" s="873">
        <v>1.5</v>
      </c>
      <c r="AN286" s="866">
        <v>0.24</v>
      </c>
      <c r="AO286" s="740">
        <f>IF(U286="n/a","n/a",IF(AA286&lt;0,"n/a",IF(AA286="n/a","n/a",J286+U286-AA286)))</f>
        <v>-17.768708528595063</v>
      </c>
      <c r="AP286" s="741">
        <f>IF(U286="n/a","n/a",J286+U286)</f>
        <v>18.348938530228466</v>
      </c>
      <c r="AQ286" s="889">
        <f>IF(OR(AC286&lt;0.01,AF286="n/a"),"n/a",(I286/SQRT(22.5*AC286*(I286/AF286))-1)*100)</f>
        <v>-2.6817094621847892</v>
      </c>
      <c r="AR286" s="651">
        <f>INDEX(Historical!$C$7:$C$1256,MATCH(B286,Historical!$B$7:$B$1278,0))*IF(AH286="n/a",1.03,IF(AH286&lt;0,1.01,IF(AH286&gt;10,1.1,(1+AH286/100))))</f>
        <v>1.837</v>
      </c>
      <c r="AS286" s="887">
        <f>IF($AI286="n/a",1.03*AR286,IF($AI286&lt;0,1.01*AR286,IF($AI286&gt;10,1.1*AR286,(1+$AI286/100)*AR286)))</f>
        <v>2.0207000000000002</v>
      </c>
      <c r="AT286" s="887">
        <f>IF($AK286="n/a",1.03*AS286,IF($AK286&lt;0,1.01*AS286,IF($AK286&gt;10,1.1*AS286,(1+$AK286/100)*AS286)))</f>
        <v>2.2227700000000006</v>
      </c>
      <c r="AU286" s="887">
        <f>IF($AK286="n/a",1.03*AT286,IF($AK286&lt;0,1.01*AT286,IF($AK286&gt;10,1.1*AT286,(1+$AK286/100)*AT286)))</f>
        <v>2.4450470000000006</v>
      </c>
      <c r="AV286" s="887">
        <f>IF($AK286="n/a",1.03*AU286,IF($AK286&lt;0,1.01*AU286,IF($AK286&gt;10,1.1*AU286,(1+$AK286/100)*AU286)))</f>
        <v>2.6895517000000009</v>
      </c>
      <c r="AW286" s="651">
        <f>SUM(AR286:AV286)</f>
        <v>11.215068700000002</v>
      </c>
      <c r="AX286" s="748">
        <f>AW286/I286*100</f>
        <v>18.2655842019544</v>
      </c>
      <c r="AY286" s="935">
        <v>1.25</v>
      </c>
      <c r="AZ286" s="873">
        <v>51.910000000000004</v>
      </c>
      <c r="BA286" s="873">
        <v>-30.31</v>
      </c>
      <c r="BB286" s="873">
        <v>13.209999999999999</v>
      </c>
      <c r="BC286" s="873">
        <v>6.9</v>
      </c>
      <c r="BD286" s="908"/>
      <c r="BE286" s="624">
        <v>2012</v>
      </c>
      <c r="BF286" s="899">
        <f>IF(BE286&gt;2008,0,IF(BE286&gt;2001,1,IF(BE286&gt;1990,2,IF(BE286&gt;1980,3,IF(BE286&gt;1973,4,IF(BE286&gt;1970,5,IF(BE286&gt;1960,6,IF(BE286&gt;1958,7,IF(BE286&gt;1953,8,9)))))))))</f>
        <v>0</v>
      </c>
      <c r="BG286" s="883">
        <v>0.2</v>
      </c>
    </row>
    <row r="287" spans="1:59" s="864" customFormat="1" x14ac:dyDescent="0.2">
      <c r="A287" s="864" t="s">
        <v>4647</v>
      </c>
      <c r="B287" s="604" t="s">
        <v>3902</v>
      </c>
      <c r="C287" s="933" t="s">
        <v>112</v>
      </c>
      <c r="D287" s="933" t="s">
        <v>1221</v>
      </c>
      <c r="E287" s="733">
        <v>6</v>
      </c>
      <c r="F287" s="1182">
        <v>659</v>
      </c>
      <c r="G287" s="1182" t="s">
        <v>106</v>
      </c>
      <c r="H287" s="1182" t="s">
        <v>106</v>
      </c>
      <c r="I287" s="880">
        <v>88.72</v>
      </c>
      <c r="J287" s="651">
        <f>(M287/I287)*100</f>
        <v>1.0369702434625789</v>
      </c>
      <c r="K287" s="885">
        <v>0.23</v>
      </c>
      <c r="L287" s="624">
        <v>4</v>
      </c>
      <c r="M287" s="642">
        <f>K287*L287</f>
        <v>0.92</v>
      </c>
      <c r="N287" s="624" t="s">
        <v>410</v>
      </c>
      <c r="O287" s="735">
        <v>0.22</v>
      </c>
      <c r="P287" s="939">
        <v>43648</v>
      </c>
      <c r="Q287" s="939">
        <v>43671</v>
      </c>
      <c r="R287" s="642">
        <f>(K287-O287)/O287*100</f>
        <v>4.5454545454545494</v>
      </c>
      <c r="S287" s="701">
        <f>IF(INDEX(Historical!$D$7:$D$1254,MATCH(B287,Historical!$B$7:$B$1278,0))=0,"n/a",(INDEX(Historical!$C$7:$C$1256,MATCH(B287,Historical!$B$7:$B$1278,0))/INDEX(Historical!$D$7:$D$1254,MATCH(B287,Historical!$B$7:$B$1278,0))-1)*100)</f>
        <v>4.6511627906976827</v>
      </c>
      <c r="T287" s="701">
        <f>IF(INDEX(Historical!$F$7:$F$1247,MATCH(B287,Historical!$B$7:$B$1278,0))=0,"n/a",((INDEX(Historical!$C$7:$C$1256,MATCH(B287,Historical!$B$7:$B$1278,0))/INDEX(Historical!$F$7:$F$1247,MATCH(B287,Historical!$B$7:$B$1278,0)))^(1/3)-1)*100)</f>
        <v>9.7938124280034131</v>
      </c>
      <c r="U287" s="701">
        <f>IF(INDEX(Historical!$H$7:$H$1247,MATCH(B287,Historical!$B$7:$B$1278,0))=0,"n/a",((INDEX(Historical!$C$7:$C$1256,MATCH(B287,Historical!$B$7:$B$1278,0))/INDEX(Historical!$H$7:$H$1247,MATCH(B287,Historical!$B$7:$B$1278,0)))^(1/5)-1)*100)</f>
        <v>11.17146479648663</v>
      </c>
      <c r="V287" s="701">
        <f>IF(INDEX(Historical!$O$7:$O$1247,MATCH(B287,Historical!$B$7:$B$1278,0))=0,"n/a",((INDEX(Historical!$C$7:$C$1256,MATCH(B287,Historical!$B$7:$B$1278,0))/INDEX(Historical!$O$7:$O$1247,MATCH(B287,Historical!$B$7:$B$1278,0)))^(1/10)-1)*100)</f>
        <v>8.4471771197698544</v>
      </c>
      <c r="W287" s="702">
        <f>IF(OR(U287&lt;=0,U287="n/a",V287&lt;=0,V287="n/a"),"n/a",U287/V287)</f>
        <v>1.3225086485212707</v>
      </c>
      <c r="X287" s="703">
        <f>IF(OR(AJ287&lt;=0,AJ287="n/a",U287&lt;=0,U287="n/a"),"n/a",U287/AJ287)</f>
        <v>0.61381674705970501</v>
      </c>
      <c r="Y287" s="876"/>
      <c r="Z287" s="651">
        <f>IF(OR(AC287&lt;0.01,AC287="n/a"),"n/a",M287/AC287*100)</f>
        <v>25.136612021857925</v>
      </c>
      <c r="AA287" s="887">
        <f>IF(OR(AC287&lt;0.01,AC287="n/a"),"n/a",I287/AC287)</f>
        <v>24.240437158469945</v>
      </c>
      <c r="AB287" s="1182">
        <v>12</v>
      </c>
      <c r="AC287" s="880">
        <v>3.66</v>
      </c>
      <c r="AD287" s="880">
        <v>4.8499999999999996</v>
      </c>
      <c r="AE287" s="880">
        <v>3.22</v>
      </c>
      <c r="AF287" s="880">
        <v>4.3099999999999996</v>
      </c>
      <c r="AG287" s="880">
        <v>18.5</v>
      </c>
      <c r="AH287" s="880">
        <v>10.8</v>
      </c>
      <c r="AI287" s="880">
        <v>6.72</v>
      </c>
      <c r="AJ287" s="880">
        <v>18.2</v>
      </c>
      <c r="AK287" s="880">
        <v>5</v>
      </c>
      <c r="AL287" s="880">
        <v>3810</v>
      </c>
      <c r="AM287" s="880">
        <v>0.3</v>
      </c>
      <c r="AN287" s="880">
        <v>0.17</v>
      </c>
      <c r="AO287" s="740">
        <f>IF(U287="n/a","n/a",IF(AA287&lt;0,"n/a",IF(AA287="n/a","n/a",J287+U287-AA287)))</f>
        <v>-12.032002118520737</v>
      </c>
      <c r="AP287" s="741">
        <f>IF(U287="n/a","n/a",J287+U287)</f>
        <v>12.208435039949208</v>
      </c>
      <c r="AQ287" s="889">
        <f>IF(OR(AC287&lt;0.01,AF287="n/a"),"n/a",(I287/SQRT(22.5*AC287*(I287/AF287))-1)*100)</f>
        <v>115.48527575684244</v>
      </c>
      <c r="AR287" s="651">
        <f>INDEX(Historical!$C$7:$C$1256,MATCH(B287,Historical!$B$7:$B$1278,0))*IF(AH287="n/a",1.03,IF(AH287&lt;0,1.01,IF(AH287&gt;10,1.1,(1+AH287/100))))</f>
        <v>0.9900000000000001</v>
      </c>
      <c r="AS287" s="887">
        <f>IF($AI287="n/a",1.03*AR287,IF($AI287&lt;0,1.01*AR287,IF($AI287&gt;10,1.1*AR287,(1+$AI287/100)*AR287)))</f>
        <v>1.0565280000000001</v>
      </c>
      <c r="AT287" s="887">
        <f>IF($AK287="n/a",1.03*AS287,IF($AK287&lt;0,1.01*AS287,IF($AK287&gt;10,1.1*AS287,(1+$AK287/100)*AS287)))</f>
        <v>1.1093544000000002</v>
      </c>
      <c r="AU287" s="887">
        <f>IF($AK287="n/a",1.03*AT287,IF($AK287&lt;0,1.01*AT287,IF($AK287&gt;10,1.1*AT287,(1+$AK287/100)*AT287)))</f>
        <v>1.1648221200000002</v>
      </c>
      <c r="AV287" s="887">
        <f>IF($AK287="n/a",1.03*AU287,IF($AK287&lt;0,1.01*AU287,IF($AK287&gt;10,1.1*AU287,(1+$AK287/100)*AU287)))</f>
        <v>1.2230632260000003</v>
      </c>
      <c r="AW287" s="651">
        <f>SUM(AR287:AV287)</f>
        <v>5.5437677460000003</v>
      </c>
      <c r="AX287" s="748">
        <f>AW287/I287*100</f>
        <v>6.2486110752930566</v>
      </c>
      <c r="AY287" s="729">
        <v>1.33</v>
      </c>
      <c r="AZ287" s="883">
        <v>88.69</v>
      </c>
      <c r="BA287" s="883">
        <v>-14.97</v>
      </c>
      <c r="BB287" s="883">
        <v>-7.7299999999999995</v>
      </c>
      <c r="BC287" s="883">
        <v>6.2</v>
      </c>
      <c r="BD287" s="908"/>
      <c r="BE287" s="624">
        <v>2014</v>
      </c>
      <c r="BF287" s="899">
        <f>IF(BE287&gt;2008,0,IF(BE287&gt;2001,1,IF(BE287&gt;1990,2,IF(BE287&gt;1980,3,IF(BE287&gt;1973,4,IF(BE287&gt;1970,5,IF(BE287&gt;1960,6,IF(BE287&gt;1958,7,IF(BE287&gt;1953,8,9)))))))))</f>
        <v>0</v>
      </c>
      <c r="BG287" s="883">
        <v>13.900000000000002</v>
      </c>
    </row>
    <row r="288" spans="1:59" s="864" customFormat="1" ht="12.75" customHeight="1" x14ac:dyDescent="0.2">
      <c r="A288" s="872" t="s">
        <v>1617</v>
      </c>
      <c r="B288" s="604" t="s">
        <v>1618</v>
      </c>
      <c r="C288" s="933" t="s">
        <v>108</v>
      </c>
      <c r="D288" s="933" t="s">
        <v>4341</v>
      </c>
      <c r="E288" s="733">
        <v>7</v>
      </c>
      <c r="F288" s="1182">
        <v>591</v>
      </c>
      <c r="G288" s="1182" t="s">
        <v>115</v>
      </c>
      <c r="H288" s="1182" t="s">
        <v>115</v>
      </c>
      <c r="I288" s="875">
        <v>19.79</v>
      </c>
      <c r="J288" s="651">
        <f>(M288/I288)*100</f>
        <v>5.6594239514906528</v>
      </c>
      <c r="K288" s="878">
        <v>0.28000000000000003</v>
      </c>
      <c r="L288" s="888">
        <v>4</v>
      </c>
      <c r="M288" s="642">
        <f>K288*L288</f>
        <v>1.1200000000000001</v>
      </c>
      <c r="N288" s="871" t="s">
        <v>168</v>
      </c>
      <c r="O288" s="734">
        <v>0.27</v>
      </c>
      <c r="P288" s="619">
        <v>43775</v>
      </c>
      <c r="Q288" s="619">
        <v>43790</v>
      </c>
      <c r="R288" s="642">
        <f>(K288-O288)/O288*100</f>
        <v>3.7037037037037068</v>
      </c>
      <c r="S288" s="701">
        <f>IF(INDEX(Historical!$D$7:$D$1254,MATCH(B288,Historical!$B$7:$B$1278,0))=0,"n/a",(INDEX(Historical!$C$7:$C$1256,MATCH(B288,Historical!$B$7:$B$1278,0))/INDEX(Historical!$D$7:$D$1254,MATCH(B288,Historical!$B$7:$B$1278,0))-1)*100)</f>
        <v>10.1010101010101</v>
      </c>
      <c r="T288" s="701">
        <f>IF(INDEX(Historical!$F$7:$F$1247,MATCH(B288,Historical!$B$7:$B$1278,0))=0,"n/a",((INDEX(Historical!$C$7:$C$1256,MATCH(B288,Historical!$B$7:$B$1278,0))/INDEX(Historical!$F$7:$F$1247,MATCH(B288,Historical!$B$7:$B$1278,0)))^(1/3)-1)*100)</f>
        <v>12.282461348995731</v>
      </c>
      <c r="U288" s="701">
        <f>IF(INDEX(Historical!$H$7:$H$1247,MATCH(B288,Historical!$B$7:$B$1278,0))=0,"n/a",((INDEX(Historical!$C$7:$C$1256,MATCH(B288,Historical!$B$7:$B$1278,0))/INDEX(Historical!$H$7:$H$1247,MATCH(B288,Historical!$B$7:$B$1278,0)))^(1/5)-1)*100)</f>
        <v>9.8964129213460872</v>
      </c>
      <c r="V288" s="701">
        <f>IF(INDEX(Historical!$O$7:$O$1247,MATCH(B288,Historical!$B$7:$B$1278,0))=0,"n/a",((INDEX(Historical!$C$7:$C$1256,MATCH(B288,Historical!$B$7:$B$1278,0))/INDEX(Historical!$O$7:$O$1247,MATCH(B288,Historical!$B$7:$B$1278,0)))^(1/10)-1)*100)</f>
        <v>1.7100498245471885</v>
      </c>
      <c r="W288" s="702">
        <f>IF(OR(U288&lt;=0,U288="n/a",V288&lt;=0,V288="n/a"),"n/a",U288/V288)</f>
        <v>5.7872073545965836</v>
      </c>
      <c r="X288" s="703">
        <f>IF(OR(AJ288&lt;=0,AJ288="n/a",U288&lt;=0,U288="n/a"),"n/a",U288/AJ288)</f>
        <v>1.2687708873520624</v>
      </c>
      <c r="Y288" s="664"/>
      <c r="Z288" s="651">
        <f>IF(OR(AC288&lt;0.01,AC288="n/a"),"n/a",M288/AC288*100)</f>
        <v>224.00000000000003</v>
      </c>
      <c r="AA288" s="887">
        <f>IF(OR(AC288&lt;0.01,AC288="n/a"),"n/a",I288/AC288)</f>
        <v>39.58</v>
      </c>
      <c r="AB288" s="888">
        <v>12</v>
      </c>
      <c r="AC288" s="866">
        <v>0.5</v>
      </c>
      <c r="AD288" s="866">
        <v>4</v>
      </c>
      <c r="AE288" s="866">
        <v>3.78</v>
      </c>
      <c r="AF288" s="866">
        <v>0.68</v>
      </c>
      <c r="AG288" s="866" t="s">
        <v>136</v>
      </c>
      <c r="AH288" s="866">
        <v>-8.4</v>
      </c>
      <c r="AI288" s="866">
        <v>51.839999999999996</v>
      </c>
      <c r="AJ288" s="866">
        <v>7.8</v>
      </c>
      <c r="AK288" s="866">
        <v>10</v>
      </c>
      <c r="AL288" s="879">
        <v>772.4</v>
      </c>
      <c r="AM288" s="873">
        <v>1.7999999999999998</v>
      </c>
      <c r="AN288" s="866">
        <v>0.1</v>
      </c>
      <c r="AO288" s="740">
        <f>IF(U288="n/a","n/a",IF(AA288&lt;0,"n/a",IF(AA288="n/a","n/a",J288+U288-AA288)))</f>
        <v>-24.024163127163259</v>
      </c>
      <c r="AP288" s="741">
        <f>IF(U288="n/a","n/a",J288+U288)</f>
        <v>15.555836872836739</v>
      </c>
      <c r="AQ288" s="889">
        <f>IF(OR(AC288&lt;0.01,AF288="n/a"),"n/a",(I288/SQRT(22.5*AC288*(I288/AF288))-1)*100)</f>
        <v>9.3707253132919277</v>
      </c>
      <c r="AR288" s="651">
        <f>INDEX(Historical!$C$7:$C$1256,MATCH(B288,Historical!$B$7:$B$1278,0))*IF(AH288="n/a",1.03,IF(AH288&lt;0,1.01,IF(AH288&gt;10,1.1,(1+AH288/100))))</f>
        <v>1.1009</v>
      </c>
      <c r="AS288" s="887">
        <f>IF($AI288="n/a",1.03*AR288,IF($AI288&lt;0,1.01*AR288,IF($AI288&gt;10,1.1*AR288,(1+$AI288/100)*AR288)))</f>
        <v>1.21099</v>
      </c>
      <c r="AT288" s="887">
        <f>IF($AK288="n/a",1.03*AS288,IF($AK288&lt;0,1.01*AS288,IF($AK288&gt;10,1.1*AS288,(1+$AK288/100)*AS288)))</f>
        <v>1.3320890000000001</v>
      </c>
      <c r="AU288" s="887">
        <f>IF($AK288="n/a",1.03*AT288,IF($AK288&lt;0,1.01*AT288,IF($AK288&gt;10,1.1*AT288,(1+$AK288/100)*AT288)))</f>
        <v>1.4652979000000002</v>
      </c>
      <c r="AV288" s="887">
        <f>IF($AK288="n/a",1.03*AU288,IF($AK288&lt;0,1.01*AU288,IF($AK288&gt;10,1.1*AU288,(1+$AK288/100)*AU288)))</f>
        <v>1.6118276900000004</v>
      </c>
      <c r="AW288" s="651">
        <f>SUM(AR288:AV288)</f>
        <v>6.7211045900000004</v>
      </c>
      <c r="AX288" s="748">
        <f>AW288/I288*100</f>
        <v>33.962125265285501</v>
      </c>
      <c r="AY288" s="935">
        <v>0.72</v>
      </c>
      <c r="AZ288" s="873">
        <v>16.55</v>
      </c>
      <c r="BA288" s="873">
        <v>-52.349999999999994</v>
      </c>
      <c r="BB288" s="873">
        <v>1.25</v>
      </c>
      <c r="BC288" s="873">
        <v>-21.42</v>
      </c>
      <c r="BD288" s="908"/>
      <c r="BE288" s="624">
        <v>2013</v>
      </c>
      <c r="BF288" s="899">
        <f>IF(BE288&gt;2008,0,IF(BE288&gt;2001,1,IF(BE288&gt;1990,2,IF(BE288&gt;1980,3,IF(BE288&gt;1973,4,IF(BE288&gt;1970,5,IF(BE288&gt;1960,6,IF(BE288&gt;1958,7,IF(BE288&gt;1953,8,9)))))))))</f>
        <v>0</v>
      </c>
      <c r="BG288" s="883" t="s">
        <v>136</v>
      </c>
    </row>
    <row r="289" spans="1:59" s="864" customFormat="1" ht="12.75" customHeight="1" x14ac:dyDescent="0.2">
      <c r="A289" s="881" t="s">
        <v>4019</v>
      </c>
      <c r="B289" s="604" t="s">
        <v>4020</v>
      </c>
      <c r="C289" s="933" t="s">
        <v>108</v>
      </c>
      <c r="D289" s="933" t="s">
        <v>4334</v>
      </c>
      <c r="E289" s="733">
        <v>7</v>
      </c>
      <c r="F289" s="1182">
        <v>618</v>
      </c>
      <c r="G289" s="1182" t="s">
        <v>106</v>
      </c>
      <c r="H289" s="1182" t="s">
        <v>106</v>
      </c>
      <c r="I289" s="875">
        <v>18.25</v>
      </c>
      <c r="J289" s="651">
        <f>(M289/I289)*100</f>
        <v>3.506849315068493</v>
      </c>
      <c r="K289" s="878">
        <v>0.16</v>
      </c>
      <c r="L289" s="888">
        <v>4</v>
      </c>
      <c r="M289" s="642">
        <f>K289*L289</f>
        <v>0.64</v>
      </c>
      <c r="N289" s="871" t="s">
        <v>148</v>
      </c>
      <c r="O289" s="734">
        <v>0.15</v>
      </c>
      <c r="P289" s="862">
        <v>43874</v>
      </c>
      <c r="Q289" s="862">
        <v>43905</v>
      </c>
      <c r="R289" s="642">
        <f>(K289-O289)/O289*100</f>
        <v>6.6666666666666732</v>
      </c>
      <c r="S289" s="701">
        <f>IF(INDEX(Historical!$D$7:$D$1254,MATCH(B289,Historical!$B$7:$B$1278,0))=0,"n/a",(INDEX(Historical!$C$7:$C$1256,MATCH(B289,Historical!$B$7:$B$1278,0))/INDEX(Historical!$D$7:$D$1254,MATCH(B289,Historical!$B$7:$B$1278,0))-1)*100)</f>
        <v>5.2631578947368363</v>
      </c>
      <c r="T289" s="701">
        <f>IF(INDEX(Historical!$F$7:$F$1247,MATCH(B289,Historical!$B$7:$B$1278,0))=0,"n/a",((INDEX(Historical!$C$7:$C$1256,MATCH(B289,Historical!$B$7:$B$1278,0))/INDEX(Historical!$F$7:$F$1247,MATCH(B289,Historical!$B$7:$B$1278,0)))^(1/3)-1)*100)</f>
        <v>12.624788044360603</v>
      </c>
      <c r="U289" s="701">
        <f>IF(INDEX(Historical!$H$7:$H$1247,MATCH(B289,Historical!$B$7:$B$1278,0))=0,"n/a",((INDEX(Historical!$C$7:$C$1256,MATCH(B289,Historical!$B$7:$B$1278,0))/INDEX(Historical!$H$7:$H$1247,MATCH(B289,Historical!$B$7:$B$1278,0)))^(1/5)-1)*100)</f>
        <v>46.144255162192536</v>
      </c>
      <c r="V289" s="701">
        <f>IF(INDEX(Historical!$O$7:$O$1247,MATCH(B289,Historical!$B$7:$B$1278,0))=0,"n/a",((INDEX(Historical!$C$7:$C$1256,MATCH(B289,Historical!$B$7:$B$1278,0))/INDEX(Historical!$O$7:$O$1247,MATCH(B289,Historical!$B$7:$B$1278,0)))^(1/10)-1)*100)</f>
        <v>4.4019629627884527</v>
      </c>
      <c r="W289" s="702">
        <f>IF(OR(U289&lt;=0,U289="n/a",V289&lt;=0,V289="n/a"),"n/a",U289/V289)</f>
        <v>10.482654114145966</v>
      </c>
      <c r="X289" s="703" t="str">
        <f>IF(OR(AJ289&lt;=0,AJ289="n/a",U289&lt;=0,U289="n/a"),"n/a",U289/AJ289)</f>
        <v>n/a</v>
      </c>
      <c r="Y289" s="673"/>
      <c r="Z289" s="651" t="str">
        <f>IF(OR(AC289&lt;0.01,AC289="n/a"),"n/a",M289/AC289*100)</f>
        <v>n/a</v>
      </c>
      <c r="AA289" s="887" t="str">
        <f>IF(OR(AC289&lt;0.01,AC289="n/a"),"n/a",I289/AC289)</f>
        <v>n/a</v>
      </c>
      <c r="AB289" s="888">
        <v>12</v>
      </c>
      <c r="AC289" s="866" t="s">
        <v>136</v>
      </c>
      <c r="AD289" s="866" t="s">
        <v>136</v>
      </c>
      <c r="AE289" s="866" t="s">
        <v>136</v>
      </c>
      <c r="AF289" s="866" t="s">
        <v>136</v>
      </c>
      <c r="AG289" s="866" t="s">
        <v>136</v>
      </c>
      <c r="AH289" s="866" t="s">
        <v>136</v>
      </c>
      <c r="AI289" s="866" t="s">
        <v>136</v>
      </c>
      <c r="AJ289" s="866" t="s">
        <v>136</v>
      </c>
      <c r="AK289" s="866" t="s">
        <v>136</v>
      </c>
      <c r="AL289" s="879" t="s">
        <v>136</v>
      </c>
      <c r="AM289" s="873" t="s">
        <v>136</v>
      </c>
      <c r="AN289" s="866" t="s">
        <v>136</v>
      </c>
      <c r="AO289" s="740" t="str">
        <f>IF(U289="n/a","n/a",IF(AA289&lt;0,"n/a",IF(AA289="n/a","n/a",J289+U289-AA289)))</f>
        <v>n/a</v>
      </c>
      <c r="AP289" s="741">
        <f>IF(U289="n/a","n/a",J289+U289)</f>
        <v>49.651104477261029</v>
      </c>
      <c r="AQ289" s="889" t="str">
        <f>IF(OR(AC289&lt;0.01,AF289="n/a"),"n/a",(I289/SQRT(22.5*AC289*(I289/AF289))-1)*100)</f>
        <v>n/a</v>
      </c>
      <c r="AR289" s="651">
        <f>INDEX(Historical!$C$7:$C$1256,MATCH(B289,Historical!$B$7:$B$1278,0))*IF(AH289="n/a",1.03,IF(AH289&lt;0,1.01,IF(AH289&gt;10,1.1,(1+AH289/100))))</f>
        <v>0.61799999999999999</v>
      </c>
      <c r="AS289" s="887">
        <f>IF($AI289="n/a",1.03*AR289,IF($AI289&lt;0,1.01*AR289,IF($AI289&gt;10,1.1*AR289,(1+$AI289/100)*AR289)))</f>
        <v>0.63653999999999999</v>
      </c>
      <c r="AT289" s="887">
        <f>IF($AK289="n/a",1.03*AS289,IF($AK289&lt;0,1.01*AS289,IF($AK289&gt;10,1.1*AS289,(1+$AK289/100)*AS289)))</f>
        <v>0.6556362</v>
      </c>
      <c r="AU289" s="887">
        <f>IF($AK289="n/a",1.03*AT289,IF($AK289&lt;0,1.01*AT289,IF($AK289&gt;10,1.1*AT289,(1+$AK289/100)*AT289)))</f>
        <v>0.67530528600000006</v>
      </c>
      <c r="AV289" s="887">
        <f>IF($AK289="n/a",1.03*AU289,IF($AK289&lt;0,1.01*AU289,IF($AK289&gt;10,1.1*AU289,(1+$AK289/100)*AU289)))</f>
        <v>0.69556444458000011</v>
      </c>
      <c r="AW289" s="651">
        <f>SUM(AR289:AV289)</f>
        <v>3.2810459305799999</v>
      </c>
      <c r="AX289" s="748">
        <f>AW289/I289*100</f>
        <v>17.978333866191782</v>
      </c>
      <c r="AY289" s="935" t="s">
        <v>136</v>
      </c>
      <c r="AZ289" s="873" t="s">
        <v>136</v>
      </c>
      <c r="BA289" s="873" t="s">
        <v>136</v>
      </c>
      <c r="BB289" s="873" t="s">
        <v>136</v>
      </c>
      <c r="BC289" s="873" t="s">
        <v>136</v>
      </c>
      <c r="BD289" s="908" t="s">
        <v>4268</v>
      </c>
      <c r="BE289" s="624">
        <v>2014</v>
      </c>
      <c r="BF289" s="899">
        <f>IF(BE289&gt;2008,0,IF(BE289&gt;2001,1,IF(BE289&gt;1990,2,IF(BE289&gt;1980,3,IF(BE289&gt;1973,4,IF(BE289&gt;1970,5,IF(BE289&gt;1960,6,IF(BE289&gt;1958,7,IF(BE289&gt;1953,8,9)))))))))</f>
        <v>0</v>
      </c>
      <c r="BG289" s="883" t="s">
        <v>136</v>
      </c>
    </row>
    <row r="290" spans="1:59" s="864" customFormat="1" ht="12.75" customHeight="1" x14ac:dyDescent="0.2">
      <c r="A290" s="882" t="s">
        <v>4475</v>
      </c>
      <c r="B290" s="604" t="s">
        <v>4472</v>
      </c>
      <c r="C290" s="933" t="s">
        <v>4322</v>
      </c>
      <c r="D290" s="933" t="s">
        <v>4323</v>
      </c>
      <c r="E290" s="733">
        <v>6</v>
      </c>
      <c r="F290" s="1182">
        <v>704</v>
      </c>
      <c r="G290" s="1182" t="s">
        <v>106</v>
      </c>
      <c r="H290" s="1182" t="s">
        <v>106</v>
      </c>
      <c r="I290" s="875">
        <v>25.7</v>
      </c>
      <c r="J290" s="651">
        <f>(M290/I290)*100</f>
        <v>5.6031128404669266</v>
      </c>
      <c r="K290" s="878">
        <v>0.36</v>
      </c>
      <c r="L290" s="888">
        <v>4</v>
      </c>
      <c r="M290" s="642">
        <f>K290*L290</f>
        <v>1.44</v>
      </c>
      <c r="N290" s="871" t="s">
        <v>318</v>
      </c>
      <c r="O290" s="734">
        <v>0.35</v>
      </c>
      <c r="P290" s="862">
        <v>44103</v>
      </c>
      <c r="Q290" s="862">
        <v>44119</v>
      </c>
      <c r="R290" s="642">
        <f>(K290-O290)/O290*100</f>
        <v>2.8571428571428599</v>
      </c>
      <c r="S290" s="701">
        <f>IF(INDEX(Historical!$D$7:$D$1254,MATCH(B290,Historical!$B$7:$B$1278,0))=0,"n/a",(INDEX(Historical!$C$7:$C$1256,MATCH(B290,Historical!$B$7:$B$1278,0))/INDEX(Historical!$D$7:$D$1254,MATCH(B290,Historical!$B$7:$B$1278,0))-1)*100)</f>
        <v>6.3492063492063489</v>
      </c>
      <c r="T290" s="701">
        <f>IF(INDEX(Historical!$F$7:$F$1247,MATCH(B290,Historical!$B$7:$B$1278,0))=0,"n/a",((INDEX(Historical!$C$7:$C$1256,MATCH(B290,Historical!$B$7:$B$1278,0))/INDEX(Historical!$F$7:$F$1247,MATCH(B290,Historical!$B$7:$B$1278,0)))^(1/3)-1)*100)</f>
        <v>6.799865166668817</v>
      </c>
      <c r="U290" s="701" t="str">
        <f>IF(INDEX(Historical!$H$7:$H$1247,MATCH(B290,Historical!$B$7:$B$1278,0))=0,"n/a",((INDEX(Historical!$C$7:$C$1256,MATCH(B290,Historical!$B$7:$B$1278,0))/INDEX(Historical!$H$7:$H$1247,MATCH(B290,Historical!$B$7:$B$1278,0)))^(1/5)-1)*100)</f>
        <v>n/a</v>
      </c>
      <c r="V290" s="701" t="str">
        <f>IF(INDEX(Historical!$O$7:$O$1247,MATCH(B290,Historical!$B$7:$B$1278,0))=0,"n/a",((INDEX(Historical!$C$7:$C$1256,MATCH(B290,Historical!$B$7:$B$1278,0))/INDEX(Historical!$O$7:$O$1247,MATCH(B290,Historical!$B$7:$B$1278,0)))^(1/10)-1)*100)</f>
        <v>n/a</v>
      </c>
      <c r="W290" s="702" t="str">
        <f>IF(OR(U290&lt;=0,U290="n/a",V290&lt;=0,V290="n/a"),"n/a",U290/V290)</f>
        <v>n/a</v>
      </c>
      <c r="X290" s="703" t="str">
        <f>IF(OR(AJ290&lt;=0,AJ290="n/a",U290&lt;=0,U290="n/a"),"n/a",U290/AJ290)</f>
        <v>n/a</v>
      </c>
      <c r="Y290" s="877"/>
      <c r="Z290" s="651">
        <f>IF(OR(AC290&lt;0.01,AC290="n/a"),"n/a",M290/AC290*100)</f>
        <v>125.21739130434784</v>
      </c>
      <c r="AA290" s="887">
        <f>IF(OR(AC290&lt;0.01,AC290="n/a"),"n/a",I290/AC290)</f>
        <v>22.347826086956523</v>
      </c>
      <c r="AB290" s="888">
        <v>12</v>
      </c>
      <c r="AC290" s="866">
        <v>1.1499999999999999</v>
      </c>
      <c r="AD290" s="866">
        <v>3.67</v>
      </c>
      <c r="AE290" s="866">
        <v>9.2799999999999994</v>
      </c>
      <c r="AF290" s="866">
        <v>1.35</v>
      </c>
      <c r="AG290" s="866">
        <v>6.1</v>
      </c>
      <c r="AH290" s="866">
        <v>48.1</v>
      </c>
      <c r="AI290" s="866">
        <v>4.1300000000000008</v>
      </c>
      <c r="AJ290" s="866">
        <v>18.2</v>
      </c>
      <c r="AK290" s="866">
        <v>6.09</v>
      </c>
      <c r="AL290" s="879">
        <v>6410</v>
      </c>
      <c r="AM290" s="873">
        <v>0.5</v>
      </c>
      <c r="AN290" s="866">
        <v>0.88</v>
      </c>
      <c r="AO290" s="740" t="str">
        <f>IF(U290="n/a","n/a",IF(AA290&lt;0,"n/a",IF(AA290="n/a","n/a",J290+U290-AA290)))</f>
        <v>n/a</v>
      </c>
      <c r="AP290" s="741" t="str">
        <f>IF(U290="n/a","n/a",J290+U290)</f>
        <v>n/a</v>
      </c>
      <c r="AQ290" s="889">
        <f>IF(OR(AC290&lt;0.01,AF290="n/a"),"n/a",(I290/SQRT(22.5*AC290*(I290/AF290))-1)*100)</f>
        <v>15.795922433278786</v>
      </c>
      <c r="AR290" s="651">
        <f>INDEX(Historical!$C$7:$C$1256,MATCH(B290,Historical!$B$7:$B$1278,0))*IF(AH290="n/a",1.03,IF(AH290&lt;0,1.01,IF(AH290&gt;10,1.1,(1+AH290/100))))</f>
        <v>1.4740000000000002</v>
      </c>
      <c r="AS290" s="887">
        <f>IF($AI290="n/a",1.03*AR290,IF($AI290&lt;0,1.01*AR290,IF($AI290&gt;10,1.1*AR290,(1+$AI290/100)*AR290)))</f>
        <v>1.5348762000000005</v>
      </c>
      <c r="AT290" s="887">
        <f>IF($AK290="n/a",1.03*AS290,IF($AK290&lt;0,1.01*AS290,IF($AK290&gt;10,1.1*AS290,(1+$AK290/100)*AS290)))</f>
        <v>1.6283501605800004</v>
      </c>
      <c r="AU290" s="887">
        <f>IF($AK290="n/a",1.03*AT290,IF($AK290&lt;0,1.01*AT290,IF($AK290&gt;10,1.1*AT290,(1+$AK290/100)*AT290)))</f>
        <v>1.7275166853593222</v>
      </c>
      <c r="AV290" s="887">
        <f>IF($AK290="n/a",1.03*AU290,IF($AK290&lt;0,1.01*AU290,IF($AK290&gt;10,1.1*AU290,(1+$AK290/100)*AU290)))</f>
        <v>1.832722451497705</v>
      </c>
      <c r="AW290" s="651">
        <f>SUM(AR290:AV290)</f>
        <v>8.1974654974370278</v>
      </c>
      <c r="AX290" s="748">
        <f>AW290/I290*100</f>
        <v>31.896752908315285</v>
      </c>
      <c r="AY290" s="935">
        <v>0.98</v>
      </c>
      <c r="AZ290" s="873">
        <v>97.69</v>
      </c>
      <c r="BA290" s="873">
        <v>-37.26</v>
      </c>
      <c r="BB290" s="873">
        <v>-6.45</v>
      </c>
      <c r="BC290" s="873">
        <v>-0.05</v>
      </c>
      <c r="BD290" s="908"/>
      <c r="BE290" s="624">
        <v>2015</v>
      </c>
      <c r="BF290" s="899">
        <f>IF(BE290&gt;2008,0,IF(BE290&gt;2001,1,IF(BE290&gt;1990,2,IF(BE290&gt;1980,3,IF(BE290&gt;1973,4,IF(BE290&gt;1970,5,IF(BE290&gt;1960,6,IF(BE290&gt;1958,7,IF(BE290&gt;1953,8,9)))))))))</f>
        <v>0</v>
      </c>
      <c r="BG290" s="883">
        <v>3.2</v>
      </c>
    </row>
    <row r="291" spans="1:59" s="864" customFormat="1" ht="12.75" customHeight="1" x14ac:dyDescent="0.2">
      <c r="A291" s="864" t="s">
        <v>1686</v>
      </c>
      <c r="B291" s="604" t="s">
        <v>1687</v>
      </c>
      <c r="C291" s="933" t="s">
        <v>108</v>
      </c>
      <c r="D291" s="933" t="s">
        <v>4337</v>
      </c>
      <c r="E291" s="733">
        <v>9</v>
      </c>
      <c r="F291" s="1182">
        <v>438</v>
      </c>
      <c r="G291" s="1182" t="s">
        <v>115</v>
      </c>
      <c r="H291" s="1182" t="s">
        <v>115</v>
      </c>
      <c r="I291" s="875">
        <v>58.9</v>
      </c>
      <c r="J291" s="651">
        <f>(M291/I291)*100</f>
        <v>3.5314091680814945</v>
      </c>
      <c r="K291" s="878">
        <v>0.52</v>
      </c>
      <c r="L291" s="888">
        <v>4</v>
      </c>
      <c r="M291" s="642">
        <f>K291*L291</f>
        <v>2.08</v>
      </c>
      <c r="N291" s="871" t="s">
        <v>218</v>
      </c>
      <c r="O291" s="734">
        <v>0.47</v>
      </c>
      <c r="P291" s="867">
        <v>43738</v>
      </c>
      <c r="Q291" s="867">
        <v>43753</v>
      </c>
      <c r="R291" s="642">
        <f>(K291-O291)/O291*100</f>
        <v>10.638297872340436</v>
      </c>
      <c r="S291" s="701">
        <f>IF(INDEX(Historical!$D$7:$D$1254,MATCH(B291,Historical!$B$7:$B$1278,0))=0,"n/a",(INDEX(Historical!$C$7:$C$1256,MATCH(B291,Historical!$B$7:$B$1278,0))/INDEX(Historical!$D$7:$D$1254,MATCH(B291,Historical!$B$7:$B$1278,0))-1)*100)</f>
        <v>8.4269662921348178</v>
      </c>
      <c r="T291" s="701">
        <f>IF(INDEX(Historical!$F$7:$F$1247,MATCH(B291,Historical!$B$7:$B$1278,0))=0,"n/a",((INDEX(Historical!$C$7:$C$1256,MATCH(B291,Historical!$B$7:$B$1278,0))/INDEX(Historical!$F$7:$F$1247,MATCH(B291,Historical!$B$7:$B$1278,0)))^(1/3)-1)*100)</f>
        <v>11.295197486925201</v>
      </c>
      <c r="U291" s="701">
        <f>IF(INDEX(Historical!$H$7:$H$1247,MATCH(B291,Historical!$B$7:$B$1278,0))=0,"n/a",((INDEX(Historical!$C$7:$C$1256,MATCH(B291,Historical!$B$7:$B$1278,0))/INDEX(Historical!$H$7:$H$1247,MATCH(B291,Historical!$B$7:$B$1278,0)))^(1/5)-1)*100)</f>
        <v>11.498200249526459</v>
      </c>
      <c r="V291" s="701">
        <f>IF(INDEX(Historical!$O$7:$O$1247,MATCH(B291,Historical!$B$7:$B$1278,0))=0,"n/a",((INDEX(Historical!$C$7:$C$1256,MATCH(B291,Historical!$B$7:$B$1278,0))/INDEX(Historical!$O$7:$O$1247,MATCH(B291,Historical!$B$7:$B$1278,0)))^(1/10)-1)*100)</f>
        <v>21.73609162589285</v>
      </c>
      <c r="W291" s="702">
        <f>IF(OR(U291&lt;=0,U291="n/a",V291&lt;=0,V291="n/a"),"n/a",U291/V291)</f>
        <v>0.52899115661756646</v>
      </c>
      <c r="X291" s="703">
        <f>IF(OR(AJ291&lt;=0,AJ291="n/a",U291&lt;=0,U291="n/a"),"n/a",U291/AJ291)</f>
        <v>3.2852000712932736</v>
      </c>
      <c r="Y291" s="664"/>
      <c r="Z291" s="651">
        <f>IF(OR(AC291&lt;0.01,AC291="n/a"),"n/a",M291/AC291*100)</f>
        <v>33.173843700159495</v>
      </c>
      <c r="AA291" s="887">
        <f>IF(OR(AC291&lt;0.01,AC291="n/a"),"n/a",I291/AC291)</f>
        <v>9.3939393939393945</v>
      </c>
      <c r="AB291" s="888">
        <v>12</v>
      </c>
      <c r="AC291" s="866">
        <v>6.27</v>
      </c>
      <c r="AD291" s="866">
        <v>1.37</v>
      </c>
      <c r="AE291" s="866">
        <v>7.03</v>
      </c>
      <c r="AF291" s="866">
        <v>0.9</v>
      </c>
      <c r="AG291" s="866">
        <v>10.199999999999999</v>
      </c>
      <c r="AH291" s="866">
        <v>-14.7</v>
      </c>
      <c r="AI291" s="866">
        <v>-1.76</v>
      </c>
      <c r="AJ291" s="866">
        <v>3.5000000000000004</v>
      </c>
      <c r="AK291" s="866">
        <v>6.8500000000000005</v>
      </c>
      <c r="AL291" s="879">
        <v>20870</v>
      </c>
      <c r="AM291" s="873">
        <v>0.2</v>
      </c>
      <c r="AN291" s="866">
        <v>0</v>
      </c>
      <c r="AO291" s="740">
        <f>IF(U291="n/a","n/a",IF(AA291&lt;0,"n/a",IF(AA291="n/a","n/a",J291+U291-AA291)))</f>
        <v>5.6356700236685597</v>
      </c>
      <c r="AP291" s="741">
        <f>IF(U291="n/a","n/a",J291+U291)</f>
        <v>15.029609417607954</v>
      </c>
      <c r="AQ291" s="889">
        <f>IF(OR(AC291&lt;0.01,AF291="n/a"),"n/a",(I291/SQRT(22.5*AC291*(I291/AF291))-1)*100)</f>
        <v>-38.700931837622868</v>
      </c>
      <c r="AR291" s="651">
        <f>INDEX(Historical!$C$7:$C$1256,MATCH(B291,Historical!$B$7:$B$1278,0))*IF(AH291="n/a",1.03,IF(AH291&lt;0,1.01,IF(AH291&gt;10,1.1,(1+AH291/100))))</f>
        <v>1.9493</v>
      </c>
      <c r="AS291" s="887">
        <f>IF($AI291="n/a",1.03*AR291,IF($AI291&lt;0,1.01*AR291,IF($AI291&gt;10,1.1*AR291,(1+$AI291/100)*AR291)))</f>
        <v>1.968793</v>
      </c>
      <c r="AT291" s="887">
        <f>IF($AK291="n/a",1.03*AS291,IF($AK291&lt;0,1.01*AS291,IF($AK291&gt;10,1.1*AS291,(1+$AK291/100)*AS291)))</f>
        <v>2.1036553205000001</v>
      </c>
      <c r="AU291" s="887">
        <f>IF($AK291="n/a",1.03*AT291,IF($AK291&lt;0,1.01*AT291,IF($AK291&gt;10,1.1*AT291,(1+$AK291/100)*AT291)))</f>
        <v>2.2477557099542502</v>
      </c>
      <c r="AV291" s="887">
        <f>IF($AK291="n/a",1.03*AU291,IF($AK291&lt;0,1.01*AU291,IF($AK291&gt;10,1.1*AU291,(1+$AK291/100)*AU291)))</f>
        <v>2.4017269760861164</v>
      </c>
      <c r="AW291" s="651">
        <f>SUM(AR291:AV291)</f>
        <v>10.671231006540367</v>
      </c>
      <c r="AX291" s="748">
        <f>AW291/I291*100</f>
        <v>18.117539909236616</v>
      </c>
      <c r="AY291" s="935">
        <v>1.62</v>
      </c>
      <c r="AZ291" s="873">
        <v>39.900000000000006</v>
      </c>
      <c r="BA291" s="873">
        <v>-31.419999999999998</v>
      </c>
      <c r="BB291" s="873">
        <v>-8.15</v>
      </c>
      <c r="BC291" s="873">
        <v>-7.870000000000001</v>
      </c>
      <c r="BD291" s="908"/>
      <c r="BE291" s="624">
        <v>2011</v>
      </c>
      <c r="BF291" s="899">
        <f>IF(BE291&gt;2008,0,IF(BE291&gt;2001,1,IF(BE291&gt;1990,2,IF(BE291&gt;1980,3,IF(BE291&gt;1973,4,IF(BE291&gt;1970,5,IF(BE291&gt;1960,6,IF(BE291&gt;1958,7,IF(BE291&gt;1953,8,9)))))))))</f>
        <v>0</v>
      </c>
      <c r="BG291" s="883">
        <v>0.8</v>
      </c>
    </row>
    <row r="292" spans="1:59" s="864" customFormat="1" ht="12.75" customHeight="1" x14ac:dyDescent="0.2">
      <c r="A292" s="882" t="s">
        <v>4118</v>
      </c>
      <c r="B292" s="604" t="s">
        <v>4119</v>
      </c>
      <c r="C292" s="933" t="s">
        <v>128</v>
      </c>
      <c r="D292" s="933" t="s">
        <v>4349</v>
      </c>
      <c r="E292" s="733">
        <v>5</v>
      </c>
      <c r="F292" s="1182">
        <v>709</v>
      </c>
      <c r="G292" s="1182" t="s">
        <v>106</v>
      </c>
      <c r="H292" s="1182" t="s">
        <v>106</v>
      </c>
      <c r="I292" s="875">
        <v>165.23</v>
      </c>
      <c r="J292" s="651">
        <f>(M292/I292)*100</f>
        <v>1.8156509108515402</v>
      </c>
      <c r="K292" s="878">
        <v>0.75</v>
      </c>
      <c r="L292" s="888">
        <v>4</v>
      </c>
      <c r="M292" s="642">
        <f>K292*L292</f>
        <v>3</v>
      </c>
      <c r="N292" s="871" t="s">
        <v>988</v>
      </c>
      <c r="O292" s="734">
        <v>0.74</v>
      </c>
      <c r="P292" s="867">
        <v>43594</v>
      </c>
      <c r="Q292" s="867">
        <v>43609</v>
      </c>
      <c r="R292" s="642">
        <f>(K292-O292)/O292*100</f>
        <v>1.3513513513513526</v>
      </c>
      <c r="S292" s="701">
        <f>IF(INDEX(Historical!$D$7:$D$1254,MATCH(B292,Historical!$B$7:$B$1278,0))=0,"n/a",(INDEX(Historical!$C$7:$C$1256,MATCH(B292,Historical!$B$7:$B$1278,0))/INDEX(Historical!$D$7:$D$1254,MATCH(B292,Historical!$B$7:$B$1278,0))-1)*100)</f>
        <v>9.1240875912408814</v>
      </c>
      <c r="T292" s="701">
        <f>IF(INDEX(Historical!$F$7:$F$1247,MATCH(B292,Historical!$B$7:$B$1278,0))=0,"n/a",((INDEX(Historical!$C$7:$C$1256,MATCH(B292,Historical!$B$7:$B$1278,0))/INDEX(Historical!$F$7:$F$1247,MATCH(B292,Historical!$B$7:$B$1278,0)))^(1/3)-1)*100)</f>
        <v>25.573523482414593</v>
      </c>
      <c r="U292" s="701" t="str">
        <f>IF(INDEX(Historical!$H$7:$H$1247,MATCH(B292,Historical!$B$7:$B$1278,0))=0,"n/a",((INDEX(Historical!$C$7:$C$1256,MATCH(B292,Historical!$B$7:$B$1278,0))/INDEX(Historical!$H$7:$H$1247,MATCH(B292,Historical!$B$7:$B$1278,0)))^(1/5)-1)*100)</f>
        <v>n/a</v>
      </c>
      <c r="V292" s="701" t="str">
        <f>IF(INDEX(Historical!$O$7:$O$1247,MATCH(B292,Historical!$B$7:$B$1278,0))=0,"n/a",((INDEX(Historical!$C$7:$C$1256,MATCH(B292,Historical!$B$7:$B$1278,0))/INDEX(Historical!$O$7:$O$1247,MATCH(B292,Historical!$B$7:$B$1278,0)))^(1/10)-1)*100)</f>
        <v>n/a</v>
      </c>
      <c r="W292" s="702" t="str">
        <f>IF(OR(U292&lt;=0,U292="n/a",V292&lt;=0,V292="n/a"),"n/a",U292/V292)</f>
        <v>n/a</v>
      </c>
      <c r="X292" s="703" t="str">
        <f>IF(OR(AJ292&lt;=0,AJ292="n/a",U292&lt;=0,U292="n/a"),"n/a",U292/AJ292)</f>
        <v>n/a</v>
      </c>
      <c r="Y292" s="877"/>
      <c r="Z292" s="651">
        <f>IF(OR(AC292&lt;0.01,AC292="n/a"),"n/a",M292/AC292*100)</f>
        <v>56.074766355140191</v>
      </c>
      <c r="AA292" s="887">
        <f>IF(OR(AC292&lt;0.01,AC292="n/a"),"n/a",I292/AC292)</f>
        <v>30.884112149532712</v>
      </c>
      <c r="AB292" s="888">
        <v>2</v>
      </c>
      <c r="AC292" s="866">
        <v>5.35</v>
      </c>
      <c r="AD292" s="866">
        <v>3.9</v>
      </c>
      <c r="AE292" s="866">
        <v>3.9</v>
      </c>
      <c r="AF292" s="866">
        <v>2.73</v>
      </c>
      <c r="AG292" s="866">
        <v>9.4</v>
      </c>
      <c r="AH292" s="866">
        <v>-100.4</v>
      </c>
      <c r="AI292" s="866">
        <v>9.48</v>
      </c>
      <c r="AJ292" s="866">
        <v>-15.1</v>
      </c>
      <c r="AK292" s="866">
        <v>7.9200000000000008</v>
      </c>
      <c r="AL292" s="879">
        <v>31670</v>
      </c>
      <c r="AM292" s="873">
        <v>0.5</v>
      </c>
      <c r="AN292" s="866">
        <v>0.99</v>
      </c>
      <c r="AO292" s="740" t="str">
        <f>IF(U292="n/a","n/a",IF(AA292&lt;0,"n/a",IF(AA292="n/a","n/a",J292+U292-AA292)))</f>
        <v>n/a</v>
      </c>
      <c r="AP292" s="741" t="str">
        <f>IF(U292="n/a","n/a",J292+U292)</f>
        <v>n/a</v>
      </c>
      <c r="AQ292" s="889">
        <f>IF(OR(AC292&lt;0.01,AF292="n/a"),"n/a",(I292/SQRT(22.5*AC292*(I292/AF292))-1)*100)</f>
        <v>93.578724919431735</v>
      </c>
      <c r="AR292" s="651">
        <f>INDEX(Historical!$C$7:$C$1256,MATCH(B292,Historical!$B$7:$B$1278,0))*IF(AH292="n/a",1.03,IF(AH292&lt;0,1.01,IF(AH292&gt;10,1.1,(1+AH292/100))))</f>
        <v>3.0199000000000003</v>
      </c>
      <c r="AS292" s="887">
        <f>IF($AI292="n/a",1.03*AR292,IF($AI292&lt;0,1.01*AR292,IF($AI292&gt;10,1.1*AR292,(1+$AI292/100)*AR292)))</f>
        <v>3.3061865200000002</v>
      </c>
      <c r="AT292" s="887">
        <f>IF($AK292="n/a",1.03*AS292,IF($AK292&lt;0,1.01*AS292,IF($AK292&gt;10,1.1*AS292,(1+$AK292/100)*AS292)))</f>
        <v>3.568036492384</v>
      </c>
      <c r="AU292" s="887">
        <f>IF($AK292="n/a",1.03*AT292,IF($AK292&lt;0,1.01*AT292,IF($AK292&gt;10,1.1*AT292,(1+$AK292/100)*AT292)))</f>
        <v>3.8506249825808125</v>
      </c>
      <c r="AV292" s="887">
        <f>IF($AK292="n/a",1.03*AU292,IF($AK292&lt;0,1.01*AU292,IF($AK292&gt;10,1.1*AU292,(1+$AK292/100)*AU292)))</f>
        <v>4.1555944812012129</v>
      </c>
      <c r="AW292" s="651">
        <f>SUM(AR292:AV292)</f>
        <v>17.900342476166024</v>
      </c>
      <c r="AX292" s="748">
        <f>AW292/I292*100</f>
        <v>10.833591040468454</v>
      </c>
      <c r="AY292" s="935">
        <v>0.93</v>
      </c>
      <c r="AZ292" s="873">
        <v>58.45</v>
      </c>
      <c r="BA292" s="873">
        <v>-20.77</v>
      </c>
      <c r="BB292" s="873">
        <v>-10.209999999999999</v>
      </c>
      <c r="BC292" s="873">
        <v>-5.57</v>
      </c>
      <c r="BD292" s="908"/>
      <c r="BE292" s="624">
        <v>2015</v>
      </c>
      <c r="BF292" s="899">
        <f>IF(BE292&gt;2008,0,IF(BE292&gt;2001,1,IF(BE292&gt;1990,2,IF(BE292&gt;1980,3,IF(BE292&gt;1973,4,IF(BE292&gt;1970,5,IF(BE292&gt;1960,6,IF(BE292&gt;1958,7,IF(BE292&gt;1953,8,9)))))))))</f>
        <v>0</v>
      </c>
      <c r="BG292" s="883">
        <v>4.1000000000000005</v>
      </c>
    </row>
    <row r="293" spans="1:59" s="864" customFormat="1" x14ac:dyDescent="0.2">
      <c r="A293" s="864" t="s">
        <v>3903</v>
      </c>
      <c r="B293" s="604" t="s">
        <v>4191</v>
      </c>
      <c r="C293" s="933" t="s">
        <v>4196</v>
      </c>
      <c r="D293" s="933" t="s">
        <v>4329</v>
      </c>
      <c r="E293" s="733">
        <v>7</v>
      </c>
      <c r="F293" s="1182">
        <v>643</v>
      </c>
      <c r="G293" s="1182" t="s">
        <v>106</v>
      </c>
      <c r="H293" s="1182" t="s">
        <v>106</v>
      </c>
      <c r="I293" s="880">
        <v>141.29</v>
      </c>
      <c r="J293" s="651">
        <f>(M293/I293)*100</f>
        <v>1.4155283459551278</v>
      </c>
      <c r="K293" s="885">
        <v>0.5</v>
      </c>
      <c r="L293" s="624">
        <v>4</v>
      </c>
      <c r="M293" s="642">
        <f>K293*L293</f>
        <v>2</v>
      </c>
      <c r="N293" s="624" t="s">
        <v>148</v>
      </c>
      <c r="O293" s="735">
        <v>0.44</v>
      </c>
      <c r="P293" s="633">
        <v>44053</v>
      </c>
      <c r="Q293" s="633">
        <v>44075</v>
      </c>
      <c r="R293" s="642">
        <f>(K293-O293)/O293*100</f>
        <v>13.636363636363635</v>
      </c>
      <c r="S293" s="701">
        <f>IF(INDEX(Historical!$D$7:$D$1254,MATCH(B293,Historical!$B$7:$B$1278,0))=0,"n/a",(INDEX(Historical!$C$7:$C$1256,MATCH(B293,Historical!$B$7:$B$1278,0))/INDEX(Historical!$D$7:$D$1254,MATCH(B293,Historical!$B$7:$B$1278,0))-1)*100)</f>
        <v>17.142857142857149</v>
      </c>
      <c r="T293" s="701">
        <f>IF(INDEX(Historical!$F$7:$F$1247,MATCH(B293,Historical!$B$7:$B$1278,0))=0,"n/a",((INDEX(Historical!$C$7:$C$1256,MATCH(B293,Historical!$B$7:$B$1278,0))/INDEX(Historical!$F$7:$F$1247,MATCH(B293,Historical!$B$7:$B$1278,0)))^(1/3)-1)*100)</f>
        <v>14.940574679424333</v>
      </c>
      <c r="U293" s="701">
        <f>IF(INDEX(Historical!$H$7:$H$1247,MATCH(B293,Historical!$B$7:$B$1278,0))=0,"n/a",((INDEX(Historical!$C$7:$C$1256,MATCH(B293,Historical!$B$7:$B$1278,0))/INDEX(Historical!$H$7:$H$1247,MATCH(B293,Historical!$B$7:$B$1278,0)))^(1/5)-1)*100)</f>
        <v>36.193117380404672</v>
      </c>
      <c r="V293" s="701" t="str">
        <f>IF(INDEX(Historical!$O$7:$O$1247,MATCH(B293,Historical!$B$7:$B$1278,0))=0,"n/a",((INDEX(Historical!$C$7:$C$1256,MATCH(B293,Historical!$B$7:$B$1278,0))/INDEX(Historical!$O$7:$O$1247,MATCH(B293,Historical!$B$7:$B$1278,0)))^(1/10)-1)*100)</f>
        <v>n/a</v>
      </c>
      <c r="W293" s="702" t="str">
        <f>IF(OR(U293&lt;=0,U293="n/a",V293&lt;=0,V293="n/a"),"n/a",U293/V293)</f>
        <v>n/a</v>
      </c>
      <c r="X293" s="703">
        <f>IF(OR(AJ293&lt;=0,AJ293="n/a",U293&lt;=0,U293="n/a"),"n/a",U293/AJ293)</f>
        <v>2.2907036316711817</v>
      </c>
      <c r="Y293" s="876"/>
      <c r="Z293" s="651">
        <f>IF(OR(AC293&lt;0.01,AC293="n/a"),"n/a",M293/AC293*100)</f>
        <v>43.478260869565219</v>
      </c>
      <c r="AA293" s="887">
        <f>IF(OR(AC293&lt;0.01,AC293="n/a"),"n/a",I293/AC293)</f>
        <v>30.71521739130435</v>
      </c>
      <c r="AB293" s="1182">
        <v>12</v>
      </c>
      <c r="AC293" s="880">
        <v>4.5999999999999996</v>
      </c>
      <c r="AD293" s="880">
        <v>2.4300000000000002</v>
      </c>
      <c r="AE293" s="880">
        <v>7.31</v>
      </c>
      <c r="AF293" s="880">
        <v>5.64</v>
      </c>
      <c r="AG293" s="880">
        <v>18.600000000000001</v>
      </c>
      <c r="AH293" s="880">
        <v>-22.1</v>
      </c>
      <c r="AI293" s="880">
        <v>20.419999999999998</v>
      </c>
      <c r="AJ293" s="880">
        <v>15.8</v>
      </c>
      <c r="AK293" s="880">
        <v>12.65</v>
      </c>
      <c r="AL293" s="880">
        <v>23600</v>
      </c>
      <c r="AM293" s="880">
        <v>0.3</v>
      </c>
      <c r="AN293" s="880">
        <v>0</v>
      </c>
      <c r="AO293" s="740">
        <f>IF(U293="n/a","n/a",IF(AA293&lt;0,"n/a",IF(AA293="n/a","n/a",J293+U293-AA293)))</f>
        <v>6.8934283350554466</v>
      </c>
      <c r="AP293" s="741">
        <f>IF(U293="n/a","n/a",J293+U293)</f>
        <v>37.608645726359796</v>
      </c>
      <c r="AQ293" s="889">
        <f>IF(OR(AC293&lt;0.01,AF293="n/a"),"n/a",(I293/SQRT(22.5*AC293*(I293/AF293))-1)*100)</f>
        <v>177.47578559975804</v>
      </c>
      <c r="AR293" s="651">
        <f>INDEX(Historical!$C$7:$C$1256,MATCH(B293,Historical!$B$7:$B$1278,0))*IF(AH293="n/a",1.03,IF(AH293&lt;0,1.01,IF(AH293&gt;10,1.1,(1+AH293/100))))</f>
        <v>1.6563999999999999</v>
      </c>
      <c r="AS293" s="887">
        <f>IF($AI293="n/a",1.03*AR293,IF($AI293&lt;0,1.01*AR293,IF($AI293&gt;10,1.1*AR293,(1+$AI293/100)*AR293)))</f>
        <v>1.8220400000000001</v>
      </c>
      <c r="AT293" s="887">
        <f>IF($AK293="n/a",1.03*AS293,IF($AK293&lt;0,1.01*AS293,IF($AK293&gt;10,1.1*AS293,(1+$AK293/100)*AS293)))</f>
        <v>2.0042440000000004</v>
      </c>
      <c r="AU293" s="887">
        <f>IF($AK293="n/a",1.03*AT293,IF($AK293&lt;0,1.01*AT293,IF($AK293&gt;10,1.1*AT293,(1+$AK293/100)*AT293)))</f>
        <v>2.2046684000000005</v>
      </c>
      <c r="AV293" s="887">
        <f>IF($AK293="n/a",1.03*AU293,IF($AK293&lt;0,1.01*AU293,IF($AK293&gt;10,1.1*AU293,(1+$AK293/100)*AU293)))</f>
        <v>2.4251352400000008</v>
      </c>
      <c r="AW293" s="651">
        <f>SUM(AR293:AV293)</f>
        <v>10.112487640000003</v>
      </c>
      <c r="AX293" s="748">
        <f>AW293/I293*100</f>
        <v>7.15725645127044</v>
      </c>
      <c r="AY293" s="729">
        <v>1.34</v>
      </c>
      <c r="AZ293" s="883">
        <v>108.09</v>
      </c>
      <c r="BA293" s="883">
        <v>-10.92</v>
      </c>
      <c r="BB293" s="883">
        <v>-2.15</v>
      </c>
      <c r="BC293" s="883">
        <v>15.58</v>
      </c>
      <c r="BD293" s="908"/>
      <c r="BE293" s="624">
        <v>2014</v>
      </c>
      <c r="BF293" s="899">
        <f>IF(BE293&gt;2008,0,IF(BE293&gt;2001,1,IF(BE293&gt;1990,2,IF(BE293&gt;1980,3,IF(BE293&gt;1973,4,IF(BE293&gt;1970,5,IF(BE293&gt;1960,6,IF(BE293&gt;1958,7,IF(BE293&gt;1953,8,9)))))))))</f>
        <v>0</v>
      </c>
      <c r="BG293" s="883">
        <v>15.6</v>
      </c>
    </row>
    <row r="294" spans="1:59" s="864" customFormat="1" ht="12.75" customHeight="1" x14ac:dyDescent="0.2">
      <c r="A294" s="881" t="s">
        <v>1627</v>
      </c>
      <c r="B294" s="604" t="s">
        <v>1628</v>
      </c>
      <c r="C294" s="933" t="s">
        <v>123</v>
      </c>
      <c r="D294" s="933" t="s">
        <v>4368</v>
      </c>
      <c r="E294" s="733">
        <v>8</v>
      </c>
      <c r="F294" s="1182">
        <v>490</v>
      </c>
      <c r="G294" s="1182" t="s">
        <v>106</v>
      </c>
      <c r="H294" s="1182" t="s">
        <v>106</v>
      </c>
      <c r="I294" s="875">
        <v>33.200000000000003</v>
      </c>
      <c r="J294" s="651">
        <f>(M294/I294)*100</f>
        <v>5.3012048192771086</v>
      </c>
      <c r="K294" s="878">
        <v>0.44</v>
      </c>
      <c r="L294" s="888">
        <v>4</v>
      </c>
      <c r="M294" s="642">
        <f>K294*L294</f>
        <v>1.76</v>
      </c>
      <c r="N294" s="871" t="s">
        <v>604</v>
      </c>
      <c r="O294" s="734">
        <v>0.43</v>
      </c>
      <c r="P294" s="867">
        <v>43433</v>
      </c>
      <c r="Q294" s="867">
        <v>43455</v>
      </c>
      <c r="R294" s="642">
        <f>(K294-O294)/O294*100</f>
        <v>2.3255813953488391</v>
      </c>
      <c r="S294" s="701">
        <f>IF(INDEX(Historical!$D$7:$D$1254,MATCH(B294,Historical!$B$7:$B$1278,0))=0,"n/a",(INDEX(Historical!$C$7:$C$1256,MATCH(B294,Historical!$B$7:$B$1278,0))/INDEX(Historical!$D$7:$D$1254,MATCH(B294,Historical!$B$7:$B$1278,0))-1)*100)</f>
        <v>1.7341040462427681</v>
      </c>
      <c r="T294" s="701">
        <f>IF(INDEX(Historical!$F$7:$F$1247,MATCH(B294,Historical!$B$7:$B$1278,0))=0,"n/a",((INDEX(Historical!$C$7:$C$1256,MATCH(B294,Historical!$B$7:$B$1278,0))/INDEX(Historical!$F$7:$F$1247,MATCH(B294,Historical!$B$7:$B$1278,0)))^(1/3)-1)*100)</f>
        <v>2.8014446485053801</v>
      </c>
      <c r="U294" s="701">
        <f>IF(INDEX(Historical!$H$7:$H$1247,MATCH(B294,Historical!$B$7:$B$1278,0))=0,"n/a",((INDEX(Historical!$C$7:$C$1256,MATCH(B294,Historical!$B$7:$B$1278,0))/INDEX(Historical!$H$7:$H$1247,MATCH(B294,Historical!$B$7:$B$1278,0)))^(1/5)-1)*100)</f>
        <v>3.8082721435300781</v>
      </c>
      <c r="V294" s="701">
        <f>IF(INDEX(Historical!$O$7:$O$1247,MATCH(B294,Historical!$B$7:$B$1278,0))=0,"n/a",((INDEX(Historical!$C$7:$C$1256,MATCH(B294,Historical!$B$7:$B$1278,0))/INDEX(Historical!$O$7:$O$1247,MATCH(B294,Historical!$B$7:$B$1278,0)))^(1/10)-1)*100)</f>
        <v>19.354594411879987</v>
      </c>
      <c r="W294" s="702">
        <f>IF(OR(U294&lt;=0,U294="n/a",V294&lt;=0,V294="n/a"),"n/a",U294/V294)</f>
        <v>0.19676321097137195</v>
      </c>
      <c r="X294" s="703" t="str">
        <f>IF(OR(AJ294&lt;=0,AJ294="n/a",U294&lt;=0,U294="n/a"),"n/a",U294/AJ294)</f>
        <v>n/a</v>
      </c>
      <c r="Y294" s="673" t="s">
        <v>4494</v>
      </c>
      <c r="Z294" s="651">
        <f>IF(OR(AC294&lt;0.01,AC294="n/a"),"n/a",M294/AC294*100)</f>
        <v>60.273972602739725</v>
      </c>
      <c r="AA294" s="887">
        <f>IF(OR(AC294&lt;0.01,AC294="n/a"),"n/a",I294/AC294)</f>
        <v>11.369863013698632</v>
      </c>
      <c r="AB294" s="888">
        <v>12</v>
      </c>
      <c r="AC294" s="866">
        <v>2.92</v>
      </c>
      <c r="AD294" s="866">
        <v>2.27</v>
      </c>
      <c r="AE294" s="866">
        <v>1.04</v>
      </c>
      <c r="AF294" s="866">
        <v>1.68</v>
      </c>
      <c r="AG294" s="866">
        <v>15.299999999999999</v>
      </c>
      <c r="AH294" s="866">
        <v>1.7999999999999998</v>
      </c>
      <c r="AI294" s="866">
        <v>-7.3599999999999994</v>
      </c>
      <c r="AJ294" s="866">
        <v>-1.3</v>
      </c>
      <c r="AK294" s="866">
        <v>5</v>
      </c>
      <c r="AL294" s="879">
        <v>1050</v>
      </c>
      <c r="AM294" s="873">
        <v>0.8</v>
      </c>
      <c r="AN294" s="866">
        <v>1.1000000000000001</v>
      </c>
      <c r="AO294" s="740">
        <f>IF(U294="n/a","n/a",IF(AA294&lt;0,"n/a",IF(AA294="n/a","n/a",J294+U294-AA294)))</f>
        <v>-2.2603860508914462</v>
      </c>
      <c r="AP294" s="741">
        <f>IF(U294="n/a","n/a",J294+U294)</f>
        <v>9.1094769628071859</v>
      </c>
      <c r="AQ294" s="889">
        <f>IF(OR(AC294&lt;0.01,AF294="n/a"),"n/a",(I294/SQRT(22.5*AC294*(I294/AF294))-1)*100)</f>
        <v>-7.861529658372457</v>
      </c>
      <c r="AR294" s="651">
        <f>INDEX(Historical!$C$7:$C$1256,MATCH(B294,Historical!$B$7:$B$1278,0))*IF(AH294="n/a",1.03,IF(AH294&lt;0,1.01,IF(AH294&gt;10,1.1,(1+AH294/100))))</f>
        <v>1.7916799999999999</v>
      </c>
      <c r="AS294" s="887">
        <f>IF($AI294="n/a",1.03*AR294,IF($AI294&lt;0,1.01*AR294,IF($AI294&gt;10,1.1*AR294,(1+$AI294/100)*AR294)))</f>
        <v>1.8095968</v>
      </c>
      <c r="AT294" s="887">
        <f>IF($AK294="n/a",1.03*AS294,IF($AK294&lt;0,1.01*AS294,IF($AK294&gt;10,1.1*AS294,(1+$AK294/100)*AS294)))</f>
        <v>1.90007664</v>
      </c>
      <c r="AU294" s="887">
        <f>IF($AK294="n/a",1.03*AT294,IF($AK294&lt;0,1.01*AT294,IF($AK294&gt;10,1.1*AT294,(1+$AK294/100)*AT294)))</f>
        <v>1.9950804720000002</v>
      </c>
      <c r="AV294" s="887">
        <f>IF($AK294="n/a",1.03*AU294,IF($AK294&lt;0,1.01*AU294,IF($AK294&gt;10,1.1*AU294,(1+$AK294/100)*AU294)))</f>
        <v>2.0948344956000002</v>
      </c>
      <c r="AW294" s="651">
        <f>SUM(AR294:AV294)</f>
        <v>9.5912684076000012</v>
      </c>
      <c r="AX294" s="748">
        <f>AW294/I294*100</f>
        <v>28.889362673493977</v>
      </c>
      <c r="AY294" s="935">
        <v>1.19</v>
      </c>
      <c r="AZ294" s="873">
        <v>66</v>
      </c>
      <c r="BA294" s="873">
        <v>-28.82</v>
      </c>
      <c r="BB294" s="873">
        <v>6.77</v>
      </c>
      <c r="BC294" s="873">
        <v>5.54</v>
      </c>
      <c r="BD294" s="908"/>
      <c r="BE294" s="624">
        <v>2013</v>
      </c>
      <c r="BF294" s="899">
        <f>IF(BE294&gt;2008,0,IF(BE294&gt;2001,1,IF(BE294&gt;1990,2,IF(BE294&gt;1980,3,IF(BE294&gt;1973,4,IF(BE294&gt;1970,5,IF(BE294&gt;1960,6,IF(BE294&gt;1958,7,IF(BE294&gt;1953,8,9)))))))))</f>
        <v>0</v>
      </c>
      <c r="BG294" s="883">
        <v>5.8999999999999995</v>
      </c>
    </row>
    <row r="295" spans="1:59" s="864" customFormat="1" ht="12.75" customHeight="1" x14ac:dyDescent="0.2">
      <c r="A295" s="882" t="s">
        <v>4602</v>
      </c>
      <c r="B295" s="604" t="s">
        <v>4596</v>
      </c>
      <c r="C295" s="933" t="s">
        <v>112</v>
      </c>
      <c r="D295" s="933" t="s">
        <v>4335</v>
      </c>
      <c r="E295" s="733">
        <v>5</v>
      </c>
      <c r="F295" s="1182">
        <v>730</v>
      </c>
      <c r="G295" s="1182" t="s">
        <v>106</v>
      </c>
      <c r="H295" s="1182" t="s">
        <v>106</v>
      </c>
      <c r="I295" s="875">
        <v>28.43</v>
      </c>
      <c r="J295" s="651">
        <f>(M295/I295)*100</f>
        <v>1.9697502638058388</v>
      </c>
      <c r="K295" s="878">
        <v>0.14000000000000001</v>
      </c>
      <c r="L295" s="888">
        <v>4</v>
      </c>
      <c r="M295" s="642">
        <f>K295*L295</f>
        <v>0.56000000000000005</v>
      </c>
      <c r="N295" s="871" t="s">
        <v>1239</v>
      </c>
      <c r="O295" s="734">
        <v>0.12</v>
      </c>
      <c r="P295" s="862">
        <v>43896</v>
      </c>
      <c r="Q295" s="862">
        <v>43906</v>
      </c>
      <c r="R295" s="642">
        <f>(K295-O295)/O295*100</f>
        <v>16.666666666666682</v>
      </c>
      <c r="S295" s="701">
        <f>IF(INDEX(Historical!$D$7:$D$1254,MATCH(B295,Historical!$B$7:$B$1278,0))=0,"n/a",(INDEX(Historical!$C$7:$C$1256,MATCH(B295,Historical!$B$7:$B$1278,0))/INDEX(Historical!$D$7:$D$1254,MATCH(B295,Historical!$B$7:$B$1278,0))-1)*100)</f>
        <v>9.0909090909090828</v>
      </c>
      <c r="T295" s="701">
        <f>IF(INDEX(Historical!$F$7:$F$1247,MATCH(B295,Historical!$B$7:$B$1278,0))=0,"n/a",((INDEX(Historical!$C$7:$C$1256,MATCH(B295,Historical!$B$7:$B$1278,0))/INDEX(Historical!$F$7:$F$1247,MATCH(B295,Historical!$B$7:$B$1278,0)))^(1/3)-1)*100)</f>
        <v>68.686533060349845</v>
      </c>
      <c r="U295" s="701" t="str">
        <f>IF(INDEX(Historical!$H$7:$H$1247,MATCH(B295,Historical!$B$7:$B$1278,0))=0,"n/a",((INDEX(Historical!$C$7:$C$1256,MATCH(B295,Historical!$B$7:$B$1278,0))/INDEX(Historical!$H$7:$H$1247,MATCH(B295,Historical!$B$7:$B$1278,0)))^(1/5)-1)*100)</f>
        <v>n/a</v>
      </c>
      <c r="V295" s="701">
        <f>IF(INDEX(Historical!$O$7:$O$1247,MATCH(B295,Historical!$B$7:$B$1278,0))=0,"n/a",((INDEX(Historical!$C$7:$C$1256,MATCH(B295,Historical!$B$7:$B$1278,0))/INDEX(Historical!$O$7:$O$1247,MATCH(B295,Historical!$B$7:$B$1278,0)))^(1/10)-1)*100)</f>
        <v>-4.3647500209962997</v>
      </c>
      <c r="W295" s="702" t="str">
        <f>IF(OR(U295&lt;=0,U295="n/a",V295&lt;=0,V295="n/a"),"n/a",U295/V295)</f>
        <v>n/a</v>
      </c>
      <c r="X295" s="703" t="str">
        <f>IF(OR(AJ295&lt;=0,AJ295="n/a",U295&lt;=0,U295="n/a"),"n/a",U295/AJ295)</f>
        <v>n/a</v>
      </c>
      <c r="Y295" s="877"/>
      <c r="Z295" s="651">
        <f>IF(OR(AC295&lt;0.01,AC295="n/a"),"n/a",M295/AC295*100)</f>
        <v>43.410852713178301</v>
      </c>
      <c r="AA295" s="887">
        <f>IF(OR(AC295&lt;0.01,AC295="n/a"),"n/a",I295/AC295)</f>
        <v>22.038759689922479</v>
      </c>
      <c r="AB295" s="888">
        <v>12</v>
      </c>
      <c r="AC295" s="866">
        <v>1.29</v>
      </c>
      <c r="AD295" s="866">
        <v>1.23</v>
      </c>
      <c r="AE295" s="866">
        <v>1.1200000000000001</v>
      </c>
      <c r="AF295" s="866">
        <v>7.16</v>
      </c>
      <c r="AG295" s="866">
        <v>31.1</v>
      </c>
      <c r="AH295" s="866">
        <v>-15.1</v>
      </c>
      <c r="AI295" s="866">
        <v>15.129999999999999</v>
      </c>
      <c r="AJ295" s="866">
        <v>28.7</v>
      </c>
      <c r="AK295" s="866">
        <v>18</v>
      </c>
      <c r="AL295" s="879">
        <v>1050</v>
      </c>
      <c r="AM295" s="873">
        <v>1</v>
      </c>
      <c r="AN295" s="866">
        <v>0</v>
      </c>
      <c r="AO295" s="740" t="str">
        <f>IF(U295="n/a","n/a",IF(AA295&lt;0,"n/a",IF(AA295="n/a","n/a",J295+U295-AA295)))</f>
        <v>n/a</v>
      </c>
      <c r="AP295" s="741" t="str">
        <f>IF(U295="n/a","n/a",J295+U295)</f>
        <v>n/a</v>
      </c>
      <c r="AQ295" s="889">
        <f>IF(OR(AC295&lt;0.01,AF295="n/a"),"n/a",(I295/SQRT(22.5*AC295*(I295/AF295))-1)*100)</f>
        <v>164.8249059954268</v>
      </c>
      <c r="AR295" s="651">
        <f>INDEX(Historical!$C$7:$C$1256,MATCH(B295,Historical!$B$7:$B$1278,0))*IF(AH295="n/a",1.03,IF(AH295&lt;0,1.01,IF(AH295&gt;10,1.1,(1+AH295/100))))</f>
        <v>0.48480000000000001</v>
      </c>
      <c r="AS295" s="887">
        <f>IF($AI295="n/a",1.03*AR295,IF($AI295&lt;0,1.01*AR295,IF($AI295&gt;10,1.1*AR295,(1+$AI295/100)*AR295)))</f>
        <v>0.53328000000000009</v>
      </c>
      <c r="AT295" s="887">
        <f>IF($AK295="n/a",1.03*AS295,IF($AK295&lt;0,1.01*AS295,IF($AK295&gt;10,1.1*AS295,(1+$AK295/100)*AS295)))</f>
        <v>0.58660800000000013</v>
      </c>
      <c r="AU295" s="887">
        <f>IF($AK295="n/a",1.03*AT295,IF($AK295&lt;0,1.01*AT295,IF($AK295&gt;10,1.1*AT295,(1+$AK295/100)*AT295)))</f>
        <v>0.6452688000000002</v>
      </c>
      <c r="AV295" s="887">
        <f>IF($AK295="n/a",1.03*AU295,IF($AK295&lt;0,1.01*AU295,IF($AK295&gt;10,1.1*AU295,(1+$AK295/100)*AU295)))</f>
        <v>0.70979568000000026</v>
      </c>
      <c r="AW295" s="651">
        <f>SUM(AR295:AV295)</f>
        <v>2.9597524800000006</v>
      </c>
      <c r="AX295" s="748">
        <f>AW295/I295*100</f>
        <v>10.410666479071406</v>
      </c>
      <c r="AY295" s="935">
        <v>0.55000000000000004</v>
      </c>
      <c r="AZ295" s="873">
        <v>103.07</v>
      </c>
      <c r="BA295" s="873">
        <v>-4.47</v>
      </c>
      <c r="BB295" s="873">
        <v>23.22</v>
      </c>
      <c r="BC295" s="873">
        <v>36.370000000000005</v>
      </c>
      <c r="BD295" s="908"/>
      <c r="BE295" s="624">
        <v>2016</v>
      </c>
      <c r="BF295" s="899">
        <f>IF(BE295&gt;2008,0,IF(BE295&gt;2001,1,IF(BE295&gt;1990,2,IF(BE295&gt;1980,3,IF(BE295&gt;1973,4,IF(BE295&gt;1970,5,IF(BE295&gt;1960,6,IF(BE295&gt;1958,7,IF(BE295&gt;1953,8,9)))))))))</f>
        <v>0</v>
      </c>
      <c r="BG295" s="883">
        <v>12.6</v>
      </c>
    </row>
    <row r="296" spans="1:59" s="864" customFormat="1" ht="12.75" customHeight="1" x14ac:dyDescent="0.2">
      <c r="A296" s="881" t="s">
        <v>1725</v>
      </c>
      <c r="B296" s="604" t="s">
        <v>1726</v>
      </c>
      <c r="C296" s="933" t="s">
        <v>108</v>
      </c>
      <c r="D296" s="933" t="s">
        <v>4341</v>
      </c>
      <c r="E296" s="733">
        <v>7</v>
      </c>
      <c r="F296" s="1182">
        <v>586</v>
      </c>
      <c r="G296" s="1182" t="s">
        <v>106</v>
      </c>
      <c r="H296" s="1182" t="s">
        <v>106</v>
      </c>
      <c r="I296" s="875">
        <v>28.93</v>
      </c>
      <c r="J296" s="651">
        <f>(M296/I296)*100</f>
        <v>3.041825095057034</v>
      </c>
      <c r="K296" s="878">
        <v>0.22</v>
      </c>
      <c r="L296" s="888">
        <v>4</v>
      </c>
      <c r="M296" s="642">
        <f>K296*L296</f>
        <v>0.88</v>
      </c>
      <c r="N296" s="871" t="s">
        <v>318</v>
      </c>
      <c r="O296" s="734">
        <v>0.19</v>
      </c>
      <c r="P296" s="867">
        <v>43720</v>
      </c>
      <c r="Q296" s="867">
        <v>43735</v>
      </c>
      <c r="R296" s="642">
        <f>(K296-O296)/O296*100</f>
        <v>15.789473684210526</v>
      </c>
      <c r="S296" s="701">
        <f>IF(INDEX(Historical!$D$7:$D$1254,MATCH(B296,Historical!$B$7:$B$1278,0))=0,"n/a",(INDEX(Historical!$C$7:$C$1256,MATCH(B296,Historical!$B$7:$B$1278,0))/INDEX(Historical!$D$7:$D$1254,MATCH(B296,Historical!$B$7:$B$1278,0))-1)*100)</f>
        <v>17.142857142857149</v>
      </c>
      <c r="T296" s="701">
        <f>IF(INDEX(Historical!$F$7:$F$1247,MATCH(B296,Historical!$B$7:$B$1278,0))=0,"n/a",((INDEX(Historical!$C$7:$C$1256,MATCH(B296,Historical!$B$7:$B$1278,0))/INDEX(Historical!$F$7:$F$1247,MATCH(B296,Historical!$B$7:$B$1278,0)))^(1/3)-1)*100)</f>
        <v>10.973904713454852</v>
      </c>
      <c r="U296" s="701">
        <f>IF(INDEX(Historical!$H$7:$H$1247,MATCH(B296,Historical!$B$7:$B$1278,0))=0,"n/a",((INDEX(Historical!$C$7:$C$1256,MATCH(B296,Historical!$B$7:$B$1278,0))/INDEX(Historical!$H$7:$H$1247,MATCH(B296,Historical!$B$7:$B$1278,0)))^(1/5)-1)*100)</f>
        <v>13.258872838875678</v>
      </c>
      <c r="V296" s="701">
        <f>IF(INDEX(Historical!$O$7:$O$1247,MATCH(B296,Historical!$B$7:$B$1278,0))=0,"n/a",((INDEX(Historical!$C$7:$C$1256,MATCH(B296,Historical!$B$7:$B$1278,0))/INDEX(Historical!$O$7:$O$1247,MATCH(B296,Historical!$B$7:$B$1278,0)))^(1/10)-1)*100)</f>
        <v>4.6600772299310922</v>
      </c>
      <c r="W296" s="702">
        <f>IF(OR(U296&lt;=0,U296="n/a",V296&lt;=0,V296="n/a"),"n/a",U296/V296)</f>
        <v>2.8452045287394809</v>
      </c>
      <c r="X296" s="703">
        <f>IF(OR(AJ296&lt;=0,AJ296="n/a",U296&lt;=0,U296="n/a"),"n/a",U296/AJ296)</f>
        <v>0.84992774608177424</v>
      </c>
      <c r="Y296" s="664"/>
      <c r="Z296" s="651">
        <f>IF(OR(AC296&lt;0.01,AC296="n/a"),"n/a",M296/AC296*100)</f>
        <v>38.427947598253276</v>
      </c>
      <c r="AA296" s="887">
        <f>IF(OR(AC296&lt;0.01,AC296="n/a"),"n/a",I296/AC296)</f>
        <v>12.633187772925764</v>
      </c>
      <c r="AB296" s="888">
        <v>12</v>
      </c>
      <c r="AC296" s="866">
        <v>2.29</v>
      </c>
      <c r="AD296" s="866">
        <v>1.81</v>
      </c>
      <c r="AE296" s="866">
        <v>3.18</v>
      </c>
      <c r="AF296" s="866">
        <v>0.97</v>
      </c>
      <c r="AG296" s="866">
        <v>7.9</v>
      </c>
      <c r="AH296" s="866">
        <v>18.2</v>
      </c>
      <c r="AI296" s="866">
        <v>4.34</v>
      </c>
      <c r="AJ296" s="866">
        <v>15.6</v>
      </c>
      <c r="AK296" s="866">
        <v>7.0000000000000009</v>
      </c>
      <c r="AL296" s="879">
        <v>858.93</v>
      </c>
      <c r="AM296" s="873">
        <v>7.1999999999999993</v>
      </c>
      <c r="AN296" s="866">
        <v>0.06</v>
      </c>
      <c r="AO296" s="740">
        <f>IF(U296="n/a","n/a",IF(AA296&lt;0,"n/a",IF(AA296="n/a","n/a",J296+U296-AA296)))</f>
        <v>3.66751016100695</v>
      </c>
      <c r="AP296" s="741">
        <f>IF(U296="n/a","n/a",J296+U296)</f>
        <v>16.300697933932714</v>
      </c>
      <c r="AQ296" s="889">
        <f>IF(OR(AC296&lt;0.01,AF296="n/a"),"n/a",(I296/SQRT(22.5*AC296*(I296/AF296))-1)*100)</f>
        <v>-26.200896904763617</v>
      </c>
      <c r="AR296" s="651">
        <f>INDEX(Historical!$C$7:$C$1256,MATCH(B296,Historical!$B$7:$B$1278,0))*IF(AH296="n/a",1.03,IF(AH296&lt;0,1.01,IF(AH296&gt;10,1.1,(1+AH296/100))))</f>
        <v>0.90200000000000002</v>
      </c>
      <c r="AS296" s="887">
        <f>IF($AI296="n/a",1.03*AR296,IF($AI296&lt;0,1.01*AR296,IF($AI296&gt;10,1.1*AR296,(1+$AI296/100)*AR296)))</f>
        <v>0.94114680000000017</v>
      </c>
      <c r="AT296" s="887">
        <f>IF($AK296="n/a",1.03*AS296,IF($AK296&lt;0,1.01*AS296,IF($AK296&gt;10,1.1*AS296,(1+$AK296/100)*AS296)))</f>
        <v>1.0070270760000002</v>
      </c>
      <c r="AU296" s="887">
        <f>IF($AK296="n/a",1.03*AT296,IF($AK296&lt;0,1.01*AT296,IF($AK296&gt;10,1.1*AT296,(1+$AK296/100)*AT296)))</f>
        <v>1.0775189713200002</v>
      </c>
      <c r="AV296" s="887">
        <f>IF($AK296="n/a",1.03*AU296,IF($AK296&lt;0,1.01*AU296,IF($AK296&gt;10,1.1*AU296,(1+$AK296/100)*AU296)))</f>
        <v>1.1529452993124003</v>
      </c>
      <c r="AW296" s="651">
        <f>SUM(AR296:AV296)</f>
        <v>5.0806381466324009</v>
      </c>
      <c r="AX296" s="748">
        <f>AW296/I296*100</f>
        <v>17.561832515148293</v>
      </c>
      <c r="AY296" s="935">
        <v>0.77</v>
      </c>
      <c r="AZ296" s="873">
        <v>25.509999999999998</v>
      </c>
      <c r="BA296" s="873">
        <v>-30.15</v>
      </c>
      <c r="BB296" s="873">
        <v>6.94</v>
      </c>
      <c r="BC296" s="873">
        <v>-2.5299999999999998</v>
      </c>
      <c r="BD296" s="908"/>
      <c r="BE296" s="624">
        <v>2014</v>
      </c>
      <c r="BF296" s="899">
        <f>IF(BE296&gt;2008,0,IF(BE296&gt;2001,1,IF(BE296&gt;1990,2,IF(BE296&gt;1980,3,IF(BE296&gt;1973,4,IF(BE296&gt;1970,5,IF(BE296&gt;1960,6,IF(BE296&gt;1958,7,IF(BE296&gt;1953,8,9)))))))))</f>
        <v>0</v>
      </c>
      <c r="BG296" s="883">
        <v>1</v>
      </c>
    </row>
    <row r="297" spans="1:59" s="864" customFormat="1" x14ac:dyDescent="0.2">
      <c r="A297" s="872" t="s">
        <v>4464</v>
      </c>
      <c r="B297" s="604" t="s">
        <v>4465</v>
      </c>
      <c r="C297" s="933" t="s">
        <v>108</v>
      </c>
      <c r="D297" s="933" t="s">
        <v>4341</v>
      </c>
      <c r="E297" s="733">
        <v>8</v>
      </c>
      <c r="F297" s="1182">
        <v>503</v>
      </c>
      <c r="G297" s="1182" t="s">
        <v>37</v>
      </c>
      <c r="H297" s="1182" t="s">
        <v>37</v>
      </c>
      <c r="I297" s="875">
        <v>27.21</v>
      </c>
      <c r="J297" s="651">
        <f>(M297/I297)*100</f>
        <v>5.1451672179345831</v>
      </c>
      <c r="K297" s="878">
        <v>0.35</v>
      </c>
      <c r="L297" s="888">
        <v>4</v>
      </c>
      <c r="M297" s="642">
        <f>K297*L297</f>
        <v>1.4</v>
      </c>
      <c r="N297" s="871" t="s">
        <v>148</v>
      </c>
      <c r="O297" s="734">
        <v>0.34</v>
      </c>
      <c r="P297" s="867">
        <v>43691</v>
      </c>
      <c r="Q297" s="867">
        <v>43711</v>
      </c>
      <c r="R297" s="642">
        <f>(K297-O297)/O297*100</f>
        <v>2.9411764705882213</v>
      </c>
      <c r="S297" s="701">
        <f>IF(INDEX(Historical!$D$7:$D$1254,MATCH(B297,Historical!$B$7:$B$1278,0))=0,"n/a",(INDEX(Historical!$C$7:$C$1256,MATCH(B297,Historical!$B$7:$B$1278,0))/INDEX(Historical!$D$7:$D$1254,MATCH(B297,Historical!$B$7:$B$1278,0))-1)*100)</f>
        <v>11.290322580645151</v>
      </c>
      <c r="T297" s="701">
        <f>IF(INDEX(Historical!$F$7:$F$1247,MATCH(B297,Historical!$B$7:$B$1278,0))=0,"n/a",((INDEX(Historical!$C$7:$C$1256,MATCH(B297,Historical!$B$7:$B$1278,0))/INDEX(Historical!$F$7:$F$1247,MATCH(B297,Historical!$B$7:$B$1278,0)))^(1/3)-1)*100)</f>
        <v>9.1920635988162367</v>
      </c>
      <c r="U297" s="701">
        <f>IF(INDEX(Historical!$H$7:$H$1247,MATCH(B297,Historical!$B$7:$B$1278,0))=0,"n/a",((INDEX(Historical!$C$7:$C$1256,MATCH(B297,Historical!$B$7:$B$1278,0))/INDEX(Historical!$H$7:$H$1247,MATCH(B297,Historical!$B$7:$B$1278,0)))^(1/5)-1)*100)</f>
        <v>7.9817214066277842</v>
      </c>
      <c r="V297" s="701">
        <f>IF(INDEX(Historical!$O$7:$O$1247,MATCH(B297,Historical!$B$7:$B$1278,0))=0,"n/a",((INDEX(Historical!$C$7:$C$1256,MATCH(B297,Historical!$B$7:$B$1278,0))/INDEX(Historical!$O$7:$O$1247,MATCH(B297,Historical!$B$7:$B$1278,0)))^(1/10)-1)*100)</f>
        <v>1.5780117620338707</v>
      </c>
      <c r="W297" s="702">
        <f>IF(OR(U297&lt;=0,U297="n/a",V297&lt;=0,V297="n/a"),"n/a",U297/V297)</f>
        <v>5.0580873974857372</v>
      </c>
      <c r="X297" s="703">
        <f>IF(OR(AJ297&lt;=0,AJ297="n/a",U297&lt;=0,U297="n/a"),"n/a",U297/AJ297)</f>
        <v>1.478096556782923</v>
      </c>
      <c r="Y297" s="665"/>
      <c r="Z297" s="651">
        <f>IF(OR(AC297&lt;0.01,AC297="n/a"),"n/a",M297/AC297*100)</f>
        <v>104.4776119402985</v>
      </c>
      <c r="AA297" s="887">
        <f>IF(OR(AC297&lt;0.01,AC297="n/a"),"n/a",I297/AC297)</f>
        <v>20.305970149253731</v>
      </c>
      <c r="AB297" s="888">
        <v>12</v>
      </c>
      <c r="AC297" s="866">
        <v>1.34</v>
      </c>
      <c r="AD297" s="866">
        <v>0.59</v>
      </c>
      <c r="AE297" s="866">
        <v>2.13</v>
      </c>
      <c r="AF297" s="866">
        <v>0.75</v>
      </c>
      <c r="AG297" s="866">
        <v>3.5999999999999996</v>
      </c>
      <c r="AH297" s="866">
        <v>-34.5</v>
      </c>
      <c r="AI297" s="866">
        <v>13.94</v>
      </c>
      <c r="AJ297" s="866">
        <v>5.4</v>
      </c>
      <c r="AK297" s="866">
        <v>34.300000000000004</v>
      </c>
      <c r="AL297" s="879">
        <v>4050</v>
      </c>
      <c r="AM297" s="873">
        <v>1.3</v>
      </c>
      <c r="AN297" s="866">
        <v>0.12</v>
      </c>
      <c r="AO297" s="740">
        <f>IF(U297="n/a","n/a",IF(AA297&lt;0,"n/a",IF(AA297="n/a","n/a",J297+U297-AA297)))</f>
        <v>-7.1790815246913642</v>
      </c>
      <c r="AP297" s="741">
        <f>IF(U297="n/a","n/a",J297+U297)</f>
        <v>13.126888624562367</v>
      </c>
      <c r="AQ297" s="889">
        <f>IF(OR(AC297&lt;0.01,AF297="n/a"),"n/a",(I297/SQRT(22.5*AC297*(I297/AF297))-1)*100)</f>
        <v>-17.728153561391913</v>
      </c>
      <c r="AR297" s="651">
        <f>INDEX(Historical!$C$7:$C$1256,MATCH(B297,Historical!$B$7:$B$1278,0))*IF(AH297="n/a",1.03,IF(AH297&lt;0,1.01,IF(AH297&gt;10,1.1,(1+AH297/100))))</f>
        <v>1.3937999999999999</v>
      </c>
      <c r="AS297" s="887">
        <f>IF($AI297="n/a",1.03*AR297,IF($AI297&lt;0,1.01*AR297,IF($AI297&gt;10,1.1*AR297,(1+$AI297/100)*AR297)))</f>
        <v>1.53318</v>
      </c>
      <c r="AT297" s="887">
        <f>IF($AK297="n/a",1.03*AS297,IF($AK297&lt;0,1.01*AS297,IF($AK297&gt;10,1.1*AS297,(1+$AK297/100)*AS297)))</f>
        <v>1.6864980000000001</v>
      </c>
      <c r="AU297" s="887">
        <f>IF($AK297="n/a",1.03*AT297,IF($AK297&lt;0,1.01*AT297,IF($AK297&gt;10,1.1*AT297,(1+$AK297/100)*AT297)))</f>
        <v>1.8551478000000001</v>
      </c>
      <c r="AV297" s="887">
        <f>IF($AK297="n/a",1.03*AU297,IF($AK297&lt;0,1.01*AU297,IF($AK297&gt;10,1.1*AU297,(1+$AK297/100)*AU297)))</f>
        <v>2.0406625800000002</v>
      </c>
      <c r="AW297" s="651">
        <f>SUM(AR297:AV297)</f>
        <v>8.509288380000001</v>
      </c>
      <c r="AX297" s="748">
        <f>AW297/I297*100</f>
        <v>31.272651157662629</v>
      </c>
      <c r="AY297" s="935">
        <v>1.99</v>
      </c>
      <c r="AZ297" s="873">
        <v>60.440000000000005</v>
      </c>
      <c r="BA297" s="873">
        <v>-42.67</v>
      </c>
      <c r="BB297" s="873">
        <v>4.18</v>
      </c>
      <c r="BC297" s="873">
        <v>-7.5399999999999991</v>
      </c>
      <c r="BD297" s="908"/>
      <c r="BE297" s="624">
        <v>2012</v>
      </c>
      <c r="BF297" s="899">
        <f>IF(BE297&gt;2008,0,IF(BE297&gt;2001,1,IF(BE297&gt;1990,2,IF(BE297&gt;1980,3,IF(BE297&gt;1973,4,IF(BE297&gt;1970,5,IF(BE297&gt;1960,6,IF(BE297&gt;1958,7,IF(BE297&gt;1953,8,9)))))))))</f>
        <v>0</v>
      </c>
      <c r="BG297" s="883">
        <v>0.4</v>
      </c>
    </row>
    <row r="298" spans="1:59" s="864" customFormat="1" ht="12.75" customHeight="1" x14ac:dyDescent="0.2">
      <c r="A298" s="864" t="s">
        <v>1704</v>
      </c>
      <c r="B298" s="604" t="s">
        <v>1705</v>
      </c>
      <c r="C298" s="933" t="s">
        <v>4196</v>
      </c>
      <c r="D298" s="933" t="s">
        <v>4340</v>
      </c>
      <c r="E298" s="733">
        <v>8</v>
      </c>
      <c r="F298" s="1182">
        <v>561</v>
      </c>
      <c r="G298" s="1182" t="s">
        <v>106</v>
      </c>
      <c r="H298" s="1182" t="s">
        <v>106</v>
      </c>
      <c r="I298" s="875">
        <v>96.88</v>
      </c>
      <c r="J298" s="651">
        <f>(M298/I298)*100</f>
        <v>1.981833195706028</v>
      </c>
      <c r="K298" s="878">
        <v>0.48</v>
      </c>
      <c r="L298" s="888">
        <v>4</v>
      </c>
      <c r="M298" s="642">
        <f>K298*L298</f>
        <v>1.92</v>
      </c>
      <c r="N298" s="871" t="s">
        <v>226</v>
      </c>
      <c r="O298" s="734">
        <v>0.46</v>
      </c>
      <c r="P298" s="862">
        <v>43972</v>
      </c>
      <c r="Q298" s="862">
        <v>43987</v>
      </c>
      <c r="R298" s="642">
        <f>(K298-O298)/O298*100</f>
        <v>4.3478260869565135</v>
      </c>
      <c r="S298" s="701">
        <f>IF(INDEX(Historical!$D$7:$D$1254,MATCH(B298,Historical!$B$7:$B$1278,0))=0,"n/a",(INDEX(Historical!$C$7:$C$1256,MATCH(B298,Historical!$B$7:$B$1278,0))/INDEX(Historical!$D$7:$D$1254,MATCH(B298,Historical!$B$7:$B$1278,0))-1)*100)</f>
        <v>5.8139534883721034</v>
      </c>
      <c r="T298" s="701">
        <f>IF(INDEX(Historical!$F$7:$F$1247,MATCH(B298,Historical!$B$7:$B$1278,0))=0,"n/a",((INDEX(Historical!$C$7:$C$1256,MATCH(B298,Historical!$B$7:$B$1278,0))/INDEX(Historical!$F$7:$F$1247,MATCH(B298,Historical!$B$7:$B$1278,0)))^(1/3)-1)*100)</f>
        <v>8.1192352786058528</v>
      </c>
      <c r="U298" s="701">
        <f>IF(INDEX(Historical!$H$7:$H$1247,MATCH(B298,Historical!$B$7:$B$1278,0))=0,"n/a",((INDEX(Historical!$C$7:$C$1256,MATCH(B298,Historical!$B$7:$B$1278,0))/INDEX(Historical!$H$7:$H$1247,MATCH(B298,Historical!$B$7:$B$1278,0)))^(1/5)-1)*100)</f>
        <v>10.197228772148016</v>
      </c>
      <c r="V298" s="701">
        <f>IF(INDEX(Historical!$O$7:$O$1247,MATCH(B298,Historical!$B$7:$B$1278,0))=0,"n/a",((INDEX(Historical!$C$7:$C$1256,MATCH(B298,Historical!$B$7:$B$1278,0))/INDEX(Historical!$O$7:$O$1247,MATCH(B298,Historical!$B$7:$B$1278,0)))^(1/10)-1)*100)</f>
        <v>11.016911588434786</v>
      </c>
      <c r="W298" s="702">
        <f>IF(OR(U298&lt;=0,U298="n/a",V298&lt;=0,V298="n/a"),"n/a",U298/V298)</f>
        <v>0.92559776760419432</v>
      </c>
      <c r="X298" s="703">
        <f>IF(OR(AJ298&lt;=0,AJ298="n/a",U298&lt;=0,U298="n/a"),"n/a",U298/AJ298)</f>
        <v>1.2589171323639525</v>
      </c>
      <c r="Y298" s="877" t="s">
        <v>1706</v>
      </c>
      <c r="Z298" s="651" t="str">
        <f>IF(OR(AC298&lt;0.01,AC298="n/a"),"n/a",M298/AC298*100)</f>
        <v>n/a</v>
      </c>
      <c r="AA298" s="887" t="str">
        <f>IF(OR(AC298&lt;0.01,AC298="n/a"),"n/a",I298/AC298)</f>
        <v>n/a</v>
      </c>
      <c r="AB298" s="888">
        <v>9</v>
      </c>
      <c r="AC298" s="866">
        <v>-0.35</v>
      </c>
      <c r="AD298" s="866" t="s">
        <v>136</v>
      </c>
      <c r="AE298" s="866">
        <v>2.62</v>
      </c>
      <c r="AF298" s="866">
        <v>3.54</v>
      </c>
      <c r="AG298" s="866">
        <v>-1</v>
      </c>
      <c r="AH298" s="866">
        <v>-35.9</v>
      </c>
      <c r="AI298" s="866">
        <v>26.02</v>
      </c>
      <c r="AJ298" s="866">
        <v>8.1</v>
      </c>
      <c r="AK298" s="866">
        <v>11</v>
      </c>
      <c r="AL298" s="879">
        <v>31970</v>
      </c>
      <c r="AM298" s="873">
        <v>0.1</v>
      </c>
      <c r="AN298" s="866">
        <v>0.45</v>
      </c>
      <c r="AO298" s="740" t="str">
        <f>IF(U298="n/a","n/a",IF(AA298&lt;0,"n/a",IF(AA298="n/a","n/a",J298+U298-AA298)))</f>
        <v>n/a</v>
      </c>
      <c r="AP298" s="741">
        <f>IF(U298="n/a","n/a",J298+U298)</f>
        <v>12.179061967854043</v>
      </c>
      <c r="AQ298" s="889" t="str">
        <f>IF(OR(AC298&lt;0.01,AF298="n/a"),"n/a",(I298/SQRT(22.5*AC298*(I298/AF298))-1)*100)</f>
        <v>n/a</v>
      </c>
      <c r="AR298" s="651">
        <f>INDEX(Historical!$C$7:$C$1256,MATCH(B298,Historical!$B$7:$B$1278,0))*IF(AH298="n/a",1.03,IF(AH298&lt;0,1.01,IF(AH298&gt;10,1.1,(1+AH298/100))))</f>
        <v>1.8382000000000001</v>
      </c>
      <c r="AS298" s="887">
        <f>IF($AI298="n/a",1.03*AR298,IF($AI298&lt;0,1.01*AR298,IF($AI298&gt;10,1.1*AR298,(1+$AI298/100)*AR298)))</f>
        <v>2.0220200000000004</v>
      </c>
      <c r="AT298" s="887">
        <f>IF($AK298="n/a",1.03*AS298,IF($AK298&lt;0,1.01*AS298,IF($AK298&gt;10,1.1*AS298,(1+$AK298/100)*AS298)))</f>
        <v>2.2242220000000006</v>
      </c>
      <c r="AU298" s="887">
        <f>IF($AK298="n/a",1.03*AT298,IF($AK298&lt;0,1.01*AT298,IF($AK298&gt;10,1.1*AT298,(1+$AK298/100)*AT298)))</f>
        <v>2.446644200000001</v>
      </c>
      <c r="AV298" s="887">
        <f>IF($AK298="n/a",1.03*AU298,IF($AK298&lt;0,1.01*AU298,IF($AK298&gt;10,1.1*AU298,(1+$AK298/100)*AU298)))</f>
        <v>2.6913086200000014</v>
      </c>
      <c r="AW298" s="651">
        <f>SUM(AR298:AV298)</f>
        <v>11.222394820000003</v>
      </c>
      <c r="AX298" s="748">
        <f>AW298/I298*100</f>
        <v>11.583809682080929</v>
      </c>
      <c r="AY298" s="935">
        <v>1.39</v>
      </c>
      <c r="AZ298" s="873">
        <v>99.26</v>
      </c>
      <c r="BA298" s="873">
        <v>-11.34</v>
      </c>
      <c r="BB298" s="873">
        <v>-3.05</v>
      </c>
      <c r="BC298" s="873">
        <v>13.08</v>
      </c>
      <c r="BD298" s="908"/>
      <c r="BE298" s="624">
        <v>2013</v>
      </c>
      <c r="BF298" s="899">
        <f>IF(BE298&gt;2008,0,IF(BE298&gt;2001,1,IF(BE298&gt;1990,2,IF(BE298&gt;1980,3,IF(BE298&gt;1973,4,IF(BE298&gt;1970,5,IF(BE298&gt;1960,6,IF(BE298&gt;1958,7,IF(BE298&gt;1953,8,9)))))))))</f>
        <v>0</v>
      </c>
      <c r="BG298" s="883">
        <v>-0.5</v>
      </c>
    </row>
    <row r="299" spans="1:59" s="864" customFormat="1" ht="12.75" customHeight="1" x14ac:dyDescent="0.2">
      <c r="A299" s="864" t="s">
        <v>4500</v>
      </c>
      <c r="B299" s="604" t="s">
        <v>4501</v>
      </c>
      <c r="C299" s="933" t="s">
        <v>108</v>
      </c>
      <c r="D299" s="933" t="s">
        <v>4341</v>
      </c>
      <c r="E299" s="733">
        <v>9</v>
      </c>
      <c r="F299" s="1182">
        <v>433</v>
      </c>
      <c r="G299" s="1182" t="s">
        <v>115</v>
      </c>
      <c r="H299" s="1182" t="s">
        <v>115</v>
      </c>
      <c r="I299" s="875">
        <v>42.12</v>
      </c>
      <c r="J299" s="651">
        <f>(M299/I299)*100</f>
        <v>4.2735042735042734</v>
      </c>
      <c r="K299" s="878">
        <v>0.45</v>
      </c>
      <c r="L299" s="888">
        <v>4</v>
      </c>
      <c r="M299" s="642">
        <f>K299*L299</f>
        <v>1.8</v>
      </c>
      <c r="N299" s="871" t="s">
        <v>119</v>
      </c>
      <c r="O299" s="734">
        <v>0.40500000000000003</v>
      </c>
      <c r="P299" s="867">
        <v>43690</v>
      </c>
      <c r="Q299" s="867">
        <v>43711</v>
      </c>
      <c r="R299" s="642">
        <f>(K299-O299)/O299*100</f>
        <v>11.111111111111107</v>
      </c>
      <c r="S299" s="701">
        <f>IF(INDEX(Historical!$D$7:$D$1254,MATCH(B299,Historical!$B$7:$B$1278,0))=0,"n/a",(INDEX(Historical!$C$7:$C$1256,MATCH(B299,Historical!$B$7:$B$1278,0))/INDEX(Historical!$D$7:$D$1254,MATCH(B299,Historical!$B$7:$B$1278,0))-1)*100)</f>
        <v>12.871287128712883</v>
      </c>
      <c r="T299" s="701">
        <f>IF(INDEX(Historical!$F$7:$F$1247,MATCH(B299,Historical!$B$7:$B$1278,0))=0,"n/a",((INDEX(Historical!$C$7:$C$1256,MATCH(B299,Historical!$B$7:$B$1278,0))/INDEX(Historical!$F$7:$F$1247,MATCH(B299,Historical!$B$7:$B$1278,0)))^(1/3)-1)*100)</f>
        <v>14.138656609705924</v>
      </c>
      <c r="U299" s="701">
        <f>IF(INDEX(Historical!$H$7:$H$1247,MATCH(B299,Historical!$B$7:$B$1278,0))=0,"n/a",((INDEX(Historical!$C$7:$C$1256,MATCH(B299,Historical!$B$7:$B$1278,0))/INDEX(Historical!$H$7:$H$1247,MATCH(B299,Historical!$B$7:$B$1278,0)))^(1/5)-1)*100)</f>
        <v>12.474611314209483</v>
      </c>
      <c r="V299" s="701">
        <f>IF(INDEX(Historical!$O$7:$O$1247,MATCH(B299,Historical!$B$7:$B$1278,0))=0,"n/a",((INDEX(Historical!$C$7:$C$1256,MATCH(B299,Historical!$B$7:$B$1278,0))/INDEX(Historical!$O$7:$O$1247,MATCH(B299,Historical!$B$7:$B$1278,0)))^(1/10)-1)*100)</f>
        <v>3.2660208144989378</v>
      </c>
      <c r="W299" s="702">
        <f>IF(OR(U299&lt;=0,U299="n/a",V299&lt;=0,V299="n/a"),"n/a",U299/V299)</f>
        <v>3.8195137210487426</v>
      </c>
      <c r="X299" s="703">
        <f>IF(OR(AJ299&lt;=0,AJ299="n/a",U299&lt;=0,U299="n/a"),"n/a",U299/AJ299)</f>
        <v>1.9491580178452317</v>
      </c>
      <c r="Y299" s="877"/>
      <c r="Z299" s="651">
        <f>IF(OR(AC299&lt;0.01,AC299="n/a"),"n/a",M299/AC299*100)</f>
        <v>61.43344709897611</v>
      </c>
      <c r="AA299" s="887">
        <f>IF(OR(AC299&lt;0.01,AC299="n/a"),"n/a",I299/AC299)</f>
        <v>14.375426621160408</v>
      </c>
      <c r="AB299" s="888">
        <v>12</v>
      </c>
      <c r="AC299" s="866">
        <v>2.93</v>
      </c>
      <c r="AD299" s="866" t="s">
        <v>136</v>
      </c>
      <c r="AE299" s="866">
        <v>3.81</v>
      </c>
      <c r="AF299" s="866">
        <v>0.92</v>
      </c>
      <c r="AG299" s="866">
        <v>6.1</v>
      </c>
      <c r="AH299" s="866">
        <v>-4.1000000000000005</v>
      </c>
      <c r="AI299" s="866">
        <v>-3.05</v>
      </c>
      <c r="AJ299" s="866">
        <v>6.4</v>
      </c>
      <c r="AK299" s="866">
        <v>-9.1</v>
      </c>
      <c r="AL299" s="879">
        <v>56130</v>
      </c>
      <c r="AM299" s="873">
        <v>0.1</v>
      </c>
      <c r="AN299" s="866">
        <v>0.64</v>
      </c>
      <c r="AO299" s="740">
        <f>IF(U299="n/a","n/a",IF(AA299&lt;0,"n/a",IF(AA299="n/a","n/a",J299+U299-AA299)))</f>
        <v>2.3726889665533477</v>
      </c>
      <c r="AP299" s="741">
        <f>IF(U299="n/a","n/a",J299+U299)</f>
        <v>16.748115587713755</v>
      </c>
      <c r="AQ299" s="889">
        <f>IF(OR(AC299&lt;0.01,AF299="n/a"),"n/a",(I299/SQRT(22.5*AC299*(I299/AF299))-1)*100)</f>
        <v>-23.332195685346292</v>
      </c>
      <c r="AR299" s="651">
        <f>INDEX(Historical!$C$7:$C$1256,MATCH(B299,Historical!$B$7:$B$1278,0))*IF(AH299="n/a",1.03,IF(AH299&lt;0,1.01,IF(AH299&gt;10,1.1,(1+AH299/100))))</f>
        <v>1.7271000000000001</v>
      </c>
      <c r="AS299" s="887">
        <f>IF($AI299="n/a",1.03*AR299,IF($AI299&lt;0,1.01*AR299,IF($AI299&gt;10,1.1*AR299,(1+$AI299/100)*AR299)))</f>
        <v>1.7443710000000001</v>
      </c>
      <c r="AT299" s="887">
        <f>IF($AK299="n/a",1.03*AS299,IF($AK299&lt;0,1.01*AS299,IF($AK299&gt;10,1.1*AS299,(1+$AK299/100)*AS299)))</f>
        <v>1.7618147100000001</v>
      </c>
      <c r="AU299" s="887">
        <f>IF($AK299="n/a",1.03*AT299,IF($AK299&lt;0,1.01*AT299,IF($AK299&gt;10,1.1*AT299,(1+$AK299/100)*AT299)))</f>
        <v>1.7794328571000002</v>
      </c>
      <c r="AV299" s="887">
        <f>IF($AK299="n/a",1.03*AU299,IF($AK299&lt;0,1.01*AU299,IF($AK299&gt;10,1.1*AU299,(1+$AK299/100)*AU299)))</f>
        <v>1.7972271856710003</v>
      </c>
      <c r="AW299" s="651">
        <f>SUM(AR299:AV299)</f>
        <v>8.8099457527710001</v>
      </c>
      <c r="AX299" s="748">
        <f>AW299/I299*100</f>
        <v>20.916300457670943</v>
      </c>
      <c r="AY299" s="935">
        <v>1.46</v>
      </c>
      <c r="AZ299" s="873">
        <v>75.429999999999993</v>
      </c>
      <c r="BA299" s="873">
        <v>-26</v>
      </c>
      <c r="BB299" s="873">
        <v>5.9700000000000006</v>
      </c>
      <c r="BC299" s="873">
        <v>6.17</v>
      </c>
      <c r="BD299" s="908"/>
      <c r="BE299" s="624">
        <v>2011</v>
      </c>
      <c r="BF299" s="899">
        <f>IF(BE299&gt;2008,0,IF(BE299&gt;2001,1,IF(BE299&gt;1990,2,IF(BE299&gt;1980,3,IF(BE299&gt;1973,4,IF(BE299&gt;1970,5,IF(BE299&gt;1960,6,IF(BE299&gt;1958,7,IF(BE299&gt;1953,8,9)))))))))</f>
        <v>0</v>
      </c>
      <c r="BG299" s="883">
        <v>0.8</v>
      </c>
    </row>
    <row r="300" spans="1:59" s="864" customFormat="1" ht="12.75" customHeight="1" x14ac:dyDescent="0.2">
      <c r="A300" s="881" t="s">
        <v>4214</v>
      </c>
      <c r="B300" s="604" t="s">
        <v>3912</v>
      </c>
      <c r="C300" s="933" t="s">
        <v>108</v>
      </c>
      <c r="D300" s="933" t="s">
        <v>4334</v>
      </c>
      <c r="E300" s="733">
        <v>7</v>
      </c>
      <c r="F300" s="1182">
        <v>623</v>
      </c>
      <c r="G300" s="1182" t="s">
        <v>106</v>
      </c>
      <c r="H300" s="1182" t="s">
        <v>106</v>
      </c>
      <c r="I300" s="875">
        <v>15.71</v>
      </c>
      <c r="J300" s="651">
        <f>(M300/I300)*100</f>
        <v>7.1292170591979636</v>
      </c>
      <c r="K300" s="878">
        <v>0.28000000000000003</v>
      </c>
      <c r="L300" s="888">
        <v>4</v>
      </c>
      <c r="M300" s="642">
        <f>K300*L300</f>
        <v>1.1200000000000001</v>
      </c>
      <c r="N300" s="871" t="s">
        <v>201</v>
      </c>
      <c r="O300" s="734">
        <v>0.27</v>
      </c>
      <c r="P300" s="862">
        <v>43899</v>
      </c>
      <c r="Q300" s="862">
        <v>43914</v>
      </c>
      <c r="R300" s="642">
        <f>(K300-O300)/O300*100</f>
        <v>3.7037037037037068</v>
      </c>
      <c r="S300" s="701">
        <f>IF(INDEX(Historical!$D$7:$D$1254,MATCH(B300,Historical!$B$7:$B$1278,0))=0,"n/a",(INDEX(Historical!$C$7:$C$1256,MATCH(B300,Historical!$B$7:$B$1278,0))/INDEX(Historical!$D$7:$D$1254,MATCH(B300,Historical!$B$7:$B$1278,0))-1)*100)</f>
        <v>23.809523809523814</v>
      </c>
      <c r="T300" s="701">
        <f>IF(INDEX(Historical!$F$7:$F$1247,MATCH(B300,Historical!$B$7:$B$1278,0))=0,"n/a",((INDEX(Historical!$C$7:$C$1256,MATCH(B300,Historical!$B$7:$B$1278,0))/INDEX(Historical!$F$7:$F$1247,MATCH(B300,Historical!$B$7:$B$1278,0)))^(1/3)-1)*100)</f>
        <v>32.212832178718308</v>
      </c>
      <c r="U300" s="701">
        <f>IF(INDEX(Historical!$H$7:$H$1247,MATCH(B300,Historical!$B$7:$B$1278,0))=0,"n/a",((INDEX(Historical!$C$7:$C$1256,MATCH(B300,Historical!$B$7:$B$1278,0))/INDEX(Historical!$H$7:$H$1247,MATCH(B300,Historical!$B$7:$B$1278,0)))^(1/5)-1)*100)</f>
        <v>49.341689684993952</v>
      </c>
      <c r="V300" s="701">
        <f>IF(INDEX(Historical!$O$7:$O$1247,MATCH(B300,Historical!$B$7:$B$1278,0))=0,"n/a",((INDEX(Historical!$C$7:$C$1256,MATCH(B300,Historical!$B$7:$B$1278,0))/INDEX(Historical!$O$7:$O$1247,MATCH(B300,Historical!$B$7:$B$1278,0)))^(1/10)-1)*100)</f>
        <v>14.021704985878225</v>
      </c>
      <c r="W300" s="702">
        <f>IF(OR(U300&lt;=0,U300="n/a",V300&lt;=0,V300="n/a"),"n/a",U300/V300)</f>
        <v>3.5189507791447463</v>
      </c>
      <c r="X300" s="703">
        <f>IF(OR(AJ300&lt;=0,AJ300="n/a",U300&lt;=0,U300="n/a"),"n/a",U300/AJ300)</f>
        <v>9.1373499416655459</v>
      </c>
      <c r="Y300" s="661"/>
      <c r="Z300" s="651">
        <f>IF(OR(AC300&lt;0.01,AC300="n/a"),"n/a",M300/AC300*100)</f>
        <v>350.00000000000006</v>
      </c>
      <c r="AA300" s="887">
        <f>IF(OR(AC300&lt;0.01,AC300="n/a"),"n/a",I300/AC300)</f>
        <v>49.09375</v>
      </c>
      <c r="AB300" s="888">
        <v>12</v>
      </c>
      <c r="AC300" s="866">
        <v>0.32</v>
      </c>
      <c r="AD300" s="866" t="s">
        <v>136</v>
      </c>
      <c r="AE300" s="866">
        <v>9.33</v>
      </c>
      <c r="AF300" s="866">
        <v>2.62</v>
      </c>
      <c r="AG300" s="866">
        <v>5.3</v>
      </c>
      <c r="AH300" s="866">
        <v>-13.3</v>
      </c>
      <c r="AI300" s="866">
        <v>-25.480000000000004</v>
      </c>
      <c r="AJ300" s="866">
        <v>5.4</v>
      </c>
      <c r="AK300" s="866" t="s">
        <v>136</v>
      </c>
      <c r="AL300" s="879">
        <v>4400</v>
      </c>
      <c r="AM300" s="873">
        <v>0.1</v>
      </c>
      <c r="AN300" s="866">
        <v>0</v>
      </c>
      <c r="AO300" s="740">
        <f>IF(U300="n/a","n/a",IF(AA300&lt;0,"n/a",IF(AA300="n/a","n/a",J300+U300-AA300)))</f>
        <v>7.3771567441919146</v>
      </c>
      <c r="AP300" s="741">
        <f>IF(U300="n/a","n/a",J300+U300)</f>
        <v>56.470906744191915</v>
      </c>
      <c r="AQ300" s="889">
        <f>IF(OR(AC300&lt;0.01,AF300="n/a"),"n/a",(I300/SQRT(22.5*AC300*(I300/AF300))-1)*100)</f>
        <v>139.09609876458555</v>
      </c>
      <c r="AR300" s="651">
        <f>INDEX(Historical!$C$7:$C$1256,MATCH(B300,Historical!$B$7:$B$1278,0))*IF(AH300="n/a",1.03,IF(AH300&lt;0,1.01,IF(AH300&gt;10,1.1,(1+AH300/100))))</f>
        <v>1.0504</v>
      </c>
      <c r="AS300" s="887">
        <f>IF($AI300="n/a",1.03*AR300,IF($AI300&lt;0,1.01*AR300,IF($AI300&gt;10,1.1*AR300,(1+$AI300/100)*AR300)))</f>
        <v>1.0609040000000001</v>
      </c>
      <c r="AT300" s="887">
        <f>IF($AK300="n/a",1.03*AS300,IF($AK300&lt;0,1.01*AS300,IF($AK300&gt;10,1.1*AS300,(1+$AK300/100)*AS300)))</f>
        <v>1.0927311200000001</v>
      </c>
      <c r="AU300" s="887">
        <f>IF($AK300="n/a",1.03*AT300,IF($AK300&lt;0,1.01*AT300,IF($AK300&gt;10,1.1*AT300,(1+$AK300/100)*AT300)))</f>
        <v>1.1255130536</v>
      </c>
      <c r="AV300" s="887">
        <f>IF($AK300="n/a",1.03*AU300,IF($AK300&lt;0,1.01*AU300,IF($AK300&gt;10,1.1*AU300,(1+$AK300/100)*AU300)))</f>
        <v>1.1592784452080001</v>
      </c>
      <c r="AW300" s="651">
        <f>SUM(AR300:AV300)</f>
        <v>5.4888266188079999</v>
      </c>
      <c r="AX300" s="748">
        <f>AW300/I300*100</f>
        <v>34.938425326594526</v>
      </c>
      <c r="AY300" s="935">
        <v>0.46</v>
      </c>
      <c r="AZ300" s="873">
        <v>24.19</v>
      </c>
      <c r="BA300" s="873">
        <v>-30.080000000000002</v>
      </c>
      <c r="BB300" s="873">
        <v>2.6100000000000003</v>
      </c>
      <c r="BC300" s="873">
        <v>-1.5599999999999998</v>
      </c>
      <c r="BD300" s="908"/>
      <c r="BE300" s="624">
        <v>2014</v>
      </c>
      <c r="BF300" s="899">
        <f>IF(BE300&gt;2008,0,IF(BE300&gt;2001,1,IF(BE300&gt;1990,2,IF(BE300&gt;1980,3,IF(BE300&gt;1973,4,IF(BE300&gt;1970,5,IF(BE300&gt;1960,6,IF(BE300&gt;1958,7,IF(BE300&gt;1953,8,9)))))))))</f>
        <v>0</v>
      </c>
      <c r="BG300" s="883">
        <v>0.6</v>
      </c>
    </row>
    <row r="301" spans="1:59" s="864" customFormat="1" ht="12.75" customHeight="1" x14ac:dyDescent="0.2">
      <c r="A301" s="704" t="s">
        <v>4173</v>
      </c>
      <c r="B301" s="1007" t="s">
        <v>3913</v>
      </c>
      <c r="C301" s="933" t="s">
        <v>112</v>
      </c>
      <c r="D301" s="933" t="s">
        <v>211</v>
      </c>
      <c r="E301" s="733">
        <v>6</v>
      </c>
      <c r="F301" s="1182">
        <v>648</v>
      </c>
      <c r="G301" s="1182" t="s">
        <v>106</v>
      </c>
      <c r="H301" s="1182" t="s">
        <v>106</v>
      </c>
      <c r="I301" s="884">
        <v>59.7</v>
      </c>
      <c r="J301" s="651">
        <f>(M301/I301)*100</f>
        <v>1.8760469011725294</v>
      </c>
      <c r="K301" s="864">
        <v>0.28000000000000003</v>
      </c>
      <c r="L301" s="1182">
        <v>4</v>
      </c>
      <c r="M301" s="642">
        <f>K301*L301</f>
        <v>1.1200000000000001</v>
      </c>
      <c r="N301" s="1182" t="s">
        <v>4175</v>
      </c>
      <c r="O301" s="604">
        <v>0.27</v>
      </c>
      <c r="P301" s="939">
        <v>43237</v>
      </c>
      <c r="Q301" s="939">
        <v>43255</v>
      </c>
      <c r="R301" s="642">
        <f>(K301-O301)/O301*100</f>
        <v>3.7037037037037068</v>
      </c>
      <c r="S301" s="701">
        <f>IF(INDEX(Historical!$D$7:$D$1254,MATCH(B301,Historical!$B$7:$B$1278,0))=0,"n/a",(INDEX(Historical!$C$7:$C$1256,MATCH(B301,Historical!$B$7:$B$1278,0))/INDEX(Historical!$D$7:$D$1254,MATCH(B301,Historical!$B$7:$B$1278,0))-1)*100)</f>
        <v>0.9009009009008917</v>
      </c>
      <c r="T301" s="701">
        <f>IF(INDEX(Historical!$F$7:$F$1247,MATCH(B301,Historical!$B$7:$B$1278,0))=0,"n/a",((INDEX(Historical!$C$7:$C$1256,MATCH(B301,Historical!$B$7:$B$1278,0))/INDEX(Historical!$F$7:$F$1247,MATCH(B301,Historical!$B$7:$B$1278,0)))^(1/3)-1)*100)</f>
        <v>2.501029596576787</v>
      </c>
      <c r="U301" s="701">
        <f>IF(INDEX(Historical!$H$7:$H$1247,MATCH(B301,Historical!$B$7:$B$1278,0))=0,"n/a",((INDEX(Historical!$C$7:$C$1256,MATCH(B301,Historical!$B$7:$B$1278,0))/INDEX(Historical!$H$7:$H$1247,MATCH(B301,Historical!$B$7:$B$1278,0)))^(1/5)-1)*100)</f>
        <v>2.2924556626030324</v>
      </c>
      <c r="V301" s="701">
        <f>IF(INDEX(Historical!$O$7:$O$1247,MATCH(B301,Historical!$B$7:$B$1278,0))=0,"n/a",((INDEX(Historical!$C$7:$C$1256,MATCH(B301,Historical!$B$7:$B$1278,0))/INDEX(Historical!$O$7:$O$1247,MATCH(B301,Historical!$B$7:$B$1278,0)))^(1/10)-1)*100)</f>
        <v>9.5470156904049919</v>
      </c>
      <c r="W301" s="702">
        <f>IF(OR(U301&lt;=0,U301="n/a",V301&lt;=0,V301="n/a"),"n/a",U301/V301)</f>
        <v>0.24012275007644662</v>
      </c>
      <c r="X301" s="703">
        <f>IF(OR(AJ301&lt;=0,AJ301="n/a",U301&lt;=0,U301="n/a"),"n/a",U301/AJ301)</f>
        <v>9.4729572834836046E-2</v>
      </c>
      <c r="Y301" s="673" t="s">
        <v>4492</v>
      </c>
      <c r="Z301" s="651">
        <f>IF(OR(AC301&lt;0.01,AC301="n/a"),"n/a",M301/AC301*100)</f>
        <v>26.730310262529834</v>
      </c>
      <c r="AA301" s="887">
        <f>IF(OR(AC301&lt;0.01,AC301="n/a"),"n/a",I301/AC301)</f>
        <v>14.248210023866347</v>
      </c>
      <c r="AB301" s="888">
        <v>12</v>
      </c>
      <c r="AC301" s="883">
        <v>4.1900000000000004</v>
      </c>
      <c r="AD301" s="883">
        <v>7.5</v>
      </c>
      <c r="AE301" s="866">
        <v>1.25</v>
      </c>
      <c r="AF301" s="866">
        <v>2.38</v>
      </c>
      <c r="AG301" s="866">
        <v>17.5</v>
      </c>
      <c r="AH301" s="866">
        <v>21.8</v>
      </c>
      <c r="AI301" s="866">
        <v>15.53</v>
      </c>
      <c r="AJ301" s="681">
        <v>24.2</v>
      </c>
      <c r="AK301" s="681">
        <v>1.9</v>
      </c>
      <c r="AL301" s="883">
        <v>4430</v>
      </c>
      <c r="AM301" s="883">
        <v>1.7000000000000002</v>
      </c>
      <c r="AN301" s="883">
        <v>0.95</v>
      </c>
      <c r="AO301" s="740">
        <f>IF(U301="n/a","n/a",IF(AA301&lt;0,"n/a",IF(AA301="n/a","n/a",J301+U301-AA301)))</f>
        <v>-10.079707460090786</v>
      </c>
      <c r="AP301" s="741">
        <f>IF(U301="n/a","n/a",J301+U301)</f>
        <v>4.1685025637755615</v>
      </c>
      <c r="AQ301" s="889">
        <f>IF(OR(AC301&lt;0.01,AF301="n/a"),"n/a",(I301/SQRT(22.5*AC301*(I301/AF301))-1)*100)</f>
        <v>22.765793022146052</v>
      </c>
      <c r="AR301" s="651">
        <f>INDEX(Historical!$C$7:$C$1256,MATCH(B301,Historical!$B$7:$B$1278,0))*IF(AH301="n/a",1.03,IF(AH301&lt;0,1.01,IF(AH301&gt;10,1.1,(1+AH301/100))))</f>
        <v>1.2320000000000002</v>
      </c>
      <c r="AS301" s="887">
        <f>IF($AI301="n/a",1.03*AR301,IF($AI301&lt;0,1.01*AR301,IF($AI301&gt;10,1.1*AR301,(1+$AI301/100)*AR301)))</f>
        <v>1.3552000000000004</v>
      </c>
      <c r="AT301" s="887">
        <f>IF($AK301="n/a",1.03*AS301,IF($AK301&lt;0,1.01*AS301,IF($AK301&gt;10,1.1*AS301,(1+$AK301/100)*AS301)))</f>
        <v>1.3809488000000003</v>
      </c>
      <c r="AU301" s="887">
        <f>IF($AK301="n/a",1.03*AT301,IF($AK301&lt;0,1.01*AT301,IF($AK301&gt;10,1.1*AT301,(1+$AK301/100)*AT301)))</f>
        <v>1.4071868272000001</v>
      </c>
      <c r="AV301" s="887">
        <f>IF($AK301="n/a",1.03*AU301,IF($AK301&lt;0,1.01*AU301,IF($AK301&gt;10,1.1*AU301,(1+$AK301/100)*AU301)))</f>
        <v>1.4339233769168001</v>
      </c>
      <c r="AW301" s="651">
        <f>SUM(AR301:AV301)</f>
        <v>6.8092590041168011</v>
      </c>
      <c r="AX301" s="748">
        <f>AW301/I301*100</f>
        <v>11.405793976745059</v>
      </c>
      <c r="AY301" s="729">
        <v>1.81</v>
      </c>
      <c r="AZ301" s="866">
        <v>168.25</v>
      </c>
      <c r="BA301" s="866">
        <v>-3.4299999999999997</v>
      </c>
      <c r="BB301" s="866">
        <v>5.3900000000000006</v>
      </c>
      <c r="BC301" s="866">
        <v>27.200000000000003</v>
      </c>
      <c r="BD301" s="908"/>
      <c r="BE301" s="624">
        <v>2014</v>
      </c>
      <c r="BF301" s="899">
        <f>IF(BE301&gt;2008,0,IF(BE301&gt;2001,1,IF(BE301&gt;1990,2,IF(BE301&gt;1980,3,IF(BE301&gt;1973,4,IF(BE301&gt;1970,5,IF(BE301&gt;1960,6,IF(BE301&gt;1958,7,IF(BE301&gt;1953,8,9)))))))))</f>
        <v>0</v>
      </c>
      <c r="BG301" s="883">
        <v>6.6000000000000005</v>
      </c>
    </row>
    <row r="302" spans="1:59" s="864" customFormat="1" ht="12.75" customHeight="1" x14ac:dyDescent="0.2">
      <c r="A302" s="881" t="s">
        <v>1721</v>
      </c>
      <c r="B302" s="604" t="s">
        <v>1722</v>
      </c>
      <c r="C302" s="933" t="s">
        <v>108</v>
      </c>
      <c r="D302" s="933" t="s">
        <v>4341</v>
      </c>
      <c r="E302" s="733">
        <v>8</v>
      </c>
      <c r="F302" s="1182">
        <v>500</v>
      </c>
      <c r="G302" s="1182" t="s">
        <v>37</v>
      </c>
      <c r="H302" s="1182" t="s">
        <v>37</v>
      </c>
      <c r="I302" s="875">
        <v>18.18</v>
      </c>
      <c r="J302" s="651">
        <f>(M302/I302)*100</f>
        <v>3.9603960396039604</v>
      </c>
      <c r="K302" s="878">
        <v>0.18</v>
      </c>
      <c r="L302" s="888">
        <v>4</v>
      </c>
      <c r="M302" s="642">
        <f>K302*L302</f>
        <v>0.72</v>
      </c>
      <c r="N302" s="871" t="s">
        <v>463</v>
      </c>
      <c r="O302" s="734">
        <v>0.16</v>
      </c>
      <c r="P302" s="1128">
        <v>43643</v>
      </c>
      <c r="Q302" s="1128">
        <v>43656</v>
      </c>
      <c r="R302" s="642">
        <f>(K302-O302)/O302*100</f>
        <v>12.499999999999993</v>
      </c>
      <c r="S302" s="701">
        <f>IF(INDEX(Historical!$D$7:$D$1254,MATCH(B302,Historical!$B$7:$B$1278,0))=0,"n/a",(INDEX(Historical!$C$7:$C$1256,MATCH(B302,Historical!$B$7:$B$1278,0))/INDEX(Historical!$D$7:$D$1254,MATCH(B302,Historical!$B$7:$B$1278,0))-1)*100)</f>
        <v>13.333333333333353</v>
      </c>
      <c r="T302" s="701">
        <f>IF(INDEX(Historical!$F$7:$F$1247,MATCH(B302,Historical!$B$7:$B$1278,0))=0,"n/a",((INDEX(Historical!$C$7:$C$1256,MATCH(B302,Historical!$B$7:$B$1278,0))/INDEX(Historical!$F$7:$F$1247,MATCH(B302,Historical!$B$7:$B$1278,0)))^(1/3)-1)*100)</f>
        <v>10.793165135089279</v>
      </c>
      <c r="U302" s="701">
        <f>IF(INDEX(Historical!$H$7:$H$1247,MATCH(B302,Historical!$B$7:$B$1278,0))=0,"n/a",((INDEX(Historical!$C$7:$C$1256,MATCH(B302,Historical!$B$7:$B$1278,0))/INDEX(Historical!$H$7:$H$1247,MATCH(B302,Historical!$B$7:$B$1278,0)))^(1/5)-1)*100)</f>
        <v>10.116379654429863</v>
      </c>
      <c r="V302" s="701">
        <f>IF(INDEX(Historical!$O$7:$O$1247,MATCH(B302,Historical!$B$7:$B$1278,0))=0,"n/a",((INDEX(Historical!$C$7:$C$1256,MATCH(B302,Historical!$B$7:$B$1278,0))/INDEX(Historical!$O$7:$O$1247,MATCH(B302,Historical!$B$7:$B$1278,0)))^(1/10)-1)*100)</f>
        <v>8.1482662667509373</v>
      </c>
      <c r="W302" s="702">
        <f>IF(OR(U302&lt;=0,U302="n/a",V302&lt;=0,V302="n/a"),"n/a",U302/V302)</f>
        <v>1.2415376870672266</v>
      </c>
      <c r="X302" s="703">
        <f>IF(OR(AJ302&lt;=0,AJ302="n/a",U302&lt;=0,U302="n/a"),"n/a",U302/AJ302)</f>
        <v>0.95437543909715694</v>
      </c>
      <c r="Y302" s="665"/>
      <c r="Z302" s="651">
        <f>IF(OR(AC302&lt;0.01,AC302="n/a"),"n/a",M302/AC302*100)</f>
        <v>37.305699481865283</v>
      </c>
      <c r="AA302" s="887">
        <f>IF(OR(AC302&lt;0.01,AC302="n/a"),"n/a",I302/AC302)</f>
        <v>9.4196891191709842</v>
      </c>
      <c r="AB302" s="888">
        <v>12</v>
      </c>
      <c r="AC302" s="866">
        <v>1.93</v>
      </c>
      <c r="AD302" s="866" t="s">
        <v>136</v>
      </c>
      <c r="AE302" s="866">
        <v>2.82</v>
      </c>
      <c r="AF302" s="866">
        <v>0.77</v>
      </c>
      <c r="AG302" s="866">
        <v>8.1</v>
      </c>
      <c r="AH302" s="866">
        <v>20.399999999999999</v>
      </c>
      <c r="AI302" s="866">
        <v>-28.73</v>
      </c>
      <c r="AJ302" s="866">
        <v>10.6</v>
      </c>
      <c r="AK302" s="866" t="s">
        <v>136</v>
      </c>
      <c r="AL302" s="879">
        <v>1320</v>
      </c>
      <c r="AM302" s="873">
        <v>4.2</v>
      </c>
      <c r="AN302" s="866">
        <v>0.8</v>
      </c>
      <c r="AO302" s="740">
        <f>IF(U302="n/a","n/a",IF(AA302&lt;0,"n/a",IF(AA302="n/a","n/a",J302+U302-AA302)))</f>
        <v>4.6570865748628396</v>
      </c>
      <c r="AP302" s="741">
        <f>IF(U302="n/a","n/a",J302+U302)</f>
        <v>14.076775694033824</v>
      </c>
      <c r="AQ302" s="889">
        <f>IF(OR(AC302&lt;0.01,AF302="n/a"),"n/a",(I302/SQRT(22.5*AC302*(I302/AF302))-1)*100)</f>
        <v>-43.22300692177172</v>
      </c>
      <c r="AR302" s="651">
        <f>INDEX(Historical!$C$7:$C$1256,MATCH(B302,Historical!$B$7:$B$1278,0))*IF(AH302="n/a",1.03,IF(AH302&lt;0,1.01,IF(AH302&gt;10,1.1,(1+AH302/100))))</f>
        <v>0.74800000000000011</v>
      </c>
      <c r="AS302" s="887">
        <f>IF($AI302="n/a",1.03*AR302,IF($AI302&lt;0,1.01*AR302,IF($AI302&gt;10,1.1*AR302,(1+$AI302/100)*AR302)))</f>
        <v>0.75548000000000015</v>
      </c>
      <c r="AT302" s="887">
        <f>IF($AK302="n/a",1.03*AS302,IF($AK302&lt;0,1.01*AS302,IF($AK302&gt;10,1.1*AS302,(1+$AK302/100)*AS302)))</f>
        <v>0.77814440000000018</v>
      </c>
      <c r="AU302" s="887">
        <f>IF($AK302="n/a",1.03*AT302,IF($AK302&lt;0,1.01*AT302,IF($AK302&gt;10,1.1*AT302,(1+$AK302/100)*AT302)))</f>
        <v>0.80148873200000026</v>
      </c>
      <c r="AV302" s="887">
        <f>IF($AK302="n/a",1.03*AU302,IF($AK302&lt;0,1.01*AU302,IF($AK302&gt;10,1.1*AU302,(1+$AK302/100)*AU302)))</f>
        <v>0.82553339396000025</v>
      </c>
      <c r="AW302" s="651">
        <f>SUM(AR302:AV302)</f>
        <v>3.9086465259600005</v>
      </c>
      <c r="AX302" s="748">
        <f>AW302/I302*100</f>
        <v>21.499705863366341</v>
      </c>
      <c r="AY302" s="935">
        <v>1.18</v>
      </c>
      <c r="AZ302" s="873">
        <v>20.96</v>
      </c>
      <c r="BA302" s="873">
        <v>-37.35</v>
      </c>
      <c r="BB302" s="873">
        <v>3.44</v>
      </c>
      <c r="BC302" s="873">
        <v>-7.59</v>
      </c>
      <c r="BD302" s="908"/>
      <c r="BE302" s="624">
        <v>2012</v>
      </c>
      <c r="BF302" s="899">
        <f>IF(BE302&gt;2008,0,IF(BE302&gt;2001,1,IF(BE302&gt;1990,2,IF(BE302&gt;1980,3,IF(BE302&gt;1973,4,IF(BE302&gt;1970,5,IF(BE302&gt;1960,6,IF(BE302&gt;1958,7,IF(BE302&gt;1953,8,9)))))))))</f>
        <v>0</v>
      </c>
      <c r="BG302" s="883">
        <v>1</v>
      </c>
    </row>
    <row r="303" spans="1:59" s="864" customFormat="1" ht="12.75" customHeight="1" x14ac:dyDescent="0.2">
      <c r="A303" s="872" t="s">
        <v>1731</v>
      </c>
      <c r="B303" s="604" t="s">
        <v>1732</v>
      </c>
      <c r="C303" s="933" t="s">
        <v>108</v>
      </c>
      <c r="D303" s="933" t="s">
        <v>4341</v>
      </c>
      <c r="E303" s="733">
        <v>8</v>
      </c>
      <c r="F303" s="1182">
        <v>547</v>
      </c>
      <c r="G303" s="1182" t="s">
        <v>106</v>
      </c>
      <c r="H303" s="1182" t="s">
        <v>106</v>
      </c>
      <c r="I303" s="875">
        <v>45</v>
      </c>
      <c r="J303" s="651">
        <f>(M303/I303)*100</f>
        <v>2.4888888888888889</v>
      </c>
      <c r="K303" s="878">
        <v>0.28000000000000003</v>
      </c>
      <c r="L303" s="888">
        <v>4</v>
      </c>
      <c r="M303" s="642">
        <f>K303*L303</f>
        <v>1.1200000000000001</v>
      </c>
      <c r="N303" s="871" t="s">
        <v>151</v>
      </c>
      <c r="O303" s="734">
        <v>0.25</v>
      </c>
      <c r="P303" s="862">
        <v>43893</v>
      </c>
      <c r="Q303" s="862">
        <v>43916</v>
      </c>
      <c r="R303" s="642">
        <f>(K303-O303)/O303*100</f>
        <v>12.000000000000011</v>
      </c>
      <c r="S303" s="701">
        <f>IF(INDEX(Historical!$D$7:$D$1254,MATCH(B303,Historical!$B$7:$B$1278,0))=0,"n/a",(INDEX(Historical!$C$7:$C$1256,MATCH(B303,Historical!$B$7:$B$1278,0))/INDEX(Historical!$D$7:$D$1254,MATCH(B303,Historical!$B$7:$B$1278,0))-1)*100)</f>
        <v>13.636363636363647</v>
      </c>
      <c r="T303" s="701">
        <f>IF(INDEX(Historical!$F$7:$F$1247,MATCH(B303,Historical!$B$7:$B$1278,0))=0,"n/a",((INDEX(Historical!$C$7:$C$1256,MATCH(B303,Historical!$B$7:$B$1278,0))/INDEX(Historical!$F$7:$F$1247,MATCH(B303,Historical!$B$7:$B$1278,0)))^(1/3)-1)*100)</f>
        <v>11.57215834702825</v>
      </c>
      <c r="U303" s="701">
        <f>IF(INDEX(Historical!$H$7:$H$1247,MATCH(B303,Historical!$B$7:$B$1278,0))=0,"n/a",((INDEX(Historical!$C$7:$C$1256,MATCH(B303,Historical!$B$7:$B$1278,0))/INDEX(Historical!$H$7:$H$1247,MATCH(B303,Historical!$B$7:$B$1278,0)))^(1/5)-1)*100)</f>
        <v>20.112443398143132</v>
      </c>
      <c r="V303" s="701" t="str">
        <f>IF(INDEX(Historical!$O$7:$O$1247,MATCH(B303,Historical!$B$7:$B$1278,0))=0,"n/a",((INDEX(Historical!$C$7:$C$1256,MATCH(B303,Historical!$B$7:$B$1278,0))/INDEX(Historical!$O$7:$O$1247,MATCH(B303,Historical!$B$7:$B$1278,0)))^(1/10)-1)*100)</f>
        <v>n/a</v>
      </c>
      <c r="W303" s="702" t="str">
        <f>IF(OR(U303&lt;=0,U303="n/a",V303&lt;=0,V303="n/a"),"n/a",U303/V303)</f>
        <v>n/a</v>
      </c>
      <c r="X303" s="703" t="str">
        <f>IF(OR(AJ303&lt;=0,AJ303="n/a",U303&lt;=0,U303="n/a"),"n/a",U303/AJ303)</f>
        <v>n/a</v>
      </c>
      <c r="Y303" s="663"/>
      <c r="Z303" s="651" t="str">
        <f>IF(OR(AC303&lt;0.01,AC303="n/a"),"n/a",M303/AC303*100)</f>
        <v>n/a</v>
      </c>
      <c r="AA303" s="887" t="str">
        <f>IF(OR(AC303&lt;0.01,AC303="n/a"),"n/a",I303/AC303)</f>
        <v>n/a</v>
      </c>
      <c r="AB303" s="888">
        <v>12</v>
      </c>
      <c r="AC303" s="866" t="s">
        <v>136</v>
      </c>
      <c r="AD303" s="866" t="s">
        <v>136</v>
      </c>
      <c r="AE303" s="866" t="s">
        <v>136</v>
      </c>
      <c r="AF303" s="866" t="s">
        <v>136</v>
      </c>
      <c r="AG303" s="866" t="s">
        <v>136</v>
      </c>
      <c r="AH303" s="866" t="s">
        <v>136</v>
      </c>
      <c r="AI303" s="866" t="s">
        <v>136</v>
      </c>
      <c r="AJ303" s="866" t="s">
        <v>136</v>
      </c>
      <c r="AK303" s="866" t="s">
        <v>136</v>
      </c>
      <c r="AL303" s="879" t="s">
        <v>136</v>
      </c>
      <c r="AM303" s="873" t="s">
        <v>136</v>
      </c>
      <c r="AN303" s="866" t="s">
        <v>136</v>
      </c>
      <c r="AO303" s="740" t="str">
        <f>IF(U303="n/a","n/a",IF(AA303&lt;0,"n/a",IF(AA303="n/a","n/a",J303+U303-AA303)))</f>
        <v>n/a</v>
      </c>
      <c r="AP303" s="741">
        <f>IF(U303="n/a","n/a",J303+U303)</f>
        <v>22.601332287032022</v>
      </c>
      <c r="AQ303" s="889" t="str">
        <f>IF(OR(AC303&lt;0.01,AF303="n/a"),"n/a",(I303/SQRT(22.5*AC303*(I303/AF303))-1)*100)</f>
        <v>n/a</v>
      </c>
      <c r="AR303" s="651">
        <f>INDEX(Historical!$C$7:$C$1256,MATCH(B303,Historical!$B$7:$B$1278,0))*IF(AH303="n/a",1.03,IF(AH303&lt;0,1.01,IF(AH303&gt;10,1.1,(1+AH303/100))))</f>
        <v>1.03</v>
      </c>
      <c r="AS303" s="887">
        <f>IF($AI303="n/a",1.03*AR303,IF($AI303&lt;0,1.01*AR303,IF($AI303&gt;10,1.1*AR303,(1+$AI303/100)*AR303)))</f>
        <v>1.0609</v>
      </c>
      <c r="AT303" s="887">
        <f>IF($AK303="n/a",1.03*AS303,IF($AK303&lt;0,1.01*AS303,IF($AK303&gt;10,1.1*AS303,(1+$AK303/100)*AS303)))</f>
        <v>1.092727</v>
      </c>
      <c r="AU303" s="887">
        <f>IF($AK303="n/a",1.03*AT303,IF($AK303&lt;0,1.01*AT303,IF($AK303&gt;10,1.1*AT303,(1+$AK303/100)*AT303)))</f>
        <v>1.1255088100000001</v>
      </c>
      <c r="AV303" s="887">
        <f>IF($AK303="n/a",1.03*AU303,IF($AK303&lt;0,1.01*AU303,IF($AK303&gt;10,1.1*AU303,(1+$AK303/100)*AU303)))</f>
        <v>1.1592740743000001</v>
      </c>
      <c r="AW303" s="651">
        <f>SUM(AR303:AV303)</f>
        <v>5.4684098842999997</v>
      </c>
      <c r="AX303" s="748">
        <f>AW303/I303*100</f>
        <v>12.152021965111111</v>
      </c>
      <c r="AY303" s="935" t="s">
        <v>136</v>
      </c>
      <c r="AZ303" s="873" t="s">
        <v>136</v>
      </c>
      <c r="BA303" s="873" t="s">
        <v>136</v>
      </c>
      <c r="BB303" s="873" t="s">
        <v>136</v>
      </c>
      <c r="BC303" s="873" t="s">
        <v>136</v>
      </c>
      <c r="BD303" s="908" t="s">
        <v>4268</v>
      </c>
      <c r="BE303" s="624">
        <v>2013</v>
      </c>
      <c r="BF303" s="899">
        <f>IF(BE303&gt;2008,0,IF(BE303&gt;2001,1,IF(BE303&gt;1990,2,IF(BE303&gt;1980,3,IF(BE303&gt;1973,4,IF(BE303&gt;1970,5,IF(BE303&gt;1960,6,IF(BE303&gt;1958,7,IF(BE303&gt;1953,8,9)))))))))</f>
        <v>0</v>
      </c>
      <c r="BG303" s="883" t="s">
        <v>136</v>
      </c>
    </row>
    <row r="304" spans="1:59" s="864" customFormat="1" ht="12.75" customHeight="1" x14ac:dyDescent="0.2">
      <c r="A304" s="872" t="s">
        <v>1717</v>
      </c>
      <c r="B304" s="604" t="s">
        <v>1718</v>
      </c>
      <c r="C304" s="933" t="s">
        <v>108</v>
      </c>
      <c r="D304" s="933" t="s">
        <v>4334</v>
      </c>
      <c r="E304" s="733">
        <v>8</v>
      </c>
      <c r="F304" s="1182">
        <v>537</v>
      </c>
      <c r="G304" s="1182" t="s">
        <v>106</v>
      </c>
      <c r="H304" s="1182" t="s">
        <v>106</v>
      </c>
      <c r="I304" s="875">
        <v>19.05</v>
      </c>
      <c r="J304" s="651">
        <f>(M304/I304)*100</f>
        <v>4.1994750656167978</v>
      </c>
      <c r="K304" s="878">
        <v>0.2</v>
      </c>
      <c r="L304" s="888">
        <v>4</v>
      </c>
      <c r="M304" s="642">
        <f>K304*L304</f>
        <v>0.8</v>
      </c>
      <c r="N304" s="871" t="s">
        <v>513</v>
      </c>
      <c r="O304" s="734">
        <v>0.15</v>
      </c>
      <c r="P304" s="862">
        <v>43874</v>
      </c>
      <c r="Q304" s="862">
        <v>43889</v>
      </c>
      <c r="R304" s="642">
        <f>(K304-O304)/O304*100</f>
        <v>33.33333333333335</v>
      </c>
      <c r="S304" s="701">
        <f>IF(INDEX(Historical!$D$7:$D$1254,MATCH(B304,Historical!$B$7:$B$1278,0))=0,"n/a",(INDEX(Historical!$C$7:$C$1256,MATCH(B304,Historical!$B$7:$B$1278,0))/INDEX(Historical!$D$7:$D$1254,MATCH(B304,Historical!$B$7:$B$1278,0))-1)*100)</f>
        <v>15.384615384615374</v>
      </c>
      <c r="T304" s="701">
        <f>IF(INDEX(Historical!$F$7:$F$1247,MATCH(B304,Historical!$B$7:$B$1278,0))=0,"n/a",((INDEX(Historical!$C$7:$C$1256,MATCH(B304,Historical!$B$7:$B$1278,0))/INDEX(Historical!$F$7:$F$1247,MATCH(B304,Historical!$B$7:$B$1278,0)))^(1/3)-1)*100)</f>
        <v>20.843727005349997</v>
      </c>
      <c r="U304" s="701">
        <f>IF(INDEX(Historical!$H$7:$H$1247,MATCH(B304,Historical!$B$7:$B$1278,0))=0,"n/a",((INDEX(Historical!$C$7:$C$1256,MATCH(B304,Historical!$B$7:$B$1278,0))/INDEX(Historical!$H$7:$H$1247,MATCH(B304,Historical!$B$7:$B$1278,0)))^(1/5)-1)*100)</f>
        <v>27.22596365393921</v>
      </c>
      <c r="V304" s="701">
        <f>IF(INDEX(Historical!$O$7:$O$1247,MATCH(B304,Historical!$B$7:$B$1278,0))=0,"n/a",((INDEX(Historical!$C$7:$C$1256,MATCH(B304,Historical!$B$7:$B$1278,0))/INDEX(Historical!$O$7:$O$1247,MATCH(B304,Historical!$B$7:$B$1278,0)))^(1/10)-1)*100)</f>
        <v>6.8264891756308677</v>
      </c>
      <c r="W304" s="702">
        <f>IF(OR(U304&lt;=0,U304="n/a",V304&lt;=0,V304="n/a"),"n/a",U304/V304)</f>
        <v>3.9882819636087876</v>
      </c>
      <c r="X304" s="703">
        <f>IF(OR(AJ304&lt;=0,AJ304="n/a",U304&lt;=0,U304="n/a"),"n/a",U304/AJ304)</f>
        <v>0.9486398485693105</v>
      </c>
      <c r="Y304" s="661" t="s">
        <v>4153</v>
      </c>
      <c r="Z304" s="651">
        <f>IF(OR(AC304&lt;0.01,AC304="n/a"),"n/a",M304/AC304*100)</f>
        <v>27.874564459930312</v>
      </c>
      <c r="AA304" s="887">
        <f>IF(OR(AC304&lt;0.01,AC304="n/a"),"n/a",I304/AC304)</f>
        <v>6.6376306620209062</v>
      </c>
      <c r="AB304" s="888">
        <v>12</v>
      </c>
      <c r="AC304" s="866">
        <v>2.87</v>
      </c>
      <c r="AD304" s="866">
        <v>0.51</v>
      </c>
      <c r="AE304" s="866">
        <v>2.74</v>
      </c>
      <c r="AF304" s="866">
        <v>0.87</v>
      </c>
      <c r="AG304" s="866">
        <v>13.700000000000001</v>
      </c>
      <c r="AH304" s="866">
        <v>23.599999999999998</v>
      </c>
      <c r="AI304" s="866" t="s">
        <v>136</v>
      </c>
      <c r="AJ304" s="866">
        <v>28.7</v>
      </c>
      <c r="AK304" s="866">
        <v>13</v>
      </c>
      <c r="AL304" s="879">
        <v>154.69</v>
      </c>
      <c r="AM304" s="873">
        <v>13.94</v>
      </c>
      <c r="AN304" s="866">
        <v>0</v>
      </c>
      <c r="AO304" s="740">
        <f>IF(U304="n/a","n/a",IF(AA304&lt;0,"n/a",IF(AA304="n/a","n/a",J304+U304-AA304)))</f>
        <v>24.787808057535102</v>
      </c>
      <c r="AP304" s="741">
        <f>IF(U304="n/a","n/a",J304+U304)</f>
        <v>31.425438719556009</v>
      </c>
      <c r="AQ304" s="889">
        <f>IF(OR(AC304&lt;0.01,AF304="n/a"),"n/a",(I304/SQRT(22.5*AC304*(I304/AF304))-1)*100)</f>
        <v>-49.338865758373672</v>
      </c>
      <c r="AR304" s="651">
        <f>INDEX(Historical!$C$7:$C$1256,MATCH(B304,Historical!$B$7:$B$1278,0))*IF(AH304="n/a",1.03,IF(AH304&lt;0,1.01,IF(AH304&gt;10,1.1,(1+AH304/100))))</f>
        <v>0.66</v>
      </c>
      <c r="AS304" s="887">
        <f>IF($AI304="n/a",1.03*AR304,IF($AI304&lt;0,1.01*AR304,IF($AI304&gt;10,1.1*AR304,(1+$AI304/100)*AR304)))</f>
        <v>0.67980000000000007</v>
      </c>
      <c r="AT304" s="887">
        <f>IF($AK304="n/a",1.03*AS304,IF($AK304&lt;0,1.01*AS304,IF($AK304&gt;10,1.1*AS304,(1+$AK304/100)*AS304)))</f>
        <v>0.74778000000000011</v>
      </c>
      <c r="AU304" s="887">
        <f>IF($AK304="n/a",1.03*AT304,IF($AK304&lt;0,1.01*AT304,IF($AK304&gt;10,1.1*AT304,(1+$AK304/100)*AT304)))</f>
        <v>0.82255800000000023</v>
      </c>
      <c r="AV304" s="887">
        <f>IF($AK304="n/a",1.03*AU304,IF($AK304&lt;0,1.01*AU304,IF($AK304&gt;10,1.1*AU304,(1+$AK304/100)*AU304)))</f>
        <v>0.90481380000000033</v>
      </c>
      <c r="AW304" s="651">
        <f>SUM(AR304:AV304)</f>
        <v>3.8149518000000007</v>
      </c>
      <c r="AX304" s="748">
        <f>AW304/I304*100</f>
        <v>20.025993700787403</v>
      </c>
      <c r="AY304" s="935">
        <v>1.3</v>
      </c>
      <c r="AZ304" s="873">
        <v>40.07</v>
      </c>
      <c r="BA304" s="873">
        <v>-38.550000000000004</v>
      </c>
      <c r="BB304" s="873">
        <v>4.4400000000000004</v>
      </c>
      <c r="BC304" s="873">
        <v>-1.3</v>
      </c>
      <c r="BD304" s="908"/>
      <c r="BE304" s="624">
        <v>2013</v>
      </c>
      <c r="BF304" s="899">
        <f>IF(BE304&gt;2008,0,IF(BE304&gt;2001,1,IF(BE304&gt;1990,2,IF(BE304&gt;1980,3,IF(BE304&gt;1973,4,IF(BE304&gt;1970,5,IF(BE304&gt;1960,6,IF(BE304&gt;1958,7,IF(BE304&gt;1953,8,9)))))))))</f>
        <v>0</v>
      </c>
      <c r="BG304" s="883">
        <v>1.7999999999999998</v>
      </c>
    </row>
    <row r="305" spans="1:59" s="864" customFormat="1" ht="12.75" customHeight="1" x14ac:dyDescent="0.2">
      <c r="A305" s="872" t="s">
        <v>1737</v>
      </c>
      <c r="B305" s="604" t="s">
        <v>1738</v>
      </c>
      <c r="C305" s="933" t="s">
        <v>128</v>
      </c>
      <c r="D305" s="933" t="s">
        <v>4330</v>
      </c>
      <c r="E305" s="733">
        <v>8</v>
      </c>
      <c r="F305" s="1182">
        <v>539</v>
      </c>
      <c r="G305" s="1182" t="s">
        <v>37</v>
      </c>
      <c r="H305" s="1182" t="s">
        <v>115</v>
      </c>
      <c r="I305" s="875">
        <v>57.23</v>
      </c>
      <c r="J305" s="651">
        <f>(M305/I305)*100</f>
        <v>2.9355233269264374</v>
      </c>
      <c r="K305" s="878">
        <v>0.42</v>
      </c>
      <c r="L305" s="888">
        <v>4</v>
      </c>
      <c r="M305" s="642">
        <f>K305*L305</f>
        <v>1.68</v>
      </c>
      <c r="N305" s="871" t="s">
        <v>148</v>
      </c>
      <c r="O305" s="734">
        <v>0.375</v>
      </c>
      <c r="P305" s="862">
        <v>43887</v>
      </c>
      <c r="Q305" s="862">
        <v>43902</v>
      </c>
      <c r="R305" s="642">
        <f>(K305-O305)/O305*100</f>
        <v>11.999999999999995</v>
      </c>
      <c r="S305" s="701">
        <f>IF(INDEX(Historical!$D$7:$D$1254,MATCH(B305,Historical!$B$7:$B$1278,0))=0,"n/a",(INDEX(Historical!$C$7:$C$1256,MATCH(B305,Historical!$B$7:$B$1278,0))/INDEX(Historical!$D$7:$D$1254,MATCH(B305,Historical!$B$7:$B$1278,0))-1)*100)</f>
        <v>21.176470588235308</v>
      </c>
      <c r="T305" s="701">
        <f>IF(INDEX(Historical!$F$7:$F$1247,MATCH(B305,Historical!$B$7:$B$1278,0))=0,"n/a",((INDEX(Historical!$C$7:$C$1256,MATCH(B305,Historical!$B$7:$B$1278,0))/INDEX(Historical!$F$7:$F$1247,MATCH(B305,Historical!$B$7:$B$1278,0)))^(1/3)-1)*100)</f>
        <v>37.064739324659833</v>
      </c>
      <c r="U305" s="701">
        <f>IF(INDEX(Historical!$H$7:$H$1247,MATCH(B305,Historical!$B$7:$B$1278,0))=0,"n/a",((INDEX(Historical!$C$7:$C$1256,MATCH(B305,Historical!$B$7:$B$1278,0))/INDEX(Historical!$H$7:$H$1247,MATCH(B305,Historical!$B$7:$B$1278,0)))^(1/5)-1)*100)</f>
        <v>36.58689252730403</v>
      </c>
      <c r="V305" s="701">
        <f>IF(INDEX(Historical!$O$7:$O$1247,MATCH(B305,Historical!$B$7:$B$1278,0))=0,"n/a",((INDEX(Historical!$C$7:$C$1256,MATCH(B305,Historical!$B$7:$B$1278,0))/INDEX(Historical!$O$7:$O$1247,MATCH(B305,Historical!$B$7:$B$1278,0)))^(1/10)-1)*100)</f>
        <v>25.452941910440828</v>
      </c>
      <c r="W305" s="702">
        <f>IF(OR(U305&lt;=0,U305="n/a",V305&lt;=0,V305="n/a"),"n/a",U305/V305)</f>
        <v>1.4374327594837295</v>
      </c>
      <c r="X305" s="703">
        <f>IF(OR(AJ305&lt;=0,AJ305="n/a",U305&lt;=0,U305="n/a"),"n/a",U305/AJ305)</f>
        <v>1.9670372326507541</v>
      </c>
      <c r="Y305" s="877"/>
      <c r="Z305" s="651">
        <f>IF(OR(AC305&lt;0.01,AC305="n/a"),"n/a",M305/AC305*100)</f>
        <v>33.532934131736525</v>
      </c>
      <c r="AA305" s="887">
        <f>IF(OR(AC305&lt;0.01,AC305="n/a"),"n/a",I305/AC305)</f>
        <v>11.42315369261477</v>
      </c>
      <c r="AB305" s="888">
        <v>9</v>
      </c>
      <c r="AC305" s="866">
        <v>5.01</v>
      </c>
      <c r="AD305" s="866">
        <v>1.29</v>
      </c>
      <c r="AE305" s="866">
        <v>0.48</v>
      </c>
      <c r="AF305" s="866">
        <v>1.39</v>
      </c>
      <c r="AG305" s="866">
        <v>12.6</v>
      </c>
      <c r="AH305" s="866">
        <v>0.70000000000000007</v>
      </c>
      <c r="AI305" s="866">
        <v>16.38</v>
      </c>
      <c r="AJ305" s="866">
        <v>18.600000000000001</v>
      </c>
      <c r="AK305" s="866">
        <v>8.83</v>
      </c>
      <c r="AL305" s="879">
        <v>20630</v>
      </c>
      <c r="AM305" s="873">
        <v>0.1</v>
      </c>
      <c r="AN305" s="866">
        <v>0.81</v>
      </c>
      <c r="AO305" s="740">
        <f>IF(U305="n/a","n/a",IF(AA305&lt;0,"n/a",IF(AA305="n/a","n/a",J305+U305-AA305)))</f>
        <v>28.099262161615698</v>
      </c>
      <c r="AP305" s="741">
        <f>IF(U305="n/a","n/a",J305+U305)</f>
        <v>39.522415854230466</v>
      </c>
      <c r="AQ305" s="889">
        <f>IF(OR(AC305&lt;0.01,AF305="n/a"),"n/a",(I305/SQRT(22.5*AC305*(I305/AF305))-1)*100)</f>
        <v>-15.994223392450158</v>
      </c>
      <c r="AR305" s="651">
        <f>INDEX(Historical!$C$7:$C$1256,MATCH(B305,Historical!$B$7:$B$1278,0))*IF(AH305="n/a",1.03,IF(AH305&lt;0,1.01,IF(AH305&gt;10,1.1,(1+AH305/100))))</f>
        <v>1.5558149999999997</v>
      </c>
      <c r="AS305" s="887">
        <f>IF($AI305="n/a",1.03*AR305,IF($AI305&lt;0,1.01*AR305,IF($AI305&gt;10,1.1*AR305,(1+$AI305/100)*AR305)))</f>
        <v>1.7113964999999998</v>
      </c>
      <c r="AT305" s="887">
        <f>IF($AK305="n/a",1.03*AS305,IF($AK305&lt;0,1.01*AS305,IF($AK305&gt;10,1.1*AS305,(1+$AK305/100)*AS305)))</f>
        <v>1.8625128109499998</v>
      </c>
      <c r="AU305" s="887">
        <f>IF($AK305="n/a",1.03*AT305,IF($AK305&lt;0,1.01*AT305,IF($AK305&gt;10,1.1*AT305,(1+$AK305/100)*AT305)))</f>
        <v>2.0269726921568849</v>
      </c>
      <c r="AV305" s="887">
        <f>IF($AK305="n/a",1.03*AU305,IF($AK305&lt;0,1.01*AU305,IF($AK305&gt;10,1.1*AU305,(1+$AK305/100)*AU305)))</f>
        <v>2.205954380874338</v>
      </c>
      <c r="AW305" s="651">
        <f>SUM(AR305:AV305)</f>
        <v>9.3626513839812233</v>
      </c>
      <c r="AX305" s="748">
        <f>AW305/I305*100</f>
        <v>16.359691392593437</v>
      </c>
      <c r="AY305" s="935">
        <v>0.66</v>
      </c>
      <c r="AZ305" s="873">
        <v>34.44</v>
      </c>
      <c r="BA305" s="873">
        <v>-39.269999999999996</v>
      </c>
      <c r="BB305" s="873">
        <v>-5.64</v>
      </c>
      <c r="BC305" s="873">
        <v>-10.029999999999999</v>
      </c>
      <c r="BD305" s="908"/>
      <c r="BE305" s="624">
        <v>2013</v>
      </c>
      <c r="BF305" s="899">
        <f>IF(BE305&gt;2008,0,IF(BE305&gt;2001,1,IF(BE305&gt;1990,2,IF(BE305&gt;1980,3,IF(BE305&gt;1973,4,IF(BE305&gt;1970,5,IF(BE305&gt;1960,6,IF(BE305&gt;1958,7,IF(BE305&gt;1953,8,9)))))))))</f>
        <v>0</v>
      </c>
      <c r="BG305" s="883">
        <v>5.4</v>
      </c>
    </row>
    <row r="306" spans="1:59" s="864" customFormat="1" ht="12.75" customHeight="1" x14ac:dyDescent="0.2">
      <c r="A306" s="882" t="s">
        <v>4098</v>
      </c>
      <c r="B306" s="604" t="s">
        <v>4099</v>
      </c>
      <c r="C306" s="933" t="s">
        <v>4196</v>
      </c>
      <c r="D306" s="933" t="s">
        <v>4328</v>
      </c>
      <c r="E306" s="733">
        <v>6</v>
      </c>
      <c r="F306" s="1182">
        <v>705</v>
      </c>
      <c r="G306" s="1182" t="s">
        <v>106</v>
      </c>
      <c r="H306" s="1182" t="s">
        <v>106</v>
      </c>
      <c r="I306" s="875">
        <v>54.78</v>
      </c>
      <c r="J306" s="651">
        <f>(M306/I306)*100</f>
        <v>1.4603870025556773</v>
      </c>
      <c r="K306" s="878">
        <v>0.4</v>
      </c>
      <c r="L306" s="888">
        <v>2</v>
      </c>
      <c r="M306" s="642">
        <f>K306*L306</f>
        <v>0.8</v>
      </c>
      <c r="N306" s="871" t="s">
        <v>4429</v>
      </c>
      <c r="O306" s="734">
        <v>0.34</v>
      </c>
      <c r="P306" s="862">
        <v>44117</v>
      </c>
      <c r="Q306" s="862">
        <v>44133</v>
      </c>
      <c r="R306" s="642">
        <f>(K306-O306)/O306*100</f>
        <v>17.647058823529409</v>
      </c>
      <c r="S306" s="701">
        <f>IF(INDEX(Historical!$D$7:$D$1254,MATCH(B306,Historical!$B$7:$B$1278,0))=0,"n/a",(INDEX(Historical!$C$7:$C$1256,MATCH(B306,Historical!$B$7:$B$1278,0))/INDEX(Historical!$D$7:$D$1254,MATCH(B306,Historical!$B$7:$B$1278,0))-1)*100)</f>
        <v>12.72727272727272</v>
      </c>
      <c r="T306" s="701">
        <f>IF(INDEX(Historical!$F$7:$F$1247,MATCH(B306,Historical!$B$7:$B$1278,0))=0,"n/a",((INDEX(Historical!$C$7:$C$1256,MATCH(B306,Historical!$B$7:$B$1278,0))/INDEX(Historical!$F$7:$F$1247,MATCH(B306,Historical!$B$7:$B$1278,0)))^(1/3)-1)*100)</f>
        <v>17.21332523666721</v>
      </c>
      <c r="U306" s="701" t="str">
        <f>IF(INDEX(Historical!$H$7:$H$1247,MATCH(B306,Historical!$B$7:$B$1278,0))=0,"n/a",((INDEX(Historical!$C$7:$C$1256,MATCH(B306,Historical!$B$7:$B$1278,0))/INDEX(Historical!$H$7:$H$1247,MATCH(B306,Historical!$B$7:$B$1278,0)))^(1/5)-1)*100)</f>
        <v>n/a</v>
      </c>
      <c r="V306" s="701" t="str">
        <f>IF(INDEX(Historical!$O$7:$O$1247,MATCH(B306,Historical!$B$7:$B$1278,0))=0,"n/a",((INDEX(Historical!$C$7:$C$1256,MATCH(B306,Historical!$B$7:$B$1278,0))/INDEX(Historical!$O$7:$O$1247,MATCH(B306,Historical!$B$7:$B$1278,0)))^(1/10)-1)*100)</f>
        <v>n/a</v>
      </c>
      <c r="W306" s="702" t="str">
        <f>IF(OR(U306&lt;=0,U306="n/a",V306&lt;=0,V306="n/a"),"n/a",U306/V306)</f>
        <v>n/a</v>
      </c>
      <c r="X306" s="703" t="str">
        <f>IF(OR(AJ306&lt;=0,AJ306="n/a",U306&lt;=0,U306="n/a"),"n/a",U306/AJ306)</f>
        <v>n/a</v>
      </c>
      <c r="Y306" s="877"/>
      <c r="Z306" s="651">
        <f>IF(OR(AC306&lt;0.01,AC306="n/a"),"n/a",M306/AC306*100)</f>
        <v>37.735849056603776</v>
      </c>
      <c r="AA306" s="887">
        <f>IF(OR(AC306&lt;0.01,AC306="n/a"),"n/a",I306/AC306)</f>
        <v>25.839622641509433</v>
      </c>
      <c r="AB306" s="888">
        <v>12</v>
      </c>
      <c r="AC306" s="866">
        <v>2.12</v>
      </c>
      <c r="AD306" s="866">
        <v>2.72</v>
      </c>
      <c r="AE306" s="866">
        <v>1.46</v>
      </c>
      <c r="AF306" s="866">
        <v>5.86</v>
      </c>
      <c r="AG306" s="866">
        <v>24.5</v>
      </c>
      <c r="AH306" s="866">
        <v>113.7</v>
      </c>
      <c r="AI306" s="866">
        <v>-1.21</v>
      </c>
      <c r="AJ306" s="866">
        <v>2.7</v>
      </c>
      <c r="AK306" s="866">
        <v>9.5</v>
      </c>
      <c r="AL306" s="879">
        <v>2550</v>
      </c>
      <c r="AM306" s="873">
        <v>1.0999999999999999</v>
      </c>
      <c r="AN306" s="866">
        <v>1.64</v>
      </c>
      <c r="AO306" s="740" t="str">
        <f>IF(U306="n/a","n/a",IF(AA306&lt;0,"n/a",IF(AA306="n/a","n/a",J306+U306-AA306)))</f>
        <v>n/a</v>
      </c>
      <c r="AP306" s="741" t="str">
        <f>IF(U306="n/a","n/a",J306+U306)</f>
        <v>n/a</v>
      </c>
      <c r="AQ306" s="889">
        <f>IF(OR(AC306&lt;0.01,AF306="n/a"),"n/a",(I306/SQRT(22.5*AC306*(I306/AF306))-1)*100)</f>
        <v>159.41831399348069</v>
      </c>
      <c r="AR306" s="651">
        <f>INDEX(Historical!$C$7:$C$1256,MATCH(B306,Historical!$B$7:$B$1278,0))*IF(AH306="n/a",1.03,IF(AH306&lt;0,1.01,IF(AH306&gt;10,1.1,(1+AH306/100))))</f>
        <v>0.68200000000000005</v>
      </c>
      <c r="AS306" s="887">
        <f>IF($AI306="n/a",1.03*AR306,IF($AI306&lt;0,1.01*AR306,IF($AI306&gt;10,1.1*AR306,(1+$AI306/100)*AR306)))</f>
        <v>0.6888200000000001</v>
      </c>
      <c r="AT306" s="887">
        <f>IF($AK306="n/a",1.03*AS306,IF($AK306&lt;0,1.01*AS306,IF($AK306&gt;10,1.1*AS306,(1+$AK306/100)*AS306)))</f>
        <v>0.75425790000000004</v>
      </c>
      <c r="AU306" s="887">
        <f>IF($AK306="n/a",1.03*AT306,IF($AK306&lt;0,1.01*AT306,IF($AK306&gt;10,1.1*AT306,(1+$AK306/100)*AT306)))</f>
        <v>0.82591240050000003</v>
      </c>
      <c r="AV306" s="887">
        <f>IF($AK306="n/a",1.03*AU306,IF($AK306&lt;0,1.01*AU306,IF($AK306&gt;10,1.1*AU306,(1+$AK306/100)*AU306)))</f>
        <v>0.90437407854749996</v>
      </c>
      <c r="AW306" s="651">
        <f>SUM(AR306:AV306)</f>
        <v>3.8553643790474998</v>
      </c>
      <c r="AX306" s="748">
        <f>AW306/I306*100</f>
        <v>7.0379050365963858</v>
      </c>
      <c r="AY306" s="935">
        <v>0.66</v>
      </c>
      <c r="AZ306" s="873">
        <v>108.45</v>
      </c>
      <c r="BA306" s="873">
        <v>-10.979999999999999</v>
      </c>
      <c r="BB306" s="873">
        <v>-2.97</v>
      </c>
      <c r="BC306" s="873">
        <v>20.39</v>
      </c>
      <c r="BD306" s="908"/>
      <c r="BE306" s="624">
        <v>2015</v>
      </c>
      <c r="BF306" s="899">
        <f>IF(BE306&gt;2008,0,IF(BE306&gt;2001,1,IF(BE306&gt;1990,2,IF(BE306&gt;1980,3,IF(BE306&gt;1973,4,IF(BE306&gt;1970,5,IF(BE306&gt;1960,6,IF(BE306&gt;1958,7,IF(BE306&gt;1953,8,9)))))))))</f>
        <v>0</v>
      </c>
      <c r="BG306" s="883">
        <v>6.5</v>
      </c>
    </row>
    <row r="307" spans="1:59" s="864" customFormat="1" ht="12.75" customHeight="1" x14ac:dyDescent="0.2">
      <c r="A307" s="704" t="s">
        <v>3910</v>
      </c>
      <c r="B307" s="1007" t="s">
        <v>3911</v>
      </c>
      <c r="C307" s="933" t="s">
        <v>112</v>
      </c>
      <c r="D307" s="933" t="s">
        <v>4325</v>
      </c>
      <c r="E307" s="733">
        <v>7</v>
      </c>
      <c r="F307" s="1182">
        <v>635</v>
      </c>
      <c r="G307" s="1182" t="s">
        <v>106</v>
      </c>
      <c r="H307" s="1182" t="s">
        <v>106</v>
      </c>
      <c r="I307" s="884">
        <v>100.91</v>
      </c>
      <c r="J307" s="651">
        <f>(M307/I307)*100</f>
        <v>0.67386780299276594</v>
      </c>
      <c r="K307" s="864">
        <v>0.17</v>
      </c>
      <c r="L307" s="1182">
        <v>4</v>
      </c>
      <c r="M307" s="642">
        <f>K307*L307</f>
        <v>0.68</v>
      </c>
      <c r="N307" s="1182" t="s">
        <v>107</v>
      </c>
      <c r="O307" s="604">
        <v>0.15</v>
      </c>
      <c r="P307" s="633">
        <v>43963</v>
      </c>
      <c r="Q307" s="633">
        <v>43980</v>
      </c>
      <c r="R307" s="642">
        <f>(K307-O307)/O307*100</f>
        <v>13.333333333333346</v>
      </c>
      <c r="S307" s="701">
        <f>IF(INDEX(Historical!$D$7:$D$1254,MATCH(B307,Historical!$B$7:$B$1278,0))=0,"n/a",(INDEX(Historical!$C$7:$C$1256,MATCH(B307,Historical!$B$7:$B$1278,0))/INDEX(Historical!$D$7:$D$1254,MATCH(B307,Historical!$B$7:$B$1278,0))-1)*100)</f>
        <v>23.913043478260843</v>
      </c>
      <c r="T307" s="701">
        <f>IF(INDEX(Historical!$F$7:$F$1247,MATCH(B307,Historical!$B$7:$B$1278,0))=0,"n/a",((INDEX(Historical!$C$7:$C$1256,MATCH(B307,Historical!$B$7:$B$1278,0))/INDEX(Historical!$F$7:$F$1247,MATCH(B307,Historical!$B$7:$B$1278,0)))^(1/3)-1)*100)</f>
        <v>17.652800840192207</v>
      </c>
      <c r="U307" s="701">
        <f>IF(INDEX(Historical!$H$7:$H$1247,MATCH(B307,Historical!$B$7:$B$1278,0))=0,"n/a",((INDEX(Historical!$C$7:$C$1256,MATCH(B307,Historical!$B$7:$B$1278,0))/INDEX(Historical!$H$7:$H$1247,MATCH(B307,Historical!$B$7:$B$1278,0)))^(1/5)-1)*100)</f>
        <v>22.104343283362393</v>
      </c>
      <c r="V307" s="701" t="str">
        <f>IF(INDEX(Historical!$O$7:$O$1247,MATCH(B307,Historical!$B$7:$B$1278,0))=0,"n/a",((INDEX(Historical!$C$7:$C$1256,MATCH(B307,Historical!$B$7:$B$1278,0))/INDEX(Historical!$O$7:$O$1247,MATCH(B307,Historical!$B$7:$B$1278,0)))^(1/10)-1)*100)</f>
        <v>n/a</v>
      </c>
      <c r="W307" s="702" t="str">
        <f>IF(OR(U307&lt;=0,U307="n/a",V307&lt;=0,V307="n/a"),"n/a",U307/V307)</f>
        <v>n/a</v>
      </c>
      <c r="X307" s="703">
        <f>IF(OR(AJ307&lt;=0,AJ307="n/a",U307&lt;=0,U307="n/a"),"n/a",U307/AJ307)</f>
        <v>2.0279214021433387</v>
      </c>
      <c r="Y307" s="652"/>
      <c r="Z307" s="651">
        <f>IF(OR(AC307&lt;0.01,AC307="n/a"),"n/a",M307/AC307*100)</f>
        <v>26.666666666666671</v>
      </c>
      <c r="AA307" s="887">
        <f>IF(OR(AC307&lt;0.01,AC307="n/a"),"n/a",I307/AC307)</f>
        <v>39.572549019607841</v>
      </c>
      <c r="AB307" s="888">
        <v>9</v>
      </c>
      <c r="AC307" s="883">
        <v>2.5499999999999998</v>
      </c>
      <c r="AD307" s="883">
        <v>2.64</v>
      </c>
      <c r="AE307" s="866">
        <v>2.25</v>
      </c>
      <c r="AF307" s="866">
        <v>5.49</v>
      </c>
      <c r="AG307" s="866">
        <v>14.2</v>
      </c>
      <c r="AH307" s="866">
        <v>29.2</v>
      </c>
      <c r="AI307" s="866">
        <v>7.3</v>
      </c>
      <c r="AJ307" s="681">
        <v>10.9</v>
      </c>
      <c r="AK307" s="681">
        <v>15</v>
      </c>
      <c r="AL307" s="883">
        <v>5380</v>
      </c>
      <c r="AM307" s="883">
        <v>1.2</v>
      </c>
      <c r="AN307" s="883">
        <v>0.28000000000000003</v>
      </c>
      <c r="AO307" s="740">
        <f>IF(U307="n/a","n/a",IF(AA307&lt;0,"n/a",IF(AA307="n/a","n/a",J307+U307-AA307)))</f>
        <v>-16.794337933252681</v>
      </c>
      <c r="AP307" s="741">
        <f>IF(U307="n/a","n/a",J307+U307)</f>
        <v>22.77821108635516</v>
      </c>
      <c r="AQ307" s="889">
        <f>IF(OR(AC307&lt;0.01,AF307="n/a"),"n/a",(I307/SQRT(22.5*AC307*(I307/AF307))-1)*100)</f>
        <v>210.73625409315073</v>
      </c>
      <c r="AR307" s="651">
        <f>INDEX(Historical!$C$7:$C$1256,MATCH(B307,Historical!$B$7:$B$1278,0))*IF(AH307="n/a",1.03,IF(AH307&lt;0,1.01,IF(AH307&gt;10,1.1,(1+AH307/100))))</f>
        <v>0.627</v>
      </c>
      <c r="AS307" s="887">
        <f>IF($AI307="n/a",1.03*AR307,IF($AI307&lt;0,1.01*AR307,IF($AI307&gt;10,1.1*AR307,(1+$AI307/100)*AR307)))</f>
        <v>0.67277100000000001</v>
      </c>
      <c r="AT307" s="887">
        <f>IF($AK307="n/a",1.03*AS307,IF($AK307&lt;0,1.01*AS307,IF($AK307&gt;10,1.1*AS307,(1+$AK307/100)*AS307)))</f>
        <v>0.7400481000000001</v>
      </c>
      <c r="AU307" s="887">
        <f>IF($AK307="n/a",1.03*AT307,IF($AK307&lt;0,1.01*AT307,IF($AK307&gt;10,1.1*AT307,(1+$AK307/100)*AT307)))</f>
        <v>0.81405291000000013</v>
      </c>
      <c r="AV307" s="887">
        <f>IF($AK307="n/a",1.03*AU307,IF($AK307&lt;0,1.01*AU307,IF($AK307&gt;10,1.1*AU307,(1+$AK307/100)*AU307)))</f>
        <v>0.89545820100000018</v>
      </c>
      <c r="AW307" s="651">
        <f>SUM(AR307:AV307)</f>
        <v>3.7493302110000002</v>
      </c>
      <c r="AX307" s="748">
        <f>AW307/I307*100</f>
        <v>3.7155189882073136</v>
      </c>
      <c r="AY307" s="729">
        <v>0.84</v>
      </c>
      <c r="AZ307" s="866">
        <v>58.64</v>
      </c>
      <c r="BA307" s="866">
        <v>-10.35</v>
      </c>
      <c r="BB307" s="866">
        <v>3.8899999999999997</v>
      </c>
      <c r="BC307" s="866">
        <v>18.27</v>
      </c>
      <c r="BD307" s="908"/>
      <c r="BE307" s="624">
        <v>2014</v>
      </c>
      <c r="BF307" s="899">
        <f>IF(BE307&gt;2008,0,IF(BE307&gt;2001,1,IF(BE307&gt;1990,2,IF(BE307&gt;1980,3,IF(BE307&gt;1973,4,IF(BE307&gt;1970,5,IF(BE307&gt;1960,6,IF(BE307&gt;1958,7,IF(BE307&gt;1953,8,9)))))))))</f>
        <v>0</v>
      </c>
      <c r="BG307" s="883">
        <v>6.2</v>
      </c>
    </row>
    <row r="308" spans="1:59" s="864" customFormat="1" ht="12.75" customHeight="1" x14ac:dyDescent="0.2">
      <c r="A308" s="872" t="s">
        <v>1727</v>
      </c>
      <c r="B308" s="864" t="s">
        <v>1728</v>
      </c>
      <c r="C308" s="933" t="s">
        <v>108</v>
      </c>
      <c r="D308" s="933" t="s">
        <v>4341</v>
      </c>
      <c r="E308" s="733">
        <v>9</v>
      </c>
      <c r="F308" s="1182">
        <v>488</v>
      </c>
      <c r="G308" s="1182" t="s">
        <v>106</v>
      </c>
      <c r="H308" s="1182" t="s">
        <v>106</v>
      </c>
      <c r="I308" s="875">
        <v>64</v>
      </c>
      <c r="J308" s="651">
        <f>(M308/I308)*100</f>
        <v>2.09375</v>
      </c>
      <c r="K308" s="878">
        <v>0.67</v>
      </c>
      <c r="L308" s="888">
        <v>2</v>
      </c>
      <c r="M308" s="642">
        <f>K308*L308</f>
        <v>1.34</v>
      </c>
      <c r="N308" s="871" t="s">
        <v>609</v>
      </c>
      <c r="O308" s="734">
        <v>0.64</v>
      </c>
      <c r="P308" s="862">
        <v>44118</v>
      </c>
      <c r="Q308" s="862">
        <v>44135</v>
      </c>
      <c r="R308" s="642">
        <f>(K308-O308)/O308*100</f>
        <v>4.6875000000000044</v>
      </c>
      <c r="S308" s="701">
        <f>IF(INDEX(Historical!$D$7:$D$1254,MATCH(B308,Historical!$B$7:$B$1278,0))=0,"n/a",(INDEX(Historical!$C$7:$C$1256,MATCH(B308,Historical!$B$7:$B$1278,0))/INDEX(Historical!$D$7:$D$1254,MATCH(B308,Historical!$B$7:$B$1278,0))-1)*100)</f>
        <v>9.9099099099098975</v>
      </c>
      <c r="T308" s="701">
        <f>IF(INDEX(Historical!$F$7:$F$1247,MATCH(B308,Historical!$B$7:$B$1278,0))=0,"n/a",((INDEX(Historical!$C$7:$C$1256,MATCH(B308,Historical!$B$7:$B$1278,0))/INDEX(Historical!$F$7:$F$1247,MATCH(B308,Historical!$B$7:$B$1278,0)))^(1/3)-1)*100)</f>
        <v>10.67234370322312</v>
      </c>
      <c r="U308" s="701">
        <f>IF(INDEX(Historical!$H$7:$H$1247,MATCH(B308,Historical!$B$7:$B$1278,0))=0,"n/a",((INDEX(Historical!$C$7:$C$1256,MATCH(B308,Historical!$B$7:$B$1278,0))/INDEX(Historical!$H$7:$H$1247,MATCH(B308,Historical!$B$7:$B$1278,0)))^(1/5)-1)*100)</f>
        <v>13.419909079131598</v>
      </c>
      <c r="V308" s="701" t="str">
        <f>IF(INDEX(Historical!$O$7:$O$1247,MATCH(B308,Historical!$B$7:$B$1278,0))=0,"n/a",((INDEX(Historical!$C$7:$C$1256,MATCH(B308,Historical!$B$7:$B$1278,0))/INDEX(Historical!$O$7:$O$1247,MATCH(B308,Historical!$B$7:$B$1278,0)))^(1/10)-1)*100)</f>
        <v>n/a</v>
      </c>
      <c r="W308" s="702" t="str">
        <f>IF(OR(U308&lt;=0,U308="n/a",V308&lt;=0,V308="n/a"),"n/a",U308/V308)</f>
        <v>n/a</v>
      </c>
      <c r="X308" s="703" t="str">
        <f>IF(OR(AJ308&lt;=0,AJ308="n/a",U308&lt;=0,U308="n/a"),"n/a",U308/AJ308)</f>
        <v>n/a</v>
      </c>
      <c r="Y308" s="877"/>
      <c r="Z308" s="651" t="str">
        <f>IF(OR(AC308&lt;0.01,AC308="n/a"),"n/a",M308/AC308*100)</f>
        <v>n/a</v>
      </c>
      <c r="AA308" s="887" t="str">
        <f>IF(OR(AC308&lt;0.01,AC308="n/a"),"n/a",I308/AC308)</f>
        <v>n/a</v>
      </c>
      <c r="AB308" s="888">
        <v>12</v>
      </c>
      <c r="AC308" s="866" t="s">
        <v>136</v>
      </c>
      <c r="AD308" s="866" t="s">
        <v>136</v>
      </c>
      <c r="AE308" s="866" t="s">
        <v>136</v>
      </c>
      <c r="AF308" s="866" t="s">
        <v>136</v>
      </c>
      <c r="AG308" s="866" t="s">
        <v>136</v>
      </c>
      <c r="AH308" s="866" t="s">
        <v>136</v>
      </c>
      <c r="AI308" s="866" t="s">
        <v>136</v>
      </c>
      <c r="AJ308" s="866" t="s">
        <v>136</v>
      </c>
      <c r="AK308" s="866" t="s">
        <v>136</v>
      </c>
      <c r="AL308" s="879" t="s">
        <v>136</v>
      </c>
      <c r="AM308" s="873" t="s">
        <v>136</v>
      </c>
      <c r="AN308" s="866" t="s">
        <v>136</v>
      </c>
      <c r="AO308" s="740" t="str">
        <f>IF(U308="n/a","n/a",IF(AA308&lt;0,"n/a",IF(AA308="n/a","n/a",J308+U308-AA308)))</f>
        <v>n/a</v>
      </c>
      <c r="AP308" s="741">
        <f>IF(U308="n/a","n/a",J308+U308)</f>
        <v>15.513659079131598</v>
      </c>
      <c r="AQ308" s="889" t="str">
        <f>IF(OR(AC308&lt;0.01,AF308="n/a"),"n/a",(I308/SQRT(22.5*AC308*(I308/AF308))-1)*100)</f>
        <v>n/a</v>
      </c>
      <c r="AR308" s="651">
        <f>INDEX(Historical!$C$7:$C$1256,MATCH(B308,Historical!$B$7:$B$1278,0))*IF(AH308="n/a",1.03,IF(AH308&lt;0,1.01,IF(AH308&gt;10,1.1,(1+AH308/100))))</f>
        <v>1.2565999999999999</v>
      </c>
      <c r="AS308" s="887">
        <f>IF($AI308="n/a",1.03*AR308,IF($AI308&lt;0,1.01*AR308,IF($AI308&gt;10,1.1*AR308,(1+$AI308/100)*AR308)))</f>
        <v>1.2942979999999999</v>
      </c>
      <c r="AT308" s="887">
        <f>IF($AK308="n/a",1.03*AS308,IF($AK308&lt;0,1.01*AS308,IF($AK308&gt;10,1.1*AS308,(1+$AK308/100)*AS308)))</f>
        <v>1.3331269399999999</v>
      </c>
      <c r="AU308" s="887">
        <f>IF($AK308="n/a",1.03*AT308,IF($AK308&lt;0,1.01*AT308,IF($AK308&gt;10,1.1*AT308,(1+$AK308/100)*AT308)))</f>
        <v>1.3731207481999999</v>
      </c>
      <c r="AV308" s="887">
        <f>IF($AK308="n/a",1.03*AU308,IF($AK308&lt;0,1.01*AU308,IF($AK308&gt;10,1.1*AU308,(1+$AK308/100)*AU308)))</f>
        <v>1.414314370646</v>
      </c>
      <c r="AW308" s="651">
        <f>SUM(AR308:AV308)</f>
        <v>6.6714600588459998</v>
      </c>
      <c r="AX308" s="748">
        <f>AW308/I308*100</f>
        <v>10.424156341946874</v>
      </c>
      <c r="AY308" s="935" t="s">
        <v>136</v>
      </c>
      <c r="AZ308" s="873" t="s">
        <v>136</v>
      </c>
      <c r="BA308" s="873" t="s">
        <v>136</v>
      </c>
      <c r="BB308" s="873" t="s">
        <v>136</v>
      </c>
      <c r="BC308" s="873" t="s">
        <v>136</v>
      </c>
      <c r="BD308" s="908" t="s">
        <v>4268</v>
      </c>
      <c r="BE308" s="624">
        <v>2012</v>
      </c>
      <c r="BF308" s="899">
        <f>IF(BE308&gt;2008,0,IF(BE308&gt;2001,1,IF(BE308&gt;1990,2,IF(BE308&gt;1980,3,IF(BE308&gt;1973,4,IF(BE308&gt;1970,5,IF(BE308&gt;1960,6,IF(BE308&gt;1958,7,IF(BE308&gt;1953,8,9)))))))))</f>
        <v>0</v>
      </c>
      <c r="BG308" s="883" t="s">
        <v>136</v>
      </c>
    </row>
    <row r="309" spans="1:59" s="864" customFormat="1" x14ac:dyDescent="0.2">
      <c r="A309" s="872" t="s">
        <v>2914</v>
      </c>
      <c r="B309" s="604" t="s">
        <v>2915</v>
      </c>
      <c r="C309" s="933" t="s">
        <v>108</v>
      </c>
      <c r="D309" s="933" t="s">
        <v>4341</v>
      </c>
      <c r="E309" s="733">
        <v>7</v>
      </c>
      <c r="F309" s="1182">
        <v>621</v>
      </c>
      <c r="G309" s="1182" t="s">
        <v>106</v>
      </c>
      <c r="H309" s="1182" t="s">
        <v>106</v>
      </c>
      <c r="I309" s="875">
        <v>12</v>
      </c>
      <c r="J309" s="651">
        <f>(M309/I309)*100</f>
        <v>4.7499999999999991</v>
      </c>
      <c r="K309" s="878">
        <v>0.14249999999999999</v>
      </c>
      <c r="L309" s="888">
        <v>4</v>
      </c>
      <c r="M309" s="642">
        <f>K309*L309</f>
        <v>0.56999999999999995</v>
      </c>
      <c r="N309" s="871" t="s">
        <v>325</v>
      </c>
      <c r="O309" s="734">
        <v>0.14000000000000001</v>
      </c>
      <c r="P309" s="862">
        <v>43899</v>
      </c>
      <c r="Q309" s="862">
        <v>43910</v>
      </c>
      <c r="R309" s="642">
        <f>(K309-O309)/O309*100</f>
        <v>1.7857142857142672</v>
      </c>
      <c r="S309" s="701">
        <f>IF(INDEX(Historical!$D$7:$D$1254,MATCH(B309,Historical!$B$7:$B$1278,0))=0,"n/a",(INDEX(Historical!$C$7:$C$1256,MATCH(B309,Historical!$B$7:$B$1278,0))/INDEX(Historical!$D$7:$D$1254,MATCH(B309,Historical!$B$7:$B$1278,0))-1)*100)</f>
        <v>4.8076923076923128</v>
      </c>
      <c r="T309" s="701">
        <f>IF(INDEX(Historical!$F$7:$F$1247,MATCH(B309,Historical!$B$7:$B$1278,0))=0,"n/a",((INDEX(Historical!$C$7:$C$1256,MATCH(B309,Historical!$B$7:$B$1278,0))/INDEX(Historical!$F$7:$F$1247,MATCH(B309,Historical!$B$7:$B$1278,0)))^(1/3)-1)*100)</f>
        <v>9.0726179851174038</v>
      </c>
      <c r="U309" s="701">
        <f>IF(INDEX(Historical!$H$7:$H$1247,MATCH(B309,Historical!$B$7:$B$1278,0))=0,"n/a",((INDEX(Historical!$C$7:$C$1256,MATCH(B309,Historical!$B$7:$B$1278,0))/INDEX(Historical!$H$7:$H$1247,MATCH(B309,Historical!$B$7:$B$1278,0)))^(1/5)-1)*100)</f>
        <v>10.554522330964854</v>
      </c>
      <c r="V309" s="701">
        <f>IF(INDEX(Historical!$O$7:$O$1247,MATCH(B309,Historical!$B$7:$B$1278,0))=0,"n/a",((INDEX(Historical!$C$7:$C$1256,MATCH(B309,Historical!$B$7:$B$1278,0))/INDEX(Historical!$O$7:$O$1247,MATCH(B309,Historical!$B$7:$B$1278,0)))^(1/10)-1)*100)</f>
        <v>-0.2711416359139629</v>
      </c>
      <c r="W309" s="702" t="str">
        <f>IF(OR(U309&lt;=0,U309="n/a",V309&lt;=0,V309="n/a"),"n/a",U309/V309)</f>
        <v>n/a</v>
      </c>
      <c r="X309" s="703">
        <f>IF(OR(AJ309&lt;=0,AJ309="n/a",U309&lt;=0,U309="n/a"),"n/a",U309/AJ309)</f>
        <v>0.59968876880482136</v>
      </c>
      <c r="Y309" s="664"/>
      <c r="Z309" s="651">
        <f>IF(OR(AC309&lt;0.01,AC309="n/a"),"n/a",M309/AC309*100)</f>
        <v>47.899159663865539</v>
      </c>
      <c r="AA309" s="887">
        <f>IF(OR(AC309&lt;0.01,AC309="n/a"),"n/a",I309/AC309)</f>
        <v>10.084033613445378</v>
      </c>
      <c r="AB309" s="888">
        <v>12</v>
      </c>
      <c r="AC309" s="866">
        <v>1.19</v>
      </c>
      <c r="AD309" s="866">
        <v>1.18</v>
      </c>
      <c r="AE309" s="866">
        <v>2.6</v>
      </c>
      <c r="AF309" s="866">
        <v>0.99</v>
      </c>
      <c r="AG309" s="866">
        <v>10.5</v>
      </c>
      <c r="AH309" s="866">
        <v>44.4</v>
      </c>
      <c r="AI309" s="866">
        <v>6.92</v>
      </c>
      <c r="AJ309" s="866">
        <v>17.599999999999998</v>
      </c>
      <c r="AK309" s="866">
        <v>8.6</v>
      </c>
      <c r="AL309" s="879">
        <v>73.680000000000007</v>
      </c>
      <c r="AM309" s="873">
        <v>0.89999999999999991</v>
      </c>
      <c r="AN309" s="866">
        <v>0.36</v>
      </c>
      <c r="AO309" s="740">
        <f>IF(U309="n/a","n/a",IF(AA309&lt;0,"n/a",IF(AA309="n/a","n/a",J309+U309-AA309)))</f>
        <v>5.2204887175194763</v>
      </c>
      <c r="AP309" s="741">
        <f>IF(U309="n/a","n/a",J309+U309)</f>
        <v>15.304522330964854</v>
      </c>
      <c r="AQ309" s="889">
        <f>IF(OR(AC309&lt;0.01,AF309="n/a"),"n/a",(I309/SQRT(22.5*AC309*(I309/AF309))-1)*100)</f>
        <v>-33.38937930092554</v>
      </c>
      <c r="AR309" s="651">
        <f>INDEX(Historical!$C$7:$C$1256,MATCH(B309,Historical!$B$7:$B$1278,0))*IF(AH309="n/a",1.03,IF(AH309&lt;0,1.01,IF(AH309&gt;10,1.1,(1+AH309/100))))</f>
        <v>0.59950000000000014</v>
      </c>
      <c r="AS309" s="887">
        <f>IF($AI309="n/a",1.03*AR309,IF($AI309&lt;0,1.01*AR309,IF($AI309&gt;10,1.1*AR309,(1+$AI309/100)*AR309)))</f>
        <v>0.64098540000000015</v>
      </c>
      <c r="AT309" s="887">
        <f>IF($AK309="n/a",1.03*AS309,IF($AK309&lt;0,1.01*AS309,IF($AK309&gt;10,1.1*AS309,(1+$AK309/100)*AS309)))</f>
        <v>0.69611014440000019</v>
      </c>
      <c r="AU309" s="887">
        <f>IF($AK309="n/a",1.03*AT309,IF($AK309&lt;0,1.01*AT309,IF($AK309&gt;10,1.1*AT309,(1+$AK309/100)*AT309)))</f>
        <v>0.75597561681840031</v>
      </c>
      <c r="AV309" s="887">
        <f>IF($AK309="n/a",1.03*AU309,IF($AK309&lt;0,1.01*AU309,IF($AK309&gt;10,1.1*AU309,(1+$AK309/100)*AU309)))</f>
        <v>0.82098951986478275</v>
      </c>
      <c r="AW309" s="651">
        <f>SUM(AR309:AV309)</f>
        <v>3.5135606810831836</v>
      </c>
      <c r="AX309" s="748">
        <f>AW309/I309*100</f>
        <v>29.279672342359863</v>
      </c>
      <c r="AY309" s="935">
        <v>0.36</v>
      </c>
      <c r="AZ309" s="873">
        <v>57.07</v>
      </c>
      <c r="BA309" s="873">
        <v>-22.88</v>
      </c>
      <c r="BB309" s="873">
        <v>-0.89999999999999991</v>
      </c>
      <c r="BC309" s="873">
        <v>3.08</v>
      </c>
      <c r="BD309" s="908"/>
      <c r="BE309" s="624">
        <v>2014</v>
      </c>
      <c r="BF309" s="899">
        <f>IF(BE309&gt;2008,0,IF(BE309&gt;2001,1,IF(BE309&gt;1990,2,IF(BE309&gt;1980,3,IF(BE309&gt;1973,4,IF(BE309&gt;1970,5,IF(BE309&gt;1960,6,IF(BE309&gt;1958,7,IF(BE309&gt;1953,8,9)))))))))</f>
        <v>0</v>
      </c>
      <c r="BG309" s="883">
        <v>0.89999999999999991</v>
      </c>
    </row>
    <row r="310" spans="1:59" s="864" customFormat="1" ht="12.75" customHeight="1" x14ac:dyDescent="0.2">
      <c r="A310" s="872" t="s">
        <v>3914</v>
      </c>
      <c r="B310" s="604" t="s">
        <v>3915</v>
      </c>
      <c r="C310" s="933" t="s">
        <v>108</v>
      </c>
      <c r="D310" s="933" t="s">
        <v>4341</v>
      </c>
      <c r="E310" s="733">
        <v>7</v>
      </c>
      <c r="F310" s="1182">
        <v>598</v>
      </c>
      <c r="G310" s="1182" t="s">
        <v>106</v>
      </c>
      <c r="H310" s="1182" t="s">
        <v>106</v>
      </c>
      <c r="I310" s="875">
        <v>20.94</v>
      </c>
      <c r="J310" s="651">
        <f>(M310/I310)*100</f>
        <v>3.4383954154727787</v>
      </c>
      <c r="K310" s="878">
        <v>0.18</v>
      </c>
      <c r="L310" s="888">
        <v>4</v>
      </c>
      <c r="M310" s="642">
        <f>K310*L310</f>
        <v>0.72</v>
      </c>
      <c r="N310" s="871" t="s">
        <v>502</v>
      </c>
      <c r="O310" s="734">
        <v>0.17</v>
      </c>
      <c r="P310" s="619">
        <v>43811</v>
      </c>
      <c r="Q310" s="619">
        <v>43835</v>
      </c>
      <c r="R310" s="642">
        <f>(K310-O310)/O310*100</f>
        <v>5.8823529411764595</v>
      </c>
      <c r="S310" s="701">
        <f>IF(INDEX(Historical!$D$7:$D$1254,MATCH(B310,Historical!$B$7:$B$1278,0))=0,"n/a",(INDEX(Historical!$C$7:$C$1256,MATCH(B310,Historical!$B$7:$B$1278,0))/INDEX(Historical!$D$7:$D$1254,MATCH(B310,Historical!$B$7:$B$1278,0))-1)*100)</f>
        <v>26.923076923076916</v>
      </c>
      <c r="T310" s="701">
        <f>IF(INDEX(Historical!$F$7:$F$1247,MATCH(B310,Historical!$B$7:$B$1278,0))=0,"n/a",((INDEX(Historical!$C$7:$C$1256,MATCH(B310,Historical!$B$7:$B$1278,0))/INDEX(Historical!$F$7:$F$1247,MATCH(B310,Historical!$B$7:$B$1278,0)))^(1/3)-1)*100)</f>
        <v>33.08485468568265</v>
      </c>
      <c r="U310" s="701">
        <f>IF(INDEX(Historical!$H$7:$H$1247,MATCH(B310,Historical!$B$7:$B$1278,0))=0,"n/a",((INDEX(Historical!$C$7:$C$1256,MATCH(B310,Historical!$B$7:$B$1278,0))/INDEX(Historical!$H$7:$H$1247,MATCH(B310,Historical!$B$7:$B$1278,0)))^(1/5)-1)*100)</f>
        <v>61.53942662021781</v>
      </c>
      <c r="V310" s="701" t="str">
        <f>IF(INDEX(Historical!$O$7:$O$1247,MATCH(B310,Historical!$B$7:$B$1278,0))=0,"n/a",((INDEX(Historical!$C$7:$C$1256,MATCH(B310,Historical!$B$7:$B$1278,0))/INDEX(Historical!$O$7:$O$1247,MATCH(B310,Historical!$B$7:$B$1278,0)))^(1/10)-1)*100)</f>
        <v>n/a</v>
      </c>
      <c r="W310" s="702" t="str">
        <f>IF(OR(U310&lt;=0,U310="n/a",V310&lt;=0,V310="n/a"),"n/a",U310/V310)</f>
        <v>n/a</v>
      </c>
      <c r="X310" s="703">
        <f>IF(OR(AJ310&lt;=0,AJ310="n/a",U310&lt;=0,U310="n/a"),"n/a",U310/AJ310)</f>
        <v>3.8949004190011269</v>
      </c>
      <c r="Y310" s="877"/>
      <c r="Z310" s="651">
        <f>IF(OR(AC310&lt;0.01,AC310="n/a"),"n/a",M310/AC310*100)</f>
        <v>37.305699481865283</v>
      </c>
      <c r="AA310" s="887">
        <f>IF(OR(AC310&lt;0.01,AC310="n/a"),"n/a",I310/AC310)</f>
        <v>10.849740932642488</v>
      </c>
      <c r="AB310" s="888">
        <v>12</v>
      </c>
      <c r="AC310" s="866">
        <v>1.93</v>
      </c>
      <c r="AD310" s="866">
        <v>10.87</v>
      </c>
      <c r="AE310" s="866">
        <v>3.4</v>
      </c>
      <c r="AF310" s="866">
        <v>0.99</v>
      </c>
      <c r="AG310" s="866">
        <v>10.5</v>
      </c>
      <c r="AH310" s="866">
        <v>11.700000000000001</v>
      </c>
      <c r="AI310" s="866">
        <v>17.25</v>
      </c>
      <c r="AJ310" s="866">
        <v>15.8</v>
      </c>
      <c r="AK310" s="866">
        <v>1</v>
      </c>
      <c r="AL310" s="879">
        <v>1820</v>
      </c>
      <c r="AM310" s="873">
        <v>0.6</v>
      </c>
      <c r="AN310" s="866">
        <v>0.19</v>
      </c>
      <c r="AO310" s="740">
        <f>IF(U310="n/a","n/a",IF(AA310&lt;0,"n/a",IF(AA310="n/a","n/a",J310+U310-AA310)))</f>
        <v>54.128081103048103</v>
      </c>
      <c r="AP310" s="741">
        <f>IF(U310="n/a","n/a",J310+U310)</f>
        <v>64.977822035690593</v>
      </c>
      <c r="AQ310" s="889">
        <f>IF(OR(AC310&lt;0.01,AF310="n/a"),"n/a",(I310/SQRT(22.5*AC310*(I310/AF310))-1)*100)</f>
        <v>-30.906686210873524</v>
      </c>
      <c r="AR310" s="651">
        <f>INDEX(Historical!$C$7:$C$1256,MATCH(B310,Historical!$B$7:$B$1278,0))*IF(AH310="n/a",1.03,IF(AH310&lt;0,1.01,IF(AH310&gt;10,1.1,(1+AH310/100))))</f>
        <v>0.72600000000000009</v>
      </c>
      <c r="AS310" s="887">
        <f>IF($AI310="n/a",1.03*AR310,IF($AI310&lt;0,1.01*AR310,IF($AI310&gt;10,1.1*AR310,(1+$AI310/100)*AR310)))</f>
        <v>0.7986000000000002</v>
      </c>
      <c r="AT310" s="887">
        <f>IF($AK310="n/a",1.03*AS310,IF($AK310&lt;0,1.01*AS310,IF($AK310&gt;10,1.1*AS310,(1+$AK310/100)*AS310)))</f>
        <v>0.80658600000000025</v>
      </c>
      <c r="AU310" s="887">
        <f>IF($AK310="n/a",1.03*AT310,IF($AK310&lt;0,1.01*AT310,IF($AK310&gt;10,1.1*AT310,(1+$AK310/100)*AT310)))</f>
        <v>0.81465186000000023</v>
      </c>
      <c r="AV310" s="887">
        <f>IF($AK310="n/a",1.03*AU310,IF($AK310&lt;0,1.01*AU310,IF($AK310&gt;10,1.1*AU310,(1+$AK310/100)*AU310)))</f>
        <v>0.82279837860000027</v>
      </c>
      <c r="AW310" s="651">
        <f>SUM(AR310:AV310)</f>
        <v>3.9686362386000011</v>
      </c>
      <c r="AX310" s="748">
        <f>AW310/I310*100</f>
        <v>18.952417567335246</v>
      </c>
      <c r="AY310" s="935">
        <v>1.43</v>
      </c>
      <c r="AZ310" s="873">
        <v>40.07</v>
      </c>
      <c r="BA310" s="873">
        <v>-33.86</v>
      </c>
      <c r="BB310" s="873">
        <v>14.92</v>
      </c>
      <c r="BC310" s="873">
        <v>3.08</v>
      </c>
      <c r="BD310" s="908"/>
      <c r="BE310" s="624">
        <v>2014</v>
      </c>
      <c r="BF310" s="899">
        <f>IF(BE310&gt;2008,0,IF(BE310&gt;2001,1,IF(BE310&gt;1990,2,IF(BE310&gt;1980,3,IF(BE310&gt;1973,4,IF(BE310&gt;1970,5,IF(BE310&gt;1960,6,IF(BE310&gt;1958,7,IF(BE310&gt;1953,8,9)))))))))</f>
        <v>0</v>
      </c>
      <c r="BG310" s="883">
        <v>1.3</v>
      </c>
    </row>
    <row r="311" spans="1:59" s="864" customFormat="1" ht="12.75" customHeight="1" x14ac:dyDescent="0.2">
      <c r="A311" s="872" t="s">
        <v>1749</v>
      </c>
      <c r="B311" s="604" t="s">
        <v>1750</v>
      </c>
      <c r="C311" s="933" t="s">
        <v>108</v>
      </c>
      <c r="D311" s="933" t="s">
        <v>118</v>
      </c>
      <c r="E311" s="733">
        <v>7</v>
      </c>
      <c r="F311" s="1182">
        <v>577</v>
      </c>
      <c r="G311" s="1182" t="s">
        <v>106</v>
      </c>
      <c r="H311" s="1182" t="s">
        <v>106</v>
      </c>
      <c r="I311" s="875">
        <v>20.54</v>
      </c>
      <c r="J311" s="651">
        <f>(M311/I311)*100</f>
        <v>6.4264849074975663</v>
      </c>
      <c r="K311" s="878">
        <v>0.33</v>
      </c>
      <c r="L311" s="888">
        <v>4</v>
      </c>
      <c r="M311" s="642">
        <f>K311*L311</f>
        <v>1.32</v>
      </c>
      <c r="N311" s="871" t="s">
        <v>148</v>
      </c>
      <c r="O311" s="734">
        <v>0.31</v>
      </c>
      <c r="P311" s="867">
        <v>43615</v>
      </c>
      <c r="Q311" s="867">
        <v>43630</v>
      </c>
      <c r="R311" s="642">
        <f>(K311-O311)/O311*100</f>
        <v>6.4516129032258114</v>
      </c>
      <c r="S311" s="701">
        <f>IF(INDEX(Historical!$D$7:$D$1254,MATCH(B311,Historical!$B$7:$B$1278,0))=0,"n/a",(INDEX(Historical!$C$7:$C$1256,MATCH(B311,Historical!$B$7:$B$1278,0))/INDEX(Historical!$D$7:$D$1254,MATCH(B311,Historical!$B$7:$B$1278,0))-1)*100)</f>
        <v>7.4380165289256173</v>
      </c>
      <c r="T311" s="701">
        <f>IF(INDEX(Historical!$F$7:$F$1247,MATCH(B311,Historical!$B$7:$B$1278,0))=0,"n/a",((INDEX(Historical!$C$7:$C$1256,MATCH(B311,Historical!$B$7:$B$1278,0))/INDEX(Historical!$F$7:$F$1247,MATCH(B311,Historical!$B$7:$B$1278,0)))^(1/3)-1)*100)</f>
        <v>10.253031436559045</v>
      </c>
      <c r="U311" s="701">
        <f>IF(INDEX(Historical!$H$7:$H$1247,MATCH(B311,Historical!$B$7:$B$1278,0))=0,"n/a",((INDEX(Historical!$C$7:$C$1256,MATCH(B311,Historical!$B$7:$B$1278,0))/INDEX(Historical!$H$7:$H$1247,MATCH(B311,Historical!$B$7:$B$1278,0)))^(1/5)-1)*100)</f>
        <v>10.756634324829006</v>
      </c>
      <c r="V311" s="701">
        <f>IF(INDEX(Historical!$O$7:$O$1247,MATCH(B311,Historical!$B$7:$B$1278,0))=0,"n/a",((INDEX(Historical!$C$7:$C$1256,MATCH(B311,Historical!$B$7:$B$1278,0))/INDEX(Historical!$O$7:$O$1247,MATCH(B311,Historical!$B$7:$B$1278,0)))^(1/10)-1)*100)</f>
        <v>8.0386652698788641</v>
      </c>
      <c r="W311" s="702">
        <f>IF(OR(U311&lt;=0,U311="n/a",V311&lt;=0,V311="n/a"),"n/a",U311/V311)</f>
        <v>1.3381119829848445</v>
      </c>
      <c r="X311" s="703" t="str">
        <f>IF(OR(AJ311&lt;=0,AJ311="n/a",U311&lt;=0,U311="n/a"),"n/a",U311/AJ311)</f>
        <v>n/a</v>
      </c>
      <c r="Y311" s="664"/>
      <c r="Z311" s="651" t="str">
        <f>IF(OR(AC311&lt;0.01,AC311="n/a"),"n/a",M311/AC311*100)</f>
        <v>n/a</v>
      </c>
      <c r="AA311" s="887" t="str">
        <f>IF(OR(AC311&lt;0.01,AC311="n/a"),"n/a",I311/AC311)</f>
        <v>n/a</v>
      </c>
      <c r="AB311" s="888">
        <v>12</v>
      </c>
      <c r="AC311" s="866">
        <v>-3.74</v>
      </c>
      <c r="AD311" s="866" t="s">
        <v>136</v>
      </c>
      <c r="AE311" s="866">
        <v>0.48</v>
      </c>
      <c r="AF311" s="866">
        <v>0.6</v>
      </c>
      <c r="AG311" s="866">
        <v>-10.299999999999999</v>
      </c>
      <c r="AH311" s="866">
        <v>558.19999999999993</v>
      </c>
      <c r="AI311" s="866" t="s">
        <v>136</v>
      </c>
      <c r="AJ311" s="866">
        <v>-24.2</v>
      </c>
      <c r="AK311" s="866">
        <v>10</v>
      </c>
      <c r="AL311" s="879">
        <v>509.6</v>
      </c>
      <c r="AM311" s="873">
        <v>2</v>
      </c>
      <c r="AN311" s="866">
        <v>0</v>
      </c>
      <c r="AO311" s="740" t="str">
        <f>IF(U311="n/a","n/a",IF(AA311&lt;0,"n/a",IF(AA311="n/a","n/a",J311+U311-AA311)))</f>
        <v>n/a</v>
      </c>
      <c r="AP311" s="741">
        <f>IF(U311="n/a","n/a",J311+U311)</f>
        <v>17.183119232326572</v>
      </c>
      <c r="AQ311" s="889" t="str">
        <f>IF(OR(AC311&lt;0.01,AF311="n/a"),"n/a",(I311/SQRT(22.5*AC311*(I311/AF311))-1)*100)</f>
        <v>n/a</v>
      </c>
      <c r="AR311" s="651">
        <f>INDEX(Historical!$C$7:$C$1256,MATCH(B311,Historical!$B$7:$B$1278,0))*IF(AH311="n/a",1.03,IF(AH311&lt;0,1.01,IF(AH311&gt;10,1.1,(1+AH311/100))))</f>
        <v>1.4300000000000002</v>
      </c>
      <c r="AS311" s="887">
        <f>IF($AI311="n/a",1.03*AR311,IF($AI311&lt;0,1.01*AR311,IF($AI311&gt;10,1.1*AR311,(1+$AI311/100)*AR311)))</f>
        <v>1.4729000000000001</v>
      </c>
      <c r="AT311" s="887">
        <f>IF($AK311="n/a",1.03*AS311,IF($AK311&lt;0,1.01*AS311,IF($AK311&gt;10,1.1*AS311,(1+$AK311/100)*AS311)))</f>
        <v>1.6201900000000002</v>
      </c>
      <c r="AU311" s="887">
        <f>IF($AK311="n/a",1.03*AT311,IF($AK311&lt;0,1.01*AT311,IF($AK311&gt;10,1.1*AT311,(1+$AK311/100)*AT311)))</f>
        <v>1.7822090000000004</v>
      </c>
      <c r="AV311" s="887">
        <f>IF($AK311="n/a",1.03*AU311,IF($AK311&lt;0,1.01*AU311,IF($AK311&gt;10,1.1*AU311,(1+$AK311/100)*AU311)))</f>
        <v>1.9604299000000005</v>
      </c>
      <c r="AW311" s="651">
        <f>SUM(AR311:AV311)</f>
        <v>8.2657289000000027</v>
      </c>
      <c r="AX311" s="748">
        <f>AW311/I311*100</f>
        <v>40.242107594936719</v>
      </c>
      <c r="AY311" s="935">
        <v>0.1</v>
      </c>
      <c r="AZ311" s="873">
        <v>7.1499999999999995</v>
      </c>
      <c r="BA311" s="873">
        <v>-56.779999999999994</v>
      </c>
      <c r="BB311" s="873">
        <v>-8.2000000000000011</v>
      </c>
      <c r="BC311" s="873">
        <v>-30.42</v>
      </c>
      <c r="BD311" s="908"/>
      <c r="BE311" s="624">
        <v>2013</v>
      </c>
      <c r="BF311" s="899">
        <f>IF(BE311&gt;2008,0,IF(BE311&gt;2001,1,IF(BE311&gt;1990,2,IF(BE311&gt;1980,3,IF(BE311&gt;1973,4,IF(BE311&gt;1970,5,IF(BE311&gt;1960,6,IF(BE311&gt;1958,7,IF(BE311&gt;1953,8,9)))))))))</f>
        <v>0</v>
      </c>
      <c r="BG311" s="883">
        <v>-3.1</v>
      </c>
    </row>
    <row r="312" spans="1:59" s="864" customFormat="1" ht="12.75" customHeight="1" x14ac:dyDescent="0.2">
      <c r="A312" s="864" t="s">
        <v>1755</v>
      </c>
      <c r="B312" s="604" t="s">
        <v>1756</v>
      </c>
      <c r="C312" s="933" t="s">
        <v>112</v>
      </c>
      <c r="D312" s="933" t="s">
        <v>1221</v>
      </c>
      <c r="E312" s="733">
        <v>8</v>
      </c>
      <c r="F312" s="1182">
        <v>541</v>
      </c>
      <c r="G312" s="1182" t="s">
        <v>106</v>
      </c>
      <c r="H312" s="1182" t="s">
        <v>106</v>
      </c>
      <c r="I312" s="875">
        <v>49.91</v>
      </c>
      <c r="J312" s="651">
        <f>(M312/I312)*100</f>
        <v>1.0018032458425166</v>
      </c>
      <c r="K312" s="878">
        <v>0.125</v>
      </c>
      <c r="L312" s="888">
        <v>4</v>
      </c>
      <c r="M312" s="642">
        <f>K312*L312</f>
        <v>0.5</v>
      </c>
      <c r="N312" s="871" t="s">
        <v>148</v>
      </c>
      <c r="O312" s="734">
        <v>0.1</v>
      </c>
      <c r="P312" s="862">
        <v>43888</v>
      </c>
      <c r="Q312" s="862">
        <v>43905</v>
      </c>
      <c r="R312" s="642">
        <f>(K312-O312)/O312*100</f>
        <v>24.999999999999993</v>
      </c>
      <c r="S312" s="701">
        <f>IF(INDEX(Historical!$D$7:$D$1254,MATCH(B312,Historical!$B$7:$B$1278,0))=0,"n/a",(INDEX(Historical!$C$7:$C$1256,MATCH(B312,Historical!$B$7:$B$1278,0))/INDEX(Historical!$D$7:$D$1254,MATCH(B312,Historical!$B$7:$B$1278,0))-1)*100)</f>
        <v>11.111111111111116</v>
      </c>
      <c r="T312" s="701">
        <f>IF(INDEX(Historical!$F$7:$F$1247,MATCH(B312,Historical!$B$7:$B$1278,0))=0,"n/a",((INDEX(Historical!$C$7:$C$1256,MATCH(B312,Historical!$B$7:$B$1278,0))/INDEX(Historical!$F$7:$F$1247,MATCH(B312,Historical!$B$7:$B$1278,0)))^(1/3)-1)*100)</f>
        <v>11.315078730200367</v>
      </c>
      <c r="U312" s="701">
        <f>IF(INDEX(Historical!$H$7:$H$1247,MATCH(B312,Historical!$B$7:$B$1278,0))=0,"n/a",((INDEX(Historical!$C$7:$C$1256,MATCH(B312,Historical!$B$7:$B$1278,0))/INDEX(Historical!$H$7:$H$1247,MATCH(B312,Historical!$B$7:$B$1278,0)))^(1/5)-1)*100)</f>
        <v>14.490718859105467</v>
      </c>
      <c r="V312" s="701">
        <f>IF(INDEX(Historical!$O$7:$O$1247,MATCH(B312,Historical!$B$7:$B$1278,0))=0,"n/a",((INDEX(Historical!$C$7:$C$1256,MATCH(B312,Historical!$B$7:$B$1278,0))/INDEX(Historical!$O$7:$O$1247,MATCH(B312,Historical!$B$7:$B$1278,0)))^(1/10)-1)*100)</f>
        <v>16.525450277397582</v>
      </c>
      <c r="W312" s="702">
        <f>IF(OR(U312&lt;=0,U312="n/a",V312&lt;=0,V312="n/a"),"n/a",U312/V312)</f>
        <v>0.87687286070049875</v>
      </c>
      <c r="X312" s="703">
        <f>IF(OR(AJ312&lt;=0,AJ312="n/a",U312&lt;=0,U312="n/a"),"n/a",U312/AJ312)</f>
        <v>0.57962875436421868</v>
      </c>
      <c r="Y312" s="877"/>
      <c r="Z312" s="651">
        <f>IF(OR(AC312&lt;0.01,AC312="n/a"),"n/a",M312/AC312*100)</f>
        <v>13.850415512465375</v>
      </c>
      <c r="AA312" s="887">
        <f>IF(OR(AC312&lt;0.01,AC312="n/a"),"n/a",I312/AC312)</f>
        <v>13.825484764542935</v>
      </c>
      <c r="AB312" s="888">
        <v>12</v>
      </c>
      <c r="AC312" s="866">
        <v>3.61</v>
      </c>
      <c r="AD312" s="866">
        <v>0.81</v>
      </c>
      <c r="AE312" s="866">
        <v>0.66</v>
      </c>
      <c r="AF312" s="866">
        <v>2.25</v>
      </c>
      <c r="AG312" s="866" t="s">
        <v>136</v>
      </c>
      <c r="AH312" s="866">
        <v>28.299999999999997</v>
      </c>
      <c r="AI312" s="866">
        <v>1.43</v>
      </c>
      <c r="AJ312" s="866">
        <v>25</v>
      </c>
      <c r="AK312" s="866">
        <v>17</v>
      </c>
      <c r="AL312" s="879">
        <v>3130</v>
      </c>
      <c r="AM312" s="873">
        <v>1.5</v>
      </c>
      <c r="AN312" s="866">
        <v>0.12</v>
      </c>
      <c r="AO312" s="740">
        <f>IF(U312="n/a","n/a",IF(AA312&lt;0,"n/a",IF(AA312="n/a","n/a",J312+U312-AA312)))</f>
        <v>1.6670373404050487</v>
      </c>
      <c r="AP312" s="741">
        <f>IF(U312="n/a","n/a",J312+U312)</f>
        <v>15.492522104947984</v>
      </c>
      <c r="AQ312" s="889">
        <f>IF(OR(AC312&lt;0.01,AF312="n/a"),"n/a",(I312/SQRT(22.5*AC312*(I312/AF312))-1)*100)</f>
        <v>17.5818215735023</v>
      </c>
      <c r="AR312" s="651">
        <f>INDEX(Historical!$C$7:$C$1256,MATCH(B312,Historical!$B$7:$B$1278,0))*IF(AH312="n/a",1.03,IF(AH312&lt;0,1.01,IF(AH312&gt;10,1.1,(1+AH312/100))))</f>
        <v>0.44000000000000006</v>
      </c>
      <c r="AS312" s="887">
        <f>IF($AI312="n/a",1.03*AR312,IF($AI312&lt;0,1.01*AR312,IF($AI312&gt;10,1.1*AR312,(1+$AI312/100)*AR312)))</f>
        <v>0.44629200000000002</v>
      </c>
      <c r="AT312" s="887">
        <f>IF($AK312="n/a",1.03*AS312,IF($AK312&lt;0,1.01*AS312,IF($AK312&gt;10,1.1*AS312,(1+$AK312/100)*AS312)))</f>
        <v>0.49092120000000006</v>
      </c>
      <c r="AU312" s="887">
        <f>IF($AK312="n/a",1.03*AT312,IF($AK312&lt;0,1.01*AT312,IF($AK312&gt;10,1.1*AT312,(1+$AK312/100)*AT312)))</f>
        <v>0.54001332000000013</v>
      </c>
      <c r="AV312" s="887">
        <f>IF($AK312="n/a",1.03*AU312,IF($AK312&lt;0,1.01*AU312,IF($AK312&gt;10,1.1*AU312,(1+$AK312/100)*AU312)))</f>
        <v>0.59401465200000014</v>
      </c>
      <c r="AW312" s="651">
        <f>SUM(AR312:AV312)</f>
        <v>2.5112411720000005</v>
      </c>
      <c r="AX312" s="748">
        <f>AW312/I312*100</f>
        <v>5.0315391144059323</v>
      </c>
      <c r="AY312" s="935">
        <v>1.48</v>
      </c>
      <c r="AZ312" s="873">
        <v>71.099999999999994</v>
      </c>
      <c r="BA312" s="873">
        <v>-22.259999999999998</v>
      </c>
      <c r="BB312" s="873">
        <v>-12.45</v>
      </c>
      <c r="BC312" s="873">
        <v>1.41</v>
      </c>
      <c r="BD312" s="908"/>
      <c r="BE312" s="624">
        <v>2013</v>
      </c>
      <c r="BF312" s="899">
        <f>IF(BE312&gt;2008,0,IF(BE312&gt;2001,1,IF(BE312&gt;1990,2,IF(BE312&gt;1980,3,IF(BE312&gt;1973,4,IF(BE312&gt;1970,5,IF(BE312&gt;1960,6,IF(BE312&gt;1958,7,IF(BE312&gt;1953,8,9)))))))))</f>
        <v>0</v>
      </c>
      <c r="BG312" s="883" t="s">
        <v>136</v>
      </c>
    </row>
    <row r="313" spans="1:59" s="864" customFormat="1" ht="12.75" customHeight="1" x14ac:dyDescent="0.2">
      <c r="A313" s="864" t="s">
        <v>1743</v>
      </c>
      <c r="B313" s="604" t="s">
        <v>1744</v>
      </c>
      <c r="C313" s="933" t="s">
        <v>108</v>
      </c>
      <c r="D313" s="933" t="s">
        <v>4341</v>
      </c>
      <c r="E313" s="733">
        <v>9</v>
      </c>
      <c r="F313" s="1182">
        <v>410</v>
      </c>
      <c r="G313" s="1182" t="s">
        <v>37</v>
      </c>
      <c r="H313" s="1182" t="s">
        <v>37</v>
      </c>
      <c r="I313" s="875">
        <v>12.56</v>
      </c>
      <c r="J313" s="651">
        <f>(M313/I313)*100</f>
        <v>6.6878980891719744</v>
      </c>
      <c r="K313" s="878">
        <v>0.21</v>
      </c>
      <c r="L313" s="888">
        <v>4</v>
      </c>
      <c r="M313" s="642">
        <f>K313*L313</f>
        <v>0.84</v>
      </c>
      <c r="N313" s="871" t="s">
        <v>239</v>
      </c>
      <c r="O313" s="734">
        <v>0.2</v>
      </c>
      <c r="P313" s="867">
        <v>43370</v>
      </c>
      <c r="Q313" s="867">
        <v>43388</v>
      </c>
      <c r="R313" s="642">
        <f>(K313-O313)/O313*100</f>
        <v>4.9999999999999902</v>
      </c>
      <c r="S313" s="701">
        <f>IF(INDEX(Historical!$D$7:$D$1254,MATCH(B313,Historical!$B$7:$B$1278,0))=0,"n/a",(INDEX(Historical!$C$7:$C$1256,MATCH(B313,Historical!$B$7:$B$1278,0))/INDEX(Historical!$D$7:$D$1254,MATCH(B313,Historical!$B$7:$B$1278,0))-1)*100)</f>
        <v>6.3291139240506222</v>
      </c>
      <c r="T313" s="701">
        <f>IF(INDEX(Historical!$F$7:$F$1247,MATCH(B313,Historical!$B$7:$B$1278,0))=0,"n/a",((INDEX(Historical!$C$7:$C$1256,MATCH(B313,Historical!$B$7:$B$1278,0))/INDEX(Historical!$F$7:$F$1247,MATCH(B313,Historical!$B$7:$B$1278,0)))^(1/3)-1)*100)</f>
        <v>9.4879784971972256</v>
      </c>
      <c r="U313" s="701">
        <f>IF(INDEX(Historical!$H$7:$H$1247,MATCH(B313,Historical!$B$7:$B$1278,0))=0,"n/a",((INDEX(Historical!$C$7:$C$1256,MATCH(B313,Historical!$B$7:$B$1278,0))/INDEX(Historical!$H$7:$H$1247,MATCH(B313,Historical!$B$7:$B$1278,0)))^(1/5)-1)*100)</f>
        <v>6.9610375725068785</v>
      </c>
      <c r="V313" s="701">
        <f>IF(INDEX(Historical!$O$7:$O$1247,MATCH(B313,Historical!$B$7:$B$1278,0))=0,"n/a",((INDEX(Historical!$C$7:$C$1256,MATCH(B313,Historical!$B$7:$B$1278,0))/INDEX(Historical!$O$7:$O$1247,MATCH(B313,Historical!$B$7:$B$1278,0)))^(1/10)-1)*100)</f>
        <v>15.431656766005775</v>
      </c>
      <c r="W313" s="702">
        <f>IF(OR(U313&lt;=0,U313="n/a",V313&lt;=0,V313="n/a"),"n/a",U313/V313)</f>
        <v>0.45108815456816476</v>
      </c>
      <c r="X313" s="703">
        <f>IF(OR(AJ313&lt;=0,AJ313="n/a",U313&lt;=0,U313="n/a"),"n/a",U313/AJ313)</f>
        <v>0.45201542678616091</v>
      </c>
      <c r="Y313" s="673" t="s">
        <v>4493</v>
      </c>
      <c r="Z313" s="651" t="str">
        <f>IF(OR(AC313&lt;0.01,AC313="n/a"),"n/a",M313/AC313*100)</f>
        <v>n/a</v>
      </c>
      <c r="AA313" s="887" t="str">
        <f>IF(OR(AC313&lt;0.01,AC313="n/a"),"n/a",I313/AC313)</f>
        <v>n/a</v>
      </c>
      <c r="AB313" s="888">
        <v>12</v>
      </c>
      <c r="AC313" s="866">
        <v>-7.41</v>
      </c>
      <c r="AD313" s="866" t="s">
        <v>136</v>
      </c>
      <c r="AE313" s="866">
        <v>2.5099999999999998</v>
      </c>
      <c r="AF313" s="866">
        <v>1.0900000000000001</v>
      </c>
      <c r="AG313" s="866">
        <v>-47.8</v>
      </c>
      <c r="AH313" s="866">
        <v>12</v>
      </c>
      <c r="AI313" s="866">
        <v>114.99999999999999</v>
      </c>
      <c r="AJ313" s="866">
        <v>15.4</v>
      </c>
      <c r="AK313" s="866">
        <v>10</v>
      </c>
      <c r="AL313" s="879">
        <v>2710</v>
      </c>
      <c r="AM313" s="873">
        <v>0.1</v>
      </c>
      <c r="AN313" s="866">
        <v>0.56000000000000005</v>
      </c>
      <c r="AO313" s="740" t="str">
        <f>IF(U313="n/a","n/a",IF(AA313&lt;0,"n/a",IF(AA313="n/a","n/a",J313+U313-AA313)))</f>
        <v>n/a</v>
      </c>
      <c r="AP313" s="741">
        <f>IF(U313="n/a","n/a",J313+U313)</f>
        <v>13.648935661678852</v>
      </c>
      <c r="AQ313" s="889" t="str">
        <f>IF(OR(AC313&lt;0.01,AF313="n/a"),"n/a",(I313/SQRT(22.5*AC313*(I313/AF313))-1)*100)</f>
        <v>n/a</v>
      </c>
      <c r="AR313" s="651">
        <f>INDEX(Historical!$C$7:$C$1256,MATCH(B313,Historical!$B$7:$B$1278,0))*IF(AH313="n/a",1.03,IF(AH313&lt;0,1.01,IF(AH313&gt;10,1.1,(1+AH313/100))))</f>
        <v>0.92400000000000004</v>
      </c>
      <c r="AS313" s="887">
        <f>IF($AI313="n/a",1.03*AR313,IF($AI313&lt;0,1.01*AR313,IF($AI313&gt;10,1.1*AR313,(1+$AI313/100)*AR313)))</f>
        <v>1.0164000000000002</v>
      </c>
      <c r="AT313" s="887">
        <f>IF($AK313="n/a",1.03*AS313,IF($AK313&lt;0,1.01*AS313,IF($AK313&gt;10,1.1*AS313,(1+$AK313/100)*AS313)))</f>
        <v>1.1180400000000004</v>
      </c>
      <c r="AU313" s="887">
        <f>IF($AK313="n/a",1.03*AT313,IF($AK313&lt;0,1.01*AT313,IF($AK313&gt;10,1.1*AT313,(1+$AK313/100)*AT313)))</f>
        <v>1.2298440000000006</v>
      </c>
      <c r="AV313" s="887">
        <f>IF($AK313="n/a",1.03*AU313,IF($AK313&lt;0,1.01*AU313,IF($AK313&gt;10,1.1*AU313,(1+$AK313/100)*AU313)))</f>
        <v>1.3528284000000008</v>
      </c>
      <c r="AW313" s="651">
        <f>SUM(AR313:AV313)</f>
        <v>5.6411124000000026</v>
      </c>
      <c r="AX313" s="748">
        <f>AW313/I313*100</f>
        <v>44.913315286624226</v>
      </c>
      <c r="AY313" s="935">
        <v>1.33</v>
      </c>
      <c r="AZ313" s="873">
        <v>41.44</v>
      </c>
      <c r="BA313" s="873">
        <v>-33.69</v>
      </c>
      <c r="BB313" s="873">
        <v>7.55</v>
      </c>
      <c r="BC313" s="873">
        <v>2.2800000000000002</v>
      </c>
      <c r="BD313" s="908"/>
      <c r="BE313" s="624">
        <v>2011</v>
      </c>
      <c r="BF313" s="899">
        <f>IF(BE313&gt;2008,0,IF(BE313&gt;2001,1,IF(BE313&gt;1990,2,IF(BE313&gt;1980,3,IF(BE313&gt;1973,4,IF(BE313&gt;1970,5,IF(BE313&gt;1960,6,IF(BE313&gt;1958,7,IF(BE313&gt;1953,8,9)))))))))</f>
        <v>0</v>
      </c>
      <c r="BG313" s="883">
        <v>-5.7</v>
      </c>
    </row>
    <row r="314" spans="1:59" s="864" customFormat="1" ht="12.75" customHeight="1" x14ac:dyDescent="0.2">
      <c r="A314" s="881" t="s">
        <v>1745</v>
      </c>
      <c r="B314" s="604" t="s">
        <v>1746</v>
      </c>
      <c r="C314" s="933" t="s">
        <v>108</v>
      </c>
      <c r="D314" s="933" t="s">
        <v>4341</v>
      </c>
      <c r="E314" s="733">
        <v>8</v>
      </c>
      <c r="F314" s="1182">
        <v>524</v>
      </c>
      <c r="G314" s="1182" t="s">
        <v>106</v>
      </c>
      <c r="H314" s="1182" t="s">
        <v>106</v>
      </c>
      <c r="I314" s="875">
        <v>20.78</v>
      </c>
      <c r="J314" s="651">
        <f>(M314/I314)*100</f>
        <v>6.1597690086621748</v>
      </c>
      <c r="K314" s="878">
        <v>0.32</v>
      </c>
      <c r="L314" s="888">
        <v>4</v>
      </c>
      <c r="M314" s="642">
        <f>K314*L314</f>
        <v>1.28</v>
      </c>
      <c r="N314" s="871" t="s">
        <v>122</v>
      </c>
      <c r="O314" s="734">
        <v>0.31</v>
      </c>
      <c r="P314" s="862">
        <v>43854</v>
      </c>
      <c r="Q314" s="862">
        <v>43866</v>
      </c>
      <c r="R314" s="642">
        <f>(K314-O314)/O314*100</f>
        <v>3.2258064516129057</v>
      </c>
      <c r="S314" s="701">
        <f>IF(INDEX(Historical!$D$7:$D$1254,MATCH(B314,Historical!$B$7:$B$1278,0))=0,"n/a",(INDEX(Historical!$C$7:$C$1256,MATCH(B314,Historical!$B$7:$B$1278,0))/INDEX(Historical!$D$7:$D$1254,MATCH(B314,Historical!$B$7:$B$1278,0))-1)*100)</f>
        <v>3.3333333333333437</v>
      </c>
      <c r="T314" s="701">
        <f>IF(INDEX(Historical!$F$7:$F$1247,MATCH(B314,Historical!$B$7:$B$1278,0))=0,"n/a",((INDEX(Historical!$C$7:$C$1256,MATCH(B314,Historical!$B$7:$B$1278,0))/INDEX(Historical!$F$7:$F$1247,MATCH(B314,Historical!$B$7:$B$1278,0)))^(1/3)-1)*100)</f>
        <v>3.7607021889209946</v>
      </c>
      <c r="U314" s="701">
        <f>IF(INDEX(Historical!$H$7:$H$1247,MATCH(B314,Historical!$B$7:$B$1278,0))=0,"n/a",((INDEX(Historical!$C$7:$C$1256,MATCH(B314,Historical!$B$7:$B$1278,0))/INDEX(Historical!$H$7:$H$1247,MATCH(B314,Historical!$B$7:$B$1278,0)))^(1/5)-1)*100)</f>
        <v>3.5804203580214189</v>
      </c>
      <c r="V314" s="701">
        <f>IF(INDEX(Historical!$O$7:$O$1247,MATCH(B314,Historical!$B$7:$B$1278,0))=0,"n/a",((INDEX(Historical!$C$7:$C$1256,MATCH(B314,Historical!$B$7:$B$1278,0))/INDEX(Historical!$O$7:$O$1247,MATCH(B314,Historical!$B$7:$B$1278,0)))^(1/10)-1)*100)</f>
        <v>1.8728476245067016</v>
      </c>
      <c r="W314" s="702">
        <f>IF(OR(U314&lt;=0,U314="n/a",V314&lt;=0,V314="n/a"),"n/a",U314/V314)</f>
        <v>1.9117520887287791</v>
      </c>
      <c r="X314" s="703">
        <f>IF(OR(AJ314&lt;=0,AJ314="n/a",U314&lt;=0,U314="n/a"),"n/a",U314/AJ314)</f>
        <v>0.53439109821215203</v>
      </c>
      <c r="Y314" s="664"/>
      <c r="Z314" s="651">
        <f>IF(OR(AC314&lt;0.01,AC314="n/a"),"n/a",M314/AC314*100)</f>
        <v>55.172413793103459</v>
      </c>
      <c r="AA314" s="887">
        <f>IF(OR(AC314&lt;0.01,AC314="n/a"),"n/a",I314/AC314)</f>
        <v>8.9568965517241388</v>
      </c>
      <c r="AB314" s="888">
        <v>12</v>
      </c>
      <c r="AC314" s="866">
        <v>2.3199999999999998</v>
      </c>
      <c r="AD314" s="866" t="s">
        <v>136</v>
      </c>
      <c r="AE314" s="866">
        <v>2.6</v>
      </c>
      <c r="AF314" s="866">
        <v>1.23</v>
      </c>
      <c r="AG314" s="866">
        <v>14.000000000000002</v>
      </c>
      <c r="AH314" s="866">
        <v>49.8</v>
      </c>
      <c r="AI314" s="866" t="s">
        <v>136</v>
      </c>
      <c r="AJ314" s="866">
        <v>6.7</v>
      </c>
      <c r="AK314" s="866" t="s">
        <v>136</v>
      </c>
      <c r="AL314" s="879">
        <v>94.76</v>
      </c>
      <c r="AM314" s="873">
        <v>0.4</v>
      </c>
      <c r="AN314" s="866">
        <v>0</v>
      </c>
      <c r="AO314" s="740">
        <f>IF(U314="n/a","n/a",IF(AA314&lt;0,"n/a",IF(AA314="n/a","n/a",J314+U314-AA314)))</f>
        <v>0.7832928149594558</v>
      </c>
      <c r="AP314" s="741">
        <f>IF(U314="n/a","n/a",J314+U314)</f>
        <v>9.7401893666835946</v>
      </c>
      <c r="AQ314" s="889">
        <f>IF(OR(AC314&lt;0.01,AF314="n/a"),"n/a",(I314/SQRT(22.5*AC314*(I314/AF314))-1)*100)</f>
        <v>-30.025456188631029</v>
      </c>
      <c r="AR314" s="651">
        <f>INDEX(Historical!$C$7:$C$1256,MATCH(B314,Historical!$B$7:$B$1278,0))*IF(AH314="n/a",1.03,IF(AH314&lt;0,1.01,IF(AH314&gt;10,1.1,(1+AH314/100))))</f>
        <v>1.3640000000000001</v>
      </c>
      <c r="AS314" s="887">
        <f>IF($AI314="n/a",1.03*AR314,IF($AI314&lt;0,1.01*AR314,IF($AI314&gt;10,1.1*AR314,(1+$AI314/100)*AR314)))</f>
        <v>1.4049200000000002</v>
      </c>
      <c r="AT314" s="887">
        <f>IF($AK314="n/a",1.03*AS314,IF($AK314&lt;0,1.01*AS314,IF($AK314&gt;10,1.1*AS314,(1+$AK314/100)*AS314)))</f>
        <v>1.4470676000000002</v>
      </c>
      <c r="AU314" s="887">
        <f>IF($AK314="n/a",1.03*AT314,IF($AK314&lt;0,1.01*AT314,IF($AK314&gt;10,1.1*AT314,(1+$AK314/100)*AT314)))</f>
        <v>1.4904796280000003</v>
      </c>
      <c r="AV314" s="887">
        <f>IF($AK314="n/a",1.03*AU314,IF($AK314&lt;0,1.01*AU314,IF($AK314&gt;10,1.1*AU314,(1+$AK314/100)*AU314)))</f>
        <v>1.5351940168400005</v>
      </c>
      <c r="AW314" s="651">
        <f>SUM(AR314:AV314)</f>
        <v>7.2416612448400013</v>
      </c>
      <c r="AX314" s="748">
        <f>AW314/I314*100</f>
        <v>34.849187896246399</v>
      </c>
      <c r="AY314" s="935">
        <v>0.84</v>
      </c>
      <c r="AZ314" s="873">
        <v>25.94</v>
      </c>
      <c r="BA314" s="873">
        <v>-46.43</v>
      </c>
      <c r="BB314" s="873">
        <v>-1.9</v>
      </c>
      <c r="BC314" s="873">
        <v>-8.77</v>
      </c>
      <c r="BD314" s="908"/>
      <c r="BE314" s="624">
        <v>2013</v>
      </c>
      <c r="BF314" s="899">
        <f>IF(BE314&gt;2008,0,IF(BE314&gt;2001,1,IF(BE314&gt;1990,2,IF(BE314&gt;1980,3,IF(BE314&gt;1973,4,IF(BE314&gt;1970,5,IF(BE314&gt;1960,6,IF(BE314&gt;1958,7,IF(BE314&gt;1953,8,9)))))))))</f>
        <v>0</v>
      </c>
      <c r="BG314" s="883">
        <v>1.2</v>
      </c>
    </row>
    <row r="315" spans="1:59" s="864" customFormat="1" ht="12.75" customHeight="1" x14ac:dyDescent="0.2">
      <c r="A315" s="872" t="s">
        <v>3916</v>
      </c>
      <c r="B315" s="604" t="s">
        <v>3917</v>
      </c>
      <c r="C315" s="933" t="s">
        <v>108</v>
      </c>
      <c r="D315" s="933" t="s">
        <v>4341</v>
      </c>
      <c r="E315" s="733">
        <v>7</v>
      </c>
      <c r="F315" s="1182">
        <v>581</v>
      </c>
      <c r="G315" s="1182" t="s">
        <v>106</v>
      </c>
      <c r="H315" s="1182" t="s">
        <v>106</v>
      </c>
      <c r="I315" s="875">
        <v>14.02</v>
      </c>
      <c r="J315" s="651">
        <f>(M315/I315)*100</f>
        <v>2.2824536376604851</v>
      </c>
      <c r="K315" s="878">
        <v>0.08</v>
      </c>
      <c r="L315" s="888">
        <v>4</v>
      </c>
      <c r="M315" s="642">
        <f>K315*L315</f>
        <v>0.32</v>
      </c>
      <c r="N315" s="871" t="s">
        <v>151</v>
      </c>
      <c r="O315" s="734">
        <v>7.0000000000000007E-2</v>
      </c>
      <c r="P315" s="1128">
        <v>43629</v>
      </c>
      <c r="Q315" s="1128">
        <v>43644</v>
      </c>
      <c r="R315" s="642">
        <f>(K315-O315)/O315*100</f>
        <v>14.285714285714276</v>
      </c>
      <c r="S315" s="701">
        <f>IF(INDEX(Historical!$D$7:$D$1254,MATCH(B315,Historical!$B$7:$B$1278,0))=0,"n/a",(INDEX(Historical!$C$7:$C$1256,MATCH(B315,Historical!$B$7:$B$1278,0))/INDEX(Historical!$D$7:$D$1254,MATCH(B315,Historical!$B$7:$B$1278,0))-1)*100)</f>
        <v>14.814814814814813</v>
      </c>
      <c r="T315" s="701">
        <f>IF(INDEX(Historical!$F$7:$F$1247,MATCH(B315,Historical!$B$7:$B$1278,0))=0,"n/a",((INDEX(Historical!$C$7:$C$1256,MATCH(B315,Historical!$B$7:$B$1278,0))/INDEX(Historical!$F$7:$F$1247,MATCH(B315,Historical!$B$7:$B$1278,0)))^(1/3)-1)*100)</f>
        <v>19.866105802463508</v>
      </c>
      <c r="U315" s="701">
        <f>IF(INDEX(Historical!$H$7:$H$1247,MATCH(B315,Historical!$B$7:$B$1278,0))=0,"n/a",((INDEX(Historical!$C$7:$C$1256,MATCH(B315,Historical!$B$7:$B$1278,0))/INDEX(Historical!$H$7:$H$1247,MATCH(B315,Historical!$B$7:$B$1278,0)))^(1/5)-1)*100)</f>
        <v>25.39272451403496</v>
      </c>
      <c r="V315" s="701" t="str">
        <f>IF(INDEX(Historical!$O$7:$O$1247,MATCH(B315,Historical!$B$7:$B$1278,0))=0,"n/a",((INDEX(Historical!$C$7:$C$1256,MATCH(B315,Historical!$B$7:$B$1278,0))/INDEX(Historical!$O$7:$O$1247,MATCH(B315,Historical!$B$7:$B$1278,0)))^(1/10)-1)*100)</f>
        <v>n/a</v>
      </c>
      <c r="W315" s="702" t="str">
        <f>IF(OR(U315&lt;=0,U315="n/a",V315&lt;=0,V315="n/a"),"n/a",U315/V315)</f>
        <v>n/a</v>
      </c>
      <c r="X315" s="703">
        <f>IF(OR(AJ315&lt;=0,AJ315="n/a",U315&lt;=0,U315="n/a"),"n/a",U315/AJ315)</f>
        <v>1.0624570926374461</v>
      </c>
      <c r="Y315" s="664"/>
      <c r="Z315" s="651">
        <f>IF(OR(AC315&lt;0.01,AC315="n/a"),"n/a",M315/AC315*100)</f>
        <v>15.53398058252427</v>
      </c>
      <c r="AA315" s="887">
        <f>IF(OR(AC315&lt;0.01,AC315="n/a"),"n/a",I315/AC315)</f>
        <v>6.8058252427184458</v>
      </c>
      <c r="AB315" s="888">
        <v>12</v>
      </c>
      <c r="AC315" s="866">
        <v>2.06</v>
      </c>
      <c r="AD315" s="866" t="s">
        <v>136</v>
      </c>
      <c r="AE315" s="866">
        <v>1.91</v>
      </c>
      <c r="AF315" s="866">
        <v>0.91</v>
      </c>
      <c r="AG315" s="866">
        <v>14.000000000000002</v>
      </c>
      <c r="AH315" s="866">
        <v>6.8000000000000007</v>
      </c>
      <c r="AI315" s="866">
        <v>10.82</v>
      </c>
      <c r="AJ315" s="866">
        <v>23.9</v>
      </c>
      <c r="AK315" s="866" t="s">
        <v>136</v>
      </c>
      <c r="AL315" s="879">
        <v>147.63</v>
      </c>
      <c r="AM315" s="873">
        <v>1.3</v>
      </c>
      <c r="AN315" s="866">
        <v>0.06</v>
      </c>
      <c r="AO315" s="740">
        <f>IF(U315="n/a","n/a",IF(AA315&lt;0,"n/a",IF(AA315="n/a","n/a",J315+U315-AA315)))</f>
        <v>20.869352908977</v>
      </c>
      <c r="AP315" s="741">
        <f>IF(U315="n/a","n/a",J315+U315)</f>
        <v>27.675178151695444</v>
      </c>
      <c r="AQ315" s="889">
        <f>IF(OR(AC315&lt;0.01,AF315="n/a"),"n/a",(I315/SQRT(22.5*AC315*(I315/AF315))-1)*100)</f>
        <v>-47.534981089517956</v>
      </c>
      <c r="AR315" s="651">
        <f>INDEX(Historical!$C$7:$C$1256,MATCH(B315,Historical!$B$7:$B$1278,0))*IF(AH315="n/a",1.03,IF(AH315&lt;0,1.01,IF(AH315&gt;10,1.1,(1+AH315/100))))</f>
        <v>0.33108000000000004</v>
      </c>
      <c r="AS315" s="887">
        <f>IF($AI315="n/a",1.03*AR315,IF($AI315&lt;0,1.01*AR315,IF($AI315&gt;10,1.1*AR315,(1+$AI315/100)*AR315)))</f>
        <v>0.36418800000000007</v>
      </c>
      <c r="AT315" s="887">
        <f>IF($AK315="n/a",1.03*AS315,IF($AK315&lt;0,1.01*AS315,IF($AK315&gt;10,1.1*AS315,(1+$AK315/100)*AS315)))</f>
        <v>0.37511364000000008</v>
      </c>
      <c r="AU315" s="887">
        <f>IF($AK315="n/a",1.03*AT315,IF($AK315&lt;0,1.01*AT315,IF($AK315&gt;10,1.1*AT315,(1+$AK315/100)*AT315)))</f>
        <v>0.38636704920000009</v>
      </c>
      <c r="AV315" s="887">
        <f>IF($AK315="n/a",1.03*AU315,IF($AK315&lt;0,1.01*AU315,IF($AK315&gt;10,1.1*AU315,(1+$AK315/100)*AU315)))</f>
        <v>0.39795806067600009</v>
      </c>
      <c r="AW315" s="651">
        <f>SUM(AR315:AV315)</f>
        <v>1.8547067498760004</v>
      </c>
      <c r="AX315" s="748">
        <f>AW315/I315*100</f>
        <v>13.22900677514979</v>
      </c>
      <c r="AY315" s="935">
        <v>1.39</v>
      </c>
      <c r="AZ315" s="873">
        <v>60.050000000000004</v>
      </c>
      <c r="BA315" s="873">
        <v>-41.949999999999996</v>
      </c>
      <c r="BB315" s="873">
        <v>9.1</v>
      </c>
      <c r="BC315" s="873">
        <v>-3.82</v>
      </c>
      <c r="BD315" s="908"/>
      <c r="BE315" s="624">
        <v>2013</v>
      </c>
      <c r="BF315" s="899">
        <f>IF(BE315&gt;2008,0,IF(BE315&gt;2001,1,IF(BE315&gt;1990,2,IF(BE315&gt;1980,3,IF(BE315&gt;1973,4,IF(BE315&gt;1970,5,IF(BE315&gt;1960,6,IF(BE315&gt;1958,7,IF(BE315&gt;1953,8,9)))))))))</f>
        <v>0</v>
      </c>
      <c r="BG315" s="883">
        <v>1.3</v>
      </c>
    </row>
    <row r="316" spans="1:59" s="864" customFormat="1" ht="12.75" customHeight="1" x14ac:dyDescent="0.2">
      <c r="A316" s="872" t="s">
        <v>1739</v>
      </c>
      <c r="B316" s="604" t="s">
        <v>1740</v>
      </c>
      <c r="C316" s="933" t="s">
        <v>108</v>
      </c>
      <c r="D316" s="933" t="s">
        <v>4341</v>
      </c>
      <c r="E316" s="733">
        <v>9</v>
      </c>
      <c r="F316" s="1182">
        <v>439</v>
      </c>
      <c r="G316" s="1182" t="s">
        <v>37</v>
      </c>
      <c r="H316" s="1182" t="s">
        <v>37</v>
      </c>
      <c r="I316" s="875">
        <v>38.950000000000003</v>
      </c>
      <c r="J316" s="651">
        <f>(M316/I316)*100</f>
        <v>4.3132220795892167</v>
      </c>
      <c r="K316" s="878">
        <v>0.42</v>
      </c>
      <c r="L316" s="888">
        <v>4</v>
      </c>
      <c r="M316" s="642">
        <f>K316*L316</f>
        <v>1.68</v>
      </c>
      <c r="N316" s="871" t="s">
        <v>218</v>
      </c>
      <c r="O316" s="734">
        <v>0.37</v>
      </c>
      <c r="P316" s="867">
        <v>43735</v>
      </c>
      <c r="Q316" s="867">
        <v>43753</v>
      </c>
      <c r="R316" s="642">
        <f>(K316-O316)/O316*100</f>
        <v>13.513513513513512</v>
      </c>
      <c r="S316" s="701">
        <f>IF(INDEX(Historical!$D$7:$D$1254,MATCH(B316,Historical!$B$7:$B$1278,0))=0,"n/a",(INDEX(Historical!$C$7:$C$1256,MATCH(B316,Historical!$B$7:$B$1278,0))/INDEX(Historical!$D$7:$D$1254,MATCH(B316,Historical!$B$7:$B$1278,0))-1)*100)</f>
        <v>20.472440944881896</v>
      </c>
      <c r="T316" s="701">
        <f>IF(INDEX(Historical!$F$7:$F$1247,MATCH(B316,Historical!$B$7:$B$1278,0))=0,"n/a",((INDEX(Historical!$C$7:$C$1256,MATCH(B316,Historical!$B$7:$B$1278,0))/INDEX(Historical!$F$7:$F$1247,MATCH(B316,Historical!$B$7:$B$1278,0)))^(1/3)-1)*100)</f>
        <v>13.551196153247002</v>
      </c>
      <c r="U316" s="701">
        <f>IF(INDEX(Historical!$H$7:$H$1247,MATCH(B316,Historical!$B$7:$B$1278,0))=0,"n/a",((INDEX(Historical!$C$7:$C$1256,MATCH(B316,Historical!$B$7:$B$1278,0))/INDEX(Historical!$H$7:$H$1247,MATCH(B316,Historical!$B$7:$B$1278,0)))^(1/5)-1)*100)</f>
        <v>10.000222877171749</v>
      </c>
      <c r="V316" s="701">
        <f>IF(INDEX(Historical!$O$7:$O$1247,MATCH(B316,Historical!$B$7:$B$1278,0))=0,"n/a",((INDEX(Historical!$C$7:$C$1256,MATCH(B316,Historical!$B$7:$B$1278,0))/INDEX(Historical!$O$7:$O$1247,MATCH(B316,Historical!$B$7:$B$1278,0)))^(1/10)-1)*100)</f>
        <v>10.281422311440425</v>
      </c>
      <c r="W316" s="702">
        <f>IF(OR(U316&lt;=0,U316="n/a",V316&lt;=0,V316="n/a"),"n/a",U316/V316)</f>
        <v>0.97264975353110661</v>
      </c>
      <c r="X316" s="703">
        <f>IF(OR(AJ316&lt;=0,AJ316="n/a",U316&lt;=0,U316="n/a"),"n/a",U316/AJ316)</f>
        <v>1.6129391737373788</v>
      </c>
      <c r="Y316" s="664"/>
      <c r="Z316" s="651">
        <f>IF(OR(AC316&lt;0.01,AC316="n/a"),"n/a",M316/AC316*100)</f>
        <v>55.629139072847678</v>
      </c>
      <c r="AA316" s="887">
        <f>IF(OR(AC316&lt;0.01,AC316="n/a"),"n/a",I316/AC316)</f>
        <v>12.897350993377485</v>
      </c>
      <c r="AB316" s="888">
        <v>12</v>
      </c>
      <c r="AC316" s="866">
        <v>3.02</v>
      </c>
      <c r="AD316" s="866">
        <v>6.36</v>
      </c>
      <c r="AE316" s="866">
        <v>3.74</v>
      </c>
      <c r="AF316" s="866">
        <v>1.28</v>
      </c>
      <c r="AG316" s="866">
        <v>13.100000000000001</v>
      </c>
      <c r="AH316" s="866">
        <v>0.4</v>
      </c>
      <c r="AI316" s="866">
        <v>2.58</v>
      </c>
      <c r="AJ316" s="866">
        <v>6.2</v>
      </c>
      <c r="AK316" s="866">
        <v>2.0299999999999998</v>
      </c>
      <c r="AL316" s="879">
        <v>58410</v>
      </c>
      <c r="AM316" s="873">
        <v>0.09</v>
      </c>
      <c r="AN316" s="866">
        <v>0.93</v>
      </c>
      <c r="AO316" s="740">
        <f>IF(U316="n/a","n/a",IF(AA316&lt;0,"n/a",IF(AA316="n/a","n/a",J316+U316-AA316)))</f>
        <v>1.4160939633834815</v>
      </c>
      <c r="AP316" s="741">
        <f>IF(U316="n/a","n/a",J316+U316)</f>
        <v>14.313444956760966</v>
      </c>
      <c r="AQ316" s="889">
        <f>IF(OR(AC316&lt;0.01,AF316="n/a"),"n/a",(I316/SQRT(22.5*AC316*(I316/AF316))-1)*100)</f>
        <v>-14.342778026412006</v>
      </c>
      <c r="AR316" s="651">
        <f>INDEX(Historical!$C$7:$C$1256,MATCH(B316,Historical!$B$7:$B$1278,0))*IF(AH316="n/a",1.03,IF(AH316&lt;0,1.01,IF(AH316&gt;10,1.1,(1+AH316/100))))</f>
        <v>1.5361199999999999</v>
      </c>
      <c r="AS316" s="887">
        <f>IF($AI316="n/a",1.03*AR316,IF($AI316&lt;0,1.01*AR316,IF($AI316&gt;10,1.1*AR316,(1+$AI316/100)*AR316)))</f>
        <v>1.5757518960000001</v>
      </c>
      <c r="AT316" s="887">
        <f>IF($AK316="n/a",1.03*AS316,IF($AK316&lt;0,1.01*AS316,IF($AK316&gt;10,1.1*AS316,(1+$AK316/100)*AS316)))</f>
        <v>1.6077396594888</v>
      </c>
      <c r="AU316" s="887">
        <f>IF($AK316="n/a",1.03*AT316,IF($AK316&lt;0,1.01*AT316,IF($AK316&gt;10,1.1*AT316,(1+$AK316/100)*AT316)))</f>
        <v>1.6403767745764226</v>
      </c>
      <c r="AV316" s="887">
        <f>IF($AK316="n/a",1.03*AU316,IF($AK316&lt;0,1.01*AU316,IF($AK316&gt;10,1.1*AU316,(1+$AK316/100)*AU316)))</f>
        <v>1.6736764231003241</v>
      </c>
      <c r="AW316" s="651">
        <f>SUM(AR316:AV316)</f>
        <v>8.0336647531655458</v>
      </c>
      <c r="AX316" s="748">
        <f>AW316/I316*100</f>
        <v>20.62558344843529</v>
      </c>
      <c r="AY316" s="935">
        <v>1.1599999999999999</v>
      </c>
      <c r="AZ316" s="873">
        <v>37.340000000000003</v>
      </c>
      <c r="BA316" s="873">
        <v>-36.26</v>
      </c>
      <c r="BB316" s="873">
        <v>4.09</v>
      </c>
      <c r="BC316" s="873">
        <v>-0.33</v>
      </c>
      <c r="BD316" s="908"/>
      <c r="BE316" s="624">
        <v>2011</v>
      </c>
      <c r="BF316" s="899">
        <f>IF(BE316&gt;2008,0,IF(BE316&gt;2001,1,IF(BE316&gt;1990,2,IF(BE316&gt;1980,3,IF(BE316&gt;1973,4,IF(BE316&gt;1970,5,IF(BE316&gt;1960,6,IF(BE316&gt;1958,7,IF(BE316&gt;1953,8,9)))))))))</f>
        <v>0</v>
      </c>
      <c r="BG316" s="883">
        <v>1.2</v>
      </c>
    </row>
    <row r="317" spans="1:59" s="864" customFormat="1" x14ac:dyDescent="0.2">
      <c r="A317" s="155" t="s">
        <v>4034</v>
      </c>
      <c r="B317" s="836" t="s">
        <v>4035</v>
      </c>
      <c r="C317" s="933" t="s">
        <v>131</v>
      </c>
      <c r="D317" s="933" t="s">
        <v>4331</v>
      </c>
      <c r="E317" s="733">
        <v>6</v>
      </c>
      <c r="F317" s="1182">
        <v>681</v>
      </c>
      <c r="G317" s="1182" t="s">
        <v>106</v>
      </c>
      <c r="H317" s="1182" t="s">
        <v>106</v>
      </c>
      <c r="I317" s="875">
        <v>34.549999999999997</v>
      </c>
      <c r="J317" s="651">
        <f>(M317/I317)*100</f>
        <v>4.3415340086830687</v>
      </c>
      <c r="K317" s="878">
        <v>0.375</v>
      </c>
      <c r="L317" s="888">
        <v>4</v>
      </c>
      <c r="M317" s="642">
        <f>K317*L317</f>
        <v>1.5</v>
      </c>
      <c r="N317" s="871" t="s">
        <v>513</v>
      </c>
      <c r="O317" s="734">
        <v>0.37</v>
      </c>
      <c r="P317" s="862">
        <v>43874</v>
      </c>
      <c r="Q317" s="862">
        <v>43889</v>
      </c>
      <c r="R317" s="642">
        <f>(K317-O317)/O317*100</f>
        <v>1.3513513513513526</v>
      </c>
      <c r="S317" s="701">
        <f>IF(INDEX(Historical!$D$7:$D$1254,MATCH(B317,Historical!$B$7:$B$1278,0))=0,"n/a",(INDEX(Historical!$C$7:$C$1256,MATCH(B317,Historical!$B$7:$B$1278,0))/INDEX(Historical!$D$7:$D$1254,MATCH(B317,Historical!$B$7:$B$1278,0))-1)*100)</f>
        <v>1.3698630136986356</v>
      </c>
      <c r="T317" s="701">
        <f>IF(INDEX(Historical!$F$7:$F$1247,MATCH(B317,Historical!$B$7:$B$1278,0))=0,"n/a",((INDEX(Historical!$C$7:$C$1256,MATCH(B317,Historical!$B$7:$B$1278,0))/INDEX(Historical!$F$7:$F$1247,MATCH(B317,Historical!$B$7:$B$1278,0)))^(1/3)-1)*100)</f>
        <v>1.3890663116861823</v>
      </c>
      <c r="U317" s="701">
        <f>IF(INDEX(Historical!$H$7:$H$1247,MATCH(B317,Historical!$B$7:$B$1278,0))=0,"n/a",((INDEX(Historical!$C$7:$C$1256,MATCH(B317,Historical!$B$7:$B$1278,0))/INDEX(Historical!$H$7:$H$1247,MATCH(B317,Historical!$B$7:$B$1278,0)))^(1/5)-1)*100)</f>
        <v>1.4090059927290843</v>
      </c>
      <c r="V317" s="701">
        <f>IF(INDEX(Historical!$O$7:$O$1247,MATCH(B317,Historical!$B$7:$B$1278,0))=0,"n/a",((INDEX(Historical!$C$7:$C$1256,MATCH(B317,Historical!$B$7:$B$1278,0))/INDEX(Historical!$O$7:$O$1247,MATCH(B317,Historical!$B$7:$B$1278,0)))^(1/10)-1)*100)</f>
        <v>0.70203870465042062</v>
      </c>
      <c r="W317" s="702">
        <f>IF(OR(U317&lt;=0,U317="n/a",V317&lt;=0,V317="n/a"),"n/a",U317/V317)</f>
        <v>2.0070203870464622</v>
      </c>
      <c r="X317" s="703">
        <f>IF(OR(AJ317&lt;=0,AJ317="n/a",U317&lt;=0,U317="n/a"),"n/a",U317/AJ317)</f>
        <v>0.13292509365368721</v>
      </c>
      <c r="Y317" s="877"/>
      <c r="Z317" s="651">
        <f>IF(OR(AC317&lt;0.01,AC317="n/a"),"n/a",M317/AC317*100)</f>
        <v>69.767441860465112</v>
      </c>
      <c r="AA317" s="887">
        <f>IF(OR(AC317&lt;0.01,AC317="n/a"),"n/a",I317/AC317)</f>
        <v>16.069767441860463</v>
      </c>
      <c r="AB317" s="888">
        <v>12</v>
      </c>
      <c r="AC317" s="866">
        <v>2.15</v>
      </c>
      <c r="AD317" s="866">
        <v>3.35</v>
      </c>
      <c r="AE317" s="866">
        <v>1.23</v>
      </c>
      <c r="AF317" s="866">
        <v>1.34</v>
      </c>
      <c r="AG317" s="866">
        <v>8.4</v>
      </c>
      <c r="AH317" s="866">
        <v>33.300000000000004</v>
      </c>
      <c r="AI317" s="866">
        <v>12.41</v>
      </c>
      <c r="AJ317" s="866">
        <v>10.6</v>
      </c>
      <c r="AK317" s="866">
        <v>4.8</v>
      </c>
      <c r="AL317" s="879">
        <v>512.38</v>
      </c>
      <c r="AM317" s="873">
        <v>0.6</v>
      </c>
      <c r="AN317" s="866">
        <v>1.34</v>
      </c>
      <c r="AO317" s="740">
        <f>IF(U317="n/a","n/a",IF(AA317&lt;0,"n/a",IF(AA317="n/a","n/a",J317+U317-AA317)))</f>
        <v>-10.31922744044831</v>
      </c>
      <c r="AP317" s="741">
        <f>IF(U317="n/a","n/a",J317+U317)</f>
        <v>5.750540001412153</v>
      </c>
      <c r="AQ317" s="889">
        <f>IF(OR(AC317&lt;0.01,AF317="n/a"),"n/a",(I317/SQRT(22.5*AC317*(I317/AF317))-1)*100)</f>
        <v>-2.1713780303239227</v>
      </c>
      <c r="AR317" s="651">
        <f>INDEX(Historical!$C$7:$C$1256,MATCH(B317,Historical!$B$7:$B$1278,0))*IF(AH317="n/a",1.03,IF(AH317&lt;0,1.01,IF(AH317&gt;10,1.1,(1+AH317/100))))</f>
        <v>1.6280000000000001</v>
      </c>
      <c r="AS317" s="887">
        <f>IF($AI317="n/a",1.03*AR317,IF($AI317&lt;0,1.01*AR317,IF($AI317&gt;10,1.1*AR317,(1+$AI317/100)*AR317)))</f>
        <v>1.7908000000000002</v>
      </c>
      <c r="AT317" s="887">
        <f>IF($AK317="n/a",1.03*AS317,IF($AK317&lt;0,1.01*AS317,IF($AK317&gt;10,1.1*AS317,(1+$AK317/100)*AS317)))</f>
        <v>1.8767584000000002</v>
      </c>
      <c r="AU317" s="887">
        <f>IF($AK317="n/a",1.03*AT317,IF($AK317&lt;0,1.01*AT317,IF($AK317&gt;10,1.1*AT317,(1+$AK317/100)*AT317)))</f>
        <v>1.9668428032000003</v>
      </c>
      <c r="AV317" s="887">
        <f>IF($AK317="n/a",1.03*AU317,IF($AK317&lt;0,1.01*AU317,IF($AK317&gt;10,1.1*AU317,(1+$AK317/100)*AU317)))</f>
        <v>2.0612512577536002</v>
      </c>
      <c r="AW317" s="651">
        <f>SUM(AR317:AV317)</f>
        <v>9.3236524609535998</v>
      </c>
      <c r="AX317" s="748">
        <f>AW317/I317*100</f>
        <v>26.985969496247758</v>
      </c>
      <c r="AY317" s="935">
        <v>0.23</v>
      </c>
      <c r="AZ317" s="873">
        <v>0.82000000000000006</v>
      </c>
      <c r="BA317" s="873">
        <v>-47.46</v>
      </c>
      <c r="BB317" s="873">
        <v>-12.989999999999998</v>
      </c>
      <c r="BC317" s="873">
        <v>-28.46</v>
      </c>
      <c r="BD317" s="908"/>
      <c r="BE317" s="624">
        <v>2015</v>
      </c>
      <c r="BF317" s="899">
        <f>IF(BE317&gt;2008,0,IF(BE317&gt;2001,1,IF(BE317&gt;1990,2,IF(BE317&gt;1980,3,IF(BE317&gt;1973,4,IF(BE317&gt;1970,5,IF(BE317&gt;1960,6,IF(BE317&gt;1958,7,IF(BE317&gt;1953,8,9)))))))))</f>
        <v>0</v>
      </c>
      <c r="BG317" s="883">
        <v>2.4</v>
      </c>
    </row>
    <row r="318" spans="1:59" s="864" customFormat="1" ht="12.75" customHeight="1" x14ac:dyDescent="0.2">
      <c r="A318" s="882" t="s">
        <v>4139</v>
      </c>
      <c r="B318" s="604" t="s">
        <v>4140</v>
      </c>
      <c r="C318" s="933" t="s">
        <v>108</v>
      </c>
      <c r="D318" s="933" t="s">
        <v>4337</v>
      </c>
      <c r="E318" s="733">
        <v>6</v>
      </c>
      <c r="F318" s="1182">
        <v>697</v>
      </c>
      <c r="G318" s="1182" t="s">
        <v>106</v>
      </c>
      <c r="H318" s="1182" t="s">
        <v>106</v>
      </c>
      <c r="I318" s="875">
        <v>27.3</v>
      </c>
      <c r="J318" s="651">
        <f>(M318/I318)*100</f>
        <v>3.0769230769230766</v>
      </c>
      <c r="K318" s="878">
        <v>0.21</v>
      </c>
      <c r="L318" s="888">
        <v>4</v>
      </c>
      <c r="M318" s="642">
        <f>K318*L318</f>
        <v>0.84</v>
      </c>
      <c r="N318" s="634" t="s">
        <v>691</v>
      </c>
      <c r="O318" s="734">
        <v>0.2</v>
      </c>
      <c r="P318" s="862">
        <v>43945</v>
      </c>
      <c r="Q318" s="862">
        <v>43962</v>
      </c>
      <c r="R318" s="642">
        <f>(K318-O318)/O318*100</f>
        <v>4.9999999999999902</v>
      </c>
      <c r="S318" s="701">
        <f>IF(INDEX(Historical!$D$7:$D$1254,MATCH(B318,Historical!$B$7:$B$1278,0))=0,"n/a",(INDEX(Historical!$C$7:$C$1256,MATCH(B318,Historical!$B$7:$B$1278,0))/INDEX(Historical!$D$7:$D$1254,MATCH(B318,Historical!$B$7:$B$1278,0))-1)*100)</f>
        <v>5.3333333333333455</v>
      </c>
      <c r="T318" s="701">
        <f>IF(INDEX(Historical!$F$7:$F$1247,MATCH(B318,Historical!$B$7:$B$1278,0))=0,"n/a",((INDEX(Historical!$C$7:$C$1256,MATCH(B318,Historical!$B$7:$B$1278,0))/INDEX(Historical!$F$7:$F$1247,MATCH(B318,Historical!$B$7:$B$1278,0)))^(1/3)-1)*100)</f>
        <v>5.6454416126542117</v>
      </c>
      <c r="U318" s="701">
        <f>IF(INDEX(Historical!$H$7:$H$1247,MATCH(B318,Historical!$B$7:$B$1278,0))=0,"n/a",((INDEX(Historical!$C$7:$C$1256,MATCH(B318,Historical!$B$7:$B$1278,0))/INDEX(Historical!$H$7:$H$1247,MATCH(B318,Historical!$B$7:$B$1278,0)))^(1/5)-1)*100)</f>
        <v>5.6562440968709549</v>
      </c>
      <c r="V318" s="701">
        <f>IF(INDEX(Historical!$O$7:$O$1247,MATCH(B318,Historical!$B$7:$B$1278,0))=0,"n/a",((INDEX(Historical!$C$7:$C$1256,MATCH(B318,Historical!$B$7:$B$1278,0))/INDEX(Historical!$O$7:$O$1247,MATCH(B318,Historical!$B$7:$B$1278,0)))^(1/10)-1)*100)</f>
        <v>-3.2561334899320671</v>
      </c>
      <c r="W318" s="702" t="str">
        <f>IF(OR(U318&lt;=0,U318="n/a",V318&lt;=0,V318="n/a"),"n/a",U318/V318)</f>
        <v>n/a</v>
      </c>
      <c r="X318" s="703">
        <f>IF(OR(AJ318&lt;=0,AJ318="n/a",U318&lt;=0,U318="n/a"),"n/a",U318/AJ318)</f>
        <v>0.33468899981484934</v>
      </c>
      <c r="Y318" s="877"/>
      <c r="Z318" s="651">
        <f>IF(OR(AC318&lt;0.01,AC318="n/a"),"n/a",M318/AC318*100)</f>
        <v>47.457627118644062</v>
      </c>
      <c r="AA318" s="887">
        <f>IF(OR(AC318&lt;0.01,AC318="n/a"),"n/a",I318/AC318)</f>
        <v>15.423728813559322</v>
      </c>
      <c r="AB318" s="888">
        <v>13</v>
      </c>
      <c r="AC318" s="866">
        <v>1.77</v>
      </c>
      <c r="AD318" s="866" t="s">
        <v>136</v>
      </c>
      <c r="AE318" s="866">
        <v>6.49</v>
      </c>
      <c r="AF318" s="866">
        <v>4.63</v>
      </c>
      <c r="AG318" s="866">
        <v>31.6</v>
      </c>
      <c r="AH318" s="866">
        <v>41</v>
      </c>
      <c r="AI318" s="866" t="s">
        <v>136</v>
      </c>
      <c r="AJ318" s="866">
        <v>16.900000000000002</v>
      </c>
      <c r="AK318" s="866" t="s">
        <v>136</v>
      </c>
      <c r="AL318" s="879">
        <v>266.17</v>
      </c>
      <c r="AM318" s="873">
        <v>89.81</v>
      </c>
      <c r="AN318" s="866">
        <v>0.04</v>
      </c>
      <c r="AO318" s="740">
        <f>IF(U318="n/a","n/a",IF(AA318&lt;0,"n/a",IF(AA318="n/a","n/a",J318+U318-AA318)))</f>
        <v>-6.6905616397652903</v>
      </c>
      <c r="AP318" s="741">
        <f>IF(U318="n/a","n/a",J318+U318)</f>
        <v>8.7331671737940315</v>
      </c>
      <c r="AQ318" s="889">
        <f>IF(OR(AC318&lt;0.01,AF318="n/a"),"n/a",(I318/SQRT(22.5*AC318*(I318/AF318))-1)*100)</f>
        <v>78.153322739187715</v>
      </c>
      <c r="AR318" s="651">
        <f>INDEX(Historical!$C$7:$C$1256,MATCH(B318,Historical!$B$7:$B$1278,0))*IF(AH318="n/a",1.03,IF(AH318&lt;0,1.01,IF(AH318&gt;10,1.1,(1+AH318/100))))</f>
        <v>0.86900000000000011</v>
      </c>
      <c r="AS318" s="887">
        <f>IF($AI318="n/a",1.03*AR318,IF($AI318&lt;0,1.01*AR318,IF($AI318&gt;10,1.1*AR318,(1+$AI318/100)*AR318)))</f>
        <v>0.89507000000000014</v>
      </c>
      <c r="AT318" s="887">
        <f>IF($AK318="n/a",1.03*AS318,IF($AK318&lt;0,1.01*AS318,IF($AK318&gt;10,1.1*AS318,(1+$AK318/100)*AS318)))</f>
        <v>0.92192210000000019</v>
      </c>
      <c r="AU318" s="887">
        <f>IF($AK318="n/a",1.03*AT318,IF($AK318&lt;0,1.01*AT318,IF($AK318&gt;10,1.1*AT318,(1+$AK318/100)*AT318)))</f>
        <v>0.94957976300000024</v>
      </c>
      <c r="AV318" s="887">
        <f>IF($AK318="n/a",1.03*AU318,IF($AK318&lt;0,1.01*AU318,IF($AK318&gt;10,1.1*AU318,(1+$AK318/100)*AU318)))</f>
        <v>0.97806715589000026</v>
      </c>
      <c r="AW318" s="651">
        <f>SUM(AR318:AV318)</f>
        <v>4.6136390188900016</v>
      </c>
      <c r="AX318" s="748">
        <f>AW318/I318*100</f>
        <v>16.899776625970702</v>
      </c>
      <c r="AY318" s="935">
        <v>-0.06</v>
      </c>
      <c r="AZ318" s="873">
        <v>48.370000000000005</v>
      </c>
      <c r="BA318" s="873">
        <v>-25.41</v>
      </c>
      <c r="BB318" s="873">
        <v>4.67</v>
      </c>
      <c r="BC318" s="873">
        <v>-3.06</v>
      </c>
      <c r="BD318" s="908"/>
      <c r="BE318" s="624">
        <v>2015</v>
      </c>
      <c r="BF318" s="899">
        <f>IF(BE318&gt;2008,0,IF(BE318&gt;2001,1,IF(BE318&gt;1990,2,IF(BE318&gt;1980,3,IF(BE318&gt;1973,4,IF(BE318&gt;1970,5,IF(BE318&gt;1960,6,IF(BE318&gt;1958,7,IF(BE318&gt;1953,8,9)))))))))</f>
        <v>0</v>
      </c>
      <c r="BG318" s="883">
        <v>16</v>
      </c>
    </row>
    <row r="319" spans="1:59" s="864" customFormat="1" ht="12.75" customHeight="1" x14ac:dyDescent="0.2">
      <c r="A319" s="864" t="s">
        <v>2947</v>
      </c>
      <c r="B319" s="604" t="s">
        <v>2948</v>
      </c>
      <c r="C319" s="933" t="s">
        <v>123</v>
      </c>
      <c r="D319" s="933" t="s">
        <v>4374</v>
      </c>
      <c r="E319" s="733">
        <v>7</v>
      </c>
      <c r="F319" s="1182">
        <v>616</v>
      </c>
      <c r="G319" s="1182" t="s">
        <v>106</v>
      </c>
      <c r="H319" s="1182" t="s">
        <v>106</v>
      </c>
      <c r="I319" s="875">
        <v>144.84</v>
      </c>
      <c r="J319" s="651">
        <f>(M319/I319)*100</f>
        <v>0.93896713615023475</v>
      </c>
      <c r="K319" s="878">
        <v>0.34</v>
      </c>
      <c r="L319" s="888">
        <v>4</v>
      </c>
      <c r="M319" s="642">
        <f>K319*L319</f>
        <v>1.36</v>
      </c>
      <c r="N319" s="871" t="s">
        <v>226</v>
      </c>
      <c r="O319" s="734">
        <v>0.31</v>
      </c>
      <c r="P319" s="862">
        <v>43886</v>
      </c>
      <c r="Q319" s="862">
        <v>43900</v>
      </c>
      <c r="R319" s="642">
        <f>(K319-O319)/O319*100</f>
        <v>9.6774193548387171</v>
      </c>
      <c r="S319" s="701">
        <f>IF(INDEX(Historical!$D$7:$D$1254,MATCH(B319,Historical!$B$7:$B$1278,0))=0,"n/a",(INDEX(Historical!$C$7:$C$1256,MATCH(B319,Historical!$B$7:$B$1278,0))/INDEX(Historical!$D$7:$D$1254,MATCH(B319,Historical!$B$7:$B$1278,0))-1)*100)</f>
        <v>10.714285714285698</v>
      </c>
      <c r="T319" s="701">
        <f>IF(INDEX(Historical!$F$7:$F$1247,MATCH(B319,Historical!$B$7:$B$1278,0))=0,"n/a",((INDEX(Historical!$C$7:$C$1256,MATCH(B319,Historical!$B$7:$B$1278,0))/INDEX(Historical!$F$7:$F$1247,MATCH(B319,Historical!$B$7:$B$1278,0)))^(1/3)-1)*100)</f>
        <v>15.729452726293779</v>
      </c>
      <c r="U319" s="701">
        <f>IF(INDEX(Historical!$H$7:$H$1247,MATCH(B319,Historical!$B$7:$B$1278,0))=0,"n/a",((INDEX(Historical!$C$7:$C$1256,MATCH(B319,Historical!$B$7:$B$1278,0))/INDEX(Historical!$H$7:$H$1247,MATCH(B319,Historical!$B$7:$B$1278,0)))^(1/5)-1)*100)</f>
        <v>41.3187544034475</v>
      </c>
      <c r="V319" s="701">
        <f>IF(INDEX(Historical!$O$7:$O$1247,MATCH(B319,Historical!$B$7:$B$1278,0))=0,"n/a",((INDEX(Historical!$C$7:$C$1256,MATCH(B319,Historical!$B$7:$B$1278,0))/INDEX(Historical!$O$7:$O$1247,MATCH(B319,Historical!$B$7:$B$1278,0)))^(1/10)-1)*100)</f>
        <v>-1.7537467490159608</v>
      </c>
      <c r="W319" s="702" t="str">
        <f>IF(OR(U319&lt;=0,U319="n/a",V319&lt;=0,V319="n/a"),"n/a",U319/V319)</f>
        <v>n/a</v>
      </c>
      <c r="X319" s="703">
        <f>IF(OR(AJ319&lt;=0,AJ319="n/a",U319&lt;=0,U319="n/a"),"n/a",U319/AJ319)</f>
        <v>1.6864797715692856</v>
      </c>
      <c r="Y319" s="661"/>
      <c r="Z319" s="651">
        <f>IF(OR(AC319&lt;0.01,AC319="n/a"),"n/a",M319/AC319*100)</f>
        <v>28.691983122362867</v>
      </c>
      <c r="AA319" s="887">
        <f>IF(OR(AC319&lt;0.01,AC319="n/a"),"n/a",I319/AC319)</f>
        <v>30.556962025316455</v>
      </c>
      <c r="AB319" s="888">
        <v>12</v>
      </c>
      <c r="AC319" s="866">
        <v>4.74</v>
      </c>
      <c r="AD319" s="866">
        <v>3.09</v>
      </c>
      <c r="AE319" s="866">
        <v>3.84</v>
      </c>
      <c r="AF319" s="866">
        <v>3.33</v>
      </c>
      <c r="AG319" s="866">
        <v>11.1</v>
      </c>
      <c r="AH319" s="866">
        <v>20.599999999999998</v>
      </c>
      <c r="AI319" s="866">
        <v>7.48</v>
      </c>
      <c r="AJ319" s="866">
        <v>24.5</v>
      </c>
      <c r="AK319" s="866">
        <v>9.89</v>
      </c>
      <c r="AL319" s="879">
        <v>19110</v>
      </c>
      <c r="AM319" s="873">
        <v>0.1</v>
      </c>
      <c r="AN319" s="866">
        <v>0.56999999999999995</v>
      </c>
      <c r="AO319" s="740">
        <f>IF(U319="n/a","n/a",IF(AA319&lt;0,"n/a",IF(AA319="n/a","n/a",J319+U319-AA319)))</f>
        <v>11.700759514281277</v>
      </c>
      <c r="AP319" s="741">
        <f>IF(U319="n/a","n/a",J319+U319)</f>
        <v>42.257721539597732</v>
      </c>
      <c r="AQ319" s="889">
        <f>IF(OR(AC319&lt;0.01,AF319="n/a"),"n/a",(I319/SQRT(22.5*AC319*(I319/AF319))-1)*100)</f>
        <v>112.66006629705623</v>
      </c>
      <c r="AR319" s="651">
        <f>INDEX(Historical!$C$7:$C$1256,MATCH(B319,Historical!$B$7:$B$1278,0))*IF(AH319="n/a",1.03,IF(AH319&lt;0,1.01,IF(AH319&gt;10,1.1,(1+AH319/100))))</f>
        <v>1.3640000000000001</v>
      </c>
      <c r="AS319" s="887">
        <f>IF($AI319="n/a",1.03*AR319,IF($AI319&lt;0,1.01*AR319,IF($AI319&gt;10,1.1*AR319,(1+$AI319/100)*AR319)))</f>
        <v>1.4660272000000001</v>
      </c>
      <c r="AT319" s="887">
        <f>IF($AK319="n/a",1.03*AS319,IF($AK319&lt;0,1.01*AS319,IF($AK319&gt;10,1.1*AS319,(1+$AK319/100)*AS319)))</f>
        <v>1.6110172900800002</v>
      </c>
      <c r="AU319" s="887">
        <f>IF($AK319="n/a",1.03*AT319,IF($AK319&lt;0,1.01*AT319,IF($AK319&gt;10,1.1*AT319,(1+$AK319/100)*AT319)))</f>
        <v>1.7703469000689123</v>
      </c>
      <c r="AV319" s="887">
        <f>IF($AK319="n/a",1.03*AU319,IF($AK319&lt;0,1.01*AU319,IF($AK319&gt;10,1.1*AU319,(1+$AK319/100)*AU319)))</f>
        <v>1.9454342084857277</v>
      </c>
      <c r="AW319" s="651">
        <f>SUM(AR319:AV319)</f>
        <v>8.1568255986346401</v>
      </c>
      <c r="AX319" s="748">
        <f>AW319/I319*100</f>
        <v>5.6316111561962447</v>
      </c>
      <c r="AY319" s="935">
        <v>0.73</v>
      </c>
      <c r="AZ319" s="873">
        <v>120.93</v>
      </c>
      <c r="BA319" s="873">
        <v>-5.87</v>
      </c>
      <c r="BB319" s="873">
        <v>7.86</v>
      </c>
      <c r="BC319" s="873">
        <v>18.34</v>
      </c>
      <c r="BD319" s="908"/>
      <c r="BE319" s="624">
        <v>2014</v>
      </c>
      <c r="BF319" s="899">
        <f>IF(BE319&gt;2008,0,IF(BE319&gt;2001,1,IF(BE319&gt;1990,2,IF(BE319&gt;1980,3,IF(BE319&gt;1973,4,IF(BE319&gt;1970,5,IF(BE319&gt;1960,6,IF(BE319&gt;1958,7,IF(BE319&gt;1953,8,9)))))))))</f>
        <v>0</v>
      </c>
      <c r="BG319" s="883">
        <v>5.8000000000000007</v>
      </c>
    </row>
    <row r="320" spans="1:59" s="864" customFormat="1" ht="12.75" customHeight="1" x14ac:dyDescent="0.2">
      <c r="A320" s="872" t="s">
        <v>1774</v>
      </c>
      <c r="B320" s="604" t="s">
        <v>1775</v>
      </c>
      <c r="C320" s="933" t="s">
        <v>108</v>
      </c>
      <c r="D320" s="933" t="s">
        <v>4341</v>
      </c>
      <c r="E320" s="733">
        <v>9</v>
      </c>
      <c r="F320" s="1182">
        <v>427</v>
      </c>
      <c r="G320" s="1182" t="s">
        <v>37</v>
      </c>
      <c r="H320" s="1182" t="s">
        <v>37</v>
      </c>
      <c r="I320" s="875">
        <v>33.770000000000003</v>
      </c>
      <c r="J320" s="651">
        <f>(M320/I320)*100</f>
        <v>6.0408646727864967</v>
      </c>
      <c r="K320" s="878">
        <v>0.51</v>
      </c>
      <c r="L320" s="888">
        <v>4</v>
      </c>
      <c r="M320" s="642">
        <f>K320*L320</f>
        <v>2.04</v>
      </c>
      <c r="N320" s="871" t="s">
        <v>239</v>
      </c>
      <c r="O320" s="734">
        <v>0.47</v>
      </c>
      <c r="P320" s="1128">
        <v>43644</v>
      </c>
      <c r="Q320" s="1128">
        <v>43658</v>
      </c>
      <c r="R320" s="642">
        <f>(K320-O320)/O320*100</f>
        <v>8.5106382978723492</v>
      </c>
      <c r="S320" s="701">
        <f>IF(INDEX(Historical!$D$7:$D$1254,MATCH(B320,Historical!$B$7:$B$1278,0))=0,"n/a",(INDEX(Historical!$C$7:$C$1256,MATCH(B320,Historical!$B$7:$B$1278,0))/INDEX(Historical!$D$7:$D$1254,MATCH(B320,Historical!$B$7:$B$1278,0))-1)*100)</f>
        <v>16.666666666666675</v>
      </c>
      <c r="T320" s="701">
        <f>IF(INDEX(Historical!$F$7:$F$1247,MATCH(B320,Historical!$B$7:$B$1278,0))=0,"n/a",((INDEX(Historical!$C$7:$C$1256,MATCH(B320,Historical!$B$7:$B$1278,0))/INDEX(Historical!$F$7:$F$1247,MATCH(B320,Historical!$B$7:$B$1278,0)))^(1/3)-1)*100)</f>
        <v>10.314958308492628</v>
      </c>
      <c r="U320" s="701">
        <f>IF(INDEX(Historical!$H$7:$H$1247,MATCH(B320,Historical!$B$7:$B$1278,0))=0,"n/a",((INDEX(Historical!$C$7:$C$1256,MATCH(B320,Historical!$B$7:$B$1278,0))/INDEX(Historical!$H$7:$H$1247,MATCH(B320,Historical!$B$7:$B$1278,0)))^(1/5)-1)*100)</f>
        <v>10.869998568710804</v>
      </c>
      <c r="V320" s="701">
        <f>IF(INDEX(Historical!$O$7:$O$1247,MATCH(B320,Historical!$B$7:$B$1278,0))=0,"n/a",((INDEX(Historical!$C$7:$C$1256,MATCH(B320,Historical!$B$7:$B$1278,0))/INDEX(Historical!$O$7:$O$1247,MATCH(B320,Historical!$B$7:$B$1278,0)))^(1/10)-1)*100)</f>
        <v>8.842291989017026</v>
      </c>
      <c r="W320" s="702">
        <f>IF(OR(U320&lt;=0,U320="n/a",V320&lt;=0,V320="n/a"),"n/a",U320/V320)</f>
        <v>1.2293191157012666</v>
      </c>
      <c r="X320" s="703">
        <f>IF(OR(AJ320&lt;=0,AJ320="n/a",U320&lt;=0,U320="n/a"),"n/a",U320/AJ320)</f>
        <v>1.0451921700683464</v>
      </c>
      <c r="Y320" s="877"/>
      <c r="Z320" s="651">
        <f>IF(OR(AC320&lt;0.01,AC320="n/a"),"n/a",M320/AC320*100)</f>
        <v>53.125</v>
      </c>
      <c r="AA320" s="887">
        <f>IF(OR(AC320&lt;0.01,AC320="n/a"),"n/a",I320/AC320)</f>
        <v>8.7942708333333339</v>
      </c>
      <c r="AB320" s="888">
        <v>12</v>
      </c>
      <c r="AC320" s="866">
        <v>3.84</v>
      </c>
      <c r="AD320" s="866">
        <v>1.76</v>
      </c>
      <c r="AE320" s="866">
        <v>3.23</v>
      </c>
      <c r="AF320" s="866">
        <v>1.1200000000000001</v>
      </c>
      <c r="AG320" s="866">
        <v>12.5</v>
      </c>
      <c r="AH320" s="866">
        <v>0.89999999999999991</v>
      </c>
      <c r="AI320" s="866">
        <v>-15.120000000000001</v>
      </c>
      <c r="AJ320" s="866">
        <v>10.4</v>
      </c>
      <c r="AK320" s="866">
        <v>5</v>
      </c>
      <c r="AL320" s="879">
        <v>574.42999999999995</v>
      </c>
      <c r="AM320" s="873">
        <v>1</v>
      </c>
      <c r="AN320" s="866">
        <v>0.12</v>
      </c>
      <c r="AO320" s="740">
        <f>IF(U320="n/a","n/a",IF(AA320&lt;0,"n/a",IF(AA320="n/a","n/a",J320+U320-AA320)))</f>
        <v>8.1165924081639655</v>
      </c>
      <c r="AP320" s="741">
        <f>IF(U320="n/a","n/a",J320+U320)</f>
        <v>16.910863241497299</v>
      </c>
      <c r="AQ320" s="889">
        <f>IF(OR(AC320&lt;0.01,AF320="n/a"),"n/a",(I320/SQRT(22.5*AC320*(I320/AF320))-1)*100)</f>
        <v>-33.836621968096324</v>
      </c>
      <c r="AR320" s="651">
        <f>INDEX(Historical!$C$7:$C$1256,MATCH(B320,Historical!$B$7:$B$1278,0))*IF(AH320="n/a",1.03,IF(AH320&lt;0,1.01,IF(AH320&gt;10,1.1,(1+AH320/100))))</f>
        <v>1.9776399999999998</v>
      </c>
      <c r="AS320" s="887">
        <f>IF($AI320="n/a",1.03*AR320,IF($AI320&lt;0,1.01*AR320,IF($AI320&gt;10,1.1*AR320,(1+$AI320/100)*AR320)))</f>
        <v>1.9974163999999999</v>
      </c>
      <c r="AT320" s="887">
        <f>IF($AK320="n/a",1.03*AS320,IF($AK320&lt;0,1.01*AS320,IF($AK320&gt;10,1.1*AS320,(1+$AK320/100)*AS320)))</f>
        <v>2.0972872200000001</v>
      </c>
      <c r="AU320" s="887">
        <f>IF($AK320="n/a",1.03*AT320,IF($AK320&lt;0,1.01*AT320,IF($AK320&gt;10,1.1*AT320,(1+$AK320/100)*AT320)))</f>
        <v>2.2021515810000003</v>
      </c>
      <c r="AV320" s="887">
        <f>IF($AK320="n/a",1.03*AU320,IF($AK320&lt;0,1.01*AU320,IF($AK320&gt;10,1.1*AU320,(1+$AK320/100)*AU320)))</f>
        <v>2.3122591600500004</v>
      </c>
      <c r="AW320" s="651">
        <f>SUM(AR320:AV320)</f>
        <v>10.586754361050001</v>
      </c>
      <c r="AX320" s="748">
        <f>AW320/I320*100</f>
        <v>31.34958353879183</v>
      </c>
      <c r="AY320" s="935">
        <v>0.69</v>
      </c>
      <c r="AZ320" s="873">
        <v>30.59</v>
      </c>
      <c r="BA320" s="873">
        <v>-38.56</v>
      </c>
      <c r="BB320" s="873">
        <v>1.69</v>
      </c>
      <c r="BC320" s="873">
        <v>-5.56</v>
      </c>
      <c r="BD320" s="908"/>
      <c r="BE320" s="624">
        <v>2011</v>
      </c>
      <c r="BF320" s="899">
        <f>IF(BE320&gt;2008,0,IF(BE320&gt;2001,1,IF(BE320&gt;1990,2,IF(BE320&gt;1980,3,IF(BE320&gt;1973,4,IF(BE320&gt;1970,5,IF(BE320&gt;1960,6,IF(BE320&gt;1958,7,IF(BE320&gt;1953,8,9)))))))))</f>
        <v>0</v>
      </c>
      <c r="BG320" s="883">
        <v>1.2</v>
      </c>
    </row>
    <row r="321" spans="1:59" s="864" customFormat="1" ht="12.75" customHeight="1" x14ac:dyDescent="0.2">
      <c r="A321" s="864" t="s">
        <v>1782</v>
      </c>
      <c r="B321" s="604" t="s">
        <v>1783</v>
      </c>
      <c r="C321" s="933" t="s">
        <v>108</v>
      </c>
      <c r="D321" s="933" t="s">
        <v>4341</v>
      </c>
      <c r="E321" s="733">
        <v>9</v>
      </c>
      <c r="F321" s="1182">
        <v>417</v>
      </c>
      <c r="G321" s="1182" t="s">
        <v>37</v>
      </c>
      <c r="H321" s="1182" t="s">
        <v>115</v>
      </c>
      <c r="I321" s="875">
        <v>32.21</v>
      </c>
      <c r="J321" s="651">
        <f>(M321/I321)*100</f>
        <v>4.9674014281279106</v>
      </c>
      <c r="K321" s="878">
        <v>0.4</v>
      </c>
      <c r="L321" s="888">
        <v>4</v>
      </c>
      <c r="M321" s="642">
        <f>K321*L321</f>
        <v>1.6</v>
      </c>
      <c r="N321" s="871" t="s">
        <v>704</v>
      </c>
      <c r="O321" s="734">
        <v>0.33</v>
      </c>
      <c r="P321" s="867">
        <v>43588</v>
      </c>
      <c r="Q321" s="867">
        <v>43605</v>
      </c>
      <c r="R321" s="642">
        <f>(K321-O321)/O321*100</f>
        <v>21.212121212121211</v>
      </c>
      <c r="S321" s="701">
        <f>IF(INDEX(Historical!$D$7:$D$1254,MATCH(B321,Historical!$B$7:$B$1278,0))=0,"n/a",(INDEX(Historical!$C$7:$C$1256,MATCH(B321,Historical!$B$7:$B$1278,0))/INDEX(Historical!$D$7:$D$1254,MATCH(B321,Historical!$B$7:$B$1278,0))-1)*100)</f>
        <v>22.4</v>
      </c>
      <c r="T321" s="701">
        <f>IF(INDEX(Historical!$F$7:$F$1247,MATCH(B321,Historical!$B$7:$B$1278,0))=0,"n/a",((INDEX(Historical!$C$7:$C$1256,MATCH(B321,Historical!$B$7:$B$1278,0))/INDEX(Historical!$F$7:$F$1247,MATCH(B321,Historical!$B$7:$B$1278,0)))^(1/3)-1)*100)</f>
        <v>16.008136810223618</v>
      </c>
      <c r="U321" s="701">
        <f>IF(INDEX(Historical!$H$7:$H$1247,MATCH(B321,Historical!$B$7:$B$1278,0))=0,"n/a",((INDEX(Historical!$C$7:$C$1256,MATCH(B321,Historical!$B$7:$B$1278,0))/INDEX(Historical!$H$7:$H$1247,MATCH(B321,Historical!$B$7:$B$1278,0)))^(1/5)-1)*100)</f>
        <v>15.325682508681805</v>
      </c>
      <c r="V321" s="701">
        <f>IF(INDEX(Historical!$O$7:$O$1247,MATCH(B321,Historical!$B$7:$B$1278,0))=0,"n/a",((INDEX(Historical!$C$7:$C$1256,MATCH(B321,Historical!$B$7:$B$1278,0))/INDEX(Historical!$O$7:$O$1247,MATCH(B321,Historical!$B$7:$B$1278,0)))^(1/10)-1)*100)</f>
        <v>43.967062678739978</v>
      </c>
      <c r="W321" s="702">
        <f>IF(OR(U321&lt;=0,U321="n/a",V321&lt;=0,V321="n/a"),"n/a",U321/V321)</f>
        <v>0.34857189848373588</v>
      </c>
      <c r="X321" s="703">
        <f>IF(OR(AJ321&lt;=0,AJ321="n/a",U321&lt;=0,U321="n/a"),"n/a",U321/AJ321)</f>
        <v>1.0717260495581682</v>
      </c>
      <c r="Y321" s="670"/>
      <c r="Z321" s="651">
        <f>IF(OR(AC321&lt;0.01,AC321="n/a"),"n/a",M321/AC321*100)</f>
        <v>59.925093632958806</v>
      </c>
      <c r="AA321" s="887">
        <f>IF(OR(AC321&lt;0.01,AC321="n/a"),"n/a",I321/AC321)</f>
        <v>12.063670411985019</v>
      </c>
      <c r="AB321" s="888">
        <v>12</v>
      </c>
      <c r="AC321" s="866">
        <v>2.67</v>
      </c>
      <c r="AD321" s="866">
        <v>0.62</v>
      </c>
      <c r="AE321" s="866">
        <v>2.69</v>
      </c>
      <c r="AF321" s="866">
        <v>0.96</v>
      </c>
      <c r="AG321" s="866" t="s">
        <v>136</v>
      </c>
      <c r="AH321" s="866">
        <v>9.9</v>
      </c>
      <c r="AI321" s="866">
        <v>16.63</v>
      </c>
      <c r="AJ321" s="866">
        <v>14.299999999999999</v>
      </c>
      <c r="AK321" s="866">
        <v>19.400000000000002</v>
      </c>
      <c r="AL321" s="879">
        <v>2820</v>
      </c>
      <c r="AM321" s="873">
        <v>0.5</v>
      </c>
      <c r="AN321" s="866">
        <v>0.19</v>
      </c>
      <c r="AO321" s="740">
        <f>IF(U321="n/a","n/a",IF(AA321&lt;0,"n/a",IF(AA321="n/a","n/a",J321+U321-AA321)))</f>
        <v>8.2294135248246967</v>
      </c>
      <c r="AP321" s="741">
        <f>IF(U321="n/a","n/a",J321+U321)</f>
        <v>20.293083936809715</v>
      </c>
      <c r="AQ321" s="889">
        <f>IF(OR(AC321&lt;0.01,AF321="n/a"),"n/a",(I321/SQRT(22.5*AC321*(I321/AF321))-1)*100)</f>
        <v>-28.256247362944965</v>
      </c>
      <c r="AR321" s="651">
        <f>INDEX(Historical!$C$7:$C$1256,MATCH(B321,Historical!$B$7:$B$1278,0))*IF(AH321="n/a",1.03,IF(AH321&lt;0,1.01,IF(AH321&gt;10,1.1,(1+AH321/100))))</f>
        <v>1.68147</v>
      </c>
      <c r="AS321" s="887">
        <f>IF($AI321="n/a",1.03*AR321,IF($AI321&lt;0,1.01*AR321,IF($AI321&gt;10,1.1*AR321,(1+$AI321/100)*AR321)))</f>
        <v>1.8496170000000001</v>
      </c>
      <c r="AT321" s="887">
        <f>IF($AK321="n/a",1.03*AS321,IF($AK321&lt;0,1.01*AS321,IF($AK321&gt;10,1.1*AS321,(1+$AK321/100)*AS321)))</f>
        <v>2.0345787000000004</v>
      </c>
      <c r="AU321" s="887">
        <f>IF($AK321="n/a",1.03*AT321,IF($AK321&lt;0,1.01*AT321,IF($AK321&gt;10,1.1*AT321,(1+$AK321/100)*AT321)))</f>
        <v>2.2380365700000007</v>
      </c>
      <c r="AV321" s="887">
        <f>IF($AK321="n/a",1.03*AU321,IF($AK321&lt;0,1.01*AU321,IF($AK321&gt;10,1.1*AU321,(1+$AK321/100)*AU321)))</f>
        <v>2.461840227000001</v>
      </c>
      <c r="AW321" s="651">
        <f>SUM(AR321:AV321)</f>
        <v>10.265542497000002</v>
      </c>
      <c r="AX321" s="748">
        <f>AW321/I321*100</f>
        <v>31.870669037565978</v>
      </c>
      <c r="AY321" s="935">
        <v>1.73</v>
      </c>
      <c r="AZ321" s="873">
        <v>77.37</v>
      </c>
      <c r="BA321" s="873">
        <v>-40.400000000000006</v>
      </c>
      <c r="BB321" s="873">
        <v>14.19</v>
      </c>
      <c r="BC321" s="873">
        <v>6.9599999999999991</v>
      </c>
      <c r="BD321" s="908"/>
      <c r="BE321" s="624">
        <v>2011</v>
      </c>
      <c r="BF321" s="899">
        <f>IF(BE321&gt;2008,0,IF(BE321&gt;2001,1,IF(BE321&gt;1990,2,IF(BE321&gt;1980,3,IF(BE321&gt;1973,4,IF(BE321&gt;1970,5,IF(BE321&gt;1960,6,IF(BE321&gt;1958,7,IF(BE321&gt;1953,8,9)))))))))</f>
        <v>0</v>
      </c>
      <c r="BG321" s="883" t="s">
        <v>136</v>
      </c>
    </row>
    <row r="322" spans="1:59" s="864" customFormat="1" ht="12.75" customHeight="1" x14ac:dyDescent="0.2">
      <c r="A322" s="881" t="s">
        <v>4031</v>
      </c>
      <c r="B322" s="604" t="s">
        <v>4030</v>
      </c>
      <c r="C322" s="933" t="s">
        <v>108</v>
      </c>
      <c r="D322" s="933" t="s">
        <v>4341</v>
      </c>
      <c r="E322" s="733">
        <v>6</v>
      </c>
      <c r="F322" s="1182">
        <v>662</v>
      </c>
      <c r="G322" s="1182" t="s">
        <v>106</v>
      </c>
      <c r="H322" s="1182" t="s">
        <v>106</v>
      </c>
      <c r="I322" s="875">
        <v>24.7</v>
      </c>
      <c r="J322" s="651">
        <f>(M322/I322)*100</f>
        <v>4.2105263157894743</v>
      </c>
      <c r="K322" s="878">
        <v>0.26</v>
      </c>
      <c r="L322" s="888">
        <v>4</v>
      </c>
      <c r="M322" s="642">
        <f>K322*L322</f>
        <v>1.04</v>
      </c>
      <c r="N322" s="871" t="s">
        <v>432</v>
      </c>
      <c r="O322" s="734">
        <v>0.25</v>
      </c>
      <c r="P322" s="867">
        <v>43685</v>
      </c>
      <c r="Q322" s="867">
        <v>43700</v>
      </c>
      <c r="R322" s="642">
        <f>(K322-O322)/O322*100</f>
        <v>4.0000000000000036</v>
      </c>
      <c r="S322" s="701">
        <f>IF(INDEX(Historical!$D$7:$D$1254,MATCH(B322,Historical!$B$7:$B$1278,0))=0,"n/a",(INDEX(Historical!$C$7:$C$1256,MATCH(B322,Historical!$B$7:$B$1278,0))/INDEX(Historical!$D$7:$D$1254,MATCH(B322,Historical!$B$7:$B$1278,0))-1)*100)</f>
        <v>8.5106382978723527</v>
      </c>
      <c r="T322" s="701">
        <f>IF(INDEX(Historical!$F$7:$F$1247,MATCH(B322,Historical!$B$7:$B$1278,0))=0,"n/a",((INDEX(Historical!$C$7:$C$1256,MATCH(B322,Historical!$B$7:$B$1278,0))/INDEX(Historical!$F$7:$F$1247,MATCH(B322,Historical!$B$7:$B$1278,0)))^(1/3)-1)*100)</f>
        <v>8.4351442625098407</v>
      </c>
      <c r="U322" s="701">
        <f>IF(INDEX(Historical!$H$7:$H$1247,MATCH(B322,Historical!$B$7:$B$1278,0))=0,"n/a",((INDEX(Historical!$C$7:$C$1256,MATCH(B322,Historical!$B$7:$B$1278,0))/INDEX(Historical!$H$7:$H$1247,MATCH(B322,Historical!$B$7:$B$1278,0)))^(1/5)-1)*100)</f>
        <v>6.0613903367872979</v>
      </c>
      <c r="V322" s="701">
        <f>IF(INDEX(Historical!$O$7:$O$1247,MATCH(B322,Historical!$B$7:$B$1278,0))=0,"n/a",((INDEX(Historical!$C$7:$C$1256,MATCH(B322,Historical!$B$7:$B$1278,0))/INDEX(Historical!$O$7:$O$1247,MATCH(B322,Historical!$B$7:$B$1278,0)))^(1/10)-1)*100)</f>
        <v>7.3897958414493869</v>
      </c>
      <c r="W322" s="702">
        <f>IF(OR(U322&lt;=0,U322="n/a",V322&lt;=0,V322="n/a"),"n/a",U322/V322)</f>
        <v>0.82023786134779819</v>
      </c>
      <c r="X322" s="703" t="str">
        <f>IF(OR(AJ322&lt;=0,AJ322="n/a",U322&lt;=0,U322="n/a"),"n/a",U322/AJ322)</f>
        <v>n/a</v>
      </c>
      <c r="Y322" s="877"/>
      <c r="Z322" s="651" t="str">
        <f>IF(OR(AC322&lt;0.01,AC322="n/a"),"n/a",M322/AC322*100)</f>
        <v>n/a</v>
      </c>
      <c r="AA322" s="887" t="str">
        <f>IF(OR(AC322&lt;0.01,AC322="n/a"),"n/a",I322/AC322)</f>
        <v>n/a</v>
      </c>
      <c r="AB322" s="888">
        <v>12</v>
      </c>
      <c r="AC322" s="866" t="s">
        <v>136</v>
      </c>
      <c r="AD322" s="866" t="s">
        <v>136</v>
      </c>
      <c r="AE322" s="866" t="s">
        <v>136</v>
      </c>
      <c r="AF322" s="866" t="s">
        <v>136</v>
      </c>
      <c r="AG322" s="866" t="s">
        <v>136</v>
      </c>
      <c r="AH322" s="866" t="s">
        <v>136</v>
      </c>
      <c r="AI322" s="866" t="s">
        <v>136</v>
      </c>
      <c r="AJ322" s="866" t="s">
        <v>136</v>
      </c>
      <c r="AK322" s="866" t="s">
        <v>136</v>
      </c>
      <c r="AL322" s="879" t="s">
        <v>136</v>
      </c>
      <c r="AM322" s="873" t="s">
        <v>136</v>
      </c>
      <c r="AN322" s="866" t="s">
        <v>136</v>
      </c>
      <c r="AO322" s="740" t="str">
        <f>IF(U322="n/a","n/a",IF(AA322&lt;0,"n/a",IF(AA322="n/a","n/a",J322+U322-AA322)))</f>
        <v>n/a</v>
      </c>
      <c r="AP322" s="741">
        <f>IF(U322="n/a","n/a",J322+U322)</f>
        <v>10.271916652576772</v>
      </c>
      <c r="AQ322" s="889" t="str">
        <f>IF(OR(AC322&lt;0.01,AF322="n/a"),"n/a",(I322/SQRT(22.5*AC322*(I322/AF322))-1)*100)</f>
        <v>n/a</v>
      </c>
      <c r="AR322" s="651">
        <f>INDEX(Historical!$C$7:$C$1256,MATCH(B322,Historical!$B$7:$B$1278,0))*IF(AH322="n/a",1.03,IF(AH322&lt;0,1.01,IF(AH322&gt;10,1.1,(1+AH322/100))))</f>
        <v>1.0506</v>
      </c>
      <c r="AS322" s="887">
        <f>IF($AI322="n/a",1.03*AR322,IF($AI322&lt;0,1.01*AR322,IF($AI322&gt;10,1.1*AR322,(1+$AI322/100)*AR322)))</f>
        <v>1.0821179999999999</v>
      </c>
      <c r="AT322" s="887">
        <f>IF($AK322="n/a",1.03*AS322,IF($AK322&lt;0,1.01*AS322,IF($AK322&gt;10,1.1*AS322,(1+$AK322/100)*AS322)))</f>
        <v>1.1145815399999999</v>
      </c>
      <c r="AU322" s="887">
        <f>IF($AK322="n/a",1.03*AT322,IF($AK322&lt;0,1.01*AT322,IF($AK322&gt;10,1.1*AT322,(1+$AK322/100)*AT322)))</f>
        <v>1.1480189861999999</v>
      </c>
      <c r="AV322" s="887">
        <f>IF($AK322="n/a",1.03*AU322,IF($AK322&lt;0,1.01*AU322,IF($AK322&gt;10,1.1*AU322,(1+$AK322/100)*AU322)))</f>
        <v>1.1824595557859998</v>
      </c>
      <c r="AW322" s="651">
        <f>SUM(AR322:AV322)</f>
        <v>5.5777780819859988</v>
      </c>
      <c r="AX322" s="748">
        <f>AW322/I322*100</f>
        <v>22.582097497919023</v>
      </c>
      <c r="AY322" s="935" t="s">
        <v>136</v>
      </c>
      <c r="AZ322" s="873" t="s">
        <v>136</v>
      </c>
      <c r="BA322" s="873" t="s">
        <v>136</v>
      </c>
      <c r="BB322" s="873" t="s">
        <v>136</v>
      </c>
      <c r="BC322" s="873" t="s">
        <v>136</v>
      </c>
      <c r="BD322" s="908" t="s">
        <v>4268</v>
      </c>
      <c r="BE322" s="624">
        <v>2014</v>
      </c>
      <c r="BF322" s="899">
        <f>IF(BE322&gt;2008,0,IF(BE322&gt;2001,1,IF(BE322&gt;1990,2,IF(BE322&gt;1980,3,IF(BE322&gt;1973,4,IF(BE322&gt;1970,5,IF(BE322&gt;1960,6,IF(BE322&gt;1958,7,IF(BE322&gt;1953,8,9)))))))))</f>
        <v>0</v>
      </c>
      <c r="BG322" s="883" t="s">
        <v>136</v>
      </c>
    </row>
    <row r="323" spans="1:59" s="864" customFormat="1" ht="12.75" customHeight="1" x14ac:dyDescent="0.2">
      <c r="A323" s="872" t="s">
        <v>3922</v>
      </c>
      <c r="B323" s="604" t="s">
        <v>3923</v>
      </c>
      <c r="C323" s="933" t="s">
        <v>123</v>
      </c>
      <c r="D323" s="933" t="s">
        <v>4177</v>
      </c>
      <c r="E323" s="733">
        <v>7</v>
      </c>
      <c r="F323" s="1182">
        <v>609</v>
      </c>
      <c r="G323" s="1182" t="s">
        <v>106</v>
      </c>
      <c r="H323" s="1182" t="s">
        <v>106</v>
      </c>
      <c r="I323" s="875">
        <v>18.12</v>
      </c>
      <c r="J323" s="651">
        <f>(M323/I323)*100</f>
        <v>10.406181015452539</v>
      </c>
      <c r="K323" s="878">
        <v>0.47139999999999999</v>
      </c>
      <c r="L323" s="888">
        <v>4</v>
      </c>
      <c r="M323" s="642">
        <f>K323*L323</f>
        <v>1.8855999999999999</v>
      </c>
      <c r="N323" s="871" t="s">
        <v>642</v>
      </c>
      <c r="O323" s="734">
        <v>0.46460000000000001</v>
      </c>
      <c r="P323" s="862">
        <v>43861</v>
      </c>
      <c r="Q323" s="862">
        <v>43878</v>
      </c>
      <c r="R323" s="642">
        <f>(K323-O323)/O323*100</f>
        <v>1.4636246233318926</v>
      </c>
      <c r="S323" s="701">
        <f>IF(INDEX(Historical!$D$7:$D$1254,MATCH(B323,Historical!$B$7:$B$1278,0))=0,"n/a",(INDEX(Historical!$C$7:$C$1256,MATCH(B323,Historical!$B$7:$B$1278,0))/INDEX(Historical!$D$7:$D$1254,MATCH(B323,Historical!$B$7:$B$1278,0))-1)*100)</f>
        <v>11.596628238502538</v>
      </c>
      <c r="T323" s="701">
        <f>IF(INDEX(Historical!$F$7:$F$1247,MATCH(B323,Historical!$B$7:$B$1278,0))=0,"n/a",((INDEX(Historical!$C$7:$C$1256,MATCH(B323,Historical!$B$7:$B$1278,0))/INDEX(Historical!$F$7:$F$1247,MATCH(B323,Historical!$B$7:$B$1278,0)))^(1/3)-1)*100)</f>
        <v>11.870965355719587</v>
      </c>
      <c r="U323" s="701">
        <f>IF(INDEX(Historical!$H$7:$H$1247,MATCH(B323,Historical!$B$7:$B$1278,0))=0,"n/a",((INDEX(Historical!$C$7:$C$1256,MATCH(B323,Historical!$B$7:$B$1278,0))/INDEX(Historical!$H$7:$H$1247,MATCH(B323,Historical!$B$7:$B$1278,0)))^(1/5)-1)*100)</f>
        <v>60.245081029647231</v>
      </c>
      <c r="V323" s="701" t="str">
        <f>IF(INDEX(Historical!$O$7:$O$1247,MATCH(B323,Historical!$B$7:$B$1278,0))=0,"n/a",((INDEX(Historical!$C$7:$C$1256,MATCH(B323,Historical!$B$7:$B$1278,0))/INDEX(Historical!$O$7:$O$1247,MATCH(B323,Historical!$B$7:$B$1278,0)))^(1/10)-1)*100)</f>
        <v>n/a</v>
      </c>
      <c r="W323" s="702" t="str">
        <f>IF(OR(U323&lt;=0,U323="n/a",V323&lt;=0,V323="n/a"),"n/a",U323/V323)</f>
        <v>n/a</v>
      </c>
      <c r="X323" s="703">
        <f>IF(OR(AJ323&lt;=0,AJ323="n/a",U323&lt;=0,U323="n/a"),"n/a",U323/AJ323)</f>
        <v>2.1064713646729802</v>
      </c>
      <c r="Y323" s="877"/>
      <c r="Z323" s="651">
        <f>IF(OR(AC323&lt;0.01,AC323="n/a"),"n/a",M323/AC323*100)</f>
        <v>102.47826086956522</v>
      </c>
      <c r="AA323" s="887">
        <f>IF(OR(AC323&lt;0.01,AC323="n/a"),"n/a",I323/AC323)</f>
        <v>9.8478260869565215</v>
      </c>
      <c r="AB323" s="888">
        <v>12</v>
      </c>
      <c r="AC323" s="866">
        <v>1.84</v>
      </c>
      <c r="AD323" s="866">
        <v>1.08</v>
      </c>
      <c r="AE323" s="866">
        <v>0.62</v>
      </c>
      <c r="AF323" s="866">
        <v>1.23</v>
      </c>
      <c r="AG323" s="866">
        <v>12.5</v>
      </c>
      <c r="AH323" s="866">
        <v>15.5</v>
      </c>
      <c r="AI323" s="866">
        <v>7.55</v>
      </c>
      <c r="AJ323" s="866">
        <v>28.599999999999998</v>
      </c>
      <c r="AK323" s="866">
        <v>9.11</v>
      </c>
      <c r="AL323" s="879">
        <v>627.86</v>
      </c>
      <c r="AM323" s="873">
        <v>41.4</v>
      </c>
      <c r="AN323" s="866">
        <v>0.77</v>
      </c>
      <c r="AO323" s="740">
        <f>IF(U323="n/a","n/a",IF(AA323&lt;0,"n/a",IF(AA323="n/a","n/a",J323+U323-AA323)))</f>
        <v>60.803435958143247</v>
      </c>
      <c r="AP323" s="741">
        <f>IF(U323="n/a","n/a",J323+U323)</f>
        <v>70.65126204509977</v>
      </c>
      <c r="AQ323" s="889">
        <f>IF(OR(AC323&lt;0.01,AF323="n/a"),"n/a",(I323/SQRT(22.5*AC323*(I323/AF323))-1)*100)</f>
        <v>-26.627810030846387</v>
      </c>
      <c r="AR323" s="651">
        <f>INDEX(Historical!$C$7:$C$1256,MATCH(B323,Historical!$B$7:$B$1278,0))*IF(AH323="n/a",1.03,IF(AH323&lt;0,1.01,IF(AH323&gt;10,1.1,(1+AH323/100))))</f>
        <v>1.9805500000000003</v>
      </c>
      <c r="AS323" s="887">
        <f>IF($AI323="n/a",1.03*AR323,IF($AI323&lt;0,1.01*AR323,IF($AI323&gt;10,1.1*AR323,(1+$AI323/100)*AR323)))</f>
        <v>2.130081525</v>
      </c>
      <c r="AT323" s="887">
        <f>IF($AK323="n/a",1.03*AS323,IF($AK323&lt;0,1.01*AS323,IF($AK323&gt;10,1.1*AS323,(1+$AK323/100)*AS323)))</f>
        <v>2.3241319519274999</v>
      </c>
      <c r="AU323" s="887">
        <f>IF($AK323="n/a",1.03*AT323,IF($AK323&lt;0,1.01*AT323,IF($AK323&gt;10,1.1*AT323,(1+$AK323/100)*AT323)))</f>
        <v>2.5358603727480951</v>
      </c>
      <c r="AV323" s="887">
        <f>IF($AK323="n/a",1.03*AU323,IF($AK323&lt;0,1.01*AU323,IF($AK323&gt;10,1.1*AU323,(1+$AK323/100)*AU323)))</f>
        <v>2.7668772527054464</v>
      </c>
      <c r="AW323" s="651">
        <f>SUM(AR323:AV323)</f>
        <v>11.737501102381042</v>
      </c>
      <c r="AX323" s="748">
        <f>AW323/I323*100</f>
        <v>64.776496150005741</v>
      </c>
      <c r="AY323" s="935">
        <v>1.0900000000000001</v>
      </c>
      <c r="AZ323" s="873">
        <v>75.75</v>
      </c>
      <c r="BA323" s="873">
        <v>-31.569999999999997</v>
      </c>
      <c r="BB323" s="873">
        <v>-8.67</v>
      </c>
      <c r="BC323" s="873">
        <v>-6.34</v>
      </c>
      <c r="BD323" s="908"/>
      <c r="BE323" s="624">
        <v>2014</v>
      </c>
      <c r="BF323" s="899">
        <f>IF(BE323&gt;2008,0,IF(BE323&gt;2001,1,IF(BE323&gt;1990,2,IF(BE323&gt;1980,3,IF(BE323&gt;1973,4,IF(BE323&gt;1970,5,IF(BE323&gt;1960,6,IF(BE323&gt;1958,7,IF(BE323&gt;1953,8,9)))))))))</f>
        <v>0</v>
      </c>
      <c r="BG323" s="883">
        <v>4.7</v>
      </c>
    </row>
    <row r="324" spans="1:59" s="864" customFormat="1" ht="12.75" customHeight="1" x14ac:dyDescent="0.2">
      <c r="A324" s="882" t="s">
        <v>1806</v>
      </c>
      <c r="B324" s="604" t="s">
        <v>1807</v>
      </c>
      <c r="C324" s="933" t="s">
        <v>108</v>
      </c>
      <c r="D324" s="933" t="s">
        <v>118</v>
      </c>
      <c r="E324" s="733">
        <v>9</v>
      </c>
      <c r="F324" s="1182">
        <v>474</v>
      </c>
      <c r="G324" s="1182" t="s">
        <v>106</v>
      </c>
      <c r="H324" s="1182" t="s">
        <v>106</v>
      </c>
      <c r="I324" s="875">
        <v>182.48</v>
      </c>
      <c r="J324" s="651">
        <f>(M324/I324)*100</f>
        <v>1.4905743095133717</v>
      </c>
      <c r="K324" s="878">
        <v>0.68</v>
      </c>
      <c r="L324" s="888">
        <v>4</v>
      </c>
      <c r="M324" s="642">
        <f>K324*L324</f>
        <v>2.72</v>
      </c>
      <c r="N324" s="871" t="s">
        <v>218</v>
      </c>
      <c r="O324" s="734">
        <v>0.65</v>
      </c>
      <c r="P324" s="862">
        <v>43920</v>
      </c>
      <c r="Q324" s="862">
        <v>43936</v>
      </c>
      <c r="R324" s="642">
        <f>(K324-O324)/O324*100</f>
        <v>4.6153846153846194</v>
      </c>
      <c r="S324" s="701">
        <f>IF(INDEX(Historical!$D$7:$D$1254,MATCH(B324,Historical!$B$7:$B$1278,0))=0,"n/a",(INDEX(Historical!$C$7:$C$1256,MATCH(B324,Historical!$B$7:$B$1278,0))/INDEX(Historical!$D$7:$D$1254,MATCH(B324,Historical!$B$7:$B$1278,0))-1)*100)</f>
        <v>9.4420600858368999</v>
      </c>
      <c r="T324" s="701">
        <f>IF(INDEX(Historical!$F$7:$F$1247,MATCH(B324,Historical!$B$7:$B$1278,0))=0,"n/a",((INDEX(Historical!$C$7:$C$1256,MATCH(B324,Historical!$B$7:$B$1278,0))/INDEX(Historical!$F$7:$F$1247,MATCH(B324,Historical!$B$7:$B$1278,0)))^(1/3)-1)*100)</f>
        <v>13.370669304847693</v>
      </c>
      <c r="U324" s="701">
        <f>IF(INDEX(Historical!$H$7:$H$1247,MATCH(B324,Historical!$B$7:$B$1278,0))=0,"n/a",((INDEX(Historical!$C$7:$C$1256,MATCH(B324,Historical!$B$7:$B$1278,0))/INDEX(Historical!$H$7:$H$1247,MATCH(B324,Historical!$B$7:$B$1278,0)))^(1/5)-1)*100)</f>
        <v>16.662595574016503</v>
      </c>
      <c r="V324" s="701">
        <f>IF(INDEX(Historical!$O$7:$O$1247,MATCH(B324,Historical!$B$7:$B$1278,0))=0,"n/a",((INDEX(Historical!$C$7:$C$1256,MATCH(B324,Historical!$B$7:$B$1278,0))/INDEX(Historical!$O$7:$O$1247,MATCH(B324,Historical!$B$7:$B$1278,0)))^(1/10)-1)*100)</f>
        <v>9.3832150176213158</v>
      </c>
      <c r="W324" s="702">
        <f>IF(OR(U324&lt;=0,U324="n/a",V324&lt;=0,V324="n/a"),"n/a",U324/V324)</f>
        <v>1.7757874611979787</v>
      </c>
      <c r="X324" s="703">
        <f>IF(OR(AJ324&lt;=0,AJ324="n/a",U324&lt;=0,U324="n/a"),"n/a",U324/AJ324)</f>
        <v>1.9152408705766097</v>
      </c>
      <c r="Y324" s="877" t="s">
        <v>803</v>
      </c>
      <c r="Z324" s="651">
        <f>IF(OR(AC324&lt;0.01,AC324="n/a"),"n/a",M324/AC324*100)</f>
        <v>33.580246913580254</v>
      </c>
      <c r="AA324" s="887">
        <f>IF(OR(AC324&lt;0.01,AC324="n/a"),"n/a",I324/AC324)</f>
        <v>22.528395061728396</v>
      </c>
      <c r="AB324" s="888">
        <v>12</v>
      </c>
      <c r="AC324" s="866">
        <v>8.1</v>
      </c>
      <c r="AD324" s="866">
        <v>4.6500000000000004</v>
      </c>
      <c r="AE324" s="866">
        <v>2.54</v>
      </c>
      <c r="AF324" s="866">
        <v>2.2799999999999998</v>
      </c>
      <c r="AG324" s="866">
        <v>10</v>
      </c>
      <c r="AH324" s="866">
        <v>52.5</v>
      </c>
      <c r="AI324" s="866">
        <v>6.15</v>
      </c>
      <c r="AJ324" s="866">
        <v>8.6999999999999993</v>
      </c>
      <c r="AK324" s="866">
        <v>4.8500000000000005</v>
      </c>
      <c r="AL324" s="879">
        <v>23490</v>
      </c>
      <c r="AM324" s="873">
        <v>0.3</v>
      </c>
      <c r="AN324" s="866">
        <v>0.54</v>
      </c>
      <c r="AO324" s="740">
        <f>IF(U324="n/a","n/a",IF(AA324&lt;0,"n/a",IF(AA324="n/a","n/a",J324+U324-AA324)))</f>
        <v>-4.375225178198523</v>
      </c>
      <c r="AP324" s="741">
        <f>IF(U324="n/a","n/a",J324+U324)</f>
        <v>18.153169883529873</v>
      </c>
      <c r="AQ324" s="889">
        <f>IF(OR(AC324&lt;0.01,AF324="n/a"),"n/a",(I324/SQRT(22.5*AC324*(I324/AF324))-1)*100)</f>
        <v>51.091937781442986</v>
      </c>
      <c r="AR324" s="651">
        <f>INDEX(Historical!$C$7:$C$1256,MATCH(B324,Historical!$B$7:$B$1278,0))*IF(AH324="n/a",1.03,IF(AH324&lt;0,1.01,IF(AH324&gt;10,1.1,(1+AH324/100))))</f>
        <v>2.8050000000000002</v>
      </c>
      <c r="AS324" s="887">
        <f>IF($AI324="n/a",1.03*AR324,IF($AI324&lt;0,1.01*AR324,IF($AI324&gt;10,1.1*AR324,(1+$AI324/100)*AR324)))</f>
        <v>2.9775075000000006</v>
      </c>
      <c r="AT324" s="887">
        <f>IF($AK324="n/a",1.03*AS324,IF($AK324&lt;0,1.01*AS324,IF($AK324&gt;10,1.1*AS324,(1+$AK324/100)*AS324)))</f>
        <v>3.1219166137500007</v>
      </c>
      <c r="AU324" s="887">
        <f>IF($AK324="n/a",1.03*AT324,IF($AK324&lt;0,1.01*AT324,IF($AK324&gt;10,1.1*AT324,(1+$AK324/100)*AT324)))</f>
        <v>3.2733295695168758</v>
      </c>
      <c r="AV324" s="887">
        <f>IF($AK324="n/a",1.03*AU324,IF($AK324&lt;0,1.01*AU324,IF($AK324&gt;10,1.1*AU324,(1+$AK324/100)*AU324)))</f>
        <v>3.4320860536384443</v>
      </c>
      <c r="AW324" s="651">
        <f>SUM(AR324:AV324)</f>
        <v>15.609839736905323</v>
      </c>
      <c r="AX324" s="748">
        <f>AW324/I324*100</f>
        <v>8.5542742968573666</v>
      </c>
      <c r="AY324" s="935">
        <v>0.7</v>
      </c>
      <c r="AZ324" s="873">
        <v>27.310000000000002</v>
      </c>
      <c r="BA324" s="873">
        <v>-17.419999999999998</v>
      </c>
      <c r="BB324" s="873">
        <v>-11.61</v>
      </c>
      <c r="BC324" s="873">
        <v>-7.9699999999999989</v>
      </c>
      <c r="BD324" s="908"/>
      <c r="BE324" s="624">
        <v>2012</v>
      </c>
      <c r="BF324" s="899">
        <f>IF(BE324&gt;2008,0,IF(BE324&gt;2001,1,IF(BE324&gt;1990,2,IF(BE324&gt;1980,3,IF(BE324&gt;1973,4,IF(BE324&gt;1970,5,IF(BE324&gt;1960,6,IF(BE324&gt;1958,7,IF(BE324&gt;1953,8,9)))))))))</f>
        <v>0</v>
      </c>
      <c r="BG324" s="883">
        <v>2.8000000000000003</v>
      </c>
    </row>
    <row r="325" spans="1:59" s="864" customFormat="1" ht="12.75" customHeight="1" x14ac:dyDescent="0.2">
      <c r="A325" s="704" t="s">
        <v>3787</v>
      </c>
      <c r="B325" s="1007" t="s">
        <v>3788</v>
      </c>
      <c r="C325" s="933" t="s">
        <v>112</v>
      </c>
      <c r="D325" s="933" t="s">
        <v>1221</v>
      </c>
      <c r="E325" s="733">
        <v>6</v>
      </c>
      <c r="F325" s="1182">
        <v>658</v>
      </c>
      <c r="G325" s="1182" t="s">
        <v>106</v>
      </c>
      <c r="H325" s="1182" t="s">
        <v>106</v>
      </c>
      <c r="I325" s="884">
        <v>63.43</v>
      </c>
      <c r="J325" s="651">
        <f>(M325/I325)*100</f>
        <v>0.56755478480214405</v>
      </c>
      <c r="K325" s="864">
        <v>0.09</v>
      </c>
      <c r="L325" s="1182">
        <v>4</v>
      </c>
      <c r="M325" s="642">
        <f>K325*L325</f>
        <v>0.36</v>
      </c>
      <c r="N325" s="1182" t="s">
        <v>516</v>
      </c>
      <c r="O325" s="604">
        <v>0.08</v>
      </c>
      <c r="P325" s="939">
        <v>43616</v>
      </c>
      <c r="Q325" s="939">
        <v>43630</v>
      </c>
      <c r="R325" s="642">
        <f>(K325-O325)/O325*100</f>
        <v>12.499999999999993</v>
      </c>
      <c r="S325" s="701">
        <f>IF(INDEX(Historical!$D$7:$D$1254,MATCH(B325,Historical!$B$7:$B$1278,0))=0,"n/a",(INDEX(Historical!$C$7:$C$1256,MATCH(B325,Historical!$B$7:$B$1278,0))/INDEX(Historical!$D$7:$D$1254,MATCH(B325,Historical!$B$7:$B$1278,0))-1)*100)</f>
        <v>12.903225806451601</v>
      </c>
      <c r="T325" s="701">
        <f>IF(INDEX(Historical!$F$7:$F$1247,MATCH(B325,Historical!$B$7:$B$1278,0))=0,"n/a",((INDEX(Historical!$C$7:$C$1256,MATCH(B325,Historical!$B$7:$B$1278,0))/INDEX(Historical!$F$7:$F$1247,MATCH(B325,Historical!$B$7:$B$1278,0)))^(1/3)-1)*100)</f>
        <v>16.738772165039471</v>
      </c>
      <c r="U325" s="701">
        <f>IF(INDEX(Historical!$H$7:$H$1247,MATCH(B325,Historical!$B$7:$B$1278,0))=0,"n/a",((INDEX(Historical!$C$7:$C$1256,MATCH(B325,Historical!$B$7:$B$1278,0))/INDEX(Historical!$H$7:$H$1247,MATCH(B325,Historical!$B$7:$B$1278,0)))^(1/5)-1)*100)</f>
        <v>54.31267884159363</v>
      </c>
      <c r="V325" s="701" t="str">
        <f>IF(INDEX(Historical!$O$7:$O$1247,MATCH(B325,Historical!$B$7:$B$1278,0))=0,"n/a",((INDEX(Historical!$C$7:$C$1256,MATCH(B325,Historical!$B$7:$B$1278,0))/INDEX(Historical!$O$7:$O$1247,MATCH(B325,Historical!$B$7:$B$1278,0)))^(1/10)-1)*100)</f>
        <v>n/a</v>
      </c>
      <c r="W325" s="702" t="str">
        <f>IF(OR(U325&lt;=0,U325="n/a",V325&lt;=0,V325="n/a"),"n/a",U325/V325)</f>
        <v>n/a</v>
      </c>
      <c r="X325" s="703" t="str">
        <f>IF(OR(AJ325&lt;=0,AJ325="n/a",U325&lt;=0,U325="n/a"),"n/a",U325/AJ325)</f>
        <v>n/a</v>
      </c>
      <c r="Y325" s="652"/>
      <c r="Z325" s="651">
        <f>IF(OR(AC325&lt;0.01,AC325="n/a"),"n/a",M325/AC325*100)</f>
        <v>22.641509433962263</v>
      </c>
      <c r="AA325" s="887">
        <f>IF(OR(AC325&lt;0.01,AC325="n/a"),"n/a",I325/AC325)</f>
        <v>39.893081761006286</v>
      </c>
      <c r="AB325" s="888">
        <v>3</v>
      </c>
      <c r="AC325" s="883">
        <v>1.59</v>
      </c>
      <c r="AD325" s="883">
        <v>2.1</v>
      </c>
      <c r="AE325" s="866">
        <v>2.48</v>
      </c>
      <c r="AF325" s="866">
        <v>7.55</v>
      </c>
      <c r="AG325" s="866" t="s">
        <v>136</v>
      </c>
      <c r="AH325" s="866">
        <v>-363.3</v>
      </c>
      <c r="AI325" s="866">
        <v>15.379999999999999</v>
      </c>
      <c r="AJ325" s="681">
        <v>-2.2599999999999998</v>
      </c>
      <c r="AK325" s="681">
        <v>19</v>
      </c>
      <c r="AL325" s="883">
        <v>4390</v>
      </c>
      <c r="AM325" s="883">
        <v>1.0999999999999999</v>
      </c>
      <c r="AN325" s="883">
        <v>1.9</v>
      </c>
      <c r="AO325" s="740">
        <f>IF(U325="n/a","n/a",IF(AA325&lt;0,"n/a",IF(AA325="n/a","n/a",J325+U325-AA325)))</f>
        <v>14.987151865389485</v>
      </c>
      <c r="AP325" s="741">
        <f>IF(U325="n/a","n/a",J325+U325)</f>
        <v>54.880233626395771</v>
      </c>
      <c r="AQ325" s="889">
        <f>IF(OR(AC325&lt;0.01,AF325="n/a"),"n/a",(I325/SQRT(22.5*AC325*(I325/AF325))-1)*100)</f>
        <v>265.87354664060734</v>
      </c>
      <c r="AR325" s="651">
        <f>INDEX(Historical!$C$7:$C$1256,MATCH(B325,Historical!$B$7:$B$1278,0))*IF(AH325="n/a",1.03,IF(AH325&lt;0,1.01,IF(AH325&gt;10,1.1,(1+AH325/100))))</f>
        <v>0.35349999999999998</v>
      </c>
      <c r="AS325" s="887">
        <f>IF($AI325="n/a",1.03*AR325,IF($AI325&lt;0,1.01*AR325,IF($AI325&gt;10,1.1*AR325,(1+$AI325/100)*AR325)))</f>
        <v>0.38885000000000003</v>
      </c>
      <c r="AT325" s="887">
        <f>IF($AK325="n/a",1.03*AS325,IF($AK325&lt;0,1.01*AS325,IF($AK325&gt;10,1.1*AS325,(1+$AK325/100)*AS325)))</f>
        <v>0.42773500000000009</v>
      </c>
      <c r="AU325" s="887">
        <f>IF($AK325="n/a",1.03*AT325,IF($AK325&lt;0,1.01*AT325,IF($AK325&gt;10,1.1*AT325,(1+$AK325/100)*AT325)))</f>
        <v>0.47050850000000011</v>
      </c>
      <c r="AV325" s="887">
        <f>IF($AK325="n/a",1.03*AU325,IF($AK325&lt;0,1.01*AU325,IF($AK325&gt;10,1.1*AU325,(1+$AK325/100)*AU325)))</f>
        <v>0.5175593500000002</v>
      </c>
      <c r="AW325" s="651">
        <f>SUM(AR325:AV325)</f>
        <v>2.1581528500000005</v>
      </c>
      <c r="AX325" s="748">
        <f>AW325/I325*100</f>
        <v>3.4024166009774564</v>
      </c>
      <c r="AY325" s="729">
        <v>1.46</v>
      </c>
      <c r="AZ325" s="866">
        <v>186.62</v>
      </c>
      <c r="BA325" s="866">
        <v>-12.520000000000001</v>
      </c>
      <c r="BB325" s="866">
        <v>2.59</v>
      </c>
      <c r="BC325" s="866">
        <v>32.56</v>
      </c>
      <c r="BD325" s="908"/>
      <c r="BE325" s="624">
        <v>2014</v>
      </c>
      <c r="BF325" s="899">
        <f>IF(BE325&gt;2008,0,IF(BE325&gt;2001,1,IF(BE325&gt;1990,2,IF(BE325&gt;1980,3,IF(BE325&gt;1973,4,IF(BE325&gt;1970,5,IF(BE325&gt;1960,6,IF(BE325&gt;1958,7,IF(BE325&gt;1953,8,9)))))))))</f>
        <v>0</v>
      </c>
      <c r="BG325" s="883" t="s">
        <v>136</v>
      </c>
    </row>
    <row r="326" spans="1:59" s="864" customFormat="1" ht="12.75" customHeight="1" x14ac:dyDescent="0.2">
      <c r="A326" s="864" t="s">
        <v>3001</v>
      </c>
      <c r="B326" s="604" t="s">
        <v>3002</v>
      </c>
      <c r="C326" s="933" t="s">
        <v>108</v>
      </c>
      <c r="D326" s="933" t="s">
        <v>4334</v>
      </c>
      <c r="E326" s="733">
        <v>6</v>
      </c>
      <c r="F326" s="1182">
        <v>656</v>
      </c>
      <c r="G326" s="1182" t="s">
        <v>106</v>
      </c>
      <c r="H326" s="1182" t="s">
        <v>106</v>
      </c>
      <c r="I326" s="875">
        <v>31.69</v>
      </c>
      <c r="J326" s="651">
        <f>(M326/I326)*100</f>
        <v>1.514673398548438</v>
      </c>
      <c r="K326" s="878">
        <v>0.12</v>
      </c>
      <c r="L326" s="888">
        <v>4</v>
      </c>
      <c r="M326" s="642">
        <f>K326*L326</f>
        <v>0.48</v>
      </c>
      <c r="N326" s="871" t="s">
        <v>988</v>
      </c>
      <c r="O326" s="734">
        <v>0.11</v>
      </c>
      <c r="P326" s="867">
        <v>43593</v>
      </c>
      <c r="Q326" s="867">
        <v>43608</v>
      </c>
      <c r="R326" s="642">
        <f>(K326-O326)/O326*100</f>
        <v>9.0909090909090864</v>
      </c>
      <c r="S326" s="701">
        <f>IF(INDEX(Historical!$D$7:$D$1254,MATCH(B326,Historical!$B$7:$B$1278,0))=0,"n/a",(INDEX(Historical!$C$7:$C$1256,MATCH(B326,Historical!$B$7:$B$1278,0))/INDEX(Historical!$D$7:$D$1254,MATCH(B326,Historical!$B$7:$B$1278,0))-1)*100)</f>
        <v>11.904761904761907</v>
      </c>
      <c r="T326" s="701">
        <f>IF(INDEX(Historical!$F$7:$F$1247,MATCH(B326,Historical!$B$7:$B$1278,0))=0,"n/a",((INDEX(Historical!$C$7:$C$1256,MATCH(B326,Historical!$B$7:$B$1278,0))/INDEX(Historical!$F$7:$F$1247,MATCH(B326,Historical!$B$7:$B$1278,0)))^(1/3)-1)*100)</f>
        <v>23.420115855534362</v>
      </c>
      <c r="U326" s="701">
        <f>IF(INDEX(Historical!$H$7:$H$1247,MATCH(B326,Historical!$B$7:$B$1278,0))=0,"n/a",((INDEX(Historical!$C$7:$C$1256,MATCH(B326,Historical!$B$7:$B$1278,0))/INDEX(Historical!$H$7:$H$1247,MATCH(B326,Historical!$B$7:$B$1278,0)))^(1/5)-1)*100)</f>
        <v>22.554648108752783</v>
      </c>
      <c r="V326" s="701">
        <f>IF(INDEX(Historical!$O$7:$O$1247,MATCH(B326,Historical!$B$7:$B$1278,0))=0,"n/a",((INDEX(Historical!$C$7:$C$1256,MATCH(B326,Historical!$B$7:$B$1278,0))/INDEX(Historical!$O$7:$O$1247,MATCH(B326,Historical!$B$7:$B$1278,0)))^(1/10)-1)*100)</f>
        <v>11.377582609497082</v>
      </c>
      <c r="W326" s="702">
        <f>IF(OR(U326&lt;=0,U326="n/a",V326&lt;=0,V326="n/a"),"n/a",U326/V326)</f>
        <v>1.9823761235471931</v>
      </c>
      <c r="X326" s="703">
        <f>IF(OR(AJ326&lt;=0,AJ326="n/a",U326&lt;=0,U326="n/a"),"n/a",U326/AJ326)</f>
        <v>2.4252309794357831</v>
      </c>
      <c r="Y326" s="664"/>
      <c r="Z326" s="651">
        <f>IF(OR(AC326&lt;0.01,AC326="n/a"),"n/a",M326/AC326*100)</f>
        <v>24.870466321243523</v>
      </c>
      <c r="AA326" s="887">
        <f>IF(OR(AC326&lt;0.01,AC326="n/a"),"n/a",I326/AC326)</f>
        <v>16.419689119170986</v>
      </c>
      <c r="AB326" s="888">
        <v>12</v>
      </c>
      <c r="AC326" s="866">
        <v>1.93</v>
      </c>
      <c r="AD326" s="866">
        <v>1.37</v>
      </c>
      <c r="AE326" s="866">
        <v>2.98</v>
      </c>
      <c r="AF326" s="866">
        <v>0.88</v>
      </c>
      <c r="AG326" s="866">
        <v>8</v>
      </c>
      <c r="AH326" s="866">
        <v>-28.000000000000004</v>
      </c>
      <c r="AI326" s="866">
        <v>156.58000000000001</v>
      </c>
      <c r="AJ326" s="866">
        <v>9.3000000000000007</v>
      </c>
      <c r="AK326" s="866">
        <v>12</v>
      </c>
      <c r="AL326" s="879">
        <v>1600</v>
      </c>
      <c r="AM326" s="873">
        <v>0.8</v>
      </c>
      <c r="AN326" s="866">
        <v>0.1</v>
      </c>
      <c r="AO326" s="740">
        <f>IF(U326="n/a","n/a",IF(AA326&lt;0,"n/a",IF(AA326="n/a","n/a",J326+U326-AA326)))</f>
        <v>7.6496323881302359</v>
      </c>
      <c r="AP326" s="741">
        <f>IF(U326="n/a","n/a",J326+U326)</f>
        <v>24.069321507301222</v>
      </c>
      <c r="AQ326" s="889">
        <f>IF(OR(AC326&lt;0.01,AF326="n/a"),"n/a",(I326/SQRT(22.5*AC326*(I326/AF326))-1)*100)</f>
        <v>-19.863099289416088</v>
      </c>
      <c r="AR326" s="651">
        <f>INDEX(Historical!$C$7:$C$1256,MATCH(B326,Historical!$B$7:$B$1278,0))*IF(AH326="n/a",1.03,IF(AH326&lt;0,1.01,IF(AH326&gt;10,1.1,(1+AH326/100))))</f>
        <v>0.47469999999999996</v>
      </c>
      <c r="AS326" s="887">
        <f>IF($AI326="n/a",1.03*AR326,IF($AI326&lt;0,1.01*AR326,IF($AI326&gt;10,1.1*AR326,(1+$AI326/100)*AR326)))</f>
        <v>0.52217000000000002</v>
      </c>
      <c r="AT326" s="887">
        <f>IF($AK326="n/a",1.03*AS326,IF($AK326&lt;0,1.01*AS326,IF($AK326&gt;10,1.1*AS326,(1+$AK326/100)*AS326)))</f>
        <v>0.57438700000000009</v>
      </c>
      <c r="AU326" s="887">
        <f>IF($AK326="n/a",1.03*AT326,IF($AK326&lt;0,1.01*AT326,IF($AK326&gt;10,1.1*AT326,(1+$AK326/100)*AT326)))</f>
        <v>0.63182570000000016</v>
      </c>
      <c r="AV326" s="887">
        <f>IF($AK326="n/a",1.03*AU326,IF($AK326&lt;0,1.01*AU326,IF($AK326&gt;10,1.1*AU326,(1+$AK326/100)*AU326)))</f>
        <v>0.69500827000000021</v>
      </c>
      <c r="AW326" s="651">
        <f>SUM(AR326:AV326)</f>
        <v>2.8980909700000006</v>
      </c>
      <c r="AX326" s="748">
        <f>AW326/I326*100</f>
        <v>9.1451277059009168</v>
      </c>
      <c r="AY326" s="935">
        <v>1.38</v>
      </c>
      <c r="AZ326" s="873">
        <v>77.63</v>
      </c>
      <c r="BA326" s="873">
        <v>-29.580000000000002</v>
      </c>
      <c r="BB326" s="873">
        <v>9.25</v>
      </c>
      <c r="BC326" s="873">
        <v>7.04</v>
      </c>
      <c r="BD326" s="908"/>
      <c r="BE326" s="624">
        <v>2014</v>
      </c>
      <c r="BF326" s="899">
        <f>IF(BE326&gt;2008,0,IF(BE326&gt;2001,1,IF(BE326&gt;1990,2,IF(BE326&gt;1980,3,IF(BE326&gt;1973,4,IF(BE326&gt;1970,5,IF(BE326&gt;1960,6,IF(BE326&gt;1958,7,IF(BE326&gt;1953,8,9)))))))))</f>
        <v>0</v>
      </c>
      <c r="BG326" s="883">
        <v>1.2</v>
      </c>
    </row>
    <row r="327" spans="1:59" s="864" customFormat="1" ht="12.75" customHeight="1" x14ac:dyDescent="0.2">
      <c r="A327" s="872" t="s">
        <v>2963</v>
      </c>
      <c r="B327" s="604" t="s">
        <v>2964</v>
      </c>
      <c r="C327" s="933" t="s">
        <v>112</v>
      </c>
      <c r="D327" s="933" t="s">
        <v>4335</v>
      </c>
      <c r="E327" s="733">
        <v>7</v>
      </c>
      <c r="F327" s="1182">
        <v>634</v>
      </c>
      <c r="G327" s="1182" t="s">
        <v>106</v>
      </c>
      <c r="H327" s="1182" t="s">
        <v>106</v>
      </c>
      <c r="I327" s="875">
        <v>224.14</v>
      </c>
      <c r="J327" s="651">
        <f>(M327/I327)*100</f>
        <v>3.1676630677255284</v>
      </c>
      <c r="K327" s="878">
        <v>1.7749999999999999</v>
      </c>
      <c r="L327" s="888">
        <v>4</v>
      </c>
      <c r="M327" s="642">
        <f>K327*L327</f>
        <v>7.1</v>
      </c>
      <c r="N327" s="871" t="s">
        <v>718</v>
      </c>
      <c r="O327" s="734">
        <v>1.6</v>
      </c>
      <c r="P327" s="862">
        <v>43935</v>
      </c>
      <c r="Q327" s="862">
        <v>43951</v>
      </c>
      <c r="R327" s="642">
        <f>(K327-O327)/O327*100</f>
        <v>10.937499999999989</v>
      </c>
      <c r="S327" s="701">
        <f>IF(INDEX(Historical!$D$7:$D$1254,MATCH(B327,Historical!$B$7:$B$1278,0))=0,"n/a",(INDEX(Historical!$C$7:$C$1256,MATCH(B327,Historical!$B$7:$B$1278,0))/INDEX(Historical!$D$7:$D$1254,MATCH(B327,Historical!$B$7:$B$1278,0))-1)*100)</f>
        <v>14.285714285714302</v>
      </c>
      <c r="T327" s="701">
        <f>IF(INDEX(Historical!$F$7:$F$1247,MATCH(B327,Historical!$B$7:$B$1278,0))=0,"n/a",((INDEX(Historical!$C$7:$C$1256,MATCH(B327,Historical!$B$7:$B$1278,0))/INDEX(Historical!$F$7:$F$1247,MATCH(B327,Historical!$B$7:$B$1278,0)))^(1/3)-1)*100)</f>
        <v>18.977669851800584</v>
      </c>
      <c r="U327" s="701">
        <f>IF(INDEX(Historical!$H$7:$H$1247,MATCH(B327,Historical!$B$7:$B$1278,0))=0,"n/a",((INDEX(Historical!$C$7:$C$1256,MATCH(B327,Historical!$B$7:$B$1278,0))/INDEX(Historical!$H$7:$H$1247,MATCH(B327,Historical!$B$7:$B$1278,0)))^(1/5)-1)*100)</f>
        <v>26.19146889603865</v>
      </c>
      <c r="V327" s="701">
        <f>IF(INDEX(Historical!$O$7:$O$1247,MATCH(B327,Historical!$B$7:$B$1278,0))=0,"n/a",((INDEX(Historical!$C$7:$C$1256,MATCH(B327,Historical!$B$7:$B$1278,0))/INDEX(Historical!$O$7:$O$1247,MATCH(B327,Historical!$B$7:$B$1278,0)))^(1/10)-1)*100)</f>
        <v>12.972260030233684</v>
      </c>
      <c r="W327" s="702">
        <f>IF(OR(U327&lt;=0,U327="n/a",V327&lt;=0,V327="n/a"),"n/a",U327/V327)</f>
        <v>2.0190366855887665</v>
      </c>
      <c r="X327" s="703">
        <f>IF(OR(AJ327&lt;=0,AJ327="n/a",U327&lt;=0,U327="n/a"),"n/a",U327/AJ327)</f>
        <v>3.0813492818868999</v>
      </c>
      <c r="Y327" s="877" t="s">
        <v>4121</v>
      </c>
      <c r="Z327" s="651">
        <f>IF(OR(AC327&lt;0.01,AC327="n/a"),"n/a",M327/AC327*100)</f>
        <v>104.71976401179941</v>
      </c>
      <c r="AA327" s="887">
        <f>IF(OR(AC327&lt;0.01,AC327="n/a"),"n/a",I327/AC327)</f>
        <v>33.058997050147489</v>
      </c>
      <c r="AB327" s="888">
        <v>12</v>
      </c>
      <c r="AC327" s="866">
        <v>6.78</v>
      </c>
      <c r="AD327" s="866">
        <v>2.2000000000000002</v>
      </c>
      <c r="AE327" s="866">
        <v>1.69</v>
      </c>
      <c r="AF327" s="866">
        <v>5.49</v>
      </c>
      <c r="AG327" s="866">
        <v>15.4</v>
      </c>
      <c r="AH327" s="866">
        <v>1</v>
      </c>
      <c r="AI327" s="866">
        <v>6.16</v>
      </c>
      <c r="AJ327" s="866">
        <v>8.5</v>
      </c>
      <c r="AK327" s="866">
        <v>15</v>
      </c>
      <c r="AL327" s="879">
        <v>8380</v>
      </c>
      <c r="AM327" s="873">
        <v>0.1</v>
      </c>
      <c r="AN327" s="866">
        <v>7.0000000000000007E-2</v>
      </c>
      <c r="AO327" s="740">
        <f>IF(U327="n/a","n/a",IF(AA327&lt;0,"n/a",IF(AA327="n/a","n/a",J327+U327-AA327)))</f>
        <v>-3.699865086383312</v>
      </c>
      <c r="AP327" s="741">
        <f>IF(U327="n/a","n/a",J327+U327)</f>
        <v>29.359131963764177</v>
      </c>
      <c r="AQ327" s="889">
        <f>IF(OR(AC327&lt;0.01,AF327="n/a"),"n/a",(I327/SQRT(22.5*AC327*(I327/AF327))-1)*100)</f>
        <v>184.01400106748235</v>
      </c>
      <c r="AR327" s="651">
        <f>INDEX(Historical!$C$7:$C$1256,MATCH(B327,Historical!$B$7:$B$1278,0))*IF(AH327="n/a",1.03,IF(AH327&lt;0,1.01,IF(AH327&gt;10,1.1,(1+AH327/100))))</f>
        <v>6.4640000000000004</v>
      </c>
      <c r="AS327" s="887">
        <f>IF($AI327="n/a",1.03*AR327,IF($AI327&lt;0,1.01*AR327,IF($AI327&gt;10,1.1*AR327,(1+$AI327/100)*AR327)))</f>
        <v>6.8621824000000009</v>
      </c>
      <c r="AT327" s="887">
        <f>IF($AK327="n/a",1.03*AS327,IF($AK327&lt;0,1.01*AS327,IF($AK327&gt;10,1.1*AS327,(1+$AK327/100)*AS327)))</f>
        <v>7.5484006400000014</v>
      </c>
      <c r="AU327" s="887">
        <f>IF($AK327="n/a",1.03*AT327,IF($AK327&lt;0,1.01*AT327,IF($AK327&gt;10,1.1*AT327,(1+$AK327/100)*AT327)))</f>
        <v>8.303240704000002</v>
      </c>
      <c r="AV327" s="887">
        <f>IF($AK327="n/a",1.03*AU327,IF($AK327&lt;0,1.01*AU327,IF($AK327&gt;10,1.1*AU327,(1+$AK327/100)*AU327)))</f>
        <v>9.1335647744000035</v>
      </c>
      <c r="AW327" s="651">
        <f>SUM(AR327:AV327)</f>
        <v>38.311388518400008</v>
      </c>
      <c r="AX327" s="748">
        <f>AW327/I327*100</f>
        <v>17.092615560988673</v>
      </c>
      <c r="AY327" s="935">
        <v>0.77</v>
      </c>
      <c r="AZ327" s="873">
        <v>68.56</v>
      </c>
      <c r="BA327" s="873">
        <v>-10.09</v>
      </c>
      <c r="BB327" s="873">
        <v>-4.8599999999999994</v>
      </c>
      <c r="BC327" s="873">
        <v>16.63</v>
      </c>
      <c r="BD327" s="908"/>
      <c r="BE327" s="624">
        <v>2014</v>
      </c>
      <c r="BF327" s="899">
        <f>IF(BE327&gt;2008,0,IF(BE327&gt;2001,1,IF(BE327&gt;1990,2,IF(BE327&gt;1980,3,IF(BE327&gt;1973,4,IF(BE327&gt;1970,5,IF(BE327&gt;1960,6,IF(BE327&gt;1958,7,IF(BE327&gt;1953,8,9)))))))))</f>
        <v>0</v>
      </c>
      <c r="BG327" s="883">
        <v>8.4</v>
      </c>
    </row>
    <row r="328" spans="1:59" s="864" customFormat="1" ht="12.75" customHeight="1" x14ac:dyDescent="0.2">
      <c r="A328" s="864" t="s">
        <v>1792</v>
      </c>
      <c r="B328" s="604" t="s">
        <v>1793</v>
      </c>
      <c r="C328" s="933" t="s">
        <v>108</v>
      </c>
      <c r="D328" s="933" t="s">
        <v>4341</v>
      </c>
      <c r="E328" s="733">
        <v>9</v>
      </c>
      <c r="F328" s="1182">
        <v>418</v>
      </c>
      <c r="G328" s="1182" t="s">
        <v>106</v>
      </c>
      <c r="H328" s="1182" t="s">
        <v>106</v>
      </c>
      <c r="I328" s="875">
        <v>16.59</v>
      </c>
      <c r="J328" s="651">
        <f>(M328/I328)*100</f>
        <v>5.0632911392405067</v>
      </c>
      <c r="K328" s="878">
        <v>0.21</v>
      </c>
      <c r="L328" s="888">
        <v>4</v>
      </c>
      <c r="M328" s="642">
        <f>K328*L328</f>
        <v>0.84</v>
      </c>
      <c r="N328" s="871" t="s">
        <v>432</v>
      </c>
      <c r="O328" s="734">
        <v>0.2</v>
      </c>
      <c r="P328" s="867">
        <v>43592</v>
      </c>
      <c r="Q328" s="867">
        <v>43607</v>
      </c>
      <c r="R328" s="642">
        <f>(K328-O328)/O328*100</f>
        <v>4.9999999999999902</v>
      </c>
      <c r="S328" s="701">
        <f>IF(INDEX(Historical!$D$7:$D$1254,MATCH(B328,Historical!$B$7:$B$1278,0))=0,"n/a",(INDEX(Historical!$C$7:$C$1256,MATCH(B328,Historical!$B$7:$B$1278,0))/INDEX(Historical!$D$7:$D$1254,MATCH(B328,Historical!$B$7:$B$1278,0))-1)*100)</f>
        <v>6.4102564102564097</v>
      </c>
      <c r="T328" s="701">
        <f>IF(INDEX(Historical!$F$7:$F$1247,MATCH(B328,Historical!$B$7:$B$1278,0))=0,"n/a",((INDEX(Historical!$C$7:$C$1256,MATCH(B328,Historical!$B$7:$B$1278,0))/INDEX(Historical!$F$7:$F$1247,MATCH(B328,Historical!$B$7:$B$1278,0)))^(1/3)-1)*100)</f>
        <v>7.3992124081007526</v>
      </c>
      <c r="U328" s="701">
        <f>IF(INDEX(Historical!$H$7:$H$1247,MATCH(B328,Historical!$B$7:$B$1278,0))=0,"n/a",((INDEX(Historical!$C$7:$C$1256,MATCH(B328,Historical!$B$7:$B$1278,0))/INDEX(Historical!$H$7:$H$1247,MATCH(B328,Historical!$B$7:$B$1278,0)))^(1/5)-1)*100)</f>
        <v>11.115949691946781</v>
      </c>
      <c r="V328" s="701">
        <f>IF(INDEX(Historical!$O$7:$O$1247,MATCH(B328,Historical!$B$7:$B$1278,0))=0,"n/a",((INDEX(Historical!$C$7:$C$1256,MATCH(B328,Historical!$B$7:$B$1278,0))/INDEX(Historical!$O$7:$O$1247,MATCH(B328,Historical!$B$7:$B$1278,0)))^(1/10)-1)*100)</f>
        <v>24.877316710658093</v>
      </c>
      <c r="W328" s="702">
        <f>IF(OR(U328&lt;=0,U328="n/a",V328&lt;=0,V328="n/a"),"n/a",U328/V328)</f>
        <v>0.44683073424813607</v>
      </c>
      <c r="X328" s="703">
        <f>IF(OR(AJ328&lt;=0,AJ328="n/a",U328&lt;=0,U328="n/a"),"n/a",U328/AJ328)</f>
        <v>1.6110072017314174</v>
      </c>
      <c r="Y328" s="664"/>
      <c r="Z328" s="651">
        <f>IF(OR(AC328&lt;0.01,AC328="n/a"),"n/a",M328/AC328*100)</f>
        <v>44.44444444444445</v>
      </c>
      <c r="AA328" s="887">
        <f>IF(OR(AC328&lt;0.01,AC328="n/a"),"n/a",I328/AC328)</f>
        <v>8.7777777777777786</v>
      </c>
      <c r="AB328" s="888">
        <v>12</v>
      </c>
      <c r="AC328" s="866">
        <v>1.89</v>
      </c>
      <c r="AD328" s="866" t="s">
        <v>136</v>
      </c>
      <c r="AE328" s="866">
        <v>2.72</v>
      </c>
      <c r="AF328" s="866">
        <v>1.31</v>
      </c>
      <c r="AG328" s="866">
        <v>15.1</v>
      </c>
      <c r="AH328" s="866">
        <v>0.2</v>
      </c>
      <c r="AI328" s="866">
        <v>8.67</v>
      </c>
      <c r="AJ328" s="866">
        <v>6.9</v>
      </c>
      <c r="AK328" s="866" t="s">
        <v>136</v>
      </c>
      <c r="AL328" s="879">
        <v>273.74</v>
      </c>
      <c r="AM328" s="873">
        <v>1.9</v>
      </c>
      <c r="AN328" s="866">
        <v>0.21</v>
      </c>
      <c r="AO328" s="740">
        <f>IF(U328="n/a","n/a",IF(AA328&lt;0,"n/a",IF(AA328="n/a","n/a",J328+U328-AA328)))</f>
        <v>7.4014630534095076</v>
      </c>
      <c r="AP328" s="741">
        <f>IF(U328="n/a","n/a",J328+U328)</f>
        <v>16.179240831187286</v>
      </c>
      <c r="AQ328" s="889">
        <f>IF(OR(AC328&lt;0.01,AF328="n/a"),"n/a",(I328/SQRT(22.5*AC328*(I328/AF328))-1)*100)</f>
        <v>-28.511418506515206</v>
      </c>
      <c r="AR328" s="651">
        <f>INDEX(Historical!$C$7:$C$1256,MATCH(B328,Historical!$B$7:$B$1278,0))*IF(AH328="n/a",1.03,IF(AH328&lt;0,1.01,IF(AH328&gt;10,1.1,(1+AH328/100))))</f>
        <v>0.83165999999999995</v>
      </c>
      <c r="AS328" s="887">
        <f>IF($AI328="n/a",1.03*AR328,IF($AI328&lt;0,1.01*AR328,IF($AI328&gt;10,1.1*AR328,(1+$AI328/100)*AR328)))</f>
        <v>0.90376492199999992</v>
      </c>
      <c r="AT328" s="887">
        <f>IF($AK328="n/a",1.03*AS328,IF($AK328&lt;0,1.01*AS328,IF($AK328&gt;10,1.1*AS328,(1+$AK328/100)*AS328)))</f>
        <v>0.93087786965999997</v>
      </c>
      <c r="AU328" s="887">
        <f>IF($AK328="n/a",1.03*AT328,IF($AK328&lt;0,1.01*AT328,IF($AK328&gt;10,1.1*AT328,(1+$AK328/100)*AT328)))</f>
        <v>0.95880420574979996</v>
      </c>
      <c r="AV328" s="887">
        <f>IF($AK328="n/a",1.03*AU328,IF($AK328&lt;0,1.01*AU328,IF($AK328&gt;10,1.1*AU328,(1+$AK328/100)*AU328)))</f>
        <v>0.98756833192229398</v>
      </c>
      <c r="AW328" s="651">
        <f>SUM(AR328:AV328)</f>
        <v>4.6126753293320935</v>
      </c>
      <c r="AX328" s="748">
        <f>AW328/I328*100</f>
        <v>27.803950146667226</v>
      </c>
      <c r="AY328" s="935">
        <v>1</v>
      </c>
      <c r="AZ328" s="873">
        <v>20.74</v>
      </c>
      <c r="BA328" s="873">
        <v>-36.020000000000003</v>
      </c>
      <c r="BB328" s="873">
        <v>-2.25</v>
      </c>
      <c r="BC328" s="873">
        <v>-8.25</v>
      </c>
      <c r="BD328" s="908"/>
      <c r="BE328" s="624">
        <v>2011</v>
      </c>
      <c r="BF328" s="899">
        <f>IF(BE328&gt;2008,0,IF(BE328&gt;2001,1,IF(BE328&gt;1990,2,IF(BE328&gt;1980,3,IF(BE328&gt;1973,4,IF(BE328&gt;1970,5,IF(BE328&gt;1960,6,IF(BE328&gt;1958,7,IF(BE328&gt;1953,8,9)))))))))</f>
        <v>0</v>
      </c>
      <c r="BG328" s="883">
        <v>1.2</v>
      </c>
    </row>
    <row r="329" spans="1:59" s="864" customFormat="1" ht="12.75" customHeight="1" x14ac:dyDescent="0.2">
      <c r="A329" s="872" t="s">
        <v>1767</v>
      </c>
      <c r="B329" s="604" t="s">
        <v>1768</v>
      </c>
      <c r="C329" s="933" t="s">
        <v>108</v>
      </c>
      <c r="D329" s="933" t="s">
        <v>4341</v>
      </c>
      <c r="E329" s="733">
        <v>8</v>
      </c>
      <c r="F329" s="1182">
        <v>540</v>
      </c>
      <c r="G329" s="1182" t="s">
        <v>106</v>
      </c>
      <c r="H329" s="1182" t="s">
        <v>106</v>
      </c>
      <c r="I329" s="875">
        <v>385</v>
      </c>
      <c r="J329" s="651">
        <f>(M329/I329)*100</f>
        <v>1.9220779220779223</v>
      </c>
      <c r="K329" s="878">
        <v>1.85</v>
      </c>
      <c r="L329" s="888">
        <v>4</v>
      </c>
      <c r="M329" s="642">
        <f>K329*L329</f>
        <v>7.4</v>
      </c>
      <c r="N329" s="871" t="s">
        <v>591</v>
      </c>
      <c r="O329" s="734">
        <v>1.75</v>
      </c>
      <c r="P329" s="862">
        <v>43896</v>
      </c>
      <c r="Q329" s="862">
        <v>43903</v>
      </c>
      <c r="R329" s="642">
        <f>(K329-O329)/O329*100</f>
        <v>5.7142857142857197</v>
      </c>
      <c r="S329" s="701">
        <f>IF(INDEX(Historical!$D$7:$D$1254,MATCH(B329,Historical!$B$7:$B$1278,0))=0,"n/a",(INDEX(Historical!$C$7:$C$1256,MATCH(B329,Historical!$B$7:$B$1278,0))/INDEX(Historical!$D$7:$D$1254,MATCH(B329,Historical!$B$7:$B$1278,0))-1)*100)</f>
        <v>52.173913043478272</v>
      </c>
      <c r="T329" s="701">
        <f>IF(INDEX(Historical!$F$7:$F$1247,MATCH(B329,Historical!$B$7:$B$1278,0))=0,"n/a",((INDEX(Historical!$C$7:$C$1256,MATCH(B329,Historical!$B$7:$B$1278,0))/INDEX(Historical!$F$7:$F$1247,MATCH(B329,Historical!$B$7:$B$1278,0)))^(1/3)-1)*100)</f>
        <v>32.63524026321307</v>
      </c>
      <c r="U329" s="701">
        <f>IF(INDEX(Historical!$H$7:$H$1247,MATCH(B329,Historical!$B$7:$B$1278,0))=0,"n/a",((INDEX(Historical!$C$7:$C$1256,MATCH(B329,Historical!$B$7:$B$1278,0))/INDEX(Historical!$H$7:$H$1247,MATCH(B329,Historical!$B$7:$B$1278,0)))^(1/5)-1)*100)</f>
        <v>23.873200812705765</v>
      </c>
      <c r="V329" s="701" t="str">
        <f>IF(INDEX(Historical!$O$7:$O$1247,MATCH(B329,Historical!$B$7:$B$1278,0))=0,"n/a",((INDEX(Historical!$C$7:$C$1256,MATCH(B329,Historical!$B$7:$B$1278,0))/INDEX(Historical!$O$7:$O$1247,MATCH(B329,Historical!$B$7:$B$1278,0)))^(1/10)-1)*100)</f>
        <v>n/a</v>
      </c>
      <c r="W329" s="702" t="str">
        <f>IF(OR(U329&lt;=0,U329="n/a",V329&lt;=0,V329="n/a"),"n/a",U329/V329)</f>
        <v>n/a</v>
      </c>
      <c r="X329" s="703" t="str">
        <f>IF(OR(AJ329&lt;=0,AJ329="n/a",U329&lt;=0,U329="n/a"),"n/a",U329/AJ329)</f>
        <v>n/a</v>
      </c>
      <c r="Y329" s="877"/>
      <c r="Z329" s="651" t="str">
        <f>IF(OR(AC329&lt;0.01,AC329="n/a"),"n/a",M329/AC329*100)</f>
        <v>n/a</v>
      </c>
      <c r="AA329" s="887" t="str">
        <f>IF(OR(AC329&lt;0.01,AC329="n/a"),"n/a",I329/AC329)</f>
        <v>n/a</v>
      </c>
      <c r="AB329" s="888">
        <v>12</v>
      </c>
      <c r="AC329" s="866" t="s">
        <v>136</v>
      </c>
      <c r="AD329" s="866" t="s">
        <v>136</v>
      </c>
      <c r="AE329" s="866" t="s">
        <v>136</v>
      </c>
      <c r="AF329" s="866" t="s">
        <v>136</v>
      </c>
      <c r="AG329" s="866" t="s">
        <v>136</v>
      </c>
      <c r="AH329" s="866" t="s">
        <v>136</v>
      </c>
      <c r="AI329" s="866" t="s">
        <v>136</v>
      </c>
      <c r="AJ329" s="866" t="s">
        <v>136</v>
      </c>
      <c r="AK329" s="866" t="s">
        <v>136</v>
      </c>
      <c r="AL329" s="879" t="s">
        <v>136</v>
      </c>
      <c r="AM329" s="873" t="s">
        <v>136</v>
      </c>
      <c r="AN329" s="866" t="s">
        <v>136</v>
      </c>
      <c r="AO329" s="740" t="str">
        <f>IF(U329="n/a","n/a",IF(AA329&lt;0,"n/a",IF(AA329="n/a","n/a",J329+U329-AA329)))</f>
        <v>n/a</v>
      </c>
      <c r="AP329" s="741">
        <f>IF(U329="n/a","n/a",J329+U329)</f>
        <v>25.795278734783686</v>
      </c>
      <c r="AQ329" s="889" t="str">
        <f>IF(OR(AC329&lt;0.01,AF329="n/a"),"n/a",(I329/SQRT(22.5*AC329*(I329/AF329))-1)*100)</f>
        <v>n/a</v>
      </c>
      <c r="AR329" s="651">
        <f>INDEX(Historical!$C$7:$C$1256,MATCH(B329,Historical!$B$7:$B$1278,0))*IF(AH329="n/a",1.03,IF(AH329&lt;0,1.01,IF(AH329&gt;10,1.1,(1+AH329/100))))</f>
        <v>7.21</v>
      </c>
      <c r="AS329" s="887">
        <f>IF($AI329="n/a",1.03*AR329,IF($AI329&lt;0,1.01*AR329,IF($AI329&gt;10,1.1*AR329,(1+$AI329/100)*AR329)))</f>
        <v>7.4263000000000003</v>
      </c>
      <c r="AT329" s="887">
        <f>IF($AK329="n/a",1.03*AS329,IF($AK329&lt;0,1.01*AS329,IF($AK329&gt;10,1.1*AS329,(1+$AK329/100)*AS329)))</f>
        <v>7.6490890000000009</v>
      </c>
      <c r="AU329" s="887">
        <f>IF($AK329="n/a",1.03*AT329,IF($AK329&lt;0,1.01*AT329,IF($AK329&gt;10,1.1*AT329,(1+$AK329/100)*AT329)))</f>
        <v>7.8785616700000007</v>
      </c>
      <c r="AV329" s="887">
        <f>IF($AK329="n/a",1.03*AU329,IF($AK329&lt;0,1.01*AU329,IF($AK329&gt;10,1.1*AU329,(1+$AK329/100)*AU329)))</f>
        <v>8.1149185201000016</v>
      </c>
      <c r="AW329" s="651">
        <f>SUM(AR329:AV329)</f>
        <v>38.278869190100004</v>
      </c>
      <c r="AX329" s="748">
        <f>AW329/I329*100</f>
        <v>9.9425634260000013</v>
      </c>
      <c r="AY329" s="935" t="s">
        <v>136</v>
      </c>
      <c r="AZ329" s="873" t="s">
        <v>136</v>
      </c>
      <c r="BA329" s="873" t="s">
        <v>136</v>
      </c>
      <c r="BB329" s="873" t="s">
        <v>136</v>
      </c>
      <c r="BC329" s="873" t="s">
        <v>136</v>
      </c>
      <c r="BD329" s="908" t="s">
        <v>4268</v>
      </c>
      <c r="BE329" s="624">
        <v>2013</v>
      </c>
      <c r="BF329" s="899">
        <f>IF(BE329&gt;2008,0,IF(BE329&gt;2001,1,IF(BE329&gt;1990,2,IF(BE329&gt;1980,3,IF(BE329&gt;1973,4,IF(BE329&gt;1970,5,IF(BE329&gt;1960,6,IF(BE329&gt;1958,7,IF(BE329&gt;1953,8,9)))))))))</f>
        <v>0</v>
      </c>
      <c r="BG329" s="883" t="s">
        <v>136</v>
      </c>
    </row>
    <row r="330" spans="1:59" s="864" customFormat="1" ht="12.75" customHeight="1" x14ac:dyDescent="0.2">
      <c r="A330" s="872" t="s">
        <v>3924</v>
      </c>
      <c r="B330" s="604" t="s">
        <v>3925</v>
      </c>
      <c r="C330" s="933" t="s">
        <v>108</v>
      </c>
      <c r="D330" s="933" t="s">
        <v>4341</v>
      </c>
      <c r="E330" s="733">
        <v>7</v>
      </c>
      <c r="F330" s="1182">
        <v>610</v>
      </c>
      <c r="G330" s="1182" t="s">
        <v>106</v>
      </c>
      <c r="H330" s="1182" t="s">
        <v>106</v>
      </c>
      <c r="I330" s="875">
        <v>49.23</v>
      </c>
      <c r="J330" s="651">
        <f>(M330/I330)*100</f>
        <v>2.2750355474304289</v>
      </c>
      <c r="K330" s="878">
        <v>0.28000000000000003</v>
      </c>
      <c r="L330" s="888">
        <v>4</v>
      </c>
      <c r="M330" s="642">
        <f>K330*L330</f>
        <v>1.1200000000000001</v>
      </c>
      <c r="N330" s="871" t="s">
        <v>440</v>
      </c>
      <c r="O330" s="734">
        <v>0.25</v>
      </c>
      <c r="P330" s="862">
        <v>43866</v>
      </c>
      <c r="Q330" s="862">
        <v>43880</v>
      </c>
      <c r="R330" s="642">
        <f>(K330-O330)/O330*100</f>
        <v>12.000000000000011</v>
      </c>
      <c r="S330" s="701">
        <f>IF(INDEX(Historical!$D$7:$D$1254,MATCH(B330,Historical!$B$7:$B$1278,0))=0,"n/a",(INDEX(Historical!$C$7:$C$1256,MATCH(B330,Historical!$B$7:$B$1278,0))/INDEX(Historical!$D$7:$D$1254,MATCH(B330,Historical!$B$7:$B$1278,0))-1)*100)</f>
        <v>31.578947368421062</v>
      </c>
      <c r="T330" s="701">
        <f>IF(INDEX(Historical!$F$7:$F$1247,MATCH(B330,Historical!$B$7:$B$1278,0))=0,"n/a",((INDEX(Historical!$C$7:$C$1256,MATCH(B330,Historical!$B$7:$B$1278,0))/INDEX(Historical!$F$7:$F$1247,MATCH(B330,Historical!$B$7:$B$1278,0)))^(1/3)-1)*100)</f>
        <v>27.718238732258847</v>
      </c>
      <c r="U330" s="701">
        <f>IF(INDEX(Historical!$H$7:$H$1247,MATCH(B330,Historical!$B$7:$B$1278,0))=0,"n/a",((INDEX(Historical!$C$7:$C$1256,MATCH(B330,Historical!$B$7:$B$1278,0))/INDEX(Historical!$H$7:$H$1247,MATCH(B330,Historical!$B$7:$B$1278,0)))^(1/5)-1)*100)</f>
        <v>20.112443398143132</v>
      </c>
      <c r="V330" s="701">
        <f>IF(INDEX(Historical!$O$7:$O$1247,MATCH(B330,Historical!$B$7:$B$1278,0))=0,"n/a",((INDEX(Historical!$C$7:$C$1256,MATCH(B330,Historical!$B$7:$B$1278,0))/INDEX(Historical!$O$7:$O$1247,MATCH(B330,Historical!$B$7:$B$1278,0)))^(1/10)-1)*100)</f>
        <v>13.98917844714016</v>
      </c>
      <c r="W330" s="702">
        <f>IF(OR(U330&lt;=0,U330="n/a",V330&lt;=0,V330="n/a"),"n/a",U330/V330)</f>
        <v>1.4377144071855603</v>
      </c>
      <c r="X330" s="703">
        <f>IF(OR(AJ330&lt;=0,AJ330="n/a",U330&lt;=0,U330="n/a"),"n/a",U330/AJ330)</f>
        <v>1.3231870656673113</v>
      </c>
      <c r="Y330" s="664"/>
      <c r="Z330" s="651">
        <f>IF(OR(AC330&lt;0.01,AC330="n/a"),"n/a",M330/AC330*100)</f>
        <v>24.944320712694878</v>
      </c>
      <c r="AA330" s="887">
        <f>IF(OR(AC330&lt;0.01,AC330="n/a"),"n/a",I330/AC330)</f>
        <v>10.96436525612472</v>
      </c>
      <c r="AB330" s="888">
        <v>12</v>
      </c>
      <c r="AC330" s="866">
        <v>4.49</v>
      </c>
      <c r="AD330" s="866">
        <v>1.1000000000000001</v>
      </c>
      <c r="AE330" s="866">
        <v>2.13</v>
      </c>
      <c r="AF330" s="866">
        <v>0.79</v>
      </c>
      <c r="AG330" s="866">
        <v>9.1</v>
      </c>
      <c r="AH330" s="866">
        <v>3.4000000000000004</v>
      </c>
      <c r="AI330" s="866">
        <v>-4.26</v>
      </c>
      <c r="AJ330" s="866">
        <v>15.2</v>
      </c>
      <c r="AK330" s="866">
        <v>10</v>
      </c>
      <c r="AL330" s="879">
        <v>2850</v>
      </c>
      <c r="AM330" s="873">
        <v>1</v>
      </c>
      <c r="AN330" s="866">
        <v>0.33</v>
      </c>
      <c r="AO330" s="740">
        <f>IF(U330="n/a","n/a",IF(AA330&lt;0,"n/a",IF(AA330="n/a","n/a",J330+U330-AA330)))</f>
        <v>11.423113689448842</v>
      </c>
      <c r="AP330" s="741">
        <f>IF(U330="n/a","n/a",J330+U330)</f>
        <v>22.387478945573562</v>
      </c>
      <c r="AQ330" s="889">
        <f>IF(OR(AC330&lt;0.01,AF330="n/a"),"n/a",(I330/SQRT(22.5*AC330*(I330/AF330))-1)*100)</f>
        <v>-37.953964931625059</v>
      </c>
      <c r="AR330" s="651">
        <f>INDEX(Historical!$C$7:$C$1256,MATCH(B330,Historical!$B$7:$B$1278,0))*IF(AH330="n/a",1.03,IF(AH330&lt;0,1.01,IF(AH330&gt;10,1.1,(1+AH330/100))))</f>
        <v>1.034</v>
      </c>
      <c r="AS330" s="887">
        <f>IF($AI330="n/a",1.03*AR330,IF($AI330&lt;0,1.01*AR330,IF($AI330&gt;10,1.1*AR330,(1+$AI330/100)*AR330)))</f>
        <v>1.04434</v>
      </c>
      <c r="AT330" s="887">
        <f>IF($AK330="n/a",1.03*AS330,IF($AK330&lt;0,1.01*AS330,IF($AK330&gt;10,1.1*AS330,(1+$AK330/100)*AS330)))</f>
        <v>1.1487740000000002</v>
      </c>
      <c r="AU330" s="887">
        <f>IF($AK330="n/a",1.03*AT330,IF($AK330&lt;0,1.01*AT330,IF($AK330&gt;10,1.1*AT330,(1+$AK330/100)*AT330)))</f>
        <v>1.2636514000000003</v>
      </c>
      <c r="AV330" s="887">
        <f>IF($AK330="n/a",1.03*AU330,IF($AK330&lt;0,1.01*AU330,IF($AK330&gt;10,1.1*AU330,(1+$AK330/100)*AU330)))</f>
        <v>1.3900165400000004</v>
      </c>
      <c r="AW330" s="651">
        <f>SUM(AR330:AV330)</f>
        <v>5.8807819400000012</v>
      </c>
      <c r="AX330" s="748">
        <f>AW330/I330*100</f>
        <v>11.945524964452572</v>
      </c>
      <c r="AY330" s="935">
        <v>1.77</v>
      </c>
      <c r="AZ330" s="873">
        <v>123.55000000000001</v>
      </c>
      <c r="BA330" s="873">
        <v>-31.580000000000002</v>
      </c>
      <c r="BB330" s="873">
        <v>11.04</v>
      </c>
      <c r="BC330" s="873">
        <v>9.51</v>
      </c>
      <c r="BD330" s="908"/>
      <c r="BE330" s="624">
        <v>2014</v>
      </c>
      <c r="BF330" s="899">
        <f>IF(BE330&gt;2008,0,IF(BE330&gt;2001,1,IF(BE330&gt;1990,2,IF(BE330&gt;1980,3,IF(BE330&gt;1973,4,IF(BE330&gt;1970,5,IF(BE330&gt;1960,6,IF(BE330&gt;1958,7,IF(BE330&gt;1953,8,9)))))))))</f>
        <v>0</v>
      </c>
      <c r="BG330" s="883">
        <v>0.8</v>
      </c>
    </row>
    <row r="331" spans="1:59" s="864" customFormat="1" ht="12.75" customHeight="1" x14ac:dyDescent="0.2">
      <c r="A331" s="872" t="s">
        <v>1778</v>
      </c>
      <c r="B331" s="604" t="s">
        <v>1779</v>
      </c>
      <c r="C331" s="933" t="s">
        <v>112</v>
      </c>
      <c r="D331" s="933" t="s">
        <v>211</v>
      </c>
      <c r="E331" s="733">
        <v>7</v>
      </c>
      <c r="F331" s="1182">
        <v>578</v>
      </c>
      <c r="G331" s="1182" t="s">
        <v>106</v>
      </c>
      <c r="H331" s="1182" t="s">
        <v>106</v>
      </c>
      <c r="I331" s="875">
        <v>110.77</v>
      </c>
      <c r="J331" s="651">
        <f>(M331/I331)*100</f>
        <v>0.83054978784869549</v>
      </c>
      <c r="K331" s="878">
        <v>0.23</v>
      </c>
      <c r="L331" s="888">
        <v>4</v>
      </c>
      <c r="M331" s="642">
        <f>K331*L331</f>
        <v>0.92</v>
      </c>
      <c r="N331" s="871" t="s">
        <v>591</v>
      </c>
      <c r="O331" s="734">
        <v>0.21</v>
      </c>
      <c r="P331" s="867">
        <v>43615</v>
      </c>
      <c r="Q331" s="867">
        <v>43630</v>
      </c>
      <c r="R331" s="642">
        <f>(K331-O331)/O331*100</f>
        <v>9.5238095238095326</v>
      </c>
      <c r="S331" s="701">
        <f>IF(INDEX(Historical!$D$7:$D$1254,MATCH(B331,Historical!$B$7:$B$1278,0))=0,"n/a",(INDEX(Historical!$C$7:$C$1256,MATCH(B331,Historical!$B$7:$B$1278,0))/INDEX(Historical!$D$7:$D$1254,MATCH(B331,Historical!$B$7:$B$1278,0))-1)*100)</f>
        <v>9.7560975609756184</v>
      </c>
      <c r="T331" s="701">
        <f>IF(INDEX(Historical!$F$7:$F$1247,MATCH(B331,Historical!$B$7:$B$1278,0))=0,"n/a",((INDEX(Historical!$C$7:$C$1256,MATCH(B331,Historical!$B$7:$B$1278,0))/INDEX(Historical!$F$7:$F$1247,MATCH(B331,Historical!$B$7:$B$1278,0)))^(1/3)-1)*100)</f>
        <v>8.2251144035929258</v>
      </c>
      <c r="U331" s="701">
        <f>IF(INDEX(Historical!$H$7:$H$1247,MATCH(B331,Historical!$B$7:$B$1278,0))=0,"n/a",((INDEX(Historical!$C$7:$C$1256,MATCH(B331,Historical!$B$7:$B$1278,0))/INDEX(Historical!$H$7:$H$1247,MATCH(B331,Historical!$B$7:$B$1278,0)))^(1/5)-1)*100)</f>
        <v>9.1849810789540687</v>
      </c>
      <c r="V331" s="701">
        <f>IF(INDEX(Historical!$O$7:$O$1247,MATCH(B331,Historical!$B$7:$B$1278,0))=0,"n/a",((INDEX(Historical!$C$7:$C$1256,MATCH(B331,Historical!$B$7:$B$1278,0))/INDEX(Historical!$O$7:$O$1247,MATCH(B331,Historical!$B$7:$B$1278,0)))^(1/10)-1)*100)</f>
        <v>7.4184752002476984</v>
      </c>
      <c r="W331" s="702">
        <f>IF(OR(U331&lt;=0,U331="n/a",V331&lt;=0,V331="n/a"),"n/a",U331/V331)</f>
        <v>1.2381225024041851</v>
      </c>
      <c r="X331" s="703">
        <f>IF(OR(AJ331&lt;=0,AJ331="n/a",U331&lt;=0,U331="n/a"),"n/a",U331/AJ331)</f>
        <v>0.41749913995245769</v>
      </c>
      <c r="Y331" s="672"/>
      <c r="Z331" s="651">
        <f>IF(OR(AC331&lt;0.01,AC331="n/a"),"n/a",M331/AC331*100)</f>
        <v>26.979472140762461</v>
      </c>
      <c r="AA331" s="887">
        <f>IF(OR(AC331&lt;0.01,AC331="n/a"),"n/a",I331/AC331)</f>
        <v>32.483870967741936</v>
      </c>
      <c r="AB331" s="888">
        <v>12</v>
      </c>
      <c r="AC331" s="866">
        <v>3.41</v>
      </c>
      <c r="AD331" s="866">
        <v>4.0599999999999996</v>
      </c>
      <c r="AE331" s="866">
        <v>2.4700000000000002</v>
      </c>
      <c r="AF331" s="866">
        <v>3.8</v>
      </c>
      <c r="AG331" s="866">
        <v>12</v>
      </c>
      <c r="AH331" s="866">
        <v>7.8</v>
      </c>
      <c r="AI331" s="866">
        <v>11.66</v>
      </c>
      <c r="AJ331" s="866">
        <v>22</v>
      </c>
      <c r="AK331" s="866">
        <v>8</v>
      </c>
      <c r="AL331" s="879">
        <v>3740</v>
      </c>
      <c r="AM331" s="873">
        <v>0.5</v>
      </c>
      <c r="AN331" s="866">
        <v>0.27</v>
      </c>
      <c r="AO331" s="740">
        <f>IF(U331="n/a","n/a",IF(AA331&lt;0,"n/a",IF(AA331="n/a","n/a",J331+U331-AA331)))</f>
        <v>-22.468340100939173</v>
      </c>
      <c r="AP331" s="741">
        <f>IF(U331="n/a","n/a",J331+U331)</f>
        <v>10.015530866802765</v>
      </c>
      <c r="AQ331" s="889">
        <f>IF(OR(AC331&lt;0.01,AF331="n/a"),"n/a",(I331/SQRT(22.5*AC331*(I331/AF331))-1)*100)</f>
        <v>134.22563639687203</v>
      </c>
      <c r="AR331" s="651">
        <f>INDEX(Historical!$C$7:$C$1256,MATCH(B331,Historical!$B$7:$B$1278,0))*IF(AH331="n/a",1.03,IF(AH331&lt;0,1.01,IF(AH331&gt;10,1.1,(1+AH331/100))))</f>
        <v>0.97020000000000006</v>
      </c>
      <c r="AS331" s="887">
        <f>IF($AI331="n/a",1.03*AR331,IF($AI331&lt;0,1.01*AR331,IF($AI331&gt;10,1.1*AR331,(1+$AI331/100)*AR331)))</f>
        <v>1.0672200000000001</v>
      </c>
      <c r="AT331" s="887">
        <f>IF($AK331="n/a",1.03*AS331,IF($AK331&lt;0,1.01*AS331,IF($AK331&gt;10,1.1*AS331,(1+$AK331/100)*AS331)))</f>
        <v>1.1525976000000002</v>
      </c>
      <c r="AU331" s="887">
        <f>IF($AK331="n/a",1.03*AT331,IF($AK331&lt;0,1.01*AT331,IF($AK331&gt;10,1.1*AT331,(1+$AK331/100)*AT331)))</f>
        <v>1.2448054080000004</v>
      </c>
      <c r="AV331" s="887">
        <f>IF($AK331="n/a",1.03*AU331,IF($AK331&lt;0,1.01*AU331,IF($AK331&gt;10,1.1*AU331,(1+$AK331/100)*AU331)))</f>
        <v>1.3443898406400006</v>
      </c>
      <c r="AW331" s="651">
        <f>SUM(AR331:AV331)</f>
        <v>5.7792128486400012</v>
      </c>
      <c r="AX331" s="748">
        <f>AW331/I331*100</f>
        <v>5.217308701489574</v>
      </c>
      <c r="AY331" s="935">
        <v>0.98</v>
      </c>
      <c r="AZ331" s="873">
        <v>60.49</v>
      </c>
      <c r="BA331" s="873">
        <v>-3.2099999999999995</v>
      </c>
      <c r="BB331" s="873">
        <v>8.16</v>
      </c>
      <c r="BC331" s="873">
        <v>22.02</v>
      </c>
      <c r="BD331" s="908"/>
      <c r="BE331" s="624">
        <v>2013</v>
      </c>
      <c r="BF331" s="899">
        <f>IF(BE331&gt;2008,0,IF(BE331&gt;2001,1,IF(BE331&gt;1990,2,IF(BE331&gt;1980,3,IF(BE331&gt;1973,4,IF(BE331&gt;1970,5,IF(BE331&gt;1960,6,IF(BE331&gt;1958,7,IF(BE331&gt;1953,8,9)))))))))</f>
        <v>0</v>
      </c>
      <c r="BG331" s="883">
        <v>6.8000000000000007</v>
      </c>
    </row>
    <row r="332" spans="1:59" s="864" customFormat="1" ht="12.75" customHeight="1" x14ac:dyDescent="0.2">
      <c r="A332" s="882" t="s">
        <v>2976</v>
      </c>
      <c r="B332" s="604" t="s">
        <v>2977</v>
      </c>
      <c r="C332" s="933" t="s">
        <v>4196</v>
      </c>
      <c r="D332" s="933" t="s">
        <v>4328</v>
      </c>
      <c r="E332" s="733">
        <v>6</v>
      </c>
      <c r="F332" s="1182">
        <v>691</v>
      </c>
      <c r="G332" s="1182" t="s">
        <v>106</v>
      </c>
      <c r="H332" s="1182" t="s">
        <v>106</v>
      </c>
      <c r="I332" s="875">
        <v>19.440000000000001</v>
      </c>
      <c r="J332" s="651">
        <f>(M332/I332)*100</f>
        <v>4.6296296296296298</v>
      </c>
      <c r="K332" s="878">
        <v>0.22500000000000001</v>
      </c>
      <c r="L332" s="888">
        <v>4</v>
      </c>
      <c r="M332" s="642">
        <f>K332*L332</f>
        <v>0.9</v>
      </c>
      <c r="N332" s="634" t="s">
        <v>318</v>
      </c>
      <c r="O332" s="734">
        <v>0.2</v>
      </c>
      <c r="P332" s="862">
        <v>43906</v>
      </c>
      <c r="Q332" s="862">
        <v>43921</v>
      </c>
      <c r="R332" s="642">
        <f>(K332-O332)/O332*100</f>
        <v>12.499999999999996</v>
      </c>
      <c r="S332" s="701">
        <f>IF(INDEX(Historical!$D$7:$D$1254,MATCH(B332,Historical!$B$7:$B$1278,0))=0,"n/a",(INDEX(Historical!$C$7:$C$1256,MATCH(B332,Historical!$B$7:$B$1278,0))/INDEX(Historical!$D$7:$D$1254,MATCH(B332,Historical!$B$7:$B$1278,0))-1)*100)</f>
        <v>5.2631578947368363</v>
      </c>
      <c r="T332" s="701">
        <f>IF(INDEX(Historical!$F$7:$F$1247,MATCH(B332,Historical!$B$7:$B$1278,0))=0,"n/a",((INDEX(Historical!$C$7:$C$1256,MATCH(B332,Historical!$B$7:$B$1278,0))/INDEX(Historical!$F$7:$F$1247,MATCH(B332,Historical!$B$7:$B$1278,0)))^(1/3)-1)*100)</f>
        <v>7.7217345015941907</v>
      </c>
      <c r="U332" s="701">
        <f>IF(INDEX(Historical!$H$7:$H$1247,MATCH(B332,Historical!$B$7:$B$1278,0))=0,"n/a",((INDEX(Historical!$C$7:$C$1256,MATCH(B332,Historical!$B$7:$B$1278,0))/INDEX(Historical!$H$7:$H$1247,MATCH(B332,Historical!$B$7:$B$1278,0)))^(1/5)-1)*100)</f>
        <v>9.8560543306117854</v>
      </c>
      <c r="V332" s="701">
        <f>IF(INDEX(Historical!$O$7:$O$1247,MATCH(B332,Historical!$B$7:$B$1278,0))=0,"n/a",((INDEX(Historical!$C$7:$C$1256,MATCH(B332,Historical!$B$7:$B$1278,0))/INDEX(Historical!$O$7:$O$1247,MATCH(B332,Historical!$B$7:$B$1278,0)))^(1/10)-1)*100)</f>
        <v>29.566842014875672</v>
      </c>
      <c r="W332" s="702">
        <f>IF(OR(U332&lt;=0,U332="n/a",V332&lt;=0,V332="n/a"),"n/a",U332/V332)</f>
        <v>0.333348225882663</v>
      </c>
      <c r="X332" s="703">
        <f>IF(OR(AJ332&lt;=0,AJ332="n/a",U332&lt;=0,U332="n/a"),"n/a",U332/AJ332)</f>
        <v>1.0830828934738226</v>
      </c>
      <c r="Y332" s="877"/>
      <c r="Z332" s="651">
        <f>IF(OR(AC332&lt;0.01,AC332="n/a"),"n/a",M332/AC332*100)</f>
        <v>62.068965517241381</v>
      </c>
      <c r="AA332" s="887">
        <f>IF(OR(AC332&lt;0.01,AC332="n/a"),"n/a",I332/AC332)</f>
        <v>13.40689655172414</v>
      </c>
      <c r="AB332" s="888">
        <v>14</v>
      </c>
      <c r="AC332" s="866">
        <v>1.45</v>
      </c>
      <c r="AD332" s="866">
        <v>1.58</v>
      </c>
      <c r="AE332" s="866">
        <v>1.64</v>
      </c>
      <c r="AF332" s="866" t="s">
        <v>136</v>
      </c>
      <c r="AG332" s="866">
        <v>-862.9</v>
      </c>
      <c r="AH332" s="866">
        <v>27.6</v>
      </c>
      <c r="AI332" s="866">
        <v>11.51</v>
      </c>
      <c r="AJ332" s="866">
        <v>9.1</v>
      </c>
      <c r="AK332" s="866">
        <v>8.51</v>
      </c>
      <c r="AL332" s="879">
        <v>8080</v>
      </c>
      <c r="AM332" s="873">
        <v>0.1</v>
      </c>
      <c r="AN332" s="866" t="s">
        <v>136</v>
      </c>
      <c r="AO332" s="740">
        <f>IF(U332="n/a","n/a",IF(AA332&lt;0,"n/a",IF(AA332="n/a","n/a",J332+U332-AA332)))</f>
        <v>1.0787874085172753</v>
      </c>
      <c r="AP332" s="741">
        <f>IF(U332="n/a","n/a",J332+U332)</f>
        <v>14.485683960241415</v>
      </c>
      <c r="AQ332" s="889" t="str">
        <f>IF(OR(AC332&lt;0.01,AF332="n/a"),"n/a",(I332/SQRT(22.5*AC332*(I332/AF332))-1)*100)</f>
        <v>n/a</v>
      </c>
      <c r="AR332" s="651">
        <f>INDEX(Historical!$C$7:$C$1256,MATCH(B332,Historical!$B$7:$B$1278,0))*IF(AH332="n/a",1.03,IF(AH332&lt;0,1.01,IF(AH332&gt;10,1.1,(1+AH332/100))))</f>
        <v>0.88000000000000012</v>
      </c>
      <c r="AS332" s="887">
        <f>IF($AI332="n/a",1.03*AR332,IF($AI332&lt;0,1.01*AR332,IF($AI332&gt;10,1.1*AR332,(1+$AI332/100)*AR332)))</f>
        <v>0.96800000000000019</v>
      </c>
      <c r="AT332" s="887">
        <f>IF($AK332="n/a",1.03*AS332,IF($AK332&lt;0,1.01*AS332,IF($AK332&gt;10,1.1*AS332,(1+$AK332/100)*AS332)))</f>
        <v>1.0503768000000002</v>
      </c>
      <c r="AU332" s="887">
        <f>IF($AK332="n/a",1.03*AT332,IF($AK332&lt;0,1.01*AT332,IF($AK332&gt;10,1.1*AT332,(1+$AK332/100)*AT332)))</f>
        <v>1.1397638656800002</v>
      </c>
      <c r="AV332" s="887">
        <f>IF($AK332="n/a",1.03*AU332,IF($AK332&lt;0,1.01*AU332,IF($AK332&gt;10,1.1*AU332,(1+$AK332/100)*AU332)))</f>
        <v>1.2367577706493682</v>
      </c>
      <c r="AW332" s="651">
        <f>SUM(AR332:AV332)</f>
        <v>5.2748984363293685</v>
      </c>
      <c r="AX332" s="748">
        <f>AW332/I332*100</f>
        <v>27.134251215686049</v>
      </c>
      <c r="AY332" s="935">
        <v>0.92</v>
      </c>
      <c r="AZ332" s="873">
        <v>11.790000000000001</v>
      </c>
      <c r="BA332" s="873">
        <v>-31.66</v>
      </c>
      <c r="BB332" s="873">
        <v>-12.83</v>
      </c>
      <c r="BC332" s="873">
        <v>-12.520000000000001</v>
      </c>
      <c r="BD332" s="908"/>
      <c r="BE332" s="624">
        <v>2015</v>
      </c>
      <c r="BF332" s="899">
        <f>IF(BE332&gt;2008,0,IF(BE332&gt;2001,1,IF(BE332&gt;1990,2,IF(BE332&gt;1980,3,IF(BE332&gt;1973,4,IF(BE332&gt;1970,5,IF(BE332&gt;1960,6,IF(BE332&gt;1958,7,IF(BE332&gt;1953,8,9)))))))))</f>
        <v>0</v>
      </c>
      <c r="BG332" s="883">
        <v>7.0000000000000009</v>
      </c>
    </row>
    <row r="333" spans="1:59" s="864" customFormat="1" ht="12.75" customHeight="1" x14ac:dyDescent="0.2">
      <c r="A333" s="872" t="s">
        <v>1110</v>
      </c>
      <c r="B333" s="604" t="s">
        <v>1111</v>
      </c>
      <c r="C333" s="933" t="s">
        <v>153</v>
      </c>
      <c r="D333" s="933" t="s">
        <v>4327</v>
      </c>
      <c r="E333" s="733">
        <v>8</v>
      </c>
      <c r="F333" s="1182">
        <v>507</v>
      </c>
      <c r="G333" s="1182" t="s">
        <v>106</v>
      </c>
      <c r="H333" s="1182" t="s">
        <v>106</v>
      </c>
      <c r="I333" s="875">
        <v>47.19</v>
      </c>
      <c r="J333" s="651">
        <f>(M333/I333)*100</f>
        <v>0.84763721127357505</v>
      </c>
      <c r="K333" s="878">
        <v>0.1</v>
      </c>
      <c r="L333" s="888">
        <v>4</v>
      </c>
      <c r="M333" s="642">
        <f>K333*L333</f>
        <v>0.4</v>
      </c>
      <c r="N333" s="871" t="s">
        <v>239</v>
      </c>
      <c r="O333" s="734">
        <v>8.7499999999999994E-2</v>
      </c>
      <c r="P333" s="867">
        <v>43734</v>
      </c>
      <c r="Q333" s="867">
        <v>43749</v>
      </c>
      <c r="R333" s="642">
        <f>(K333-O333)/O333*100</f>
        <v>14.285714285714299</v>
      </c>
      <c r="S333" s="701">
        <f>IF(INDEX(Historical!$D$7:$D$1254,MATCH(B333,Historical!$B$7:$B$1278,0))=0,"n/a",(INDEX(Historical!$C$7:$C$1256,MATCH(B333,Historical!$B$7:$B$1278,0))/INDEX(Historical!$D$7:$D$1254,MATCH(B333,Historical!$B$7:$B$1278,0))-1)*100)</f>
        <v>7.1428571428571397</v>
      </c>
      <c r="T333" s="701">
        <f>IF(INDEX(Historical!$F$7:$F$1247,MATCH(B333,Historical!$B$7:$B$1278,0))=0,"n/a",((INDEX(Historical!$C$7:$C$1256,MATCH(B333,Historical!$B$7:$B$1278,0))/INDEX(Historical!$F$7:$F$1247,MATCH(B333,Historical!$B$7:$B$1278,0)))^(1/3)-1)*100)</f>
        <v>7.129844893865589</v>
      </c>
      <c r="U333" s="701">
        <f>IF(INDEX(Historical!$H$7:$H$1247,MATCH(B333,Historical!$B$7:$B$1278,0))=0,"n/a",((INDEX(Historical!$C$7:$C$1256,MATCH(B333,Historical!$B$7:$B$1278,0))/INDEX(Historical!$H$7:$H$1247,MATCH(B333,Historical!$B$7:$B$1278,0)))^(1/5)-1)*100)</f>
        <v>7.4966657197651054</v>
      </c>
      <c r="V333" s="701">
        <f>IF(INDEX(Historical!$O$7:$O$1247,MATCH(B333,Historical!$B$7:$B$1278,0))=0,"n/a",((INDEX(Historical!$C$7:$C$1256,MATCH(B333,Historical!$B$7:$B$1278,0))/INDEX(Historical!$O$7:$O$1247,MATCH(B333,Historical!$B$7:$B$1278,0)))^(1/10)-1)*100)</f>
        <v>6.4878668033606202</v>
      </c>
      <c r="W333" s="702">
        <f>IF(OR(U333&lt;=0,U333="n/a",V333&lt;=0,V333="n/a"),"n/a",U333/V333)</f>
        <v>1.1554900781689819</v>
      </c>
      <c r="X333" s="703" t="str">
        <f>IF(OR(AJ333&lt;=0,AJ333="n/a",U333&lt;=0,U333="n/a"),"n/a",U333/AJ333)</f>
        <v>n/a</v>
      </c>
      <c r="Y333" s="673" t="s">
        <v>4391</v>
      </c>
      <c r="Z333" s="651" t="str">
        <f>IF(OR(AC333&lt;0.01,AC333="n/a"),"n/a",M333/AC333*100)</f>
        <v>n/a</v>
      </c>
      <c r="AA333" s="887" t="str">
        <f>IF(OR(AC333&lt;0.01,AC333="n/a"),"n/a",I333/AC333)</f>
        <v>n/a</v>
      </c>
      <c r="AB333" s="888">
        <v>12</v>
      </c>
      <c r="AC333" s="866">
        <v>-0.23</v>
      </c>
      <c r="AD333" s="866" t="s">
        <v>136</v>
      </c>
      <c r="AE333" s="866">
        <v>2.95</v>
      </c>
      <c r="AF333" s="866">
        <v>2.2200000000000002</v>
      </c>
      <c r="AG333" s="866">
        <v>-1</v>
      </c>
      <c r="AH333" s="868">
        <v>125.89999999999999</v>
      </c>
      <c r="AI333" s="868">
        <v>94.27</v>
      </c>
      <c r="AJ333" s="866">
        <v>-12.2</v>
      </c>
      <c r="AK333" s="866">
        <v>4.2700000000000005</v>
      </c>
      <c r="AL333" s="879">
        <v>10140</v>
      </c>
      <c r="AM333" s="873">
        <v>0.3</v>
      </c>
      <c r="AN333" s="866">
        <v>0.47</v>
      </c>
      <c r="AO333" s="740" t="str">
        <f>IF(U333="n/a","n/a",IF(AA333&lt;0,"n/a",IF(AA333="n/a","n/a",J333+U333-AA333)))</f>
        <v>n/a</v>
      </c>
      <c r="AP333" s="741">
        <f>IF(U333="n/a","n/a",J333+U333)</f>
        <v>8.3443029310386798</v>
      </c>
      <c r="AQ333" s="889" t="str">
        <f>IF(OR(AC333&lt;0.01,AF333="n/a"),"n/a",(I333/SQRT(22.5*AC333*(I333/AF333))-1)*100)</f>
        <v>n/a</v>
      </c>
      <c r="AR333" s="651">
        <f>INDEX(Historical!$C$7:$C$1256,MATCH(B333,Historical!$B$7:$B$1278,0))*IF(AH333="n/a",1.03,IF(AH333&lt;0,1.01,IF(AH333&gt;10,1.1,(1+AH333/100))))</f>
        <v>0.41250000000000003</v>
      </c>
      <c r="AS333" s="887">
        <f>IF($AI333="n/a",1.03*AR333,IF($AI333&lt;0,1.01*AR333,IF($AI333&gt;10,1.1*AR333,(1+$AI333/100)*AR333)))</f>
        <v>0.4537500000000001</v>
      </c>
      <c r="AT333" s="887">
        <f>IF($AK333="n/a",1.03*AS333,IF($AK333&lt;0,1.01*AS333,IF($AK333&gt;10,1.1*AS333,(1+$AK333/100)*AS333)))</f>
        <v>0.47312512500000009</v>
      </c>
      <c r="AU333" s="887">
        <f>IF($AK333="n/a",1.03*AT333,IF($AK333&lt;0,1.01*AT333,IF($AK333&gt;10,1.1*AT333,(1+$AK333/100)*AT333)))</f>
        <v>0.49332756783750009</v>
      </c>
      <c r="AV333" s="887">
        <f>IF($AK333="n/a",1.03*AU333,IF($AK333&lt;0,1.01*AU333,IF($AK333&gt;10,1.1*AU333,(1+$AK333/100)*AU333)))</f>
        <v>0.51439265498416131</v>
      </c>
      <c r="AW333" s="651">
        <f>SUM(AR333:AV333)</f>
        <v>2.3470953478216616</v>
      </c>
      <c r="AX333" s="748">
        <f>AW333/I333*100</f>
        <v>4.9737133880518369</v>
      </c>
      <c r="AY333" s="935">
        <v>0.91</v>
      </c>
      <c r="AZ333" s="873">
        <v>49.45</v>
      </c>
      <c r="BA333" s="873">
        <v>-22.470000000000002</v>
      </c>
      <c r="BB333" s="873">
        <v>5.0999999999999996</v>
      </c>
      <c r="BC333" s="873">
        <v>4.46</v>
      </c>
      <c r="BD333" s="908"/>
      <c r="BE333" s="624">
        <v>2013</v>
      </c>
      <c r="BF333" s="899">
        <f>IF(BE333&gt;2008,0,IF(BE333&gt;2001,1,IF(BE333&gt;1990,2,IF(BE333&gt;1980,3,IF(BE333&gt;1973,4,IF(BE333&gt;1970,5,IF(BE333&gt;1960,6,IF(BE333&gt;1958,7,IF(BE333&gt;1953,8,9)))))))))</f>
        <v>0</v>
      </c>
      <c r="BG333" s="883">
        <v>-0.6</v>
      </c>
    </row>
    <row r="334" spans="1:59" s="864" customFormat="1" ht="12.75" customHeight="1" x14ac:dyDescent="0.2">
      <c r="A334" s="882" t="s">
        <v>1827</v>
      </c>
      <c r="B334" s="604" t="s">
        <v>1828</v>
      </c>
      <c r="C334" s="933" t="s">
        <v>108</v>
      </c>
      <c r="D334" s="933" t="s">
        <v>4341</v>
      </c>
      <c r="E334" s="733">
        <v>7</v>
      </c>
      <c r="F334" s="1182">
        <v>584</v>
      </c>
      <c r="G334" s="1182" t="s">
        <v>37</v>
      </c>
      <c r="H334" s="1182" t="s">
        <v>37</v>
      </c>
      <c r="I334" s="875">
        <v>32.270000000000003</v>
      </c>
      <c r="J334" s="651">
        <f>(M334/I334)*100</f>
        <v>4.2144406569569259</v>
      </c>
      <c r="K334" s="878">
        <v>0.34</v>
      </c>
      <c r="L334" s="888">
        <v>4</v>
      </c>
      <c r="M334" s="642">
        <f>K334*L334</f>
        <v>1.36</v>
      </c>
      <c r="N334" s="871" t="s">
        <v>642</v>
      </c>
      <c r="O334" s="734">
        <v>0.3</v>
      </c>
      <c r="P334" s="867">
        <v>43691</v>
      </c>
      <c r="Q334" s="867">
        <v>43699</v>
      </c>
      <c r="R334" s="642">
        <f>(K334-O334)/O334*100</f>
        <v>13.333333333333346</v>
      </c>
      <c r="S334" s="701">
        <f>IF(INDEX(Historical!$D$7:$D$1254,MATCH(B334,Historical!$B$7:$B$1278,0))=0,"n/a",(INDEX(Historical!$C$7:$C$1256,MATCH(B334,Historical!$B$7:$B$1278,0))/INDEX(Historical!$D$7:$D$1254,MATCH(B334,Historical!$B$7:$B$1278,0))-1)*100)</f>
        <v>23.076923076923084</v>
      </c>
      <c r="T334" s="701">
        <f>IF(INDEX(Historical!$F$7:$F$1247,MATCH(B334,Historical!$B$7:$B$1278,0))=0,"n/a",((INDEX(Historical!$C$7:$C$1256,MATCH(B334,Historical!$B$7:$B$1278,0))/INDEX(Historical!$F$7:$F$1247,MATCH(B334,Historical!$B$7:$B$1278,0)))^(1/3)-1)*100)</f>
        <v>65.965306673248676</v>
      </c>
      <c r="U334" s="701">
        <f>IF(INDEX(Historical!$H$7:$H$1247,MATCH(B334,Historical!$B$7:$B$1278,0))=0,"n/a",((INDEX(Historical!$C$7:$C$1256,MATCH(B334,Historical!$B$7:$B$1278,0))/INDEX(Historical!$H$7:$H$1247,MATCH(B334,Historical!$B$7:$B$1278,0)))^(1/5)-1)*100)</f>
        <v>51.571656651039802</v>
      </c>
      <c r="V334" s="701">
        <f>IF(INDEX(Historical!$O$7:$O$1247,MATCH(B334,Historical!$B$7:$B$1278,0))=0,"n/a",((INDEX(Historical!$C$7:$C$1256,MATCH(B334,Historical!$B$7:$B$1278,0))/INDEX(Historical!$O$7:$O$1247,MATCH(B334,Historical!$B$7:$B$1278,0)))^(1/10)-1)*100)</f>
        <v>29.03900242964319</v>
      </c>
      <c r="W334" s="702">
        <f>IF(OR(U334&lt;=0,U334="n/a",V334&lt;=0,V334="n/a"),"n/a",U334/V334)</f>
        <v>1.7759445000216378</v>
      </c>
      <c r="X334" s="703">
        <f>IF(OR(AJ334&lt;=0,AJ334="n/a",U334&lt;=0,U334="n/a"),"n/a",U334/AJ334)</f>
        <v>2.5915405352281304</v>
      </c>
      <c r="Y334" s="877"/>
      <c r="Z334" s="651">
        <f>IF(OR(AC334&lt;0.01,AC334="n/a"),"n/a",M334/AC334*100)</f>
        <v>54.183266932270925</v>
      </c>
      <c r="AA334" s="887">
        <f>IF(OR(AC334&lt;0.01,AC334="n/a"),"n/a",I334/AC334)</f>
        <v>12.856573705179285</v>
      </c>
      <c r="AB334" s="888">
        <v>12</v>
      </c>
      <c r="AC334" s="866">
        <v>2.5099999999999998</v>
      </c>
      <c r="AD334" s="866" t="s">
        <v>136</v>
      </c>
      <c r="AE334" s="866">
        <v>2.02</v>
      </c>
      <c r="AF334" s="866">
        <v>0.75</v>
      </c>
      <c r="AG334" s="866">
        <v>6.5</v>
      </c>
      <c r="AH334" s="866">
        <v>2.1999999999999997</v>
      </c>
      <c r="AI334" s="866">
        <v>37.76</v>
      </c>
      <c r="AJ334" s="866">
        <v>19.900000000000002</v>
      </c>
      <c r="AK334" s="866" t="s">
        <v>136</v>
      </c>
      <c r="AL334" s="879">
        <v>5140</v>
      </c>
      <c r="AM334" s="873">
        <v>0.89999999999999991</v>
      </c>
      <c r="AN334" s="866">
        <v>0.19</v>
      </c>
      <c r="AO334" s="740">
        <f>IF(U334="n/a","n/a",IF(AA334&lt;0,"n/a",IF(AA334="n/a","n/a",J334+U334-AA334)))</f>
        <v>42.92952360281744</v>
      </c>
      <c r="AP334" s="741">
        <f>IF(U334="n/a","n/a",J334+U334)</f>
        <v>55.786097307996727</v>
      </c>
      <c r="AQ334" s="889">
        <f>IF(OR(AC334&lt;0.01,AF334="n/a"),"n/a",(I334/SQRT(22.5*AC334*(I334/AF334))-1)*100)</f>
        <v>-34.536081935213389</v>
      </c>
      <c r="AR334" s="651">
        <f>INDEX(Historical!$C$7:$C$1256,MATCH(B334,Historical!$B$7:$B$1278,0))*IF(AH334="n/a",1.03,IF(AH334&lt;0,1.01,IF(AH334&gt;10,1.1,(1+AH334/100))))</f>
        <v>1.30816</v>
      </c>
      <c r="AS334" s="887">
        <f>IF($AI334="n/a",1.03*AR334,IF($AI334&lt;0,1.01*AR334,IF($AI334&gt;10,1.1*AR334,(1+$AI334/100)*AR334)))</f>
        <v>1.438976</v>
      </c>
      <c r="AT334" s="887">
        <f>IF($AK334="n/a",1.03*AS334,IF($AK334&lt;0,1.01*AS334,IF($AK334&gt;10,1.1*AS334,(1+$AK334/100)*AS334)))</f>
        <v>1.4821452800000001</v>
      </c>
      <c r="AU334" s="887">
        <f>IF($AK334="n/a",1.03*AT334,IF($AK334&lt;0,1.01*AT334,IF($AK334&gt;10,1.1*AT334,(1+$AK334/100)*AT334)))</f>
        <v>1.5266096384000001</v>
      </c>
      <c r="AV334" s="887">
        <f>IF($AK334="n/a",1.03*AU334,IF($AK334&lt;0,1.01*AU334,IF($AK334&gt;10,1.1*AU334,(1+$AK334/100)*AU334)))</f>
        <v>1.5724079275520002</v>
      </c>
      <c r="AW334" s="651">
        <f>SUM(AR334:AV334)</f>
        <v>7.3282988459520002</v>
      </c>
      <c r="AX334" s="748">
        <f>AW334/I334*100</f>
        <v>22.709323972581345</v>
      </c>
      <c r="AY334" s="935">
        <v>1.69</v>
      </c>
      <c r="AZ334" s="873">
        <v>36.85</v>
      </c>
      <c r="BA334" s="873">
        <v>-38.51</v>
      </c>
      <c r="BB334" s="873">
        <v>3.35</v>
      </c>
      <c r="BC334" s="873">
        <v>-4.42</v>
      </c>
      <c r="BD334" s="908"/>
      <c r="BE334" s="624">
        <v>2013</v>
      </c>
      <c r="BF334" s="899">
        <f>IF(BE334&gt;2008,0,IF(BE334&gt;2001,1,IF(BE334&gt;1990,2,IF(BE334&gt;1980,3,IF(BE334&gt;1973,4,IF(BE334&gt;1970,5,IF(BE334&gt;1960,6,IF(BE334&gt;1958,7,IF(BE334&gt;1953,8,9)))))))))</f>
        <v>0</v>
      </c>
      <c r="BG334" s="883">
        <v>0.6</v>
      </c>
    </row>
    <row r="335" spans="1:59" s="864" customFormat="1" ht="12.75" customHeight="1" x14ac:dyDescent="0.2">
      <c r="A335" s="881" t="s">
        <v>1829</v>
      </c>
      <c r="B335" s="876" t="s">
        <v>1830</v>
      </c>
      <c r="C335" s="933" t="s">
        <v>153</v>
      </c>
      <c r="D335" s="933" t="s">
        <v>4351</v>
      </c>
      <c r="E335" s="733">
        <v>8</v>
      </c>
      <c r="F335" s="1182">
        <v>538</v>
      </c>
      <c r="G335" s="1182" t="s">
        <v>106</v>
      </c>
      <c r="H335" s="1182" t="s">
        <v>106</v>
      </c>
      <c r="I335" s="875">
        <v>158.55000000000001</v>
      </c>
      <c r="J335" s="651">
        <f>(M335/I335)*100</f>
        <v>0.50457269000315352</v>
      </c>
      <c r="K335" s="878">
        <v>0.2</v>
      </c>
      <c r="L335" s="888">
        <v>4</v>
      </c>
      <c r="M335" s="642">
        <f>K335*L335</f>
        <v>0.8</v>
      </c>
      <c r="N335" s="871" t="s">
        <v>119</v>
      </c>
      <c r="O335" s="734">
        <v>0.16400000000000001</v>
      </c>
      <c r="P335" s="862">
        <v>43846</v>
      </c>
      <c r="Q335" s="862">
        <v>43892</v>
      </c>
      <c r="R335" s="642">
        <f>(K335-O335)/O335*100</f>
        <v>21.951219512195124</v>
      </c>
      <c r="S335" s="701">
        <f>IF(INDEX(Historical!$D$7:$D$1254,MATCH(B335,Historical!$B$7:$B$1278,0))=0,"n/a",(INDEX(Historical!$C$7:$C$1256,MATCH(B335,Historical!$B$7:$B$1278,0))/INDEX(Historical!$D$7:$D$1254,MATCH(B335,Historical!$B$7:$B$1278,0))-1)*100)</f>
        <v>30.158730158730162</v>
      </c>
      <c r="T335" s="701">
        <f>IF(INDEX(Historical!$F$7:$F$1247,MATCH(B335,Historical!$B$7:$B$1278,0))=0,"n/a",((INDEX(Historical!$C$7:$C$1256,MATCH(B335,Historical!$B$7:$B$1278,0))/INDEX(Historical!$F$7:$F$1247,MATCH(B335,Historical!$B$7:$B$1278,0)))^(1/3)-1)*100)</f>
        <v>19.961000972229126</v>
      </c>
      <c r="U335" s="701">
        <f>IF(INDEX(Historical!$H$7:$H$1247,MATCH(B335,Historical!$B$7:$B$1278,0))=0,"n/a",((INDEX(Historical!$C$7:$C$1256,MATCH(B335,Historical!$B$7:$B$1278,0))/INDEX(Historical!$H$7:$H$1247,MATCH(B335,Historical!$B$7:$B$1278,0)))^(1/5)-1)*100)</f>
        <v>17.896868641918239</v>
      </c>
      <c r="V335" s="701" t="str">
        <f>IF(INDEX(Historical!$O$7:$O$1247,MATCH(B335,Historical!$B$7:$B$1278,0))=0,"n/a",((INDEX(Historical!$C$7:$C$1256,MATCH(B335,Historical!$B$7:$B$1278,0))/INDEX(Historical!$O$7:$O$1247,MATCH(B335,Historical!$B$7:$B$1278,0)))^(1/10)-1)*100)</f>
        <v>n/a</v>
      </c>
      <c r="W335" s="702" t="str">
        <f>IF(OR(U335&lt;=0,U335="n/a",V335&lt;=0,V335="n/a"),"n/a",U335/V335)</f>
        <v>n/a</v>
      </c>
      <c r="X335" s="703">
        <f>IF(OR(AJ335&lt;=0,AJ335="n/a",U335&lt;=0,U335="n/a"),"n/a",U335/AJ335)</f>
        <v>0.82095727715221278</v>
      </c>
      <c r="Y335" s="661"/>
      <c r="Z335" s="651">
        <f>IF(OR(AC335&lt;0.01,AC335="n/a"),"n/a",M335/AC335*100)</f>
        <v>23.668639053254438</v>
      </c>
      <c r="AA335" s="887">
        <f>IF(OR(AC335&lt;0.01,AC335="n/a"),"n/a",I335/AC335)</f>
        <v>46.908284023668642</v>
      </c>
      <c r="AB335" s="888">
        <v>12</v>
      </c>
      <c r="AC335" s="866">
        <v>3.38</v>
      </c>
      <c r="AD335" s="866">
        <v>5.0599999999999996</v>
      </c>
      <c r="AE335" s="866">
        <v>11.8</v>
      </c>
      <c r="AF335" s="866">
        <v>25.29</v>
      </c>
      <c r="AG335" s="866">
        <v>58.199999999999996</v>
      </c>
      <c r="AH335" s="866">
        <v>9.6</v>
      </c>
      <c r="AI335" s="866">
        <v>14.66</v>
      </c>
      <c r="AJ335" s="866">
        <v>21.8</v>
      </c>
      <c r="AK335" s="866">
        <v>9.27</v>
      </c>
      <c r="AL335" s="879">
        <v>74820</v>
      </c>
      <c r="AM335" s="873">
        <v>0.25</v>
      </c>
      <c r="AN335" s="866">
        <v>2.58</v>
      </c>
      <c r="AO335" s="740">
        <f>IF(U335="n/a","n/a",IF(AA335&lt;0,"n/a",IF(AA335="n/a","n/a",J335+U335-AA335)))</f>
        <v>-28.506842691747249</v>
      </c>
      <c r="AP335" s="741">
        <f>IF(U335="n/a","n/a",J335+U335)</f>
        <v>18.401441331921394</v>
      </c>
      <c r="AQ335" s="889">
        <f>IF(OR(AC335&lt;0.01,AF335="n/a"),"n/a",(I335/SQRT(22.5*AC335*(I335/AF335))-1)*100)</f>
        <v>626.11921364610339</v>
      </c>
      <c r="AR335" s="651">
        <f>INDEX(Historical!$C$7:$C$1256,MATCH(B335,Historical!$B$7:$B$1278,0))*IF(AH335="n/a",1.03,IF(AH335&lt;0,1.01,IF(AH335&gt;10,1.1,(1+AH335/100))))</f>
        <v>0.71897600000000006</v>
      </c>
      <c r="AS335" s="887">
        <f>IF($AI335="n/a",1.03*AR335,IF($AI335&lt;0,1.01*AR335,IF($AI335&gt;10,1.1*AR335,(1+$AI335/100)*AR335)))</f>
        <v>0.79087360000000018</v>
      </c>
      <c r="AT335" s="887">
        <f>IF($AK335="n/a",1.03*AS335,IF($AK335&lt;0,1.01*AS335,IF($AK335&gt;10,1.1*AS335,(1+$AK335/100)*AS335)))</f>
        <v>0.86418758272000018</v>
      </c>
      <c r="AU335" s="887">
        <f>IF($AK335="n/a",1.03*AT335,IF($AK335&lt;0,1.01*AT335,IF($AK335&gt;10,1.1*AT335,(1+$AK335/100)*AT335)))</f>
        <v>0.94429777163814421</v>
      </c>
      <c r="AV335" s="887">
        <f>IF($AK335="n/a",1.03*AU335,IF($AK335&lt;0,1.01*AU335,IF($AK335&gt;10,1.1*AU335,(1+$AK335/100)*AU335)))</f>
        <v>1.0318341750690001</v>
      </c>
      <c r="AW335" s="651">
        <f>SUM(AR335:AV335)</f>
        <v>4.3501691294271447</v>
      </c>
      <c r="AX335" s="748">
        <f>AW335/I335*100</f>
        <v>2.7437206745046638</v>
      </c>
      <c r="AY335" s="935">
        <v>0.72</v>
      </c>
      <c r="AZ335" s="873">
        <v>75.89</v>
      </c>
      <c r="BA335" s="873">
        <v>-6.16</v>
      </c>
      <c r="BB335" s="873">
        <v>-1.58</v>
      </c>
      <c r="BC335" s="873">
        <v>12.1</v>
      </c>
      <c r="BD335" s="908"/>
      <c r="BE335" s="624">
        <v>2013</v>
      </c>
      <c r="BF335" s="899">
        <f>IF(BE335&gt;2008,0,IF(BE335&gt;2001,1,IF(BE335&gt;1990,2,IF(BE335&gt;1980,3,IF(BE335&gt;1973,4,IF(BE335&gt;1970,5,IF(BE335&gt;1960,6,IF(BE335&gt;1958,7,IF(BE335&gt;1953,8,9)))))))))</f>
        <v>0</v>
      </c>
      <c r="BG335" s="883">
        <v>13.600000000000001</v>
      </c>
    </row>
    <row r="336" spans="1:59" s="715" customFormat="1" ht="13.5" thickBot="1" x14ac:dyDescent="0.25">
      <c r="B336" s="827"/>
      <c r="E336" s="828"/>
      <c r="F336" s="815"/>
      <c r="J336" s="730"/>
      <c r="L336" s="816"/>
      <c r="M336" s="815"/>
      <c r="N336" s="815"/>
      <c r="O336" s="730"/>
      <c r="R336" s="815"/>
      <c r="S336" s="817"/>
      <c r="T336" s="817"/>
      <c r="U336" s="817"/>
      <c r="V336" s="817"/>
      <c r="W336" s="817"/>
      <c r="X336" s="817"/>
      <c r="Y336" s="827"/>
      <c r="Z336" s="730"/>
      <c r="AC336" s="818"/>
      <c r="AD336" s="818"/>
      <c r="AE336" s="818"/>
      <c r="AF336" s="818"/>
      <c r="AG336" s="818"/>
      <c r="AH336" s="818"/>
      <c r="AI336" s="818"/>
      <c r="AJ336" s="818"/>
      <c r="AK336" s="818"/>
      <c r="AL336" s="818"/>
      <c r="AM336" s="818"/>
      <c r="AN336" s="818"/>
      <c r="AO336" s="730"/>
      <c r="AR336" s="819"/>
      <c r="AS336" s="820"/>
      <c r="AT336" s="820"/>
      <c r="AU336" s="820"/>
      <c r="AV336" s="820"/>
      <c r="AW336" s="819"/>
      <c r="AX336" s="820"/>
      <c r="AY336" s="730"/>
      <c r="BD336" s="828"/>
      <c r="BE336" s="815"/>
      <c r="BF336" s="815"/>
    </row>
    <row r="337" spans="1:59" x14ac:dyDescent="0.2">
      <c r="A337" s="864" t="s">
        <v>4295</v>
      </c>
      <c r="B337" s="657">
        <f>COUNTA(B7:B335)</f>
        <v>329</v>
      </c>
      <c r="E337" s="833">
        <f>AVERAGE(E7:E335)</f>
        <v>7.3738601823708203</v>
      </c>
      <c r="I337" s="821">
        <f>AVERAGE(I7:I335)</f>
        <v>63.626504559270472</v>
      </c>
      <c r="J337" s="822">
        <f>AVERAGE(J7:J335)</f>
        <v>3.5465192990584553</v>
      </c>
      <c r="K337" s="829">
        <f>AVERAGE(K7:K335)</f>
        <v>0.40294908814589664</v>
      </c>
      <c r="M337" s="821">
        <f>AVERAGE(M7:M335)</f>
        <v>1.4626680851063836</v>
      </c>
      <c r="O337" s="829">
        <f>AVERAGE(O7:O335)</f>
        <v>0.36052857142857142</v>
      </c>
      <c r="R337" s="821">
        <f>AVERAGE(R7:R335)</f>
        <v>10.261919429232648</v>
      </c>
      <c r="S337" s="830">
        <f>AVERAGE(S7:S335)</f>
        <v>14.251930856136749</v>
      </c>
      <c r="T337" s="830">
        <f>AVERAGE(T7:T335)</f>
        <v>17.001925330185525</v>
      </c>
      <c r="U337" s="830">
        <f>AVERAGE(U7:U335)</f>
        <v>17.881845086510307</v>
      </c>
      <c r="V337" s="830">
        <f>AVERAGE(V7:V335)</f>
        <v>10.594833680722187</v>
      </c>
      <c r="W337" s="831">
        <f>AVERAGE(W7:W335)</f>
        <v>2.4110349974894101</v>
      </c>
      <c r="X337" s="832">
        <f>AVERAGE(X7:X335)</f>
        <v>1.5332092461116502</v>
      </c>
      <c r="Z337" s="822">
        <f>AVERAGE(Z7:Z335)</f>
        <v>75.69201554844534</v>
      </c>
      <c r="AA337" s="821">
        <f>AVERAGE(AA7:AA335)</f>
        <v>26.263419033317735</v>
      </c>
      <c r="AB337" s="706"/>
      <c r="AC337" s="821">
        <f>AVERAGE(AC7:AC335)</f>
        <v>2.7394871794871776</v>
      </c>
      <c r="AD337" s="821">
        <f>AVERAGE(AD7:AD335)</f>
        <v>3.4006880733944955</v>
      </c>
      <c r="AE337" s="821">
        <f>AVERAGE(AE7:AE335)</f>
        <v>3.4883974358974355</v>
      </c>
      <c r="AF337" s="821">
        <f>AVERAGE(AF7:AF335)</f>
        <v>2.9696078431372528</v>
      </c>
      <c r="AG337" s="821">
        <f>AVERAGE(AG7:AG335)</f>
        <v>4.904161073825497</v>
      </c>
      <c r="AH337" s="821">
        <f>AVERAGE(AH7:AH335)</f>
        <v>10.197096774193545</v>
      </c>
      <c r="AI337" s="821">
        <f>AVERAGE(AI7:AI335)</f>
        <v>49.224948453608242</v>
      </c>
      <c r="AJ337" s="821">
        <f>AVERAGE(AJ7:AJ335)</f>
        <v>13.339290322580634</v>
      </c>
      <c r="AK337" s="821">
        <f>AVERAGE(AK7:AK335)</f>
        <v>8.3503053435114527</v>
      </c>
      <c r="AL337" s="962">
        <f>AVERAGE(AL7:AL335)</f>
        <v>21625.398333333331</v>
      </c>
      <c r="AM337" s="821">
        <f>AVERAGE(AM7:AM335)</f>
        <v>3.6146153846153877</v>
      </c>
      <c r="AN337" s="821">
        <f>AVERAGE(AN7:AN335)</f>
        <v>1.1409302325581387</v>
      </c>
      <c r="AO337" s="916">
        <f>AVERAGE(AO7:AO335)</f>
        <v>-2.6695171823335584</v>
      </c>
      <c r="AP337" s="821">
        <f>AVERAGE(AP7:AP335)</f>
        <v>21.438927978156347</v>
      </c>
      <c r="AQ337" s="951">
        <f>AVERAGE(AQ7:AQ335)</f>
        <v>57.885532171550594</v>
      </c>
      <c r="AR337" s="950">
        <f>AVERAGE(AR7:AR335)</f>
        <v>1.397096985815603</v>
      </c>
      <c r="AS337" s="821">
        <f>AVERAGE(AS7:AS335)</f>
        <v>1.4826243604543059</v>
      </c>
      <c r="AT337" s="821">
        <f>AVERAGE(AT7:AT335)</f>
        <v>1.5725615198353222</v>
      </c>
      <c r="AU337" s="821">
        <f>AVERAGE(AU7:AU335)</f>
        <v>1.6696568663979605</v>
      </c>
      <c r="AV337" s="821">
        <f>AVERAGE(AV7:AV335)</f>
        <v>1.7745437705527396</v>
      </c>
      <c r="AW337" s="821">
        <f>AVERAGE(AW7:AW335)</f>
        <v>7.8964835030559408</v>
      </c>
      <c r="AX337" s="951">
        <f>AVERAGE(AX7:AX335)</f>
        <v>19.31226316607901</v>
      </c>
      <c r="AY337" s="950">
        <f>AVERAGE(AY7:AY335)</f>
        <v>1.0403896103896111</v>
      </c>
      <c r="AZ337" s="821">
        <f>AVERAGE(AZ7:AZ335)</f>
        <v>62.159766644362605</v>
      </c>
      <c r="BA337" s="821">
        <f>AVERAGE(BA7:BA335)</f>
        <v>-27.85557551739106</v>
      </c>
      <c r="BB337" s="821">
        <f>AVERAGE(BB7:BB335)</f>
        <v>5.199596327370843E-2</v>
      </c>
      <c r="BC337" s="951">
        <f>AVERAGE(BC7:BC335)</f>
        <v>0.33296241239546392</v>
      </c>
      <c r="BD337" s="821"/>
      <c r="BE337" s="706">
        <f>AVERAGE(BE7:BE335)</f>
        <v>2013.3617021276596</v>
      </c>
      <c r="BF337" s="821">
        <f>AVERAGE(BF7:BF335)</f>
        <v>0</v>
      </c>
      <c r="BG337" s="821">
        <f>AVERAGE(BG7:BG335)</f>
        <v>3.7720805369127515</v>
      </c>
    </row>
    <row r="338" spans="1:59" x14ac:dyDescent="0.2">
      <c r="O338" s="946"/>
      <c r="W338" s="961"/>
      <c r="X338" s="961"/>
      <c r="AC338" s="865"/>
      <c r="AD338" s="865"/>
      <c r="AE338" s="865"/>
      <c r="AF338" s="865"/>
      <c r="AG338" s="865"/>
      <c r="AH338" s="865"/>
      <c r="AI338" s="865"/>
      <c r="AJ338" s="865"/>
      <c r="AK338" s="865"/>
      <c r="AL338" s="963"/>
      <c r="AM338" s="865"/>
      <c r="AN338" s="657"/>
      <c r="AO338" s="865"/>
      <c r="AQ338" s="657"/>
      <c r="AR338" s="865"/>
      <c r="AS338" s="865"/>
      <c r="AT338" s="865"/>
      <c r="AU338" s="865"/>
      <c r="AV338" s="865"/>
      <c r="AW338" s="865"/>
      <c r="AX338" s="657"/>
      <c r="AY338" s="865"/>
      <c r="BC338" s="657"/>
      <c r="BD338" s="865"/>
      <c r="BE338" s="949"/>
      <c r="BF338" s="865"/>
    </row>
    <row r="339" spans="1:59" x14ac:dyDescent="0.2">
      <c r="A339" s="865" t="s">
        <v>4402</v>
      </c>
      <c r="I339" s="657"/>
      <c r="J339" s="865"/>
      <c r="O339" s="946"/>
      <c r="W339" s="961"/>
      <c r="X339" s="961"/>
      <c r="AC339" s="865"/>
      <c r="AD339" s="865"/>
      <c r="AE339" s="865"/>
      <c r="AF339" s="865"/>
      <c r="AG339" s="865"/>
      <c r="AH339" s="865"/>
      <c r="AI339" s="865"/>
      <c r="AJ339" s="865"/>
      <c r="AK339" s="865"/>
      <c r="AL339" s="963"/>
      <c r="AM339" s="865"/>
      <c r="AN339" s="657"/>
      <c r="AO339" s="865"/>
      <c r="AQ339" s="657"/>
      <c r="AR339" s="865"/>
      <c r="AS339" s="865"/>
      <c r="AT339" s="865"/>
      <c r="AU339" s="865"/>
      <c r="AV339" s="865"/>
      <c r="AW339" s="865"/>
      <c r="AX339" s="657"/>
      <c r="AY339" s="865"/>
      <c r="BC339" s="657"/>
      <c r="BD339" s="865"/>
      <c r="BE339" s="949"/>
      <c r="BF339" s="865"/>
    </row>
    <row r="340" spans="1:59" x14ac:dyDescent="0.2">
      <c r="A340" s="865" t="s">
        <v>4345</v>
      </c>
      <c r="B340" s="657">
        <f>COUNTIF($C$7:$C$335,"="&amp;$A340)</f>
        <v>6</v>
      </c>
      <c r="E340" s="833">
        <f>AVERAGEIFS($E$7:$E$335,$C$7:$C$335,"="&amp;$A340)</f>
        <v>8</v>
      </c>
      <c r="I340" s="944">
        <f>AVERAGEIFS(I$7:I$335,$C$7:$C$335,"="&amp;$A340)</f>
        <v>325.05833333333328</v>
      </c>
      <c r="J340" s="821">
        <f>AVERAGEIFS(J$7:J$335,$C$7:$C$335,"="&amp;$A340)</f>
        <v>3.1788770399490325</v>
      </c>
      <c r="K340" s="829">
        <f>AVERAGEIFS(K$7:K$335,$C$7:$C$335,"="&amp;$A340)</f>
        <v>0.7599999999999999</v>
      </c>
      <c r="L340" s="833"/>
      <c r="M340" s="821">
        <f>AVERAGEIFS(M$7:M$335,$C$7:$C$335,"="&amp;$A340)</f>
        <v>2.8699999999999997</v>
      </c>
      <c r="N340" s="833"/>
      <c r="O340" s="829">
        <f>AVERAGEIFS(O$7:O$335,$C$7:$C$335,"="&amp;$A340)</f>
        <v>0.68083333333333329</v>
      </c>
      <c r="P340" s="833"/>
      <c r="Q340" s="833"/>
      <c r="R340" s="821">
        <f>AVERAGEIFS(R$7:R$335,$C$7:$C$335,"="&amp;$A340)</f>
        <v>12.682525810519861</v>
      </c>
      <c r="S340" s="821">
        <f>AVERAGEIFS(S$7:S$335,$C$7:$C$335,"="&amp;$A340)</f>
        <v>12.641325062708708</v>
      </c>
      <c r="T340" s="821">
        <f>AVERAGEIFS(T$7:T$335,$C$7:$C$335,"="&amp;$A340)</f>
        <v>13.08112744841379</v>
      </c>
      <c r="U340" s="821">
        <f>AVERAGEIFS(U$7:U$335,$C$7:$C$335,"="&amp;$A340)</f>
        <v>13.89125756594286</v>
      </c>
      <c r="V340" s="821">
        <f>AVERAGEIFS(V$7:V$335,$C$7:$C$335,"="&amp;$A340)</f>
        <v>10.498651580410712</v>
      </c>
      <c r="W340" s="832">
        <f>AVERAGEIFS(W$7:W$335,$C$7:$C$335,"="&amp;$A340)</f>
        <v>0.51507596236205555</v>
      </c>
      <c r="X340" s="832">
        <f>AVERAGEIFS(X$7:X$335,$C$7:$C$335,"="&amp;$A340)</f>
        <v>1.0614391270015917</v>
      </c>
      <c r="Y340" s="657"/>
      <c r="Z340" s="821">
        <f>AVERAGEIFS(Z$7:Z$335,$C$7:$C$335,"="&amp;$A340)</f>
        <v>83.862934513572455</v>
      </c>
      <c r="AA340" s="821">
        <f>AVERAGEIFS(AA$7:AA$335,$C$7:$C$335,"="&amp;$A340)</f>
        <v>27.933051053639616</v>
      </c>
      <c r="AB340" s="821"/>
      <c r="AC340" s="821">
        <f>AVERAGEIFS(AC$7:AC$335,$C$7:$C$335,"="&amp;$A340)</f>
        <v>9.3849999999999998</v>
      </c>
      <c r="AD340" s="821">
        <f>AVERAGEIFS(AD$7:AD$335,$C$7:$C$335,"="&amp;$A340)</f>
        <v>3.1966666666666668</v>
      </c>
      <c r="AE340" s="821">
        <f>AVERAGEIFS(AE$7:AE$335,$C$7:$C$335,"="&amp;$A340)</f>
        <v>3.1150000000000002</v>
      </c>
      <c r="AF340" s="821">
        <f>AVERAGEIFS(AF$7:AF$335,$C$7:$C$335,"="&amp;$A340)</f>
        <v>3.4239999999999995</v>
      </c>
      <c r="AG340" s="821">
        <f>AVERAGEIFS(AG$7:AG$335,$C$7:$C$335,"="&amp;$A340)</f>
        <v>14.049999999999999</v>
      </c>
      <c r="AH340" s="821">
        <f>AVERAGEIFS(AH$7:AH$335,$C$7:$C$335,"="&amp;$A340)</f>
        <v>-10.899999999999999</v>
      </c>
      <c r="AI340" s="821">
        <f>AVERAGEIFS(AI$7:AI$335,$C$7:$C$335,"="&amp;$A340)</f>
        <v>-11.096666666666666</v>
      </c>
      <c r="AJ340" s="821">
        <f>AVERAGEIFS(AJ$7:AJ$335,$C$7:$C$335,"="&amp;$A340)</f>
        <v>22.033333333333331</v>
      </c>
      <c r="AK340" s="821">
        <f>AVERAGEIFS(AK$7:AK$335,$C$7:$C$335,"="&amp;$A340)</f>
        <v>27.016666666666666</v>
      </c>
      <c r="AL340" s="962">
        <f>AVERAGEIFS(AL$7:AL$335,$C$7:$C$335,"="&amp;$A340)</f>
        <v>4625</v>
      </c>
      <c r="AM340" s="821">
        <f>AVERAGEIFS(AM$7:AM$335,$C$7:$C$335,"="&amp;$A340)</f>
        <v>0.48333333333333334</v>
      </c>
      <c r="AN340" s="947">
        <f>AVERAGEIFS(AN$7:AN$335,$C$7:$C$335,"="&amp;$A340)</f>
        <v>3.1100000000000003</v>
      </c>
      <c r="AO340" s="821">
        <f>AVERAGEIFS(AO$7:AO$335,$C$7:$C$335,"="&amp;$A340)</f>
        <v>-7.4146814205267901</v>
      </c>
      <c r="AP340" s="821">
        <f>AVERAGEIFS(AP$7:AP$335,$C$7:$C$335,"="&amp;$A340)</f>
        <v>17.5904272381377</v>
      </c>
      <c r="AQ340" s="947">
        <f>AVERAGEIFS(AQ$7:AQ$335,$C$7:$C$335,"="&amp;$A340)</f>
        <v>75.001533359198675</v>
      </c>
      <c r="AR340" s="821">
        <f>AVERAGEIFS(AR$7:AR$335,$C$7:$C$335,"="&amp;$A340)</f>
        <v>2.6361266666666667</v>
      </c>
      <c r="AS340" s="821">
        <f>AVERAGEIFS(AS$7:AS$335,$C$7:$C$335,"="&amp;$A340)</f>
        <v>2.7965834666666667</v>
      </c>
      <c r="AT340" s="821">
        <f>AVERAGEIFS(AT$7:AT$335,$C$7:$C$335,"="&amp;$A340)</f>
        <v>3.0486507926666673</v>
      </c>
      <c r="AU340" s="821">
        <f>AVERAGEIFS(AU$7:AU$335,$C$7:$C$335,"="&amp;$A340)</f>
        <v>3.3255642244393342</v>
      </c>
      <c r="AV340" s="821">
        <f>AVERAGEIFS(AV$7:AV$335,$C$7:$C$335,"="&amp;$A340)</f>
        <v>3.6298034916572335</v>
      </c>
      <c r="AW340" s="821">
        <f>AVERAGEIFS(AW$7:AW$335,$C$7:$C$335,"="&amp;$A340)</f>
        <v>15.436728642096567</v>
      </c>
      <c r="AX340" s="947">
        <f>AVERAGEIFS(AX$7:AX$335,$C$7:$C$335,"="&amp;$A340)</f>
        <v>16.972945286524663</v>
      </c>
      <c r="AY340" s="821">
        <f>AVERAGEIFS(AY$7:AY$335,$C$7:$C$335,"="&amp;$A340)</f>
        <v>0.80500000000000005</v>
      </c>
      <c r="AZ340" s="821">
        <f>AVERAGEIFS(AZ$7:AZ$335,$C$7:$C$335,"="&amp;$A340)</f>
        <v>56.04</v>
      </c>
      <c r="BA340" s="821">
        <f>AVERAGEIFS(BA$7:BA$335,$C$7:$C$335,"="&amp;$A340)</f>
        <v>-34.075000000000003</v>
      </c>
      <c r="BB340" s="821">
        <f>AVERAGEIFS(BB$7:BB$335,$C$7:$C$335,"="&amp;$A340)</f>
        <v>-6.7983333333333329</v>
      </c>
      <c r="BC340" s="947">
        <f>AVERAGEIFS(BC$7:BC$335,$C$7:$C$335,"="&amp;$A340)</f>
        <v>-8.9283333333333346</v>
      </c>
      <c r="BD340" s="821"/>
      <c r="BE340" s="706">
        <f>AVERAGEIFS(BE$7:BE$335,$C$7:$C$335,"="&amp;$A340)</f>
        <v>2013.1666666666667</v>
      </c>
      <c r="BF340" s="821">
        <f>AVERAGEIFS(BF$7:BF$335,$C$7:$C$335,"="&amp;$A340)</f>
        <v>0</v>
      </c>
      <c r="BG340" s="821">
        <f>AVERAGEIFS(BG$7:BG$335,$C$7:$C$335,"="&amp;$A340)</f>
        <v>3.9166666666666674</v>
      </c>
    </row>
    <row r="341" spans="1:59" x14ac:dyDescent="0.2">
      <c r="A341" s="865" t="s">
        <v>245</v>
      </c>
      <c r="B341" s="657">
        <f>COUNTIF($C$7:$C$335,"="&amp;$A341)</f>
        <v>16</v>
      </c>
      <c r="E341" s="833">
        <f>AVERAGEIFS($E$7:$E$335,$C$7:$C$335,"="&amp;$A341)</f>
        <v>7.25</v>
      </c>
      <c r="I341" s="944">
        <f>AVERAGEIFS(I$7:I$335,$C$7:$C$335,"="&amp;$A341)</f>
        <v>84.620625000000004</v>
      </c>
      <c r="J341" s="821">
        <f>AVERAGEIFS(J$7:J$335,$C$7:$C$335,"="&amp;$A341)</f>
        <v>1.7154891880893743</v>
      </c>
      <c r="K341" s="829">
        <f>AVERAGEIFS(K$7:K$335,$C$7:$C$335,"="&amp;$A341)</f>
        <v>0.31090624999999994</v>
      </c>
      <c r="L341" s="833"/>
      <c r="M341" s="821">
        <f>AVERAGEIFS(M$7:M$335,$C$7:$C$335,"="&amp;$A341)</f>
        <v>1.0707499999999999</v>
      </c>
      <c r="N341" s="833"/>
      <c r="O341" s="829">
        <f>AVERAGEIFS(O$7:O$335,$C$7:$C$335,"="&amp;$A341)</f>
        <v>0.27568749999999997</v>
      </c>
      <c r="P341" s="833"/>
      <c r="Q341" s="833"/>
      <c r="R341" s="821">
        <f>AVERAGEIFS(R$7:R$335,$C$7:$C$335,"="&amp;$A341)</f>
        <v>13.275939869187468</v>
      </c>
      <c r="S341" s="821">
        <f>AVERAGEIFS(S$7:S$335,$C$7:$C$335,"="&amp;$A341)</f>
        <v>11.638442472255395</v>
      </c>
      <c r="T341" s="821">
        <f>AVERAGEIFS(T$7:T$335,$C$7:$C$335,"="&amp;$A341)</f>
        <v>16.778120796100115</v>
      </c>
      <c r="U341" s="821">
        <f>AVERAGEIFS(U$7:U$335,$C$7:$C$335,"="&amp;$A341)</f>
        <v>13.954989450410428</v>
      </c>
      <c r="V341" s="821">
        <f>AVERAGEIFS(V$7:V$335,$C$7:$C$335,"="&amp;$A341)</f>
        <v>15.321143793024822</v>
      </c>
      <c r="W341" s="832">
        <f>AVERAGEIFS(W$7:W$335,$C$7:$C$335,"="&amp;$A341)</f>
        <v>1.1915915848914327</v>
      </c>
      <c r="X341" s="832">
        <f>AVERAGEIFS(X$7:X$335,$C$7:$C$335,"="&amp;$A341)</f>
        <v>1.3306600387991241</v>
      </c>
      <c r="Y341" s="657"/>
      <c r="Z341" s="821">
        <f>AVERAGEIFS(Z$7:Z$335,$C$7:$C$335,"="&amp;$A341)</f>
        <v>39.104811739520748</v>
      </c>
      <c r="AA341" s="821">
        <f>AVERAGEIFS(AA$7:AA$335,$C$7:$C$335,"="&amp;$A341)</f>
        <v>22.91724940639099</v>
      </c>
      <c r="AB341" s="821"/>
      <c r="AC341" s="821">
        <f>AVERAGEIFS(AC$7:AC$335,$C$7:$C$335,"="&amp;$A341)</f>
        <v>2.3312500000000003</v>
      </c>
      <c r="AD341" s="821">
        <f>AVERAGEIFS(AD$7:AD$335,$C$7:$C$335,"="&amp;$A341)</f>
        <v>2.318888888888889</v>
      </c>
      <c r="AE341" s="821">
        <f>AVERAGEIFS(AE$7:AE$335,$C$7:$C$335,"="&amp;$A341)</f>
        <v>1.4362500000000002</v>
      </c>
      <c r="AF341" s="821">
        <f>AVERAGEIFS(AF$7:AF$335,$C$7:$C$335,"="&amp;$A341)</f>
        <v>3.8153333333333337</v>
      </c>
      <c r="AG341" s="821">
        <f>AVERAGEIFS(AG$7:AG$335,$C$7:$C$335,"="&amp;$A341)</f>
        <v>3.1733333333333333</v>
      </c>
      <c r="AH341" s="821">
        <f>AVERAGEIFS(AH$7:AH$335,$C$7:$C$335,"="&amp;$A341)</f>
        <v>-20.431249999999999</v>
      </c>
      <c r="AI341" s="821">
        <f>AVERAGEIFS(AI$7:AI$335,$C$7:$C$335,"="&amp;$A341)</f>
        <v>157.15466666666666</v>
      </c>
      <c r="AJ341" s="821">
        <f>AVERAGEIFS(AJ$7:AJ$335,$C$7:$C$335,"="&amp;$A341)</f>
        <v>11.835625</v>
      </c>
      <c r="AK341" s="821">
        <f>AVERAGEIFS(AK$7:AK$335,$C$7:$C$335,"="&amp;$A341)</f>
        <v>10.07642857142857</v>
      </c>
      <c r="AL341" s="962">
        <f>AVERAGEIFS(AL$7:AL$335,$C$7:$C$335,"="&amp;$A341)</f>
        <v>8454.8456249999981</v>
      </c>
      <c r="AM341" s="821">
        <f>AVERAGEIFS(AM$7:AM$335,$C$7:$C$335,"="&amp;$A341)</f>
        <v>10.027500000000002</v>
      </c>
      <c r="AN341" s="947">
        <f>AVERAGEIFS(AN$7:AN$335,$C$7:$C$335,"="&amp;$A341)</f>
        <v>1.0349999999999999</v>
      </c>
      <c r="AO341" s="821">
        <f>AVERAGEIFS(AO$7:AO$335,$C$7:$C$335,"="&amp;$A341)</f>
        <v>-6.2912588276326744</v>
      </c>
      <c r="AP341" s="821">
        <f>AVERAGEIFS(AP$7:AP$335,$C$7:$C$335,"="&amp;$A341)</f>
        <v>15.474336924935093</v>
      </c>
      <c r="AQ341" s="947">
        <f>AVERAGEIFS(AQ$7:AQ$335,$C$7:$C$335,"="&amp;$A341)</f>
        <v>63.409440093963383</v>
      </c>
      <c r="AR341" s="821">
        <f>AVERAGEIFS(AR$7:AR$335,$C$7:$C$335,"="&amp;$A341)</f>
        <v>0.98212250000000001</v>
      </c>
      <c r="AS341" s="821">
        <f>AVERAGEIFS(AS$7:AS$335,$C$7:$C$335,"="&amp;$A341)</f>
        <v>1.0584550000000001</v>
      </c>
      <c r="AT341" s="821">
        <f>AVERAGEIFS(AT$7:AT$335,$C$7:$C$335,"="&amp;$A341)</f>
        <v>1.1512608459375</v>
      </c>
      <c r="AU341" s="821">
        <f>AVERAGEIFS(AU$7:AU$335,$C$7:$C$335,"="&amp;$A341)</f>
        <v>1.2529469523123442</v>
      </c>
      <c r="AV341" s="821">
        <f>AVERAGEIFS(AV$7:AV$335,$C$7:$C$335,"="&amp;$A341)</f>
        <v>1.3643819052614321</v>
      </c>
      <c r="AW341" s="821">
        <f>AVERAGEIFS(AW$7:AW$335,$C$7:$C$335,"="&amp;$A341)</f>
        <v>5.8091672035112767</v>
      </c>
      <c r="AX341" s="947">
        <f>AVERAGEIFS(AX$7:AX$335,$C$7:$C$335,"="&amp;$A341)</f>
        <v>9.4616472025512444</v>
      </c>
      <c r="AY341" s="821">
        <f>AVERAGEIFS(AY$7:AY$335,$C$7:$C$335,"="&amp;$A341)</f>
        <v>1.1993333333333331</v>
      </c>
      <c r="AZ341" s="821">
        <f>AVERAGEIFS(AZ$7:AZ$335,$C$7:$C$335,"="&amp;$A341)</f>
        <v>135.86500000000001</v>
      </c>
      <c r="BA341" s="821">
        <f>AVERAGEIFS(BA$7:BA$335,$C$7:$C$335,"="&amp;$A341)</f>
        <v>-21.388750000000002</v>
      </c>
      <c r="BB341" s="821">
        <f>AVERAGEIFS(BB$7:BB$335,$C$7:$C$335,"="&amp;$A341)</f>
        <v>-2.4550000000000001</v>
      </c>
      <c r="BC341" s="947">
        <f>AVERAGEIFS(BC$7:BC$335,$C$7:$C$335,"="&amp;$A341)</f>
        <v>12.9725</v>
      </c>
      <c r="BD341" s="821"/>
      <c r="BE341" s="706">
        <f>AVERAGEIFS(BE$7:BE$335,$C$7:$C$335,"="&amp;$A341)</f>
        <v>2013.625</v>
      </c>
      <c r="BF341" s="821">
        <f>AVERAGEIFS(BF$7:BF$335,$C$7:$C$335,"="&amp;$A341)</f>
        <v>0</v>
      </c>
      <c r="BG341" s="821">
        <f>AVERAGEIFS(BG$7:BG$335,$C$7:$C$335,"="&amp;$A341)</f>
        <v>4.0066666666666668</v>
      </c>
    </row>
    <row r="342" spans="1:59" x14ac:dyDescent="0.2">
      <c r="A342" s="865" t="s">
        <v>128</v>
      </c>
      <c r="B342" s="657">
        <f>COUNTIF($C$7:$C$335,"="&amp;$A342)</f>
        <v>6</v>
      </c>
      <c r="E342" s="833">
        <f>AVERAGEIFS($E$7:$E$335,$C$7:$C$335,"="&amp;$A342)</f>
        <v>6.833333333333333</v>
      </c>
      <c r="I342" s="944">
        <f>AVERAGEIFS(I$7:I$335,$C$7:$C$335,"="&amp;$A342)</f>
        <v>87.091666666666683</v>
      </c>
      <c r="J342" s="821">
        <f>AVERAGEIFS(J$7:J$335,$C$7:$C$335,"="&amp;$A342)</f>
        <v>2.5171870500210893</v>
      </c>
      <c r="K342" s="829">
        <f>AVERAGEIFS(K$7:K$335,$C$7:$C$335,"="&amp;$A342)</f>
        <v>0.67749999999999988</v>
      </c>
      <c r="L342" s="833"/>
      <c r="M342" s="821">
        <f>AVERAGEIFS(M$7:M$335,$C$7:$C$335,"="&amp;$A342)</f>
        <v>2.1349999999999998</v>
      </c>
      <c r="N342" s="833"/>
      <c r="O342" s="829">
        <f>AVERAGEIFS(O$7:O$335,$C$7:$C$335,"="&amp;$A342)</f>
        <v>0.59</v>
      </c>
      <c r="P342" s="833"/>
      <c r="Q342" s="833"/>
      <c r="R342" s="821">
        <f>AVERAGEIFS(R$7:R$335,$C$7:$C$335,"="&amp;$A342)</f>
        <v>13.756344035835866</v>
      </c>
      <c r="S342" s="821">
        <f>AVERAGEIFS(S$7:S$335,$C$7:$C$335,"="&amp;$A342)</f>
        <v>19.145921718132694</v>
      </c>
      <c r="T342" s="821">
        <f>AVERAGEIFS(T$7:T$335,$C$7:$C$335,"="&amp;$A342)</f>
        <v>22.185801382191059</v>
      </c>
      <c r="U342" s="821">
        <f>AVERAGEIFS(U$7:U$335,$C$7:$C$335,"="&amp;$A342)</f>
        <v>19.157079289362766</v>
      </c>
      <c r="V342" s="821">
        <f>AVERAGEIFS(V$7:V$335,$C$7:$C$335,"="&amp;$A342)</f>
        <v>16.828340446137556</v>
      </c>
      <c r="W342" s="832">
        <f>AVERAGEIFS(W$7:W$335,$C$7:$C$335,"="&amp;$A342)</f>
        <v>1.2039126617230544</v>
      </c>
      <c r="X342" s="832">
        <f>AVERAGEIFS(X$7:X$335,$C$7:$C$335,"="&amp;$A342)</f>
        <v>0.94178942167736823</v>
      </c>
      <c r="Y342" s="657"/>
      <c r="Z342" s="821">
        <f>AVERAGEIFS(Z$7:Z$335,$C$7:$C$335,"="&amp;$A342)</f>
        <v>57.050708974810348</v>
      </c>
      <c r="AA342" s="821">
        <f>AVERAGEIFS(AA$7:AA$335,$C$7:$C$335,"="&amp;$A342)</f>
        <v>22.047040940669827</v>
      </c>
      <c r="AB342" s="821"/>
      <c r="AC342" s="821">
        <f>AVERAGEIFS(AC$7:AC$335,$C$7:$C$335,"="&amp;$A342)</f>
        <v>3.3283333333333331</v>
      </c>
      <c r="AD342" s="821">
        <f>AVERAGEIFS(AD$7:AD$335,$C$7:$C$335,"="&amp;$A342)</f>
        <v>2.3600000000000003</v>
      </c>
      <c r="AE342" s="821">
        <f>AVERAGEIFS(AE$7:AE$335,$C$7:$C$335,"="&amp;$A342)</f>
        <v>1.9183333333333332</v>
      </c>
      <c r="AF342" s="821">
        <f>AVERAGEIFS(AF$7:AF$335,$C$7:$C$335,"="&amp;$A342)</f>
        <v>5.4349999999999996</v>
      </c>
      <c r="AG342" s="821">
        <f>AVERAGEIFS(AG$7:AG$335,$C$7:$C$335,"="&amp;$A342)</f>
        <v>15.983333333333334</v>
      </c>
      <c r="AH342" s="821">
        <f>AVERAGEIFS(AH$7:AH$335,$C$7:$C$335,"="&amp;$A342)</f>
        <v>-16.766666666666666</v>
      </c>
      <c r="AI342" s="821">
        <f>AVERAGEIFS(AI$7:AI$335,$C$7:$C$335,"="&amp;$A342)</f>
        <v>22.25</v>
      </c>
      <c r="AJ342" s="821">
        <f>AVERAGEIFS(AJ$7:AJ$335,$C$7:$C$335,"="&amp;$A342)</f>
        <v>42.633333333333333</v>
      </c>
      <c r="AK342" s="821">
        <f>AVERAGEIFS(AK$7:AK$335,$C$7:$C$335,"="&amp;$A342)</f>
        <v>11.354999999999999</v>
      </c>
      <c r="AL342" s="962">
        <f>AVERAGEIFS(AL$7:AL$335,$C$7:$C$335,"="&amp;$A342)</f>
        <v>22326.666666666668</v>
      </c>
      <c r="AM342" s="821">
        <f>AVERAGEIFS(AM$7:AM$335,$C$7:$C$335,"="&amp;$A342)</f>
        <v>0.75</v>
      </c>
      <c r="AN342" s="947">
        <f>AVERAGEIFS(AN$7:AN$335,$C$7:$C$335,"="&amp;$A342)</f>
        <v>1.9799999999999998</v>
      </c>
      <c r="AO342" s="821">
        <f>AVERAGEIFS(AO$7:AO$335,$C$7:$C$335,"="&amp;$A342)</f>
        <v>10.490623019921134</v>
      </c>
      <c r="AP342" s="821">
        <f>AVERAGEIFS(AP$7:AP$335,$C$7:$C$335,"="&amp;$A342)</f>
        <v>21.497281047848247</v>
      </c>
      <c r="AQ342" s="947">
        <f>AVERAGEIFS(AQ$7:AQ$335,$C$7:$C$335,"="&amp;$A342)</f>
        <v>118.12804022397984</v>
      </c>
      <c r="AR342" s="821">
        <f>AVERAGEIFS(AR$7:AR$335,$C$7:$C$335,"="&amp;$A342)</f>
        <v>1.9073191666666665</v>
      </c>
      <c r="AS342" s="821">
        <f>AVERAGEIFS(AS$7:AS$335,$C$7:$C$335,"="&amp;$A342)</f>
        <v>2.0920755366666666</v>
      </c>
      <c r="AT342" s="821">
        <f>AVERAGEIFS(AT$7:AT$335,$C$7:$C$335,"="&amp;$A342)</f>
        <v>2.2803002696156667</v>
      </c>
      <c r="AU342" s="821">
        <f>AVERAGEIFS(AU$7:AU$335,$C$7:$C$335,"="&amp;$A342)</f>
        <v>2.4856949866047917</v>
      </c>
      <c r="AV342" s="821">
        <f>AVERAGEIFS(AV$7:AV$335,$C$7:$C$335,"="&amp;$A342)</f>
        <v>2.7098458594774697</v>
      </c>
      <c r="AW342" s="821">
        <f>AVERAGEIFS(AW$7:AW$335,$C$7:$C$335,"="&amp;$A342)</f>
        <v>11.475235819031262</v>
      </c>
      <c r="AX342" s="947">
        <f>AVERAGEIFS(AX$7:AX$335,$C$7:$C$335,"="&amp;$A342)</f>
        <v>13.987496603528127</v>
      </c>
      <c r="AY342" s="821">
        <f>AVERAGEIFS(AY$7:AY$335,$C$7:$C$335,"="&amp;$A342)</f>
        <v>0.92833333333333334</v>
      </c>
      <c r="AZ342" s="821">
        <f>AVERAGEIFS(AZ$7:AZ$335,$C$7:$C$335,"="&amp;$A342)</f>
        <v>65.88</v>
      </c>
      <c r="BA342" s="821">
        <f>AVERAGEIFS(BA$7:BA$335,$C$7:$C$335,"="&amp;$A342)</f>
        <v>-25.234999999999996</v>
      </c>
      <c r="BB342" s="821">
        <f>AVERAGEIFS(BB$7:BB$335,$C$7:$C$335,"="&amp;$A342)</f>
        <v>-7.0949999999999998</v>
      </c>
      <c r="BC342" s="947">
        <f>AVERAGEIFS(BC$7:BC$335,$C$7:$C$335,"="&amp;$A342)</f>
        <v>-0.89666666666666683</v>
      </c>
      <c r="BD342" s="821"/>
      <c r="BE342" s="706">
        <f>AVERAGEIFS(BE$7:BE$335,$C$7:$C$335,"="&amp;$A342)</f>
        <v>2014</v>
      </c>
      <c r="BF342" s="821">
        <f>AVERAGEIFS(BF$7:BF$335,$C$7:$C$335,"="&amp;$A342)</f>
        <v>0</v>
      </c>
      <c r="BG342" s="821">
        <f>AVERAGEIFS(BG$7:BG$335,$C$7:$C$335,"="&amp;$A342)</f>
        <v>8.0333333333333332</v>
      </c>
    </row>
    <row r="343" spans="1:59" x14ac:dyDescent="0.2">
      <c r="A343" s="865" t="s">
        <v>178</v>
      </c>
      <c r="B343" s="657">
        <f>COUNTIF($C$7:$C$335,"="&amp;$A343)</f>
        <v>6</v>
      </c>
      <c r="E343" s="833">
        <f>AVERAGEIFS($E$7:$E$335,$C$7:$C$335,"="&amp;$A343)</f>
        <v>7.333333333333333</v>
      </c>
      <c r="I343" s="944">
        <f>AVERAGEIFS(I$7:I$335,$C$7:$C$335,"="&amp;$A343)</f>
        <v>27.576666666666668</v>
      </c>
      <c r="J343" s="821">
        <f>AVERAGEIFS(J$7:J$335,$C$7:$C$335,"="&amp;$A343)</f>
        <v>13.404493555980265</v>
      </c>
      <c r="K343" s="829">
        <f>AVERAGEIFS(K$7:K$335,$C$7:$C$335,"="&amp;$A343)</f>
        <v>0.76541666666666675</v>
      </c>
      <c r="L343" s="833"/>
      <c r="M343" s="821">
        <f>AVERAGEIFS(M$7:M$335,$C$7:$C$335,"="&amp;$A343)</f>
        <v>3.061666666666667</v>
      </c>
      <c r="N343" s="833"/>
      <c r="O343" s="829">
        <f>AVERAGEIFS(O$7:O$335,$C$7:$C$335,"="&amp;$A343)</f>
        <v>0.72791666666666677</v>
      </c>
      <c r="P343" s="833"/>
      <c r="Q343" s="833"/>
      <c r="R343" s="821">
        <f>AVERAGEIFS(R$7:R$335,$C$7:$C$335,"="&amp;$A343)</f>
        <v>5.2597376994531562</v>
      </c>
      <c r="S343" s="821">
        <f>AVERAGEIFS(S$7:S$335,$C$7:$C$335,"="&amp;$A343)</f>
        <v>13.591874084161015</v>
      </c>
      <c r="T343" s="821">
        <f>AVERAGEIFS(T$7:T$335,$C$7:$C$335,"="&amp;$A343)</f>
        <v>13.603991581191471</v>
      </c>
      <c r="U343" s="821">
        <f>AVERAGEIFS(U$7:U$335,$C$7:$C$335,"="&amp;$A343)</f>
        <v>16.468139868377349</v>
      </c>
      <c r="V343" s="821" t="e">
        <f>AVERAGEIFS(V$7:V$335,$C$7:$C$335,"="&amp;$A343)</f>
        <v>#DIV/0!</v>
      </c>
      <c r="W343" s="832" t="e">
        <f>AVERAGEIFS(W$7:W$335,$C$7:$C$335,"="&amp;$A343)</f>
        <v>#DIV/0!</v>
      </c>
      <c r="X343" s="832">
        <f>AVERAGEIFS(X$7:X$335,$C$7:$C$335,"="&amp;$A343)</f>
        <v>0.91929659931060703</v>
      </c>
      <c r="Y343" s="657"/>
      <c r="Z343" s="821">
        <f>AVERAGEIFS(Z$7:Z$335,$C$7:$C$335,"="&amp;$A343)</f>
        <v>177.78342367411895</v>
      </c>
      <c r="AA343" s="821">
        <f>AVERAGEIFS(AA$7:AA$335,$C$7:$C$335,"="&amp;$A343)</f>
        <v>18.823982878362212</v>
      </c>
      <c r="AB343" s="821"/>
      <c r="AC343" s="821">
        <f>AVERAGEIFS(AC$7:AC$335,$C$7:$C$335,"="&amp;$A343)</f>
        <v>0.92999999999999983</v>
      </c>
      <c r="AD343" s="821">
        <f>AVERAGEIFS(AD$7:AD$335,$C$7:$C$335,"="&amp;$A343)</f>
        <v>10.54</v>
      </c>
      <c r="AE343" s="821">
        <f>AVERAGEIFS(AE$7:AE$335,$C$7:$C$335,"="&amp;$A343)</f>
        <v>3.1750000000000003</v>
      </c>
      <c r="AF343" s="821">
        <f>AVERAGEIFS(AF$7:AF$335,$C$7:$C$335,"="&amp;$A343)</f>
        <v>2.5780000000000003</v>
      </c>
      <c r="AG343" s="821">
        <f>AVERAGEIFS(AG$7:AG$335,$C$7:$C$335,"="&amp;$A343)</f>
        <v>-6.9333333333333362</v>
      </c>
      <c r="AH343" s="821">
        <f>AVERAGEIFS(AH$7:AH$335,$C$7:$C$335,"="&amp;$A343)</f>
        <v>-33.75</v>
      </c>
      <c r="AI343" s="821">
        <f>AVERAGEIFS(AI$7:AI$335,$C$7:$C$335,"="&amp;$A343)</f>
        <v>933.19</v>
      </c>
      <c r="AJ343" s="821">
        <f>AVERAGEIFS(AJ$7:AJ$335,$C$7:$C$335,"="&amp;$A343)</f>
        <v>5.7166666666666694</v>
      </c>
      <c r="AK343" s="821">
        <f>AVERAGEIFS(AK$7:AK$335,$C$7:$C$335,"="&amp;$A343)</f>
        <v>-1.1575000000000002</v>
      </c>
      <c r="AL343" s="962">
        <f>AVERAGEIFS(AL$7:AL$335,$C$7:$C$335,"="&amp;$A343)</f>
        <v>8351.6666666666661</v>
      </c>
      <c r="AM343" s="821">
        <f>AVERAGEIFS(AM$7:AM$335,$C$7:$C$335,"="&amp;$A343)</f>
        <v>34.433333333333337</v>
      </c>
      <c r="AN343" s="947">
        <f>AVERAGEIFS(AN$7:AN$335,$C$7:$C$335,"="&amp;$A343)</f>
        <v>0.70600000000000007</v>
      </c>
      <c r="AO343" s="821">
        <f>AVERAGEIFS(AO$7:AO$335,$C$7:$C$335,"="&amp;$A343)</f>
        <v>26.873269900082754</v>
      </c>
      <c r="AP343" s="821">
        <f>AVERAGEIFS(AP$7:AP$335,$C$7:$C$335,"="&amp;$A343)</f>
        <v>29.532439795613286</v>
      </c>
      <c r="AQ343" s="947">
        <f>AVERAGEIFS(AQ$7:AQ$335,$C$7:$C$335,"="&amp;$A343)</f>
        <v>51.026524508545215</v>
      </c>
      <c r="AR343" s="821">
        <f>AVERAGEIFS(AR$7:AR$335,$C$7:$C$335,"="&amp;$A343)</f>
        <v>2.9742083333333333</v>
      </c>
      <c r="AS343" s="821">
        <f>AVERAGEIFS(AS$7:AS$335,$C$7:$C$335,"="&amp;$A343)</f>
        <v>3.166774446666667</v>
      </c>
      <c r="AT343" s="821">
        <f>AVERAGEIFS(AT$7:AT$335,$C$7:$C$335,"="&amp;$A343)</f>
        <v>3.2350376053000001</v>
      </c>
      <c r="AU343" s="821">
        <f>AVERAGEIFS(AU$7:AU$335,$C$7:$C$335,"="&amp;$A343)</f>
        <v>3.3054238278509174</v>
      </c>
      <c r="AV343" s="821">
        <f>AVERAGEIFS(AV$7:AV$335,$C$7:$C$335,"="&amp;$A343)</f>
        <v>3.3780096831451369</v>
      </c>
      <c r="AW343" s="821">
        <f>AVERAGEIFS(AW$7:AW$335,$C$7:$C$335,"="&amp;$A343)</f>
        <v>16.059453896296056</v>
      </c>
      <c r="AX343" s="947">
        <f>AVERAGEIFS(AX$7:AX$335,$C$7:$C$335,"="&amp;$A343)</f>
        <v>71.35164253721841</v>
      </c>
      <c r="AY343" s="821">
        <f>AVERAGEIFS(AY$7:AY$335,$C$7:$C$335,"="&amp;$A343)</f>
        <v>1.7283333333333333</v>
      </c>
      <c r="AZ343" s="821">
        <f>AVERAGEIFS(AZ$7:AZ$335,$C$7:$C$335,"="&amp;$A343)</f>
        <v>122.18333333333332</v>
      </c>
      <c r="BA343" s="821">
        <f>AVERAGEIFS(BA$7:BA$335,$C$7:$C$335,"="&amp;$A343)</f>
        <v>-41.716666666666669</v>
      </c>
      <c r="BB343" s="821">
        <f>AVERAGEIFS(BB$7:BB$335,$C$7:$C$335,"="&amp;$A343)</f>
        <v>-5.9483333333333333</v>
      </c>
      <c r="BC343" s="947">
        <f>AVERAGEIFS(BC$7:BC$335,$C$7:$C$335,"="&amp;$A343)</f>
        <v>-12.781666666666666</v>
      </c>
      <c r="BD343" s="821"/>
      <c r="BE343" s="706">
        <f>AVERAGEIFS(BE$7:BE$335,$C$7:$C$335,"="&amp;$A343)</f>
        <v>2013.5</v>
      </c>
      <c r="BF343" s="821">
        <f>AVERAGEIFS(BF$7:BF$335,$C$7:$C$335,"="&amp;$A343)</f>
        <v>0</v>
      </c>
      <c r="BG343" s="821">
        <f>AVERAGEIFS(BG$7:BG$335,$C$7:$C$335,"="&amp;$A343)</f>
        <v>6.2333333333333343</v>
      </c>
    </row>
    <row r="344" spans="1:59" x14ac:dyDescent="0.2">
      <c r="A344" s="865" t="s">
        <v>108</v>
      </c>
      <c r="B344" s="657">
        <f>COUNTIF($C$7:$C$335,"="&amp;$A344)</f>
        <v>165</v>
      </c>
      <c r="E344" s="833">
        <f>AVERAGEIFS($E$7:$E$335,$C$7:$C$335,"="&amp;$A344)</f>
        <v>7.4545454545454541</v>
      </c>
      <c r="I344" s="944">
        <f>AVERAGEIFS(I$7:I$335,$C$7:$C$335,"="&amp;$A344)</f>
        <v>39.847090909090902</v>
      </c>
      <c r="J344" s="821">
        <f>AVERAGEIFS(J$7:J$335,$C$7:$C$335,"="&amp;$A344)</f>
        <v>3.935585167244235</v>
      </c>
      <c r="K344" s="829">
        <f>AVERAGEIFS(K$7:K$335,$C$7:$C$335,"="&amp;$A344)</f>
        <v>0.36431818181818171</v>
      </c>
      <c r="L344" s="833"/>
      <c r="M344" s="821">
        <f>AVERAGEIFS(M$7:M$335,$C$7:$C$335,"="&amp;$A344)</f>
        <v>1.2293939393939388</v>
      </c>
      <c r="N344" s="833"/>
      <c r="O344" s="829">
        <f>AVERAGEIFS(O$7:O$335,$C$7:$C$335,"="&amp;$A344)</f>
        <v>0.31892242424242417</v>
      </c>
      <c r="P344" s="833"/>
      <c r="Q344" s="833"/>
      <c r="R344" s="821">
        <f>AVERAGEIFS(R$7:R$335,$C$7:$C$335,"="&amp;$A344)</f>
        <v>10.580428475741869</v>
      </c>
      <c r="S344" s="821">
        <f>AVERAGEIFS(S$7:S$335,$C$7:$C$335,"="&amp;$A344)</f>
        <v>17.422521686026908</v>
      </c>
      <c r="T344" s="821">
        <f>AVERAGEIFS(T$7:T$335,$C$7:$C$335,"="&amp;$A344)</f>
        <v>20.025476098810334</v>
      </c>
      <c r="U344" s="821">
        <f>AVERAGEIFS(U$7:U$335,$C$7:$C$335,"="&amp;$A344)</f>
        <v>20.33742162660721</v>
      </c>
      <c r="V344" s="821">
        <f>AVERAGEIFS(V$7:V$335,$C$7:$C$335,"="&amp;$A344)</f>
        <v>10.900258953211569</v>
      </c>
      <c r="W344" s="832">
        <f>AVERAGEIFS(W$7:W$335,$C$7:$C$335,"="&amp;$A344)</f>
        <v>2.3985061792575331</v>
      </c>
      <c r="X344" s="832">
        <f>AVERAGEIFS(X$7:X$335,$C$7:$C$335,"="&amp;$A344)</f>
        <v>1.5989209468010779</v>
      </c>
      <c r="Y344" s="657"/>
      <c r="Z344" s="821">
        <f>AVERAGEIFS(Z$7:Z$335,$C$7:$C$335,"="&amp;$A344)</f>
        <v>50.82528191968958</v>
      </c>
      <c r="AA344" s="821">
        <f>AVERAGEIFS(AA$7:AA$335,$C$7:$C$335,"="&amp;$A344)</f>
        <v>16.052099201838683</v>
      </c>
      <c r="AB344" s="821"/>
      <c r="AC344" s="821">
        <f>AVERAGEIFS(AC$7:AC$335,$C$7:$C$335,"="&amp;$A344)</f>
        <v>2.6924999999999986</v>
      </c>
      <c r="AD344" s="821">
        <f>AVERAGEIFS(AD$7:AD$335,$C$7:$C$335,"="&amp;$A344)</f>
        <v>2.4130927835051539</v>
      </c>
      <c r="AE344" s="821">
        <f>AVERAGEIFS(AE$7:AE$335,$C$7:$C$335,"="&amp;$A344)</f>
        <v>2.9819594594594592</v>
      </c>
      <c r="AF344" s="821">
        <f>AVERAGEIFS(AF$7:AF$335,$C$7:$C$335,"="&amp;$A344)</f>
        <v>1.1878231292517012</v>
      </c>
      <c r="AG344" s="821">
        <f>AVERAGEIFS(AG$7:AG$335,$C$7:$C$335,"="&amp;$A344)</f>
        <v>7.5988652482269528</v>
      </c>
      <c r="AH344" s="821">
        <f>AVERAGEIFS(AH$7:AH$335,$C$7:$C$335,"="&amp;$A344)</f>
        <v>14.094520547945207</v>
      </c>
      <c r="AI344" s="821">
        <f>AVERAGEIFS(AI$7:AI$335,$C$7:$C$335,"="&amp;$A344)</f>
        <v>42.815692307692331</v>
      </c>
      <c r="AJ344" s="821">
        <f>AVERAGEIFS(AJ$7:AJ$335,$C$7:$C$335,"="&amp;$A344)</f>
        <v>13.938219178082196</v>
      </c>
      <c r="AK344" s="821">
        <f>AVERAGEIFS(AK$7:AK$335,$C$7:$C$335,"="&amp;$A344)</f>
        <v>6.9074561403508747</v>
      </c>
      <c r="AL344" s="962">
        <f>AVERAGEIFS(AL$7:AL$335,$C$7:$C$335,"="&amp;$A344)</f>
        <v>11154.933378378371</v>
      </c>
      <c r="AM344" s="821">
        <f>AVERAGEIFS(AM$7:AM$335,$C$7:$C$335,"="&amp;$A344)</f>
        <v>3.4636486486486495</v>
      </c>
      <c r="AN344" s="947">
        <f>AVERAGEIFS(AN$7:AN$335,$C$7:$C$335,"="&amp;$A344)</f>
        <v>1.0538888888888889</v>
      </c>
      <c r="AO344" s="821">
        <f>AVERAGEIFS(AO$7:AO$335,$C$7:$C$335,"="&amp;$A344)</f>
        <v>8.5547496333216593</v>
      </c>
      <c r="AP344" s="821">
        <f>AVERAGEIFS(AP$7:AP$335,$C$7:$C$335,"="&amp;$A344)</f>
        <v>24.333496750834556</v>
      </c>
      <c r="AQ344" s="947">
        <f>AVERAGEIFS(AQ$7:AQ$335,$C$7:$C$335,"="&amp;$A344)</f>
        <v>-17.37580815465639</v>
      </c>
      <c r="AR344" s="821">
        <f>AVERAGEIFS(AR$7:AR$335,$C$7:$C$335,"="&amp;$A344)</f>
        <v>1.1862470989898988</v>
      </c>
      <c r="AS344" s="821">
        <f>AVERAGEIFS(AS$7:AS$335,$C$7:$C$335,"="&amp;$A344)</f>
        <v>1.2467268066949495</v>
      </c>
      <c r="AT344" s="821">
        <f>AVERAGEIFS(AT$7:AT$335,$C$7:$C$335,"="&amp;$A344)</f>
        <v>1.3127679901985136</v>
      </c>
      <c r="AU344" s="821">
        <f>AVERAGEIFS(AU$7:AU$335,$C$7:$C$335,"="&amp;$A344)</f>
        <v>1.3835193915982074</v>
      </c>
      <c r="AV344" s="821">
        <f>AVERAGEIFS(AV$7:AV$335,$C$7:$C$335,"="&amp;$A344)</f>
        <v>1.4593678641856112</v>
      </c>
      <c r="AW344" s="821">
        <f>AVERAGEIFS(AW$7:AW$335,$C$7:$C$335,"="&amp;$A344)</f>
        <v>6.5886291516671811</v>
      </c>
      <c r="AX344" s="947">
        <f>AVERAGEIFS(AX$7:AX$335,$C$7:$C$335,"="&amp;$A344)</f>
        <v>21.505591996608672</v>
      </c>
      <c r="AY344" s="821">
        <f>AVERAGEIFS(AY$7:AY$335,$C$7:$C$335,"="&amp;$A344)</f>
        <v>1.054383561643836</v>
      </c>
      <c r="AZ344" s="821">
        <f>AVERAGEIFS(AZ$7:AZ$335,$C$7:$C$335,"="&amp;$A344)</f>
        <v>48.110926980007783</v>
      </c>
      <c r="BA344" s="821">
        <f>AVERAGEIFS(BA$7:BA$335,$C$7:$C$335,"="&amp;$A344)</f>
        <v>-33.098915955581141</v>
      </c>
      <c r="BB344" s="821">
        <f>AVERAGEIFS(BB$7:BB$335,$C$7:$C$335,"="&amp;$A344)</f>
        <v>2.6802212198743049</v>
      </c>
      <c r="BC344" s="947">
        <f>AVERAGEIFS(BC$7:BC$335,$C$7:$C$335,"="&amp;$A344)</f>
        <v>-2.280106265760915</v>
      </c>
      <c r="BD344" s="821"/>
      <c r="BE344" s="706">
        <f>AVERAGEIFS(BE$7:BE$335,$C$7:$C$335,"="&amp;$A344)</f>
        <v>2013.1515151515152</v>
      </c>
      <c r="BF344" s="821">
        <f>AVERAGEIFS(BF$7:BF$335,$C$7:$C$335,"="&amp;$A344)</f>
        <v>0</v>
      </c>
      <c r="BG344" s="821">
        <f>AVERAGEIFS(BG$7:BG$335,$C$7:$C$335,"="&amp;$A344)</f>
        <v>1.5062411347517737</v>
      </c>
    </row>
    <row r="345" spans="1:59" x14ac:dyDescent="0.2">
      <c r="A345" s="865" t="s">
        <v>153</v>
      </c>
      <c r="B345" s="657">
        <f>COUNTIF($C$7:$C$335,"="&amp;$A345)</f>
        <v>12</v>
      </c>
      <c r="E345" s="833">
        <f>AVERAGEIFS($E$7:$E$335,$C$7:$C$335,"="&amp;$A345)</f>
        <v>7.75</v>
      </c>
      <c r="I345" s="944">
        <f>AVERAGEIFS(I$7:I$335,$C$7:$C$335,"="&amp;$A345)</f>
        <v>113.89916666666666</v>
      </c>
      <c r="J345" s="821">
        <f>AVERAGEIFS(J$7:J$335,$C$7:$C$335,"="&amp;$A345)</f>
        <v>2.0429826255994983</v>
      </c>
      <c r="K345" s="829">
        <f>AVERAGEIFS(K$7:K$335,$C$7:$C$335,"="&amp;$A345)</f>
        <v>0.46500000000000002</v>
      </c>
      <c r="L345" s="833"/>
      <c r="M345" s="821">
        <f>AVERAGEIFS(M$7:M$335,$C$7:$C$335,"="&amp;$A345)</f>
        <v>1.86</v>
      </c>
      <c r="N345" s="833"/>
      <c r="O345" s="829">
        <f>AVERAGEIFS(O$7:O$335,$C$7:$C$335,"="&amp;$A345)</f>
        <v>0.423375</v>
      </c>
      <c r="P345" s="833"/>
      <c r="Q345" s="833"/>
      <c r="R345" s="821">
        <f>AVERAGEIFS(R$7:R$335,$C$7:$C$335,"="&amp;$A345)</f>
        <v>10.240720275768863</v>
      </c>
      <c r="S345" s="821">
        <f>AVERAGEIFS(S$7:S$335,$C$7:$C$335,"="&amp;$A345)</f>
        <v>12.316374990939195</v>
      </c>
      <c r="T345" s="821">
        <f>AVERAGEIFS(T$7:T$335,$C$7:$C$335,"="&amp;$A345)</f>
        <v>10.691977092058245</v>
      </c>
      <c r="U345" s="821">
        <f>AVERAGEIFS(U$7:U$335,$C$7:$C$335,"="&amp;$A345)</f>
        <v>11.882475987977028</v>
      </c>
      <c r="V345" s="821">
        <f>AVERAGEIFS(V$7:V$335,$C$7:$C$335,"="&amp;$A345)</f>
        <v>11.873517549487863</v>
      </c>
      <c r="W345" s="832">
        <f>AVERAGEIFS(W$7:W$335,$C$7:$C$335,"="&amp;$A345)</f>
        <v>1.2041543369593304</v>
      </c>
      <c r="X345" s="832">
        <f>AVERAGEIFS(X$7:X$335,$C$7:$C$335,"="&amp;$A345)</f>
        <v>0.99148047828759145</v>
      </c>
      <c r="Y345" s="657"/>
      <c r="Z345" s="821">
        <f>AVERAGEIFS(Z$7:Z$335,$C$7:$C$335,"="&amp;$A345)</f>
        <v>48.678128011717135</v>
      </c>
      <c r="AA345" s="821">
        <f>AVERAGEIFS(AA$7:AA$335,$C$7:$C$335,"="&amp;$A345)</f>
        <v>35.020996613975321</v>
      </c>
      <c r="AB345" s="821"/>
      <c r="AC345" s="821">
        <f>AVERAGEIFS(AC$7:AC$335,$C$7:$C$335,"="&amp;$A345)</f>
        <v>3.2325000000000004</v>
      </c>
      <c r="AD345" s="821">
        <f>AVERAGEIFS(AD$7:AD$335,$C$7:$C$335,"="&amp;$A345)</f>
        <v>3.194</v>
      </c>
      <c r="AE345" s="821">
        <f>AVERAGEIFS(AE$7:AE$335,$C$7:$C$335,"="&amp;$A345)</f>
        <v>5.4408333333333339</v>
      </c>
      <c r="AF345" s="821">
        <f>AVERAGEIFS(AF$7:AF$335,$C$7:$C$335,"="&amp;$A345)</f>
        <v>9.3424999999999994</v>
      </c>
      <c r="AG345" s="821">
        <f>AVERAGEIFS(AG$7:AG$335,$C$7:$C$335,"="&amp;$A345)</f>
        <v>5.1083333333333405</v>
      </c>
      <c r="AH345" s="821">
        <f>AVERAGEIFS(AH$7:AH$335,$C$7:$C$335,"="&amp;$A345)</f>
        <v>37.81666666666667</v>
      </c>
      <c r="AI345" s="821">
        <f>AVERAGEIFS(AI$7:AI$335,$C$7:$C$335,"="&amp;$A345)</f>
        <v>20.974166666666665</v>
      </c>
      <c r="AJ345" s="821">
        <f>AVERAGEIFS(AJ$7:AJ$335,$C$7:$C$335,"="&amp;$A345)</f>
        <v>11.791666666666666</v>
      </c>
      <c r="AK345" s="821">
        <f>AVERAGEIFS(AK$7:AK$335,$C$7:$C$335,"="&amp;$A345)</f>
        <v>9.8408333333333324</v>
      </c>
      <c r="AL345" s="962">
        <f>AVERAGEIFS(AL$7:AL$335,$C$7:$C$335,"="&amp;$A345)</f>
        <v>87946.666666666672</v>
      </c>
      <c r="AM345" s="821">
        <f>AVERAGEIFS(AM$7:AM$335,$C$7:$C$335,"="&amp;$A345)</f>
        <v>1.4133333333333338</v>
      </c>
      <c r="AN345" s="947">
        <f>AVERAGEIFS(AN$7:AN$335,$C$7:$C$335,"="&amp;$A345)</f>
        <v>1.7400000000000002</v>
      </c>
      <c r="AO345" s="821">
        <f>AVERAGEIFS(AO$7:AO$335,$C$7:$C$335,"="&amp;$A345)</f>
        <v>-20.800879973540347</v>
      </c>
      <c r="AP345" s="821">
        <f>AVERAGEIFS(AP$7:AP$335,$C$7:$C$335,"="&amp;$A345)</f>
        <v>13.685951757762581</v>
      </c>
      <c r="AQ345" s="947">
        <f>AVERAGEIFS(AQ$7:AQ$335,$C$7:$C$335,"="&amp;$A345)</f>
        <v>268.90442042167354</v>
      </c>
      <c r="AR345" s="821">
        <f>AVERAGEIFS(AR$7:AR$335,$C$7:$C$335,"="&amp;$A345)</f>
        <v>1.804541333333334</v>
      </c>
      <c r="AS345" s="821">
        <f>AVERAGEIFS(AS$7:AS$335,$C$7:$C$335,"="&amp;$A345)</f>
        <v>1.9506324000000006</v>
      </c>
      <c r="AT345" s="821">
        <f>AVERAGEIFS(AT$7:AT$335,$C$7:$C$335,"="&amp;$A345)</f>
        <v>2.1077318695666665</v>
      </c>
      <c r="AU345" s="821">
        <f>AVERAGEIFS(AU$7:AU$335,$C$7:$C$335,"="&amp;$A345)</f>
        <v>2.2791918303120919</v>
      </c>
      <c r="AV345" s="821">
        <f>AVERAGEIFS(AV$7:AV$335,$C$7:$C$335,"="&amp;$A345)</f>
        <v>2.4663582202414225</v>
      </c>
      <c r="AW345" s="821">
        <f>AVERAGEIFS(AW$7:AW$335,$C$7:$C$335,"="&amp;$A345)</f>
        <v>10.608455653453516</v>
      </c>
      <c r="AX345" s="947">
        <f>AVERAGEIFS(AX$7:AX$335,$C$7:$C$335,"="&amp;$A345)</f>
        <v>11.459848481035175</v>
      </c>
      <c r="AY345" s="821">
        <f>AVERAGEIFS(AY$7:AY$335,$C$7:$C$335,"="&amp;$A345)</f>
        <v>0.72416666666666663</v>
      </c>
      <c r="AZ345" s="821">
        <f>AVERAGEIFS(AZ$7:AZ$335,$C$7:$C$335,"="&amp;$A345)</f>
        <v>49.79</v>
      </c>
      <c r="BA345" s="821">
        <f>AVERAGEIFS(BA$7:BA$335,$C$7:$C$335,"="&amp;$A345)</f>
        <v>-14.911666666666667</v>
      </c>
      <c r="BB345" s="821">
        <f>AVERAGEIFS(BB$7:BB$335,$C$7:$C$335,"="&amp;$A345)</f>
        <v>-1.1074999999999999</v>
      </c>
      <c r="BC345" s="947">
        <f>AVERAGEIFS(BC$7:BC$335,$C$7:$C$335,"="&amp;$A345)</f>
        <v>3.7608333333333328</v>
      </c>
      <c r="BD345" s="821"/>
      <c r="BE345" s="706">
        <f>AVERAGEIFS(BE$7:BE$335,$C$7:$C$335,"="&amp;$A345)</f>
        <v>2013.1666666666667</v>
      </c>
      <c r="BF345" s="821">
        <f>AVERAGEIFS(BF$7:BF$335,$C$7:$C$335,"="&amp;$A345)</f>
        <v>0</v>
      </c>
      <c r="BG345" s="821">
        <f>AVERAGEIFS(BG$7:BG$335,$C$7:$C$335,"="&amp;$A345)</f>
        <v>7.3833333333333329</v>
      </c>
    </row>
    <row r="346" spans="1:59" x14ac:dyDescent="0.2">
      <c r="A346" s="865" t="s">
        <v>112</v>
      </c>
      <c r="B346" s="657">
        <f>COUNTIF($C$7:$C$335,"="&amp;$A346)</f>
        <v>34</v>
      </c>
      <c r="E346" s="833">
        <f>AVERAGEIFS($E$7:$E$335,$C$7:$C$335,"="&amp;$A346)</f>
        <v>7.2058823529411766</v>
      </c>
      <c r="I346" s="944">
        <f>AVERAGEIFS(I$7:I$335,$C$7:$C$335,"="&amp;$A346)</f>
        <v>65.513823529411752</v>
      </c>
      <c r="J346" s="821">
        <f>AVERAGEIFS(J$7:J$335,$C$7:$C$335,"="&amp;$A346)</f>
        <v>1.8134484393070427</v>
      </c>
      <c r="K346" s="829">
        <f>AVERAGEIFS(K$7:K$335,$C$7:$C$335,"="&amp;$A346)</f>
        <v>0.29261764705882354</v>
      </c>
      <c r="L346" s="833"/>
      <c r="M346" s="821">
        <f>AVERAGEIFS(M$7:M$335,$C$7:$C$335,"="&amp;$A346)</f>
        <v>1.1063529411764705</v>
      </c>
      <c r="N346" s="833"/>
      <c r="O346" s="829">
        <f>AVERAGEIFS(O$7:O$335,$C$7:$C$335,"="&amp;$A346)</f>
        <v>0.2656470588235294</v>
      </c>
      <c r="P346" s="833"/>
      <c r="Q346" s="833"/>
      <c r="R346" s="821">
        <f>AVERAGEIFS(R$7:R$335,$C$7:$C$335,"="&amp;$A346)</f>
        <v>9.7312432317865074</v>
      </c>
      <c r="S346" s="821">
        <f>AVERAGEIFS(S$7:S$335,$C$7:$C$335,"="&amp;$A346)</f>
        <v>10.532477611585715</v>
      </c>
      <c r="T346" s="821">
        <f>AVERAGEIFS(T$7:T$335,$C$7:$C$335,"="&amp;$A346)</f>
        <v>16.237182673736537</v>
      </c>
      <c r="U346" s="821">
        <f>AVERAGEIFS(U$7:U$335,$C$7:$C$335,"="&amp;$A346)</f>
        <v>15.740165788080901</v>
      </c>
      <c r="V346" s="821">
        <f>AVERAGEIFS(V$7:V$335,$C$7:$C$335,"="&amp;$A346)</f>
        <v>10.088039787556658</v>
      </c>
      <c r="W346" s="832">
        <f>AVERAGEIFS(W$7:W$335,$C$7:$C$335,"="&amp;$A346)</f>
        <v>1.9188844086376478</v>
      </c>
      <c r="X346" s="832">
        <f>AVERAGEIFS(X$7:X$335,$C$7:$C$335,"="&amp;$A346)</f>
        <v>1.3264823881713617</v>
      </c>
      <c r="Y346" s="657"/>
      <c r="Z346" s="821">
        <f>AVERAGEIFS(Z$7:Z$335,$C$7:$C$335,"="&amp;$A346)</f>
        <v>42.103171744681404</v>
      </c>
      <c r="AA346" s="821">
        <f>AVERAGEIFS(AA$7:AA$335,$C$7:$C$335,"="&amp;$A346)</f>
        <v>27.743671204114989</v>
      </c>
      <c r="AB346" s="821"/>
      <c r="AC346" s="821">
        <f>AVERAGEIFS(AC$7:AC$335,$C$7:$C$335,"="&amp;$A346)</f>
        <v>2.6735294117647062</v>
      </c>
      <c r="AD346" s="821">
        <f>AVERAGEIFS(AD$7:AD$335,$C$7:$C$335,"="&amp;$A346)</f>
        <v>4.3624137931034488</v>
      </c>
      <c r="AE346" s="821">
        <f>AVERAGEIFS(AE$7:AE$335,$C$7:$C$335,"="&amp;$A346)</f>
        <v>1.5455882352941173</v>
      </c>
      <c r="AF346" s="821">
        <f>AVERAGEIFS(AF$7:AF$335,$C$7:$C$335,"="&amp;$A346)</f>
        <v>3.5145454545454538</v>
      </c>
      <c r="AG346" s="821">
        <f>AVERAGEIFS(AG$7:AG$335,$C$7:$C$335,"="&amp;$A346)</f>
        <v>-4.2935483870967719</v>
      </c>
      <c r="AH346" s="821">
        <f>AVERAGEIFS(AH$7:AH$335,$C$7:$C$335,"="&amp;$A346)</f>
        <v>9.226470588235296</v>
      </c>
      <c r="AI346" s="821">
        <f>AVERAGEIFS(AI$7:AI$335,$C$7:$C$335,"="&amp;$A346)</f>
        <v>18.537878787878782</v>
      </c>
      <c r="AJ346" s="821">
        <f>AVERAGEIFS(AJ$7:AJ$335,$C$7:$C$335,"="&amp;$A346)</f>
        <v>17.786470588235293</v>
      </c>
      <c r="AK346" s="821">
        <f>AVERAGEIFS(AK$7:AK$335,$C$7:$C$335,"="&amp;$A346)</f>
        <v>9.6487878787878785</v>
      </c>
      <c r="AL346" s="962">
        <f>AVERAGEIFS(AL$7:AL$335,$C$7:$C$335,"="&amp;$A346)</f>
        <v>3769.5982352941173</v>
      </c>
      <c r="AM346" s="821">
        <f>AVERAGEIFS(AM$7:AM$335,$C$7:$C$335,"="&amp;$A346)</f>
        <v>1.151764705882353</v>
      </c>
      <c r="AN346" s="947">
        <f>AVERAGEIFS(AN$7:AN$335,$C$7:$C$335,"="&amp;$A346)</f>
        <v>0.60545454545454558</v>
      </c>
      <c r="AO346" s="821">
        <f>AVERAGEIFS(AO$7:AO$335,$C$7:$C$335,"="&amp;$A346)</f>
        <v>-10.654601620077635</v>
      </c>
      <c r="AP346" s="821">
        <f>AVERAGEIFS(AP$7:AP$335,$C$7:$C$335,"="&amp;$A346)</f>
        <v>17.526801258903678</v>
      </c>
      <c r="AQ346" s="947">
        <f>AVERAGEIFS(AQ$7:AQ$335,$C$7:$C$335,"="&amp;$A346)</f>
        <v>94.283536623296683</v>
      </c>
      <c r="AR346" s="821">
        <f>AVERAGEIFS(AR$7:AR$335,$C$7:$C$335,"="&amp;$A346)</f>
        <v>1.0512832941176471</v>
      </c>
      <c r="AS346" s="821">
        <f>AVERAGEIFS(AS$7:AS$335,$C$7:$C$335,"="&amp;$A346)</f>
        <v>1.1278241986176472</v>
      </c>
      <c r="AT346" s="821">
        <f>AVERAGEIFS(AT$7:AT$335,$C$7:$C$335,"="&amp;$A346)</f>
        <v>1.2063538639125881</v>
      </c>
      <c r="AU346" s="821">
        <f>AVERAGEIFS(AU$7:AU$335,$C$7:$C$335,"="&amp;$A346)</f>
        <v>1.2916475388811115</v>
      </c>
      <c r="AV346" s="821">
        <f>AVERAGEIFS(AV$7:AV$335,$C$7:$C$335,"="&amp;$A346)</f>
        <v>1.3843294390214782</v>
      </c>
      <c r="AW346" s="821">
        <f>AVERAGEIFS(AW$7:AW$335,$C$7:$C$335,"="&amp;$A346)</f>
        <v>6.0614383345504734</v>
      </c>
      <c r="AX346" s="947">
        <f>AVERAGEIFS(AX$7:AX$335,$C$7:$C$335,"="&amp;$A346)</f>
        <v>10.165905954066611</v>
      </c>
      <c r="AY346" s="821">
        <f>AVERAGEIFS(AY$7:AY$335,$C$7:$C$335,"="&amp;$A346)</f>
        <v>1.2947058823529409</v>
      </c>
      <c r="AZ346" s="821">
        <f>AVERAGEIFS(AZ$7:AZ$335,$C$7:$C$335,"="&amp;$A346)</f>
        <v>85.123529411764693</v>
      </c>
      <c r="BA346" s="821">
        <f>AVERAGEIFS(BA$7:BA$335,$C$7:$C$335,"="&amp;$A346)</f>
        <v>-20.688529411764705</v>
      </c>
      <c r="BB346" s="821">
        <f>AVERAGEIFS(BB$7:BB$335,$C$7:$C$335,"="&amp;$A346)</f>
        <v>-1.125</v>
      </c>
      <c r="BC346" s="947">
        <f>AVERAGEIFS(BC$7:BC$335,$C$7:$C$335,"="&amp;$A346)</f>
        <v>8.6129411764705868</v>
      </c>
      <c r="BD346" s="821"/>
      <c r="BE346" s="706">
        <f>AVERAGEIFS(BE$7:BE$335,$C$7:$C$335,"="&amp;$A346)</f>
        <v>2013.5588235294117</v>
      </c>
      <c r="BF346" s="821">
        <f>AVERAGEIFS(BF$7:BF$335,$C$7:$C$335,"="&amp;$A346)</f>
        <v>0</v>
      </c>
      <c r="BG346" s="821">
        <f>AVERAGEIFS(BG$7:BG$335,$C$7:$C$335,"="&amp;$A346)</f>
        <v>6.7870967741935484</v>
      </c>
    </row>
    <row r="347" spans="1:59" x14ac:dyDescent="0.2">
      <c r="A347" s="865" t="s">
        <v>4196</v>
      </c>
      <c r="B347" s="657">
        <f>COUNTIF($C$7:$C$335,"="&amp;$A347)</f>
        <v>28</v>
      </c>
      <c r="E347" s="833">
        <f>AVERAGEIFS($E$7:$E$335,$C$7:$C$335,"="&amp;$A347)</f>
        <v>7.25</v>
      </c>
      <c r="I347" s="944">
        <f>AVERAGEIFS(I$7:I$335,$C$7:$C$335,"="&amp;$A347)</f>
        <v>98.045714285714297</v>
      </c>
      <c r="J347" s="821">
        <f>AVERAGEIFS(J$7:J$335,$C$7:$C$335,"="&amp;$A347)</f>
        <v>2.0364924730044498</v>
      </c>
      <c r="K347" s="829">
        <f>AVERAGEIFS(K$7:K$335,$C$7:$C$335,"="&amp;$A347)</f>
        <v>0.34128214285714292</v>
      </c>
      <c r="L347" s="833"/>
      <c r="M347" s="821">
        <f>AVERAGEIFS(M$7:M$335,$C$7:$C$335,"="&amp;$A347)</f>
        <v>1.2423999999999999</v>
      </c>
      <c r="N347" s="833"/>
      <c r="O347" s="829">
        <f>AVERAGEIFS(O$7:O$335,$C$7:$C$335,"="&amp;$A347)</f>
        <v>0.3032678571428572</v>
      </c>
      <c r="P347" s="833"/>
      <c r="Q347" s="833"/>
      <c r="R347" s="821">
        <f>AVERAGEIFS(R$7:R$335,$C$7:$C$335,"="&amp;$A347)</f>
        <v>11.220017121554374</v>
      </c>
      <c r="S347" s="821">
        <f>AVERAGEIFS(S$7:S$335,$C$7:$C$335,"="&amp;$A347)</f>
        <v>14.747595892274504</v>
      </c>
      <c r="T347" s="821">
        <f>AVERAGEIFS(T$7:T$335,$C$7:$C$335,"="&amp;$A347)</f>
        <v>19.066925272073426</v>
      </c>
      <c r="U347" s="821">
        <f>AVERAGEIFS(U$7:U$335,$C$7:$C$335,"="&amp;$A347)</f>
        <v>20.114531233252084</v>
      </c>
      <c r="V347" s="821">
        <f>AVERAGEIFS(V$7:V$335,$C$7:$C$335,"="&amp;$A347)</f>
        <v>19.746257142782142</v>
      </c>
      <c r="W347" s="832">
        <f>AVERAGEIFS(W$7:W$335,$C$7:$C$335,"="&amp;$A347)</f>
        <v>0.75886801943917492</v>
      </c>
      <c r="X347" s="832">
        <f>AVERAGEIFS(X$7:X$335,$C$7:$C$335,"="&amp;$A347)</f>
        <v>1.4299543061747459</v>
      </c>
      <c r="Y347" s="657"/>
      <c r="Z347" s="821">
        <f>AVERAGEIFS(Z$7:Z$335,$C$7:$C$335,"="&amp;$A347)</f>
        <v>65.383740490214308</v>
      </c>
      <c r="AA347" s="821">
        <f>AVERAGEIFS(AA$7:AA$335,$C$7:$C$335,"="&amp;$A347)</f>
        <v>33.695409144715761</v>
      </c>
      <c r="AB347" s="821"/>
      <c r="AC347" s="821">
        <f>AVERAGEIFS(AC$7:AC$335,$C$7:$C$335,"="&amp;$A347)</f>
        <v>3.1660714285714291</v>
      </c>
      <c r="AD347" s="821">
        <f>AVERAGEIFS(AD$7:AD$335,$C$7:$C$335,"="&amp;$A347)</f>
        <v>3.3604166666666662</v>
      </c>
      <c r="AE347" s="821">
        <f>AVERAGEIFS(AE$7:AE$335,$C$7:$C$335,"="&amp;$A347)</f>
        <v>5.0160714285714283</v>
      </c>
      <c r="AF347" s="821">
        <f>AVERAGEIFS(AF$7:AF$335,$C$7:$C$335,"="&amp;$A347)</f>
        <v>9.2955555555555538</v>
      </c>
      <c r="AG347" s="821">
        <f>AVERAGEIFS(AG$7:AG$335,$C$7:$C$335,"="&amp;$A347)</f>
        <v>-7.1153846153846194</v>
      </c>
      <c r="AH347" s="821">
        <f>AVERAGEIFS(AH$7:AH$335,$C$7:$C$335,"="&amp;$A347)</f>
        <v>10.185714285714285</v>
      </c>
      <c r="AI347" s="821">
        <f>AVERAGEIFS(AI$7:AI$335,$C$7:$C$335,"="&amp;$A347)</f>
        <v>13.845714285714289</v>
      </c>
      <c r="AJ347" s="821">
        <f>AVERAGEIFS(AJ$7:AJ$335,$C$7:$C$335,"="&amp;$A347)</f>
        <v>11.657142857142858</v>
      </c>
      <c r="AK347" s="821">
        <f>AVERAGEIFS(AK$7:AK$335,$C$7:$C$335,"="&amp;$A347)</f>
        <v>9.6221428571428564</v>
      </c>
      <c r="AL347" s="962">
        <f>AVERAGEIFS(AL$7:AL$335,$C$7:$C$335,"="&amp;$A347)</f>
        <v>106488.81500000002</v>
      </c>
      <c r="AM347" s="821">
        <f>AVERAGEIFS(AM$7:AM$335,$C$7:$C$335,"="&amp;$A347)</f>
        <v>2.3321428571428564</v>
      </c>
      <c r="AN347" s="947">
        <f>AVERAGEIFS(AN$7:AN$335,$C$7:$C$335,"="&amp;$A347)</f>
        <v>1.047037037037037</v>
      </c>
      <c r="AO347" s="821">
        <f>AVERAGEIFS(AO$7:AO$335,$C$7:$C$335,"="&amp;$A347)</f>
        <v>-4.5175211917678251</v>
      </c>
      <c r="AP347" s="821">
        <f>AVERAGEIFS(AP$7:AP$335,$C$7:$C$335,"="&amp;$A347)</f>
        <v>22.135366663841477</v>
      </c>
      <c r="AQ347" s="947">
        <f>AVERAGEIFS(AQ$7:AQ$335,$C$7:$C$335,"="&amp;$A347)</f>
        <v>230.26706567120925</v>
      </c>
      <c r="AR347" s="821">
        <f>AVERAGEIFS(AR$7:AR$335,$C$7:$C$335,"="&amp;$A347)</f>
        <v>1.1738937857142857</v>
      </c>
      <c r="AS347" s="821">
        <f>AVERAGEIFS(AS$7:AS$335,$C$7:$C$335,"="&amp;$A347)</f>
        <v>1.2697301503857144</v>
      </c>
      <c r="AT347" s="821">
        <f>AVERAGEIFS(AT$7:AT$335,$C$7:$C$335,"="&amp;$A347)</f>
        <v>1.3704758008517715</v>
      </c>
      <c r="AU347" s="821">
        <f>AVERAGEIFS(AU$7:AU$335,$C$7:$C$335,"="&amp;$A347)</f>
        <v>1.4802491101095594</v>
      </c>
      <c r="AV347" s="821">
        <f>AVERAGEIFS(AV$7:AV$335,$C$7:$C$335,"="&amp;$A347)</f>
        <v>1.5999004291428387</v>
      </c>
      <c r="AW347" s="821">
        <f>AVERAGEIFS(AW$7:AW$335,$C$7:$C$335,"="&amp;$A347)</f>
        <v>6.8942492762041701</v>
      </c>
      <c r="AX347" s="947">
        <f>AVERAGEIFS(AX$7:AX$335,$C$7:$C$335,"="&amp;$A347)</f>
        <v>11.265559818149386</v>
      </c>
      <c r="AY347" s="821">
        <f>AVERAGEIFS(AY$7:AY$335,$C$7:$C$335,"="&amp;$A347)</f>
        <v>1.0989285714285715</v>
      </c>
      <c r="AZ347" s="821">
        <f>AVERAGEIFS(AZ$7:AZ$335,$C$7:$C$335,"="&amp;$A347)</f>
        <v>62.791071428571442</v>
      </c>
      <c r="BA347" s="821">
        <f>AVERAGEIFS(BA$7:BA$335,$C$7:$C$335,"="&amp;$A347)</f>
        <v>-21.663214285714282</v>
      </c>
      <c r="BB347" s="821">
        <f>AVERAGEIFS(BB$7:BB$335,$C$7:$C$335,"="&amp;$A347)</f>
        <v>-3.2203571428571429</v>
      </c>
      <c r="BC347" s="947">
        <f>AVERAGEIFS(BC$7:BC$335,$C$7:$C$335,"="&amp;$A347)</f>
        <v>3.015714285714286</v>
      </c>
      <c r="BD347" s="821"/>
      <c r="BE347" s="706">
        <f>AVERAGEIFS(BE$7:BE$335,$C$7:$C$335,"="&amp;$A347)</f>
        <v>2013.5357142857142</v>
      </c>
      <c r="BF347" s="821">
        <f>AVERAGEIFS(BF$7:BF$335,$C$7:$C$335,"="&amp;$A347)</f>
        <v>0</v>
      </c>
      <c r="BG347" s="821">
        <f>AVERAGEIFS(BG$7:BG$335,$C$7:$C$335,"="&amp;$A347)</f>
        <v>10.419230769230769</v>
      </c>
    </row>
    <row r="348" spans="1:59" x14ac:dyDescent="0.2">
      <c r="A348" s="865" t="s">
        <v>123</v>
      </c>
      <c r="B348" s="657">
        <f>COUNTIF($C$7:$C$335,"="&amp;$A348)</f>
        <v>10</v>
      </c>
      <c r="E348" s="833">
        <f>AVERAGEIFS($E$7:$E$335,$C$7:$C$335,"="&amp;$A348)</f>
        <v>7.2</v>
      </c>
      <c r="I348" s="944">
        <f>AVERAGEIFS(I$7:I$335,$C$7:$C$335,"="&amp;$A348)</f>
        <v>79.272000000000006</v>
      </c>
      <c r="J348" s="821">
        <f>AVERAGEIFS(J$7:J$335,$C$7:$C$335,"="&amp;$A348)</f>
        <v>3.7024470757413028</v>
      </c>
      <c r="K348" s="829">
        <f>AVERAGEIFS(K$7:K$335,$C$7:$C$335,"="&amp;$A348)</f>
        <v>0.48263999999999996</v>
      </c>
      <c r="L348" s="833"/>
      <c r="M348" s="821">
        <f>AVERAGEIFS(M$7:M$335,$C$7:$C$335,"="&amp;$A348)</f>
        <v>1.8835599999999999</v>
      </c>
      <c r="N348" s="833"/>
      <c r="O348" s="829">
        <f>AVERAGEIFS(O$7:O$335,$C$7:$C$335,"="&amp;$A348)</f>
        <v>0.45645999999999998</v>
      </c>
      <c r="P348" s="833"/>
      <c r="Q348" s="833"/>
      <c r="R348" s="821">
        <f>AVERAGEIFS(R$7:R$335,$C$7:$C$335,"="&amp;$A348)</f>
        <v>5.9486827393721464</v>
      </c>
      <c r="S348" s="821">
        <f>AVERAGEIFS(S$7:S$335,$C$7:$C$335,"="&amp;$A348)</f>
        <v>8.6515593947319598</v>
      </c>
      <c r="T348" s="821">
        <f>AVERAGEIFS(T$7:T$335,$C$7:$C$335,"="&amp;$A348)</f>
        <v>11.1708323747302</v>
      </c>
      <c r="U348" s="821">
        <f>AVERAGEIFS(U$7:U$335,$C$7:$C$335,"="&amp;$A348)</f>
        <v>17.705241118586304</v>
      </c>
      <c r="V348" s="821">
        <f>AVERAGEIFS(V$7:V$335,$C$7:$C$335,"="&amp;$A348)</f>
        <v>11.945634929582559</v>
      </c>
      <c r="W348" s="832">
        <f>AVERAGEIFS(W$7:W$335,$C$7:$C$335,"="&amp;$A348)</f>
        <v>1.051560716271664</v>
      </c>
      <c r="X348" s="832">
        <f>AVERAGEIFS(X$7:X$335,$C$7:$C$335,"="&amp;$A348)</f>
        <v>1.6383045883320415</v>
      </c>
      <c r="Y348" s="657"/>
      <c r="Z348" s="821">
        <f>AVERAGEIFS(Z$7:Z$335,$C$7:$C$335,"="&amp;$A348)</f>
        <v>76.614639233278069</v>
      </c>
      <c r="AA348" s="821">
        <f>AVERAGEIFS(AA$7:AA$335,$C$7:$C$335,"="&amp;$A348)</f>
        <v>28.147404539286573</v>
      </c>
      <c r="AB348" s="821"/>
      <c r="AC348" s="821">
        <f>AVERAGEIFS(AC$7:AC$335,$C$7:$C$335,"="&amp;$A348)</f>
        <v>3.3000000000000007</v>
      </c>
      <c r="AD348" s="821">
        <f>AVERAGEIFS(AD$7:AD$335,$C$7:$C$335,"="&amp;$A348)</f>
        <v>4.017777777777777</v>
      </c>
      <c r="AE348" s="821">
        <f>AVERAGEIFS(AE$7:AE$335,$C$7:$C$335,"="&amp;$A348)</f>
        <v>1.4849999999999999</v>
      </c>
      <c r="AF348" s="821">
        <f>AVERAGEIFS(AF$7:AF$335,$C$7:$C$335,"="&amp;$A348)</f>
        <v>2.79</v>
      </c>
      <c r="AG348" s="821">
        <f>AVERAGEIFS(AG$7:AG$335,$C$7:$C$335,"="&amp;$A348)</f>
        <v>11.809999999999999</v>
      </c>
      <c r="AH348" s="821">
        <f>AVERAGEIFS(AH$7:AH$335,$C$7:$C$335,"="&amp;$A348)</f>
        <v>69.830000000000013</v>
      </c>
      <c r="AI348" s="821">
        <f>AVERAGEIFS(AI$7:AI$335,$C$7:$C$335,"="&amp;$A348)</f>
        <v>36.017999999999994</v>
      </c>
      <c r="AJ348" s="821">
        <f>AVERAGEIFS(AJ$7:AJ$335,$C$7:$C$335,"="&amp;$A348)</f>
        <v>9.629999999999999</v>
      </c>
      <c r="AK348" s="821">
        <f>AVERAGEIFS(AK$7:AK$335,$C$7:$C$335,"="&amp;$A348)</f>
        <v>6.7180000000000009</v>
      </c>
      <c r="AL348" s="962">
        <f>AVERAGEIFS(AL$7:AL$335,$C$7:$C$335,"="&amp;$A348)</f>
        <v>6869.7860000000001</v>
      </c>
      <c r="AM348" s="821">
        <f>AVERAGEIFS(AM$7:AM$335,$C$7:$C$335,"="&amp;$A348)</f>
        <v>4.7589999999999995</v>
      </c>
      <c r="AN348" s="947">
        <f>AVERAGEIFS(AN$7:AN$335,$C$7:$C$335,"="&amp;$A348)</f>
        <v>1.5489999999999999</v>
      </c>
      <c r="AO348" s="821">
        <f>AVERAGEIFS(AO$7:AO$335,$C$7:$C$335,"="&amp;$A348)</f>
        <v>-4.3932708163448275</v>
      </c>
      <c r="AP348" s="821">
        <f>AVERAGEIFS(AP$7:AP$335,$C$7:$C$335,"="&amp;$A348)</f>
        <v>21.512487313726677</v>
      </c>
      <c r="AQ348" s="947">
        <f>AVERAGEIFS(AQ$7:AQ$335,$C$7:$C$335,"="&amp;$A348)</f>
        <v>78.775515686067635</v>
      </c>
      <c r="AR348" s="821">
        <f>AVERAGEIFS(AR$7:AR$335,$C$7:$C$335,"="&amp;$A348)</f>
        <v>1.822703</v>
      </c>
      <c r="AS348" s="821">
        <f>AVERAGEIFS(AS$7:AS$335,$C$7:$C$335,"="&amp;$A348)</f>
        <v>1.9707014525000006</v>
      </c>
      <c r="AT348" s="821">
        <f>AVERAGEIFS(AT$7:AT$335,$C$7:$C$335,"="&amp;$A348)</f>
        <v>2.0812437864707496</v>
      </c>
      <c r="AU348" s="821">
        <f>AVERAGEIFS(AU$7:AU$335,$C$7:$C$335,"="&amp;$A348)</f>
        <v>2.1998135107782018</v>
      </c>
      <c r="AV348" s="821">
        <f>AVERAGEIFS(AV$7:AV$335,$C$7:$C$335,"="&amp;$A348)</f>
        <v>2.3270526563238563</v>
      </c>
      <c r="AW348" s="821">
        <f>AVERAGEIFS(AW$7:AW$335,$C$7:$C$335,"="&amp;$A348)</f>
        <v>10.40151440607281</v>
      </c>
      <c r="AX348" s="947">
        <f>AVERAGEIFS(AX$7:AX$335,$C$7:$C$335,"="&amp;$A348)</f>
        <v>21.382313034292814</v>
      </c>
      <c r="AY348" s="821">
        <f>AVERAGEIFS(AY$7:AY$335,$C$7:$C$335,"="&amp;$A348)</f>
        <v>1.2389999999999999</v>
      </c>
      <c r="AZ348" s="821">
        <f>AVERAGEIFS(AZ$7:AZ$335,$C$7:$C$335,"="&amp;$A348)</f>
        <v>75.257999999999996</v>
      </c>
      <c r="BA348" s="821">
        <f>AVERAGEIFS(BA$7:BA$335,$C$7:$C$335,"="&amp;$A348)</f>
        <v>-27.283000000000005</v>
      </c>
      <c r="BB348" s="821">
        <f>AVERAGEIFS(BB$7:BB$335,$C$7:$C$335,"="&amp;$A348)</f>
        <v>0.88800000000000012</v>
      </c>
      <c r="BC348" s="947">
        <f>AVERAGEIFS(BC$7:BC$335,$C$7:$C$335,"="&amp;$A348)</f>
        <v>0.68799999999999994</v>
      </c>
      <c r="BD348" s="821"/>
      <c r="BE348" s="706">
        <f>AVERAGEIFS(BE$7:BE$335,$C$7:$C$335,"="&amp;$A348)</f>
        <v>2013.5</v>
      </c>
      <c r="BF348" s="821">
        <f>AVERAGEIFS(BF$7:BF$335,$C$7:$C$335,"="&amp;$A348)</f>
        <v>0</v>
      </c>
      <c r="BG348" s="821">
        <f>AVERAGEIFS(BG$7:BG$335,$C$7:$C$335,"="&amp;$A348)</f>
        <v>4.32</v>
      </c>
    </row>
    <row r="349" spans="1:59" x14ac:dyDescent="0.2">
      <c r="A349" s="865" t="s">
        <v>4322</v>
      </c>
      <c r="B349" s="657">
        <f>COUNTIF($C$7:$C$335,"="&amp;$A349)</f>
        <v>32</v>
      </c>
      <c r="E349" s="833">
        <f>AVERAGEIFS($E$7:$E$335,$C$7:$C$335,"="&amp;$A349)</f>
        <v>7.125</v>
      </c>
      <c r="I349" s="944">
        <f>AVERAGEIFS(I$7:I$335,$C$7:$C$335,"="&amp;$A349)</f>
        <v>77.420312500000009</v>
      </c>
      <c r="J349" s="821">
        <f>AVERAGEIFS(J$7:J$335,$C$7:$C$335,"="&amp;$A349)</f>
        <v>4.5205194094684362</v>
      </c>
      <c r="K349" s="829">
        <f>AVERAGEIFS(K$7:K$335,$C$7:$C$335,"="&amp;$A349)</f>
        <v>0.55698906250000002</v>
      </c>
      <c r="L349" s="833"/>
      <c r="M349" s="821">
        <f>AVERAGEIFS(M$7:M$335,$C$7:$C$335,"="&amp;$A349)</f>
        <v>2.2860562500000001</v>
      </c>
      <c r="N349" s="833"/>
      <c r="O349" s="829">
        <f>AVERAGEIFS(O$7:O$335,$C$7:$C$335,"="&amp;$A349)</f>
        <v>0.50564374999999995</v>
      </c>
      <c r="P349" s="833"/>
      <c r="Q349" s="833"/>
      <c r="R349" s="821">
        <f>AVERAGEIFS(R$7:R$335,$C$7:$C$335,"="&amp;$A349)</f>
        <v>10.382268098584476</v>
      </c>
      <c r="S349" s="821">
        <f>AVERAGEIFS(S$7:S$335,$C$7:$C$335,"="&amp;$A349)</f>
        <v>8.404941401868621</v>
      </c>
      <c r="T349" s="821">
        <f>AVERAGEIFS(T$7:T$335,$C$7:$C$335,"="&amp;$A349)</f>
        <v>9.6517072122830214</v>
      </c>
      <c r="U349" s="821">
        <f>AVERAGEIFS(U$7:U$335,$C$7:$C$335,"="&amp;$A349)</f>
        <v>12.661115321995226</v>
      </c>
      <c r="V349" s="821">
        <f>AVERAGEIFS(V$7:V$335,$C$7:$C$335,"="&amp;$A349)</f>
        <v>5.0977974728595719</v>
      </c>
      <c r="W349" s="832">
        <f>AVERAGEIFS(W$7:W$335,$C$7:$C$335,"="&amp;$A349)</f>
        <v>6.2825964540614336</v>
      </c>
      <c r="X349" s="832">
        <f>AVERAGEIFS(X$7:X$335,$C$7:$C$335,"="&amp;$A349)</f>
        <v>1.3121587274088233</v>
      </c>
      <c r="Y349" s="657"/>
      <c r="Z349" s="821">
        <f>AVERAGEIFS(Z$7:Z$335,$C$7:$C$335,"="&amp;$A349)</f>
        <v>260.89233609228262</v>
      </c>
      <c r="AA349" s="821">
        <f>AVERAGEIFS(AA$7:AA$335,$C$7:$C$335,"="&amp;$A349)</f>
        <v>70.625661011536479</v>
      </c>
      <c r="AB349" s="821"/>
      <c r="AC349" s="821">
        <f>AVERAGEIFS(AC$7:AC$335,$C$7:$C$335,"="&amp;$A349)</f>
        <v>1.6753124999999998</v>
      </c>
      <c r="AD349" s="821">
        <f>AVERAGEIFS(AD$7:AD$335,$C$7:$C$335,"="&amp;$A349)</f>
        <v>6.3400000000000007</v>
      </c>
      <c r="AE349" s="821">
        <f>AVERAGEIFS(AE$7:AE$335,$C$7:$C$335,"="&amp;$A349)</f>
        <v>8.4412500000000001</v>
      </c>
      <c r="AF349" s="821">
        <f>AVERAGEIFS(AF$7:AF$335,$C$7:$C$335,"="&amp;$A349)</f>
        <v>2.4581249999999994</v>
      </c>
      <c r="AG349" s="821">
        <f>AVERAGEIFS(AG$7:AG$335,$C$7:$C$335,"="&amp;$A349)</f>
        <v>6.7290322580645139</v>
      </c>
      <c r="AH349" s="821">
        <f>AVERAGEIFS(AH$7:AH$335,$C$7:$C$335,"="&amp;$A349)</f>
        <v>-11.756250000000001</v>
      </c>
      <c r="AI349" s="821">
        <f>AVERAGEIFS(AI$7:AI$335,$C$7:$C$335,"="&amp;$A349)</f>
        <v>-37.230625000000018</v>
      </c>
      <c r="AJ349" s="821">
        <f>AVERAGEIFS(AJ$7:AJ$335,$C$7:$C$335,"="&amp;$A349)</f>
        <v>11.1934375</v>
      </c>
      <c r="AK349" s="821">
        <f>AVERAGEIFS(AK$7:AK$335,$C$7:$C$335,"="&amp;$A349)</f>
        <v>7.8568181818181815</v>
      </c>
      <c r="AL349" s="962">
        <f>AVERAGEIFS(AL$7:AL$335,$C$7:$C$335,"="&amp;$A349)</f>
        <v>11177.058125000001</v>
      </c>
      <c r="AM349" s="821">
        <f>AVERAGEIFS(AM$7:AM$335,$C$7:$C$335,"="&amp;$A349)</f>
        <v>1.9971875000000008</v>
      </c>
      <c r="AN349" s="947">
        <f>AVERAGEIFS(AN$7:AN$335,$C$7:$C$335,"="&amp;$A349)</f>
        <v>1.1545161290322583</v>
      </c>
      <c r="AO349" s="821">
        <f>AVERAGEIFS(AO$7:AO$335,$C$7:$C$335,"="&amp;$A349)</f>
        <v>-45.755217106501604</v>
      </c>
      <c r="AP349" s="821">
        <f>AVERAGEIFS(AP$7:AP$335,$C$7:$C$335,"="&amp;$A349)</f>
        <v>17.420760527756837</v>
      </c>
      <c r="AQ349" s="947">
        <f>AVERAGEIFS(AQ$7:AQ$335,$C$7:$C$335,"="&amp;$A349)</f>
        <v>155.5848984179909</v>
      </c>
      <c r="AR349" s="821">
        <f>AVERAGEIFS(AR$7:AR$335,$C$7:$C$335,"="&amp;$A349)</f>
        <v>2.1532680624999996</v>
      </c>
      <c r="AS349" s="821">
        <f>AVERAGEIFS(AS$7:AS$335,$C$7:$C$335,"="&amp;$A349)</f>
        <v>2.2703204182187502</v>
      </c>
      <c r="AT349" s="821">
        <f>AVERAGEIFS(AT$7:AT$335,$C$7:$C$335,"="&amp;$A349)</f>
        <v>2.4078164759618752</v>
      </c>
      <c r="AU349" s="821">
        <f>AVERAGEIFS(AU$7:AU$335,$C$7:$C$335,"="&amp;$A349)</f>
        <v>2.5565113835806761</v>
      </c>
      <c r="AV349" s="821">
        <f>AVERAGEIFS(AV$7:AV$335,$C$7:$C$335,"="&amp;$A349)</f>
        <v>2.7174260165962547</v>
      </c>
      <c r="AW349" s="821">
        <f>AVERAGEIFS(AW$7:AW$335,$C$7:$C$335,"="&amp;$A349)</f>
        <v>12.105342356857557</v>
      </c>
      <c r="AX349" s="947">
        <f>AVERAGEIFS(AX$7:AX$335,$C$7:$C$335,"="&amp;$A349)</f>
        <v>23.514436977635597</v>
      </c>
      <c r="AY349" s="821">
        <f>AVERAGEIFS(AY$7:AY$335,$C$7:$C$335,"="&amp;$A349)</f>
        <v>0.8119354838709677</v>
      </c>
      <c r="AZ349" s="821">
        <f>AVERAGEIFS(AZ$7:AZ$335,$C$7:$C$335,"="&amp;$A349)</f>
        <v>60.825625000000016</v>
      </c>
      <c r="BA349" s="821">
        <f>AVERAGEIFS(BA$7:BA$335,$C$7:$C$335,"="&amp;$A349)</f>
        <v>-25.236562500000005</v>
      </c>
      <c r="BB349" s="821">
        <f>AVERAGEIFS(BB$7:BB$335,$C$7:$C$335,"="&amp;$A349)</f>
        <v>-3.6487500000000002</v>
      </c>
      <c r="BC349" s="947">
        <f>AVERAGEIFS(BC$7:BC$335,$C$7:$C$335,"="&amp;$A349)</f>
        <v>-2.2653125000000003</v>
      </c>
      <c r="BD349" s="821"/>
      <c r="BE349" s="706">
        <f>AVERAGEIFS(BE$7:BE$335,$C$7:$C$335,"="&amp;$A349)</f>
        <v>2013.8125</v>
      </c>
      <c r="BF349" s="821">
        <f>AVERAGEIFS(BF$7:BF$335,$C$7:$C$335,"="&amp;$A349)</f>
        <v>0</v>
      </c>
      <c r="BG349" s="821">
        <f>AVERAGEIFS(BG$7:BG$335,$C$7:$C$335,"="&amp;$A349)</f>
        <v>2.8903225806451611</v>
      </c>
    </row>
    <row r="350" spans="1:59" x14ac:dyDescent="0.2">
      <c r="A350" s="865" t="s">
        <v>131</v>
      </c>
      <c r="B350" s="657">
        <f>COUNTIF($C$7:$C$335,"="&amp;$A350)</f>
        <v>14</v>
      </c>
      <c r="E350" s="833">
        <f>AVERAGEIFS($E$7:$E$335,$C$7:$C$335,"="&amp;$A350)</f>
        <v>7.5714285714285712</v>
      </c>
      <c r="I350" s="944">
        <f>AVERAGEIFS(I$7:I$335,$C$7:$C$335,"="&amp;$A350)</f>
        <v>54.024999999999991</v>
      </c>
      <c r="J350" s="821">
        <f>AVERAGEIFS(J$7:J$335,$C$7:$C$335,"="&amp;$A350)</f>
        <v>3.6075860258314014</v>
      </c>
      <c r="K350" s="829">
        <f>AVERAGEIFS(K$7:K$335,$C$7:$C$335,"="&amp;$A350)</f>
        <v>0.46648571428571434</v>
      </c>
      <c r="L350" s="833"/>
      <c r="M350" s="821">
        <f>AVERAGEIFS(M$7:M$335,$C$7:$C$335,"="&amp;$A350)</f>
        <v>1.8659428571428573</v>
      </c>
      <c r="N350" s="833"/>
      <c r="O350" s="829">
        <f>AVERAGEIFS(O$7:O$335,$C$7:$C$335,"="&amp;$A350)</f>
        <v>0.44564285714285712</v>
      </c>
      <c r="P350" s="833"/>
      <c r="Q350" s="833"/>
      <c r="R350" s="821">
        <f>AVERAGEIFS(R$7:R$335,$C$7:$C$335,"="&amp;$A350)</f>
        <v>4.8688079568832849</v>
      </c>
      <c r="S350" s="821">
        <f>AVERAGEIFS(S$7:S$335,$C$7:$C$335,"="&amp;$A350)</f>
        <v>5.8123018751763453</v>
      </c>
      <c r="T350" s="821">
        <f>AVERAGEIFS(T$7:T$335,$C$7:$C$335,"="&amp;$A350)</f>
        <v>6.639258853485364</v>
      </c>
      <c r="U350" s="821">
        <f>AVERAGEIFS(U$7:U$335,$C$7:$C$335,"="&amp;$A350)</f>
        <v>11.718192177208875</v>
      </c>
      <c r="V350" s="821">
        <f>AVERAGEIFS(V$7:V$335,$C$7:$C$335,"="&amp;$A350)</f>
        <v>3.7447809502599569</v>
      </c>
      <c r="W350" s="832">
        <f>AVERAGEIFS(W$7:W$335,$C$7:$C$335,"="&amp;$A350)</f>
        <v>1.4344199144813115</v>
      </c>
      <c r="X350" s="832">
        <f>AVERAGEIFS(X$7:X$335,$C$7:$C$335,"="&amp;$A350)</f>
        <v>2.8785177413657435</v>
      </c>
      <c r="Y350" s="657"/>
      <c r="Z350" s="821">
        <f>AVERAGEIFS(Z$7:Z$335,$C$7:$C$335,"="&amp;$A350)</f>
        <v>73.924558057373318</v>
      </c>
      <c r="AA350" s="821">
        <f>AVERAGEIFS(AA$7:AA$335,$C$7:$C$335,"="&amp;$A350)</f>
        <v>22.110958892599189</v>
      </c>
      <c r="AB350" s="821"/>
      <c r="AC350" s="821">
        <f>AVERAGEIFS(AC$7:AC$335,$C$7:$C$335,"="&amp;$A350)</f>
        <v>2.294285714285714</v>
      </c>
      <c r="AD350" s="821">
        <f>AVERAGEIFS(AD$7:AD$335,$C$7:$C$335,"="&amp;$A350)</f>
        <v>5.5510000000000002</v>
      </c>
      <c r="AE350" s="821">
        <f>AVERAGEIFS(AE$7:AE$335,$C$7:$C$335,"="&amp;$A350)</f>
        <v>2.254285714285714</v>
      </c>
      <c r="AF350" s="821">
        <f>AVERAGEIFS(AF$7:AF$335,$C$7:$C$335,"="&amp;$A350)</f>
        <v>2.0435714285714286</v>
      </c>
      <c r="AG350" s="821">
        <f>AVERAGEIFS(AG$7:AG$335,$C$7:$C$335,"="&amp;$A350)</f>
        <v>9.5642857142857149</v>
      </c>
      <c r="AH350" s="821">
        <f>AVERAGEIFS(AH$7:AH$335,$C$7:$C$335,"="&amp;$A350)</f>
        <v>30.278571428571421</v>
      </c>
      <c r="AI350" s="821">
        <f>AVERAGEIFS(AI$7:AI$335,$C$7:$C$335,"="&amp;$A350)</f>
        <v>24.240000000000002</v>
      </c>
      <c r="AJ350" s="821">
        <f>AVERAGEIFS(AJ$7:AJ$335,$C$7:$C$335,"="&amp;$A350)</f>
        <v>-2.7571428571428571</v>
      </c>
      <c r="AK350" s="821">
        <f>AVERAGEIFS(AK$7:AK$335,$C$7:$C$335,"="&amp;$A350)</f>
        <v>6.7469230769230766</v>
      </c>
      <c r="AL350" s="962">
        <f>AVERAGEIFS(AL$7:AL$335,$C$7:$C$335,"="&amp;$A350)</f>
        <v>11251.409285714286</v>
      </c>
      <c r="AM350" s="821">
        <f>AVERAGEIFS(AM$7:AM$335,$C$7:$C$335,"="&amp;$A350)</f>
        <v>0.55571428571428561</v>
      </c>
      <c r="AN350" s="947">
        <f>AVERAGEIFS(AN$7:AN$335,$C$7:$C$335,"="&amp;$A350)</f>
        <v>1.8428571428571427</v>
      </c>
      <c r="AO350" s="821">
        <f>AVERAGEIFS(AO$7:AO$335,$C$7:$C$335,"="&amp;$A350)</f>
        <v>-11.088796544563044</v>
      </c>
      <c r="AP350" s="821">
        <f>AVERAGEIFS(AP$7:AP$335,$C$7:$C$335,"="&amp;$A350)</f>
        <v>15.325778203040276</v>
      </c>
      <c r="AQ350" s="947">
        <f>AVERAGEIFS(AQ$7:AQ$335,$C$7:$C$335,"="&amp;$A350)</f>
        <v>42.011055529493262</v>
      </c>
      <c r="AR350" s="821">
        <f>AVERAGEIFS(AR$7:AR$335,$C$7:$C$335,"="&amp;$A350)</f>
        <v>1.8353921428571431</v>
      </c>
      <c r="AS350" s="821">
        <f>AVERAGEIFS(AS$7:AS$335,$C$7:$C$335,"="&amp;$A350)</f>
        <v>1.9387347937857147</v>
      </c>
      <c r="AT350" s="821">
        <f>AVERAGEIFS(AT$7:AT$335,$C$7:$C$335,"="&amp;$A350)</f>
        <v>2.0298010553862147</v>
      </c>
      <c r="AU350" s="821">
        <f>AVERAGEIFS(AU$7:AU$335,$C$7:$C$335,"="&amp;$A350)</f>
        <v>2.1263833721230623</v>
      </c>
      <c r="AV350" s="821">
        <f>AVERAGEIFS(AV$7:AV$335,$C$7:$C$335,"="&amp;$A350)</f>
        <v>2.2288762536726887</v>
      </c>
      <c r="AW350" s="821">
        <f>AVERAGEIFS(AW$7:AW$335,$C$7:$C$335,"="&amp;$A350)</f>
        <v>10.159187617824823</v>
      </c>
      <c r="AX350" s="947">
        <f>AVERAGEIFS(AX$7:AX$335,$C$7:$C$335,"="&amp;$A350)</f>
        <v>19.655233403498499</v>
      </c>
      <c r="AY350" s="821">
        <f>AVERAGEIFS(AY$7:AY$335,$C$7:$C$335,"="&amp;$A350)</f>
        <v>0.47857142857142854</v>
      </c>
      <c r="AZ350" s="821">
        <f>AVERAGEIFS(AZ$7:AZ$335,$C$7:$C$335,"="&amp;$A350)</f>
        <v>49.010000000000005</v>
      </c>
      <c r="BA350" s="821">
        <f>AVERAGEIFS(BA$7:BA$335,$C$7:$C$335,"="&amp;$A350)</f>
        <v>-19.61428571428571</v>
      </c>
      <c r="BB350" s="821">
        <f>AVERAGEIFS(BB$7:BB$335,$C$7:$C$335,"="&amp;$A350)</f>
        <v>1.9621428571428574</v>
      </c>
      <c r="BC350" s="947">
        <f>AVERAGEIFS(BC$7:BC$335,$C$7:$C$335,"="&amp;$A350)</f>
        <v>0.9014285714285718</v>
      </c>
      <c r="BD350" s="821"/>
      <c r="BE350" s="706">
        <f>AVERAGEIFS(BE$7:BE$335,$C$7:$C$335,"="&amp;$A350)</f>
        <v>2013.5</v>
      </c>
      <c r="BF350" s="821">
        <f>AVERAGEIFS(BF$7:BF$335,$C$7:$C$335,"="&amp;$A350)</f>
        <v>0</v>
      </c>
      <c r="BG350" s="821">
        <f>AVERAGEIFS(BG$7:BG$335,$C$7:$C$335,"="&amp;$A350)</f>
        <v>2.8428571428571425</v>
      </c>
    </row>
    <row r="351" spans="1:59" x14ac:dyDescent="0.2">
      <c r="I351" s="657"/>
      <c r="J351" s="865"/>
      <c r="K351" s="946"/>
      <c r="L351" s="865"/>
      <c r="M351" s="865"/>
      <c r="N351" s="865"/>
      <c r="R351" s="865"/>
      <c r="S351" s="865"/>
      <c r="T351" s="865"/>
      <c r="U351" s="865"/>
      <c r="V351" s="865"/>
      <c r="W351" s="865"/>
      <c r="X351" s="865"/>
      <c r="AN351" s="948"/>
      <c r="AO351" s="865"/>
      <c r="BC351" s="657"/>
      <c r="BD351" s="624"/>
    </row>
    <row r="352" spans="1:59" x14ac:dyDescent="0.2">
      <c r="I352" s="945"/>
      <c r="J352" s="943"/>
      <c r="K352" s="946"/>
      <c r="L352" s="943"/>
      <c r="M352" s="943"/>
      <c r="N352" s="943"/>
      <c r="O352" s="943"/>
      <c r="P352" s="943"/>
      <c r="Q352" s="943"/>
      <c r="R352" s="943"/>
      <c r="S352" s="943"/>
      <c r="T352" s="943"/>
      <c r="U352" s="943"/>
      <c r="V352" s="943"/>
      <c r="W352" s="943"/>
      <c r="X352" s="943"/>
    </row>
    <row r="353" spans="9:24" x14ac:dyDescent="0.2">
      <c r="I353" s="945"/>
      <c r="J353" s="943"/>
      <c r="K353" s="946"/>
      <c r="L353" s="943"/>
      <c r="M353" s="943"/>
      <c r="N353" s="943"/>
      <c r="O353" s="943"/>
      <c r="P353" s="943"/>
      <c r="Q353" s="943"/>
      <c r="R353" s="943"/>
      <c r="S353" s="943"/>
      <c r="T353" s="943"/>
      <c r="U353" s="943"/>
      <c r="V353" s="943"/>
      <c r="W353" s="943"/>
      <c r="X353" s="943"/>
    </row>
    <row r="354" spans="9:24" x14ac:dyDescent="0.2">
      <c r="K354" s="942"/>
    </row>
    <row r="355" spans="9:24" x14ac:dyDescent="0.2">
      <c r="K355" s="598"/>
    </row>
    <row r="356" spans="9:24" x14ac:dyDescent="0.2">
      <c r="K356" s="598"/>
    </row>
    <row r="357" spans="9:24" x14ac:dyDescent="0.2">
      <c r="K357" s="598"/>
    </row>
    <row r="358" spans="9:24" x14ac:dyDescent="0.2">
      <c r="K358" s="598"/>
    </row>
  </sheetData>
  <sheetProtection selectLockedCells="1" selectUnlockedCells="1"/>
  <mergeCells count="2">
    <mergeCell ref="AZ4:BC4"/>
    <mergeCell ref="P5:Q5"/>
  </mergeCells>
  <conditionalFormatting sqref="R335:V335 A165:A166 R246:R334 R7:R241 S7:V334">
    <cfRule type="cellIs" dxfId="54" priority="25" stopIfTrue="1" operator="lessThan">
      <formula>2</formula>
    </cfRule>
  </conditionalFormatting>
  <conditionalFormatting sqref="A29 A122 A128 A130 A132 A168:A169 A223">
    <cfRule type="cellIs" dxfId="53" priority="24" stopIfTrue="1" operator="lessThan">
      <formula>2</formula>
    </cfRule>
  </conditionalFormatting>
  <conditionalFormatting sqref="AQ246:AQ335 AQ7:AQ241">
    <cfRule type="cellIs" dxfId="52" priority="23" stopIfTrue="1" operator="lessThan">
      <formula>0</formula>
    </cfRule>
  </conditionalFormatting>
  <conditionalFormatting sqref="AP246:AP335 AP7:AP241">
    <cfRule type="cellIs" dxfId="51" priority="21" stopIfTrue="1" operator="greaterThan">
      <formula>11.99</formula>
    </cfRule>
    <cfRule type="cellIs" dxfId="50" priority="22" stopIfTrue="1" operator="lessThan">
      <formula>8</formula>
    </cfRule>
  </conditionalFormatting>
  <conditionalFormatting sqref="J246:J335 J7:J241">
    <cfRule type="cellIs" dxfId="49" priority="19" stopIfTrue="1" operator="greaterThan">
      <formula>10</formula>
    </cfRule>
    <cfRule type="cellIs" dxfId="48" priority="20" stopIfTrue="1" operator="lessThan">
      <formula>2</formula>
    </cfRule>
  </conditionalFormatting>
  <conditionalFormatting sqref="R242:R243">
    <cfRule type="cellIs" dxfId="47" priority="18" stopIfTrue="1" operator="lessThan">
      <formula>2</formula>
    </cfRule>
  </conditionalFormatting>
  <conditionalFormatting sqref="AQ242:AQ243">
    <cfRule type="cellIs" dxfId="46" priority="17" stopIfTrue="1" operator="lessThan">
      <formula>0</formula>
    </cfRule>
  </conditionalFormatting>
  <conditionalFormatting sqref="AP242:AP243">
    <cfRule type="cellIs" dxfId="45" priority="15" stopIfTrue="1" operator="greaterThan">
      <formula>11.99</formula>
    </cfRule>
    <cfRule type="cellIs" dxfId="44" priority="16" stopIfTrue="1" operator="lessThan">
      <formula>8</formula>
    </cfRule>
  </conditionalFormatting>
  <conditionalFormatting sqref="J242:J243">
    <cfRule type="cellIs" dxfId="43" priority="13" stopIfTrue="1" operator="greaterThan">
      <formula>10</formula>
    </cfRule>
    <cfRule type="cellIs" dxfId="42" priority="14" stopIfTrue="1" operator="lessThan">
      <formula>2</formula>
    </cfRule>
  </conditionalFormatting>
  <conditionalFormatting sqref="R244">
    <cfRule type="cellIs" dxfId="41" priority="12" stopIfTrue="1" operator="lessThan">
      <formula>2</formula>
    </cfRule>
  </conditionalFormatting>
  <conditionalFormatting sqref="AQ244">
    <cfRule type="cellIs" dxfId="40" priority="11" stopIfTrue="1" operator="lessThan">
      <formula>0</formula>
    </cfRule>
  </conditionalFormatting>
  <conditionalFormatting sqref="AP244">
    <cfRule type="cellIs" dxfId="39" priority="9" stopIfTrue="1" operator="greaterThan">
      <formula>11.99</formula>
    </cfRule>
    <cfRule type="cellIs" dxfId="38" priority="10" stopIfTrue="1" operator="lessThan">
      <formula>8</formula>
    </cfRule>
  </conditionalFormatting>
  <conditionalFormatting sqref="J244">
    <cfRule type="cellIs" dxfId="37" priority="7" stopIfTrue="1" operator="greaterThan">
      <formula>10</formula>
    </cfRule>
    <cfRule type="cellIs" dxfId="36" priority="8" stopIfTrue="1" operator="lessThan">
      <formula>2</formula>
    </cfRule>
  </conditionalFormatting>
  <conditionalFormatting sqref="R245">
    <cfRule type="cellIs" dxfId="35" priority="6" stopIfTrue="1" operator="lessThan">
      <formula>2</formula>
    </cfRule>
  </conditionalFormatting>
  <conditionalFormatting sqref="AQ245">
    <cfRule type="cellIs" dxfId="34" priority="5" stopIfTrue="1" operator="lessThan">
      <formula>0</formula>
    </cfRule>
  </conditionalFormatting>
  <conditionalFormatting sqref="AP245">
    <cfRule type="cellIs" dxfId="33" priority="3" stopIfTrue="1" operator="greaterThan">
      <formula>11.99</formula>
    </cfRule>
    <cfRule type="cellIs" dxfId="32" priority="4" stopIfTrue="1" operator="lessThan">
      <formula>8</formula>
    </cfRule>
  </conditionalFormatting>
  <conditionalFormatting sqref="J245">
    <cfRule type="cellIs" dxfId="31" priority="1" stopIfTrue="1" operator="greaterThan">
      <formula>10</formula>
    </cfRule>
    <cfRule type="cellIs" dxfId="30" priority="2" stopIfTrue="1" operator="lessThan">
      <formula>2</formula>
    </cfRule>
  </conditionalFormatting>
  <hyperlinks>
    <hyperlink ref="C2" r:id="rId1"/>
  </hyperlinks>
  <pageMargins left="0.2" right="0.2" top="0.44027777777777777" bottom="0.45" header="0.51180555555555551" footer="0.51180555555555551"/>
  <pageSetup firstPageNumber="0" orientation="landscape" horizontalDpi="300" verticalDpi="300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776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/>
    </sheetView>
  </sheetViews>
  <sheetFormatPr defaultColWidth="8.85546875" defaultRowHeight="12.75" x14ac:dyDescent="0.2"/>
  <cols>
    <col min="1" max="1" width="25.5703125" style="540" customWidth="1"/>
    <col min="2" max="2" width="6" style="657" customWidth="1"/>
    <col min="3" max="3" width="12.28515625" style="540" customWidth="1"/>
    <col min="4" max="4" width="13.85546875" style="540" customWidth="1"/>
    <col min="5" max="5" width="4.85546875" style="624" customWidth="1"/>
    <col min="6" max="6" width="3.7109375" style="624" customWidth="1"/>
    <col min="7" max="7" width="3.85546875" style="540" customWidth="1"/>
    <col min="8" max="8" width="4" style="540" customWidth="1"/>
    <col min="9" max="9" width="7.140625" style="540" customWidth="1"/>
    <col min="10" max="10" width="5.42578125" style="605" customWidth="1"/>
    <col min="11" max="11" width="8.42578125" style="540" customWidth="1"/>
    <col min="12" max="12" width="7.5703125" style="706" customWidth="1"/>
    <col min="13" max="13" width="8.7109375" style="624" customWidth="1"/>
    <col min="14" max="14" width="4.5703125" style="624" customWidth="1"/>
    <col min="15" max="15" width="7.5703125" style="540" customWidth="1"/>
    <col min="16" max="17" width="7.7109375" style="540" customWidth="1"/>
    <col min="18" max="18" width="6.42578125" style="624" customWidth="1"/>
    <col min="19" max="22" width="6" style="685" customWidth="1"/>
    <col min="23" max="24" width="7.42578125" style="685" customWidth="1"/>
    <col min="25" max="25" width="12.5703125" style="540" customWidth="1"/>
    <col min="26" max="26" width="7.85546875" style="605" customWidth="1"/>
    <col min="27" max="27" width="6.140625" style="540" customWidth="1"/>
    <col min="28" max="28" width="4.5703125" style="540" customWidth="1"/>
    <col min="29" max="29" width="5.42578125" style="588" customWidth="1"/>
    <col min="30" max="30" width="6.140625" style="588" customWidth="1"/>
    <col min="31" max="31" width="7.140625" style="588" customWidth="1"/>
    <col min="32" max="32" width="7.7109375" style="588" customWidth="1"/>
    <col min="33" max="33" width="8.7109375" style="588" customWidth="1"/>
    <col min="34" max="35" width="8.5703125" style="588" customWidth="1"/>
    <col min="36" max="37" width="8" style="588" customWidth="1"/>
    <col min="38" max="38" width="9.7109375" style="588" customWidth="1"/>
    <col min="39" max="39" width="6" style="588" customWidth="1"/>
    <col min="40" max="40" width="6.42578125" style="588" customWidth="1"/>
    <col min="41" max="41" width="7" style="605" customWidth="1"/>
    <col min="42" max="43" width="7" style="540" customWidth="1"/>
    <col min="44" max="44" width="5.28515625" style="749" customWidth="1"/>
    <col min="45" max="48" width="5.28515625" style="750" customWidth="1"/>
    <col min="49" max="49" width="5.42578125" style="750" customWidth="1"/>
    <col min="50" max="50" width="5.85546875" style="750" customWidth="1"/>
    <col min="51" max="51" width="5.28515625" style="605" customWidth="1"/>
    <col min="52" max="55" width="6.7109375" style="540" customWidth="1"/>
    <col min="56" max="56" width="8.85546875" style="908" customWidth="1"/>
    <col min="57" max="58" width="8.85546875" style="624"/>
    <col min="59" max="16384" width="8.85546875" style="540"/>
  </cols>
  <sheetData>
    <row r="1" spans="1:59" ht="12.75" customHeight="1" x14ac:dyDescent="0.2">
      <c r="A1" s="689" t="s">
        <v>1831</v>
      </c>
      <c r="B1" s="656"/>
      <c r="C1" s="582" t="s">
        <v>1</v>
      </c>
      <c r="E1" s="649"/>
      <c r="G1" s="571"/>
      <c r="H1" s="390"/>
      <c r="I1" s="390"/>
      <c r="J1" s="678" t="s">
        <v>3636</v>
      </c>
      <c r="K1" s="539"/>
      <c r="L1" s="585"/>
      <c r="N1" s="643"/>
      <c r="P1" s="539"/>
      <c r="Q1" s="642"/>
      <c r="R1" s="584"/>
      <c r="S1" s="684"/>
      <c r="T1" s="684"/>
      <c r="W1" s="684"/>
      <c r="Y1" s="539"/>
      <c r="Z1" s="678" t="s">
        <v>2</v>
      </c>
      <c r="AC1" s="587" t="s">
        <v>4179</v>
      </c>
      <c r="AG1" s="690"/>
      <c r="AJ1" s="587"/>
      <c r="AK1" s="587"/>
      <c r="AL1" s="691"/>
      <c r="AO1" s="721" t="s">
        <v>4159</v>
      </c>
      <c r="AP1" s="390"/>
      <c r="AQ1" s="640"/>
      <c r="AR1" s="743" t="s">
        <v>5</v>
      </c>
      <c r="AS1" s="599"/>
      <c r="AT1" s="599"/>
      <c r="AU1" s="599"/>
      <c r="AV1" s="599"/>
      <c r="AW1" s="599"/>
      <c r="AX1" s="599"/>
      <c r="AY1" s="726" t="s">
        <v>6</v>
      </c>
      <c r="BD1" s="907" t="s">
        <v>1849</v>
      </c>
    </row>
    <row r="2" spans="1:59" ht="12.75" customHeight="1" x14ac:dyDescent="0.2">
      <c r="A2" s="583" t="s">
        <v>7</v>
      </c>
      <c r="B2" s="656"/>
      <c r="C2" s="15" t="s">
        <v>4208</v>
      </c>
      <c r="D2" s="583"/>
      <c r="E2" s="647"/>
      <c r="F2" s="647"/>
      <c r="G2" s="390"/>
      <c r="H2" s="390"/>
      <c r="I2" s="390"/>
      <c r="J2" s="725" t="s">
        <v>4203</v>
      </c>
      <c r="K2" s="539"/>
      <c r="L2" s="585"/>
      <c r="N2" s="643"/>
      <c r="P2" s="539"/>
      <c r="Q2" s="584"/>
      <c r="R2" s="647"/>
      <c r="S2" s="686"/>
      <c r="T2" s="1075"/>
      <c r="W2" s="686"/>
      <c r="Y2" s="539"/>
      <c r="Z2" s="725" t="s">
        <v>4204</v>
      </c>
      <c r="AO2" s="722" t="s">
        <v>10</v>
      </c>
      <c r="AP2" s="390"/>
      <c r="AR2" s="722" t="s">
        <v>11</v>
      </c>
      <c r="AS2" s="599"/>
      <c r="AT2" s="599"/>
      <c r="AU2" s="599"/>
      <c r="AV2" s="599"/>
      <c r="AW2" s="599"/>
      <c r="AX2" s="599"/>
      <c r="AY2" s="718" t="s">
        <v>14</v>
      </c>
    </row>
    <row r="3" spans="1:59" ht="12.75" customHeight="1" x14ac:dyDescent="0.2">
      <c r="A3" s="1125">
        <v>44134</v>
      </c>
      <c r="B3" s="716"/>
      <c r="D3" s="583"/>
      <c r="E3" s="647"/>
      <c r="F3" s="647"/>
      <c r="G3" s="390"/>
      <c r="H3" s="390"/>
      <c r="I3" s="390"/>
      <c r="J3" s="731" t="s">
        <v>12</v>
      </c>
      <c r="K3" s="539"/>
      <c r="L3" s="540"/>
      <c r="N3" s="647"/>
      <c r="P3" s="539"/>
      <c r="Q3" s="680" t="s">
        <v>8</v>
      </c>
      <c r="R3" s="647"/>
      <c r="S3" s="687"/>
      <c r="T3" s="687"/>
      <c r="W3" s="687"/>
      <c r="X3" s="688"/>
      <c r="Y3" s="539"/>
      <c r="AE3" s="589"/>
      <c r="AF3" s="589"/>
      <c r="AG3" s="589"/>
      <c r="AH3" s="589"/>
      <c r="AI3" s="589"/>
      <c r="AJ3" s="589"/>
      <c r="AK3" s="589"/>
      <c r="AL3" s="589"/>
      <c r="AM3" s="589"/>
      <c r="AN3" s="589"/>
      <c r="AO3" s="650"/>
      <c r="AP3" s="390"/>
      <c r="AR3" s="744" t="s">
        <v>13</v>
      </c>
      <c r="AS3" s="599"/>
      <c r="AT3" s="599"/>
      <c r="AU3" s="599"/>
      <c r="AV3" s="599"/>
      <c r="AW3" s="599"/>
      <c r="AX3" s="599"/>
      <c r="BA3" s="586"/>
      <c r="BB3" s="586"/>
      <c r="BC3" s="586"/>
    </row>
    <row r="4" spans="1:59" ht="12.75" customHeight="1" x14ac:dyDescent="0.2">
      <c r="A4" s="692"/>
      <c r="B4" s="539"/>
      <c r="C4" s="864"/>
      <c r="D4" s="539"/>
      <c r="E4" s="693"/>
      <c r="F4" s="693"/>
      <c r="G4" s="539"/>
      <c r="H4" s="539"/>
      <c r="I4" s="539"/>
      <c r="J4" s="732" t="s">
        <v>4560</v>
      </c>
      <c r="K4" s="618"/>
      <c r="L4" s="540"/>
      <c r="N4" s="508"/>
      <c r="O4" s="644"/>
      <c r="P4" s="618"/>
      <c r="R4" s="508"/>
      <c r="T4" s="687"/>
      <c r="W4" s="687"/>
      <c r="Y4" s="618"/>
      <c r="Z4" s="719" t="s">
        <v>15</v>
      </c>
      <c r="AA4" s="618"/>
      <c r="AB4" s="618"/>
      <c r="AC4" s="591"/>
      <c r="AD4" s="591"/>
      <c r="AE4" s="591"/>
      <c r="AF4" s="591"/>
      <c r="AG4" s="591"/>
      <c r="AH4" s="591"/>
      <c r="AI4" s="591"/>
      <c r="AJ4" s="591"/>
      <c r="AK4" s="591"/>
      <c r="AL4" s="591"/>
      <c r="AM4" s="591"/>
      <c r="AN4" s="591"/>
      <c r="AO4" s="650"/>
      <c r="AP4" s="390"/>
      <c r="AQ4" s="694"/>
      <c r="AR4" s="952" t="s">
        <v>4561</v>
      </c>
      <c r="AS4" s="745"/>
      <c r="AT4" s="745"/>
      <c r="AU4" s="745"/>
      <c r="AV4" s="745"/>
      <c r="AW4" s="695" t="s">
        <v>19</v>
      </c>
      <c r="AX4" s="745"/>
      <c r="AZ4" s="1215" t="s">
        <v>20</v>
      </c>
      <c r="BA4" s="1216"/>
      <c r="BB4" s="1216"/>
      <c r="BC4" s="1217"/>
    </row>
    <row r="5" spans="1:59" ht="12.75" customHeight="1" x14ac:dyDescent="0.2">
      <c r="A5" s="618" t="s">
        <v>21</v>
      </c>
      <c r="B5" s="653" t="s">
        <v>22</v>
      </c>
      <c r="C5" s="553"/>
      <c r="D5" s="618"/>
      <c r="E5" s="696" t="s">
        <v>23</v>
      </c>
      <c r="F5" s="696" t="s">
        <v>24</v>
      </c>
      <c r="G5" s="695" t="s">
        <v>25</v>
      </c>
      <c r="H5" s="553"/>
      <c r="I5" s="697">
        <v>44134</v>
      </c>
      <c r="J5" s="645" t="s">
        <v>26</v>
      </c>
      <c r="K5" s="508" t="s">
        <v>4200</v>
      </c>
      <c r="L5" s="600" t="s">
        <v>4157</v>
      </c>
      <c r="M5" s="553"/>
      <c r="N5" s="508" t="s">
        <v>28</v>
      </c>
      <c r="O5" s="508" t="s">
        <v>4201</v>
      </c>
      <c r="P5" s="1218" t="s">
        <v>4206</v>
      </c>
      <c r="Q5" s="1218"/>
      <c r="R5" s="508" t="s">
        <v>27</v>
      </c>
      <c r="S5" s="648" t="s">
        <v>42</v>
      </c>
      <c r="T5" s="648" t="s">
        <v>42</v>
      </c>
      <c r="U5" s="648" t="s">
        <v>42</v>
      </c>
      <c r="V5" s="648" t="s">
        <v>42</v>
      </c>
      <c r="W5" s="648" t="s">
        <v>41</v>
      </c>
      <c r="X5" s="648" t="s">
        <v>36</v>
      </c>
      <c r="Y5" s="698" t="s">
        <v>29</v>
      </c>
      <c r="Z5" s="645" t="s">
        <v>30</v>
      </c>
      <c r="AA5" s="508" t="s">
        <v>32</v>
      </c>
      <c r="AB5" s="508" t="s">
        <v>33</v>
      </c>
      <c r="AC5" s="682" t="s">
        <v>32</v>
      </c>
      <c r="AD5" s="682"/>
      <c r="AE5" s="682" t="s">
        <v>32</v>
      </c>
      <c r="AF5" s="682" t="s">
        <v>35</v>
      </c>
      <c r="AG5" s="682" t="s">
        <v>32</v>
      </c>
      <c r="AH5" s="682" t="s">
        <v>32</v>
      </c>
      <c r="AI5" s="682" t="s">
        <v>4180</v>
      </c>
      <c r="AJ5" s="682" t="s">
        <v>36</v>
      </c>
      <c r="AK5" s="682" t="s">
        <v>4181</v>
      </c>
      <c r="AL5" s="682" t="s">
        <v>38</v>
      </c>
      <c r="AM5" s="682" t="s">
        <v>39</v>
      </c>
      <c r="AN5" s="682" t="s">
        <v>40</v>
      </c>
      <c r="AO5" s="723" t="s">
        <v>47</v>
      </c>
      <c r="AP5" s="553" t="s">
        <v>48</v>
      </c>
      <c r="AQ5" s="508" t="s">
        <v>31</v>
      </c>
      <c r="AR5" s="725" t="s">
        <v>49</v>
      </c>
      <c r="AS5" s="745"/>
      <c r="AT5" s="745"/>
      <c r="AU5" s="745"/>
      <c r="AV5" s="745"/>
      <c r="AW5" s="695" t="s">
        <v>50</v>
      </c>
      <c r="AX5" s="745"/>
      <c r="AY5" s="727" t="s">
        <v>51</v>
      </c>
      <c r="AZ5" s="751" t="s">
        <v>52</v>
      </c>
      <c r="BA5" s="700" t="s">
        <v>52</v>
      </c>
      <c r="BB5" s="700" t="s">
        <v>53</v>
      </c>
      <c r="BC5" s="752" t="s">
        <v>54</v>
      </c>
      <c r="BE5" s="553" t="s">
        <v>4270</v>
      </c>
      <c r="BF5" s="553" t="s">
        <v>4272</v>
      </c>
      <c r="BG5" s="624" t="s">
        <v>32</v>
      </c>
    </row>
    <row r="6" spans="1:59" s="715" customFormat="1" ht="12.75" customHeight="1" thickBot="1" x14ac:dyDescent="0.25">
      <c r="A6" s="707" t="s">
        <v>55</v>
      </c>
      <c r="B6" s="717" t="s">
        <v>56</v>
      </c>
      <c r="C6" s="708" t="s">
        <v>95</v>
      </c>
      <c r="D6" s="708" t="s">
        <v>57</v>
      </c>
      <c r="E6" s="709" t="s">
        <v>58</v>
      </c>
      <c r="F6" s="709" t="s">
        <v>59</v>
      </c>
      <c r="G6" s="710" t="s">
        <v>60</v>
      </c>
      <c r="H6" s="710" t="s">
        <v>61</v>
      </c>
      <c r="I6" s="708" t="s">
        <v>62</v>
      </c>
      <c r="J6" s="720" t="s">
        <v>63</v>
      </c>
      <c r="K6" s="708" t="s">
        <v>71</v>
      </c>
      <c r="L6" s="711" t="s">
        <v>4158</v>
      </c>
      <c r="M6" s="710" t="s">
        <v>4202</v>
      </c>
      <c r="N6" s="710" t="s">
        <v>69</v>
      </c>
      <c r="O6" s="708" t="s">
        <v>72</v>
      </c>
      <c r="P6" s="708" t="s">
        <v>67</v>
      </c>
      <c r="Q6" s="708" t="s">
        <v>68</v>
      </c>
      <c r="R6" s="708" t="s">
        <v>66</v>
      </c>
      <c r="S6" s="712" t="s">
        <v>87</v>
      </c>
      <c r="T6" s="712" t="s">
        <v>88</v>
      </c>
      <c r="U6" s="712" t="s">
        <v>51</v>
      </c>
      <c r="V6" s="712" t="s">
        <v>89</v>
      </c>
      <c r="W6" s="712" t="s">
        <v>86</v>
      </c>
      <c r="X6" s="712" t="s">
        <v>85</v>
      </c>
      <c r="Y6" s="707" t="s">
        <v>1850</v>
      </c>
      <c r="Z6" s="720" t="s">
        <v>72</v>
      </c>
      <c r="AA6" s="708" t="s">
        <v>74</v>
      </c>
      <c r="AB6" s="708" t="s">
        <v>75</v>
      </c>
      <c r="AC6" s="713" t="s">
        <v>76</v>
      </c>
      <c r="AD6" s="713" t="s">
        <v>34</v>
      </c>
      <c r="AE6" s="713" t="s">
        <v>77</v>
      </c>
      <c r="AF6" s="713" t="s">
        <v>78</v>
      </c>
      <c r="AG6" s="713" t="s">
        <v>79</v>
      </c>
      <c r="AH6" s="713" t="s">
        <v>80</v>
      </c>
      <c r="AI6" s="713" t="s">
        <v>80</v>
      </c>
      <c r="AJ6" s="713" t="s">
        <v>80</v>
      </c>
      <c r="AK6" s="713" t="s">
        <v>80</v>
      </c>
      <c r="AL6" s="713" t="s">
        <v>82</v>
      </c>
      <c r="AM6" s="713" t="s">
        <v>83</v>
      </c>
      <c r="AN6" s="713" t="s">
        <v>84</v>
      </c>
      <c r="AO6" s="724" t="s">
        <v>96</v>
      </c>
      <c r="AP6" s="710" t="s">
        <v>97</v>
      </c>
      <c r="AQ6" s="708" t="s">
        <v>73</v>
      </c>
      <c r="AR6" s="746">
        <v>2020</v>
      </c>
      <c r="AS6" s="747">
        <v>2021</v>
      </c>
      <c r="AT6" s="746">
        <v>2022</v>
      </c>
      <c r="AU6" s="747">
        <v>2023</v>
      </c>
      <c r="AV6" s="746">
        <v>2024</v>
      </c>
      <c r="AW6" s="710" t="s">
        <v>98</v>
      </c>
      <c r="AX6" s="710" t="s">
        <v>99</v>
      </c>
      <c r="AY6" s="728" t="s">
        <v>100</v>
      </c>
      <c r="AZ6" s="753" t="s">
        <v>101</v>
      </c>
      <c r="BA6" s="714" t="s">
        <v>102</v>
      </c>
      <c r="BB6" s="714" t="s">
        <v>103</v>
      </c>
      <c r="BC6" s="754" t="s">
        <v>103</v>
      </c>
      <c r="BD6" s="720" t="s">
        <v>4268</v>
      </c>
      <c r="BE6" s="710" t="s">
        <v>4271</v>
      </c>
      <c r="BF6" s="710" t="s">
        <v>4273</v>
      </c>
      <c r="BG6" s="815" t="s">
        <v>4389</v>
      </c>
    </row>
    <row r="7" spans="1:59" ht="11.25" customHeight="1" x14ac:dyDescent="0.2">
      <c r="A7" s="864" t="s">
        <v>880</v>
      </c>
      <c r="B7" s="876" t="s">
        <v>81</v>
      </c>
      <c r="C7" s="933" t="s">
        <v>153</v>
      </c>
      <c r="D7" s="933" t="s">
        <v>4319</v>
      </c>
      <c r="E7" s="733">
        <v>9</v>
      </c>
      <c r="F7" s="1119">
        <v>453</v>
      </c>
      <c r="G7" s="1182" t="s">
        <v>106</v>
      </c>
      <c r="H7" s="1182" t="s">
        <v>106</v>
      </c>
      <c r="I7" s="875">
        <v>102.09</v>
      </c>
      <c r="J7" s="651">
        <f>(M7/I7)*100</f>
        <v>0.70526006464883928</v>
      </c>
      <c r="K7" s="878">
        <v>0.18</v>
      </c>
      <c r="L7" s="888">
        <v>4</v>
      </c>
      <c r="M7" s="642">
        <f>K7*L7</f>
        <v>0.72</v>
      </c>
      <c r="N7" s="871" t="s">
        <v>429</v>
      </c>
      <c r="O7" s="734">
        <v>0.16400000000000001</v>
      </c>
      <c r="P7" s="619">
        <v>43828</v>
      </c>
      <c r="Q7" s="619">
        <v>43851</v>
      </c>
      <c r="R7" s="642">
        <f>(K7-O7)/O7*100</f>
        <v>9.7560975609756024</v>
      </c>
      <c r="S7" s="701">
        <f>IF(INDEX(Historical!$D$7:$D$1254,MATCH(B7,Historical!$B$7:$B$1278,0))=0,"n/a",(INDEX(Historical!$C$7:$C$1256,MATCH(B7,Historical!$B$7:$B$1278,0))/INDEX(Historical!$D$7:$D$1254,MATCH(B7,Historical!$B$7:$B$1278,0))-1)*100)</f>
        <v>10.06711409395975</v>
      </c>
      <c r="T7" s="701">
        <f>IF(INDEX(Historical!$F$7:$F$1247,MATCH(B7,Historical!$B$7:$B$1278,0))=0,"n/a",((INDEX(Historical!$C$7:$C$1256,MATCH(B7,Historical!$B$7:$B$1278,0))/INDEX(Historical!$F$7:$F$1247,MATCH(B7,Historical!$B$7:$B$1278,0)))^(1/3)-1)*100)</f>
        <v>12.559460426429215</v>
      </c>
      <c r="U7" s="701">
        <f>IF(INDEX(Historical!$H$7:$H$1247,MATCH(B7,Historical!$B$7:$B$1278,0))=0,"n/a",((INDEX(Historical!$C$7:$C$1256,MATCH(B7,Historical!$B$7:$B$1278,0))/INDEX(Historical!$H$7:$H$1247,MATCH(B7,Historical!$B$7:$B$1278,0)))^(1/5)-1)*100)</f>
        <v>11.675002377685907</v>
      </c>
      <c r="V7" s="701" t="str">
        <f>IF(INDEX(Historical!$O$7:$O$1247,MATCH(B7,Historical!$B$7:$B$1278,0))=0,"n/a",((INDEX(Historical!$C$7:$C$1256,MATCH(B7,Historical!$B$7:$B$1278,0))/INDEX(Historical!$O$7:$O$1247,MATCH(B7,Historical!$B$7:$B$1278,0)))^(1/10)-1)*100)</f>
        <v>n/a</v>
      </c>
      <c r="W7" s="702" t="str">
        <f>IF(OR(U7&lt;=0,U7="n/a",V7&lt;=0,V7="n/a"),"n/a",U7/V7)</f>
        <v>n/a</v>
      </c>
      <c r="X7" s="703">
        <f>IF(OR(AJ7&lt;=0,AJ7="n/a",U7&lt;=0,U7="n/a"),"n/a",U7/AJ7)</f>
        <v>0.31133339673829086</v>
      </c>
      <c r="Y7" s="661"/>
      <c r="Z7" s="651">
        <f>IF(OR(AC7&lt;0.01,AC7="n/a"),"n/a",M7/AC7*100)</f>
        <v>32.579185520361989</v>
      </c>
      <c r="AA7" s="887">
        <f>IF(OR(AC7&lt;0.01,AC7="n/a"),"n/a",I7/AC7)</f>
        <v>46.194570135746609</v>
      </c>
      <c r="AB7" s="888">
        <v>10</v>
      </c>
      <c r="AC7" s="866">
        <v>2.21</v>
      </c>
      <c r="AD7" s="866">
        <v>4.91</v>
      </c>
      <c r="AE7" s="866">
        <v>6.06</v>
      </c>
      <c r="AF7" s="866">
        <v>6.33</v>
      </c>
      <c r="AG7" s="866">
        <v>14.299999999999999</v>
      </c>
      <c r="AH7" s="866">
        <v>26.1</v>
      </c>
      <c r="AI7" s="866">
        <v>13.66</v>
      </c>
      <c r="AJ7" s="866">
        <v>37.5</v>
      </c>
      <c r="AK7" s="866">
        <v>9.4</v>
      </c>
      <c r="AL7" s="879">
        <v>31650</v>
      </c>
      <c r="AM7" s="873">
        <v>0.3</v>
      </c>
      <c r="AN7" s="866">
        <v>0.47</v>
      </c>
      <c r="AO7" s="740">
        <f>IF(U7="n/a","n/a",IF(AA7&lt;0,"n/a",IF(AA7="n/a","n/a",J7+U7-AA7)))</f>
        <v>-33.814307693411862</v>
      </c>
      <c r="AP7" s="741">
        <f>IF(U7="n/a","n/a",J7+U7)</f>
        <v>12.380262442334747</v>
      </c>
      <c r="AQ7" s="889">
        <f>IF(OR(AC7&lt;0.01,AF7="n/a"),"n/a",(I7/SQRT(22.5*AC7*(I7/AF7))-1)*100)</f>
        <v>260.50065739454686</v>
      </c>
      <c r="AR7" s="651">
        <f>INDEX(Historical!$C$7:$C$1256,MATCH(B7,Historical!$B$7:$B$1278,0))*IF(AH7="n/a",1.03,IF(AH7&lt;0,1.01,IF(AH7&gt;10,1.1,(1+AH7/100))))</f>
        <v>0.72160000000000013</v>
      </c>
      <c r="AS7" s="887">
        <f>IF($AI7="n/a",1.03*AR7,IF($AI7&lt;0,1.01*AR7,IF($AI7&gt;10,1.1*AR7,(1+$AI7/100)*AR7)))</f>
        <v>0.79376000000000024</v>
      </c>
      <c r="AT7" s="887">
        <f>IF($AK7="n/a",1.03*AS7,IF($AK7&lt;0,1.01*AS7,IF($AK7&gt;10,1.1*AS7,(1+$AK7/100)*AS7)))</f>
        <v>0.86837344000000039</v>
      </c>
      <c r="AU7" s="887">
        <f>IF($AK7="n/a",1.03*AT7,IF($AK7&lt;0,1.01*AT7,IF($AK7&gt;10,1.1*AT7,(1+$AK7/100)*AT7)))</f>
        <v>0.9500005433600005</v>
      </c>
      <c r="AV7" s="887">
        <f>IF($AK7="n/a",1.03*AU7,IF($AK7&lt;0,1.01*AU7,IF($AK7&gt;10,1.1*AU7,(1+$AK7/100)*AU7)))</f>
        <v>1.0393005944358407</v>
      </c>
      <c r="AW7" s="651">
        <f>SUM(AR7:AV7)</f>
        <v>4.3730345777958419</v>
      </c>
      <c r="AX7" s="748">
        <f>AW7/I7*100</f>
        <v>4.283509234788756</v>
      </c>
      <c r="AY7" s="935">
        <v>1.04</v>
      </c>
      <c r="AZ7" s="873">
        <v>67</v>
      </c>
      <c r="BA7" s="873">
        <v>-5.1400000000000006</v>
      </c>
      <c r="BB7" s="873">
        <v>0.88</v>
      </c>
      <c r="BC7" s="873">
        <v>15.67</v>
      </c>
      <c r="BE7" s="624">
        <v>2012</v>
      </c>
      <c r="BF7" s="899">
        <f>IF(BE7&gt;2008,0,IF(BE7&gt;2001,1,IF(BE7&gt;1990,2,IF(BE7&gt;1980,3,IF(BE7&gt;1973,4,IF(BE7&gt;1970,5,IF(BE7&gt;1960,6,IF(BE7&gt;1958,7,IF(BE7&gt;1953,8,9)))))))))</f>
        <v>0</v>
      </c>
      <c r="BG7" s="883">
        <v>7.3</v>
      </c>
    </row>
    <row r="8" spans="1:59" ht="11.25" customHeight="1" x14ac:dyDescent="0.2">
      <c r="A8" s="872" t="s">
        <v>395</v>
      </c>
      <c r="B8" s="785" t="s">
        <v>396</v>
      </c>
      <c r="C8" s="933" t="s">
        <v>245</v>
      </c>
      <c r="D8" s="933" t="s">
        <v>4320</v>
      </c>
      <c r="E8" s="733">
        <v>17</v>
      </c>
      <c r="F8" s="1141">
        <v>204</v>
      </c>
      <c r="G8" s="1158" t="s">
        <v>106</v>
      </c>
      <c r="H8" s="1158" t="s">
        <v>106</v>
      </c>
      <c r="I8" s="875">
        <v>52.26</v>
      </c>
      <c r="J8" s="651">
        <f>(M8/I8)*100</f>
        <v>0.30616150019135097</v>
      </c>
      <c r="K8" s="878">
        <v>0.04</v>
      </c>
      <c r="L8" s="888">
        <v>4</v>
      </c>
      <c r="M8" s="642">
        <f>K8*L8</f>
        <v>0.16</v>
      </c>
      <c r="N8" s="871" t="s">
        <v>188</v>
      </c>
      <c r="O8" s="734">
        <v>3.5000000000000003E-2</v>
      </c>
      <c r="P8" s="619">
        <v>43816</v>
      </c>
      <c r="Q8" s="619">
        <v>43835</v>
      </c>
      <c r="R8" s="642">
        <f>(K8-O8)/O8*100</f>
        <v>14.285714285714276</v>
      </c>
      <c r="S8" s="701">
        <f>IF(INDEX(Historical!$D$7:$D$1254,MATCH(B8,Historical!$B$7:$B$1278,0))=0,"n/a",(INDEX(Historical!$C$7:$C$1256,MATCH(B8,Historical!$B$7:$B$1278,0))/INDEX(Historical!$D$7:$D$1254,MATCH(B8,Historical!$B$7:$B$1278,0))-1)*100)</f>
        <v>16.666666666666675</v>
      </c>
      <c r="T8" s="701">
        <f>IF(INDEX(Historical!$F$7:$F$1247,MATCH(B8,Historical!$B$7:$B$1278,0))=0,"n/a",((INDEX(Historical!$C$7:$C$1256,MATCH(B8,Historical!$B$7:$B$1278,0))/INDEX(Historical!$F$7:$F$1247,MATCH(B8,Historical!$B$7:$B$1278,0)))^(1/3)-1)*100)</f>
        <v>11.868894208139679</v>
      </c>
      <c r="U8" s="701">
        <f>IF(INDEX(Historical!$H$7:$H$1247,MATCH(B8,Historical!$B$7:$B$1278,0))=0,"n/a",((INDEX(Historical!$C$7:$C$1256,MATCH(B8,Historical!$B$7:$B$1278,0))/INDEX(Historical!$H$7:$H$1247,MATCH(B8,Historical!$B$7:$B$1278,0)))^(1/5)-1)*100)</f>
        <v>10.236627147885958</v>
      </c>
      <c r="V8" s="701">
        <f>IF(INDEX(Historical!$O$7:$O$1247,MATCH(B8,Historical!$B$7:$B$1278,0))=0,"n/a",((INDEX(Historical!$C$7:$C$1256,MATCH(B8,Historical!$B$7:$B$1278,0))/INDEX(Historical!$O$7:$O$1247,MATCH(B8,Historical!$B$7:$B$1278,0)))^(1/10)-1)*100)</f>
        <v>11.936405706376995</v>
      </c>
      <c r="W8" s="702">
        <f>IF(OR(U8&lt;=0,U8="n/a",V8&lt;=0,V8="n/a"),"n/a",U8/V8)</f>
        <v>0.85759711924143678</v>
      </c>
      <c r="X8" s="703" t="str">
        <f>IF(OR(AJ8&lt;=0,AJ8="n/a",U8&lt;=0,U8="n/a"),"n/a",U8/AJ8)</f>
        <v>n/a</v>
      </c>
      <c r="Y8" s="659"/>
      <c r="Z8" s="651" t="str">
        <f>IF(OR(AC8&lt;0.01,AC8="n/a"),"n/a",M8/AC8*100)</f>
        <v>n/a</v>
      </c>
      <c r="AA8" s="887" t="str">
        <f>IF(OR(AC8&lt;0.01,AC8="n/a"),"n/a",I8/AC8)</f>
        <v>n/a</v>
      </c>
      <c r="AB8" s="888">
        <v>12</v>
      </c>
      <c r="AC8" s="866">
        <v>-4.7300000000000004</v>
      </c>
      <c r="AD8" s="866" t="s">
        <v>136</v>
      </c>
      <c r="AE8" s="866">
        <v>0.86</v>
      </c>
      <c r="AF8" s="866">
        <v>2.31</v>
      </c>
      <c r="AG8" s="866">
        <v>-17</v>
      </c>
      <c r="AH8" s="866">
        <v>-83.5</v>
      </c>
      <c r="AI8" s="866">
        <v>5.62</v>
      </c>
      <c r="AJ8" s="866">
        <v>-15.7</v>
      </c>
      <c r="AK8" s="866">
        <v>18.099999999999998</v>
      </c>
      <c r="AL8" s="879">
        <v>3530</v>
      </c>
      <c r="AM8" s="873">
        <v>1</v>
      </c>
      <c r="AN8" s="866">
        <v>0.19</v>
      </c>
      <c r="AO8" s="740" t="str">
        <f>IF(U8="n/a","n/a",IF(AA8&lt;0,"n/a",IF(AA8="n/a","n/a",J8+U8-AA8)))</f>
        <v>n/a</v>
      </c>
      <c r="AP8" s="741">
        <f>IF(U8="n/a","n/a",J8+U8)</f>
        <v>10.542788648077309</v>
      </c>
      <c r="AQ8" s="889" t="str">
        <f>IF(OR(AC8&lt;0.01,AF8="n/a"),"n/a",(I8/SQRT(22.5*AC8*(I8/AF8))-1)*100)</f>
        <v>n/a</v>
      </c>
      <c r="AR8" s="651">
        <f>INDEX(Historical!$C$7:$C$1256,MATCH(B8,Historical!$B$7:$B$1278,0))*IF(AH8="n/a",1.03,IF(AH8&lt;0,1.01,IF(AH8&gt;10,1.1,(1+AH8/100))))</f>
        <v>0.14140000000000003</v>
      </c>
      <c r="AS8" s="887">
        <f>IF($AI8="n/a",1.03*AR8,IF($AI8&lt;0,1.01*AR8,IF($AI8&gt;10,1.1*AR8,(1+$AI8/100)*AR8)))</f>
        <v>0.14934668000000004</v>
      </c>
      <c r="AT8" s="887">
        <f>IF($AK8="n/a",1.03*AS8,IF($AK8&lt;0,1.01*AS8,IF($AK8&gt;10,1.1*AS8,(1+$AK8/100)*AS8)))</f>
        <v>0.16428134800000005</v>
      </c>
      <c r="AU8" s="887">
        <f>IF($AK8="n/a",1.03*AT8,IF($AK8&lt;0,1.01*AT8,IF($AK8&gt;10,1.1*AT8,(1+$AK8/100)*AT8)))</f>
        <v>0.18070948280000007</v>
      </c>
      <c r="AV8" s="887">
        <f>IF($AK8="n/a",1.03*AU8,IF($AK8&lt;0,1.01*AU8,IF($AK8&gt;10,1.1*AU8,(1+$AK8/100)*AU8)))</f>
        <v>0.1987804310800001</v>
      </c>
      <c r="AW8" s="651">
        <f>SUM(AR8:AV8)</f>
        <v>0.83451794188000028</v>
      </c>
      <c r="AX8" s="748">
        <f>AW8/I8*100</f>
        <v>1.5968579063911221</v>
      </c>
      <c r="AY8" s="935">
        <v>1.99</v>
      </c>
      <c r="AZ8" s="873">
        <v>301.85000000000002</v>
      </c>
      <c r="BA8" s="873">
        <v>-33.07</v>
      </c>
      <c r="BB8" s="873">
        <v>-8.64</v>
      </c>
      <c r="BC8" s="873">
        <v>16.420000000000002</v>
      </c>
      <c r="BE8" s="624">
        <v>2004</v>
      </c>
      <c r="BF8" s="899">
        <f>IF(BE8&gt;2008,0,IF(BE8&gt;2001,1,IF(BE8&gt;1990,2,IF(BE8&gt;1980,3,IF(BE8&gt;1973,4,IF(BE8&gt;1970,5,IF(BE8&gt;1960,6,IF(BE8&gt;1958,7,IF(BE8&gt;1953,8,9)))))))))</f>
        <v>1</v>
      </c>
      <c r="BG8" s="883">
        <v>-9</v>
      </c>
    </row>
    <row r="9" spans="1:59" ht="11.25" customHeight="1" x14ac:dyDescent="0.2">
      <c r="A9" s="872" t="s">
        <v>934</v>
      </c>
      <c r="B9" s="876" t="s">
        <v>935</v>
      </c>
      <c r="C9" s="933" t="s">
        <v>4196</v>
      </c>
      <c r="D9" s="933" t="s">
        <v>4321</v>
      </c>
      <c r="E9" s="733">
        <v>9</v>
      </c>
      <c r="F9" s="1158">
        <v>477</v>
      </c>
      <c r="G9" s="1178" t="s">
        <v>106</v>
      </c>
      <c r="H9" s="1178" t="s">
        <v>106</v>
      </c>
      <c r="I9" s="875">
        <v>108.86</v>
      </c>
      <c r="J9" s="651">
        <f>(M9/I9)*100</f>
        <v>0.75326106926327385</v>
      </c>
      <c r="K9" s="878">
        <v>0.20499999999999999</v>
      </c>
      <c r="L9" s="888">
        <v>4</v>
      </c>
      <c r="M9" s="642">
        <f>K9*L9</f>
        <v>0.82</v>
      </c>
      <c r="N9" s="871" t="s">
        <v>236</v>
      </c>
      <c r="O9" s="734">
        <v>0.1925</v>
      </c>
      <c r="P9" s="862">
        <v>43959</v>
      </c>
      <c r="Q9" s="862">
        <v>43965</v>
      </c>
      <c r="R9" s="642">
        <f>(K9-O9)/O9*100</f>
        <v>6.4935064935064846</v>
      </c>
      <c r="S9" s="701">
        <f>IF(INDEX(Historical!$D$7:$D$1254,MATCH(B9,Historical!$B$7:$B$1278,0))=0,"n/a",(INDEX(Historical!$C$7:$C$1256,MATCH(B9,Historical!$B$7:$B$1278,0))/INDEX(Historical!$D$7:$D$1254,MATCH(B9,Historical!$B$7:$B$1278,0))-1)*100)</f>
        <v>7.8014184397163122</v>
      </c>
      <c r="T9" s="701">
        <f>IF(INDEX(Historical!$F$7:$F$1247,MATCH(B9,Historical!$B$7:$B$1278,0))=0,"n/a",((INDEX(Historical!$C$7:$C$1256,MATCH(B9,Historical!$B$7:$B$1278,0))/INDEX(Historical!$F$7:$F$1247,MATCH(B9,Historical!$B$7:$B$1278,0)))^(1/3)-1)*100)</f>
        <v>10.880771786089705</v>
      </c>
      <c r="U9" s="701">
        <f>IF(INDEX(Historical!$H$7:$H$1247,MATCH(B9,Historical!$B$7:$B$1278,0))=0,"n/a",((INDEX(Historical!$C$7:$C$1256,MATCH(B9,Historical!$B$7:$B$1278,0))/INDEX(Historical!$H$7:$H$1247,MATCH(B9,Historical!$B$7:$B$1278,0)))^(1/5)-1)*100)</f>
        <v>10.494846693094262</v>
      </c>
      <c r="V9" s="701" t="str">
        <f>IF(INDEX(Historical!$O$7:$O$1247,MATCH(B9,Historical!$B$7:$B$1278,0))=0,"n/a",((INDEX(Historical!$C$7:$C$1256,MATCH(B9,Historical!$B$7:$B$1278,0))/INDEX(Historical!$O$7:$O$1247,MATCH(B9,Historical!$B$7:$B$1278,0)))^(1/10)-1)*100)</f>
        <v>n/a</v>
      </c>
      <c r="W9" s="702" t="str">
        <f>IF(OR(U9&lt;=0,U9="n/a",V9&lt;=0,V9="n/a"),"n/a",U9/V9)</f>
        <v>n/a</v>
      </c>
      <c r="X9" s="703">
        <f>IF(OR(AJ9&lt;=0,AJ9="n/a",U9&lt;=0,U9="n/a"),"n/a",U9/AJ9)</f>
        <v>0.80729589946878932</v>
      </c>
      <c r="Y9" s="1120" t="s">
        <v>4183</v>
      </c>
      <c r="Z9" s="651">
        <f>IF(OR(AC9&lt;0.01,AC9="n/a"),"n/a",M9/AC9*100)</f>
        <v>24.924012158054708</v>
      </c>
      <c r="AA9" s="887">
        <f>IF(OR(AC9&lt;0.01,AC9="n/a"),"n/a",I9/AC9)</f>
        <v>33.088145896656535</v>
      </c>
      <c r="AB9" s="888">
        <v>9</v>
      </c>
      <c r="AC9" s="866">
        <v>3.29</v>
      </c>
      <c r="AD9" s="866">
        <v>2.63</v>
      </c>
      <c r="AE9" s="866">
        <v>6.84</v>
      </c>
      <c r="AF9" s="866">
        <v>25.98</v>
      </c>
      <c r="AG9" s="866">
        <v>70.7</v>
      </c>
      <c r="AH9" s="866">
        <v>-2.6</v>
      </c>
      <c r="AI9" s="866">
        <v>19.670000000000002</v>
      </c>
      <c r="AJ9" s="866">
        <v>13</v>
      </c>
      <c r="AK9" s="866">
        <v>12.6</v>
      </c>
      <c r="AL9" s="879">
        <v>1873270</v>
      </c>
      <c r="AM9" s="873">
        <v>6.9999999999999993E-2</v>
      </c>
      <c r="AN9" s="866">
        <v>1.57</v>
      </c>
      <c r="AO9" s="740">
        <f>IF(U9="n/a","n/a",IF(AA9&lt;0,"n/a",IF(AA9="n/a","n/a",J9+U9-AA9)))</f>
        <v>-21.840038134299</v>
      </c>
      <c r="AP9" s="741">
        <f>IF(U9="n/a","n/a",J9+U9)</f>
        <v>11.248107762357536</v>
      </c>
      <c r="AQ9" s="889">
        <f>IF(OR(AC9&lt;0.01,AF9="n/a"),"n/a",(I9/SQRT(22.5*AC9*(I9/AF9))-1)*100)</f>
        <v>518.10823589944789</v>
      </c>
      <c r="AR9" s="651">
        <f>INDEX(Historical!$C$7:$C$1256,MATCH(B9,Historical!$B$7:$B$1278,0))*IF(AH9="n/a",1.03,IF(AH9&lt;0,1.01,IF(AH9&gt;10,1.1,(1+AH9/100))))</f>
        <v>0.76760000000000006</v>
      </c>
      <c r="AS9" s="887">
        <f>IF($AI9="n/a",1.03*AR9,IF($AI9&lt;0,1.01*AR9,IF($AI9&gt;10,1.1*AR9,(1+$AI9/100)*AR9)))</f>
        <v>0.84436000000000011</v>
      </c>
      <c r="AT9" s="887">
        <f>IF($AK9="n/a",1.03*AS9,IF($AK9&lt;0,1.01*AS9,IF($AK9&gt;10,1.1*AS9,(1+$AK9/100)*AS9)))</f>
        <v>0.92879600000000018</v>
      </c>
      <c r="AU9" s="887">
        <f>IF($AK9="n/a",1.03*AT9,IF($AK9&lt;0,1.01*AT9,IF($AK9&gt;10,1.1*AT9,(1+$AK9/100)*AT9)))</f>
        <v>1.0216756000000002</v>
      </c>
      <c r="AV9" s="887">
        <f>IF($AK9="n/a",1.03*AU9,IF($AK9&lt;0,1.01*AU9,IF($AK9&gt;10,1.1*AU9,(1+$AK9/100)*AU9)))</f>
        <v>1.1238431600000003</v>
      </c>
      <c r="AW9" s="651">
        <f>SUM(AR9:AV9)</f>
        <v>4.6862747600000016</v>
      </c>
      <c r="AX9" s="748">
        <f>AW9/I9*100</f>
        <v>4.3048638250964553</v>
      </c>
      <c r="AY9" s="935">
        <v>1.33</v>
      </c>
      <c r="AZ9" s="873">
        <v>104.81</v>
      </c>
      <c r="BA9" s="873">
        <v>-21.099999999999998</v>
      </c>
      <c r="BB9" s="873">
        <v>-7.2499999999999991</v>
      </c>
      <c r="BC9" s="873">
        <v>20.21</v>
      </c>
      <c r="BE9" s="624">
        <v>2012</v>
      </c>
      <c r="BF9" s="899">
        <f>IF(BE9&gt;2008,0,IF(BE9&gt;2001,1,IF(BE9&gt;1990,2,IF(BE9&gt;1980,3,IF(BE9&gt;1973,4,IF(BE9&gt;1970,5,IF(BE9&gt;1960,6,IF(BE9&gt;1958,7,IF(BE9&gt;1953,8,9)))))))))</f>
        <v>0</v>
      </c>
      <c r="BG9" s="883">
        <v>17.7</v>
      </c>
    </row>
    <row r="10" spans="1:59" ht="11.25" customHeight="1" x14ac:dyDescent="0.2">
      <c r="A10" s="865" t="s">
        <v>869</v>
      </c>
      <c r="B10" s="876" t="s">
        <v>870</v>
      </c>
      <c r="C10" s="933" t="s">
        <v>153</v>
      </c>
      <c r="D10" s="933" t="s">
        <v>916</v>
      </c>
      <c r="E10" s="733">
        <v>9</v>
      </c>
      <c r="F10" s="1158">
        <v>527</v>
      </c>
      <c r="G10" s="1133" t="s">
        <v>37</v>
      </c>
      <c r="H10" s="1133" t="s">
        <v>37</v>
      </c>
      <c r="I10" s="875">
        <v>85.1</v>
      </c>
      <c r="J10" s="651">
        <f>(M10/I10)*100</f>
        <v>6.1104582843713287</v>
      </c>
      <c r="K10" s="878">
        <v>1.3</v>
      </c>
      <c r="L10" s="888">
        <v>4</v>
      </c>
      <c r="M10" s="642">
        <f>K10*L10</f>
        <v>5.2</v>
      </c>
      <c r="N10" s="871" t="s">
        <v>107</v>
      </c>
      <c r="O10" s="734">
        <v>1.18</v>
      </c>
      <c r="P10" s="862">
        <v>44210</v>
      </c>
      <c r="Q10" s="862">
        <v>44243</v>
      </c>
      <c r="R10" s="642">
        <f>(K10-O10)/O10*100</f>
        <v>10.169491525423737</v>
      </c>
      <c r="S10" s="701">
        <f>IF(INDEX(Historical!$D$7:$D$1254,MATCH(B10,Historical!$B$7:$B$1278,0))=0,"n/a",(INDEX(Historical!$C$7:$C$1256,MATCH(B10,Historical!$B$7:$B$1278,0))/INDEX(Historical!$D$7:$D$1254,MATCH(B10,Historical!$B$7:$B$1278,0))-1)*100)</f>
        <v>19.220055710306426</v>
      </c>
      <c r="T10" s="701">
        <f>IF(INDEX(Historical!$F$7:$F$1247,MATCH(B10,Historical!$B$7:$B$1278,0))=0,"n/a",((INDEX(Historical!$C$7:$C$1256,MATCH(B10,Historical!$B$7:$B$1278,0))/INDEX(Historical!$F$7:$F$1247,MATCH(B10,Historical!$B$7:$B$1278,0)))^(1/3)-1)*100)</f>
        <v>23.358659295712634</v>
      </c>
      <c r="U10" s="701">
        <f>IF(INDEX(Historical!$H$7:$H$1247,MATCH(B10,Historical!$B$7:$B$1278,0))=0,"n/a",((INDEX(Historical!$C$7:$C$1256,MATCH(B10,Historical!$B$7:$B$1278,0))/INDEX(Historical!$H$7:$H$1247,MATCH(B10,Historical!$B$7:$B$1278,0)))^(1/5)-1)*100)</f>
        <v>20.855699454672006</v>
      </c>
      <c r="V10" s="701" t="str">
        <f>IF(INDEX(Historical!$O$7:$O$1247,MATCH(B10,Historical!$B$7:$B$1278,0))=0,"n/a",((INDEX(Historical!$C$7:$C$1256,MATCH(B10,Historical!$B$7:$B$1278,0))/INDEX(Historical!$O$7:$O$1247,MATCH(B10,Historical!$B$7:$B$1278,0)))^(1/10)-1)*100)</f>
        <v>n/a</v>
      </c>
      <c r="W10" s="702" t="str">
        <f>IF(OR(U10&lt;=0,U10="n/a",V10&lt;=0,V10="n/a"),"n/a",U10/V10)</f>
        <v>n/a</v>
      </c>
      <c r="X10" s="703">
        <f>IF(OR(AJ10&lt;=0,AJ10="n/a",U10&lt;=0,U10="n/a"),"n/a",U10/AJ10)</f>
        <v>0.56673096344217411</v>
      </c>
      <c r="Y10" s="877"/>
      <c r="Z10" s="651">
        <f>IF(OR(AC10&lt;0.01,AC10="n/a"),"n/a",M10/AC10*100)</f>
        <v>114.28571428571431</v>
      </c>
      <c r="AA10" s="887">
        <f>IF(OR(AC10&lt;0.01,AC10="n/a"),"n/a",I10/AC10)</f>
        <v>18.703296703296704</v>
      </c>
      <c r="AB10" s="888">
        <v>12</v>
      </c>
      <c r="AC10" s="866">
        <v>4.55</v>
      </c>
      <c r="AD10" s="866">
        <v>2</v>
      </c>
      <c r="AE10" s="866">
        <v>4.1399999999999997</v>
      </c>
      <c r="AF10" s="866">
        <v>9.5299999999999994</v>
      </c>
      <c r="AG10" s="868">
        <v>-303.39999999999998</v>
      </c>
      <c r="AH10" s="866">
        <v>42.3</v>
      </c>
      <c r="AI10" s="866">
        <v>16.09</v>
      </c>
      <c r="AJ10" s="866">
        <v>36.799999999999997</v>
      </c>
      <c r="AK10" s="866">
        <v>9.379999999999999</v>
      </c>
      <c r="AL10" s="879">
        <v>150130</v>
      </c>
      <c r="AM10" s="873">
        <v>0.1</v>
      </c>
      <c r="AN10" s="866">
        <v>5.94</v>
      </c>
      <c r="AO10" s="740">
        <f>IF(U10="n/a","n/a",IF(AA10&lt;0,"n/a",IF(AA10="n/a","n/a",J10+U10-AA10)))</f>
        <v>8.2628610357466314</v>
      </c>
      <c r="AP10" s="741">
        <f>IF(U10="n/a","n/a",J10+U10)</f>
        <v>26.966157739043336</v>
      </c>
      <c r="AQ10" s="889">
        <f>IF(OR(AC10&lt;0.01,AF10="n/a"),"n/a",(I10/SQRT(22.5*AC10*(I10/AF10))-1)*100)</f>
        <v>181.45843788888661</v>
      </c>
      <c r="AR10" s="651">
        <f>INDEX(Historical!$C$7:$C$1256,MATCH(B10,Historical!$B$7:$B$1278,0))*IF(AH10="n/a",1.03,IF(AH10&lt;0,1.01,IF(AH10&gt;10,1.1,(1+AH10/100))))</f>
        <v>4.7080000000000011</v>
      </c>
      <c r="AS10" s="887">
        <f>IF($AI10="n/a",1.03*AR10,IF($AI10&lt;0,1.01*AR10,IF($AI10&gt;10,1.1*AR10,(1+$AI10/100)*AR10)))</f>
        <v>5.1788000000000016</v>
      </c>
      <c r="AT10" s="887">
        <f>IF($AK10="n/a",1.03*AS10,IF($AK10&lt;0,1.01*AS10,IF($AK10&gt;10,1.1*AS10,(1+$AK10/100)*AS10)))</f>
        <v>5.6645714400000013</v>
      </c>
      <c r="AU10" s="887">
        <f>IF($AK10="n/a",1.03*AT10,IF($AK10&lt;0,1.01*AT10,IF($AK10&gt;10,1.1*AT10,(1+$AK10/100)*AT10)))</f>
        <v>6.1959082410720008</v>
      </c>
      <c r="AV10" s="887">
        <f>IF($AK10="n/a",1.03*AU10,IF($AK10&lt;0,1.01*AU10,IF($AK10&gt;10,1.1*AU10,(1+$AK10/100)*AU10)))</f>
        <v>6.7770844340845535</v>
      </c>
      <c r="AW10" s="651">
        <f>SUM(AR10:AV10)</f>
        <v>28.524364115156558</v>
      </c>
      <c r="AX10" s="748">
        <f>AW10/I10*100</f>
        <v>33.518641733438962</v>
      </c>
      <c r="AY10" s="935">
        <v>0.67</v>
      </c>
      <c r="AZ10" s="873">
        <v>36.049999999999997</v>
      </c>
      <c r="BA10" s="873">
        <v>-15.98</v>
      </c>
      <c r="BB10" s="873">
        <v>-3.92</v>
      </c>
      <c r="BC10" s="873">
        <v>-4.1300000000000008</v>
      </c>
      <c r="BE10" s="624">
        <v>2013</v>
      </c>
      <c r="BF10" s="899">
        <f>IF(BE10&gt;2008,0,IF(BE10&gt;2001,1,IF(BE10&gt;1990,2,IF(BE10&gt;1980,3,IF(BE10&gt;1973,4,IF(BE10&gt;1970,5,IF(BE10&gt;1960,6,IF(BE10&gt;1958,7,IF(BE10&gt;1953,8,9)))))))))</f>
        <v>0</v>
      </c>
      <c r="BG10" s="883">
        <v>7.1</v>
      </c>
    </row>
    <row r="11" spans="1:59" s="774" customFormat="1" ht="11.25" customHeight="1" x14ac:dyDescent="0.2">
      <c r="A11" s="755" t="s">
        <v>418</v>
      </c>
      <c r="B11" s="782" t="s">
        <v>419</v>
      </c>
      <c r="C11" s="933" t="s">
        <v>153</v>
      </c>
      <c r="D11" s="933" t="s">
        <v>4324</v>
      </c>
      <c r="E11" s="756">
        <v>16</v>
      </c>
      <c r="F11" s="1158">
        <v>231</v>
      </c>
      <c r="G11" s="1181" t="s">
        <v>106</v>
      </c>
      <c r="H11" s="1181" t="s">
        <v>106</v>
      </c>
      <c r="I11" s="757">
        <v>96.07</v>
      </c>
      <c r="J11" s="758">
        <f>(M11/I11)*100</f>
        <v>1.7487248881024253</v>
      </c>
      <c r="K11" s="759">
        <v>0.42</v>
      </c>
      <c r="L11" s="760">
        <v>4</v>
      </c>
      <c r="M11" s="761">
        <f>K11*L11</f>
        <v>1.68</v>
      </c>
      <c r="N11" s="762" t="s">
        <v>420</v>
      </c>
      <c r="O11" s="763">
        <v>0.4</v>
      </c>
      <c r="P11" s="764">
        <v>43874</v>
      </c>
      <c r="Q11" s="764">
        <v>43892</v>
      </c>
      <c r="R11" s="761">
        <f>(K11-O11)/O11*100</f>
        <v>4.9999999999999902</v>
      </c>
      <c r="S11" s="701">
        <f>IF(INDEX(Historical!$D$7:$D$1254,MATCH(B11,Historical!$B$7:$B$1278,0))=0,"n/a",(INDEX(Historical!$C$7:$C$1256,MATCH(B11,Historical!$B$7:$B$1278,0))/INDEX(Historical!$D$7:$D$1254,MATCH(B11,Historical!$B$7:$B$1278,0))-1)*100)</f>
        <v>3.8961038961039085</v>
      </c>
      <c r="T11" s="701">
        <f>IF(INDEX(Historical!$F$7:$F$1247,MATCH(B11,Historical!$B$7:$B$1278,0))=0,"n/a",((INDEX(Historical!$C$7:$C$1256,MATCH(B11,Historical!$B$7:$B$1278,0))/INDEX(Historical!$F$7:$F$1247,MATCH(B11,Historical!$B$7:$B$1278,0)))^(1/3)-1)*100)</f>
        <v>4.9276798156343116</v>
      </c>
      <c r="U11" s="701">
        <f>IF(INDEX(Historical!$H$7:$H$1247,MATCH(B11,Historical!$B$7:$B$1278,0))=0,"n/a",((INDEX(Historical!$C$7:$C$1256,MATCH(B11,Historical!$B$7:$B$1278,0))/INDEX(Historical!$H$7:$H$1247,MATCH(B11,Historical!$B$7:$B$1278,0)))^(1/5)-1)*100)</f>
        <v>9.9662411663760331</v>
      </c>
      <c r="V11" s="701">
        <f>IF(INDEX(Historical!$O$7:$O$1247,MATCH(B11,Historical!$B$7:$B$1278,0))=0,"n/a",((INDEX(Historical!$C$7:$C$1256,MATCH(B11,Historical!$B$7:$B$1278,0))/INDEX(Historical!$O$7:$O$1247,MATCH(B11,Historical!$B$7:$B$1278,0)))^(1/10)-1)*100)</f>
        <v>20.890138209116358</v>
      </c>
      <c r="W11" s="702">
        <f>IF(OR(U11&lt;=0,U11="n/a",V11&lt;=0,V11="n/a"),"n/a",U11/V11)</f>
        <v>0.47707875680912498</v>
      </c>
      <c r="X11" s="703">
        <f>IF(OR(AJ11&lt;=0,AJ11="n/a",U11&lt;=0,U11="n/a"),"n/a",U11/AJ11)</f>
        <v>0.37750913509000122</v>
      </c>
      <c r="Y11" s="673"/>
      <c r="Z11" s="758">
        <f>IF(OR(AC11&lt;0.01,AC11="n/a"),"n/a",M11/AC11*100)</f>
        <v>22.192866578599734</v>
      </c>
      <c r="AA11" s="766">
        <f>IF(OR(AC11&lt;0.01,AC11="n/a"),"n/a",I11/AC11)</f>
        <v>12.690885072655217</v>
      </c>
      <c r="AB11" s="760">
        <v>9</v>
      </c>
      <c r="AC11" s="767">
        <v>7.57</v>
      </c>
      <c r="AD11" s="767">
        <v>1.55</v>
      </c>
      <c r="AE11" s="767">
        <v>0.1</v>
      </c>
      <c r="AF11" s="767">
        <v>5.07</v>
      </c>
      <c r="AG11" s="776">
        <v>47.3</v>
      </c>
      <c r="AH11" s="776">
        <v>-18.600000000000001</v>
      </c>
      <c r="AI11" s="776">
        <v>7.26</v>
      </c>
      <c r="AJ11" s="767">
        <v>26.400000000000002</v>
      </c>
      <c r="AK11" s="767">
        <v>8.17</v>
      </c>
      <c r="AL11" s="768">
        <v>19480</v>
      </c>
      <c r="AM11" s="769">
        <v>0.1</v>
      </c>
      <c r="AN11" s="767">
        <v>1.07</v>
      </c>
      <c r="AO11" s="770">
        <f>IF(U11="n/a","n/a",IF(AA11&lt;0,"n/a",IF(AA11="n/a","n/a",J11+U11-AA11)))</f>
        <v>-0.97591901817675897</v>
      </c>
      <c r="AP11" s="771">
        <f>IF(U11="n/a","n/a",J11+U11)</f>
        <v>11.714966054478458</v>
      </c>
      <c r="AQ11" s="772">
        <f>IF(OR(AC11&lt;0.01,AF11="n/a"),"n/a",(I11/SQRT(22.5*AC11*(I11/AF11))-1)*100)</f>
        <v>69.105867324928809</v>
      </c>
      <c r="AR11" s="651">
        <f>INDEX(Historical!$C$7:$C$1256,MATCH(B11,Historical!$B$7:$B$1278,0))*IF(AH11="n/a",1.03,IF(AH11&lt;0,1.01,IF(AH11&gt;10,1.1,(1+AH11/100))))</f>
        <v>1.6160000000000001</v>
      </c>
      <c r="AS11" s="766">
        <f>IF($AI11="n/a",1.03*AR11,IF($AI11&lt;0,1.01*AR11,IF($AI11&gt;10,1.1*AR11,(1+$AI11/100)*AR11)))</f>
        <v>1.7333216</v>
      </c>
      <c r="AT11" s="766">
        <f>IF($AK11="n/a",1.03*AS11,IF($AK11&lt;0,1.01*AS11,IF($AK11&gt;10,1.1*AS11,(1+$AK11/100)*AS11)))</f>
        <v>1.8749339747200002</v>
      </c>
      <c r="AU11" s="766">
        <f>IF($AK11="n/a",1.03*AT11,IF($AK11&lt;0,1.01*AT11,IF($AK11&gt;10,1.1*AT11,(1+$AK11/100)*AT11)))</f>
        <v>2.0281160804546245</v>
      </c>
      <c r="AV11" s="766">
        <f>IF($AK11="n/a",1.03*AU11,IF($AK11&lt;0,1.01*AU11,IF($AK11&gt;10,1.1*AU11,(1+$AK11/100)*AU11)))</f>
        <v>2.1938131642277674</v>
      </c>
      <c r="AW11" s="758">
        <f>SUM(AR11:AV11)</f>
        <v>9.4461848194023936</v>
      </c>
      <c r="AX11" s="773">
        <f>AW11/I11*100</f>
        <v>9.8326062448239764</v>
      </c>
      <c r="AY11" s="936">
        <v>0.55000000000000004</v>
      </c>
      <c r="AZ11" s="769">
        <v>33.32</v>
      </c>
      <c r="BA11" s="769">
        <v>-9.75</v>
      </c>
      <c r="BB11" s="769">
        <v>-0.76</v>
      </c>
      <c r="BC11" s="769">
        <v>2.17</v>
      </c>
      <c r="BD11" s="909"/>
      <c r="BE11" s="624">
        <v>2006</v>
      </c>
      <c r="BF11" s="899">
        <f>IF(BE11&gt;2008,0,IF(BE11&gt;2001,1,IF(BE11&gt;1990,2,IF(BE11&gt;1980,3,IF(BE11&gt;1973,4,IF(BE11&gt;1970,5,IF(BE11&gt;1960,6,IF(BE11&gt;1958,7,IF(BE11&gt;1953,8,9)))))))))</f>
        <v>1</v>
      </c>
      <c r="BG11" s="825">
        <v>3.9</v>
      </c>
    </row>
    <row r="12" spans="1:59" ht="11.25" customHeight="1" x14ac:dyDescent="0.2">
      <c r="A12" s="864" t="s">
        <v>113</v>
      </c>
      <c r="B12" s="876" t="s">
        <v>114</v>
      </c>
      <c r="C12" s="933" t="s">
        <v>112</v>
      </c>
      <c r="D12" s="933" t="s">
        <v>4325</v>
      </c>
      <c r="E12" s="733">
        <v>53</v>
      </c>
      <c r="F12" s="1158">
        <v>17</v>
      </c>
      <c r="G12" s="1135" t="s">
        <v>115</v>
      </c>
      <c r="H12" s="1135" t="s">
        <v>37</v>
      </c>
      <c r="I12" s="866">
        <v>34.72</v>
      </c>
      <c r="J12" s="651">
        <f>(M12/I12)*100</f>
        <v>2.1313364055299542</v>
      </c>
      <c r="K12" s="878">
        <v>0.185</v>
      </c>
      <c r="L12" s="888">
        <v>4</v>
      </c>
      <c r="M12" s="642">
        <f>K12*L12</f>
        <v>0.74</v>
      </c>
      <c r="N12" s="871" t="s">
        <v>242</v>
      </c>
      <c r="O12" s="734">
        <v>0.18</v>
      </c>
      <c r="P12" s="619">
        <v>43829</v>
      </c>
      <c r="Q12" s="619">
        <v>43863</v>
      </c>
      <c r="R12" s="642">
        <f>(K12-O12)/O12*100</f>
        <v>2.7777777777777803</v>
      </c>
      <c r="S12" s="701">
        <f>IF(INDEX(Historical!$D$7:$D$1254,MATCH(B12,Historical!$B$7:$B$1278,0))=0,"n/a",(INDEX(Historical!$C$7:$C$1256,MATCH(B12,Historical!$B$7:$B$1278,0))/INDEX(Historical!$D$7:$D$1254,MATCH(B12,Historical!$B$7:$B$1278,0))-1)*100)</f>
        <v>2.8571428571428692</v>
      </c>
      <c r="T12" s="701">
        <f>IF(INDEX(Historical!$F$7:$F$1247,MATCH(B12,Historical!$B$7:$B$1278,0))=0,"n/a",((INDEX(Historical!$C$7:$C$1256,MATCH(B12,Historical!$B$7:$B$1278,0))/INDEX(Historical!$F$7:$F$1247,MATCH(B12,Historical!$B$7:$B$1278,0)))^(1/3)-1)*100)</f>
        <v>2.9428498400178693</v>
      </c>
      <c r="U12" s="701">
        <f>IF(INDEX(Historical!$H$7:$H$1247,MATCH(B12,Historical!$B$7:$B$1278,0))=0,"n/a",((INDEX(Historical!$C$7:$C$1256,MATCH(B12,Historical!$B$7:$B$1278,0))/INDEX(Historical!$H$7:$H$1247,MATCH(B12,Historical!$B$7:$B$1278,0)))^(1/5)-1)*100)</f>
        <v>3.0358033101851145</v>
      </c>
      <c r="V12" s="701">
        <f>IF(INDEX(Historical!$O$7:$O$1247,MATCH(B12,Historical!$B$7:$B$1278,0))=0,"n/a",((INDEX(Historical!$C$7:$C$1256,MATCH(B12,Historical!$B$7:$B$1278,0))/INDEX(Historical!$O$7:$O$1247,MATCH(B12,Historical!$B$7:$B$1278,0)))^(1/10)-1)*100)</f>
        <v>3.3077529462111066</v>
      </c>
      <c r="W12" s="702">
        <f>IF(OR(U12&lt;=0,U12="n/a",V12&lt;=0,V12="n/a"),"n/a",U12/V12)</f>
        <v>0.91778417540599611</v>
      </c>
      <c r="X12" s="703">
        <f>IF(OR(AJ12&lt;=0,AJ12="n/a",U12&lt;=0,U12="n/a"),"n/a",U12/AJ12)</f>
        <v>0.29762777550834457</v>
      </c>
      <c r="Y12" s="659"/>
      <c r="Z12" s="651" t="str">
        <f>IF(OR(AC12&lt;0.01,AC12="n/a"),"n/a",M12/AC12*100)</f>
        <v>n/a</v>
      </c>
      <c r="AA12" s="887" t="str">
        <f>IF(OR(AC12&lt;0.01,AC12="n/a"),"n/a",I12/AC12)</f>
        <v>n/a</v>
      </c>
      <c r="AB12" s="888">
        <v>10</v>
      </c>
      <c r="AC12" s="866">
        <v>-0.08</v>
      </c>
      <c r="AD12" s="866" t="s">
        <v>136</v>
      </c>
      <c r="AE12" s="866">
        <v>0.37</v>
      </c>
      <c r="AF12" s="866">
        <v>1.6</v>
      </c>
      <c r="AG12" s="866">
        <v>-0.3</v>
      </c>
      <c r="AH12" s="866">
        <v>78.5</v>
      </c>
      <c r="AI12" s="866">
        <v>-5.2</v>
      </c>
      <c r="AJ12" s="866">
        <v>10.199999999999999</v>
      </c>
      <c r="AK12" s="866">
        <v>16</v>
      </c>
      <c r="AL12" s="879">
        <v>2270</v>
      </c>
      <c r="AM12" s="873">
        <v>1.0999999999999999</v>
      </c>
      <c r="AN12" s="866">
        <v>0.52</v>
      </c>
      <c r="AO12" s="740" t="str">
        <f>IF(U12="n/a","n/a",IF(AA12&lt;0,"n/a",IF(AA12="n/a","n/a",J12+U12-AA12)))</f>
        <v>n/a</v>
      </c>
      <c r="AP12" s="741">
        <f>IF(U12="n/a","n/a",J12+U12)</f>
        <v>5.1671397157150682</v>
      </c>
      <c r="AQ12" s="889" t="str">
        <f>IF(OR(AC12&lt;0.01,AF12="n/a"),"n/a",(I12/SQRT(22.5*AC12*(I12/AF12))-1)*100)</f>
        <v>n/a</v>
      </c>
      <c r="AR12" s="651">
        <f>INDEX(Historical!$C$7:$C$1256,MATCH(B12,Historical!$B$7:$B$1278,0))*IF(AH12="n/a",1.03,IF(AH12&lt;0,1.01,IF(AH12&gt;10,1.1,(1+AH12/100))))</f>
        <v>0.79200000000000004</v>
      </c>
      <c r="AS12" s="887">
        <f>IF($AI12="n/a",1.03*AR12,IF($AI12&lt;0,1.01*AR12,IF($AI12&gt;10,1.1*AR12,(1+$AI12/100)*AR12)))</f>
        <v>0.79992000000000008</v>
      </c>
      <c r="AT12" s="887">
        <f>IF($AK12="n/a",1.03*AS12,IF($AK12&lt;0,1.01*AS12,IF($AK12&gt;10,1.1*AS12,(1+$AK12/100)*AS12)))</f>
        <v>0.87991200000000014</v>
      </c>
      <c r="AU12" s="887">
        <f>IF($AK12="n/a",1.03*AT12,IF($AK12&lt;0,1.01*AT12,IF($AK12&gt;10,1.1*AT12,(1+$AK12/100)*AT12)))</f>
        <v>0.96790320000000019</v>
      </c>
      <c r="AV12" s="887">
        <f>IF($AK12="n/a",1.03*AU12,IF($AK12&lt;0,1.01*AU12,IF($AK12&gt;10,1.1*AU12,(1+$AK12/100)*AU12)))</f>
        <v>1.0646935200000003</v>
      </c>
      <c r="AW12" s="651">
        <f>SUM(AR12:AV12)</f>
        <v>4.5044287200000008</v>
      </c>
      <c r="AX12" s="748">
        <f>AW12/I12*100</f>
        <v>12.973585023041478</v>
      </c>
      <c r="AY12" s="935">
        <v>1.25</v>
      </c>
      <c r="AZ12" s="873">
        <v>75.44</v>
      </c>
      <c r="BA12" s="873">
        <v>-14.860000000000001</v>
      </c>
      <c r="BB12" s="873">
        <v>-5.75</v>
      </c>
      <c r="BC12" s="873">
        <v>0.74</v>
      </c>
      <c r="BE12" s="624">
        <v>1968</v>
      </c>
      <c r="BF12" s="899">
        <f>IF(BE12&gt;2008,0,IF(BE12&gt;2001,1,IF(BE12&gt;1990,2,IF(BE12&gt;1980,3,IF(BE12&gt;1973,4,IF(BE12&gt;1970,5,IF(BE12&gt;1960,6,IF(BE12&gt;1958,7,IF(BE12&gt;1953,8,9)))))))))</f>
        <v>6</v>
      </c>
      <c r="BG12" s="883">
        <v>-0.1</v>
      </c>
    </row>
    <row r="13" spans="1:59" ht="11.25" customHeight="1" x14ac:dyDescent="0.2">
      <c r="A13" s="872" t="s">
        <v>940</v>
      </c>
      <c r="B13" s="876" t="s">
        <v>941</v>
      </c>
      <c r="C13" s="933" t="s">
        <v>108</v>
      </c>
      <c r="D13" s="933" t="s">
        <v>4326</v>
      </c>
      <c r="E13" s="733">
        <v>9</v>
      </c>
      <c r="F13" s="1158">
        <v>482</v>
      </c>
      <c r="G13" s="1158" t="s">
        <v>106</v>
      </c>
      <c r="H13" s="1158" t="s">
        <v>106</v>
      </c>
      <c r="I13" s="875">
        <v>11.82</v>
      </c>
      <c r="J13" s="651">
        <f>(M13/I13)*100</f>
        <v>10.829103214890017</v>
      </c>
      <c r="K13" s="878">
        <v>0.32</v>
      </c>
      <c r="L13" s="888">
        <v>4</v>
      </c>
      <c r="M13" s="642">
        <f>K13*L13</f>
        <v>1.28</v>
      </c>
      <c r="N13" s="871" t="s">
        <v>707</v>
      </c>
      <c r="O13" s="734">
        <v>0.31</v>
      </c>
      <c r="P13" s="862">
        <v>44148</v>
      </c>
      <c r="Q13" s="862">
        <v>44165</v>
      </c>
      <c r="R13" s="642">
        <f>(K13-O13)/O13*100</f>
        <v>3.2258064516129057</v>
      </c>
      <c r="S13" s="701">
        <f>IF(INDEX(Historical!$D$7:$D$1254,MATCH(B13,Historical!$B$7:$B$1278,0))=0,"n/a",(INDEX(Historical!$C$7:$C$1256,MATCH(B13,Historical!$B$7:$B$1278,0))/INDEX(Historical!$D$7:$D$1254,MATCH(B13,Historical!$B$7:$B$1278,0))-1)*100)</f>
        <v>16.326530612244895</v>
      </c>
      <c r="T13" s="701">
        <f>IF(INDEX(Historical!$F$7:$F$1247,MATCH(B13,Historical!$B$7:$B$1278,0))=0,"n/a",((INDEX(Historical!$C$7:$C$1256,MATCH(B13,Historical!$B$7:$B$1278,0))/INDEX(Historical!$F$7:$F$1247,MATCH(B13,Historical!$B$7:$B$1278,0)))^(1/3)-1)*100)</f>
        <v>22.509862927535139</v>
      </c>
      <c r="U13" s="701">
        <f>IF(INDEX(Historical!$H$7:$H$1247,MATCH(B13,Historical!$B$7:$B$1278,0))=0,"n/a",((INDEX(Historical!$C$7:$C$1256,MATCH(B13,Historical!$B$7:$B$1278,0))/INDEX(Historical!$H$7:$H$1247,MATCH(B13,Historical!$B$7:$B$1278,0)))^(1/5)-1)*100)</f>
        <v>16.998502076483881</v>
      </c>
      <c r="V13" s="701" t="str">
        <f>IF(INDEX(Historical!$O$7:$O$1247,MATCH(B13,Historical!$B$7:$B$1278,0))=0,"n/a",((INDEX(Historical!$C$7:$C$1256,MATCH(B13,Historical!$B$7:$B$1278,0))/INDEX(Historical!$O$7:$O$1247,MATCH(B13,Historical!$B$7:$B$1278,0)))^(1/10)-1)*100)</f>
        <v>n/a</v>
      </c>
      <c r="W13" s="702" t="str">
        <f>IF(OR(U13&lt;=0,U13="n/a",V13&lt;=0,V13="n/a"),"n/a",U13/V13)</f>
        <v>n/a</v>
      </c>
      <c r="X13" s="703" t="str">
        <f>IF(OR(AJ13&lt;=0,AJ13="n/a",U13&lt;=0,U13="n/a"),"n/a",U13/AJ13)</f>
        <v>n/a</v>
      </c>
      <c r="Y13" s="877"/>
      <c r="Z13" s="651">
        <f>IF(OR(AC13&lt;0.01,AC13="n/a"),"n/a",M13/AC13*100)</f>
        <v>261.22448979591837</v>
      </c>
      <c r="AA13" s="887">
        <f>IF(OR(AC13&lt;0.01,AC13="n/a"),"n/a",I13/AC13)</f>
        <v>24.122448979591837</v>
      </c>
      <c r="AB13" s="888">
        <v>12</v>
      </c>
      <c r="AC13" s="866">
        <v>0.49</v>
      </c>
      <c r="AD13" s="866">
        <v>3.01</v>
      </c>
      <c r="AE13" s="866">
        <v>2.4500000000000002</v>
      </c>
      <c r="AF13" s="866">
        <v>1.29</v>
      </c>
      <c r="AG13" s="866">
        <v>5.4</v>
      </c>
      <c r="AH13" s="866">
        <v>-14.299999999999999</v>
      </c>
      <c r="AI13" s="866">
        <v>129.59</v>
      </c>
      <c r="AJ13" s="866">
        <v>-5.5</v>
      </c>
      <c r="AK13" s="866">
        <v>8</v>
      </c>
      <c r="AL13" s="879">
        <v>1290</v>
      </c>
      <c r="AM13" s="873">
        <v>1.3</v>
      </c>
      <c r="AN13" s="866">
        <v>4.8099999999999996</v>
      </c>
      <c r="AO13" s="740">
        <f>IF(U13="n/a","n/a",IF(AA13&lt;0,"n/a",IF(AA13="n/a","n/a",J13+U13-AA13)))</f>
        <v>3.7051563117820621</v>
      </c>
      <c r="AP13" s="741">
        <f>IF(U13="n/a","n/a",J13+U13)</f>
        <v>27.827605291373899</v>
      </c>
      <c r="AQ13" s="889">
        <f>IF(OR(AC13&lt;0.01,AF13="n/a"),"n/a",(I13/SQRT(22.5*AC13*(I13/AF13))-1)*100)</f>
        <v>17.601888087022878</v>
      </c>
      <c r="AR13" s="651">
        <f>INDEX(Historical!$C$7:$C$1256,MATCH(B13,Historical!$B$7:$B$1278,0))*IF(AH13="n/a",1.03,IF(AH13&lt;0,1.01,IF(AH13&gt;10,1.1,(1+AH13/100))))</f>
        <v>1.1514</v>
      </c>
      <c r="AS13" s="887">
        <f>IF($AI13="n/a",1.03*AR13,IF($AI13&lt;0,1.01*AR13,IF($AI13&gt;10,1.1*AR13,(1+$AI13/100)*AR13)))</f>
        <v>1.26654</v>
      </c>
      <c r="AT13" s="887">
        <f>IF($AK13="n/a",1.03*AS13,IF($AK13&lt;0,1.01*AS13,IF($AK13&gt;10,1.1*AS13,(1+$AK13/100)*AS13)))</f>
        <v>1.3678632000000002</v>
      </c>
      <c r="AU13" s="887">
        <f>IF($AK13="n/a",1.03*AT13,IF($AK13&lt;0,1.01*AT13,IF($AK13&gt;10,1.1*AT13,(1+$AK13/100)*AT13)))</f>
        <v>1.4772922560000004</v>
      </c>
      <c r="AV13" s="887">
        <f>IF($AK13="n/a",1.03*AU13,IF($AK13&lt;0,1.01*AU13,IF($AK13&gt;10,1.1*AU13,(1+$AK13/100)*AU13)))</f>
        <v>1.5954756364800005</v>
      </c>
      <c r="AW13" s="651">
        <f>SUM(AR13:AV13)</f>
        <v>6.858571092480001</v>
      </c>
      <c r="AX13" s="748">
        <f>AW13/I13*100</f>
        <v>58.025136146192899</v>
      </c>
      <c r="AY13" s="935">
        <v>1.92</v>
      </c>
      <c r="AZ13" s="873">
        <v>233.9</v>
      </c>
      <c r="BA13" s="873">
        <v>-25.05</v>
      </c>
      <c r="BB13" s="873">
        <v>2.13</v>
      </c>
      <c r="BC13" s="873">
        <v>17.299999999999997</v>
      </c>
      <c r="BE13" s="624">
        <v>2012</v>
      </c>
      <c r="BF13" s="899">
        <f>IF(BE13&gt;2008,0,IF(BE13&gt;2001,1,IF(BE13&gt;1990,2,IF(BE13&gt;1980,3,IF(BE13&gt;1973,4,IF(BE13&gt;1970,5,IF(BE13&gt;1960,6,IF(BE13&gt;1958,7,IF(BE13&gt;1953,8,9)))))))))</f>
        <v>0</v>
      </c>
      <c r="BG13" s="883">
        <v>0.89999999999999991</v>
      </c>
    </row>
    <row r="14" spans="1:59" ht="11.25" customHeight="1" x14ac:dyDescent="0.2">
      <c r="A14" s="864" t="s">
        <v>1857</v>
      </c>
      <c r="B14" s="876" t="s">
        <v>1858</v>
      </c>
      <c r="C14" s="933" t="s">
        <v>153</v>
      </c>
      <c r="D14" s="933" t="s">
        <v>4327</v>
      </c>
      <c r="E14" s="733">
        <v>7</v>
      </c>
      <c r="F14" s="1158">
        <v>605</v>
      </c>
      <c r="G14" s="1178" t="s">
        <v>37</v>
      </c>
      <c r="H14" s="1178" t="s">
        <v>37</v>
      </c>
      <c r="I14" s="875">
        <v>105.11</v>
      </c>
      <c r="J14" s="651">
        <f>(M14/I14)*100</f>
        <v>1.3699933403101512</v>
      </c>
      <c r="K14" s="878">
        <v>0.36</v>
      </c>
      <c r="L14" s="888">
        <v>4</v>
      </c>
      <c r="M14" s="642">
        <f>K14*L14</f>
        <v>1.44</v>
      </c>
      <c r="N14" s="871" t="s">
        <v>107</v>
      </c>
      <c r="O14" s="734">
        <v>0.32</v>
      </c>
      <c r="P14" s="862">
        <v>43843</v>
      </c>
      <c r="Q14" s="862">
        <v>43874</v>
      </c>
      <c r="R14" s="642">
        <f>(K14-O14)/O14*100</f>
        <v>12.499999999999993</v>
      </c>
      <c r="S14" s="701">
        <f>IF(INDEX(Historical!$D$7:$D$1254,MATCH(B14,Historical!$B$7:$B$1278,0))=0,"n/a",(INDEX(Historical!$C$7:$C$1256,MATCH(B14,Historical!$B$7:$B$1278,0))/INDEX(Historical!$D$7:$D$1254,MATCH(B14,Historical!$B$7:$B$1278,0))-1)*100)</f>
        <v>14.285714285714279</v>
      </c>
      <c r="T14" s="701">
        <f>IF(INDEX(Historical!$F$7:$F$1247,MATCH(B14,Historical!$B$7:$B$1278,0))=0,"n/a",((INDEX(Historical!$C$7:$C$1256,MATCH(B14,Historical!$B$7:$B$1278,0))/INDEX(Historical!$F$7:$F$1247,MATCH(B14,Historical!$B$7:$B$1278,0)))^(1/3)-1)*100)</f>
        <v>7.1664579674248774</v>
      </c>
      <c r="U14" s="701">
        <f>IF(INDEX(Historical!$H$7:$H$1247,MATCH(B14,Historical!$B$7:$B$1278,0))=0,"n/a",((INDEX(Historical!$C$7:$C$1256,MATCH(B14,Historical!$B$7:$B$1278,0))/INDEX(Historical!$H$7:$H$1247,MATCH(B14,Historical!$B$7:$B$1278,0)))^(1/5)-1)*100)</f>
        <v>7.7818067712725814</v>
      </c>
      <c r="V14" s="701">
        <f>IF(INDEX(Historical!$O$7:$O$1247,MATCH(B14,Historical!$B$7:$B$1278,0))=0,"n/a",((INDEX(Historical!$C$7:$C$1256,MATCH(B14,Historical!$B$7:$B$1278,0))/INDEX(Historical!$O$7:$O$1247,MATCH(B14,Historical!$B$7:$B$1278,0)))^(1/10)-1)*100)</f>
        <v>5.5121315507738133</v>
      </c>
      <c r="W14" s="702">
        <f>IF(OR(U14&lt;=0,U14="n/a",V14&lt;=0,V14="n/a"),"n/a",U14/V14)</f>
        <v>1.4117599878725939</v>
      </c>
      <c r="X14" s="703">
        <f>IF(OR(AJ14&lt;=0,AJ14="n/a",U14&lt;=0,U14="n/a"),"n/a",U14/AJ14)</f>
        <v>0.62756506219940167</v>
      </c>
      <c r="Y14" s="661"/>
      <c r="Z14" s="651">
        <f>IF(OR(AC14&lt;0.01,AC14="n/a"),"n/a",M14/AC14*100)</f>
        <v>76.59574468085107</v>
      </c>
      <c r="AA14" s="887">
        <f>IF(OR(AC14&lt;0.01,AC14="n/a"),"n/a",I14/AC14)</f>
        <v>55.909574468085111</v>
      </c>
      <c r="AB14" s="888">
        <v>12</v>
      </c>
      <c r="AC14" s="866">
        <v>1.88</v>
      </c>
      <c r="AD14" s="866">
        <v>4.21</v>
      </c>
      <c r="AE14" s="866">
        <v>5.87</v>
      </c>
      <c r="AF14" s="866">
        <v>6.09</v>
      </c>
      <c r="AG14" s="866">
        <v>11.600000000000001</v>
      </c>
      <c r="AH14" s="866">
        <v>45.2</v>
      </c>
      <c r="AI14" s="866">
        <v>24.09</v>
      </c>
      <c r="AJ14" s="866">
        <v>12.4</v>
      </c>
      <c r="AK14" s="866">
        <v>13.28</v>
      </c>
      <c r="AL14" s="879">
        <v>189020</v>
      </c>
      <c r="AM14" s="873">
        <v>0.70000000000000007</v>
      </c>
      <c r="AN14" s="866">
        <v>0.64</v>
      </c>
      <c r="AO14" s="740">
        <f>IF(U14="n/a","n/a",IF(AA14&lt;0,"n/a",IF(AA14="n/a","n/a",J14+U14-AA14)))</f>
        <v>-46.757774356502381</v>
      </c>
      <c r="AP14" s="741">
        <f>IF(U14="n/a","n/a",J14+U14)</f>
        <v>9.1518001115827321</v>
      </c>
      <c r="AQ14" s="889">
        <f>IF(OR(AC14&lt;0.01,AF14="n/a"),"n/a",(I14/SQRT(22.5*AC14*(I14/AF14))-1)*100)</f>
        <v>289.00974481403898</v>
      </c>
      <c r="AR14" s="651">
        <f>INDEX(Historical!$C$7:$C$1256,MATCH(B14,Historical!$B$7:$B$1278,0))*IF(AH14="n/a",1.03,IF(AH14&lt;0,1.01,IF(AH14&gt;10,1.1,(1+AH14/100))))</f>
        <v>1.4080000000000001</v>
      </c>
      <c r="AS14" s="887">
        <f>IF($AI14="n/a",1.03*AR14,IF($AI14&lt;0,1.01*AR14,IF($AI14&gt;10,1.1*AR14,(1+$AI14/100)*AR14)))</f>
        <v>1.5488000000000002</v>
      </c>
      <c r="AT14" s="887">
        <f>IF($AK14="n/a",1.03*AS14,IF($AK14&lt;0,1.01*AS14,IF($AK14&gt;10,1.1*AS14,(1+$AK14/100)*AS14)))</f>
        <v>1.7036800000000003</v>
      </c>
      <c r="AU14" s="887">
        <f>IF($AK14="n/a",1.03*AT14,IF($AK14&lt;0,1.01*AT14,IF($AK14&gt;10,1.1*AT14,(1+$AK14/100)*AT14)))</f>
        <v>1.8740480000000004</v>
      </c>
      <c r="AV14" s="887">
        <f>IF($AK14="n/a",1.03*AU14,IF($AK14&lt;0,1.01*AU14,IF($AK14&gt;10,1.1*AU14,(1+$AK14/100)*AU14)))</f>
        <v>2.0614528000000005</v>
      </c>
      <c r="AW14" s="651">
        <f>SUM(AR14:AV14)</f>
        <v>8.5959808000000013</v>
      </c>
      <c r="AX14" s="748">
        <f>AW14/I14*100</f>
        <v>8.1780808676624499</v>
      </c>
      <c r="AY14" s="935">
        <v>0.88</v>
      </c>
      <c r="AZ14" s="873">
        <v>70.61</v>
      </c>
      <c r="BA14" s="873">
        <v>-7.9600000000000009</v>
      </c>
      <c r="BB14" s="873">
        <v>-1.25</v>
      </c>
      <c r="BC14" s="873">
        <v>12.01</v>
      </c>
      <c r="BE14" s="624">
        <v>2014</v>
      </c>
      <c r="BF14" s="899">
        <f>IF(BE14&gt;2008,0,IF(BE14&gt;2001,1,IF(BE14&gt;1990,2,IF(BE14&gt;1980,3,IF(BE14&gt;1973,4,IF(BE14&gt;1970,5,IF(BE14&gt;1960,6,IF(BE14&gt;1958,7,IF(BE14&gt;1953,8,9)))))))))</f>
        <v>0</v>
      </c>
      <c r="BG14" s="883">
        <v>5.3</v>
      </c>
    </row>
    <row r="15" spans="1:59" ht="11.25" customHeight="1" x14ac:dyDescent="0.2">
      <c r="A15" s="872" t="s">
        <v>902</v>
      </c>
      <c r="B15" s="876" t="s">
        <v>903</v>
      </c>
      <c r="C15" s="933" t="s">
        <v>4322</v>
      </c>
      <c r="D15" s="933" t="s">
        <v>4323</v>
      </c>
      <c r="E15" s="733">
        <v>7</v>
      </c>
      <c r="F15" s="1158">
        <v>575</v>
      </c>
      <c r="G15" s="1127" t="s">
        <v>106</v>
      </c>
      <c r="H15" s="1127" t="s">
        <v>106</v>
      </c>
      <c r="I15" s="875">
        <v>37.46</v>
      </c>
      <c r="J15" s="651">
        <f>(M15/I15)*100</f>
        <v>5.0186865990389746</v>
      </c>
      <c r="K15" s="878">
        <v>0.47</v>
      </c>
      <c r="L15" s="888">
        <v>4</v>
      </c>
      <c r="M15" s="642">
        <f>K15*L15</f>
        <v>1.88</v>
      </c>
      <c r="N15" s="871" t="s">
        <v>524</v>
      </c>
      <c r="O15" s="734">
        <v>0.46</v>
      </c>
      <c r="P15" s="867">
        <v>43595</v>
      </c>
      <c r="Q15" s="867">
        <v>43609</v>
      </c>
      <c r="R15" s="642">
        <f>(K15-O15)/O15*100</f>
        <v>2.1739130434782505</v>
      </c>
      <c r="S15" s="701">
        <f>IF(INDEX(Historical!$D$7:$D$1254,MATCH(B15,Historical!$B$7:$B$1278,0))=0,"n/a",(INDEX(Historical!$C$7:$C$1256,MATCH(B15,Historical!$B$7:$B$1278,0))/INDEX(Historical!$D$7:$D$1254,MATCH(B15,Historical!$B$7:$B$1278,0))-1)*100)</f>
        <v>2.7472527472527597</v>
      </c>
      <c r="T15" s="701">
        <f>IF(INDEX(Historical!$F$7:$F$1247,MATCH(B15,Historical!$B$7:$B$1278,0))=0,"n/a",((INDEX(Historical!$C$7:$C$1256,MATCH(B15,Historical!$B$7:$B$1278,0))/INDEX(Historical!$F$7:$F$1247,MATCH(B15,Historical!$B$7:$B$1278,0)))^(1/3)-1)*100)</f>
        <v>4.0505801824540111</v>
      </c>
      <c r="U15" s="701">
        <f>IF(INDEX(Historical!$H$7:$H$1247,MATCH(B15,Historical!$B$7:$B$1278,0))=0,"n/a",((INDEX(Historical!$C$7:$C$1256,MATCH(B15,Historical!$B$7:$B$1278,0))/INDEX(Historical!$H$7:$H$1247,MATCH(B15,Historical!$B$7:$B$1278,0)))^(1/5)-1)*100)</f>
        <v>4.5081282356956631</v>
      </c>
      <c r="V15" s="701">
        <f>IF(INDEX(Historical!$O$7:$O$1247,MATCH(B15,Historical!$B$7:$B$1278,0))=0,"n/a",((INDEX(Historical!$C$7:$C$1256,MATCH(B15,Historical!$B$7:$B$1278,0))/INDEX(Historical!$O$7:$O$1247,MATCH(B15,Historical!$B$7:$B$1278,0)))^(1/10)-1)*100)</f>
        <v>3.3120035069874598</v>
      </c>
      <c r="W15" s="702">
        <f>IF(OR(U15&lt;=0,U15="n/a",V15&lt;=0,V15="n/a"),"n/a",U15/V15)</f>
        <v>1.361148388334944</v>
      </c>
      <c r="X15" s="703">
        <f>IF(OR(AJ15&lt;=0,AJ15="n/a",U15&lt;=0,U15="n/a"),"n/a",U15/AJ15)</f>
        <v>3.0054188237971089</v>
      </c>
      <c r="Y15" s="661"/>
      <c r="Z15" s="651">
        <f>IF(OR(AC15&lt;0.01,AC15="n/a"),"n/a",M15/AC15*100)</f>
        <v>234.99999999999997</v>
      </c>
      <c r="AA15" s="887">
        <f>IF(OR(AC15&lt;0.01,AC15="n/a"),"n/a",I15/AC15)</f>
        <v>46.824999999999996</v>
      </c>
      <c r="AB15" s="888">
        <v>12</v>
      </c>
      <c r="AC15" s="866">
        <v>0.8</v>
      </c>
      <c r="AD15" s="866">
        <v>2.67</v>
      </c>
      <c r="AE15" s="866">
        <v>5.54</v>
      </c>
      <c r="AF15" s="866">
        <v>1.59</v>
      </c>
      <c r="AG15" s="866">
        <v>3.4000000000000004</v>
      </c>
      <c r="AH15" s="866">
        <v>-28.4</v>
      </c>
      <c r="AI15" s="866">
        <v>-41.21</v>
      </c>
      <c r="AJ15" s="866">
        <v>1.5</v>
      </c>
      <c r="AK15" s="866">
        <v>17.62</v>
      </c>
      <c r="AL15" s="879">
        <v>5090</v>
      </c>
      <c r="AM15" s="873">
        <v>0.3</v>
      </c>
      <c r="AN15" s="866">
        <v>1.08</v>
      </c>
      <c r="AO15" s="740">
        <f>IF(U15="n/a","n/a",IF(AA15&lt;0,"n/a",IF(AA15="n/a","n/a",J15+U15-AA15)))</f>
        <v>-37.298185165265359</v>
      </c>
      <c r="AP15" s="741">
        <f>IF(U15="n/a","n/a",J15+U15)</f>
        <v>9.5268148347346369</v>
      </c>
      <c r="AQ15" s="889">
        <f>IF(OR(AC15&lt;0.01,AF15="n/a"),"n/a",(I15/SQRT(22.5*AC15*(I15/AF15))-1)*100)</f>
        <v>81.905653201506269</v>
      </c>
      <c r="AR15" s="651">
        <f>INDEX(Historical!$C$7:$C$1256,MATCH(B15,Historical!$B$7:$B$1278,0))*IF(AH15="n/a",1.03,IF(AH15&lt;0,1.01,IF(AH15&gt;10,1.1,(1+AH15/100))))</f>
        <v>1.8887</v>
      </c>
      <c r="AS15" s="887">
        <f>IF($AI15="n/a",1.03*AR15,IF($AI15&lt;0,1.01*AR15,IF($AI15&gt;10,1.1*AR15,(1+$AI15/100)*AR15)))</f>
        <v>1.9075870000000001</v>
      </c>
      <c r="AT15" s="887">
        <f>IF($AK15="n/a",1.03*AS15,IF($AK15&lt;0,1.01*AS15,IF($AK15&gt;10,1.1*AS15,(1+$AK15/100)*AS15)))</f>
        <v>2.0983457000000003</v>
      </c>
      <c r="AU15" s="887">
        <f>IF($AK15="n/a",1.03*AT15,IF($AK15&lt;0,1.01*AT15,IF($AK15&gt;10,1.1*AT15,(1+$AK15/100)*AT15)))</f>
        <v>2.3081802700000007</v>
      </c>
      <c r="AV15" s="887">
        <f>IF($AK15="n/a",1.03*AU15,IF($AK15&lt;0,1.01*AU15,IF($AK15&gt;10,1.1*AU15,(1+$AK15/100)*AU15)))</f>
        <v>2.5389982970000009</v>
      </c>
      <c r="AW15" s="651">
        <f>SUM(AR15:AV15)</f>
        <v>10.741811267000003</v>
      </c>
      <c r="AX15" s="748">
        <f>AW15/I15*100</f>
        <v>28.675417156967438</v>
      </c>
      <c r="AY15" s="935">
        <v>0.94</v>
      </c>
      <c r="AZ15" s="873">
        <v>86.09</v>
      </c>
      <c r="BA15" s="873">
        <v>-25.509999999999998</v>
      </c>
      <c r="BB15" s="873">
        <v>5.13</v>
      </c>
      <c r="BC15" s="873">
        <v>4</v>
      </c>
      <c r="BE15" s="624">
        <v>2013</v>
      </c>
      <c r="BF15" s="899">
        <f>IF(BE15&gt;2008,0,IF(BE15&gt;2001,1,IF(BE15&gt;1990,2,IF(BE15&gt;1980,3,IF(BE15&gt;1973,4,IF(BE15&gt;1970,5,IF(BE15&gt;1960,6,IF(BE15&gt;1958,7,IF(BE15&gt;1953,8,9)))))))))</f>
        <v>0</v>
      </c>
      <c r="BG15" s="883">
        <v>1.5</v>
      </c>
    </row>
    <row r="16" spans="1:59" ht="11.25" customHeight="1" x14ac:dyDescent="0.2">
      <c r="A16" s="872" t="s">
        <v>397</v>
      </c>
      <c r="B16" s="877" t="s">
        <v>398</v>
      </c>
      <c r="C16" s="933" t="s">
        <v>4196</v>
      </c>
      <c r="D16" s="933" t="s">
        <v>4328</v>
      </c>
      <c r="E16" s="733">
        <v>16</v>
      </c>
      <c r="F16" s="1158">
        <v>244</v>
      </c>
      <c r="G16" s="1140" t="s">
        <v>106</v>
      </c>
      <c r="H16" s="1140" t="s">
        <v>106</v>
      </c>
      <c r="I16" s="875">
        <v>216.91</v>
      </c>
      <c r="J16" s="651">
        <f>(M16/I16)*100</f>
        <v>1.6227928633995667</v>
      </c>
      <c r="K16" s="878">
        <v>0.88</v>
      </c>
      <c r="L16" s="888">
        <v>4</v>
      </c>
      <c r="M16" s="642">
        <f>K16*L16</f>
        <v>3.52</v>
      </c>
      <c r="N16" s="871" t="s">
        <v>399</v>
      </c>
      <c r="O16" s="734">
        <v>0.8</v>
      </c>
      <c r="P16" s="862">
        <v>44113</v>
      </c>
      <c r="Q16" s="862">
        <v>44148</v>
      </c>
      <c r="R16" s="642">
        <f>(K16-O16)/O16*100</f>
        <v>9.9999999999999947</v>
      </c>
      <c r="S16" s="701">
        <f>IF(INDEX(Historical!$D$7:$D$1254,MATCH(B16,Historical!$B$7:$B$1278,0))=0,"n/a",(INDEX(Historical!$C$7:$C$1256,MATCH(B16,Historical!$B$7:$B$1278,0))/INDEX(Historical!$D$7:$D$1254,MATCH(B16,Historical!$B$7:$B$1278,0))-1)*100)</f>
        <v>7.1684587813620082</v>
      </c>
      <c r="T16" s="701">
        <f>IF(INDEX(Historical!$F$7:$F$1247,MATCH(B16,Historical!$B$7:$B$1278,0))=0,"n/a",((INDEX(Historical!$C$7:$C$1256,MATCH(B16,Historical!$B$7:$B$1278,0))/INDEX(Historical!$F$7:$F$1247,MATCH(B16,Historical!$B$7:$B$1278,0)))^(1/3)-1)*100)</f>
        <v>8.981572351835565</v>
      </c>
      <c r="U16" s="701">
        <f>IF(INDEX(Historical!$H$7:$H$1247,MATCH(B16,Historical!$B$7:$B$1278,0))=0,"n/a",((INDEX(Historical!$C$7:$C$1256,MATCH(B16,Historical!$B$7:$B$1278,0))/INDEX(Historical!$H$7:$H$1247,MATCH(B16,Historical!$B$7:$B$1278,0)))^(1/5)-1)*100)</f>
        <v>8.9249364912943783</v>
      </c>
      <c r="V16" s="701">
        <f>IF(INDEX(Historical!$O$7:$O$1247,MATCH(B16,Historical!$B$7:$B$1278,0))=0,"n/a",((INDEX(Historical!$C$7:$C$1256,MATCH(B16,Historical!$B$7:$B$1278,0))/INDEX(Historical!$O$7:$O$1247,MATCH(B16,Historical!$B$7:$B$1278,0)))^(1/10)-1)*100)</f>
        <v>14.8314879980739</v>
      </c>
      <c r="W16" s="702">
        <f>IF(OR(U16&lt;=0,U16="n/a",V16&lt;=0,V16="n/a"),"n/a",U16/V16)</f>
        <v>0.60175597299835459</v>
      </c>
      <c r="X16" s="703">
        <f>IF(OR(AJ16&lt;=0,AJ16="n/a",U16&lt;=0,U16="n/a"),"n/a",U16/AJ16)</f>
        <v>0.84197514068814894</v>
      </c>
      <c r="Y16" s="877" t="s">
        <v>729</v>
      </c>
      <c r="Z16" s="651">
        <f>IF(OR(AC16&lt;0.01,AC16="n/a"),"n/a",M16/AC16*100)</f>
        <v>44.388398486759144</v>
      </c>
      <c r="AA16" s="887">
        <f>IF(OR(AC16&lt;0.01,AC16="n/a"),"n/a",I16/AC16)</f>
        <v>27.353089533417403</v>
      </c>
      <c r="AB16" s="888">
        <v>8</v>
      </c>
      <c r="AC16" s="866">
        <v>7.93</v>
      </c>
      <c r="AD16" s="866">
        <v>2.88</v>
      </c>
      <c r="AE16" s="866">
        <v>3.09</v>
      </c>
      <c r="AF16" s="866">
        <v>8.11</v>
      </c>
      <c r="AG16" s="866">
        <v>32.1</v>
      </c>
      <c r="AH16" s="866">
        <v>7.3</v>
      </c>
      <c r="AI16" s="866">
        <v>10.23</v>
      </c>
      <c r="AJ16" s="866">
        <v>10.6</v>
      </c>
      <c r="AK16" s="866">
        <v>9.5200000000000014</v>
      </c>
      <c r="AL16" s="879">
        <v>137060</v>
      </c>
      <c r="AM16" s="873">
        <v>0.1</v>
      </c>
      <c r="AN16" s="866">
        <v>0</v>
      </c>
      <c r="AO16" s="740">
        <f>IF(U16="n/a","n/a",IF(AA16&lt;0,"n/a",IF(AA16="n/a","n/a",J16+U16-AA16)))</f>
        <v>-16.805360178723458</v>
      </c>
      <c r="AP16" s="741">
        <f>IF(U16="n/a","n/a",J16+U16)</f>
        <v>10.547729354693946</v>
      </c>
      <c r="AQ16" s="889">
        <f>IF(OR(AC16&lt;0.01,AF16="n/a"),"n/a",(I16/SQRT(22.5*AC16*(I16/AF16))-1)*100)</f>
        <v>213.99473181427399</v>
      </c>
      <c r="AR16" s="651">
        <f>INDEX(Historical!$C$7:$C$1256,MATCH(B16,Historical!$B$7:$B$1278,0))*IF(AH16="n/a",1.03,IF(AH16&lt;0,1.01,IF(AH16&gt;10,1.1,(1+AH16/100))))</f>
        <v>3.2082700000000002</v>
      </c>
      <c r="AS16" s="887">
        <f>IF($AI16="n/a",1.03*AR16,IF($AI16&lt;0,1.01*AR16,IF($AI16&gt;10,1.1*AR16,(1+$AI16/100)*AR16)))</f>
        <v>3.5290970000000006</v>
      </c>
      <c r="AT16" s="887">
        <f>IF($AK16="n/a",1.03*AS16,IF($AK16&lt;0,1.01*AS16,IF($AK16&gt;10,1.1*AS16,(1+$AK16/100)*AS16)))</f>
        <v>3.8650670344000004</v>
      </c>
      <c r="AU16" s="887">
        <f>IF($AK16="n/a",1.03*AT16,IF($AK16&lt;0,1.01*AT16,IF($AK16&gt;10,1.1*AT16,(1+$AK16/100)*AT16)))</f>
        <v>4.2330214160748802</v>
      </c>
      <c r="AV16" s="887">
        <f>IF($AK16="n/a",1.03*AU16,IF($AK16&lt;0,1.01*AU16,IF($AK16&gt;10,1.1*AU16,(1+$AK16/100)*AU16)))</f>
        <v>4.6360050548852083</v>
      </c>
      <c r="AW16" s="651">
        <f>SUM(AR16:AV16)</f>
        <v>19.471460505360092</v>
      </c>
      <c r="AX16" s="748">
        <f>AW16/I16*100</f>
        <v>8.9767463488820667</v>
      </c>
      <c r="AY16" s="935">
        <v>1.05</v>
      </c>
      <c r="AZ16" s="873">
        <v>58.15</v>
      </c>
      <c r="BA16" s="873">
        <v>-12.47</v>
      </c>
      <c r="BB16" s="873">
        <v>-6.0699999999999994</v>
      </c>
      <c r="BC16" s="873">
        <v>5.35</v>
      </c>
      <c r="BE16" s="624">
        <v>2006</v>
      </c>
      <c r="BF16" s="899">
        <f>IF(BE16&gt;2008,0,IF(BE16&gt;2001,1,IF(BE16&gt;1990,2,IF(BE16&gt;1980,3,IF(BE16&gt;1973,4,IF(BE16&gt;1970,5,IF(BE16&gt;1960,6,IF(BE16&gt;1958,7,IF(BE16&gt;1953,8,9)))))))))</f>
        <v>1</v>
      </c>
      <c r="BG16" s="883">
        <v>14.7</v>
      </c>
    </row>
    <row r="17" spans="1:59" ht="11.25" customHeight="1" x14ac:dyDescent="0.2">
      <c r="A17" s="864" t="s">
        <v>881</v>
      </c>
      <c r="B17" s="876" t="s">
        <v>882</v>
      </c>
      <c r="C17" s="933" t="s">
        <v>4322</v>
      </c>
      <c r="D17" s="933" t="s">
        <v>4323</v>
      </c>
      <c r="E17" s="733">
        <v>8</v>
      </c>
      <c r="F17" s="1158">
        <v>564</v>
      </c>
      <c r="G17" s="1141" t="s">
        <v>37</v>
      </c>
      <c r="H17" s="1141" t="s">
        <v>37</v>
      </c>
      <c r="I17" s="875">
        <v>62.07</v>
      </c>
      <c r="J17" s="651">
        <f>(M17/I17)*100</f>
        <v>3.8666022232962782</v>
      </c>
      <c r="K17" s="878">
        <v>0.6</v>
      </c>
      <c r="L17" s="888">
        <v>4</v>
      </c>
      <c r="M17" s="642">
        <f>K17*L17</f>
        <v>2.4</v>
      </c>
      <c r="N17" s="871" t="s">
        <v>188</v>
      </c>
      <c r="O17" s="734">
        <v>0.58499999999999996</v>
      </c>
      <c r="P17" s="862">
        <v>44007</v>
      </c>
      <c r="Q17" s="862">
        <v>44022</v>
      </c>
      <c r="R17" s="642">
        <f>(K17-O17)/O17*100</f>
        <v>2.5641025641025665</v>
      </c>
      <c r="S17" s="701">
        <f>IF(INDEX(Historical!$D$7:$D$1254,MATCH(B17,Historical!$B$7:$B$1278,0))=0,"n/a",(INDEX(Historical!$C$7:$C$1256,MATCH(B17,Historical!$B$7:$B$1278,0))/INDEX(Historical!$D$7:$D$1254,MATCH(B17,Historical!$B$7:$B$1278,0))-1)*100)</f>
        <v>5.6603773584905648</v>
      </c>
      <c r="T17" s="701">
        <f>IF(INDEX(Historical!$F$7:$F$1247,MATCH(B17,Historical!$B$7:$B$1278,0))=0,"n/a",((INDEX(Historical!$C$7:$C$1256,MATCH(B17,Historical!$B$7:$B$1278,0))/INDEX(Historical!$F$7:$F$1247,MATCH(B17,Historical!$B$7:$B$1278,0)))^(1/3)-1)*100)</f>
        <v>5.2726599609396629</v>
      </c>
      <c r="U17" s="701">
        <f>IF(INDEX(Historical!$H$7:$H$1247,MATCH(B17,Historical!$B$7:$B$1278,0))=0,"n/a",((INDEX(Historical!$C$7:$C$1256,MATCH(B17,Historical!$B$7:$B$1278,0))/INDEX(Historical!$H$7:$H$1247,MATCH(B17,Historical!$B$7:$B$1278,0)))^(1/5)-1)*100)</f>
        <v>5.6719737751172117</v>
      </c>
      <c r="V17" s="701">
        <f>IF(INDEX(Historical!$O$7:$O$1247,MATCH(B17,Historical!$B$7:$B$1278,0))=0,"n/a",((INDEX(Historical!$C$7:$C$1256,MATCH(B17,Historical!$B$7:$B$1278,0))/INDEX(Historical!$O$7:$O$1247,MATCH(B17,Historical!$B$7:$B$1278,0)))^(1/10)-1)*100)</f>
        <v>1.089301591994607</v>
      </c>
      <c r="W17" s="702">
        <f>IF(OR(U17&lt;=0,U17="n/a",V17&lt;=0,V17="n/a"),"n/a",U17/V17)</f>
        <v>5.2069819936013584</v>
      </c>
      <c r="X17" s="703">
        <f>IF(OR(AJ17&lt;=0,AJ17="n/a",U17&lt;=0,U17="n/a"),"n/a",U17/AJ17)</f>
        <v>0.59704987106496965</v>
      </c>
      <c r="Y17" s="661"/>
      <c r="Z17" s="651">
        <f>IF(OR(AC17&lt;0.01,AC17="n/a"),"n/a",M17/AC17*100)</f>
        <v>129.72972972972971</v>
      </c>
      <c r="AA17" s="887">
        <f>IF(OR(AC17&lt;0.01,AC17="n/a"),"n/a",I17/AC17)</f>
        <v>33.55135135135135</v>
      </c>
      <c r="AB17" s="888">
        <v>12</v>
      </c>
      <c r="AC17" s="866">
        <v>1.85</v>
      </c>
      <c r="AD17" s="866" t="s">
        <v>136</v>
      </c>
      <c r="AE17" s="866">
        <v>14.98</v>
      </c>
      <c r="AF17" s="866">
        <v>1.47</v>
      </c>
      <c r="AG17" s="866">
        <v>4.5999999999999996</v>
      </c>
      <c r="AH17" s="866">
        <v>8.4</v>
      </c>
      <c r="AI17" s="866">
        <v>-0.4</v>
      </c>
      <c r="AJ17" s="866">
        <v>9.5</v>
      </c>
      <c r="AK17" s="866">
        <v>-0.89999999999999991</v>
      </c>
      <c r="AL17" s="879">
        <v>3440</v>
      </c>
      <c r="AM17" s="873">
        <v>0.1</v>
      </c>
      <c r="AN17" s="866">
        <v>0.51</v>
      </c>
      <c r="AO17" s="740">
        <f>IF(U17="n/a","n/a",IF(AA17&lt;0,"n/a",IF(AA17="n/a","n/a",J17+U17-AA17)))</f>
        <v>-24.012775352937858</v>
      </c>
      <c r="AP17" s="741">
        <f>IF(U17="n/a","n/a",J17+U17)</f>
        <v>9.5385759984134904</v>
      </c>
      <c r="AQ17" s="889">
        <f>IF(OR(AC17&lt;0.01,AF17="n/a"),"n/a",(I17/SQRT(22.5*AC17*(I17/AF17))-1)*100)</f>
        <v>48.054774378323309</v>
      </c>
      <c r="AR17" s="651">
        <f>INDEX(Historical!$C$7:$C$1256,MATCH(B17,Historical!$B$7:$B$1278,0))*IF(AH17="n/a",1.03,IF(AH17&lt;0,1.01,IF(AH17&gt;10,1.1,(1+AH17/100))))</f>
        <v>2.4281600000000005</v>
      </c>
      <c r="AS17" s="887">
        <f>IF($AI17="n/a",1.03*AR17,IF($AI17&lt;0,1.01*AR17,IF($AI17&gt;10,1.1*AR17,(1+$AI17/100)*AR17)))</f>
        <v>2.4524416000000007</v>
      </c>
      <c r="AT17" s="887">
        <f>IF($AK17="n/a",1.03*AS17,IF($AK17&lt;0,1.01*AS17,IF($AK17&gt;10,1.1*AS17,(1+$AK17/100)*AS17)))</f>
        <v>2.4769660160000009</v>
      </c>
      <c r="AU17" s="887">
        <f>IF($AK17="n/a",1.03*AT17,IF($AK17&lt;0,1.01*AT17,IF($AK17&gt;10,1.1*AT17,(1+$AK17/100)*AT17)))</f>
        <v>2.5017356761600009</v>
      </c>
      <c r="AV17" s="887">
        <f>IF($AK17="n/a",1.03*AU17,IF($AK17&lt;0,1.01*AU17,IF($AK17&gt;10,1.1*AU17,(1+$AK17/100)*AU17)))</f>
        <v>2.5267530329216008</v>
      </c>
      <c r="AW17" s="651">
        <f>SUM(AR17:AV17)</f>
        <v>12.386056325081604</v>
      </c>
      <c r="AX17" s="748">
        <f>AW17/I17*100</f>
        <v>19.954980385180608</v>
      </c>
      <c r="AY17" s="935">
        <v>0.23</v>
      </c>
      <c r="AZ17" s="873">
        <v>37.230000000000004</v>
      </c>
      <c r="BA17" s="873">
        <v>-22.900000000000002</v>
      </c>
      <c r="BB17" s="873">
        <v>-5.4399999999999995</v>
      </c>
      <c r="BC17" s="873">
        <v>-6.77</v>
      </c>
      <c r="BE17" s="624">
        <v>2013</v>
      </c>
      <c r="BF17" s="899">
        <f>IF(BE17&gt;2008,0,IF(BE17&gt;2001,1,IF(BE17&gt;1990,2,IF(BE17&gt;1980,3,IF(BE17&gt;1973,4,IF(BE17&gt;1970,5,IF(BE17&gt;1960,6,IF(BE17&gt;1958,7,IF(BE17&gt;1953,8,9)))))))))</f>
        <v>0</v>
      </c>
      <c r="BG17" s="883">
        <v>2.9000000000000004</v>
      </c>
    </row>
    <row r="18" spans="1:59" ht="11.25" customHeight="1" x14ac:dyDescent="0.2">
      <c r="A18" s="872" t="s">
        <v>424</v>
      </c>
      <c r="B18" s="876" t="s">
        <v>425</v>
      </c>
      <c r="C18" s="933" t="s">
        <v>4196</v>
      </c>
      <c r="D18" s="933" t="s">
        <v>4329</v>
      </c>
      <c r="E18" s="733">
        <v>18</v>
      </c>
      <c r="F18" s="1158">
        <v>183</v>
      </c>
      <c r="G18" s="1158" t="s">
        <v>106</v>
      </c>
      <c r="H18" s="1158" t="s">
        <v>106</v>
      </c>
      <c r="I18" s="875">
        <v>118.53</v>
      </c>
      <c r="J18" s="651">
        <f>(M18/I18)*100</f>
        <v>2.0922973086982197</v>
      </c>
      <c r="K18" s="878">
        <v>0.62</v>
      </c>
      <c r="L18" s="888">
        <v>4</v>
      </c>
      <c r="M18" s="642">
        <f>K18*L18</f>
        <v>2.48</v>
      </c>
      <c r="N18" s="871" t="s">
        <v>325</v>
      </c>
      <c r="O18" s="734">
        <v>0.54</v>
      </c>
      <c r="P18" s="862">
        <v>43888</v>
      </c>
      <c r="Q18" s="862">
        <v>43900</v>
      </c>
      <c r="R18" s="642">
        <f>(K18-O18)/O18*100</f>
        <v>14.814814814814806</v>
      </c>
      <c r="S18" s="701">
        <f>IF(INDEX(Historical!$D$7:$D$1254,MATCH(B18,Historical!$B$7:$B$1278,0))=0,"n/a",(INDEX(Historical!$C$7:$C$1256,MATCH(B18,Historical!$B$7:$B$1278,0))/INDEX(Historical!$D$7:$D$1254,MATCH(B18,Historical!$B$7:$B$1278,0))-1)*100)</f>
        <v>12.500000000000021</v>
      </c>
      <c r="T18" s="701">
        <f>IF(INDEX(Historical!$F$7:$F$1247,MATCH(B18,Historical!$B$7:$B$1278,0))=0,"n/a",((INDEX(Historical!$C$7:$C$1256,MATCH(B18,Historical!$B$7:$B$1278,0))/INDEX(Historical!$F$7:$F$1247,MATCH(B18,Historical!$B$7:$B$1278,0)))^(1/3)-1)*100)</f>
        <v>8.7380373002892142</v>
      </c>
      <c r="U18" s="701">
        <f>IF(INDEX(Historical!$H$7:$H$1247,MATCH(B18,Historical!$B$7:$B$1278,0))=0,"n/a",((INDEX(Historical!$C$7:$C$1256,MATCH(B18,Historical!$B$7:$B$1278,0))/INDEX(Historical!$H$7:$H$1247,MATCH(B18,Historical!$B$7:$B$1278,0)))^(1/5)-1)*100)</f>
        <v>7.8545341025045623</v>
      </c>
      <c r="V18" s="701">
        <f>IF(INDEX(Historical!$O$7:$O$1247,MATCH(B18,Historical!$B$7:$B$1278,0))=0,"n/a",((INDEX(Historical!$C$7:$C$1256,MATCH(B18,Historical!$B$7:$B$1278,0))/INDEX(Historical!$O$7:$O$1247,MATCH(B18,Historical!$B$7:$B$1278,0)))^(1/10)-1)*100)</f>
        <v>10.442537523679473</v>
      </c>
      <c r="W18" s="702">
        <f>IF(OR(U18&lt;=0,U18="n/a",V18&lt;=0,V18="n/a"),"n/a",U18/V18)</f>
        <v>0.7521671896982548</v>
      </c>
      <c r="X18" s="703">
        <f>IF(OR(AJ18&lt;=0,AJ18="n/a",U18&lt;=0,U18="n/a"),"n/a",U18/AJ18)</f>
        <v>0.60419493096188936</v>
      </c>
      <c r="Y18" s="876"/>
      <c r="Z18" s="651">
        <f>IF(OR(AC18&lt;0.01,AC18="n/a"),"n/a",M18/AC18*100)</f>
        <v>82.943143812709025</v>
      </c>
      <c r="AA18" s="887">
        <f>IF(OR(AC18&lt;0.01,AC18="n/a"),"n/a",I18/AC18)</f>
        <v>39.642140468227424</v>
      </c>
      <c r="AB18" s="888">
        <v>10</v>
      </c>
      <c r="AC18" s="866">
        <v>2.99</v>
      </c>
      <c r="AD18" s="866">
        <v>4.7</v>
      </c>
      <c r="AE18" s="866">
        <v>7.97</v>
      </c>
      <c r="AF18" s="866">
        <v>3.71</v>
      </c>
      <c r="AG18" s="866">
        <v>9.5</v>
      </c>
      <c r="AH18" s="866">
        <v>-12.1</v>
      </c>
      <c r="AI18" s="866">
        <v>15.879999999999999</v>
      </c>
      <c r="AJ18" s="866">
        <v>13</v>
      </c>
      <c r="AK18" s="866">
        <v>8.4500000000000011</v>
      </c>
      <c r="AL18" s="879">
        <v>44000</v>
      </c>
      <c r="AM18" s="873">
        <v>0.1</v>
      </c>
      <c r="AN18" s="866">
        <v>0.47</v>
      </c>
      <c r="AO18" s="740">
        <f>IF(U18="n/a","n/a",IF(AA18&lt;0,"n/a",IF(AA18="n/a","n/a",J18+U18-AA18)))</f>
        <v>-29.695309057024645</v>
      </c>
      <c r="AP18" s="741">
        <f>IF(U18="n/a","n/a",J18+U18)</f>
        <v>9.9468314112027816</v>
      </c>
      <c r="AQ18" s="889">
        <f>IF(OR(AC18&lt;0.01,AF18="n/a"),"n/a",(I18/SQRT(22.5*AC18*(I18/AF18))-1)*100)</f>
        <v>155.66674588188582</v>
      </c>
      <c r="AR18" s="651">
        <f>INDEX(Historical!$C$7:$C$1256,MATCH(B18,Historical!$B$7:$B$1278,0))*IF(AH18="n/a",1.03,IF(AH18&lt;0,1.01,IF(AH18&gt;10,1.1,(1+AH18/100))))</f>
        <v>2.1816</v>
      </c>
      <c r="AS18" s="887">
        <f>IF($AI18="n/a",1.03*AR18,IF($AI18&lt;0,1.01*AR18,IF($AI18&gt;10,1.1*AR18,(1+$AI18/100)*AR18)))</f>
        <v>2.3997600000000001</v>
      </c>
      <c r="AT18" s="887">
        <f>IF($AK18="n/a",1.03*AS18,IF($AK18&lt;0,1.01*AS18,IF($AK18&gt;10,1.1*AS18,(1+$AK18/100)*AS18)))</f>
        <v>2.6025397200000002</v>
      </c>
      <c r="AU18" s="887">
        <f>IF($AK18="n/a",1.03*AT18,IF($AK18&lt;0,1.01*AT18,IF($AK18&gt;10,1.1*AT18,(1+$AK18/100)*AT18)))</f>
        <v>2.8224543263400004</v>
      </c>
      <c r="AV18" s="887">
        <f>IF($AK18="n/a",1.03*AU18,IF($AK18&lt;0,1.01*AU18,IF($AK18&gt;10,1.1*AU18,(1+$AK18/100)*AU18)))</f>
        <v>3.0609517169157305</v>
      </c>
      <c r="AW18" s="651">
        <f>SUM(AR18:AV18)</f>
        <v>13.067305763255732</v>
      </c>
      <c r="AX18" s="748">
        <f>AW18/I18*100</f>
        <v>11.024471242095446</v>
      </c>
      <c r="AY18" s="935">
        <v>1.32</v>
      </c>
      <c r="AZ18" s="873">
        <v>49.9</v>
      </c>
      <c r="BA18" s="873">
        <v>-6.9599999999999991</v>
      </c>
      <c r="BB18" s="873">
        <v>0.16</v>
      </c>
      <c r="BC18" s="873">
        <v>5.16</v>
      </c>
      <c r="BE18" s="624">
        <v>2003</v>
      </c>
      <c r="BF18" s="899">
        <f>IF(BE18&gt;2008,0,IF(BE18&gt;2001,1,IF(BE18&gt;1990,2,IF(BE18&gt;1980,3,IF(BE18&gt;1973,4,IF(BE18&gt;1970,5,IF(BE18&gt;1960,6,IF(BE18&gt;1958,7,IF(BE18&gt;1953,8,9)))))))))</f>
        <v>1</v>
      </c>
      <c r="BG18" s="883">
        <v>5.2</v>
      </c>
    </row>
    <row r="19" spans="1:59" ht="11.25" customHeight="1" x14ac:dyDescent="0.2">
      <c r="A19" s="864" t="s">
        <v>133</v>
      </c>
      <c r="B19" s="876" t="s">
        <v>134</v>
      </c>
      <c r="C19" s="933" t="s">
        <v>128</v>
      </c>
      <c r="D19" s="933" t="s">
        <v>4330</v>
      </c>
      <c r="E19" s="733">
        <v>45</v>
      </c>
      <c r="F19" s="1158">
        <v>53</v>
      </c>
      <c r="G19" s="1132" t="s">
        <v>37</v>
      </c>
      <c r="H19" s="1132" t="s">
        <v>115</v>
      </c>
      <c r="I19" s="866">
        <v>46.24</v>
      </c>
      <c r="J19" s="651">
        <f>(M19/I19)*100</f>
        <v>3.1141868512110724</v>
      </c>
      <c r="K19" s="878">
        <v>0.36</v>
      </c>
      <c r="L19" s="888">
        <v>4</v>
      </c>
      <c r="M19" s="642">
        <f>K19*L19</f>
        <v>1.44</v>
      </c>
      <c r="N19" s="871" t="s">
        <v>261</v>
      </c>
      <c r="O19" s="734">
        <v>0.35</v>
      </c>
      <c r="P19" s="862">
        <v>43873</v>
      </c>
      <c r="Q19" s="862">
        <v>43895</v>
      </c>
      <c r="R19" s="642">
        <f>(K19-O19)/O19*100</f>
        <v>2.8571428571428599</v>
      </c>
      <c r="S19" s="701">
        <f>IF(INDEX(Historical!$D$7:$D$1254,MATCH(B19,Historical!$B$7:$B$1278,0))=0,"n/a",(INDEX(Historical!$C$7:$C$1256,MATCH(B19,Historical!$B$7:$B$1278,0))/INDEX(Historical!$D$7:$D$1254,MATCH(B19,Historical!$B$7:$B$1278,0))-1)*100)</f>
        <v>4.4776119402984982</v>
      </c>
      <c r="T19" s="701">
        <f>IF(INDEX(Historical!$F$7:$F$1247,MATCH(B19,Historical!$B$7:$B$1278,0))=0,"n/a",((INDEX(Historical!$C$7:$C$1256,MATCH(B19,Historical!$B$7:$B$1278,0))/INDEX(Historical!$F$7:$F$1247,MATCH(B19,Historical!$B$7:$B$1278,0)))^(1/3)-1)*100)</f>
        <v>5.2726599609396629</v>
      </c>
      <c r="U19" s="701">
        <f>IF(INDEX(Historical!$H$7:$H$1247,MATCH(B19,Historical!$B$7:$B$1278,0))=0,"n/a",((INDEX(Historical!$C$7:$C$1256,MATCH(B19,Historical!$B$7:$B$1278,0))/INDEX(Historical!$H$7:$H$1247,MATCH(B19,Historical!$B$7:$B$1278,0)))^(1/5)-1)*100)</f>
        <v>7.8378847447948985</v>
      </c>
      <c r="V19" s="701">
        <f>IF(INDEX(Historical!$O$7:$O$1247,MATCH(B19,Historical!$B$7:$B$1278,0))=0,"n/a",((INDEX(Historical!$C$7:$C$1256,MATCH(B19,Historical!$B$7:$B$1278,0))/INDEX(Historical!$O$7:$O$1247,MATCH(B19,Historical!$B$7:$B$1278,0)))^(1/10)-1)*100)</f>
        <v>9.5958226385217227</v>
      </c>
      <c r="W19" s="702">
        <f>IF(OR(U19&lt;=0,U19="n/a",V19&lt;=0,V19="n/a"),"n/a",U19/V19)</f>
        <v>0.81680175218436069</v>
      </c>
      <c r="X19" s="703" t="str">
        <f>IF(OR(AJ19&lt;=0,AJ19="n/a",U19&lt;=0,U19="n/a"),"n/a",U19/AJ19)</f>
        <v>n/a</v>
      </c>
      <c r="Y19" s="877"/>
      <c r="Z19" s="651">
        <f>IF(OR(AC19&lt;0.01,AC19="n/a"),"n/a",M19/AC19*100)</f>
        <v>44.720496894409933</v>
      </c>
      <c r="AA19" s="887">
        <f>IF(OR(AC19&lt;0.01,AC19="n/a"),"n/a",I19/AC19)</f>
        <v>14.360248447204969</v>
      </c>
      <c r="AB19" s="888">
        <v>6</v>
      </c>
      <c r="AC19" s="866">
        <v>3.22</v>
      </c>
      <c r="AD19" s="866" t="s">
        <v>136</v>
      </c>
      <c r="AE19" s="866">
        <v>0.4</v>
      </c>
      <c r="AF19" s="866">
        <v>1.34</v>
      </c>
      <c r="AG19" s="866">
        <v>9.3000000000000007</v>
      </c>
      <c r="AH19" s="866">
        <v>-19.900000000000002</v>
      </c>
      <c r="AI19" s="866">
        <v>8.52</v>
      </c>
      <c r="AJ19" s="866">
        <v>-6</v>
      </c>
      <c r="AK19" s="866">
        <v>-8.7999999999999989</v>
      </c>
      <c r="AL19" s="879">
        <v>25600</v>
      </c>
      <c r="AM19" s="873">
        <v>0.3</v>
      </c>
      <c r="AN19" s="866">
        <v>0.48</v>
      </c>
      <c r="AO19" s="740">
        <f>IF(U19="n/a","n/a",IF(AA19&lt;0,"n/a",IF(AA19="n/a","n/a",J19+U19-AA19)))</f>
        <v>-3.4081768511989967</v>
      </c>
      <c r="AP19" s="741">
        <f>IF(U19="n/a","n/a",J19+U19)</f>
        <v>10.952071596005972</v>
      </c>
      <c r="AQ19" s="889">
        <f>IF(OR(AC19&lt;0.01,AF19="n/a"),"n/a",(I19/SQRT(22.5*AC19*(I19/AF19))-1)*100)</f>
        <v>-7.5212146387564243</v>
      </c>
      <c r="AR19" s="651">
        <f>INDEX(Historical!$C$7:$C$1256,MATCH(B19,Historical!$B$7:$B$1278,0))*IF(AH19="n/a",1.03,IF(AH19&lt;0,1.01,IF(AH19&gt;10,1.1,(1+AH19/100))))</f>
        <v>1.4139999999999999</v>
      </c>
      <c r="AS19" s="887">
        <f>IF($AI19="n/a",1.03*AR19,IF($AI19&lt;0,1.01*AR19,IF($AI19&gt;10,1.1*AR19,(1+$AI19/100)*AR19)))</f>
        <v>1.5344727999999999</v>
      </c>
      <c r="AT19" s="887">
        <f>IF($AK19="n/a",1.03*AS19,IF($AK19&lt;0,1.01*AS19,IF($AK19&gt;10,1.1*AS19,(1+$AK19/100)*AS19)))</f>
        <v>1.5498175279999999</v>
      </c>
      <c r="AU19" s="887">
        <f>IF($AK19="n/a",1.03*AT19,IF($AK19&lt;0,1.01*AT19,IF($AK19&gt;10,1.1*AT19,(1+$AK19/100)*AT19)))</f>
        <v>1.56531570328</v>
      </c>
      <c r="AV19" s="887">
        <f>IF($AK19="n/a",1.03*AU19,IF($AK19&lt;0,1.01*AU19,IF($AK19&gt;10,1.1*AU19,(1+$AK19/100)*AU19)))</f>
        <v>1.5809688603128</v>
      </c>
      <c r="AW19" s="651">
        <f>SUM(AR19:AV19)</f>
        <v>7.6445748915927991</v>
      </c>
      <c r="AX19" s="748">
        <f>AW19/I19*100</f>
        <v>16.532385146178196</v>
      </c>
      <c r="AY19" s="935">
        <v>0.91</v>
      </c>
      <c r="AZ19" s="873">
        <v>59.89</v>
      </c>
      <c r="BA19" s="873">
        <v>-11.16</v>
      </c>
      <c r="BB19" s="873">
        <v>-2.37</v>
      </c>
      <c r="BC19" s="873">
        <v>11.67</v>
      </c>
      <c r="BE19" s="624">
        <v>1976</v>
      </c>
      <c r="BF19" s="899">
        <f>IF(BE19&gt;2008,0,IF(BE19&gt;2001,1,IF(BE19&gt;1990,2,IF(BE19&gt;1980,3,IF(BE19&gt;1973,4,IF(BE19&gt;1970,5,IF(BE19&gt;1960,6,IF(BE19&gt;1958,7,IF(BE19&gt;1953,8,9)))))))))</f>
        <v>4</v>
      </c>
      <c r="BG19" s="883">
        <v>4</v>
      </c>
    </row>
    <row r="20" spans="1:59" ht="11.25" customHeight="1" x14ac:dyDescent="0.2">
      <c r="A20" s="864" t="s">
        <v>143</v>
      </c>
      <c r="B20" s="876" t="s">
        <v>144</v>
      </c>
      <c r="C20" s="933" t="s">
        <v>4196</v>
      </c>
      <c r="D20" s="933" t="s">
        <v>4328</v>
      </c>
      <c r="E20" s="733">
        <v>44</v>
      </c>
      <c r="F20" s="1158">
        <v>58</v>
      </c>
      <c r="G20" s="1140" t="s">
        <v>37</v>
      </c>
      <c r="H20" s="1140" t="s">
        <v>115</v>
      </c>
      <c r="I20" s="866">
        <v>157.96</v>
      </c>
      <c r="J20" s="651">
        <f>(M20/I20)*100</f>
        <v>2.3043808559128891</v>
      </c>
      <c r="K20" s="878">
        <v>0.91</v>
      </c>
      <c r="L20" s="888">
        <v>4</v>
      </c>
      <c r="M20" s="642">
        <f>K20*L20</f>
        <v>3.64</v>
      </c>
      <c r="N20" s="871" t="s">
        <v>145</v>
      </c>
      <c r="O20" s="734">
        <v>0.79</v>
      </c>
      <c r="P20" s="619">
        <v>43810</v>
      </c>
      <c r="Q20" s="619">
        <v>43830</v>
      </c>
      <c r="R20" s="642">
        <f>(K20-O20)/O20*100</f>
        <v>15.189873417721516</v>
      </c>
      <c r="S20" s="701">
        <f>IF(INDEX(Historical!$D$7:$D$1254,MATCH(B20,Historical!$B$7:$B$1278,0))=0,"n/a",(INDEX(Historical!$C$7:$C$1256,MATCH(B20,Historical!$B$7:$B$1278,0))/INDEX(Historical!$D$7:$D$1254,MATCH(B20,Historical!$B$7:$B$1278,0))-1)*100)</f>
        <v>19.696969696969703</v>
      </c>
      <c r="T20" s="701">
        <f>IF(INDEX(Historical!$F$7:$F$1247,MATCH(B20,Historical!$B$7:$B$1278,0))=0,"n/a",((INDEX(Historical!$C$7:$C$1256,MATCH(B20,Historical!$B$7:$B$1278,0))/INDEX(Historical!$F$7:$F$1247,MATCH(B20,Historical!$B$7:$B$1278,0)))^(1/3)-1)*100)</f>
        <v>14.2309373615795</v>
      </c>
      <c r="U20" s="701">
        <f>IF(INDEX(Historical!$H$7:$H$1247,MATCH(B20,Historical!$B$7:$B$1278,0))=0,"n/a",((INDEX(Historical!$C$7:$C$1256,MATCH(B20,Historical!$B$7:$B$1278,0))/INDEX(Historical!$H$7:$H$1247,MATCH(B20,Historical!$B$7:$B$1278,0)))^(1/5)-1)*100)</f>
        <v>13.391993286589688</v>
      </c>
      <c r="V20" s="701">
        <f>IF(INDEX(Historical!$O$7:$O$1247,MATCH(B20,Historical!$B$7:$B$1278,0))=0,"n/a",((INDEX(Historical!$C$7:$C$1256,MATCH(B20,Historical!$B$7:$B$1278,0))/INDEX(Historical!$O$7:$O$1247,MATCH(B20,Historical!$B$7:$B$1278,0)))^(1/10)-1)*100)</f>
        <v>10.606347892097933</v>
      </c>
      <c r="W20" s="702">
        <f>IF(OR(U20&lt;=0,U20="n/a",V20&lt;=0,V20="n/a"),"n/a",U20/V20)</f>
        <v>1.2626394516596189</v>
      </c>
      <c r="X20" s="703">
        <f>IF(OR(AJ20&lt;=0,AJ20="n/a",U20&lt;=0,U20="n/a"),"n/a",U20/AJ20)</f>
        <v>0.92358574390273729</v>
      </c>
      <c r="Y20" s="876"/>
      <c r="Z20" s="651">
        <f>IF(OR(AC20&lt;0.01,AC20="n/a"),"n/a",M20/AC20*100)</f>
        <v>64.08450704225352</v>
      </c>
      <c r="AA20" s="887">
        <f>IF(OR(AC20&lt;0.01,AC20="n/a"),"n/a",I20/AC20)</f>
        <v>27.80985915492958</v>
      </c>
      <c r="AB20" s="888">
        <v>6</v>
      </c>
      <c r="AC20" s="866">
        <v>5.68</v>
      </c>
      <c r="AD20" s="866">
        <v>2.63</v>
      </c>
      <c r="AE20" s="866">
        <v>4.6399999999999997</v>
      </c>
      <c r="AF20" s="866">
        <v>11.78</v>
      </c>
      <c r="AG20" s="866">
        <v>44.9</v>
      </c>
      <c r="AH20" s="866">
        <v>8.5</v>
      </c>
      <c r="AI20" s="866">
        <v>19.329999999999998</v>
      </c>
      <c r="AJ20" s="866">
        <v>14.499999999999998</v>
      </c>
      <c r="AK20" s="866">
        <v>10.57</v>
      </c>
      <c r="AL20" s="879">
        <v>67740</v>
      </c>
      <c r="AM20" s="873">
        <v>0.1</v>
      </c>
      <c r="AN20" s="866">
        <v>0.35</v>
      </c>
      <c r="AO20" s="740">
        <f>IF(U20="n/a","n/a",IF(AA20&lt;0,"n/a",IF(AA20="n/a","n/a",J20+U20-AA20)))</f>
        <v>-12.113485012427002</v>
      </c>
      <c r="AP20" s="741">
        <f>IF(U20="n/a","n/a",J20+U20)</f>
        <v>15.696374142502577</v>
      </c>
      <c r="AQ20" s="889">
        <f>IF(OR(AC20&lt;0.01,AF20="n/a"),"n/a",(I20/SQRT(22.5*AC20*(I20/AF20))-1)*100)</f>
        <v>281.57576259218706</v>
      </c>
      <c r="AR20" s="651">
        <f>INDEX(Historical!$C$7:$C$1256,MATCH(B20,Historical!$B$7:$B$1278,0))*IF(AH20="n/a",1.03,IF(AH20&lt;0,1.01,IF(AH20&gt;10,1.1,(1+AH20/100))))</f>
        <v>3.4285999999999999</v>
      </c>
      <c r="AS20" s="887">
        <f>IF($AI20="n/a",1.03*AR20,IF($AI20&lt;0,1.01*AR20,IF($AI20&gt;10,1.1*AR20,(1+$AI20/100)*AR20)))</f>
        <v>3.7714600000000003</v>
      </c>
      <c r="AT20" s="887">
        <f>IF($AK20="n/a",1.03*AS20,IF($AK20&lt;0,1.01*AS20,IF($AK20&gt;10,1.1*AS20,(1+$AK20/100)*AS20)))</f>
        <v>4.1486060000000009</v>
      </c>
      <c r="AU20" s="887">
        <f>IF($AK20="n/a",1.03*AT20,IF($AK20&lt;0,1.01*AT20,IF($AK20&gt;10,1.1*AT20,(1+$AK20/100)*AT20)))</f>
        <v>4.5634666000000017</v>
      </c>
      <c r="AV20" s="887">
        <f>IF($AK20="n/a",1.03*AU20,IF($AK20&lt;0,1.01*AU20,IF($AK20&gt;10,1.1*AU20,(1+$AK20/100)*AU20)))</f>
        <v>5.0198132600000021</v>
      </c>
      <c r="AW20" s="651">
        <f>SUM(AR20:AV20)</f>
        <v>20.931945860000006</v>
      </c>
      <c r="AX20" s="748">
        <f>AW20/I20*100</f>
        <v>13.251421790326667</v>
      </c>
      <c r="AY20" s="935">
        <v>0.76</v>
      </c>
      <c r="AZ20" s="873">
        <v>53.2</v>
      </c>
      <c r="BA20" s="873">
        <v>-13.36</v>
      </c>
      <c r="BB20" s="873">
        <v>11.87</v>
      </c>
      <c r="BC20" s="873">
        <v>7.6</v>
      </c>
      <c r="BE20" s="624">
        <v>1976</v>
      </c>
      <c r="BF20" s="899">
        <f>IF(BE20&gt;2008,0,IF(BE20&gt;2001,1,IF(BE20&gt;1990,2,IF(BE20&gt;1980,3,IF(BE20&gt;1973,4,IF(BE20&gt;1970,5,IF(BE20&gt;1960,6,IF(BE20&gt;1958,7,IF(BE20&gt;1953,8,9)))))))))</f>
        <v>4</v>
      </c>
      <c r="BG20" s="883">
        <v>5.8000000000000007</v>
      </c>
    </row>
    <row r="21" spans="1:59" ht="11.25" customHeight="1" x14ac:dyDescent="0.2">
      <c r="A21" s="881" t="s">
        <v>4304</v>
      </c>
      <c r="B21" s="596" t="s">
        <v>3793</v>
      </c>
      <c r="C21" s="933" t="s">
        <v>131</v>
      </c>
      <c r="D21" s="933" t="s">
        <v>4331</v>
      </c>
      <c r="E21" s="733">
        <v>7</v>
      </c>
      <c r="F21" s="1158">
        <v>672</v>
      </c>
      <c r="G21" s="1141" t="s">
        <v>106</v>
      </c>
      <c r="H21" s="1141" t="s">
        <v>106</v>
      </c>
      <c r="I21" s="875">
        <v>81.12</v>
      </c>
      <c r="J21" s="651">
        <f>(M21/I21)*100</f>
        <v>2.5394477317554238</v>
      </c>
      <c r="K21" s="878">
        <v>0.51500000000000001</v>
      </c>
      <c r="L21" s="888">
        <v>4</v>
      </c>
      <c r="M21" s="642">
        <f>K21*L21</f>
        <v>2.06</v>
      </c>
      <c r="N21" s="871" t="s">
        <v>318</v>
      </c>
      <c r="O21" s="734">
        <v>0.495</v>
      </c>
      <c r="P21" s="862">
        <v>44173</v>
      </c>
      <c r="Q21" s="862">
        <v>44196</v>
      </c>
      <c r="R21" s="642">
        <f>(K21-O21)/O21*100</f>
        <v>4.0404040404040442</v>
      </c>
      <c r="S21" s="701">
        <f>IF(INDEX(Historical!$D$7:$D$1254,MATCH(B21,Historical!$B$7:$B$1278,0))=0,"n/a",(INDEX(Historical!$C$7:$C$1256,MATCH(B21,Historical!$B$7:$B$1278,0))/INDEX(Historical!$D$7:$D$1254,MATCH(B21,Historical!$B$7:$B$1278,0))-1)*100)</f>
        <v>3.9242219215155583</v>
      </c>
      <c r="T21" s="701">
        <f>IF(INDEX(Historical!$F$7:$F$1247,MATCH(B21,Historical!$B$7:$B$1278,0))=0,"n/a",((INDEX(Historical!$C$7:$C$1256,MATCH(B21,Historical!$B$7:$B$1278,0))/INDEX(Historical!$F$7:$F$1247,MATCH(B21,Historical!$B$7:$B$1278,0)))^(1/3)-1)*100)</f>
        <v>3.8354624475508414</v>
      </c>
      <c r="U21" s="701">
        <f>IF(INDEX(Historical!$H$7:$H$1247,MATCH(B21,Historical!$B$7:$B$1278,0))=0,"n/a",((INDEX(Historical!$C$7:$C$1256,MATCH(B21,Historical!$B$7:$B$1278,0))/INDEX(Historical!$H$7:$H$1247,MATCH(B21,Historical!$B$7:$B$1278,0)))^(1/5)-1)*100)</f>
        <v>3.584570713460411</v>
      </c>
      <c r="V21" s="701">
        <f>IF(INDEX(Historical!$O$7:$O$1247,MATCH(B21,Historical!$B$7:$B$1278,0))=0,"n/a",((INDEX(Historical!$C$7:$C$1256,MATCH(B21,Historical!$B$7:$B$1278,0))/INDEX(Historical!$O$7:$O$1247,MATCH(B21,Historical!$B$7:$B$1278,0)))^(1/10)-1)*100)</f>
        <v>2.2299270262671422</v>
      </c>
      <c r="W21" s="702">
        <f>IF(OR(U21&lt;=0,U21="n/a",V21&lt;=0,V21="n/a"),"n/a",U21/V21)</f>
        <v>1.6074834159308424</v>
      </c>
      <c r="X21" s="703">
        <f>IF(OR(AJ21&lt;=0,AJ21="n/a",U21&lt;=0,U21="n/a"),"n/a",U21/AJ21)</f>
        <v>0.51950300195078414</v>
      </c>
      <c r="Y21" s="661"/>
      <c r="Z21" s="651">
        <f>IF(OR(AC21&lt;0.01,AC21="n/a"),"n/a",M21/AC21*100)</f>
        <v>60.23391812865497</v>
      </c>
      <c r="AA21" s="887">
        <f>IF(OR(AC21&lt;0.01,AC21="n/a"),"n/a",I21/AC21)</f>
        <v>23.719298245614038</v>
      </c>
      <c r="AB21" s="888">
        <v>12</v>
      </c>
      <c r="AC21" s="866">
        <v>3.42</v>
      </c>
      <c r="AD21" s="866">
        <v>3.95</v>
      </c>
      <c r="AE21" s="866">
        <v>3.43</v>
      </c>
      <c r="AF21" s="866">
        <v>2.4300000000000002</v>
      </c>
      <c r="AG21" s="866">
        <v>10.4</v>
      </c>
      <c r="AH21" s="866">
        <v>1.0999999999999999</v>
      </c>
      <c r="AI21" s="866">
        <v>8.58</v>
      </c>
      <c r="AJ21" s="866">
        <v>6.9</v>
      </c>
      <c r="AK21" s="866">
        <v>6</v>
      </c>
      <c r="AL21" s="879">
        <v>19960</v>
      </c>
      <c r="AM21" s="873">
        <v>0.3</v>
      </c>
      <c r="AN21" s="866">
        <v>1.29</v>
      </c>
      <c r="AO21" s="740">
        <f>IF(U21="n/a","n/a",IF(AA21&lt;0,"n/a",IF(AA21="n/a","n/a",J21+U21-AA21)))</f>
        <v>-17.595279800398202</v>
      </c>
      <c r="AP21" s="741">
        <f>IF(U21="n/a","n/a",J21+U21)</f>
        <v>6.1240184452158353</v>
      </c>
      <c r="AQ21" s="889">
        <f>IF(OR(AC21&lt;0.01,AF21="n/a"),"n/a",(I21/SQRT(22.5*AC21*(I21/AF21))-1)*100)</f>
        <v>60.052622925284041</v>
      </c>
      <c r="AR21" s="651">
        <f>INDEX(Historical!$C$7:$C$1256,MATCH(B21,Historical!$B$7:$B$1278,0))*IF(AH21="n/a",1.03,IF(AH21&lt;0,1.01,IF(AH21&gt;10,1.1,(1+AH21/100))))</f>
        <v>1.9411199999999997</v>
      </c>
      <c r="AS21" s="887">
        <f>IF($AI21="n/a",1.03*AR21,IF($AI21&lt;0,1.01*AR21,IF($AI21&gt;10,1.1*AR21,(1+$AI21/100)*AR21)))</f>
        <v>2.1076680959999998</v>
      </c>
      <c r="AT21" s="887">
        <f>IF($AK21="n/a",1.03*AS21,IF($AK21&lt;0,1.01*AS21,IF($AK21&gt;10,1.1*AS21,(1+$AK21/100)*AS21)))</f>
        <v>2.2341281817600001</v>
      </c>
      <c r="AU21" s="887">
        <f>IF($AK21="n/a",1.03*AT21,IF($AK21&lt;0,1.01*AT21,IF($AK21&gt;10,1.1*AT21,(1+$AK21/100)*AT21)))</f>
        <v>2.3681758726656001</v>
      </c>
      <c r="AV21" s="887">
        <f>IF($AK21="n/a",1.03*AU21,IF($AK21&lt;0,1.01*AU21,IF($AK21&gt;10,1.1*AU21,(1+$AK21/100)*AU21)))</f>
        <v>2.5102664250255362</v>
      </c>
      <c r="AW21" s="651">
        <f>SUM(AR21:AV21)</f>
        <v>11.161358575451136</v>
      </c>
      <c r="AX21" s="748">
        <f>AW21/I21*100</f>
        <v>13.759071222203076</v>
      </c>
      <c r="AY21" s="935">
        <v>0.3</v>
      </c>
      <c r="AZ21" s="873">
        <v>38.1</v>
      </c>
      <c r="BA21" s="873">
        <v>-7.46</v>
      </c>
      <c r="BB21" s="873">
        <v>1.69</v>
      </c>
      <c r="BC21" s="873">
        <v>4.9799999999999995</v>
      </c>
      <c r="BE21" s="624">
        <v>2014</v>
      </c>
      <c r="BF21" s="899">
        <f>IF(BE21&gt;2008,0,IF(BE21&gt;2001,1,IF(BE21&gt;1990,2,IF(BE21&gt;1980,3,IF(BE21&gt;1973,4,IF(BE21&gt;1970,5,IF(BE21&gt;1960,6,IF(BE21&gt;1958,7,IF(BE21&gt;1953,8,9)))))))))</f>
        <v>0</v>
      </c>
      <c r="BG21" s="883">
        <v>2.9000000000000004</v>
      </c>
    </row>
    <row r="22" spans="1:59" ht="11.25" customHeight="1" x14ac:dyDescent="0.2">
      <c r="A22" s="872" t="s">
        <v>406</v>
      </c>
      <c r="B22" s="876" t="s">
        <v>407</v>
      </c>
      <c r="C22" s="933" t="s">
        <v>108</v>
      </c>
      <c r="D22" s="933" t="s">
        <v>118</v>
      </c>
      <c r="E22" s="733">
        <v>17</v>
      </c>
      <c r="F22" s="1158">
        <v>201</v>
      </c>
      <c r="G22" s="1134" t="s">
        <v>106</v>
      </c>
      <c r="H22" s="1134" t="s">
        <v>106</v>
      </c>
      <c r="I22" s="875">
        <v>24.82</v>
      </c>
      <c r="J22" s="651">
        <f>(M22/I22)*100</f>
        <v>1.2087026591458501</v>
      </c>
      <c r="K22" s="878">
        <v>0.3</v>
      </c>
      <c r="L22" s="888">
        <v>1</v>
      </c>
      <c r="M22" s="642">
        <f>K22*L22</f>
        <v>0.3</v>
      </c>
      <c r="N22" s="871" t="s">
        <v>171</v>
      </c>
      <c r="O22" s="734">
        <v>0.28000000000000003</v>
      </c>
      <c r="P22" s="619">
        <v>43800</v>
      </c>
      <c r="Q22" s="619">
        <v>43810</v>
      </c>
      <c r="R22" s="642">
        <f>(K22-O22)/O22*100</f>
        <v>7.1428571428571281</v>
      </c>
      <c r="S22" s="701">
        <f>IF(INDEX(Historical!$D$7:$D$1254,MATCH(B22,Historical!$B$7:$B$1278,0))=0,"n/a",(INDEX(Historical!$C$7:$C$1256,MATCH(B22,Historical!$B$7:$B$1278,0))/INDEX(Historical!$D$7:$D$1254,MATCH(B22,Historical!$B$7:$B$1278,0))-1)*100)</f>
        <v>7.1428571428571397</v>
      </c>
      <c r="T22" s="701">
        <f>IF(INDEX(Historical!$F$7:$F$1247,MATCH(B22,Historical!$B$7:$B$1278,0))=0,"n/a",((INDEX(Historical!$C$7:$C$1256,MATCH(B22,Historical!$B$7:$B$1278,0))/INDEX(Historical!$F$7:$F$1247,MATCH(B22,Historical!$B$7:$B$1278,0)))^(1/3)-1)*100)</f>
        <v>7.7217345015941907</v>
      </c>
      <c r="U22" s="701">
        <f>IF(INDEX(Historical!$H$7:$H$1247,MATCH(B22,Historical!$B$7:$B$1278,0))=0,"n/a",((INDEX(Historical!$C$7:$C$1256,MATCH(B22,Historical!$B$7:$B$1278,0))/INDEX(Historical!$H$7:$H$1247,MATCH(B22,Historical!$B$7:$B$1278,0)))^(1/5)-1)*100)</f>
        <v>8.4471771197698544</v>
      </c>
      <c r="V22" s="701">
        <f>IF(INDEX(Historical!$O$7:$O$1247,MATCH(B22,Historical!$B$7:$B$1278,0))=0,"n/a",((INDEX(Historical!$C$7:$C$1256,MATCH(B22,Historical!$B$7:$B$1278,0))/INDEX(Historical!$O$7:$O$1247,MATCH(B22,Historical!$B$7:$B$1278,0)))^(1/10)-1)*100)</f>
        <v>14.130869721941398</v>
      </c>
      <c r="W22" s="702">
        <f>IF(OR(U22&lt;=0,U22="n/a",V22&lt;=0,V22="n/a"),"n/a",U22/V22)</f>
        <v>0.59778182702043359</v>
      </c>
      <c r="X22" s="703">
        <f>IF(OR(AJ22&lt;=0,AJ22="n/a",U22&lt;=0,U22="n/a"),"n/a",U22/AJ22)</f>
        <v>0.75421224283659405</v>
      </c>
      <c r="Y22" s="877"/>
      <c r="Z22" s="651">
        <f>IF(OR(AC22&lt;0.01,AC22="n/a"),"n/a",M22/AC22*100)</f>
        <v>11.494252873563218</v>
      </c>
      <c r="AA22" s="887">
        <f>IF(OR(AC22&lt;0.01,AC22="n/a"),"n/a",I22/AC22)</f>
        <v>9.5095785440613039</v>
      </c>
      <c r="AB22" s="888">
        <v>12</v>
      </c>
      <c r="AC22" s="866">
        <v>2.61</v>
      </c>
      <c r="AD22" s="866">
        <v>0.95</v>
      </c>
      <c r="AE22" s="866">
        <v>0.99</v>
      </c>
      <c r="AF22" s="866">
        <v>0.45</v>
      </c>
      <c r="AG22" s="866">
        <v>5.6000000000000005</v>
      </c>
      <c r="AH22" s="866">
        <v>-46.5</v>
      </c>
      <c r="AI22" s="866">
        <v>-4.25</v>
      </c>
      <c r="AJ22" s="866">
        <v>11.200000000000001</v>
      </c>
      <c r="AK22" s="866">
        <v>10</v>
      </c>
      <c r="AL22" s="879">
        <v>2340</v>
      </c>
      <c r="AM22" s="873">
        <v>1.2</v>
      </c>
      <c r="AN22" s="866">
        <v>0.11</v>
      </c>
      <c r="AO22" s="740">
        <f>IF(U22="n/a","n/a",IF(AA22&lt;0,"n/a",IF(AA22="n/a","n/a",J22+U22-AA22)))</f>
        <v>0.14630123485440016</v>
      </c>
      <c r="AP22" s="741">
        <f>IF(U22="n/a","n/a",J22+U22)</f>
        <v>9.655879778915704</v>
      </c>
      <c r="AQ22" s="889">
        <f>IF(OR(AC22&lt;0.01,AF22="n/a"),"n/a",(I22/SQRT(22.5*AC22*(I22/AF22))-1)*100)</f>
        <v>-56.389041413742568</v>
      </c>
      <c r="AR22" s="651">
        <f>INDEX(Historical!$C$7:$C$1256,MATCH(B22,Historical!$B$7:$B$1278,0))*IF(AH22="n/a",1.03,IF(AH22&lt;0,1.01,IF(AH22&gt;10,1.1,(1+AH22/100))))</f>
        <v>0.30299999999999999</v>
      </c>
      <c r="AS22" s="887">
        <f>IF($AI22="n/a",1.03*AR22,IF($AI22&lt;0,1.01*AR22,IF($AI22&gt;10,1.1*AR22,(1+$AI22/100)*AR22)))</f>
        <v>0.30602999999999997</v>
      </c>
      <c r="AT22" s="887">
        <f>IF($AK22="n/a",1.03*AS22,IF($AK22&lt;0,1.01*AS22,IF($AK22&gt;10,1.1*AS22,(1+$AK22/100)*AS22)))</f>
        <v>0.33663300000000002</v>
      </c>
      <c r="AU22" s="887">
        <f>IF($AK22="n/a",1.03*AT22,IF($AK22&lt;0,1.01*AT22,IF($AK22&gt;10,1.1*AT22,(1+$AK22/100)*AT22)))</f>
        <v>0.37029630000000002</v>
      </c>
      <c r="AV22" s="887">
        <f>IF($AK22="n/a",1.03*AU22,IF($AK22&lt;0,1.01*AU22,IF($AK22&gt;10,1.1*AU22,(1+$AK22/100)*AU22)))</f>
        <v>0.40732593000000006</v>
      </c>
      <c r="AW22" s="651">
        <f>SUM(AR22:AV22)</f>
        <v>1.7232852299999999</v>
      </c>
      <c r="AX22" s="748">
        <f>AW22/I22*100</f>
        <v>6.9431314665592252</v>
      </c>
      <c r="AY22" s="935">
        <v>1.66</v>
      </c>
      <c r="AZ22" s="873">
        <v>173.65</v>
      </c>
      <c r="BA22" s="873">
        <v>-27.529999999999998</v>
      </c>
      <c r="BB22" s="873">
        <v>-2.1999999999999997</v>
      </c>
      <c r="BC22" s="873">
        <v>4.78</v>
      </c>
      <c r="BE22" s="624">
        <v>2005</v>
      </c>
      <c r="BF22" s="899">
        <f>IF(BE22&gt;2008,0,IF(BE22&gt;2001,1,IF(BE22&gt;1990,2,IF(BE22&gt;1980,3,IF(BE22&gt;1973,4,IF(BE22&gt;1970,5,IF(BE22&gt;1960,6,IF(BE22&gt;1958,7,IF(BE22&gt;1953,8,9)))))))))</f>
        <v>1</v>
      </c>
      <c r="BG22" s="883">
        <v>0.4</v>
      </c>
    </row>
    <row r="23" spans="1:59" ht="11.25" customHeight="1" x14ac:dyDescent="0.2">
      <c r="A23" s="864" t="s">
        <v>904</v>
      </c>
      <c r="B23" s="876" t="s">
        <v>905</v>
      </c>
      <c r="C23" s="933" t="s">
        <v>131</v>
      </c>
      <c r="D23" s="933" t="s">
        <v>4332</v>
      </c>
      <c r="E23" s="733">
        <v>11</v>
      </c>
      <c r="F23" s="1158">
        <v>341</v>
      </c>
      <c r="G23" s="1178" t="s">
        <v>37</v>
      </c>
      <c r="H23" s="1178" t="s">
        <v>37</v>
      </c>
      <c r="I23" s="875">
        <v>89.93</v>
      </c>
      <c r="J23" s="651">
        <f>(M23/I23)*100</f>
        <v>3.2914489047036581</v>
      </c>
      <c r="K23" s="878">
        <v>0.74</v>
      </c>
      <c r="L23" s="888">
        <v>4</v>
      </c>
      <c r="M23" s="642">
        <f>K23*L23</f>
        <v>2.96</v>
      </c>
      <c r="N23" s="871" t="s">
        <v>248</v>
      </c>
      <c r="O23" s="734">
        <v>0.7</v>
      </c>
      <c r="P23" s="862">
        <v>44144</v>
      </c>
      <c r="Q23" s="862">
        <v>44175</v>
      </c>
      <c r="R23" s="642">
        <f>(K23-O23)/O23*100</f>
        <v>5.7142857142857197</v>
      </c>
      <c r="S23" s="701">
        <f>IF(INDEX(Historical!$D$7:$D$1254,MATCH(B23,Historical!$B$7:$B$1278,0))=0,"n/a",(INDEX(Historical!$C$7:$C$1256,MATCH(B23,Historical!$B$7:$B$1278,0))/INDEX(Historical!$D$7:$D$1254,MATCH(B23,Historical!$B$7:$B$1278,0))-1)*100)</f>
        <v>7.1146245059288571</v>
      </c>
      <c r="T23" s="701">
        <f>IF(INDEX(Historical!$F$7:$F$1247,MATCH(B23,Historical!$B$7:$B$1278,0))=0,"n/a",((INDEX(Historical!$C$7:$C$1256,MATCH(B23,Historical!$B$7:$B$1278,0))/INDEX(Historical!$F$7:$F$1247,MATCH(B23,Historical!$B$7:$B$1278,0)))^(1/3)-1)*100)</f>
        <v>6.0834929907921387</v>
      </c>
      <c r="U23" s="701">
        <f>IF(INDEX(Historical!$H$7:$H$1247,MATCH(B23,Historical!$B$7:$B$1278,0))=0,"n/a",((INDEX(Historical!$C$7:$C$1256,MATCH(B23,Historical!$B$7:$B$1278,0))/INDEX(Historical!$H$7:$H$1247,MATCH(B23,Historical!$B$7:$B$1278,0)))^(1/5)-1)*100)</f>
        <v>5.9484605196873597</v>
      </c>
      <c r="V23" s="701">
        <f>IF(INDEX(Historical!$O$7:$O$1247,MATCH(B23,Historical!$B$7:$B$1278,0))=0,"n/a",((INDEX(Historical!$C$7:$C$1256,MATCH(B23,Historical!$B$7:$B$1278,0))/INDEX(Historical!$O$7:$O$1247,MATCH(B23,Historical!$B$7:$B$1278,0)))^(1/10)-1)*100)</f>
        <v>5.1507910616653163</v>
      </c>
      <c r="W23" s="702">
        <f>IF(OR(U23&lt;=0,U23="n/a",V23&lt;=0,V23="n/a"),"n/a",U23/V23)</f>
        <v>1.1548634857194433</v>
      </c>
      <c r="X23" s="703">
        <f>IF(OR(AJ23&lt;=0,AJ23="n/a",U23&lt;=0,U23="n/a"),"n/a",U23/AJ23)</f>
        <v>1.6523501443576001</v>
      </c>
      <c r="Y23" s="876"/>
      <c r="Z23" s="651">
        <f>IF(OR(AC23&lt;0.01,AC23="n/a"),"n/a",M23/AC23*100)</f>
        <v>76.683937823834199</v>
      </c>
      <c r="AA23" s="887">
        <f>IF(OR(AC23&lt;0.01,AC23="n/a"),"n/a",I23/AC23)</f>
        <v>23.297927461139899</v>
      </c>
      <c r="AB23" s="888">
        <v>12</v>
      </c>
      <c r="AC23" s="866">
        <v>3.86</v>
      </c>
      <c r="AD23" s="866">
        <v>4.2300000000000004</v>
      </c>
      <c r="AE23" s="866">
        <v>3</v>
      </c>
      <c r="AF23" s="866">
        <v>2.1800000000000002</v>
      </c>
      <c r="AG23" s="866">
        <v>9.6</v>
      </c>
      <c r="AH23" s="866">
        <v>0.1</v>
      </c>
      <c r="AI23" s="866">
        <v>7.55</v>
      </c>
      <c r="AJ23" s="866">
        <v>3.5999999999999996</v>
      </c>
      <c r="AK23" s="866">
        <v>5.5</v>
      </c>
      <c r="AL23" s="879">
        <v>44770</v>
      </c>
      <c r="AM23" s="873">
        <v>0.1</v>
      </c>
      <c r="AN23" s="866">
        <v>1.59</v>
      </c>
      <c r="AO23" s="740">
        <f>IF(U23="n/a","n/a",IF(AA23&lt;0,"n/a",IF(AA23="n/a","n/a",J23+U23-AA23)))</f>
        <v>-14.058018036748882</v>
      </c>
      <c r="AP23" s="741">
        <f>IF(U23="n/a","n/a",J23+U23)</f>
        <v>9.2399094243910174</v>
      </c>
      <c r="AQ23" s="889">
        <f>IF(OR(AC23&lt;0.01,AF23="n/a"),"n/a",(I23/SQRT(22.5*AC23*(I23/AF23))-1)*100)</f>
        <v>50.24347923034054</v>
      </c>
      <c r="AR23" s="651">
        <f>INDEX(Historical!$C$7:$C$1256,MATCH(B23,Historical!$B$7:$B$1278,0))*IF(AH23="n/a",1.03,IF(AH23&lt;0,1.01,IF(AH23&gt;10,1.1,(1+AH23/100))))</f>
        <v>2.7127099999999995</v>
      </c>
      <c r="AS23" s="887">
        <f>IF($AI23="n/a",1.03*AR23,IF($AI23&lt;0,1.01*AR23,IF($AI23&gt;10,1.1*AR23,(1+$AI23/100)*AR23)))</f>
        <v>2.9175196049999994</v>
      </c>
      <c r="AT23" s="887">
        <f>IF($AK23="n/a",1.03*AS23,IF($AK23&lt;0,1.01*AS23,IF($AK23&gt;10,1.1*AS23,(1+$AK23/100)*AS23)))</f>
        <v>3.0779831832749993</v>
      </c>
      <c r="AU23" s="887">
        <f>IF($AK23="n/a",1.03*AT23,IF($AK23&lt;0,1.01*AT23,IF($AK23&gt;10,1.1*AT23,(1+$AK23/100)*AT23)))</f>
        <v>3.2472722583551241</v>
      </c>
      <c r="AV23" s="887">
        <f>IF($AK23="n/a",1.03*AU23,IF($AK23&lt;0,1.01*AU23,IF($AK23&gt;10,1.1*AU23,(1+$AK23/100)*AU23)))</f>
        <v>3.4258722325646556</v>
      </c>
      <c r="AW23" s="651">
        <f>SUM(AR23:AV23)</f>
        <v>15.381357279194779</v>
      </c>
      <c r="AX23" s="748">
        <f>AW23/I23*100</f>
        <v>17.103699854547735</v>
      </c>
      <c r="AY23" s="935">
        <v>0.35</v>
      </c>
      <c r="AZ23" s="873">
        <v>38.07</v>
      </c>
      <c r="BA23" s="873">
        <v>-14.330000000000002</v>
      </c>
      <c r="BB23" s="873">
        <v>7.21</v>
      </c>
      <c r="BC23" s="873">
        <v>4.45</v>
      </c>
      <c r="BE23" s="624">
        <v>2011</v>
      </c>
      <c r="BF23" s="899">
        <f>IF(BE23&gt;2008,0,IF(BE23&gt;2001,1,IF(BE23&gt;1990,2,IF(BE23&gt;1980,3,IF(BE23&gt;1973,4,IF(BE23&gt;1970,5,IF(BE23&gt;1960,6,IF(BE23&gt;1958,7,IF(BE23&gt;1953,8,9)))))))))</f>
        <v>0</v>
      </c>
      <c r="BG23" s="883">
        <v>2.5</v>
      </c>
    </row>
    <row r="24" spans="1:59" ht="11.25" customHeight="1" x14ac:dyDescent="0.2">
      <c r="A24" s="864" t="s">
        <v>876</v>
      </c>
      <c r="B24" s="876" t="s">
        <v>877</v>
      </c>
      <c r="C24" s="933" t="s">
        <v>131</v>
      </c>
      <c r="D24" s="933" t="s">
        <v>4333</v>
      </c>
      <c r="E24" s="733">
        <v>9</v>
      </c>
      <c r="F24" s="1158">
        <v>455</v>
      </c>
      <c r="G24" s="1158" t="s">
        <v>106</v>
      </c>
      <c r="H24" s="1158" t="s">
        <v>106</v>
      </c>
      <c r="I24" s="875">
        <v>19.5</v>
      </c>
      <c r="J24" s="651">
        <f>(M24/I24)*100</f>
        <v>2.9394871794871795</v>
      </c>
      <c r="K24" s="878">
        <v>0.14330000000000001</v>
      </c>
      <c r="L24" s="888">
        <v>4</v>
      </c>
      <c r="M24" s="642">
        <f>K24*L24</f>
        <v>0.57320000000000004</v>
      </c>
      <c r="N24" s="871" t="s">
        <v>107</v>
      </c>
      <c r="O24" s="734">
        <v>0.13650000000000001</v>
      </c>
      <c r="P24" s="862">
        <v>43859</v>
      </c>
      <c r="Q24" s="862">
        <v>43874</v>
      </c>
      <c r="R24" s="642">
        <f>(K24-O24)/O24*100</f>
        <v>4.9816849816849818</v>
      </c>
      <c r="S24" s="701">
        <f>IF(INDEX(Historical!$D$7:$D$1254,MATCH(B24,Historical!$B$7:$B$1278,0))=0,"n/a",(INDEX(Historical!$C$7:$C$1256,MATCH(B24,Historical!$B$7:$B$1278,0))/INDEX(Historical!$D$7:$D$1254,MATCH(B24,Historical!$B$7:$B$1278,0))-1)*100)</f>
        <v>5.0000000000000044</v>
      </c>
      <c r="T24" s="701">
        <f>IF(INDEX(Historical!$F$7:$F$1247,MATCH(B24,Historical!$B$7:$B$1278,0))=0,"n/a",((INDEX(Historical!$C$7:$C$1256,MATCH(B24,Historical!$B$7:$B$1278,0))/INDEX(Historical!$F$7:$F$1247,MATCH(B24,Historical!$B$7:$B$1278,0)))^(1/3)-1)*100)</f>
        <v>7.4599552570627115</v>
      </c>
      <c r="U24" s="701">
        <f>IF(INDEX(Historical!$H$7:$H$1247,MATCH(B24,Historical!$B$7:$B$1278,0))=0,"n/a",((INDEX(Historical!$C$7:$C$1256,MATCH(B24,Historical!$B$7:$B$1278,0))/INDEX(Historical!$H$7:$H$1247,MATCH(B24,Historical!$B$7:$B$1278,0)))^(1/5)-1)*100)</f>
        <v>22.245400977020502</v>
      </c>
      <c r="V24" s="701" t="str">
        <f>IF(INDEX(Historical!$O$7:$O$1247,MATCH(B24,Historical!$B$7:$B$1278,0))=0,"n/a",((INDEX(Historical!$C$7:$C$1256,MATCH(B24,Historical!$B$7:$B$1278,0))/INDEX(Historical!$O$7:$O$1247,MATCH(B24,Historical!$B$7:$B$1278,0)))^(1/10)-1)*100)</f>
        <v>n/a</v>
      </c>
      <c r="W24" s="702" t="str">
        <f>IF(OR(U24&lt;=0,U24="n/a",V24&lt;=0,V24="n/a"),"n/a",U24/V24)</f>
        <v>n/a</v>
      </c>
      <c r="X24" s="703" t="str">
        <f>IF(OR(AJ24&lt;=0,AJ24="n/a",U24&lt;=0,U24="n/a"),"n/a",U24/AJ24)</f>
        <v>n/a</v>
      </c>
      <c r="Y24" s="661"/>
      <c r="Z24" s="651">
        <f>IF(OR(AC24&lt;0.01,AC24="n/a"),"n/a",M24/AC24*100)</f>
        <v>204.71428571428572</v>
      </c>
      <c r="AA24" s="887">
        <f>IF(OR(AC24&lt;0.01,AC24="n/a"),"n/a",I24/AC24)</f>
        <v>69.642857142857139</v>
      </c>
      <c r="AB24" s="888">
        <v>12</v>
      </c>
      <c r="AC24" s="866">
        <v>0.28000000000000003</v>
      </c>
      <c r="AD24" s="866">
        <v>8.98</v>
      </c>
      <c r="AE24" s="866">
        <v>1.33</v>
      </c>
      <c r="AF24" s="866">
        <v>5.27</v>
      </c>
      <c r="AG24" s="866">
        <v>6.9</v>
      </c>
      <c r="AH24" s="866">
        <v>-70.599999999999994</v>
      </c>
      <c r="AI24" s="866">
        <v>12.58</v>
      </c>
      <c r="AJ24" s="866">
        <v>-14.2</v>
      </c>
      <c r="AK24" s="866">
        <v>7.6499999999999995</v>
      </c>
      <c r="AL24" s="879">
        <v>12820</v>
      </c>
      <c r="AM24" s="873">
        <v>0.37</v>
      </c>
      <c r="AN24" s="866">
        <v>8.68</v>
      </c>
      <c r="AO24" s="740">
        <f>IF(U24="n/a","n/a",IF(AA24&lt;0,"n/a",IF(AA24="n/a","n/a",J24+U24-AA24)))</f>
        <v>-44.457968986349456</v>
      </c>
      <c r="AP24" s="741">
        <f>IF(U24="n/a","n/a",J24+U24)</f>
        <v>25.184888156507682</v>
      </c>
      <c r="AQ24" s="889">
        <f>IF(OR(AC24&lt;0.01,AF24="n/a"),"n/a",(I24/SQRT(22.5*AC24*(I24/AF24))-1)*100)</f>
        <v>303.87999160523862</v>
      </c>
      <c r="AR24" s="651">
        <f>INDEX(Historical!$C$7:$C$1256,MATCH(B24,Historical!$B$7:$B$1278,0))*IF(AH24="n/a",1.03,IF(AH24&lt;0,1.01,IF(AH24&gt;10,1.1,(1+AH24/100))))</f>
        <v>0.55146000000000006</v>
      </c>
      <c r="AS24" s="887">
        <f>IF($AI24="n/a",1.03*AR24,IF($AI24&lt;0,1.01*AR24,IF($AI24&gt;10,1.1*AR24,(1+$AI24/100)*AR24)))</f>
        <v>0.60660600000000009</v>
      </c>
      <c r="AT24" s="887">
        <f>IF($AK24="n/a",1.03*AS24,IF($AK24&lt;0,1.01*AS24,IF($AK24&gt;10,1.1*AS24,(1+$AK24/100)*AS24)))</f>
        <v>0.65301135900000007</v>
      </c>
      <c r="AU24" s="887">
        <f>IF($AK24="n/a",1.03*AT24,IF($AK24&lt;0,1.01*AT24,IF($AK24&gt;10,1.1*AT24,(1+$AK24/100)*AT24)))</f>
        <v>0.70296672796350013</v>
      </c>
      <c r="AV24" s="887">
        <f>IF($AK24="n/a",1.03*AU24,IF($AK24&lt;0,1.01*AU24,IF($AK24&gt;10,1.1*AU24,(1+$AK24/100)*AU24)))</f>
        <v>0.75674368265270786</v>
      </c>
      <c r="AW24" s="651">
        <f>SUM(AR24:AV24)</f>
        <v>3.2707877696162084</v>
      </c>
      <c r="AX24" s="748">
        <f>AW24/I24*100</f>
        <v>16.773270613416454</v>
      </c>
      <c r="AY24" s="935">
        <v>0.94</v>
      </c>
      <c r="AZ24" s="873">
        <v>140.44</v>
      </c>
      <c r="BA24" s="873">
        <v>-8.15</v>
      </c>
      <c r="BB24" s="873">
        <v>4.75</v>
      </c>
      <c r="BC24" s="873">
        <v>21.21</v>
      </c>
      <c r="BE24" s="624">
        <v>2012</v>
      </c>
      <c r="BF24" s="899">
        <f>IF(BE24&gt;2008,0,IF(BE24&gt;2001,1,IF(BE24&gt;1990,2,IF(BE24&gt;1980,3,IF(BE24&gt;1973,4,IF(BE24&gt;1970,5,IF(BE24&gt;1960,6,IF(BE24&gt;1958,7,IF(BE24&gt;1953,8,9)))))))))</f>
        <v>0</v>
      </c>
      <c r="BG24" s="883">
        <v>0.6</v>
      </c>
    </row>
    <row r="25" spans="1:59" ht="11.25" customHeight="1" x14ac:dyDescent="0.2">
      <c r="A25" s="872" t="s">
        <v>408</v>
      </c>
      <c r="B25" s="876" t="s">
        <v>409</v>
      </c>
      <c r="C25" s="933" t="s">
        <v>108</v>
      </c>
      <c r="D25" s="933" t="s">
        <v>118</v>
      </c>
      <c r="E25" s="733">
        <v>15</v>
      </c>
      <c r="F25" s="1158">
        <v>260</v>
      </c>
      <c r="G25" s="1178" t="s">
        <v>106</v>
      </c>
      <c r="H25" s="1178" t="s">
        <v>106</v>
      </c>
      <c r="I25" s="875">
        <v>74.94</v>
      </c>
      <c r="J25" s="651">
        <f>(M25/I25)*100</f>
        <v>2.6688017080330932</v>
      </c>
      <c r="K25" s="878">
        <v>0.5</v>
      </c>
      <c r="L25" s="888">
        <v>4</v>
      </c>
      <c r="M25" s="642">
        <f>K25*L25</f>
        <v>2</v>
      </c>
      <c r="N25" s="871" t="s">
        <v>410</v>
      </c>
      <c r="O25" s="734">
        <v>0.45</v>
      </c>
      <c r="P25" s="862">
        <v>44118</v>
      </c>
      <c r="Q25" s="862">
        <v>44130</v>
      </c>
      <c r="R25" s="642">
        <f>(K25-O25)/O25*100</f>
        <v>11.111111111111107</v>
      </c>
      <c r="S25" s="701">
        <f>IF(INDEX(Historical!$D$7:$D$1254,MATCH(B25,Historical!$B$7:$B$1278,0))=0,"n/a",(INDEX(Historical!$C$7:$C$1256,MATCH(B25,Historical!$B$7:$B$1278,0))/INDEX(Historical!$D$7:$D$1254,MATCH(B25,Historical!$B$7:$B$1278,0))-1)*100)</f>
        <v>13.793103448275868</v>
      </c>
      <c r="T25" s="701">
        <f>IF(INDEX(Historical!$F$7:$F$1247,MATCH(B25,Historical!$B$7:$B$1278,0))=0,"n/a",((INDEX(Historical!$C$7:$C$1256,MATCH(B25,Historical!$B$7:$B$1278,0))/INDEX(Historical!$F$7:$F$1247,MATCH(B25,Historical!$B$7:$B$1278,0)))^(1/3)-1)*100)</f>
        <v>12.706164364612649</v>
      </c>
      <c r="U25" s="701">
        <f>IF(INDEX(Historical!$H$7:$H$1247,MATCH(B25,Historical!$B$7:$B$1278,0))=0,"n/a",((INDEX(Historical!$C$7:$C$1256,MATCH(B25,Historical!$B$7:$B$1278,0))/INDEX(Historical!$H$7:$H$1247,MATCH(B25,Historical!$B$7:$B$1278,0)))^(1/5)-1)*100)</f>
        <v>12.638928466983778</v>
      </c>
      <c r="V25" s="701">
        <f>IF(INDEX(Historical!$O$7:$O$1247,MATCH(B25,Historical!$B$7:$B$1278,0))=0,"n/a",((INDEX(Historical!$C$7:$C$1256,MATCH(B25,Historical!$B$7:$B$1278,0))/INDEX(Historical!$O$7:$O$1247,MATCH(B25,Historical!$B$7:$B$1278,0)))^(1/10)-1)*100)</f>
        <v>12.240103903512022</v>
      </c>
      <c r="W25" s="702">
        <f>IF(OR(U25&lt;=0,U25="n/a",V25&lt;=0,V25="n/a"),"n/a",U25/V25)</f>
        <v>1.0325834295701788</v>
      </c>
      <c r="X25" s="703">
        <f>IF(OR(AJ25&lt;=0,AJ25="n/a",U25&lt;=0,U25="n/a"),"n/a",U25/AJ25)</f>
        <v>0.85979105217576723</v>
      </c>
      <c r="Y25" s="661"/>
      <c r="Z25" s="651">
        <f>IF(OR(AC25&lt;0.01,AC25="n/a"),"n/a",M25/AC25*100)</f>
        <v>78.125</v>
      </c>
      <c r="AA25" s="887">
        <f>IF(OR(AC25&lt;0.01,AC25="n/a"),"n/a",I25/AC25)</f>
        <v>29.2734375</v>
      </c>
      <c r="AB25" s="888">
        <v>12</v>
      </c>
      <c r="AC25" s="866">
        <v>2.56</v>
      </c>
      <c r="AD25" s="866" t="s">
        <v>136</v>
      </c>
      <c r="AE25" s="866">
        <v>0.88</v>
      </c>
      <c r="AF25" s="866">
        <v>1.1000000000000001</v>
      </c>
      <c r="AG25" s="866">
        <v>3.9</v>
      </c>
      <c r="AH25" s="866">
        <v>68.5</v>
      </c>
      <c r="AI25" s="866">
        <v>25.130000000000003</v>
      </c>
      <c r="AJ25" s="866">
        <v>14.7</v>
      </c>
      <c r="AK25" s="866">
        <v>-1.17</v>
      </c>
      <c r="AL25" s="879">
        <v>6630</v>
      </c>
      <c r="AM25" s="873">
        <v>0.3</v>
      </c>
      <c r="AN25" s="866">
        <v>0.31</v>
      </c>
      <c r="AO25" s="740">
        <f>IF(U25="n/a","n/a",IF(AA25&lt;0,"n/a",IF(AA25="n/a","n/a",J25+U25-AA25)))</f>
        <v>-13.965707324983129</v>
      </c>
      <c r="AP25" s="741">
        <f>IF(U25="n/a","n/a",J25+U25)</f>
        <v>15.307730175016871</v>
      </c>
      <c r="AQ25" s="889">
        <f>IF(OR(AC25&lt;0.01,AF25="n/a"),"n/a",(I25/SQRT(22.5*AC25*(I25/AF25))-1)*100)</f>
        <v>19.630507536051734</v>
      </c>
      <c r="AR25" s="651">
        <f>INDEX(Historical!$C$7:$C$1256,MATCH(B25,Historical!$B$7:$B$1278,0))*IF(AH25="n/a",1.03,IF(AH25&lt;0,1.01,IF(AH25&gt;10,1.1,(1+AH25/100))))</f>
        <v>1.8149999999999999</v>
      </c>
      <c r="AS25" s="887">
        <f>IF($AI25="n/a",1.03*AR25,IF($AI25&lt;0,1.01*AR25,IF($AI25&gt;10,1.1*AR25,(1+$AI25/100)*AR25)))</f>
        <v>1.9965000000000002</v>
      </c>
      <c r="AT25" s="887">
        <f>IF($AK25="n/a",1.03*AS25,IF($AK25&lt;0,1.01*AS25,IF($AK25&gt;10,1.1*AS25,(1+$AK25/100)*AS25)))</f>
        <v>2.0164650000000002</v>
      </c>
      <c r="AU25" s="887">
        <f>IF($AK25="n/a",1.03*AT25,IF($AK25&lt;0,1.01*AT25,IF($AK25&gt;10,1.1*AT25,(1+$AK25/100)*AT25)))</f>
        <v>2.0366296500000001</v>
      </c>
      <c r="AV25" s="887">
        <f>IF($AK25="n/a",1.03*AU25,IF($AK25&lt;0,1.01*AU25,IF($AK25&gt;10,1.1*AU25,(1+$AK25/100)*AU25)))</f>
        <v>2.0569959465000003</v>
      </c>
      <c r="AW25" s="651">
        <f>SUM(AR25:AV25)</f>
        <v>9.9215905965000015</v>
      </c>
      <c r="AX25" s="748">
        <f>AW25/I25*100</f>
        <v>13.239378965172142</v>
      </c>
      <c r="AY25" s="935">
        <v>0.89</v>
      </c>
      <c r="AZ25" s="873">
        <v>70.28</v>
      </c>
      <c r="BA25" s="873">
        <v>-34.849999999999994</v>
      </c>
      <c r="BB25" s="873">
        <v>8.4699999999999989</v>
      </c>
      <c r="BC25" s="873">
        <v>2.75</v>
      </c>
      <c r="BE25" s="624">
        <v>2007</v>
      </c>
      <c r="BF25" s="899">
        <f>IF(BE25&gt;2008,0,IF(BE25&gt;2001,1,IF(BE25&gt;1990,2,IF(BE25&gt;1980,3,IF(BE25&gt;1973,4,IF(BE25&gt;1970,5,IF(BE25&gt;1960,6,IF(BE25&gt;1958,7,IF(BE25&gt;1953,8,9)))))))))</f>
        <v>1</v>
      </c>
      <c r="BG25" s="883">
        <v>0.3</v>
      </c>
    </row>
    <row r="26" spans="1:59" s="774" customFormat="1" ht="11.25" customHeight="1" x14ac:dyDescent="0.2">
      <c r="A26" s="646" t="s">
        <v>116</v>
      </c>
      <c r="B26" s="782" t="s">
        <v>117</v>
      </c>
      <c r="C26" s="933" t="s">
        <v>108</v>
      </c>
      <c r="D26" s="933" t="s">
        <v>118</v>
      </c>
      <c r="E26" s="756">
        <v>38</v>
      </c>
      <c r="F26" s="1158">
        <v>69</v>
      </c>
      <c r="G26" s="1181" t="s">
        <v>37</v>
      </c>
      <c r="H26" s="1181" t="s">
        <v>37</v>
      </c>
      <c r="I26" s="767">
        <v>33.950000000000003</v>
      </c>
      <c r="J26" s="758">
        <f>(M26/I26)*100</f>
        <v>3.2989690721649487</v>
      </c>
      <c r="K26" s="759">
        <v>0.28000000000000003</v>
      </c>
      <c r="L26" s="760">
        <v>4</v>
      </c>
      <c r="M26" s="761">
        <f>K26*L26</f>
        <v>1.1200000000000001</v>
      </c>
      <c r="N26" s="762" t="s">
        <v>119</v>
      </c>
      <c r="O26" s="763">
        <v>0.27</v>
      </c>
      <c r="P26" s="764">
        <v>43879</v>
      </c>
      <c r="Q26" s="764">
        <v>43892</v>
      </c>
      <c r="R26" s="761">
        <f>(K26-O26)/O26*100</f>
        <v>3.7037037037037068</v>
      </c>
      <c r="S26" s="701">
        <f>IF(INDEX(Historical!$D$7:$D$1254,MATCH(B26,Historical!$B$7:$B$1278,0))=0,"n/a",(INDEX(Historical!$C$7:$C$1256,MATCH(B26,Historical!$B$7:$B$1278,0))/INDEX(Historical!$D$7:$D$1254,MATCH(B26,Historical!$B$7:$B$1278,0))-1)*100)</f>
        <v>3.8461538461538547</v>
      </c>
      <c r="T26" s="701">
        <f>IF(INDEX(Historical!$F$7:$F$1247,MATCH(B26,Historical!$B$7:$B$1278,0))=0,"n/a",((INDEX(Historical!$C$7:$C$1256,MATCH(B26,Historical!$B$7:$B$1278,0))/INDEX(Historical!$F$7:$F$1247,MATCH(B26,Historical!$B$7:$B$1278,0)))^(1/3)-1)*100)</f>
        <v>9.172994079811847</v>
      </c>
      <c r="U26" s="701">
        <f>IF(INDEX(Historical!$H$7:$H$1247,MATCH(B26,Historical!$B$7:$B$1278,0))=0,"n/a",((INDEX(Historical!$C$7:$C$1256,MATCH(B26,Historical!$B$7:$B$1278,0))/INDEX(Historical!$H$7:$H$1247,MATCH(B26,Historical!$B$7:$B$1278,0)))^(1/5)-1)*100)</f>
        <v>7.8545341025045623</v>
      </c>
      <c r="V26" s="701">
        <f>IF(INDEX(Historical!$O$7:$O$1247,MATCH(B26,Historical!$B$7:$B$1278,0))=0,"n/a",((INDEX(Historical!$C$7:$C$1256,MATCH(B26,Historical!$B$7:$B$1278,0))/INDEX(Historical!$O$7:$O$1247,MATCH(B26,Historical!$B$7:$B$1278,0)))^(1/10)-1)*100)</f>
        <v>6.788275402791899</v>
      </c>
      <c r="W26" s="702">
        <f>IF(OR(U26&lt;=0,U26="n/a",V26&lt;=0,V26="n/a"),"n/a",U26/V26)</f>
        <v>1.1570735770788159</v>
      </c>
      <c r="X26" s="703">
        <f>IF(OR(AJ26&lt;=0,AJ26="n/a",U26&lt;=0,U26="n/a"),"n/a",U26/AJ26)</f>
        <v>1.2272709535163377</v>
      </c>
      <c r="Y26" s="662"/>
      <c r="Z26" s="758">
        <f>IF(OR(AC26&lt;0.01,AC26="n/a"),"n/a",M26/AC26*100)</f>
        <v>28.000000000000004</v>
      </c>
      <c r="AA26" s="766">
        <f>IF(OR(AC26&lt;0.01,AC26="n/a"),"n/a",I26/AC26)</f>
        <v>8.4875000000000007</v>
      </c>
      <c r="AB26" s="760">
        <v>12</v>
      </c>
      <c r="AC26" s="767">
        <v>4</v>
      </c>
      <c r="AD26" s="767">
        <v>3.36</v>
      </c>
      <c r="AE26" s="767">
        <v>1.1000000000000001</v>
      </c>
      <c r="AF26" s="767">
        <v>0.83</v>
      </c>
      <c r="AG26" s="767">
        <v>10.299999999999999</v>
      </c>
      <c r="AH26" s="767">
        <v>16.7</v>
      </c>
      <c r="AI26" s="767">
        <v>-3.49</v>
      </c>
      <c r="AJ26" s="767">
        <v>6.4</v>
      </c>
      <c r="AK26" s="767">
        <v>2.5299999999999998</v>
      </c>
      <c r="AL26" s="768">
        <v>23990</v>
      </c>
      <c r="AM26" s="769">
        <v>0.1</v>
      </c>
      <c r="AN26" s="767">
        <v>0.26</v>
      </c>
      <c r="AO26" s="770">
        <f>IF(U26="n/a","n/a",IF(AA26&lt;0,"n/a",IF(AA26="n/a","n/a",J26+U26-AA26)))</f>
        <v>2.6660031746695108</v>
      </c>
      <c r="AP26" s="771">
        <f>IF(U26="n/a","n/a",J26+U26)</f>
        <v>11.153503174669511</v>
      </c>
      <c r="AQ26" s="772">
        <f>IF(OR(AC26&lt;0.01,AF26="n/a"),"n/a",(I26/SQRT(22.5*AC26*(I26/AF26))-1)*100)</f>
        <v>-44.045157095703999</v>
      </c>
      <c r="AR26" s="651">
        <f>INDEX(Historical!$C$7:$C$1256,MATCH(B26,Historical!$B$7:$B$1278,0))*IF(AH26="n/a",1.03,IF(AH26&lt;0,1.01,IF(AH26&gt;10,1.1,(1+AH26/100))))</f>
        <v>1.1880000000000002</v>
      </c>
      <c r="AS26" s="766">
        <f>IF($AI26="n/a",1.03*AR26,IF($AI26&lt;0,1.01*AR26,IF($AI26&gt;10,1.1*AR26,(1+$AI26/100)*AR26)))</f>
        <v>1.1998800000000003</v>
      </c>
      <c r="AT26" s="766">
        <f>IF($AK26="n/a",1.03*AS26,IF($AK26&lt;0,1.01*AS26,IF($AK26&gt;10,1.1*AS26,(1+$AK26/100)*AS26)))</f>
        <v>1.2302369640000004</v>
      </c>
      <c r="AU26" s="766">
        <f>IF($AK26="n/a",1.03*AT26,IF($AK26&lt;0,1.01*AT26,IF($AK26&gt;10,1.1*AT26,(1+$AK26/100)*AT26)))</f>
        <v>1.2613619591892005</v>
      </c>
      <c r="AV26" s="766">
        <f>IF($AK26="n/a",1.03*AU26,IF($AK26&lt;0,1.01*AU26,IF($AK26&gt;10,1.1*AU26,(1+$AK26/100)*AU26)))</f>
        <v>1.2932744167566874</v>
      </c>
      <c r="AW26" s="758">
        <f>SUM(AR26:AV26)</f>
        <v>6.1727533399458885</v>
      </c>
      <c r="AX26" s="773">
        <f>AW26/I26*100</f>
        <v>18.181894963021762</v>
      </c>
      <c r="AY26" s="936">
        <v>0.79</v>
      </c>
      <c r="AZ26" s="769">
        <v>47.160000000000004</v>
      </c>
      <c r="BA26" s="769">
        <v>-38.35</v>
      </c>
      <c r="BB26" s="769">
        <v>-7.7200000000000006</v>
      </c>
      <c r="BC26" s="769">
        <v>-11.700000000000001</v>
      </c>
      <c r="BD26" s="909"/>
      <c r="BE26" s="624">
        <v>1983</v>
      </c>
      <c r="BF26" s="899">
        <f>IF(BE26&gt;2008,0,IF(BE26&gt;2001,1,IF(BE26&gt;1990,2,IF(BE26&gt;1980,3,IF(BE26&gt;1973,4,IF(BE26&gt;1970,5,IF(BE26&gt;1960,6,IF(BE26&gt;1958,7,IF(BE26&gt;1953,8,9)))))))))</f>
        <v>3</v>
      </c>
      <c r="BG26" s="825">
        <v>1.9</v>
      </c>
    </row>
    <row r="27" spans="1:59" ht="11.25" customHeight="1" x14ac:dyDescent="0.2">
      <c r="A27" s="864" t="s">
        <v>878</v>
      </c>
      <c r="B27" s="876" t="s">
        <v>879</v>
      </c>
      <c r="C27" s="933" t="s">
        <v>112</v>
      </c>
      <c r="D27" s="933" t="s">
        <v>211</v>
      </c>
      <c r="E27" s="733">
        <v>7</v>
      </c>
      <c r="F27" s="1158">
        <v>576</v>
      </c>
      <c r="G27" s="1130" t="s">
        <v>106</v>
      </c>
      <c r="H27" s="1130" t="s">
        <v>106</v>
      </c>
      <c r="I27" s="875">
        <v>77.03</v>
      </c>
      <c r="J27" s="651">
        <f>(M27/I27)*100</f>
        <v>0.83084512527586663</v>
      </c>
      <c r="K27" s="878">
        <v>0.16</v>
      </c>
      <c r="L27" s="888">
        <v>4</v>
      </c>
      <c r="M27" s="642">
        <f>K27*L27</f>
        <v>0.64</v>
      </c>
      <c r="N27" s="871" t="s">
        <v>148</v>
      </c>
      <c r="O27" s="734">
        <v>0.15</v>
      </c>
      <c r="P27" s="867">
        <v>43599</v>
      </c>
      <c r="Q27" s="867">
        <v>43630</v>
      </c>
      <c r="R27" s="642">
        <f>(K27-O27)/O27*100</f>
        <v>6.6666666666666732</v>
      </c>
      <c r="S27" s="701">
        <f>IF(INDEX(Historical!$D$7:$D$1254,MATCH(B27,Historical!$B$7:$B$1278,0))=0,"n/a",(INDEX(Historical!$C$7:$C$1256,MATCH(B27,Historical!$B$7:$B$1278,0))/INDEX(Historical!$D$7:$D$1254,MATCH(B27,Historical!$B$7:$B$1278,0))-1)*100)</f>
        <v>5.0000000000000044</v>
      </c>
      <c r="T27" s="701">
        <f>IF(INDEX(Historical!$F$7:$F$1247,MATCH(B27,Historical!$B$7:$B$1278,0))=0,"n/a",((INDEX(Historical!$C$7:$C$1256,MATCH(B27,Historical!$B$7:$B$1278,0))/INDEX(Historical!$F$7:$F$1247,MATCH(B27,Historical!$B$7:$B$1278,0)))^(1/3)-1)*100)</f>
        <v>6.6053667550018957</v>
      </c>
      <c r="U27" s="701">
        <f>IF(INDEX(Historical!$H$7:$H$1247,MATCH(B27,Historical!$B$7:$B$1278,0))=0,"n/a",((INDEX(Historical!$C$7:$C$1256,MATCH(B27,Historical!$B$7:$B$1278,0))/INDEX(Historical!$H$7:$H$1247,MATCH(B27,Historical!$B$7:$B$1278,0)))^(1/5)-1)*100)</f>
        <v>7.442863557808499</v>
      </c>
      <c r="V27" s="701" t="str">
        <f>IF(INDEX(Historical!$O$7:$O$1247,MATCH(B27,Historical!$B$7:$B$1278,0))=0,"n/a",((INDEX(Historical!$C$7:$C$1256,MATCH(B27,Historical!$B$7:$B$1278,0))/INDEX(Historical!$O$7:$O$1247,MATCH(B27,Historical!$B$7:$B$1278,0)))^(1/10)-1)*100)</f>
        <v>n/a</v>
      </c>
      <c r="W27" s="702" t="str">
        <f>IF(OR(U27&lt;=0,U27="n/a",V27&lt;=0,V27="n/a"),"n/a",U27/V27)</f>
        <v>n/a</v>
      </c>
      <c r="X27" s="703" t="str">
        <f>IF(OR(AJ27&lt;=0,AJ27="n/a",U27&lt;=0,U27="n/a"),"n/a",U27/AJ27)</f>
        <v>n/a</v>
      </c>
      <c r="Y27" s="663"/>
      <c r="Z27" s="651">
        <f>IF(OR(AC27&lt;0.01,AC27="n/a"),"n/a",M27/AC27*100)</f>
        <v>152.38095238095241</v>
      </c>
      <c r="AA27" s="887">
        <f>IF(OR(AC27&lt;0.01,AC27="n/a"),"n/a",I27/AC27)</f>
        <v>183.40476190476193</v>
      </c>
      <c r="AB27" s="888">
        <v>12</v>
      </c>
      <c r="AC27" s="866">
        <v>0.42</v>
      </c>
      <c r="AD27" s="866">
        <v>17.07</v>
      </c>
      <c r="AE27" s="866">
        <v>0.67</v>
      </c>
      <c r="AF27" s="866">
        <v>2.16</v>
      </c>
      <c r="AG27" s="866">
        <v>1.9</v>
      </c>
      <c r="AH27" s="866">
        <v>-61.4</v>
      </c>
      <c r="AI27" s="866">
        <v>30.520000000000003</v>
      </c>
      <c r="AJ27" s="866">
        <v>-21</v>
      </c>
      <c r="AK27" s="866">
        <v>10.69</v>
      </c>
      <c r="AL27" s="879">
        <v>5700</v>
      </c>
      <c r="AM27" s="873">
        <v>0.3</v>
      </c>
      <c r="AN27" s="866">
        <v>0.66</v>
      </c>
      <c r="AO27" s="740">
        <f>IF(U27="n/a","n/a",IF(AA27&lt;0,"n/a",IF(AA27="n/a","n/a",J27+U27-AA27)))</f>
        <v>-175.13105322167758</v>
      </c>
      <c r="AP27" s="741">
        <f>IF(U27="n/a","n/a",J27+U27)</f>
        <v>8.2737086830843651</v>
      </c>
      <c r="AQ27" s="889">
        <f>IF(OR(AC27&lt;0.01,AF27="n/a"),"n/a",(I27/SQRT(22.5*AC27*(I27/AF27))-1)*100)</f>
        <v>319.60525667414066</v>
      </c>
      <c r="AR27" s="651">
        <f>INDEX(Historical!$C$7:$C$1256,MATCH(B27,Historical!$B$7:$B$1278,0))*IF(AH27="n/a",1.03,IF(AH27&lt;0,1.01,IF(AH27&gt;10,1.1,(1+AH27/100))))</f>
        <v>0.63629999999999998</v>
      </c>
      <c r="AS27" s="887">
        <f>IF($AI27="n/a",1.03*AR27,IF($AI27&lt;0,1.01*AR27,IF($AI27&gt;10,1.1*AR27,(1+$AI27/100)*AR27)))</f>
        <v>0.69993000000000005</v>
      </c>
      <c r="AT27" s="887">
        <f>IF($AK27="n/a",1.03*AS27,IF($AK27&lt;0,1.01*AS27,IF($AK27&gt;10,1.1*AS27,(1+$AK27/100)*AS27)))</f>
        <v>0.76992300000000014</v>
      </c>
      <c r="AU27" s="887">
        <f>IF($AK27="n/a",1.03*AT27,IF($AK27&lt;0,1.01*AT27,IF($AK27&gt;10,1.1*AT27,(1+$AK27/100)*AT27)))</f>
        <v>0.84691530000000026</v>
      </c>
      <c r="AV27" s="887">
        <f>IF($AK27="n/a",1.03*AU27,IF($AK27&lt;0,1.01*AU27,IF($AK27&gt;10,1.1*AU27,(1+$AK27/100)*AU27)))</f>
        <v>0.93160683000000033</v>
      </c>
      <c r="AW27" s="651">
        <f>SUM(AR27:AV27)</f>
        <v>3.8846751300000002</v>
      </c>
      <c r="AX27" s="748">
        <f>AW27/I27*100</f>
        <v>5.0430678047513959</v>
      </c>
      <c r="AY27" s="935">
        <v>1.19</v>
      </c>
      <c r="AZ27" s="873">
        <v>118.02999999999999</v>
      </c>
      <c r="BA27" s="873">
        <v>-7.84</v>
      </c>
      <c r="BB27" s="873">
        <v>1.68</v>
      </c>
      <c r="BC27" s="873">
        <v>23.23</v>
      </c>
      <c r="BE27" s="624">
        <v>2013</v>
      </c>
      <c r="BF27" s="899">
        <f>IF(BE27&gt;2008,0,IF(BE27&gt;2001,1,IF(BE27&gt;1990,2,IF(BE27&gt;1980,3,IF(BE27&gt;1973,4,IF(BE27&gt;1970,5,IF(BE27&gt;1960,6,IF(BE27&gt;1958,7,IF(BE27&gt;1953,8,9)))))))))</f>
        <v>0</v>
      </c>
      <c r="BG27" s="883">
        <v>0.70000000000000007</v>
      </c>
    </row>
    <row r="28" spans="1:59" ht="11.25" customHeight="1" x14ac:dyDescent="0.2">
      <c r="A28" s="872" t="s">
        <v>1174</v>
      </c>
      <c r="B28" s="876" t="s">
        <v>1175</v>
      </c>
      <c r="C28" s="933" t="s">
        <v>108</v>
      </c>
      <c r="D28" s="933" t="s">
        <v>4334</v>
      </c>
      <c r="E28" s="733">
        <v>9</v>
      </c>
      <c r="F28" s="1158">
        <v>467</v>
      </c>
      <c r="G28" s="1158" t="s">
        <v>106</v>
      </c>
      <c r="H28" s="1158" t="s">
        <v>106</v>
      </c>
      <c r="I28" s="875">
        <v>64.59</v>
      </c>
      <c r="J28" s="651">
        <f>(M28/I28)*100</f>
        <v>4.9543272952469426</v>
      </c>
      <c r="K28" s="878">
        <v>0.8</v>
      </c>
      <c r="L28" s="888">
        <v>4</v>
      </c>
      <c r="M28" s="642">
        <f>K28*L28</f>
        <v>3.2</v>
      </c>
      <c r="N28" s="871" t="s">
        <v>318</v>
      </c>
      <c r="O28" s="734">
        <v>0.7</v>
      </c>
      <c r="P28" s="862">
        <v>43903</v>
      </c>
      <c r="Q28" s="862">
        <v>43921</v>
      </c>
      <c r="R28" s="642">
        <f>(K28-O28)/O28*100</f>
        <v>14.285714285714299</v>
      </c>
      <c r="S28" s="701">
        <f>IF(INDEX(Historical!$D$7:$D$1254,MATCH(B28,Historical!$B$7:$B$1278,0))=0,"n/a",(INDEX(Historical!$C$7:$C$1256,MATCH(B28,Historical!$B$7:$B$1278,0))/INDEX(Historical!$D$7:$D$1254,MATCH(B28,Historical!$B$7:$B$1278,0))-1)*100)</f>
        <v>20.68965517241379</v>
      </c>
      <c r="T28" s="701">
        <f>IF(INDEX(Historical!$F$7:$F$1247,MATCH(B28,Historical!$B$7:$B$1278,0))=0,"n/a",((INDEX(Historical!$C$7:$C$1256,MATCH(B28,Historical!$B$7:$B$1278,0))/INDEX(Historical!$F$7:$F$1247,MATCH(B28,Historical!$B$7:$B$1278,0)))^(1/3)-1)*100)</f>
        <v>39.115300228031955</v>
      </c>
      <c r="U28" s="701">
        <f>IF(INDEX(Historical!$H$7:$H$1247,MATCH(B28,Historical!$B$7:$B$1278,0))=0,"n/a",((INDEX(Historical!$C$7:$C$1256,MATCH(B28,Historical!$B$7:$B$1278,0))/INDEX(Historical!$H$7:$H$1247,MATCH(B28,Historical!$B$7:$B$1278,0)))^(1/5)-1)*100)</f>
        <v>37.972966146121493</v>
      </c>
      <c r="V28" s="701">
        <f>IF(INDEX(Historical!$O$7:$O$1247,MATCH(B28,Historical!$B$7:$B$1278,0))=0,"n/a",((INDEX(Historical!$C$7:$C$1256,MATCH(B28,Historical!$B$7:$B$1278,0))/INDEX(Historical!$O$7:$O$1247,MATCH(B28,Historical!$B$7:$B$1278,0)))^(1/10)-1)*100)</f>
        <v>30.200545431746772</v>
      </c>
      <c r="W28" s="702">
        <f>IF(OR(U28&lt;=0,U28="n/a",V28&lt;=0,V28="n/a"),"n/a",U28/V28)</f>
        <v>1.2573602762221758</v>
      </c>
      <c r="X28" s="703">
        <f>IF(OR(AJ28&lt;=0,AJ28="n/a",U28&lt;=0,U28="n/a"),"n/a",U28/AJ28)</f>
        <v>1.8168883323503109</v>
      </c>
      <c r="Y28" s="877" t="s">
        <v>1176</v>
      </c>
      <c r="Z28" s="651">
        <f>IF(OR(AC28&lt;0.01,AC28="n/a"),"n/a",M28/AC28*100)</f>
        <v>40.816326530612244</v>
      </c>
      <c r="AA28" s="887">
        <f>IF(OR(AC28&lt;0.01,AC28="n/a"),"n/a",I28/AC28)</f>
        <v>8.2385204081632661</v>
      </c>
      <c r="AB28" s="888">
        <v>12</v>
      </c>
      <c r="AC28" s="866">
        <v>7.84</v>
      </c>
      <c r="AD28" s="866">
        <v>0.75</v>
      </c>
      <c r="AE28" s="866">
        <v>1.1200000000000001</v>
      </c>
      <c r="AF28" s="866">
        <v>1.34</v>
      </c>
      <c r="AG28" s="866">
        <v>16.3</v>
      </c>
      <c r="AH28" s="866">
        <v>-1.6</v>
      </c>
      <c r="AI28" s="866">
        <v>9.0499999999999989</v>
      </c>
      <c r="AJ28" s="866">
        <v>20.9</v>
      </c>
      <c r="AK28" s="866">
        <v>11</v>
      </c>
      <c r="AL28" s="879">
        <v>676.9</v>
      </c>
      <c r="AM28" s="873">
        <v>16.400000000000002</v>
      </c>
      <c r="AN28" s="868">
        <v>44.15</v>
      </c>
      <c r="AO28" s="740">
        <f>IF(U28="n/a","n/a",IF(AA28&lt;0,"n/a",IF(AA28="n/a","n/a",J28+U28-AA28)))</f>
        <v>34.688773033205166</v>
      </c>
      <c r="AP28" s="741">
        <f>IF(U28="n/a","n/a",J28+U28)</f>
        <v>42.927293441368434</v>
      </c>
      <c r="AQ28" s="889">
        <f>IF(OR(AC28&lt;0.01,AF28="n/a"),"n/a",(I28/SQRT(22.5*AC28*(I28/AF28))-1)*100)</f>
        <v>-29.953611094936118</v>
      </c>
      <c r="AR28" s="651">
        <f>INDEX(Historical!$C$7:$C$1256,MATCH(B28,Historical!$B$7:$B$1278,0))*IF(AH28="n/a",1.03,IF(AH28&lt;0,1.01,IF(AH28&gt;10,1.1,(1+AH28/100))))</f>
        <v>2.8279999999999998</v>
      </c>
      <c r="AS28" s="887">
        <f>IF($AI28="n/a",1.03*AR28,IF($AI28&lt;0,1.01*AR28,IF($AI28&gt;10,1.1*AR28,(1+$AI28/100)*AR28)))</f>
        <v>3.0839339999999997</v>
      </c>
      <c r="AT28" s="887">
        <f>IF($AK28="n/a",1.03*AS28,IF($AK28&lt;0,1.01*AS28,IF($AK28&gt;10,1.1*AS28,(1+$AK28/100)*AS28)))</f>
        <v>3.3923274000000001</v>
      </c>
      <c r="AU28" s="887">
        <f>IF($AK28="n/a",1.03*AT28,IF($AK28&lt;0,1.01*AT28,IF($AK28&gt;10,1.1*AT28,(1+$AK28/100)*AT28)))</f>
        <v>3.7315601400000005</v>
      </c>
      <c r="AV28" s="887">
        <f>IF($AK28="n/a",1.03*AU28,IF($AK28&lt;0,1.01*AU28,IF($AK28&gt;10,1.1*AU28,(1+$AK28/100)*AU28)))</f>
        <v>4.104716154000001</v>
      </c>
      <c r="AW28" s="651">
        <f>SUM(AR28:AV28)</f>
        <v>17.140537694000002</v>
      </c>
      <c r="AX28" s="748">
        <f>AW28/I28*100</f>
        <v>26.537448047685402</v>
      </c>
      <c r="AY28" s="935">
        <v>1.1599999999999999</v>
      </c>
      <c r="AZ28" s="873">
        <v>61.27</v>
      </c>
      <c r="BA28" s="873">
        <v>-26.979999999999997</v>
      </c>
      <c r="BB28" s="873">
        <v>-3.94</v>
      </c>
      <c r="BC28" s="873">
        <v>-0.94000000000000006</v>
      </c>
      <c r="BE28" s="624">
        <v>2012</v>
      </c>
      <c r="BF28" s="899">
        <f>IF(BE28&gt;2008,0,IF(BE28&gt;2001,1,IF(BE28&gt;1990,2,IF(BE28&gt;1980,3,IF(BE28&gt;1973,4,IF(BE28&gt;1970,5,IF(BE28&gt;1960,6,IF(BE28&gt;1958,7,IF(BE28&gt;1953,8,9)))))))))</f>
        <v>0</v>
      </c>
      <c r="BG28" s="883">
        <v>0.4</v>
      </c>
    </row>
    <row r="29" spans="1:59" ht="11.25" customHeight="1" x14ac:dyDescent="0.2">
      <c r="A29" s="864" t="s">
        <v>954</v>
      </c>
      <c r="B29" s="876" t="s">
        <v>955</v>
      </c>
      <c r="C29" s="933" t="s">
        <v>108</v>
      </c>
      <c r="D29" s="933" t="s">
        <v>118</v>
      </c>
      <c r="E29" s="733">
        <v>9</v>
      </c>
      <c r="F29" s="1158">
        <v>465</v>
      </c>
      <c r="G29" s="1158" t="s">
        <v>106</v>
      </c>
      <c r="H29" s="1158" t="s">
        <v>106</v>
      </c>
      <c r="I29" s="875">
        <v>25.53</v>
      </c>
      <c r="J29" s="651">
        <f>(M29/I29)*100</f>
        <v>3.1335683509596555</v>
      </c>
      <c r="K29" s="878">
        <v>0.2</v>
      </c>
      <c r="L29" s="888">
        <v>4</v>
      </c>
      <c r="M29" s="642">
        <f>K29*L29</f>
        <v>0.8</v>
      </c>
      <c r="N29" s="871" t="s">
        <v>707</v>
      </c>
      <c r="O29" s="734">
        <v>0.18</v>
      </c>
      <c r="P29" s="862">
        <v>43900</v>
      </c>
      <c r="Q29" s="862">
        <v>43915</v>
      </c>
      <c r="R29" s="642">
        <f>(K29-O29)/O29*100</f>
        <v>11.111111111111121</v>
      </c>
      <c r="S29" s="701">
        <f>IF(INDEX(Historical!$D$7:$D$1254,MATCH(B29,Historical!$B$7:$B$1278,0))=0,"n/a",(INDEX(Historical!$C$7:$C$1256,MATCH(B29,Historical!$B$7:$B$1278,0))/INDEX(Historical!$D$7:$D$1254,MATCH(B29,Historical!$B$7:$B$1278,0))-1)*100)</f>
        <v>12.5</v>
      </c>
      <c r="T29" s="701">
        <f>IF(INDEX(Historical!$F$7:$F$1247,MATCH(B29,Historical!$B$7:$B$1278,0))=0,"n/a",((INDEX(Historical!$C$7:$C$1256,MATCH(B29,Historical!$B$7:$B$1278,0))/INDEX(Historical!$F$7:$F$1247,MATCH(B29,Historical!$B$7:$B$1278,0)))^(1/3)-1)*100)</f>
        <v>11.457607795906144</v>
      </c>
      <c r="U29" s="701">
        <f>IF(INDEX(Historical!$H$7:$H$1247,MATCH(B29,Historical!$B$7:$B$1278,0))=0,"n/a",((INDEX(Historical!$C$7:$C$1256,MATCH(B29,Historical!$B$7:$B$1278,0))/INDEX(Historical!$H$7:$H$1247,MATCH(B29,Historical!$B$7:$B$1278,0)))^(1/5)-1)*100)</f>
        <v>10.350921459993479</v>
      </c>
      <c r="V29" s="701">
        <f>IF(INDEX(Historical!$O$7:$O$1247,MATCH(B29,Historical!$B$7:$B$1278,0))=0,"n/a",((INDEX(Historical!$C$7:$C$1256,MATCH(B29,Historical!$B$7:$B$1278,0))/INDEX(Historical!$O$7:$O$1247,MATCH(B29,Historical!$B$7:$B$1278,0)))^(1/10)-1)*100)</f>
        <v>14.869835499703509</v>
      </c>
      <c r="W29" s="702">
        <f>IF(OR(U29&lt;=0,U29="n/a",V29&lt;=0,V29="n/a"),"n/a",U29/V29)</f>
        <v>0.69610194814864412</v>
      </c>
      <c r="X29" s="703" t="str">
        <f>IF(OR(AJ29&lt;=0,AJ29="n/a",U29&lt;=0,U29="n/a"),"n/a",U29/AJ29)</f>
        <v>n/a</v>
      </c>
      <c r="Y29" s="877" t="s">
        <v>473</v>
      </c>
      <c r="Z29" s="651">
        <f>IF(OR(AC29&lt;0.01,AC29="n/a"),"n/a",M29/AC29*100)</f>
        <v>22.03856749311295</v>
      </c>
      <c r="AA29" s="887">
        <f>IF(OR(AC29&lt;0.01,AC29="n/a"),"n/a",I29/AC29)</f>
        <v>7.0330578512396702</v>
      </c>
      <c r="AB29" s="888">
        <v>12</v>
      </c>
      <c r="AC29" s="866">
        <v>3.63</v>
      </c>
      <c r="AD29" s="866">
        <v>2.34</v>
      </c>
      <c r="AE29" s="866">
        <v>2.2200000000000002</v>
      </c>
      <c r="AF29" s="866">
        <v>0.34</v>
      </c>
      <c r="AG29" s="866">
        <v>5.0999999999999996</v>
      </c>
      <c r="AH29" s="866">
        <v>-13.5</v>
      </c>
      <c r="AI29" s="866">
        <v>5.67</v>
      </c>
      <c r="AJ29" s="866">
        <v>-8.5</v>
      </c>
      <c r="AK29" s="866">
        <v>3</v>
      </c>
      <c r="AL29" s="879">
        <v>2100</v>
      </c>
      <c r="AM29" s="873">
        <v>0.8</v>
      </c>
      <c r="AN29" s="866">
        <v>0.19</v>
      </c>
      <c r="AO29" s="740">
        <f>IF(U29="n/a","n/a",IF(AA29&lt;0,"n/a",IF(AA29="n/a","n/a",J29+U29-AA29)))</f>
        <v>6.4514319597134655</v>
      </c>
      <c r="AP29" s="741">
        <f>IF(U29="n/a","n/a",J29+U29)</f>
        <v>13.484489810953136</v>
      </c>
      <c r="AQ29" s="889">
        <f>IF(OR(AC29&lt;0.01,AF29="n/a"),"n/a",(I29/SQRT(22.5*AC29*(I29/AF29))-1)*100)</f>
        <v>-67.399797755082091</v>
      </c>
      <c r="AR29" s="651">
        <f>INDEX(Historical!$C$7:$C$1256,MATCH(B29,Historical!$B$7:$B$1278,0))*IF(AH29="n/a",1.03,IF(AH29&lt;0,1.01,IF(AH29&gt;10,1.1,(1+AH29/100))))</f>
        <v>0.72719999999999996</v>
      </c>
      <c r="AS29" s="887">
        <f>IF($AI29="n/a",1.03*AR29,IF($AI29&lt;0,1.01*AR29,IF($AI29&gt;10,1.1*AR29,(1+$AI29/100)*AR29)))</f>
        <v>0.76843223999999999</v>
      </c>
      <c r="AT29" s="887">
        <f>IF($AK29="n/a",1.03*AS29,IF($AK29&lt;0,1.01*AS29,IF($AK29&gt;10,1.1*AS29,(1+$AK29/100)*AS29)))</f>
        <v>0.79148520720000004</v>
      </c>
      <c r="AU29" s="887">
        <f>IF($AK29="n/a",1.03*AT29,IF($AK29&lt;0,1.01*AT29,IF($AK29&gt;10,1.1*AT29,(1+$AK29/100)*AT29)))</f>
        <v>0.81522976341600006</v>
      </c>
      <c r="AV29" s="887">
        <f>IF($AK29="n/a",1.03*AU29,IF($AK29&lt;0,1.01*AU29,IF($AK29&gt;10,1.1*AU29,(1+$AK29/100)*AU29)))</f>
        <v>0.83968665631848005</v>
      </c>
      <c r="AW29" s="651">
        <f>SUM(AR29:AV29)</f>
        <v>3.9420338669344801</v>
      </c>
      <c r="AX29" s="748">
        <f>AW29/I29*100</f>
        <v>15.440790704796239</v>
      </c>
      <c r="AY29" s="935">
        <v>1.2</v>
      </c>
      <c r="AZ29" s="873">
        <v>87.17</v>
      </c>
      <c r="BA29" s="873">
        <v>-49.71</v>
      </c>
      <c r="BB29" s="873">
        <v>9.31</v>
      </c>
      <c r="BC29" s="873">
        <v>-11.58</v>
      </c>
      <c r="BE29" s="624">
        <v>2012</v>
      </c>
      <c r="BF29" s="899">
        <f>IF(BE29&gt;2008,0,IF(BE29&gt;2001,1,IF(BE29&gt;1990,2,IF(BE29&gt;1980,3,IF(BE29&gt;1973,4,IF(BE29&gt;1970,5,IF(BE29&gt;1960,6,IF(BE29&gt;1958,7,IF(BE29&gt;1953,8,9)))))))))</f>
        <v>0</v>
      </c>
      <c r="BG29" s="883">
        <v>2.4</v>
      </c>
    </row>
    <row r="30" spans="1:59" ht="11.25" customHeight="1" x14ac:dyDescent="0.2">
      <c r="A30" s="864" t="s">
        <v>936</v>
      </c>
      <c r="B30" s="876" t="s">
        <v>937</v>
      </c>
      <c r="C30" s="933" t="s">
        <v>112</v>
      </c>
      <c r="D30" s="933" t="s">
        <v>4335</v>
      </c>
      <c r="E30" s="733">
        <v>11</v>
      </c>
      <c r="F30" s="1158">
        <v>300</v>
      </c>
      <c r="G30" s="1135" t="s">
        <v>37</v>
      </c>
      <c r="H30" s="1135" t="s">
        <v>115</v>
      </c>
      <c r="I30" s="875">
        <v>61.05</v>
      </c>
      <c r="J30" s="651">
        <f>(M30/I30)*100</f>
        <v>2.0966420966420967</v>
      </c>
      <c r="K30" s="878">
        <v>0.32</v>
      </c>
      <c r="L30" s="888">
        <v>4</v>
      </c>
      <c r="M30" s="642">
        <f>K30*L30</f>
        <v>1.28</v>
      </c>
      <c r="N30" s="871" t="s">
        <v>513</v>
      </c>
      <c r="O30" s="734">
        <v>0.31</v>
      </c>
      <c r="P30" s="862">
        <v>43874</v>
      </c>
      <c r="Q30" s="862">
        <v>43888</v>
      </c>
      <c r="R30" s="642">
        <f>(K30-O30)/O30*100</f>
        <v>3.2258064516129057</v>
      </c>
      <c r="S30" s="701">
        <f>IF(INDEX(Historical!$D$7:$D$1254,MATCH(B30,Historical!$B$7:$B$1278,0))=0,"n/a",(INDEX(Historical!$C$7:$C$1256,MATCH(B30,Historical!$B$7:$B$1278,0))/INDEX(Historical!$D$7:$D$1254,MATCH(B30,Historical!$B$7:$B$1278,0))-1)*100)</f>
        <v>3.3333333333333437</v>
      </c>
      <c r="T30" s="701">
        <f>IF(INDEX(Historical!$F$7:$F$1247,MATCH(B30,Historical!$B$7:$B$1278,0))=0,"n/a",((INDEX(Historical!$C$7:$C$1256,MATCH(B30,Historical!$B$7:$B$1278,0))/INDEX(Historical!$F$7:$F$1247,MATCH(B30,Historical!$B$7:$B$1278,0)))^(1/3)-1)*100)</f>
        <v>3.4509669068251148</v>
      </c>
      <c r="U30" s="701">
        <f>IF(INDEX(Historical!$H$7:$H$1247,MATCH(B30,Historical!$B$7:$B$1278,0))=0,"n/a",((INDEX(Historical!$C$7:$C$1256,MATCH(B30,Historical!$B$7:$B$1278,0))/INDEX(Historical!$H$7:$H$1247,MATCH(B30,Historical!$B$7:$B$1278,0)))^(1/5)-1)*100)</f>
        <v>4.3961149790192833</v>
      </c>
      <c r="V30" s="701">
        <f>IF(INDEX(Historical!$O$7:$O$1247,MATCH(B30,Historical!$B$7:$B$1278,0))=0,"n/a",((INDEX(Historical!$C$7:$C$1256,MATCH(B30,Historical!$B$7:$B$1278,0))/INDEX(Historical!$O$7:$O$1247,MATCH(B30,Historical!$B$7:$B$1278,0)))^(1/10)-1)*100)</f>
        <v>7.5293556739927769</v>
      </c>
      <c r="W30" s="702">
        <f>IF(OR(U30&lt;=0,U30="n/a",V30&lt;=0,V30="n/a"),"n/a",U30/V30)</f>
        <v>0.58386337016910339</v>
      </c>
      <c r="X30" s="703" t="str">
        <f>IF(OR(AJ30&lt;=0,AJ30="n/a",U30&lt;=0,U30="n/a"),"n/a",U30/AJ30)</f>
        <v>n/a</v>
      </c>
      <c r="Y30" s="661"/>
      <c r="Z30" s="651">
        <f>IF(OR(AC30&lt;0.01,AC30="n/a"),"n/a",M30/AC30*100)</f>
        <v>232.72727272727272</v>
      </c>
      <c r="AA30" s="887">
        <f>IF(OR(AC30&lt;0.01,AC30="n/a"),"n/a",I30/AC30)</f>
        <v>110.99999999999999</v>
      </c>
      <c r="AB30" s="888">
        <v>6</v>
      </c>
      <c r="AC30" s="866">
        <v>0.55000000000000004</v>
      </c>
      <c r="AD30" s="866">
        <v>9.1999999999999993</v>
      </c>
      <c r="AE30" s="866">
        <v>0.72</v>
      </c>
      <c r="AF30" s="866">
        <v>2.8</v>
      </c>
      <c r="AG30" s="866">
        <v>2.7</v>
      </c>
      <c r="AH30" s="866">
        <v>-83.7</v>
      </c>
      <c r="AI30" s="866">
        <v>25.729999999999997</v>
      </c>
      <c r="AJ30" s="866">
        <v>-26.8</v>
      </c>
      <c r="AK30" s="866">
        <v>12</v>
      </c>
      <c r="AL30" s="879">
        <v>2330</v>
      </c>
      <c r="AM30" s="873">
        <v>1.2</v>
      </c>
      <c r="AN30" s="866">
        <v>1.1100000000000001</v>
      </c>
      <c r="AO30" s="740">
        <f>IF(U30="n/a","n/a",IF(AA30&lt;0,"n/a",IF(AA30="n/a","n/a",J30+U30-AA30)))</f>
        <v>-104.50724292433861</v>
      </c>
      <c r="AP30" s="741">
        <f>IF(U30="n/a","n/a",J30+U30)</f>
        <v>6.4927570756613804</v>
      </c>
      <c r="AQ30" s="889">
        <f>IF(OR(AC30&lt;0.01,AF30="n/a"),"n/a",(I30/SQRT(22.5*AC30*(I30/AF30))-1)*100)</f>
        <v>271.66292972710272</v>
      </c>
      <c r="AR30" s="651">
        <f>INDEX(Historical!$C$7:$C$1256,MATCH(B30,Historical!$B$7:$B$1278,0))*IF(AH30="n/a",1.03,IF(AH30&lt;0,1.01,IF(AH30&gt;10,1.1,(1+AH30/100))))</f>
        <v>1.2524</v>
      </c>
      <c r="AS30" s="887">
        <f>IF($AI30="n/a",1.03*AR30,IF($AI30&lt;0,1.01*AR30,IF($AI30&gt;10,1.1*AR30,(1+$AI30/100)*AR30)))</f>
        <v>1.37764</v>
      </c>
      <c r="AT30" s="887">
        <f>IF($AK30="n/a",1.03*AS30,IF($AK30&lt;0,1.01*AS30,IF($AK30&gt;10,1.1*AS30,(1+$AK30/100)*AS30)))</f>
        <v>1.5154040000000002</v>
      </c>
      <c r="AU30" s="887">
        <f>IF($AK30="n/a",1.03*AT30,IF($AK30&lt;0,1.01*AT30,IF($AK30&gt;10,1.1*AT30,(1+$AK30/100)*AT30)))</f>
        <v>1.6669444000000004</v>
      </c>
      <c r="AV30" s="887">
        <f>IF($AK30="n/a",1.03*AU30,IF($AK30&lt;0,1.01*AU30,IF($AK30&gt;10,1.1*AU30,(1+$AK30/100)*AU30)))</f>
        <v>1.8336388400000005</v>
      </c>
      <c r="AW30" s="651">
        <f>SUM(AR30:AV30)</f>
        <v>7.6460272400000013</v>
      </c>
      <c r="AX30" s="748">
        <f>AW30/I30*100</f>
        <v>12.524205143325146</v>
      </c>
      <c r="AY30" s="935">
        <v>1.42</v>
      </c>
      <c r="AZ30" s="873">
        <v>99.11999999999999</v>
      </c>
      <c r="BA30" s="873">
        <v>-13.55</v>
      </c>
      <c r="BB30" s="873">
        <v>3.6799999999999997</v>
      </c>
      <c r="BC30" s="873">
        <v>5.18</v>
      </c>
      <c r="BE30" s="624">
        <v>2010</v>
      </c>
      <c r="BF30" s="899">
        <f>IF(BE30&gt;2008,0,IF(BE30&gt;2001,1,IF(BE30&gt;1990,2,IF(BE30&gt;1980,3,IF(BE30&gt;1973,4,IF(BE30&gt;1970,5,IF(BE30&gt;1960,6,IF(BE30&gt;1958,7,IF(BE30&gt;1953,8,9)))))))))</f>
        <v>0</v>
      </c>
      <c r="BG30" s="883">
        <v>1</v>
      </c>
    </row>
    <row r="31" spans="1:59" ht="11.25" customHeight="1" x14ac:dyDescent="0.2">
      <c r="A31" s="872" t="s">
        <v>928</v>
      </c>
      <c r="B31" s="876" t="s">
        <v>929</v>
      </c>
      <c r="C31" s="933" t="s">
        <v>4322</v>
      </c>
      <c r="D31" s="933" t="s">
        <v>4323</v>
      </c>
      <c r="E31" s="733">
        <v>10</v>
      </c>
      <c r="F31" s="1158">
        <v>360</v>
      </c>
      <c r="G31" s="1136" t="s">
        <v>106</v>
      </c>
      <c r="H31" s="1136" t="s">
        <v>106</v>
      </c>
      <c r="I31" s="875">
        <v>31.9</v>
      </c>
      <c r="J31" s="651">
        <f>(M31/I31)*100</f>
        <v>5.1410658307210033</v>
      </c>
      <c r="K31" s="878">
        <v>0.41</v>
      </c>
      <c r="L31" s="888">
        <v>4</v>
      </c>
      <c r="M31" s="642">
        <f>K31*L31</f>
        <v>1.64</v>
      </c>
      <c r="N31" s="871" t="s">
        <v>513</v>
      </c>
      <c r="O31" s="878">
        <v>0.39</v>
      </c>
      <c r="P31" s="862">
        <v>43874</v>
      </c>
      <c r="Q31" s="862">
        <v>43888</v>
      </c>
      <c r="R31" s="642">
        <f>(K31-O31)/O31*100</f>
        <v>5.128205128205118</v>
      </c>
      <c r="S31" s="701">
        <f>IF(INDEX(Historical!$D$7:$D$1254,MATCH(B31,Historical!$B$7:$B$1278,0))=0,"n/a",(INDEX(Historical!$C$7:$C$1256,MATCH(B31,Historical!$B$7:$B$1278,0))/INDEX(Historical!$D$7:$D$1254,MATCH(B31,Historical!$B$7:$B$1278,0))-1)*100)</f>
        <v>2.6315789473684292</v>
      </c>
      <c r="T31" s="701">
        <f>IF(INDEX(Historical!$F$7:$F$1247,MATCH(B31,Historical!$B$7:$B$1278,0))=0,"n/a",((INDEX(Historical!$C$7:$C$1256,MATCH(B31,Historical!$B$7:$B$1278,0))/INDEX(Historical!$F$7:$F$1247,MATCH(B31,Historical!$B$7:$B$1278,0)))^(1/3)-1)*100)</f>
        <v>5.7264270346431223</v>
      </c>
      <c r="U31" s="701">
        <f>IF(INDEX(Historical!$H$7:$H$1247,MATCH(B31,Historical!$B$7:$B$1278,0))=0,"n/a",((INDEX(Historical!$C$7:$C$1256,MATCH(B31,Historical!$B$7:$B$1278,0))/INDEX(Historical!$H$7:$H$1247,MATCH(B31,Historical!$B$7:$B$1278,0)))^(1/5)-1)*100)</f>
        <v>8.4471771197698544</v>
      </c>
      <c r="V31" s="701">
        <f>IF(INDEX(Historical!$O$7:$O$1247,MATCH(B31,Historical!$B$7:$B$1278,0))=0,"n/a",((INDEX(Historical!$C$7:$C$1256,MATCH(B31,Historical!$B$7:$B$1278,0))/INDEX(Historical!$O$7:$O$1247,MATCH(B31,Historical!$B$7:$B$1278,0)))^(1/10)-1)*100)</f>
        <v>5.5680701228591811</v>
      </c>
      <c r="W31" s="702">
        <f>IF(OR(U31&lt;=0,U31="n/a",V31&lt;=0,V31="n/a"),"n/a",U31/V31)</f>
        <v>1.517074486021786</v>
      </c>
      <c r="X31" s="703">
        <f>IF(OR(AJ31&lt;=0,AJ31="n/a",U31&lt;=0,U31="n/a"),"n/a",U31/AJ31)</f>
        <v>1.0301435511914456</v>
      </c>
      <c r="Y31" s="877"/>
      <c r="Z31" s="651">
        <f>IF(OR(AC31&lt;0.01,AC31="n/a"),"n/a",M31/AC31*100)</f>
        <v>134.42622950819671</v>
      </c>
      <c r="AA31" s="887">
        <f>IF(OR(AC31&lt;0.01,AC31="n/a"),"n/a",I31/AC31)</f>
        <v>26.147540983606557</v>
      </c>
      <c r="AB31" s="888">
        <v>12</v>
      </c>
      <c r="AC31" s="866">
        <v>1.22</v>
      </c>
      <c r="AD31" s="866">
        <v>3.69</v>
      </c>
      <c r="AE31" s="866">
        <v>5.29</v>
      </c>
      <c r="AF31" s="866">
        <v>2.79</v>
      </c>
      <c r="AG31" s="866">
        <v>10.5</v>
      </c>
      <c r="AH31" s="868">
        <v>-27.400000000000002</v>
      </c>
      <c r="AI31" s="868">
        <v>-160.9</v>
      </c>
      <c r="AJ31" s="866">
        <v>8.2000000000000011</v>
      </c>
      <c r="AK31" s="866">
        <v>7.1</v>
      </c>
      <c r="AL31" s="879">
        <v>4780</v>
      </c>
      <c r="AM31" s="873">
        <v>0.84</v>
      </c>
      <c r="AN31" s="866">
        <v>2.88</v>
      </c>
      <c r="AO31" s="740">
        <f>IF(U31="n/a","n/a",IF(AA31&lt;0,"n/a",IF(AA31="n/a","n/a",J31+U31-AA31)))</f>
        <v>-12.559298033115699</v>
      </c>
      <c r="AP31" s="741">
        <f>IF(U31="n/a","n/a",J31+U31)</f>
        <v>13.588242950490859</v>
      </c>
      <c r="AQ31" s="889">
        <f>IF(OR(AC31&lt;0.01,AF31="n/a"),"n/a",(I31/SQRT(22.5*AC31*(I31/AF31))-1)*100)</f>
        <v>80.063740990995001</v>
      </c>
      <c r="AR31" s="651">
        <f>INDEX(Historical!$C$7:$C$1256,MATCH(B31,Historical!$B$7:$B$1278,0))*IF(AH31="n/a",1.03,IF(AH31&lt;0,1.01,IF(AH31&gt;10,1.1,(1+AH31/100))))</f>
        <v>1.5756000000000001</v>
      </c>
      <c r="AS31" s="887">
        <f>IF($AI31="n/a",1.03*AR31,IF($AI31&lt;0,1.01*AR31,IF($AI31&gt;10,1.1*AR31,(1+$AI31/100)*AR31)))</f>
        <v>1.5913560000000002</v>
      </c>
      <c r="AT31" s="887">
        <f>IF($AK31="n/a",1.03*AS31,IF($AK31&lt;0,1.01*AS31,IF($AK31&gt;10,1.1*AS31,(1+$AK31/100)*AS31)))</f>
        <v>1.7043422760000002</v>
      </c>
      <c r="AU31" s="887">
        <f>IF($AK31="n/a",1.03*AT31,IF($AK31&lt;0,1.01*AT31,IF($AK31&gt;10,1.1*AT31,(1+$AK31/100)*AT31)))</f>
        <v>1.8253505775960002</v>
      </c>
      <c r="AV31" s="887">
        <f>IF($AK31="n/a",1.03*AU31,IF($AK31&lt;0,1.01*AU31,IF($AK31&gt;10,1.1*AU31,(1+$AK31/100)*AU31)))</f>
        <v>1.9549504686053161</v>
      </c>
      <c r="AW31" s="651">
        <f>SUM(AR31:AV31)</f>
        <v>8.6515993222013172</v>
      </c>
      <c r="AX31" s="748">
        <f>AW31/I31*100</f>
        <v>27.121001010035478</v>
      </c>
      <c r="AY31" s="935">
        <v>0.79</v>
      </c>
      <c r="AZ31" s="873">
        <v>30.04</v>
      </c>
      <c r="BA31" s="873">
        <v>-42.71</v>
      </c>
      <c r="BB31" s="873">
        <v>-9.19</v>
      </c>
      <c r="BC31" s="873">
        <v>-18.89</v>
      </c>
      <c r="BE31" s="624">
        <v>2011</v>
      </c>
      <c r="BF31" s="899">
        <f>IF(BE31&gt;2008,0,IF(BE31&gt;2001,1,IF(BE31&gt;1990,2,IF(BE31&gt;1980,3,IF(BE31&gt;1973,4,IF(BE31&gt;1970,5,IF(BE31&gt;1960,6,IF(BE31&gt;1958,7,IF(BE31&gt;1953,8,9)))))))))</f>
        <v>0</v>
      </c>
      <c r="BG31" s="883">
        <v>2.6</v>
      </c>
    </row>
    <row r="32" spans="1:59" ht="11.25" customHeight="1" x14ac:dyDescent="0.2">
      <c r="A32" s="872" t="s">
        <v>441</v>
      </c>
      <c r="B32" s="876" t="s">
        <v>442</v>
      </c>
      <c r="C32" s="933" t="s">
        <v>108</v>
      </c>
      <c r="D32" s="933" t="s">
        <v>118</v>
      </c>
      <c r="E32" s="733">
        <v>16</v>
      </c>
      <c r="F32" s="1158">
        <v>227</v>
      </c>
      <c r="G32" s="1141" t="s">
        <v>106</v>
      </c>
      <c r="H32" s="1141" t="s">
        <v>106</v>
      </c>
      <c r="I32" s="875">
        <v>124.37</v>
      </c>
      <c r="J32" s="651">
        <f>(M32/I32)*100</f>
        <v>2.0262121090295087</v>
      </c>
      <c r="K32" s="878">
        <v>0.63</v>
      </c>
      <c r="L32" s="888">
        <v>4</v>
      </c>
      <c r="M32" s="642">
        <f>K32*L32</f>
        <v>2.52</v>
      </c>
      <c r="N32" s="871" t="s">
        <v>378</v>
      </c>
      <c r="O32" s="734">
        <v>0.6</v>
      </c>
      <c r="P32" s="619">
        <v>43790</v>
      </c>
      <c r="Q32" s="619">
        <v>43814</v>
      </c>
      <c r="R32" s="642">
        <f>(K32-O32)/O32*100</f>
        <v>5.0000000000000044</v>
      </c>
      <c r="S32" s="701">
        <f>IF(INDEX(Historical!$D$7:$D$1254,MATCH(B32,Historical!$B$7:$B$1278,0))=0,"n/a",(INDEX(Historical!$C$7:$C$1256,MATCH(B32,Historical!$B$7:$B$1278,0))/INDEX(Historical!$D$7:$D$1254,MATCH(B32,Historical!$B$7:$B$1278,0))-1)*100)</f>
        <v>6.578947368421062</v>
      </c>
      <c r="T32" s="701">
        <f>IF(INDEX(Historical!$F$7:$F$1247,MATCH(B32,Historical!$B$7:$B$1278,0))=0,"n/a",((INDEX(Historical!$C$7:$C$1256,MATCH(B32,Historical!$B$7:$B$1278,0))/INDEX(Historical!$F$7:$F$1247,MATCH(B32,Historical!$B$7:$B$1278,0)))^(1/3)-1)*100)</f>
        <v>6.1785390014408526</v>
      </c>
      <c r="U32" s="701">
        <f>IF(INDEX(Historical!$H$7:$H$1247,MATCH(B32,Historical!$B$7:$B$1278,0))=0,"n/a",((INDEX(Historical!$C$7:$C$1256,MATCH(B32,Historical!$B$7:$B$1278,0))/INDEX(Historical!$H$7:$H$1247,MATCH(B32,Historical!$B$7:$B$1278,0)))^(1/5)-1)*100)</f>
        <v>18.048393622212046</v>
      </c>
      <c r="V32" s="701">
        <f>IF(INDEX(Historical!$O$7:$O$1247,MATCH(B32,Historical!$B$7:$B$1278,0))=0,"n/a",((INDEX(Historical!$C$7:$C$1256,MATCH(B32,Historical!$B$7:$B$1278,0))/INDEX(Historical!$O$7:$O$1247,MATCH(B32,Historical!$B$7:$B$1278,0)))^(1/10)-1)*100)</f>
        <v>15.206087060370677</v>
      </c>
      <c r="W32" s="702">
        <f>IF(OR(U32&lt;=0,U32="n/a",V32&lt;=0,V32="n/a"),"n/a",U32/V32)</f>
        <v>1.1869189983298756</v>
      </c>
      <c r="X32" s="703" t="str">
        <f>IF(OR(AJ32&lt;=0,AJ32="n/a",U32&lt;=0,U32="n/a"),"n/a",U32/AJ32)</f>
        <v>n/a</v>
      </c>
      <c r="Y32" s="877"/>
      <c r="Z32" s="651">
        <f>IF(OR(AC32&lt;0.01,AC32="n/a"),"n/a",M32/AC32*100)</f>
        <v>51.745379876796719</v>
      </c>
      <c r="AA32" s="887">
        <f>IF(OR(AC32&lt;0.01,AC32="n/a"),"n/a",I32/AC32)</f>
        <v>25.53798767967146</v>
      </c>
      <c r="AB32" s="888">
        <v>12</v>
      </c>
      <c r="AC32" s="866">
        <v>4.87</v>
      </c>
      <c r="AD32" s="866">
        <v>1.32</v>
      </c>
      <c r="AE32" s="866">
        <v>0.72</v>
      </c>
      <c r="AF32" s="866">
        <v>1.26</v>
      </c>
      <c r="AG32" s="866">
        <v>6.8000000000000007</v>
      </c>
      <c r="AH32" s="868">
        <v>45.9</v>
      </c>
      <c r="AI32" s="868">
        <v>19.489999999999998</v>
      </c>
      <c r="AJ32" s="866">
        <v>-1.9</v>
      </c>
      <c r="AK32" s="866">
        <v>19.400000000000002</v>
      </c>
      <c r="AL32" s="879">
        <v>7340</v>
      </c>
      <c r="AM32" s="873">
        <v>0.4</v>
      </c>
      <c r="AN32" s="866">
        <v>0.37</v>
      </c>
      <c r="AO32" s="740">
        <f>IF(U32="n/a","n/a",IF(AA32&lt;0,"n/a",IF(AA32="n/a","n/a",J32+U32-AA32)))</f>
        <v>-5.4633819484299053</v>
      </c>
      <c r="AP32" s="741">
        <f>IF(U32="n/a","n/a",J32+U32)</f>
        <v>20.074605731241554</v>
      </c>
      <c r="AQ32" s="889">
        <f>IF(OR(AC32&lt;0.01,AF32="n/a"),"n/a",(I32/SQRT(22.5*AC32*(I32/AF32))-1)*100)</f>
        <v>19.587930413633359</v>
      </c>
      <c r="AR32" s="651">
        <f>INDEX(Historical!$C$7:$C$1256,MATCH(B32,Historical!$B$7:$B$1278,0))*IF(AH32="n/a",1.03,IF(AH32&lt;0,1.01,IF(AH32&gt;10,1.1,(1+AH32/100))))</f>
        <v>2.6730000000000005</v>
      </c>
      <c r="AS32" s="887">
        <f>IF($AI32="n/a",1.03*AR32,IF($AI32&lt;0,1.01*AR32,IF($AI32&gt;10,1.1*AR32,(1+$AI32/100)*AR32)))</f>
        <v>2.9403000000000006</v>
      </c>
      <c r="AT32" s="887">
        <f>IF($AK32="n/a",1.03*AS32,IF($AK32&lt;0,1.01*AS32,IF($AK32&gt;10,1.1*AS32,(1+$AK32/100)*AS32)))</f>
        <v>3.2343300000000008</v>
      </c>
      <c r="AU32" s="887">
        <f>IF($AK32="n/a",1.03*AT32,IF($AK32&lt;0,1.01*AT32,IF($AK32&gt;10,1.1*AT32,(1+$AK32/100)*AT32)))</f>
        <v>3.5577630000000013</v>
      </c>
      <c r="AV32" s="887">
        <f>IF($AK32="n/a",1.03*AU32,IF($AK32&lt;0,1.01*AU32,IF($AK32&gt;10,1.1*AU32,(1+$AK32/100)*AU32)))</f>
        <v>3.9135393000000018</v>
      </c>
      <c r="AW32" s="651">
        <f>SUM(AR32:AV32)</f>
        <v>16.318932300000007</v>
      </c>
      <c r="AX32" s="748">
        <f>AW32/I32*100</f>
        <v>13.12127707646539</v>
      </c>
      <c r="AY32" s="935">
        <v>0.65</v>
      </c>
      <c r="AZ32" s="873">
        <v>63.070000000000007</v>
      </c>
      <c r="BA32" s="873">
        <v>-12.790000000000001</v>
      </c>
      <c r="BB32" s="873">
        <v>2</v>
      </c>
      <c r="BC32" s="873">
        <v>9.16</v>
      </c>
      <c r="BE32" s="624">
        <v>2005</v>
      </c>
      <c r="BF32" s="899">
        <f>IF(BE32&gt;2008,0,IF(BE32&gt;2001,1,IF(BE32&gt;1990,2,IF(BE32&gt;1980,3,IF(BE32&gt;1973,4,IF(BE32&gt;1970,5,IF(BE32&gt;1960,6,IF(BE32&gt;1958,7,IF(BE32&gt;1953,8,9)))))))))</f>
        <v>1</v>
      </c>
      <c r="BG32" s="883">
        <v>0.89999999999999991</v>
      </c>
    </row>
    <row r="33" spans="1:59" ht="11.25" customHeight="1" x14ac:dyDescent="0.2">
      <c r="A33" s="864" t="s">
        <v>945</v>
      </c>
      <c r="B33" s="876" t="s">
        <v>946</v>
      </c>
      <c r="C33" s="933" t="s">
        <v>108</v>
      </c>
      <c r="D33" s="933" t="s">
        <v>118</v>
      </c>
      <c r="E33" s="733">
        <v>10</v>
      </c>
      <c r="F33" s="1158">
        <v>370</v>
      </c>
      <c r="G33" s="1155" t="s">
        <v>37</v>
      </c>
      <c r="H33" s="1155" t="s">
        <v>115</v>
      </c>
      <c r="I33" s="875">
        <v>103.71</v>
      </c>
      <c r="J33" s="651">
        <f>(M33/I33)*100</f>
        <v>1.7356089094590688</v>
      </c>
      <c r="K33" s="878">
        <v>0.45</v>
      </c>
      <c r="L33" s="888">
        <v>4</v>
      </c>
      <c r="M33" s="642">
        <f>K33*L33</f>
        <v>1.8</v>
      </c>
      <c r="N33" s="871" t="s">
        <v>591</v>
      </c>
      <c r="O33" s="734">
        <v>0.43</v>
      </c>
      <c r="P33" s="862">
        <v>43895</v>
      </c>
      <c r="Q33" s="862">
        <v>43910</v>
      </c>
      <c r="R33" s="642">
        <f>(K33-O33)/O33*100</f>
        <v>4.6511627906976782</v>
      </c>
      <c r="S33" s="701">
        <f>IF(INDEX(Historical!$D$7:$D$1254,MATCH(B33,Historical!$B$7:$B$1278,0))=0,"n/a",(INDEX(Historical!$C$7:$C$1256,MATCH(B33,Historical!$B$7:$B$1278,0))/INDEX(Historical!$D$7:$D$1254,MATCH(B33,Historical!$B$7:$B$1278,0))-1)*100)</f>
        <v>4.8780487804878092</v>
      </c>
      <c r="T33" s="701">
        <f>IF(INDEX(Historical!$F$7:$F$1247,MATCH(B33,Historical!$B$7:$B$1278,0))=0,"n/a",((INDEX(Historical!$C$7:$C$1256,MATCH(B33,Historical!$B$7:$B$1278,0))/INDEX(Historical!$F$7:$F$1247,MATCH(B33,Historical!$B$7:$B$1278,0)))^(1/3)-1)*100)</f>
        <v>4.2065344470325394</v>
      </c>
      <c r="U33" s="701">
        <f>IF(INDEX(Historical!$H$7:$H$1247,MATCH(B33,Historical!$B$7:$B$1278,0))=0,"n/a",((INDEX(Historical!$C$7:$C$1256,MATCH(B33,Historical!$B$7:$B$1278,0))/INDEX(Historical!$H$7:$H$1247,MATCH(B33,Historical!$B$7:$B$1278,0)))^(1/5)-1)*100)</f>
        <v>3.6175193719643062</v>
      </c>
      <c r="V33" s="701">
        <f>IF(INDEX(Historical!$O$7:$O$1247,MATCH(B33,Historical!$B$7:$B$1278,0))=0,"n/a",((INDEX(Historical!$C$7:$C$1256,MATCH(B33,Historical!$B$7:$B$1278,0))/INDEX(Historical!$O$7:$O$1247,MATCH(B33,Historical!$B$7:$B$1278,0)))^(1/10)-1)*100)</f>
        <v>2.9987247698217256</v>
      </c>
      <c r="W33" s="702">
        <f>IF(OR(U33&lt;=0,U33="n/a",V33&lt;=0,V33="n/a"),"n/a",U33/V33)</f>
        <v>1.2063525830612885</v>
      </c>
      <c r="X33" s="703">
        <f>IF(OR(AJ33&lt;=0,AJ33="n/a",U33&lt;=0,U33="n/a"),"n/a",U33/AJ33)</f>
        <v>0.29410726601335818</v>
      </c>
      <c r="Y33" s="665"/>
      <c r="Z33" s="651">
        <f>IF(OR(AC33&lt;0.01,AC33="n/a"),"n/a",M33/AC33*100)</f>
        <v>49.180327868852459</v>
      </c>
      <c r="AA33" s="887">
        <f>IF(OR(AC33&lt;0.01,AC33="n/a"),"n/a",I33/AC33)</f>
        <v>28.33606557377049</v>
      </c>
      <c r="AB33" s="888">
        <v>12</v>
      </c>
      <c r="AC33" s="866">
        <v>3.66</v>
      </c>
      <c r="AD33" s="866">
        <v>2.4900000000000002</v>
      </c>
      <c r="AE33" s="866">
        <v>2.83</v>
      </c>
      <c r="AF33" s="866">
        <v>3.6</v>
      </c>
      <c r="AG33" s="866">
        <v>14.099999999999998</v>
      </c>
      <c r="AH33" s="866">
        <v>2</v>
      </c>
      <c r="AI33" s="866">
        <v>3.85</v>
      </c>
      <c r="AJ33" s="866">
        <v>12.3</v>
      </c>
      <c r="AK33" s="866">
        <v>11.42</v>
      </c>
      <c r="AL33" s="879">
        <v>19830</v>
      </c>
      <c r="AM33" s="873">
        <v>0.2</v>
      </c>
      <c r="AN33" s="866">
        <v>0.85</v>
      </c>
      <c r="AO33" s="740">
        <f>IF(U33="n/a","n/a",IF(AA33&lt;0,"n/a",IF(AA33="n/a","n/a",J33+U33-AA33)))</f>
        <v>-22.982937292347117</v>
      </c>
      <c r="AP33" s="741">
        <f>IF(U33="n/a","n/a",J33+U33)</f>
        <v>5.3531282814233752</v>
      </c>
      <c r="AQ33" s="889">
        <f>IF(OR(AC33&lt;0.01,AF33="n/a"),"n/a",(I33/SQRT(22.5*AC33*(I33/AF33))-1)*100)</f>
        <v>112.92652469345566</v>
      </c>
      <c r="AR33" s="651">
        <f>INDEX(Historical!$C$7:$C$1256,MATCH(B33,Historical!$B$7:$B$1278,0))*IF(AH33="n/a",1.03,IF(AH33&lt;0,1.01,IF(AH33&gt;10,1.1,(1+AH33/100))))</f>
        <v>1.7544</v>
      </c>
      <c r="AS33" s="887">
        <f>IF($AI33="n/a",1.03*AR33,IF($AI33&lt;0,1.01*AR33,IF($AI33&gt;10,1.1*AR33,(1+$AI33/100)*AR33)))</f>
        <v>1.8219444</v>
      </c>
      <c r="AT33" s="887">
        <f>IF($AK33="n/a",1.03*AS33,IF($AK33&lt;0,1.01*AS33,IF($AK33&gt;10,1.1*AS33,(1+$AK33/100)*AS33)))</f>
        <v>2.00413884</v>
      </c>
      <c r="AU33" s="887">
        <f>IF($AK33="n/a",1.03*AT33,IF($AK33&lt;0,1.01*AT33,IF($AK33&gt;10,1.1*AT33,(1+$AK33/100)*AT33)))</f>
        <v>2.204552724</v>
      </c>
      <c r="AV33" s="887">
        <f>IF($AK33="n/a",1.03*AU33,IF($AK33&lt;0,1.01*AU33,IF($AK33&gt;10,1.1*AU33,(1+$AK33/100)*AU33)))</f>
        <v>2.4250079964000002</v>
      </c>
      <c r="AW33" s="651">
        <f>SUM(AR33:AV33)</f>
        <v>10.2100439604</v>
      </c>
      <c r="AX33" s="748">
        <f>AW33/I33*100</f>
        <v>9.8448018131327757</v>
      </c>
      <c r="AY33" s="935">
        <v>0.68</v>
      </c>
      <c r="AZ33" s="873">
        <v>59.330000000000005</v>
      </c>
      <c r="BA33" s="873">
        <v>-6.2</v>
      </c>
      <c r="BB33" s="873">
        <v>-1.47</v>
      </c>
      <c r="BC33" s="873">
        <v>6.660000000000001</v>
      </c>
      <c r="BE33" s="624">
        <v>2011</v>
      </c>
      <c r="BF33" s="899">
        <f>IF(BE33&gt;2008,0,IF(BE33&gt;2001,1,IF(BE33&gt;1990,2,IF(BE33&gt;1980,3,IF(BE33&gt;1973,4,IF(BE33&gt;1970,5,IF(BE33&gt;1960,6,IF(BE33&gt;1958,7,IF(BE33&gt;1953,8,9)))))))))</f>
        <v>0</v>
      </c>
      <c r="BG33" s="883">
        <v>3.5999999999999996</v>
      </c>
    </row>
    <row r="34" spans="1:59" ht="11.25" customHeight="1" x14ac:dyDescent="0.2">
      <c r="A34" s="864" t="s">
        <v>871</v>
      </c>
      <c r="B34" s="876" t="s">
        <v>872</v>
      </c>
      <c r="C34" s="933" t="s">
        <v>4322</v>
      </c>
      <c r="D34" s="933" t="s">
        <v>4323</v>
      </c>
      <c r="E34" s="733">
        <v>7</v>
      </c>
      <c r="F34" s="1158">
        <v>600</v>
      </c>
      <c r="G34" s="1178" t="s">
        <v>115</v>
      </c>
      <c r="H34" s="1178" t="s">
        <v>115</v>
      </c>
      <c r="I34" s="875">
        <v>9.33</v>
      </c>
      <c r="J34" s="651">
        <f>(M34/I34)*100</f>
        <v>12.433011789924972</v>
      </c>
      <c r="K34" s="878">
        <v>0.28999999999999998</v>
      </c>
      <c r="L34" s="888">
        <v>4</v>
      </c>
      <c r="M34" s="642">
        <f>K34*L34</f>
        <v>1.1599999999999999</v>
      </c>
      <c r="N34" s="871" t="s">
        <v>463</v>
      </c>
      <c r="O34" s="734">
        <v>0.28000000000000003</v>
      </c>
      <c r="P34" s="619">
        <v>43828</v>
      </c>
      <c r="Q34" s="619">
        <v>43844</v>
      </c>
      <c r="R34" s="642">
        <f>(K34-O34)/O34*100</f>
        <v>3.5714285714285547</v>
      </c>
      <c r="S34" s="701">
        <f>IF(INDEX(Historical!$D$7:$D$1254,MATCH(B34,Historical!$B$7:$B$1278,0))=0,"n/a",(INDEX(Historical!$C$7:$C$1256,MATCH(B34,Historical!$B$7:$B$1278,0))/INDEX(Historical!$D$7:$D$1254,MATCH(B34,Historical!$B$7:$B$1278,0))-1)*100)</f>
        <v>3.7037037037036979</v>
      </c>
      <c r="T34" s="701">
        <f>IF(INDEX(Historical!$F$7:$F$1247,MATCH(B34,Historical!$B$7:$B$1278,0))=0,"n/a",((INDEX(Historical!$C$7:$C$1256,MATCH(B34,Historical!$B$7:$B$1278,0))/INDEX(Historical!$F$7:$F$1247,MATCH(B34,Historical!$B$7:$B$1278,0)))^(1/3)-1)*100)</f>
        <v>3.8498820370220788</v>
      </c>
      <c r="U34" s="701">
        <f>IF(INDEX(Historical!$H$7:$H$1247,MATCH(B34,Historical!$B$7:$B$1278,0))=0,"n/a",((INDEX(Historical!$C$7:$C$1256,MATCH(B34,Historical!$B$7:$B$1278,0))/INDEX(Historical!$H$7:$H$1247,MATCH(B34,Historical!$B$7:$B$1278,0)))^(1/5)-1)*100)</f>
        <v>4.0126207180960938</v>
      </c>
      <c r="V34" s="701">
        <f>IF(INDEX(Historical!$O$7:$O$1247,MATCH(B34,Historical!$B$7:$B$1278,0))=0,"n/a",((INDEX(Historical!$C$7:$C$1256,MATCH(B34,Historical!$B$7:$B$1278,0))/INDEX(Historical!$O$7:$O$1247,MATCH(B34,Historical!$B$7:$B$1278,0)))^(1/10)-1)*100)</f>
        <v>3.6841429121064806</v>
      </c>
      <c r="W34" s="702">
        <f>IF(OR(U34&lt;=0,U34="n/a",V34&lt;=0,V34="n/a"),"n/a",U34/V34)</f>
        <v>1.0891598979263808</v>
      </c>
      <c r="X34" s="703" t="str">
        <f>IF(OR(AJ34&lt;=0,AJ34="n/a",U34&lt;=0,U34="n/a"),"n/a",U34/AJ34)</f>
        <v>n/a</v>
      </c>
      <c r="Y34" s="661"/>
      <c r="Z34" s="651">
        <f>IF(OR(AC34&lt;0.01,AC34="n/a"),"n/a",M34/AC34*100)</f>
        <v>236.73469387755102</v>
      </c>
      <c r="AA34" s="887">
        <f>IF(OR(AC34&lt;0.01,AC34="n/a"),"n/a",I34/AC34)</f>
        <v>19.040816326530614</v>
      </c>
      <c r="AB34" s="888">
        <v>12</v>
      </c>
      <c r="AC34" s="866">
        <v>0.49</v>
      </c>
      <c r="AD34" s="866">
        <v>6.36</v>
      </c>
      <c r="AE34" s="866">
        <v>2.69</v>
      </c>
      <c r="AF34" s="866">
        <v>0.55000000000000004</v>
      </c>
      <c r="AG34" s="866">
        <v>2.8000000000000003</v>
      </c>
      <c r="AH34" s="866">
        <v>64.099999999999994</v>
      </c>
      <c r="AI34" s="866">
        <v>-100</v>
      </c>
      <c r="AJ34" s="866">
        <v>-11.899999999999999</v>
      </c>
      <c r="AK34" s="866">
        <v>3</v>
      </c>
      <c r="AL34" s="879">
        <v>771.31</v>
      </c>
      <c r="AM34" s="873">
        <v>0.2</v>
      </c>
      <c r="AN34" s="866">
        <v>1.25</v>
      </c>
      <c r="AO34" s="740">
        <f>IF(U34="n/a","n/a",IF(AA34&lt;0,"n/a",IF(AA34="n/a","n/a",J34+U34-AA34)))</f>
        <v>-2.5951838185095468</v>
      </c>
      <c r="AP34" s="741">
        <f>IF(U34="n/a","n/a",J34+U34)</f>
        <v>16.445632508021067</v>
      </c>
      <c r="AQ34" s="889">
        <f>IF(OR(AC34&lt;0.01,AF34="n/a"),"n/a",(I34/SQRT(22.5*AC34*(I34/AF34))-1)*100)</f>
        <v>-31.77667723785741</v>
      </c>
      <c r="AR34" s="651">
        <f>INDEX(Historical!$C$7:$C$1256,MATCH(B34,Historical!$B$7:$B$1278,0))*IF(AH34="n/a",1.03,IF(AH34&lt;0,1.01,IF(AH34&gt;10,1.1,(1+AH34/100))))</f>
        <v>1.2320000000000002</v>
      </c>
      <c r="AS34" s="887">
        <f>IF($AI34="n/a",1.03*AR34,IF($AI34&lt;0,1.01*AR34,IF($AI34&gt;10,1.1*AR34,(1+$AI34/100)*AR34)))</f>
        <v>1.2443200000000003</v>
      </c>
      <c r="AT34" s="887">
        <f>IF($AK34="n/a",1.03*AS34,IF($AK34&lt;0,1.01*AS34,IF($AK34&gt;10,1.1*AS34,(1+$AK34/100)*AS34)))</f>
        <v>1.2816496000000004</v>
      </c>
      <c r="AU34" s="887">
        <f>IF($AK34="n/a",1.03*AT34,IF($AK34&lt;0,1.01*AT34,IF($AK34&gt;10,1.1*AT34,(1+$AK34/100)*AT34)))</f>
        <v>1.3200990880000005</v>
      </c>
      <c r="AV34" s="887">
        <f>IF($AK34="n/a",1.03*AU34,IF($AK34&lt;0,1.01*AU34,IF($AK34&gt;10,1.1*AU34,(1+$AK34/100)*AU34)))</f>
        <v>1.3597020606400005</v>
      </c>
      <c r="AW34" s="651">
        <f>SUM(AR34:AV34)</f>
        <v>6.437770748640002</v>
      </c>
      <c r="AX34" s="748">
        <f>AW34/I34*100</f>
        <v>69.000758291961432</v>
      </c>
      <c r="AY34" s="935">
        <v>1</v>
      </c>
      <c r="AZ34" s="873">
        <v>2.5299999999999998</v>
      </c>
      <c r="BA34" s="873">
        <v>-67.190000000000012</v>
      </c>
      <c r="BB34" s="873">
        <v>-14.74</v>
      </c>
      <c r="BC34" s="873">
        <v>-35.9</v>
      </c>
      <c r="BE34" s="624">
        <v>2014</v>
      </c>
      <c r="BF34" s="899">
        <f>IF(BE34&gt;2008,0,IF(BE34&gt;2001,1,IF(BE34&gt;1990,2,IF(BE34&gt;1980,3,IF(BE34&gt;1973,4,IF(BE34&gt;1970,5,IF(BE34&gt;1960,6,IF(BE34&gt;1958,7,IF(BE34&gt;1953,8,9)))))))))</f>
        <v>0</v>
      </c>
      <c r="BG34" s="883">
        <v>1</v>
      </c>
    </row>
    <row r="35" spans="1:59" ht="11.25" customHeight="1" x14ac:dyDescent="0.2">
      <c r="A35" s="864" t="s">
        <v>883</v>
      </c>
      <c r="B35" s="876" t="s">
        <v>884</v>
      </c>
      <c r="C35" s="933" t="s">
        <v>112</v>
      </c>
      <c r="D35" s="933" t="s">
        <v>4335</v>
      </c>
      <c r="E35" s="733">
        <v>8</v>
      </c>
      <c r="F35" s="1158">
        <v>521</v>
      </c>
      <c r="G35" s="1135" t="s">
        <v>106</v>
      </c>
      <c r="H35" s="1135" t="s">
        <v>106</v>
      </c>
      <c r="I35" s="875">
        <v>27.24</v>
      </c>
      <c r="J35" s="651">
        <f>(M35/I35)*100</f>
        <v>2.2026431718061676</v>
      </c>
      <c r="K35" s="878">
        <v>0.15</v>
      </c>
      <c r="L35" s="888">
        <v>4</v>
      </c>
      <c r="M35" s="642">
        <f>K35*L35</f>
        <v>0.6</v>
      </c>
      <c r="N35" s="871" t="s">
        <v>264</v>
      </c>
      <c r="O35" s="734">
        <v>0.13</v>
      </c>
      <c r="P35" s="619">
        <v>43817</v>
      </c>
      <c r="Q35" s="619">
        <v>43835</v>
      </c>
      <c r="R35" s="642">
        <f>(K35-O35)/O35*100</f>
        <v>15.384615384615378</v>
      </c>
      <c r="S35" s="701">
        <f>IF(INDEX(Historical!$D$7:$D$1254,MATCH(B35,Historical!$B$7:$B$1278,0))=0,"n/a",(INDEX(Historical!$C$7:$C$1256,MATCH(B35,Historical!$B$7:$B$1278,0))/INDEX(Historical!$D$7:$D$1254,MATCH(B35,Historical!$B$7:$B$1278,0))-1)*100)</f>
        <v>30.000000000000004</v>
      </c>
      <c r="T35" s="701">
        <f>IF(INDEX(Historical!$F$7:$F$1247,MATCH(B35,Historical!$B$7:$B$1278,0))=0,"n/a",((INDEX(Historical!$C$7:$C$1256,MATCH(B35,Historical!$B$7:$B$1278,0))/INDEX(Historical!$F$7:$F$1247,MATCH(B35,Historical!$B$7:$B$1278,0)))^(1/3)-1)*100)</f>
        <v>37.50688670741409</v>
      </c>
      <c r="U35" s="701">
        <f>IF(INDEX(Historical!$H$7:$H$1247,MATCH(B35,Historical!$B$7:$B$1278,0))=0,"n/a",((INDEX(Historical!$C$7:$C$1256,MATCH(B35,Historical!$B$7:$B$1278,0))/INDEX(Historical!$H$7:$H$1247,MATCH(B35,Historical!$B$7:$B$1278,0)))^(1/5)-1)*100)</f>
        <v>34.080129120845726</v>
      </c>
      <c r="V35" s="701" t="str">
        <f>IF(INDEX(Historical!$O$7:$O$1247,MATCH(B35,Historical!$B$7:$B$1278,0))=0,"n/a",((INDEX(Historical!$C$7:$C$1256,MATCH(B35,Historical!$B$7:$B$1278,0))/INDEX(Historical!$O$7:$O$1247,MATCH(B35,Historical!$B$7:$B$1278,0)))^(1/10)-1)*100)</f>
        <v>n/a</v>
      </c>
      <c r="W35" s="702" t="str">
        <f>IF(OR(U35&lt;=0,U35="n/a",V35&lt;=0,V35="n/a"),"n/a",U35/V35)</f>
        <v>n/a</v>
      </c>
      <c r="X35" s="703">
        <f>IF(OR(AJ35&lt;=0,AJ35="n/a",U35&lt;=0,U35="n/a"),"n/a",U35/AJ35)</f>
        <v>2.0780566537101048</v>
      </c>
      <c r="Y35" s="661"/>
      <c r="Z35" s="651">
        <f>IF(OR(AC35&lt;0.01,AC35="n/a"),"n/a",M35/AC35*100)</f>
        <v>11.560693641618496</v>
      </c>
      <c r="AA35" s="887">
        <f>IF(OR(AC35&lt;0.01,AC35="n/a"),"n/a",I35/AC35)</f>
        <v>5.2485549132947966</v>
      </c>
      <c r="AB35" s="888">
        <v>12</v>
      </c>
      <c r="AC35" s="866">
        <v>5.19</v>
      </c>
      <c r="AD35" s="866">
        <v>0.71</v>
      </c>
      <c r="AE35" s="866">
        <v>1.46</v>
      </c>
      <c r="AF35" s="866">
        <v>0.53</v>
      </c>
      <c r="AG35" s="866">
        <v>10.4</v>
      </c>
      <c r="AH35" s="866">
        <v>10.5</v>
      </c>
      <c r="AI35" s="866">
        <v>14.799999999999999</v>
      </c>
      <c r="AJ35" s="866">
        <v>16.400000000000002</v>
      </c>
      <c r="AK35" s="866">
        <v>7.3999999999999995</v>
      </c>
      <c r="AL35" s="879">
        <v>3090</v>
      </c>
      <c r="AM35" s="873">
        <v>1.6</v>
      </c>
      <c r="AN35" s="866">
        <v>2.4900000000000002</v>
      </c>
      <c r="AO35" s="740">
        <f>IF(U35="n/a","n/a",IF(AA35&lt;0,"n/a",IF(AA35="n/a","n/a",J35+U35-AA35)))</f>
        <v>31.034217379357095</v>
      </c>
      <c r="AP35" s="741">
        <f>IF(U35="n/a","n/a",J35+U35)</f>
        <v>36.282772292651892</v>
      </c>
      <c r="AQ35" s="889">
        <f>IF(OR(AC35&lt;0.01,AF35="n/a"),"n/a",(I35/SQRT(22.5*AC35*(I35/AF35))-1)*100)</f>
        <v>-64.838568452564431</v>
      </c>
      <c r="AR35" s="651">
        <f>INDEX(Historical!$C$7:$C$1256,MATCH(B35,Historical!$B$7:$B$1278,0))*IF(AH35="n/a",1.03,IF(AH35&lt;0,1.01,IF(AH35&gt;10,1.1,(1+AH35/100))))</f>
        <v>0.57200000000000006</v>
      </c>
      <c r="AS35" s="887">
        <f>IF($AI35="n/a",1.03*AR35,IF($AI35&lt;0,1.01*AR35,IF($AI35&gt;10,1.1*AR35,(1+$AI35/100)*AR35)))</f>
        <v>0.62920000000000009</v>
      </c>
      <c r="AT35" s="887">
        <f>IF($AK35="n/a",1.03*AS35,IF($AK35&lt;0,1.01*AS35,IF($AK35&gt;10,1.1*AS35,(1+$AK35/100)*AS35)))</f>
        <v>0.67576080000000016</v>
      </c>
      <c r="AU35" s="887">
        <f>IF($AK35="n/a",1.03*AT35,IF($AK35&lt;0,1.01*AT35,IF($AK35&gt;10,1.1*AT35,(1+$AK35/100)*AT35)))</f>
        <v>0.72576709920000027</v>
      </c>
      <c r="AV35" s="887">
        <f>IF($AK35="n/a",1.03*AU35,IF($AK35&lt;0,1.01*AU35,IF($AK35&gt;10,1.1*AU35,(1+$AK35/100)*AU35)))</f>
        <v>0.77947386454080037</v>
      </c>
      <c r="AW35" s="651">
        <f>SUM(AR35:AV35)</f>
        <v>3.3822017637408006</v>
      </c>
      <c r="AX35" s="748">
        <f>AW35/I35*100</f>
        <v>12.416306034290752</v>
      </c>
      <c r="AY35" s="935">
        <v>2.0499999999999998</v>
      </c>
      <c r="AZ35" s="873">
        <v>223.89999999999998</v>
      </c>
      <c r="BA35" s="873">
        <v>-45.48</v>
      </c>
      <c r="BB35" s="873">
        <v>-10.84</v>
      </c>
      <c r="BC35" s="873">
        <v>-10.48</v>
      </c>
      <c r="BE35" s="624">
        <v>2013</v>
      </c>
      <c r="BF35" s="899">
        <f>IF(BE35&gt;2008,0,IF(BE35&gt;2001,1,IF(BE35&gt;1990,2,IF(BE35&gt;1980,3,IF(BE35&gt;1973,4,IF(BE35&gt;1970,5,IF(BE35&gt;1960,6,IF(BE35&gt;1958,7,IF(BE35&gt;1953,8,9)))))))))</f>
        <v>0</v>
      </c>
      <c r="BG35" s="883">
        <v>2.7</v>
      </c>
    </row>
    <row r="36" spans="1:59" s="774" customFormat="1" ht="11.25" customHeight="1" x14ac:dyDescent="0.2">
      <c r="A36" s="646" t="s">
        <v>402</v>
      </c>
      <c r="B36" s="782" t="s">
        <v>403</v>
      </c>
      <c r="C36" s="933" t="s">
        <v>123</v>
      </c>
      <c r="D36" s="933" t="s">
        <v>4177</v>
      </c>
      <c r="E36" s="756">
        <v>26</v>
      </c>
      <c r="F36" s="1158">
        <v>126</v>
      </c>
      <c r="G36" s="1181" t="s">
        <v>37</v>
      </c>
      <c r="H36" s="1181" t="s">
        <v>37</v>
      </c>
      <c r="I36" s="767">
        <v>93.21</v>
      </c>
      <c r="J36" s="758">
        <f>(M36/I36)*100</f>
        <v>1.6521832421414011</v>
      </c>
      <c r="K36" s="780">
        <v>0.38500000000000001</v>
      </c>
      <c r="L36" s="760">
        <v>4</v>
      </c>
      <c r="M36" s="761">
        <f>K36*L36</f>
        <v>1.54</v>
      </c>
      <c r="N36" s="762" t="s">
        <v>163</v>
      </c>
      <c r="O36" s="781">
        <v>0.36749999999999999</v>
      </c>
      <c r="P36" s="764">
        <v>43902</v>
      </c>
      <c r="Q36" s="764">
        <v>43922</v>
      </c>
      <c r="R36" s="761">
        <f>(K36-O36)/O36*100</f>
        <v>4.7619047619047663</v>
      </c>
      <c r="S36" s="701">
        <f>IF(INDEX(Historical!$D$7:$D$1254,MATCH(B36,Historical!$B$7:$B$1278,0))=0,"n/a",(INDEX(Historical!$C$7:$C$1256,MATCH(B36,Historical!$B$7:$B$1278,0))/INDEX(Historical!$D$7:$D$1254,MATCH(B36,Historical!$B$7:$B$1278,0))-1)*100)</f>
        <v>8.4905660377358583</v>
      </c>
      <c r="T36" s="701">
        <f>IF(INDEX(Historical!$F$7:$F$1247,MATCH(B36,Historical!$B$7:$B$1278,0))=0,"n/a",((INDEX(Historical!$C$7:$C$1256,MATCH(B36,Historical!$B$7:$B$1278,0))/INDEX(Historical!$F$7:$F$1247,MATCH(B36,Historical!$B$7:$B$1278,0)))^(1/3)-1)*100)</f>
        <v>6.0572272596069343</v>
      </c>
      <c r="U36" s="701">
        <f>IF(INDEX(Historical!$H$7:$H$1247,MATCH(B36,Historical!$B$7:$B$1278,0))=0,"n/a",((INDEX(Historical!$C$7:$C$1256,MATCH(B36,Historical!$B$7:$B$1278,0))/INDEX(Historical!$H$7:$H$1247,MATCH(B36,Historical!$B$7:$B$1278,0)))^(1/5)-1)*100)</f>
        <v>6.1821828430751236</v>
      </c>
      <c r="V36" s="701">
        <f>IF(INDEX(Historical!$O$7:$O$1247,MATCH(B36,Historical!$B$7:$B$1278,0))=0,"n/a",((INDEX(Historical!$C$7:$C$1256,MATCH(B36,Historical!$B$7:$B$1278,0))/INDEX(Historical!$O$7:$O$1247,MATCH(B36,Historical!$B$7:$B$1278,0)))^(1/10)-1)*100)</f>
        <v>11.138309080140285</v>
      </c>
      <c r="W36" s="702">
        <f>IF(OR(U36&lt;=0,U36="n/a",V36&lt;=0,V36="n/a"),"n/a",U36/V36)</f>
        <v>0.55503782473571472</v>
      </c>
      <c r="X36" s="703">
        <f>IF(OR(AJ36&lt;=0,AJ36="n/a",U36&lt;=0,U36="n/a"),"n/a",U36/AJ36)</f>
        <v>0.42931825299132809</v>
      </c>
      <c r="Y36" s="877"/>
      <c r="Z36" s="758">
        <f>IF(OR(AC36&lt;0.01,AC36="n/a"),"n/a",M36/AC36*100)</f>
        <v>37.378640776699029</v>
      </c>
      <c r="AA36" s="766">
        <f>IF(OR(AC36&lt;0.01,AC36="n/a"),"n/a",I36/AC36)</f>
        <v>22.623786407766989</v>
      </c>
      <c r="AB36" s="760">
        <v>12</v>
      </c>
      <c r="AC36" s="767">
        <v>4.12</v>
      </c>
      <c r="AD36" s="767">
        <v>1.51</v>
      </c>
      <c r="AE36" s="767">
        <v>2.89</v>
      </c>
      <c r="AF36" s="767">
        <v>2.46</v>
      </c>
      <c r="AG36" s="767">
        <v>11.200000000000001</v>
      </c>
      <c r="AH36" s="767">
        <v>-18.3</v>
      </c>
      <c r="AI36" s="767">
        <v>21.099999999999998</v>
      </c>
      <c r="AJ36" s="767">
        <v>14.399999999999999</v>
      </c>
      <c r="AK36" s="767">
        <v>15</v>
      </c>
      <c r="AL36" s="768">
        <v>9760</v>
      </c>
      <c r="AM36" s="769">
        <v>0.2</v>
      </c>
      <c r="AN36" s="767">
        <v>0.88</v>
      </c>
      <c r="AO36" s="770">
        <f>IF(U36="n/a","n/a",IF(AA36&lt;0,"n/a",IF(AA36="n/a","n/a",J36+U36-AA36)))</f>
        <v>-14.789420322550464</v>
      </c>
      <c r="AP36" s="771">
        <f>IF(U36="n/a","n/a",J36+U36)</f>
        <v>7.8343660852165247</v>
      </c>
      <c r="AQ36" s="772">
        <f>IF(OR(AC36&lt;0.01,AF36="n/a"),"n/a",(I36/SQRT(22.5*AC36*(I36/AF36))-1)*100)</f>
        <v>57.274727168179318</v>
      </c>
      <c r="AR36" s="651">
        <f>INDEX(Historical!$C$7:$C$1256,MATCH(B36,Historical!$B$7:$B$1278,0))*IF(AH36="n/a",1.03,IF(AH36&lt;0,1.01,IF(AH36&gt;10,1.1,(1+AH36/100))))</f>
        <v>1.451875</v>
      </c>
      <c r="AS36" s="766">
        <f>IF($AI36="n/a",1.03*AR36,IF($AI36&lt;0,1.01*AR36,IF($AI36&gt;10,1.1*AR36,(1+$AI36/100)*AR36)))</f>
        <v>1.5970625000000001</v>
      </c>
      <c r="AT36" s="766">
        <f>IF($AK36="n/a",1.03*AS36,IF($AK36&lt;0,1.01*AS36,IF($AK36&gt;10,1.1*AS36,(1+$AK36/100)*AS36)))</f>
        <v>1.7567687500000002</v>
      </c>
      <c r="AU36" s="766">
        <f>IF($AK36="n/a",1.03*AT36,IF($AK36&lt;0,1.01*AT36,IF($AK36&gt;10,1.1*AT36,(1+$AK36/100)*AT36)))</f>
        <v>1.9324456250000004</v>
      </c>
      <c r="AV36" s="766">
        <f>IF($AK36="n/a",1.03*AU36,IF($AK36&lt;0,1.01*AU36,IF($AK36&gt;10,1.1*AU36,(1+$AK36/100)*AU36)))</f>
        <v>2.1256901875000005</v>
      </c>
      <c r="AW36" s="758">
        <f>SUM(AR36:AV36)</f>
        <v>8.8638420625000016</v>
      </c>
      <c r="AX36" s="773">
        <f>AW36/I36*100</f>
        <v>9.5095398160068694</v>
      </c>
      <c r="AY36" s="936">
        <v>1.34</v>
      </c>
      <c r="AZ36" s="769">
        <v>90.649999999999991</v>
      </c>
      <c r="BA36" s="769">
        <v>-7.71</v>
      </c>
      <c r="BB36" s="769">
        <v>0.04</v>
      </c>
      <c r="BC36" s="769">
        <v>16.96</v>
      </c>
      <c r="BD36" s="909"/>
      <c r="BE36" s="624">
        <v>1995</v>
      </c>
      <c r="BF36" s="899">
        <f>IF(BE36&gt;2008,0,IF(BE36&gt;2001,1,IF(BE36&gt;1990,2,IF(BE36&gt;1980,3,IF(BE36&gt;1973,4,IF(BE36&gt;1970,5,IF(BE36&gt;1960,6,IF(BE36&gt;1958,7,IF(BE36&gt;1953,8,9)))))))))</f>
        <v>2</v>
      </c>
      <c r="BG36" s="825">
        <v>4.5999999999999996</v>
      </c>
    </row>
    <row r="37" spans="1:59" ht="11.25" customHeight="1" x14ac:dyDescent="0.2">
      <c r="A37" s="864" t="s">
        <v>891</v>
      </c>
      <c r="B37" s="876" t="s">
        <v>892</v>
      </c>
      <c r="C37" s="933" t="s">
        <v>131</v>
      </c>
      <c r="D37" s="933" t="s">
        <v>4332</v>
      </c>
      <c r="E37" s="733">
        <v>10</v>
      </c>
      <c r="F37" s="1158">
        <v>361</v>
      </c>
      <c r="G37" s="1158" t="s">
        <v>37</v>
      </c>
      <c r="H37" s="1158" t="s">
        <v>37</v>
      </c>
      <c r="I37" s="875">
        <v>51.58</v>
      </c>
      <c r="J37" s="651">
        <f>(M37/I37)*100</f>
        <v>4.7886777820860802</v>
      </c>
      <c r="K37" s="878">
        <v>0.61750000000000005</v>
      </c>
      <c r="L37" s="888">
        <v>4</v>
      </c>
      <c r="M37" s="642">
        <f>K37*L37</f>
        <v>2.4700000000000002</v>
      </c>
      <c r="N37" s="871" t="s">
        <v>119</v>
      </c>
      <c r="O37" s="734">
        <v>0.58750000000000002</v>
      </c>
      <c r="P37" s="862">
        <v>43874</v>
      </c>
      <c r="Q37" s="862">
        <v>43891</v>
      </c>
      <c r="R37" s="642">
        <f>(K37-O37)/O37*100</f>
        <v>5.106382978723409</v>
      </c>
      <c r="S37" s="701">
        <f>IF(INDEX(Historical!$D$7:$D$1254,MATCH(B37,Historical!$B$7:$B$1278,0))=0,"n/a",(INDEX(Historical!$C$7:$C$1256,MATCH(B37,Historical!$B$7:$B$1278,0))/INDEX(Historical!$D$7:$D$1254,MATCH(B37,Historical!$B$7:$B$1278,0))-1)*100)</f>
        <v>4.9107142857142794</v>
      </c>
      <c r="T37" s="701">
        <f>IF(INDEX(Historical!$F$7:$F$1247,MATCH(B37,Historical!$B$7:$B$1278,0))=0,"n/a",((INDEX(Historical!$C$7:$C$1256,MATCH(B37,Historical!$B$7:$B$1278,0))/INDEX(Historical!$F$7:$F$1247,MATCH(B37,Historical!$B$7:$B$1278,0)))^(1/3)-1)*100)</f>
        <v>4.1521347249286578</v>
      </c>
      <c r="U37" s="701">
        <f>IF(INDEX(Historical!$H$7:$H$1247,MATCH(B37,Historical!$B$7:$B$1278,0))=0,"n/a",((INDEX(Historical!$C$7:$C$1256,MATCH(B37,Historical!$B$7:$B$1278,0))/INDEX(Historical!$H$7:$H$1247,MATCH(B37,Historical!$B$7:$B$1278,0)))^(1/5)-1)*100)</f>
        <v>3.6960845418754662</v>
      </c>
      <c r="V37" s="701">
        <f>IF(INDEX(Historical!$O$7:$O$1247,MATCH(B37,Historical!$B$7:$B$1278,0))=0,"n/a",((INDEX(Historical!$C$7:$C$1256,MATCH(B37,Historical!$B$7:$B$1278,0))/INDEX(Historical!$O$7:$O$1247,MATCH(B37,Historical!$B$7:$B$1278,0)))^(1/10)-1)*100)</f>
        <v>2.9332106797119506</v>
      </c>
      <c r="W37" s="702">
        <f>IF(OR(U37&lt;=0,U37="n/a",V37&lt;=0,V37="n/a"),"n/a",U37/V37)</f>
        <v>1.260081509807687</v>
      </c>
      <c r="X37" s="703">
        <f>IF(OR(AJ37&lt;=0,AJ37="n/a",U37&lt;=0,U37="n/a"),"n/a",U37/AJ37)</f>
        <v>0.84001921406260605</v>
      </c>
      <c r="Y37" s="654"/>
      <c r="Z37" s="651">
        <f>IF(OR(AC37&lt;0.01,AC37="n/a"),"n/a",M37/AC37*100)</f>
        <v>76.47058823529413</v>
      </c>
      <c r="AA37" s="887">
        <f>IF(OR(AC37&lt;0.01,AC37="n/a"),"n/a",I37/AC37)</f>
        <v>15.969040247678018</v>
      </c>
      <c r="AB37" s="888">
        <v>12</v>
      </c>
      <c r="AC37" s="866">
        <v>3.23</v>
      </c>
      <c r="AD37" s="866">
        <v>2.2799999999999998</v>
      </c>
      <c r="AE37" s="866">
        <v>2.31</v>
      </c>
      <c r="AF37" s="866">
        <v>1.18</v>
      </c>
      <c r="AG37" s="866">
        <v>7.5</v>
      </c>
      <c r="AH37" s="866">
        <v>6.2</v>
      </c>
      <c r="AI37" s="866">
        <v>7.6499999999999995</v>
      </c>
      <c r="AJ37" s="866">
        <v>4.3999999999999995</v>
      </c>
      <c r="AK37" s="866">
        <v>7.0000000000000009</v>
      </c>
      <c r="AL37" s="879">
        <v>2660</v>
      </c>
      <c r="AM37" s="873">
        <v>0.2</v>
      </c>
      <c r="AN37" s="866">
        <v>0.83</v>
      </c>
      <c r="AO37" s="740">
        <f>IF(U37="n/a","n/a",IF(AA37&lt;0,"n/a",IF(AA37="n/a","n/a",J37+U37-AA37)))</f>
        <v>-7.4842779237164709</v>
      </c>
      <c r="AP37" s="741">
        <f>IF(U37="n/a","n/a",J37+U37)</f>
        <v>8.4847623239615473</v>
      </c>
      <c r="AQ37" s="889">
        <f>IF(OR(AC37&lt;0.01,AF37="n/a"),"n/a",(I37/SQRT(22.5*AC37*(I37/AF37))-1)*100)</f>
        <v>-8.4856599160302526</v>
      </c>
      <c r="AR37" s="651">
        <f>INDEX(Historical!$C$7:$C$1256,MATCH(B37,Historical!$B$7:$B$1278,0))*IF(AH37="n/a",1.03,IF(AH37&lt;0,1.01,IF(AH37&gt;10,1.1,(1+AH37/100))))</f>
        <v>2.4957000000000003</v>
      </c>
      <c r="AS37" s="887">
        <f>IF($AI37="n/a",1.03*AR37,IF($AI37&lt;0,1.01*AR37,IF($AI37&gt;10,1.1*AR37,(1+$AI37/100)*AR37)))</f>
        <v>2.6866210500000003</v>
      </c>
      <c r="AT37" s="887">
        <f>IF($AK37="n/a",1.03*AS37,IF($AK37&lt;0,1.01*AS37,IF($AK37&gt;10,1.1*AS37,(1+$AK37/100)*AS37)))</f>
        <v>2.8746845235000005</v>
      </c>
      <c r="AU37" s="887">
        <f>IF($AK37="n/a",1.03*AT37,IF($AK37&lt;0,1.01*AT37,IF($AK37&gt;10,1.1*AT37,(1+$AK37/100)*AT37)))</f>
        <v>3.0759124401450006</v>
      </c>
      <c r="AV37" s="887">
        <f>IF($AK37="n/a",1.03*AU37,IF($AK37&lt;0,1.01*AU37,IF($AK37&gt;10,1.1*AU37,(1+$AK37/100)*AU37)))</f>
        <v>3.2912263109551509</v>
      </c>
      <c r="AW37" s="651">
        <f>SUM(AR37:AV37)</f>
        <v>14.424144324600153</v>
      </c>
      <c r="AX37" s="748">
        <f>AW37/I37*100</f>
        <v>27.964607065917317</v>
      </c>
      <c r="AY37" s="935">
        <v>0.36</v>
      </c>
      <c r="AZ37" s="873">
        <v>6.97</v>
      </c>
      <c r="BA37" s="873">
        <v>-40.69</v>
      </c>
      <c r="BB37" s="873">
        <v>-3.1300000000000003</v>
      </c>
      <c r="BC37" s="873">
        <v>-15.1</v>
      </c>
      <c r="BE37" s="624">
        <v>2011</v>
      </c>
      <c r="BF37" s="899">
        <f>IF(BE37&gt;2008,0,IF(BE37&gt;2001,1,IF(BE37&gt;1990,2,IF(BE37&gt;1980,3,IF(BE37&gt;1973,4,IF(BE37&gt;1970,5,IF(BE37&gt;1960,6,IF(BE37&gt;1958,7,IF(BE37&gt;1953,8,9)))))))))</f>
        <v>0</v>
      </c>
      <c r="BG37" s="883">
        <v>3</v>
      </c>
    </row>
    <row r="38" spans="1:59" ht="11.25" customHeight="1" x14ac:dyDescent="0.2">
      <c r="A38" s="882" t="s">
        <v>4414</v>
      </c>
      <c r="B38" s="876" t="s">
        <v>3974</v>
      </c>
      <c r="C38" s="933" t="s">
        <v>112</v>
      </c>
      <c r="D38" s="933" t="s">
        <v>211</v>
      </c>
      <c r="E38" s="733">
        <v>6</v>
      </c>
      <c r="F38" s="1158">
        <v>676</v>
      </c>
      <c r="G38" s="1141" t="s">
        <v>106</v>
      </c>
      <c r="H38" s="1141" t="s">
        <v>106</v>
      </c>
      <c r="I38" s="875">
        <v>120.33</v>
      </c>
      <c r="J38" s="651">
        <f>(M38/I38)*100</f>
        <v>0.4321449347627358</v>
      </c>
      <c r="K38" s="878">
        <v>0.13</v>
      </c>
      <c r="L38" s="888">
        <v>4</v>
      </c>
      <c r="M38" s="642">
        <f>K38*L38</f>
        <v>0.52</v>
      </c>
      <c r="N38" s="871" t="s">
        <v>489</v>
      </c>
      <c r="O38" s="734">
        <v>0.12</v>
      </c>
      <c r="P38" s="862">
        <v>43845</v>
      </c>
      <c r="Q38" s="862">
        <v>43858</v>
      </c>
      <c r="R38" s="642">
        <f>(K38-O38)/O38*100</f>
        <v>8.333333333333341</v>
      </c>
      <c r="S38" s="701">
        <f>IF(INDEX(Historical!$D$7:$D$1254,MATCH(B38,Historical!$B$7:$B$1278,0))=0,"n/a",(INDEX(Historical!$C$7:$C$1256,MATCH(B38,Historical!$B$7:$B$1278,0))/INDEX(Historical!$D$7:$D$1254,MATCH(B38,Historical!$B$7:$B$1278,0))-1)*100)</f>
        <v>9.0909090909090828</v>
      </c>
      <c r="T38" s="701">
        <f>IF(INDEX(Historical!$F$7:$F$1247,MATCH(B38,Historical!$B$7:$B$1278,0))=0,"n/a",((INDEX(Historical!$C$7:$C$1256,MATCH(B38,Historical!$B$7:$B$1278,0))/INDEX(Historical!$F$7:$F$1247,MATCH(B38,Historical!$B$7:$B$1278,0)))^(1/3)-1)*100)</f>
        <v>10.064241629820891</v>
      </c>
      <c r="U38" s="701">
        <f>IF(INDEX(Historical!$H$7:$H$1247,MATCH(B38,Historical!$B$7:$B$1278,0))=0,"n/a",((INDEX(Historical!$C$7:$C$1256,MATCH(B38,Historical!$B$7:$B$1278,0))/INDEX(Historical!$H$7:$H$1247,MATCH(B38,Historical!$B$7:$B$1278,0)))^(1/5)-1)*100)</f>
        <v>11.382417860287886</v>
      </c>
      <c r="V38" s="701">
        <f>IF(INDEX(Historical!$O$7:$O$1247,MATCH(B38,Historical!$B$7:$B$1278,0))=0,"n/a",((INDEX(Historical!$C$7:$C$1256,MATCH(B38,Historical!$B$7:$B$1278,0))/INDEX(Historical!$O$7:$O$1247,MATCH(B38,Historical!$B$7:$B$1278,0)))^(1/10)-1)*100)</f>
        <v>7.1773462536293131</v>
      </c>
      <c r="W38" s="702">
        <f>IF(OR(U38&lt;=0,U38="n/a",V38&lt;=0,V38="n/a"),"n/a",U38/V38)</f>
        <v>1.5858811123306509</v>
      </c>
      <c r="X38" s="703">
        <f>IF(OR(AJ38&lt;=0,AJ38="n/a",U38&lt;=0,U38="n/a"),"n/a",U38/AJ38)</f>
        <v>1.2239158989556864</v>
      </c>
      <c r="Y38" s="877"/>
      <c r="Z38" s="651">
        <f>IF(OR(AC38&lt;0.01,AC38="n/a"),"n/a",M38/AC38*100)</f>
        <v>11.087420042643922</v>
      </c>
      <c r="AA38" s="887">
        <f>IF(OR(AC38&lt;0.01,AC38="n/a"),"n/a",I38/AC38)</f>
        <v>25.656716417910445</v>
      </c>
      <c r="AB38" s="888">
        <v>12</v>
      </c>
      <c r="AC38" s="866">
        <v>4.6900000000000004</v>
      </c>
      <c r="AD38" s="866">
        <v>3.88</v>
      </c>
      <c r="AE38" s="866">
        <v>1.22</v>
      </c>
      <c r="AF38" s="866">
        <v>2.46</v>
      </c>
      <c r="AG38" s="866">
        <v>9.8000000000000007</v>
      </c>
      <c r="AH38" s="866">
        <v>-10.6</v>
      </c>
      <c r="AI38" s="866">
        <v>35.339999999999996</v>
      </c>
      <c r="AJ38" s="866">
        <v>9.3000000000000007</v>
      </c>
      <c r="AK38" s="866">
        <v>6.6000000000000005</v>
      </c>
      <c r="AL38" s="879">
        <v>1410</v>
      </c>
      <c r="AM38" s="873">
        <v>3</v>
      </c>
      <c r="AN38" s="866">
        <v>0.76</v>
      </c>
      <c r="AO38" s="740">
        <f>IF(U38="n/a","n/a",IF(AA38&lt;0,"n/a",IF(AA38="n/a","n/a",J38+U38-AA38)))</f>
        <v>-13.842153622859824</v>
      </c>
      <c r="AP38" s="741">
        <f>IF(U38="n/a","n/a",J38+U38)</f>
        <v>11.814562795050621</v>
      </c>
      <c r="AQ38" s="889">
        <f>IF(OR(AC38&lt;0.01,AF38="n/a"),"n/a",(I38/SQRT(22.5*AC38*(I38/AF38))-1)*100)</f>
        <v>67.485352444869307</v>
      </c>
      <c r="AR38" s="651">
        <f>INDEX(Historical!$C$7:$C$1256,MATCH(B38,Historical!$B$7:$B$1278,0))*IF(AH38="n/a",1.03,IF(AH38&lt;0,1.01,IF(AH38&gt;10,1.1,(1+AH38/100))))</f>
        <v>0.48480000000000001</v>
      </c>
      <c r="AS38" s="887">
        <f>IF($AI38="n/a",1.03*AR38,IF($AI38&lt;0,1.01*AR38,IF($AI38&gt;10,1.1*AR38,(1+$AI38/100)*AR38)))</f>
        <v>0.53328000000000009</v>
      </c>
      <c r="AT38" s="887">
        <f>IF($AK38="n/a",1.03*AS38,IF($AK38&lt;0,1.01*AS38,IF($AK38&gt;10,1.1*AS38,(1+$AK38/100)*AS38)))</f>
        <v>0.56847648000000017</v>
      </c>
      <c r="AU38" s="887">
        <f>IF($AK38="n/a",1.03*AT38,IF($AK38&lt;0,1.01*AT38,IF($AK38&gt;10,1.1*AT38,(1+$AK38/100)*AT38)))</f>
        <v>0.60599592768000021</v>
      </c>
      <c r="AV38" s="887">
        <f>IF($AK38="n/a",1.03*AU38,IF($AK38&lt;0,1.01*AU38,IF($AK38&gt;10,1.1*AU38,(1+$AK38/100)*AU38)))</f>
        <v>0.64599165890688026</v>
      </c>
      <c r="AW38" s="651">
        <f>SUM(AR38:AV38)</f>
        <v>2.8385440665868806</v>
      </c>
      <c r="AX38" s="748">
        <f>AW38/I38*100</f>
        <v>2.3589662316852658</v>
      </c>
      <c r="AY38" s="935">
        <v>1.01</v>
      </c>
      <c r="AZ38" s="873">
        <v>69.5</v>
      </c>
      <c r="BA38" s="873">
        <v>-9.5</v>
      </c>
      <c r="BB38" s="873">
        <v>7.1</v>
      </c>
      <c r="BC38" s="873">
        <v>13.51</v>
      </c>
      <c r="BE38" s="624">
        <v>2015</v>
      </c>
      <c r="BF38" s="899">
        <f>IF(BE38&gt;2008,0,IF(BE38&gt;2001,1,IF(BE38&gt;1990,2,IF(BE38&gt;1980,3,IF(BE38&gt;1973,4,IF(BE38&gt;1970,5,IF(BE38&gt;1960,6,IF(BE38&gt;1958,7,IF(BE38&gt;1953,8,9)))))))))</f>
        <v>0</v>
      </c>
      <c r="BG38" s="883">
        <v>4.9000000000000004</v>
      </c>
    </row>
    <row r="39" spans="1:59" ht="11.25" customHeight="1" x14ac:dyDescent="0.2">
      <c r="A39" s="864" t="s">
        <v>893</v>
      </c>
      <c r="B39" s="876" t="s">
        <v>894</v>
      </c>
      <c r="C39" s="933" t="s">
        <v>108</v>
      </c>
      <c r="D39" s="933" t="s">
        <v>118</v>
      </c>
      <c r="E39" s="733">
        <v>10</v>
      </c>
      <c r="F39" s="1158">
        <v>383</v>
      </c>
      <c r="G39" s="1135" t="s">
        <v>115</v>
      </c>
      <c r="H39" s="1135" t="s">
        <v>115</v>
      </c>
      <c r="I39" s="875">
        <v>88.75</v>
      </c>
      <c r="J39" s="651">
        <f>(M39/I39)*100</f>
        <v>2.4338028169014083</v>
      </c>
      <c r="K39" s="878">
        <v>0.54</v>
      </c>
      <c r="L39" s="888">
        <v>4</v>
      </c>
      <c r="M39" s="642">
        <f>K39*L39</f>
        <v>2.16</v>
      </c>
      <c r="N39" s="871" t="s">
        <v>163</v>
      </c>
      <c r="O39" s="734">
        <v>0.5</v>
      </c>
      <c r="P39" s="862">
        <v>43889</v>
      </c>
      <c r="Q39" s="862">
        <v>43922</v>
      </c>
      <c r="R39" s="642">
        <f>(K39-O39)/O39*100</f>
        <v>8.0000000000000071</v>
      </c>
      <c r="S39" s="701">
        <f>IF(INDEX(Historical!$D$7:$D$1254,MATCH(B39,Historical!$B$7:$B$1278,0))=0,"n/a",(INDEX(Historical!$C$7:$C$1256,MATCH(B39,Historical!$B$7:$B$1278,0))/INDEX(Historical!$D$7:$D$1254,MATCH(B39,Historical!$B$7:$B$1278,0))-1)*100)</f>
        <v>11.999999999999989</v>
      </c>
      <c r="T39" s="701">
        <f>IF(INDEX(Historical!$F$7:$F$1247,MATCH(B39,Historical!$B$7:$B$1278,0))=0,"n/a",((INDEX(Historical!$C$7:$C$1256,MATCH(B39,Historical!$B$7:$B$1278,0))/INDEX(Historical!$F$7:$F$1247,MATCH(B39,Historical!$B$7:$B$1278,0)))^(1/3)-1)*100)</f>
        <v>14.962302576856757</v>
      </c>
      <c r="U39" s="701">
        <f>IF(INDEX(Historical!$H$7:$H$1247,MATCH(B39,Historical!$B$7:$B$1278,0))=0,"n/a",((INDEX(Historical!$C$7:$C$1256,MATCH(B39,Historical!$B$7:$B$1278,0))/INDEX(Historical!$H$7:$H$1247,MATCH(B39,Historical!$B$7:$B$1278,0)))^(1/5)-1)*100)</f>
        <v>11.842691472014465</v>
      </c>
      <c r="V39" s="701">
        <f>IF(INDEX(Historical!$O$7:$O$1247,MATCH(B39,Historical!$B$7:$B$1278,0))=0,"n/a",((INDEX(Historical!$C$7:$C$1256,MATCH(B39,Historical!$B$7:$B$1278,0))/INDEX(Historical!$O$7:$O$1247,MATCH(B39,Historical!$B$7:$B$1278,0)))^(1/10)-1)*100)</f>
        <v>9.3746329125196759</v>
      </c>
      <c r="W39" s="702">
        <f>IF(OR(U39&lt;=0,U39="n/a",V39&lt;=0,V39="n/a"),"n/a",U39/V39)</f>
        <v>1.2632698882746369</v>
      </c>
      <c r="X39" s="703">
        <f>IF(OR(AJ39&lt;=0,AJ39="n/a",U39&lt;=0,U39="n/a"),"n/a",U39/AJ39)</f>
        <v>0.67672522697225512</v>
      </c>
      <c r="Y39" s="664"/>
      <c r="Z39" s="651">
        <f>IF(OR(AC39&lt;0.01,AC39="n/a"),"n/a",M39/AC39*100)</f>
        <v>16.191904047976013</v>
      </c>
      <c r="AA39" s="887">
        <f>IF(OR(AC39&lt;0.01,AC39="n/a"),"n/a",I39/AC39)</f>
        <v>6.6529235382308842</v>
      </c>
      <c r="AB39" s="888">
        <v>12</v>
      </c>
      <c r="AC39" s="866">
        <v>13.34</v>
      </c>
      <c r="AD39" s="866">
        <v>1.22</v>
      </c>
      <c r="AE39" s="866">
        <v>0.64</v>
      </c>
      <c r="AF39" s="866">
        <v>1.1100000000000001</v>
      </c>
      <c r="AG39" s="866">
        <v>18.399999999999999</v>
      </c>
      <c r="AH39" s="866">
        <v>149.80000000000001</v>
      </c>
      <c r="AI39" s="866">
        <v>6.9500000000000011</v>
      </c>
      <c r="AJ39" s="866">
        <v>17.5</v>
      </c>
      <c r="AK39" s="866">
        <v>5.46</v>
      </c>
      <c r="AL39" s="879">
        <v>27850</v>
      </c>
      <c r="AM39" s="873">
        <v>0.2</v>
      </c>
      <c r="AN39" s="866">
        <v>0.27</v>
      </c>
      <c r="AO39" s="740">
        <f>IF(U39="n/a","n/a",IF(AA39&lt;0,"n/a",IF(AA39="n/a","n/a",J39+U39-AA39)))</f>
        <v>7.6235707506849897</v>
      </c>
      <c r="AP39" s="741">
        <f>IF(U39="n/a","n/a",J39+U39)</f>
        <v>14.276494288915874</v>
      </c>
      <c r="AQ39" s="889">
        <f>IF(OR(AC39&lt;0.01,AF39="n/a"),"n/a",(I39/SQRT(22.5*AC39*(I39/AF39))-1)*100)</f>
        <v>-42.710306812418366</v>
      </c>
      <c r="AR39" s="651">
        <f>INDEX(Historical!$C$7:$C$1256,MATCH(B39,Historical!$B$7:$B$1278,0))*IF(AH39="n/a",1.03,IF(AH39&lt;0,1.01,IF(AH39&gt;10,1.1,(1+AH39/100))))</f>
        <v>2.1560000000000001</v>
      </c>
      <c r="AS39" s="887">
        <f>IF($AI39="n/a",1.03*AR39,IF($AI39&lt;0,1.01*AR39,IF($AI39&gt;10,1.1*AR39,(1+$AI39/100)*AR39)))</f>
        <v>2.3058420000000006</v>
      </c>
      <c r="AT39" s="887">
        <f>IF($AK39="n/a",1.03*AS39,IF($AK39&lt;0,1.01*AS39,IF($AK39&gt;10,1.1*AS39,(1+$AK39/100)*AS39)))</f>
        <v>2.4317409732000006</v>
      </c>
      <c r="AU39" s="887">
        <f>IF($AK39="n/a",1.03*AT39,IF($AK39&lt;0,1.01*AT39,IF($AK39&gt;10,1.1*AT39,(1+$AK39/100)*AT39)))</f>
        <v>2.5645140303367207</v>
      </c>
      <c r="AV39" s="887">
        <f>IF($AK39="n/a",1.03*AU39,IF($AK39&lt;0,1.01*AU39,IF($AK39&gt;10,1.1*AU39,(1+$AK39/100)*AU39)))</f>
        <v>2.7045364963931053</v>
      </c>
      <c r="AW39" s="651">
        <f>SUM(AR39:AV39)</f>
        <v>12.162633499929827</v>
      </c>
      <c r="AX39" s="748">
        <f>AW39/I39*100</f>
        <v>13.704375774568819</v>
      </c>
      <c r="AY39" s="935">
        <v>0.71</v>
      </c>
      <c r="AZ39" s="873">
        <v>38.39</v>
      </c>
      <c r="BA39" s="873">
        <v>-29.520000000000003</v>
      </c>
      <c r="BB39" s="873">
        <v>-4.1500000000000004</v>
      </c>
      <c r="BC39" s="873">
        <v>-9.8699999999999992</v>
      </c>
      <c r="BE39" s="624">
        <v>2011</v>
      </c>
      <c r="BF39" s="899">
        <f>IF(BE39&gt;2008,0,IF(BE39&gt;2001,1,IF(BE39&gt;1990,2,IF(BE39&gt;1980,3,IF(BE39&gt;1973,4,IF(BE39&gt;1970,5,IF(BE39&gt;1960,6,IF(BE39&gt;1958,7,IF(BE39&gt;1953,8,9)))))))))</f>
        <v>0</v>
      </c>
      <c r="BG39" s="883">
        <v>3.5999999999999996</v>
      </c>
    </row>
    <row r="40" spans="1:59" ht="11.25" customHeight="1" x14ac:dyDescent="0.2">
      <c r="A40" s="864" t="s">
        <v>3791</v>
      </c>
      <c r="B40" s="876" t="s">
        <v>3792</v>
      </c>
      <c r="C40" s="933" t="s">
        <v>112</v>
      </c>
      <c r="D40" s="933" t="s">
        <v>1221</v>
      </c>
      <c r="E40" s="733">
        <v>7</v>
      </c>
      <c r="F40" s="1158">
        <v>624</v>
      </c>
      <c r="G40" s="1133" t="s">
        <v>106</v>
      </c>
      <c r="H40" s="1133" t="s">
        <v>106</v>
      </c>
      <c r="I40" s="875">
        <v>98.5</v>
      </c>
      <c r="J40" s="651">
        <f>(M40/I40)*100</f>
        <v>1.2994923857868019</v>
      </c>
      <c r="K40" s="878">
        <v>0.32</v>
      </c>
      <c r="L40" s="888">
        <v>4</v>
      </c>
      <c r="M40" s="642">
        <f>K40*L40</f>
        <v>1.28</v>
      </c>
      <c r="N40" s="871" t="s">
        <v>151</v>
      </c>
      <c r="O40" s="734">
        <v>0.27</v>
      </c>
      <c r="P40" s="862">
        <v>43906</v>
      </c>
      <c r="Q40" s="862">
        <v>43921</v>
      </c>
      <c r="R40" s="642">
        <f>(K40-O40)/O40*100</f>
        <v>18.518518518518512</v>
      </c>
      <c r="S40" s="701">
        <f>IF(INDEX(Historical!$D$7:$D$1254,MATCH(B40,Historical!$B$7:$B$1278,0))=0,"n/a",(INDEX(Historical!$C$7:$C$1256,MATCH(B40,Historical!$B$7:$B$1278,0))/INDEX(Historical!$D$7:$D$1254,MATCH(B40,Historical!$B$7:$B$1278,0))-1)*100)</f>
        <v>28.57142857142858</v>
      </c>
      <c r="T40" s="701">
        <f>IF(INDEX(Historical!$F$7:$F$1247,MATCH(B40,Historical!$B$7:$B$1278,0))=0,"n/a",((INDEX(Historical!$C$7:$C$1256,MATCH(B40,Historical!$B$7:$B$1278,0))/INDEX(Historical!$F$7:$F$1247,MATCH(B40,Historical!$B$7:$B$1278,0)))^(1/3)-1)*100)</f>
        <v>31.037069710444843</v>
      </c>
      <c r="U40" s="701">
        <f>IF(INDEX(Historical!$H$7:$H$1247,MATCH(B40,Historical!$B$7:$B$1278,0))=0,"n/a",((INDEX(Historical!$C$7:$C$1256,MATCH(B40,Historical!$B$7:$B$1278,0))/INDEX(Historical!$H$7:$H$1247,MATCH(B40,Historical!$B$7:$B$1278,0)))^(1/5)-1)*100)</f>
        <v>27.542450062579093</v>
      </c>
      <c r="V40" s="701" t="str">
        <f>IF(INDEX(Historical!$O$7:$O$1247,MATCH(B40,Historical!$B$7:$B$1278,0))=0,"n/a",((INDEX(Historical!$C$7:$C$1256,MATCH(B40,Historical!$B$7:$B$1278,0))/INDEX(Historical!$O$7:$O$1247,MATCH(B40,Historical!$B$7:$B$1278,0)))^(1/10)-1)*100)</f>
        <v>n/a</v>
      </c>
      <c r="W40" s="702" t="str">
        <f>IF(OR(U40&lt;=0,U40="n/a",V40&lt;=0,V40="n/a"),"n/a",U40/V40)</f>
        <v>n/a</v>
      </c>
      <c r="X40" s="703">
        <f>IF(OR(AJ40&lt;=0,AJ40="n/a",U40&lt;=0,U40="n/a"),"n/a",U40/AJ40)</f>
        <v>1.5920491365652658</v>
      </c>
      <c r="Y40" s="877" t="s">
        <v>4060</v>
      </c>
      <c r="Z40" s="651">
        <f>IF(OR(AC40&lt;0.01,AC40="n/a"),"n/a",M40/AC40*100)</f>
        <v>39.384615384615387</v>
      </c>
      <c r="AA40" s="887">
        <f>IF(OR(AC40&lt;0.01,AC40="n/a"),"n/a",I40/AC40)</f>
        <v>30.307692307692307</v>
      </c>
      <c r="AB40" s="888">
        <v>12</v>
      </c>
      <c r="AC40" s="866">
        <v>3.25</v>
      </c>
      <c r="AD40" s="866">
        <v>30.91</v>
      </c>
      <c r="AE40" s="866">
        <v>3.32</v>
      </c>
      <c r="AF40" s="866">
        <v>11.03</v>
      </c>
      <c r="AG40" s="868">
        <v>42</v>
      </c>
      <c r="AH40" s="866">
        <v>-1.3</v>
      </c>
      <c r="AI40" s="866">
        <v>0.82000000000000006</v>
      </c>
      <c r="AJ40" s="866">
        <v>17.299999999999997</v>
      </c>
      <c r="AK40" s="866">
        <v>0.98</v>
      </c>
      <c r="AL40" s="879">
        <v>9000</v>
      </c>
      <c r="AM40" s="873">
        <v>0.1</v>
      </c>
      <c r="AN40" s="866">
        <v>1.73</v>
      </c>
      <c r="AO40" s="740">
        <f>IF(U40="n/a","n/a",IF(AA40&lt;0,"n/a",IF(AA40="n/a","n/a",J40+U40-AA40)))</f>
        <v>-1.4657498593264116</v>
      </c>
      <c r="AP40" s="741">
        <f>IF(U40="n/a","n/a",J40+U40)</f>
        <v>28.841942448365895</v>
      </c>
      <c r="AQ40" s="889">
        <f>IF(OR(AC40&lt;0.01,AF40="n/a"),"n/a",(I40/SQRT(22.5*AC40*(I40/AF40))-1)*100)</f>
        <v>285.45433287880257</v>
      </c>
      <c r="AR40" s="651">
        <f>INDEX(Historical!$C$7:$C$1256,MATCH(B40,Historical!$B$7:$B$1278,0))*IF(AH40="n/a",1.03,IF(AH40&lt;0,1.01,IF(AH40&gt;10,1.1,(1+AH40/100))))</f>
        <v>1.0908</v>
      </c>
      <c r="AS40" s="887">
        <f>IF($AI40="n/a",1.03*AR40,IF($AI40&lt;0,1.01*AR40,IF($AI40&gt;10,1.1*AR40,(1+$AI40/100)*AR40)))</f>
        <v>1.09974456</v>
      </c>
      <c r="AT40" s="887">
        <f>IF($AK40="n/a",1.03*AS40,IF($AK40&lt;0,1.01*AS40,IF($AK40&gt;10,1.1*AS40,(1+$AK40/100)*AS40)))</f>
        <v>1.1105220566880001</v>
      </c>
      <c r="AU40" s="887">
        <f>IF($AK40="n/a",1.03*AT40,IF($AK40&lt;0,1.01*AT40,IF($AK40&gt;10,1.1*AT40,(1+$AK40/100)*AT40)))</f>
        <v>1.1214051728435426</v>
      </c>
      <c r="AV40" s="887">
        <f>IF($AK40="n/a",1.03*AU40,IF($AK40&lt;0,1.01*AU40,IF($AK40&gt;10,1.1*AU40,(1+$AK40/100)*AU40)))</f>
        <v>1.1323949435374094</v>
      </c>
      <c r="AW40" s="651">
        <f>SUM(AR40:AV40)</f>
        <v>5.5548667330689527</v>
      </c>
      <c r="AX40" s="748">
        <f>AW40/I40*100</f>
        <v>5.6394586122527439</v>
      </c>
      <c r="AY40" s="935">
        <v>1.1000000000000001</v>
      </c>
      <c r="AZ40" s="873">
        <v>27.310000000000002</v>
      </c>
      <c r="BA40" s="873">
        <v>-29.26</v>
      </c>
      <c r="BB40" s="873">
        <v>-2.6100000000000003</v>
      </c>
      <c r="BC40" s="873">
        <v>-6.35</v>
      </c>
      <c r="BE40" s="624">
        <v>2014</v>
      </c>
      <c r="BF40" s="899">
        <f>IF(BE40&gt;2008,0,IF(BE40&gt;2001,1,IF(BE40&gt;1990,2,IF(BE40&gt;1980,3,IF(BE40&gt;1973,4,IF(BE40&gt;1970,5,IF(BE40&gt;1960,6,IF(BE40&gt;1958,7,IF(BE40&gt;1953,8,9)))))))))</f>
        <v>0</v>
      </c>
      <c r="BG40" s="883">
        <v>10.4</v>
      </c>
    </row>
    <row r="41" spans="1:59" ht="11.25" customHeight="1" x14ac:dyDescent="0.2">
      <c r="A41" s="882" t="s">
        <v>4568</v>
      </c>
      <c r="B41" s="876" t="s">
        <v>4566</v>
      </c>
      <c r="C41" s="933" t="s">
        <v>108</v>
      </c>
      <c r="D41" s="933" t="s">
        <v>4346</v>
      </c>
      <c r="E41" s="733">
        <v>5</v>
      </c>
      <c r="F41" s="1158">
        <v>723</v>
      </c>
      <c r="G41" s="1135" t="s">
        <v>106</v>
      </c>
      <c r="H41" s="1135" t="s">
        <v>106</v>
      </c>
      <c r="I41" s="875">
        <v>26.68</v>
      </c>
      <c r="J41" s="651">
        <f>(M41/I41)*100</f>
        <v>2.8485757121439281</v>
      </c>
      <c r="K41" s="878">
        <v>0.19</v>
      </c>
      <c r="L41" s="888">
        <v>4</v>
      </c>
      <c r="M41" s="642">
        <f>K41*L41</f>
        <v>0.76</v>
      </c>
      <c r="N41" s="871" t="s">
        <v>489</v>
      </c>
      <c r="O41" s="734">
        <v>0.17</v>
      </c>
      <c r="P41" s="862">
        <v>43860</v>
      </c>
      <c r="Q41" s="862">
        <v>43875</v>
      </c>
      <c r="R41" s="642">
        <f>(K41-O41)/O41*100</f>
        <v>11.764705882352935</v>
      </c>
      <c r="S41" s="701">
        <f>IF(INDEX(Historical!$D$7:$D$1254,MATCH(B41,Historical!$B$7:$B$1278,0))=0,"n/a",(INDEX(Historical!$C$7:$C$1256,MATCH(B41,Historical!$B$7:$B$1278,0))/INDEX(Historical!$D$7:$D$1254,MATCH(B41,Historical!$B$7:$B$1278,0))-1)*100)</f>
        <v>21.42857142857142</v>
      </c>
      <c r="T41" s="701">
        <f>IF(INDEX(Historical!$F$7:$F$1247,MATCH(B41,Historical!$B$7:$B$1278,0))=0,"n/a",((INDEX(Historical!$C$7:$C$1256,MATCH(B41,Historical!$B$7:$B$1278,0))/INDEX(Historical!$F$7:$F$1247,MATCH(B41,Historical!$B$7:$B$1278,0)))^(1/3)-1)*100)</f>
        <v>61.980590063874175</v>
      </c>
      <c r="U41" s="701" t="str">
        <f>IF(INDEX(Historical!$H$7:$H$1247,MATCH(B41,Historical!$B$7:$B$1278,0))=0,"n/a",((INDEX(Historical!$C$7:$C$1256,MATCH(B41,Historical!$B$7:$B$1278,0))/INDEX(Historical!$H$7:$H$1247,MATCH(B41,Historical!$B$7:$B$1278,0)))^(1/5)-1)*100)</f>
        <v>n/a</v>
      </c>
      <c r="V41" s="701" t="str">
        <f>IF(INDEX(Historical!$O$7:$O$1247,MATCH(B41,Historical!$B$7:$B$1278,0))=0,"n/a",((INDEX(Historical!$C$7:$C$1256,MATCH(B41,Historical!$B$7:$B$1278,0))/INDEX(Historical!$O$7:$O$1247,MATCH(B41,Historical!$B$7:$B$1278,0)))^(1/10)-1)*100)</f>
        <v>n/a</v>
      </c>
      <c r="W41" s="702" t="str">
        <f>IF(OR(U41&lt;=0,U41="n/a",V41&lt;=0,V41="n/a"),"n/a",U41/V41)</f>
        <v>n/a</v>
      </c>
      <c r="X41" s="703" t="str">
        <f>IF(OR(AJ41&lt;=0,AJ41="n/a",U41&lt;=0,U41="n/a"),"n/a",U41/AJ41)</f>
        <v>n/a</v>
      </c>
      <c r="Y41" s="877"/>
      <c r="Z41" s="651">
        <f>IF(OR(AC41&lt;0.01,AC41="n/a"),"n/a",M41/AC41*100)</f>
        <v>37.073170731707322</v>
      </c>
      <c r="AA41" s="887">
        <f>IF(OR(AC41&lt;0.01,AC41="n/a"),"n/a",I41/AC41)</f>
        <v>13.014634146341464</v>
      </c>
      <c r="AB41" s="888">
        <v>12</v>
      </c>
      <c r="AC41" s="866">
        <v>2.0499999999999998</v>
      </c>
      <c r="AD41" s="866">
        <v>4.43</v>
      </c>
      <c r="AE41" s="866">
        <v>1.0900000000000001</v>
      </c>
      <c r="AF41" s="866">
        <v>0.72</v>
      </c>
      <c r="AG41" s="866">
        <v>7.3</v>
      </c>
      <c r="AH41" s="866">
        <v>50</v>
      </c>
      <c r="AI41" s="866">
        <v>49.96</v>
      </c>
      <c r="AJ41" s="866">
        <v>26.1</v>
      </c>
      <c r="AK41" s="866">
        <v>2.94</v>
      </c>
      <c r="AL41" s="879">
        <v>9900</v>
      </c>
      <c r="AM41" s="873">
        <v>0.2</v>
      </c>
      <c r="AN41" s="866">
        <v>2.29</v>
      </c>
      <c r="AO41" s="740" t="str">
        <f>IF(U41="n/a","n/a",IF(AA41&lt;0,"n/a",IF(AA41="n/a","n/a",J41+U41-AA41)))</f>
        <v>n/a</v>
      </c>
      <c r="AP41" s="741" t="str">
        <f>IF(U41="n/a","n/a",J41+U41)</f>
        <v>n/a</v>
      </c>
      <c r="AQ41" s="889">
        <f>IF(OR(AC41&lt;0.01,AF41="n/a"),"n/a",(I41/SQRT(22.5*AC41*(I41/AF41))-1)*100)</f>
        <v>-35.465645375278839</v>
      </c>
      <c r="AR41" s="651">
        <f>INDEX(Historical!$C$7:$C$1256,MATCH(B41,Historical!$B$7:$B$1278,0))*IF(AH41="n/a",1.03,IF(AH41&lt;0,1.01,IF(AH41&gt;10,1.1,(1+AH41/100))))</f>
        <v>0.74800000000000011</v>
      </c>
      <c r="AS41" s="887">
        <f>IF($AI41="n/a",1.03*AR41,IF($AI41&lt;0,1.01*AR41,IF($AI41&gt;10,1.1*AR41,(1+$AI41/100)*AR41)))</f>
        <v>0.8228000000000002</v>
      </c>
      <c r="AT41" s="887">
        <f>IF($AK41="n/a",1.03*AS41,IF($AK41&lt;0,1.01*AS41,IF($AK41&gt;10,1.1*AS41,(1+$AK41/100)*AS41)))</f>
        <v>0.8469903200000003</v>
      </c>
      <c r="AU41" s="887">
        <f>IF($AK41="n/a",1.03*AT41,IF($AK41&lt;0,1.01*AT41,IF($AK41&gt;10,1.1*AT41,(1+$AK41/100)*AT41)))</f>
        <v>0.87189183540800042</v>
      </c>
      <c r="AV41" s="887">
        <f>IF($AK41="n/a",1.03*AU41,IF($AK41&lt;0,1.01*AU41,IF($AK41&gt;10,1.1*AU41,(1+$AK41/100)*AU41)))</f>
        <v>0.89752545536899575</v>
      </c>
      <c r="AW41" s="651">
        <f>SUM(AR41:AV41)</f>
        <v>4.187207610776996</v>
      </c>
      <c r="AX41" s="748">
        <f>AW41/I41*100</f>
        <v>15.694181449688891</v>
      </c>
      <c r="AY41" s="935">
        <v>1.67</v>
      </c>
      <c r="AZ41" s="873">
        <v>161.06</v>
      </c>
      <c r="BA41" s="873">
        <v>-19.98</v>
      </c>
      <c r="BB41" s="873">
        <v>4.7600000000000007</v>
      </c>
      <c r="BC41" s="873">
        <v>21.01</v>
      </c>
      <c r="BE41" s="624">
        <v>2016</v>
      </c>
      <c r="BF41" s="899">
        <f>IF(BE41&gt;2008,0,IF(BE41&gt;2001,1,IF(BE41&gt;1990,2,IF(BE41&gt;1980,3,IF(BE41&gt;1973,4,IF(BE41&gt;1970,5,IF(BE41&gt;1960,6,IF(BE41&gt;1958,7,IF(BE41&gt;1953,8,9)))))))))</f>
        <v>0</v>
      </c>
      <c r="BG41" s="883">
        <v>0.6</v>
      </c>
    </row>
    <row r="42" spans="1:59" ht="11.25" customHeight="1" x14ac:dyDescent="0.2">
      <c r="A42" s="882" t="s">
        <v>4633</v>
      </c>
      <c r="B42" s="876" t="s">
        <v>4632</v>
      </c>
      <c r="C42" s="933" t="s">
        <v>108</v>
      </c>
      <c r="D42" s="933" t="s">
        <v>4341</v>
      </c>
      <c r="E42" s="733">
        <v>6</v>
      </c>
      <c r="F42" s="1158">
        <v>679</v>
      </c>
      <c r="G42" s="1135" t="s">
        <v>106</v>
      </c>
      <c r="H42" s="1135" t="s">
        <v>106</v>
      </c>
      <c r="I42" s="875">
        <v>21.77</v>
      </c>
      <c r="J42" s="651">
        <f>(M42/I42)*100</f>
        <v>2.388608176389527</v>
      </c>
      <c r="K42" s="878">
        <v>0.13</v>
      </c>
      <c r="L42" s="888">
        <v>4</v>
      </c>
      <c r="M42" s="642">
        <f>K42*L42</f>
        <v>0.52</v>
      </c>
      <c r="N42" s="871" t="s">
        <v>810</v>
      </c>
      <c r="O42" s="734">
        <v>0.14000000000000001</v>
      </c>
      <c r="P42" s="862">
        <v>43868</v>
      </c>
      <c r="Q42" s="862">
        <v>43879</v>
      </c>
      <c r="R42" s="642">
        <f>(K42-O42)/O42*100</f>
        <v>-7.1428571428571477</v>
      </c>
      <c r="S42" s="701">
        <f>IF(INDEX(Historical!$D$7:$D$1254,MATCH(B42,Historical!$B$7:$B$1278,0))=0,"n/a",(INDEX(Historical!$C$7:$C$1256,MATCH(B42,Historical!$B$7:$B$1278,0))/INDEX(Historical!$D$7:$D$1254,MATCH(B42,Historical!$B$7:$B$1278,0))-1)*100)</f>
        <v>19.512195121951216</v>
      </c>
      <c r="T42" s="701">
        <f>IF(INDEX(Historical!$F$7:$F$1247,MATCH(B42,Historical!$B$7:$B$1278,0))=0,"n/a",((INDEX(Historical!$C$7:$C$1256,MATCH(B42,Historical!$B$7:$B$1278,0))/INDEX(Historical!$F$7:$F$1247,MATCH(B42,Historical!$B$7:$B$1278,0)))^(1/3)-1)*100)</f>
        <v>19.105740639430579</v>
      </c>
      <c r="U42" s="701" t="str">
        <f>IF(INDEX(Historical!$H$7:$H$1247,MATCH(B42,Historical!$B$7:$B$1278,0))=0,"n/a",((INDEX(Historical!$C$7:$C$1256,MATCH(B42,Historical!$B$7:$B$1278,0))/INDEX(Historical!$H$7:$H$1247,MATCH(B42,Historical!$B$7:$B$1278,0)))^(1/5)-1)*100)</f>
        <v>n/a</v>
      </c>
      <c r="V42" s="701" t="str">
        <f>IF(INDEX(Historical!$O$7:$O$1247,MATCH(B42,Historical!$B$7:$B$1278,0))=0,"n/a",((INDEX(Historical!$C$7:$C$1256,MATCH(B42,Historical!$B$7:$B$1278,0))/INDEX(Historical!$O$7:$O$1247,MATCH(B42,Historical!$B$7:$B$1278,0)))^(1/10)-1)*100)</f>
        <v>n/a</v>
      </c>
      <c r="W42" s="702" t="str">
        <f>IF(OR(U42&lt;=0,U42="n/a",V42&lt;=0,V42="n/a"),"n/a",U42/V42)</f>
        <v>n/a</v>
      </c>
      <c r="X42" s="703" t="str">
        <f>IF(OR(AJ42&lt;=0,AJ42="n/a",U42&lt;=0,U42="n/a"),"n/a",U42/AJ42)</f>
        <v>n/a</v>
      </c>
      <c r="Y42" s="877"/>
      <c r="Z42" s="651">
        <f>IF(OR(AC42&lt;0.01,AC42="n/a"),"n/a",M42/AC42*100)</f>
        <v>22.510822510822511</v>
      </c>
      <c r="AA42" s="887">
        <f>IF(OR(AC42&lt;0.01,AC42="n/a"),"n/a",I42/AC42)</f>
        <v>9.4242424242424239</v>
      </c>
      <c r="AB42" s="888">
        <v>12</v>
      </c>
      <c r="AC42" s="866">
        <v>2.31</v>
      </c>
      <c r="AD42" s="866">
        <v>1.18</v>
      </c>
      <c r="AE42" s="866">
        <v>3.47</v>
      </c>
      <c r="AF42" s="866">
        <v>1.17</v>
      </c>
      <c r="AG42" s="866">
        <v>13.100000000000001</v>
      </c>
      <c r="AH42" s="866">
        <v>9.7000000000000011</v>
      </c>
      <c r="AI42" s="866">
        <v>-18.37</v>
      </c>
      <c r="AJ42" s="866">
        <v>21.7</v>
      </c>
      <c r="AK42" s="866">
        <v>8</v>
      </c>
      <c r="AL42" s="879">
        <v>404.49</v>
      </c>
      <c r="AM42" s="873">
        <v>0.6</v>
      </c>
      <c r="AN42" s="866">
        <v>0</v>
      </c>
      <c r="AO42" s="740" t="str">
        <f>IF(U42="n/a","n/a",IF(AA42&lt;0,"n/a",IF(AA42="n/a","n/a",J42+U42-AA42)))</f>
        <v>n/a</v>
      </c>
      <c r="AP42" s="741" t="str">
        <f>IF(U42="n/a","n/a",J42+U42)</f>
        <v>n/a</v>
      </c>
      <c r="AQ42" s="889">
        <f>IF(OR(AC42&lt;0.01,AF42="n/a"),"n/a",(I42/SQRT(22.5*AC42*(I42/AF42))-1)*100)</f>
        <v>-29.995671129521849</v>
      </c>
      <c r="AR42" s="651">
        <f>INDEX(Historical!$C$7:$C$1256,MATCH(B42,Historical!$B$7:$B$1278,0))*IF(AH42="n/a",1.03,IF(AH42&lt;0,1.01,IF(AH42&gt;10,1.1,(1+AH42/100))))</f>
        <v>0.53752999999999995</v>
      </c>
      <c r="AS42" s="887">
        <f>IF($AI42="n/a",1.03*AR42,IF($AI42&lt;0,1.01*AR42,IF($AI42&gt;10,1.1*AR42,(1+$AI42/100)*AR42)))</f>
        <v>0.54290529999999992</v>
      </c>
      <c r="AT42" s="887">
        <f>IF($AK42="n/a",1.03*AS42,IF($AK42&lt;0,1.01*AS42,IF($AK42&gt;10,1.1*AS42,(1+$AK42/100)*AS42)))</f>
        <v>0.58633772399999995</v>
      </c>
      <c r="AU42" s="887">
        <f>IF($AK42="n/a",1.03*AT42,IF($AK42&lt;0,1.01*AT42,IF($AK42&gt;10,1.1*AT42,(1+$AK42/100)*AT42)))</f>
        <v>0.63324474192000002</v>
      </c>
      <c r="AV42" s="887">
        <f>IF($AK42="n/a",1.03*AU42,IF($AK42&lt;0,1.01*AU42,IF($AK42&gt;10,1.1*AU42,(1+$AK42/100)*AU42)))</f>
        <v>0.68390432127360001</v>
      </c>
      <c r="AW42" s="651">
        <f>SUM(AR42:AV42)</f>
        <v>2.9839220871935996</v>
      </c>
      <c r="AX42" s="748">
        <f>AW42/I42*100</f>
        <v>13.706578259961413</v>
      </c>
      <c r="AY42" s="935">
        <v>0.89</v>
      </c>
      <c r="AZ42" s="873">
        <v>60.660000000000004</v>
      </c>
      <c r="BA42" s="873">
        <v>-30.380000000000003</v>
      </c>
      <c r="BB42" s="873">
        <v>3.7800000000000002</v>
      </c>
      <c r="BC42" s="873">
        <v>0.77</v>
      </c>
      <c r="BE42" s="624">
        <v>2015</v>
      </c>
      <c r="BF42" s="899">
        <f>IF(BE42&gt;2008,0,IF(BE42&gt;2001,1,IF(BE42&gt;1990,2,IF(BE42&gt;1980,3,IF(BE42&gt;1973,4,IF(BE42&gt;1970,5,IF(BE42&gt;1960,6,IF(BE42&gt;1958,7,IF(BE42&gt;1953,8,9)))))))))</f>
        <v>0</v>
      </c>
      <c r="BG42" s="883">
        <v>1.7000000000000002</v>
      </c>
    </row>
    <row r="43" spans="1:59" ht="11.25" customHeight="1" x14ac:dyDescent="0.2">
      <c r="A43" s="864" t="s">
        <v>914</v>
      </c>
      <c r="B43" s="876" t="s">
        <v>915</v>
      </c>
      <c r="C43" s="933" t="s">
        <v>153</v>
      </c>
      <c r="D43" s="933" t="s">
        <v>916</v>
      </c>
      <c r="E43" s="733">
        <v>10</v>
      </c>
      <c r="F43" s="1158">
        <v>364</v>
      </c>
      <c r="G43" s="1178" t="s">
        <v>115</v>
      </c>
      <c r="H43" s="1178" t="s">
        <v>115</v>
      </c>
      <c r="I43" s="875">
        <v>216.94</v>
      </c>
      <c r="J43" s="651">
        <f>(M43/I43)*100</f>
        <v>2.9501244583755879</v>
      </c>
      <c r="K43" s="878">
        <v>1.6</v>
      </c>
      <c r="L43" s="888">
        <v>4</v>
      </c>
      <c r="M43" s="642">
        <f>K43*L43</f>
        <v>6.4</v>
      </c>
      <c r="N43" s="871" t="s">
        <v>248</v>
      </c>
      <c r="O43" s="734">
        <v>1.45</v>
      </c>
      <c r="P43" s="862">
        <v>43873</v>
      </c>
      <c r="Q43" s="862">
        <v>43895</v>
      </c>
      <c r="R43" s="642">
        <f>(K43-O43)/O43*100</f>
        <v>10.344827586206906</v>
      </c>
      <c r="S43" s="701">
        <f>IF(INDEX(Historical!$D$7:$D$1254,MATCH(B43,Historical!$B$7:$B$1278,0))=0,"n/a",(INDEX(Historical!$C$7:$C$1256,MATCH(B43,Historical!$B$7:$B$1278,0))/INDEX(Historical!$D$7:$D$1254,MATCH(B43,Historical!$B$7:$B$1278,0))-1)*100)</f>
        <v>9.8484848484848406</v>
      </c>
      <c r="T43" s="701">
        <f>IF(INDEX(Historical!$F$7:$F$1247,MATCH(B43,Historical!$B$7:$B$1278,0))=0,"n/a",((INDEX(Historical!$C$7:$C$1256,MATCH(B43,Historical!$B$7:$B$1278,0))/INDEX(Historical!$F$7:$F$1247,MATCH(B43,Historical!$B$7:$B$1278,0)))^(1/3)-1)*100)</f>
        <v>13.18511959629507</v>
      </c>
      <c r="U43" s="701">
        <f>IF(INDEX(Historical!$H$7:$H$1247,MATCH(B43,Historical!$B$7:$B$1278,0))=0,"n/a",((INDEX(Historical!$C$7:$C$1256,MATCH(B43,Historical!$B$7:$B$1278,0))/INDEX(Historical!$H$7:$H$1247,MATCH(B43,Historical!$B$7:$B$1278,0)))^(1/5)-1)*100)</f>
        <v>18.90705786863025</v>
      </c>
      <c r="V43" s="701" t="str">
        <f>IF(INDEX(Historical!$O$7:$O$1247,MATCH(B43,Historical!$B$7:$B$1278,0))=0,"n/a",((INDEX(Historical!$C$7:$C$1256,MATCH(B43,Historical!$B$7:$B$1278,0))/INDEX(Historical!$O$7:$O$1247,MATCH(B43,Historical!$B$7:$B$1278,0)))^(1/10)-1)*100)</f>
        <v>n/a</v>
      </c>
      <c r="W43" s="702" t="str">
        <f>IF(OR(U43&lt;=0,U43="n/a",V43&lt;=0,V43="n/a"),"n/a",U43/V43)</f>
        <v>n/a</v>
      </c>
      <c r="X43" s="703">
        <f>IF(OR(AJ43&lt;=0,AJ43="n/a",U43&lt;=0,U43="n/a"),"n/a",U43/AJ43)</f>
        <v>1.3505041334735892</v>
      </c>
      <c r="Y43" s="661"/>
      <c r="Z43" s="651">
        <f>IF(OR(AC43&lt;0.01,AC43="n/a"),"n/a",M43/AC43*100)</f>
        <v>52.287581699346411</v>
      </c>
      <c r="AA43" s="887">
        <f>IF(OR(AC43&lt;0.01,AC43="n/a"),"n/a",I43/AC43)</f>
        <v>17.723856209150327</v>
      </c>
      <c r="AB43" s="888">
        <v>12</v>
      </c>
      <c r="AC43" s="866">
        <v>12.24</v>
      </c>
      <c r="AD43" s="866">
        <v>2.59</v>
      </c>
      <c r="AE43" s="866">
        <v>5.25</v>
      </c>
      <c r="AF43" s="866">
        <v>11.97</v>
      </c>
      <c r="AG43" s="866">
        <v>71.7</v>
      </c>
      <c r="AH43" s="866">
        <v>2</v>
      </c>
      <c r="AI43" s="866">
        <v>6.5600000000000005</v>
      </c>
      <c r="AJ43" s="866">
        <v>14.000000000000002</v>
      </c>
      <c r="AK43" s="866">
        <v>6.84</v>
      </c>
      <c r="AL43" s="879">
        <v>127520</v>
      </c>
      <c r="AM43" s="874">
        <v>0.2</v>
      </c>
      <c r="AN43" s="866">
        <v>3.21</v>
      </c>
      <c r="AO43" s="740">
        <f>IF(U43="n/a","n/a",IF(AA43&lt;0,"n/a",IF(AA43="n/a","n/a",J43+U43-AA43)))</f>
        <v>4.1333261178555105</v>
      </c>
      <c r="AP43" s="741">
        <f>IF(U43="n/a","n/a",J43+U43)</f>
        <v>21.857182327005837</v>
      </c>
      <c r="AQ43" s="889">
        <f>IF(OR(AC43&lt;0.01,AF43="n/a"),"n/a",(I43/SQRT(22.5*AC43*(I43/AF43))-1)*100)</f>
        <v>207.06825793735138</v>
      </c>
      <c r="AR43" s="651">
        <f>INDEX(Historical!$C$7:$C$1256,MATCH(B43,Historical!$B$7:$B$1278,0))*IF(AH43="n/a",1.03,IF(AH43&lt;0,1.01,IF(AH43&gt;10,1.1,(1+AH43/100))))</f>
        <v>5.9159999999999995</v>
      </c>
      <c r="AS43" s="887">
        <f>IF($AI43="n/a",1.03*AR43,IF($AI43&lt;0,1.01*AR43,IF($AI43&gt;10,1.1*AR43,(1+$AI43/100)*AR43)))</f>
        <v>6.3040896000000002</v>
      </c>
      <c r="AT43" s="887">
        <f>IF($AK43="n/a",1.03*AS43,IF($AK43&lt;0,1.01*AS43,IF($AK43&gt;10,1.1*AS43,(1+$AK43/100)*AS43)))</f>
        <v>6.7352893286400004</v>
      </c>
      <c r="AU43" s="887">
        <f>IF($AK43="n/a",1.03*AT43,IF($AK43&lt;0,1.01*AT43,IF($AK43&gt;10,1.1*AT43,(1+$AK43/100)*AT43)))</f>
        <v>7.1959831187189769</v>
      </c>
      <c r="AV43" s="887">
        <f>IF($AK43="n/a",1.03*AU43,IF($AK43&lt;0,1.01*AU43,IF($AK43&gt;10,1.1*AU43,(1+$AK43/100)*AU43)))</f>
        <v>7.6881883640393553</v>
      </c>
      <c r="AW43" s="651">
        <f>SUM(AR43:AV43)</f>
        <v>33.839550411398335</v>
      </c>
      <c r="AX43" s="748">
        <f>AW43/I43*100</f>
        <v>15.598575832671861</v>
      </c>
      <c r="AY43" s="935">
        <v>0.74</v>
      </c>
      <c r="AZ43" s="873">
        <v>22.53</v>
      </c>
      <c r="BA43" s="873">
        <v>-18.13</v>
      </c>
      <c r="BB43" s="873">
        <v>-10.43</v>
      </c>
      <c r="BC43" s="873">
        <v>-6.370000000000001</v>
      </c>
      <c r="BE43" s="624">
        <v>2011</v>
      </c>
      <c r="BF43" s="899">
        <f>IF(BE43&gt;2008,0,IF(BE43&gt;2001,1,IF(BE43&gt;1990,2,IF(BE43&gt;1980,3,IF(BE43&gt;1973,4,IF(BE43&gt;1970,5,IF(BE43&gt;1960,6,IF(BE43&gt;1958,7,IF(BE43&gt;1953,8,9)))))))))</f>
        <v>0</v>
      </c>
      <c r="BG43" s="883">
        <v>11.899999999999999</v>
      </c>
    </row>
    <row r="44" spans="1:59" s="774" customFormat="1" ht="11.25" customHeight="1" x14ac:dyDescent="0.2">
      <c r="A44" s="929" t="s">
        <v>4550</v>
      </c>
      <c r="B44" s="782" t="s">
        <v>4517</v>
      </c>
      <c r="C44" s="933" t="s">
        <v>108</v>
      </c>
      <c r="D44" s="933" t="s">
        <v>4341</v>
      </c>
      <c r="E44" s="756">
        <v>5</v>
      </c>
      <c r="F44" s="1158">
        <v>710</v>
      </c>
      <c r="G44" s="1181" t="s">
        <v>106</v>
      </c>
      <c r="H44" s="1181" t="s">
        <v>106</v>
      </c>
      <c r="I44" s="757">
        <v>22.8</v>
      </c>
      <c r="J44" s="758">
        <f>(M44/I44)*100</f>
        <v>4.7368421052631584</v>
      </c>
      <c r="K44" s="759">
        <v>0.27</v>
      </c>
      <c r="L44" s="760">
        <v>4</v>
      </c>
      <c r="M44" s="761">
        <f>K44*L44</f>
        <v>1.08</v>
      </c>
      <c r="N44" s="762" t="s">
        <v>325</v>
      </c>
      <c r="O44" s="763">
        <v>0.25</v>
      </c>
      <c r="P44" s="1129">
        <v>43622</v>
      </c>
      <c r="Q44" s="1129">
        <v>43637</v>
      </c>
      <c r="R44" s="761">
        <f>(K44-O44)/O44*100</f>
        <v>8.0000000000000071</v>
      </c>
      <c r="S44" s="701">
        <f>IF(INDEX(Historical!$D$7:$D$1254,MATCH(B44,Historical!$B$7:$B$1278,0))=0,"n/a",(INDEX(Historical!$C$7:$C$1256,MATCH(B44,Historical!$B$7:$B$1278,0))/INDEX(Historical!$D$7:$D$1254,MATCH(B44,Historical!$B$7:$B$1278,0))-1)*100)</f>
        <v>4.0000000000000036</v>
      </c>
      <c r="T44" s="701">
        <f>IF(INDEX(Historical!$F$7:$F$1247,MATCH(B44,Historical!$B$7:$B$1278,0))=0,"n/a",((INDEX(Historical!$C$7:$C$1256,MATCH(B44,Historical!$B$7:$B$1278,0))/INDEX(Historical!$F$7:$F$1247,MATCH(B44,Historical!$B$7:$B$1278,0)))^(1/3)-1)*100)</f>
        <v>2.7040024624839898</v>
      </c>
      <c r="U44" s="701">
        <f>IF(INDEX(Historical!$H$7:$H$1247,MATCH(B44,Historical!$B$7:$B$1278,0))=0,"n/a",((INDEX(Historical!$C$7:$C$1256,MATCH(B44,Historical!$B$7:$B$1278,0))/INDEX(Historical!$H$7:$H$1247,MATCH(B44,Historical!$B$7:$B$1278,0)))^(1/5)-1)*100)</f>
        <v>2.4823563310859775</v>
      </c>
      <c r="V44" s="701">
        <f>IF(INDEX(Historical!$O$7:$O$1247,MATCH(B44,Historical!$B$7:$B$1278,0))=0,"n/a",((INDEX(Historical!$C$7:$C$1256,MATCH(B44,Historical!$B$7:$B$1278,0))/INDEX(Historical!$O$7:$O$1247,MATCH(B44,Historical!$B$7:$B$1278,0)))^(1/10)-1)*100)</f>
        <v>1.2335696945859898</v>
      </c>
      <c r="W44" s="702">
        <f>IF(OR(U44&lt;=0,U44="n/a",V44&lt;=0,V44="n/a"),"n/a",U44/V44)</f>
        <v>2.0123356969458506</v>
      </c>
      <c r="X44" s="703">
        <f>IF(OR(AJ44&lt;=0,AJ44="n/a",U44&lt;=0,U44="n/a"),"n/a",U44/AJ44)</f>
        <v>0.59103722168713746</v>
      </c>
      <c r="Y44" s="775"/>
      <c r="Z44" s="758">
        <f>IF(OR(AC44&lt;0.01,AC44="n/a"),"n/a",M44/AC44*100)</f>
        <v>39.560439560439562</v>
      </c>
      <c r="AA44" s="766">
        <f>IF(OR(AC44&lt;0.01,AC44="n/a"),"n/a",I44/AC44)</f>
        <v>8.3516483516483522</v>
      </c>
      <c r="AB44" s="760">
        <v>12</v>
      </c>
      <c r="AC44" s="767">
        <v>2.73</v>
      </c>
      <c r="AD44" s="767">
        <v>2.09</v>
      </c>
      <c r="AE44" s="767">
        <v>2.62</v>
      </c>
      <c r="AF44" s="767">
        <v>0.76</v>
      </c>
      <c r="AG44" s="767">
        <v>7.3</v>
      </c>
      <c r="AH44" s="767">
        <v>-23.5</v>
      </c>
      <c r="AI44" s="767">
        <v>-17.810000000000002</v>
      </c>
      <c r="AJ44" s="767">
        <v>4.2</v>
      </c>
      <c r="AK44" s="767">
        <v>4</v>
      </c>
      <c r="AL44" s="768">
        <v>253.08</v>
      </c>
      <c r="AM44" s="769">
        <v>5.6800000000000006</v>
      </c>
      <c r="AN44" s="767">
        <v>0.11</v>
      </c>
      <c r="AO44" s="770">
        <f>IF(U44="n/a","n/a",IF(AA44&lt;0,"n/a",IF(AA44="n/a","n/a",J44+U44-AA44)))</f>
        <v>-1.1324499152992162</v>
      </c>
      <c r="AP44" s="771">
        <f>IF(U44="n/a","n/a",J44+U44)</f>
        <v>7.2191984363491359</v>
      </c>
      <c r="AQ44" s="772">
        <f>IF(OR(AC44&lt;0.01,AF44="n/a"),"n/a",(I44/SQRT(22.5*AC44*(I44/AF44))-1)*100)</f>
        <v>-46.886901606089474</v>
      </c>
      <c r="AR44" s="651">
        <f>INDEX(Historical!$C$7:$C$1256,MATCH(B44,Historical!$B$7:$B$1278,0))*IF(AH44="n/a",1.03,IF(AH44&lt;0,1.01,IF(AH44&gt;10,1.1,(1+AH44/100))))</f>
        <v>1.0504</v>
      </c>
      <c r="AS44" s="766">
        <f>IF($AI44="n/a",1.03*AR44,IF($AI44&lt;0,1.01*AR44,IF($AI44&gt;10,1.1*AR44,(1+$AI44/100)*AR44)))</f>
        <v>1.0609040000000001</v>
      </c>
      <c r="AT44" s="766">
        <f>IF($AK44="n/a",1.03*AS44,IF($AK44&lt;0,1.01*AS44,IF($AK44&gt;10,1.1*AS44,(1+$AK44/100)*AS44)))</f>
        <v>1.1033401600000001</v>
      </c>
      <c r="AU44" s="766">
        <f>IF($AK44="n/a",1.03*AT44,IF($AK44&lt;0,1.01*AT44,IF($AK44&gt;10,1.1*AT44,(1+$AK44/100)*AT44)))</f>
        <v>1.1474737664000001</v>
      </c>
      <c r="AV44" s="766">
        <f>IF($AK44="n/a",1.03*AU44,IF($AK44&lt;0,1.01*AU44,IF($AK44&gt;10,1.1*AU44,(1+$AK44/100)*AU44)))</f>
        <v>1.1933727170560002</v>
      </c>
      <c r="AW44" s="758">
        <f>SUM(AR44:AV44)</f>
        <v>5.5554906434560003</v>
      </c>
      <c r="AX44" s="773">
        <f>AW44/I44*100</f>
        <v>24.366187032701756</v>
      </c>
      <c r="AY44" s="936">
        <v>1.1399999999999999</v>
      </c>
      <c r="AZ44" s="769">
        <v>23.02</v>
      </c>
      <c r="BA44" s="769">
        <v>-43.8</v>
      </c>
      <c r="BB44" s="769">
        <v>2.4899999999999998</v>
      </c>
      <c r="BC44" s="769">
        <v>-9.98</v>
      </c>
      <c r="BD44" s="909"/>
      <c r="BE44" s="624">
        <v>2015</v>
      </c>
      <c r="BF44" s="899">
        <f>IF(BE44&gt;2008,0,IF(BE44&gt;2001,1,IF(BE44&gt;1990,2,IF(BE44&gt;1980,3,IF(BE44&gt;1973,4,IF(BE44&gt;1970,5,IF(BE44&gt;1960,6,IF(BE44&gt;1958,7,IF(BE44&gt;1953,8,9)))))))))</f>
        <v>0</v>
      </c>
      <c r="BG44" s="825">
        <v>0.89999999999999991</v>
      </c>
    </row>
    <row r="45" spans="1:59" ht="11.25" customHeight="1" x14ac:dyDescent="0.2">
      <c r="A45" s="872" t="s">
        <v>415</v>
      </c>
      <c r="B45" s="876" t="s">
        <v>416</v>
      </c>
      <c r="C45" s="933" t="s">
        <v>108</v>
      </c>
      <c r="D45" s="933" t="s">
        <v>4337</v>
      </c>
      <c r="E45" s="733">
        <v>16</v>
      </c>
      <c r="F45" s="1158">
        <v>237</v>
      </c>
      <c r="G45" s="1130" t="s">
        <v>115</v>
      </c>
      <c r="H45" s="1130" t="s">
        <v>115</v>
      </c>
      <c r="I45" s="875">
        <v>160.83000000000001</v>
      </c>
      <c r="J45" s="651">
        <f>(M45/I45)*100</f>
        <v>2.5865821053286076</v>
      </c>
      <c r="K45" s="878">
        <v>1.04</v>
      </c>
      <c r="L45" s="888">
        <v>4</v>
      </c>
      <c r="M45" s="642">
        <f>K45*L45</f>
        <v>4.16</v>
      </c>
      <c r="N45" s="871" t="s">
        <v>236</v>
      </c>
      <c r="O45" s="734">
        <v>0.97</v>
      </c>
      <c r="P45" s="862">
        <v>43966</v>
      </c>
      <c r="Q45" s="862">
        <v>43980</v>
      </c>
      <c r="R45" s="642">
        <f>(K45-O45)/O45*100</f>
        <v>7.2164948453608311</v>
      </c>
      <c r="S45" s="701">
        <f>IF(INDEX(Historical!$D$7:$D$1254,MATCH(B45,Historical!$B$7:$B$1278,0))=0,"n/a",(INDEX(Historical!$C$7:$C$1256,MATCH(B45,Historical!$B$7:$B$1278,0))/INDEX(Historical!$D$7:$D$1254,MATCH(B45,Historical!$B$7:$B$1278,0))-1)*100)</f>
        <v>7.932011331444766</v>
      </c>
      <c r="T45" s="701">
        <f>IF(INDEX(Historical!$F$7:$F$1247,MATCH(B45,Historical!$B$7:$B$1278,0))=0,"n/a",((INDEX(Historical!$C$7:$C$1256,MATCH(B45,Historical!$B$7:$B$1278,0))/INDEX(Historical!$F$7:$F$1247,MATCH(B45,Historical!$B$7:$B$1278,0)))^(1/3)-1)*100)</f>
        <v>9.2732956356199381</v>
      </c>
      <c r="U45" s="701">
        <f>IF(INDEX(Historical!$H$7:$H$1247,MATCH(B45,Historical!$B$7:$B$1278,0))=0,"n/a",((INDEX(Historical!$C$7:$C$1256,MATCH(B45,Historical!$B$7:$B$1278,0))/INDEX(Historical!$H$7:$H$1247,MATCH(B45,Historical!$B$7:$B$1278,0)))^(1/5)-1)*100)</f>
        <v>11.010307921565676</v>
      </c>
      <c r="V45" s="701">
        <f>IF(INDEX(Historical!$O$7:$O$1247,MATCH(B45,Historical!$B$7:$B$1278,0))=0,"n/a",((INDEX(Historical!$C$7:$C$1256,MATCH(B45,Historical!$B$7:$B$1278,0))/INDEX(Historical!$O$7:$O$1247,MATCH(B45,Historical!$B$7:$B$1278,0)))^(1/10)-1)*100)</f>
        <v>18.806884190741147</v>
      </c>
      <c r="W45" s="702">
        <f>IF(OR(U45&lt;=0,U45="n/a",V45&lt;=0,V45="n/a"),"n/a",U45/V45)</f>
        <v>0.58544029994007096</v>
      </c>
      <c r="X45" s="703">
        <f>IF(OR(AJ45&lt;=0,AJ45="n/a",U45&lt;=0,U45="n/a"),"n/a",U45/AJ45)</f>
        <v>1.0101199928041904</v>
      </c>
      <c r="Y45" s="665"/>
      <c r="Z45" s="651">
        <f>IF(OR(AC45&lt;0.01,AC45="n/a"),"n/a",M45/AC45*100)</f>
        <v>21.745948771562993</v>
      </c>
      <c r="AA45" s="887">
        <f>IF(OR(AC45&lt;0.01,AC45="n/a"),"n/a",I45/AC45)</f>
        <v>8.4072138003136452</v>
      </c>
      <c r="AB45" s="888">
        <v>12</v>
      </c>
      <c r="AC45" s="866">
        <v>19.13</v>
      </c>
      <c r="AD45" s="866">
        <v>0.92</v>
      </c>
      <c r="AE45" s="866">
        <v>1.58</v>
      </c>
      <c r="AF45" s="866">
        <v>3.09</v>
      </c>
      <c r="AG45" s="866">
        <v>40.200000000000003</v>
      </c>
      <c r="AH45" s="866">
        <v>-1.9</v>
      </c>
      <c r="AI45" s="866">
        <v>29.330000000000002</v>
      </c>
      <c r="AJ45" s="866">
        <v>10.9</v>
      </c>
      <c r="AK45" s="866">
        <v>9.11</v>
      </c>
      <c r="AL45" s="879">
        <v>19330</v>
      </c>
      <c r="AM45" s="873">
        <v>0.1</v>
      </c>
      <c r="AN45" s="866">
        <v>3.17</v>
      </c>
      <c r="AO45" s="740">
        <f>IF(U45="n/a","n/a",IF(AA45&lt;0,"n/a",IF(AA45="n/a","n/a",J45+U45-AA45)))</f>
        <v>5.1896762265806391</v>
      </c>
      <c r="AP45" s="741">
        <f>IF(U45="n/a","n/a",J45+U45)</f>
        <v>13.596890026894284</v>
      </c>
      <c r="AQ45" s="889">
        <f>IF(OR(AC45&lt;0.01,AF45="n/a"),"n/a",(I45/SQRT(22.5*AC45*(I45/AF45))-1)*100)</f>
        <v>7.4518820329859903</v>
      </c>
      <c r="AR45" s="651">
        <f>INDEX(Historical!$C$7:$C$1256,MATCH(B45,Historical!$B$7:$B$1278,0))*IF(AH45="n/a",1.03,IF(AH45&lt;0,1.01,IF(AH45&gt;10,1.1,(1+AH45/100))))</f>
        <v>3.8481000000000001</v>
      </c>
      <c r="AS45" s="887">
        <f>IF($AI45="n/a",1.03*AR45,IF($AI45&lt;0,1.01*AR45,IF($AI45&gt;10,1.1*AR45,(1+$AI45/100)*AR45)))</f>
        <v>4.2329100000000004</v>
      </c>
      <c r="AT45" s="887">
        <f>IF($AK45="n/a",1.03*AS45,IF($AK45&lt;0,1.01*AS45,IF($AK45&gt;10,1.1*AS45,(1+$AK45/100)*AS45)))</f>
        <v>4.6185281009999999</v>
      </c>
      <c r="AU45" s="887">
        <f>IF($AK45="n/a",1.03*AT45,IF($AK45&lt;0,1.01*AT45,IF($AK45&gt;10,1.1*AT45,(1+$AK45/100)*AT45)))</f>
        <v>5.0392760110010997</v>
      </c>
      <c r="AV45" s="887">
        <f>IF($AK45="n/a",1.03*AU45,IF($AK45&lt;0,1.01*AU45,IF($AK45&gt;10,1.1*AU45,(1+$AK45/100)*AU45)))</f>
        <v>5.4983540556032997</v>
      </c>
      <c r="AW45" s="651">
        <f>SUM(AR45:AV45)</f>
        <v>23.237168167604402</v>
      </c>
      <c r="AX45" s="748">
        <f>AW45/I45*100</f>
        <v>14.448279654047379</v>
      </c>
      <c r="AY45" s="935">
        <v>1.82</v>
      </c>
      <c r="AZ45" s="873">
        <v>101.01</v>
      </c>
      <c r="BA45" s="873">
        <v>-11.07</v>
      </c>
      <c r="BB45" s="873">
        <v>1.28</v>
      </c>
      <c r="BC45" s="873">
        <v>11.23</v>
      </c>
      <c r="BE45" s="624">
        <v>2005</v>
      </c>
      <c r="BF45" s="899">
        <f>IF(BE45&gt;2008,0,IF(BE45&gt;2001,1,IF(BE45&gt;1990,2,IF(BE45&gt;1980,3,IF(BE45&gt;1973,4,IF(BE45&gt;1970,5,IF(BE45&gt;1960,6,IF(BE45&gt;1958,7,IF(BE45&gt;1953,8,9)))))))))</f>
        <v>1</v>
      </c>
      <c r="BG45" s="883">
        <v>1.7000000000000002</v>
      </c>
    </row>
    <row r="46" spans="1:59" ht="11.25" customHeight="1" x14ac:dyDescent="0.2">
      <c r="A46" s="872" t="s">
        <v>910</v>
      </c>
      <c r="B46" s="876" t="s">
        <v>911</v>
      </c>
      <c r="C46" s="933" t="s">
        <v>108</v>
      </c>
      <c r="D46" s="933" t="s">
        <v>118</v>
      </c>
      <c r="E46" s="733">
        <v>8</v>
      </c>
      <c r="F46" s="1158">
        <v>548</v>
      </c>
      <c r="G46" s="1182" t="s">
        <v>106</v>
      </c>
      <c r="H46" s="1182" t="s">
        <v>106</v>
      </c>
      <c r="I46" s="875">
        <v>58.98</v>
      </c>
      <c r="J46" s="651">
        <f>(M46/I46)*100</f>
        <v>1.8311291963377421</v>
      </c>
      <c r="K46" s="878">
        <v>0.27</v>
      </c>
      <c r="L46" s="888">
        <v>4</v>
      </c>
      <c r="M46" s="642">
        <f>K46*L46</f>
        <v>1.08</v>
      </c>
      <c r="N46" s="871" t="s">
        <v>594</v>
      </c>
      <c r="O46" s="734">
        <v>0.25</v>
      </c>
      <c r="P46" s="862">
        <v>43902</v>
      </c>
      <c r="Q46" s="862">
        <v>43917</v>
      </c>
      <c r="R46" s="642">
        <f>(K46-O46)/O46*100</f>
        <v>8.0000000000000071</v>
      </c>
      <c r="S46" s="701">
        <f>IF(INDEX(Historical!$D$7:$D$1254,MATCH(B46,Historical!$B$7:$B$1278,0))=0,"n/a",(INDEX(Historical!$C$7:$C$1256,MATCH(B46,Historical!$B$7:$B$1278,0))/INDEX(Historical!$D$7:$D$1254,MATCH(B46,Historical!$B$7:$B$1278,0))-1)*100)</f>
        <v>13.636363636363647</v>
      </c>
      <c r="T46" s="701">
        <f>IF(INDEX(Historical!$F$7:$F$1247,MATCH(B46,Historical!$B$7:$B$1278,0))=0,"n/a",((INDEX(Historical!$C$7:$C$1256,MATCH(B46,Historical!$B$7:$B$1278,0))/INDEX(Historical!$F$7:$F$1247,MATCH(B46,Historical!$B$7:$B$1278,0)))^(1/3)-1)*100)</f>
        <v>11.57215834702825</v>
      </c>
      <c r="U46" s="701">
        <f>IF(INDEX(Historical!$H$7:$H$1247,MATCH(B46,Historical!$B$7:$B$1278,0))=0,"n/a",((INDEX(Historical!$C$7:$C$1256,MATCH(B46,Historical!$B$7:$B$1278,0))/INDEX(Historical!$H$7:$H$1247,MATCH(B46,Historical!$B$7:$B$1278,0)))^(1/5)-1)*100)</f>
        <v>15.811517561929445</v>
      </c>
      <c r="V46" s="701" t="str">
        <f>IF(INDEX(Historical!$O$7:$O$1247,MATCH(B46,Historical!$B$7:$B$1278,0))=0,"n/a",((INDEX(Historical!$C$7:$C$1256,MATCH(B46,Historical!$B$7:$B$1278,0))/INDEX(Historical!$O$7:$O$1247,MATCH(B46,Historical!$B$7:$B$1278,0)))^(1/10)-1)*100)</f>
        <v>n/a</v>
      </c>
      <c r="W46" s="702" t="str">
        <f>IF(OR(U46&lt;=0,U46="n/a",V46&lt;=0,V46="n/a"),"n/a",U46/V46)</f>
        <v>n/a</v>
      </c>
      <c r="X46" s="703">
        <f>IF(OR(AJ46&lt;=0,AJ46="n/a",U46&lt;=0,U46="n/a"),"n/a",U46/AJ46)</f>
        <v>1.4244610416152654</v>
      </c>
      <c r="Y46" s="664"/>
      <c r="Z46" s="651">
        <f>IF(OR(AC46&lt;0.01,AC46="n/a"),"n/a",M46/AC46*100)</f>
        <v>23.175965665236053</v>
      </c>
      <c r="AA46" s="887">
        <f>IF(OR(AC46&lt;0.01,AC46="n/a"),"n/a",I46/AC46)</f>
        <v>12.65665236051502</v>
      </c>
      <c r="AB46" s="888">
        <v>12</v>
      </c>
      <c r="AC46" s="866">
        <v>4.66</v>
      </c>
      <c r="AD46" s="866">
        <v>1.27</v>
      </c>
      <c r="AE46" s="866">
        <v>3.21</v>
      </c>
      <c r="AF46" s="866">
        <v>2.46</v>
      </c>
      <c r="AG46" s="866">
        <v>20</v>
      </c>
      <c r="AH46" s="866">
        <v>29.2</v>
      </c>
      <c r="AI46" s="866">
        <v>-13.91</v>
      </c>
      <c r="AJ46" s="866">
        <v>11.1</v>
      </c>
      <c r="AK46" s="866">
        <v>10</v>
      </c>
      <c r="AL46" s="879">
        <v>1130</v>
      </c>
      <c r="AM46" s="873">
        <v>1.3</v>
      </c>
      <c r="AN46" s="866">
        <v>0</v>
      </c>
      <c r="AO46" s="740">
        <f>IF(U46="n/a","n/a",IF(AA46&lt;0,"n/a",IF(AA46="n/a","n/a",J46+U46-AA46)))</f>
        <v>4.985994397752167</v>
      </c>
      <c r="AP46" s="741">
        <f>IF(U46="n/a","n/a",J46+U46)</f>
        <v>17.642646758267187</v>
      </c>
      <c r="AQ46" s="889">
        <f>IF(OR(AC46&lt;0.01,AF46="n/a"),"n/a",(I46/SQRT(22.5*AC46*(I46/AF46))-1)*100)</f>
        <v>17.634773405498972</v>
      </c>
      <c r="AR46" s="651">
        <f>INDEX(Historical!$C$7:$C$1256,MATCH(B46,Historical!$B$7:$B$1278,0))*IF(AH46="n/a",1.03,IF(AH46&lt;0,1.01,IF(AH46&gt;10,1.1,(1+AH46/100))))</f>
        <v>1.1000000000000001</v>
      </c>
      <c r="AS46" s="887">
        <f>IF($AI46="n/a",1.03*AR46,IF($AI46&lt;0,1.01*AR46,IF($AI46&gt;10,1.1*AR46,(1+$AI46/100)*AR46)))</f>
        <v>1.1110000000000002</v>
      </c>
      <c r="AT46" s="887">
        <f>IF($AK46="n/a",1.03*AS46,IF($AK46&lt;0,1.01*AS46,IF($AK46&gt;10,1.1*AS46,(1+$AK46/100)*AS46)))</f>
        <v>1.2221000000000004</v>
      </c>
      <c r="AU46" s="887">
        <f>IF($AK46="n/a",1.03*AT46,IF($AK46&lt;0,1.01*AT46,IF($AK46&gt;10,1.1*AT46,(1+$AK46/100)*AT46)))</f>
        <v>1.3443100000000006</v>
      </c>
      <c r="AV46" s="887">
        <f>IF($AK46="n/a",1.03*AU46,IF($AK46&lt;0,1.01*AU46,IF($AK46&gt;10,1.1*AU46,(1+$AK46/100)*AU46)))</f>
        <v>1.4787410000000007</v>
      </c>
      <c r="AW46" s="651">
        <f>SUM(AR46:AV46)</f>
        <v>6.2561510000000027</v>
      </c>
      <c r="AX46" s="748">
        <f>AW46/I46*100</f>
        <v>10.607241437775523</v>
      </c>
      <c r="AY46" s="935">
        <v>0.39</v>
      </c>
      <c r="AZ46" s="873">
        <v>22.82</v>
      </c>
      <c r="BA46" s="873">
        <v>-26.87</v>
      </c>
      <c r="BB46" s="873">
        <v>-2.54</v>
      </c>
      <c r="BC46" s="873">
        <v>-6.22</v>
      </c>
      <c r="BE46" s="624">
        <v>2013</v>
      </c>
      <c r="BF46" s="899">
        <f>IF(BE46&gt;2008,0,IF(BE46&gt;2001,1,IF(BE46&gt;1990,2,IF(BE46&gt;1980,3,IF(BE46&gt;1973,4,IF(BE46&gt;1970,5,IF(BE46&gt;1960,6,IF(BE46&gt;1958,7,IF(BE46&gt;1953,8,9)))))))))</f>
        <v>0</v>
      </c>
      <c r="BG46" s="883">
        <v>5.8999999999999995</v>
      </c>
    </row>
    <row r="47" spans="1:59" ht="11.25" customHeight="1" x14ac:dyDescent="0.2">
      <c r="A47" s="881" t="s">
        <v>908</v>
      </c>
      <c r="B47" s="876" t="s">
        <v>909</v>
      </c>
      <c r="C47" s="933" t="s">
        <v>4322</v>
      </c>
      <c r="D47" s="933" t="s">
        <v>4323</v>
      </c>
      <c r="E47" s="733">
        <v>10</v>
      </c>
      <c r="F47" s="1158">
        <v>404</v>
      </c>
      <c r="G47" s="1182" t="s">
        <v>106</v>
      </c>
      <c r="H47" s="1182" t="s">
        <v>106</v>
      </c>
      <c r="I47" s="875">
        <v>229.65</v>
      </c>
      <c r="J47" s="651">
        <f>(M47/I47)*100</f>
        <v>1.9856303069888959</v>
      </c>
      <c r="K47" s="878">
        <v>1.1399999999999999</v>
      </c>
      <c r="L47" s="888">
        <v>4</v>
      </c>
      <c r="M47" s="642">
        <f>K47*L47</f>
        <v>4.5599999999999996</v>
      </c>
      <c r="N47" s="871" t="s">
        <v>4059</v>
      </c>
      <c r="O47" s="734">
        <v>1.1000000000000001</v>
      </c>
      <c r="P47" s="862">
        <v>44099</v>
      </c>
      <c r="Q47" s="862">
        <v>44120</v>
      </c>
      <c r="R47" s="642">
        <f>(K47-O47)/O47*100</f>
        <v>3.6363636363636189</v>
      </c>
      <c r="S47" s="701">
        <f>IF(INDEX(Historical!$D$7:$D$1254,MATCH(B47,Historical!$B$7:$B$1278,0))=0,"n/a",(INDEX(Historical!$C$7:$C$1256,MATCH(B47,Historical!$B$7:$B$1278,0))/INDEX(Historical!$D$7:$D$1254,MATCH(B47,Historical!$B$7:$B$1278,0))-1)*100)</f>
        <v>19.933554817275745</v>
      </c>
      <c r="T47" s="701">
        <f>IF(INDEX(Historical!$F$7:$F$1247,MATCH(B47,Historical!$B$7:$B$1278,0))=0,"n/a",((INDEX(Historical!$C$7:$C$1256,MATCH(B47,Historical!$B$7:$B$1278,0))/INDEX(Historical!$F$7:$F$1247,MATCH(B47,Historical!$B$7:$B$1278,0)))^(1/3)-1)*100)</f>
        <v>17.94915675423503</v>
      </c>
      <c r="U47" s="701">
        <f>IF(INDEX(Historical!$H$7:$H$1247,MATCH(B47,Historical!$B$7:$B$1278,0))=0,"n/a",((INDEX(Historical!$C$7:$C$1256,MATCH(B47,Historical!$B$7:$B$1278,0))/INDEX(Historical!$H$7:$H$1247,MATCH(B47,Historical!$B$7:$B$1278,0)))^(1/5)-1)*100)</f>
        <v>20.858119698845499</v>
      </c>
      <c r="V47" s="701" t="str">
        <f>IF(INDEX(Historical!$O$7:$O$1247,MATCH(B47,Historical!$B$7:$B$1278,0))=0,"n/a",((INDEX(Historical!$C$7:$C$1256,MATCH(B47,Historical!$B$7:$B$1278,0))/INDEX(Historical!$O$7:$O$1247,MATCH(B47,Historical!$B$7:$B$1278,0)))^(1/10)-1)*100)</f>
        <v>n/a</v>
      </c>
      <c r="W47" s="702" t="str">
        <f>IF(OR(U47&lt;=0,U47="n/a",V47&lt;=0,V47="n/a"),"n/a",U47/V47)</f>
        <v>n/a</v>
      </c>
      <c r="X47" s="703">
        <f>IF(OR(AJ47&lt;=0,AJ47="n/a",U47&lt;=0,U47="n/a"),"n/a",U47/AJ47)</f>
        <v>1.2875382530151542</v>
      </c>
      <c r="Y47" s="877" t="s">
        <v>3977</v>
      </c>
      <c r="Z47" s="651">
        <f>IF(OR(AC47&lt;0.01,AC47="n/a"),"n/a",M47/AC47*100)</f>
        <v>105.80046403712298</v>
      </c>
      <c r="AA47" s="887">
        <f>IF(OR(AC47&lt;0.01,AC47="n/a"),"n/a",I47/AC47)</f>
        <v>53.283062645011604</v>
      </c>
      <c r="AB47" s="888">
        <v>12</v>
      </c>
      <c r="AC47" s="866">
        <v>4.3099999999999996</v>
      </c>
      <c r="AD47" s="866">
        <v>3.51</v>
      </c>
      <c r="AE47" s="866">
        <v>12.98</v>
      </c>
      <c r="AF47" s="866">
        <v>28.14</v>
      </c>
      <c r="AG47" s="866">
        <v>43.8</v>
      </c>
      <c r="AH47" s="866">
        <v>53</v>
      </c>
      <c r="AI47" s="866">
        <v>23.41</v>
      </c>
      <c r="AJ47" s="866">
        <v>16.2</v>
      </c>
      <c r="AK47" s="866">
        <v>15.18</v>
      </c>
      <c r="AL47" s="879">
        <v>101030</v>
      </c>
      <c r="AM47" s="873">
        <v>0.2</v>
      </c>
      <c r="AN47" s="866">
        <v>6.96</v>
      </c>
      <c r="AO47" s="740">
        <f>IF(U47="n/a","n/a",IF(AA47&lt;0,"n/a",IF(AA47="n/a","n/a",J47+U47-AA47)))</f>
        <v>-30.43931263917721</v>
      </c>
      <c r="AP47" s="741">
        <f>IF(U47="n/a","n/a",J47+U47)</f>
        <v>22.843750005834394</v>
      </c>
      <c r="AQ47" s="889">
        <f>IF(OR(AC47&lt;0.01,AF47="n/a"),"n/a",(I47/SQRT(22.5*AC47*(I47/AF47))-1)*100)</f>
        <v>716.32928618314224</v>
      </c>
      <c r="AR47" s="651">
        <f>INDEX(Historical!$C$7:$C$1256,MATCH(B47,Historical!$B$7:$B$1278,0))*IF(AH47="n/a",1.03,IF(AH47&lt;0,1.01,IF(AH47&gt;10,1.1,(1+AH47/100))))</f>
        <v>3.9710000000000001</v>
      </c>
      <c r="AS47" s="887">
        <f>IF($AI47="n/a",1.03*AR47,IF($AI47&lt;0,1.01*AR47,IF($AI47&gt;10,1.1*AR47,(1+$AI47/100)*AR47)))</f>
        <v>4.3681000000000001</v>
      </c>
      <c r="AT47" s="887">
        <f>IF($AK47="n/a",1.03*AS47,IF($AK47&lt;0,1.01*AS47,IF($AK47&gt;10,1.1*AS47,(1+$AK47/100)*AS47)))</f>
        <v>4.8049100000000005</v>
      </c>
      <c r="AU47" s="887">
        <f>IF($AK47="n/a",1.03*AT47,IF($AK47&lt;0,1.01*AT47,IF($AK47&gt;10,1.1*AT47,(1+$AK47/100)*AT47)))</f>
        <v>5.2854010000000011</v>
      </c>
      <c r="AV47" s="887">
        <f>IF($AK47="n/a",1.03*AU47,IF($AK47&lt;0,1.01*AU47,IF($AK47&gt;10,1.1*AU47,(1+$AK47/100)*AU47)))</f>
        <v>5.8139411000000019</v>
      </c>
      <c r="AW47" s="651">
        <f>SUM(AR47:AV47)</f>
        <v>24.243352100000003</v>
      </c>
      <c r="AX47" s="748">
        <f>AW47/I47*100</f>
        <v>10.556652340518182</v>
      </c>
      <c r="AY47" s="935">
        <v>0.28000000000000003</v>
      </c>
      <c r="AZ47" s="873">
        <v>31.740000000000002</v>
      </c>
      <c r="BA47" s="873">
        <v>-15.629999999999999</v>
      </c>
      <c r="BB47" s="873">
        <v>-6.0600000000000005</v>
      </c>
      <c r="BC47" s="873">
        <v>-6.2399999999999993</v>
      </c>
      <c r="BE47" s="624">
        <v>2011</v>
      </c>
      <c r="BF47" s="899">
        <f>IF(BE47&gt;2008,0,IF(BE47&gt;2001,1,IF(BE47&gt;1990,2,IF(BE47&gt;1980,3,IF(BE47&gt;1973,4,IF(BE47&gt;1970,5,IF(BE47&gt;1960,6,IF(BE47&gt;1958,7,IF(BE47&gt;1953,8,9)))))))))</f>
        <v>0</v>
      </c>
      <c r="BG47" s="883">
        <v>4.7</v>
      </c>
    </row>
    <row r="48" spans="1:59" ht="11.25" customHeight="1" x14ac:dyDescent="0.2">
      <c r="A48" s="872" t="s">
        <v>427</v>
      </c>
      <c r="B48" s="876" t="s">
        <v>428</v>
      </c>
      <c r="C48" s="933" t="s">
        <v>128</v>
      </c>
      <c r="D48" s="933" t="s">
        <v>4338</v>
      </c>
      <c r="E48" s="733">
        <v>18</v>
      </c>
      <c r="F48" s="1158">
        <v>181</v>
      </c>
      <c r="G48" s="1182" t="s">
        <v>37</v>
      </c>
      <c r="H48" s="1182" t="s">
        <v>115</v>
      </c>
      <c r="I48" s="875">
        <v>21.69</v>
      </c>
      <c r="J48" s="651">
        <f>(M48/I48)*100</f>
        <v>3.2272936837252186</v>
      </c>
      <c r="K48" s="878">
        <v>0.17499999999999999</v>
      </c>
      <c r="L48" s="888">
        <v>4</v>
      </c>
      <c r="M48" s="642">
        <f>K48*L48</f>
        <v>0.7</v>
      </c>
      <c r="N48" s="871" t="s">
        <v>223</v>
      </c>
      <c r="O48" s="734">
        <v>0.17</v>
      </c>
      <c r="P48" s="619">
        <v>43829</v>
      </c>
      <c r="Q48" s="619">
        <v>43852</v>
      </c>
      <c r="R48" s="642">
        <f>(K48-O48)/O48*100</f>
        <v>2.9411764705882213</v>
      </c>
      <c r="S48" s="701">
        <f>IF(INDEX(Historical!$D$7:$D$1254,MATCH(B48,Historical!$B$7:$B$1278,0))=0,"n/a",(INDEX(Historical!$C$7:$C$1256,MATCH(B48,Historical!$B$7:$B$1278,0))/INDEX(Historical!$D$7:$D$1254,MATCH(B48,Historical!$B$7:$B$1278,0))-1)*100)</f>
        <v>3.0303030303030276</v>
      </c>
      <c r="T48" s="701">
        <f>IF(INDEX(Historical!$F$7:$F$1247,MATCH(B48,Historical!$B$7:$B$1278,0))=0,"n/a",((INDEX(Historical!$C$7:$C$1256,MATCH(B48,Historical!$B$7:$B$1278,0))/INDEX(Historical!$F$7:$F$1247,MATCH(B48,Historical!$B$7:$B$1278,0)))^(1/3)-1)*100)</f>
        <v>3.1270055989971013</v>
      </c>
      <c r="U48" s="701">
        <f>IF(INDEX(Historical!$H$7:$H$1247,MATCH(B48,Historical!$B$7:$B$1278,0))=0,"n/a",((INDEX(Historical!$C$7:$C$1256,MATCH(B48,Historical!$B$7:$B$1278,0))/INDEX(Historical!$H$7:$H$1247,MATCH(B48,Historical!$B$7:$B$1278,0)))^(1/5)-1)*100)</f>
        <v>9.0966078501449665</v>
      </c>
      <c r="V48" s="701">
        <f>IF(INDEX(Historical!$O$7:$O$1247,MATCH(B48,Historical!$B$7:$B$1278,0))=0,"n/a",((INDEX(Historical!$C$7:$C$1256,MATCH(B48,Historical!$B$7:$B$1278,0))/INDEX(Historical!$O$7:$O$1247,MATCH(B48,Historical!$B$7:$B$1278,0)))^(1/10)-1)*100)</f>
        <v>11.369055442786081</v>
      </c>
      <c r="W48" s="702">
        <f>IF(OR(U48&lt;=0,U48="n/a",V48&lt;=0,V48="n/a"),"n/a",U48/V48)</f>
        <v>0.80011993044830887</v>
      </c>
      <c r="X48" s="703" t="str">
        <f>IF(OR(AJ48&lt;=0,AJ48="n/a",U48&lt;=0,U48="n/a"),"n/a",U48/AJ48)</f>
        <v>n/a</v>
      </c>
      <c r="Y48" s="666"/>
      <c r="Z48" s="651" t="str">
        <f>IF(OR(AC48&lt;0.01,AC48="n/a"),"n/a",M48/AC48*100)</f>
        <v>n/a</v>
      </c>
      <c r="AA48" s="887" t="str">
        <f>IF(OR(AC48&lt;0.01,AC48="n/a"),"n/a",I48/AC48)</f>
        <v>n/a</v>
      </c>
      <c r="AB48" s="888">
        <v>12</v>
      </c>
      <c r="AC48" s="866">
        <v>-0.16</v>
      </c>
      <c r="AD48" s="866" t="s">
        <v>136</v>
      </c>
      <c r="AE48" s="866">
        <v>0.09</v>
      </c>
      <c r="AF48" s="866">
        <v>0.76</v>
      </c>
      <c r="AG48" s="866">
        <v>-0.5</v>
      </c>
      <c r="AH48" s="868">
        <v>-62.1</v>
      </c>
      <c r="AI48" s="868">
        <v>983.13000000000011</v>
      </c>
      <c r="AJ48" s="866">
        <v>-32.1</v>
      </c>
      <c r="AK48" s="866">
        <v>8</v>
      </c>
      <c r="AL48" s="879">
        <v>717.51</v>
      </c>
      <c r="AM48" s="873">
        <v>2.7</v>
      </c>
      <c r="AN48" s="866">
        <v>1.21</v>
      </c>
      <c r="AO48" s="740" t="str">
        <f>IF(U48="n/a","n/a",IF(AA48&lt;0,"n/a",IF(AA48="n/a","n/a",J48+U48-AA48)))</f>
        <v>n/a</v>
      </c>
      <c r="AP48" s="741">
        <f>IF(U48="n/a","n/a",J48+U48)</f>
        <v>12.323901533870185</v>
      </c>
      <c r="AQ48" s="889" t="str">
        <f>IF(OR(AC48&lt;0.01,AF48="n/a"),"n/a",(I48/SQRT(22.5*AC48*(I48/AF48))-1)*100)</f>
        <v>n/a</v>
      </c>
      <c r="AR48" s="651">
        <f>INDEX(Historical!$C$7:$C$1256,MATCH(B48,Historical!$B$7:$B$1278,0))*IF(AH48="n/a",1.03,IF(AH48&lt;0,1.01,IF(AH48&gt;10,1.1,(1+AH48/100))))</f>
        <v>0.68680000000000008</v>
      </c>
      <c r="AS48" s="887">
        <f>IF($AI48="n/a",1.03*AR48,IF($AI48&lt;0,1.01*AR48,IF($AI48&gt;10,1.1*AR48,(1+$AI48/100)*AR48)))</f>
        <v>0.75548000000000015</v>
      </c>
      <c r="AT48" s="887">
        <f>IF($AK48="n/a",1.03*AS48,IF($AK48&lt;0,1.01*AS48,IF($AK48&gt;10,1.1*AS48,(1+$AK48/100)*AS48)))</f>
        <v>0.81591840000000027</v>
      </c>
      <c r="AU48" s="887">
        <f>IF($AK48="n/a",1.03*AT48,IF($AK48&lt;0,1.01*AT48,IF($AK48&gt;10,1.1*AT48,(1+$AK48/100)*AT48)))</f>
        <v>0.88119187200000038</v>
      </c>
      <c r="AV48" s="887">
        <f>IF($AK48="n/a",1.03*AU48,IF($AK48&lt;0,1.01*AU48,IF($AK48&gt;10,1.1*AU48,(1+$AK48/100)*AU48)))</f>
        <v>0.95168722176000042</v>
      </c>
      <c r="AW48" s="651">
        <f>SUM(AR48:AV48)</f>
        <v>4.0910774937600012</v>
      </c>
      <c r="AX48" s="748">
        <f>AW48/I48*100</f>
        <v>18.861583650345786</v>
      </c>
      <c r="AY48" s="935">
        <v>0.87</v>
      </c>
      <c r="AZ48" s="873">
        <v>116.9</v>
      </c>
      <c r="BA48" s="873">
        <v>-16.350000000000001</v>
      </c>
      <c r="BB48" s="873">
        <v>10.51</v>
      </c>
      <c r="BC48" s="873">
        <v>24.64</v>
      </c>
      <c r="BE48" s="624">
        <v>2003</v>
      </c>
      <c r="BF48" s="899">
        <f>IF(BE48&gt;2008,0,IF(BE48&gt;2001,1,IF(BE48&gt;1990,2,IF(BE48&gt;1980,3,IF(BE48&gt;1973,4,IF(BE48&gt;1970,5,IF(BE48&gt;1960,6,IF(BE48&gt;1958,7,IF(BE48&gt;1953,8,9)))))))))</f>
        <v>1</v>
      </c>
      <c r="BG48" s="883">
        <v>-0.1</v>
      </c>
    </row>
    <row r="49" spans="1:59" ht="11.25" customHeight="1" x14ac:dyDescent="0.2">
      <c r="A49" s="864" t="s">
        <v>924</v>
      </c>
      <c r="B49" s="876" t="s">
        <v>925</v>
      </c>
      <c r="C49" s="933" t="s">
        <v>153</v>
      </c>
      <c r="D49" s="933" t="s">
        <v>4324</v>
      </c>
      <c r="E49" s="733">
        <v>10</v>
      </c>
      <c r="F49" s="1158">
        <v>373</v>
      </c>
      <c r="G49" s="1141" t="s">
        <v>106</v>
      </c>
      <c r="H49" s="1141" t="s">
        <v>106</v>
      </c>
      <c r="I49" s="875">
        <v>272.8</v>
      </c>
      <c r="J49" s="651">
        <f>(M49/I49)*100</f>
        <v>1.3929618768328444</v>
      </c>
      <c r="K49" s="878">
        <v>0.95</v>
      </c>
      <c r="L49" s="888">
        <v>4</v>
      </c>
      <c r="M49" s="642">
        <f>K49*L49</f>
        <v>3.8</v>
      </c>
      <c r="N49" s="871" t="s">
        <v>594</v>
      </c>
      <c r="O49" s="734">
        <v>0.8</v>
      </c>
      <c r="P49" s="862">
        <v>43903</v>
      </c>
      <c r="Q49" s="862">
        <v>43916</v>
      </c>
      <c r="R49" s="642">
        <f>(K49-O49)/O49*100</f>
        <v>18.749999999999989</v>
      </c>
      <c r="S49" s="701">
        <f>IF(INDEX(Historical!$D$7:$D$1254,MATCH(B49,Historical!$B$7:$B$1278,0))=0,"n/a",(INDEX(Historical!$C$7:$C$1256,MATCH(B49,Historical!$B$7:$B$1278,0))/INDEX(Historical!$D$7:$D$1254,MATCH(B49,Historical!$B$7:$B$1278,0))-1)*100)</f>
        <v>6.6666666666666652</v>
      </c>
      <c r="T49" s="701">
        <f>IF(INDEX(Historical!$F$7:$F$1247,MATCH(B49,Historical!$B$7:$B$1278,0))=0,"n/a",((INDEX(Historical!$C$7:$C$1256,MATCH(B49,Historical!$B$7:$B$1278,0))/INDEX(Historical!$F$7:$F$1247,MATCH(B49,Historical!$B$7:$B$1278,0)))^(1/3)-1)*100)</f>
        <v>7.1664579674248774</v>
      </c>
      <c r="U49" s="701">
        <f>IF(INDEX(Historical!$H$7:$H$1247,MATCH(B49,Historical!$B$7:$B$1278,0))=0,"n/a",((INDEX(Historical!$C$7:$C$1256,MATCH(B49,Historical!$B$7:$B$1278,0))/INDEX(Historical!$H$7:$H$1247,MATCH(B49,Historical!$B$7:$B$1278,0)))^(1/5)-1)*100)</f>
        <v>12.829427864416676</v>
      </c>
      <c r="V49" s="701" t="str">
        <f>IF(INDEX(Historical!$O$7:$O$1247,MATCH(B49,Historical!$B$7:$B$1278,0))=0,"n/a",((INDEX(Historical!$C$7:$C$1256,MATCH(B49,Historical!$B$7:$B$1278,0))/INDEX(Historical!$O$7:$O$1247,MATCH(B49,Historical!$B$7:$B$1278,0)))^(1/10)-1)*100)</f>
        <v>n/a</v>
      </c>
      <c r="W49" s="702" t="str">
        <f>IF(OR(U49&lt;=0,U49="n/a",V49&lt;=0,V49="n/a"),"n/a",U49/V49)</f>
        <v>n/a</v>
      </c>
      <c r="X49" s="703">
        <f>IF(OR(AJ49&lt;=0,AJ49="n/a",U49&lt;=0,U49="n/a"),"n/a",U49/AJ49)</f>
        <v>0.8223992220779921</v>
      </c>
      <c r="Y49" s="658"/>
      <c r="Z49" s="651">
        <f>IF(OR(AC49&lt;0.01,AC49="n/a"),"n/a",M49/AC49*100)</f>
        <v>16.507384882710685</v>
      </c>
      <c r="AA49" s="887">
        <f>IF(OR(AC49&lt;0.01,AC49="n/a"),"n/a",I49/AC49)</f>
        <v>11.850564726324935</v>
      </c>
      <c r="AB49" s="888">
        <v>12</v>
      </c>
      <c r="AC49" s="866">
        <v>23.02</v>
      </c>
      <c r="AD49" s="866">
        <v>0.82</v>
      </c>
      <c r="AE49" s="866">
        <v>0.6</v>
      </c>
      <c r="AF49" s="866">
        <v>2</v>
      </c>
      <c r="AG49" s="866">
        <v>18.3</v>
      </c>
      <c r="AH49" s="866">
        <v>31.1</v>
      </c>
      <c r="AI49" s="866">
        <v>12.93</v>
      </c>
      <c r="AJ49" s="866">
        <v>15.6</v>
      </c>
      <c r="AK49" s="866">
        <v>14.52</v>
      </c>
      <c r="AL49" s="879">
        <v>67380</v>
      </c>
      <c r="AM49" s="873">
        <v>0.1</v>
      </c>
      <c r="AN49" s="866">
        <v>0.62</v>
      </c>
      <c r="AO49" s="740">
        <f>IF(U49="n/a","n/a",IF(AA49&lt;0,"n/a",IF(AA49="n/a","n/a",J49+U49-AA49)))</f>
        <v>2.3718250149245854</v>
      </c>
      <c r="AP49" s="741">
        <f>IF(U49="n/a","n/a",J49+U49)</f>
        <v>14.22238974124952</v>
      </c>
      <c r="AQ49" s="889">
        <f>IF(OR(AC49&lt;0.01,AF49="n/a"),"n/a",(I49/SQRT(22.5*AC49*(I49/AF49))-1)*100)</f>
        <v>2.634474287584454</v>
      </c>
      <c r="AR49" s="651">
        <f>INDEX(Historical!$C$7:$C$1256,MATCH(B49,Historical!$B$7:$B$1278,0))*IF(AH49="n/a",1.03,IF(AH49&lt;0,1.01,IF(AH49&gt;10,1.1,(1+AH49/100))))</f>
        <v>3.5200000000000005</v>
      </c>
      <c r="AS49" s="887">
        <f>IF($AI49="n/a",1.03*AR49,IF($AI49&lt;0,1.01*AR49,IF($AI49&gt;10,1.1*AR49,(1+$AI49/100)*AR49)))</f>
        <v>3.8720000000000008</v>
      </c>
      <c r="AT49" s="887">
        <f>IF($AK49="n/a",1.03*AS49,IF($AK49&lt;0,1.01*AS49,IF($AK49&gt;10,1.1*AS49,(1+$AK49/100)*AS49)))</f>
        <v>4.2592000000000008</v>
      </c>
      <c r="AU49" s="887">
        <f>IF($AK49="n/a",1.03*AT49,IF($AK49&lt;0,1.01*AT49,IF($AK49&gt;10,1.1*AT49,(1+$AK49/100)*AT49)))</f>
        <v>4.6851200000000013</v>
      </c>
      <c r="AV49" s="887">
        <f>IF($AK49="n/a",1.03*AU49,IF($AK49&lt;0,1.01*AU49,IF($AK49&gt;10,1.1*AU49,(1+$AK49/100)*AU49)))</f>
        <v>5.1536320000000018</v>
      </c>
      <c r="AW49" s="651">
        <f>SUM(AR49:AV49)</f>
        <v>21.489952000000006</v>
      </c>
      <c r="AX49" s="748">
        <f>AW49/I49*100</f>
        <v>7.877548387096776</v>
      </c>
      <c r="AY49" s="935">
        <v>1</v>
      </c>
      <c r="AZ49" s="873">
        <v>59.5</v>
      </c>
      <c r="BA49" s="873">
        <v>-12.49</v>
      </c>
      <c r="BB49" s="873">
        <v>-1.66</v>
      </c>
      <c r="BC49" s="873">
        <v>0.97</v>
      </c>
      <c r="BE49" s="624">
        <v>2011</v>
      </c>
      <c r="BF49" s="899">
        <f>IF(BE49&gt;2008,0,IF(BE49&gt;2001,1,IF(BE49&gt;1990,2,IF(BE49&gt;1980,3,IF(BE49&gt;1973,4,IF(BE49&gt;1970,5,IF(BE49&gt;1960,6,IF(BE49&gt;1958,7,IF(BE49&gt;1953,8,9)))))))))</f>
        <v>0</v>
      </c>
      <c r="BG49" s="883">
        <v>7.3</v>
      </c>
    </row>
    <row r="50" spans="1:59" ht="11.25" customHeight="1" x14ac:dyDescent="0.2">
      <c r="A50" s="872" t="s">
        <v>926</v>
      </c>
      <c r="B50" s="876" t="s">
        <v>927</v>
      </c>
      <c r="C50" s="933" t="s">
        <v>108</v>
      </c>
      <c r="D50" s="933" t="s">
        <v>118</v>
      </c>
      <c r="E50" s="733">
        <v>9</v>
      </c>
      <c r="F50" s="1158">
        <v>492</v>
      </c>
      <c r="G50" s="1182" t="s">
        <v>106</v>
      </c>
      <c r="H50" s="1182" t="s">
        <v>106</v>
      </c>
      <c r="I50" s="875">
        <v>184.01</v>
      </c>
      <c r="J50" s="651">
        <f>(M50/I50)*100</f>
        <v>0.99994565512743872</v>
      </c>
      <c r="K50" s="878">
        <v>0.46</v>
      </c>
      <c r="L50" s="888">
        <v>4</v>
      </c>
      <c r="M50" s="642">
        <f>K50*L50</f>
        <v>1.84</v>
      </c>
      <c r="N50" s="871" t="s">
        <v>107</v>
      </c>
      <c r="O50" s="734">
        <v>0.44</v>
      </c>
      <c r="P50" s="862">
        <v>44134</v>
      </c>
      <c r="Q50" s="862">
        <v>44148</v>
      </c>
      <c r="R50" s="642">
        <f>(K50-O50)/O50*100</f>
        <v>4.5454545454545494</v>
      </c>
      <c r="S50" s="701">
        <f>IF(INDEX(Historical!$D$7:$D$1254,MATCH(B50,Historical!$B$7:$B$1278,0))=0,"n/a",(INDEX(Historical!$C$7:$C$1256,MATCH(B50,Historical!$B$7:$B$1278,0))/INDEX(Historical!$D$7:$D$1254,MATCH(B50,Historical!$B$7:$B$1278,0))-1)*100)</f>
        <v>10.256410256410241</v>
      </c>
      <c r="T50" s="701">
        <f>IF(INDEX(Historical!$F$7:$F$1247,MATCH(B50,Historical!$B$7:$B$1278,0))=0,"n/a",((INDEX(Historical!$C$7:$C$1256,MATCH(B50,Historical!$B$7:$B$1278,0))/INDEX(Historical!$F$7:$F$1247,MATCH(B50,Historical!$B$7:$B$1278,0)))^(1/3)-1)*100)</f>
        <v>10.064241629820891</v>
      </c>
      <c r="U50" s="701">
        <f>IF(INDEX(Historical!$H$7:$H$1247,MATCH(B50,Historical!$B$7:$B$1278,0))=0,"n/a",((INDEX(Historical!$C$7:$C$1256,MATCH(B50,Historical!$B$7:$B$1278,0))/INDEX(Historical!$H$7:$H$1247,MATCH(B50,Historical!$B$7:$B$1278,0)))^(1/5)-1)*100)</f>
        <v>13.208058618782005</v>
      </c>
      <c r="V50" s="701">
        <f>IF(INDEX(Historical!$O$7:$O$1247,MATCH(B50,Historical!$B$7:$B$1278,0))=0,"n/a",((INDEX(Historical!$C$7:$C$1256,MATCH(B50,Historical!$B$7:$B$1278,0))/INDEX(Historical!$O$7:$O$1247,MATCH(B50,Historical!$B$7:$B$1278,0)))^(1/10)-1)*100)</f>
        <v>11.106052981946624</v>
      </c>
      <c r="W50" s="702">
        <f>IF(OR(U50&lt;=0,U50="n/a",V50&lt;=0,V50="n/a"),"n/a",U50/V50)</f>
        <v>1.1892666674877459</v>
      </c>
      <c r="X50" s="703">
        <f>IF(OR(AJ50&lt;=0,AJ50="n/a",U50&lt;=0,U50="n/a"),"n/a",U50/AJ50)</f>
        <v>2.0637591591846882</v>
      </c>
      <c r="Y50" s="877" t="s">
        <v>803</v>
      </c>
      <c r="Z50" s="651">
        <f>IF(OR(AC50&lt;0.01,AC50="n/a"),"n/a",M50/AC50*100)</f>
        <v>24.500665778961388</v>
      </c>
      <c r="AA50" s="887">
        <f>IF(OR(AC50&lt;0.01,AC50="n/a"),"n/a",I50/AC50)</f>
        <v>24.501997336884155</v>
      </c>
      <c r="AB50" s="888">
        <v>12</v>
      </c>
      <c r="AC50" s="866">
        <v>7.51</v>
      </c>
      <c r="AD50" s="866">
        <v>3.44</v>
      </c>
      <c r="AE50" s="866">
        <v>3.88</v>
      </c>
      <c r="AF50" s="866">
        <v>11.89</v>
      </c>
      <c r="AG50" s="866">
        <v>51.800000000000004</v>
      </c>
      <c r="AH50" s="866">
        <v>37.1</v>
      </c>
      <c r="AI50" s="866">
        <v>11</v>
      </c>
      <c r="AJ50" s="866">
        <v>6.4</v>
      </c>
      <c r="AK50" s="866">
        <v>7.13</v>
      </c>
      <c r="AL50" s="879">
        <v>42620</v>
      </c>
      <c r="AM50" s="873">
        <v>0.2</v>
      </c>
      <c r="AN50" s="866">
        <v>2.25</v>
      </c>
      <c r="AO50" s="740">
        <f>IF(U50="n/a","n/a",IF(AA50&lt;0,"n/a",IF(AA50="n/a","n/a",J50+U50-AA50)))</f>
        <v>-10.293993062974712</v>
      </c>
      <c r="AP50" s="741">
        <f>IF(U50="n/a","n/a",J50+U50)</f>
        <v>14.208004273909443</v>
      </c>
      <c r="AQ50" s="889">
        <f>IF(OR(AC50&lt;0.01,AF50="n/a"),"n/a",(I50/SQRT(22.5*AC50*(I50/AF50))-1)*100)</f>
        <v>259.83252174406084</v>
      </c>
      <c r="AR50" s="651">
        <f>INDEX(Historical!$C$7:$C$1256,MATCH(B50,Historical!$B$7:$B$1278,0))*IF(AH50="n/a",1.03,IF(AH50&lt;0,1.01,IF(AH50&gt;10,1.1,(1+AH50/100))))</f>
        <v>1.8920000000000001</v>
      </c>
      <c r="AS50" s="887">
        <f>IF($AI50="n/a",1.03*AR50,IF($AI50&lt;0,1.01*AR50,IF($AI50&gt;10,1.1*AR50,(1+$AI50/100)*AR50)))</f>
        <v>2.0812000000000004</v>
      </c>
      <c r="AT50" s="887">
        <f>IF($AK50="n/a",1.03*AS50,IF($AK50&lt;0,1.01*AS50,IF($AK50&gt;10,1.1*AS50,(1+$AK50/100)*AS50)))</f>
        <v>2.2295895600000004</v>
      </c>
      <c r="AU50" s="887">
        <f>IF($AK50="n/a",1.03*AT50,IF($AK50&lt;0,1.01*AT50,IF($AK50&gt;10,1.1*AT50,(1+$AK50/100)*AT50)))</f>
        <v>2.3885592956280002</v>
      </c>
      <c r="AV50" s="887">
        <f>IF($AK50="n/a",1.03*AU50,IF($AK50&lt;0,1.01*AU50,IF($AK50&gt;10,1.1*AU50,(1+$AK50/100)*AU50)))</f>
        <v>2.5588635734062763</v>
      </c>
      <c r="AW50" s="651">
        <f>SUM(AR50:AV50)</f>
        <v>11.150212429034278</v>
      </c>
      <c r="AX50" s="748">
        <f>AW50/I50*100</f>
        <v>6.0595687348699956</v>
      </c>
      <c r="AY50" s="935">
        <v>0.78</v>
      </c>
      <c r="AZ50" s="873">
        <v>27.85</v>
      </c>
      <c r="BA50" s="873">
        <v>-22.75</v>
      </c>
      <c r="BB50" s="873">
        <v>-9.25</v>
      </c>
      <c r="BC50" s="873">
        <v>-6.74</v>
      </c>
      <c r="BE50" s="624">
        <v>2012</v>
      </c>
      <c r="BF50" s="899">
        <f>IF(BE50&gt;2008,0,IF(BE50&gt;2001,1,IF(BE50&gt;1990,2,IF(BE50&gt;1980,3,IF(BE50&gt;1973,4,IF(BE50&gt;1970,5,IF(BE50&gt;1960,6,IF(BE50&gt;1958,7,IF(BE50&gt;1953,8,9)))))))))</f>
        <v>0</v>
      </c>
      <c r="BG50" s="883">
        <v>5.8999999999999995</v>
      </c>
    </row>
    <row r="51" spans="1:59" ht="11.25" customHeight="1" x14ac:dyDescent="0.2">
      <c r="A51" s="864" t="s">
        <v>393</v>
      </c>
      <c r="B51" s="876" t="s">
        <v>394</v>
      </c>
      <c r="C51" s="933" t="s">
        <v>112</v>
      </c>
      <c r="D51" s="933" t="s">
        <v>1221</v>
      </c>
      <c r="E51" s="733">
        <v>27</v>
      </c>
      <c r="F51" s="1158">
        <v>123</v>
      </c>
      <c r="G51" s="1133" t="s">
        <v>37</v>
      </c>
      <c r="H51" s="1133" t="s">
        <v>37</v>
      </c>
      <c r="I51" s="866">
        <v>51.69</v>
      </c>
      <c r="J51" s="651">
        <f>(M51/I51)*100</f>
        <v>2.0119945830915071</v>
      </c>
      <c r="K51" s="885">
        <v>0.26</v>
      </c>
      <c r="L51" s="888">
        <v>4</v>
      </c>
      <c r="M51" s="642">
        <f>K51*L51</f>
        <v>1.04</v>
      </c>
      <c r="N51" s="871" t="s">
        <v>107</v>
      </c>
      <c r="O51" s="735">
        <v>0.24</v>
      </c>
      <c r="P51" s="862">
        <v>44133</v>
      </c>
      <c r="Q51" s="862">
        <v>44151</v>
      </c>
      <c r="R51" s="642">
        <f>(K51-O51)/O51*100</f>
        <v>8.333333333333341</v>
      </c>
      <c r="S51" s="701">
        <f>IF(INDEX(Historical!$D$7:$D$1254,MATCH(B51,Historical!$B$7:$B$1278,0))=0,"n/a",(INDEX(Historical!$C$7:$C$1256,MATCH(B51,Historical!$B$7:$B$1278,0))/INDEX(Historical!$D$7:$D$1254,MATCH(B51,Historical!$B$7:$B$1278,0))-1)*100)</f>
        <v>18.421052631578938</v>
      </c>
      <c r="T51" s="701">
        <f>IF(INDEX(Historical!$F$7:$F$1247,MATCH(B51,Historical!$B$7:$B$1278,0))=0,"n/a",((INDEX(Historical!$C$7:$C$1256,MATCH(B51,Historical!$B$7:$B$1278,0))/INDEX(Historical!$F$7:$F$1247,MATCH(B51,Historical!$B$7:$B$1278,0)))^(1/3)-1)*100)</f>
        <v>23.310603716523516</v>
      </c>
      <c r="U51" s="701">
        <f>IF(INDEX(Historical!$H$7:$H$1247,MATCH(B51,Historical!$B$7:$B$1278,0))=0,"n/a",((INDEX(Historical!$C$7:$C$1256,MATCH(B51,Historical!$B$7:$B$1278,0))/INDEX(Historical!$H$7:$H$1247,MATCH(B51,Historical!$B$7:$B$1278,0)))^(1/5)-1)*100)</f>
        <v>24.573093961551741</v>
      </c>
      <c r="V51" s="701">
        <f>IF(INDEX(Historical!$O$7:$O$1247,MATCH(B51,Historical!$B$7:$B$1278,0))=0,"n/a",((INDEX(Historical!$C$7:$C$1256,MATCH(B51,Historical!$B$7:$B$1278,0))/INDEX(Historical!$O$7:$O$1247,MATCH(B51,Historical!$B$7:$B$1278,0)))^(1/10)-1)*100)</f>
        <v>21.503923903181988</v>
      </c>
      <c r="W51" s="702">
        <f>IF(OR(U51&lt;=0,U51="n/a",V51&lt;=0,V51="n/a"),"n/a",U51/V51)</f>
        <v>1.1427260472176244</v>
      </c>
      <c r="X51" s="703">
        <f>IF(OR(AJ51&lt;=0,AJ51="n/a",U51&lt;=0,U51="n/a"),"n/a",U51/AJ51)</f>
        <v>1.730499574757165</v>
      </c>
      <c r="Y51" s="661"/>
      <c r="Z51" s="651">
        <f>IF(OR(AC51&lt;0.01,AC51="n/a"),"n/a",M51/AC51*100)</f>
        <v>57.142857142857139</v>
      </c>
      <c r="AA51" s="887">
        <f>IF(OR(AC51&lt;0.01,AC51="n/a"),"n/a",I51/AC51)</f>
        <v>28.401098901098898</v>
      </c>
      <c r="AB51" s="888">
        <v>12</v>
      </c>
      <c r="AC51" s="866">
        <v>1.82</v>
      </c>
      <c r="AD51" s="866">
        <v>3.55</v>
      </c>
      <c r="AE51" s="866">
        <v>3</v>
      </c>
      <c r="AF51" s="866">
        <v>5.0199999999999996</v>
      </c>
      <c r="AG51" s="866">
        <v>18.099999999999998</v>
      </c>
      <c r="AH51" s="866">
        <v>-14.000000000000002</v>
      </c>
      <c r="AI51" s="866">
        <v>22.439999999999998</v>
      </c>
      <c r="AJ51" s="866">
        <v>14.2</v>
      </c>
      <c r="AK51" s="866">
        <v>8</v>
      </c>
      <c r="AL51" s="879">
        <v>8340</v>
      </c>
      <c r="AM51" s="873">
        <v>0.3</v>
      </c>
      <c r="AN51" s="866">
        <v>0.17</v>
      </c>
      <c r="AO51" s="740">
        <f>IF(U51="n/a","n/a",IF(AA51&lt;0,"n/a",IF(AA51="n/a","n/a",J51+U51-AA51)))</f>
        <v>-1.8160103564556493</v>
      </c>
      <c r="AP51" s="741">
        <f>IF(U51="n/a","n/a",J51+U51)</f>
        <v>26.585088544643249</v>
      </c>
      <c r="AQ51" s="889">
        <f>IF(OR(AC51&lt;0.01,AF51="n/a"),"n/a",(I51/SQRT(22.5*AC51*(I51/AF51))-1)*100)</f>
        <v>151.7260561126069</v>
      </c>
      <c r="AR51" s="651">
        <f>INDEX(Historical!$C$7:$C$1256,MATCH(B51,Historical!$B$7:$B$1278,0))*IF(AH51="n/a",1.03,IF(AH51&lt;0,1.01,IF(AH51&gt;10,1.1,(1+AH51/100))))</f>
        <v>0.90900000000000003</v>
      </c>
      <c r="AS51" s="887">
        <f>IF($AI51="n/a",1.03*AR51,IF($AI51&lt;0,1.01*AR51,IF($AI51&gt;10,1.1*AR51,(1+$AI51/100)*AR51)))</f>
        <v>0.99990000000000012</v>
      </c>
      <c r="AT51" s="887">
        <f>IF($AK51="n/a",1.03*AS51,IF($AK51&lt;0,1.01*AS51,IF($AK51&gt;10,1.1*AS51,(1+$AK51/100)*AS51)))</f>
        <v>1.0798920000000003</v>
      </c>
      <c r="AU51" s="887">
        <f>IF($AK51="n/a",1.03*AT51,IF($AK51&lt;0,1.01*AT51,IF($AK51&gt;10,1.1*AT51,(1+$AK51/100)*AT51)))</f>
        <v>1.1662833600000004</v>
      </c>
      <c r="AV51" s="887">
        <f>IF($AK51="n/a",1.03*AU51,IF($AK51&lt;0,1.01*AU51,IF($AK51&gt;10,1.1*AU51,(1+$AK51/100)*AU51)))</f>
        <v>1.2595860288000005</v>
      </c>
      <c r="AW51" s="651">
        <f>SUM(AR51:AV51)</f>
        <v>5.4146613888000008</v>
      </c>
      <c r="AX51" s="748">
        <f>AW51/I51*100</f>
        <v>10.47525902263494</v>
      </c>
      <c r="AY51" s="935">
        <v>1.1000000000000001</v>
      </c>
      <c r="AZ51" s="873">
        <v>52.910000000000004</v>
      </c>
      <c r="BA51" s="873">
        <v>-10.96</v>
      </c>
      <c r="BB51" s="873">
        <v>-1.0900000000000001</v>
      </c>
      <c r="BC51" s="873">
        <v>11.600000000000001</v>
      </c>
      <c r="BE51" s="624">
        <v>1994</v>
      </c>
      <c r="BF51" s="899">
        <f>IF(BE51&gt;2008,0,IF(BE51&gt;2001,1,IF(BE51&gt;1990,2,IF(BE51&gt;1980,3,IF(BE51&gt;1973,4,IF(BE51&gt;1970,5,IF(BE51&gt;1960,6,IF(BE51&gt;1958,7,IF(BE51&gt;1953,8,9)))))))))</f>
        <v>2</v>
      </c>
      <c r="BG51" s="883">
        <v>9.9</v>
      </c>
    </row>
    <row r="52" spans="1:59" s="774" customFormat="1" ht="11.25" customHeight="1" x14ac:dyDescent="0.2">
      <c r="A52" s="646" t="s">
        <v>120</v>
      </c>
      <c r="B52" s="782" t="s">
        <v>121</v>
      </c>
      <c r="C52" s="933" t="s">
        <v>123</v>
      </c>
      <c r="D52" s="933" t="s">
        <v>4177</v>
      </c>
      <c r="E52" s="756">
        <v>38</v>
      </c>
      <c r="F52" s="1158">
        <v>70</v>
      </c>
      <c r="G52" s="1181" t="s">
        <v>115</v>
      </c>
      <c r="H52" s="1181" t="s">
        <v>115</v>
      </c>
      <c r="I52" s="767">
        <v>276.24</v>
      </c>
      <c r="J52" s="758">
        <f>(M52/I52)*100</f>
        <v>1.9403417318273966</v>
      </c>
      <c r="K52" s="759">
        <v>1.34</v>
      </c>
      <c r="L52" s="760">
        <v>4</v>
      </c>
      <c r="M52" s="761">
        <f>K52*L52</f>
        <v>5.36</v>
      </c>
      <c r="N52" s="762" t="s">
        <v>556</v>
      </c>
      <c r="O52" s="763">
        <v>1.1599999999999999</v>
      </c>
      <c r="P52" s="764">
        <v>43921</v>
      </c>
      <c r="Q52" s="764">
        <v>43961</v>
      </c>
      <c r="R52" s="761">
        <f>(K52-O52)/O52*100</f>
        <v>15.517241379310359</v>
      </c>
      <c r="S52" s="701">
        <f>IF(INDEX(Historical!$D$7:$D$1254,MATCH(B52,Historical!$B$7:$B$1278,0))=0,"n/a",(INDEX(Historical!$C$7:$C$1256,MATCH(B52,Historical!$B$7:$B$1278,0))/INDEX(Historical!$D$7:$D$1254,MATCH(B52,Historical!$B$7:$B$1278,0))-1)*100)</f>
        <v>7.7647058823529402</v>
      </c>
      <c r="T52" s="701">
        <f>IF(INDEX(Historical!$F$7:$F$1247,MATCH(B52,Historical!$B$7:$B$1278,0))=0,"n/a",((INDEX(Historical!$C$7:$C$1256,MATCH(B52,Historical!$B$7:$B$1278,0))/INDEX(Historical!$F$7:$F$1247,MATCH(B52,Historical!$B$7:$B$1278,0)))^(1/3)-1)*100)</f>
        <v>10.549112389787997</v>
      </c>
      <c r="U52" s="701">
        <f>IF(INDEX(Historical!$H$7:$H$1247,MATCH(B52,Historical!$B$7:$B$1278,0))=0,"n/a",((INDEX(Historical!$C$7:$C$1256,MATCH(B52,Historical!$B$7:$B$1278,0))/INDEX(Historical!$H$7:$H$1247,MATCH(B52,Historical!$B$7:$B$1278,0)))^(1/5)-1)*100)</f>
        <v>8.6855248640785412</v>
      </c>
      <c r="V52" s="701">
        <f>IF(INDEX(Historical!$O$7:$O$1247,MATCH(B52,Historical!$B$7:$B$1278,0))=0,"n/a",((INDEX(Historical!$C$7:$C$1256,MATCH(B52,Historical!$B$7:$B$1278,0))/INDEX(Historical!$O$7:$O$1247,MATCH(B52,Historical!$B$7:$B$1278,0)))^(1/10)-1)*100)</f>
        <v>9.8502993399897996</v>
      </c>
      <c r="W52" s="702">
        <f>IF(OR(U52&lt;=0,U52="n/a",V52&lt;=0,V52="n/a"),"n/a",U52/V52)</f>
        <v>0.88175237769855785</v>
      </c>
      <c r="X52" s="703">
        <f>IF(OR(AJ52&lt;=0,AJ52="n/a",U52&lt;=0,U52="n/a"),"n/a",U52/AJ52)</f>
        <v>0.76863051894500356</v>
      </c>
      <c r="Y52" s="782"/>
      <c r="Z52" s="758">
        <f>IF(OR(AC52&lt;0.01,AC52="n/a"),"n/a",M52/AC52*100)</f>
        <v>62.108922363847043</v>
      </c>
      <c r="AA52" s="766">
        <f>IF(OR(AC52&lt;0.01,AC52="n/a"),"n/a",I52/AC52)</f>
        <v>32.009269988412512</v>
      </c>
      <c r="AB52" s="760">
        <v>9</v>
      </c>
      <c r="AC52" s="767">
        <v>8.6300000000000008</v>
      </c>
      <c r="AD52" s="767">
        <v>3.1</v>
      </c>
      <c r="AE52" s="767">
        <v>6.88</v>
      </c>
      <c r="AF52" s="767">
        <v>5.24</v>
      </c>
      <c r="AG52" s="767">
        <v>16.7</v>
      </c>
      <c r="AH52" s="767">
        <v>2.9000000000000004</v>
      </c>
      <c r="AI52" s="767">
        <v>17.11</v>
      </c>
      <c r="AJ52" s="767">
        <v>11.3</v>
      </c>
      <c r="AK52" s="767">
        <v>10.33</v>
      </c>
      <c r="AL52" s="768">
        <v>60660</v>
      </c>
      <c r="AM52" s="769">
        <v>0.25</v>
      </c>
      <c r="AN52" s="767">
        <v>0.7</v>
      </c>
      <c r="AO52" s="770">
        <f>IF(U52="n/a","n/a",IF(AA52&lt;0,"n/a",IF(AA52="n/a","n/a",J52+U52-AA52)))</f>
        <v>-21.383403392506573</v>
      </c>
      <c r="AP52" s="771">
        <f>IF(U52="n/a","n/a",J52+U52)</f>
        <v>10.625866595905938</v>
      </c>
      <c r="AQ52" s="772">
        <f>IF(OR(AC52&lt;0.01,AF52="n/a"),"n/a",(I52/SQRT(22.5*AC52*(I52/AF52))-1)*100)</f>
        <v>173.03119458673302</v>
      </c>
      <c r="AR52" s="651">
        <f>INDEX(Historical!$C$7:$C$1256,MATCH(B52,Historical!$B$7:$B$1278,0))*IF(AH52="n/a",1.03,IF(AH52&lt;0,1.01,IF(AH52&gt;10,1.1,(1+AH52/100))))</f>
        <v>4.7128199999999998</v>
      </c>
      <c r="AS52" s="766">
        <f>IF($AI52="n/a",1.03*AR52,IF($AI52&lt;0,1.01*AR52,IF($AI52&gt;10,1.1*AR52,(1+$AI52/100)*AR52)))</f>
        <v>5.1841020000000002</v>
      </c>
      <c r="AT52" s="766">
        <f>IF($AK52="n/a",1.03*AS52,IF($AK52&lt;0,1.01*AS52,IF($AK52&gt;10,1.1*AS52,(1+$AK52/100)*AS52)))</f>
        <v>5.702512200000001</v>
      </c>
      <c r="AU52" s="766">
        <f>IF($AK52="n/a",1.03*AT52,IF($AK52&lt;0,1.01*AT52,IF($AK52&gt;10,1.1*AT52,(1+$AK52/100)*AT52)))</f>
        <v>6.2727634200000013</v>
      </c>
      <c r="AV52" s="766">
        <f>IF($AK52="n/a",1.03*AU52,IF($AK52&lt;0,1.01*AU52,IF($AK52&gt;10,1.1*AU52,(1+$AK52/100)*AU52)))</f>
        <v>6.9000397620000022</v>
      </c>
      <c r="AW52" s="758">
        <f>SUM(AR52:AV52)</f>
        <v>28.772237382000004</v>
      </c>
      <c r="AX52" s="773">
        <f>AW52/I52*100</f>
        <v>10.415666587749783</v>
      </c>
      <c r="AY52" s="936">
        <v>0.85</v>
      </c>
      <c r="AZ52" s="769">
        <v>64.990000000000009</v>
      </c>
      <c r="BA52" s="769">
        <v>-11.1</v>
      </c>
      <c r="BB52" s="769">
        <v>-6.32</v>
      </c>
      <c r="BC52" s="769">
        <v>8.7800000000000011</v>
      </c>
      <c r="BD52" s="909"/>
      <c r="BE52" s="624">
        <v>1983</v>
      </c>
      <c r="BF52" s="899">
        <f>IF(BE52&gt;2008,0,IF(BE52&gt;2001,1,IF(BE52&gt;1990,2,IF(BE52&gt;1980,3,IF(BE52&gt;1973,4,IF(BE52&gt;1970,5,IF(BE52&gt;1960,6,IF(BE52&gt;1958,7,IF(BE52&gt;1953,8,9)))))))))</f>
        <v>3</v>
      </c>
      <c r="BG52" s="825">
        <v>9.1999999999999993</v>
      </c>
    </row>
    <row r="53" spans="1:59" ht="11.25" customHeight="1" x14ac:dyDescent="0.2">
      <c r="A53" s="872" t="s">
        <v>917</v>
      </c>
      <c r="B53" s="876" t="s">
        <v>918</v>
      </c>
      <c r="C53" s="933" t="s">
        <v>4196</v>
      </c>
      <c r="D53" s="933" t="s">
        <v>4340</v>
      </c>
      <c r="E53" s="733">
        <v>9</v>
      </c>
      <c r="F53" s="1158">
        <v>506</v>
      </c>
      <c r="G53" s="1158" t="s">
        <v>106</v>
      </c>
      <c r="H53" s="1158" t="s">
        <v>106</v>
      </c>
      <c r="I53" s="875">
        <v>112.84</v>
      </c>
      <c r="J53" s="651">
        <f>(M53/I53)*100</f>
        <v>1.0280042538107053</v>
      </c>
      <c r="K53" s="878">
        <v>0.28999999999999998</v>
      </c>
      <c r="L53" s="888">
        <v>4</v>
      </c>
      <c r="M53" s="642">
        <f>K53*L53</f>
        <v>1.1599999999999999</v>
      </c>
      <c r="N53" s="871" t="s">
        <v>127</v>
      </c>
      <c r="O53" s="734">
        <v>0.25</v>
      </c>
      <c r="P53" s="862">
        <v>44179</v>
      </c>
      <c r="Q53" s="862">
        <v>44202</v>
      </c>
      <c r="R53" s="642">
        <f>(K53-O53)/O53*100</f>
        <v>15.999999999999993</v>
      </c>
      <c r="S53" s="701">
        <f>IF(INDEX(Historical!$D$7:$D$1254,MATCH(B53,Historical!$B$7:$B$1278,0))=0,"n/a",(INDEX(Historical!$C$7:$C$1256,MATCH(B53,Historical!$B$7:$B$1278,0))/INDEX(Historical!$D$7:$D$1254,MATCH(B53,Historical!$B$7:$B$1278,0))-1)*100)</f>
        <v>14.285714285714279</v>
      </c>
      <c r="T53" s="701">
        <f>IF(INDEX(Historical!$F$7:$F$1247,MATCH(B53,Historical!$B$7:$B$1278,0))=0,"n/a",((INDEX(Historical!$C$7:$C$1256,MATCH(B53,Historical!$B$7:$B$1278,0))/INDEX(Historical!$F$7:$F$1247,MATCH(B53,Historical!$B$7:$B$1278,0)))^(1/3)-1)*100)</f>
        <v>19.681696117715084</v>
      </c>
      <c r="U53" s="701">
        <f>IF(INDEX(Historical!$H$7:$H$1247,MATCH(B53,Historical!$B$7:$B$1278,0))=0,"n/a",((INDEX(Historical!$C$7:$C$1256,MATCH(B53,Historical!$B$7:$B$1278,0))/INDEX(Historical!$H$7:$H$1247,MATCH(B53,Historical!$B$7:$B$1278,0)))^(1/5)-1)*100)</f>
        <v>17.699999391414888</v>
      </c>
      <c r="V53" s="701">
        <f>IF(INDEX(Historical!$O$7:$O$1247,MATCH(B53,Historical!$B$7:$B$1278,0))=0,"n/a",((INDEX(Historical!$C$7:$C$1256,MATCH(B53,Historical!$B$7:$B$1278,0))/INDEX(Historical!$O$7:$O$1247,MATCH(B53,Historical!$B$7:$B$1278,0)))^(1/10)-1)*100)</f>
        <v>41.421356237309517</v>
      </c>
      <c r="W53" s="702">
        <f>IF(OR(U53&lt;=0,U53="n/a",V53&lt;=0,V53="n/a"),"n/a",U53/V53)</f>
        <v>0.42731578584749341</v>
      </c>
      <c r="X53" s="703">
        <f>IF(OR(AJ53&lt;=0,AJ53="n/a",U53&lt;=0,U53="n/a"),"n/a",U53/AJ53)</f>
        <v>1.5945945397671071</v>
      </c>
      <c r="Y53" s="877"/>
      <c r="Z53" s="651">
        <f>IF(OR(AC53&lt;0.01,AC53="n/a"),"n/a",M53/AC53*100)</f>
        <v>30.526315789473685</v>
      </c>
      <c r="AA53" s="887">
        <f>IF(OR(AC53&lt;0.01,AC53="n/a"),"n/a",I53/AC53)</f>
        <v>29.694736842105264</v>
      </c>
      <c r="AB53" s="888">
        <v>12</v>
      </c>
      <c r="AC53" s="866">
        <v>3.8</v>
      </c>
      <c r="AD53" s="866">
        <v>5.95</v>
      </c>
      <c r="AE53" s="866">
        <v>4</v>
      </c>
      <c r="AF53" s="866">
        <v>6.69</v>
      </c>
      <c r="AG53" s="866">
        <v>24.9</v>
      </c>
      <c r="AH53" s="866">
        <v>-9.1999999999999993</v>
      </c>
      <c r="AI53" s="866">
        <v>15.55</v>
      </c>
      <c r="AJ53" s="866">
        <v>11.1</v>
      </c>
      <c r="AK53" s="866">
        <v>5</v>
      </c>
      <c r="AL53" s="879">
        <v>33320</v>
      </c>
      <c r="AM53" s="873">
        <v>0.2</v>
      </c>
      <c r="AN53" s="866">
        <v>0.76</v>
      </c>
      <c r="AO53" s="740">
        <f>IF(U53="n/a","n/a",IF(AA53&lt;0,"n/a",IF(AA53="n/a","n/a",J53+U53-AA53)))</f>
        <v>-10.96673319687967</v>
      </c>
      <c r="AP53" s="741">
        <f>IF(U53="n/a","n/a",J53+U53)</f>
        <v>18.728003645225595</v>
      </c>
      <c r="AQ53" s="889">
        <f>IF(OR(AC53&lt;0.01,AF53="n/a"),"n/a",(I53/SQRT(22.5*AC53*(I53/AF53))-1)*100)</f>
        <v>197.14028820944657</v>
      </c>
      <c r="AR53" s="651">
        <f>INDEX(Historical!$C$7:$C$1256,MATCH(B53,Historical!$B$7:$B$1278,0))*IF(AH53="n/a",1.03,IF(AH53&lt;0,1.01,IF(AH53&gt;10,1.1,(1+AH53/100))))</f>
        <v>0.96960000000000002</v>
      </c>
      <c r="AS53" s="887">
        <f>IF($AI53="n/a",1.03*AR53,IF($AI53&lt;0,1.01*AR53,IF($AI53&gt;10,1.1*AR53,(1+$AI53/100)*AR53)))</f>
        <v>1.0665600000000002</v>
      </c>
      <c r="AT53" s="887">
        <f>IF($AK53="n/a",1.03*AS53,IF($AK53&lt;0,1.01*AS53,IF($AK53&gt;10,1.1*AS53,(1+$AK53/100)*AS53)))</f>
        <v>1.1198880000000002</v>
      </c>
      <c r="AU53" s="887">
        <f>IF($AK53="n/a",1.03*AT53,IF($AK53&lt;0,1.01*AT53,IF($AK53&gt;10,1.1*AT53,(1+$AK53/100)*AT53)))</f>
        <v>1.1758824000000003</v>
      </c>
      <c r="AV53" s="887">
        <f>IF($AK53="n/a",1.03*AU53,IF($AK53&lt;0,1.01*AU53,IF($AK53&gt;10,1.1*AU53,(1+$AK53/100)*AU53)))</f>
        <v>1.2346765200000005</v>
      </c>
      <c r="AW53" s="651">
        <f>SUM(AR53:AV53)</f>
        <v>5.5666069200000017</v>
      </c>
      <c r="AX53" s="748">
        <f>AW53/I53*100</f>
        <v>4.9331858560794055</v>
      </c>
      <c r="AY53" s="935">
        <v>1.29</v>
      </c>
      <c r="AZ53" s="873">
        <v>78.97</v>
      </c>
      <c r="BA53" s="873">
        <v>-5.79</v>
      </c>
      <c r="BB53" s="873">
        <v>2.41</v>
      </c>
      <c r="BC53" s="873">
        <v>15.229999999999999</v>
      </c>
      <c r="BE53" s="624">
        <v>2012</v>
      </c>
      <c r="BF53" s="899">
        <f>IF(BE53&gt;2008,0,IF(BE53&gt;2001,1,IF(BE53&gt;1990,2,IF(BE53&gt;1980,3,IF(BE53&gt;1973,4,IF(BE53&gt;1970,5,IF(BE53&gt;1960,6,IF(BE53&gt;1958,7,IF(BE53&gt;1953,8,9)))))))))</f>
        <v>0</v>
      </c>
      <c r="BG53" s="883">
        <v>10.199999999999999</v>
      </c>
    </row>
    <row r="54" spans="1:59" ht="11.25" customHeight="1" x14ac:dyDescent="0.2">
      <c r="A54" s="881" t="s">
        <v>932</v>
      </c>
      <c r="B54" s="876" t="s">
        <v>933</v>
      </c>
      <c r="C54" s="933" t="s">
        <v>108</v>
      </c>
      <c r="D54" s="933" t="s">
        <v>4341</v>
      </c>
      <c r="E54" s="733">
        <v>9</v>
      </c>
      <c r="F54" s="1158">
        <v>448</v>
      </c>
      <c r="G54" s="1157" t="s">
        <v>106</v>
      </c>
      <c r="H54" s="1157" t="s">
        <v>106</v>
      </c>
      <c r="I54" s="875">
        <v>40</v>
      </c>
      <c r="J54" s="651">
        <f>(M54/I54)*100</f>
        <v>5.2</v>
      </c>
      <c r="K54" s="878">
        <v>0.52</v>
      </c>
      <c r="L54" s="888">
        <v>4</v>
      </c>
      <c r="M54" s="642">
        <f>K54*L54</f>
        <v>2.08</v>
      </c>
      <c r="N54" s="871" t="s">
        <v>208</v>
      </c>
      <c r="O54" s="734">
        <v>0.51</v>
      </c>
      <c r="P54" s="619">
        <v>43814</v>
      </c>
      <c r="Q54" s="619">
        <v>43818</v>
      </c>
      <c r="R54" s="642">
        <f>(K54-O54)/O54*100</f>
        <v>1.9607843137254919</v>
      </c>
      <c r="S54" s="701">
        <f>IF(INDEX(Historical!$D$7:$D$1254,MATCH(B54,Historical!$B$7:$B$1278,0))=0,"n/a",(INDEX(Historical!$C$7:$C$1256,MATCH(B54,Historical!$B$7:$B$1278,0))/INDEX(Historical!$D$7:$D$1254,MATCH(B54,Historical!$B$7:$B$1278,0))-1)*100)</f>
        <v>3.499999999999992</v>
      </c>
      <c r="T54" s="701">
        <f>IF(INDEX(Historical!$F$7:$F$1247,MATCH(B54,Historical!$B$7:$B$1278,0))=0,"n/a",((INDEX(Historical!$C$7:$C$1256,MATCH(B54,Historical!$B$7:$B$1278,0))/INDEX(Historical!$F$7:$F$1247,MATCH(B54,Historical!$B$7:$B$1278,0)))^(1/3)-1)*100)</f>
        <v>2.3617445175794893</v>
      </c>
      <c r="U54" s="701">
        <f>IF(INDEX(Historical!$H$7:$H$1247,MATCH(B54,Historical!$B$7:$B$1278,0))=0,"n/a",((INDEX(Historical!$C$7:$C$1256,MATCH(B54,Historical!$B$7:$B$1278,0))/INDEX(Historical!$H$7:$H$1247,MATCH(B54,Historical!$B$7:$B$1278,0)))^(1/5)-1)*100)</f>
        <v>2.2727004553234176</v>
      </c>
      <c r="V54" s="701">
        <f>IF(INDEX(Historical!$O$7:$O$1247,MATCH(B54,Historical!$B$7:$B$1278,0))=0,"n/a",((INDEX(Historical!$C$7:$C$1256,MATCH(B54,Historical!$B$7:$B$1278,0))/INDEX(Historical!$O$7:$O$1247,MATCH(B54,Historical!$B$7:$B$1278,0)))^(1/10)-1)*100)</f>
        <v>3.695708995385627</v>
      </c>
      <c r="W54" s="702">
        <f>IF(OR(U54&lt;=0,U54="n/a",V54&lt;=0,V54="n/a"),"n/a",U54/V54)</f>
        <v>0.61495655046462161</v>
      </c>
      <c r="X54" s="703" t="str">
        <f>IF(OR(AJ54&lt;=0,AJ54="n/a",U54&lt;=0,U54="n/a"),"n/a",U54/AJ54)</f>
        <v>n/a</v>
      </c>
      <c r="Y54" s="877"/>
      <c r="Z54" s="651" t="str">
        <f>IF(OR(AC54&lt;0.01,AC54="n/a"),"n/a",M54/AC54*100)</f>
        <v>n/a</v>
      </c>
      <c r="AA54" s="887" t="str">
        <f>IF(OR(AC54&lt;0.01,AC54="n/a"),"n/a",I54/AC54)</f>
        <v>n/a</v>
      </c>
      <c r="AB54" s="888">
        <v>12</v>
      </c>
      <c r="AC54" s="866" t="s">
        <v>136</v>
      </c>
      <c r="AD54" s="866" t="s">
        <v>136</v>
      </c>
      <c r="AE54" s="866" t="s">
        <v>136</v>
      </c>
      <c r="AF54" s="866" t="s">
        <v>136</v>
      </c>
      <c r="AG54" s="866" t="s">
        <v>136</v>
      </c>
      <c r="AH54" s="866" t="s">
        <v>136</v>
      </c>
      <c r="AI54" s="866" t="s">
        <v>136</v>
      </c>
      <c r="AJ54" s="866" t="s">
        <v>136</v>
      </c>
      <c r="AK54" s="866" t="s">
        <v>136</v>
      </c>
      <c r="AL54" s="879" t="s">
        <v>136</v>
      </c>
      <c r="AM54" s="873" t="s">
        <v>136</v>
      </c>
      <c r="AN54" s="866" t="s">
        <v>136</v>
      </c>
      <c r="AO54" s="740" t="str">
        <f>IF(U54="n/a","n/a",IF(AA54&lt;0,"n/a",IF(AA54="n/a","n/a",J54+U54-AA54)))</f>
        <v>n/a</v>
      </c>
      <c r="AP54" s="741">
        <f>IF(U54="n/a","n/a",J54+U54)</f>
        <v>7.4727004553234178</v>
      </c>
      <c r="AQ54" s="889" t="str">
        <f>IF(OR(AC54&lt;0.01,AF54="n/a"),"n/a",(I54/SQRT(22.5*AC54*(I54/AF54))-1)*100)</f>
        <v>n/a</v>
      </c>
      <c r="AR54" s="651">
        <f>INDEX(Historical!$C$7:$C$1256,MATCH(B54,Historical!$B$7:$B$1278,0))*IF(AH54="n/a",1.03,IF(AH54&lt;0,1.01,IF(AH54&gt;10,1.1,(1+AH54/100))))</f>
        <v>2.1320999999999999</v>
      </c>
      <c r="AS54" s="887">
        <f>IF($AI54="n/a",1.03*AR54,IF($AI54&lt;0,1.01*AR54,IF($AI54&gt;10,1.1*AR54,(1+$AI54/100)*AR54)))</f>
        <v>2.1960630000000001</v>
      </c>
      <c r="AT54" s="887">
        <f>IF($AK54="n/a",1.03*AS54,IF($AK54&lt;0,1.01*AS54,IF($AK54&gt;10,1.1*AS54,(1+$AK54/100)*AS54)))</f>
        <v>2.2619448900000001</v>
      </c>
      <c r="AU54" s="887">
        <f>IF($AK54="n/a",1.03*AT54,IF($AK54&lt;0,1.01*AT54,IF($AK54&gt;10,1.1*AT54,(1+$AK54/100)*AT54)))</f>
        <v>2.3298032367000001</v>
      </c>
      <c r="AV54" s="887">
        <f>IF($AK54="n/a",1.03*AU54,IF($AK54&lt;0,1.01*AU54,IF($AK54&gt;10,1.1*AU54,(1+$AK54/100)*AU54)))</f>
        <v>2.3996973338010004</v>
      </c>
      <c r="AW54" s="651">
        <f>SUM(AR54:AV54)</f>
        <v>11.319608460501001</v>
      </c>
      <c r="AX54" s="748">
        <f>AW54/I54*100</f>
        <v>28.2990211512525</v>
      </c>
      <c r="AY54" s="935" t="s">
        <v>136</v>
      </c>
      <c r="AZ54" s="873" t="s">
        <v>136</v>
      </c>
      <c r="BA54" s="873" t="s">
        <v>136</v>
      </c>
      <c r="BB54" s="873" t="s">
        <v>136</v>
      </c>
      <c r="BC54" s="873" t="s">
        <v>136</v>
      </c>
      <c r="BD54" s="908" t="s">
        <v>4268</v>
      </c>
      <c r="BE54" s="624">
        <v>2012</v>
      </c>
      <c r="BF54" s="899">
        <f>IF(BE54&gt;2008,0,IF(BE54&gt;2001,1,IF(BE54&gt;1990,2,IF(BE54&gt;1980,3,IF(BE54&gt;1973,4,IF(BE54&gt;1970,5,IF(BE54&gt;1960,6,IF(BE54&gt;1958,7,IF(BE54&gt;1953,8,9)))))))))</f>
        <v>0</v>
      </c>
      <c r="BG54" s="883" t="s">
        <v>136</v>
      </c>
    </row>
    <row r="55" spans="1:59" ht="11.25" customHeight="1" x14ac:dyDescent="0.2">
      <c r="A55" s="872" t="s">
        <v>930</v>
      </c>
      <c r="B55" s="876" t="s">
        <v>931</v>
      </c>
      <c r="C55" s="933" t="s">
        <v>112</v>
      </c>
      <c r="D55" s="933" t="s">
        <v>1221</v>
      </c>
      <c r="E55" s="733">
        <v>9</v>
      </c>
      <c r="F55" s="1158">
        <v>459</v>
      </c>
      <c r="G55" s="1178" t="s">
        <v>106</v>
      </c>
      <c r="H55" s="1178" t="s">
        <v>106</v>
      </c>
      <c r="I55" s="875">
        <v>23.89</v>
      </c>
      <c r="J55" s="651">
        <f>(M55/I55)*100</f>
        <v>3.1393888656341566</v>
      </c>
      <c r="K55" s="878">
        <v>0.1875</v>
      </c>
      <c r="L55" s="888">
        <v>4</v>
      </c>
      <c r="M55" s="642">
        <f>K55*L55</f>
        <v>0.75</v>
      </c>
      <c r="N55" s="871" t="s">
        <v>556</v>
      </c>
      <c r="O55" s="734">
        <v>0.17499999999999999</v>
      </c>
      <c r="P55" s="862">
        <v>43861</v>
      </c>
      <c r="Q55" s="862">
        <v>43878</v>
      </c>
      <c r="R55" s="642">
        <f>(K55-O55)/O55*100</f>
        <v>7.1428571428571495</v>
      </c>
      <c r="S55" s="701">
        <f>IF(INDEX(Historical!$D$7:$D$1254,MATCH(B55,Historical!$B$7:$B$1278,0))=0,"n/a",(INDEX(Historical!$C$7:$C$1256,MATCH(B55,Historical!$B$7:$B$1278,0))/INDEX(Historical!$D$7:$D$1254,MATCH(B55,Historical!$B$7:$B$1278,0))-1)*100)</f>
        <v>11.111111111111093</v>
      </c>
      <c r="T55" s="701">
        <f>IF(INDEX(Historical!$F$7:$F$1247,MATCH(B55,Historical!$B$7:$B$1278,0))=0,"n/a",((INDEX(Historical!$C$7:$C$1256,MATCH(B55,Historical!$B$7:$B$1278,0))/INDEX(Historical!$F$7:$F$1247,MATCH(B55,Historical!$B$7:$B$1278,0)))^(1/3)-1)*100)</f>
        <v>11.868894208139679</v>
      </c>
      <c r="U55" s="701">
        <f>IF(INDEX(Historical!$H$7:$H$1247,MATCH(B55,Historical!$B$7:$B$1278,0))=0,"n/a",((INDEX(Historical!$C$7:$C$1256,MATCH(B55,Historical!$B$7:$B$1278,0))/INDEX(Historical!$H$7:$H$1247,MATCH(B55,Historical!$B$7:$B$1278,0)))^(1/5)-1)*100)</f>
        <v>11.842691472014465</v>
      </c>
      <c r="V55" s="701">
        <f>IF(INDEX(Historical!$O$7:$O$1247,MATCH(B55,Historical!$B$7:$B$1278,0))=0,"n/a",((INDEX(Historical!$C$7:$C$1256,MATCH(B55,Historical!$B$7:$B$1278,0))/INDEX(Historical!$O$7:$O$1247,MATCH(B55,Historical!$B$7:$B$1278,0)))^(1/10)-1)*100)</f>
        <v>7.94139936106939</v>
      </c>
      <c r="W55" s="702">
        <f>IF(OR(U55&lt;=0,U55="n/a",V55&lt;=0,V55="n/a"),"n/a",U55/V55)</f>
        <v>1.4912600328438497</v>
      </c>
      <c r="X55" s="703">
        <f>IF(OR(AJ55&lt;=0,AJ55="n/a",U55&lt;=0,U55="n/a"),"n/a",U55/AJ55)</f>
        <v>1.9414248314777813</v>
      </c>
      <c r="Y55" s="654"/>
      <c r="Z55" s="651">
        <f>IF(OR(AC55&lt;0.01,AC55="n/a"),"n/a",M55/AC55*100)</f>
        <v>41.899441340782126</v>
      </c>
      <c r="AA55" s="887">
        <f>IF(OR(AC55&lt;0.01,AC55="n/a"),"n/a",I55/AC55)</f>
        <v>13.346368715083798</v>
      </c>
      <c r="AB55" s="888">
        <v>2</v>
      </c>
      <c r="AC55" s="866">
        <v>1.79</v>
      </c>
      <c r="AD55" s="866">
        <v>0.89</v>
      </c>
      <c r="AE55" s="866">
        <v>0.5</v>
      </c>
      <c r="AF55" s="866">
        <v>1.19</v>
      </c>
      <c r="AG55" s="866">
        <v>9.3000000000000007</v>
      </c>
      <c r="AH55" s="866">
        <v>42.4</v>
      </c>
      <c r="AI55" s="866">
        <v>8.24</v>
      </c>
      <c r="AJ55" s="866">
        <v>6.1</v>
      </c>
      <c r="AK55" s="866">
        <v>15</v>
      </c>
      <c r="AL55" s="879">
        <v>641.45000000000005</v>
      </c>
      <c r="AM55" s="873">
        <v>2.7</v>
      </c>
      <c r="AN55" s="866">
        <v>0.32</v>
      </c>
      <c r="AO55" s="740">
        <f>IF(U55="n/a","n/a",IF(AA55&lt;0,"n/a",IF(AA55="n/a","n/a",J55+U55-AA55)))</f>
        <v>1.6357116225648234</v>
      </c>
      <c r="AP55" s="741">
        <f>IF(U55="n/a","n/a",J55+U55)</f>
        <v>14.982080337648622</v>
      </c>
      <c r="AQ55" s="889">
        <f>IF(OR(AC55&lt;0.01,AF55="n/a"),"n/a",(I55/SQRT(22.5*AC55*(I55/AF55))-1)*100)</f>
        <v>-15.983655635215243</v>
      </c>
      <c r="AR55" s="651">
        <f>INDEX(Historical!$C$7:$C$1256,MATCH(B55,Historical!$B$7:$B$1278,0))*IF(AH55="n/a",1.03,IF(AH55&lt;0,1.01,IF(AH55&gt;10,1.1,(1+AH55/100))))</f>
        <v>0.77</v>
      </c>
      <c r="AS55" s="887">
        <f>IF($AI55="n/a",1.03*AR55,IF($AI55&lt;0,1.01*AR55,IF($AI55&gt;10,1.1*AR55,(1+$AI55/100)*AR55)))</f>
        <v>0.83344800000000008</v>
      </c>
      <c r="AT55" s="887">
        <f>IF($AK55="n/a",1.03*AS55,IF($AK55&lt;0,1.01*AS55,IF($AK55&gt;10,1.1*AS55,(1+$AK55/100)*AS55)))</f>
        <v>0.91679280000000019</v>
      </c>
      <c r="AU55" s="887">
        <f>IF($AK55="n/a",1.03*AT55,IF($AK55&lt;0,1.01*AT55,IF($AK55&gt;10,1.1*AT55,(1+$AK55/100)*AT55)))</f>
        <v>1.0084720800000002</v>
      </c>
      <c r="AV55" s="887">
        <f>IF($AK55="n/a",1.03*AU55,IF($AK55&lt;0,1.01*AU55,IF($AK55&gt;10,1.1*AU55,(1+$AK55/100)*AU55)))</f>
        <v>1.1093192880000002</v>
      </c>
      <c r="AW55" s="651">
        <f>SUM(AR55:AV55)</f>
        <v>4.6380321680000005</v>
      </c>
      <c r="AX55" s="748">
        <f>AW55/I55*100</f>
        <v>19.414115395562998</v>
      </c>
      <c r="AY55" s="935">
        <v>1.3</v>
      </c>
      <c r="AZ55" s="873">
        <v>73.53</v>
      </c>
      <c r="BA55" s="873">
        <v>-41.83</v>
      </c>
      <c r="BB55" s="873">
        <v>5.5100000000000007</v>
      </c>
      <c r="BC55" s="873">
        <v>1.81</v>
      </c>
      <c r="BE55" s="624">
        <v>2012</v>
      </c>
      <c r="BF55" s="899">
        <f>IF(BE55&gt;2008,0,IF(BE55&gt;2001,1,IF(BE55&gt;1990,2,IF(BE55&gt;1980,3,IF(BE55&gt;1973,4,IF(BE55&gt;1970,5,IF(BE55&gt;1960,6,IF(BE55&gt;1958,7,IF(BE55&gt;1953,8,9)))))))))</f>
        <v>0</v>
      </c>
      <c r="BG55" s="883">
        <v>4.3</v>
      </c>
    </row>
    <row r="56" spans="1:59" ht="11.25" customHeight="1" x14ac:dyDescent="0.2">
      <c r="A56" s="872" t="s">
        <v>889</v>
      </c>
      <c r="B56" s="876" t="s">
        <v>890</v>
      </c>
      <c r="C56" s="933" t="s">
        <v>4322</v>
      </c>
      <c r="D56" s="933" t="s">
        <v>4323</v>
      </c>
      <c r="E56" s="733">
        <v>10</v>
      </c>
      <c r="F56" s="1158">
        <v>400</v>
      </c>
      <c r="G56" s="1126" t="s">
        <v>106</v>
      </c>
      <c r="H56" s="1126" t="s">
        <v>106</v>
      </c>
      <c r="I56" s="875">
        <v>151.52000000000001</v>
      </c>
      <c r="J56" s="651">
        <f>(M56/I56)*100</f>
        <v>2.79831045406547</v>
      </c>
      <c r="K56" s="878">
        <v>1.06</v>
      </c>
      <c r="L56" s="888">
        <v>4</v>
      </c>
      <c r="M56" s="642">
        <f>K56*L56</f>
        <v>4.24</v>
      </c>
      <c r="N56" s="871" t="s">
        <v>489</v>
      </c>
      <c r="O56" s="734">
        <v>1.03</v>
      </c>
      <c r="P56" s="862">
        <v>44011</v>
      </c>
      <c r="Q56" s="862">
        <v>44027</v>
      </c>
      <c r="R56" s="642">
        <f>(K56-O56)/O56*100</f>
        <v>2.9126213592233037</v>
      </c>
      <c r="S56" s="701">
        <f>IF(INDEX(Historical!$D$7:$D$1254,MATCH(B56,Historical!$B$7:$B$1278,0))=0,"n/a",(INDEX(Historical!$C$7:$C$1256,MATCH(B56,Historical!$B$7:$B$1278,0))/INDEX(Historical!$D$7:$D$1254,MATCH(B56,Historical!$B$7:$B$1278,0))-1)*100)</f>
        <v>7.6502732240437021</v>
      </c>
      <c r="T56" s="701">
        <f>IF(INDEX(Historical!$F$7:$F$1247,MATCH(B56,Historical!$B$7:$B$1278,0))=0,"n/a",((INDEX(Historical!$C$7:$C$1256,MATCH(B56,Historical!$B$7:$B$1278,0))/INDEX(Historical!$F$7:$F$1247,MATCH(B56,Historical!$B$7:$B$1278,0)))^(1/3)-1)*100)</f>
        <v>7.1804101167775913</v>
      </c>
      <c r="U56" s="701">
        <f>IF(INDEX(Historical!$H$7:$H$1247,MATCH(B56,Historical!$B$7:$B$1278,0))=0,"n/a",((INDEX(Historical!$C$7:$C$1256,MATCH(B56,Historical!$B$7:$B$1278,0))/INDEX(Historical!$H$7:$H$1247,MATCH(B56,Historical!$B$7:$B$1278,0)))^(1/5)-1)*100)</f>
        <v>6.9176544563958275</v>
      </c>
      <c r="V56" s="701">
        <f>IF(INDEX(Historical!$O$7:$O$1247,MATCH(B56,Historical!$B$7:$B$1278,0))=0,"n/a",((INDEX(Historical!$C$7:$C$1256,MATCH(B56,Historical!$B$7:$B$1278,0))/INDEX(Historical!$O$7:$O$1247,MATCH(B56,Historical!$B$7:$B$1278,0)))^(1/10)-1)*100)</f>
        <v>5.5302188000678543</v>
      </c>
      <c r="W56" s="702">
        <f>IF(OR(U56&lt;=0,U56="n/a",V56&lt;=0,V56="n/a"),"n/a",U56/V56)</f>
        <v>1.2508825973234459</v>
      </c>
      <c r="X56" s="703">
        <f>IF(OR(AJ56&lt;=0,AJ56="n/a",U56&lt;=0,U56="n/a"),"n/a",U56/AJ56)</f>
        <v>0.26916943410100497</v>
      </c>
      <c r="Y56" s="661"/>
      <c r="Z56" s="651">
        <f>IF(OR(AC56&lt;0.01,AC56="n/a"),"n/a",M56/AC56*100)</f>
        <v>129.66360856269114</v>
      </c>
      <c r="AA56" s="887">
        <f>IF(OR(AC56&lt;0.01,AC56="n/a"),"n/a",I56/AC56)</f>
        <v>46.336391437308869</v>
      </c>
      <c r="AB56" s="888">
        <v>12</v>
      </c>
      <c r="AC56" s="866">
        <v>3.27</v>
      </c>
      <c r="AD56" s="866">
        <v>463.51</v>
      </c>
      <c r="AE56" s="866">
        <v>11.38</v>
      </c>
      <c r="AF56" s="866">
        <v>2</v>
      </c>
      <c r="AG56" s="866">
        <v>4.5</v>
      </c>
      <c r="AH56" s="868">
        <v>-11.5</v>
      </c>
      <c r="AI56" s="868">
        <v>-9</v>
      </c>
      <c r="AJ56" s="866">
        <v>25.7</v>
      </c>
      <c r="AK56" s="866">
        <v>0.1</v>
      </c>
      <c r="AL56" s="879">
        <v>19060</v>
      </c>
      <c r="AM56" s="873">
        <v>1.2</v>
      </c>
      <c r="AN56" s="866">
        <v>0.8</v>
      </c>
      <c r="AO56" s="740">
        <f>IF(U56="n/a","n/a",IF(AA56&lt;0,"n/a",IF(AA56="n/a","n/a",J56+U56-AA56)))</f>
        <v>-36.620426526847574</v>
      </c>
      <c r="AP56" s="741">
        <f>IF(U56="n/a","n/a",J56+U56)</f>
        <v>9.7159649104612971</v>
      </c>
      <c r="AQ56" s="889">
        <f>IF(OR(AC56&lt;0.01,AF56="n/a"),"n/a",(I56/SQRT(22.5*AC56*(I56/AF56))-1)*100)</f>
        <v>102.9480315248958</v>
      </c>
      <c r="AR56" s="651">
        <f>INDEX(Historical!$C$7:$C$1256,MATCH(B56,Historical!$B$7:$B$1278,0))*IF(AH56="n/a",1.03,IF(AH56&lt;0,1.01,IF(AH56&gt;10,1.1,(1+AH56/100))))</f>
        <v>3.9794</v>
      </c>
      <c r="AS56" s="887">
        <f>IF($AI56="n/a",1.03*AR56,IF($AI56&lt;0,1.01*AR56,IF($AI56&gt;10,1.1*AR56,(1+$AI56/100)*AR56)))</f>
        <v>4.0191939999999997</v>
      </c>
      <c r="AT56" s="887">
        <f>IF($AK56="n/a",1.03*AS56,IF($AK56&lt;0,1.01*AS56,IF($AK56&gt;10,1.1*AS56,(1+$AK56/100)*AS56)))</f>
        <v>4.0232131939999993</v>
      </c>
      <c r="AU56" s="887">
        <f>IF($AK56="n/a",1.03*AT56,IF($AK56&lt;0,1.01*AT56,IF($AK56&gt;10,1.1*AT56,(1+$AK56/100)*AT56)))</f>
        <v>4.0272364071939988</v>
      </c>
      <c r="AV56" s="887">
        <f>IF($AK56="n/a",1.03*AU56,IF($AK56&lt;0,1.01*AU56,IF($AK56&gt;10,1.1*AU56,(1+$AK56/100)*AU56)))</f>
        <v>4.0312636436011919</v>
      </c>
      <c r="AW56" s="651">
        <f>SUM(AR56:AV56)</f>
        <v>20.08030724479519</v>
      </c>
      <c r="AX56" s="748">
        <f>AW56/I56*100</f>
        <v>13.252578699046454</v>
      </c>
      <c r="AY56" s="935">
        <v>0.79</v>
      </c>
      <c r="AZ56" s="873">
        <v>38.729999999999997</v>
      </c>
      <c r="BA56" s="873">
        <v>-14.729999999999999</v>
      </c>
      <c r="BB56" s="873">
        <v>-7.04</v>
      </c>
      <c r="BC56" s="873">
        <v>-4.7600000000000007</v>
      </c>
      <c r="BE56" s="624">
        <v>2011</v>
      </c>
      <c r="BF56" s="899">
        <f>IF(BE56&gt;2008,0,IF(BE56&gt;2001,1,IF(BE56&gt;1990,2,IF(BE56&gt;1980,3,IF(BE56&gt;1973,4,IF(BE56&gt;1970,5,IF(BE56&gt;1960,6,IF(BE56&gt;1958,7,IF(BE56&gt;1953,8,9)))))))))</f>
        <v>0</v>
      </c>
      <c r="BG56" s="883">
        <v>2.1</v>
      </c>
    </row>
    <row r="57" spans="1:59" ht="11.25" customHeight="1" x14ac:dyDescent="0.2">
      <c r="A57" s="872" t="s">
        <v>942</v>
      </c>
      <c r="B57" s="876" t="s">
        <v>4156</v>
      </c>
      <c r="C57" s="933" t="s">
        <v>108</v>
      </c>
      <c r="D57" s="933" t="s">
        <v>118</v>
      </c>
      <c r="E57" s="733">
        <v>7</v>
      </c>
      <c r="F57" s="1158">
        <v>571</v>
      </c>
      <c r="G57" s="1158" t="s">
        <v>106</v>
      </c>
      <c r="H57" s="1158" t="s">
        <v>106</v>
      </c>
      <c r="I57" s="875">
        <v>35.68</v>
      </c>
      <c r="J57" s="651">
        <f>(M57/I57)*100</f>
        <v>3.4753363228699556</v>
      </c>
      <c r="K57" s="878">
        <v>0.31</v>
      </c>
      <c r="L57" s="888">
        <v>4</v>
      </c>
      <c r="M57" s="642">
        <f>K57*L57</f>
        <v>1.24</v>
      </c>
      <c r="N57" s="871" t="s">
        <v>594</v>
      </c>
      <c r="O57" s="737">
        <v>0.27</v>
      </c>
      <c r="P57" s="867">
        <v>43524</v>
      </c>
      <c r="Q57" s="867">
        <v>43539</v>
      </c>
      <c r="R57" s="642">
        <f>(K57-O57)/O57*100</f>
        <v>14.814814814814806</v>
      </c>
      <c r="S57" s="701">
        <f>IF(INDEX(Historical!$D$7:$D$1254,MATCH(B57,Historical!$B$7:$B$1278,0))=0,"n/a",(INDEX(Historical!$C$7:$C$1256,MATCH(B57,Historical!$B$7:$B$1278,0))/INDEX(Historical!$D$7:$D$1254,MATCH(B57,Historical!$B$7:$B$1278,0))-1)*100)</f>
        <v>14.814814814814813</v>
      </c>
      <c r="T57" s="701">
        <f>IF(INDEX(Historical!$F$7:$F$1247,MATCH(B57,Historical!$B$7:$B$1278,0))=0,"n/a",((INDEX(Historical!$C$7:$C$1256,MATCH(B57,Historical!$B$7:$B$1278,0))/INDEX(Historical!$F$7:$F$1247,MATCH(B57,Historical!$B$7:$B$1278,0)))^(1/3)-1)*100)</f>
        <v>17.457012684978924</v>
      </c>
      <c r="U57" s="701">
        <f>IF(INDEX(Historical!$H$7:$H$1247,MATCH(B57,Historical!$B$7:$B$1278,0))=0,"n/a",((INDEX(Historical!$C$7:$C$1256,MATCH(B57,Historical!$B$7:$B$1278,0))/INDEX(Historical!$H$7:$H$1247,MATCH(B57,Historical!$B$7:$B$1278,0)))^(1/5)-1)*100)</f>
        <v>15.625623316640436</v>
      </c>
      <c r="V57" s="701" t="str">
        <f>IF(INDEX(Historical!$O$7:$O$1247,MATCH(B57,Historical!$B$7:$B$1278,0))=0,"n/a",((INDEX(Historical!$C$7:$C$1256,MATCH(B57,Historical!$B$7:$B$1278,0))/INDEX(Historical!$O$7:$O$1247,MATCH(B57,Historical!$B$7:$B$1278,0)))^(1/10)-1)*100)</f>
        <v>n/a</v>
      </c>
      <c r="W57" s="702" t="str">
        <f>IF(OR(U57&lt;=0,U57="n/a",V57&lt;=0,V57="n/a"),"n/a",U57/V57)</f>
        <v>n/a</v>
      </c>
      <c r="X57" s="703" t="str">
        <f>IF(OR(AJ57&lt;=0,AJ57="n/a",U57&lt;=0,U57="n/a"),"n/a",U57/AJ57)</f>
        <v>n/a</v>
      </c>
      <c r="Y57" s="877" t="s">
        <v>4382</v>
      </c>
      <c r="Z57" s="651" t="str">
        <f>IF(OR(AC57&lt;0.01,AC57="n/a"),"n/a",M57/AC57*100)</f>
        <v>n/a</v>
      </c>
      <c r="AA57" s="887" t="str">
        <f>IF(OR(AC57&lt;0.01,AC57="n/a"),"n/a",I57/AC57)</f>
        <v>n/a</v>
      </c>
      <c r="AB57" s="888">
        <v>12</v>
      </c>
      <c r="AC57" s="866">
        <v>-4.47</v>
      </c>
      <c r="AD57" s="866" t="s">
        <v>136</v>
      </c>
      <c r="AE57" s="866">
        <v>0.65</v>
      </c>
      <c r="AF57" s="866">
        <v>0.71</v>
      </c>
      <c r="AG57" s="866">
        <v>-8.6999999999999993</v>
      </c>
      <c r="AH57" s="866">
        <v>-113.7</v>
      </c>
      <c r="AI57" s="866">
        <v>308.94</v>
      </c>
      <c r="AJ57" s="866">
        <v>-15.4</v>
      </c>
      <c r="AK57" s="866">
        <v>7.0000000000000009</v>
      </c>
      <c r="AL57" s="879">
        <v>1220</v>
      </c>
      <c r="AM57" s="873">
        <v>0.4</v>
      </c>
      <c r="AN57" s="866">
        <v>0.33</v>
      </c>
      <c r="AO57" s="740" t="str">
        <f>IF(U57="n/a","n/a",IF(AA57&lt;0,"n/a",IF(AA57="n/a","n/a",J57+U57-AA57)))</f>
        <v>n/a</v>
      </c>
      <c r="AP57" s="741">
        <f>IF(U57="n/a","n/a",J57+U57)</f>
        <v>19.100959639510393</v>
      </c>
      <c r="AQ57" s="889" t="str">
        <f>IF(OR(AC57&lt;0.01,AF57="n/a"),"n/a",(I57/SQRT(22.5*AC57*(I57/AF57))-1)*100)</f>
        <v>n/a</v>
      </c>
      <c r="AR57" s="651">
        <f>INDEX(Historical!$C$7:$C$1256,MATCH(B57,Historical!$B$7:$B$1278,0))*IF(AH57="n/a",1.03,IF(AH57&lt;0,1.01,IF(AH57&gt;10,1.1,(1+AH57/100))))</f>
        <v>1.2524</v>
      </c>
      <c r="AS57" s="887">
        <f>IF($AI57="n/a",1.03*AR57,IF($AI57&lt;0,1.01*AR57,IF($AI57&gt;10,1.1*AR57,(1+$AI57/100)*AR57)))</f>
        <v>1.37764</v>
      </c>
      <c r="AT57" s="887">
        <f>IF($AK57="n/a",1.03*AS57,IF($AK57&lt;0,1.01*AS57,IF($AK57&gt;10,1.1*AS57,(1+$AK57/100)*AS57)))</f>
        <v>1.4740748000000001</v>
      </c>
      <c r="AU57" s="887">
        <f>IF($AK57="n/a",1.03*AT57,IF($AK57&lt;0,1.01*AT57,IF($AK57&gt;10,1.1*AT57,(1+$AK57/100)*AT57)))</f>
        <v>1.5772600360000002</v>
      </c>
      <c r="AV57" s="887">
        <f>IF($AK57="n/a",1.03*AU57,IF($AK57&lt;0,1.01*AU57,IF($AK57&gt;10,1.1*AU57,(1+$AK57/100)*AU57)))</f>
        <v>1.6876682385200004</v>
      </c>
      <c r="AW57" s="651">
        <f>SUM(AR57:AV57)</f>
        <v>7.3690430745200013</v>
      </c>
      <c r="AX57" s="748">
        <f>AW57/I57*100</f>
        <v>20.65314763038117</v>
      </c>
      <c r="AY57" s="935">
        <v>0.9</v>
      </c>
      <c r="AZ57" s="873">
        <v>42.72</v>
      </c>
      <c r="BA57" s="873">
        <v>-49.35</v>
      </c>
      <c r="BB57" s="873">
        <v>-0.28999999999999998</v>
      </c>
      <c r="BC57" s="873">
        <v>-10.02</v>
      </c>
      <c r="BE57" s="624">
        <v>2013</v>
      </c>
      <c r="BF57" s="899">
        <f>IF(BE57&gt;2008,0,IF(BE57&gt;2001,1,IF(BE57&gt;1990,2,IF(BE57&gt;1980,3,IF(BE57&gt;1973,4,IF(BE57&gt;1970,5,IF(BE57&gt;1960,6,IF(BE57&gt;1958,7,IF(BE57&gt;1953,8,9)))))))))</f>
        <v>0</v>
      </c>
      <c r="BG57" s="883">
        <v>-1.5</v>
      </c>
    </row>
    <row r="58" spans="1:59" ht="11.25" customHeight="1" x14ac:dyDescent="0.2">
      <c r="A58" s="882" t="s">
        <v>4375</v>
      </c>
      <c r="B58" s="876" t="s">
        <v>3794</v>
      </c>
      <c r="C58" s="933" t="s">
        <v>245</v>
      </c>
      <c r="D58" s="933" t="s">
        <v>4355</v>
      </c>
      <c r="E58" s="733">
        <v>6</v>
      </c>
      <c r="F58" s="1158">
        <v>653</v>
      </c>
      <c r="G58" s="1178" t="s">
        <v>106</v>
      </c>
      <c r="H58" s="1178" t="s">
        <v>106</v>
      </c>
      <c r="I58" s="875">
        <v>27.74</v>
      </c>
      <c r="J58" s="651">
        <f>(M58/I58)*100</f>
        <v>1.5861571737563089</v>
      </c>
      <c r="K58" s="878">
        <v>0.11</v>
      </c>
      <c r="L58" s="888">
        <v>4</v>
      </c>
      <c r="M58" s="642">
        <f>K58*L58</f>
        <v>0.44</v>
      </c>
      <c r="N58" s="871" t="s">
        <v>516</v>
      </c>
      <c r="O58" s="734">
        <v>0.105</v>
      </c>
      <c r="P58" s="867">
        <v>43427</v>
      </c>
      <c r="Q58" s="867">
        <v>43440</v>
      </c>
      <c r="R58" s="642">
        <f>(K58-O58)/O58*100</f>
        <v>4.7619047619047663</v>
      </c>
      <c r="S58" s="701">
        <f>IF(INDEX(Historical!$D$7:$D$1254,MATCH(B58,Historical!$B$7:$B$1278,0))=0,"n/a",(INDEX(Historical!$C$7:$C$1256,MATCH(B58,Historical!$B$7:$B$1278,0))/INDEX(Historical!$D$7:$D$1254,MATCH(B58,Historical!$B$7:$B$1278,0))-1)*100)</f>
        <v>3.529411764705892</v>
      </c>
      <c r="T58" s="701">
        <f>IF(INDEX(Historical!$F$7:$F$1247,MATCH(B58,Historical!$B$7:$B$1278,0))=0,"n/a",((INDEX(Historical!$C$7:$C$1256,MATCH(B58,Historical!$B$7:$B$1278,0))/INDEX(Historical!$F$7:$F$1247,MATCH(B58,Historical!$B$7:$B$1278,0)))^(1/3)-1)*100)</f>
        <v>4.2814313590987974</v>
      </c>
      <c r="U58" s="701">
        <f>IF(INDEX(Historical!$H$7:$H$1247,MATCH(B58,Historical!$B$7:$B$1278,0))=0,"n/a",((INDEX(Historical!$C$7:$C$1256,MATCH(B58,Historical!$B$7:$B$1278,0))/INDEX(Historical!$H$7:$H$1247,MATCH(B58,Historical!$B$7:$B$1278,0)))^(1/5)-1)*100)</f>
        <v>7.1723164172186271</v>
      </c>
      <c r="V58" s="701" t="str">
        <f>IF(INDEX(Historical!$O$7:$O$1247,MATCH(B58,Historical!$B$7:$B$1278,0))=0,"n/a",((INDEX(Historical!$C$7:$C$1256,MATCH(B58,Historical!$B$7:$B$1278,0))/INDEX(Historical!$O$7:$O$1247,MATCH(B58,Historical!$B$7:$B$1278,0)))^(1/10)-1)*100)</f>
        <v>n/a</v>
      </c>
      <c r="W58" s="702" t="str">
        <f>IF(OR(U58&lt;=0,U58="n/a",V58&lt;=0,V58="n/a"),"n/a",U58/V58)</f>
        <v>n/a</v>
      </c>
      <c r="X58" s="703">
        <f>IF(OR(AJ58&lt;=0,AJ58="n/a",U58&lt;=0,U58="n/a"),"n/a",U58/AJ58)</f>
        <v>0.31735913350524897</v>
      </c>
      <c r="Y58" s="673" t="s">
        <v>4492</v>
      </c>
      <c r="Z58" s="651" t="str">
        <f>IF(OR(AC58&lt;0.01,AC58="n/a"),"n/a",M58/AC58*100)</f>
        <v>n/a</v>
      </c>
      <c r="AA58" s="887" t="str">
        <f>IF(OR(AC58&lt;0.01,AC58="n/a"),"n/a",I58/AC58)</f>
        <v>n/a</v>
      </c>
      <c r="AB58" s="888">
        <v>9</v>
      </c>
      <c r="AC58" s="866">
        <v>-1.1599999999999999</v>
      </c>
      <c r="AD58" s="866" t="s">
        <v>136</v>
      </c>
      <c r="AE58" s="866">
        <v>0.48</v>
      </c>
      <c r="AF58" s="866">
        <v>2.42</v>
      </c>
      <c r="AG58" s="866">
        <v>-7.1</v>
      </c>
      <c r="AH58" s="866">
        <v>33.4</v>
      </c>
      <c r="AI58" s="866">
        <v>650</v>
      </c>
      <c r="AJ58" s="866">
        <v>22.6</v>
      </c>
      <c r="AK58" s="866">
        <v>-7.7</v>
      </c>
      <c r="AL58" s="879">
        <v>6790</v>
      </c>
      <c r="AM58" s="873">
        <v>0.5</v>
      </c>
      <c r="AN58" s="866">
        <v>3.2</v>
      </c>
      <c r="AO58" s="740" t="str">
        <f>IF(U58="n/a","n/a",IF(AA58&lt;0,"n/a",IF(AA58="n/a","n/a",J58+U58-AA58)))</f>
        <v>n/a</v>
      </c>
      <c r="AP58" s="741">
        <f>IF(U58="n/a","n/a",J58+U58)</f>
        <v>8.7584735909749369</v>
      </c>
      <c r="AQ58" s="889" t="str">
        <f>IF(OR(AC58&lt;0.01,AF58="n/a"),"n/a",(I58/SQRT(22.5*AC58*(I58/AF58))-1)*100)</f>
        <v>n/a</v>
      </c>
      <c r="AR58" s="651">
        <f>INDEX(Historical!$C$7:$C$1256,MATCH(B58,Historical!$B$7:$B$1278,0))*IF(AH58="n/a",1.03,IF(AH58&lt;0,1.01,IF(AH58&gt;10,1.1,(1+AH58/100))))</f>
        <v>0.48400000000000004</v>
      </c>
      <c r="AS58" s="887">
        <f>IF($AI58="n/a",1.03*AR58,IF($AI58&lt;0,1.01*AR58,IF($AI58&gt;10,1.1*AR58,(1+$AI58/100)*AR58)))</f>
        <v>0.5324000000000001</v>
      </c>
      <c r="AT58" s="887">
        <f>IF($AK58="n/a",1.03*AS58,IF($AK58&lt;0,1.01*AS58,IF($AK58&gt;10,1.1*AS58,(1+$AK58/100)*AS58)))</f>
        <v>0.53772400000000009</v>
      </c>
      <c r="AU58" s="887">
        <f>IF($AK58="n/a",1.03*AT58,IF($AK58&lt;0,1.01*AT58,IF($AK58&gt;10,1.1*AT58,(1+$AK58/100)*AT58)))</f>
        <v>0.54310124000000015</v>
      </c>
      <c r="AV58" s="887">
        <f>IF($AK58="n/a",1.03*AU58,IF($AK58&lt;0,1.01*AU58,IF($AK58&gt;10,1.1*AU58,(1+$AK58/100)*AU58)))</f>
        <v>0.54853225240000014</v>
      </c>
      <c r="AW58" s="651">
        <f>SUM(AR58:AV58)</f>
        <v>2.6457574924000005</v>
      </c>
      <c r="AX58" s="748">
        <f>AW58/I58*100</f>
        <v>9.5376982422494621</v>
      </c>
      <c r="AY58" s="935">
        <v>1.84</v>
      </c>
      <c r="AZ58" s="873">
        <v>187.46</v>
      </c>
      <c r="BA58" s="873">
        <v>-41.25</v>
      </c>
      <c r="BB58" s="873">
        <v>0.79</v>
      </c>
      <c r="BC58" s="873">
        <v>0.51</v>
      </c>
      <c r="BE58" s="624">
        <v>2014</v>
      </c>
      <c r="BF58" s="899">
        <f>IF(BE58&gt;2008,0,IF(BE58&gt;2001,1,IF(BE58&gt;1990,2,IF(BE58&gt;1980,3,IF(BE58&gt;1973,4,IF(BE58&gt;1970,5,IF(BE58&gt;1960,6,IF(BE58&gt;1958,7,IF(BE58&gt;1953,8,9)))))))))</f>
        <v>0</v>
      </c>
      <c r="BG58" s="883">
        <v>-1.6</v>
      </c>
    </row>
    <row r="59" spans="1:59" ht="11.25" customHeight="1" x14ac:dyDescent="0.2">
      <c r="A59" s="864" t="s">
        <v>435</v>
      </c>
      <c r="B59" s="876" t="s">
        <v>436</v>
      </c>
      <c r="C59" s="933" t="s">
        <v>108</v>
      </c>
      <c r="D59" s="933" t="s">
        <v>4341</v>
      </c>
      <c r="E59" s="733">
        <v>28</v>
      </c>
      <c r="F59" s="1158">
        <v>107</v>
      </c>
      <c r="G59" s="1154" t="s">
        <v>37</v>
      </c>
      <c r="H59" s="1154" t="s">
        <v>37</v>
      </c>
      <c r="I59" s="866">
        <v>27.37</v>
      </c>
      <c r="J59" s="651">
        <f>(M59/I59)*100</f>
        <v>3.7997807818779683</v>
      </c>
      <c r="K59" s="885">
        <v>0.26</v>
      </c>
      <c r="L59" s="888">
        <v>4</v>
      </c>
      <c r="M59" s="642">
        <f>K59*L59</f>
        <v>1.04</v>
      </c>
      <c r="N59" s="871" t="s">
        <v>148</v>
      </c>
      <c r="O59" s="1160">
        <v>0.25242700000000001</v>
      </c>
      <c r="P59" s="862">
        <v>44090</v>
      </c>
      <c r="Q59" s="862">
        <v>44099</v>
      </c>
      <c r="R59" s="642">
        <f>(K59-O59)/O59*100</f>
        <v>3.0000752692857722</v>
      </c>
      <c r="S59" s="701">
        <f>IF(INDEX(Historical!$D$7:$D$1254,MATCH(B59,Historical!$B$7:$B$1278,0))=0,"n/a",(INDEX(Historical!$C$7:$C$1256,MATCH(B59,Historical!$B$7:$B$1278,0))/INDEX(Historical!$D$7:$D$1254,MATCH(B59,Historical!$B$7:$B$1278,0))-1)*100)</f>
        <v>5.0042809885191497</v>
      </c>
      <c r="T59" s="701">
        <f>IF(INDEX(Historical!$F$7:$F$1247,MATCH(B59,Historical!$B$7:$B$1278,0))=0,"n/a",((INDEX(Historical!$C$7:$C$1256,MATCH(B59,Historical!$B$7:$B$1278,0))/INDEX(Historical!$F$7:$F$1247,MATCH(B59,Historical!$B$7:$B$1278,0)))^(1/3)-1)*100)</f>
        <v>4.3554185934782552</v>
      </c>
      <c r="U59" s="701">
        <f>IF(INDEX(Historical!$H$7:$H$1247,MATCH(B59,Historical!$B$7:$B$1278,0))=0,"n/a",((INDEX(Historical!$C$7:$C$1256,MATCH(B59,Historical!$B$7:$B$1278,0))/INDEX(Historical!$H$7:$H$1247,MATCH(B59,Historical!$B$7:$B$1278,0)))^(1/5)-1)*100)</f>
        <v>3.458188531853712</v>
      </c>
      <c r="V59" s="701">
        <f>IF(INDEX(Historical!$O$7:$O$1247,MATCH(B59,Historical!$B$7:$B$1278,0))=0,"n/a",((INDEX(Historical!$C$7:$C$1256,MATCH(B59,Historical!$B$7:$B$1278,0))/INDEX(Historical!$O$7:$O$1247,MATCH(B59,Historical!$B$7:$B$1278,0)))^(1/10)-1)*100)</f>
        <v>3.306881790083005</v>
      </c>
      <c r="W59" s="702">
        <f>IF(OR(U59&lt;=0,U59="n/a",V59&lt;=0,V59="n/a"),"n/a",U59/V59)</f>
        <v>1.0457551105166385</v>
      </c>
      <c r="X59" s="703">
        <f>IF(OR(AJ59&lt;=0,AJ59="n/a",U59&lt;=0,U59="n/a"),"n/a",U59/AJ59)</f>
        <v>0.37589005781018614</v>
      </c>
      <c r="Y59" s="674" t="s">
        <v>4398</v>
      </c>
      <c r="Z59" s="651">
        <f>IF(OR(AC59&lt;0.01,AC59="n/a"),"n/a",M59/AC59*100)</f>
        <v>42.276422764227647</v>
      </c>
      <c r="AA59" s="887">
        <f>IF(OR(AC59&lt;0.01,AC59="n/a"),"n/a",I59/AC59)</f>
        <v>11.126016260162602</v>
      </c>
      <c r="AB59" s="888">
        <v>12</v>
      </c>
      <c r="AC59" s="866">
        <v>2.46</v>
      </c>
      <c r="AD59" s="866">
        <v>1.61</v>
      </c>
      <c r="AE59" s="866">
        <v>3.75</v>
      </c>
      <c r="AF59" s="866">
        <v>1.33</v>
      </c>
      <c r="AG59" s="866">
        <v>12.1</v>
      </c>
      <c r="AH59" s="866">
        <v>2.9000000000000004</v>
      </c>
      <c r="AI59" s="866">
        <v>2.71</v>
      </c>
      <c r="AJ59" s="866">
        <v>9.1999999999999993</v>
      </c>
      <c r="AK59" s="866">
        <v>6.9</v>
      </c>
      <c r="AL59" s="879">
        <v>419.86</v>
      </c>
      <c r="AM59" s="873">
        <v>3</v>
      </c>
      <c r="AN59" s="866">
        <v>0.08</v>
      </c>
      <c r="AO59" s="740">
        <f>IF(U59="n/a","n/a",IF(AA59&lt;0,"n/a",IF(AA59="n/a","n/a",J59+U59-AA59)))</f>
        <v>-3.8680469464309226</v>
      </c>
      <c r="AP59" s="741">
        <f>IF(U59="n/a","n/a",J59+U59)</f>
        <v>7.2579693137316799</v>
      </c>
      <c r="AQ59" s="889">
        <f>IF(OR(AC59&lt;0.01,AF59="n/a"),"n/a",(I59/SQRT(22.5*AC59*(I59/AF59))-1)*100)</f>
        <v>-18.903071366512247</v>
      </c>
      <c r="AR59" s="651">
        <f>INDEX(Historical!$C$7:$C$1256,MATCH(B59,Historical!$B$7:$B$1278,0))*IF(AH59="n/a",1.03,IF(AH59&lt;0,1.01,IF(AH59&gt;10,1.1,(1+AH59/100))))</f>
        <v>1.0467827184466016</v>
      </c>
      <c r="AS59" s="887">
        <f>IF($AI59="n/a",1.03*AR59,IF($AI59&lt;0,1.01*AR59,IF($AI59&gt;10,1.1*AR59,(1+$AI59/100)*AR59)))</f>
        <v>1.0751505301165045</v>
      </c>
      <c r="AT59" s="887">
        <f>IF($AK59="n/a",1.03*AS59,IF($AK59&lt;0,1.01*AS59,IF($AK59&gt;10,1.1*AS59,(1+$AK59/100)*AS59)))</f>
        <v>1.1493359166945434</v>
      </c>
      <c r="AU59" s="887">
        <f>IF($AK59="n/a",1.03*AT59,IF($AK59&lt;0,1.01*AT59,IF($AK59&gt;10,1.1*AT59,(1+$AK59/100)*AT59)))</f>
        <v>1.2286400949464669</v>
      </c>
      <c r="AV59" s="887">
        <f>IF($AK59="n/a",1.03*AU59,IF($AK59&lt;0,1.01*AU59,IF($AK59&gt;10,1.1*AU59,(1+$AK59/100)*AU59)))</f>
        <v>1.3134162614977729</v>
      </c>
      <c r="AW59" s="651">
        <f>SUM(AR59:AV59)</f>
        <v>5.8133255217018895</v>
      </c>
      <c r="AX59" s="748">
        <f>AW59/I59*100</f>
        <v>21.239771727080342</v>
      </c>
      <c r="AY59" s="935">
        <v>0.68</v>
      </c>
      <c r="AZ59" s="873">
        <v>35.630000000000003</v>
      </c>
      <c r="BA59" s="873">
        <v>-26.41</v>
      </c>
      <c r="BB59" s="873">
        <v>1.68</v>
      </c>
      <c r="BC59" s="873">
        <v>-2.54</v>
      </c>
      <c r="BE59" s="624">
        <v>1994</v>
      </c>
      <c r="BF59" s="899">
        <f>IF(BE59&gt;2008,0,IF(BE59&gt;2001,1,IF(BE59&gt;1990,2,IF(BE59&gt;1980,3,IF(BE59&gt;1973,4,IF(BE59&gt;1970,5,IF(BE59&gt;1960,6,IF(BE59&gt;1958,7,IF(BE59&gt;1953,8,9)))))))))</f>
        <v>2</v>
      </c>
      <c r="BG59" s="883">
        <v>1.0999999999999999</v>
      </c>
    </row>
    <row r="60" spans="1:59" ht="11.25" customHeight="1" x14ac:dyDescent="0.2">
      <c r="A60" s="864" t="s">
        <v>438</v>
      </c>
      <c r="B60" s="876" t="s">
        <v>439</v>
      </c>
      <c r="C60" s="933" t="s">
        <v>131</v>
      </c>
      <c r="D60" s="933" t="s">
        <v>4343</v>
      </c>
      <c r="E60" s="733">
        <v>28</v>
      </c>
      <c r="F60" s="1158">
        <v>108</v>
      </c>
      <c r="G60" s="1141" t="s">
        <v>37</v>
      </c>
      <c r="H60" s="1141" t="s">
        <v>37</v>
      </c>
      <c r="I60" s="875">
        <v>35.229999999999997</v>
      </c>
      <c r="J60" s="651">
        <f>(M60/I60)*100</f>
        <v>2.9191030371842182</v>
      </c>
      <c r="K60" s="885">
        <v>0.2571</v>
      </c>
      <c r="L60" s="888">
        <v>4</v>
      </c>
      <c r="M60" s="642">
        <f>K60*L60</f>
        <v>1.0284</v>
      </c>
      <c r="N60" s="871" t="s">
        <v>440</v>
      </c>
      <c r="O60" s="735">
        <v>0.24959999999999999</v>
      </c>
      <c r="P60" s="862">
        <v>44141</v>
      </c>
      <c r="Q60" s="862">
        <v>44155</v>
      </c>
      <c r="R60" s="642">
        <f>(K60-O60)/O60*100</f>
        <v>3.0048076923076952</v>
      </c>
      <c r="S60" s="701">
        <f>IF(INDEX(Historical!$D$7:$D$1254,MATCH(B60,Historical!$B$7:$B$1278,0))=0,"n/a",(INDEX(Historical!$C$7:$C$1256,MATCH(B60,Historical!$B$7:$B$1278,0))/INDEX(Historical!$D$7:$D$1254,MATCH(B60,Historical!$B$7:$B$1278,0))-1)*100)</f>
        <v>3.0160226201696672</v>
      </c>
      <c r="T60" s="701">
        <f>IF(INDEX(Historical!$F$7:$F$1247,MATCH(B60,Historical!$B$7:$B$1278,0))=0,"n/a",((INDEX(Historical!$C$7:$C$1256,MATCH(B60,Historical!$B$7:$B$1278,0))/INDEX(Historical!$F$7:$F$1247,MATCH(B60,Historical!$B$7:$B$1278,0)))^(1/3)-1)*100)</f>
        <v>3.0200248500614313</v>
      </c>
      <c r="U60" s="701">
        <f>IF(INDEX(Historical!$H$7:$H$1247,MATCH(B60,Historical!$B$7:$B$1278,0))=0,"n/a",((INDEX(Historical!$C$7:$C$1256,MATCH(B60,Historical!$B$7:$B$1278,0))/INDEX(Historical!$H$7:$H$1247,MATCH(B60,Historical!$B$7:$B$1278,0)))^(1/5)-1)*100)</f>
        <v>3.0157448975054457</v>
      </c>
      <c r="V60" s="701">
        <f>IF(INDEX(Historical!$O$7:$O$1247,MATCH(B60,Historical!$B$7:$B$1278,0))=0,"n/a",((INDEX(Historical!$C$7:$C$1256,MATCH(B60,Historical!$B$7:$B$1278,0))/INDEX(Historical!$O$7:$O$1247,MATCH(B60,Historical!$B$7:$B$1278,0)))^(1/10)-1)*100)</f>
        <v>3.1341472411370974</v>
      </c>
      <c r="W60" s="702">
        <f>IF(OR(U60&lt;=0,U60="n/a",V60&lt;=0,V60="n/a"),"n/a",U60/V60)</f>
        <v>0.96222183116429005</v>
      </c>
      <c r="X60" s="703">
        <f>IF(OR(AJ60&lt;=0,AJ60="n/a",U60&lt;=0,U60="n/a"),"n/a",U60/AJ60)</f>
        <v>0.35479351735358183</v>
      </c>
      <c r="Y60" s="877"/>
      <c r="Z60" s="651">
        <f>IF(OR(AC60&lt;0.01,AC60="n/a"),"n/a",M60/AC60*100)</f>
        <v>59.445086705202307</v>
      </c>
      <c r="AA60" s="887">
        <f>IF(OR(AC60&lt;0.01,AC60="n/a"),"n/a",I60/AC60)</f>
        <v>20.364161849710982</v>
      </c>
      <c r="AB60" s="888">
        <v>12</v>
      </c>
      <c r="AC60" s="866">
        <v>1.73</v>
      </c>
      <c r="AD60" s="866">
        <v>5.08</v>
      </c>
      <c r="AE60" s="866">
        <v>3.88</v>
      </c>
      <c r="AF60" s="866">
        <v>2.02</v>
      </c>
      <c r="AG60" s="866">
        <v>10.100000000000001</v>
      </c>
      <c r="AH60" s="866">
        <v>1.7999999999999998</v>
      </c>
      <c r="AI60" s="866">
        <v>4.17</v>
      </c>
      <c r="AJ60" s="866">
        <v>8.5</v>
      </c>
      <c r="AK60" s="866">
        <v>4</v>
      </c>
      <c r="AL60" s="879">
        <v>330.81</v>
      </c>
      <c r="AM60" s="873">
        <v>0.5</v>
      </c>
      <c r="AN60" s="866">
        <v>0.98</v>
      </c>
      <c r="AO60" s="740">
        <f>IF(U60="n/a","n/a",IF(AA60&lt;0,"n/a",IF(AA60="n/a","n/a",J60+U60-AA60)))</f>
        <v>-14.429313915021318</v>
      </c>
      <c r="AP60" s="741">
        <f>IF(U60="n/a","n/a",J60+U60)</f>
        <v>5.9348479346896639</v>
      </c>
      <c r="AQ60" s="889">
        <f>IF(OR(AC60&lt;0.01,AF60="n/a"),"n/a",(I60/SQRT(22.5*AC60*(I60/AF60))-1)*100)</f>
        <v>35.212765565018024</v>
      </c>
      <c r="AR60" s="651">
        <f>INDEX(Historical!$C$7:$C$1256,MATCH(B60,Historical!$B$7:$B$1278,0))*IF(AH60="n/a",1.03,IF(AH60&lt;0,1.01,IF(AH60&gt;10,1.1,(1+AH60/100))))</f>
        <v>1.0014065999999999</v>
      </c>
      <c r="AS60" s="887">
        <f>IF($AI60="n/a",1.03*AR60,IF($AI60&lt;0,1.01*AR60,IF($AI60&gt;10,1.1*AR60,(1+$AI60/100)*AR60)))</f>
        <v>1.0431652552199999</v>
      </c>
      <c r="AT60" s="887">
        <f>IF($AK60="n/a",1.03*AS60,IF($AK60&lt;0,1.01*AS60,IF($AK60&gt;10,1.1*AS60,(1+$AK60/100)*AS60)))</f>
        <v>1.0848918654288</v>
      </c>
      <c r="AU60" s="887">
        <f>IF($AK60="n/a",1.03*AT60,IF($AK60&lt;0,1.01*AT60,IF($AK60&gt;10,1.1*AT60,(1+$AK60/100)*AT60)))</f>
        <v>1.128287540045952</v>
      </c>
      <c r="AV60" s="887">
        <f>IF($AK60="n/a",1.03*AU60,IF($AK60&lt;0,1.01*AU60,IF($AK60&gt;10,1.1*AU60,(1+$AK60/100)*AU60)))</f>
        <v>1.1734190416477901</v>
      </c>
      <c r="AW60" s="651">
        <f>SUM(AR60:AV60)</f>
        <v>5.4311703023425419</v>
      </c>
      <c r="AX60" s="748">
        <f>AW60/I60*100</f>
        <v>15.416322175255583</v>
      </c>
      <c r="AY60" s="935">
        <v>-0.03</v>
      </c>
      <c r="AZ60" s="873">
        <v>17.39</v>
      </c>
      <c r="BA60" s="873">
        <v>-11.04</v>
      </c>
      <c r="BB60" s="873">
        <v>0.22999999999999998</v>
      </c>
      <c r="BC60" s="873">
        <v>-1.21</v>
      </c>
      <c r="BE60" s="624">
        <v>1993</v>
      </c>
      <c r="BF60" s="899">
        <f>IF(BE60&gt;2008,0,IF(BE60&gt;2001,1,IF(BE60&gt;1990,2,IF(BE60&gt;1980,3,IF(BE60&gt;1973,4,IF(BE60&gt;1970,5,IF(BE60&gt;1960,6,IF(BE60&gt;1958,7,IF(BE60&gt;1953,8,9)))))))))</f>
        <v>2</v>
      </c>
      <c r="BG60" s="883">
        <v>2.9000000000000004</v>
      </c>
    </row>
    <row r="61" spans="1:59" ht="11.25" customHeight="1" x14ac:dyDescent="0.2">
      <c r="A61" s="864" t="s">
        <v>952</v>
      </c>
      <c r="B61" s="876" t="s">
        <v>953</v>
      </c>
      <c r="C61" s="933" t="s">
        <v>108</v>
      </c>
      <c r="D61" s="933" t="s">
        <v>4341</v>
      </c>
      <c r="E61" s="733">
        <v>8</v>
      </c>
      <c r="F61" s="1158">
        <v>518</v>
      </c>
      <c r="G61" s="1138" t="s">
        <v>115</v>
      </c>
      <c r="H61" s="1138" t="s">
        <v>115</v>
      </c>
      <c r="I61" s="875">
        <v>13.69</v>
      </c>
      <c r="J61" s="651">
        <f>(M61/I61)*100</f>
        <v>5.2593133674214751</v>
      </c>
      <c r="K61" s="878">
        <v>0.18</v>
      </c>
      <c r="L61" s="888">
        <v>4</v>
      </c>
      <c r="M61" s="642">
        <f>K61*L61</f>
        <v>0.72</v>
      </c>
      <c r="N61" s="871" t="s">
        <v>148</v>
      </c>
      <c r="O61" s="734">
        <v>0.17</v>
      </c>
      <c r="P61" s="619">
        <v>43798</v>
      </c>
      <c r="Q61" s="619">
        <v>43815</v>
      </c>
      <c r="R61" s="642">
        <f>(K61-O61)/O61*100</f>
        <v>5.8823529411764595</v>
      </c>
      <c r="S61" s="701">
        <f>IF(INDEX(Historical!$D$7:$D$1254,MATCH(B61,Historical!$B$7:$B$1278,0))=0,"n/a",(INDEX(Historical!$C$7:$C$1256,MATCH(B61,Historical!$B$7:$B$1278,0))/INDEX(Historical!$D$7:$D$1254,MATCH(B61,Historical!$B$7:$B$1278,0))-1)*100)</f>
        <v>11.290322580645151</v>
      </c>
      <c r="T61" s="701">
        <f>IF(INDEX(Historical!$F$7:$F$1247,MATCH(B61,Historical!$B$7:$B$1278,0))=0,"n/a",((INDEX(Historical!$C$7:$C$1256,MATCH(B61,Historical!$B$7:$B$1278,0))/INDEX(Historical!$F$7:$F$1247,MATCH(B61,Historical!$B$7:$B$1278,0)))^(1/3)-1)*100)</f>
        <v>15.313156133323268</v>
      </c>
      <c r="U61" s="701">
        <f>IF(INDEX(Historical!$H$7:$H$1247,MATCH(B61,Historical!$B$7:$B$1278,0))=0,"n/a",((INDEX(Historical!$C$7:$C$1256,MATCH(B61,Historical!$B$7:$B$1278,0))/INDEX(Historical!$H$7:$H$1247,MATCH(B61,Historical!$B$7:$B$1278,0)))^(1/5)-1)*100)</f>
        <v>13.273800857430285</v>
      </c>
      <c r="V61" s="701">
        <f>IF(INDEX(Historical!$O$7:$O$1247,MATCH(B61,Historical!$B$7:$B$1278,0))=0,"n/a",((INDEX(Historical!$C$7:$C$1256,MATCH(B61,Historical!$B$7:$B$1278,0))/INDEX(Historical!$O$7:$O$1247,MATCH(B61,Historical!$B$7:$B$1278,0)))^(1/10)-1)*100)</f>
        <v>3.9142537896643903</v>
      </c>
      <c r="W61" s="702">
        <f>IF(OR(U61&lt;=0,U61="n/a",V61&lt;=0,V61="n/a"),"n/a",U61/V61)</f>
        <v>3.391144665294783</v>
      </c>
      <c r="X61" s="703">
        <f>IF(OR(AJ61&lt;=0,AJ61="n/a",U61&lt;=0,U61="n/a"),"n/a",U61/AJ61)</f>
        <v>1.2641715102314557</v>
      </c>
      <c r="Y61" s="665"/>
      <c r="Z61" s="651">
        <f>IF(OR(AC61&lt;0.01,AC61="n/a"),"n/a",M61/AC61*100)</f>
        <v>33.802816901408448</v>
      </c>
      <c r="AA61" s="887">
        <f>IF(OR(AC61&lt;0.01,AC61="n/a"),"n/a",I61/AC61)</f>
        <v>6.427230046948357</v>
      </c>
      <c r="AB61" s="888">
        <v>12</v>
      </c>
      <c r="AC61" s="866">
        <v>2.13</v>
      </c>
      <c r="AD61" s="866">
        <v>1.07</v>
      </c>
      <c r="AE61" s="866">
        <v>2</v>
      </c>
      <c r="AF61" s="866">
        <v>0.56999999999999995</v>
      </c>
      <c r="AG61" s="866">
        <v>9.1</v>
      </c>
      <c r="AH61" s="866">
        <v>6</v>
      </c>
      <c r="AI61" s="866">
        <v>-35.010000000000005</v>
      </c>
      <c r="AJ61" s="866">
        <v>10.5</v>
      </c>
      <c r="AK61" s="866">
        <v>6</v>
      </c>
      <c r="AL61" s="879">
        <v>2100</v>
      </c>
      <c r="AM61" s="873">
        <v>1.3</v>
      </c>
      <c r="AN61" s="866">
        <v>0.42</v>
      </c>
      <c r="AO61" s="740">
        <f>IF(U61="n/a","n/a",IF(AA61&lt;0,"n/a",IF(AA61="n/a","n/a",J61+U61-AA61)))</f>
        <v>12.105884177903402</v>
      </c>
      <c r="AP61" s="741">
        <f>IF(U61="n/a","n/a",J61+U61)</f>
        <v>18.533114224851758</v>
      </c>
      <c r="AQ61" s="889">
        <f>IF(OR(AC61&lt;0.01,AF61="n/a"),"n/a",(I61/SQRT(22.5*AC61*(I61/AF61))-1)*100)</f>
        <v>-59.648647954577982</v>
      </c>
      <c r="AR61" s="651">
        <f>INDEX(Historical!$C$7:$C$1256,MATCH(B61,Historical!$B$7:$B$1278,0))*IF(AH61="n/a",1.03,IF(AH61&lt;0,1.01,IF(AH61&gt;10,1.1,(1+AH61/100))))</f>
        <v>0.73139999999999994</v>
      </c>
      <c r="AS61" s="887">
        <f>IF($AI61="n/a",1.03*AR61,IF($AI61&lt;0,1.01*AR61,IF($AI61&gt;10,1.1*AR61,(1+$AI61/100)*AR61)))</f>
        <v>0.73871399999999998</v>
      </c>
      <c r="AT61" s="887">
        <f>IF($AK61="n/a",1.03*AS61,IF($AK61&lt;0,1.01*AS61,IF($AK61&gt;10,1.1*AS61,(1+$AK61/100)*AS61)))</f>
        <v>0.78303684000000007</v>
      </c>
      <c r="AU61" s="887">
        <f>IF($AK61="n/a",1.03*AT61,IF($AK61&lt;0,1.01*AT61,IF($AK61&gt;10,1.1*AT61,(1+$AK61/100)*AT61)))</f>
        <v>0.83001905040000012</v>
      </c>
      <c r="AV61" s="887">
        <f>IF($AK61="n/a",1.03*AU61,IF($AK61&lt;0,1.01*AU61,IF($AK61&gt;10,1.1*AU61,(1+$AK61/100)*AU61)))</f>
        <v>0.8798201934240002</v>
      </c>
      <c r="AW61" s="651">
        <f>SUM(AR61:AV61)</f>
        <v>3.9629900838240006</v>
      </c>
      <c r="AX61" s="748">
        <f>AW61/I61*100</f>
        <v>28.948064892797671</v>
      </c>
      <c r="AY61" s="935">
        <v>1.27</v>
      </c>
      <c r="AZ61" s="873">
        <v>33.82</v>
      </c>
      <c r="BA61" s="873">
        <v>-39.42</v>
      </c>
      <c r="BB61" s="873">
        <v>1.8900000000000001</v>
      </c>
      <c r="BC61" s="873">
        <v>-5.33</v>
      </c>
      <c r="BE61" s="624">
        <v>2012</v>
      </c>
      <c r="BF61" s="899">
        <f>IF(BE61&gt;2008,0,IF(BE61&gt;2001,1,IF(BE61&gt;1990,2,IF(BE61&gt;1980,3,IF(BE61&gt;1973,4,IF(BE61&gt;1970,5,IF(BE61&gt;1960,6,IF(BE61&gt;1958,7,IF(BE61&gt;1953,8,9)))))))))</f>
        <v>0</v>
      </c>
      <c r="BG61" s="883">
        <v>1</v>
      </c>
    </row>
    <row r="62" spans="1:59" ht="11.25" customHeight="1" x14ac:dyDescent="0.2">
      <c r="A62" s="872" t="s">
        <v>947</v>
      </c>
      <c r="B62" s="876" t="s">
        <v>948</v>
      </c>
      <c r="C62" s="933" t="s">
        <v>123</v>
      </c>
      <c r="D62" s="933" t="s">
        <v>4177</v>
      </c>
      <c r="E62" s="733">
        <v>10</v>
      </c>
      <c r="F62" s="1158">
        <v>332</v>
      </c>
      <c r="G62" s="1141" t="s">
        <v>37</v>
      </c>
      <c r="H62" s="1141" t="s">
        <v>37</v>
      </c>
      <c r="I62" s="875">
        <v>69.77</v>
      </c>
      <c r="J62" s="651">
        <f>(M62/I62)*100</f>
        <v>1.5766088576752189</v>
      </c>
      <c r="K62" s="878">
        <v>0.27500000000000002</v>
      </c>
      <c r="L62" s="888">
        <v>4</v>
      </c>
      <c r="M62" s="642">
        <f>K62*L62</f>
        <v>1.1000000000000001</v>
      </c>
      <c r="N62" s="871" t="s">
        <v>148</v>
      </c>
      <c r="O62" s="734">
        <v>0.25</v>
      </c>
      <c r="P62" s="867">
        <v>43706</v>
      </c>
      <c r="Q62" s="867">
        <v>43723</v>
      </c>
      <c r="R62" s="642">
        <f>(K62-O62)/O62*100</f>
        <v>10.000000000000009</v>
      </c>
      <c r="S62" s="701">
        <f>IF(INDEX(Historical!$D$7:$D$1254,MATCH(B62,Historical!$B$7:$B$1278,0))=0,"n/a",(INDEX(Historical!$C$7:$C$1256,MATCH(B62,Historical!$B$7:$B$1278,0))/INDEX(Historical!$D$7:$D$1254,MATCH(B62,Historical!$B$7:$B$1278,0))-1)*100)</f>
        <v>10.256410256410264</v>
      </c>
      <c r="T62" s="701">
        <f>IF(INDEX(Historical!$F$7:$F$1247,MATCH(B62,Historical!$B$7:$B$1278,0))=0,"n/a",((INDEX(Historical!$C$7:$C$1256,MATCH(B62,Historical!$B$7:$B$1278,0))/INDEX(Historical!$F$7:$F$1247,MATCH(B62,Historical!$B$7:$B$1278,0)))^(1/3)-1)*100)</f>
        <v>12.091083527802748</v>
      </c>
      <c r="U62" s="701">
        <f>IF(INDEX(Historical!$H$7:$H$1247,MATCH(B62,Historical!$B$7:$B$1278,0))=0,"n/a",((INDEX(Historical!$C$7:$C$1256,MATCH(B62,Historical!$B$7:$B$1278,0))/INDEX(Historical!$H$7:$H$1247,MATCH(B62,Historical!$B$7:$B$1278,0)))^(1/5)-1)*100)</f>
        <v>10.069028564800675</v>
      </c>
      <c r="V62" s="701">
        <f>IF(INDEX(Historical!$O$7:$O$1247,MATCH(B62,Historical!$B$7:$B$1278,0))=0,"n/a",((INDEX(Historical!$C$7:$C$1256,MATCH(B62,Historical!$B$7:$B$1278,0))/INDEX(Historical!$O$7:$O$1247,MATCH(B62,Historical!$B$7:$B$1278,0)))^(1/10)-1)*100)</f>
        <v>22.030457891889867</v>
      </c>
      <c r="W62" s="702">
        <f>IF(OR(U62&lt;=0,U62="n/a",V62&lt;=0,V62="n/a"),"n/a",U62/V62)</f>
        <v>0.45705035338858818</v>
      </c>
      <c r="X62" s="703" t="str">
        <f>IF(OR(AJ62&lt;=0,AJ62="n/a",U62&lt;=0,U62="n/a"),"n/a",U62/AJ62)</f>
        <v>n/a</v>
      </c>
      <c r="Y62" s="1105"/>
      <c r="Z62" s="651" t="str">
        <f>IF(OR(AC62&lt;0.01,AC62="n/a"),"n/a",M62/AC62*100)</f>
        <v>n/a</v>
      </c>
      <c r="AA62" s="887" t="str">
        <f>IF(OR(AC62&lt;0.01,AC62="n/a"),"n/a",I62/AC62)</f>
        <v>n/a</v>
      </c>
      <c r="AB62" s="888">
        <v>9</v>
      </c>
      <c r="AC62" s="866">
        <v>-7.64</v>
      </c>
      <c r="AD62" s="866" t="s">
        <v>136</v>
      </c>
      <c r="AE62" s="866">
        <v>1.8</v>
      </c>
      <c r="AF62" s="866">
        <v>1.39</v>
      </c>
      <c r="AG62" s="866">
        <v>-3.1</v>
      </c>
      <c r="AH62" s="866">
        <v>183.4</v>
      </c>
      <c r="AI62" s="866">
        <v>38.22</v>
      </c>
      <c r="AJ62" s="866">
        <v>-1.7999999999999998</v>
      </c>
      <c r="AK62" s="866">
        <v>19.079999999999998</v>
      </c>
      <c r="AL62" s="879">
        <v>4190</v>
      </c>
      <c r="AM62" s="873">
        <v>0.43</v>
      </c>
      <c r="AN62" s="866">
        <v>0.66</v>
      </c>
      <c r="AO62" s="740" t="str">
        <f>IF(U62="n/a","n/a",IF(AA62&lt;0,"n/a",IF(AA62="n/a","n/a",J62+U62-AA62)))</f>
        <v>n/a</v>
      </c>
      <c r="AP62" s="741">
        <f>IF(U62="n/a","n/a",J62+U62)</f>
        <v>11.645637422475893</v>
      </c>
      <c r="AQ62" s="889" t="str">
        <f>IF(OR(AC62&lt;0.01,AF62="n/a"),"n/a",(I62/SQRT(22.5*AC62*(I62/AF62))-1)*100)</f>
        <v>n/a</v>
      </c>
      <c r="AR62" s="651">
        <f>INDEX(Historical!$C$7:$C$1256,MATCH(B62,Historical!$B$7:$B$1278,0))*IF(AH62="n/a",1.03,IF(AH62&lt;0,1.01,IF(AH62&gt;10,1.1,(1+AH62/100))))</f>
        <v>1.1825000000000001</v>
      </c>
      <c r="AS62" s="887">
        <f>IF($AI62="n/a",1.03*AR62,IF($AI62&lt;0,1.01*AR62,IF($AI62&gt;10,1.1*AR62,(1+$AI62/100)*AR62)))</f>
        <v>1.3007500000000003</v>
      </c>
      <c r="AT62" s="887">
        <f>IF($AK62="n/a",1.03*AS62,IF($AK62&lt;0,1.01*AS62,IF($AK62&gt;10,1.1*AS62,(1+$AK62/100)*AS62)))</f>
        <v>1.4308250000000005</v>
      </c>
      <c r="AU62" s="887">
        <f>IF($AK62="n/a",1.03*AT62,IF($AK62&lt;0,1.01*AT62,IF($AK62&gt;10,1.1*AT62,(1+$AK62/100)*AT62)))</f>
        <v>1.5739075000000007</v>
      </c>
      <c r="AV62" s="887">
        <f>IF($AK62="n/a",1.03*AU62,IF($AK62&lt;0,1.01*AU62,IF($AK62&gt;10,1.1*AU62,(1+$AK62/100)*AU62)))</f>
        <v>1.7312982500000009</v>
      </c>
      <c r="AW62" s="651">
        <f>SUM(AR62:AV62)</f>
        <v>7.219280750000002</v>
      </c>
      <c r="AX62" s="748">
        <f>AW62/I62*100</f>
        <v>10.347256342267453</v>
      </c>
      <c r="AY62" s="935">
        <v>1.43</v>
      </c>
      <c r="AZ62" s="873">
        <v>79.45</v>
      </c>
      <c r="BA62" s="873">
        <v>-14.729999999999999</v>
      </c>
      <c r="BB62" s="873">
        <v>-4.62</v>
      </c>
      <c r="BC62" s="873">
        <v>1.79</v>
      </c>
      <c r="BE62" s="624">
        <v>2010</v>
      </c>
      <c r="BF62" s="899">
        <f>IF(BE62&gt;2008,0,IF(BE62&gt;2001,1,IF(BE62&gt;1990,2,IF(BE62&gt;1980,3,IF(BE62&gt;1973,4,IF(BE62&gt;1970,5,IF(BE62&gt;1960,6,IF(BE62&gt;1958,7,IF(BE62&gt;1953,8,9)))))))))</f>
        <v>0</v>
      </c>
      <c r="BG62" s="883">
        <v>-1.4000000000000001</v>
      </c>
    </row>
    <row r="63" spans="1:59" ht="11.25" customHeight="1" x14ac:dyDescent="0.2">
      <c r="A63" s="864" t="s">
        <v>912</v>
      </c>
      <c r="B63" s="876" t="s">
        <v>913</v>
      </c>
      <c r="C63" s="933" t="s">
        <v>108</v>
      </c>
      <c r="D63" s="933" t="s">
        <v>4341</v>
      </c>
      <c r="E63" s="733">
        <v>10</v>
      </c>
      <c r="F63" s="1158">
        <v>397</v>
      </c>
      <c r="G63" s="1127" t="s">
        <v>106</v>
      </c>
      <c r="H63" s="1127" t="s">
        <v>106</v>
      </c>
      <c r="I63" s="875">
        <v>19.3</v>
      </c>
      <c r="J63" s="651">
        <f>(M63/I63)*100</f>
        <v>5.1813471502590671</v>
      </c>
      <c r="K63" s="878">
        <v>0.25</v>
      </c>
      <c r="L63" s="888">
        <v>4</v>
      </c>
      <c r="M63" s="642">
        <f>K63*L63</f>
        <v>1</v>
      </c>
      <c r="N63" s="871" t="s">
        <v>107</v>
      </c>
      <c r="O63" s="734">
        <v>0.24</v>
      </c>
      <c r="P63" s="862">
        <v>43951</v>
      </c>
      <c r="Q63" s="862">
        <v>43966</v>
      </c>
      <c r="R63" s="642">
        <f>(K63-O63)/O63*100</f>
        <v>4.1666666666666705</v>
      </c>
      <c r="S63" s="701">
        <f>IF(INDEX(Historical!$D$7:$D$1254,MATCH(B63,Historical!$B$7:$B$1278,0))=0,"n/a",(INDEX(Historical!$C$7:$C$1256,MATCH(B63,Historical!$B$7:$B$1278,0))/INDEX(Historical!$D$7:$D$1254,MATCH(B63,Historical!$B$7:$B$1278,0))-1)*100)</f>
        <v>4.39560439560438</v>
      </c>
      <c r="T63" s="701">
        <f>IF(INDEX(Historical!$F$7:$F$1247,MATCH(B63,Historical!$B$7:$B$1278,0))=0,"n/a",((INDEX(Historical!$C$7:$C$1256,MATCH(B63,Historical!$B$7:$B$1278,0))/INDEX(Historical!$F$7:$F$1247,MATCH(B63,Historical!$B$7:$B$1278,0)))^(1/3)-1)*100)</f>
        <v>4.604051127515274</v>
      </c>
      <c r="U63" s="701">
        <f>IF(INDEX(Historical!$H$7:$H$1247,MATCH(B63,Historical!$B$7:$B$1278,0))=0,"n/a",((INDEX(Historical!$C$7:$C$1256,MATCH(B63,Historical!$B$7:$B$1278,0))/INDEX(Historical!$H$7:$H$1247,MATCH(B63,Historical!$B$7:$B$1278,0)))^(1/5)-1)*100)</f>
        <v>6.2980048262344379</v>
      </c>
      <c r="V63" s="701">
        <f>IF(INDEX(Historical!$O$7:$O$1247,MATCH(B63,Historical!$B$7:$B$1278,0))=0,"n/a",((INDEX(Historical!$C$7:$C$1256,MATCH(B63,Historical!$B$7:$B$1278,0))/INDEX(Historical!$O$7:$O$1247,MATCH(B63,Historical!$B$7:$B$1278,0)))^(1/10)-1)*100)</f>
        <v>5.0581045842193584</v>
      </c>
      <c r="W63" s="702">
        <f>IF(OR(U63&lt;=0,U63="n/a",V63&lt;=0,V63="n/a"),"n/a",U63/V63)</f>
        <v>1.245131396824694</v>
      </c>
      <c r="X63" s="703">
        <f>IF(OR(AJ63&lt;=0,AJ63="n/a",U63&lt;=0,U63="n/a"),"n/a",U63/AJ63)</f>
        <v>2.422309548551707</v>
      </c>
      <c r="Y63" s="667" t="s">
        <v>4069</v>
      </c>
      <c r="Z63" s="651">
        <f>IF(OR(AC63&lt;0.01,AC63="n/a"),"n/a",M63/AC63*100)</f>
        <v>56.497175141242941</v>
      </c>
      <c r="AA63" s="887">
        <f>IF(OR(AC63&lt;0.01,AC63="n/a"),"n/a",I63/AC63)</f>
        <v>10.903954802259888</v>
      </c>
      <c r="AB63" s="888">
        <v>12</v>
      </c>
      <c r="AC63" s="866">
        <v>1.77</v>
      </c>
      <c r="AD63" s="866" t="s">
        <v>136</v>
      </c>
      <c r="AE63" s="866">
        <v>2.93</v>
      </c>
      <c r="AF63" s="866">
        <v>0.88</v>
      </c>
      <c r="AG63" s="866">
        <v>8.6999999999999993</v>
      </c>
      <c r="AH63" s="866">
        <v>1.9</v>
      </c>
      <c r="AI63" s="866" t="s">
        <v>136</v>
      </c>
      <c r="AJ63" s="866">
        <v>2.6</v>
      </c>
      <c r="AK63" s="866" t="s">
        <v>136</v>
      </c>
      <c r="AL63" s="879">
        <v>177.17</v>
      </c>
      <c r="AM63" s="873">
        <v>0.1</v>
      </c>
      <c r="AN63" s="866">
        <v>0</v>
      </c>
      <c r="AO63" s="740">
        <f>IF(U63="n/a","n/a",IF(AA63&lt;0,"n/a",IF(AA63="n/a","n/a",J63+U63-AA63)))</f>
        <v>0.57539717423361658</v>
      </c>
      <c r="AP63" s="741">
        <f>IF(U63="n/a","n/a",J63+U63)</f>
        <v>11.479351976493504</v>
      </c>
      <c r="AQ63" s="889">
        <f>IF(OR(AC63&lt;0.01,AF63="n/a"),"n/a",(I63/SQRT(22.5*AC63*(I63/AF63))-1)*100)</f>
        <v>-34.695651919514582</v>
      </c>
      <c r="AR63" s="651">
        <f>INDEX(Historical!$C$7:$C$1256,MATCH(B63,Historical!$B$7:$B$1278,0))*IF(AH63="n/a",1.03,IF(AH63&lt;0,1.01,IF(AH63&gt;10,1.1,(1+AH63/100))))</f>
        <v>0.96804999999999986</v>
      </c>
      <c r="AS63" s="887">
        <f>IF($AI63="n/a",1.03*AR63,IF($AI63&lt;0,1.01*AR63,IF($AI63&gt;10,1.1*AR63,(1+$AI63/100)*AR63)))</f>
        <v>0.99709149999999991</v>
      </c>
      <c r="AT63" s="887">
        <f>IF($AK63="n/a",1.03*AS63,IF($AK63&lt;0,1.01*AS63,IF($AK63&gt;10,1.1*AS63,(1+$AK63/100)*AS63)))</f>
        <v>1.0270042449999999</v>
      </c>
      <c r="AU63" s="887">
        <f>IF($AK63="n/a",1.03*AT63,IF($AK63&lt;0,1.01*AT63,IF($AK63&gt;10,1.1*AT63,(1+$AK63/100)*AT63)))</f>
        <v>1.05781437235</v>
      </c>
      <c r="AV63" s="887">
        <f>IF($AK63="n/a",1.03*AU63,IF($AK63&lt;0,1.01*AU63,IF($AK63&gt;10,1.1*AU63,(1+$AK63/100)*AU63)))</f>
        <v>1.0895488035205001</v>
      </c>
      <c r="AW63" s="651">
        <f>SUM(AR63:AV63)</f>
        <v>5.1395089208704992</v>
      </c>
      <c r="AX63" s="748">
        <f>AW63/I63*100</f>
        <v>26.629579900883414</v>
      </c>
      <c r="AY63" s="935">
        <v>0.72</v>
      </c>
      <c r="AZ63" s="873">
        <v>16.760000000000002</v>
      </c>
      <c r="BA63" s="873">
        <v>-32.75</v>
      </c>
      <c r="BB63" s="873">
        <v>3.01</v>
      </c>
      <c r="BC63" s="873">
        <v>-6.54</v>
      </c>
      <c r="BE63" s="624">
        <v>2011</v>
      </c>
      <c r="BF63" s="899">
        <f>IF(BE63&gt;2008,0,IF(BE63&gt;2001,1,IF(BE63&gt;1990,2,IF(BE63&gt;1980,3,IF(BE63&gt;1973,4,IF(BE63&gt;1970,5,IF(BE63&gt;1960,6,IF(BE63&gt;1958,7,IF(BE63&gt;1953,8,9)))))))))</f>
        <v>0</v>
      </c>
      <c r="BG63" s="883">
        <v>1</v>
      </c>
    </row>
    <row r="64" spans="1:59" ht="11.25" customHeight="1" x14ac:dyDescent="0.2">
      <c r="A64" s="872" t="s">
        <v>140</v>
      </c>
      <c r="B64" s="876" t="s">
        <v>141</v>
      </c>
      <c r="C64" s="933" t="s">
        <v>131</v>
      </c>
      <c r="D64" s="933" t="s">
        <v>4342</v>
      </c>
      <c r="E64" s="733">
        <v>36</v>
      </c>
      <c r="F64" s="1158">
        <v>74</v>
      </c>
      <c r="G64" s="1135" t="s">
        <v>37</v>
      </c>
      <c r="H64" s="1135" t="s">
        <v>37</v>
      </c>
      <c r="I64" s="866">
        <v>91.67</v>
      </c>
      <c r="J64" s="651">
        <f>(M64/I64)*100</f>
        <v>2.508999672739173</v>
      </c>
      <c r="K64" s="885">
        <v>0.57499999999999996</v>
      </c>
      <c r="L64" s="888">
        <v>4</v>
      </c>
      <c r="M64" s="642">
        <f>K64*L64</f>
        <v>2.2999999999999998</v>
      </c>
      <c r="N64" s="871" t="s">
        <v>142</v>
      </c>
      <c r="O64" s="735">
        <v>0.52500000000000002</v>
      </c>
      <c r="P64" s="619">
        <v>43790</v>
      </c>
      <c r="Q64" s="619">
        <v>43807</v>
      </c>
      <c r="R64" s="642">
        <f>(K64-O64)/O64*100</f>
        <v>9.5238095238095113</v>
      </c>
      <c r="S64" s="701">
        <f>IF(INDEX(Historical!$D$7:$D$1254,MATCH(B64,Historical!$B$7:$B$1278,0))=0,"n/a",(INDEX(Historical!$C$7:$C$1256,MATCH(B64,Historical!$B$7:$B$1278,0))/INDEX(Historical!$D$7:$D$1254,MATCH(B64,Historical!$B$7:$B$1278,0))-1)*100)</f>
        <v>8.5858585858585847</v>
      </c>
      <c r="T64" s="701">
        <f>IF(INDEX(Historical!$F$7:$F$1247,MATCH(B64,Historical!$B$7:$B$1278,0))=0,"n/a",((INDEX(Historical!$C$7:$C$1256,MATCH(B64,Historical!$B$7:$B$1278,0))/INDEX(Historical!$F$7:$F$1247,MATCH(B64,Historical!$B$7:$B$1278,0)))^(1/3)-1)*100)</f>
        <v>7.9313103888733583</v>
      </c>
      <c r="U64" s="701">
        <f>IF(INDEX(Historical!$H$7:$H$1247,MATCH(B64,Historical!$B$7:$B$1278,0))=0,"n/a",((INDEX(Historical!$C$7:$C$1256,MATCH(B64,Historical!$B$7:$B$1278,0))/INDEX(Historical!$H$7:$H$1247,MATCH(B64,Historical!$B$7:$B$1278,0)))^(1/5)-1)*100)</f>
        <v>7.4655931692266808</v>
      </c>
      <c r="V64" s="701">
        <f>IF(INDEX(Historical!$O$7:$O$1247,MATCH(B64,Historical!$B$7:$B$1278,0))=0,"n/a",((INDEX(Historical!$C$7:$C$1256,MATCH(B64,Historical!$B$7:$B$1278,0))/INDEX(Historical!$O$7:$O$1247,MATCH(B64,Historical!$B$7:$B$1278,0)))^(1/10)-1)*100)</f>
        <v>4.9596220462753582</v>
      </c>
      <c r="W64" s="702">
        <f>IF(OR(U64&lt;=0,U64="n/a",V64&lt;=0,V64="n/a"),"n/a",U64/V64)</f>
        <v>1.5052746155996484</v>
      </c>
      <c r="X64" s="703">
        <f>IF(OR(AJ64&lt;=0,AJ64="n/a",U64&lt;=0,U64="n/a"),"n/a",U64/AJ64)</f>
        <v>0.9331991461533351</v>
      </c>
      <c r="Y64" s="876"/>
      <c r="Z64" s="651">
        <f>IF(OR(AC64&lt;0.01,AC64="n/a"),"n/a",M64/AC64*100)</f>
        <v>47.422680412371129</v>
      </c>
      <c r="AA64" s="887">
        <f>IF(OR(AC64&lt;0.01,AC64="n/a"),"n/a",I64/AC64)</f>
        <v>18.901030927835052</v>
      </c>
      <c r="AB64" s="888">
        <v>9</v>
      </c>
      <c r="AC64" s="866">
        <v>4.8499999999999996</v>
      </c>
      <c r="AD64" s="866">
        <v>2.61</v>
      </c>
      <c r="AE64" s="866">
        <v>4.01</v>
      </c>
      <c r="AF64" s="866">
        <v>1.75</v>
      </c>
      <c r="AG64" s="866">
        <v>11.600000000000001</v>
      </c>
      <c r="AH64" s="866">
        <v>8.7999999999999989</v>
      </c>
      <c r="AI64" s="866">
        <v>6.78</v>
      </c>
      <c r="AJ64" s="866">
        <v>8</v>
      </c>
      <c r="AK64" s="866">
        <v>7.2499999999999991</v>
      </c>
      <c r="AL64" s="879">
        <v>11190</v>
      </c>
      <c r="AM64" s="873">
        <v>0.5</v>
      </c>
      <c r="AN64" s="866">
        <v>0.7</v>
      </c>
      <c r="AO64" s="740">
        <f>IF(U64="n/a","n/a",IF(AA64&lt;0,"n/a",IF(AA64="n/a","n/a",J64+U64-AA64)))</f>
        <v>-8.9264380858691972</v>
      </c>
      <c r="AP64" s="741">
        <f>IF(U64="n/a","n/a",J64+U64)</f>
        <v>9.9745928419658547</v>
      </c>
      <c r="AQ64" s="889">
        <f>IF(OR(AC64&lt;0.01,AF64="n/a"),"n/a",(I64/SQRT(22.5*AC64*(I64/AF64))-1)*100)</f>
        <v>21.246863187303113</v>
      </c>
      <c r="AR64" s="651">
        <f>INDEX(Historical!$C$7:$C$1256,MATCH(B64,Historical!$B$7:$B$1278,0))*IF(AH64="n/a",1.03,IF(AH64&lt;0,1.01,IF(AH64&gt;10,1.1,(1+AH64/100))))</f>
        <v>2.3391999999999999</v>
      </c>
      <c r="AS64" s="887">
        <f>IF($AI64="n/a",1.03*AR64,IF($AI64&lt;0,1.01*AR64,IF($AI64&gt;10,1.1*AR64,(1+$AI64/100)*AR64)))</f>
        <v>2.4977977600000001</v>
      </c>
      <c r="AT64" s="887">
        <f>IF($AK64="n/a",1.03*AS64,IF($AK64&lt;0,1.01*AS64,IF($AK64&gt;10,1.1*AS64,(1+$AK64/100)*AS64)))</f>
        <v>2.6788880976000002</v>
      </c>
      <c r="AU64" s="887">
        <f>IF($AK64="n/a",1.03*AT64,IF($AK64&lt;0,1.01*AT64,IF($AK64&gt;10,1.1*AT64,(1+$AK64/100)*AT64)))</f>
        <v>2.8731074846760003</v>
      </c>
      <c r="AV64" s="887">
        <f>IF($AK64="n/a",1.03*AU64,IF($AK64&lt;0,1.01*AU64,IF($AK64&gt;10,1.1*AU64,(1+$AK64/100)*AU64)))</f>
        <v>3.0814077773150101</v>
      </c>
      <c r="AW64" s="651">
        <f>SUM(AR64:AV64)</f>
        <v>13.47040111959101</v>
      </c>
      <c r="AX64" s="748">
        <f>AW64/I64*100</f>
        <v>14.694448695964885</v>
      </c>
      <c r="AY64" s="935">
        <v>0.28000000000000003</v>
      </c>
      <c r="AZ64" s="873">
        <v>17.649999999999999</v>
      </c>
      <c r="BA64" s="873">
        <v>-24.29</v>
      </c>
      <c r="BB64" s="873">
        <v>-4.5</v>
      </c>
      <c r="BC64" s="873">
        <v>-10.35</v>
      </c>
      <c r="BE64" s="624">
        <v>1985</v>
      </c>
      <c r="BF64" s="899">
        <f>IF(BE64&gt;2008,0,IF(BE64&gt;2001,1,IF(BE64&gt;1990,2,IF(BE64&gt;1980,3,IF(BE64&gt;1973,4,IF(BE64&gt;1970,5,IF(BE64&gt;1960,6,IF(BE64&gt;1958,7,IF(BE64&gt;1953,8,9)))))))))</f>
        <v>3</v>
      </c>
      <c r="BG64" s="883">
        <v>5</v>
      </c>
    </row>
    <row r="65" spans="1:59" ht="11.25" customHeight="1" x14ac:dyDescent="0.2">
      <c r="A65" s="864" t="s">
        <v>430</v>
      </c>
      <c r="B65" s="876" t="s">
        <v>431</v>
      </c>
      <c r="C65" s="933" t="s">
        <v>123</v>
      </c>
      <c r="D65" s="933" t="s">
        <v>4344</v>
      </c>
      <c r="E65" s="733">
        <v>26</v>
      </c>
      <c r="F65" s="1158">
        <v>120</v>
      </c>
      <c r="G65" s="1158" t="s">
        <v>106</v>
      </c>
      <c r="H65" s="1158" t="s">
        <v>106</v>
      </c>
      <c r="I65" s="866">
        <v>114.09</v>
      </c>
      <c r="J65" s="651">
        <f>(M65/I65)*100</f>
        <v>1.2621614514856692</v>
      </c>
      <c r="K65" s="885">
        <v>0.36</v>
      </c>
      <c r="L65" s="888">
        <v>4</v>
      </c>
      <c r="M65" s="642">
        <f>K65*L65</f>
        <v>1.44</v>
      </c>
      <c r="N65" s="871" t="s">
        <v>432</v>
      </c>
      <c r="O65" s="735">
        <v>0.34</v>
      </c>
      <c r="P65" s="867">
        <v>43585</v>
      </c>
      <c r="Q65" s="867">
        <v>43607</v>
      </c>
      <c r="R65" s="642">
        <f>(K65-O65)/O65*100</f>
        <v>5.8823529411764595</v>
      </c>
      <c r="S65" s="701">
        <f>IF(INDEX(Historical!$D$7:$D$1254,MATCH(B65,Historical!$B$7:$B$1278,0))=0,"n/a",(INDEX(Historical!$C$7:$C$1256,MATCH(B65,Historical!$B$7:$B$1278,0))/INDEX(Historical!$D$7:$D$1254,MATCH(B65,Historical!$B$7:$B$1278,0))-1)*100)</f>
        <v>7.575757575757569</v>
      </c>
      <c r="T65" s="701">
        <f>IF(INDEX(Historical!$F$7:$F$1247,MATCH(B65,Historical!$B$7:$B$1278,0))=0,"n/a",((INDEX(Historical!$C$7:$C$1256,MATCH(B65,Historical!$B$7:$B$1278,0))/INDEX(Historical!$F$7:$F$1247,MATCH(B65,Historical!$B$7:$B$1278,0)))^(1/3)-1)*100)</f>
        <v>5.1904156618667763</v>
      </c>
      <c r="U65" s="701">
        <f>IF(INDEX(Historical!$H$7:$H$1247,MATCH(B65,Historical!$B$7:$B$1278,0))=0,"n/a",((INDEX(Historical!$C$7:$C$1256,MATCH(B65,Historical!$B$7:$B$1278,0))/INDEX(Historical!$H$7:$H$1247,MATCH(B65,Historical!$B$7:$B$1278,0)))^(1/5)-1)*100)</f>
        <v>5.4319816254103426</v>
      </c>
      <c r="V65" s="701">
        <f>IF(INDEX(Historical!$O$7:$O$1247,MATCH(B65,Historical!$B$7:$B$1278,0))=0,"n/a",((INDEX(Historical!$C$7:$C$1256,MATCH(B65,Historical!$B$7:$B$1278,0))/INDEX(Historical!$O$7:$O$1247,MATCH(B65,Historical!$B$7:$B$1278,0)))^(1/10)-1)*100)</f>
        <v>8.996790356615092</v>
      </c>
      <c r="W65" s="702">
        <f>IF(OR(U65&lt;=0,U65="n/a",V65&lt;=0,V65="n/a"),"n/a",U65/V65)</f>
        <v>0.60376883422834859</v>
      </c>
      <c r="X65" s="703">
        <f>IF(OR(AJ65&lt;=0,AJ65="n/a",U65&lt;=0,U65="n/a"),"n/a",U65/AJ65)</f>
        <v>1.0446118510404505</v>
      </c>
      <c r="Y65" s="668"/>
      <c r="Z65" s="651">
        <f>IF(OR(AC65&lt;0.01,AC65="n/a"),"n/a",M65/AC65*100)</f>
        <v>47.213114754098363</v>
      </c>
      <c r="AA65" s="887">
        <f>IF(OR(AC65&lt;0.01,AC65="n/a"),"n/a",I65/AC65)</f>
        <v>37.406557377049182</v>
      </c>
      <c r="AB65" s="888">
        <v>12</v>
      </c>
      <c r="AC65" s="866">
        <v>3.05</v>
      </c>
      <c r="AD65" s="866">
        <v>7.54</v>
      </c>
      <c r="AE65" s="866">
        <v>2.63</v>
      </c>
      <c r="AF65" s="866">
        <v>4.45</v>
      </c>
      <c r="AG65" s="866">
        <v>12.7</v>
      </c>
      <c r="AH65" s="866">
        <v>25.6</v>
      </c>
      <c r="AI65" s="866">
        <v>18.57</v>
      </c>
      <c r="AJ65" s="866">
        <v>5.2</v>
      </c>
      <c r="AK65" s="866">
        <v>4.96</v>
      </c>
      <c r="AL65" s="879">
        <v>7350</v>
      </c>
      <c r="AM65" s="873">
        <v>0.3</v>
      </c>
      <c r="AN65" s="866">
        <v>0.79</v>
      </c>
      <c r="AO65" s="740">
        <f>IF(U65="n/a","n/a",IF(AA65&lt;0,"n/a",IF(AA65="n/a","n/a",J65+U65-AA65)))</f>
        <v>-30.712414300153171</v>
      </c>
      <c r="AP65" s="741">
        <f>IF(U65="n/a","n/a",J65+U65)</f>
        <v>6.6941430768960117</v>
      </c>
      <c r="AQ65" s="889">
        <f>IF(OR(AC65&lt;0.01,AF65="n/a"),"n/a",(I65/SQRT(22.5*AC65*(I65/AF65))-1)*100)</f>
        <v>171.99606233086772</v>
      </c>
      <c r="AR65" s="651">
        <f>INDEX(Historical!$C$7:$C$1256,MATCH(B65,Historical!$B$7:$B$1278,0))*IF(AH65="n/a",1.03,IF(AH65&lt;0,1.01,IF(AH65&gt;10,1.1,(1+AH65/100))))</f>
        <v>1.5620000000000001</v>
      </c>
      <c r="AS65" s="887">
        <f>IF($AI65="n/a",1.03*AR65,IF($AI65&lt;0,1.01*AR65,IF($AI65&gt;10,1.1*AR65,(1+$AI65/100)*AR65)))</f>
        <v>1.7182000000000002</v>
      </c>
      <c r="AT65" s="887">
        <f>IF($AK65="n/a",1.03*AS65,IF($AK65&lt;0,1.01*AS65,IF($AK65&gt;10,1.1*AS65,(1+$AK65/100)*AS65)))</f>
        <v>1.8034227200000004</v>
      </c>
      <c r="AU65" s="887">
        <f>IF($AK65="n/a",1.03*AT65,IF($AK65&lt;0,1.01*AT65,IF($AK65&gt;10,1.1*AT65,(1+$AK65/100)*AT65)))</f>
        <v>1.8928724869120006</v>
      </c>
      <c r="AV65" s="887">
        <f>IF($AK65="n/a",1.03*AU65,IF($AK65&lt;0,1.01*AU65,IF($AK65&gt;10,1.1*AU65,(1+$AK65/100)*AU65)))</f>
        <v>1.9867589622628361</v>
      </c>
      <c r="AW65" s="651">
        <f>SUM(AR65:AV65)</f>
        <v>8.9632541691748386</v>
      </c>
      <c r="AX65" s="748">
        <f>AW65/I65*100</f>
        <v>7.856301314028256</v>
      </c>
      <c r="AY65" s="935">
        <v>0.59</v>
      </c>
      <c r="AZ65" s="873">
        <v>42.9</v>
      </c>
      <c r="BA65" s="873">
        <v>-6.8199999999999994</v>
      </c>
      <c r="BB65" s="873">
        <v>-1.97</v>
      </c>
      <c r="BC65" s="873">
        <v>2.79</v>
      </c>
      <c r="BE65" s="624">
        <v>1994</v>
      </c>
      <c r="BF65" s="899">
        <f>IF(BE65&gt;2008,0,IF(BE65&gt;2001,1,IF(BE65&gt;1990,2,IF(BE65&gt;1980,3,IF(BE65&gt;1973,4,IF(BE65&gt;1970,5,IF(BE65&gt;1960,6,IF(BE65&gt;1958,7,IF(BE65&gt;1953,8,9)))))))))</f>
        <v>2</v>
      </c>
      <c r="BG65" s="883">
        <v>5.5</v>
      </c>
    </row>
    <row r="66" spans="1:59" ht="11.25" customHeight="1" x14ac:dyDescent="0.2">
      <c r="A66" s="872" t="s">
        <v>443</v>
      </c>
      <c r="B66" s="876" t="s">
        <v>444</v>
      </c>
      <c r="C66" s="933" t="s">
        <v>153</v>
      </c>
      <c r="D66" s="933" t="s">
        <v>4327</v>
      </c>
      <c r="E66" s="733">
        <v>18</v>
      </c>
      <c r="F66" s="1158">
        <v>194</v>
      </c>
      <c r="G66" s="1178" t="s">
        <v>106</v>
      </c>
      <c r="H66" s="1178" t="s">
        <v>106</v>
      </c>
      <c r="I66" s="875">
        <v>601.15</v>
      </c>
      <c r="J66" s="651">
        <f>(M66/I66)*100</f>
        <v>1.164434833236297</v>
      </c>
      <c r="K66" s="878">
        <v>1.75</v>
      </c>
      <c r="L66" s="888">
        <v>4</v>
      </c>
      <c r="M66" s="642">
        <f>K66*L66</f>
        <v>7</v>
      </c>
      <c r="N66" s="871" t="s">
        <v>151</v>
      </c>
      <c r="O66" s="734">
        <v>1.55</v>
      </c>
      <c r="P66" s="862">
        <v>44088</v>
      </c>
      <c r="Q66" s="862">
        <v>44104</v>
      </c>
      <c r="R66" s="642">
        <f>(K66-O66)/O66*100</f>
        <v>12.90322580645161</v>
      </c>
      <c r="S66" s="701">
        <f>IF(INDEX(Historical!$D$7:$D$1254,MATCH(B66,Historical!$B$7:$B$1278,0))=0,"n/a",(INDEX(Historical!$C$7:$C$1256,MATCH(B66,Historical!$B$7:$B$1278,0))/INDEX(Historical!$D$7:$D$1254,MATCH(B66,Historical!$B$7:$B$1278,0))-1)*100)</f>
        <v>13.725490196078427</v>
      </c>
      <c r="T66" s="701">
        <f>IF(INDEX(Historical!$F$7:$F$1247,MATCH(B66,Historical!$B$7:$B$1278,0))=0,"n/a",((INDEX(Historical!$C$7:$C$1256,MATCH(B66,Historical!$B$7:$B$1278,0))/INDEX(Historical!$F$7:$F$1247,MATCH(B66,Historical!$B$7:$B$1278,0)))^(1/3)-1)*100)</f>
        <v>14.144361260685523</v>
      </c>
      <c r="U66" s="701">
        <f>IF(INDEX(Historical!$H$7:$H$1247,MATCH(B66,Historical!$B$7:$B$1278,0))=0,"n/a",((INDEX(Historical!$C$7:$C$1256,MATCH(B66,Historical!$B$7:$B$1278,0))/INDEX(Historical!$H$7:$H$1247,MATCH(B66,Historical!$B$7:$B$1278,0)))^(1/5)-1)*100)</f>
        <v>15.844825452846379</v>
      </c>
      <c r="V66" s="701">
        <f>IF(INDEX(Historical!$O$7:$O$1247,MATCH(B66,Historical!$B$7:$B$1278,0))=0,"n/a",((INDEX(Historical!$C$7:$C$1256,MATCH(B66,Historical!$B$7:$B$1278,0))/INDEX(Historical!$O$7:$O$1247,MATCH(B66,Historical!$B$7:$B$1278,0)))^(1/10)-1)*100)</f>
        <v>15.953912263288528</v>
      </c>
      <c r="W66" s="702">
        <f>IF(OR(U66&lt;=0,U66="n/a",V66&lt;=0,V66="n/a"),"n/a",U66/V66)</f>
        <v>0.99316237869170387</v>
      </c>
      <c r="X66" s="703">
        <f>IF(OR(AJ66&lt;=0,AJ66="n/a",U66&lt;=0,U66="n/a"),"n/a",U66/AJ66)</f>
        <v>2.2635464932637683</v>
      </c>
      <c r="Y66" s="664"/>
      <c r="Z66" s="651">
        <f>IF(OR(AC66&lt;0.01,AC66="n/a"),"n/a",M66/AC66*100)</f>
        <v>36.958817317845828</v>
      </c>
      <c r="AA66" s="887">
        <f>IF(OR(AC66&lt;0.01,AC66="n/a"),"n/a",I66/AC66)</f>
        <v>31.739704329461453</v>
      </c>
      <c r="AB66" s="888">
        <v>12</v>
      </c>
      <c r="AC66" s="866">
        <v>18.940000000000001</v>
      </c>
      <c r="AD66" s="866" t="s">
        <v>136</v>
      </c>
      <c r="AE66" s="866">
        <v>7.26</v>
      </c>
      <c r="AF66" s="866">
        <v>4.72</v>
      </c>
      <c r="AG66" s="866">
        <v>15</v>
      </c>
      <c r="AH66" s="866">
        <v>7.0000000000000009</v>
      </c>
      <c r="AI66" s="866" t="s">
        <v>136</v>
      </c>
      <c r="AJ66" s="866">
        <v>7.0000000000000009</v>
      </c>
      <c r="AK66" s="866" t="s">
        <v>136</v>
      </c>
      <c r="AL66" s="879">
        <v>1120</v>
      </c>
      <c r="AM66" s="873">
        <v>1.4000000000000001</v>
      </c>
      <c r="AN66" s="866">
        <v>0</v>
      </c>
      <c r="AO66" s="740">
        <f>IF(U66="n/a","n/a",IF(AA66&lt;0,"n/a",IF(AA66="n/a","n/a",J66+U66-AA66)))</f>
        <v>-14.730444043378778</v>
      </c>
      <c r="AP66" s="741">
        <f>IF(U66="n/a","n/a",J66+U66)</f>
        <v>17.009260286082675</v>
      </c>
      <c r="AQ66" s="889">
        <f>IF(OR(AC66&lt;0.01,AF66="n/a"),"n/a",(I66/SQRT(22.5*AC66*(I66/AF66))-1)*100)</f>
        <v>158.03652147628512</v>
      </c>
      <c r="AR66" s="651">
        <f>INDEX(Historical!$C$7:$C$1256,MATCH(B66,Historical!$B$7:$B$1278,0))*IF(AH66="n/a",1.03,IF(AH66&lt;0,1.01,IF(AH66&gt;10,1.1,(1+AH66/100))))</f>
        <v>6.2060000000000004</v>
      </c>
      <c r="AS66" s="887">
        <f>IF($AI66="n/a",1.03*AR66,IF($AI66&lt;0,1.01*AR66,IF($AI66&gt;10,1.1*AR66,(1+$AI66/100)*AR66)))</f>
        <v>6.3921800000000006</v>
      </c>
      <c r="AT66" s="887">
        <f>IF($AK66="n/a",1.03*AS66,IF($AK66&lt;0,1.01*AS66,IF($AK66&gt;10,1.1*AS66,(1+$AK66/100)*AS66)))</f>
        <v>6.5839454000000011</v>
      </c>
      <c r="AU66" s="887">
        <f>IF($AK66="n/a",1.03*AT66,IF($AK66&lt;0,1.01*AT66,IF($AK66&gt;10,1.1*AT66,(1+$AK66/100)*AT66)))</f>
        <v>6.7814637620000013</v>
      </c>
      <c r="AV66" s="887">
        <f>IF($AK66="n/a",1.03*AU66,IF($AK66&lt;0,1.01*AU66,IF($AK66&gt;10,1.1*AU66,(1+$AK66/100)*AU66)))</f>
        <v>6.9849076748600014</v>
      </c>
      <c r="AW66" s="651">
        <f>SUM(AR66:AV66)</f>
        <v>32.948496836860009</v>
      </c>
      <c r="AX66" s="748">
        <f>AW66/I66*100</f>
        <v>5.4809110599451065</v>
      </c>
      <c r="AY66" s="935">
        <v>0.14000000000000001</v>
      </c>
      <c r="AZ66" s="873">
        <v>3.83</v>
      </c>
      <c r="BA66" s="873">
        <v>-28.95</v>
      </c>
      <c r="BB66" s="873">
        <v>-6.419999999999999</v>
      </c>
      <c r="BC66" s="873">
        <v>-8.25</v>
      </c>
      <c r="BE66" s="624">
        <v>2003</v>
      </c>
      <c r="BF66" s="899">
        <f>IF(BE66&gt;2008,0,IF(BE66&gt;2001,1,IF(BE66&gt;1990,2,IF(BE66&gt;1980,3,IF(BE66&gt;1973,4,IF(BE66&gt;1970,5,IF(BE66&gt;1960,6,IF(BE66&gt;1958,7,IF(BE66&gt;1953,8,9)))))))))</f>
        <v>1</v>
      </c>
      <c r="BG66" s="883">
        <v>13.5</v>
      </c>
    </row>
    <row r="67" spans="1:59" ht="11.25" customHeight="1" x14ac:dyDescent="0.2">
      <c r="A67" s="864" t="s">
        <v>873</v>
      </c>
      <c r="B67" s="876" t="s">
        <v>874</v>
      </c>
      <c r="C67" s="933" t="s">
        <v>4345</v>
      </c>
      <c r="D67" s="933" t="s">
        <v>1771</v>
      </c>
      <c r="E67" s="733">
        <v>11</v>
      </c>
      <c r="F67" s="1158">
        <v>315</v>
      </c>
      <c r="G67" s="1178" t="s">
        <v>106</v>
      </c>
      <c r="H67" s="1178" t="s">
        <v>106</v>
      </c>
      <c r="I67" s="875">
        <v>75.73</v>
      </c>
      <c r="J67" s="651">
        <f>(M67/I67)*100</f>
        <v>0.541397068532946</v>
      </c>
      <c r="K67" s="878">
        <v>0.41</v>
      </c>
      <c r="L67" s="888">
        <v>1</v>
      </c>
      <c r="M67" s="642">
        <f>K67*L67</f>
        <v>0.41</v>
      </c>
      <c r="N67" s="871" t="s">
        <v>875</v>
      </c>
      <c r="O67" s="734">
        <v>0.37</v>
      </c>
      <c r="P67" s="862">
        <v>43935</v>
      </c>
      <c r="Q67" s="862">
        <v>43957</v>
      </c>
      <c r="R67" s="642">
        <f>(K67-O67)/O67*100</f>
        <v>10.810810810810805</v>
      </c>
      <c r="S67" s="701">
        <f>IF(INDEX(Historical!$D$7:$D$1254,MATCH(B67,Historical!$B$7:$B$1278,0))=0,"n/a",(INDEX(Historical!$C$7:$C$1256,MATCH(B67,Historical!$B$7:$B$1278,0))/INDEX(Historical!$D$7:$D$1254,MATCH(B67,Historical!$B$7:$B$1278,0))-1)*100)</f>
        <v>8.8235294117646959</v>
      </c>
      <c r="T67" s="701">
        <f>IF(INDEX(Historical!$F$7:$F$1247,MATCH(B67,Historical!$B$7:$B$1278,0))=0,"n/a",((INDEX(Historical!$C$7:$C$1256,MATCH(B67,Historical!$B$7:$B$1278,0))/INDEX(Historical!$F$7:$F$1247,MATCH(B67,Historical!$B$7:$B$1278,0)))^(1/3)-1)*100)</f>
        <v>12.480211777541573</v>
      </c>
      <c r="U67" s="701">
        <f>IF(INDEX(Historical!$H$7:$H$1247,MATCH(B67,Historical!$B$7:$B$1278,0))=0,"n/a",((INDEX(Historical!$C$7:$C$1256,MATCH(B67,Historical!$B$7:$B$1278,0))/INDEX(Historical!$H$7:$H$1247,MATCH(B67,Historical!$B$7:$B$1278,0)))^(1/5)-1)*100)</f>
        <v>13.09264089979596</v>
      </c>
      <c r="V67" s="701" t="str">
        <f>IF(INDEX(Historical!$O$7:$O$1247,MATCH(B67,Historical!$B$7:$B$1278,0))=0,"n/a",((INDEX(Historical!$C$7:$C$1256,MATCH(B67,Historical!$B$7:$B$1278,0))/INDEX(Historical!$O$7:$O$1247,MATCH(B67,Historical!$B$7:$B$1278,0)))^(1/10)-1)*100)</f>
        <v>n/a</v>
      </c>
      <c r="W67" s="702" t="str">
        <f>IF(OR(U67&lt;=0,U67="n/a",V67&lt;=0,V67="n/a"),"n/a",U67/V67)</f>
        <v>n/a</v>
      </c>
      <c r="X67" s="703">
        <f>IF(OR(AJ67&lt;=0,AJ67="n/a",U67&lt;=0,U67="n/a"),"n/a",U67/AJ67)</f>
        <v>1.1286759396375825</v>
      </c>
      <c r="Y67" s="877"/>
      <c r="Z67" s="651">
        <f>IF(OR(AC67&lt;0.01,AC67="n/a"),"n/a",M67/AC67*100)</f>
        <v>17.52136752136752</v>
      </c>
      <c r="AA67" s="887">
        <f>IF(OR(AC67&lt;0.01,AC67="n/a"),"n/a",I67/AC67)</f>
        <v>32.363247863247864</v>
      </c>
      <c r="AB67" s="888">
        <v>12</v>
      </c>
      <c r="AC67" s="866">
        <v>2.34</v>
      </c>
      <c r="AD67" s="866">
        <v>1.32</v>
      </c>
      <c r="AE67" s="866">
        <v>8.34</v>
      </c>
      <c r="AF67" s="866">
        <v>4.2699999999999996</v>
      </c>
      <c r="AG67" s="866">
        <v>14.000000000000002</v>
      </c>
      <c r="AH67" s="866">
        <v>-0.3</v>
      </c>
      <c r="AI67" s="866">
        <v>2.0299999999999998</v>
      </c>
      <c r="AJ67" s="866">
        <v>11.600000000000001</v>
      </c>
      <c r="AK67" s="866">
        <v>24.41</v>
      </c>
      <c r="AL67" s="879">
        <v>58260</v>
      </c>
      <c r="AM67" s="873">
        <v>0.70000000000000007</v>
      </c>
      <c r="AN67" s="866">
        <v>0.2</v>
      </c>
      <c r="AO67" s="740">
        <f>IF(U67="n/a","n/a",IF(AA67&lt;0,"n/a",IF(AA67="n/a","n/a",J67+U67-AA67)))</f>
        <v>-18.729209894918959</v>
      </c>
      <c r="AP67" s="741">
        <f>IF(U67="n/a","n/a",J67+U67)</f>
        <v>13.634037968328906</v>
      </c>
      <c r="AQ67" s="889">
        <f>IF(OR(AC67&lt;0.01,AF67="n/a"),"n/a",(I67/SQRT(22.5*AC67*(I67/AF67))-1)*100)</f>
        <v>147.8270619032271</v>
      </c>
      <c r="AR67" s="651">
        <f>INDEX(Historical!$C$7:$C$1256,MATCH(B67,Historical!$B$7:$B$1278,0))*IF(AH67="n/a",1.03,IF(AH67&lt;0,1.01,IF(AH67&gt;10,1.1,(1+AH67/100))))</f>
        <v>0.37369999999999998</v>
      </c>
      <c r="AS67" s="887">
        <f>IF($AI67="n/a",1.03*AR67,IF($AI67&lt;0,1.01*AR67,IF($AI67&gt;10,1.1*AR67,(1+$AI67/100)*AR67)))</f>
        <v>0.38128610999999996</v>
      </c>
      <c r="AT67" s="887">
        <f>IF($AK67="n/a",1.03*AS67,IF($AK67&lt;0,1.01*AS67,IF($AK67&gt;10,1.1*AS67,(1+$AK67/100)*AS67)))</f>
        <v>0.41941472099999999</v>
      </c>
      <c r="AU67" s="887">
        <f>IF($AK67="n/a",1.03*AT67,IF($AK67&lt;0,1.01*AT67,IF($AK67&gt;10,1.1*AT67,(1+$AK67/100)*AT67)))</f>
        <v>0.46135619310000003</v>
      </c>
      <c r="AV67" s="887">
        <f>IF($AK67="n/a",1.03*AU67,IF($AK67&lt;0,1.01*AU67,IF($AK67&gt;10,1.1*AU67,(1+$AK67/100)*AU67)))</f>
        <v>0.50749181241000008</v>
      </c>
      <c r="AW67" s="651">
        <f>SUM(AR67:AV67)</f>
        <v>2.1432488365099998</v>
      </c>
      <c r="AX67" s="748">
        <f>AW67/I67*100</f>
        <v>2.8301186273735635</v>
      </c>
      <c r="AY67" s="935">
        <v>0.67</v>
      </c>
      <c r="AZ67" s="873">
        <v>49.93</v>
      </c>
      <c r="BA67" s="873">
        <v>-13.669999999999998</v>
      </c>
      <c r="BB67" s="873">
        <v>-6.23</v>
      </c>
      <c r="BC67" s="873">
        <v>5.5100000000000007</v>
      </c>
      <c r="BE67" s="624">
        <v>2010</v>
      </c>
      <c r="BF67" s="899">
        <f>IF(BE67&gt;2008,0,IF(BE67&gt;2001,1,IF(BE67&gt;1990,2,IF(BE67&gt;1980,3,IF(BE67&gt;1973,4,IF(BE67&gt;1970,5,IF(BE67&gt;1960,6,IF(BE67&gt;1958,7,IF(BE67&gt;1953,8,9)))))))))</f>
        <v>0</v>
      </c>
      <c r="BG67" s="883">
        <v>9.4</v>
      </c>
    </row>
    <row r="68" spans="1:59" s="774" customFormat="1" ht="11.25" customHeight="1" x14ac:dyDescent="0.2">
      <c r="A68" s="755" t="s">
        <v>4441</v>
      </c>
      <c r="B68" s="782" t="s">
        <v>4440</v>
      </c>
      <c r="C68" s="933" t="s">
        <v>108</v>
      </c>
      <c r="D68" s="933" t="s">
        <v>4341</v>
      </c>
      <c r="E68" s="756">
        <v>9</v>
      </c>
      <c r="F68" s="1158">
        <v>432</v>
      </c>
      <c r="G68" s="1181" t="s">
        <v>106</v>
      </c>
      <c r="H68" s="1181" t="s">
        <v>106</v>
      </c>
      <c r="I68" s="757">
        <v>25.29</v>
      </c>
      <c r="J68" s="758">
        <f>(M68/I68)*100</f>
        <v>3.9541320680110714</v>
      </c>
      <c r="K68" s="759">
        <v>0.25</v>
      </c>
      <c r="L68" s="760">
        <v>4</v>
      </c>
      <c r="M68" s="761">
        <f>K68*L68</f>
        <v>1</v>
      </c>
      <c r="N68" s="762" t="s">
        <v>466</v>
      </c>
      <c r="O68" s="763">
        <v>0.23</v>
      </c>
      <c r="P68" s="783">
        <v>43678</v>
      </c>
      <c r="Q68" s="783">
        <v>43693</v>
      </c>
      <c r="R68" s="761">
        <f>(K68-O68)/O68*100</f>
        <v>8.6956521739130395</v>
      </c>
      <c r="S68" s="701">
        <f>IF(INDEX(Historical!$D$7:$D$1254,MATCH(B68,Historical!$B$7:$B$1278,0))=0,"n/a",(INDEX(Historical!$C$7:$C$1256,MATCH(B68,Historical!$B$7:$B$1278,0))/INDEX(Historical!$D$7:$D$1254,MATCH(B68,Historical!$B$7:$B$1278,0))-1)*100)</f>
        <v>9.0909090909090828</v>
      </c>
      <c r="T68" s="701">
        <f>IF(INDEX(Historical!$F$7:$F$1247,MATCH(B68,Historical!$B$7:$B$1278,0))=0,"n/a",((INDEX(Historical!$C$7:$C$1256,MATCH(B68,Historical!$B$7:$B$1278,0))/INDEX(Historical!$F$7:$F$1247,MATCH(B68,Historical!$B$7:$B$1278,0)))^(1/3)-1)*100)</f>
        <v>7.6283880644613333</v>
      </c>
      <c r="U68" s="701">
        <f>IF(INDEX(Historical!$H$7:$H$1247,MATCH(B68,Historical!$B$7:$B$1278,0))=0,"n/a",((INDEX(Historical!$C$7:$C$1256,MATCH(B68,Historical!$B$7:$B$1278,0))/INDEX(Historical!$H$7:$H$1247,MATCH(B68,Historical!$B$7:$B$1278,0)))^(1/5)-1)*100)</f>
        <v>10.603443372707044</v>
      </c>
      <c r="V68" s="701">
        <f>IF(INDEX(Historical!$O$7:$O$1247,MATCH(B68,Historical!$B$7:$B$1278,0))=0,"n/a",((INDEX(Historical!$C$7:$C$1256,MATCH(B68,Historical!$B$7:$B$1278,0))/INDEX(Historical!$O$7:$O$1247,MATCH(B68,Historical!$B$7:$B$1278,0)))^(1/10)-1)*100)</f>
        <v>12.334976252295826</v>
      </c>
      <c r="W68" s="702">
        <f>IF(OR(U68&lt;=0,U68="n/a",V68&lt;=0,V68="n/a"),"n/a",U68/V68)</f>
        <v>0.85962414161385159</v>
      </c>
      <c r="X68" s="703">
        <f>IF(OR(AJ68&lt;=0,AJ68="n/a",U68&lt;=0,U68="n/a"),"n/a",U68/AJ68)</f>
        <v>0.64655142516506359</v>
      </c>
      <c r="Y68" s="775"/>
      <c r="Z68" s="758">
        <f>IF(OR(AC68&lt;0.01,AC68="n/a"),"n/a",M68/AC68*100)</f>
        <v>54.945054945054942</v>
      </c>
      <c r="AA68" s="766">
        <f>IF(OR(AC68&lt;0.01,AC68="n/a"),"n/a",I68/AC68)</f>
        <v>13.895604395604394</v>
      </c>
      <c r="AB68" s="760">
        <v>12</v>
      </c>
      <c r="AC68" s="767">
        <v>1.82</v>
      </c>
      <c r="AD68" s="767">
        <v>1.73</v>
      </c>
      <c r="AE68" s="767">
        <v>2.87</v>
      </c>
      <c r="AF68" s="767">
        <v>0.76</v>
      </c>
      <c r="AG68" s="767">
        <v>6.5</v>
      </c>
      <c r="AH68" s="767">
        <v>6.5</v>
      </c>
      <c r="AI68" s="767">
        <v>37.71</v>
      </c>
      <c r="AJ68" s="767">
        <v>16.400000000000002</v>
      </c>
      <c r="AK68" s="767">
        <v>8</v>
      </c>
      <c r="AL68" s="879">
        <v>1970</v>
      </c>
      <c r="AM68" s="769">
        <v>1.2</v>
      </c>
      <c r="AN68" s="767">
        <v>0.19</v>
      </c>
      <c r="AO68" s="770">
        <f>IF(U68="n/a","n/a",IF(AA68&lt;0,"n/a",IF(AA68="n/a","n/a",J68+U68-AA68)))</f>
        <v>0.66197104511372196</v>
      </c>
      <c r="AP68" s="771">
        <f>IF(U68="n/a","n/a",J68+U68)</f>
        <v>14.557575440718116</v>
      </c>
      <c r="AQ68" s="772">
        <f>IF(OR(AC68&lt;0.01,AF68="n/a"),"n/a",(I68/SQRT(22.5*AC68*(I68/AF68))-1)*100)</f>
        <v>-31.489954213806183</v>
      </c>
      <c r="AR68" s="651">
        <f>INDEX(Historical!$C$7:$C$1256,MATCH(B68,Historical!$B$7:$B$1278,0))*IF(AH68="n/a",1.03,IF(AH68&lt;0,1.01,IF(AH68&gt;10,1.1,(1+AH68/100))))</f>
        <v>1.0224</v>
      </c>
      <c r="AS68" s="766">
        <f>IF($AI68="n/a",1.03*AR68,IF($AI68&lt;0,1.01*AR68,IF($AI68&gt;10,1.1*AR68,(1+$AI68/100)*AR68)))</f>
        <v>1.1246400000000001</v>
      </c>
      <c r="AT68" s="766">
        <f>IF($AK68="n/a",1.03*AS68,IF($AK68&lt;0,1.01*AS68,IF($AK68&gt;10,1.1*AS68,(1+$AK68/100)*AS68)))</f>
        <v>1.2146112000000002</v>
      </c>
      <c r="AU68" s="766">
        <f>IF($AK68="n/a",1.03*AT68,IF($AK68&lt;0,1.01*AT68,IF($AK68&gt;10,1.1*AT68,(1+$AK68/100)*AT68)))</f>
        <v>1.3117800960000003</v>
      </c>
      <c r="AV68" s="766">
        <f>IF($AK68="n/a",1.03*AU68,IF($AK68&lt;0,1.01*AU68,IF($AK68&gt;10,1.1*AU68,(1+$AK68/100)*AU68)))</f>
        <v>1.4167225036800004</v>
      </c>
      <c r="AW68" s="758">
        <f>SUM(AR68:AV68)</f>
        <v>6.0901537996800013</v>
      </c>
      <c r="AX68" s="773">
        <f>AW68/I68*100</f>
        <v>24.081272438434169</v>
      </c>
      <c r="AY68" s="936">
        <v>1.47</v>
      </c>
      <c r="AZ68" s="769">
        <v>36.33</v>
      </c>
      <c r="BA68" s="769">
        <v>-34.92</v>
      </c>
      <c r="BB68" s="769">
        <v>8.129999999999999</v>
      </c>
      <c r="BC68" s="769">
        <v>2.37</v>
      </c>
      <c r="BD68" s="909"/>
      <c r="BE68" s="624">
        <v>2011</v>
      </c>
      <c r="BF68" s="899">
        <f>IF(BE68&gt;2008,0,IF(BE68&gt;2001,1,IF(BE68&gt;1990,2,IF(BE68&gt;1980,3,IF(BE68&gt;1973,4,IF(BE68&gt;1970,5,IF(BE68&gt;1960,6,IF(BE68&gt;1958,7,IF(BE68&gt;1953,8,9)))))))))</f>
        <v>0</v>
      </c>
      <c r="BG68" s="825">
        <v>0.89999999999999991</v>
      </c>
    </row>
    <row r="69" spans="1:59" ht="11.25" customHeight="1" x14ac:dyDescent="0.2">
      <c r="A69" s="864" t="s">
        <v>445</v>
      </c>
      <c r="B69" s="876" t="s">
        <v>446</v>
      </c>
      <c r="C69" s="933" t="s">
        <v>108</v>
      </c>
      <c r="D69" s="933" t="s">
        <v>4341</v>
      </c>
      <c r="E69" s="733">
        <v>19</v>
      </c>
      <c r="F69" s="1158">
        <v>168</v>
      </c>
      <c r="G69" s="1178" t="s">
        <v>37</v>
      </c>
      <c r="H69" s="1178" t="s">
        <v>37</v>
      </c>
      <c r="I69" s="875">
        <v>37.159999999999997</v>
      </c>
      <c r="J69" s="651">
        <f>(M69/I69)*100</f>
        <v>2.744886975242196</v>
      </c>
      <c r="K69" s="878">
        <v>0.255</v>
      </c>
      <c r="L69" s="888">
        <v>4</v>
      </c>
      <c r="M69" s="642">
        <f>K69*L69</f>
        <v>1.02</v>
      </c>
      <c r="N69" s="871" t="s">
        <v>3951</v>
      </c>
      <c r="O69" s="734">
        <v>0.25</v>
      </c>
      <c r="P69" s="862">
        <v>43899</v>
      </c>
      <c r="Q69" s="862">
        <v>43915</v>
      </c>
      <c r="R69" s="642">
        <f>(K69-O69)/O69*100</f>
        <v>2.0000000000000018</v>
      </c>
      <c r="S69" s="701">
        <f>IF(INDEX(Historical!$D$7:$D$1254,MATCH(B69,Historical!$B$7:$B$1278,0))=0,"n/a",(INDEX(Historical!$C$7:$C$1256,MATCH(B69,Historical!$B$7:$B$1278,0))/INDEX(Historical!$D$7:$D$1254,MATCH(B69,Historical!$B$7:$B$1278,0))-1)*100)</f>
        <v>4.1666666666666741</v>
      </c>
      <c r="T69" s="701">
        <f>IF(INDEX(Historical!$F$7:$F$1247,MATCH(B69,Historical!$B$7:$B$1278,0))=0,"n/a",((INDEX(Historical!$C$7:$C$1256,MATCH(B69,Historical!$B$7:$B$1278,0))/INDEX(Historical!$F$7:$F$1247,MATCH(B69,Historical!$B$7:$B$1278,0)))^(1/3)-1)*100)</f>
        <v>3.5744168651286268</v>
      </c>
      <c r="U69" s="701">
        <f>IF(INDEX(Historical!$H$7:$H$1247,MATCH(B69,Historical!$B$7:$B$1278,0))=0,"n/a",((INDEX(Historical!$C$7:$C$1256,MATCH(B69,Historical!$B$7:$B$1278,0))/INDEX(Historical!$H$7:$H$1247,MATCH(B69,Historical!$B$7:$B$1278,0)))^(1/5)-1)*100)</f>
        <v>3.0624138001266177</v>
      </c>
      <c r="V69" s="701">
        <f>IF(INDEX(Historical!$O$7:$O$1247,MATCH(B69,Historical!$B$7:$B$1278,0))=0,"n/a",((INDEX(Historical!$C$7:$C$1256,MATCH(B69,Historical!$B$7:$B$1278,0))/INDEX(Historical!$O$7:$O$1247,MATCH(B69,Historical!$B$7:$B$1278,0)))^(1/10)-1)*100)</f>
        <v>2.7823731142185171</v>
      </c>
      <c r="W69" s="702">
        <f>IF(OR(U69&lt;=0,U69="n/a",V69&lt;=0,V69="n/a"),"n/a",U69/V69)</f>
        <v>1.100648142579093</v>
      </c>
      <c r="X69" s="703">
        <f>IF(OR(AJ69&lt;=0,AJ69="n/a",U69&lt;=0,U69="n/a"),"n/a",U69/AJ69)</f>
        <v>0.5190531864621386</v>
      </c>
      <c r="Y69" s="876"/>
      <c r="Z69" s="651">
        <f>IF(OR(AC69&lt;0.01,AC69="n/a"),"n/a",M69/AC69*100)</f>
        <v>43.589743589743598</v>
      </c>
      <c r="AA69" s="887">
        <f>IF(OR(AC69&lt;0.01,AC69="n/a"),"n/a",I69/AC69)</f>
        <v>15.880341880341879</v>
      </c>
      <c r="AB69" s="888">
        <v>12</v>
      </c>
      <c r="AC69" s="866">
        <v>2.34</v>
      </c>
      <c r="AD69" s="866" t="s">
        <v>136</v>
      </c>
      <c r="AE69" s="866">
        <v>4.5</v>
      </c>
      <c r="AF69" s="866">
        <v>1.26</v>
      </c>
      <c r="AG69" s="866">
        <v>8.3000000000000007</v>
      </c>
      <c r="AH69" s="866">
        <v>12.2</v>
      </c>
      <c r="AI69" s="866" t="s">
        <v>136</v>
      </c>
      <c r="AJ69" s="866">
        <v>5.8999999999999995</v>
      </c>
      <c r="AK69" s="866" t="s">
        <v>136</v>
      </c>
      <c r="AL69" s="879">
        <v>131.91999999999999</v>
      </c>
      <c r="AM69" s="873">
        <v>0.6</v>
      </c>
      <c r="AN69" s="866">
        <v>0</v>
      </c>
      <c r="AO69" s="740">
        <f>IF(U69="n/a","n/a",IF(AA69&lt;0,"n/a",IF(AA69="n/a","n/a",J69+U69-AA69)))</f>
        <v>-10.073041104973065</v>
      </c>
      <c r="AP69" s="741">
        <f>IF(U69="n/a","n/a",J69+U69)</f>
        <v>5.8073007753688142</v>
      </c>
      <c r="AQ69" s="889">
        <f>IF(OR(AC69&lt;0.01,AF69="n/a"),"n/a",(I69/SQRT(22.5*AC69*(I69/AF69))-1)*100)</f>
        <v>-5.697341219923957</v>
      </c>
      <c r="AR69" s="651">
        <f>INDEX(Historical!$C$7:$C$1256,MATCH(B69,Historical!$B$7:$B$1278,0))*IF(AH69="n/a",1.03,IF(AH69&lt;0,1.01,IF(AH69&gt;10,1.1,(1+AH69/100))))</f>
        <v>1.1000000000000001</v>
      </c>
      <c r="AS69" s="887">
        <f>IF($AI69="n/a",1.03*AR69,IF($AI69&lt;0,1.01*AR69,IF($AI69&gt;10,1.1*AR69,(1+$AI69/100)*AR69)))</f>
        <v>1.1330000000000002</v>
      </c>
      <c r="AT69" s="887">
        <f>IF($AK69="n/a",1.03*AS69,IF($AK69&lt;0,1.01*AS69,IF($AK69&gt;10,1.1*AS69,(1+$AK69/100)*AS69)))</f>
        <v>1.1669900000000002</v>
      </c>
      <c r="AU69" s="887">
        <f>IF($AK69="n/a",1.03*AT69,IF($AK69&lt;0,1.01*AT69,IF($AK69&gt;10,1.1*AT69,(1+$AK69/100)*AT69)))</f>
        <v>1.2019997000000002</v>
      </c>
      <c r="AV69" s="887">
        <f>IF($AK69="n/a",1.03*AU69,IF($AK69&lt;0,1.01*AU69,IF($AK69&gt;10,1.1*AU69,(1+$AK69/100)*AU69)))</f>
        <v>1.2380596910000004</v>
      </c>
      <c r="AW69" s="651">
        <f>SUM(AR69:AV69)</f>
        <v>5.8400493910000009</v>
      </c>
      <c r="AX69" s="748">
        <f>AW69/I69*100</f>
        <v>15.715956380516689</v>
      </c>
      <c r="AY69" s="935">
        <v>0.63</v>
      </c>
      <c r="AZ69" s="873">
        <v>65.08</v>
      </c>
      <c r="BA69" s="873">
        <v>-43.309999999999995</v>
      </c>
      <c r="BB69" s="873">
        <v>-4.32</v>
      </c>
      <c r="BC69" s="873">
        <v>-21.13</v>
      </c>
      <c r="BE69" s="624">
        <v>2002</v>
      </c>
      <c r="BF69" s="899">
        <f>IF(BE69&gt;2008,0,IF(BE69&gt;2001,1,IF(BE69&gt;1990,2,IF(BE69&gt;1980,3,IF(BE69&gt;1973,4,IF(BE69&gt;1970,5,IF(BE69&gt;1960,6,IF(BE69&gt;1958,7,IF(BE69&gt;1953,8,9)))))))))</f>
        <v>1</v>
      </c>
      <c r="BG69" s="883">
        <v>1</v>
      </c>
    </row>
    <row r="70" spans="1:59" ht="11.25" customHeight="1" x14ac:dyDescent="0.2">
      <c r="A70" s="872" t="s">
        <v>447</v>
      </c>
      <c r="B70" s="876" t="s">
        <v>448</v>
      </c>
      <c r="C70" s="933" t="s">
        <v>131</v>
      </c>
      <c r="D70" s="933" t="s">
        <v>4331</v>
      </c>
      <c r="E70" s="733">
        <v>18</v>
      </c>
      <c r="F70" s="1158">
        <v>184</v>
      </c>
      <c r="G70" s="1158" t="s">
        <v>37</v>
      </c>
      <c r="H70" s="1158" t="s">
        <v>37</v>
      </c>
      <c r="I70" s="875">
        <v>33.22</v>
      </c>
      <c r="J70" s="651">
        <f>(M70/I70)*100</f>
        <v>4.8765803732691158</v>
      </c>
      <c r="K70" s="878">
        <v>0.40500000000000003</v>
      </c>
      <c r="L70" s="888">
        <v>4</v>
      </c>
      <c r="M70" s="642">
        <f>K70*L70</f>
        <v>1.62</v>
      </c>
      <c r="N70" s="871" t="s">
        <v>148</v>
      </c>
      <c r="O70" s="734">
        <v>0.38750000000000001</v>
      </c>
      <c r="P70" s="862">
        <v>43881</v>
      </c>
      <c r="Q70" s="862">
        <v>43903</v>
      </c>
      <c r="R70" s="642">
        <f>(K70-O70)/O70*100</f>
        <v>4.5161290322580685</v>
      </c>
      <c r="S70" s="701">
        <f>IF(INDEX(Historical!$D$7:$D$1254,MATCH(B70,Historical!$B$7:$B$1278,0))=0,"n/a",(INDEX(Historical!$C$7:$C$1256,MATCH(B70,Historical!$B$7:$B$1278,0))/INDEX(Historical!$D$7:$D$1254,MATCH(B70,Historical!$B$7:$B$1278,0))-1)*100)</f>
        <v>4.0268456375838868</v>
      </c>
      <c r="T70" s="701">
        <f>IF(INDEX(Historical!$F$7:$F$1247,MATCH(B70,Historical!$B$7:$B$1278,0))=0,"n/a",((INDEX(Historical!$C$7:$C$1256,MATCH(B70,Historical!$B$7:$B$1278,0))/INDEX(Historical!$F$7:$F$1247,MATCH(B70,Historical!$B$7:$B$1278,0)))^(1/3)-1)*100)</f>
        <v>4.2006377440747755</v>
      </c>
      <c r="U70" s="701">
        <f>IF(INDEX(Historical!$H$7:$H$1247,MATCH(B70,Historical!$B$7:$B$1278,0))=0,"n/a",((INDEX(Historical!$C$7:$C$1256,MATCH(B70,Historical!$B$7:$B$1278,0))/INDEX(Historical!$H$7:$H$1247,MATCH(B70,Historical!$B$7:$B$1278,0)))^(1/5)-1)*100)</f>
        <v>4.0652173056387353</v>
      </c>
      <c r="V70" s="701">
        <f>IF(INDEX(Historical!$O$7:$O$1247,MATCH(B70,Historical!$B$7:$B$1278,0))=0,"n/a",((INDEX(Historical!$C$7:$C$1256,MATCH(B70,Historical!$B$7:$B$1278,0))/INDEX(Historical!$O$7:$O$1247,MATCH(B70,Historical!$B$7:$B$1278,0)))^(1/10)-1)*100)</f>
        <v>6.7049748866437886</v>
      </c>
      <c r="W70" s="702">
        <f>IF(OR(U70&lt;=0,U70="n/a",V70&lt;=0,V70="n/a"),"n/a",U70/V70)</f>
        <v>0.60629866246577424</v>
      </c>
      <c r="X70" s="703">
        <f>IF(OR(AJ70&lt;=0,AJ70="n/a",U70&lt;=0,U70="n/a"),"n/a",U70/AJ70)</f>
        <v>0.45169081173763725</v>
      </c>
      <c r="Y70" s="668"/>
      <c r="Z70" s="651">
        <f>IF(OR(AC70&lt;0.01,AC70="n/a"),"n/a",M70/AC70*100)</f>
        <v>89.502762430939228</v>
      </c>
      <c r="AA70" s="887">
        <f>IF(OR(AC70&lt;0.01,AC70="n/a"),"n/a",I70/AC70)</f>
        <v>18.353591160220994</v>
      </c>
      <c r="AB70" s="888">
        <v>12</v>
      </c>
      <c r="AC70" s="866">
        <v>1.81</v>
      </c>
      <c r="AD70" s="866">
        <v>3.16</v>
      </c>
      <c r="AE70" s="866">
        <v>1.68</v>
      </c>
      <c r="AF70" s="866">
        <v>1.1299999999999999</v>
      </c>
      <c r="AG70" s="866">
        <v>6.3</v>
      </c>
      <c r="AH70" s="866">
        <v>43.5</v>
      </c>
      <c r="AI70" s="866">
        <v>10.45</v>
      </c>
      <c r="AJ70" s="866">
        <v>9</v>
      </c>
      <c r="AK70" s="866">
        <v>5.8000000000000007</v>
      </c>
      <c r="AL70" s="879">
        <v>2220</v>
      </c>
      <c r="AM70" s="873">
        <v>0.4</v>
      </c>
      <c r="AN70" s="866">
        <v>1.17</v>
      </c>
      <c r="AO70" s="740">
        <f>IF(U70="n/a","n/a",IF(AA70&lt;0,"n/a",IF(AA70="n/a","n/a",J70+U70-AA70)))</f>
        <v>-9.4117934813131434</v>
      </c>
      <c r="AP70" s="741">
        <f>IF(U70="n/a","n/a",J70+U70)</f>
        <v>8.9417976789078502</v>
      </c>
      <c r="AQ70" s="889">
        <f>IF(OR(AC70&lt;0.01,AF70="n/a"),"n/a",(I70/SQRT(22.5*AC70*(I70/AF70))-1)*100)</f>
        <v>-3.9917642165823386</v>
      </c>
      <c r="AR70" s="651">
        <f>INDEX(Historical!$C$7:$C$1256,MATCH(B70,Historical!$B$7:$B$1278,0))*IF(AH70="n/a",1.03,IF(AH70&lt;0,1.01,IF(AH70&gt;10,1.1,(1+AH70/100))))</f>
        <v>1.7050000000000003</v>
      </c>
      <c r="AS70" s="887">
        <f>IF($AI70="n/a",1.03*AR70,IF($AI70&lt;0,1.01*AR70,IF($AI70&gt;10,1.1*AR70,(1+$AI70/100)*AR70)))</f>
        <v>1.8755000000000004</v>
      </c>
      <c r="AT70" s="887">
        <f>IF($AK70="n/a",1.03*AS70,IF($AK70&lt;0,1.01*AS70,IF($AK70&gt;10,1.1*AS70,(1+$AK70/100)*AS70)))</f>
        <v>1.9842790000000006</v>
      </c>
      <c r="AU70" s="887">
        <f>IF($AK70="n/a",1.03*AT70,IF($AK70&lt;0,1.01*AT70,IF($AK70&gt;10,1.1*AT70,(1+$AK70/100)*AT70)))</f>
        <v>2.0993671820000008</v>
      </c>
      <c r="AV70" s="887">
        <f>IF($AK70="n/a",1.03*AU70,IF($AK70&lt;0,1.01*AU70,IF($AK70&gt;10,1.1*AU70,(1+$AK70/100)*AU70)))</f>
        <v>2.2211304785560011</v>
      </c>
      <c r="AW70" s="651">
        <f>SUM(AR70:AV70)</f>
        <v>9.8852766605560038</v>
      </c>
      <c r="AX70" s="748">
        <f>AW70/I70*100</f>
        <v>29.757003794569549</v>
      </c>
      <c r="AY70" s="935">
        <v>0.44</v>
      </c>
      <c r="AZ70" s="873">
        <v>3.52</v>
      </c>
      <c r="BA70" s="873">
        <v>-37.32</v>
      </c>
      <c r="BB70" s="873">
        <v>-4.99</v>
      </c>
      <c r="BC70" s="873">
        <v>-17.41</v>
      </c>
      <c r="BE70" s="624">
        <v>2003</v>
      </c>
      <c r="BF70" s="899">
        <f>IF(BE70&gt;2008,0,IF(BE70&gt;2001,1,IF(BE70&gt;1990,2,IF(BE70&gt;1980,3,IF(BE70&gt;1973,4,IF(BE70&gt;1970,5,IF(BE70&gt;1960,6,IF(BE70&gt;1958,7,IF(BE70&gt;1953,8,9)))))))))</f>
        <v>1</v>
      </c>
      <c r="BG70" s="883">
        <v>2</v>
      </c>
    </row>
    <row r="71" spans="1:59" ht="11.25" customHeight="1" x14ac:dyDescent="0.2">
      <c r="A71" s="864" t="s">
        <v>958</v>
      </c>
      <c r="B71" s="876" t="s">
        <v>959</v>
      </c>
      <c r="C71" s="933" t="s">
        <v>4322</v>
      </c>
      <c r="D71" s="933" t="s">
        <v>4323</v>
      </c>
      <c r="E71" s="733">
        <v>9</v>
      </c>
      <c r="F71" s="1158">
        <v>473</v>
      </c>
      <c r="G71" s="1178" t="s">
        <v>37</v>
      </c>
      <c r="H71" s="1178" t="s">
        <v>37</v>
      </c>
      <c r="I71" s="875">
        <v>139.13</v>
      </c>
      <c r="J71" s="651">
        <f>(M71/I71)*100</f>
        <v>4.5712642852008916</v>
      </c>
      <c r="K71" s="878">
        <v>1.59</v>
      </c>
      <c r="L71" s="888">
        <v>4</v>
      </c>
      <c r="M71" s="642">
        <f>K71*L71</f>
        <v>6.36</v>
      </c>
      <c r="N71" s="871" t="s">
        <v>218</v>
      </c>
      <c r="O71" s="734">
        <v>1.52</v>
      </c>
      <c r="P71" s="862">
        <v>43920</v>
      </c>
      <c r="Q71" s="862">
        <v>43936</v>
      </c>
      <c r="R71" s="642">
        <f>(K71-O71)/O71*100</f>
        <v>4.6052631578947407</v>
      </c>
      <c r="S71" s="701">
        <f>IF(INDEX(Historical!$D$7:$D$1254,MATCH(B71,Historical!$B$7:$B$1278,0))=0,"n/a",(INDEX(Historical!$C$7:$C$1256,MATCH(B71,Historical!$B$7:$B$1278,0))/INDEX(Historical!$D$7:$D$1254,MATCH(B71,Historical!$B$7:$B$1278,0))-1)*100)</f>
        <v>3.4305317324185181</v>
      </c>
      <c r="T71" s="701">
        <f>IF(INDEX(Historical!$F$7:$F$1247,MATCH(B71,Historical!$B$7:$B$1278,0))=0,"n/a",((INDEX(Historical!$C$7:$C$1256,MATCH(B71,Historical!$B$7:$B$1278,0))/INDEX(Historical!$F$7:$F$1247,MATCH(B71,Historical!$B$7:$B$1278,0)))^(1/3)-1)*100)</f>
        <v>4.3951880295280521</v>
      </c>
      <c r="U71" s="701">
        <f>IF(INDEX(Historical!$H$7:$H$1247,MATCH(B71,Historical!$B$7:$B$1278,0))=0,"n/a",((INDEX(Historical!$C$7:$C$1256,MATCH(B71,Historical!$B$7:$B$1278,0))/INDEX(Historical!$H$7:$H$1247,MATCH(B71,Historical!$B$7:$B$1278,0)))^(1/5)-1)*100)</f>
        <v>5.7940353883425999</v>
      </c>
      <c r="V71" s="701">
        <f>IF(INDEX(Historical!$O$7:$O$1247,MATCH(B71,Historical!$B$7:$B$1278,0))=0,"n/a",((INDEX(Historical!$C$7:$C$1256,MATCH(B71,Historical!$B$7:$B$1278,0))/INDEX(Historical!$O$7:$O$1247,MATCH(B71,Historical!$B$7:$B$1278,0)))^(1/10)-1)*100)</f>
        <v>5.3816294721037883</v>
      </c>
      <c r="W71" s="702">
        <f>IF(OR(U71&lt;=0,U71="n/a",V71&lt;=0,V71="n/a"),"n/a",U71/V71)</f>
        <v>1.076632164733109</v>
      </c>
      <c r="X71" s="703">
        <f>IF(OR(AJ71&lt;=0,AJ71="n/a",U71&lt;=0,U71="n/a"),"n/a",U71/AJ71)</f>
        <v>2.1459390327194812</v>
      </c>
      <c r="Y71" s="660"/>
      <c r="Z71" s="651">
        <f>IF(OR(AC71&lt;0.01,AC71="n/a"),"n/a",M71/AC71*100)</f>
        <v>113.77459749552774</v>
      </c>
      <c r="AA71" s="887">
        <f>IF(OR(AC71&lt;0.01,AC71="n/a"),"n/a",I71/AC71)</f>
        <v>24.889087656529515</v>
      </c>
      <c r="AB71" s="888">
        <v>12</v>
      </c>
      <c r="AC71" s="866">
        <v>5.59</v>
      </c>
      <c r="AD71" s="866">
        <v>9.8000000000000007</v>
      </c>
      <c r="AE71" s="866">
        <v>8.34</v>
      </c>
      <c r="AF71" s="866">
        <v>1.8</v>
      </c>
      <c r="AG71" s="866">
        <v>7.1999999999999993</v>
      </c>
      <c r="AH71" s="866">
        <v>-20.100000000000001</v>
      </c>
      <c r="AI71" s="866">
        <v>-6.11</v>
      </c>
      <c r="AJ71" s="866">
        <v>2.7</v>
      </c>
      <c r="AK71" s="866">
        <v>2.54</v>
      </c>
      <c r="AL71" s="879">
        <v>19670</v>
      </c>
      <c r="AM71" s="873">
        <v>0.1</v>
      </c>
      <c r="AN71" s="866">
        <v>0.7</v>
      </c>
      <c r="AO71" s="740">
        <f>IF(U71="n/a","n/a",IF(AA71&lt;0,"n/a",IF(AA71="n/a","n/a",J71+U71-AA71)))</f>
        <v>-14.523787982986024</v>
      </c>
      <c r="AP71" s="741">
        <f>IF(U71="n/a","n/a",J71+U71)</f>
        <v>10.365299673543491</v>
      </c>
      <c r="AQ71" s="889">
        <f>IF(OR(AC71&lt;0.01,AF71="n/a"),"n/a",(I71/SQRT(22.5*AC71*(I71/AF71))-1)*100)</f>
        <v>41.107300042285601</v>
      </c>
      <c r="AR71" s="651">
        <f>INDEX(Historical!$C$7:$C$1256,MATCH(B71,Historical!$B$7:$B$1278,0))*IF(AH71="n/a",1.03,IF(AH71&lt;0,1.01,IF(AH71&gt;10,1.1,(1+AH71/100))))</f>
        <v>6.0903</v>
      </c>
      <c r="AS71" s="887">
        <f>IF($AI71="n/a",1.03*AR71,IF($AI71&lt;0,1.01*AR71,IF($AI71&gt;10,1.1*AR71,(1+$AI71/100)*AR71)))</f>
        <v>6.1512029999999998</v>
      </c>
      <c r="AT71" s="887">
        <f>IF($AK71="n/a",1.03*AS71,IF($AK71&lt;0,1.01*AS71,IF($AK71&gt;10,1.1*AS71,(1+$AK71/100)*AS71)))</f>
        <v>6.3074435562</v>
      </c>
      <c r="AU71" s="887">
        <f>IF($AK71="n/a",1.03*AT71,IF($AK71&lt;0,1.01*AT71,IF($AK71&gt;10,1.1*AT71,(1+$AK71/100)*AT71)))</f>
        <v>6.4676526225274804</v>
      </c>
      <c r="AV71" s="887">
        <f>IF($AK71="n/a",1.03*AU71,IF($AK71&lt;0,1.01*AU71,IF($AK71&gt;10,1.1*AU71,(1+$AK71/100)*AU71)))</f>
        <v>6.6319309991396791</v>
      </c>
      <c r="AW71" s="651">
        <f>SUM(AR71:AV71)</f>
        <v>31.648530177867162</v>
      </c>
      <c r="AX71" s="748">
        <f>AW71/I71*100</f>
        <v>22.747452151129995</v>
      </c>
      <c r="AY71" s="935">
        <v>0.87</v>
      </c>
      <c r="AZ71" s="873">
        <v>17.740000000000002</v>
      </c>
      <c r="BA71" s="873">
        <v>-39.35</v>
      </c>
      <c r="BB71" s="873">
        <v>-8.66</v>
      </c>
      <c r="BC71" s="873">
        <v>-16.5</v>
      </c>
      <c r="BE71" s="624">
        <v>2012</v>
      </c>
      <c r="BF71" s="899">
        <f>IF(BE71&gt;2008,0,IF(BE71&gt;2001,1,IF(BE71&gt;1990,2,IF(BE71&gt;1980,3,IF(BE71&gt;1973,4,IF(BE71&gt;1970,5,IF(BE71&gt;1960,6,IF(BE71&gt;1958,7,IF(BE71&gt;1953,8,9)))))))))</f>
        <v>0</v>
      </c>
      <c r="BG71" s="883">
        <v>4.1000000000000005</v>
      </c>
    </row>
    <row r="72" spans="1:59" ht="11.25" customHeight="1" x14ac:dyDescent="0.2">
      <c r="A72" s="864" t="s">
        <v>1008</v>
      </c>
      <c r="B72" s="876" t="s">
        <v>1009</v>
      </c>
      <c r="C72" s="933" t="s">
        <v>4196</v>
      </c>
      <c r="D72" s="933" t="s">
        <v>4329</v>
      </c>
      <c r="E72" s="733">
        <v>10</v>
      </c>
      <c r="F72" s="1158">
        <v>344</v>
      </c>
      <c r="G72" s="1158" t="s">
        <v>106</v>
      </c>
      <c r="H72" s="1158" t="s">
        <v>106</v>
      </c>
      <c r="I72" s="875">
        <v>349.63</v>
      </c>
      <c r="J72" s="651">
        <f>(M72/I72)*100</f>
        <v>3.7182164001944913</v>
      </c>
      <c r="K72" s="878">
        <v>3.25</v>
      </c>
      <c r="L72" s="888">
        <v>4</v>
      </c>
      <c r="M72" s="642">
        <f>K72*L72</f>
        <v>13</v>
      </c>
      <c r="N72" s="871" t="s">
        <v>151</v>
      </c>
      <c r="O72" s="734">
        <v>2.65</v>
      </c>
      <c r="P72" s="619">
        <v>43818</v>
      </c>
      <c r="Q72" s="619">
        <v>43829</v>
      </c>
      <c r="R72" s="642">
        <f>(K72-O72)/O72*100</f>
        <v>22.641509433962266</v>
      </c>
      <c r="S72" s="701">
        <f>IF(INDEX(Historical!$D$7:$D$1254,MATCH(B72,Historical!$B$7:$B$1278,0))=0,"n/a",(INDEX(Historical!$C$7:$C$1256,MATCH(B72,Historical!$B$7:$B$1278,0))/INDEX(Historical!$D$7:$D$1254,MATCH(B72,Historical!$B$7:$B$1278,0))-1)*100)</f>
        <v>41.772151898734158</v>
      </c>
      <c r="T72" s="701">
        <f>IF(INDEX(Historical!$F$7:$F$1247,MATCH(B72,Historical!$B$7:$B$1278,0))=0,"n/a",((INDEX(Historical!$C$7:$C$1256,MATCH(B72,Historical!$B$7:$B$1278,0))/INDEX(Historical!$F$7:$F$1247,MATCH(B72,Historical!$B$7:$B$1278,0)))^(1/3)-1)*100)</f>
        <v>76.412471785105751</v>
      </c>
      <c r="U72" s="701">
        <f>IF(INDEX(Historical!$H$7:$H$1247,MATCH(B72,Historical!$B$7:$B$1278,0))=0,"n/a",((INDEX(Historical!$C$7:$C$1256,MATCH(B72,Historical!$B$7:$B$1278,0))/INDEX(Historical!$H$7:$H$1247,MATCH(B72,Historical!$B$7:$B$1278,0)))^(1/5)-1)*100)</f>
        <v>55.547337695526203</v>
      </c>
      <c r="V72" s="701" t="str">
        <f>IF(INDEX(Historical!$O$7:$O$1247,MATCH(B72,Historical!$B$7:$B$1278,0))=0,"n/a",((INDEX(Historical!$C$7:$C$1256,MATCH(B72,Historical!$B$7:$B$1278,0))/INDEX(Historical!$O$7:$O$1247,MATCH(B72,Historical!$B$7:$B$1278,0)))^(1/10)-1)*100)</f>
        <v>n/a</v>
      </c>
      <c r="W72" s="702" t="str">
        <f>IF(OR(U72&lt;=0,U72="n/a",V72&lt;=0,V72="n/a"),"n/a",U72/V72)</f>
        <v>n/a</v>
      </c>
      <c r="X72" s="703">
        <f>IF(OR(AJ72&lt;=0,AJ72="n/a",U72&lt;=0,U72="n/a"),"n/a",U72/AJ72)</f>
        <v>1.3548131145250293</v>
      </c>
      <c r="Y72" s="877" t="s">
        <v>1010</v>
      </c>
      <c r="Z72" s="651">
        <f>IF(OR(AC72&lt;0.01,AC72="n/a"),"n/a",M72/AC72*100)</f>
        <v>243.44569288389516</v>
      </c>
      <c r="AA72" s="887">
        <f>IF(OR(AC72&lt;0.01,AC72="n/a"),"n/a",I72/AC72)</f>
        <v>65.473782771535582</v>
      </c>
      <c r="AB72" s="888">
        <v>10</v>
      </c>
      <c r="AC72" s="866">
        <v>5.34</v>
      </c>
      <c r="AD72" s="866">
        <v>8.3000000000000007</v>
      </c>
      <c r="AE72" s="866">
        <v>6.11</v>
      </c>
      <c r="AF72" s="866">
        <v>5.98</v>
      </c>
      <c r="AG72" s="866">
        <v>9.1999999999999993</v>
      </c>
      <c r="AH72" s="868">
        <v>-44.3</v>
      </c>
      <c r="AI72" s="868">
        <v>15.629999999999999</v>
      </c>
      <c r="AJ72" s="866">
        <v>41</v>
      </c>
      <c r="AK72" s="866">
        <v>7.9</v>
      </c>
      <c r="AL72" s="879">
        <v>141670</v>
      </c>
      <c r="AM72" s="873">
        <v>0.2</v>
      </c>
      <c r="AN72" s="866">
        <v>1.87</v>
      </c>
      <c r="AO72" s="740">
        <f>IF(U72="n/a","n/a",IF(AA72&lt;0,"n/a",IF(AA72="n/a","n/a",J72+U72-AA72)))</f>
        <v>-6.2082286758148868</v>
      </c>
      <c r="AP72" s="741">
        <f>IF(U72="n/a","n/a",J72+U72)</f>
        <v>59.265554095720695</v>
      </c>
      <c r="AQ72" s="889">
        <f>IF(OR(AC72&lt;0.01,AF72="n/a"),"n/a",(I72/SQRT(22.5*AC72*(I72/AF72))-1)*100)</f>
        <v>317.15076995882055</v>
      </c>
      <c r="AR72" s="651">
        <f>INDEX(Historical!$C$7:$C$1256,MATCH(B72,Historical!$B$7:$B$1278,0))*IF(AH72="n/a",1.03,IF(AH72&lt;0,1.01,IF(AH72&gt;10,1.1,(1+AH72/100))))</f>
        <v>11.311999999999999</v>
      </c>
      <c r="AS72" s="887">
        <f>IF($AI72="n/a",1.03*AR72,IF($AI72&lt;0,1.01*AR72,IF($AI72&gt;10,1.1*AR72,(1+$AI72/100)*AR72)))</f>
        <v>12.443200000000001</v>
      </c>
      <c r="AT72" s="887">
        <f>IF($AK72="n/a",1.03*AS72,IF($AK72&lt;0,1.01*AS72,IF($AK72&gt;10,1.1*AS72,(1+$AK72/100)*AS72)))</f>
        <v>13.4262128</v>
      </c>
      <c r="AU72" s="887">
        <f>IF($AK72="n/a",1.03*AT72,IF($AK72&lt;0,1.01*AT72,IF($AK72&gt;10,1.1*AT72,(1+$AK72/100)*AT72)))</f>
        <v>14.4868836112</v>
      </c>
      <c r="AV72" s="887">
        <f>IF($AK72="n/a",1.03*AU72,IF($AK72&lt;0,1.01*AU72,IF($AK72&gt;10,1.1*AU72,(1+$AK72/100)*AU72)))</f>
        <v>15.631347416484799</v>
      </c>
      <c r="AW72" s="651">
        <f>SUM(AR72:AV72)</f>
        <v>67.299643827684804</v>
      </c>
      <c r="AX72" s="748">
        <f>AW72/I72*100</f>
        <v>19.24881841594966</v>
      </c>
      <c r="AY72" s="935">
        <v>0.99</v>
      </c>
      <c r="AZ72" s="873">
        <v>124.6</v>
      </c>
      <c r="BA72" s="873">
        <v>-9.84</v>
      </c>
      <c r="BB72" s="873">
        <v>-3.09</v>
      </c>
      <c r="BC72" s="873">
        <v>14.23</v>
      </c>
      <c r="BE72" s="624">
        <v>2011</v>
      </c>
      <c r="BF72" s="899">
        <f>IF(BE72&gt;2008,0,IF(BE72&gt;2001,1,IF(BE72&gt;1990,2,IF(BE72&gt;1980,3,IF(BE72&gt;1973,4,IF(BE72&gt;1970,5,IF(BE72&gt;1960,6,IF(BE72&gt;1958,7,IF(BE72&gt;1953,8,9)))))))))</f>
        <v>0</v>
      </c>
      <c r="BG72" s="883">
        <v>2.9000000000000004</v>
      </c>
    </row>
    <row r="73" spans="1:59" ht="11.25" customHeight="1" x14ac:dyDescent="0.2">
      <c r="A73" s="864" t="s">
        <v>4631</v>
      </c>
      <c r="B73" s="876" t="s">
        <v>4629</v>
      </c>
      <c r="C73" s="933" t="s">
        <v>123</v>
      </c>
      <c r="D73" s="933" t="s">
        <v>4177</v>
      </c>
      <c r="E73" s="733">
        <v>11</v>
      </c>
      <c r="F73" s="1158">
        <v>350</v>
      </c>
      <c r="G73" s="1141" t="s">
        <v>106</v>
      </c>
      <c r="H73" s="1141" t="s">
        <v>106</v>
      </c>
      <c r="I73" s="875">
        <v>31.07</v>
      </c>
      <c r="J73" s="651">
        <f>(M73/I73)*100</f>
        <v>2.7357579658834887</v>
      </c>
      <c r="K73" s="878">
        <v>0.21249999999999999</v>
      </c>
      <c r="L73" s="888">
        <v>4</v>
      </c>
      <c r="M73" s="642">
        <f>K73*L73</f>
        <v>0.85</v>
      </c>
      <c r="N73" s="871" t="s">
        <v>127</v>
      </c>
      <c r="O73" s="734">
        <v>0.20250000000000001</v>
      </c>
      <c r="P73" s="862">
        <v>44182</v>
      </c>
      <c r="Q73" s="862">
        <v>44204</v>
      </c>
      <c r="R73" s="642">
        <f>(K73-O73)/O73*100</f>
        <v>4.9382716049382616</v>
      </c>
      <c r="S73" s="701">
        <f>IF(INDEX(Historical!$D$7:$D$1254,MATCH(B73,Historical!$B$7:$B$1278,0))=0,"n/a",(INDEX(Historical!$C$7:$C$1256,MATCH(B73,Historical!$B$7:$B$1278,0))/INDEX(Historical!$D$7:$D$1254,MATCH(B73,Historical!$B$7:$B$1278,0))-1)*100)</f>
        <v>11.428571428571432</v>
      </c>
      <c r="T73" s="701">
        <f>IF(INDEX(Historical!$F$7:$F$1247,MATCH(B73,Historical!$B$7:$B$1278,0))=0,"n/a",((INDEX(Historical!$C$7:$C$1256,MATCH(B73,Historical!$B$7:$B$1278,0))/INDEX(Historical!$F$7:$F$1247,MATCH(B73,Historical!$B$7:$B$1278,0)))^(1/3)-1)*100)</f>
        <v>17.566734386037886</v>
      </c>
      <c r="U73" s="701">
        <f>IF(INDEX(Historical!$H$7:$H$1247,MATCH(B73,Historical!$B$7:$B$1278,0))=0,"n/a",((INDEX(Historical!$C$7:$C$1256,MATCH(B73,Historical!$B$7:$B$1278,0))/INDEX(Historical!$H$7:$H$1247,MATCH(B73,Historical!$B$7:$B$1278,0)))^(1/5)-1)*100)</f>
        <v>19.505783867609349</v>
      </c>
      <c r="V73" s="701" t="str">
        <f>IF(INDEX(Historical!$O$7:$O$1247,MATCH(B73,Historical!$B$7:$B$1278,0))=0,"n/a",((INDEX(Historical!$C$7:$C$1256,MATCH(B73,Historical!$B$7:$B$1278,0))/INDEX(Historical!$O$7:$O$1247,MATCH(B73,Historical!$B$7:$B$1278,0)))^(1/10)-1)*100)</f>
        <v>n/a</v>
      </c>
      <c r="W73" s="702" t="str">
        <f>IF(OR(U73&lt;=0,U73="n/a",V73&lt;=0,V73="n/a"),"n/a",U73/V73)</f>
        <v>n/a</v>
      </c>
      <c r="X73" s="703">
        <f>IF(OR(AJ73&lt;=0,AJ73="n/a",U73&lt;=0,U73="n/a"),"n/a",U73/AJ73)</f>
        <v>6.2921883443901123</v>
      </c>
      <c r="Y73" s="661"/>
      <c r="Z73" s="651">
        <f>IF(OR(AC73&lt;0.01,AC73="n/a"),"n/a",M73/AC73*100)</f>
        <v>83.333333333333329</v>
      </c>
      <c r="AA73" s="887">
        <f>IF(OR(AC73&lt;0.01,AC73="n/a"),"n/a",I73/AC73)</f>
        <v>30.46078431372549</v>
      </c>
      <c r="AB73" s="888">
        <v>12</v>
      </c>
      <c r="AC73" s="866">
        <v>1.02</v>
      </c>
      <c r="AD73" s="866">
        <v>7.62</v>
      </c>
      <c r="AE73" s="866">
        <v>1.06</v>
      </c>
      <c r="AF73" s="866">
        <v>1.83</v>
      </c>
      <c r="AG73" s="866">
        <v>47.699999999999996</v>
      </c>
      <c r="AH73" s="866">
        <v>-8.9</v>
      </c>
      <c r="AI73" s="866">
        <v>33.650000000000006</v>
      </c>
      <c r="AJ73" s="866">
        <v>3.1</v>
      </c>
      <c r="AK73" s="866">
        <v>4</v>
      </c>
      <c r="AL73" s="879">
        <v>2850</v>
      </c>
      <c r="AM73" s="873">
        <v>0.8</v>
      </c>
      <c r="AN73" s="866">
        <v>1.2</v>
      </c>
      <c r="AO73" s="740">
        <f>IF(U73="n/a","n/a",IF(AA73&lt;0,"n/a",IF(AA73="n/a","n/a",J73+U73-AA73)))</f>
        <v>-8.2192424802326514</v>
      </c>
      <c r="AP73" s="741">
        <f>IF(U73="n/a","n/a",J73+U73)</f>
        <v>22.241541833492839</v>
      </c>
      <c r="AQ73" s="889">
        <f>IF(OR(AC73&lt;0.01,AF73="n/a"),"n/a",(I73/SQRT(22.5*AC73*(I73/AF73))-1)*100)</f>
        <v>57.400035711019036</v>
      </c>
      <c r="AR73" s="651">
        <f>INDEX(Historical!$C$7:$C$1256,MATCH(B73,Historical!$B$7:$B$1278,0))*IF(AH73="n/a",1.03,IF(AH73&lt;0,1.01,IF(AH73&gt;10,1.1,(1+AH73/100))))</f>
        <v>0.78780000000000006</v>
      </c>
      <c r="AS73" s="887">
        <f>IF($AI73="n/a",1.03*AR73,IF($AI73&lt;0,1.01*AR73,IF($AI73&gt;10,1.1*AR73,(1+$AI73/100)*AR73)))</f>
        <v>0.86658000000000013</v>
      </c>
      <c r="AT73" s="887">
        <f>IF($AK73="n/a",1.03*AS73,IF($AK73&lt;0,1.01*AS73,IF($AK73&gt;10,1.1*AS73,(1+$AK73/100)*AS73)))</f>
        <v>0.90124320000000013</v>
      </c>
      <c r="AU73" s="887">
        <f>IF($AK73="n/a",1.03*AT73,IF($AK73&lt;0,1.01*AT73,IF($AK73&gt;10,1.1*AT73,(1+$AK73/100)*AT73)))</f>
        <v>0.93729292800000019</v>
      </c>
      <c r="AV73" s="887">
        <f>IF($AK73="n/a",1.03*AU73,IF($AK73&lt;0,1.01*AU73,IF($AK73&gt;10,1.1*AU73,(1+$AK73/100)*AU73)))</f>
        <v>0.97478464512000018</v>
      </c>
      <c r="AW73" s="651">
        <f>SUM(AR73:AV73)</f>
        <v>4.4677007731200007</v>
      </c>
      <c r="AX73" s="748">
        <f>AW73/I73*100</f>
        <v>14.379468210878663</v>
      </c>
      <c r="AY73" s="935">
        <v>1.78</v>
      </c>
      <c r="AZ73" s="873">
        <v>257.74</v>
      </c>
      <c r="BA73" s="873">
        <v>-16.77</v>
      </c>
      <c r="BB73" s="873">
        <v>8.4</v>
      </c>
      <c r="BC73" s="873">
        <v>20.169999999999998</v>
      </c>
      <c r="BE73" s="624">
        <v>2011</v>
      </c>
      <c r="BF73" s="899">
        <f>IF(BE73&gt;2008,0,IF(BE73&gt;2001,1,IF(BE73&gt;1990,2,IF(BE73&gt;1980,3,IF(BE73&gt;1973,4,IF(BE73&gt;1970,5,IF(BE73&gt;1960,6,IF(BE73&gt;1958,7,IF(BE73&gt;1953,8,9)))))))))</f>
        <v>0</v>
      </c>
      <c r="BG73" s="883">
        <v>15.8</v>
      </c>
    </row>
    <row r="74" spans="1:59" ht="11.25" customHeight="1" x14ac:dyDescent="0.2">
      <c r="A74" s="872" t="s">
        <v>962</v>
      </c>
      <c r="B74" s="876" t="s">
        <v>963</v>
      </c>
      <c r="C74" s="933" t="s">
        <v>4196</v>
      </c>
      <c r="D74" s="933" t="s">
        <v>4340</v>
      </c>
      <c r="E74" s="733">
        <v>7</v>
      </c>
      <c r="F74" s="1158">
        <v>585</v>
      </c>
      <c r="G74" s="1182" t="s">
        <v>106</v>
      </c>
      <c r="H74" s="1182" t="s">
        <v>106</v>
      </c>
      <c r="I74" s="875">
        <v>24.67</v>
      </c>
      <c r="J74" s="651">
        <f>(M74/I74)*100</f>
        <v>3.4049452776651798</v>
      </c>
      <c r="K74" s="878">
        <v>0.21</v>
      </c>
      <c r="L74" s="888">
        <v>4</v>
      </c>
      <c r="M74" s="642">
        <f>K74*L74</f>
        <v>0.84</v>
      </c>
      <c r="N74" s="871" t="s">
        <v>194</v>
      </c>
      <c r="O74" s="734">
        <v>0.2</v>
      </c>
      <c r="P74" s="867">
        <v>43718</v>
      </c>
      <c r="Q74" s="867">
        <v>43733</v>
      </c>
      <c r="R74" s="642">
        <f>(K74-O74)/O74*100</f>
        <v>4.9999999999999902</v>
      </c>
      <c r="S74" s="701">
        <f>IF(INDEX(Historical!$D$7:$D$1254,MATCH(B74,Historical!$B$7:$B$1278,0))=0,"n/a",(INDEX(Historical!$C$7:$C$1256,MATCH(B74,Historical!$B$7:$B$1278,0))/INDEX(Historical!$D$7:$D$1254,MATCH(B74,Historical!$B$7:$B$1278,0))-1)*100)</f>
        <v>5.12820512820511</v>
      </c>
      <c r="T74" s="701">
        <f>IF(INDEX(Historical!$F$7:$F$1247,MATCH(B74,Historical!$B$7:$B$1278,0))=0,"n/a",((INDEX(Historical!$C$7:$C$1256,MATCH(B74,Historical!$B$7:$B$1278,0))/INDEX(Historical!$F$7:$F$1247,MATCH(B74,Historical!$B$7:$B$1278,0)))^(1/3)-1)*100)</f>
        <v>6.4392109888903093</v>
      </c>
      <c r="U74" s="701">
        <f>IF(INDEX(Historical!$H$7:$H$1247,MATCH(B74,Historical!$B$7:$B$1278,0))=0,"n/a",((INDEX(Historical!$C$7:$C$1256,MATCH(B74,Historical!$B$7:$B$1278,0))/INDEX(Historical!$H$7:$H$1247,MATCH(B74,Historical!$B$7:$B$1278,0)))^(1/5)-1)*100)</f>
        <v>5.7509877630735673</v>
      </c>
      <c r="V74" s="701" t="str">
        <f>IF(INDEX(Historical!$O$7:$O$1247,MATCH(B74,Historical!$B$7:$B$1278,0))=0,"n/a",((INDEX(Historical!$C$7:$C$1256,MATCH(B74,Historical!$B$7:$B$1278,0))/INDEX(Historical!$O$7:$O$1247,MATCH(B74,Historical!$B$7:$B$1278,0)))^(1/10)-1)*100)</f>
        <v>n/a</v>
      </c>
      <c r="W74" s="702" t="str">
        <f>IF(OR(U74&lt;=0,U74="n/a",V74&lt;=0,V74="n/a"),"n/a",U74/V74)</f>
        <v>n/a</v>
      </c>
      <c r="X74" s="703" t="str">
        <f>IF(OR(AJ74&lt;=0,AJ74="n/a",U74&lt;=0,U74="n/a"),"n/a",U74/AJ74)</f>
        <v>n/a</v>
      </c>
      <c r="Y74" s="664"/>
      <c r="Z74" s="651" t="str">
        <f>IF(OR(AC74&lt;0.01,AC74="n/a"),"n/a",M74/AC74*100)</f>
        <v>n/a</v>
      </c>
      <c r="AA74" s="887" t="str">
        <f>IF(OR(AC74&lt;0.01,AC74="n/a"),"n/a",I74/AC74)</f>
        <v>n/a</v>
      </c>
      <c r="AB74" s="888">
        <v>6</v>
      </c>
      <c r="AC74" s="866">
        <v>-0.31</v>
      </c>
      <c r="AD74" s="866" t="s">
        <v>136</v>
      </c>
      <c r="AE74" s="866">
        <v>0.14000000000000001</v>
      </c>
      <c r="AF74" s="866">
        <v>0.65</v>
      </c>
      <c r="AG74" s="866">
        <v>-0.8</v>
      </c>
      <c r="AH74" s="868">
        <v>-117.10000000000001</v>
      </c>
      <c r="AI74" s="868">
        <v>47.410000000000004</v>
      </c>
      <c r="AJ74" s="866">
        <v>-15.8</v>
      </c>
      <c r="AK74" s="866">
        <v>10.4</v>
      </c>
      <c r="AL74" s="879">
        <v>2440</v>
      </c>
      <c r="AM74" s="873">
        <v>0.2</v>
      </c>
      <c r="AN74" s="866">
        <v>0.38</v>
      </c>
      <c r="AO74" s="740" t="str">
        <f>IF(U74="n/a","n/a",IF(AA74&lt;0,"n/a",IF(AA74="n/a","n/a",J74+U74-AA74)))</f>
        <v>n/a</v>
      </c>
      <c r="AP74" s="741">
        <f>IF(U74="n/a","n/a",J74+U74)</f>
        <v>9.1559330407387467</v>
      </c>
      <c r="AQ74" s="889" t="str">
        <f>IF(OR(AC74&lt;0.01,AF74="n/a"),"n/a",(I74/SQRT(22.5*AC74*(I74/AF74))-1)*100)</f>
        <v>n/a</v>
      </c>
      <c r="AR74" s="651">
        <f>INDEX(Historical!$C$7:$C$1256,MATCH(B74,Historical!$B$7:$B$1278,0))*IF(AH74="n/a",1.03,IF(AH74&lt;0,1.01,IF(AH74&gt;10,1.1,(1+AH74/100))))</f>
        <v>0.82819999999999994</v>
      </c>
      <c r="AS74" s="887">
        <f>IF($AI74="n/a",1.03*AR74,IF($AI74&lt;0,1.01*AR74,IF($AI74&gt;10,1.1*AR74,(1+$AI74/100)*AR74)))</f>
        <v>0.91102000000000005</v>
      </c>
      <c r="AT74" s="887">
        <f>IF($AK74="n/a",1.03*AS74,IF($AK74&lt;0,1.01*AS74,IF($AK74&gt;10,1.1*AS74,(1+$AK74/100)*AS74)))</f>
        <v>1.0021220000000002</v>
      </c>
      <c r="AU74" s="887">
        <f>IF($AK74="n/a",1.03*AT74,IF($AK74&lt;0,1.01*AT74,IF($AK74&gt;10,1.1*AT74,(1+$AK74/100)*AT74)))</f>
        <v>1.1023342000000003</v>
      </c>
      <c r="AV74" s="887">
        <f>IF($AK74="n/a",1.03*AU74,IF($AK74&lt;0,1.01*AU74,IF($AK74&gt;10,1.1*AU74,(1+$AK74/100)*AU74)))</f>
        <v>1.2125676200000004</v>
      </c>
      <c r="AW74" s="651">
        <f>SUM(AR74:AV74)</f>
        <v>5.0562438200000015</v>
      </c>
      <c r="AX74" s="748">
        <f>AW74/I74*100</f>
        <v>20.495516092419948</v>
      </c>
      <c r="AY74" s="935">
        <v>1.42</v>
      </c>
      <c r="AZ74" s="873">
        <v>38.21</v>
      </c>
      <c r="BA74" s="873">
        <v>-42.63</v>
      </c>
      <c r="BB74" s="873">
        <v>-9.25</v>
      </c>
      <c r="BC74" s="873">
        <v>-14.16</v>
      </c>
      <c r="BE74" s="624">
        <v>2013</v>
      </c>
      <c r="BF74" s="899">
        <f>IF(BE74&gt;2008,0,IF(BE74&gt;2001,1,IF(BE74&gt;1990,2,IF(BE74&gt;1980,3,IF(BE74&gt;1973,4,IF(BE74&gt;1970,5,IF(BE74&gt;1960,6,IF(BE74&gt;1958,7,IF(BE74&gt;1953,8,9)))))))))</f>
        <v>0</v>
      </c>
      <c r="BG74" s="883">
        <v>-0.4</v>
      </c>
    </row>
    <row r="75" spans="1:59" ht="11.25" customHeight="1" x14ac:dyDescent="0.2">
      <c r="A75" s="864" t="s">
        <v>960</v>
      </c>
      <c r="B75" s="876" t="s">
        <v>961</v>
      </c>
      <c r="C75" s="933" t="s">
        <v>123</v>
      </c>
      <c r="D75" s="933" t="s">
        <v>4344</v>
      </c>
      <c r="E75" s="733">
        <v>10</v>
      </c>
      <c r="F75" s="1158">
        <v>426</v>
      </c>
      <c r="G75" s="1182" t="s">
        <v>115</v>
      </c>
      <c r="H75" s="1182" t="s">
        <v>115</v>
      </c>
      <c r="I75" s="875">
        <v>138.38999999999999</v>
      </c>
      <c r="J75" s="651">
        <f>(M75/I75)*100</f>
        <v>1.7920369968928391</v>
      </c>
      <c r="K75" s="878">
        <v>0.62</v>
      </c>
      <c r="L75" s="888">
        <v>4</v>
      </c>
      <c r="M75" s="642">
        <f>K75*L75</f>
        <v>2.48</v>
      </c>
      <c r="N75" s="871" t="s">
        <v>325</v>
      </c>
      <c r="O75" s="734">
        <v>0.57999999999999996</v>
      </c>
      <c r="P75" s="862">
        <v>44166</v>
      </c>
      <c r="Q75" s="862">
        <v>44181</v>
      </c>
      <c r="R75" s="642">
        <f>(K75-O75)/O75*100</f>
        <v>6.8965517241379377</v>
      </c>
      <c r="S75" s="701">
        <f>IF(INDEX(Historical!$D$7:$D$1254,MATCH(B75,Historical!$B$7:$B$1278,0))=0,"n/a",(INDEX(Historical!$C$7:$C$1256,MATCH(B75,Historical!$B$7:$B$1278,0))/INDEX(Historical!$D$7:$D$1254,MATCH(B75,Historical!$B$7:$B$1278,0))-1)*100)</f>
        <v>12.437810945273631</v>
      </c>
      <c r="T75" s="701">
        <f>IF(INDEX(Historical!$F$7:$F$1247,MATCH(B75,Historical!$B$7:$B$1278,0))=0,"n/a",((INDEX(Historical!$C$7:$C$1256,MATCH(B75,Historical!$B$7:$B$1278,0))/INDEX(Historical!$F$7:$F$1247,MATCH(B75,Historical!$B$7:$B$1278,0)))^(1/3)-1)*100)</f>
        <v>12.200851329591501</v>
      </c>
      <c r="U75" s="701">
        <f>IF(INDEX(Historical!$H$7:$H$1247,MATCH(B75,Historical!$B$7:$B$1278,0))=0,"n/a",((INDEX(Historical!$C$7:$C$1256,MATCH(B75,Historical!$B$7:$B$1278,0))/INDEX(Historical!$H$7:$H$1247,MATCH(B75,Historical!$B$7:$B$1278,0)))^(1/5)-1)*100)</f>
        <v>11.019873502812839</v>
      </c>
      <c r="V75" s="701">
        <f>IF(INDEX(Historical!$O$7:$O$1247,MATCH(B75,Historical!$B$7:$B$1278,0))=0,"n/a",((INDEX(Historical!$C$7:$C$1256,MATCH(B75,Historical!$B$7:$B$1278,0))/INDEX(Historical!$O$7:$O$1247,MATCH(B75,Historical!$B$7:$B$1278,0)))^(1/10)-1)*100)</f>
        <v>6.3591507259354696</v>
      </c>
      <c r="W75" s="702">
        <f>IF(OR(U75&lt;=0,U75="n/a",V75&lt;=0,V75="n/a"),"n/a",U75/V75)</f>
        <v>1.7329159156220109</v>
      </c>
      <c r="X75" s="703">
        <f>IF(OR(AJ75&lt;=0,AJ75="n/a",U75&lt;=0,U75="n/a"),"n/a",U75/AJ75)</f>
        <v>1.6447572392257968</v>
      </c>
      <c r="Y75" s="665"/>
      <c r="Z75" s="651">
        <f>IF(OR(AC75&lt;0.01,AC75="n/a"),"n/a",M75/AC75*100)</f>
        <v>39.616613418530349</v>
      </c>
      <c r="AA75" s="887">
        <f>IF(OR(AC75&lt;0.01,AC75="n/a"),"n/a",I75/AC75)</f>
        <v>22.10702875399361</v>
      </c>
      <c r="AB75" s="888">
        <v>12</v>
      </c>
      <c r="AC75" s="866">
        <v>6.26</v>
      </c>
      <c r="AD75" s="866">
        <v>2.48</v>
      </c>
      <c r="AE75" s="866">
        <v>1.7</v>
      </c>
      <c r="AF75" s="866">
        <v>9.5</v>
      </c>
      <c r="AG75" s="866">
        <v>50.3</v>
      </c>
      <c r="AH75" s="866">
        <v>-32.800000000000004</v>
      </c>
      <c r="AI75" s="866">
        <v>6.08</v>
      </c>
      <c r="AJ75" s="866">
        <v>6.7</v>
      </c>
      <c r="AK75" s="866">
        <v>8.93</v>
      </c>
      <c r="AL75" s="879">
        <v>11480</v>
      </c>
      <c r="AM75" s="873">
        <v>0.5</v>
      </c>
      <c r="AN75" s="866">
        <v>1.87</v>
      </c>
      <c r="AO75" s="740">
        <f>IF(U75="n/a","n/a",IF(AA75&lt;0,"n/a",IF(AA75="n/a","n/a",J75+U75-AA75)))</f>
        <v>-9.2951182542879316</v>
      </c>
      <c r="AP75" s="741">
        <f>IF(U75="n/a","n/a",J75+U75)</f>
        <v>12.811910499705679</v>
      </c>
      <c r="AQ75" s="889">
        <f>IF(OR(AC75&lt;0.01,AF75="n/a"),"n/a",(I75/SQRT(22.5*AC75*(I75/AF75))-1)*100)</f>
        <v>205.51724676753923</v>
      </c>
      <c r="AR75" s="651">
        <f>INDEX(Historical!$C$7:$C$1256,MATCH(B75,Historical!$B$7:$B$1278,0))*IF(AH75="n/a",1.03,IF(AH75&lt;0,1.01,IF(AH75&gt;10,1.1,(1+AH75/100))))</f>
        <v>2.2826</v>
      </c>
      <c r="AS75" s="887">
        <f>IF($AI75="n/a",1.03*AR75,IF($AI75&lt;0,1.01*AR75,IF($AI75&gt;10,1.1*AR75,(1+$AI75/100)*AR75)))</f>
        <v>2.4213820799999999</v>
      </c>
      <c r="AT75" s="887">
        <f>IF($AK75="n/a",1.03*AS75,IF($AK75&lt;0,1.01*AS75,IF($AK75&gt;10,1.1*AS75,(1+$AK75/100)*AS75)))</f>
        <v>2.6376114997439997</v>
      </c>
      <c r="AU75" s="887">
        <f>IF($AK75="n/a",1.03*AT75,IF($AK75&lt;0,1.01*AT75,IF($AK75&gt;10,1.1*AT75,(1+$AK75/100)*AT75)))</f>
        <v>2.8731502066711387</v>
      </c>
      <c r="AV75" s="887">
        <f>IF($AK75="n/a",1.03*AU75,IF($AK75&lt;0,1.01*AU75,IF($AK75&gt;10,1.1*AU75,(1+$AK75/100)*AU75)))</f>
        <v>3.129722520126871</v>
      </c>
      <c r="AW75" s="651">
        <f>SUM(AR75:AV75)</f>
        <v>13.344466306542008</v>
      </c>
      <c r="AX75" s="748">
        <f>AW75/I75*100</f>
        <v>9.6426521472230728</v>
      </c>
      <c r="AY75" s="935">
        <v>1.04</v>
      </c>
      <c r="AZ75" s="873">
        <v>79.820000000000007</v>
      </c>
      <c r="BA75" s="873">
        <v>-4.8500000000000005</v>
      </c>
      <c r="BB75" s="873">
        <v>10.31</v>
      </c>
      <c r="BC75" s="873">
        <v>17.36</v>
      </c>
      <c r="BE75" s="624">
        <v>2011</v>
      </c>
      <c r="BF75" s="899">
        <f>IF(BE75&gt;2008,0,IF(BE75&gt;2001,1,IF(BE75&gt;1990,2,IF(BE75&gt;1980,3,IF(BE75&gt;1973,4,IF(BE75&gt;1970,5,IF(BE75&gt;1960,6,IF(BE75&gt;1958,7,IF(BE75&gt;1953,8,9)))))))))</f>
        <v>0</v>
      </c>
      <c r="BG75" s="883">
        <v>10.299999999999999</v>
      </c>
    </row>
    <row r="76" spans="1:59" ht="11.25" customHeight="1" x14ac:dyDescent="0.2">
      <c r="A76" s="872" t="s">
        <v>411</v>
      </c>
      <c r="B76" s="876" t="s">
        <v>412</v>
      </c>
      <c r="C76" s="933" t="s">
        <v>131</v>
      </c>
      <c r="D76" s="933" t="s">
        <v>4343</v>
      </c>
      <c r="E76" s="733">
        <v>13</v>
      </c>
      <c r="F76" s="1158">
        <v>274</v>
      </c>
      <c r="G76" s="1182" t="s">
        <v>115</v>
      </c>
      <c r="H76" s="1182" t="s">
        <v>115</v>
      </c>
      <c r="I76" s="875">
        <v>150.51</v>
      </c>
      <c r="J76" s="651">
        <f>(M76/I76)*100</f>
        <v>1.4616968972161319</v>
      </c>
      <c r="K76" s="878">
        <v>0.55000000000000004</v>
      </c>
      <c r="L76" s="888">
        <v>4</v>
      </c>
      <c r="M76" s="642">
        <f>K76*L76</f>
        <v>2.2000000000000002</v>
      </c>
      <c r="N76" s="871" t="s">
        <v>119</v>
      </c>
      <c r="O76" s="734">
        <v>0.5</v>
      </c>
      <c r="P76" s="862">
        <v>43962</v>
      </c>
      <c r="Q76" s="862">
        <v>43984</v>
      </c>
      <c r="R76" s="642">
        <f>(K76-O76)/O76*100</f>
        <v>10.000000000000009</v>
      </c>
      <c r="S76" s="701">
        <f>IF(INDEX(Historical!$D$7:$D$1254,MATCH(B76,Historical!$B$7:$B$1278,0))=0,"n/a",(INDEX(Historical!$C$7:$C$1256,MATCH(B76,Historical!$B$7:$B$1278,0))/INDEX(Historical!$D$7:$D$1254,MATCH(B76,Historical!$B$7:$B$1278,0))-1)*100)</f>
        <v>9.8314606741572987</v>
      </c>
      <c r="T76" s="701">
        <f>IF(INDEX(Historical!$F$7:$F$1247,MATCH(B76,Historical!$B$7:$B$1278,0))=0,"n/a",((INDEX(Historical!$C$7:$C$1256,MATCH(B76,Historical!$B$7:$B$1278,0))/INDEX(Historical!$F$7:$F$1247,MATCH(B76,Historical!$B$7:$B$1278,0)))^(1/3)-1)*100)</f>
        <v>10.095536553779105</v>
      </c>
      <c r="U76" s="701">
        <f>IF(INDEX(Historical!$H$7:$H$1247,MATCH(B76,Historical!$B$7:$B$1278,0))=0,"n/a",((INDEX(Historical!$C$7:$C$1256,MATCH(B76,Historical!$B$7:$B$1278,0))/INDEX(Historical!$H$7:$H$1247,MATCH(B76,Historical!$B$7:$B$1278,0)))^(1/5)-1)*100)</f>
        <v>10.07083936603863</v>
      </c>
      <c r="V76" s="701">
        <f>IF(INDEX(Historical!$O$7:$O$1247,MATCH(B76,Historical!$B$7:$B$1278,0))=0,"n/a",((INDEX(Historical!$C$7:$C$1256,MATCH(B76,Historical!$B$7:$B$1278,0))/INDEX(Historical!$O$7:$O$1247,MATCH(B76,Historical!$B$7:$B$1278,0)))^(1/10)-1)*100)</f>
        <v>9.0770266535466391</v>
      </c>
      <c r="W76" s="702">
        <f>IF(OR(U76&lt;=0,U76="n/a",V76&lt;=0,V76="n/a"),"n/a",U76/V76)</f>
        <v>1.109486591857002</v>
      </c>
      <c r="X76" s="703">
        <f>IF(OR(AJ76&lt;=0,AJ76="n/a",U76&lt;=0,U76="n/a"),"n/a",U76/AJ76)</f>
        <v>1.3427785821384839</v>
      </c>
      <c r="Y76" s="661"/>
      <c r="Z76" s="651">
        <f>IF(OR(AC76&lt;0.01,AC76="n/a"),"n/a",M76/AC76*100)</f>
        <v>62.322946175637405</v>
      </c>
      <c r="AA76" s="887">
        <f>IF(OR(AC76&lt;0.01,AC76="n/a"),"n/a",I76/AC76)</f>
        <v>42.637393767705383</v>
      </c>
      <c r="AB76" s="888">
        <v>12</v>
      </c>
      <c r="AC76" s="866">
        <v>3.53</v>
      </c>
      <c r="AD76" s="866">
        <v>5.14</v>
      </c>
      <c r="AE76" s="866">
        <v>7.37</v>
      </c>
      <c r="AF76" s="866">
        <v>4.3</v>
      </c>
      <c r="AG76" s="866">
        <v>10.299999999999999</v>
      </c>
      <c r="AH76" s="866">
        <v>6.7</v>
      </c>
      <c r="AI76" s="866">
        <v>9.99</v>
      </c>
      <c r="AJ76" s="866">
        <v>7.5</v>
      </c>
      <c r="AK76" s="866">
        <v>8.3000000000000007</v>
      </c>
      <c r="AL76" s="879">
        <v>27190</v>
      </c>
      <c r="AM76" s="873">
        <v>0.2</v>
      </c>
      <c r="AN76" s="866">
        <v>1.67</v>
      </c>
      <c r="AO76" s="740">
        <f>IF(U76="n/a","n/a",IF(AA76&lt;0,"n/a",IF(AA76="n/a","n/a",J76+U76-AA76)))</f>
        <v>-31.104857504450621</v>
      </c>
      <c r="AP76" s="741">
        <f>IF(U76="n/a","n/a",J76+U76)</f>
        <v>11.532536263254762</v>
      </c>
      <c r="AQ76" s="889">
        <f>IF(OR(AC76&lt;0.01,AF76="n/a"),"n/a",(I76/SQRT(22.5*AC76*(I76/AF76))-1)*100)</f>
        <v>185.45542029935498</v>
      </c>
      <c r="AR76" s="651">
        <f>INDEX(Historical!$C$7:$C$1256,MATCH(B76,Historical!$B$7:$B$1278,0))*IF(AH76="n/a",1.03,IF(AH76&lt;0,1.01,IF(AH76&gt;10,1.1,(1+AH76/100))))</f>
        <v>2.085985</v>
      </c>
      <c r="AS76" s="887">
        <f>IF($AI76="n/a",1.03*AR76,IF($AI76&lt;0,1.01*AR76,IF($AI76&gt;10,1.1*AR76,(1+$AI76/100)*AR76)))</f>
        <v>2.2943749015000003</v>
      </c>
      <c r="AT76" s="887">
        <f>IF($AK76="n/a",1.03*AS76,IF($AK76&lt;0,1.01*AS76,IF($AK76&gt;10,1.1*AS76,(1+$AK76/100)*AS76)))</f>
        <v>2.4848080183245003</v>
      </c>
      <c r="AU76" s="887">
        <f>IF($AK76="n/a",1.03*AT76,IF($AK76&lt;0,1.01*AT76,IF($AK76&gt;10,1.1*AT76,(1+$AK76/100)*AT76)))</f>
        <v>2.6910470838454339</v>
      </c>
      <c r="AV76" s="887">
        <f>IF($AK76="n/a",1.03*AU76,IF($AK76&lt;0,1.01*AU76,IF($AK76&gt;10,1.1*AU76,(1+$AK76/100)*AU76)))</f>
        <v>2.9144039918046047</v>
      </c>
      <c r="AW76" s="651">
        <f>SUM(AR76:AV76)</f>
        <v>12.470618995474538</v>
      </c>
      <c r="AX76" s="748">
        <f>AW76/I76*100</f>
        <v>8.285575041840767</v>
      </c>
      <c r="AY76" s="935">
        <v>0.22</v>
      </c>
      <c r="AZ76" s="873">
        <v>63.6</v>
      </c>
      <c r="BA76" s="873">
        <v>-5.93</v>
      </c>
      <c r="BB76" s="873">
        <v>2.37</v>
      </c>
      <c r="BC76" s="873">
        <v>11.790000000000001</v>
      </c>
      <c r="BE76" s="624">
        <v>2008</v>
      </c>
      <c r="BF76" s="899">
        <f>IF(BE76&gt;2008,0,IF(BE76&gt;2001,1,IF(BE76&gt;1990,2,IF(BE76&gt;1980,3,IF(BE76&gt;1973,4,IF(BE76&gt;1970,5,IF(BE76&gt;1960,6,IF(BE76&gt;1958,7,IF(BE76&gt;1953,8,9)))))))))</f>
        <v>1</v>
      </c>
      <c r="BG76" s="883">
        <v>2.8000000000000003</v>
      </c>
    </row>
    <row r="77" spans="1:59" s="774" customFormat="1" ht="11.25" customHeight="1" x14ac:dyDescent="0.2">
      <c r="A77" s="646" t="s">
        <v>129</v>
      </c>
      <c r="B77" s="782" t="s">
        <v>130</v>
      </c>
      <c r="C77" s="933" t="s">
        <v>131</v>
      </c>
      <c r="D77" s="933" t="s">
        <v>4343</v>
      </c>
      <c r="E77" s="756">
        <v>66</v>
      </c>
      <c r="F77" s="1158">
        <v>1</v>
      </c>
      <c r="G77" s="1181" t="s">
        <v>37</v>
      </c>
      <c r="H77" s="1181" t="s">
        <v>37</v>
      </c>
      <c r="I77" s="767">
        <v>74.69</v>
      </c>
      <c r="J77" s="758">
        <f>(M77/I77)*100</f>
        <v>1.7940822064533406</v>
      </c>
      <c r="K77" s="759">
        <v>0.33500000000000002</v>
      </c>
      <c r="L77" s="760">
        <v>4</v>
      </c>
      <c r="M77" s="761">
        <f>K77*L77</f>
        <v>1.34</v>
      </c>
      <c r="N77" s="762" t="s">
        <v>119</v>
      </c>
      <c r="O77" s="763">
        <v>0.30499999999999999</v>
      </c>
      <c r="P77" s="764">
        <v>44057</v>
      </c>
      <c r="Q77" s="764">
        <v>44075</v>
      </c>
      <c r="R77" s="761">
        <f>(K77-O77)/O77*100</f>
        <v>9.8360655737705009</v>
      </c>
      <c r="S77" s="701">
        <f>IF(INDEX(Historical!$D$7:$D$1254,MATCH(B77,Historical!$B$7:$B$1278,0))=0,"n/a",(INDEX(Historical!$C$7:$C$1256,MATCH(B77,Historical!$B$7:$B$1278,0))/INDEX(Historical!$D$7:$D$1254,MATCH(B77,Historical!$B$7:$B$1278,0))-1)*100)</f>
        <v>9.4339622641509422</v>
      </c>
      <c r="T77" s="701">
        <f>IF(INDEX(Historical!$F$7:$F$1247,MATCH(B77,Historical!$B$7:$B$1278,0))=0,"n/a",((INDEX(Historical!$C$7:$C$1256,MATCH(B77,Historical!$B$7:$B$1278,0))/INDEX(Historical!$F$7:$F$1247,MATCH(B77,Historical!$B$7:$B$1278,0)))^(1/3)-1)*100)</f>
        <v>8.2689515415704129</v>
      </c>
      <c r="U77" s="701">
        <f>IF(INDEX(Historical!$H$7:$H$1247,MATCH(B77,Historical!$B$7:$B$1278,0))=0,"n/a",((INDEX(Historical!$C$7:$C$1256,MATCH(B77,Historical!$B$7:$B$1278,0))/INDEX(Historical!$H$7:$H$1247,MATCH(B77,Historical!$B$7:$B$1278,0)))^(1/5)-1)*100)</f>
        <v>6.9241925628751311</v>
      </c>
      <c r="V77" s="701">
        <f>IF(INDEX(Historical!$O$7:$O$1247,MATCH(B77,Historical!$B$7:$B$1278,0))=0,"n/a",((INDEX(Historical!$C$7:$C$1256,MATCH(B77,Historical!$B$7:$B$1278,0))/INDEX(Historical!$O$7:$O$1247,MATCH(B77,Historical!$B$7:$B$1278,0)))^(1/10)-1)*100)</f>
        <v>8.6717500787874648</v>
      </c>
      <c r="W77" s="702">
        <f>IF(OR(U77&lt;=0,U77="n/a",V77&lt;=0,V77="n/a"),"n/a",U77/V77)</f>
        <v>0.79847695101509575</v>
      </c>
      <c r="X77" s="703">
        <f>IF(OR(AJ77&lt;=0,AJ77="n/a",U77&lt;=0,U77="n/a"),"n/a",U77/AJ77)</f>
        <v>0.88771699524040149</v>
      </c>
      <c r="Y77" s="779"/>
      <c r="Z77" s="758">
        <f>IF(OR(AC77&lt;0.01,AC77="n/a"),"n/a",M77/AC77*100)</f>
        <v>58.771929824561411</v>
      </c>
      <c r="AA77" s="766">
        <f>IF(OR(AC77&lt;0.01,AC77="n/a"),"n/a",I77/AC77)</f>
        <v>32.758771929824562</v>
      </c>
      <c r="AB77" s="760">
        <v>12</v>
      </c>
      <c r="AC77" s="767">
        <v>2.2799999999999998</v>
      </c>
      <c r="AD77" s="767">
        <v>6.18</v>
      </c>
      <c r="AE77" s="767">
        <v>5.66</v>
      </c>
      <c r="AF77" s="767">
        <v>4.45</v>
      </c>
      <c r="AG77" s="767">
        <v>13.900000000000002</v>
      </c>
      <c r="AH77" s="767">
        <v>32.6</v>
      </c>
      <c r="AI77" s="767">
        <v>5.64</v>
      </c>
      <c r="AJ77" s="767">
        <v>7.8</v>
      </c>
      <c r="AK77" s="767">
        <v>5.3</v>
      </c>
      <c r="AL77" s="768">
        <v>2700</v>
      </c>
      <c r="AM77" s="769">
        <v>0.4</v>
      </c>
      <c r="AN77" s="767">
        <v>0.86</v>
      </c>
      <c r="AO77" s="770">
        <f>IF(U77="n/a","n/a",IF(AA77&lt;0,"n/a",IF(AA77="n/a","n/a",J77+U77-AA77)))</f>
        <v>-24.040497160496088</v>
      </c>
      <c r="AP77" s="771">
        <f>IF(U77="n/a","n/a",J77+U77)</f>
        <v>8.7182747693284721</v>
      </c>
      <c r="AQ77" s="772">
        <f>IF(OR(AC77&lt;0.01,AF77="n/a"),"n/a",(I77/SQRT(22.5*AC77*(I77/AF77))-1)*100)</f>
        <v>154.53795620711949</v>
      </c>
      <c r="AR77" s="651">
        <f>INDEX(Historical!$C$7:$C$1256,MATCH(B77,Historical!$B$7:$B$1278,0))*IF(AH77="n/a",1.03,IF(AH77&lt;0,1.01,IF(AH77&gt;10,1.1,(1+AH77/100))))</f>
        <v>1.276</v>
      </c>
      <c r="AS77" s="766">
        <f>IF($AI77="n/a",1.03*AR77,IF($AI77&lt;0,1.01*AR77,IF($AI77&gt;10,1.1*AR77,(1+$AI77/100)*AR77)))</f>
        <v>1.3479664</v>
      </c>
      <c r="AT77" s="766">
        <f>IF($AK77="n/a",1.03*AS77,IF($AK77&lt;0,1.01*AS77,IF($AK77&gt;10,1.1*AS77,(1+$AK77/100)*AS77)))</f>
        <v>1.4194086191999999</v>
      </c>
      <c r="AU77" s="766">
        <f>IF($AK77="n/a",1.03*AT77,IF($AK77&lt;0,1.01*AT77,IF($AK77&gt;10,1.1*AT77,(1+$AK77/100)*AT77)))</f>
        <v>1.4946372760175999</v>
      </c>
      <c r="AV77" s="766">
        <f>IF($AK77="n/a",1.03*AU77,IF($AK77&lt;0,1.01*AU77,IF($AK77&gt;10,1.1*AU77,(1+$AK77/100)*AU77)))</f>
        <v>1.5738530516465326</v>
      </c>
      <c r="AW77" s="758">
        <f>SUM(AR77:AV77)</f>
        <v>7.111865346864132</v>
      </c>
      <c r="AX77" s="773">
        <f>AW77/I77*100</f>
        <v>9.5218440847022787</v>
      </c>
      <c r="AY77" s="936">
        <v>-7.0000000000000007E-2</v>
      </c>
      <c r="AZ77" s="769">
        <v>14.71</v>
      </c>
      <c r="BA77" s="769">
        <v>-22.71</v>
      </c>
      <c r="BB77" s="769">
        <v>-1.47</v>
      </c>
      <c r="BC77" s="769">
        <v>-6.79</v>
      </c>
      <c r="BD77" s="909"/>
      <c r="BE77" s="624">
        <v>1955</v>
      </c>
      <c r="BF77" s="899">
        <f>IF(BE77&gt;2008,0,IF(BE77&gt;2001,1,IF(BE77&gt;1990,2,IF(BE77&gt;1980,3,IF(BE77&gt;1973,4,IF(BE77&gt;1970,5,IF(BE77&gt;1960,6,IF(BE77&gt;1958,7,IF(BE77&gt;1953,8,9)))))))))</f>
        <v>8</v>
      </c>
      <c r="BG77" s="825">
        <v>5.0999999999999996</v>
      </c>
    </row>
    <row r="78" spans="1:59" ht="11.25" customHeight="1" x14ac:dyDescent="0.2">
      <c r="A78" s="864" t="s">
        <v>906</v>
      </c>
      <c r="B78" s="876" t="s">
        <v>907</v>
      </c>
      <c r="C78" s="933" t="s">
        <v>108</v>
      </c>
      <c r="D78" s="933" t="s">
        <v>4346</v>
      </c>
      <c r="E78" s="733">
        <v>8</v>
      </c>
      <c r="F78" s="1158">
        <v>511</v>
      </c>
      <c r="G78" s="1178" t="s">
        <v>115</v>
      </c>
      <c r="H78" s="1178" t="s">
        <v>115</v>
      </c>
      <c r="I78" s="875">
        <v>91.24</v>
      </c>
      <c r="J78" s="651">
        <f>(M78/I78)*100</f>
        <v>1.8851380973257343</v>
      </c>
      <c r="K78" s="878">
        <v>0.43</v>
      </c>
      <c r="L78" s="888">
        <v>4</v>
      </c>
      <c r="M78" s="642">
        <f>K78*L78</f>
        <v>1.72</v>
      </c>
      <c r="N78" s="871" t="s">
        <v>691</v>
      </c>
      <c r="O78" s="734">
        <v>0.39</v>
      </c>
      <c r="P78" s="867">
        <v>43741</v>
      </c>
      <c r="Q78" s="867">
        <v>43777</v>
      </c>
      <c r="R78" s="642">
        <f>(K78-O78)/O78*100</f>
        <v>10.25641025641025</v>
      </c>
      <c r="S78" s="701">
        <f>IF(INDEX(Historical!$D$7:$D$1254,MATCH(B78,Historical!$B$7:$B$1278,0))=0,"n/a",(INDEX(Historical!$C$7:$C$1256,MATCH(B78,Historical!$B$7:$B$1278,0))/INDEX(Historical!$D$7:$D$1254,MATCH(B78,Historical!$B$7:$B$1278,0))-1)*100)</f>
        <v>11.111111111111116</v>
      </c>
      <c r="T78" s="701">
        <f>IF(INDEX(Historical!$F$7:$F$1247,MATCH(B78,Historical!$B$7:$B$1278,0))=0,"n/a",((INDEX(Historical!$C$7:$C$1256,MATCH(B78,Historical!$B$7:$B$1278,0))/INDEX(Historical!$F$7:$F$1247,MATCH(B78,Historical!$B$7:$B$1278,0)))^(1/3)-1)*100)</f>
        <v>10.371685242543283</v>
      </c>
      <c r="U78" s="701">
        <f>IF(INDEX(Historical!$H$7:$H$1247,MATCH(B78,Historical!$B$7:$B$1278,0))=0,"n/a",((INDEX(Historical!$C$7:$C$1256,MATCH(B78,Historical!$B$7:$B$1278,0))/INDEX(Historical!$H$7:$H$1247,MATCH(B78,Historical!$B$7:$B$1278,0)))^(1/5)-1)*100)</f>
        <v>10.300830235778413</v>
      </c>
      <c r="V78" s="701">
        <f>IF(INDEX(Historical!$O$7:$O$1247,MATCH(B78,Historical!$B$7:$B$1278,0))=0,"n/a",((INDEX(Historical!$C$7:$C$1256,MATCH(B78,Historical!$B$7:$B$1278,0))/INDEX(Historical!$O$7:$O$1247,MATCH(B78,Historical!$B$7:$B$1278,0)))^(1/10)-1)*100)</f>
        <v>8.3125420397767602</v>
      </c>
      <c r="W78" s="702">
        <f>IF(OR(U78&lt;=0,U78="n/a",V78&lt;=0,V78="n/a"),"n/a",U78/V78)</f>
        <v>1.2391913552421625</v>
      </c>
      <c r="X78" s="703">
        <f>IF(OR(AJ78&lt;=0,AJ78="n/a",U78&lt;=0,U78="n/a"),"n/a",U78/AJ78)</f>
        <v>1.3734440314371217</v>
      </c>
      <c r="Y78" s="664"/>
      <c r="Z78" s="651">
        <f>IF(OR(AC78&lt;0.01,AC78="n/a"),"n/a",M78/AC78*100)</f>
        <v>35.610766045548651</v>
      </c>
      <c r="AA78" s="887">
        <f>IF(OR(AC78&lt;0.01,AC78="n/a"),"n/a",I78/AC78)</f>
        <v>18.890269151138714</v>
      </c>
      <c r="AB78" s="888">
        <v>12</v>
      </c>
      <c r="AC78" s="866">
        <v>4.83</v>
      </c>
      <c r="AD78" s="866">
        <v>2.08</v>
      </c>
      <c r="AE78" s="866">
        <v>1.83</v>
      </c>
      <c r="AF78" s="866">
        <v>3.35</v>
      </c>
      <c r="AG78" s="866">
        <v>15.1</v>
      </c>
      <c r="AH78" s="866">
        <v>9.1</v>
      </c>
      <c r="AI78" s="866">
        <v>93.92</v>
      </c>
      <c r="AJ78" s="866">
        <v>7.5</v>
      </c>
      <c r="AK78" s="866">
        <v>9.1</v>
      </c>
      <c r="AL78" s="879">
        <v>76230</v>
      </c>
      <c r="AM78" s="873">
        <v>0.1</v>
      </c>
      <c r="AN78" s="866">
        <v>6.03</v>
      </c>
      <c r="AO78" s="740">
        <f>IF(U78="n/a","n/a",IF(AA78&lt;0,"n/a",IF(AA78="n/a","n/a",J78+U78-AA78)))</f>
        <v>-6.7043008180345662</v>
      </c>
      <c r="AP78" s="741">
        <f>IF(U78="n/a","n/a",J78+U78)</f>
        <v>12.185968333104148</v>
      </c>
      <c r="AQ78" s="889">
        <f>IF(OR(AC78&lt;0.01,AF78="n/a"),"n/a",(I78/SQRT(22.5*AC78*(I78/AF78))-1)*100)</f>
        <v>67.70662433920424</v>
      </c>
      <c r="AR78" s="651">
        <f>INDEX(Historical!$C$7:$C$1256,MATCH(B78,Historical!$B$7:$B$1278,0))*IF(AH78="n/a",1.03,IF(AH78&lt;0,1.01,IF(AH78&gt;10,1.1,(1+AH78/100))))</f>
        <v>1.7456</v>
      </c>
      <c r="AS78" s="887">
        <f>IF($AI78="n/a",1.03*AR78,IF($AI78&lt;0,1.01*AR78,IF($AI78&gt;10,1.1*AR78,(1+$AI78/100)*AR78)))</f>
        <v>1.9201600000000001</v>
      </c>
      <c r="AT78" s="887">
        <f>IF($AK78="n/a",1.03*AS78,IF($AK78&lt;0,1.01*AS78,IF($AK78&gt;10,1.1*AS78,(1+$AK78/100)*AS78)))</f>
        <v>2.0948945600000002</v>
      </c>
      <c r="AU78" s="887">
        <f>IF($AK78="n/a",1.03*AT78,IF($AK78&lt;0,1.01*AT78,IF($AK78&gt;10,1.1*AT78,(1+$AK78/100)*AT78)))</f>
        <v>2.2855299649600003</v>
      </c>
      <c r="AV78" s="887">
        <f>IF($AK78="n/a",1.03*AU78,IF($AK78&lt;0,1.01*AU78,IF($AK78&gt;10,1.1*AU78,(1+$AK78/100)*AU78)))</f>
        <v>2.4935131917713602</v>
      </c>
      <c r="AW78" s="651">
        <f>SUM(AR78:AV78)</f>
        <v>10.539697716731361</v>
      </c>
      <c r="AX78" s="748">
        <f>AW78/I78*100</f>
        <v>11.551619593085666</v>
      </c>
      <c r="AY78" s="935">
        <v>1.2</v>
      </c>
      <c r="AZ78" s="873">
        <v>36.18</v>
      </c>
      <c r="BA78" s="873">
        <v>-33.950000000000003</v>
      </c>
      <c r="BB78" s="873">
        <v>-10.059999999999999</v>
      </c>
      <c r="BC78" s="873">
        <v>-9.58</v>
      </c>
      <c r="BE78" s="624">
        <v>2012</v>
      </c>
      <c r="BF78" s="899">
        <f>IF(BE78&gt;2008,0,IF(BE78&gt;2001,1,IF(BE78&gt;1990,2,IF(BE78&gt;1980,3,IF(BE78&gt;1973,4,IF(BE78&gt;1970,5,IF(BE78&gt;1960,6,IF(BE78&gt;1958,7,IF(BE78&gt;1953,8,9)))))))))</f>
        <v>0</v>
      </c>
      <c r="BG78" s="883">
        <v>1.7000000000000002</v>
      </c>
    </row>
    <row r="79" spans="1:59" ht="11.25" customHeight="1" x14ac:dyDescent="0.2">
      <c r="A79" s="872" t="s">
        <v>449</v>
      </c>
      <c r="B79" s="876" t="s">
        <v>450</v>
      </c>
      <c r="C79" s="933" t="s">
        <v>108</v>
      </c>
      <c r="D79" s="933" t="s">
        <v>118</v>
      </c>
      <c r="E79" s="733">
        <v>18</v>
      </c>
      <c r="F79" s="1158">
        <v>180</v>
      </c>
      <c r="G79" s="1154" t="s">
        <v>106</v>
      </c>
      <c r="H79" s="1154" t="s">
        <v>106</v>
      </c>
      <c r="I79" s="875">
        <v>42.69</v>
      </c>
      <c r="J79" s="651">
        <f>(M79/I79)*100</f>
        <v>3.8416490981494493</v>
      </c>
      <c r="K79" s="878">
        <v>0.41</v>
      </c>
      <c r="L79" s="888">
        <v>4</v>
      </c>
      <c r="M79" s="642">
        <f>K79*L79</f>
        <v>1.64</v>
      </c>
      <c r="N79" s="871" t="s">
        <v>218</v>
      </c>
      <c r="O79" s="734">
        <v>0.4</v>
      </c>
      <c r="P79" s="619">
        <v>43828</v>
      </c>
      <c r="Q79" s="619">
        <v>43844</v>
      </c>
      <c r="R79" s="642">
        <f>(K79-O79)/O79*100</f>
        <v>2.4999999999999885</v>
      </c>
      <c r="S79" s="701">
        <f>IF(INDEX(Historical!$D$7:$D$1254,MATCH(B79,Historical!$B$7:$B$1278,0))=0,"n/a",(INDEX(Historical!$C$7:$C$1256,MATCH(B79,Historical!$B$7:$B$1278,0))/INDEX(Historical!$D$7:$D$1254,MATCH(B79,Historical!$B$7:$B$1278,0))-1)*100)</f>
        <v>2.5641025641025772</v>
      </c>
      <c r="T79" s="701">
        <f>IF(INDEX(Historical!$F$7:$F$1247,MATCH(B79,Historical!$B$7:$B$1278,0))=0,"n/a",((INDEX(Historical!$C$7:$C$1256,MATCH(B79,Historical!$B$7:$B$1278,0))/INDEX(Historical!$F$7:$F$1247,MATCH(B79,Historical!$B$7:$B$1278,0)))^(1/3)-1)*100)</f>
        <v>4.5515917149420382</v>
      </c>
      <c r="U79" s="701">
        <f>IF(INDEX(Historical!$H$7:$H$1247,MATCH(B79,Historical!$B$7:$B$1278,0))=0,"n/a",((INDEX(Historical!$C$7:$C$1256,MATCH(B79,Historical!$B$7:$B$1278,0))/INDEX(Historical!$H$7:$H$1247,MATCH(B79,Historical!$B$7:$B$1278,0)))^(1/5)-1)*100)</f>
        <v>8.1780741066402882</v>
      </c>
      <c r="V79" s="701">
        <f>IF(INDEX(Historical!$O$7:$O$1247,MATCH(B79,Historical!$B$7:$B$1278,0))=0,"n/a",((INDEX(Historical!$C$7:$C$1256,MATCH(B79,Historical!$B$7:$B$1278,0))/INDEX(Historical!$O$7:$O$1247,MATCH(B79,Historical!$B$7:$B$1278,0)))^(1/10)-1)*100)</f>
        <v>7.1773462536293131</v>
      </c>
      <c r="W79" s="702">
        <f>IF(OR(U79&lt;=0,U79="n/a",V79&lt;=0,V79="n/a"),"n/a",U79/V79)</f>
        <v>1.1394286714960902</v>
      </c>
      <c r="X79" s="703" t="str">
        <f>IF(OR(AJ79&lt;=0,AJ79="n/a",U79&lt;=0,U79="n/a"),"n/a",U79/AJ79)</f>
        <v>n/a</v>
      </c>
      <c r="Y79" s="659"/>
      <c r="Z79" s="651" t="str">
        <f>IF(OR(AC79&lt;0.01,AC79="n/a"),"n/a",M79/AC79*100)</f>
        <v>n/a</v>
      </c>
      <c r="AA79" s="887" t="str">
        <f>IF(OR(AC79&lt;0.01,AC79="n/a"),"n/a",I79/AC79)</f>
        <v>n/a</v>
      </c>
      <c r="AB79" s="888">
        <v>12</v>
      </c>
      <c r="AC79" s="866">
        <v>-0.66</v>
      </c>
      <c r="AD79" s="866" t="s">
        <v>136</v>
      </c>
      <c r="AE79" s="866">
        <v>0.71</v>
      </c>
      <c r="AF79" s="868">
        <v>0.76</v>
      </c>
      <c r="AG79" s="866">
        <v>-1.2</v>
      </c>
      <c r="AH79" s="868">
        <v>-123.8</v>
      </c>
      <c r="AI79" s="868">
        <v>883.30000000000007</v>
      </c>
      <c r="AJ79" s="866">
        <v>-14.399999999999999</v>
      </c>
      <c r="AK79" s="866">
        <v>18.170000000000002</v>
      </c>
      <c r="AL79" s="879">
        <v>3540</v>
      </c>
      <c r="AM79" s="873">
        <v>0.2</v>
      </c>
      <c r="AN79" s="866">
        <v>0.28000000000000003</v>
      </c>
      <c r="AO79" s="740" t="str">
        <f>IF(U79="n/a","n/a",IF(AA79&lt;0,"n/a",IF(AA79="n/a","n/a",J79+U79-AA79)))</f>
        <v>n/a</v>
      </c>
      <c r="AP79" s="741">
        <f>IF(U79="n/a","n/a",J79+U79)</f>
        <v>12.019723204789738</v>
      </c>
      <c r="AQ79" s="889" t="str">
        <f>IF(OR(AC79&lt;0.01,AF79="n/a"),"n/a",(I79/SQRT(22.5*AC79*(I79/AF79))-1)*100)</f>
        <v>n/a</v>
      </c>
      <c r="AR79" s="651">
        <f>INDEX(Historical!$C$7:$C$1256,MATCH(B79,Historical!$B$7:$B$1278,0))*IF(AH79="n/a",1.03,IF(AH79&lt;0,1.01,IF(AH79&gt;10,1.1,(1+AH79/100))))</f>
        <v>1.6160000000000001</v>
      </c>
      <c r="AS79" s="887">
        <f>IF($AI79="n/a",1.03*AR79,IF($AI79&lt;0,1.01*AR79,IF($AI79&gt;10,1.1*AR79,(1+$AI79/100)*AR79)))</f>
        <v>1.7776000000000003</v>
      </c>
      <c r="AT79" s="887">
        <f>IF($AK79="n/a",1.03*AS79,IF($AK79&lt;0,1.01*AS79,IF($AK79&gt;10,1.1*AS79,(1+$AK79/100)*AS79)))</f>
        <v>1.9553600000000004</v>
      </c>
      <c r="AU79" s="887">
        <f>IF($AK79="n/a",1.03*AT79,IF($AK79&lt;0,1.01*AT79,IF($AK79&gt;10,1.1*AT79,(1+$AK79/100)*AT79)))</f>
        <v>2.1508960000000008</v>
      </c>
      <c r="AV79" s="887">
        <f>IF($AK79="n/a",1.03*AU79,IF($AK79&lt;0,1.01*AU79,IF($AK79&gt;10,1.1*AU79,(1+$AK79/100)*AU79)))</f>
        <v>2.365985600000001</v>
      </c>
      <c r="AW79" s="651">
        <f>SUM(AR79:AV79)</f>
        <v>9.8658416000000031</v>
      </c>
      <c r="AX79" s="748">
        <f>AW79/I79*100</f>
        <v>23.110427734832523</v>
      </c>
      <c r="AY79" s="935">
        <v>0.76</v>
      </c>
      <c r="AZ79" s="873">
        <v>34.160000000000004</v>
      </c>
      <c r="BA79" s="873">
        <v>-35.47</v>
      </c>
      <c r="BB79" s="873">
        <v>-6.4799999999999995</v>
      </c>
      <c r="BC79" s="873">
        <v>-5.46</v>
      </c>
      <c r="BE79" s="624">
        <v>2003</v>
      </c>
      <c r="BF79" s="899">
        <f>IF(BE79&gt;2008,0,IF(BE79&gt;2001,1,IF(BE79&gt;1990,2,IF(BE79&gt;1980,3,IF(BE79&gt;1973,4,IF(BE79&gt;1970,5,IF(BE79&gt;1960,6,IF(BE79&gt;1958,7,IF(BE79&gt;1953,8,9)))))))))</f>
        <v>1</v>
      </c>
      <c r="BG79" s="883">
        <v>-0.2</v>
      </c>
    </row>
    <row r="80" spans="1:59" ht="11.25" customHeight="1" x14ac:dyDescent="0.2">
      <c r="A80" s="881" t="s">
        <v>4193</v>
      </c>
      <c r="B80" s="876" t="s">
        <v>1954</v>
      </c>
      <c r="C80" s="933" t="s">
        <v>108</v>
      </c>
      <c r="D80" s="933" t="s">
        <v>4341</v>
      </c>
      <c r="E80" s="733">
        <v>6</v>
      </c>
      <c r="F80" s="1158">
        <v>664</v>
      </c>
      <c r="G80" s="1158" t="s">
        <v>106</v>
      </c>
      <c r="H80" s="1158" t="s">
        <v>106</v>
      </c>
      <c r="I80" s="880">
        <v>23.7</v>
      </c>
      <c r="J80" s="651">
        <f>(M80/I80)*100</f>
        <v>3.0379746835443036</v>
      </c>
      <c r="K80" s="885">
        <v>0.18</v>
      </c>
      <c r="L80" s="1182">
        <v>4</v>
      </c>
      <c r="M80" s="642">
        <f>K80*L80</f>
        <v>0.72</v>
      </c>
      <c r="N80" s="1182" t="s">
        <v>318</v>
      </c>
      <c r="O80" s="735">
        <v>0.15</v>
      </c>
      <c r="P80" s="939">
        <v>43713</v>
      </c>
      <c r="Q80" s="939">
        <v>43735</v>
      </c>
      <c r="R80" s="642">
        <f>(K80-O80)/O80*100</f>
        <v>20</v>
      </c>
      <c r="S80" s="701">
        <f>IF(INDEX(Historical!$D$7:$D$1254,MATCH(B80,Historical!$B$7:$B$1278,0))=0,"n/a",(INDEX(Historical!$C$7:$C$1256,MATCH(B80,Historical!$B$7:$B$1278,0))/INDEX(Historical!$D$7:$D$1254,MATCH(B80,Historical!$B$7:$B$1278,0))-1)*100)</f>
        <v>22.222222222222211</v>
      </c>
      <c r="T80" s="701">
        <f>IF(INDEX(Historical!$F$7:$F$1247,MATCH(B80,Historical!$B$7:$B$1278,0))=0,"n/a",((INDEX(Historical!$C$7:$C$1256,MATCH(B80,Historical!$B$7:$B$1278,0))/INDEX(Historical!$F$7:$F$1247,MATCH(B80,Historical!$B$7:$B$1278,0)))^(1/3)-1)*100)</f>
        <v>38.208464600223692</v>
      </c>
      <c r="U80" s="701">
        <f>IF(INDEX(Historical!$H$7:$H$1247,MATCH(B80,Historical!$B$7:$B$1278,0))=0,"n/a",((INDEX(Historical!$C$7:$C$1256,MATCH(B80,Historical!$B$7:$B$1278,0))/INDEX(Historical!$H$7:$H$1247,MATCH(B80,Historical!$B$7:$B$1278,0)))^(1/5)-1)*100)</f>
        <v>40.628238838763522</v>
      </c>
      <c r="V80" s="701">
        <f>IF(INDEX(Historical!$O$7:$O$1247,MATCH(B80,Historical!$B$7:$B$1278,0))=0,"n/a",((INDEX(Historical!$C$7:$C$1256,MATCH(B80,Historical!$B$7:$B$1278,0))/INDEX(Historical!$O$7:$O$1247,MATCH(B80,Historical!$B$7:$B$1278,0)))^(1/10)-1)*100)</f>
        <v>32.357450906659665</v>
      </c>
      <c r="W80" s="702">
        <f>IF(OR(U80&lt;=0,U80="n/a",V80&lt;=0,V80="n/a"),"n/a",U80/V80)</f>
        <v>1.2556069066120905</v>
      </c>
      <c r="X80" s="703">
        <f>IF(OR(AJ80&lt;=0,AJ80="n/a",U80&lt;=0,U80="n/a"),"n/a",U80/AJ80)</f>
        <v>0.89292832612667083</v>
      </c>
      <c r="Y80" s="876"/>
      <c r="Z80" s="651">
        <f>IF(OR(AC80&lt;0.01,AC80="n/a"),"n/a",M80/AC80*100)</f>
        <v>35.64356435643564</v>
      </c>
      <c r="AA80" s="887">
        <f>IF(OR(AC80&lt;0.01,AC80="n/a"),"n/a",I80/AC80)</f>
        <v>11.732673267326732</v>
      </c>
      <c r="AB80" s="888">
        <v>12</v>
      </c>
      <c r="AC80" s="880">
        <v>2.02</v>
      </c>
      <c r="AD80" s="880">
        <v>22.56</v>
      </c>
      <c r="AE80" s="880">
        <v>3.59</v>
      </c>
      <c r="AF80" s="880">
        <v>0.86</v>
      </c>
      <c r="AG80" s="880">
        <v>9.3000000000000007</v>
      </c>
      <c r="AH80" s="880">
        <v>5.6000000000000005</v>
      </c>
      <c r="AI80" s="880">
        <v>18.27</v>
      </c>
      <c r="AJ80" s="880">
        <v>45.5</v>
      </c>
      <c r="AK80" s="880">
        <v>0.52</v>
      </c>
      <c r="AL80" s="880">
        <v>205090</v>
      </c>
      <c r="AM80" s="880">
        <v>0.1</v>
      </c>
      <c r="AN80" s="880">
        <v>0</v>
      </c>
      <c r="AO80" s="740">
        <f>IF(U80="n/a","n/a",IF(AA80&lt;0,"n/a",IF(AA80="n/a","n/a",J80+U80-AA80)))</f>
        <v>31.933540254981096</v>
      </c>
      <c r="AP80" s="741">
        <f>IF(U80="n/a","n/a",J80+U80)</f>
        <v>43.666213522307828</v>
      </c>
      <c r="AQ80" s="889">
        <f>IF(OR(AC80&lt;0.01,AF80="n/a"),"n/a",(I80/SQRT(22.5*AC80*(I80/AF80))-1)*100)</f>
        <v>-33.03367675581341</v>
      </c>
      <c r="AR80" s="651">
        <f>INDEX(Historical!$C$7:$C$1256,MATCH(B80,Historical!$B$7:$B$1278,0))*IF(AH80="n/a",1.03,IF(AH80&lt;0,1.01,IF(AH80&gt;10,1.1,(1+AH80/100))))</f>
        <v>0.69696000000000002</v>
      </c>
      <c r="AS80" s="887">
        <f>IF($AI80="n/a",1.03*AR80,IF($AI80&lt;0,1.01*AR80,IF($AI80&gt;10,1.1*AR80,(1+$AI80/100)*AR80)))</f>
        <v>0.76665600000000012</v>
      </c>
      <c r="AT80" s="887">
        <f>IF($AK80="n/a",1.03*AS80,IF($AK80&lt;0,1.01*AS80,IF($AK80&gt;10,1.1*AS80,(1+$AK80/100)*AS80)))</f>
        <v>0.77064261120000022</v>
      </c>
      <c r="AU80" s="887">
        <f>IF($AK80="n/a",1.03*AT80,IF($AK80&lt;0,1.01*AT80,IF($AK80&gt;10,1.1*AT80,(1+$AK80/100)*AT80)))</f>
        <v>0.77464995277824034</v>
      </c>
      <c r="AV80" s="887">
        <f>IF($AK80="n/a",1.03*AU80,IF($AK80&lt;0,1.01*AU80,IF($AK80&gt;10,1.1*AU80,(1+$AK80/100)*AU80)))</f>
        <v>0.77867813253268725</v>
      </c>
      <c r="AW80" s="651">
        <f>SUM(AR80:AV80)</f>
        <v>3.7875866965109282</v>
      </c>
      <c r="AX80" s="748">
        <f>AW80/I80*100</f>
        <v>15.981378466290835</v>
      </c>
      <c r="AY80" s="729">
        <v>1.58</v>
      </c>
      <c r="AZ80" s="883">
        <v>32.029999999999994</v>
      </c>
      <c r="BA80" s="883">
        <v>-33.650000000000006</v>
      </c>
      <c r="BB80" s="883">
        <v>-4.5199999999999996</v>
      </c>
      <c r="BC80" s="883">
        <v>-7.12</v>
      </c>
      <c r="BE80" s="624">
        <v>2014</v>
      </c>
      <c r="BF80" s="899">
        <f>IF(BE80&gt;2008,0,IF(BE80&gt;2001,1,IF(BE80&gt;1990,2,IF(BE80&gt;1980,3,IF(BE80&gt;1973,4,IF(BE80&gt;1970,5,IF(BE80&gt;1960,6,IF(BE80&gt;1958,7,IF(BE80&gt;1953,8,9)))))))))</f>
        <v>0</v>
      </c>
      <c r="BG80" s="883">
        <v>0.89999999999999991</v>
      </c>
    </row>
    <row r="81" spans="1:59" ht="11.25" customHeight="1" x14ac:dyDescent="0.2">
      <c r="A81" s="872" t="s">
        <v>996</v>
      </c>
      <c r="B81" s="876" t="s">
        <v>997</v>
      </c>
      <c r="C81" s="933" t="s">
        <v>4196</v>
      </c>
      <c r="D81" s="933" t="s">
        <v>4328</v>
      </c>
      <c r="E81" s="733">
        <v>9</v>
      </c>
      <c r="F81" s="1158">
        <v>462</v>
      </c>
      <c r="G81" s="1136" t="s">
        <v>106</v>
      </c>
      <c r="H81" s="1136" t="s">
        <v>106</v>
      </c>
      <c r="I81" s="875">
        <v>78.5</v>
      </c>
      <c r="J81" s="651">
        <f>(M81/I81)*100</f>
        <v>1.5796178343949043</v>
      </c>
      <c r="K81" s="878">
        <v>0.31</v>
      </c>
      <c r="L81" s="888">
        <v>4</v>
      </c>
      <c r="M81" s="642">
        <f>K81*L81</f>
        <v>1.24</v>
      </c>
      <c r="N81" s="871" t="s">
        <v>513</v>
      </c>
      <c r="O81" s="734">
        <v>0.27</v>
      </c>
      <c r="P81" s="862">
        <v>43874</v>
      </c>
      <c r="Q81" s="862">
        <v>43889</v>
      </c>
      <c r="R81" s="642">
        <f>(K81-O81)/O81*100</f>
        <v>14.814814814814806</v>
      </c>
      <c r="S81" s="701">
        <f>IF(INDEX(Historical!$D$7:$D$1254,MATCH(B81,Historical!$B$7:$B$1278,0))=0,"n/a",(INDEX(Historical!$C$7:$C$1256,MATCH(B81,Historical!$B$7:$B$1278,0))/INDEX(Historical!$D$7:$D$1254,MATCH(B81,Historical!$B$7:$B$1278,0))-1)*100)</f>
        <v>26.315789473684205</v>
      </c>
      <c r="T81" s="701">
        <f>IF(INDEX(Historical!$F$7:$F$1247,MATCH(B81,Historical!$B$7:$B$1278,0))=0,"n/a",((INDEX(Historical!$C$7:$C$1256,MATCH(B81,Historical!$B$7:$B$1278,0))/INDEX(Historical!$F$7:$F$1247,MATCH(B81,Historical!$B$7:$B$1278,0)))^(1/3)-1)*100)</f>
        <v>16.960709528514649</v>
      </c>
      <c r="U81" s="701">
        <f>IF(INDEX(Historical!$H$7:$H$1247,MATCH(B81,Historical!$B$7:$B$1278,0))=0,"n/a",((INDEX(Historical!$C$7:$C$1256,MATCH(B81,Historical!$B$7:$B$1278,0))/INDEX(Historical!$H$7:$H$1247,MATCH(B81,Historical!$B$7:$B$1278,0)))^(1/5)-1)*100)</f>
        <v>17.424996386819579</v>
      </c>
      <c r="V81" s="701" t="str">
        <f>IF(INDEX(Historical!$O$7:$O$1247,MATCH(B81,Historical!$B$7:$B$1278,0))=0,"n/a",((INDEX(Historical!$C$7:$C$1256,MATCH(B81,Historical!$B$7:$B$1278,0))/INDEX(Historical!$O$7:$O$1247,MATCH(B81,Historical!$B$7:$B$1278,0)))^(1/10)-1)*100)</f>
        <v>n/a</v>
      </c>
      <c r="W81" s="702" t="str">
        <f>IF(OR(U81&lt;=0,U81="n/a",V81&lt;=0,V81="n/a"),"n/a",U81/V81)</f>
        <v>n/a</v>
      </c>
      <c r="X81" s="703">
        <f>IF(OR(AJ81&lt;=0,AJ81="n/a",U81&lt;=0,U81="n/a"),"n/a",U81/AJ81)</f>
        <v>0.99571407924683308</v>
      </c>
      <c r="Y81" s="877"/>
      <c r="Z81" s="651">
        <f>IF(OR(AC81&lt;0.01,AC81="n/a"),"n/a",M81/AC81*100)</f>
        <v>35.428571428571423</v>
      </c>
      <c r="AA81" s="887">
        <f>IF(OR(AC81&lt;0.01,AC81="n/a"),"n/a",I81/AC81)</f>
        <v>22.428571428571427</v>
      </c>
      <c r="AB81" s="888">
        <v>3</v>
      </c>
      <c r="AC81" s="866">
        <v>3.5</v>
      </c>
      <c r="AD81" s="866">
        <v>1.89</v>
      </c>
      <c r="AE81" s="866">
        <v>1.41</v>
      </c>
      <c r="AF81" s="866">
        <v>12.28</v>
      </c>
      <c r="AG81" s="866" t="s">
        <v>136</v>
      </c>
      <c r="AH81" s="868">
        <v>25.4</v>
      </c>
      <c r="AI81" s="868">
        <v>13.62</v>
      </c>
      <c r="AJ81" s="866">
        <v>17.5</v>
      </c>
      <c r="AK81" s="866">
        <v>11.83</v>
      </c>
      <c r="AL81" s="879">
        <v>10730</v>
      </c>
      <c r="AM81" s="873">
        <v>1.0999999999999999</v>
      </c>
      <c r="AN81" s="866">
        <v>2.34</v>
      </c>
      <c r="AO81" s="740">
        <f>IF(U81="n/a","n/a",IF(AA81&lt;0,"n/a",IF(AA81="n/a","n/a",J81+U81-AA81)))</f>
        <v>-3.423957207356942</v>
      </c>
      <c r="AP81" s="741">
        <f>IF(U81="n/a","n/a",J81+U81)</f>
        <v>19.004614221214485</v>
      </c>
      <c r="AQ81" s="889">
        <f>IF(OR(AC81&lt;0.01,AF81="n/a"),"n/a",(I81/SQRT(22.5*AC81*(I81/AF81))-1)*100)</f>
        <v>249.87163178822991</v>
      </c>
      <c r="AR81" s="651">
        <f>INDEX(Historical!$C$7:$C$1256,MATCH(B81,Historical!$B$7:$B$1278,0))*IF(AH81="n/a",1.03,IF(AH81&lt;0,1.01,IF(AH81&gt;10,1.1,(1+AH81/100))))</f>
        <v>1.056</v>
      </c>
      <c r="AS81" s="887">
        <f>IF($AI81="n/a",1.03*AR81,IF($AI81&lt;0,1.01*AR81,IF($AI81&gt;10,1.1*AR81,(1+$AI81/100)*AR81)))</f>
        <v>1.1616000000000002</v>
      </c>
      <c r="AT81" s="887">
        <f>IF($AK81="n/a",1.03*AS81,IF($AK81&lt;0,1.01*AS81,IF($AK81&gt;10,1.1*AS81,(1+$AK81/100)*AS81)))</f>
        <v>1.2777600000000002</v>
      </c>
      <c r="AU81" s="887">
        <f>IF($AK81="n/a",1.03*AT81,IF($AK81&lt;0,1.01*AT81,IF($AK81&gt;10,1.1*AT81,(1+$AK81/100)*AT81)))</f>
        <v>1.4055360000000003</v>
      </c>
      <c r="AV81" s="887">
        <f>IF($AK81="n/a",1.03*AU81,IF($AK81&lt;0,1.01*AU81,IF($AK81&gt;10,1.1*AU81,(1+$AK81/100)*AU81)))</f>
        <v>1.5460896000000004</v>
      </c>
      <c r="AW81" s="651">
        <f>SUM(AR81:AV81)</f>
        <v>6.4469856000000005</v>
      </c>
      <c r="AX81" s="748">
        <f>AW81/I81*100</f>
        <v>8.2127205095541402</v>
      </c>
      <c r="AY81" s="935">
        <v>0.77</v>
      </c>
      <c r="AZ81" s="873">
        <v>44.379999999999995</v>
      </c>
      <c r="BA81" s="873">
        <v>-12.24</v>
      </c>
      <c r="BB81" s="873">
        <v>-5.87</v>
      </c>
      <c r="BC81" s="873">
        <v>1.26</v>
      </c>
      <c r="BE81" s="624">
        <v>2012</v>
      </c>
      <c r="BF81" s="899">
        <f>IF(BE81&gt;2008,0,IF(BE81&gt;2001,1,IF(BE81&gt;1990,2,IF(BE81&gt;1980,3,IF(BE81&gt;1973,4,IF(BE81&gt;1970,5,IF(BE81&gt;1960,6,IF(BE81&gt;1958,7,IF(BE81&gt;1953,8,9)))))))))</f>
        <v>0</v>
      </c>
      <c r="BG81" s="883" t="s">
        <v>136</v>
      </c>
    </row>
    <row r="82" spans="1:59" ht="11.25" customHeight="1" x14ac:dyDescent="0.2">
      <c r="A82" s="864" t="s">
        <v>1011</v>
      </c>
      <c r="B82" s="876" t="s">
        <v>1012</v>
      </c>
      <c r="C82" s="933" t="s">
        <v>108</v>
      </c>
      <c r="D82" s="933" t="s">
        <v>4337</v>
      </c>
      <c r="E82" s="733">
        <v>9</v>
      </c>
      <c r="F82" s="1158">
        <v>468</v>
      </c>
      <c r="G82" s="1158" t="s">
        <v>106</v>
      </c>
      <c r="H82" s="1158" t="s">
        <v>106</v>
      </c>
      <c r="I82" s="875">
        <v>29.78</v>
      </c>
      <c r="J82" s="651">
        <f>(M82/I82)*100</f>
        <v>1.6118200134318332</v>
      </c>
      <c r="K82" s="878">
        <v>0.12</v>
      </c>
      <c r="L82" s="888">
        <v>4</v>
      </c>
      <c r="M82" s="642">
        <f>K82*L82</f>
        <v>0.48</v>
      </c>
      <c r="N82" s="871" t="s">
        <v>151</v>
      </c>
      <c r="O82" s="738">
        <v>0.1067</v>
      </c>
      <c r="P82" s="862">
        <v>43888</v>
      </c>
      <c r="Q82" s="862">
        <v>43921</v>
      </c>
      <c r="R82" s="642">
        <f>(K82-O82)/O82*100</f>
        <v>12.464854732895962</v>
      </c>
      <c r="S82" s="701">
        <f>IF(INDEX(Historical!$D$7:$D$1254,MATCH(B82,Historical!$B$7:$B$1278,0))=0,"n/a",(INDEX(Historical!$C$7:$C$1256,MATCH(B82,Historical!$B$7:$B$1278,0))/INDEX(Historical!$D$7:$D$1254,MATCH(B82,Historical!$B$7:$B$1278,0))-1)*100)</f>
        <v>6.6666666666666874</v>
      </c>
      <c r="T82" s="701">
        <f>IF(INDEX(Historical!$F$7:$F$1247,MATCH(B82,Historical!$B$7:$B$1278,0))=0,"n/a",((INDEX(Historical!$C$7:$C$1256,MATCH(B82,Historical!$B$7:$B$1278,0))/INDEX(Historical!$F$7:$F$1247,MATCH(B82,Historical!$B$7:$B$1278,0)))^(1/3)-1)*100)</f>
        <v>7.1664579674248774</v>
      </c>
      <c r="U82" s="701">
        <f>IF(INDEX(Historical!$H$7:$H$1247,MATCH(B82,Historical!$B$7:$B$1278,0))=0,"n/a",((INDEX(Historical!$C$7:$C$1256,MATCH(B82,Historical!$B$7:$B$1278,0))/INDEX(Historical!$H$7:$H$1247,MATCH(B82,Historical!$B$7:$B$1278,0)))^(1/5)-1)*100)</f>
        <v>8.4464993376212263</v>
      </c>
      <c r="V82" s="701">
        <f>IF(INDEX(Historical!$O$7:$O$1247,MATCH(B82,Historical!$B$7:$B$1278,0))=0,"n/a",((INDEX(Historical!$C$7:$C$1256,MATCH(B82,Historical!$B$7:$B$1278,0))/INDEX(Historical!$O$7:$O$1247,MATCH(B82,Historical!$B$7:$B$1278,0)))^(1/10)-1)*100)</f>
        <v>7.9174233052805798</v>
      </c>
      <c r="W82" s="702">
        <f>IF(OR(U82&lt;=0,U82="n/a",V82&lt;=0,V82="n/a"),"n/a",U82/V82)</f>
        <v>1.066824269960124</v>
      </c>
      <c r="X82" s="703" t="str">
        <f>IF(OR(AJ82&lt;=0,AJ82="n/a",U82&lt;=0,U82="n/a"),"n/a",U82/AJ82)</f>
        <v>n/a</v>
      </c>
      <c r="Y82" s="674" t="s">
        <v>4183</v>
      </c>
      <c r="Z82" s="651">
        <f>IF(OR(AC82&lt;0.01,AC82="n/a"),"n/a",M82/AC82*100)</f>
        <v>165.51724137931035</v>
      </c>
      <c r="AA82" s="887">
        <f>IF(OR(AC82&lt;0.01,AC82="n/a"),"n/a",I82/AC82)</f>
        <v>102.68965517241381</v>
      </c>
      <c r="AB82" s="888">
        <v>12</v>
      </c>
      <c r="AC82" s="866">
        <v>0.28999999999999998</v>
      </c>
      <c r="AD82" s="866">
        <v>10.89</v>
      </c>
      <c r="AE82" s="866">
        <v>0.69</v>
      </c>
      <c r="AF82" s="866">
        <v>1.61</v>
      </c>
      <c r="AG82" s="866">
        <v>2.4</v>
      </c>
      <c r="AH82" s="866">
        <v>-49.2</v>
      </c>
      <c r="AI82" s="866">
        <v>3858.7000000000003</v>
      </c>
      <c r="AJ82" s="866">
        <v>-10.5</v>
      </c>
      <c r="AK82" s="866">
        <v>9.43</v>
      </c>
      <c r="AL82" s="879">
        <v>44970</v>
      </c>
      <c r="AM82" s="873">
        <v>12.9</v>
      </c>
      <c r="AN82" s="866">
        <v>5.17</v>
      </c>
      <c r="AO82" s="740">
        <f>IF(U82="n/a","n/a",IF(AA82&lt;0,"n/a",IF(AA82="n/a","n/a",J82+U82-AA82)))</f>
        <v>-92.63133582136075</v>
      </c>
      <c r="AP82" s="741">
        <f>IF(U82="n/a","n/a",J82+U82)</f>
        <v>10.05831935105306</v>
      </c>
      <c r="AQ82" s="889">
        <f>IF(OR(AC82&lt;0.01,AF82="n/a"),"n/a",(I82/SQRT(22.5*AC82*(I82/AF82))-1)*100)</f>
        <v>171.07222885553028</v>
      </c>
      <c r="AR82" s="651">
        <f>INDEX(Historical!$C$7:$C$1256,MATCH(B82,Historical!$B$7:$B$1278,0))*IF(AH82="n/a",1.03,IF(AH82&lt;0,1.01,IF(AH82&gt;10,1.1,(1+AH82/100))))</f>
        <v>0.43093333333333339</v>
      </c>
      <c r="AS82" s="887">
        <f>IF($AI82="n/a",1.03*AR82,IF($AI82&lt;0,1.01*AR82,IF($AI82&gt;10,1.1*AR82,(1+$AI82/100)*AR82)))</f>
        <v>0.47402666666666676</v>
      </c>
      <c r="AT82" s="887">
        <f>IF($AK82="n/a",1.03*AS82,IF($AK82&lt;0,1.01*AS82,IF($AK82&gt;10,1.1*AS82,(1+$AK82/100)*AS82)))</f>
        <v>0.51872738133333351</v>
      </c>
      <c r="AU82" s="887">
        <f>IF($AK82="n/a",1.03*AT82,IF($AK82&lt;0,1.01*AT82,IF($AK82&gt;10,1.1*AT82,(1+$AK82/100)*AT82)))</f>
        <v>0.56764337339306692</v>
      </c>
      <c r="AV82" s="887">
        <f>IF($AK82="n/a",1.03*AU82,IF($AK82&lt;0,1.01*AU82,IF($AK82&gt;10,1.1*AU82,(1+$AK82/100)*AU82)))</f>
        <v>0.62117214350403316</v>
      </c>
      <c r="AW82" s="651">
        <f>SUM(AR82:AV82)</f>
        <v>2.6125028982304337</v>
      </c>
      <c r="AX82" s="748">
        <f>AW82/I82*100</f>
        <v>8.7726759510760033</v>
      </c>
      <c r="AY82" s="935">
        <v>1.06</v>
      </c>
      <c r="AZ82" s="873">
        <v>38.04</v>
      </c>
      <c r="BA82" s="873">
        <v>-34.699999999999996</v>
      </c>
      <c r="BB82" s="873">
        <v>-11.05</v>
      </c>
      <c r="BC82" s="873">
        <v>-13.74</v>
      </c>
      <c r="BE82" s="624">
        <v>2012</v>
      </c>
      <c r="BF82" s="899">
        <f>IF(BE82&gt;2008,0,IF(BE82&gt;2001,1,IF(BE82&gt;1990,2,IF(BE82&gt;1980,3,IF(BE82&gt;1973,4,IF(BE82&gt;1970,5,IF(BE82&gt;1960,6,IF(BE82&gt;1958,7,IF(BE82&gt;1953,8,9)))))))))</f>
        <v>0</v>
      </c>
      <c r="BG82" s="883">
        <v>0.2</v>
      </c>
    </row>
    <row r="83" spans="1:59" ht="11.25" customHeight="1" x14ac:dyDescent="0.2">
      <c r="A83" s="864" t="s">
        <v>451</v>
      </c>
      <c r="B83" s="876" t="s">
        <v>452</v>
      </c>
      <c r="C83" s="933" t="s">
        <v>108</v>
      </c>
      <c r="D83" s="933" t="s">
        <v>4341</v>
      </c>
      <c r="E83" s="733">
        <v>27</v>
      </c>
      <c r="F83" s="1158">
        <v>117</v>
      </c>
      <c r="G83" s="1155" t="s">
        <v>106</v>
      </c>
      <c r="H83" s="1155" t="s">
        <v>106</v>
      </c>
      <c r="I83" s="866">
        <v>44.45</v>
      </c>
      <c r="J83" s="651">
        <f>(M83/I83)*100</f>
        <v>3.0596175478065244</v>
      </c>
      <c r="K83" s="885">
        <v>0.34</v>
      </c>
      <c r="L83" s="888">
        <v>4</v>
      </c>
      <c r="M83" s="642">
        <f>K83*L83</f>
        <v>1.36</v>
      </c>
      <c r="N83" s="871" t="s">
        <v>239</v>
      </c>
      <c r="O83" s="735">
        <v>0.32</v>
      </c>
      <c r="P83" s="862">
        <v>44103</v>
      </c>
      <c r="Q83" s="862">
        <v>44119</v>
      </c>
      <c r="R83" s="642">
        <f>(K83-O83)/O83*100</f>
        <v>6.2500000000000053</v>
      </c>
      <c r="S83" s="701">
        <f>IF(INDEX(Historical!$D$7:$D$1254,MATCH(B83,Historical!$B$7:$B$1278,0))=0,"n/a",(INDEX(Historical!$C$7:$C$1256,MATCH(B83,Historical!$B$7:$B$1278,0))/INDEX(Historical!$D$7:$D$1254,MATCH(B83,Historical!$B$7:$B$1278,0))-1)*100)</f>
        <v>31.182795698924725</v>
      </c>
      <c r="T83" s="701">
        <f>IF(INDEX(Historical!$F$7:$F$1247,MATCH(B83,Historical!$B$7:$B$1278,0))=0,"n/a",((INDEX(Historical!$C$7:$C$1256,MATCH(B83,Historical!$B$7:$B$1278,0))/INDEX(Historical!$F$7:$F$1247,MATCH(B83,Historical!$B$7:$B$1278,0)))^(1/3)-1)*100)</f>
        <v>18.671288229889061</v>
      </c>
      <c r="U83" s="701">
        <f>IF(INDEX(Historical!$H$7:$H$1247,MATCH(B83,Historical!$B$7:$B$1278,0))=0,"n/a",((INDEX(Historical!$C$7:$C$1256,MATCH(B83,Historical!$B$7:$B$1278,0))/INDEX(Historical!$H$7:$H$1247,MATCH(B83,Historical!$B$7:$B$1278,0)))^(1/5)-1)*100)</f>
        <v>13.950758688841036</v>
      </c>
      <c r="V83" s="701">
        <f>IF(INDEX(Historical!$O$7:$O$1247,MATCH(B83,Historical!$B$7:$B$1278,0))=0,"n/a",((INDEX(Historical!$C$7:$C$1256,MATCH(B83,Historical!$B$7:$B$1278,0))/INDEX(Historical!$O$7:$O$1247,MATCH(B83,Historical!$B$7:$B$1278,0)))^(1/10)-1)*100)</f>
        <v>10.611423629549632</v>
      </c>
      <c r="W83" s="702">
        <f>IF(OR(U83&lt;=0,U83="n/a",V83&lt;=0,V83="n/a"),"n/a",U83/V83)</f>
        <v>1.3146924650140588</v>
      </c>
      <c r="X83" s="703">
        <f>IF(OR(AJ83&lt;=0,AJ83="n/a",U83&lt;=0,U83="n/a"),"n/a",U83/AJ83)</f>
        <v>0.93629252945241859</v>
      </c>
      <c r="Y83" s="661"/>
      <c r="Z83" s="651">
        <f>IF(OR(AC83&lt;0.01,AC83="n/a"),"n/a",M83/AC83*100)</f>
        <v>45.333333333333336</v>
      </c>
      <c r="AA83" s="887">
        <f>IF(OR(AC83&lt;0.01,AC83="n/a"),"n/a",I83/AC83)</f>
        <v>14.816666666666668</v>
      </c>
      <c r="AB83" s="888">
        <v>12</v>
      </c>
      <c r="AC83" s="866">
        <v>3</v>
      </c>
      <c r="AD83" s="866">
        <v>2.12</v>
      </c>
      <c r="AE83" s="866">
        <v>4.5199999999999996</v>
      </c>
      <c r="AF83" s="866">
        <v>1.4</v>
      </c>
      <c r="AG83" s="866">
        <v>12.4</v>
      </c>
      <c r="AH83" s="866">
        <v>7.5</v>
      </c>
      <c r="AI83" s="866">
        <v>23.56</v>
      </c>
      <c r="AJ83" s="866">
        <v>14.899999999999999</v>
      </c>
      <c r="AK83" s="866">
        <v>7.0000000000000009</v>
      </c>
      <c r="AL83" s="879">
        <v>1480</v>
      </c>
      <c r="AM83" s="873">
        <v>0.1</v>
      </c>
      <c r="AN83" s="866">
        <v>0.03</v>
      </c>
      <c r="AO83" s="740">
        <f>IF(U83="n/a","n/a",IF(AA83&lt;0,"n/a",IF(AA83="n/a","n/a",J83+U83-AA83)))</f>
        <v>2.1937095699808911</v>
      </c>
      <c r="AP83" s="741">
        <f>IF(U83="n/a","n/a",J83+U83)</f>
        <v>17.010376236647559</v>
      </c>
      <c r="AQ83" s="889">
        <f>IF(OR(AC83&lt;0.01,AF83="n/a"),"n/a",(I83/SQRT(22.5*AC83*(I83/AF83))-1)*100)</f>
        <v>-3.9830261919317822</v>
      </c>
      <c r="AR83" s="651">
        <f>INDEX(Historical!$C$7:$C$1256,MATCH(B83,Historical!$B$7:$B$1278,0))*IF(AH83="n/a",1.03,IF(AH83&lt;0,1.01,IF(AH83&gt;10,1.1,(1+AH83/100))))</f>
        <v>1.3114999999999999</v>
      </c>
      <c r="AS83" s="887">
        <f>IF($AI83="n/a",1.03*AR83,IF($AI83&lt;0,1.01*AR83,IF($AI83&gt;10,1.1*AR83,(1+$AI83/100)*AR83)))</f>
        <v>1.44265</v>
      </c>
      <c r="AT83" s="887">
        <f>IF($AK83="n/a",1.03*AS83,IF($AK83&lt;0,1.01*AS83,IF($AK83&gt;10,1.1*AS83,(1+$AK83/100)*AS83)))</f>
        <v>1.5436355000000002</v>
      </c>
      <c r="AU83" s="887">
        <f>IF($AK83="n/a",1.03*AT83,IF($AK83&lt;0,1.01*AT83,IF($AK83&gt;10,1.1*AT83,(1+$AK83/100)*AT83)))</f>
        <v>1.6516899850000002</v>
      </c>
      <c r="AV83" s="887">
        <f>IF($AK83="n/a",1.03*AU83,IF($AK83&lt;0,1.01*AU83,IF($AK83&gt;10,1.1*AU83,(1+$AK83/100)*AU83)))</f>
        <v>1.7673082839500003</v>
      </c>
      <c r="AW83" s="651">
        <f>SUM(AR83:AV83)</f>
        <v>7.7167837689500001</v>
      </c>
      <c r="AX83" s="748">
        <f>AW83/I83*100</f>
        <v>17.360593405961755</v>
      </c>
      <c r="AY83" s="935">
        <v>1.41</v>
      </c>
      <c r="AZ83" s="873">
        <v>70.960000000000008</v>
      </c>
      <c r="BA83" s="873">
        <v>-30.5</v>
      </c>
      <c r="BB83" s="873">
        <v>1.67</v>
      </c>
      <c r="BC83" s="873">
        <v>4.01</v>
      </c>
      <c r="BE83" s="624">
        <v>1994</v>
      </c>
      <c r="BF83" s="899">
        <f>IF(BE83&gt;2008,0,IF(BE83&gt;2001,1,IF(BE83&gt;1990,2,IF(BE83&gt;1980,3,IF(BE83&gt;1973,4,IF(BE83&gt;1970,5,IF(BE83&gt;1960,6,IF(BE83&gt;1958,7,IF(BE83&gt;1953,8,9)))))))))</f>
        <v>2</v>
      </c>
      <c r="BG83" s="883">
        <v>1.4000000000000001</v>
      </c>
    </row>
    <row r="84" spans="1:59" ht="11.25" customHeight="1" x14ac:dyDescent="0.2">
      <c r="A84" s="881" t="s">
        <v>982</v>
      </c>
      <c r="B84" s="876" t="s">
        <v>983</v>
      </c>
      <c r="C84" s="933" t="s">
        <v>108</v>
      </c>
      <c r="D84" s="933" t="s">
        <v>4341</v>
      </c>
      <c r="E84" s="733">
        <v>7</v>
      </c>
      <c r="F84" s="1158">
        <v>573</v>
      </c>
      <c r="G84" s="1182" t="s">
        <v>106</v>
      </c>
      <c r="H84" s="1182" t="s">
        <v>106</v>
      </c>
      <c r="I84" s="875">
        <v>36.869999999999997</v>
      </c>
      <c r="J84" s="651">
        <f>(M84/I84)*100</f>
        <v>4.4480607540005428</v>
      </c>
      <c r="K84" s="878">
        <v>0.41</v>
      </c>
      <c r="L84" s="888">
        <v>4</v>
      </c>
      <c r="M84" s="642">
        <f>K84*L84</f>
        <v>1.64</v>
      </c>
      <c r="N84" s="871" t="s">
        <v>423</v>
      </c>
      <c r="O84" s="734">
        <v>0.38</v>
      </c>
      <c r="P84" s="867">
        <v>43563</v>
      </c>
      <c r="Q84" s="867">
        <v>43573</v>
      </c>
      <c r="R84" s="642">
        <f>(K84-O84)/O84*100</f>
        <v>7.8947368421052557</v>
      </c>
      <c r="S84" s="701">
        <f>IF(INDEX(Historical!$D$7:$D$1254,MATCH(B84,Historical!$B$7:$B$1278,0))=0,"n/a",(INDEX(Historical!$C$7:$C$1256,MATCH(B84,Historical!$B$7:$B$1278,0))/INDEX(Historical!$D$7:$D$1254,MATCH(B84,Historical!$B$7:$B$1278,0))-1)*100)</f>
        <v>21.052631578947366</v>
      </c>
      <c r="T84" s="701">
        <f>IF(INDEX(Historical!$F$7:$F$1247,MATCH(B84,Historical!$B$7:$B$1278,0))=0,"n/a",((INDEX(Historical!$C$7:$C$1256,MATCH(B84,Historical!$B$7:$B$1278,0))/INDEX(Historical!$F$7:$F$1247,MATCH(B84,Historical!$B$7:$B$1278,0)))^(1/3)-1)*100)</f>
        <v>24.71420651239491</v>
      </c>
      <c r="U84" s="701">
        <f>IF(INDEX(Historical!$H$7:$H$1247,MATCH(B84,Historical!$B$7:$B$1278,0))=0,"n/a",((INDEX(Historical!$C$7:$C$1256,MATCH(B84,Historical!$B$7:$B$1278,0))/INDEX(Historical!$H$7:$H$1247,MATCH(B84,Historical!$B$7:$B$1278,0)))^(1/5)-1)*100)</f>
        <v>18.466445254224407</v>
      </c>
      <c r="V84" s="701">
        <f>IF(INDEX(Historical!$O$7:$O$1247,MATCH(B84,Historical!$B$7:$B$1278,0))=0,"n/a",((INDEX(Historical!$C$7:$C$1256,MATCH(B84,Historical!$B$7:$B$1278,0))/INDEX(Historical!$O$7:$O$1247,MATCH(B84,Historical!$B$7:$B$1278,0)))^(1/10)-1)*100)</f>
        <v>35.012378701308975</v>
      </c>
      <c r="W84" s="702">
        <f>IF(OR(U84&lt;=0,U84="n/a",V84&lt;=0,V84="n/a"),"n/a",U84/V84)</f>
        <v>0.52742618294409171</v>
      </c>
      <c r="X84" s="703">
        <f>IF(OR(AJ84&lt;=0,AJ84="n/a",U84&lt;=0,U84="n/a"),"n/a",U84/AJ84)</f>
        <v>2.1725229710852245</v>
      </c>
      <c r="Y84" s="877"/>
      <c r="Z84" s="651">
        <f>IF(OR(AC84&lt;0.01,AC84="n/a"),"n/a",M84/AC84*100)</f>
        <v>52.396166134185307</v>
      </c>
      <c r="AA84" s="887">
        <f>IF(OR(AC84&lt;0.01,AC84="n/a"),"n/a",I84/AC84)</f>
        <v>11.779552715654951</v>
      </c>
      <c r="AB84" s="888">
        <v>12</v>
      </c>
      <c r="AC84" s="866">
        <v>3.13</v>
      </c>
      <c r="AD84" s="866">
        <v>1.68</v>
      </c>
      <c r="AE84" s="866">
        <v>2.46</v>
      </c>
      <c r="AF84" s="866">
        <v>0.8</v>
      </c>
      <c r="AG84" s="866">
        <v>8.2000000000000011</v>
      </c>
      <c r="AH84" s="866">
        <v>4</v>
      </c>
      <c r="AI84" s="866">
        <v>-3.62</v>
      </c>
      <c r="AJ84" s="866">
        <v>8.5</v>
      </c>
      <c r="AK84" s="866">
        <v>7.0000000000000009</v>
      </c>
      <c r="AL84" s="879">
        <v>1290</v>
      </c>
      <c r="AM84" s="873">
        <v>1.6</v>
      </c>
      <c r="AN84" s="866">
        <v>0.13</v>
      </c>
      <c r="AO84" s="740">
        <f>IF(U84="n/a","n/a",IF(AA84&lt;0,"n/a",IF(AA84="n/a","n/a",J84+U84-AA84)))</f>
        <v>11.13495329257</v>
      </c>
      <c r="AP84" s="741">
        <f>IF(U84="n/a","n/a",J84+U84)</f>
        <v>22.914506008224951</v>
      </c>
      <c r="AQ84" s="889">
        <f>IF(OR(AC84&lt;0.01,AF84="n/a"),"n/a",(I84/SQRT(22.5*AC84*(I84/AF84))-1)*100)</f>
        <v>-35.283036149625737</v>
      </c>
      <c r="AR84" s="651">
        <f>INDEX(Historical!$C$7:$C$1256,MATCH(B84,Historical!$B$7:$B$1278,0))*IF(AH84="n/a",1.03,IF(AH84&lt;0,1.01,IF(AH84&gt;10,1.1,(1+AH84/100))))</f>
        <v>1.6744000000000001</v>
      </c>
      <c r="AS84" s="887">
        <f>IF($AI84="n/a",1.03*AR84,IF($AI84&lt;0,1.01*AR84,IF($AI84&gt;10,1.1*AR84,(1+$AI84/100)*AR84)))</f>
        <v>1.6911440000000002</v>
      </c>
      <c r="AT84" s="887">
        <f>IF($AK84="n/a",1.03*AS84,IF($AK84&lt;0,1.01*AS84,IF($AK84&gt;10,1.1*AS84,(1+$AK84/100)*AS84)))</f>
        <v>1.8095240800000003</v>
      </c>
      <c r="AU84" s="887">
        <f>IF($AK84="n/a",1.03*AT84,IF($AK84&lt;0,1.01*AT84,IF($AK84&gt;10,1.1*AT84,(1+$AK84/100)*AT84)))</f>
        <v>1.9361907656000004</v>
      </c>
      <c r="AV84" s="887">
        <f>IF($AK84="n/a",1.03*AU84,IF($AK84&lt;0,1.01*AU84,IF($AK84&gt;10,1.1*AU84,(1+$AK84/100)*AU84)))</f>
        <v>2.0717241191920004</v>
      </c>
      <c r="AW84" s="651">
        <f>SUM(AR84:AV84)</f>
        <v>9.1829829647920018</v>
      </c>
      <c r="AX84" s="748">
        <f>AW84/I84*100</f>
        <v>24.90638178679686</v>
      </c>
      <c r="AY84" s="935">
        <v>1.19</v>
      </c>
      <c r="AZ84" s="873">
        <v>35.949999999999996</v>
      </c>
      <c r="BA84" s="873">
        <v>-37.049999999999997</v>
      </c>
      <c r="BB84" s="873">
        <v>5.2200000000000006</v>
      </c>
      <c r="BC84" s="873">
        <v>-3.5000000000000004</v>
      </c>
      <c r="BE84" s="624">
        <v>2013</v>
      </c>
      <c r="BF84" s="899">
        <f>IF(BE84&gt;2008,0,IF(BE84&gt;2001,1,IF(BE84&gt;1990,2,IF(BE84&gt;1980,3,IF(BE84&gt;1973,4,IF(BE84&gt;1970,5,IF(BE84&gt;1960,6,IF(BE84&gt;1958,7,IF(BE84&gt;1953,8,9)))))))))</f>
        <v>0</v>
      </c>
      <c r="BG84" s="883">
        <v>1</v>
      </c>
    </row>
    <row r="85" spans="1:59" ht="11.25" customHeight="1" x14ac:dyDescent="0.2">
      <c r="A85" s="872" t="s">
        <v>461</v>
      </c>
      <c r="B85" s="876" t="s">
        <v>462</v>
      </c>
      <c r="C85" s="933" t="s">
        <v>245</v>
      </c>
      <c r="D85" s="933" t="s">
        <v>4320</v>
      </c>
      <c r="E85" s="733">
        <v>17</v>
      </c>
      <c r="F85" s="1158">
        <v>214</v>
      </c>
      <c r="G85" s="1178" t="s">
        <v>115</v>
      </c>
      <c r="H85" s="1178" t="s">
        <v>115</v>
      </c>
      <c r="I85" s="875">
        <v>111.55</v>
      </c>
      <c r="J85" s="651">
        <f>(M85/I85)*100</f>
        <v>1.9722097714029587</v>
      </c>
      <c r="K85" s="878">
        <v>0.55000000000000004</v>
      </c>
      <c r="L85" s="888">
        <v>4</v>
      </c>
      <c r="M85" s="642">
        <f>K85*L85</f>
        <v>2.2000000000000002</v>
      </c>
      <c r="N85" s="871" t="s">
        <v>463</v>
      </c>
      <c r="O85" s="734">
        <v>0.5</v>
      </c>
      <c r="P85" s="862">
        <v>43908</v>
      </c>
      <c r="Q85" s="862">
        <v>43930</v>
      </c>
      <c r="R85" s="642">
        <f>(K85-O85)/O85*100</f>
        <v>10.000000000000009</v>
      </c>
      <c r="S85" s="701">
        <f>IF(INDEX(Historical!$D$7:$D$1254,MATCH(B85,Historical!$B$7:$B$1278,0))=0,"n/a",(INDEX(Historical!$C$7:$C$1256,MATCH(B85,Historical!$B$7:$B$1278,0))/INDEX(Historical!$D$7:$D$1254,MATCH(B85,Historical!$B$7:$B$1278,0))-1)*100)</f>
        <v>8.333333333333325</v>
      </c>
      <c r="T85" s="701">
        <f>IF(INDEX(Historical!$F$7:$F$1247,MATCH(B85,Historical!$B$7:$B$1278,0))=0,"n/a",((INDEX(Historical!$C$7:$C$1256,MATCH(B85,Historical!$B$7:$B$1278,0))/INDEX(Historical!$F$7:$F$1247,MATCH(B85,Historical!$B$7:$B$1278,0)))^(1/3)-1)*100)</f>
        <v>20.30181960303128</v>
      </c>
      <c r="U85" s="701">
        <f>IF(INDEX(Historical!$H$7:$H$1247,MATCH(B85,Historical!$B$7:$B$1278,0))=0,"n/a",((INDEX(Historical!$C$7:$C$1256,MATCH(B85,Historical!$B$7:$B$1278,0))/INDEX(Historical!$H$7:$H$1247,MATCH(B85,Historical!$B$7:$B$1278,0)))^(1/5)-1)*100)</f>
        <v>22.050741707263221</v>
      </c>
      <c r="V85" s="701">
        <f>IF(INDEX(Historical!$O$7:$O$1247,MATCH(B85,Historical!$B$7:$B$1278,0))=0,"n/a",((INDEX(Historical!$C$7:$C$1256,MATCH(B85,Historical!$B$7:$B$1278,0))/INDEX(Historical!$O$7:$O$1247,MATCH(B85,Historical!$B$7:$B$1278,0)))^(1/10)-1)*100)</f>
        <v>13.288195291709037</v>
      </c>
      <c r="W85" s="702">
        <f>IF(OR(U85&lt;=0,U85="n/a",V85&lt;=0,V85="n/a"),"n/a",U85/V85)</f>
        <v>1.6594233621040653</v>
      </c>
      <c r="X85" s="703">
        <f>IF(OR(AJ85&lt;=0,AJ85="n/a",U85&lt;=0,U85="n/a"),"n/a",U85/AJ85)</f>
        <v>2.1408487094430315</v>
      </c>
      <c r="Y85" s="661"/>
      <c r="Z85" s="651">
        <f>IF(OR(AC85&lt;0.01,AC85="n/a"),"n/a",M85/AC85*100)</f>
        <v>35.656401944894654</v>
      </c>
      <c r="AA85" s="887">
        <f>IF(OR(AC85&lt;0.01,AC85="n/a"),"n/a",I85/AC85)</f>
        <v>18.079416531604537</v>
      </c>
      <c r="AB85" s="888">
        <v>2</v>
      </c>
      <c r="AC85" s="866">
        <v>6.17</v>
      </c>
      <c r="AD85" s="866">
        <v>2.44</v>
      </c>
      <c r="AE85" s="866">
        <v>0.66</v>
      </c>
      <c r="AF85" s="866">
        <v>7.66</v>
      </c>
      <c r="AG85" s="866">
        <v>47.199999999999996</v>
      </c>
      <c r="AH85" s="868">
        <v>8.7999999999999989</v>
      </c>
      <c r="AI85" s="868">
        <v>1.43</v>
      </c>
      <c r="AJ85" s="866">
        <v>10.299999999999999</v>
      </c>
      <c r="AK85" s="866">
        <v>7.3999999999999995</v>
      </c>
      <c r="AL85" s="879">
        <v>28690</v>
      </c>
      <c r="AM85" s="873">
        <v>0.5</v>
      </c>
      <c r="AN85" s="866">
        <v>0.35</v>
      </c>
      <c r="AO85" s="740">
        <f>IF(U85="n/a","n/a",IF(AA85&lt;0,"n/a",IF(AA85="n/a","n/a",J85+U85-AA85)))</f>
        <v>5.943534947061643</v>
      </c>
      <c r="AP85" s="741">
        <f>IF(U85="n/a","n/a",J85+U85)</f>
        <v>24.02295147866618</v>
      </c>
      <c r="AQ85" s="889">
        <f>IF(OR(AC85&lt;0.01,AF85="n/a"),"n/a",(I85/SQRT(22.5*AC85*(I85/AF85))-1)*100)</f>
        <v>148.09346861579832</v>
      </c>
      <c r="AR85" s="651">
        <f>INDEX(Historical!$C$7:$C$1256,MATCH(B85,Historical!$B$7:$B$1278,0))*IF(AH85="n/a",1.03,IF(AH85&lt;0,1.01,IF(AH85&gt;10,1.1,(1+AH85/100))))</f>
        <v>2.1215999999999999</v>
      </c>
      <c r="AS85" s="887">
        <f>IF($AI85="n/a",1.03*AR85,IF($AI85&lt;0,1.01*AR85,IF($AI85&gt;10,1.1*AR85,(1+$AI85/100)*AR85)))</f>
        <v>2.1519388799999999</v>
      </c>
      <c r="AT85" s="887">
        <f>IF($AK85="n/a",1.03*AS85,IF($AK85&lt;0,1.01*AS85,IF($AK85&gt;10,1.1*AS85,(1+$AK85/100)*AS85)))</f>
        <v>2.3111823571199999</v>
      </c>
      <c r="AU85" s="887">
        <f>IF($AK85="n/a",1.03*AT85,IF($AK85&lt;0,1.01*AT85,IF($AK85&gt;10,1.1*AT85,(1+$AK85/100)*AT85)))</f>
        <v>2.4822098515468798</v>
      </c>
      <c r="AV85" s="887">
        <f>IF($AK85="n/a",1.03*AU85,IF($AK85&lt;0,1.01*AU85,IF($AK85&gt;10,1.1*AU85,(1+$AK85/100)*AU85)))</f>
        <v>2.6658933805613492</v>
      </c>
      <c r="AW85" s="651">
        <f>SUM(AR85:AV85)</f>
        <v>11.73282446922823</v>
      </c>
      <c r="AX85" s="748">
        <f>AW85/I85*100</f>
        <v>10.51799593834893</v>
      </c>
      <c r="AY85" s="935">
        <v>1.79</v>
      </c>
      <c r="AZ85" s="873">
        <v>131.88999999999999</v>
      </c>
      <c r="BA85" s="873">
        <v>-9.8000000000000007</v>
      </c>
      <c r="BB85" s="873">
        <v>-0.59</v>
      </c>
      <c r="BC85" s="873">
        <v>25.41</v>
      </c>
      <c r="BE85" s="624">
        <v>2004</v>
      </c>
      <c r="BF85" s="899">
        <f>IF(BE85&gt;2008,0,IF(BE85&gt;2001,1,IF(BE85&gt;1990,2,IF(BE85&gt;1980,3,IF(BE85&gt;1973,4,IF(BE85&gt;1970,5,IF(BE85&gt;1960,6,IF(BE85&gt;1958,7,IF(BE85&gt;1953,8,9)))))))))</f>
        <v>1</v>
      </c>
      <c r="BG85" s="883">
        <v>9.9</v>
      </c>
    </row>
    <row r="86" spans="1:59" s="774" customFormat="1" ht="11.25" customHeight="1" x14ac:dyDescent="0.2">
      <c r="A86" s="646" t="s">
        <v>1015</v>
      </c>
      <c r="B86" s="782" t="s">
        <v>1016</v>
      </c>
      <c r="C86" s="933" t="s">
        <v>245</v>
      </c>
      <c r="D86" s="933" t="s">
        <v>4348</v>
      </c>
      <c r="E86" s="756">
        <v>8</v>
      </c>
      <c r="F86" s="1158">
        <v>595</v>
      </c>
      <c r="G86" s="1181" t="s">
        <v>115</v>
      </c>
      <c r="H86" s="1181" t="s">
        <v>115</v>
      </c>
      <c r="I86" s="757">
        <v>63.71</v>
      </c>
      <c r="J86" s="758">
        <f>(M86/I86)*100</f>
        <v>1.6951812902213155</v>
      </c>
      <c r="K86" s="759">
        <v>0.27</v>
      </c>
      <c r="L86" s="760">
        <v>4</v>
      </c>
      <c r="M86" s="761">
        <f>K86*L86</f>
        <v>1.08</v>
      </c>
      <c r="N86" s="762" t="s">
        <v>148</v>
      </c>
      <c r="O86" s="763">
        <v>0.24</v>
      </c>
      <c r="P86" s="764">
        <v>44158</v>
      </c>
      <c r="Q86" s="764">
        <v>44183</v>
      </c>
      <c r="R86" s="761">
        <f>(K86-O86)/O86*100</f>
        <v>12.500000000000011</v>
      </c>
      <c r="S86" s="701">
        <f>IF(INDEX(Historical!$D$7:$D$1254,MATCH(B86,Historical!$B$7:$B$1278,0))=0,"n/a",(INDEX(Historical!$C$7:$C$1256,MATCH(B86,Historical!$B$7:$B$1278,0))/INDEX(Historical!$D$7:$D$1254,MATCH(B86,Historical!$B$7:$B$1278,0))-1)*100)</f>
        <v>11.538461538461542</v>
      </c>
      <c r="T86" s="701">
        <f>IF(INDEX(Historical!$F$7:$F$1247,MATCH(B86,Historical!$B$7:$B$1278,0))=0,"n/a",((INDEX(Historical!$C$7:$C$1256,MATCH(B86,Historical!$B$7:$B$1278,0))/INDEX(Historical!$F$7:$F$1247,MATCH(B86,Historical!$B$7:$B$1278,0)))^(1/3)-1)*100)</f>
        <v>12.257330985276148</v>
      </c>
      <c r="U86" s="701">
        <f>IF(INDEX(Historical!$H$7:$H$1247,MATCH(B86,Historical!$B$7:$B$1278,0))=0,"n/a",((INDEX(Historical!$C$7:$C$1256,MATCH(B86,Historical!$B$7:$B$1278,0))/INDEX(Historical!$H$7:$H$1247,MATCH(B86,Historical!$B$7:$B$1278,0)))^(1/5)-1)*100)</f>
        <v>14.093616842292779</v>
      </c>
      <c r="V86" s="701">
        <f>IF(INDEX(Historical!$O$7:$O$1247,MATCH(B86,Historical!$B$7:$B$1278,0))=0,"n/a",((INDEX(Historical!$C$7:$C$1256,MATCH(B86,Historical!$B$7:$B$1278,0))/INDEX(Historical!$O$7:$O$1247,MATCH(B86,Historical!$B$7:$B$1278,0)))^(1/10)-1)*100)</f>
        <v>33.062268997904496</v>
      </c>
      <c r="W86" s="702">
        <f>IF(OR(U86&lt;=0,U86="n/a",V86&lt;=0,V86="n/a"),"n/a",U86/V86)</f>
        <v>0.42627494329521182</v>
      </c>
      <c r="X86" s="703" t="str">
        <f>IF(OR(AJ86&lt;=0,AJ86="n/a",U86&lt;=0,U86="n/a"),"n/a",U86/AJ86)</f>
        <v>n/a</v>
      </c>
      <c r="Y86" s="1055"/>
      <c r="Z86" s="758" t="str">
        <f>IF(OR(AC86&lt;0.01,AC86="n/a"),"n/a",M86/AC86*100)</f>
        <v>n/a</v>
      </c>
      <c r="AA86" s="766" t="str">
        <f>IF(OR(AC86&lt;0.01,AC86="n/a"),"n/a",I86/AC86)</f>
        <v>n/a</v>
      </c>
      <c r="AB86" s="760">
        <v>12</v>
      </c>
      <c r="AC86" s="767">
        <v>-0.05</v>
      </c>
      <c r="AD86" s="767" t="s">
        <v>136</v>
      </c>
      <c r="AE86" s="767">
        <v>1.31</v>
      </c>
      <c r="AF86" s="767">
        <v>3.72</v>
      </c>
      <c r="AG86" s="767">
        <v>-2.4</v>
      </c>
      <c r="AH86" s="767">
        <v>-87.9</v>
      </c>
      <c r="AI86" s="767">
        <v>24.099999999999998</v>
      </c>
      <c r="AJ86" s="767">
        <v>-29.5</v>
      </c>
      <c r="AK86" s="767">
        <v>15</v>
      </c>
      <c r="AL86" s="768">
        <v>5040</v>
      </c>
      <c r="AM86" s="769">
        <v>0.5</v>
      </c>
      <c r="AN86" s="767">
        <v>0.94</v>
      </c>
      <c r="AO86" s="770" t="str">
        <f>IF(U86="n/a","n/a",IF(AA86&lt;0,"n/a",IF(AA86="n/a","n/a",J86+U86-AA86)))</f>
        <v>n/a</v>
      </c>
      <c r="AP86" s="771">
        <f>IF(U86="n/a","n/a",J86+U86)</f>
        <v>15.788798132514094</v>
      </c>
      <c r="AQ86" s="772" t="str">
        <f>IF(OR(AC86&lt;0.01,AF86="n/a"),"n/a",(I86/SQRT(22.5*AC86*(I86/AF86))-1)*100)</f>
        <v>n/a</v>
      </c>
      <c r="AR86" s="651">
        <f>INDEX(Historical!$C$7:$C$1256,MATCH(B86,Historical!$B$7:$B$1278,0))*IF(AH86="n/a",1.03,IF(AH86&lt;0,1.01,IF(AH86&gt;10,1.1,(1+AH86/100))))</f>
        <v>0.87870000000000004</v>
      </c>
      <c r="AS86" s="766">
        <f>IF($AI86="n/a",1.03*AR86,IF($AI86&lt;0,1.01*AR86,IF($AI86&gt;10,1.1*AR86,(1+$AI86/100)*AR86)))</f>
        <v>0.96657000000000015</v>
      </c>
      <c r="AT86" s="766">
        <f>IF($AK86="n/a",1.03*AS86,IF($AK86&lt;0,1.01*AS86,IF($AK86&gt;10,1.1*AS86,(1+$AK86/100)*AS86)))</f>
        <v>1.0632270000000001</v>
      </c>
      <c r="AU86" s="766">
        <f>IF($AK86="n/a",1.03*AT86,IF($AK86&lt;0,1.01*AT86,IF($AK86&gt;10,1.1*AT86,(1+$AK86/100)*AT86)))</f>
        <v>1.1695497000000004</v>
      </c>
      <c r="AV86" s="766">
        <f>IF($AK86="n/a",1.03*AU86,IF($AK86&lt;0,1.01*AU86,IF($AK86&gt;10,1.1*AU86,(1+$AK86/100)*AU86)))</f>
        <v>1.2865046700000005</v>
      </c>
      <c r="AW86" s="758">
        <f>SUM(AR86:AV86)</f>
        <v>5.3645513700000009</v>
      </c>
      <c r="AX86" s="773">
        <f>AW86/I86*100</f>
        <v>8.4202658452362282</v>
      </c>
      <c r="AY86" s="936">
        <v>2.0499999999999998</v>
      </c>
      <c r="AZ86" s="769">
        <v>152.62</v>
      </c>
      <c r="BA86" s="769">
        <v>-13.889999999999999</v>
      </c>
      <c r="BB86" s="769">
        <v>2.9899999999999998</v>
      </c>
      <c r="BC86" s="769">
        <v>13.209999999999999</v>
      </c>
      <c r="BD86" s="909"/>
      <c r="BE86" s="624">
        <v>2014</v>
      </c>
      <c r="BF86" s="899">
        <f>IF(BE86&gt;2008,0,IF(BE86&gt;2001,1,IF(BE86&gt;1990,2,IF(BE86&gt;1980,3,IF(BE86&gt;1973,4,IF(BE86&gt;1970,5,IF(BE86&gt;1960,6,IF(BE86&gt;1958,7,IF(BE86&gt;1953,8,9)))))))))</f>
        <v>0</v>
      </c>
      <c r="BG86" s="825">
        <v>-0.89999999999999991</v>
      </c>
    </row>
    <row r="87" spans="1:59" ht="11.25" customHeight="1" x14ac:dyDescent="0.2">
      <c r="A87" s="864" t="s">
        <v>971</v>
      </c>
      <c r="B87" s="876" t="s">
        <v>972</v>
      </c>
      <c r="C87" s="933" t="s">
        <v>123</v>
      </c>
      <c r="D87" s="933" t="s">
        <v>4177</v>
      </c>
      <c r="E87" s="733">
        <v>11</v>
      </c>
      <c r="F87" s="1158">
        <v>295</v>
      </c>
      <c r="G87" s="1132" t="s">
        <v>106</v>
      </c>
      <c r="H87" s="1132" t="s">
        <v>106</v>
      </c>
      <c r="I87" s="875">
        <v>99.95</v>
      </c>
      <c r="J87" s="651">
        <f>(M87/I87)*100</f>
        <v>0.52026013006503247</v>
      </c>
      <c r="K87" s="878">
        <v>0.52</v>
      </c>
      <c r="L87" s="888">
        <v>1</v>
      </c>
      <c r="M87" s="642">
        <f>K87*L87</f>
        <v>0.52</v>
      </c>
      <c r="N87" s="871" t="s">
        <v>973</v>
      </c>
      <c r="O87" s="734">
        <v>0.47</v>
      </c>
      <c r="P87" s="619">
        <v>43825</v>
      </c>
      <c r="Q87" s="619">
        <v>43846</v>
      </c>
      <c r="R87" s="642">
        <f>(K87-O87)/O87*100</f>
        <v>10.638297872340436</v>
      </c>
      <c r="S87" s="701">
        <f>IF(INDEX(Historical!$D$7:$D$1254,MATCH(B87,Historical!$B$7:$B$1278,0))=0,"n/a",(INDEX(Historical!$C$7:$C$1256,MATCH(B87,Historical!$B$7:$B$1278,0))/INDEX(Historical!$D$7:$D$1254,MATCH(B87,Historical!$B$7:$B$1278,0))-1)*100)</f>
        <v>11.904761904761907</v>
      </c>
      <c r="T87" s="701">
        <f>IF(INDEX(Historical!$F$7:$F$1247,MATCH(B87,Historical!$B$7:$B$1278,0))=0,"n/a",((INDEX(Historical!$C$7:$C$1256,MATCH(B87,Historical!$B$7:$B$1278,0))/INDEX(Historical!$F$7:$F$1247,MATCH(B87,Historical!$B$7:$B$1278,0)))^(1/3)-1)*100)</f>
        <v>11.396867943116451</v>
      </c>
      <c r="U87" s="701">
        <f>IF(INDEX(Historical!$H$7:$H$1247,MATCH(B87,Historical!$B$7:$B$1278,0))=0,"n/a",((INDEX(Historical!$C$7:$C$1256,MATCH(B87,Historical!$B$7:$B$1278,0))/INDEX(Historical!$H$7:$H$1247,MATCH(B87,Historical!$B$7:$B$1278,0)))^(1/5)-1)*100)</f>
        <v>12.570579552275095</v>
      </c>
      <c r="V87" s="701">
        <f>IF(INDEX(Historical!$O$7:$O$1247,MATCH(B87,Historical!$B$7:$B$1278,0))=0,"n/a",((INDEX(Historical!$C$7:$C$1256,MATCH(B87,Historical!$B$7:$B$1278,0))/INDEX(Historical!$O$7:$O$1247,MATCH(B87,Historical!$B$7:$B$1278,0)))^(1/10)-1)*100)</f>
        <v>20.415284831860415</v>
      </c>
      <c r="W87" s="702">
        <f>IF(OR(U87&lt;=0,U87="n/a",V87&lt;=0,V87="n/a"),"n/a",U87/V87)</f>
        <v>0.61574353019347794</v>
      </c>
      <c r="X87" s="703">
        <f>IF(OR(AJ87&lt;=0,AJ87="n/a",U87&lt;=0,U87="n/a"),"n/a",U87/AJ87)</f>
        <v>1.6325427989967656</v>
      </c>
      <c r="Y87" s="877"/>
      <c r="Z87" s="651">
        <f>IF(OR(AC87&lt;0.01,AC87="n/a"),"n/a",M87/AC87*100)</f>
        <v>20.634920634920636</v>
      </c>
      <c r="AA87" s="887">
        <f>IF(OR(AC87&lt;0.01,AC87="n/a"),"n/a",I87/AC87)</f>
        <v>39.662698412698411</v>
      </c>
      <c r="AB87" s="888">
        <v>12</v>
      </c>
      <c r="AC87" s="866">
        <v>2.52</v>
      </c>
      <c r="AD87" s="866">
        <v>1.65</v>
      </c>
      <c r="AE87" s="866">
        <v>4.79</v>
      </c>
      <c r="AF87" s="866">
        <v>4.0599999999999996</v>
      </c>
      <c r="AG87" s="866">
        <v>10.8</v>
      </c>
      <c r="AH87" s="866">
        <v>2.5</v>
      </c>
      <c r="AI87" s="866">
        <v>0.22</v>
      </c>
      <c r="AJ87" s="866">
        <v>7.7</v>
      </c>
      <c r="AK87" s="866">
        <v>24</v>
      </c>
      <c r="AL87" s="879">
        <v>3220</v>
      </c>
      <c r="AM87" s="873">
        <v>0.76</v>
      </c>
      <c r="AN87" s="866">
        <v>0.28000000000000003</v>
      </c>
      <c r="AO87" s="740">
        <f>IF(U87="n/a","n/a",IF(AA87&lt;0,"n/a",IF(AA87="n/a","n/a",J87+U87-AA87)))</f>
        <v>-26.571858730358283</v>
      </c>
      <c r="AP87" s="741">
        <f>IF(U87="n/a","n/a",J87+U87)</f>
        <v>13.090839682340128</v>
      </c>
      <c r="AQ87" s="889">
        <f>IF(OR(AC87&lt;0.01,AF87="n/a"),"n/a",(I87/SQRT(22.5*AC87*(I87/AF87))-1)*100)</f>
        <v>167.52408452785917</v>
      </c>
      <c r="AR87" s="651">
        <f>INDEX(Historical!$C$7:$C$1256,MATCH(B87,Historical!$B$7:$B$1278,0))*IF(AH87="n/a",1.03,IF(AH87&lt;0,1.01,IF(AH87&gt;10,1.1,(1+AH87/100))))</f>
        <v>0.48174999999999996</v>
      </c>
      <c r="AS87" s="887">
        <f>IF($AI87="n/a",1.03*AR87,IF($AI87&lt;0,1.01*AR87,IF($AI87&gt;10,1.1*AR87,(1+$AI87/100)*AR87)))</f>
        <v>0.48280984999999993</v>
      </c>
      <c r="AT87" s="887">
        <f>IF($AK87="n/a",1.03*AS87,IF($AK87&lt;0,1.01*AS87,IF($AK87&gt;10,1.1*AS87,(1+$AK87/100)*AS87)))</f>
        <v>0.53109083499999998</v>
      </c>
      <c r="AU87" s="887">
        <f>IF($AK87="n/a",1.03*AT87,IF($AK87&lt;0,1.01*AT87,IF($AK87&gt;10,1.1*AT87,(1+$AK87/100)*AT87)))</f>
        <v>0.58419991850000008</v>
      </c>
      <c r="AV87" s="887">
        <f>IF($AK87="n/a",1.03*AU87,IF($AK87&lt;0,1.01*AU87,IF($AK87&gt;10,1.1*AU87,(1+$AK87/100)*AU87)))</f>
        <v>0.6426199103500001</v>
      </c>
      <c r="AW87" s="651">
        <f>SUM(AR87:AV87)</f>
        <v>2.7224705138499998</v>
      </c>
      <c r="AX87" s="748">
        <f>AW87/I87*100</f>
        <v>2.7238324300650323</v>
      </c>
      <c r="AY87" s="935">
        <v>0.59</v>
      </c>
      <c r="AZ87" s="873">
        <v>27.650000000000002</v>
      </c>
      <c r="BA87" s="873">
        <v>-12.27</v>
      </c>
      <c r="BB87" s="873">
        <v>0.4</v>
      </c>
      <c r="BC87" s="873">
        <v>1.8499999999999999</v>
      </c>
      <c r="BE87" s="624">
        <v>2010</v>
      </c>
      <c r="BF87" s="899">
        <f>IF(BE87&gt;2008,0,IF(BE87&gt;2001,1,IF(BE87&gt;1990,2,IF(BE87&gt;1980,3,IF(BE87&gt;1973,4,IF(BE87&gt;1970,5,IF(BE87&gt;1960,6,IF(BE87&gt;1958,7,IF(BE87&gt;1953,8,9)))))))))</f>
        <v>0</v>
      </c>
      <c r="BG87" s="883">
        <v>7.1999999999999993</v>
      </c>
    </row>
    <row r="88" spans="1:59" ht="11.25" customHeight="1" x14ac:dyDescent="0.2">
      <c r="A88" s="882" t="s">
        <v>4085</v>
      </c>
      <c r="B88" s="876" t="s">
        <v>4086</v>
      </c>
      <c r="C88" s="933" t="s">
        <v>245</v>
      </c>
      <c r="D88" s="933" t="s">
        <v>4355</v>
      </c>
      <c r="E88" s="733">
        <v>6</v>
      </c>
      <c r="F88" s="1158">
        <v>693</v>
      </c>
      <c r="G88" s="1182" t="s">
        <v>106</v>
      </c>
      <c r="H88" s="1182" t="s">
        <v>106</v>
      </c>
      <c r="I88" s="875">
        <v>16.760000000000002</v>
      </c>
      <c r="J88" s="651">
        <f>(M88/I88)*100</f>
        <v>1.7899761336515509</v>
      </c>
      <c r="K88" s="878">
        <v>0.3</v>
      </c>
      <c r="L88" s="888">
        <v>1</v>
      </c>
      <c r="M88" s="642">
        <f>K88*L88</f>
        <v>0.3</v>
      </c>
      <c r="N88" s="871" t="s">
        <v>4430</v>
      </c>
      <c r="O88" s="734">
        <v>0.28000000000000003</v>
      </c>
      <c r="P88" s="862">
        <v>43909</v>
      </c>
      <c r="Q88" s="862">
        <v>43924</v>
      </c>
      <c r="R88" s="642">
        <f>(K88-O88)/O88*100</f>
        <v>7.1428571428571281</v>
      </c>
      <c r="S88" s="701">
        <f>IF(INDEX(Historical!$D$7:$D$1254,MATCH(B88,Historical!$B$7:$B$1278,0))=0,"n/a",(INDEX(Historical!$C$7:$C$1256,MATCH(B88,Historical!$B$7:$B$1278,0))/INDEX(Historical!$D$7:$D$1254,MATCH(B88,Historical!$B$7:$B$1278,0))-1)*100)</f>
        <v>12.000000000000011</v>
      </c>
      <c r="T88" s="701">
        <f>IF(INDEX(Historical!$F$7:$F$1247,MATCH(B88,Historical!$B$7:$B$1278,0))=0,"n/a",((INDEX(Historical!$C$7:$C$1256,MATCH(B88,Historical!$B$7:$B$1278,0))/INDEX(Historical!$F$7:$F$1247,MATCH(B88,Historical!$B$7:$B$1278,0)))^(1/3)-1)*100)</f>
        <v>15.867554829548336</v>
      </c>
      <c r="U88" s="701" t="str">
        <f>IF(INDEX(Historical!$H$7:$H$1247,MATCH(B88,Historical!$B$7:$B$1278,0))=0,"n/a",((INDEX(Historical!$C$7:$C$1256,MATCH(B88,Historical!$B$7:$B$1278,0))/INDEX(Historical!$H$7:$H$1247,MATCH(B88,Historical!$B$7:$B$1278,0)))^(1/5)-1)*100)</f>
        <v>n/a</v>
      </c>
      <c r="V88" s="701" t="str">
        <f>IF(INDEX(Historical!$O$7:$O$1247,MATCH(B88,Historical!$B$7:$B$1278,0))=0,"n/a",((INDEX(Historical!$C$7:$C$1256,MATCH(B88,Historical!$B$7:$B$1278,0))/INDEX(Historical!$O$7:$O$1247,MATCH(B88,Historical!$B$7:$B$1278,0)))^(1/10)-1)*100)</f>
        <v>n/a</v>
      </c>
      <c r="W88" s="702" t="str">
        <f>IF(OR(U88&lt;=0,U88="n/a",V88&lt;=0,V88="n/a"),"n/a",U88/V88)</f>
        <v>n/a</v>
      </c>
      <c r="X88" s="703" t="str">
        <f>IF(OR(AJ88&lt;=0,AJ88="n/a",U88&lt;=0,U88="n/a"),"n/a",U88/AJ88)</f>
        <v>n/a</v>
      </c>
      <c r="Y88" s="877"/>
      <c r="Z88" s="651">
        <f>IF(OR(AC88&lt;0.01,AC88="n/a"),"n/a",M88/AC88*100)</f>
        <v>33.707865168539328</v>
      </c>
      <c r="AA88" s="887">
        <f>IF(OR(AC88&lt;0.01,AC88="n/a"),"n/a",I88/AC88)</f>
        <v>18.831460674157306</v>
      </c>
      <c r="AB88" s="888">
        <v>12</v>
      </c>
      <c r="AC88" s="866">
        <v>0.89</v>
      </c>
      <c r="AD88" s="866" t="s">
        <v>136</v>
      </c>
      <c r="AE88" s="866">
        <v>0.27</v>
      </c>
      <c r="AF88" s="866">
        <v>0.8</v>
      </c>
      <c r="AG88" s="866">
        <v>4.1000000000000005</v>
      </c>
      <c r="AH88" s="866">
        <v>-7.8</v>
      </c>
      <c r="AI88" s="866" t="s">
        <v>136</v>
      </c>
      <c r="AJ88" s="866">
        <v>6</v>
      </c>
      <c r="AK88" s="866" t="s">
        <v>136</v>
      </c>
      <c r="AL88" s="879">
        <v>31.17</v>
      </c>
      <c r="AM88" s="873">
        <v>79.91</v>
      </c>
      <c r="AN88" s="866">
        <v>0.7</v>
      </c>
      <c r="AO88" s="740" t="str">
        <f>IF(U88="n/a","n/a",IF(AA88&lt;0,"n/a",IF(AA88="n/a","n/a",J88+U88-AA88)))</f>
        <v>n/a</v>
      </c>
      <c r="AP88" s="741" t="str">
        <f>IF(U88="n/a","n/a",J88+U88)</f>
        <v>n/a</v>
      </c>
      <c r="AQ88" s="889">
        <f>IF(OR(AC88&lt;0.01,AF88="n/a"),"n/a",(I88/SQRT(22.5*AC88*(I88/AF88))-1)*100)</f>
        <v>-18.173167836445003</v>
      </c>
      <c r="AR88" s="651">
        <f>INDEX(Historical!$C$7:$C$1256,MATCH(B88,Historical!$B$7:$B$1278,0))*IF(AH88="n/a",1.03,IF(AH88&lt;0,1.01,IF(AH88&gt;10,1.1,(1+AH88/100))))</f>
        <v>0.28280000000000005</v>
      </c>
      <c r="AS88" s="887">
        <f>IF($AI88="n/a",1.03*AR88,IF($AI88&lt;0,1.01*AR88,IF($AI88&gt;10,1.1*AR88,(1+$AI88/100)*AR88)))</f>
        <v>0.29128400000000004</v>
      </c>
      <c r="AT88" s="887">
        <f>IF($AK88="n/a",1.03*AS88,IF($AK88&lt;0,1.01*AS88,IF($AK88&gt;10,1.1*AS88,(1+$AK88/100)*AS88)))</f>
        <v>0.30002252000000007</v>
      </c>
      <c r="AU88" s="887">
        <f>IF($AK88="n/a",1.03*AT88,IF($AK88&lt;0,1.01*AT88,IF($AK88&gt;10,1.1*AT88,(1+$AK88/100)*AT88)))</f>
        <v>0.30902319560000008</v>
      </c>
      <c r="AV88" s="887">
        <f>IF($AK88="n/a",1.03*AU88,IF($AK88&lt;0,1.01*AU88,IF($AK88&gt;10,1.1*AU88,(1+$AK88/100)*AU88)))</f>
        <v>0.31829389146800008</v>
      </c>
      <c r="AW88" s="651">
        <f>SUM(AR88:AV88)</f>
        <v>1.5014236070680003</v>
      </c>
      <c r="AX88" s="748">
        <f>AW88/I88*100</f>
        <v>8.9583747438424837</v>
      </c>
      <c r="AY88" s="935">
        <v>1.03</v>
      </c>
      <c r="AZ88" s="873">
        <v>97.13000000000001</v>
      </c>
      <c r="BA88" s="873">
        <v>-27.779999999999998</v>
      </c>
      <c r="BB88" s="873">
        <v>1.46</v>
      </c>
      <c r="BC88" s="873">
        <v>-1.38</v>
      </c>
      <c r="BE88" s="624">
        <v>2015</v>
      </c>
      <c r="BF88" s="899">
        <f>IF(BE88&gt;2008,0,IF(BE88&gt;2001,1,IF(BE88&gt;1990,2,IF(BE88&gt;1980,3,IF(BE88&gt;1973,4,IF(BE88&gt;1970,5,IF(BE88&gt;1960,6,IF(BE88&gt;1958,7,IF(BE88&gt;1953,8,9)))))))))</f>
        <v>0</v>
      </c>
      <c r="BG88" s="883">
        <v>1.7000000000000002</v>
      </c>
    </row>
    <row r="89" spans="1:59" ht="11.25" customHeight="1" x14ac:dyDescent="0.2">
      <c r="A89" s="864" t="s">
        <v>149</v>
      </c>
      <c r="B89" s="876" t="s">
        <v>150</v>
      </c>
      <c r="C89" s="933" t="s">
        <v>153</v>
      </c>
      <c r="D89" s="933" t="s">
        <v>4327</v>
      </c>
      <c r="E89" s="733">
        <v>48</v>
      </c>
      <c r="F89" s="1158">
        <v>39</v>
      </c>
      <c r="G89" s="1182" t="s">
        <v>37</v>
      </c>
      <c r="H89" s="1182" t="s">
        <v>37</v>
      </c>
      <c r="I89" s="866">
        <v>231.13</v>
      </c>
      <c r="J89" s="651">
        <f>(M89/I89)*100</f>
        <v>1.3671959503309827</v>
      </c>
      <c r="K89" s="878">
        <v>0.79</v>
      </c>
      <c r="L89" s="888">
        <v>4</v>
      </c>
      <c r="M89" s="642">
        <f>K89*L89</f>
        <v>3.16</v>
      </c>
      <c r="N89" s="871" t="s">
        <v>151</v>
      </c>
      <c r="O89" s="734">
        <v>0.77</v>
      </c>
      <c r="P89" s="619">
        <v>43807</v>
      </c>
      <c r="Q89" s="619">
        <v>43830</v>
      </c>
      <c r="R89" s="642">
        <f>(K89-O89)/O89*100</f>
        <v>2.5974025974025996</v>
      </c>
      <c r="S89" s="701">
        <f>IF(INDEX(Historical!$D$7:$D$1254,MATCH(B89,Historical!$B$7:$B$1278,0))=0,"n/a",(INDEX(Historical!$C$7:$C$1256,MATCH(B89,Historical!$B$7:$B$1278,0))/INDEX(Historical!$D$7:$D$1254,MATCH(B89,Historical!$B$7:$B$1278,0))-1)*100)</f>
        <v>2.6490066225165476</v>
      </c>
      <c r="T89" s="701">
        <f>IF(INDEX(Historical!$F$7:$F$1247,MATCH(B89,Historical!$B$7:$B$1278,0))=0,"n/a",((INDEX(Historical!$C$7:$C$1256,MATCH(B89,Historical!$B$7:$B$1278,0))/INDEX(Historical!$F$7:$F$1247,MATCH(B89,Historical!$B$7:$B$1278,0)))^(1/3)-1)*100)</f>
        <v>4.5837317697531965</v>
      </c>
      <c r="U89" s="701">
        <f>IF(INDEX(Historical!$H$7:$H$1247,MATCH(B89,Historical!$B$7:$B$1278,0))=0,"n/a",((INDEX(Historical!$C$7:$C$1256,MATCH(B89,Historical!$B$7:$B$1278,0))/INDEX(Historical!$H$7:$H$1247,MATCH(B89,Historical!$B$7:$B$1278,0)))^(1/5)-1)*100)</f>
        <v>6.7620325308412221</v>
      </c>
      <c r="V89" s="701">
        <f>IF(INDEX(Historical!$O$7:$O$1247,MATCH(B89,Historical!$B$7:$B$1278,0))=0,"n/a",((INDEX(Historical!$C$7:$C$1256,MATCH(B89,Historical!$B$7:$B$1278,0))/INDEX(Historical!$O$7:$O$1247,MATCH(B89,Historical!$B$7:$B$1278,0)))^(1/10)-1)*100)</f>
        <v>8.912763124201394</v>
      </c>
      <c r="W89" s="702">
        <f>IF(OR(U89&lt;=0,U89="n/a",V89&lt;=0,V89="n/a"),"n/a",U89/V89)</f>
        <v>0.75869092857184139</v>
      </c>
      <c r="X89" s="703" t="str">
        <f>IF(OR(AJ89&lt;=0,AJ89="n/a",U89&lt;=0,U89="n/a"),"n/a",U89/AJ89)</f>
        <v>n/a</v>
      </c>
      <c r="Y89" s="877" t="s">
        <v>152</v>
      </c>
      <c r="Z89" s="651">
        <f>IF(OR(AC89&lt;0.01,AC89="n/a"),"n/a",M89/AC89*100)</f>
        <v>111.26760563380283</v>
      </c>
      <c r="AA89" s="887">
        <f>IF(OR(AC89&lt;0.01,AC89="n/a"),"n/a",I89/AC89)</f>
        <v>81.383802816901408</v>
      </c>
      <c r="AB89" s="888">
        <v>9</v>
      </c>
      <c r="AC89" s="866">
        <v>2.84</v>
      </c>
      <c r="AD89" s="866">
        <v>12.72</v>
      </c>
      <c r="AE89" s="866">
        <v>3.97</v>
      </c>
      <c r="AF89" s="866">
        <v>2.72</v>
      </c>
      <c r="AG89" s="866">
        <v>3.5999999999999996</v>
      </c>
      <c r="AH89" s="866">
        <v>24.4</v>
      </c>
      <c r="AI89" s="866">
        <v>26.25</v>
      </c>
      <c r="AJ89" s="866">
        <v>-8.9</v>
      </c>
      <c r="AK89" s="866">
        <v>6.4</v>
      </c>
      <c r="AL89" s="879">
        <v>67220</v>
      </c>
      <c r="AM89" s="873">
        <v>0.1</v>
      </c>
      <c r="AN89" s="866">
        <v>0.78</v>
      </c>
      <c r="AO89" s="740">
        <f>IF(U89="n/a","n/a",IF(AA89&lt;0,"n/a",IF(AA89="n/a","n/a",J89+U89-AA89)))</f>
        <v>-73.254574335729203</v>
      </c>
      <c r="AP89" s="741">
        <f>IF(U89="n/a","n/a",J89+U89)</f>
        <v>8.1292284811722055</v>
      </c>
      <c r="AQ89" s="889">
        <f>IF(OR(AC89&lt;0.01,AF89="n/a"),"n/a",(I89/SQRT(22.5*AC89*(I89/AF89))-1)*100)</f>
        <v>213.66219880769242</v>
      </c>
      <c r="AR89" s="651">
        <f>INDEX(Historical!$C$7:$C$1256,MATCH(B89,Historical!$B$7:$B$1278,0))*IF(AH89="n/a",1.03,IF(AH89&lt;0,1.01,IF(AH89&gt;10,1.1,(1+AH89/100))))</f>
        <v>3.4100000000000006</v>
      </c>
      <c r="AS89" s="887">
        <f>IF($AI89="n/a",1.03*AR89,IF($AI89&lt;0,1.01*AR89,IF($AI89&gt;10,1.1*AR89,(1+$AI89/100)*AR89)))</f>
        <v>3.7510000000000008</v>
      </c>
      <c r="AT89" s="887">
        <f>IF($AK89="n/a",1.03*AS89,IF($AK89&lt;0,1.01*AS89,IF($AK89&gt;10,1.1*AS89,(1+$AK89/100)*AS89)))</f>
        <v>3.9910640000000011</v>
      </c>
      <c r="AU89" s="887">
        <f>IF($AK89="n/a",1.03*AT89,IF($AK89&lt;0,1.01*AT89,IF($AK89&gt;10,1.1*AT89,(1+$AK89/100)*AT89)))</f>
        <v>4.2464920960000017</v>
      </c>
      <c r="AV89" s="887">
        <f>IF($AK89="n/a",1.03*AU89,IF($AK89&lt;0,1.01*AU89,IF($AK89&gt;10,1.1*AU89,(1+$AK89/100)*AU89)))</f>
        <v>4.5182675901440019</v>
      </c>
      <c r="AW89" s="651">
        <f>SUM(AR89:AV89)</f>
        <v>19.916823686144006</v>
      </c>
      <c r="AX89" s="748">
        <f>AW89/I89*100</f>
        <v>8.6171521161874285</v>
      </c>
      <c r="AY89" s="935">
        <v>0.85</v>
      </c>
      <c r="AZ89" s="873">
        <v>16.88</v>
      </c>
      <c r="BA89" s="873">
        <v>-19.39</v>
      </c>
      <c r="BB89" s="873">
        <v>-2.37</v>
      </c>
      <c r="BC89" s="873">
        <v>-6.8199999999999994</v>
      </c>
      <c r="BE89" s="624">
        <v>1973</v>
      </c>
      <c r="BF89" s="899">
        <f>IF(BE89&gt;2008,0,IF(BE89&gt;2001,1,IF(BE89&gt;1990,2,IF(BE89&gt;1980,3,IF(BE89&gt;1973,4,IF(BE89&gt;1970,5,IF(BE89&gt;1960,6,IF(BE89&gt;1958,7,IF(BE89&gt;1953,8,9)))))))))</f>
        <v>5</v>
      </c>
      <c r="BG89" s="883">
        <v>1.5</v>
      </c>
    </row>
    <row r="90" spans="1:59" ht="11.25" customHeight="1" x14ac:dyDescent="0.2">
      <c r="A90" s="864" t="s">
        <v>237</v>
      </c>
      <c r="B90" s="876" t="s">
        <v>238</v>
      </c>
      <c r="C90" s="933" t="s">
        <v>108</v>
      </c>
      <c r="D90" s="933" t="s">
        <v>4337</v>
      </c>
      <c r="E90" s="733">
        <v>40</v>
      </c>
      <c r="F90" s="1158">
        <v>64</v>
      </c>
      <c r="G90" s="1158" t="s">
        <v>37</v>
      </c>
      <c r="H90" s="1158" t="s">
        <v>115</v>
      </c>
      <c r="I90" s="866">
        <v>18.75</v>
      </c>
      <c r="J90" s="651">
        <f>(M90/I90)*100</f>
        <v>5.7600000000000007</v>
      </c>
      <c r="K90" s="878">
        <v>0.27</v>
      </c>
      <c r="L90" s="888">
        <v>4</v>
      </c>
      <c r="M90" s="642">
        <f>K90*L90</f>
        <v>1.08</v>
      </c>
      <c r="N90" s="871" t="s">
        <v>127</v>
      </c>
      <c r="O90" s="734">
        <v>0.26</v>
      </c>
      <c r="P90" s="619">
        <v>43828</v>
      </c>
      <c r="Q90" s="619">
        <v>43839</v>
      </c>
      <c r="R90" s="642">
        <f>(K90-O90)/O90*100</f>
        <v>3.8461538461538494</v>
      </c>
      <c r="S90" s="701">
        <f>IF(INDEX(Historical!$D$7:$D$1254,MATCH(B90,Historical!$B$7:$B$1278,0))=0,"n/a",(INDEX(Historical!$C$7:$C$1256,MATCH(B90,Historical!$B$7:$B$1278,0))/INDEX(Historical!$D$7:$D$1254,MATCH(B90,Historical!$B$7:$B$1278,0))-1)*100)</f>
        <v>13.043478260869556</v>
      </c>
      <c r="T90" s="701">
        <f>IF(INDEX(Historical!$F$7:$F$1247,MATCH(B90,Historical!$B$7:$B$1278,0))=0,"n/a",((INDEX(Historical!$C$7:$C$1256,MATCH(B90,Historical!$B$7:$B$1278,0))/INDEX(Historical!$F$7:$F$1247,MATCH(B90,Historical!$B$7:$B$1278,0)))^(1/3)-1)*100)</f>
        <v>13.040381433805571</v>
      </c>
      <c r="U90" s="701">
        <f>IF(INDEX(Historical!$H$7:$H$1247,MATCH(B90,Historical!$B$7:$B$1278,0))=0,"n/a",((INDEX(Historical!$C$7:$C$1256,MATCH(B90,Historical!$B$7:$B$1278,0))/INDEX(Historical!$H$7:$H$1247,MATCH(B90,Historical!$B$7:$B$1278,0)))^(1/5)-1)*100)</f>
        <v>16.723531932969316</v>
      </c>
      <c r="V90" s="701">
        <f>IF(INDEX(Historical!$O$7:$O$1247,MATCH(B90,Historical!$B$7:$B$1278,0))=0,"n/a",((INDEX(Historical!$C$7:$C$1256,MATCH(B90,Historical!$B$7:$B$1278,0))/INDEX(Historical!$O$7:$O$1247,MATCH(B90,Historical!$B$7:$B$1278,0)))^(1/10)-1)*100)</f>
        <v>14.021704985878225</v>
      </c>
      <c r="W90" s="702">
        <f>IF(OR(U90&lt;=0,U90="n/a",V90&lt;=0,V90="n/a"),"n/a",U90/V90)</f>
        <v>1.1926889026557184</v>
      </c>
      <c r="X90" s="703" t="str">
        <f>IF(OR(AJ90&lt;=0,AJ90="n/a",U90&lt;=0,U90="n/a"),"n/a",U90/AJ90)</f>
        <v>n/a</v>
      </c>
      <c r="Y90" s="661"/>
      <c r="Z90" s="651">
        <f>IF(OR(AC90&lt;0.01,AC90="n/a"),"n/a",M90/AC90*100)</f>
        <v>52.682926829268304</v>
      </c>
      <c r="AA90" s="887">
        <f>IF(OR(AC90&lt;0.01,AC90="n/a"),"n/a",I90/AC90)</f>
        <v>9.1463414634146343</v>
      </c>
      <c r="AB90" s="888">
        <v>9</v>
      </c>
      <c r="AC90" s="866">
        <v>2.0499999999999998</v>
      </c>
      <c r="AD90" s="866" t="s">
        <v>136</v>
      </c>
      <c r="AE90" s="866">
        <v>1.72</v>
      </c>
      <c r="AF90" s="866">
        <v>0.91</v>
      </c>
      <c r="AG90" s="866">
        <v>10.100000000000001</v>
      </c>
      <c r="AH90" s="866">
        <v>-26.3</v>
      </c>
      <c r="AI90" s="866">
        <v>8.86</v>
      </c>
      <c r="AJ90" s="866">
        <v>-9.1</v>
      </c>
      <c r="AK90" s="866">
        <v>-5.29</v>
      </c>
      <c r="AL90" s="879">
        <v>9270</v>
      </c>
      <c r="AM90" s="873">
        <v>0.1</v>
      </c>
      <c r="AN90" s="866">
        <v>0.14000000000000001</v>
      </c>
      <c r="AO90" s="740">
        <f>IF(U90="n/a","n/a",IF(AA90&lt;0,"n/a",IF(AA90="n/a","n/a",J90+U90-AA90)))</f>
        <v>13.337190469554683</v>
      </c>
      <c r="AP90" s="741">
        <f>IF(U90="n/a","n/a",J90+U90)</f>
        <v>22.483531932969317</v>
      </c>
      <c r="AQ90" s="889">
        <f>IF(OR(AC90&lt;0.01,AF90="n/a"),"n/a",(I90/SQRT(22.5*AC90*(I90/AF90))-1)*100)</f>
        <v>-39.179057949831794</v>
      </c>
      <c r="AR90" s="651">
        <f>INDEX(Historical!$C$7:$C$1256,MATCH(B90,Historical!$B$7:$B$1278,0))*IF(AH90="n/a",1.03,IF(AH90&lt;0,1.01,IF(AH90&gt;10,1.1,(1+AH90/100))))</f>
        <v>1.0504</v>
      </c>
      <c r="AS90" s="887">
        <f>IF($AI90="n/a",1.03*AR90,IF($AI90&lt;0,1.01*AR90,IF($AI90&gt;10,1.1*AR90,(1+$AI90/100)*AR90)))</f>
        <v>1.1434654399999999</v>
      </c>
      <c r="AT90" s="887">
        <f>IF($AK90="n/a",1.03*AS90,IF($AK90&lt;0,1.01*AS90,IF($AK90&gt;10,1.1*AS90,(1+$AK90/100)*AS90)))</f>
        <v>1.1549000943999999</v>
      </c>
      <c r="AU90" s="887">
        <f>IF($AK90="n/a",1.03*AT90,IF($AK90&lt;0,1.01*AT90,IF($AK90&gt;10,1.1*AT90,(1+$AK90/100)*AT90)))</f>
        <v>1.1664490953439999</v>
      </c>
      <c r="AV90" s="887">
        <f>IF($AK90="n/a",1.03*AU90,IF($AK90&lt;0,1.01*AU90,IF($AK90&gt;10,1.1*AU90,(1+$AK90/100)*AU90)))</f>
        <v>1.1781135862974399</v>
      </c>
      <c r="AW90" s="651">
        <f>SUM(AR90:AV90)</f>
        <v>5.6933282160414391</v>
      </c>
      <c r="AX90" s="748">
        <f>AW90/I90*100</f>
        <v>30.364417152221009</v>
      </c>
      <c r="AY90" s="935">
        <v>1.21</v>
      </c>
      <c r="AZ90" s="873">
        <v>25.75</v>
      </c>
      <c r="BA90" s="873">
        <v>-35.94</v>
      </c>
      <c r="BB90" s="873">
        <v>-11.65</v>
      </c>
      <c r="BC90" s="873">
        <v>-9.93</v>
      </c>
      <c r="BE90" s="624">
        <v>1981</v>
      </c>
      <c r="BF90" s="899">
        <f>IF(BE90&gt;2008,0,IF(BE90&gt;2001,1,IF(BE90&gt;1990,2,IF(BE90&gt;1980,3,IF(BE90&gt;1973,4,IF(BE90&gt;1970,5,IF(BE90&gt;1960,6,IF(BE90&gt;1958,7,IF(BE90&gt;1953,8,9)))))))))</f>
        <v>3</v>
      </c>
      <c r="BG90" s="883">
        <v>6.8000000000000007</v>
      </c>
    </row>
    <row r="91" spans="1:59" ht="11.25" customHeight="1" x14ac:dyDescent="0.2">
      <c r="A91" s="881" t="s">
        <v>4054</v>
      </c>
      <c r="B91" s="876" t="s">
        <v>4055</v>
      </c>
      <c r="C91" s="933" t="s">
        <v>131</v>
      </c>
      <c r="D91" s="933" t="s">
        <v>4333</v>
      </c>
      <c r="E91" s="733">
        <v>11</v>
      </c>
      <c r="F91" s="1158">
        <v>310</v>
      </c>
      <c r="G91" s="1158" t="s">
        <v>106</v>
      </c>
      <c r="H91" s="1158" t="s">
        <v>106</v>
      </c>
      <c r="I91" s="875">
        <v>54.25</v>
      </c>
      <c r="J91" s="651">
        <f>(M91/I91)*100</f>
        <v>3.2</v>
      </c>
      <c r="K91" s="878">
        <v>0.434</v>
      </c>
      <c r="L91" s="888">
        <v>4</v>
      </c>
      <c r="M91" s="642">
        <f>K91*L91</f>
        <v>1.736</v>
      </c>
      <c r="N91" s="871" t="s">
        <v>151</v>
      </c>
      <c r="O91" s="734">
        <v>0.41199999999999998</v>
      </c>
      <c r="P91" s="862">
        <v>43888</v>
      </c>
      <c r="Q91" s="862">
        <v>43919</v>
      </c>
      <c r="R91" s="642">
        <f>(K91-O91)/O91*100</f>
        <v>5.3398058252427241</v>
      </c>
      <c r="S91" s="701">
        <f>IF(INDEX(Historical!$D$7:$D$1254,MATCH(B91,Historical!$B$7:$B$1278,0))=0,"n/a",(INDEX(Historical!$C$7:$C$1256,MATCH(B91,Historical!$B$7:$B$1278,0))/INDEX(Historical!$D$7:$D$1254,MATCH(B91,Historical!$B$7:$B$1278,0))-1)*100)</f>
        <v>5.1020408163265252</v>
      </c>
      <c r="T91" s="701">
        <f>IF(INDEX(Historical!$F$7:$F$1247,MATCH(B91,Historical!$B$7:$B$1278,0))=0,"n/a",((INDEX(Historical!$C$7:$C$1256,MATCH(B91,Historical!$B$7:$B$1278,0))/INDEX(Historical!$F$7:$F$1247,MATCH(B91,Historical!$B$7:$B$1278,0)))^(1/3)-1)*100)</f>
        <v>4.9902748600228808</v>
      </c>
      <c r="U91" s="701">
        <f>IF(INDEX(Historical!$H$7:$H$1247,MATCH(B91,Historical!$B$7:$B$1278,0))=0,"n/a",((INDEX(Historical!$C$7:$C$1256,MATCH(B91,Historical!$B$7:$B$1278,0))/INDEX(Historical!$H$7:$H$1247,MATCH(B91,Historical!$B$7:$B$1278,0)))^(1/5)-1)*100)</f>
        <v>6.1987672087406853</v>
      </c>
      <c r="V91" s="701">
        <f>IF(INDEX(Historical!$O$7:$O$1247,MATCH(B91,Historical!$B$7:$B$1278,0))=0,"n/a",((INDEX(Historical!$C$7:$C$1256,MATCH(B91,Historical!$B$7:$B$1278,0))/INDEX(Historical!$O$7:$O$1247,MATCH(B91,Historical!$B$7:$B$1278,0)))^(1/10)-1)*100)</f>
        <v>5.1221733208306253</v>
      </c>
      <c r="W91" s="702">
        <f>IF(OR(U91&lt;=0,U91="n/a",V91&lt;=0,V91="n/a"),"n/a",U91/V91)</f>
        <v>1.2101830259299926</v>
      </c>
      <c r="X91" s="703" t="str">
        <f>IF(OR(AJ91&lt;=0,AJ91="n/a",U91&lt;=0,U91="n/a"),"n/a",U91/AJ91)</f>
        <v>n/a</v>
      </c>
      <c r="Y91" s="876" t="s">
        <v>4382</v>
      </c>
      <c r="Z91" s="651" t="str">
        <f>IF(OR(AC91&lt;0.01,AC91="n/a"),"n/a",M91/AC91*100)</f>
        <v>n/a</v>
      </c>
      <c r="AA91" s="887" t="str">
        <f>IF(OR(AC91&lt;0.01,AC91="n/a"),"n/a",I91/AC91)</f>
        <v>n/a</v>
      </c>
      <c r="AB91" s="888">
        <v>12</v>
      </c>
      <c r="AC91" s="866">
        <v>-0.31</v>
      </c>
      <c r="AD91" s="866" t="s">
        <v>136</v>
      </c>
      <c r="AE91" s="866">
        <v>3.54</v>
      </c>
      <c r="AF91" s="866">
        <v>2.5</v>
      </c>
      <c r="AG91" s="866" t="s">
        <v>136</v>
      </c>
      <c r="AH91" s="866" t="s">
        <v>136</v>
      </c>
      <c r="AI91" s="866" t="s">
        <v>136</v>
      </c>
      <c r="AJ91" s="866">
        <v>-86.13</v>
      </c>
      <c r="AK91" s="866" t="s">
        <v>136</v>
      </c>
      <c r="AL91" s="879">
        <v>9940</v>
      </c>
      <c r="AM91" s="873" t="s">
        <v>136</v>
      </c>
      <c r="AN91" s="866" t="s">
        <v>136</v>
      </c>
      <c r="AO91" s="740" t="str">
        <f>IF(U91="n/a","n/a",IF(AA91&lt;0,"n/a",IF(AA91="n/a","n/a",J91+U91-AA91)))</f>
        <v>n/a</v>
      </c>
      <c r="AP91" s="741">
        <f>IF(U91="n/a","n/a",J91+U91)</f>
        <v>9.3987672087406864</v>
      </c>
      <c r="AQ91" s="889" t="str">
        <f>IF(OR(AC91&lt;0.01,AF91="n/a"),"n/a",(I91/SQRT(22.5*AC91*(I91/AF91))-1)*100)</f>
        <v>n/a</v>
      </c>
      <c r="AR91" s="651">
        <f>INDEX(Historical!$C$7:$C$1256,MATCH(B91,Historical!$B$7:$B$1278,0))*IF(AH91="n/a",1.03,IF(AH91&lt;0,1.01,IF(AH91&gt;10,1.1,(1+AH91/100))))</f>
        <v>1.6974400000000003</v>
      </c>
      <c r="AS91" s="887">
        <f>IF($AI91="n/a",1.03*AR91,IF($AI91&lt;0,1.01*AR91,IF($AI91&gt;10,1.1*AR91,(1+$AI91/100)*AR91)))</f>
        <v>1.7483632000000002</v>
      </c>
      <c r="AT91" s="887">
        <f>IF($AK91="n/a",1.03*AS91,IF($AK91&lt;0,1.01*AS91,IF($AK91&gt;10,1.1*AS91,(1+$AK91/100)*AS91)))</f>
        <v>1.8008140960000003</v>
      </c>
      <c r="AU91" s="887">
        <f>IF($AK91="n/a",1.03*AT91,IF($AK91&lt;0,1.01*AT91,IF($AK91&gt;10,1.1*AT91,(1+$AK91/100)*AT91)))</f>
        <v>1.8548385188800003</v>
      </c>
      <c r="AV91" s="887">
        <f>IF($AK91="n/a",1.03*AU91,IF($AK91&lt;0,1.01*AU91,IF($AK91&gt;10,1.1*AU91,(1+$AK91/100)*AU91)))</f>
        <v>1.9104836744464004</v>
      </c>
      <c r="AW91" s="651">
        <f>SUM(AR91:AV91)</f>
        <v>9.0119394893264015</v>
      </c>
      <c r="AX91" s="748">
        <f>AW91/I91*100</f>
        <v>16.611870026408113</v>
      </c>
      <c r="AY91" s="935" t="s">
        <v>136</v>
      </c>
      <c r="AZ91" s="873">
        <v>125.49</v>
      </c>
      <c r="BA91" s="873">
        <v>-3.25</v>
      </c>
      <c r="BB91" s="873">
        <v>10</v>
      </c>
      <c r="BC91" s="873">
        <v>30.520000000000003</v>
      </c>
      <c r="BE91" s="624">
        <v>2010</v>
      </c>
      <c r="BF91" s="899">
        <f>IF(BE91&gt;2008,0,IF(BE91&gt;2001,1,IF(BE91&gt;1990,2,IF(BE91&gt;1980,3,IF(BE91&gt;1973,4,IF(BE91&gt;1970,5,IF(BE91&gt;1960,6,IF(BE91&gt;1958,7,IF(BE91&gt;1953,8,9)))))))))</f>
        <v>0</v>
      </c>
      <c r="BG91" s="883" t="s">
        <v>136</v>
      </c>
    </row>
    <row r="92" spans="1:59" ht="11.25" customHeight="1" x14ac:dyDescent="0.2">
      <c r="A92" s="872" t="s">
        <v>161</v>
      </c>
      <c r="B92" s="876" t="s">
        <v>162</v>
      </c>
      <c r="C92" s="933" t="s">
        <v>128</v>
      </c>
      <c r="D92" s="933" t="s">
        <v>4349</v>
      </c>
      <c r="E92" s="733">
        <v>36</v>
      </c>
      <c r="F92" s="1158">
        <v>75</v>
      </c>
      <c r="G92" s="1141" t="s">
        <v>115</v>
      </c>
      <c r="H92" s="1141" t="s">
        <v>115</v>
      </c>
      <c r="I92" s="866">
        <v>69.709999999999994</v>
      </c>
      <c r="J92" s="651">
        <f>(M92/I92)*100</f>
        <v>1.0001434514416871</v>
      </c>
      <c r="K92" s="878">
        <v>0.17430000000000001</v>
      </c>
      <c r="L92" s="888">
        <v>4</v>
      </c>
      <c r="M92" s="642">
        <f>K92*L92</f>
        <v>0.69720000000000004</v>
      </c>
      <c r="N92" s="871" t="s">
        <v>163</v>
      </c>
      <c r="O92" s="734">
        <v>0.16600000000000001</v>
      </c>
      <c r="P92" s="619">
        <v>43802</v>
      </c>
      <c r="Q92" s="619">
        <v>43831</v>
      </c>
      <c r="R92" s="642">
        <f>(K92-O92)/O92*100</f>
        <v>5.0000000000000009</v>
      </c>
      <c r="S92" s="701">
        <f>IF(INDEX(Historical!$D$7:$D$1254,MATCH(B92,Historical!$B$7:$B$1278,0))=0,"n/a",(INDEX(Historical!$C$7:$C$1256,MATCH(B92,Historical!$B$7:$B$1278,0))/INDEX(Historical!$D$7:$D$1254,MATCH(B92,Historical!$B$7:$B$1278,0))-1)*100)</f>
        <v>5.0632911392405111</v>
      </c>
      <c r="T92" s="701">
        <f>IF(INDEX(Historical!$F$7:$F$1247,MATCH(B92,Historical!$B$7:$B$1278,0))=0,"n/a",((INDEX(Historical!$C$7:$C$1256,MATCH(B92,Historical!$B$7:$B$1278,0))/INDEX(Historical!$F$7:$F$1247,MATCH(B92,Historical!$B$7:$B$1278,0)))^(1/3)-1)*100)</f>
        <v>6.8701436680861372</v>
      </c>
      <c r="U92" s="701">
        <f>IF(INDEX(Historical!$H$7:$H$1247,MATCH(B92,Historical!$B$7:$B$1278,0))=0,"n/a",((INDEX(Historical!$C$7:$C$1256,MATCH(B92,Historical!$B$7:$B$1278,0))/INDEX(Historical!$H$7:$H$1247,MATCH(B92,Historical!$B$7:$B$1278,0)))^(1/5)-1)*100)</f>
        <v>7.0644317120605482</v>
      </c>
      <c r="V92" s="701">
        <f>IF(INDEX(Historical!$O$7:$O$1247,MATCH(B92,Historical!$B$7:$B$1278,0))=0,"n/a",((INDEX(Historical!$C$7:$C$1256,MATCH(B92,Historical!$B$7:$B$1278,0))/INDEX(Historical!$O$7:$O$1247,MATCH(B92,Historical!$B$7:$B$1278,0)))^(1/10)-1)*100)</f>
        <v>8.0314364271328653</v>
      </c>
      <c r="W92" s="702">
        <f>IF(OR(U92&lt;=0,U92="n/a",V92&lt;=0,V92="n/a"),"n/a",U92/V92)</f>
        <v>0.87959753851683953</v>
      </c>
      <c r="X92" s="703">
        <f>IF(OR(AJ92&lt;=0,AJ92="n/a",U92&lt;=0,U92="n/a"),"n/a",U92/AJ92)</f>
        <v>1.1774052853434247</v>
      </c>
      <c r="Y92" s="902"/>
      <c r="Z92" s="651">
        <f>IF(OR(AC92&lt;0.01,AC92="n/a"),"n/a",M92/AC92*100)</f>
        <v>34.68656716417911</v>
      </c>
      <c r="AA92" s="887">
        <f>IF(OR(AC92&lt;0.01,AC92="n/a"),"n/a",I92/AC92)</f>
        <v>34.681592039800996</v>
      </c>
      <c r="AB92" s="888">
        <v>4</v>
      </c>
      <c r="AC92" s="866">
        <v>2.0099999999999998</v>
      </c>
      <c r="AD92" s="866">
        <v>5.07</v>
      </c>
      <c r="AE92" s="866">
        <v>9.7100000000000009</v>
      </c>
      <c r="AF92" s="866">
        <v>15.53</v>
      </c>
      <c r="AG92" s="866">
        <v>47.8</v>
      </c>
      <c r="AH92" s="866">
        <v>15.9</v>
      </c>
      <c r="AI92" s="866">
        <v>-0.9900000000000001</v>
      </c>
      <c r="AJ92" s="866">
        <v>6</v>
      </c>
      <c r="AK92" s="866">
        <v>6.8500000000000005</v>
      </c>
      <c r="AL92" s="879">
        <v>32520.000000000004</v>
      </c>
      <c r="AM92" s="873">
        <v>0.4</v>
      </c>
      <c r="AN92" s="866">
        <v>1.26</v>
      </c>
      <c r="AO92" s="740">
        <f>IF(U92="n/a","n/a",IF(AA92&lt;0,"n/a",IF(AA92="n/a","n/a",J92+U92-AA92)))</f>
        <v>-26.617016876298763</v>
      </c>
      <c r="AP92" s="741">
        <f>IF(U92="n/a","n/a",J92+U92)</f>
        <v>8.0645751635022354</v>
      </c>
      <c r="AQ92" s="889">
        <f>IF(OR(AC92&lt;0.01,AF92="n/a"),"n/a",(I92/SQRT(22.5*AC92*(I92/AF92))-1)*100)</f>
        <v>389.2648109962127</v>
      </c>
      <c r="AR92" s="651">
        <f>INDEX(Historical!$C$7:$C$1256,MATCH(B92,Historical!$B$7:$B$1278,0))*IF(AH92="n/a",1.03,IF(AH92&lt;0,1.01,IF(AH92&gt;10,1.1,(1+AH92/100))))</f>
        <v>0.73040000000000005</v>
      </c>
      <c r="AS92" s="887">
        <f>IF($AI92="n/a",1.03*AR92,IF($AI92&lt;0,1.01*AR92,IF($AI92&gt;10,1.1*AR92,(1+$AI92/100)*AR92)))</f>
        <v>0.73770400000000003</v>
      </c>
      <c r="AT92" s="887">
        <f>IF($AK92="n/a",1.03*AS92,IF($AK92&lt;0,1.01*AS92,IF($AK92&gt;10,1.1*AS92,(1+$AK92/100)*AS92)))</f>
        <v>0.788236724</v>
      </c>
      <c r="AU92" s="887">
        <f>IF($AK92="n/a",1.03*AT92,IF($AK92&lt;0,1.01*AT92,IF($AK92&gt;10,1.1*AT92,(1+$AK92/100)*AT92)))</f>
        <v>0.84223093959399997</v>
      </c>
      <c r="AV92" s="887">
        <f>IF($AK92="n/a",1.03*AU92,IF($AK92&lt;0,1.01*AU92,IF($AK92&gt;10,1.1*AU92,(1+$AK92/100)*AU92)))</f>
        <v>0.89992375895618892</v>
      </c>
      <c r="AW92" s="651">
        <f>SUM(AR92:AV92)</f>
        <v>3.9984954225501887</v>
      </c>
      <c r="AX92" s="748">
        <f>AW92/I92*100</f>
        <v>5.7358993294365073</v>
      </c>
      <c r="AY92" s="935">
        <v>0.7</v>
      </c>
      <c r="AZ92" s="873">
        <v>56.02</v>
      </c>
      <c r="BA92" s="873">
        <v>-16.41</v>
      </c>
      <c r="BB92" s="873">
        <v>-7.9699999999999989</v>
      </c>
      <c r="BC92" s="873">
        <v>3.35</v>
      </c>
      <c r="BE92" s="624">
        <v>1985</v>
      </c>
      <c r="BF92" s="899">
        <f>IF(BE92&gt;2008,0,IF(BE92&gt;2001,1,IF(BE92&gt;1990,2,IF(BE92&gt;1980,3,IF(BE92&gt;1973,4,IF(BE92&gt;1970,5,IF(BE92&gt;1960,6,IF(BE92&gt;1958,7,IF(BE92&gt;1953,8,9)))))))))</f>
        <v>3</v>
      </c>
      <c r="BG92" s="883">
        <v>16.8</v>
      </c>
    </row>
    <row r="93" spans="1:59" ht="11.25" customHeight="1" x14ac:dyDescent="0.2">
      <c r="A93" s="864" t="s">
        <v>3795</v>
      </c>
      <c r="B93" s="876" t="s">
        <v>3796</v>
      </c>
      <c r="C93" s="933" t="s">
        <v>108</v>
      </c>
      <c r="D93" s="933" t="s">
        <v>4334</v>
      </c>
      <c r="E93" s="733">
        <v>6</v>
      </c>
      <c r="F93" s="1158">
        <v>649</v>
      </c>
      <c r="G93" s="1135" t="s">
        <v>106</v>
      </c>
      <c r="H93" s="1135" t="s">
        <v>106</v>
      </c>
      <c r="I93" s="875">
        <v>7.35</v>
      </c>
      <c r="J93" s="651">
        <f>(M93/I93)*100</f>
        <v>5.4421768707483</v>
      </c>
      <c r="K93" s="878">
        <v>0.1</v>
      </c>
      <c r="L93" s="888">
        <v>4</v>
      </c>
      <c r="M93" s="642">
        <f>K93*L93</f>
        <v>0.4</v>
      </c>
      <c r="N93" s="871" t="s">
        <v>988</v>
      </c>
      <c r="O93" s="734">
        <v>0.09</v>
      </c>
      <c r="P93" s="867">
        <v>43319</v>
      </c>
      <c r="Q93" s="867">
        <v>43336</v>
      </c>
      <c r="R93" s="642">
        <f>(K93-O93)/O93*100</f>
        <v>11.111111111111121</v>
      </c>
      <c r="S93" s="701">
        <f>IF(INDEX(Historical!$D$7:$D$1254,MATCH(B93,Historical!$B$7:$B$1278,0))=0,"n/a",(INDEX(Historical!$C$7:$C$1256,MATCH(B93,Historical!$B$7:$B$1278,0))/INDEX(Historical!$D$7:$D$1254,MATCH(B93,Historical!$B$7:$B$1278,0))-1)*100)</f>
        <v>8.1081081081081141</v>
      </c>
      <c r="T93" s="701">
        <f>IF(INDEX(Historical!$F$7:$F$1247,MATCH(B93,Historical!$B$7:$B$1278,0))=0,"n/a",((INDEX(Historical!$C$7:$C$1256,MATCH(B93,Historical!$B$7:$B$1278,0))/INDEX(Historical!$F$7:$F$1247,MATCH(B93,Historical!$B$7:$B$1278,0)))^(1/3)-1)*100)</f>
        <v>23.959618848218689</v>
      </c>
      <c r="U93" s="701">
        <f>IF(INDEX(Historical!$H$7:$H$1247,MATCH(B93,Historical!$B$7:$B$1278,0))=0,"n/a",((INDEX(Historical!$C$7:$C$1256,MATCH(B93,Historical!$B$7:$B$1278,0))/INDEX(Historical!$H$7:$H$1247,MATCH(B93,Historical!$B$7:$B$1278,0)))^(1/5)-1)*100)</f>
        <v>37.972966146121493</v>
      </c>
      <c r="V93" s="701">
        <f>IF(INDEX(Historical!$O$7:$O$1247,MATCH(B93,Historical!$B$7:$B$1278,0))=0,"n/a",((INDEX(Historical!$C$7:$C$1256,MATCH(B93,Historical!$B$7:$B$1278,0))/INDEX(Historical!$O$7:$O$1247,MATCH(B93,Historical!$B$7:$B$1278,0)))^(1/10)-1)*100)</f>
        <v>3.6311209910314224</v>
      </c>
      <c r="W93" s="702">
        <f>IF(OR(U93&lt;=0,U93="n/a",V93&lt;=0,V93="n/a"),"n/a",U93/V93)</f>
        <v>10.457642760985292</v>
      </c>
      <c r="X93" s="703" t="str">
        <f>IF(OR(AJ93&lt;=0,AJ93="n/a",U93&lt;=0,U93="n/a"),"n/a",U93/AJ93)</f>
        <v>n/a</v>
      </c>
      <c r="Y93" s="673" t="s">
        <v>4492</v>
      </c>
      <c r="Z93" s="651">
        <f>IF(OR(AC93&lt;0.01,AC93="n/a"),"n/a",M93/AC93*100)</f>
        <v>50.632911392405063</v>
      </c>
      <c r="AA93" s="887">
        <f>IF(OR(AC93&lt;0.01,AC93="n/a"),"n/a",I93/AC93)</f>
        <v>9.3037974683544302</v>
      </c>
      <c r="AB93" s="888">
        <v>12</v>
      </c>
      <c r="AC93" s="866">
        <v>0.79</v>
      </c>
      <c r="AD93" s="866">
        <v>1.1599999999999999</v>
      </c>
      <c r="AE93" s="866">
        <v>1.81</v>
      </c>
      <c r="AF93" s="866">
        <v>0.64</v>
      </c>
      <c r="AG93" s="866">
        <v>7.0000000000000009</v>
      </c>
      <c r="AH93" s="866">
        <v>-32.5</v>
      </c>
      <c r="AI93" s="866">
        <v>-6.9599999999999991</v>
      </c>
      <c r="AJ93" s="866">
        <v>-17.899999999999999</v>
      </c>
      <c r="AK93" s="866">
        <v>8</v>
      </c>
      <c r="AL93" s="879">
        <v>109</v>
      </c>
      <c r="AM93" s="873">
        <v>0.2</v>
      </c>
      <c r="AN93" s="866">
        <v>0</v>
      </c>
      <c r="AO93" s="740">
        <f>IF(U93="n/a","n/a",IF(AA93&lt;0,"n/a",IF(AA93="n/a","n/a",J93+U93-AA93)))</f>
        <v>34.111345548515359</v>
      </c>
      <c r="AP93" s="741">
        <f>IF(U93="n/a","n/a",J93+U93)</f>
        <v>43.415143016869791</v>
      </c>
      <c r="AQ93" s="889">
        <f>IF(OR(AC93&lt;0.01,AF93="n/a"),"n/a",(I93/SQRT(22.5*AC93*(I93/AF93))-1)*100)</f>
        <v>-48.556696236441965</v>
      </c>
      <c r="AR93" s="651">
        <f>INDEX(Historical!$C$7:$C$1256,MATCH(B93,Historical!$B$7:$B$1278,0))*IF(AH93="n/a",1.03,IF(AH93&lt;0,1.01,IF(AH93&gt;10,1.1,(1+AH93/100))))</f>
        <v>0.40400000000000003</v>
      </c>
      <c r="AS93" s="887">
        <f>IF($AI93="n/a",1.03*AR93,IF($AI93&lt;0,1.01*AR93,IF($AI93&gt;10,1.1*AR93,(1+$AI93/100)*AR93)))</f>
        <v>0.40804000000000001</v>
      </c>
      <c r="AT93" s="887">
        <f>IF($AK93="n/a",1.03*AS93,IF($AK93&lt;0,1.01*AS93,IF($AK93&gt;10,1.1*AS93,(1+$AK93/100)*AS93)))</f>
        <v>0.44068320000000005</v>
      </c>
      <c r="AU93" s="887">
        <f>IF($AK93="n/a",1.03*AT93,IF($AK93&lt;0,1.01*AT93,IF($AK93&gt;10,1.1*AT93,(1+$AK93/100)*AT93)))</f>
        <v>0.4759378560000001</v>
      </c>
      <c r="AV93" s="887">
        <f>IF($AK93="n/a",1.03*AU93,IF($AK93&lt;0,1.01*AU93,IF($AK93&gt;10,1.1*AU93,(1+$AK93/100)*AU93)))</f>
        <v>0.51401288448000015</v>
      </c>
      <c r="AW93" s="651">
        <f>SUM(AR93:AV93)</f>
        <v>2.2426739404800005</v>
      </c>
      <c r="AX93" s="748">
        <f>AW93/I93*100</f>
        <v>30.51257061877552</v>
      </c>
      <c r="AY93" s="935">
        <v>0.53</v>
      </c>
      <c r="AZ93" s="873">
        <v>9.2100000000000009</v>
      </c>
      <c r="BA93" s="873">
        <v>-48.02</v>
      </c>
      <c r="BB93" s="873">
        <v>-0.55999999999999994</v>
      </c>
      <c r="BC93" s="873">
        <v>-14.499999999999998</v>
      </c>
      <c r="BE93" s="624">
        <v>2014</v>
      </c>
      <c r="BF93" s="899">
        <f>IF(BE93&gt;2008,0,IF(BE93&gt;2001,1,IF(BE93&gt;1990,2,IF(BE93&gt;1980,3,IF(BE93&gt;1973,4,IF(BE93&gt;1970,5,IF(BE93&gt;1960,6,IF(BE93&gt;1958,7,IF(BE93&gt;1953,8,9)))))))))</f>
        <v>0</v>
      </c>
      <c r="BG93" s="883">
        <v>0.8</v>
      </c>
    </row>
    <row r="94" spans="1:59" ht="11.25" customHeight="1" x14ac:dyDescent="0.2">
      <c r="A94" s="872" t="s">
        <v>459</v>
      </c>
      <c r="B94" s="876" t="s">
        <v>460</v>
      </c>
      <c r="C94" s="933" t="s">
        <v>108</v>
      </c>
      <c r="D94" s="933" t="s">
        <v>4341</v>
      </c>
      <c r="E94" s="733">
        <v>16</v>
      </c>
      <c r="F94" s="1158">
        <v>223</v>
      </c>
      <c r="G94" s="1178" t="s">
        <v>115</v>
      </c>
      <c r="H94" s="1178" t="s">
        <v>115</v>
      </c>
      <c r="I94" s="875">
        <v>20.420000000000002</v>
      </c>
      <c r="J94" s="651">
        <f>(M94/I94)*100</f>
        <v>4.3095004897159646</v>
      </c>
      <c r="K94" s="878">
        <v>0.22</v>
      </c>
      <c r="L94" s="888">
        <v>4</v>
      </c>
      <c r="M94" s="642">
        <f>K94*L94</f>
        <v>0.88</v>
      </c>
      <c r="N94" s="871" t="s">
        <v>135</v>
      </c>
      <c r="O94" s="734">
        <v>0.2</v>
      </c>
      <c r="P94" s="867">
        <v>43598</v>
      </c>
      <c r="Q94" s="867">
        <v>43630</v>
      </c>
      <c r="R94" s="642">
        <f>(K94-O94)/O94*100</f>
        <v>9.9999999999999947</v>
      </c>
      <c r="S94" s="701">
        <f>IF(INDEX(Historical!$D$7:$D$1254,MATCH(B94,Historical!$B$7:$B$1278,0))=0,"n/a",(INDEX(Historical!$C$7:$C$1256,MATCH(B94,Historical!$B$7:$B$1278,0))/INDEX(Historical!$D$7:$D$1254,MATCH(B94,Historical!$B$7:$B$1278,0))-1)*100)</f>
        <v>9.317401805008263</v>
      </c>
      <c r="T94" s="701">
        <f>IF(INDEX(Historical!$F$7:$F$1247,MATCH(B94,Historical!$B$7:$B$1278,0))=0,"n/a",((INDEX(Historical!$C$7:$C$1256,MATCH(B94,Historical!$B$7:$B$1278,0))/INDEX(Historical!$F$7:$F$1247,MATCH(B94,Historical!$B$7:$B$1278,0)))^(1/3)-1)*100)</f>
        <v>5.7761455592694855</v>
      </c>
      <c r="U94" s="701">
        <f>IF(INDEX(Historical!$H$7:$H$1247,MATCH(B94,Historical!$B$7:$B$1278,0))=0,"n/a",((INDEX(Historical!$C$7:$C$1256,MATCH(B94,Historical!$B$7:$B$1278,0))/INDEX(Historical!$H$7:$H$1247,MATCH(B94,Historical!$B$7:$B$1278,0)))^(1/5)-1)*100)</f>
        <v>7.3662842947329832</v>
      </c>
      <c r="V94" s="701">
        <f>IF(INDEX(Historical!$O$7:$O$1247,MATCH(B94,Historical!$B$7:$B$1278,0))=0,"n/a",((INDEX(Historical!$C$7:$C$1256,MATCH(B94,Historical!$B$7:$B$1278,0))/INDEX(Historical!$O$7:$O$1247,MATCH(B94,Historical!$B$7:$B$1278,0)))^(1/10)-1)*100)</f>
        <v>6.4056681229553769</v>
      </c>
      <c r="W94" s="702">
        <f>IF(OR(U94&lt;=0,U94="n/a",V94&lt;=0,V94="n/a"),"n/a",U94/V94)</f>
        <v>1.1499634625676498</v>
      </c>
      <c r="X94" s="703" t="str">
        <f>IF(OR(AJ94&lt;=0,AJ94="n/a",U94&lt;=0,U94="n/a"),"n/a",U94/AJ94)</f>
        <v>n/a</v>
      </c>
      <c r="Y94" s="664"/>
      <c r="Z94" s="651">
        <f>IF(OR(AC94&lt;0.01,AC94="n/a"),"n/a",M94/AC94*100)</f>
        <v>53.658536585365859</v>
      </c>
      <c r="AA94" s="887">
        <f>IF(OR(AC94&lt;0.01,AC94="n/a"),"n/a",I94/AC94)</f>
        <v>12.451219512195124</v>
      </c>
      <c r="AB94" s="888">
        <v>12</v>
      </c>
      <c r="AC94" s="866">
        <v>1.64</v>
      </c>
      <c r="AD94" s="866" t="s">
        <v>136</v>
      </c>
      <c r="AE94" s="866">
        <v>2.2799999999999998</v>
      </c>
      <c r="AF94" s="866">
        <v>0.78</v>
      </c>
      <c r="AG94" s="866">
        <v>6.4</v>
      </c>
      <c r="AH94" s="866">
        <v>-31.4</v>
      </c>
      <c r="AI94" s="866" t="s">
        <v>136</v>
      </c>
      <c r="AJ94" s="866">
        <v>-2.2999999999999998</v>
      </c>
      <c r="AK94" s="866" t="s">
        <v>136</v>
      </c>
      <c r="AL94" s="879">
        <v>304.26</v>
      </c>
      <c r="AM94" s="873">
        <v>0.70000000000000007</v>
      </c>
      <c r="AN94" s="866">
        <v>0.15</v>
      </c>
      <c r="AO94" s="740">
        <f>IF(U94="n/a","n/a",IF(AA94&lt;0,"n/a",IF(AA94="n/a","n/a",J94+U94-AA94)))</f>
        <v>-0.77543472774617683</v>
      </c>
      <c r="AP94" s="741">
        <f>IF(U94="n/a","n/a",J94+U94)</f>
        <v>11.675784784448947</v>
      </c>
      <c r="AQ94" s="889">
        <f>IF(OR(AC94&lt;0.01,AF94="n/a"),"n/a",(I94/SQRT(22.5*AC94*(I94/AF94))-1)*100)</f>
        <v>-34.300511689757876</v>
      </c>
      <c r="AR94" s="651">
        <f>INDEX(Historical!$C$7:$C$1256,MATCH(B94,Historical!$B$7:$B$1278,0))*IF(AH94="n/a",1.03,IF(AH94&lt;0,1.01,IF(AH94&gt;10,1.1,(1+AH94/100))))</f>
        <v>0.86860000000000004</v>
      </c>
      <c r="AS94" s="887">
        <f>IF($AI94="n/a",1.03*AR94,IF($AI94&lt;0,1.01*AR94,IF($AI94&gt;10,1.1*AR94,(1+$AI94/100)*AR94)))</f>
        <v>0.89465800000000006</v>
      </c>
      <c r="AT94" s="887">
        <f>IF($AK94="n/a",1.03*AS94,IF($AK94&lt;0,1.01*AS94,IF($AK94&gt;10,1.1*AS94,(1+$AK94/100)*AS94)))</f>
        <v>0.92149774000000007</v>
      </c>
      <c r="AU94" s="887">
        <f>IF($AK94="n/a",1.03*AT94,IF($AK94&lt;0,1.01*AT94,IF($AK94&gt;10,1.1*AT94,(1+$AK94/100)*AT94)))</f>
        <v>0.94914267220000004</v>
      </c>
      <c r="AV94" s="887">
        <f>IF($AK94="n/a",1.03*AU94,IF($AK94&lt;0,1.01*AU94,IF($AK94&gt;10,1.1*AU94,(1+$AK94/100)*AU94)))</f>
        <v>0.9776169523660001</v>
      </c>
      <c r="AW94" s="651">
        <f>SUM(AR94:AV94)</f>
        <v>4.6115153645659994</v>
      </c>
      <c r="AX94" s="748">
        <f>AW94/I94*100</f>
        <v>22.583326956738485</v>
      </c>
      <c r="AY94" s="935">
        <v>0.88</v>
      </c>
      <c r="AZ94" s="873">
        <v>56.48</v>
      </c>
      <c r="BA94" s="873">
        <v>-22.8</v>
      </c>
      <c r="BB94" s="873">
        <v>-2.31</v>
      </c>
      <c r="BC94" s="873">
        <v>1.49</v>
      </c>
      <c r="BE94" s="624">
        <v>2004</v>
      </c>
      <c r="BF94" s="899">
        <f>IF(BE94&gt;2008,0,IF(BE94&gt;2001,1,IF(BE94&gt;1990,2,IF(BE94&gt;1980,3,IF(BE94&gt;1973,4,IF(BE94&gt;1970,5,IF(BE94&gt;1960,6,IF(BE94&gt;1958,7,IF(BE94&gt;1953,8,9)))))))))</f>
        <v>1</v>
      </c>
      <c r="BG94" s="883">
        <v>0.70000000000000007</v>
      </c>
    </row>
    <row r="95" spans="1:59" ht="11.25" customHeight="1" x14ac:dyDescent="0.2">
      <c r="A95" s="872" t="s">
        <v>471</v>
      </c>
      <c r="B95" s="876" t="s">
        <v>472</v>
      </c>
      <c r="C95" s="933" t="s">
        <v>131</v>
      </c>
      <c r="D95" s="933" t="s">
        <v>4331</v>
      </c>
      <c r="E95" s="733">
        <v>13</v>
      </c>
      <c r="F95" s="1158">
        <v>272</v>
      </c>
      <c r="G95" s="1135" t="s">
        <v>106</v>
      </c>
      <c r="H95" s="1135" t="s">
        <v>106</v>
      </c>
      <c r="I95" s="875">
        <v>42.9</v>
      </c>
      <c r="J95" s="651">
        <f>(M95/I95)*100</f>
        <v>4.5221445221445222</v>
      </c>
      <c r="K95" s="878">
        <v>0.48499999999999999</v>
      </c>
      <c r="L95" s="888">
        <v>4</v>
      </c>
      <c r="M95" s="642">
        <f>K95*L95</f>
        <v>1.94</v>
      </c>
      <c r="N95" s="871" t="s">
        <v>151</v>
      </c>
      <c r="O95" s="738">
        <v>0.45224999999999999</v>
      </c>
      <c r="P95" s="862">
        <v>43888</v>
      </c>
      <c r="Q95" s="862">
        <v>43921</v>
      </c>
      <c r="R95" s="642">
        <f>(K95-O95)/O95*100</f>
        <v>7.2415699281370927</v>
      </c>
      <c r="S95" s="701">
        <f>IF(INDEX(Historical!$D$7:$D$1254,MATCH(B95,Historical!$B$7:$B$1278,0))=0,"n/a",(INDEX(Historical!$C$7:$C$1256,MATCH(B95,Historical!$B$7:$B$1278,0))/INDEX(Historical!$D$7:$D$1254,MATCH(B95,Historical!$B$7:$B$1278,0))-1)*100)</f>
        <v>6.9148936170212671</v>
      </c>
      <c r="T95" s="701">
        <f>IF(INDEX(Historical!$F$7:$F$1247,MATCH(B95,Historical!$B$7:$B$1278,0))=0,"n/a",((INDEX(Historical!$C$7:$C$1256,MATCH(B95,Historical!$B$7:$B$1278,0))/INDEX(Historical!$F$7:$F$1247,MATCH(B95,Historical!$B$7:$B$1278,0)))^(1/3)-1)*100)</f>
        <v>9.2058121609562171</v>
      </c>
      <c r="U95" s="701">
        <f>IF(INDEX(Historical!$H$7:$H$1247,MATCH(B95,Historical!$B$7:$B$1278,0))=0,"n/a",((INDEX(Historical!$C$7:$C$1256,MATCH(B95,Historical!$B$7:$B$1278,0))/INDEX(Historical!$H$7:$H$1247,MATCH(B95,Historical!$B$7:$B$1278,0)))^(1/5)-1)*100)</f>
        <v>9.4453255830372118</v>
      </c>
      <c r="V95" s="701">
        <f>IF(INDEX(Historical!$O$7:$O$1247,MATCH(B95,Historical!$B$7:$B$1278,0))=0,"n/a",((INDEX(Historical!$C$7:$C$1256,MATCH(B95,Historical!$B$7:$B$1278,0))/INDEX(Historical!$O$7:$O$1247,MATCH(B95,Historical!$B$7:$B$1278,0)))^(1/10)-1)*100)</f>
        <v>11.019213196453581</v>
      </c>
      <c r="W95" s="702">
        <f>IF(OR(U95&lt;=0,U95="n/a",V95&lt;=0,V95="n/a"),"n/a",U95/V95)</f>
        <v>0.85716878461677204</v>
      </c>
      <c r="X95" s="703" t="str">
        <f>IF(OR(AJ95&lt;=0,AJ95="n/a",U95&lt;=0,U95="n/a"),"n/a",U95/AJ95)</f>
        <v>n/a</v>
      </c>
      <c r="Y95" s="1120" t="s">
        <v>4390</v>
      </c>
      <c r="Z95" s="651" t="str">
        <f>IF(OR(AC95&lt;0.01,AC95="n/a"),"n/a",M95/AC95*100)</f>
        <v>n/a</v>
      </c>
      <c r="AA95" s="887" t="str">
        <f>IF(OR(AC95&lt;0.01,AC95="n/a"),"n/a",I95/AC95)</f>
        <v>n/a</v>
      </c>
      <c r="AB95" s="888">
        <v>12</v>
      </c>
      <c r="AC95" s="866">
        <v>-0.1</v>
      </c>
      <c r="AD95" s="866" t="s">
        <v>136</v>
      </c>
      <c r="AE95" s="866">
        <v>2.37</v>
      </c>
      <c r="AF95" s="866">
        <v>2.37</v>
      </c>
      <c r="AG95" s="866">
        <v>-0.5</v>
      </c>
      <c r="AH95" s="866">
        <v>-82.199999999999989</v>
      </c>
      <c r="AI95" s="866">
        <v>1470</v>
      </c>
      <c r="AJ95" s="866">
        <v>-26.3</v>
      </c>
      <c r="AK95" s="866" t="s">
        <v>136</v>
      </c>
      <c r="AL95" s="879">
        <v>17650</v>
      </c>
      <c r="AM95" s="873">
        <v>42.3</v>
      </c>
      <c r="AN95" s="866">
        <v>4.25</v>
      </c>
      <c r="AO95" s="740" t="str">
        <f>IF(U95="n/a","n/a",IF(AA95&lt;0,"n/a",IF(AA95="n/a","n/a",J95+U95-AA95)))</f>
        <v>n/a</v>
      </c>
      <c r="AP95" s="741">
        <f>IF(U95="n/a","n/a",J95+U95)</f>
        <v>13.967470105181734</v>
      </c>
      <c r="AQ95" s="889" t="str">
        <f>IF(OR(AC95&lt;0.01,AF95="n/a"),"n/a",(I95/SQRT(22.5*AC95*(I95/AF95))-1)*100)</f>
        <v>n/a</v>
      </c>
      <c r="AR95" s="651">
        <f>INDEX(Historical!$C$7:$C$1256,MATCH(B95,Historical!$B$7:$B$1278,0))*IF(AH95="n/a",1.03,IF(AH95&lt;0,1.01,IF(AH95&gt;10,1.1,(1+AH95/100))))</f>
        <v>1.8270899999999999</v>
      </c>
      <c r="AS95" s="887">
        <f>IF($AI95="n/a",1.03*AR95,IF($AI95&lt;0,1.01*AR95,IF($AI95&gt;10,1.1*AR95,(1+$AI95/100)*AR95)))</f>
        <v>2.0097990000000001</v>
      </c>
      <c r="AT95" s="887">
        <f>IF($AK95="n/a",1.03*AS95,IF($AK95&lt;0,1.01*AS95,IF($AK95&gt;10,1.1*AS95,(1+$AK95/100)*AS95)))</f>
        <v>2.0700929700000001</v>
      </c>
      <c r="AU95" s="887">
        <f>IF($AK95="n/a",1.03*AT95,IF($AK95&lt;0,1.01*AT95,IF($AK95&gt;10,1.1*AT95,(1+$AK95/100)*AT95)))</f>
        <v>2.1321957591</v>
      </c>
      <c r="AV95" s="887">
        <f>IF($AK95="n/a",1.03*AU95,IF($AK95&lt;0,1.01*AU95,IF($AK95&gt;10,1.1*AU95,(1+$AK95/100)*AU95)))</f>
        <v>2.1961616318730002</v>
      </c>
      <c r="AW95" s="651">
        <f>SUM(AR95:AV95)</f>
        <v>10.235339360973001</v>
      </c>
      <c r="AX95" s="748">
        <f>AW95/I95*100</f>
        <v>23.858599909027976</v>
      </c>
      <c r="AY95" s="935">
        <v>0.76</v>
      </c>
      <c r="AZ95" s="873">
        <v>86.64</v>
      </c>
      <c r="BA95" s="873">
        <v>-14.580000000000002</v>
      </c>
      <c r="BB95" s="873">
        <v>-7.17</v>
      </c>
      <c r="BC95" s="873">
        <v>-0.05</v>
      </c>
      <c r="BE95" s="624">
        <v>2008</v>
      </c>
      <c r="BF95" s="899">
        <f>IF(BE95&gt;2008,0,IF(BE95&gt;2001,1,IF(BE95&gt;1990,2,IF(BE95&gt;1980,3,IF(BE95&gt;1973,4,IF(BE95&gt;1970,5,IF(BE95&gt;1960,6,IF(BE95&gt;1958,7,IF(BE95&gt;1953,8,9)))))))))</f>
        <v>1</v>
      </c>
      <c r="BG95" s="883">
        <v>-0.1</v>
      </c>
    </row>
    <row r="96" spans="1:59" ht="11.25" customHeight="1" x14ac:dyDescent="0.2">
      <c r="A96" s="864" t="s">
        <v>978</v>
      </c>
      <c r="B96" s="876" t="s">
        <v>979</v>
      </c>
      <c r="C96" s="933" t="s">
        <v>108</v>
      </c>
      <c r="D96" s="933" t="s">
        <v>4337</v>
      </c>
      <c r="E96" s="733">
        <v>9</v>
      </c>
      <c r="F96" s="1158">
        <v>431</v>
      </c>
      <c r="G96" s="1182" t="s">
        <v>37</v>
      </c>
      <c r="H96" s="1182" t="s">
        <v>37</v>
      </c>
      <c r="I96" s="875">
        <v>34.36</v>
      </c>
      <c r="J96" s="651">
        <f>(M96/I96)*100</f>
        <v>3.6088474970896391</v>
      </c>
      <c r="K96" s="878">
        <v>0.31</v>
      </c>
      <c r="L96" s="888">
        <v>4</v>
      </c>
      <c r="M96" s="642">
        <f>K96*L96</f>
        <v>1.24</v>
      </c>
      <c r="N96" s="871" t="s">
        <v>455</v>
      </c>
      <c r="O96" s="734">
        <v>0.28000000000000003</v>
      </c>
      <c r="P96" s="867">
        <v>43672</v>
      </c>
      <c r="Q96" s="867">
        <v>43686</v>
      </c>
      <c r="R96" s="642">
        <f>(K96-O96)/O96*100</f>
        <v>10.714285714285703</v>
      </c>
      <c r="S96" s="701">
        <f>IF(INDEX(Historical!$D$7:$D$1254,MATCH(B96,Historical!$B$7:$B$1278,0))=0,"n/a",(INDEX(Historical!$C$7:$C$1256,MATCH(B96,Historical!$B$7:$B$1278,0))/INDEX(Historical!$D$7:$D$1254,MATCH(B96,Historical!$B$7:$B$1278,0))-1)*100)</f>
        <v>13.461538461538458</v>
      </c>
      <c r="T96" s="701">
        <f>IF(INDEX(Historical!$F$7:$F$1247,MATCH(B96,Historical!$B$7:$B$1278,0))=0,"n/a",((INDEX(Historical!$C$7:$C$1256,MATCH(B96,Historical!$B$7:$B$1278,0))/INDEX(Historical!$F$7:$F$1247,MATCH(B96,Historical!$B$7:$B$1278,0)))^(1/3)-1)*100)</f>
        <v>17.900732585083556</v>
      </c>
      <c r="U96" s="701">
        <f>IF(INDEX(Historical!$H$7:$H$1247,MATCH(B96,Historical!$B$7:$B$1278,0))=0,"n/a",((INDEX(Historical!$C$7:$C$1256,MATCH(B96,Historical!$B$7:$B$1278,0))/INDEX(Historical!$H$7:$H$1247,MATCH(B96,Historical!$B$7:$B$1278,0)))^(1/5)-1)*100)</f>
        <v>12.322720670278752</v>
      </c>
      <c r="V96" s="701">
        <f>IF(INDEX(Historical!$O$7:$O$1247,MATCH(B96,Historical!$B$7:$B$1278,0))=0,"n/a",((INDEX(Historical!$C$7:$C$1256,MATCH(B96,Historical!$B$7:$B$1278,0))/INDEX(Historical!$O$7:$O$1247,MATCH(B96,Historical!$B$7:$B$1278,0)))^(1/10)-1)*100)</f>
        <v>8.7504801533456966</v>
      </c>
      <c r="W96" s="702">
        <f>IF(OR(U96&lt;=0,U96="n/a",V96&lt;=0,V96="n/a"),"n/a",U96/V96)</f>
        <v>1.4082336573916152</v>
      </c>
      <c r="X96" s="703">
        <f>IF(OR(AJ96&lt;=0,AJ96="n/a",U96&lt;=0,U96="n/a"),"n/a",U96/AJ96)</f>
        <v>0.77501387863388371</v>
      </c>
      <c r="Y96" s="664"/>
      <c r="Z96" s="651">
        <f>IF(OR(AC96&lt;0.01,AC96="n/a"),"n/a",M96/AC96*100)</f>
        <v>26.724137931034488</v>
      </c>
      <c r="AA96" s="887">
        <f>IF(OR(AC96&lt;0.01,AC96="n/a"),"n/a",I96/AC96)</f>
        <v>7.4051724137931041</v>
      </c>
      <c r="AB96" s="888">
        <v>12</v>
      </c>
      <c r="AC96" s="866">
        <v>4.6399999999999997</v>
      </c>
      <c r="AD96" s="866">
        <v>3.7</v>
      </c>
      <c r="AE96" s="866">
        <v>4.91</v>
      </c>
      <c r="AF96" s="866">
        <v>0.78</v>
      </c>
      <c r="AG96" s="866">
        <v>11.3</v>
      </c>
      <c r="AH96" s="866">
        <v>14.6</v>
      </c>
      <c r="AI96" s="866">
        <v>-2.1800000000000002</v>
      </c>
      <c r="AJ96" s="866">
        <v>15.9</v>
      </c>
      <c r="AK96" s="866">
        <v>2</v>
      </c>
      <c r="AL96" s="879">
        <v>30350</v>
      </c>
      <c r="AM96" s="873">
        <v>0.1</v>
      </c>
      <c r="AN96" s="866">
        <v>0.75</v>
      </c>
      <c r="AO96" s="740">
        <f>IF(U96="n/a","n/a",IF(AA96&lt;0,"n/a",IF(AA96="n/a","n/a",J96+U96-AA96)))</f>
        <v>8.5263957535752866</v>
      </c>
      <c r="AP96" s="741">
        <f>IF(U96="n/a","n/a",J96+U96)</f>
        <v>15.931568167368392</v>
      </c>
      <c r="AQ96" s="889">
        <f>IF(OR(AC96&lt;0.01,AF96="n/a"),"n/a",(I96/SQRT(22.5*AC96*(I96/AF96))-1)*100)</f>
        <v>-49.333182093389674</v>
      </c>
      <c r="AR96" s="651">
        <f>INDEX(Historical!$C$7:$C$1256,MATCH(B96,Historical!$B$7:$B$1278,0))*IF(AH96="n/a",1.03,IF(AH96&lt;0,1.01,IF(AH96&gt;10,1.1,(1+AH96/100))))</f>
        <v>1.298</v>
      </c>
      <c r="AS96" s="887">
        <f>IF($AI96="n/a",1.03*AR96,IF($AI96&lt;0,1.01*AR96,IF($AI96&gt;10,1.1*AR96,(1+$AI96/100)*AR96)))</f>
        <v>1.31098</v>
      </c>
      <c r="AT96" s="887">
        <f>IF($AK96="n/a",1.03*AS96,IF($AK96&lt;0,1.01*AS96,IF($AK96&gt;10,1.1*AS96,(1+$AK96/100)*AS96)))</f>
        <v>1.3371996000000002</v>
      </c>
      <c r="AU96" s="887">
        <f>IF($AK96="n/a",1.03*AT96,IF($AK96&lt;0,1.01*AT96,IF($AK96&gt;10,1.1*AT96,(1+$AK96/100)*AT96)))</f>
        <v>1.3639435920000003</v>
      </c>
      <c r="AV96" s="887">
        <f>IF($AK96="n/a",1.03*AU96,IF($AK96&lt;0,1.01*AU96,IF($AK96&gt;10,1.1*AU96,(1+$AK96/100)*AU96)))</f>
        <v>1.3912224638400004</v>
      </c>
      <c r="AW96" s="651">
        <f>SUM(AR96:AV96)</f>
        <v>6.70134565584</v>
      </c>
      <c r="AX96" s="748">
        <f>AW96/I96*100</f>
        <v>19.503334271944119</v>
      </c>
      <c r="AY96" s="935">
        <v>1.04</v>
      </c>
      <c r="AZ96" s="873">
        <v>30.15</v>
      </c>
      <c r="BA96" s="873">
        <v>-33.410000000000004</v>
      </c>
      <c r="BB96" s="873">
        <v>-4.42</v>
      </c>
      <c r="BC96" s="873">
        <v>-8.3000000000000007</v>
      </c>
      <c r="BE96" s="624">
        <v>2011</v>
      </c>
      <c r="BF96" s="899">
        <f>IF(BE96&gt;2008,0,IF(BE96&gt;2001,1,IF(BE96&gt;1990,2,IF(BE96&gt;1980,3,IF(BE96&gt;1973,4,IF(BE96&gt;1970,5,IF(BE96&gt;1960,6,IF(BE96&gt;1958,7,IF(BE96&gt;1953,8,9)))))))))</f>
        <v>0</v>
      </c>
      <c r="BG96" s="883">
        <v>1</v>
      </c>
    </row>
    <row r="97" spans="1:59" ht="11.25" customHeight="1" x14ac:dyDescent="0.2">
      <c r="A97" s="864" t="s">
        <v>156</v>
      </c>
      <c r="B97" s="876" t="s">
        <v>157</v>
      </c>
      <c r="C97" s="933" t="s">
        <v>131</v>
      </c>
      <c r="D97" s="933" t="s">
        <v>4331</v>
      </c>
      <c r="E97" s="733">
        <v>50</v>
      </c>
      <c r="F97" s="1158">
        <v>31</v>
      </c>
      <c r="G97" s="1133" t="s">
        <v>37</v>
      </c>
      <c r="H97" s="1133" t="s">
        <v>37</v>
      </c>
      <c r="I97" s="866">
        <v>56.66</v>
      </c>
      <c r="J97" s="651">
        <f>(M97/I97)*100</f>
        <v>3.9887045534768797</v>
      </c>
      <c r="K97" s="878">
        <v>0.56499999999999995</v>
      </c>
      <c r="L97" s="888">
        <v>4</v>
      </c>
      <c r="M97" s="642">
        <f>K97*L97</f>
        <v>2.2599999999999998</v>
      </c>
      <c r="N97" s="871" t="s">
        <v>119</v>
      </c>
      <c r="O97" s="734">
        <v>0.53500000000000003</v>
      </c>
      <c r="P97" s="862">
        <v>44151</v>
      </c>
      <c r="Q97" s="862">
        <v>44166</v>
      </c>
      <c r="R97" s="642">
        <f>(K97-O97)/O97*100</f>
        <v>5.6074766355140024</v>
      </c>
      <c r="S97" s="701">
        <f>IF(INDEX(Historical!$D$7:$D$1254,MATCH(B97,Historical!$B$7:$B$1278,0))=0,"n/a",(INDEX(Historical!$C$7:$C$1256,MATCH(B97,Historical!$B$7:$B$1278,0))/INDEX(Historical!$D$7:$D$1254,MATCH(B97,Historical!$B$7:$B$1278,0))-1)*100)</f>
        <v>6.2176165803108807</v>
      </c>
      <c r="T97" s="701">
        <f>IF(INDEX(Historical!$F$7:$F$1247,MATCH(B97,Historical!$B$7:$B$1278,0))=0,"n/a",((INDEX(Historical!$C$7:$C$1256,MATCH(B97,Historical!$B$7:$B$1278,0))/INDEX(Historical!$F$7:$F$1247,MATCH(B97,Historical!$B$7:$B$1278,0)))^(1/3)-1)*100)</f>
        <v>6.8599237059249418</v>
      </c>
      <c r="U97" s="701">
        <f>IF(INDEX(Historical!$H$7:$H$1247,MATCH(B97,Historical!$B$7:$B$1278,0))=0,"n/a",((INDEX(Historical!$C$7:$C$1256,MATCH(B97,Historical!$B$7:$B$1278,0))/INDEX(Historical!$H$7:$H$1247,MATCH(B97,Historical!$B$7:$B$1278,0)))^(1/5)-1)*100)</f>
        <v>5.6150605941585052</v>
      </c>
      <c r="V97" s="701">
        <f>IF(INDEX(Historical!$O$7:$O$1247,MATCH(B97,Historical!$B$7:$B$1278,0))=0,"n/a",((INDEX(Historical!$C$7:$C$1256,MATCH(B97,Historical!$B$7:$B$1278,0))/INDEX(Historical!$O$7:$O$1247,MATCH(B97,Historical!$B$7:$B$1278,0)))^(1/10)-1)*100)</f>
        <v>3.7400735743586822</v>
      </c>
      <c r="W97" s="702">
        <f>IF(OR(U97&lt;=0,U97="n/a",V97&lt;=0,V97="n/a"),"n/a",U97/V97)</f>
        <v>1.5013235655721908</v>
      </c>
      <c r="X97" s="703">
        <f>IF(OR(AJ97&lt;=0,AJ97="n/a",U97&lt;=0,U97="n/a"),"n/a",U97/AJ97)</f>
        <v>2.5523002700720481</v>
      </c>
      <c r="Y97" s="876"/>
      <c r="Z97" s="651">
        <f>IF(OR(AC97&lt;0.01,AC97="n/a"),"n/a",M97/AC97*100)</f>
        <v>71.518987341772146</v>
      </c>
      <c r="AA97" s="887">
        <f>IF(OR(AC97&lt;0.01,AC97="n/a"),"n/a",I97/AC97)</f>
        <v>17.930379746835442</v>
      </c>
      <c r="AB97" s="888">
        <v>12</v>
      </c>
      <c r="AC97" s="866">
        <v>3.16</v>
      </c>
      <c r="AD97" s="866">
        <v>3.83</v>
      </c>
      <c r="AE97" s="866">
        <v>2.12</v>
      </c>
      <c r="AF97" s="866">
        <v>1.41</v>
      </c>
      <c r="AG97" s="866">
        <v>8</v>
      </c>
      <c r="AH97" s="866">
        <v>-31.4</v>
      </c>
      <c r="AI97" s="866">
        <v>8.0500000000000007</v>
      </c>
      <c r="AJ97" s="866">
        <v>2.1999999999999997</v>
      </c>
      <c r="AK97" s="866">
        <v>4.6899999999999995</v>
      </c>
      <c r="AL97" s="879">
        <v>3540</v>
      </c>
      <c r="AM97" s="873">
        <v>0.4</v>
      </c>
      <c r="AN97" s="866">
        <v>1.41</v>
      </c>
      <c r="AO97" s="740">
        <f>IF(U97="n/a","n/a",IF(AA97&lt;0,"n/a",IF(AA97="n/a","n/a",J97+U97-AA97)))</f>
        <v>-8.326614599200056</v>
      </c>
      <c r="AP97" s="741">
        <f>IF(U97="n/a","n/a",J97+U97)</f>
        <v>9.6037651476353858</v>
      </c>
      <c r="AQ97" s="889">
        <f>IF(OR(AC97&lt;0.01,AF97="n/a"),"n/a",(I97/SQRT(22.5*AC97*(I97/AF97))-1)*100)</f>
        <v>6.0017514384402837</v>
      </c>
      <c r="AR97" s="651">
        <f>INDEX(Historical!$C$7:$C$1256,MATCH(B97,Historical!$B$7:$B$1278,0))*IF(AH97="n/a",1.03,IF(AH97&lt;0,1.01,IF(AH97&gt;10,1.1,(1+AH97/100))))</f>
        <v>2.0705</v>
      </c>
      <c r="AS97" s="887">
        <f>IF($AI97="n/a",1.03*AR97,IF($AI97&lt;0,1.01*AR97,IF($AI97&gt;10,1.1*AR97,(1+$AI97/100)*AR97)))</f>
        <v>2.2371752499999999</v>
      </c>
      <c r="AT97" s="887">
        <f>IF($AK97="n/a",1.03*AS97,IF($AK97&lt;0,1.01*AS97,IF($AK97&gt;10,1.1*AS97,(1+$AK97/100)*AS97)))</f>
        <v>2.3420987692249997</v>
      </c>
      <c r="AU97" s="887">
        <f>IF($AK97="n/a",1.03*AT97,IF($AK97&lt;0,1.01*AT97,IF($AK97&gt;10,1.1*AT97,(1+$AK97/100)*AT97)))</f>
        <v>2.4519432015016522</v>
      </c>
      <c r="AV97" s="887">
        <f>IF($AK97="n/a",1.03*AU97,IF($AK97&lt;0,1.01*AU97,IF($AK97&gt;10,1.1*AU97,(1+$AK97/100)*AU97)))</f>
        <v>2.5669393376520797</v>
      </c>
      <c r="AW97" s="651">
        <f>SUM(AR97:AV97)</f>
        <v>11.668656558378732</v>
      </c>
      <c r="AX97" s="748">
        <f>AW97/I97*100</f>
        <v>20.594169711222612</v>
      </c>
      <c r="AY97" s="935">
        <v>0.25</v>
      </c>
      <c r="AZ97" s="873">
        <v>17.87</v>
      </c>
      <c r="BA97" s="873">
        <v>-34.96</v>
      </c>
      <c r="BB97" s="873">
        <v>1.21</v>
      </c>
      <c r="BC97" s="873">
        <v>-9.99</v>
      </c>
      <c r="BE97" s="624">
        <v>1972</v>
      </c>
      <c r="BF97" s="899">
        <f>IF(BE97&gt;2008,0,IF(BE97&gt;2001,1,IF(BE97&gt;1990,2,IF(BE97&gt;1980,3,IF(BE97&gt;1973,4,IF(BE97&gt;1970,5,IF(BE97&gt;1960,6,IF(BE97&gt;1958,7,IF(BE97&gt;1953,8,9)))))))))</f>
        <v>5</v>
      </c>
      <c r="BG97" s="883">
        <v>2.6</v>
      </c>
    </row>
    <row r="98" spans="1:59" ht="11.25" customHeight="1" x14ac:dyDescent="0.2">
      <c r="A98" s="864" t="s">
        <v>980</v>
      </c>
      <c r="B98" s="876" t="s">
        <v>981</v>
      </c>
      <c r="C98" s="933" t="s">
        <v>108</v>
      </c>
      <c r="D98" s="933" t="s">
        <v>4341</v>
      </c>
      <c r="E98" s="733">
        <v>10</v>
      </c>
      <c r="F98" s="1158">
        <v>408</v>
      </c>
      <c r="G98" s="1182" t="s">
        <v>115</v>
      </c>
      <c r="H98" s="1182" t="s">
        <v>115</v>
      </c>
      <c r="I98" s="875">
        <v>16.649999999999999</v>
      </c>
      <c r="J98" s="651">
        <f>(M98/I98)*100</f>
        <v>4.0840840840840844</v>
      </c>
      <c r="K98" s="878">
        <v>0.17</v>
      </c>
      <c r="L98" s="888">
        <v>4</v>
      </c>
      <c r="M98" s="642">
        <f>K98*L98</f>
        <v>0.68</v>
      </c>
      <c r="N98" s="871" t="s">
        <v>160</v>
      </c>
      <c r="O98" s="738">
        <v>0.16</v>
      </c>
      <c r="P98" s="862">
        <v>44106</v>
      </c>
      <c r="Q98" s="862">
        <v>44134</v>
      </c>
      <c r="R98" s="642">
        <f>(K98-O98)/O98*100</f>
        <v>6.2500000000000053</v>
      </c>
      <c r="S98" s="701">
        <f>IF(INDEX(Historical!$D$7:$D$1254,MATCH(B98,Historical!$B$7:$B$1278,0))=0,"n/a",(INDEX(Historical!$C$7:$C$1256,MATCH(B98,Historical!$B$7:$B$1278,0))/INDEX(Historical!$D$7:$D$1254,MATCH(B98,Historical!$B$7:$B$1278,0))-1)*100)</f>
        <v>5.0000000000000044</v>
      </c>
      <c r="T98" s="701">
        <f>IF(INDEX(Historical!$F$7:$F$1247,MATCH(B98,Historical!$B$7:$B$1278,0))=0,"n/a",((INDEX(Historical!$C$7:$C$1256,MATCH(B98,Historical!$B$7:$B$1278,0))/INDEX(Historical!$F$7:$F$1247,MATCH(B98,Historical!$B$7:$B$1278,0)))^(1/3)-1)*100)</f>
        <v>9.3500841718187075</v>
      </c>
      <c r="U98" s="701">
        <f>IF(INDEX(Historical!$H$7:$H$1247,MATCH(B98,Historical!$B$7:$B$1278,0))=0,"n/a",((INDEX(Historical!$C$7:$C$1256,MATCH(B98,Historical!$B$7:$B$1278,0))/INDEX(Historical!$H$7:$H$1247,MATCH(B98,Historical!$B$7:$B$1278,0)))^(1/5)-1)*100)</f>
        <v>7.9504644570644212</v>
      </c>
      <c r="V98" s="701">
        <f>IF(INDEX(Historical!$O$7:$O$1247,MATCH(B98,Historical!$B$7:$B$1278,0))=0,"n/a",((INDEX(Historical!$C$7:$C$1256,MATCH(B98,Historical!$B$7:$B$1278,0))/INDEX(Historical!$O$7:$O$1247,MATCH(B98,Historical!$B$7:$B$1278,0)))^(1/10)-1)*100)</f>
        <v>5.7375136291891726</v>
      </c>
      <c r="W98" s="702">
        <f>IF(OR(U98&lt;=0,U98="n/a",V98&lt;=0,V98="n/a"),"n/a",U98/V98)</f>
        <v>1.3856985744865209</v>
      </c>
      <c r="X98" s="703">
        <f>IF(OR(AJ98&lt;=0,AJ98="n/a",U98&lt;=0,U98="n/a"),"n/a",U98/AJ98)</f>
        <v>0.75718709114899252</v>
      </c>
      <c r="Y98" s="674" t="s">
        <v>4398</v>
      </c>
      <c r="Z98" s="651">
        <f>IF(OR(AC98&lt;0.01,AC98="n/a"),"n/a",M98/AC98*100)</f>
        <v>51.908396946564885</v>
      </c>
      <c r="AA98" s="887">
        <f>IF(OR(AC98&lt;0.01,AC98="n/a"),"n/a",I98/AC98)</f>
        <v>12.709923664122135</v>
      </c>
      <c r="AB98" s="888">
        <v>12</v>
      </c>
      <c r="AC98" s="866">
        <v>1.31</v>
      </c>
      <c r="AD98" s="866" t="s">
        <v>136</v>
      </c>
      <c r="AE98" s="866">
        <v>4.8099999999999996</v>
      </c>
      <c r="AF98" s="866">
        <v>1.71</v>
      </c>
      <c r="AG98" s="866" t="s">
        <v>136</v>
      </c>
      <c r="AH98" s="866">
        <v>5.7</v>
      </c>
      <c r="AI98" s="866" t="s">
        <v>136</v>
      </c>
      <c r="AJ98" s="866">
        <v>10.5</v>
      </c>
      <c r="AK98" s="866" t="s">
        <v>136</v>
      </c>
      <c r="AL98" s="879">
        <v>90.91</v>
      </c>
      <c r="AM98" s="873">
        <v>2.6</v>
      </c>
      <c r="AN98" s="866" t="s">
        <v>136</v>
      </c>
      <c r="AO98" s="740">
        <f>IF(U98="n/a","n/a",IF(AA98&lt;0,"n/a",IF(AA98="n/a","n/a",J98+U98-AA98)))</f>
        <v>-0.67537512297362845</v>
      </c>
      <c r="AP98" s="741">
        <f>IF(U98="n/a","n/a",J98+U98)</f>
        <v>12.034548541148506</v>
      </c>
      <c r="AQ98" s="889">
        <f>IF(OR(AC98&lt;0.01,AF98="n/a"),"n/a",(I98/SQRT(22.5*AC98*(I98/AF98))-1)*100)</f>
        <v>-1.7170310545472911</v>
      </c>
      <c r="AR98" s="651">
        <f>INDEX(Historical!$C$7:$C$1256,MATCH(B98,Historical!$B$7:$B$1278,0))*IF(AH98="n/a",1.03,IF(AH98&lt;0,1.01,IF(AH98&gt;10,1.1,(1+AH98/100))))</f>
        <v>0.66591</v>
      </c>
      <c r="AS98" s="887">
        <f>IF($AI98="n/a",1.03*AR98,IF($AI98&lt;0,1.01*AR98,IF($AI98&gt;10,1.1*AR98,(1+$AI98/100)*AR98)))</f>
        <v>0.68588729999999998</v>
      </c>
      <c r="AT98" s="887">
        <f>IF($AK98="n/a",1.03*AS98,IF($AK98&lt;0,1.01*AS98,IF($AK98&gt;10,1.1*AS98,(1+$AK98/100)*AS98)))</f>
        <v>0.70646391899999994</v>
      </c>
      <c r="AU98" s="887">
        <f>IF($AK98="n/a",1.03*AT98,IF($AK98&lt;0,1.01*AT98,IF($AK98&gt;10,1.1*AT98,(1+$AK98/100)*AT98)))</f>
        <v>0.72765783656999994</v>
      </c>
      <c r="AV98" s="887">
        <f>IF($AK98="n/a",1.03*AU98,IF($AK98&lt;0,1.01*AU98,IF($AK98&gt;10,1.1*AU98,(1+$AK98/100)*AU98)))</f>
        <v>0.74948757166710001</v>
      </c>
      <c r="AW98" s="651">
        <f>SUM(AR98:AV98)</f>
        <v>3.5354066272371001</v>
      </c>
      <c r="AX98" s="748">
        <f>AW98/I98*100</f>
        <v>21.233673436859462</v>
      </c>
      <c r="AY98" s="935">
        <v>0.52</v>
      </c>
      <c r="AZ98" s="873">
        <v>45.73</v>
      </c>
      <c r="BA98" s="873">
        <v>-14.399999999999999</v>
      </c>
      <c r="BB98" s="873">
        <v>1.41</v>
      </c>
      <c r="BC98" s="873">
        <v>0.48</v>
      </c>
      <c r="BE98" s="624">
        <v>2012</v>
      </c>
      <c r="BF98" s="899">
        <f>IF(BE98&gt;2008,0,IF(BE98&gt;2001,1,IF(BE98&gt;1990,2,IF(BE98&gt;1980,3,IF(BE98&gt;1973,4,IF(BE98&gt;1970,5,IF(BE98&gt;1960,6,IF(BE98&gt;1958,7,IF(BE98&gt;1953,8,9)))))))))</f>
        <v>0</v>
      </c>
      <c r="BG98" s="883" t="s">
        <v>136</v>
      </c>
    </row>
    <row r="99" spans="1:59" ht="11.25" customHeight="1" x14ac:dyDescent="0.2">
      <c r="A99" s="864" t="s">
        <v>457</v>
      </c>
      <c r="B99" s="877" t="s">
        <v>458</v>
      </c>
      <c r="C99" s="933" t="s">
        <v>108</v>
      </c>
      <c r="D99" s="933" t="s">
        <v>4341</v>
      </c>
      <c r="E99" s="733">
        <v>20</v>
      </c>
      <c r="F99" s="1158">
        <v>162</v>
      </c>
      <c r="G99" s="1141" t="s">
        <v>106</v>
      </c>
      <c r="H99" s="1141" t="s">
        <v>106</v>
      </c>
      <c r="I99" s="875">
        <v>380</v>
      </c>
      <c r="J99" s="651">
        <f>(M99/I99)*100</f>
        <v>4.0789473684210531</v>
      </c>
      <c r="K99" s="885">
        <v>7.75</v>
      </c>
      <c r="L99" s="888">
        <v>2</v>
      </c>
      <c r="M99" s="642">
        <f>K99*L99</f>
        <v>15.5</v>
      </c>
      <c r="N99" s="871" t="s">
        <v>229</v>
      </c>
      <c r="O99" s="735">
        <v>7.5</v>
      </c>
      <c r="P99" s="619">
        <v>43828</v>
      </c>
      <c r="Q99" s="619">
        <v>43843</v>
      </c>
      <c r="R99" s="642">
        <f>(K99-O99)/O99*100</f>
        <v>3.3333333333333335</v>
      </c>
      <c r="S99" s="701">
        <f>IF(INDEX(Historical!$D$7:$D$1254,MATCH(B99,Historical!$B$7:$B$1278,0))=0,"n/a",(INDEX(Historical!$C$7:$C$1256,MATCH(B99,Historical!$B$7:$B$1278,0))/INDEX(Historical!$D$7:$D$1254,MATCH(B99,Historical!$B$7:$B$1278,0))-1)*100)</f>
        <v>4.1666666666666741</v>
      </c>
      <c r="T99" s="701">
        <f>IF(INDEX(Historical!$F$7:$F$1247,MATCH(B99,Historical!$B$7:$B$1278,0))=0,"n/a",((INDEX(Historical!$C$7:$C$1256,MATCH(B99,Historical!$B$7:$B$1278,0))/INDEX(Historical!$F$7:$F$1247,MATCH(B99,Historical!$B$7:$B$1278,0)))^(1/3)-1)*100)</f>
        <v>5.429083162718662</v>
      </c>
      <c r="U99" s="701">
        <f>IF(INDEX(Historical!$H$7:$H$1247,MATCH(B99,Historical!$B$7:$B$1278,0))=0,"n/a",((INDEX(Historical!$C$7:$C$1256,MATCH(B99,Historical!$B$7:$B$1278,0))/INDEX(Historical!$H$7:$H$1247,MATCH(B99,Historical!$B$7:$B$1278,0)))^(1/5)-1)*100)</f>
        <v>5.2753403059961901</v>
      </c>
      <c r="V99" s="701">
        <f>IF(INDEX(Historical!$O$7:$O$1247,MATCH(B99,Historical!$B$7:$B$1278,0))=0,"n/a",((INDEX(Historical!$C$7:$C$1256,MATCH(B99,Historical!$B$7:$B$1278,0))/INDEX(Historical!$O$7:$O$1247,MATCH(B99,Historical!$B$7:$B$1278,0)))^(1/10)-1)*100)</f>
        <v>7.1773462536293131</v>
      </c>
      <c r="W99" s="702">
        <f>IF(OR(U99&lt;=0,U99="n/a",V99&lt;=0,V99="n/a"),"n/a",U99/V99)</f>
        <v>0.7349987195237585</v>
      </c>
      <c r="X99" s="703" t="str">
        <f>IF(OR(AJ99&lt;=0,AJ99="n/a",U99&lt;=0,U99="n/a"),"n/a",U99/AJ99)</f>
        <v>n/a</v>
      </c>
      <c r="Y99" s="877"/>
      <c r="Z99" s="651" t="str">
        <f>IF(OR(AC99&lt;0.01,AC99="n/a"),"n/a",M99/AC99*100)</f>
        <v>n/a</v>
      </c>
      <c r="AA99" s="887" t="str">
        <f>IF(OR(AC99&lt;0.01,AC99="n/a"),"n/a",I99/AC99)</f>
        <v>n/a</v>
      </c>
      <c r="AB99" s="888">
        <v>12</v>
      </c>
      <c r="AC99" s="866" t="s">
        <v>136</v>
      </c>
      <c r="AD99" s="866" t="s">
        <v>136</v>
      </c>
      <c r="AE99" s="866" t="s">
        <v>136</v>
      </c>
      <c r="AF99" s="866" t="s">
        <v>136</v>
      </c>
      <c r="AG99" s="866" t="s">
        <v>136</v>
      </c>
      <c r="AH99" s="866" t="s">
        <v>136</v>
      </c>
      <c r="AI99" s="866" t="s">
        <v>136</v>
      </c>
      <c r="AJ99" s="866" t="s">
        <v>136</v>
      </c>
      <c r="AK99" s="866" t="s">
        <v>136</v>
      </c>
      <c r="AL99" s="879" t="s">
        <v>136</v>
      </c>
      <c r="AM99" s="873" t="s">
        <v>136</v>
      </c>
      <c r="AN99" s="866" t="s">
        <v>136</v>
      </c>
      <c r="AO99" s="740" t="str">
        <f>IF(U99="n/a","n/a",IF(AA99&lt;0,"n/a",IF(AA99="n/a","n/a",J99+U99-AA99)))</f>
        <v>n/a</v>
      </c>
      <c r="AP99" s="741">
        <f>IF(U99="n/a","n/a",J99+U99)</f>
        <v>9.3542876744172432</v>
      </c>
      <c r="AQ99" s="889" t="str">
        <f>IF(OR(AC99&lt;0.01,AF99="n/a"),"n/a",(I99/SQRT(22.5*AC99*(I99/AF99))-1)*100)</f>
        <v>n/a</v>
      </c>
      <c r="AR99" s="651">
        <f>INDEX(Historical!$C$7:$C$1256,MATCH(B99,Historical!$B$7:$B$1278,0))*IF(AH99="n/a",1.03,IF(AH99&lt;0,1.01,IF(AH99&gt;10,1.1,(1+AH99/100))))</f>
        <v>15.450000000000001</v>
      </c>
      <c r="AS99" s="887">
        <f>IF($AI99="n/a",1.03*AR99,IF($AI99&lt;0,1.01*AR99,IF($AI99&gt;10,1.1*AR99,(1+$AI99/100)*AR99)))</f>
        <v>15.913500000000001</v>
      </c>
      <c r="AT99" s="887">
        <f>IF($AK99="n/a",1.03*AS99,IF($AK99&lt;0,1.01*AS99,IF($AK99&gt;10,1.1*AS99,(1+$AK99/100)*AS99)))</f>
        <v>16.390905</v>
      </c>
      <c r="AU99" s="887">
        <f>IF($AK99="n/a",1.03*AT99,IF($AK99&lt;0,1.01*AT99,IF($AK99&gt;10,1.1*AT99,(1+$AK99/100)*AT99)))</f>
        <v>16.882632149999999</v>
      </c>
      <c r="AV99" s="887">
        <f>IF($AK99="n/a",1.03*AU99,IF($AK99&lt;0,1.01*AU99,IF($AK99&gt;10,1.1*AU99,(1+$AK99/100)*AU99)))</f>
        <v>17.3891111145</v>
      </c>
      <c r="AW99" s="651">
        <f>SUM(AR99:AV99)</f>
        <v>82.026148264499994</v>
      </c>
      <c r="AX99" s="748">
        <f>AW99/I99*100</f>
        <v>21.585828490657892</v>
      </c>
      <c r="AY99" s="935" t="s">
        <v>136</v>
      </c>
      <c r="AZ99" s="873" t="s">
        <v>136</v>
      </c>
      <c r="BA99" s="873" t="s">
        <v>136</v>
      </c>
      <c r="BB99" s="873" t="s">
        <v>136</v>
      </c>
      <c r="BC99" s="873" t="s">
        <v>136</v>
      </c>
      <c r="BD99" s="908" t="s">
        <v>4268</v>
      </c>
      <c r="BE99" s="624">
        <v>2001</v>
      </c>
      <c r="BF99" s="899">
        <f>IF(BE99&gt;2008,0,IF(BE99&gt;2001,1,IF(BE99&gt;1990,2,IF(BE99&gt;1980,3,IF(BE99&gt;1973,4,IF(BE99&gt;1970,5,IF(BE99&gt;1960,6,IF(BE99&gt;1958,7,IF(BE99&gt;1953,8,9)))))))))</f>
        <v>2</v>
      </c>
      <c r="BG99" s="883" t="s">
        <v>136</v>
      </c>
    </row>
    <row r="100" spans="1:59" ht="11.25" customHeight="1" x14ac:dyDescent="0.2">
      <c r="A100" s="864" t="s">
        <v>991</v>
      </c>
      <c r="B100" s="876" t="s">
        <v>992</v>
      </c>
      <c r="C100" s="933" t="s">
        <v>108</v>
      </c>
      <c r="D100" s="933" t="s">
        <v>4337</v>
      </c>
      <c r="E100" s="733">
        <v>11</v>
      </c>
      <c r="F100" s="1158">
        <v>307</v>
      </c>
      <c r="G100" s="1182" t="s">
        <v>106</v>
      </c>
      <c r="H100" s="1182" t="s">
        <v>106</v>
      </c>
      <c r="I100" s="875">
        <v>599.21</v>
      </c>
      <c r="J100" s="651">
        <f>(M100/I100)*100</f>
        <v>2.4231905342033677</v>
      </c>
      <c r="K100" s="878">
        <v>3.63</v>
      </c>
      <c r="L100" s="888">
        <v>4</v>
      </c>
      <c r="M100" s="642">
        <f>K100*L100</f>
        <v>14.52</v>
      </c>
      <c r="N100" s="871" t="s">
        <v>604</v>
      </c>
      <c r="O100" s="734">
        <v>3.3</v>
      </c>
      <c r="P100" s="862">
        <v>43894</v>
      </c>
      <c r="Q100" s="862">
        <v>43912</v>
      </c>
      <c r="R100" s="642">
        <f>(K100-O100)/O100*100</f>
        <v>10.000000000000004</v>
      </c>
      <c r="S100" s="701">
        <f>IF(INDEX(Historical!$D$7:$D$1254,MATCH(B100,Historical!$B$7:$B$1278,0))=0,"n/a",(INDEX(Historical!$C$7:$C$1256,MATCH(B100,Historical!$B$7:$B$1278,0))/INDEX(Historical!$D$7:$D$1254,MATCH(B100,Historical!$B$7:$B$1278,0))-1)*100)</f>
        <v>9.8169717138103074</v>
      </c>
      <c r="T100" s="701">
        <f>IF(INDEX(Historical!$F$7:$F$1247,MATCH(B100,Historical!$B$7:$B$1278,0))=0,"n/a",((INDEX(Historical!$C$7:$C$1256,MATCH(B100,Historical!$B$7:$B$1278,0))/INDEX(Historical!$F$7:$F$1247,MATCH(B100,Historical!$B$7:$B$1278,0)))^(1/3)-1)*100)</f>
        <v>12.951712339818444</v>
      </c>
      <c r="U100" s="701">
        <f>IF(INDEX(Historical!$H$7:$H$1247,MATCH(B100,Historical!$B$7:$B$1278,0))=0,"n/a",((INDEX(Historical!$C$7:$C$1256,MATCH(B100,Historical!$B$7:$B$1278,0))/INDEX(Historical!$H$7:$H$1247,MATCH(B100,Historical!$B$7:$B$1278,0)))^(1/5)-1)*100)</f>
        <v>11.324646865576128</v>
      </c>
      <c r="V100" s="701">
        <f>IF(INDEX(Historical!$O$7:$O$1247,MATCH(B100,Historical!$B$7:$B$1278,0))=0,"n/a",((INDEX(Historical!$C$7:$C$1256,MATCH(B100,Historical!$B$7:$B$1278,0))/INDEX(Historical!$O$7:$O$1247,MATCH(B100,Historical!$B$7:$B$1278,0)))^(1/10)-1)*100)</f>
        <v>15.515944582245588</v>
      </c>
      <c r="W100" s="702">
        <f>IF(OR(U100&lt;=0,U100="n/a",V100&lt;=0,V100="n/a"),"n/a",U100/V100)</f>
        <v>0.72987157214615017</v>
      </c>
      <c r="X100" s="703">
        <f>IF(OR(AJ100&lt;=0,AJ100="n/a",U100&lt;=0,U100="n/a"),"n/a",U100/AJ100)</f>
        <v>1.3981045513056949</v>
      </c>
      <c r="Y100" s="876"/>
      <c r="Z100" s="651">
        <f>IF(OR(AC100&lt;0.01,AC100="n/a"),"n/a",M100/AC100*100)</f>
        <v>51.12676056338028</v>
      </c>
      <c r="AA100" s="887">
        <f>IF(OR(AC100&lt;0.01,AC100="n/a"),"n/a",I100/AC100)</f>
        <v>21.098943661971834</v>
      </c>
      <c r="AB100" s="888">
        <v>12</v>
      </c>
      <c r="AC100" s="866">
        <v>28.4</v>
      </c>
      <c r="AD100" s="866">
        <v>2.13</v>
      </c>
      <c r="AE100" s="866">
        <v>6.06</v>
      </c>
      <c r="AF100" s="866">
        <v>2.81</v>
      </c>
      <c r="AG100" s="866">
        <v>13.5</v>
      </c>
      <c r="AH100" s="866">
        <v>6.9</v>
      </c>
      <c r="AI100" s="866">
        <v>7.91</v>
      </c>
      <c r="AJ100" s="866">
        <v>8.1</v>
      </c>
      <c r="AK100" s="866">
        <v>9.92</v>
      </c>
      <c r="AL100" s="879">
        <v>91070</v>
      </c>
      <c r="AM100" s="873">
        <v>1.5</v>
      </c>
      <c r="AN100" s="866">
        <v>0.22</v>
      </c>
      <c r="AO100" s="740">
        <f>IF(U100="n/a","n/a",IF(AA100&lt;0,"n/a",IF(AA100="n/a","n/a",J100+U100-AA100)))</f>
        <v>-7.3511062621923386</v>
      </c>
      <c r="AP100" s="741">
        <f>IF(U100="n/a","n/a",J100+U100)</f>
        <v>13.747837399779495</v>
      </c>
      <c r="AQ100" s="889">
        <f>IF(OR(AC100&lt;0.01,AF100="n/a"),"n/a",(I100/SQRT(22.5*AC100*(I100/AF100))-1)*100)</f>
        <v>62.327558679138839</v>
      </c>
      <c r="AR100" s="651">
        <f>INDEX(Historical!$C$7:$C$1256,MATCH(B100,Historical!$B$7:$B$1278,0))*IF(AH100="n/a",1.03,IF(AH100&lt;0,1.01,IF(AH100&gt;10,1.1,(1+AH100/100))))</f>
        <v>14.110799999999999</v>
      </c>
      <c r="AS100" s="887">
        <f>IF($AI100="n/a",1.03*AR100,IF($AI100&lt;0,1.01*AR100,IF($AI100&gt;10,1.1*AR100,(1+$AI100/100)*AR100)))</f>
        <v>15.226964279999999</v>
      </c>
      <c r="AT100" s="887">
        <f>IF($AK100="n/a",1.03*AS100,IF($AK100&lt;0,1.01*AS100,IF($AK100&gt;10,1.1*AS100,(1+$AK100/100)*AS100)))</f>
        <v>16.737479136575999</v>
      </c>
      <c r="AU100" s="887">
        <f>IF($AK100="n/a",1.03*AT100,IF($AK100&lt;0,1.01*AT100,IF($AK100&gt;10,1.1*AT100,(1+$AK100/100)*AT100)))</f>
        <v>18.397837066924339</v>
      </c>
      <c r="AV100" s="887">
        <f>IF($AK100="n/a",1.03*AU100,IF($AK100&lt;0,1.01*AU100,IF($AK100&gt;10,1.1*AU100,(1+$AK100/100)*AU100)))</f>
        <v>20.222902503963233</v>
      </c>
      <c r="AW100" s="651">
        <f>SUM(AR100:AV100)</f>
        <v>84.695982987463566</v>
      </c>
      <c r="AX100" s="748">
        <f>AW100/I100*100</f>
        <v>14.134607731423635</v>
      </c>
      <c r="AY100" s="935">
        <v>1.2</v>
      </c>
      <c r="AZ100" s="873">
        <v>84.95</v>
      </c>
      <c r="BA100" s="873">
        <v>-10.11</v>
      </c>
      <c r="BB100" s="873">
        <v>2</v>
      </c>
      <c r="BC100" s="873">
        <v>12.34</v>
      </c>
      <c r="BE100" s="624">
        <v>2010</v>
      </c>
      <c r="BF100" s="899">
        <f>IF(BE100&gt;2008,0,IF(BE100&gt;2001,1,IF(BE100&gt;1990,2,IF(BE100&gt;1980,3,IF(BE100&gt;1973,4,IF(BE100&gt;1970,5,IF(BE100&gt;1960,6,IF(BE100&gt;1958,7,IF(BE100&gt;1953,8,9)))))))))</f>
        <v>0</v>
      </c>
      <c r="BG100" s="883">
        <v>2.8000000000000003</v>
      </c>
    </row>
    <row r="101" spans="1:59" s="774" customFormat="1" ht="11.25" customHeight="1" x14ac:dyDescent="0.2">
      <c r="A101" s="646" t="s">
        <v>146</v>
      </c>
      <c r="B101" s="782" t="s">
        <v>147</v>
      </c>
      <c r="C101" s="933" t="s">
        <v>4196</v>
      </c>
      <c r="D101" s="933" t="s">
        <v>4340</v>
      </c>
      <c r="E101" s="756">
        <v>28</v>
      </c>
      <c r="F101" s="1158">
        <v>106</v>
      </c>
      <c r="G101" s="1181" t="s">
        <v>37</v>
      </c>
      <c r="H101" s="1181" t="s">
        <v>115</v>
      </c>
      <c r="I101" s="767">
        <v>73.34</v>
      </c>
      <c r="J101" s="758">
        <f>(M101/I101)*100</f>
        <v>0.98172893373329684</v>
      </c>
      <c r="K101" s="780">
        <v>0.18</v>
      </c>
      <c r="L101" s="760">
        <v>4</v>
      </c>
      <c r="M101" s="761">
        <f>K101*L101</f>
        <v>0.72</v>
      </c>
      <c r="N101" s="762" t="s">
        <v>148</v>
      </c>
      <c r="O101" s="781">
        <v>0.17</v>
      </c>
      <c r="P101" s="764">
        <v>44070</v>
      </c>
      <c r="Q101" s="764">
        <v>44085</v>
      </c>
      <c r="R101" s="761">
        <f>(K101-O101)/O101*100</f>
        <v>5.8823529411764595</v>
      </c>
      <c r="S101" s="701">
        <f>IF(INDEX(Historical!$D$7:$D$1254,MATCH(B101,Historical!$B$7:$B$1278,0))=0,"n/a",(INDEX(Historical!$C$7:$C$1256,MATCH(B101,Historical!$B$7:$B$1278,0))/INDEX(Historical!$D$7:$D$1254,MATCH(B101,Historical!$B$7:$B$1278,0))-1)*100)</f>
        <v>14.285714285714279</v>
      </c>
      <c r="T101" s="701">
        <f>IF(INDEX(Historical!$F$7:$F$1247,MATCH(B101,Historical!$B$7:$B$1278,0))=0,"n/a",((INDEX(Historical!$C$7:$C$1256,MATCH(B101,Historical!$B$7:$B$1278,0))/INDEX(Historical!$F$7:$F$1247,MATCH(B101,Historical!$B$7:$B$1278,0)))^(1/3)-1)*100)</f>
        <v>14.174864832757784</v>
      </c>
      <c r="U101" s="701">
        <f>IF(INDEX(Historical!$H$7:$H$1247,MATCH(B101,Historical!$B$7:$B$1278,0))=0,"n/a",((INDEX(Historical!$C$7:$C$1256,MATCH(B101,Historical!$B$7:$B$1278,0))/INDEX(Historical!$H$7:$H$1247,MATCH(B101,Historical!$B$7:$B$1278,0)))^(1/5)-1)*100)</f>
        <v>11.582387582449961</v>
      </c>
      <c r="V101" s="701">
        <f>IF(INDEX(Historical!$O$7:$O$1247,MATCH(B101,Historical!$B$7:$B$1278,0))=0,"n/a",((INDEX(Historical!$C$7:$C$1256,MATCH(B101,Historical!$B$7:$B$1278,0))/INDEX(Historical!$O$7:$O$1247,MATCH(B101,Historical!$B$7:$B$1278,0)))^(1/10)-1)*100)</f>
        <v>10.775881290145882</v>
      </c>
      <c r="W101" s="702">
        <f>IF(OR(U101&lt;=0,U101="n/a",V101&lt;=0,V101="n/a"),"n/a",U101/V101)</f>
        <v>1.0748436504252878</v>
      </c>
      <c r="X101" s="703">
        <f>IF(OR(AJ101&lt;=0,AJ101="n/a",U101&lt;=0,U101="n/a"),"n/a",U101/AJ101)</f>
        <v>1.2321688917499958</v>
      </c>
      <c r="Y101" s="765"/>
      <c r="Z101" s="758">
        <f>IF(OR(AC101&lt;0.01,AC101="n/a"),"n/a",M101/AC101*100)</f>
        <v>43.373493975903614</v>
      </c>
      <c r="AA101" s="766">
        <f>IF(OR(AC101&lt;0.01,AC101="n/a"),"n/a",I101/AC101)</f>
        <v>44.180722891566269</v>
      </c>
      <c r="AB101" s="760">
        <v>12</v>
      </c>
      <c r="AC101" s="767">
        <v>1.66</v>
      </c>
      <c r="AD101" s="767">
        <v>2.97</v>
      </c>
      <c r="AE101" s="767">
        <v>5.09</v>
      </c>
      <c r="AF101" s="767">
        <v>6.25</v>
      </c>
      <c r="AG101" s="767">
        <v>14.499999999999998</v>
      </c>
      <c r="AH101" s="767">
        <v>69.599999999999994</v>
      </c>
      <c r="AI101" s="767">
        <v>9.5399999999999991</v>
      </c>
      <c r="AJ101" s="767">
        <v>9.4</v>
      </c>
      <c r="AK101" s="767">
        <v>14.899999999999999</v>
      </c>
      <c r="AL101" s="768">
        <v>2140</v>
      </c>
      <c r="AM101" s="769">
        <v>0.2</v>
      </c>
      <c r="AN101" s="767">
        <v>0.01</v>
      </c>
      <c r="AO101" s="770">
        <f>IF(U101="n/a","n/a",IF(AA101&lt;0,"n/a",IF(AA101="n/a","n/a",J101+U101-AA101)))</f>
        <v>-31.616606375383011</v>
      </c>
      <c r="AP101" s="771">
        <f>IF(U101="n/a","n/a",J101+U101)</f>
        <v>12.564116516183258</v>
      </c>
      <c r="AQ101" s="772">
        <f>IF(OR(AC101&lt;0.01,AF101="n/a"),"n/a",(I101/SQRT(22.5*AC101*(I101/AF101))-1)*100)</f>
        <v>250.32018248218409</v>
      </c>
      <c r="AR101" s="651">
        <f>INDEX(Historical!$C$7:$C$1256,MATCH(B101,Historical!$B$7:$B$1278,0))*IF(AH101="n/a",1.03,IF(AH101&lt;0,1.01,IF(AH101&gt;10,1.1,(1+AH101/100))))</f>
        <v>0.70400000000000007</v>
      </c>
      <c r="AS101" s="766">
        <f>IF($AI101="n/a",1.03*AR101,IF($AI101&lt;0,1.01*AR101,IF($AI101&gt;10,1.1*AR101,(1+$AI101/100)*AR101)))</f>
        <v>0.7711616</v>
      </c>
      <c r="AT101" s="766">
        <f>IF($AK101="n/a",1.03*AS101,IF($AK101&lt;0,1.01*AS101,IF($AK101&gt;10,1.1*AS101,(1+$AK101/100)*AS101)))</f>
        <v>0.8482777600000001</v>
      </c>
      <c r="AU101" s="766">
        <f>IF($AK101="n/a",1.03*AT101,IF($AK101&lt;0,1.01*AT101,IF($AK101&gt;10,1.1*AT101,(1+$AK101/100)*AT101)))</f>
        <v>0.93310553600000024</v>
      </c>
      <c r="AV101" s="766">
        <f>IF($AK101="n/a",1.03*AU101,IF($AK101&lt;0,1.01*AU101,IF($AK101&gt;10,1.1*AU101,(1+$AK101/100)*AU101)))</f>
        <v>1.0264160896000003</v>
      </c>
      <c r="AW101" s="758">
        <f>SUM(AR101:AV101)</f>
        <v>4.2829609856000008</v>
      </c>
      <c r="AX101" s="773">
        <f>AW101/I101*100</f>
        <v>5.8398704466866658</v>
      </c>
      <c r="AY101" s="936">
        <v>0.79</v>
      </c>
      <c r="AZ101" s="769">
        <v>76.72</v>
      </c>
      <c r="BA101" s="769">
        <v>-11.53</v>
      </c>
      <c r="BB101" s="769">
        <v>8.9499999999999993</v>
      </c>
      <c r="BC101" s="769">
        <v>17.43</v>
      </c>
      <c r="BD101" s="909"/>
      <c r="BE101" s="624">
        <v>1993</v>
      </c>
      <c r="BF101" s="899">
        <f>IF(BE101&gt;2008,0,IF(BE101&gt;2001,1,IF(BE101&gt;1990,2,IF(BE101&gt;1980,3,IF(BE101&gt;1973,4,IF(BE101&gt;1970,5,IF(BE101&gt;1960,6,IF(BE101&gt;1958,7,IF(BE101&gt;1953,8,9)))))))))</f>
        <v>2</v>
      </c>
      <c r="BG101" s="825">
        <v>11.3</v>
      </c>
    </row>
    <row r="102" spans="1:59" ht="11.25" customHeight="1" x14ac:dyDescent="0.2">
      <c r="A102" s="872" t="s">
        <v>453</v>
      </c>
      <c r="B102" s="876" t="s">
        <v>454</v>
      </c>
      <c r="C102" s="933" t="s">
        <v>108</v>
      </c>
      <c r="D102" s="933" t="s">
        <v>4341</v>
      </c>
      <c r="E102" s="733">
        <v>16</v>
      </c>
      <c r="F102" s="1158">
        <v>230</v>
      </c>
      <c r="G102" s="1158" t="s">
        <v>106</v>
      </c>
      <c r="H102" s="1158" t="s">
        <v>106</v>
      </c>
      <c r="I102" s="875">
        <v>30.14</v>
      </c>
      <c r="J102" s="651">
        <f>(M102/I102)*100</f>
        <v>3.0524220305242205</v>
      </c>
      <c r="K102" s="886">
        <v>0.23</v>
      </c>
      <c r="L102" s="888">
        <v>4</v>
      </c>
      <c r="M102" s="642">
        <f>K102*L102</f>
        <v>0.92</v>
      </c>
      <c r="N102" s="871" t="s">
        <v>236</v>
      </c>
      <c r="O102" s="738">
        <v>0.21</v>
      </c>
      <c r="P102" s="862">
        <v>43867</v>
      </c>
      <c r="Q102" s="862">
        <v>43875</v>
      </c>
      <c r="R102" s="642">
        <f>(K102-O102)/O102*100</f>
        <v>9.5238095238095326</v>
      </c>
      <c r="S102" s="701">
        <f>IF(INDEX(Historical!$D$7:$D$1254,MATCH(B102,Historical!$B$7:$B$1278,0))=0,"n/a",(INDEX(Historical!$C$7:$C$1256,MATCH(B102,Historical!$B$7:$B$1278,0))/INDEX(Historical!$D$7:$D$1254,MATCH(B102,Historical!$B$7:$B$1278,0))-1)*100)</f>
        <v>25.984251968503933</v>
      </c>
      <c r="T102" s="701">
        <f>IF(INDEX(Historical!$F$7:$F$1247,MATCH(B102,Historical!$B$7:$B$1278,0))=0,"n/a",((INDEX(Historical!$C$7:$C$1256,MATCH(B102,Historical!$B$7:$B$1278,0))/INDEX(Historical!$F$7:$F$1247,MATCH(B102,Historical!$B$7:$B$1278,0)))^(1/3)-1)*100)</f>
        <v>16.191208898541198</v>
      </c>
      <c r="U102" s="701">
        <f>IF(INDEX(Historical!$H$7:$H$1247,MATCH(B102,Historical!$B$7:$B$1278,0))=0,"n/a",((INDEX(Historical!$C$7:$C$1256,MATCH(B102,Historical!$B$7:$B$1278,0))/INDEX(Historical!$H$7:$H$1247,MATCH(B102,Historical!$B$7:$B$1278,0)))^(1/5)-1)*100)</f>
        <v>14.869835499703509</v>
      </c>
      <c r="V102" s="701">
        <f>IF(INDEX(Historical!$O$7:$O$1247,MATCH(B102,Historical!$B$7:$B$1278,0))=0,"n/a",((INDEX(Historical!$C$7:$C$1256,MATCH(B102,Historical!$B$7:$B$1278,0))/INDEX(Historical!$O$7:$O$1247,MATCH(B102,Historical!$B$7:$B$1278,0)))^(1/10)-1)*100)</f>
        <v>10.872671660343824</v>
      </c>
      <c r="W102" s="702">
        <f>IF(OR(U102&lt;=0,U102="n/a",V102&lt;=0,V102="n/a"),"n/a",U102/V102)</f>
        <v>1.3676340060868979</v>
      </c>
      <c r="X102" s="703">
        <f>IF(OR(AJ102&lt;=0,AJ102="n/a",U102&lt;=0,U102="n/a"),"n/a",U102/AJ102)</f>
        <v>1.7290506395004082</v>
      </c>
      <c r="Y102" s="674" t="s">
        <v>4183</v>
      </c>
      <c r="Z102" s="651">
        <f>IF(OR(AC102&lt;0.01,AC102="n/a"),"n/a",M102/AC102*100)</f>
        <v>37.860082304526749</v>
      </c>
      <c r="AA102" s="887">
        <f>IF(OR(AC102&lt;0.01,AC102="n/a"),"n/a",I102/AC102)</f>
        <v>12.403292181069958</v>
      </c>
      <c r="AB102" s="888">
        <v>12</v>
      </c>
      <c r="AC102" s="866">
        <v>2.4300000000000002</v>
      </c>
      <c r="AD102" s="866">
        <v>1.24</v>
      </c>
      <c r="AE102" s="866">
        <v>4.0199999999999996</v>
      </c>
      <c r="AF102" s="866">
        <v>1.1599999999999999</v>
      </c>
      <c r="AG102" s="866">
        <v>9.7000000000000011</v>
      </c>
      <c r="AH102" s="866">
        <v>6.8000000000000007</v>
      </c>
      <c r="AI102" s="866">
        <v>-14.530000000000001</v>
      </c>
      <c r="AJ102" s="866">
        <v>8.6</v>
      </c>
      <c r="AK102" s="866">
        <v>10</v>
      </c>
      <c r="AL102" s="879">
        <v>405.38</v>
      </c>
      <c r="AM102" s="873">
        <v>0.4</v>
      </c>
      <c r="AN102" s="866">
        <v>0.01</v>
      </c>
      <c r="AO102" s="740">
        <f>IF(U102="n/a","n/a",IF(AA102&lt;0,"n/a",IF(AA102="n/a","n/a",J102+U102-AA102)))</f>
        <v>5.5189653491577708</v>
      </c>
      <c r="AP102" s="741">
        <f>IF(U102="n/a","n/a",J102+U102)</f>
        <v>17.922257530227728</v>
      </c>
      <c r="AQ102" s="889">
        <f>IF(OR(AC102&lt;0.01,AF102="n/a"),"n/a",(I102/SQRT(22.5*AC102*(I102/AF102))-1)*100)</f>
        <v>-20.033843464066624</v>
      </c>
      <c r="AR102" s="651">
        <f>INDEX(Historical!$C$7:$C$1256,MATCH(B102,Historical!$B$7:$B$1278,0))*IF(AH102="n/a",1.03,IF(AH102&lt;0,1.01,IF(AH102&gt;10,1.1,(1+AH102/100))))</f>
        <v>0.85440000000000005</v>
      </c>
      <c r="AS102" s="887">
        <f>IF($AI102="n/a",1.03*AR102,IF($AI102&lt;0,1.01*AR102,IF($AI102&gt;10,1.1*AR102,(1+$AI102/100)*AR102)))</f>
        <v>0.86294400000000004</v>
      </c>
      <c r="AT102" s="887">
        <f>IF($AK102="n/a",1.03*AS102,IF($AK102&lt;0,1.01*AS102,IF($AK102&gt;10,1.1*AS102,(1+$AK102/100)*AS102)))</f>
        <v>0.94923840000000015</v>
      </c>
      <c r="AU102" s="887">
        <f>IF($AK102="n/a",1.03*AT102,IF($AK102&lt;0,1.01*AT102,IF($AK102&gt;10,1.1*AT102,(1+$AK102/100)*AT102)))</f>
        <v>1.0441622400000004</v>
      </c>
      <c r="AV102" s="887">
        <f>IF($AK102="n/a",1.03*AU102,IF($AK102&lt;0,1.01*AU102,IF($AK102&gt;10,1.1*AU102,(1+$AK102/100)*AU102)))</f>
        <v>1.1485784640000005</v>
      </c>
      <c r="AW102" s="651">
        <f>SUM(AR102:AV102)</f>
        <v>4.8593231040000013</v>
      </c>
      <c r="AX102" s="748">
        <f>AW102/I102*100</f>
        <v>16.122505321831458</v>
      </c>
      <c r="AY102" s="935">
        <v>0.83</v>
      </c>
      <c r="AZ102" s="873">
        <v>26.640000000000004</v>
      </c>
      <c r="BA102" s="873">
        <v>-36.909999999999997</v>
      </c>
      <c r="BB102" s="873">
        <v>-2.12</v>
      </c>
      <c r="BC102" s="873">
        <v>-9.51</v>
      </c>
      <c r="BE102" s="624">
        <v>2005</v>
      </c>
      <c r="BF102" s="899">
        <f>IF(BE102&gt;2008,0,IF(BE102&gt;2001,1,IF(BE102&gt;1990,2,IF(BE102&gt;1980,3,IF(BE102&gt;1973,4,IF(BE102&gt;1970,5,IF(BE102&gt;1960,6,IF(BE102&gt;1958,7,IF(BE102&gt;1953,8,9)))))))))</f>
        <v>1</v>
      </c>
      <c r="BG102" s="883">
        <v>1.2</v>
      </c>
    </row>
    <row r="103" spans="1:59" ht="11.25" customHeight="1" x14ac:dyDescent="0.2">
      <c r="A103" s="864" t="s">
        <v>1017</v>
      </c>
      <c r="B103" s="876" t="s">
        <v>1018</v>
      </c>
      <c r="C103" s="933" t="s">
        <v>108</v>
      </c>
      <c r="D103" s="933" t="s">
        <v>4341</v>
      </c>
      <c r="E103" s="733">
        <v>10</v>
      </c>
      <c r="F103" s="1158">
        <v>402</v>
      </c>
      <c r="G103" s="1157" t="s">
        <v>115</v>
      </c>
      <c r="H103" s="1157" t="s">
        <v>115</v>
      </c>
      <c r="I103" s="875">
        <v>26.86</v>
      </c>
      <c r="J103" s="651">
        <f>(M103/I103)*100</f>
        <v>4.0208488458674614</v>
      </c>
      <c r="K103" s="878">
        <v>0.27</v>
      </c>
      <c r="L103" s="888">
        <v>4</v>
      </c>
      <c r="M103" s="642">
        <f>K103*L103</f>
        <v>1.08</v>
      </c>
      <c r="N103" s="871" t="s">
        <v>119</v>
      </c>
      <c r="O103" s="734">
        <v>0.26</v>
      </c>
      <c r="P103" s="862">
        <v>44043</v>
      </c>
      <c r="Q103" s="862">
        <v>44075</v>
      </c>
      <c r="R103" s="642">
        <f>(K103-O103)/O103*100</f>
        <v>3.8461538461538494</v>
      </c>
      <c r="S103" s="701">
        <f>IF(INDEX(Historical!$D$7:$D$1254,MATCH(B103,Historical!$B$7:$B$1278,0))=0,"n/a",(INDEX(Historical!$C$7:$C$1256,MATCH(B103,Historical!$B$7:$B$1278,0))/INDEX(Historical!$D$7:$D$1254,MATCH(B103,Historical!$B$7:$B$1278,0))-1)*100)</f>
        <v>8.5106382978723527</v>
      </c>
      <c r="T103" s="701">
        <f>IF(INDEX(Historical!$F$7:$F$1247,MATCH(B103,Historical!$B$7:$B$1278,0))=0,"n/a",((INDEX(Historical!$C$7:$C$1256,MATCH(B103,Historical!$B$7:$B$1278,0))/INDEX(Historical!$F$7:$F$1247,MATCH(B103,Historical!$B$7:$B$1278,0)))^(1/3)-1)*100)</f>
        <v>7.5462916267589053</v>
      </c>
      <c r="U103" s="701">
        <f>IF(INDEX(Historical!$H$7:$H$1247,MATCH(B103,Historical!$B$7:$B$1278,0))=0,"n/a",((INDEX(Historical!$C$7:$C$1256,MATCH(B103,Historical!$B$7:$B$1278,0))/INDEX(Historical!$H$7:$H$1247,MATCH(B103,Historical!$B$7:$B$1278,0)))^(1/5)-1)*100)</f>
        <v>6.6285959026347374</v>
      </c>
      <c r="V103" s="701">
        <f>IF(INDEX(Historical!$O$7:$O$1247,MATCH(B103,Historical!$B$7:$B$1278,0))=0,"n/a",((INDEX(Historical!$C$7:$C$1256,MATCH(B103,Historical!$B$7:$B$1278,0))/INDEX(Historical!$O$7:$O$1247,MATCH(B103,Historical!$B$7:$B$1278,0)))^(1/10)-1)*100)</f>
        <v>6.1796316715072797</v>
      </c>
      <c r="W103" s="702">
        <f>IF(OR(U103&lt;=0,U103="n/a",V103&lt;=0,V103="n/a"),"n/a",U103/V103)</f>
        <v>1.0726522639201166</v>
      </c>
      <c r="X103" s="703">
        <f>IF(OR(AJ103&lt;=0,AJ103="n/a",U103&lt;=0,U103="n/a"),"n/a",U103/AJ103)</f>
        <v>0.84981998751727406</v>
      </c>
      <c r="Y103" s="665"/>
      <c r="Z103" s="651">
        <f>IF(OR(AC103&lt;0.01,AC103="n/a"),"n/a",M103/AC103*100)</f>
        <v>59.668508287292823</v>
      </c>
      <c r="AA103" s="887">
        <f>IF(OR(AC103&lt;0.01,AC103="n/a"),"n/a",I103/AC103)</f>
        <v>14.839779005524861</v>
      </c>
      <c r="AB103" s="888">
        <v>12</v>
      </c>
      <c r="AC103" s="866">
        <v>1.81</v>
      </c>
      <c r="AD103" s="866">
        <v>2.12</v>
      </c>
      <c r="AE103" s="866">
        <v>2.86</v>
      </c>
      <c r="AF103" s="866">
        <v>0.89</v>
      </c>
      <c r="AG103" s="866">
        <v>6.2</v>
      </c>
      <c r="AH103" s="866">
        <v>-3.5999999999999996</v>
      </c>
      <c r="AI103" s="866">
        <v>75.97</v>
      </c>
      <c r="AJ103" s="866">
        <v>7.8</v>
      </c>
      <c r="AK103" s="866">
        <v>7.0000000000000009</v>
      </c>
      <c r="AL103" s="879">
        <v>533.71</v>
      </c>
      <c r="AM103" s="873">
        <v>1.3</v>
      </c>
      <c r="AN103" s="866">
        <v>0.2</v>
      </c>
      <c r="AO103" s="740">
        <f>IF(U103="n/a","n/a",IF(AA103&lt;0,"n/a",IF(AA103="n/a","n/a",J103+U103-AA103)))</f>
        <v>-4.1903342570226627</v>
      </c>
      <c r="AP103" s="741">
        <f>IF(U103="n/a","n/a",J103+U103)</f>
        <v>10.649444748502198</v>
      </c>
      <c r="AQ103" s="889">
        <f>IF(OR(AC103&lt;0.01,AF103="n/a"),"n/a",(I103/SQRT(22.5*AC103*(I103/AF103))-1)*100)</f>
        <v>-23.384355195221019</v>
      </c>
      <c r="AR103" s="651">
        <f>INDEX(Historical!$C$7:$C$1256,MATCH(B103,Historical!$B$7:$B$1278,0))*IF(AH103="n/a",1.03,IF(AH103&lt;0,1.01,IF(AH103&gt;10,1.1,(1+AH103/100))))</f>
        <v>1.0302</v>
      </c>
      <c r="AS103" s="887">
        <f>IF($AI103="n/a",1.03*AR103,IF($AI103&lt;0,1.01*AR103,IF($AI103&gt;10,1.1*AR103,(1+$AI103/100)*AR103)))</f>
        <v>1.1332200000000001</v>
      </c>
      <c r="AT103" s="887">
        <f>IF($AK103="n/a",1.03*AS103,IF($AK103&lt;0,1.01*AS103,IF($AK103&gt;10,1.1*AS103,(1+$AK103/100)*AS103)))</f>
        <v>1.2125454000000002</v>
      </c>
      <c r="AU103" s="887">
        <f>IF($AK103="n/a",1.03*AT103,IF($AK103&lt;0,1.01*AT103,IF($AK103&gt;10,1.1*AT103,(1+$AK103/100)*AT103)))</f>
        <v>1.2974235780000003</v>
      </c>
      <c r="AV103" s="887">
        <f>IF($AK103="n/a",1.03*AU103,IF($AK103&lt;0,1.01*AU103,IF($AK103&gt;10,1.1*AU103,(1+$AK103/100)*AU103)))</f>
        <v>1.3882432284600004</v>
      </c>
      <c r="AW103" s="651">
        <f>SUM(AR103:AV103)</f>
        <v>6.0616322064600014</v>
      </c>
      <c r="AX103" s="748">
        <f>AW103/I103*100</f>
        <v>22.567506353164564</v>
      </c>
      <c r="AY103" s="935">
        <v>0.94</v>
      </c>
      <c r="AZ103" s="873">
        <v>20.990000000000002</v>
      </c>
      <c r="BA103" s="873">
        <v>-35.130000000000003</v>
      </c>
      <c r="BB103" s="873">
        <v>0.38</v>
      </c>
      <c r="BC103" s="873">
        <v>-6.72</v>
      </c>
      <c r="BE103" s="624">
        <v>2011</v>
      </c>
      <c r="BF103" s="899">
        <f>IF(BE103&gt;2008,0,IF(BE103&gt;2001,1,IF(BE103&gt;1990,2,IF(BE103&gt;1980,3,IF(BE103&gt;1973,4,IF(BE103&gt;1970,5,IF(BE103&gt;1960,6,IF(BE103&gt;1958,7,IF(BE103&gt;1953,8,9)))))))))</f>
        <v>0</v>
      </c>
      <c r="BG103" s="883">
        <v>0.70000000000000007</v>
      </c>
    </row>
    <row r="104" spans="1:59" ht="11.25" customHeight="1" x14ac:dyDescent="0.2">
      <c r="A104" s="864" t="s">
        <v>1004</v>
      </c>
      <c r="B104" s="876" t="s">
        <v>1005</v>
      </c>
      <c r="C104" s="933" t="s">
        <v>153</v>
      </c>
      <c r="D104" s="933" t="s">
        <v>4351</v>
      </c>
      <c r="E104" s="733">
        <v>11</v>
      </c>
      <c r="F104" s="1158">
        <v>297</v>
      </c>
      <c r="G104" s="1178" t="s">
        <v>115</v>
      </c>
      <c r="H104" s="1178" t="s">
        <v>115</v>
      </c>
      <c r="I104" s="875">
        <v>58.45</v>
      </c>
      <c r="J104" s="651">
        <f>(M104/I104)*100</f>
        <v>3.0795551753635584</v>
      </c>
      <c r="K104" s="878">
        <v>0.45</v>
      </c>
      <c r="L104" s="888">
        <v>4</v>
      </c>
      <c r="M104" s="642">
        <f>K104*L104</f>
        <v>1.8</v>
      </c>
      <c r="N104" s="871" t="s">
        <v>139</v>
      </c>
      <c r="O104" s="734">
        <v>0.41</v>
      </c>
      <c r="P104" s="862">
        <v>43831</v>
      </c>
      <c r="Q104" s="862">
        <v>43863</v>
      </c>
      <c r="R104" s="642">
        <f>(K104-O104)/O104*100</f>
        <v>9.7560975609756184</v>
      </c>
      <c r="S104" s="701">
        <f>IF(INDEX(Historical!$D$7:$D$1254,MATCH(B104,Historical!$B$7:$B$1278,0))=0,"n/a",(INDEX(Historical!$C$7:$C$1256,MATCH(B104,Historical!$B$7:$B$1278,0))/INDEX(Historical!$D$7:$D$1254,MATCH(B104,Historical!$B$7:$B$1278,0))-1)*100)</f>
        <v>2.4999999999999911</v>
      </c>
      <c r="T104" s="701">
        <f>IF(INDEX(Historical!$F$7:$F$1247,MATCH(B104,Historical!$B$7:$B$1278,0))=0,"n/a",((INDEX(Historical!$C$7:$C$1256,MATCH(B104,Historical!$B$7:$B$1278,0))/INDEX(Historical!$F$7:$F$1247,MATCH(B104,Historical!$B$7:$B$1278,0)))^(1/3)-1)*100)</f>
        <v>2.5652131008858436</v>
      </c>
      <c r="U104" s="701">
        <f>IF(INDEX(Historical!$H$7:$H$1247,MATCH(B104,Historical!$B$7:$B$1278,0))=0,"n/a",((INDEX(Historical!$C$7:$C$1256,MATCH(B104,Historical!$B$7:$B$1278,0))/INDEX(Historical!$H$7:$H$1247,MATCH(B104,Historical!$B$7:$B$1278,0)))^(1/5)-1)*100)</f>
        <v>2.4932274840123947</v>
      </c>
      <c r="V104" s="701">
        <f>IF(INDEX(Historical!$O$7:$O$1247,MATCH(B104,Historical!$B$7:$B$1278,0))=0,"n/a",((INDEX(Historical!$C$7:$C$1256,MATCH(B104,Historical!$B$7:$B$1278,0))/INDEX(Historical!$O$7:$O$1247,MATCH(B104,Historical!$B$7:$B$1278,0)))^(1/10)-1)*100)</f>
        <v>2.8352992717352699</v>
      </c>
      <c r="W104" s="702">
        <f>IF(OR(U104&lt;=0,U104="n/a",V104&lt;=0,V104="n/a"),"n/a",U104/V104)</f>
        <v>0.87935249335654109</v>
      </c>
      <c r="X104" s="703">
        <f>IF(OR(AJ104&lt;=0,AJ104="n/a",U104&lt;=0,U104="n/a"),"n/a",U104/AJ104)</f>
        <v>0.22873646642315548</v>
      </c>
      <c r="Y104" s="661"/>
      <c r="Z104" s="651" t="str">
        <f>IF(OR(AC104&lt;0.01,AC104="n/a"),"n/a",M104/AC104*100)</f>
        <v>n/a</v>
      </c>
      <c r="AA104" s="887" t="str">
        <f>IF(OR(AC104&lt;0.01,AC104="n/a"),"n/a",I104/AC104)</f>
        <v>n/a</v>
      </c>
      <c r="AB104" s="888">
        <v>8</v>
      </c>
      <c r="AC104" s="866">
        <v>-0.1</v>
      </c>
      <c r="AD104" s="866" t="s">
        <v>136</v>
      </c>
      <c r="AE104" s="866">
        <v>3.82</v>
      </c>
      <c r="AF104" s="866">
        <v>2.69</v>
      </c>
      <c r="AG104" s="866">
        <v>-1.3</v>
      </c>
      <c r="AH104" s="866">
        <v>-33.900000000000006</v>
      </c>
      <c r="AI104" s="866">
        <v>17.84</v>
      </c>
      <c r="AJ104" s="866">
        <v>10.9</v>
      </c>
      <c r="AK104" s="866">
        <v>22.15</v>
      </c>
      <c r="AL104" s="879">
        <v>133120</v>
      </c>
      <c r="AM104" s="873">
        <v>0.1</v>
      </c>
      <c r="AN104" s="866">
        <v>0.95</v>
      </c>
      <c r="AO104" s="740" t="str">
        <f>IF(U104="n/a","n/a",IF(AA104&lt;0,"n/a",IF(AA104="n/a","n/a",J104+U104-AA104)))</f>
        <v>n/a</v>
      </c>
      <c r="AP104" s="741">
        <f>IF(U104="n/a","n/a",J104+U104)</f>
        <v>5.5727826593759531</v>
      </c>
      <c r="AQ104" s="889" t="str">
        <f>IF(OR(AC104&lt;0.01,AF104="n/a"),"n/a",(I104/SQRT(22.5*AC104*(I104/AF104))-1)*100)</f>
        <v>n/a</v>
      </c>
      <c r="AR104" s="651">
        <f>INDEX(Historical!$C$7:$C$1256,MATCH(B104,Historical!$B$7:$B$1278,0))*IF(AH104="n/a",1.03,IF(AH104&lt;0,1.01,IF(AH104&gt;10,1.1,(1+AH104/100))))</f>
        <v>1.6563999999999999</v>
      </c>
      <c r="AS104" s="887">
        <f>IF($AI104="n/a",1.03*AR104,IF($AI104&lt;0,1.01*AR104,IF($AI104&gt;10,1.1*AR104,(1+$AI104/100)*AR104)))</f>
        <v>1.8220400000000001</v>
      </c>
      <c r="AT104" s="887">
        <f>IF($AK104="n/a",1.03*AS104,IF($AK104&lt;0,1.01*AS104,IF($AK104&gt;10,1.1*AS104,(1+$AK104/100)*AS104)))</f>
        <v>2.0042440000000004</v>
      </c>
      <c r="AU104" s="887">
        <f>IF($AK104="n/a",1.03*AT104,IF($AK104&lt;0,1.01*AT104,IF($AK104&gt;10,1.1*AT104,(1+$AK104/100)*AT104)))</f>
        <v>2.2046684000000005</v>
      </c>
      <c r="AV104" s="887">
        <f>IF($AK104="n/a",1.03*AU104,IF($AK104&lt;0,1.01*AU104,IF($AK104&gt;10,1.1*AU104,(1+$AK104/100)*AU104)))</f>
        <v>2.4251352400000008</v>
      </c>
      <c r="AW104" s="651">
        <f>SUM(AR104:AV104)</f>
        <v>10.112487640000003</v>
      </c>
      <c r="AX104" s="748">
        <f>AW104/I104*100</f>
        <v>17.301090915312237</v>
      </c>
      <c r="AY104" s="935">
        <v>0.64</v>
      </c>
      <c r="AZ104" s="873">
        <v>27.73</v>
      </c>
      <c r="BA104" s="873">
        <v>-14.469999999999999</v>
      </c>
      <c r="BB104" s="873">
        <v>-2.85</v>
      </c>
      <c r="BC104" s="873">
        <v>-2.78</v>
      </c>
      <c r="BE104" s="624">
        <v>2010</v>
      </c>
      <c r="BF104" s="899">
        <f>IF(BE104&gt;2008,0,IF(BE104&gt;2001,1,IF(BE104&gt;1990,2,IF(BE104&gt;1980,3,IF(BE104&gt;1973,4,IF(BE104&gt;1970,5,IF(BE104&gt;1960,6,IF(BE104&gt;1958,7,IF(BE104&gt;1953,8,9)))))))))</f>
        <v>0</v>
      </c>
      <c r="BG104" s="883">
        <v>-0.5</v>
      </c>
    </row>
    <row r="105" spans="1:59" ht="11.25" customHeight="1" x14ac:dyDescent="0.2">
      <c r="A105" s="872" t="s">
        <v>464</v>
      </c>
      <c r="B105" s="876" t="s">
        <v>465</v>
      </c>
      <c r="C105" s="933" t="s">
        <v>108</v>
      </c>
      <c r="D105" s="933" t="s">
        <v>4341</v>
      </c>
      <c r="E105" s="733">
        <v>15</v>
      </c>
      <c r="F105" s="1158">
        <v>248</v>
      </c>
      <c r="G105" s="1154" t="s">
        <v>37</v>
      </c>
      <c r="H105" s="1154" t="s">
        <v>37</v>
      </c>
      <c r="I105" s="875">
        <v>58.74</v>
      </c>
      <c r="J105" s="651">
        <f>(M105/I105)*100</f>
        <v>3.4729315628192028</v>
      </c>
      <c r="K105" s="878">
        <v>0.51</v>
      </c>
      <c r="L105" s="888">
        <v>4</v>
      </c>
      <c r="M105" s="642">
        <f>K105*L105</f>
        <v>2.04</v>
      </c>
      <c r="N105" s="871" t="s">
        <v>466</v>
      </c>
      <c r="O105" s="734">
        <v>0.5</v>
      </c>
      <c r="P105" s="619">
        <v>43776</v>
      </c>
      <c r="Q105" s="619">
        <v>43795</v>
      </c>
      <c r="R105" s="642">
        <f>(K105-O105)/O105*100</f>
        <v>2.0000000000000018</v>
      </c>
      <c r="S105" s="701">
        <f>IF(INDEX(Historical!$D$7:$D$1254,MATCH(B105,Historical!$B$7:$B$1278,0))=0,"n/a",(INDEX(Historical!$C$7:$C$1256,MATCH(B105,Historical!$B$7:$B$1278,0))/INDEX(Historical!$D$7:$D$1254,MATCH(B105,Historical!$B$7:$B$1278,0))-1)*100)</f>
        <v>5.7894736842105221</v>
      </c>
      <c r="T105" s="701">
        <f>IF(INDEX(Historical!$F$7:$F$1247,MATCH(B105,Historical!$B$7:$B$1278,0))=0,"n/a",((INDEX(Historical!$C$7:$C$1256,MATCH(B105,Historical!$B$7:$B$1278,0))/INDEX(Historical!$F$7:$F$1247,MATCH(B105,Historical!$B$7:$B$1278,0)))^(1/3)-1)*100)</f>
        <v>5.1275761773769801</v>
      </c>
      <c r="U105" s="701">
        <f>IF(INDEX(Historical!$H$7:$H$1247,MATCH(B105,Historical!$B$7:$B$1278,0))=0,"n/a",((INDEX(Historical!$C$7:$C$1256,MATCH(B105,Historical!$B$7:$B$1278,0))/INDEX(Historical!$H$7:$H$1247,MATCH(B105,Historical!$B$7:$B$1278,0)))^(1/5)-1)*100)</f>
        <v>4.4085846538828521</v>
      </c>
      <c r="V105" s="701">
        <f>IF(INDEX(Historical!$O$7:$O$1247,MATCH(B105,Historical!$B$7:$B$1278,0))=0,"n/a",((INDEX(Historical!$C$7:$C$1256,MATCH(B105,Historical!$B$7:$B$1278,0))/INDEX(Historical!$O$7:$O$1247,MATCH(B105,Historical!$B$7:$B$1278,0)))^(1/10)-1)*100)</f>
        <v>7.8391422634658259</v>
      </c>
      <c r="W105" s="702">
        <f>IF(OR(U105&lt;=0,U105="n/a",V105&lt;=0,V105="n/a"),"n/a",U105/V105)</f>
        <v>0.56238099854737644</v>
      </c>
      <c r="X105" s="703">
        <f>IF(OR(AJ105&lt;=0,AJ105="n/a",U105&lt;=0,U105="n/a"),"n/a",U105/AJ105)</f>
        <v>0.41201725737222922</v>
      </c>
      <c r="Y105" s="877"/>
      <c r="Z105" s="651">
        <f>IF(OR(AC105&lt;0.01,AC105="n/a"),"n/a",M105/AC105*100)</f>
        <v>32.025117739403456</v>
      </c>
      <c r="AA105" s="887">
        <f>IF(OR(AC105&lt;0.01,AC105="n/a"),"n/a",I105/AC105)</f>
        <v>9.2213500784929359</v>
      </c>
      <c r="AB105" s="888">
        <v>12</v>
      </c>
      <c r="AC105" s="866">
        <v>6.37</v>
      </c>
      <c r="AD105" s="866">
        <v>1.32</v>
      </c>
      <c r="AE105" s="866">
        <v>2.66</v>
      </c>
      <c r="AF105" s="866">
        <v>0.81</v>
      </c>
      <c r="AG105" s="866">
        <v>9.1</v>
      </c>
      <c r="AH105" s="866">
        <v>6.4</v>
      </c>
      <c r="AI105" s="866">
        <v>9.66</v>
      </c>
      <c r="AJ105" s="866">
        <v>10.7</v>
      </c>
      <c r="AK105" s="866">
        <v>7.0000000000000009</v>
      </c>
      <c r="AL105" s="879">
        <v>4000</v>
      </c>
      <c r="AM105" s="873">
        <v>0.3</v>
      </c>
      <c r="AN105" s="866">
        <v>0.48</v>
      </c>
      <c r="AO105" s="740">
        <f>IF(U105="n/a","n/a",IF(AA105&lt;0,"n/a",IF(AA105="n/a","n/a",J105+U105-AA105)))</f>
        <v>-1.3398338617908809</v>
      </c>
      <c r="AP105" s="741">
        <f>IF(U105="n/a","n/a",J105+U105)</f>
        <v>7.8815162167020549</v>
      </c>
      <c r="AQ105" s="889">
        <f>IF(OR(AC105&lt;0.01,AF105="n/a"),"n/a",(I105/SQRT(22.5*AC105*(I105/AF105))-1)*100)</f>
        <v>-42.383283430436116</v>
      </c>
      <c r="AR105" s="651">
        <f>INDEX(Historical!$C$7:$C$1256,MATCH(B105,Historical!$B$7:$B$1278,0))*IF(AH105="n/a",1.03,IF(AH105&lt;0,1.01,IF(AH105&gt;10,1.1,(1+AH105/100))))</f>
        <v>2.1386400000000001</v>
      </c>
      <c r="AS105" s="887">
        <f>IF($AI105="n/a",1.03*AR105,IF($AI105&lt;0,1.01*AR105,IF($AI105&gt;10,1.1*AR105,(1+$AI105/100)*AR105)))</f>
        <v>2.3452326240000003</v>
      </c>
      <c r="AT105" s="887">
        <f>IF($AK105="n/a",1.03*AS105,IF($AK105&lt;0,1.01*AS105,IF($AK105&gt;10,1.1*AS105,(1+$AK105/100)*AS105)))</f>
        <v>2.5093989076800005</v>
      </c>
      <c r="AU105" s="887">
        <f>IF($AK105="n/a",1.03*AT105,IF($AK105&lt;0,1.01*AT105,IF($AK105&gt;10,1.1*AT105,(1+$AK105/100)*AT105)))</f>
        <v>2.6850568312176009</v>
      </c>
      <c r="AV105" s="887">
        <f>IF($AK105="n/a",1.03*AU105,IF($AK105&lt;0,1.01*AU105,IF($AK105&gt;10,1.1*AU105,(1+$AK105/100)*AU105)))</f>
        <v>2.873010809402833</v>
      </c>
      <c r="AW105" s="651">
        <f>SUM(AR105:AV105)</f>
        <v>12.551339172300436</v>
      </c>
      <c r="AX105" s="748">
        <f>AW105/I105*100</f>
        <v>21.367618611338841</v>
      </c>
      <c r="AY105" s="935">
        <v>1.71</v>
      </c>
      <c r="AZ105" s="873">
        <v>69.92</v>
      </c>
      <c r="BA105" s="873">
        <v>-33.46</v>
      </c>
      <c r="BB105" s="873">
        <v>6.0699999999999994</v>
      </c>
      <c r="BC105" s="873">
        <v>2.6100000000000003</v>
      </c>
      <c r="BE105" s="624">
        <v>2005</v>
      </c>
      <c r="BF105" s="899">
        <f>IF(BE105&gt;2008,0,IF(BE105&gt;2001,1,IF(BE105&gt;1990,2,IF(BE105&gt;1980,3,IF(BE105&gt;1973,4,IF(BE105&gt;1970,5,IF(BE105&gt;1960,6,IF(BE105&gt;1958,7,IF(BE105&gt;1953,8,9)))))))))</f>
        <v>1</v>
      </c>
      <c r="BG105" s="883">
        <v>1</v>
      </c>
    </row>
    <row r="106" spans="1:59" ht="11.25" customHeight="1" x14ac:dyDescent="0.2">
      <c r="A106" s="881" t="s">
        <v>976</v>
      </c>
      <c r="B106" s="876" t="s">
        <v>977</v>
      </c>
      <c r="C106" s="933" t="s">
        <v>108</v>
      </c>
      <c r="D106" s="933" t="s">
        <v>4341</v>
      </c>
      <c r="E106" s="733">
        <v>8</v>
      </c>
      <c r="F106" s="1158">
        <v>531</v>
      </c>
      <c r="G106" s="1182" t="s">
        <v>106</v>
      </c>
      <c r="H106" s="1182" t="s">
        <v>106</v>
      </c>
      <c r="I106" s="875">
        <v>21.51</v>
      </c>
      <c r="J106" s="651">
        <f>(M106/I106)*100</f>
        <v>3.254300325430032</v>
      </c>
      <c r="K106" s="878">
        <v>0.17499999999999999</v>
      </c>
      <c r="L106" s="888">
        <v>4</v>
      </c>
      <c r="M106" s="642">
        <f>K106*L106</f>
        <v>0.7</v>
      </c>
      <c r="N106" s="871" t="s">
        <v>966</v>
      </c>
      <c r="O106" s="734">
        <v>0.16</v>
      </c>
      <c r="P106" s="862">
        <v>43871</v>
      </c>
      <c r="Q106" s="862">
        <v>43879</v>
      </c>
      <c r="R106" s="642">
        <f>(K106-O106)/O106*100</f>
        <v>9.3749999999999911</v>
      </c>
      <c r="S106" s="701">
        <f>IF(INDEX(Historical!$D$7:$D$1254,MATCH(B106,Historical!$B$7:$B$1278,0))=0,"n/a",(INDEX(Historical!$C$7:$C$1256,MATCH(B106,Historical!$B$7:$B$1278,0))/INDEX(Historical!$D$7:$D$1254,MATCH(B106,Historical!$B$7:$B$1278,0))-1)*100)</f>
        <v>6.6666666666666652</v>
      </c>
      <c r="T106" s="701">
        <f>IF(INDEX(Historical!$F$7:$F$1247,MATCH(B106,Historical!$B$7:$B$1278,0))=0,"n/a",((INDEX(Historical!$C$7:$C$1256,MATCH(B106,Historical!$B$7:$B$1278,0))/INDEX(Historical!$F$7:$F$1247,MATCH(B106,Historical!$B$7:$B$1278,0)))^(1/3)-1)*100)</f>
        <v>10.064241629820891</v>
      </c>
      <c r="U106" s="701">
        <f>IF(INDEX(Historical!$H$7:$H$1247,MATCH(B106,Historical!$B$7:$B$1278,0))=0,"n/a",((INDEX(Historical!$C$7:$C$1256,MATCH(B106,Historical!$B$7:$B$1278,0))/INDEX(Historical!$H$7:$H$1247,MATCH(B106,Historical!$B$7:$B$1278,0)))^(1/5)-1)*100)</f>
        <v>26.19146889603865</v>
      </c>
      <c r="V106" s="701" t="str">
        <f>IF(INDEX(Historical!$O$7:$O$1247,MATCH(B106,Historical!$B$7:$B$1278,0))=0,"n/a",((INDEX(Historical!$C$7:$C$1256,MATCH(B106,Historical!$B$7:$B$1278,0))/INDEX(Historical!$O$7:$O$1247,MATCH(B106,Historical!$B$7:$B$1278,0)))^(1/10)-1)*100)</f>
        <v>n/a</v>
      </c>
      <c r="W106" s="702" t="str">
        <f>IF(OR(U106&lt;=0,U106="n/a",V106&lt;=0,V106="n/a"),"n/a",U106/V106)</f>
        <v>n/a</v>
      </c>
      <c r="X106" s="703" t="str">
        <f>IF(OR(AJ106&lt;=0,AJ106="n/a",U106&lt;=0,U106="n/a"),"n/a",U106/AJ106)</f>
        <v>n/a</v>
      </c>
      <c r="Y106" s="877"/>
      <c r="Z106" s="651" t="str">
        <f>IF(OR(AC106&lt;0.01,AC106="n/a"),"n/a",M106/AC106*100)</f>
        <v>n/a</v>
      </c>
      <c r="AA106" s="887" t="str">
        <f>IF(OR(AC106&lt;0.01,AC106="n/a"),"n/a",I106/AC106)</f>
        <v>n/a</v>
      </c>
      <c r="AB106" s="888">
        <v>12</v>
      </c>
      <c r="AC106" s="866" t="s">
        <v>136</v>
      </c>
      <c r="AD106" s="866" t="s">
        <v>136</v>
      </c>
      <c r="AE106" s="866" t="s">
        <v>136</v>
      </c>
      <c r="AF106" s="866" t="s">
        <v>136</v>
      </c>
      <c r="AG106" s="866" t="s">
        <v>136</v>
      </c>
      <c r="AH106" s="866" t="s">
        <v>136</v>
      </c>
      <c r="AI106" s="866" t="s">
        <v>136</v>
      </c>
      <c r="AJ106" s="866" t="s">
        <v>136</v>
      </c>
      <c r="AK106" s="866" t="s">
        <v>136</v>
      </c>
      <c r="AL106" s="879" t="s">
        <v>136</v>
      </c>
      <c r="AM106" s="873" t="s">
        <v>136</v>
      </c>
      <c r="AN106" s="866" t="s">
        <v>136</v>
      </c>
      <c r="AO106" s="740" t="str">
        <f>IF(U106="n/a","n/a",IF(AA106&lt;0,"n/a",IF(AA106="n/a","n/a",J106+U106-AA106)))</f>
        <v>n/a</v>
      </c>
      <c r="AP106" s="741">
        <f>IF(U106="n/a","n/a",J106+U106)</f>
        <v>29.44576922146868</v>
      </c>
      <c r="AQ106" s="889" t="str">
        <f>IF(OR(AC106&lt;0.01,AF106="n/a"),"n/a",(I106/SQRT(22.5*AC106*(I106/AF106))-1)*100)</f>
        <v>n/a</v>
      </c>
      <c r="AR106" s="651">
        <f>INDEX(Historical!$C$7:$C$1256,MATCH(B106,Historical!$B$7:$B$1278,0))*IF(AH106="n/a",1.03,IF(AH106&lt;0,1.01,IF(AH106&gt;10,1.1,(1+AH106/100))))</f>
        <v>0.65920000000000001</v>
      </c>
      <c r="AS106" s="887">
        <f>IF($AI106="n/a",1.03*AR106,IF($AI106&lt;0,1.01*AR106,IF($AI106&gt;10,1.1*AR106,(1+$AI106/100)*AR106)))</f>
        <v>0.67897600000000002</v>
      </c>
      <c r="AT106" s="887">
        <f>IF($AK106="n/a",1.03*AS106,IF($AK106&lt;0,1.01*AS106,IF($AK106&gt;10,1.1*AS106,(1+$AK106/100)*AS106)))</f>
        <v>0.69934528000000007</v>
      </c>
      <c r="AU106" s="887">
        <f>IF($AK106="n/a",1.03*AT106,IF($AK106&lt;0,1.01*AT106,IF($AK106&gt;10,1.1*AT106,(1+$AK106/100)*AT106)))</f>
        <v>0.72032563840000008</v>
      </c>
      <c r="AV106" s="887">
        <f>IF($AK106="n/a",1.03*AU106,IF($AK106&lt;0,1.01*AU106,IF($AK106&gt;10,1.1*AU106,(1+$AK106/100)*AU106)))</f>
        <v>0.74193540755200005</v>
      </c>
      <c r="AW106" s="651">
        <f>SUM(AR106:AV106)</f>
        <v>3.4997823259520002</v>
      </c>
      <c r="AX106" s="748">
        <f>AW106/I106*100</f>
        <v>16.270489660399814</v>
      </c>
      <c r="AY106" s="935" t="s">
        <v>136</v>
      </c>
      <c r="AZ106" s="873" t="s">
        <v>136</v>
      </c>
      <c r="BA106" s="873" t="s">
        <v>136</v>
      </c>
      <c r="BB106" s="873" t="s">
        <v>136</v>
      </c>
      <c r="BC106" s="873" t="s">
        <v>136</v>
      </c>
      <c r="BD106" s="908" t="s">
        <v>4268</v>
      </c>
      <c r="BE106" s="624">
        <v>2013</v>
      </c>
      <c r="BF106" s="899">
        <f>IF(BE106&gt;2008,0,IF(BE106&gt;2001,1,IF(BE106&gt;1990,2,IF(BE106&gt;1980,3,IF(BE106&gt;1973,4,IF(BE106&gt;1970,5,IF(BE106&gt;1960,6,IF(BE106&gt;1958,7,IF(BE106&gt;1953,8,9)))))))))</f>
        <v>0</v>
      </c>
      <c r="BG106" s="883" t="s">
        <v>136</v>
      </c>
    </row>
    <row r="107" spans="1:59" ht="11.25" customHeight="1" x14ac:dyDescent="0.2">
      <c r="A107" s="882" t="s">
        <v>4539</v>
      </c>
      <c r="B107" s="876" t="s">
        <v>4509</v>
      </c>
      <c r="C107" s="933" t="s">
        <v>108</v>
      </c>
      <c r="D107" s="933" t="s">
        <v>4341</v>
      </c>
      <c r="E107" s="733">
        <v>6</v>
      </c>
      <c r="F107" s="1158">
        <v>692</v>
      </c>
      <c r="G107" s="1178" t="s">
        <v>106</v>
      </c>
      <c r="H107" s="1178" t="s">
        <v>106</v>
      </c>
      <c r="I107" s="875">
        <v>42.2</v>
      </c>
      <c r="J107" s="651">
        <f>(M107/I107)*100</f>
        <v>3.7914691943127963</v>
      </c>
      <c r="K107" s="878">
        <v>0.4</v>
      </c>
      <c r="L107" s="888">
        <v>4</v>
      </c>
      <c r="M107" s="642">
        <f>K107*L107</f>
        <v>1.6</v>
      </c>
      <c r="N107" s="871" t="s">
        <v>4534</v>
      </c>
      <c r="O107" s="734">
        <v>0.3</v>
      </c>
      <c r="P107" s="862">
        <v>43908</v>
      </c>
      <c r="Q107" s="862">
        <v>43922</v>
      </c>
      <c r="R107" s="642">
        <f>(K107-O107)/O107*100</f>
        <v>33.33333333333335</v>
      </c>
      <c r="S107" s="701">
        <f>IF(INDEX(Historical!$D$7:$D$1254,MATCH(B107,Historical!$B$7:$B$1278,0))=0,"n/a",(INDEX(Historical!$C$7:$C$1256,MATCH(B107,Historical!$B$7:$B$1278,0))/INDEX(Historical!$D$7:$D$1254,MATCH(B107,Historical!$B$7:$B$1278,0))-1)*100)</f>
        <v>19.999999999999996</v>
      </c>
      <c r="T107" s="701">
        <f>IF(INDEX(Historical!$F$7:$F$1247,MATCH(B107,Historical!$B$7:$B$1278,0))=0,"n/a",((INDEX(Historical!$C$7:$C$1256,MATCH(B107,Historical!$B$7:$B$1278,0))/INDEX(Historical!$F$7:$F$1247,MATCH(B107,Historical!$B$7:$B$1278,0)))^(1/3)-1)*100)</f>
        <v>25.99210498948732</v>
      </c>
      <c r="U107" s="701" t="str">
        <f>IF(INDEX(Historical!$H$7:$H$1247,MATCH(B107,Historical!$B$7:$B$1278,0))=0,"n/a",((INDEX(Historical!$C$7:$C$1256,MATCH(B107,Historical!$B$7:$B$1278,0))/INDEX(Historical!$H$7:$H$1247,MATCH(B107,Historical!$B$7:$B$1278,0)))^(1/5)-1)*100)</f>
        <v>n/a</v>
      </c>
      <c r="V107" s="701">
        <f>IF(INDEX(Historical!$O$7:$O$1247,MATCH(B107,Historical!$B$7:$B$1278,0))=0,"n/a",((INDEX(Historical!$C$7:$C$1256,MATCH(B107,Historical!$B$7:$B$1278,0))/INDEX(Historical!$O$7:$O$1247,MATCH(B107,Historical!$B$7:$B$1278,0)))^(1/10)-1)*100)</f>
        <v>19.623119885131544</v>
      </c>
      <c r="W107" s="702" t="str">
        <f>IF(OR(U107&lt;=0,U107="n/a",V107&lt;=0,V107="n/a"),"n/a",U107/V107)</f>
        <v>n/a</v>
      </c>
      <c r="X107" s="703" t="str">
        <f>IF(OR(AJ107&lt;=0,AJ107="n/a",U107&lt;=0,U107="n/a"),"n/a",U107/AJ107)</f>
        <v>n/a</v>
      </c>
      <c r="Y107" s="877"/>
      <c r="Z107" s="651">
        <f>IF(OR(AC107&lt;0.01,AC107="n/a"),"n/a",M107/AC107*100)</f>
        <v>30.131826741996235</v>
      </c>
      <c r="AA107" s="887">
        <f>IF(OR(AC107&lt;0.01,AC107="n/a"),"n/a",I107/AC107)</f>
        <v>7.9472693032015078</v>
      </c>
      <c r="AB107" s="888">
        <v>12</v>
      </c>
      <c r="AC107" s="866">
        <v>5.31</v>
      </c>
      <c r="AD107" s="866">
        <v>1.59</v>
      </c>
      <c r="AE107" s="866">
        <v>1.62</v>
      </c>
      <c r="AF107" s="866">
        <v>0.62</v>
      </c>
      <c r="AG107" s="866">
        <v>8.5</v>
      </c>
      <c r="AH107" s="866">
        <v>8.6</v>
      </c>
      <c r="AI107" s="866">
        <v>10.27</v>
      </c>
      <c r="AJ107" s="866">
        <v>41.4</v>
      </c>
      <c r="AK107" s="866">
        <v>5</v>
      </c>
      <c r="AL107" s="879">
        <v>3550</v>
      </c>
      <c r="AM107" s="873">
        <v>0.70000000000000007</v>
      </c>
      <c r="AN107" s="866">
        <v>0.15</v>
      </c>
      <c r="AO107" s="740" t="str">
        <f>IF(U107="n/a","n/a",IF(AA107&lt;0,"n/a",IF(AA107="n/a","n/a",J107+U107-AA107)))</f>
        <v>n/a</v>
      </c>
      <c r="AP107" s="741" t="str">
        <f>IF(U107="n/a","n/a",J107+U107)</f>
        <v>n/a</v>
      </c>
      <c r="AQ107" s="889">
        <f>IF(OR(AC107&lt;0.01,AF107="n/a"),"n/a",(I107/SQRT(22.5*AC107*(I107/AF107))-1)*100)</f>
        <v>-53.203480813277302</v>
      </c>
      <c r="AR107" s="651">
        <f>INDEX(Historical!$C$7:$C$1256,MATCH(B107,Historical!$B$7:$B$1278,0))*IF(AH107="n/a",1.03,IF(AH107&lt;0,1.01,IF(AH107&gt;10,1.1,(1+AH107/100))))</f>
        <v>1.3032000000000001</v>
      </c>
      <c r="AS107" s="887">
        <f>IF($AI107="n/a",1.03*AR107,IF($AI107&lt;0,1.01*AR107,IF($AI107&gt;10,1.1*AR107,(1+$AI107/100)*AR107)))</f>
        <v>1.4335200000000003</v>
      </c>
      <c r="AT107" s="887">
        <f>IF($AK107="n/a",1.03*AS107,IF($AK107&lt;0,1.01*AS107,IF($AK107&gt;10,1.1*AS107,(1+$AK107/100)*AS107)))</f>
        <v>1.5051960000000004</v>
      </c>
      <c r="AU107" s="887">
        <f>IF($AK107="n/a",1.03*AT107,IF($AK107&lt;0,1.01*AT107,IF($AK107&gt;10,1.1*AT107,(1+$AK107/100)*AT107)))</f>
        <v>1.5804558000000004</v>
      </c>
      <c r="AV107" s="887">
        <f>IF($AK107="n/a",1.03*AU107,IF($AK107&lt;0,1.01*AU107,IF($AK107&gt;10,1.1*AU107,(1+$AK107/100)*AU107)))</f>
        <v>1.6594785900000004</v>
      </c>
      <c r="AW107" s="651">
        <f>SUM(AR107:AV107)</f>
        <v>7.4818503900000017</v>
      </c>
      <c r="AX107" s="748">
        <f>AW107/I107*100</f>
        <v>17.729503293838867</v>
      </c>
      <c r="AY107" s="935">
        <v>1.31</v>
      </c>
      <c r="AZ107" s="873">
        <v>78.13</v>
      </c>
      <c r="BA107" s="873">
        <v>-31.330000000000002</v>
      </c>
      <c r="BB107" s="873">
        <v>10.72</v>
      </c>
      <c r="BC107" s="873">
        <v>5.1400000000000006</v>
      </c>
      <c r="BE107" s="624">
        <v>2015</v>
      </c>
      <c r="BF107" s="899">
        <f>IF(BE107&gt;2008,0,IF(BE107&gt;2001,1,IF(BE107&gt;1990,2,IF(BE107&gt;1980,3,IF(BE107&gt;1973,4,IF(BE107&gt;1970,5,IF(BE107&gt;1960,6,IF(BE107&gt;1958,7,IF(BE107&gt;1953,8,9)))))))))</f>
        <v>0</v>
      </c>
      <c r="BG107" s="883">
        <v>0.89999999999999991</v>
      </c>
    </row>
    <row r="108" spans="1:59" s="774" customFormat="1" ht="11.25" customHeight="1" x14ac:dyDescent="0.2">
      <c r="A108" s="777" t="s">
        <v>1013</v>
      </c>
      <c r="B108" s="782" t="s">
        <v>1014</v>
      </c>
      <c r="C108" s="933" t="s">
        <v>4322</v>
      </c>
      <c r="D108" s="933" t="s">
        <v>4352</v>
      </c>
      <c r="E108" s="756">
        <v>8</v>
      </c>
      <c r="F108" s="1158">
        <v>552</v>
      </c>
      <c r="G108" s="1181" t="s">
        <v>106</v>
      </c>
      <c r="H108" s="1181" t="s">
        <v>106</v>
      </c>
      <c r="I108" s="757">
        <v>13.89</v>
      </c>
      <c r="J108" s="758">
        <f>(M108/I108)*100</f>
        <v>9.5752339812814977</v>
      </c>
      <c r="K108" s="759">
        <v>0.33250000000000002</v>
      </c>
      <c r="L108" s="760">
        <v>4</v>
      </c>
      <c r="M108" s="761">
        <f>K108*L108</f>
        <v>1.33</v>
      </c>
      <c r="N108" s="762" t="s">
        <v>151</v>
      </c>
      <c r="O108" s="763">
        <v>0.33</v>
      </c>
      <c r="P108" s="764">
        <v>43888</v>
      </c>
      <c r="Q108" s="764">
        <v>43921</v>
      </c>
      <c r="R108" s="761">
        <f>(K108-O108)/O108*100</f>
        <v>0.75757575757575824</v>
      </c>
      <c r="S108" s="701">
        <f>IF(INDEX(Historical!$D$7:$D$1254,MATCH(B108,Historical!$B$7:$B$1278,0))=0,"n/a",(INDEX(Historical!$C$7:$C$1256,MATCH(B108,Historical!$B$7:$B$1278,0))/INDEX(Historical!$D$7:$D$1254,MATCH(B108,Historical!$B$7:$B$1278,0))-1)*100)</f>
        <v>4.7619047619047672</v>
      </c>
      <c r="T108" s="701">
        <f>IF(INDEX(Historical!$F$7:$F$1247,MATCH(B108,Historical!$B$7:$B$1278,0))=0,"n/a",((INDEX(Historical!$C$7:$C$1256,MATCH(B108,Historical!$B$7:$B$1278,0))/INDEX(Historical!$F$7:$F$1247,MATCH(B108,Historical!$B$7:$B$1278,0)))^(1/3)-1)*100)</f>
        <v>5.6295191645437948</v>
      </c>
      <c r="U108" s="701">
        <f>IF(INDEX(Historical!$H$7:$H$1247,MATCH(B108,Historical!$B$7:$B$1278,0))=0,"n/a",((INDEX(Historical!$C$7:$C$1256,MATCH(B108,Historical!$B$7:$B$1278,0))/INDEX(Historical!$H$7:$H$1247,MATCH(B108,Historical!$B$7:$B$1278,0)))^(1/5)-1)*100)</f>
        <v>5.7096868374616028</v>
      </c>
      <c r="V108" s="701" t="str">
        <f>IF(INDEX(Historical!$O$7:$O$1247,MATCH(B108,Historical!$B$7:$B$1278,0))=0,"n/a",((INDEX(Historical!$C$7:$C$1256,MATCH(B108,Historical!$B$7:$B$1278,0))/INDEX(Historical!$O$7:$O$1247,MATCH(B108,Historical!$B$7:$B$1278,0)))^(1/10)-1)*100)</f>
        <v>n/a</v>
      </c>
      <c r="W108" s="702" t="str">
        <f>IF(OR(U108&lt;=0,U108="n/a",V108&lt;=0,V108="n/a"),"n/a",U108/V108)</f>
        <v>n/a</v>
      </c>
      <c r="X108" s="703" t="str">
        <f>IF(OR(AJ108&lt;=0,AJ108="n/a",U108&lt;=0,U108="n/a"),"n/a",U108/AJ108)</f>
        <v>n/a</v>
      </c>
      <c r="Y108" s="782" t="s">
        <v>473</v>
      </c>
      <c r="Z108" s="758" t="str">
        <f>IF(OR(AC108&lt;0.01,AC108="n/a"),"n/a",M108/AC108*100)</f>
        <v>n/a</v>
      </c>
      <c r="AA108" s="766" t="str">
        <f>IF(OR(AC108&lt;0.01,AC108="n/a"),"n/a",I108/AC108)</f>
        <v>n/a</v>
      </c>
      <c r="AB108" s="760">
        <v>12</v>
      </c>
      <c r="AC108" s="767">
        <v>-0.31</v>
      </c>
      <c r="AD108" s="767" t="s">
        <v>136</v>
      </c>
      <c r="AE108" s="767">
        <v>1.79</v>
      </c>
      <c r="AF108" s="767">
        <v>0.59</v>
      </c>
      <c r="AG108" s="767">
        <v>-1.2</v>
      </c>
      <c r="AH108" s="767">
        <v>-16.8</v>
      </c>
      <c r="AI108" s="767">
        <v>101.49999999999999</v>
      </c>
      <c r="AJ108" s="767">
        <v>-18.7</v>
      </c>
      <c r="AK108" s="767" t="s">
        <v>136</v>
      </c>
      <c r="AL108" s="768">
        <v>13310</v>
      </c>
      <c r="AM108" s="769">
        <v>0.83</v>
      </c>
      <c r="AN108" s="767">
        <v>4.8</v>
      </c>
      <c r="AO108" s="770" t="str">
        <f>IF(U108="n/a","n/a",IF(AA108&lt;0,"n/a",IF(AA108="n/a","n/a",J108+U108-AA108)))</f>
        <v>n/a</v>
      </c>
      <c r="AP108" s="771">
        <f>IF(U108="n/a","n/a",J108+U108)</f>
        <v>15.2849208187431</v>
      </c>
      <c r="AQ108" s="772" t="str">
        <f>IF(OR(AC108&lt;0.01,AF108="n/a"),"n/a",(I108/SQRT(22.5*AC108*(I108/AF108))-1)*100)</f>
        <v>n/a</v>
      </c>
      <c r="AR108" s="651">
        <f>INDEX(Historical!$C$7:$C$1256,MATCH(B108,Historical!$B$7:$B$1278,0))*IF(AH108="n/a",1.03,IF(AH108&lt;0,1.01,IF(AH108&gt;10,1.1,(1+AH108/100))))</f>
        <v>1.3332000000000002</v>
      </c>
      <c r="AS108" s="766">
        <f>IF($AI108="n/a",1.03*AR108,IF($AI108&lt;0,1.01*AR108,IF($AI108&gt;10,1.1*AR108,(1+$AI108/100)*AR108)))</f>
        <v>1.4665200000000003</v>
      </c>
      <c r="AT108" s="766">
        <f>IF($AK108="n/a",1.03*AS108,IF($AK108&lt;0,1.01*AS108,IF($AK108&gt;10,1.1*AS108,(1+$AK108/100)*AS108)))</f>
        <v>1.5105156000000004</v>
      </c>
      <c r="AU108" s="766">
        <f>IF($AK108="n/a",1.03*AT108,IF($AK108&lt;0,1.01*AT108,IF($AK108&gt;10,1.1*AT108,(1+$AK108/100)*AT108)))</f>
        <v>1.5558310680000005</v>
      </c>
      <c r="AV108" s="766">
        <f>IF($AK108="n/a",1.03*AU108,IF($AK108&lt;0,1.01*AU108,IF($AK108&gt;10,1.1*AU108,(1+$AK108/100)*AU108)))</f>
        <v>1.6025060000400004</v>
      </c>
      <c r="AW108" s="758">
        <f>SUM(AR108:AV108)</f>
        <v>7.468572668040002</v>
      </c>
      <c r="AX108" s="773">
        <f>AW108/I108*100</f>
        <v>53.769421656155522</v>
      </c>
      <c r="AY108" s="936">
        <v>1.64</v>
      </c>
      <c r="AZ108" s="769">
        <v>95.63000000000001</v>
      </c>
      <c r="BA108" s="769">
        <v>-31</v>
      </c>
      <c r="BB108" s="769">
        <v>12.879999999999999</v>
      </c>
      <c r="BC108" s="769">
        <v>13.18</v>
      </c>
      <c r="BD108" s="909"/>
      <c r="BE108" s="624">
        <v>2013</v>
      </c>
      <c r="BF108" s="899">
        <f>IF(BE108&gt;2008,0,IF(BE108&gt;2001,1,IF(BE108&gt;1990,2,IF(BE108&gt;1980,3,IF(BE108&gt;1973,4,IF(BE108&gt;1970,5,IF(BE108&gt;1960,6,IF(BE108&gt;1958,7,IF(BE108&gt;1953,8,9)))))))))</f>
        <v>0</v>
      </c>
      <c r="BG108" s="825">
        <v>-0.1</v>
      </c>
    </row>
    <row r="109" spans="1:59" ht="11.25" customHeight="1" x14ac:dyDescent="0.2">
      <c r="A109" s="872" t="s">
        <v>469</v>
      </c>
      <c r="B109" s="876" t="s">
        <v>470</v>
      </c>
      <c r="C109" s="933" t="s">
        <v>4196</v>
      </c>
      <c r="D109" s="933" t="s">
        <v>4328</v>
      </c>
      <c r="E109" s="733">
        <v>14</v>
      </c>
      <c r="F109" s="1158">
        <v>264</v>
      </c>
      <c r="G109" s="1158" t="s">
        <v>106</v>
      </c>
      <c r="H109" s="1158" t="s">
        <v>106</v>
      </c>
      <c r="I109" s="875">
        <v>137.6</v>
      </c>
      <c r="J109" s="651">
        <f>(M109/I109)*100</f>
        <v>1.6715116279069766</v>
      </c>
      <c r="K109" s="878">
        <v>0.57499999999999996</v>
      </c>
      <c r="L109" s="888">
        <v>4</v>
      </c>
      <c r="M109" s="642">
        <f>K109*L109</f>
        <v>2.2999999999999998</v>
      </c>
      <c r="N109" s="871" t="s">
        <v>188</v>
      </c>
      <c r="O109" s="734">
        <v>0.54</v>
      </c>
      <c r="P109" s="862">
        <v>44088</v>
      </c>
      <c r="Q109" s="862">
        <v>44109</v>
      </c>
      <c r="R109" s="642">
        <f>(K109-O109)/O109*100</f>
        <v>6.4814814814814659</v>
      </c>
      <c r="S109" s="701">
        <f>IF(INDEX(Historical!$D$7:$D$1254,MATCH(B109,Historical!$B$7:$B$1278,0))=0,"n/a",(INDEX(Historical!$C$7:$C$1256,MATCH(B109,Historical!$B$7:$B$1278,0))/INDEX(Historical!$D$7:$D$1254,MATCH(B109,Historical!$B$7:$B$1278,0))-1)*100)</f>
        <v>26.265822784810133</v>
      </c>
      <c r="T109" s="701">
        <f>IF(INDEX(Historical!$F$7:$F$1247,MATCH(B109,Historical!$B$7:$B$1278,0))=0,"n/a",((INDEX(Historical!$C$7:$C$1256,MATCH(B109,Historical!$B$7:$B$1278,0))/INDEX(Historical!$F$7:$F$1247,MATCH(B109,Historical!$B$7:$B$1278,0)))^(1/3)-1)*100)</f>
        <v>17.493163193867247</v>
      </c>
      <c r="U109" s="701">
        <f>IF(INDEX(Historical!$H$7:$H$1247,MATCH(B109,Historical!$B$7:$B$1278,0))=0,"n/a",((INDEX(Historical!$C$7:$C$1256,MATCH(B109,Historical!$B$7:$B$1278,0))/INDEX(Historical!$H$7:$H$1247,MATCH(B109,Historical!$B$7:$B$1278,0)))^(1/5)-1)*100)</f>
        <v>17.257350851193355</v>
      </c>
      <c r="V109" s="701">
        <f>IF(INDEX(Historical!$O$7:$O$1247,MATCH(B109,Historical!$B$7:$B$1278,0))=0,"n/a",((INDEX(Historical!$C$7:$C$1256,MATCH(B109,Historical!$B$7:$B$1278,0))/INDEX(Historical!$O$7:$O$1247,MATCH(B109,Historical!$B$7:$B$1278,0)))^(1/10)-1)*100)</f>
        <v>19.011104450984995</v>
      </c>
      <c r="W109" s="702">
        <f>IF(OR(U109&lt;=0,U109="n/a",V109&lt;=0,V109="n/a"),"n/a",U109/V109)</f>
        <v>0.9077510933510875</v>
      </c>
      <c r="X109" s="703">
        <f>IF(OR(AJ109&lt;=0,AJ109="n/a",U109&lt;=0,U109="n/a"),"n/a",U109/AJ109)</f>
        <v>1.5271991903710933</v>
      </c>
      <c r="Y109" s="876"/>
      <c r="Z109" s="651">
        <f>IF(OR(AC109&lt;0.01,AC109="n/a"),"n/a",M109/AC109*100)</f>
        <v>58.080808080808076</v>
      </c>
      <c r="AA109" s="887">
        <f>IF(OR(AC109&lt;0.01,AC109="n/a"),"n/a",I109/AC109)</f>
        <v>34.747474747474747</v>
      </c>
      <c r="AB109" s="888">
        <v>12</v>
      </c>
      <c r="AC109" s="866">
        <v>3.96</v>
      </c>
      <c r="AD109" s="866">
        <v>3.47</v>
      </c>
      <c r="AE109" s="866">
        <v>3.49</v>
      </c>
      <c r="AF109" s="866">
        <v>11.75</v>
      </c>
      <c r="AG109" s="866">
        <v>38.4</v>
      </c>
      <c r="AH109" s="866">
        <v>-2.7</v>
      </c>
      <c r="AI109" s="866">
        <v>9.43</v>
      </c>
      <c r="AJ109" s="866">
        <v>11.3</v>
      </c>
      <c r="AK109" s="866">
        <v>10</v>
      </c>
      <c r="AL109" s="879">
        <v>15790</v>
      </c>
      <c r="AM109" s="873">
        <v>0.6</v>
      </c>
      <c r="AN109" s="866">
        <v>1.33</v>
      </c>
      <c r="AO109" s="740">
        <f>IF(U109="n/a","n/a",IF(AA109&lt;0,"n/a",IF(AA109="n/a","n/a",J109+U109-AA109)))</f>
        <v>-15.818612268374416</v>
      </c>
      <c r="AP109" s="741">
        <f>IF(U109="n/a","n/a",J109+U109)</f>
        <v>18.928862479100331</v>
      </c>
      <c r="AQ109" s="889">
        <f>IF(OR(AC109&lt;0.01,AF109="n/a"),"n/a",(I109/SQRT(22.5*AC109*(I109/AF109))-1)*100)</f>
        <v>325.98008731907663</v>
      </c>
      <c r="AR109" s="651">
        <f>INDEX(Historical!$C$7:$C$1256,MATCH(B109,Historical!$B$7:$B$1278,0))*IF(AH109="n/a",1.03,IF(AH109&lt;0,1.01,IF(AH109&gt;10,1.1,(1+AH109/100))))</f>
        <v>2.0149500000000002</v>
      </c>
      <c r="AS109" s="887">
        <f>IF($AI109="n/a",1.03*AR109,IF($AI109&lt;0,1.01*AR109,IF($AI109&gt;10,1.1*AR109,(1+$AI109/100)*AR109)))</f>
        <v>2.2049597850000002</v>
      </c>
      <c r="AT109" s="887">
        <f>IF($AK109="n/a",1.03*AS109,IF($AK109&lt;0,1.01*AS109,IF($AK109&gt;10,1.1*AS109,(1+$AK109/100)*AS109)))</f>
        <v>2.4254557635000005</v>
      </c>
      <c r="AU109" s="887">
        <f>IF($AK109="n/a",1.03*AT109,IF($AK109&lt;0,1.01*AT109,IF($AK109&gt;10,1.1*AT109,(1+$AK109/100)*AT109)))</f>
        <v>2.6680013398500009</v>
      </c>
      <c r="AV109" s="887">
        <f>IF($AK109="n/a",1.03*AU109,IF($AK109&lt;0,1.01*AU109,IF($AK109&gt;10,1.1*AU109,(1+$AK109/100)*AU109)))</f>
        <v>2.9348014738350012</v>
      </c>
      <c r="AW109" s="651">
        <f>SUM(AR109:AV109)</f>
        <v>12.248168362185003</v>
      </c>
      <c r="AX109" s="748">
        <f>AW109/I109*100</f>
        <v>8.9012851469367753</v>
      </c>
      <c r="AY109" s="935">
        <v>0.91</v>
      </c>
      <c r="AZ109" s="873">
        <v>68.010000000000005</v>
      </c>
      <c r="BA109" s="873">
        <v>-5.7799999999999994</v>
      </c>
      <c r="BB109" s="873">
        <v>0.27</v>
      </c>
      <c r="BC109" s="873">
        <v>11.83</v>
      </c>
      <c r="BE109" s="624">
        <v>2007</v>
      </c>
      <c r="BF109" s="899">
        <f>IF(BE109&gt;2008,0,IF(BE109&gt;2001,1,IF(BE109&gt;1990,2,IF(BE109&gt;1980,3,IF(BE109&gt;1973,4,IF(BE109&gt;1970,5,IF(BE109&gt;1960,6,IF(BE109&gt;1958,7,IF(BE109&gt;1953,8,9)))))))))</f>
        <v>1</v>
      </c>
      <c r="BG109" s="883">
        <v>10</v>
      </c>
    </row>
    <row r="110" spans="1:59" ht="11.25" customHeight="1" x14ac:dyDescent="0.2">
      <c r="A110" s="872" t="s">
        <v>158</v>
      </c>
      <c r="B110" s="876" t="s">
        <v>159</v>
      </c>
      <c r="C110" s="933" t="s">
        <v>112</v>
      </c>
      <c r="D110" s="933" t="s">
        <v>4325</v>
      </c>
      <c r="E110" s="733">
        <v>35</v>
      </c>
      <c r="F110" s="1158">
        <v>79</v>
      </c>
      <c r="G110" s="1141" t="s">
        <v>37</v>
      </c>
      <c r="H110" s="1141" t="s">
        <v>37</v>
      </c>
      <c r="I110" s="866">
        <v>37.72</v>
      </c>
      <c r="J110" s="651">
        <f>(M110/I110)*100</f>
        <v>2.3329798515376461</v>
      </c>
      <c r="K110" s="885">
        <v>0.22</v>
      </c>
      <c r="L110" s="888">
        <v>4</v>
      </c>
      <c r="M110" s="642">
        <f>K110*L110</f>
        <v>0.88</v>
      </c>
      <c r="N110" s="871" t="s">
        <v>160</v>
      </c>
      <c r="O110" s="735">
        <v>0.2175</v>
      </c>
      <c r="P110" s="862">
        <v>44112</v>
      </c>
      <c r="Q110" s="862">
        <v>44134</v>
      </c>
      <c r="R110" s="642">
        <f>(K110-O110)/O110*100</f>
        <v>1.1494252873563229</v>
      </c>
      <c r="S110" s="701">
        <f>IF(INDEX(Historical!$D$7:$D$1254,MATCH(B110,Historical!$B$7:$B$1278,0))=0,"n/a",(INDEX(Historical!$C$7:$C$1256,MATCH(B110,Historical!$B$7:$B$1278,0))/INDEX(Historical!$D$7:$D$1254,MATCH(B110,Historical!$B$7:$B$1278,0))-1)*100)</f>
        <v>2.5179856115107979</v>
      </c>
      <c r="T110" s="701">
        <f>IF(INDEX(Historical!$F$7:$F$1247,MATCH(B110,Historical!$B$7:$B$1278,0))=0,"n/a",((INDEX(Historical!$C$7:$C$1256,MATCH(B110,Historical!$B$7:$B$1278,0))/INDEX(Historical!$F$7:$F$1247,MATCH(B110,Historical!$B$7:$B$1278,0)))^(1/3)-1)*100)</f>
        <v>1.7140424691734157</v>
      </c>
      <c r="U110" s="701">
        <f>IF(INDEX(Historical!$H$7:$H$1247,MATCH(B110,Historical!$B$7:$B$1278,0))=0,"n/a",((INDEX(Historical!$C$7:$C$1256,MATCH(B110,Historical!$B$7:$B$1278,0))/INDEX(Historical!$H$7:$H$1247,MATCH(B110,Historical!$B$7:$B$1278,0)))^(1/5)-1)*100)</f>
        <v>1.7230308602011801</v>
      </c>
      <c r="V110" s="701">
        <f>IF(INDEX(Historical!$O$7:$O$1247,MATCH(B110,Historical!$B$7:$B$1278,0))=0,"n/a",((INDEX(Historical!$C$7:$C$1256,MATCH(B110,Historical!$B$7:$B$1278,0))/INDEX(Historical!$O$7:$O$1247,MATCH(B110,Historical!$B$7:$B$1278,0)))^(1/10)-1)*100)</f>
        <v>2.2415804817228269</v>
      </c>
      <c r="W110" s="702">
        <f>IF(OR(U110&lt;=0,U110="n/a",V110&lt;=0,V110="n/a"),"n/a",U110/V110)</f>
        <v>0.76866785477936461</v>
      </c>
      <c r="X110" s="703">
        <f>IF(OR(AJ110&lt;=0,AJ110="n/a",U110&lt;=0,U110="n/a"),"n/a",U110/AJ110)</f>
        <v>1.8687970284177659E-2</v>
      </c>
      <c r="Y110" s="876"/>
      <c r="Z110" s="651">
        <f>IF(OR(AC110&lt;0.01,AC110="n/a"),"n/a",M110/AC110*100)</f>
        <v>42.10526315789474</v>
      </c>
      <c r="AA110" s="887">
        <f>IF(OR(AC110&lt;0.01,AC110="n/a"),"n/a",I110/AC110)</f>
        <v>18.047846889952154</v>
      </c>
      <c r="AB110" s="888">
        <v>7</v>
      </c>
      <c r="AC110" s="866">
        <v>2.09</v>
      </c>
      <c r="AD110" s="866">
        <v>2.58</v>
      </c>
      <c r="AE110" s="866">
        <v>1.79</v>
      </c>
      <c r="AF110" s="866">
        <v>2.27</v>
      </c>
      <c r="AG110" s="866">
        <v>12.9</v>
      </c>
      <c r="AH110" s="866">
        <v>-14.299999999999999</v>
      </c>
      <c r="AI110" s="866">
        <v>10.85</v>
      </c>
      <c r="AJ110" s="866">
        <v>92.2</v>
      </c>
      <c r="AK110" s="866">
        <v>7.0000000000000009</v>
      </c>
      <c r="AL110" s="879">
        <v>1940</v>
      </c>
      <c r="AM110" s="873">
        <v>1.7000000000000002</v>
      </c>
      <c r="AN110" s="866">
        <v>0</v>
      </c>
      <c r="AO110" s="740">
        <f>IF(U110="n/a","n/a",IF(AA110&lt;0,"n/a",IF(AA110="n/a","n/a",J110+U110-AA110)))</f>
        <v>-13.991836178213328</v>
      </c>
      <c r="AP110" s="741">
        <f>IF(U110="n/a","n/a",J110+U110)</f>
        <v>4.0560107117388267</v>
      </c>
      <c r="AQ110" s="889">
        <f>IF(OR(AC110&lt;0.01,AF110="n/a"),"n/a",(I110/SQRT(22.5*AC110*(I110/AF110))-1)*100)</f>
        <v>34.938030946211086</v>
      </c>
      <c r="AR110" s="651">
        <f>INDEX(Historical!$C$7:$C$1256,MATCH(B110,Historical!$B$7:$B$1278,0))*IF(AH110="n/a",1.03,IF(AH110&lt;0,1.01,IF(AH110&gt;10,1.1,(1+AH110/100))))</f>
        <v>0.86355000000000004</v>
      </c>
      <c r="AS110" s="887">
        <f>IF($AI110="n/a",1.03*AR110,IF($AI110&lt;0,1.01*AR110,IF($AI110&gt;10,1.1*AR110,(1+$AI110/100)*AR110)))</f>
        <v>0.94990500000000011</v>
      </c>
      <c r="AT110" s="887">
        <f>IF($AK110="n/a",1.03*AS110,IF($AK110&lt;0,1.01*AS110,IF($AK110&gt;10,1.1*AS110,(1+$AK110/100)*AS110)))</f>
        <v>1.0163983500000002</v>
      </c>
      <c r="AU110" s="887">
        <f>IF($AK110="n/a",1.03*AT110,IF($AK110&lt;0,1.01*AT110,IF($AK110&gt;10,1.1*AT110,(1+$AK110/100)*AT110)))</f>
        <v>1.0875462345000002</v>
      </c>
      <c r="AV110" s="887">
        <f>IF($AK110="n/a",1.03*AU110,IF($AK110&lt;0,1.01*AU110,IF($AK110&gt;10,1.1*AU110,(1+$AK110/100)*AU110)))</f>
        <v>1.1636744709150002</v>
      </c>
      <c r="AW110" s="651">
        <f>SUM(AR110:AV110)</f>
        <v>5.0810740554150016</v>
      </c>
      <c r="AX110" s="748">
        <f>AW110/I110*100</f>
        <v>13.470503858470313</v>
      </c>
      <c r="AY110" s="935">
        <v>0.67</v>
      </c>
      <c r="AZ110" s="873">
        <v>14.299999999999999</v>
      </c>
      <c r="BA110" s="873">
        <v>-36.19</v>
      </c>
      <c r="BB110" s="873">
        <v>-12.24</v>
      </c>
      <c r="BC110" s="873">
        <v>-18.690000000000001</v>
      </c>
      <c r="BE110" s="624">
        <v>1986</v>
      </c>
      <c r="BF110" s="899">
        <f>IF(BE110&gt;2008,0,IF(BE110&gt;2001,1,IF(BE110&gt;1990,2,IF(BE110&gt;1980,3,IF(BE110&gt;1973,4,IF(BE110&gt;1970,5,IF(BE110&gt;1960,6,IF(BE110&gt;1958,7,IF(BE110&gt;1953,8,9)))))))))</f>
        <v>3</v>
      </c>
      <c r="BG110" s="883">
        <v>9.4</v>
      </c>
    </row>
    <row r="111" spans="1:59" ht="11.25" customHeight="1" x14ac:dyDescent="0.2">
      <c r="A111" s="864" t="s">
        <v>474</v>
      </c>
      <c r="B111" s="876" t="s">
        <v>475</v>
      </c>
      <c r="C111" s="933" t="s">
        <v>108</v>
      </c>
      <c r="D111" s="933" t="s">
        <v>118</v>
      </c>
      <c r="E111" s="733">
        <v>27</v>
      </c>
      <c r="F111" s="1158">
        <v>124</v>
      </c>
      <c r="G111" s="1158" t="s">
        <v>106</v>
      </c>
      <c r="H111" s="1158" t="s">
        <v>106</v>
      </c>
      <c r="I111" s="866">
        <v>43.51</v>
      </c>
      <c r="J111" s="651">
        <f>(M111/I111)*100</f>
        <v>0.85037922316708803</v>
      </c>
      <c r="K111" s="885">
        <v>9.2499999999999999E-2</v>
      </c>
      <c r="L111" s="888">
        <v>4</v>
      </c>
      <c r="M111" s="642">
        <f>K111*L111</f>
        <v>0.37</v>
      </c>
      <c r="N111" s="871" t="s">
        <v>122</v>
      </c>
      <c r="O111" s="735">
        <v>8.5000000000000006E-2</v>
      </c>
      <c r="P111" s="862">
        <v>44138</v>
      </c>
      <c r="Q111" s="862">
        <v>44153</v>
      </c>
      <c r="R111" s="642">
        <f>(K111-O111)/O111*100</f>
        <v>8.8235294117646959</v>
      </c>
      <c r="S111" s="701">
        <f>IF(INDEX(Historical!$D$7:$D$1254,MATCH(B111,Historical!$B$7:$B$1278,0))=0,"n/a",(INDEX(Historical!$C$7:$C$1256,MATCH(B111,Historical!$B$7:$B$1278,0))/INDEX(Historical!$D$7:$D$1254,MATCH(B111,Historical!$B$7:$B$1278,0))-1)*100)</f>
        <v>6.5573770491803351</v>
      </c>
      <c r="T111" s="701">
        <f>IF(INDEX(Historical!$F$7:$F$1247,MATCH(B111,Historical!$B$7:$B$1278,0))=0,"n/a",((INDEX(Historical!$C$7:$C$1256,MATCH(B111,Historical!$B$7:$B$1278,0))/INDEX(Historical!$F$7:$F$1247,MATCH(B111,Historical!$B$7:$B$1278,0)))^(1/3)-1)*100)</f>
        <v>8.9579934734813627</v>
      </c>
      <c r="U111" s="701">
        <f>IF(INDEX(Historical!$H$7:$H$1247,MATCH(B111,Historical!$B$7:$B$1278,0))=0,"n/a",((INDEX(Historical!$C$7:$C$1256,MATCH(B111,Historical!$B$7:$B$1278,0))/INDEX(Historical!$H$7:$H$1247,MATCH(B111,Historical!$B$7:$B$1278,0)))^(1/5)-1)*100)</f>
        <v>9.6543588673895009</v>
      </c>
      <c r="V111" s="701">
        <f>IF(INDEX(Historical!$O$7:$O$1247,MATCH(B111,Historical!$B$7:$B$1278,0))=0,"n/a",((INDEX(Historical!$C$7:$C$1256,MATCH(B111,Historical!$B$7:$B$1278,0))/INDEX(Historical!$O$7:$O$1247,MATCH(B111,Historical!$B$7:$B$1278,0)))^(1/10)-1)*100)</f>
        <v>7.9490433048294618</v>
      </c>
      <c r="W111" s="702">
        <f>IF(OR(U111&lt;=0,U111="n/a",V111&lt;=0,V111="n/a"),"n/a",U111/V111)</f>
        <v>1.214530918648282</v>
      </c>
      <c r="X111" s="703">
        <f>IF(OR(AJ111&lt;=0,AJ111="n/a",U111&lt;=0,U111="n/a"),"n/a",U111/AJ111)</f>
        <v>0.65675910662513615</v>
      </c>
      <c r="Y111" s="662"/>
      <c r="Z111" s="651">
        <f>IF(OR(AC111&lt;0.01,AC111="n/a"),"n/a",M111/AC111*100)</f>
        <v>23.870967741935484</v>
      </c>
      <c r="AA111" s="887">
        <f>IF(OR(AC111&lt;0.01,AC111="n/a"),"n/a",I111/AC111)</f>
        <v>28.070967741935483</v>
      </c>
      <c r="AB111" s="888">
        <v>12</v>
      </c>
      <c r="AC111" s="866">
        <v>1.55</v>
      </c>
      <c r="AD111" s="866">
        <v>3.17</v>
      </c>
      <c r="AE111" s="866">
        <v>4.92</v>
      </c>
      <c r="AF111" s="866">
        <v>3.32</v>
      </c>
      <c r="AG111" s="866">
        <v>12.4</v>
      </c>
      <c r="AH111" s="866">
        <v>15.2</v>
      </c>
      <c r="AI111" s="866">
        <v>5.4899999999999993</v>
      </c>
      <c r="AJ111" s="866">
        <v>14.7</v>
      </c>
      <c r="AK111" s="866">
        <v>8.84</v>
      </c>
      <c r="AL111" s="879">
        <v>12280</v>
      </c>
      <c r="AM111" s="873">
        <v>2.1</v>
      </c>
      <c r="AN111" s="866">
        <v>0.45</v>
      </c>
      <c r="AO111" s="740">
        <f>IF(U111="n/a","n/a",IF(AA111&lt;0,"n/a",IF(AA111="n/a","n/a",J111+U111-AA111)))</f>
        <v>-17.566229651378894</v>
      </c>
      <c r="AP111" s="741">
        <f>IF(U111="n/a","n/a",J111+U111)</f>
        <v>10.504738090556589</v>
      </c>
      <c r="AQ111" s="889">
        <f>IF(OR(AC111&lt;0.01,AF111="n/a"),"n/a",(I111/SQRT(22.5*AC111*(I111/AF111))-1)*100)</f>
        <v>103.51971010551702</v>
      </c>
      <c r="AR111" s="651">
        <f>INDEX(Historical!$C$7:$C$1256,MATCH(B111,Historical!$B$7:$B$1278,0))*IF(AH111="n/a",1.03,IF(AH111&lt;0,1.01,IF(AH111&gt;10,1.1,(1+AH111/100))))</f>
        <v>0.35750000000000004</v>
      </c>
      <c r="AS111" s="887">
        <f>IF($AI111="n/a",1.03*AR111,IF($AI111&lt;0,1.01*AR111,IF($AI111&gt;10,1.1*AR111,(1+$AI111/100)*AR111)))</f>
        <v>0.37712675000000001</v>
      </c>
      <c r="AT111" s="887">
        <f>IF($AK111="n/a",1.03*AS111,IF($AK111&lt;0,1.01*AS111,IF($AK111&gt;10,1.1*AS111,(1+$AK111/100)*AS111)))</f>
        <v>0.41046475470000005</v>
      </c>
      <c r="AU111" s="887">
        <f>IF($AK111="n/a",1.03*AT111,IF($AK111&lt;0,1.01*AT111,IF($AK111&gt;10,1.1*AT111,(1+$AK111/100)*AT111)))</f>
        <v>0.44674983901548004</v>
      </c>
      <c r="AV111" s="887">
        <f>IF($AK111="n/a",1.03*AU111,IF($AK111&lt;0,1.01*AU111,IF($AK111&gt;10,1.1*AU111,(1+$AK111/100)*AU111)))</f>
        <v>0.48624252478444852</v>
      </c>
      <c r="AW111" s="651">
        <f>SUM(AR111:AV111)</f>
        <v>2.0780838684999288</v>
      </c>
      <c r="AX111" s="748">
        <f>AW111/I111*100</f>
        <v>4.7761063399216939</v>
      </c>
      <c r="AY111" s="935">
        <v>0.7</v>
      </c>
      <c r="AZ111" s="873">
        <v>41.730000000000004</v>
      </c>
      <c r="BA111" s="873">
        <v>-10.639999999999999</v>
      </c>
      <c r="BB111" s="873">
        <v>-4.7</v>
      </c>
      <c r="BC111" s="873">
        <v>2.65</v>
      </c>
      <c r="BE111" s="624">
        <v>1995</v>
      </c>
      <c r="BF111" s="899">
        <f>IF(BE111&gt;2008,0,IF(BE111&gt;2001,1,IF(BE111&gt;1990,2,IF(BE111&gt;1980,3,IF(BE111&gt;1973,4,IF(BE111&gt;1970,5,IF(BE111&gt;1960,6,IF(BE111&gt;1958,7,IF(BE111&gt;1953,8,9)))))))))</f>
        <v>2</v>
      </c>
      <c r="BG111" s="883">
        <v>5.5</v>
      </c>
    </row>
    <row r="112" spans="1:59" ht="11.25" customHeight="1" x14ac:dyDescent="0.2">
      <c r="A112" s="872" t="s">
        <v>1641</v>
      </c>
      <c r="B112" s="876" t="s">
        <v>1642</v>
      </c>
      <c r="C112" s="933" t="s">
        <v>108</v>
      </c>
      <c r="D112" s="933" t="s">
        <v>4341</v>
      </c>
      <c r="E112" s="733">
        <v>8</v>
      </c>
      <c r="F112" s="1158">
        <v>525</v>
      </c>
      <c r="G112" s="1178" t="s">
        <v>106</v>
      </c>
      <c r="H112" s="1178" t="s">
        <v>106</v>
      </c>
      <c r="I112" s="875">
        <v>19.84</v>
      </c>
      <c r="J112" s="651">
        <f>(M112/I112)*100</f>
        <v>4.0322580645161299</v>
      </c>
      <c r="K112" s="878">
        <v>0.2</v>
      </c>
      <c r="L112" s="888">
        <v>4</v>
      </c>
      <c r="M112" s="642">
        <f>K112*L112</f>
        <v>0.8</v>
      </c>
      <c r="N112" s="871" t="s">
        <v>107</v>
      </c>
      <c r="O112" s="734">
        <v>0.19</v>
      </c>
      <c r="P112" s="862">
        <v>43859</v>
      </c>
      <c r="Q112" s="862">
        <v>43873</v>
      </c>
      <c r="R112" s="642">
        <f>(K112-O112)/O112*100</f>
        <v>5.2631578947368469</v>
      </c>
      <c r="S112" s="701">
        <f>IF(INDEX(Historical!$D$7:$D$1254,MATCH(B112,Historical!$B$7:$B$1278,0))=0,"n/a",(INDEX(Historical!$C$7:$C$1256,MATCH(B112,Historical!$B$7:$B$1278,0))/INDEX(Historical!$D$7:$D$1254,MATCH(B112,Historical!$B$7:$B$1278,0))-1)*100)</f>
        <v>15.625</v>
      </c>
      <c r="T112" s="701">
        <f>IF(INDEX(Historical!$F$7:$F$1247,MATCH(B112,Historical!$B$7:$B$1278,0))=0,"n/a",((INDEX(Historical!$C$7:$C$1256,MATCH(B112,Historical!$B$7:$B$1278,0))/INDEX(Historical!$F$7:$F$1247,MATCH(B112,Historical!$B$7:$B$1278,0)))^(1/3)-1)*100)</f>
        <v>15.521679473813489</v>
      </c>
      <c r="U112" s="701">
        <f>IF(INDEX(Historical!$H$7:$H$1247,MATCH(B112,Historical!$B$7:$B$1278,0))=0,"n/a",((INDEX(Historical!$C$7:$C$1256,MATCH(B112,Historical!$B$7:$B$1278,0))/INDEX(Historical!$H$7:$H$1247,MATCH(B112,Historical!$B$7:$B$1278,0)))^(1/5)-1)*100)</f>
        <v>16.828973416570705</v>
      </c>
      <c r="V112" s="701">
        <f>IF(INDEX(Historical!$O$7:$O$1247,MATCH(B112,Historical!$B$7:$B$1278,0))=0,"n/a",((INDEX(Historical!$C$7:$C$1256,MATCH(B112,Historical!$B$7:$B$1278,0))/INDEX(Historical!$O$7:$O$1247,MATCH(B112,Historical!$B$7:$B$1278,0)))^(1/10)-1)*100)</f>
        <v>6.3450238139030057</v>
      </c>
      <c r="W112" s="702">
        <f>IF(OR(U112&lt;=0,U112="n/a",V112&lt;=0,V112="n/a"),"n/a",U112/V112)</f>
        <v>2.6523105208361262</v>
      </c>
      <c r="X112" s="703">
        <f>IF(OR(AJ112&lt;=0,AJ112="n/a",U112&lt;=0,U112="n/a"),"n/a",U112/AJ112)</f>
        <v>1.0077229590760901</v>
      </c>
      <c r="Y112" s="664"/>
      <c r="Z112" s="651">
        <f>IF(OR(AC112&lt;0.01,AC112="n/a"),"n/a",M112/AC112*100)</f>
        <v>34.334763948497852</v>
      </c>
      <c r="AA112" s="887">
        <f>IF(OR(AC112&lt;0.01,AC112="n/a"),"n/a",I112/AC112)</f>
        <v>8.5150214592274676</v>
      </c>
      <c r="AB112" s="888">
        <v>12</v>
      </c>
      <c r="AC112" s="866">
        <v>2.33</v>
      </c>
      <c r="AD112" s="866">
        <v>1.07</v>
      </c>
      <c r="AE112" s="866">
        <v>2.73</v>
      </c>
      <c r="AF112" s="866">
        <v>0.92</v>
      </c>
      <c r="AG112" s="866">
        <v>11.1</v>
      </c>
      <c r="AH112" s="866">
        <v>21.099999999999998</v>
      </c>
      <c r="AI112" s="866">
        <v>3.58</v>
      </c>
      <c r="AJ112" s="866">
        <v>16.7</v>
      </c>
      <c r="AK112" s="866">
        <v>8</v>
      </c>
      <c r="AL112" s="879">
        <v>296.01</v>
      </c>
      <c r="AM112" s="873">
        <v>8.4</v>
      </c>
      <c r="AN112" s="866">
        <v>0.11</v>
      </c>
      <c r="AO112" s="740">
        <f>IF(U112="n/a","n/a",IF(AA112&lt;0,"n/a",IF(AA112="n/a","n/a",J112+U112-AA112)))</f>
        <v>12.346210021859365</v>
      </c>
      <c r="AP112" s="741">
        <f>IF(U112="n/a","n/a",J112+U112)</f>
        <v>20.861231481086833</v>
      </c>
      <c r="AQ112" s="889">
        <f>IF(OR(AC112&lt;0.01,AF112="n/a"),"n/a",(I112/SQRT(22.5*AC112*(I112/AF112))-1)*100)</f>
        <v>-40.994087895122199</v>
      </c>
      <c r="AR112" s="651">
        <f>INDEX(Historical!$C$7:$C$1256,MATCH(B112,Historical!$B$7:$B$1278,0))*IF(AH112="n/a",1.03,IF(AH112&lt;0,1.01,IF(AH112&gt;10,1.1,(1+AH112/100))))</f>
        <v>0.81400000000000006</v>
      </c>
      <c r="AS112" s="887">
        <f>IF($AI112="n/a",1.03*AR112,IF($AI112&lt;0,1.01*AR112,IF($AI112&gt;10,1.1*AR112,(1+$AI112/100)*AR112)))</f>
        <v>0.84314120000000015</v>
      </c>
      <c r="AT112" s="887">
        <f>IF($AK112="n/a",1.03*AS112,IF($AK112&lt;0,1.01*AS112,IF($AK112&gt;10,1.1*AS112,(1+$AK112/100)*AS112)))</f>
        <v>0.91059249600000025</v>
      </c>
      <c r="AU112" s="887">
        <f>IF($AK112="n/a",1.03*AT112,IF($AK112&lt;0,1.01*AT112,IF($AK112&gt;10,1.1*AT112,(1+$AK112/100)*AT112)))</f>
        <v>0.98343989568000034</v>
      </c>
      <c r="AV112" s="887">
        <f>IF($AK112="n/a",1.03*AU112,IF($AK112&lt;0,1.01*AU112,IF($AK112&gt;10,1.1*AU112,(1+$AK112/100)*AU112)))</f>
        <v>1.0621150873344005</v>
      </c>
      <c r="AW112" s="651">
        <f>SUM(AR112:AV112)</f>
        <v>4.613288679014401</v>
      </c>
      <c r="AX112" s="748">
        <f>AW112/I112*100</f>
        <v>23.252463099870972</v>
      </c>
      <c r="AY112" s="935">
        <v>1.22</v>
      </c>
      <c r="AZ112" s="873">
        <v>52.03</v>
      </c>
      <c r="BA112" s="873">
        <v>-34.200000000000003</v>
      </c>
      <c r="BB112" s="873">
        <v>9.68</v>
      </c>
      <c r="BC112" s="873">
        <v>1.7500000000000002</v>
      </c>
      <c r="BE112" s="624">
        <v>2013</v>
      </c>
      <c r="BF112" s="899">
        <f>IF(BE112&gt;2008,0,IF(BE112&gt;2001,1,IF(BE112&gt;1990,2,IF(BE112&gt;1980,3,IF(BE112&gt;1973,4,IF(BE112&gt;1970,5,IF(BE112&gt;1960,6,IF(BE112&gt;1958,7,IF(BE112&gt;1953,8,9)))))))))</f>
        <v>0</v>
      </c>
      <c r="BG112" s="883">
        <v>1.3</v>
      </c>
    </row>
    <row r="113" spans="1:59" ht="11.25" customHeight="1" x14ac:dyDescent="0.2">
      <c r="A113" s="872" t="s">
        <v>3818</v>
      </c>
      <c r="B113" s="876" t="s">
        <v>3819</v>
      </c>
      <c r="C113" s="933" t="s">
        <v>108</v>
      </c>
      <c r="D113" s="933" t="s">
        <v>4341</v>
      </c>
      <c r="E113" s="733">
        <v>7</v>
      </c>
      <c r="F113" s="1158">
        <v>603</v>
      </c>
      <c r="G113" s="1158" t="s">
        <v>106</v>
      </c>
      <c r="H113" s="1158" t="s">
        <v>106</v>
      </c>
      <c r="I113" s="875">
        <v>17.989999999999998</v>
      </c>
      <c r="J113" s="651">
        <f>(M113/I113)*100</f>
        <v>4.8916064480266819</v>
      </c>
      <c r="K113" s="878">
        <v>0.22</v>
      </c>
      <c r="L113" s="888">
        <v>4</v>
      </c>
      <c r="M113" s="642">
        <f>K113*L113</f>
        <v>0.88</v>
      </c>
      <c r="N113" s="871" t="s">
        <v>535</v>
      </c>
      <c r="O113" s="734">
        <v>0.21</v>
      </c>
      <c r="P113" s="862">
        <v>43853</v>
      </c>
      <c r="Q113" s="862">
        <v>43860</v>
      </c>
      <c r="R113" s="642">
        <f>(K113-O113)/O113*100</f>
        <v>4.7619047619047663</v>
      </c>
      <c r="S113" s="701">
        <f>IF(INDEX(Historical!$D$7:$D$1254,MATCH(B113,Historical!$B$7:$B$1278,0))=0,"n/a",(INDEX(Historical!$C$7:$C$1256,MATCH(B113,Historical!$B$7:$B$1278,0))/INDEX(Historical!$D$7:$D$1254,MATCH(B113,Historical!$B$7:$B$1278,0))-1)*100)</f>
        <v>4.9999999999999822</v>
      </c>
      <c r="T113" s="701">
        <f>IF(INDEX(Historical!$F$7:$F$1247,MATCH(B113,Historical!$B$7:$B$1278,0))=0,"n/a",((INDEX(Historical!$C$7:$C$1256,MATCH(B113,Historical!$B$7:$B$1278,0))/INDEX(Historical!$F$7:$F$1247,MATCH(B113,Historical!$B$7:$B$1278,0)))^(1/3)-1)*100)</f>
        <v>7.2976287935406337</v>
      </c>
      <c r="U113" s="701">
        <f>IF(INDEX(Historical!$H$7:$H$1247,MATCH(B113,Historical!$B$7:$B$1278,0))=0,"n/a",((INDEX(Historical!$C$7:$C$1256,MATCH(B113,Historical!$B$7:$B$1278,0))/INDEX(Historical!$H$7:$H$1247,MATCH(B113,Historical!$B$7:$B$1278,0)))^(1/5)-1)*100)</f>
        <v>8.0639619600400216</v>
      </c>
      <c r="V113" s="701">
        <f>IF(INDEX(Historical!$O$7:$O$1247,MATCH(B113,Historical!$B$7:$B$1278,0))=0,"n/a",((INDEX(Historical!$C$7:$C$1256,MATCH(B113,Historical!$B$7:$B$1278,0))/INDEX(Historical!$O$7:$O$1247,MATCH(B113,Historical!$B$7:$B$1278,0)))^(1/10)-1)*100)</f>
        <v>-3.5038904880182353</v>
      </c>
      <c r="W113" s="702" t="str">
        <f>IF(OR(U113&lt;=0,U113="n/a",V113&lt;=0,V113="n/a"),"n/a",U113/V113)</f>
        <v>n/a</v>
      </c>
      <c r="X113" s="703">
        <f>IF(OR(AJ113&lt;=0,AJ113="n/a",U113&lt;=0,U113="n/a"),"n/a",U113/AJ113)</f>
        <v>0.72648305946306502</v>
      </c>
      <c r="Y113" s="664"/>
      <c r="Z113" s="651">
        <f>IF(OR(AC113&lt;0.01,AC113="n/a"),"n/a",M113/AC113*100)</f>
        <v>51.461988304093566</v>
      </c>
      <c r="AA113" s="887">
        <f>IF(OR(AC113&lt;0.01,AC113="n/a"),"n/a",I113/AC113)</f>
        <v>10.520467836257309</v>
      </c>
      <c r="AB113" s="888">
        <v>12</v>
      </c>
      <c r="AC113" s="866">
        <v>1.71</v>
      </c>
      <c r="AD113" s="866">
        <v>1.75</v>
      </c>
      <c r="AE113" s="866">
        <v>2.81</v>
      </c>
      <c r="AF113" s="866">
        <v>0.79</v>
      </c>
      <c r="AG113" s="866">
        <v>7.7</v>
      </c>
      <c r="AH113" s="866">
        <v>-7.1</v>
      </c>
      <c r="AI113" s="866">
        <v>-5.1400000000000006</v>
      </c>
      <c r="AJ113" s="866">
        <v>11.1</v>
      </c>
      <c r="AK113" s="866">
        <v>6</v>
      </c>
      <c r="AL113" s="879">
        <v>974.52</v>
      </c>
      <c r="AM113" s="873">
        <v>3.6999999999999997</v>
      </c>
      <c r="AN113" s="866">
        <v>0.24</v>
      </c>
      <c r="AO113" s="740">
        <f>IF(U113="n/a","n/a",IF(AA113&lt;0,"n/a",IF(AA113="n/a","n/a",J113+U113-AA113)))</f>
        <v>2.4351005718093948</v>
      </c>
      <c r="AP113" s="741">
        <f>IF(U113="n/a","n/a",J113+U113)</f>
        <v>12.955568408066704</v>
      </c>
      <c r="AQ113" s="889">
        <f>IF(OR(AC113&lt;0.01,AF113="n/a"),"n/a",(I113/SQRT(22.5*AC113*(I113/AF113))-1)*100)</f>
        <v>-39.222922483908363</v>
      </c>
      <c r="AR113" s="651">
        <f>INDEX(Historical!$C$7:$C$1256,MATCH(B113,Historical!$B$7:$B$1278,0))*IF(AH113="n/a",1.03,IF(AH113&lt;0,1.01,IF(AH113&gt;10,1.1,(1+AH113/100))))</f>
        <v>0.84839999999999993</v>
      </c>
      <c r="AS113" s="887">
        <f>IF($AI113="n/a",1.03*AR113,IF($AI113&lt;0,1.01*AR113,IF($AI113&gt;10,1.1*AR113,(1+$AI113/100)*AR113)))</f>
        <v>0.85688399999999998</v>
      </c>
      <c r="AT113" s="887">
        <f>IF($AK113="n/a",1.03*AS113,IF($AK113&lt;0,1.01*AS113,IF($AK113&gt;10,1.1*AS113,(1+$AK113/100)*AS113)))</f>
        <v>0.90829704</v>
      </c>
      <c r="AU113" s="887">
        <f>IF($AK113="n/a",1.03*AT113,IF($AK113&lt;0,1.01*AT113,IF($AK113&gt;10,1.1*AT113,(1+$AK113/100)*AT113)))</f>
        <v>0.96279486240000001</v>
      </c>
      <c r="AV113" s="887">
        <f>IF($AK113="n/a",1.03*AU113,IF($AK113&lt;0,1.01*AU113,IF($AK113&gt;10,1.1*AU113,(1+$AK113/100)*AU113)))</f>
        <v>1.020562554144</v>
      </c>
      <c r="AW113" s="651">
        <f>SUM(AR113:AV113)</f>
        <v>4.5969384565439997</v>
      </c>
      <c r="AX113" s="748">
        <f>AW113/I113*100</f>
        <v>25.552742949105056</v>
      </c>
      <c r="AY113" s="935">
        <v>1.18</v>
      </c>
      <c r="AZ113" s="873">
        <v>63.55</v>
      </c>
      <c r="BA113" s="873">
        <v>-35.75</v>
      </c>
      <c r="BB113" s="873">
        <v>4.2799999999999994</v>
      </c>
      <c r="BC113" s="873">
        <v>-3.55</v>
      </c>
      <c r="BE113" s="624">
        <v>2014</v>
      </c>
      <c r="BF113" s="899">
        <f>IF(BE113&gt;2008,0,IF(BE113&gt;2001,1,IF(BE113&gt;1990,2,IF(BE113&gt;1980,3,IF(BE113&gt;1973,4,IF(BE113&gt;1970,5,IF(BE113&gt;1960,6,IF(BE113&gt;1958,7,IF(BE113&gt;1953,8,9)))))))))</f>
        <v>0</v>
      </c>
      <c r="BG113" s="883">
        <v>0.89999999999999991</v>
      </c>
    </row>
    <row r="114" spans="1:59" ht="11.25" customHeight="1" x14ac:dyDescent="0.2">
      <c r="A114" s="13" t="s">
        <v>4042</v>
      </c>
      <c r="B114" s="976" t="s">
        <v>4043</v>
      </c>
      <c r="C114" s="933" t="s">
        <v>108</v>
      </c>
      <c r="D114" s="933" t="s">
        <v>4341</v>
      </c>
      <c r="E114" s="733">
        <v>6</v>
      </c>
      <c r="F114" s="1158">
        <v>680</v>
      </c>
      <c r="G114" s="1141" t="s">
        <v>106</v>
      </c>
      <c r="H114" s="1141" t="s">
        <v>106</v>
      </c>
      <c r="I114" s="875">
        <v>16.5</v>
      </c>
      <c r="J114" s="651">
        <f>(M114/I114)*100</f>
        <v>3.3939393939393945</v>
      </c>
      <c r="K114" s="878">
        <v>0.14000000000000001</v>
      </c>
      <c r="L114" s="888">
        <v>4</v>
      </c>
      <c r="M114" s="642">
        <f>K114*L114</f>
        <v>0.56000000000000005</v>
      </c>
      <c r="N114" s="871" t="s">
        <v>988</v>
      </c>
      <c r="O114" s="734">
        <v>0.13</v>
      </c>
      <c r="P114" s="862">
        <v>43874</v>
      </c>
      <c r="Q114" s="862">
        <v>43885</v>
      </c>
      <c r="R114" s="642">
        <f>(K114-O114)/O114*100</f>
        <v>7.6923076923076987</v>
      </c>
      <c r="S114" s="701">
        <f>IF(INDEX(Historical!$D$7:$D$1254,MATCH(B114,Historical!$B$7:$B$1278,0))=0,"n/a",(INDEX(Historical!$C$7:$C$1256,MATCH(B114,Historical!$B$7:$B$1278,0))/INDEX(Historical!$D$7:$D$1254,MATCH(B114,Historical!$B$7:$B$1278,0))-1)*100)</f>
        <v>8.3333333333333481</v>
      </c>
      <c r="T114" s="701">
        <f>IF(INDEX(Historical!$F$7:$F$1247,MATCH(B114,Historical!$B$7:$B$1278,0))=0,"n/a",((INDEX(Historical!$C$7:$C$1256,MATCH(B114,Historical!$B$7:$B$1278,0))/INDEX(Historical!$F$7:$F$1247,MATCH(B114,Historical!$B$7:$B$1278,0)))^(1/3)-1)*100)</f>
        <v>33.206950951121271</v>
      </c>
      <c r="U114" s="701" t="str">
        <f>IF(INDEX(Historical!$H$7:$H$1247,MATCH(B114,Historical!$B$7:$B$1278,0))=0,"n/a",((INDEX(Historical!$C$7:$C$1256,MATCH(B114,Historical!$B$7:$B$1278,0))/INDEX(Historical!$H$7:$H$1247,MATCH(B114,Historical!$B$7:$B$1278,0)))^(1/5)-1)*100)</f>
        <v>n/a</v>
      </c>
      <c r="V114" s="701" t="str">
        <f>IF(INDEX(Historical!$O$7:$O$1247,MATCH(B114,Historical!$B$7:$B$1278,0))=0,"n/a",((INDEX(Historical!$C$7:$C$1256,MATCH(B114,Historical!$B$7:$B$1278,0))/INDEX(Historical!$O$7:$O$1247,MATCH(B114,Historical!$B$7:$B$1278,0)))^(1/10)-1)*100)</f>
        <v>n/a</v>
      </c>
      <c r="W114" s="702" t="str">
        <f>IF(OR(U114&lt;=0,U114="n/a",V114&lt;=0,V114="n/a"),"n/a",U114/V114)</f>
        <v>n/a</v>
      </c>
      <c r="X114" s="703" t="str">
        <f>IF(OR(AJ114&lt;=0,AJ114="n/a",U114&lt;=0,U114="n/a"),"n/a",U114/AJ114)</f>
        <v>n/a</v>
      </c>
      <c r="Y114" s="877"/>
      <c r="Z114" s="651">
        <f>IF(OR(AC114&lt;0.01,AC114="n/a"),"n/a",M114/AC114*100)</f>
        <v>43.410852713178301</v>
      </c>
      <c r="AA114" s="887">
        <f>IF(OR(AC114&lt;0.01,AC114="n/a"),"n/a",I114/AC114)</f>
        <v>12.790697674418604</v>
      </c>
      <c r="AB114" s="888">
        <v>12</v>
      </c>
      <c r="AC114" s="866">
        <v>1.29</v>
      </c>
      <c r="AD114" s="866" t="s">
        <v>136</v>
      </c>
      <c r="AE114" s="866">
        <v>1.6</v>
      </c>
      <c r="AF114" s="866">
        <v>0.75</v>
      </c>
      <c r="AG114" s="866">
        <v>5.7</v>
      </c>
      <c r="AH114" s="866">
        <v>4.5</v>
      </c>
      <c r="AI114" s="866">
        <v>69.39</v>
      </c>
      <c r="AJ114" s="866">
        <v>24.3</v>
      </c>
      <c r="AK114" s="866" t="s">
        <v>136</v>
      </c>
      <c r="AL114" s="879">
        <v>127.38</v>
      </c>
      <c r="AM114" s="873">
        <v>6.8000000000000007</v>
      </c>
      <c r="AN114" s="866">
        <v>0.15</v>
      </c>
      <c r="AO114" s="740" t="str">
        <f>IF(U114="n/a","n/a",IF(AA114&lt;0,"n/a",IF(AA114="n/a","n/a",J114+U114-AA114)))</f>
        <v>n/a</v>
      </c>
      <c r="AP114" s="741" t="str">
        <f>IF(U114="n/a","n/a",J114+U114)</f>
        <v>n/a</v>
      </c>
      <c r="AQ114" s="889">
        <f>IF(OR(AC114&lt;0.01,AF114="n/a"),"n/a",(I114/SQRT(22.5*AC114*(I114/AF114))-1)*100)</f>
        <v>-34.704013205459042</v>
      </c>
      <c r="AR114" s="651">
        <f>INDEX(Historical!$C$7:$C$1256,MATCH(B114,Historical!$B$7:$B$1278,0))*IF(AH114="n/a",1.03,IF(AH114&lt;0,1.01,IF(AH114&gt;10,1.1,(1+AH114/100))))</f>
        <v>0.54339999999999999</v>
      </c>
      <c r="AS114" s="887">
        <f>IF($AI114="n/a",1.03*AR114,IF($AI114&lt;0,1.01*AR114,IF($AI114&gt;10,1.1*AR114,(1+$AI114/100)*AR114)))</f>
        <v>0.59774000000000005</v>
      </c>
      <c r="AT114" s="887">
        <f>IF($AK114="n/a",1.03*AS114,IF($AK114&lt;0,1.01*AS114,IF($AK114&gt;10,1.1*AS114,(1+$AK114/100)*AS114)))</f>
        <v>0.61567220000000011</v>
      </c>
      <c r="AU114" s="887">
        <f>IF($AK114="n/a",1.03*AT114,IF($AK114&lt;0,1.01*AT114,IF($AK114&gt;10,1.1*AT114,(1+$AK114/100)*AT114)))</f>
        <v>0.63414236600000018</v>
      </c>
      <c r="AV114" s="887">
        <f>IF($AK114="n/a",1.03*AU114,IF($AK114&lt;0,1.01*AU114,IF($AK114&gt;10,1.1*AU114,(1+$AK114/100)*AU114)))</f>
        <v>0.65316663698000021</v>
      </c>
      <c r="AW114" s="651">
        <f>SUM(AR114:AV114)</f>
        <v>3.0441212029800004</v>
      </c>
      <c r="AX114" s="748">
        <f>AW114/I114*100</f>
        <v>18.449219412000005</v>
      </c>
      <c r="AY114" s="935">
        <v>0.82</v>
      </c>
      <c r="AZ114" s="873">
        <v>36.700000000000003</v>
      </c>
      <c r="BA114" s="873">
        <v>-45</v>
      </c>
      <c r="BB114" s="873">
        <v>7.4499999999999993</v>
      </c>
      <c r="BC114" s="873">
        <v>-6.43</v>
      </c>
      <c r="BE114" s="624">
        <v>2015</v>
      </c>
      <c r="BF114" s="899">
        <f>IF(BE114&gt;2008,0,IF(BE114&gt;2001,1,IF(BE114&gt;1990,2,IF(BE114&gt;1980,3,IF(BE114&gt;1973,4,IF(BE114&gt;1970,5,IF(BE114&gt;1960,6,IF(BE114&gt;1958,7,IF(BE114&gt;1953,8,9)))))))))</f>
        <v>0</v>
      </c>
      <c r="BG114" s="883">
        <v>0.5</v>
      </c>
    </row>
    <row r="115" spans="1:59" ht="11.25" customHeight="1" x14ac:dyDescent="0.2">
      <c r="A115" s="882" t="s">
        <v>4598</v>
      </c>
      <c r="B115" s="876" t="s">
        <v>4090</v>
      </c>
      <c r="C115" s="933" t="s">
        <v>112</v>
      </c>
      <c r="D115" s="933" t="s">
        <v>4347</v>
      </c>
      <c r="E115" s="733">
        <v>5</v>
      </c>
      <c r="F115" s="1158">
        <v>733</v>
      </c>
      <c r="G115" s="1178" t="s">
        <v>106</v>
      </c>
      <c r="H115" s="1178" t="s">
        <v>106</v>
      </c>
      <c r="I115" s="875">
        <v>55.01</v>
      </c>
      <c r="J115" s="651">
        <f>(M115/I115)*100</f>
        <v>1.3815669878203964</v>
      </c>
      <c r="K115" s="878">
        <v>0.19</v>
      </c>
      <c r="L115" s="888">
        <v>4</v>
      </c>
      <c r="M115" s="642">
        <f>K115*L115</f>
        <v>0.76</v>
      </c>
      <c r="N115" s="871" t="s">
        <v>294</v>
      </c>
      <c r="O115" s="734">
        <v>0.17</v>
      </c>
      <c r="P115" s="862">
        <v>43896</v>
      </c>
      <c r="Q115" s="862">
        <v>43916</v>
      </c>
      <c r="R115" s="642">
        <f>(K115-O115)/O115*100</f>
        <v>11.764705882352935</v>
      </c>
      <c r="S115" s="701">
        <f>IF(INDEX(Historical!$D$7:$D$1254,MATCH(B115,Historical!$B$7:$B$1278,0))=0,"n/a",(INDEX(Historical!$C$7:$C$1256,MATCH(B115,Historical!$B$7:$B$1278,0))/INDEX(Historical!$D$7:$D$1254,MATCH(B115,Historical!$B$7:$B$1278,0))-1)*100)</f>
        <v>6.25</v>
      </c>
      <c r="T115" s="701">
        <f>IF(INDEX(Historical!$F$7:$F$1247,MATCH(B115,Historical!$B$7:$B$1278,0))=0,"n/a",((INDEX(Historical!$C$7:$C$1256,MATCH(B115,Historical!$B$7:$B$1278,0))/INDEX(Historical!$F$7:$F$1247,MATCH(B115,Historical!$B$7:$B$1278,0)))^(1/3)-1)*100)</f>
        <v>23.614325642206314</v>
      </c>
      <c r="U115" s="701">
        <f>IF(INDEX(Historical!$H$7:$H$1247,MATCH(B115,Historical!$B$7:$B$1278,0))=0,"n/a",((INDEX(Historical!$C$7:$C$1256,MATCH(B115,Historical!$B$7:$B$1278,0))/INDEX(Historical!$H$7:$H$1247,MATCH(B115,Historical!$B$7:$B$1278,0)))^(1/5)-1)*100)</f>
        <v>11.196158593857874</v>
      </c>
      <c r="V115" s="701" t="str">
        <f>IF(INDEX(Historical!$O$7:$O$1247,MATCH(B115,Historical!$B$7:$B$1278,0))=0,"n/a",((INDEX(Historical!$C$7:$C$1256,MATCH(B115,Historical!$B$7:$B$1278,0))/INDEX(Historical!$O$7:$O$1247,MATCH(B115,Historical!$B$7:$B$1278,0)))^(1/10)-1)*100)</f>
        <v>n/a</v>
      </c>
      <c r="W115" s="702" t="str">
        <f>IF(OR(U115&lt;=0,U115="n/a",V115&lt;=0,V115="n/a"),"n/a",U115/V115)</f>
        <v>n/a</v>
      </c>
      <c r="X115" s="703">
        <f>IF(OR(AJ115&lt;=0,AJ115="n/a",U115&lt;=0,U115="n/a"),"n/a",U115/AJ115)</f>
        <v>0.23084863080119328</v>
      </c>
      <c r="Y115" s="877"/>
      <c r="Z115" s="651">
        <f>IF(OR(AC115&lt;0.01,AC115="n/a"),"n/a",M115/AC115*100)</f>
        <v>26.388888888888889</v>
      </c>
      <c r="AA115" s="887">
        <f>IF(OR(AC115&lt;0.01,AC115="n/a"),"n/a",I115/AC115)</f>
        <v>19.100694444444443</v>
      </c>
      <c r="AB115" s="888">
        <v>12</v>
      </c>
      <c r="AC115" s="866">
        <v>2.88</v>
      </c>
      <c r="AD115" s="866">
        <v>2.1</v>
      </c>
      <c r="AE115" s="866">
        <v>2.54</v>
      </c>
      <c r="AF115" s="866">
        <v>10.91</v>
      </c>
      <c r="AG115" s="866">
        <v>66.100000000000009</v>
      </c>
      <c r="AH115" s="866">
        <v>19.400000000000002</v>
      </c>
      <c r="AI115" s="866">
        <v>8.06</v>
      </c>
      <c r="AJ115" s="866">
        <v>48.5</v>
      </c>
      <c r="AK115" s="866">
        <v>9.08</v>
      </c>
      <c r="AL115" s="879">
        <v>5210</v>
      </c>
      <c r="AM115" s="873">
        <v>0.3</v>
      </c>
      <c r="AN115" s="866">
        <v>1.72</v>
      </c>
      <c r="AO115" s="740">
        <f>IF(U115="n/a","n/a",IF(AA115&lt;0,"n/a",IF(AA115="n/a","n/a",J115+U115-AA115)))</f>
        <v>-6.5229688627661737</v>
      </c>
      <c r="AP115" s="741">
        <f>IF(U115="n/a","n/a",J115+U115)</f>
        <v>12.577725581678269</v>
      </c>
      <c r="AQ115" s="889">
        <f>IF(OR(AC115&lt;0.01,AF115="n/a"),"n/a",(I115/SQRT(22.5*AC115*(I115/AF115))-1)*100)</f>
        <v>204.33065087455194</v>
      </c>
      <c r="AR115" s="651">
        <f>INDEX(Historical!$C$7:$C$1256,MATCH(B115,Historical!$B$7:$B$1278,0))*IF(AH115="n/a",1.03,IF(AH115&lt;0,1.01,IF(AH115&gt;10,1.1,(1+AH115/100))))</f>
        <v>0.74800000000000011</v>
      </c>
      <c r="AS115" s="887">
        <f>IF($AI115="n/a",1.03*AR115,IF($AI115&lt;0,1.01*AR115,IF($AI115&gt;10,1.1*AR115,(1+$AI115/100)*AR115)))</f>
        <v>0.80828880000000014</v>
      </c>
      <c r="AT115" s="887">
        <f>IF($AK115="n/a",1.03*AS115,IF($AK115&lt;0,1.01*AS115,IF($AK115&gt;10,1.1*AS115,(1+$AK115/100)*AS115)))</f>
        <v>0.88168142304000019</v>
      </c>
      <c r="AU115" s="887">
        <f>IF($AK115="n/a",1.03*AT115,IF($AK115&lt;0,1.01*AT115,IF($AK115&gt;10,1.1*AT115,(1+$AK115/100)*AT115)))</f>
        <v>0.96173809625203222</v>
      </c>
      <c r="AV115" s="887">
        <f>IF($AK115="n/a",1.03*AU115,IF($AK115&lt;0,1.01*AU115,IF($AK115&gt;10,1.1*AU115,(1+$AK115/100)*AU115)))</f>
        <v>1.0490639153917167</v>
      </c>
      <c r="AW115" s="651">
        <f>SUM(AR115:AV115)</f>
        <v>4.4487722346837497</v>
      </c>
      <c r="AX115" s="748">
        <f>AW115/I115*100</f>
        <v>8.0872063891724224</v>
      </c>
      <c r="AY115" s="935">
        <v>1</v>
      </c>
      <c r="AZ115" s="873">
        <v>36.159999999999997</v>
      </c>
      <c r="BA115" s="873">
        <v>-22.05</v>
      </c>
      <c r="BB115" s="873">
        <v>-3.56</v>
      </c>
      <c r="BC115" s="873">
        <v>-2.94</v>
      </c>
      <c r="BE115" s="624">
        <v>2016</v>
      </c>
      <c r="BF115" s="899">
        <f>IF(BE115&gt;2008,0,IF(BE115&gt;2001,1,IF(BE115&gt;1990,2,IF(BE115&gt;1980,3,IF(BE115&gt;1973,4,IF(BE115&gt;1970,5,IF(BE115&gt;1960,6,IF(BE115&gt;1958,7,IF(BE115&gt;1953,8,9)))))))))</f>
        <v>0</v>
      </c>
      <c r="BG115" s="883">
        <v>14.399999999999999</v>
      </c>
    </row>
    <row r="116" spans="1:59" s="774" customFormat="1" ht="11.25" customHeight="1" x14ac:dyDescent="0.2">
      <c r="A116" s="646" t="s">
        <v>974</v>
      </c>
      <c r="B116" s="782" t="s">
        <v>975</v>
      </c>
      <c r="C116" s="933" t="s">
        <v>108</v>
      </c>
      <c r="D116" s="933" t="s">
        <v>4341</v>
      </c>
      <c r="E116" s="756">
        <v>8</v>
      </c>
      <c r="F116" s="1158">
        <v>587</v>
      </c>
      <c r="G116" s="1181" t="s">
        <v>115</v>
      </c>
      <c r="H116" s="1181" t="s">
        <v>115</v>
      </c>
      <c r="I116" s="757">
        <v>23.41</v>
      </c>
      <c r="J116" s="758">
        <f>(M116/I116)*100</f>
        <v>3.2464758650149506</v>
      </c>
      <c r="K116" s="759">
        <v>0.19</v>
      </c>
      <c r="L116" s="760">
        <v>4</v>
      </c>
      <c r="M116" s="761">
        <f>K116*L116</f>
        <v>0.76</v>
      </c>
      <c r="N116" s="762" t="s">
        <v>163</v>
      </c>
      <c r="O116" s="763">
        <v>0.185</v>
      </c>
      <c r="P116" s="764">
        <v>44179</v>
      </c>
      <c r="Q116" s="764">
        <v>44200</v>
      </c>
      <c r="R116" s="761">
        <f>(K116-O116)/O116*100</f>
        <v>2.7027027027027053</v>
      </c>
      <c r="S116" s="701">
        <f>IF(INDEX(Historical!$D$7:$D$1254,MATCH(B116,Historical!$B$7:$B$1278,0))=0,"n/a",(INDEX(Historical!$C$7:$C$1256,MATCH(B116,Historical!$B$7:$B$1278,0))/INDEX(Historical!$D$7:$D$1254,MATCH(B116,Historical!$B$7:$B$1278,0))-1)*100)</f>
        <v>17.796610169491522</v>
      </c>
      <c r="T116" s="701">
        <f>IF(INDEX(Historical!$F$7:$F$1247,MATCH(B116,Historical!$B$7:$B$1278,0))=0,"n/a",((INDEX(Historical!$C$7:$C$1256,MATCH(B116,Historical!$B$7:$B$1278,0))/INDEX(Historical!$F$7:$F$1247,MATCH(B116,Historical!$B$7:$B$1278,0)))^(1/3)-1)*100)</f>
        <v>17.814467551062641</v>
      </c>
      <c r="U116" s="701">
        <f>IF(INDEX(Historical!$H$7:$H$1247,MATCH(B116,Historical!$B$7:$B$1278,0))=0,"n/a",((INDEX(Historical!$C$7:$C$1256,MATCH(B116,Historical!$B$7:$B$1278,0))/INDEX(Historical!$H$7:$H$1247,MATCH(B116,Historical!$B$7:$B$1278,0)))^(1/5)-1)*100)</f>
        <v>25.302708107860063</v>
      </c>
      <c r="V116" s="701">
        <f>IF(INDEX(Historical!$O$7:$O$1247,MATCH(B116,Historical!$B$7:$B$1278,0))=0,"n/a",((INDEX(Historical!$C$7:$C$1256,MATCH(B116,Historical!$B$7:$B$1278,0))/INDEX(Historical!$O$7:$O$1247,MATCH(B116,Historical!$B$7:$B$1278,0)))^(1/10)-1)*100)</f>
        <v>-2.3324680567078704</v>
      </c>
      <c r="W116" s="702" t="str">
        <f>IF(OR(U116&lt;=0,U116="n/a",V116&lt;=0,V116="n/a"),"n/a",U116/V116)</f>
        <v>n/a</v>
      </c>
      <c r="X116" s="703">
        <f>IF(OR(AJ116&lt;=0,AJ116="n/a",U116&lt;=0,U116="n/a"),"n/a",U116/AJ116)</f>
        <v>1.8469130005737271</v>
      </c>
      <c r="Y116" s="779"/>
      <c r="Z116" s="758">
        <f>IF(OR(AC116&lt;0.01,AC116="n/a"),"n/a",M116/AC116*100)</f>
        <v>36.19047619047619</v>
      </c>
      <c r="AA116" s="766">
        <f>IF(OR(AC116&lt;0.01,AC116="n/a"),"n/a",I116/AC116)</f>
        <v>11.147619047619047</v>
      </c>
      <c r="AB116" s="760">
        <v>12</v>
      </c>
      <c r="AC116" s="767">
        <v>2.1</v>
      </c>
      <c r="AD116" s="767">
        <v>2.23</v>
      </c>
      <c r="AE116" s="767">
        <v>3.02</v>
      </c>
      <c r="AF116" s="767">
        <v>0.94</v>
      </c>
      <c r="AG116" s="767">
        <v>8.1</v>
      </c>
      <c r="AH116" s="767">
        <v>8.9</v>
      </c>
      <c r="AI116" s="767">
        <v>-5.21</v>
      </c>
      <c r="AJ116" s="767">
        <v>13.700000000000001</v>
      </c>
      <c r="AK116" s="767">
        <v>5</v>
      </c>
      <c r="AL116" s="768">
        <v>2430</v>
      </c>
      <c r="AM116" s="769">
        <v>0.4</v>
      </c>
      <c r="AN116" s="767">
        <v>0.12</v>
      </c>
      <c r="AO116" s="770">
        <f>IF(U116="n/a","n/a",IF(AA116&lt;0,"n/a",IF(AA116="n/a","n/a",J116+U116-AA116)))</f>
        <v>17.401564925255968</v>
      </c>
      <c r="AP116" s="771">
        <f>IF(U116="n/a","n/a",J116+U116)</f>
        <v>28.549183972875014</v>
      </c>
      <c r="AQ116" s="772">
        <f>IF(OR(AC116&lt;0.01,AF116="n/a"),"n/a",(I116/SQRT(22.5*AC116*(I116/AF116))-1)*100)</f>
        <v>-31.756117393369887</v>
      </c>
      <c r="AR116" s="651">
        <f>INDEX(Historical!$C$7:$C$1256,MATCH(B116,Historical!$B$7:$B$1278,0))*IF(AH116="n/a",1.03,IF(AH116&lt;0,1.01,IF(AH116&gt;10,1.1,(1+AH116/100))))</f>
        <v>0.75685499999999994</v>
      </c>
      <c r="AS116" s="766">
        <f>IF($AI116="n/a",1.03*AR116,IF($AI116&lt;0,1.01*AR116,IF($AI116&gt;10,1.1*AR116,(1+$AI116/100)*AR116)))</f>
        <v>0.76442354999999995</v>
      </c>
      <c r="AT116" s="766">
        <f>IF($AK116="n/a",1.03*AS116,IF($AK116&lt;0,1.01*AS116,IF($AK116&gt;10,1.1*AS116,(1+$AK116/100)*AS116)))</f>
        <v>0.80264472749999993</v>
      </c>
      <c r="AU116" s="766">
        <f>IF($AK116="n/a",1.03*AT116,IF($AK116&lt;0,1.01*AT116,IF($AK116&gt;10,1.1*AT116,(1+$AK116/100)*AT116)))</f>
        <v>0.84277696387500001</v>
      </c>
      <c r="AV116" s="766">
        <f>IF($AK116="n/a",1.03*AU116,IF($AK116&lt;0,1.01*AU116,IF($AK116&gt;10,1.1*AU116,(1+$AK116/100)*AU116)))</f>
        <v>0.88491581206875003</v>
      </c>
      <c r="AW116" s="758">
        <f>SUM(AR116:AV116)</f>
        <v>4.05161605344375</v>
      </c>
      <c r="AX116" s="773">
        <f>AW116/I116*100</f>
        <v>17.307202278700341</v>
      </c>
      <c r="AY116" s="936">
        <v>1.51</v>
      </c>
      <c r="AZ116" s="769">
        <v>36.03</v>
      </c>
      <c r="BA116" s="769">
        <v>-28.999999999999996</v>
      </c>
      <c r="BB116" s="769">
        <v>9.1399999999999988</v>
      </c>
      <c r="BC116" s="769">
        <v>3.95</v>
      </c>
      <c r="BD116" s="909"/>
      <c r="BE116" s="624">
        <v>2013</v>
      </c>
      <c r="BF116" s="899">
        <f>IF(BE116&gt;2008,0,IF(BE116&gt;2001,1,IF(BE116&gt;1990,2,IF(BE116&gt;1980,3,IF(BE116&gt;1973,4,IF(BE116&gt;1970,5,IF(BE116&gt;1960,6,IF(BE116&gt;1958,7,IF(BE116&gt;1953,8,9)))))))))</f>
        <v>0</v>
      </c>
      <c r="BG116" s="825">
        <v>1</v>
      </c>
    </row>
    <row r="117" spans="1:59" ht="11.25" customHeight="1" x14ac:dyDescent="0.2">
      <c r="A117" s="882" t="s">
        <v>4458</v>
      </c>
      <c r="B117" s="876" t="s">
        <v>4459</v>
      </c>
      <c r="C117" s="933" t="s">
        <v>108</v>
      </c>
      <c r="D117" s="933" t="s">
        <v>4341</v>
      </c>
      <c r="E117" s="733">
        <v>5</v>
      </c>
      <c r="F117" s="1158">
        <v>712</v>
      </c>
      <c r="G117" s="1141" t="s">
        <v>106</v>
      </c>
      <c r="H117" s="1141" t="s">
        <v>106</v>
      </c>
      <c r="I117" s="875">
        <v>41.42</v>
      </c>
      <c r="J117" s="651">
        <f>(M117/I117)*100</f>
        <v>4.9251569290197974</v>
      </c>
      <c r="K117" s="878">
        <v>0.51</v>
      </c>
      <c r="L117" s="888">
        <v>4</v>
      </c>
      <c r="M117" s="642">
        <f>K117*L117</f>
        <v>2.04</v>
      </c>
      <c r="N117" s="871" t="s">
        <v>988</v>
      </c>
      <c r="O117" s="734">
        <v>0.45</v>
      </c>
      <c r="P117" s="867">
        <v>43679</v>
      </c>
      <c r="Q117" s="867">
        <v>43700</v>
      </c>
      <c r="R117" s="642">
        <f>(K117-O117)/O117*100</f>
        <v>13.333333333333334</v>
      </c>
      <c r="S117" s="701">
        <f>IF(INDEX(Historical!$D$7:$D$1254,MATCH(B117,Historical!$B$7:$B$1278,0))=0,"n/a",(INDEX(Historical!$C$7:$C$1256,MATCH(B117,Historical!$B$7:$B$1278,0))/INDEX(Historical!$D$7:$D$1254,MATCH(B117,Historical!$B$7:$B$1278,0))-1)*100)</f>
        <v>24.675324675324674</v>
      </c>
      <c r="T117" s="701">
        <f>IF(INDEX(Historical!$F$7:$F$1247,MATCH(B117,Historical!$B$7:$B$1278,0))=0,"n/a",((INDEX(Historical!$C$7:$C$1256,MATCH(B117,Historical!$B$7:$B$1278,0))/INDEX(Historical!$F$7:$F$1247,MATCH(B117,Historical!$B$7:$B$1278,0)))^(1/3)-1)*100)</f>
        <v>65.965306673248676</v>
      </c>
      <c r="U117" s="701">
        <f>IF(INDEX(Historical!$H$7:$H$1247,MATCH(B117,Historical!$B$7:$B$1278,0))=0,"n/a",((INDEX(Historical!$C$7:$C$1256,MATCH(B117,Historical!$B$7:$B$1278,0))/INDEX(Historical!$H$7:$H$1247,MATCH(B117,Historical!$B$7:$B$1278,0)))^(1/5)-1)*100)</f>
        <v>116.89435423953975</v>
      </c>
      <c r="V117" s="701">
        <f>IF(INDEX(Historical!$O$7:$O$1247,MATCH(B117,Historical!$B$7:$B$1278,0))=0,"n/a",((INDEX(Historical!$C$7:$C$1256,MATCH(B117,Historical!$B$7:$B$1278,0))/INDEX(Historical!$O$7:$O$1247,MATCH(B117,Historical!$B$7:$B$1278,0)))^(1/10)-1)*100)</f>
        <v>34.378603315217894</v>
      </c>
      <c r="W117" s="702">
        <f>IF(OR(U117&lt;=0,U117="n/a",V117&lt;=0,V117="n/a"),"n/a",U117/V117)</f>
        <v>3.4002066101328721</v>
      </c>
      <c r="X117" s="703">
        <f>IF(OR(AJ117&lt;=0,AJ117="n/a",U117&lt;=0,U117="n/a"),"n/a",U117/AJ117)</f>
        <v>3.9625204826962626</v>
      </c>
      <c r="Y117" s="877"/>
      <c r="Z117" s="651">
        <f>IF(OR(AC117&lt;0.01,AC117="n/a"),"n/a",M117/AC117*100)</f>
        <v>39.84375</v>
      </c>
      <c r="AA117" s="887">
        <f>IF(OR(AC117&lt;0.01,AC117="n/a"),"n/a",I117/AC117)</f>
        <v>8.08984375</v>
      </c>
      <c r="AB117" s="888">
        <v>12</v>
      </c>
      <c r="AC117" s="866">
        <v>5.12</v>
      </c>
      <c r="AD117" s="866" t="s">
        <v>136</v>
      </c>
      <c r="AE117" s="866">
        <v>1.36</v>
      </c>
      <c r="AF117" s="866">
        <v>0.5</v>
      </c>
      <c r="AG117" s="866" t="s">
        <v>136</v>
      </c>
      <c r="AH117" s="866">
        <v>20.9</v>
      </c>
      <c r="AI117" s="866">
        <v>34.56</v>
      </c>
      <c r="AJ117" s="866">
        <v>29.5</v>
      </c>
      <c r="AK117" s="866">
        <v>-11.95</v>
      </c>
      <c r="AL117" s="879">
        <v>86230</v>
      </c>
      <c r="AM117" s="873">
        <v>0.25</v>
      </c>
      <c r="AN117" s="866">
        <v>1.51</v>
      </c>
      <c r="AO117" s="740">
        <f>IF(U117="n/a","n/a",IF(AA117&lt;0,"n/a",IF(AA117="n/a","n/a",J117+U117-AA117)))</f>
        <v>113.72966741855954</v>
      </c>
      <c r="AP117" s="741">
        <f>IF(U117="n/a","n/a",J117+U117)</f>
        <v>121.81951116855954</v>
      </c>
      <c r="AQ117" s="889">
        <f>IF(OR(AC117&lt;0.01,AF117="n/a"),"n/a",(I117/SQRT(22.5*AC117*(I117/AF117))-1)*100)</f>
        <v>-57.600199817032681</v>
      </c>
      <c r="AR117" s="651">
        <f>INDEX(Historical!$C$7:$C$1256,MATCH(B117,Historical!$B$7:$B$1278,0))*IF(AH117="n/a",1.03,IF(AH117&lt;0,1.01,IF(AH117&gt;10,1.1,(1+AH117/100))))</f>
        <v>2.1120000000000001</v>
      </c>
      <c r="AS117" s="887">
        <f>IF($AI117="n/a",1.03*AR117,IF($AI117&lt;0,1.01*AR117,IF($AI117&gt;10,1.1*AR117,(1+$AI117/100)*AR117)))</f>
        <v>2.3232000000000004</v>
      </c>
      <c r="AT117" s="887">
        <f>IF($AK117="n/a",1.03*AS117,IF($AK117&lt;0,1.01*AS117,IF($AK117&gt;10,1.1*AS117,(1+$AK117/100)*AS117)))</f>
        <v>2.3464320000000005</v>
      </c>
      <c r="AU117" s="887">
        <f>IF($AK117="n/a",1.03*AT117,IF($AK117&lt;0,1.01*AT117,IF($AK117&gt;10,1.1*AT117,(1+$AK117/100)*AT117)))</f>
        <v>2.3698963200000005</v>
      </c>
      <c r="AV117" s="887">
        <f>IF($AK117="n/a",1.03*AU117,IF($AK117&lt;0,1.01*AU117,IF($AK117&gt;10,1.1*AU117,(1+$AK117/100)*AU117)))</f>
        <v>2.3935952832000007</v>
      </c>
      <c r="AW117" s="651">
        <f>SUM(AR117:AV117)</f>
        <v>11.5451236032</v>
      </c>
      <c r="AX117" s="748">
        <f>AW117/I117*100</f>
        <v>27.873306622887494</v>
      </c>
      <c r="AY117" s="935">
        <v>1.81</v>
      </c>
      <c r="AZ117" s="873">
        <v>29.439999999999998</v>
      </c>
      <c r="BA117" s="873">
        <v>-50.160000000000004</v>
      </c>
      <c r="BB117" s="873">
        <v>-10.199999999999999</v>
      </c>
      <c r="BC117" s="873">
        <v>-20.75</v>
      </c>
      <c r="BE117" s="624">
        <v>2015</v>
      </c>
      <c r="BF117" s="899">
        <f>IF(BE117&gt;2008,0,IF(BE117&gt;2001,1,IF(BE117&gt;1990,2,IF(BE117&gt;1980,3,IF(BE117&gt;1973,4,IF(BE117&gt;1970,5,IF(BE117&gt;1960,6,IF(BE117&gt;1958,7,IF(BE117&gt;1953,8,9)))))))))</f>
        <v>0</v>
      </c>
      <c r="BG117" s="883" t="s">
        <v>136</v>
      </c>
    </row>
    <row r="118" spans="1:59" ht="11.25" customHeight="1" x14ac:dyDescent="0.2">
      <c r="A118" s="882" t="s">
        <v>4537</v>
      </c>
      <c r="B118" s="876" t="s">
        <v>4507</v>
      </c>
      <c r="C118" s="933" t="s">
        <v>4345</v>
      </c>
      <c r="D118" s="933" t="s">
        <v>519</v>
      </c>
      <c r="E118" s="733">
        <v>6</v>
      </c>
      <c r="F118" s="1158">
        <v>701</v>
      </c>
      <c r="G118" s="1178" t="s">
        <v>106</v>
      </c>
      <c r="H118" s="1178" t="s">
        <v>106</v>
      </c>
      <c r="I118" s="875">
        <v>1731.86</v>
      </c>
      <c r="J118" s="651">
        <f>(M118/I118)*100</f>
        <v>0.57741387871998895</v>
      </c>
      <c r="K118" s="878">
        <v>2.5</v>
      </c>
      <c r="L118" s="888">
        <v>4</v>
      </c>
      <c r="M118" s="642">
        <f>K118*L118</f>
        <v>10</v>
      </c>
      <c r="N118" s="871" t="s">
        <v>4533</v>
      </c>
      <c r="O118" s="734">
        <v>2.25</v>
      </c>
      <c r="P118" s="862">
        <v>44060</v>
      </c>
      <c r="Q118" s="862">
        <v>44078</v>
      </c>
      <c r="R118" s="642">
        <f>(K118-O118)/O118*100</f>
        <v>11.111111111111111</v>
      </c>
      <c r="S118" s="701">
        <f>IF(INDEX(Historical!$D$7:$D$1254,MATCH(B118,Historical!$B$7:$B$1278,0))=0,"n/a",(INDEX(Historical!$C$7:$C$1256,MATCH(B118,Historical!$B$7:$B$1278,0))/INDEX(Historical!$D$7:$D$1254,MATCH(B118,Historical!$B$7:$B$1278,0))-1)*100)</f>
        <v>13.33333333333333</v>
      </c>
      <c r="T118" s="701">
        <f>IF(INDEX(Historical!$F$7:$F$1247,MATCH(B118,Historical!$B$7:$B$1278,0))=0,"n/a",((INDEX(Historical!$C$7:$C$1256,MATCH(B118,Historical!$B$7:$B$1278,0))/INDEX(Historical!$F$7:$F$1247,MATCH(B118,Historical!$B$7:$B$1278,0)))^(1/3)-1)*100)</f>
        <v>12.311068346755549</v>
      </c>
      <c r="U118" s="701" t="str">
        <f>IF(INDEX(Historical!$H$7:$H$1247,MATCH(B118,Historical!$B$7:$B$1278,0))=0,"n/a",((INDEX(Historical!$C$7:$C$1256,MATCH(B118,Historical!$B$7:$B$1278,0))/INDEX(Historical!$H$7:$H$1247,MATCH(B118,Historical!$B$7:$B$1278,0)))^(1/5)-1)*100)</f>
        <v>n/a</v>
      </c>
      <c r="V118" s="701" t="str">
        <f>IF(INDEX(Historical!$O$7:$O$1247,MATCH(B118,Historical!$B$7:$B$1278,0))=0,"n/a",((INDEX(Historical!$C$7:$C$1256,MATCH(B118,Historical!$B$7:$B$1278,0))/INDEX(Historical!$O$7:$O$1247,MATCH(B118,Historical!$B$7:$B$1278,0)))^(1/10)-1)*100)</f>
        <v>n/a</v>
      </c>
      <c r="W118" s="702" t="str">
        <f>IF(OR(U118&lt;=0,U118="n/a",V118&lt;=0,V118="n/a"),"n/a",U118/V118)</f>
        <v>n/a</v>
      </c>
      <c r="X118" s="703" t="str">
        <f>IF(OR(AJ118&lt;=0,AJ118="n/a",U118&lt;=0,U118="n/a"),"n/a",U118/AJ118)</f>
        <v>n/a</v>
      </c>
      <c r="Y118" s="877"/>
      <c r="Z118" s="651">
        <f>IF(OR(AC118&lt;0.01,AC118="n/a"),"n/a",M118/AC118*100)</f>
        <v>24.582104228121928</v>
      </c>
      <c r="AA118" s="887">
        <f>IF(OR(AC118&lt;0.01,AC118="n/a"),"n/a",I118/AC118)</f>
        <v>42.57276302851524</v>
      </c>
      <c r="AB118" s="888">
        <v>12</v>
      </c>
      <c r="AC118" s="866">
        <v>40.68</v>
      </c>
      <c r="AD118" s="866">
        <v>2.4900000000000002</v>
      </c>
      <c r="AE118" s="866">
        <v>8.65</v>
      </c>
      <c r="AF118" s="866">
        <v>7.63</v>
      </c>
      <c r="AG118" s="866">
        <v>25.1</v>
      </c>
      <c r="AH118" s="866">
        <v>8.2000000000000011</v>
      </c>
      <c r="AI118" s="866">
        <v>5.84</v>
      </c>
      <c r="AJ118" s="866">
        <v>4.3</v>
      </c>
      <c r="AK118" s="866">
        <v>17.100000000000001</v>
      </c>
      <c r="AL118" s="879">
        <v>10840</v>
      </c>
      <c r="AM118" s="873">
        <v>0.6</v>
      </c>
      <c r="AN118" s="866">
        <v>1.31</v>
      </c>
      <c r="AO118" s="740" t="str">
        <f>IF(U118="n/a","n/a",IF(AA118&lt;0,"n/a",IF(AA118="n/a","n/a",J118+U118-AA118)))</f>
        <v>n/a</v>
      </c>
      <c r="AP118" s="741" t="str">
        <f>IF(U118="n/a","n/a",J118+U118)</f>
        <v>n/a</v>
      </c>
      <c r="AQ118" s="889">
        <f>IF(OR(AC118&lt;0.01,AF118="n/a"),"n/a",(I118/SQRT(22.5*AC118*(I118/AF118))-1)*100)</f>
        <v>279.95916851248415</v>
      </c>
      <c r="AR118" s="651">
        <f>INDEX(Historical!$C$7:$C$1256,MATCH(B118,Historical!$B$7:$B$1278,0))*IF(AH118="n/a",1.03,IF(AH118&lt;0,1.01,IF(AH118&gt;10,1.1,(1+AH118/100))))</f>
        <v>9.197000000000001</v>
      </c>
      <c r="AS118" s="887">
        <f>IF($AI118="n/a",1.03*AR118,IF($AI118&lt;0,1.01*AR118,IF($AI118&gt;10,1.1*AR118,(1+$AI118/100)*AR118)))</f>
        <v>9.7341048000000008</v>
      </c>
      <c r="AT118" s="887">
        <f>IF($AK118="n/a",1.03*AS118,IF($AK118&lt;0,1.01*AS118,IF($AK118&gt;10,1.1*AS118,(1+$AK118/100)*AS118)))</f>
        <v>10.707515280000001</v>
      </c>
      <c r="AU118" s="887">
        <f>IF($AK118="n/a",1.03*AT118,IF($AK118&lt;0,1.01*AT118,IF($AK118&gt;10,1.1*AT118,(1+$AK118/100)*AT118)))</f>
        <v>11.778266808000001</v>
      </c>
      <c r="AV118" s="887">
        <f>IF($AK118="n/a",1.03*AU118,IF($AK118&lt;0,1.01*AU118,IF($AK118&gt;10,1.1*AU118,(1+$AK118/100)*AU118)))</f>
        <v>12.956093488800002</v>
      </c>
      <c r="AW118" s="651">
        <f>SUM(AR118:AV118)</f>
        <v>54.372980376800008</v>
      </c>
      <c r="AX118" s="748">
        <f>AW118/I118*100</f>
        <v>3.1395713496933939</v>
      </c>
      <c r="AY118" s="935">
        <v>0.43</v>
      </c>
      <c r="AZ118" s="873">
        <v>67.92</v>
      </c>
      <c r="BA118" s="873">
        <v>-15.290000000000001</v>
      </c>
      <c r="BB118" s="873">
        <v>-4.7</v>
      </c>
      <c r="BC118" s="873">
        <v>-1.1299999999999999</v>
      </c>
      <c r="BE118" s="624">
        <v>2015</v>
      </c>
      <c r="BF118" s="899">
        <f>IF(BE118&gt;2008,0,IF(BE118&gt;2001,1,IF(BE118&gt;1990,2,IF(BE118&gt;1980,3,IF(BE118&gt;1973,4,IF(BE118&gt;1970,5,IF(BE118&gt;1960,6,IF(BE118&gt;1958,7,IF(BE118&gt;1953,8,9)))))))))</f>
        <v>0</v>
      </c>
      <c r="BG118" s="883">
        <v>7.3999999999999995</v>
      </c>
    </row>
    <row r="119" spans="1:59" ht="11.25" customHeight="1" x14ac:dyDescent="0.2">
      <c r="A119" s="864" t="s">
        <v>487</v>
      </c>
      <c r="B119" s="876" t="s">
        <v>488</v>
      </c>
      <c r="C119" s="933" t="s">
        <v>153</v>
      </c>
      <c r="D119" s="933" t="s">
        <v>4324</v>
      </c>
      <c r="E119" s="733">
        <v>24</v>
      </c>
      <c r="F119" s="1158">
        <v>141</v>
      </c>
      <c r="G119" s="1158" t="s">
        <v>106</v>
      </c>
      <c r="H119" s="1158" t="s">
        <v>106</v>
      </c>
      <c r="I119" s="866">
        <v>45.79</v>
      </c>
      <c r="J119" s="651">
        <f>(M119/I119)*100</f>
        <v>4.2445948897139116</v>
      </c>
      <c r="K119" s="885">
        <v>0.4859</v>
      </c>
      <c r="L119" s="888">
        <v>4</v>
      </c>
      <c r="M119" s="642">
        <f>K119*L119</f>
        <v>1.9436</v>
      </c>
      <c r="N119" s="871" t="s">
        <v>489</v>
      </c>
      <c r="O119" s="735">
        <v>0.48110000000000003</v>
      </c>
      <c r="P119" s="862">
        <v>44012</v>
      </c>
      <c r="Q119" s="862">
        <v>44027</v>
      </c>
      <c r="R119" s="642">
        <f>(K119-O119)/O119*100</f>
        <v>0.99771357306172748</v>
      </c>
      <c r="S119" s="701">
        <f>IF(INDEX(Historical!$D$7:$D$1254,MATCH(B119,Historical!$B$7:$B$1278,0))=0,"n/a",(INDEX(Historical!$C$7:$C$1256,MATCH(B119,Historical!$B$7:$B$1278,0))/INDEX(Historical!$D$7:$D$1254,MATCH(B119,Historical!$B$7:$B$1278,0))-1)*100)</f>
        <v>2.068230277185501</v>
      </c>
      <c r="T119" s="701">
        <f>IF(INDEX(Historical!$F$7:$F$1247,MATCH(B119,Historical!$B$7:$B$1278,0))=0,"n/a",((INDEX(Historical!$C$7:$C$1256,MATCH(B119,Historical!$B$7:$B$1278,0))/INDEX(Historical!$F$7:$F$1247,MATCH(B119,Historical!$B$7:$B$1278,0)))^(1/3)-1)*100)</f>
        <v>4.6276247180517815</v>
      </c>
      <c r="U119" s="701">
        <f>IF(INDEX(Historical!$H$7:$H$1247,MATCH(B119,Historical!$B$7:$B$1278,0))=0,"n/a",((INDEX(Historical!$C$7:$C$1256,MATCH(B119,Historical!$B$7:$B$1278,0))/INDEX(Historical!$H$7:$H$1247,MATCH(B119,Historical!$B$7:$B$1278,0)))^(1/5)-1)*100)</f>
        <v>8.2198036681065965</v>
      </c>
      <c r="V119" s="701">
        <f>IF(INDEX(Historical!$O$7:$O$1247,MATCH(B119,Historical!$B$7:$B$1278,0))=0,"n/a",((INDEX(Historical!$C$7:$C$1256,MATCH(B119,Historical!$B$7:$B$1278,0))/INDEX(Historical!$O$7:$O$1247,MATCH(B119,Historical!$B$7:$B$1278,0)))^(1/10)-1)*100)</f>
        <v>14.332034524685522</v>
      </c>
      <c r="W119" s="702">
        <f>IF(OR(U119&lt;=0,U119="n/a",V119&lt;=0,V119="n/a"),"n/a",U119/V119)</f>
        <v>0.57352664438177237</v>
      </c>
      <c r="X119" s="703" t="str">
        <f>IF(OR(AJ119&lt;=0,AJ119="n/a",U119&lt;=0,U119="n/a"),"n/a",U119/AJ119)</f>
        <v>n/a</v>
      </c>
      <c r="Y119" s="877"/>
      <c r="Z119" s="651" t="str">
        <f>IF(OR(AC119&lt;0.01,AC119="n/a"),"n/a",M119/AC119*100)</f>
        <v>n/a</v>
      </c>
      <c r="AA119" s="887" t="str">
        <f>IF(OR(AC119&lt;0.01,AC119="n/a"),"n/a",I119/AC119)</f>
        <v>n/a</v>
      </c>
      <c r="AB119" s="888">
        <v>6</v>
      </c>
      <c r="AC119" s="866">
        <v>-12.45</v>
      </c>
      <c r="AD119" s="866" t="s">
        <v>136</v>
      </c>
      <c r="AE119" s="866">
        <v>0.09</v>
      </c>
      <c r="AF119" s="866">
        <v>7.49</v>
      </c>
      <c r="AG119" s="866">
        <v>-302.3</v>
      </c>
      <c r="AH119" s="866">
        <v>-378.6</v>
      </c>
      <c r="AI119" s="866">
        <v>7.88</v>
      </c>
      <c r="AJ119" s="866">
        <v>-40.6</v>
      </c>
      <c r="AK119" s="866">
        <v>4.66</v>
      </c>
      <c r="AL119" s="879">
        <v>13240</v>
      </c>
      <c r="AM119" s="873">
        <v>0.3</v>
      </c>
      <c r="AN119" s="866">
        <v>3.79</v>
      </c>
      <c r="AO119" s="740" t="str">
        <f>IF(U119="n/a","n/a",IF(AA119&lt;0,"n/a",IF(AA119="n/a","n/a",J119+U119-AA119)))</f>
        <v>n/a</v>
      </c>
      <c r="AP119" s="741">
        <f>IF(U119="n/a","n/a",J119+U119)</f>
        <v>12.464398557820509</v>
      </c>
      <c r="AQ119" s="889" t="str">
        <f>IF(OR(AC119&lt;0.01,AF119="n/a"),"n/a",(I119/SQRT(22.5*AC119*(I119/AF119))-1)*100)</f>
        <v>n/a</v>
      </c>
      <c r="AR119" s="651">
        <f>INDEX(Historical!$C$7:$C$1256,MATCH(B119,Historical!$B$7:$B$1278,0))*IF(AH119="n/a",1.03,IF(AH119&lt;0,1.01,IF(AH119&gt;10,1.1,(1+AH119/100))))</f>
        <v>1.933948</v>
      </c>
      <c r="AS119" s="887">
        <f>IF($AI119="n/a",1.03*AR119,IF($AI119&lt;0,1.01*AR119,IF($AI119&gt;10,1.1*AR119,(1+$AI119/100)*AR119)))</f>
        <v>2.0863431023999999</v>
      </c>
      <c r="AT119" s="887">
        <f>IF($AK119="n/a",1.03*AS119,IF($AK119&lt;0,1.01*AS119,IF($AK119&gt;10,1.1*AS119,(1+$AK119/100)*AS119)))</f>
        <v>2.1835666909718396</v>
      </c>
      <c r="AU119" s="887">
        <f>IF($AK119="n/a",1.03*AT119,IF($AK119&lt;0,1.01*AT119,IF($AK119&gt;10,1.1*AT119,(1+$AK119/100)*AT119)))</f>
        <v>2.2853208987711273</v>
      </c>
      <c r="AV119" s="887">
        <f>IF($AK119="n/a",1.03*AU119,IF($AK119&lt;0,1.01*AU119,IF($AK119&gt;10,1.1*AU119,(1+$AK119/100)*AU119)))</f>
        <v>2.3918168526538617</v>
      </c>
      <c r="AW119" s="651">
        <f>SUM(AR119:AV119)</f>
        <v>10.880995544796829</v>
      </c>
      <c r="AX119" s="748">
        <f>AW119/I119*100</f>
        <v>23.762820582653042</v>
      </c>
      <c r="AY119" s="935">
        <v>0.96</v>
      </c>
      <c r="AZ119" s="873">
        <v>17.260000000000002</v>
      </c>
      <c r="BA119" s="873">
        <v>-24.55</v>
      </c>
      <c r="BB119" s="873">
        <v>-4.99</v>
      </c>
      <c r="BC119" s="873">
        <v>-10.61</v>
      </c>
      <c r="BE119" s="624">
        <v>1997</v>
      </c>
      <c r="BF119" s="899">
        <f>IF(BE119&gt;2008,0,IF(BE119&gt;2001,1,IF(BE119&gt;1990,2,IF(BE119&gt;1980,3,IF(BE119&gt;1973,4,IF(BE119&gt;1970,5,IF(BE119&gt;1960,6,IF(BE119&gt;1958,7,IF(BE119&gt;1953,8,9)))))))))</f>
        <v>2</v>
      </c>
      <c r="BG119" s="883">
        <v>-9.1</v>
      </c>
    </row>
    <row r="120" spans="1:59" ht="11.25" customHeight="1" x14ac:dyDescent="0.2">
      <c r="A120" s="872" t="s">
        <v>492</v>
      </c>
      <c r="B120" s="876" t="s">
        <v>493</v>
      </c>
      <c r="C120" s="933" t="s">
        <v>4196</v>
      </c>
      <c r="D120" s="933" t="s">
        <v>4328</v>
      </c>
      <c r="E120" s="733">
        <v>18</v>
      </c>
      <c r="F120" s="1158">
        <v>178</v>
      </c>
      <c r="G120" s="1182" t="s">
        <v>115</v>
      </c>
      <c r="H120" s="1182" t="s">
        <v>115</v>
      </c>
      <c r="I120" s="875">
        <v>39.22</v>
      </c>
      <c r="J120" s="651">
        <f>(M120/I120)*100</f>
        <v>2.7536970933197349</v>
      </c>
      <c r="K120" s="878">
        <v>0.27</v>
      </c>
      <c r="L120" s="888">
        <v>4</v>
      </c>
      <c r="M120" s="642">
        <f>K120*L120</f>
        <v>1.08</v>
      </c>
      <c r="N120" s="871" t="s">
        <v>148</v>
      </c>
      <c r="O120" s="736">
        <v>0.26</v>
      </c>
      <c r="P120" s="619">
        <v>43801</v>
      </c>
      <c r="Q120" s="619">
        <v>43812</v>
      </c>
      <c r="R120" s="642">
        <f>(K120-O120)/O120*100</f>
        <v>3.8461538461538494</v>
      </c>
      <c r="S120" s="701">
        <f>IF(INDEX(Historical!$D$7:$D$1254,MATCH(B120,Historical!$B$7:$B$1278,0))=0,"n/a",(INDEX(Historical!$C$7:$C$1256,MATCH(B120,Historical!$B$7:$B$1278,0))/INDEX(Historical!$D$7:$D$1254,MATCH(B120,Historical!$B$7:$B$1278,0))-1)*100)</f>
        <v>23.529411764705888</v>
      </c>
      <c r="T120" s="701">
        <f>IF(INDEX(Historical!$F$7:$F$1247,MATCH(B120,Historical!$B$7:$B$1278,0))=0,"n/a",((INDEX(Historical!$C$7:$C$1256,MATCH(B120,Historical!$B$7:$B$1278,0))/INDEX(Historical!$F$7:$F$1247,MATCH(B120,Historical!$B$7:$B$1278,0)))^(1/3)-1)*100)</f>
        <v>15.910934674420997</v>
      </c>
      <c r="U120" s="701">
        <f>IF(INDEX(Historical!$H$7:$H$1247,MATCH(B120,Historical!$B$7:$B$1278,0))=0,"n/a",((INDEX(Historical!$C$7:$C$1256,MATCH(B120,Historical!$B$7:$B$1278,0))/INDEX(Historical!$H$7:$H$1247,MATCH(B120,Historical!$B$7:$B$1278,0)))^(1/5)-1)*100)</f>
        <v>11.341134521344642</v>
      </c>
      <c r="V120" s="701">
        <f>IF(INDEX(Historical!$O$7:$O$1247,MATCH(B120,Historical!$B$7:$B$1278,0))=0,"n/a",((INDEX(Historical!$C$7:$C$1256,MATCH(B120,Historical!$B$7:$B$1278,0))/INDEX(Historical!$O$7:$O$1247,MATCH(B120,Historical!$B$7:$B$1278,0)))^(1/10)-1)*100)</f>
        <v>12.208891773792651</v>
      </c>
      <c r="W120" s="702">
        <f>IF(OR(U120&lt;=0,U120="n/a",V120&lt;=0,V120="n/a"),"n/a",U120/V120)</f>
        <v>0.92892415884046764</v>
      </c>
      <c r="X120" s="703">
        <f>IF(OR(AJ120&lt;=0,AJ120="n/a",U120&lt;=0,U120="n/a"),"n/a",U120/AJ120)</f>
        <v>1.9553680209214899</v>
      </c>
      <c r="Y120" s="669" t="s">
        <v>437</v>
      </c>
      <c r="Z120" s="651">
        <f>IF(OR(AC120&lt;0.01,AC120="n/a"),"n/a",M120/AC120*100)</f>
        <v>57.446808510638306</v>
      </c>
      <c r="AA120" s="887">
        <f>IF(OR(AC120&lt;0.01,AC120="n/a"),"n/a",I120/AC120)</f>
        <v>20.861702127659576</v>
      </c>
      <c r="AB120" s="888">
        <v>12</v>
      </c>
      <c r="AC120" s="866">
        <v>1.88</v>
      </c>
      <c r="AD120" s="866" t="s">
        <v>136</v>
      </c>
      <c r="AE120" s="866">
        <v>3.51</v>
      </c>
      <c r="AF120" s="866">
        <v>2.2599999999999998</v>
      </c>
      <c r="AG120" s="866">
        <v>12.1</v>
      </c>
      <c r="AH120" s="866">
        <v>2.1999999999999997</v>
      </c>
      <c r="AI120" s="866" t="s">
        <v>136</v>
      </c>
      <c r="AJ120" s="866">
        <v>5.8000000000000007</v>
      </c>
      <c r="AK120" s="866" t="s">
        <v>136</v>
      </c>
      <c r="AL120" s="879">
        <v>549.08000000000004</v>
      </c>
      <c r="AM120" s="873">
        <v>1</v>
      </c>
      <c r="AN120" s="866">
        <v>1.94</v>
      </c>
      <c r="AO120" s="740">
        <f>IF(U120="n/a","n/a",IF(AA120&lt;0,"n/a",IF(AA120="n/a","n/a",J120+U120-AA120)))</f>
        <v>-6.7668705129951991</v>
      </c>
      <c r="AP120" s="741">
        <f>IF(U120="n/a","n/a",J120+U120)</f>
        <v>14.094831614664377</v>
      </c>
      <c r="AQ120" s="889">
        <f>IF(OR(AC120&lt;0.01,AF120="n/a"),"n/a",(I120/SQRT(22.5*AC120*(I120/AF120))-1)*100)</f>
        <v>44.756418869017686</v>
      </c>
      <c r="AR120" s="651">
        <f>INDEX(Historical!$C$7:$C$1256,MATCH(B120,Historical!$B$7:$B$1278,0))*IF(AH120="n/a",1.03,IF(AH120&lt;0,1.01,IF(AH120&gt;10,1.1,(1+AH120/100))))</f>
        <v>1.0731000000000002</v>
      </c>
      <c r="AS120" s="887">
        <f>IF($AI120="n/a",1.03*AR120,IF($AI120&lt;0,1.01*AR120,IF($AI120&gt;10,1.1*AR120,(1+$AI120/100)*AR120)))</f>
        <v>1.1052930000000003</v>
      </c>
      <c r="AT120" s="887">
        <f>IF($AK120="n/a",1.03*AS120,IF($AK120&lt;0,1.01*AS120,IF($AK120&gt;10,1.1*AS120,(1+$AK120/100)*AS120)))</f>
        <v>1.1384517900000004</v>
      </c>
      <c r="AU120" s="887">
        <f>IF($AK120="n/a",1.03*AT120,IF($AK120&lt;0,1.01*AT120,IF($AK120&gt;10,1.1*AT120,(1+$AK120/100)*AT120)))</f>
        <v>1.1726053437000004</v>
      </c>
      <c r="AV120" s="887">
        <f>IF($AK120="n/a",1.03*AU120,IF($AK120&lt;0,1.01*AU120,IF($AK120&gt;10,1.1*AU120,(1+$AK120/100)*AU120)))</f>
        <v>1.2077835040110003</v>
      </c>
      <c r="AW120" s="651">
        <f>SUM(AR120:AV120)</f>
        <v>5.697233637711002</v>
      </c>
      <c r="AX120" s="748">
        <f>AW120/I120*100</f>
        <v>14.526347877896487</v>
      </c>
      <c r="AY120" s="935">
        <v>0.86</v>
      </c>
      <c r="AZ120" s="873">
        <v>35.94</v>
      </c>
      <c r="BA120" s="873">
        <v>-35.67</v>
      </c>
      <c r="BB120" s="873">
        <v>-1.21</v>
      </c>
      <c r="BC120" s="873">
        <v>-3.25</v>
      </c>
      <c r="BE120" s="624">
        <v>2002</v>
      </c>
      <c r="BF120" s="899">
        <f>IF(BE120&gt;2008,0,IF(BE120&gt;2001,1,IF(BE120&gt;1990,2,IF(BE120&gt;1980,3,IF(BE120&gt;1973,4,IF(BE120&gt;1970,5,IF(BE120&gt;1960,6,IF(BE120&gt;1958,7,IF(BE120&gt;1953,8,9)))))))))</f>
        <v>1</v>
      </c>
      <c r="BG120" s="883">
        <v>1.7000000000000002</v>
      </c>
    </row>
    <row r="121" spans="1:59" ht="11.25" customHeight="1" x14ac:dyDescent="0.2">
      <c r="A121" s="864" t="s">
        <v>490</v>
      </c>
      <c r="B121" s="876" t="s">
        <v>491</v>
      </c>
      <c r="C121" s="933" t="s">
        <v>128</v>
      </c>
      <c r="D121" s="933" t="s">
        <v>4338</v>
      </c>
      <c r="E121" s="733">
        <v>20</v>
      </c>
      <c r="F121" s="1158">
        <v>160</v>
      </c>
      <c r="G121" s="1182" t="s">
        <v>37</v>
      </c>
      <c r="H121" s="1182" t="s">
        <v>37</v>
      </c>
      <c r="I121" s="875">
        <v>168.57</v>
      </c>
      <c r="J121" s="651">
        <f>(M121/I121)*100</f>
        <v>0.75932846888532957</v>
      </c>
      <c r="K121" s="885">
        <v>0.32</v>
      </c>
      <c r="L121" s="888">
        <v>4</v>
      </c>
      <c r="M121" s="642">
        <f>K121*L121</f>
        <v>1.28</v>
      </c>
      <c r="N121" s="871" t="s">
        <v>107</v>
      </c>
      <c r="O121" s="735">
        <v>0.28999999999999998</v>
      </c>
      <c r="P121" s="867">
        <v>43677</v>
      </c>
      <c r="Q121" s="867">
        <v>43692</v>
      </c>
      <c r="R121" s="642">
        <f>(K121-O121)/O121*100</f>
        <v>10.344827586206906</v>
      </c>
      <c r="S121" s="701">
        <f>IF(INDEX(Historical!$D$7:$D$1254,MATCH(B121,Historical!$B$7:$B$1278,0))=0,"n/a",(INDEX(Historical!$C$7:$C$1256,MATCH(B121,Historical!$B$7:$B$1278,0))/INDEX(Historical!$D$7:$D$1254,MATCH(B121,Historical!$B$7:$B$1278,0))-1)*100)</f>
        <v>10.909090909090891</v>
      </c>
      <c r="T121" s="701">
        <f>IF(INDEX(Historical!$F$7:$F$1247,MATCH(B121,Historical!$B$7:$B$1278,0))=0,"n/a",((INDEX(Historical!$C$7:$C$1256,MATCH(B121,Historical!$B$7:$B$1278,0))/INDEX(Historical!$F$7:$F$1247,MATCH(B121,Historical!$B$7:$B$1278,0)))^(1/3)-1)*100)</f>
        <v>9.8644875762156303</v>
      </c>
      <c r="U121" s="701">
        <f>IF(INDEX(Historical!$H$7:$H$1247,MATCH(B121,Historical!$B$7:$B$1278,0))=0,"n/a",((INDEX(Historical!$C$7:$C$1256,MATCH(B121,Historical!$B$7:$B$1278,0))/INDEX(Historical!$H$7:$H$1247,MATCH(B121,Historical!$B$7:$B$1278,0)))^(1/5)-1)*100)</f>
        <v>9.9282331408265136</v>
      </c>
      <c r="V121" s="701">
        <f>IF(INDEX(Historical!$O$7:$O$1247,MATCH(B121,Historical!$B$7:$B$1278,0))=0,"n/a",((INDEX(Historical!$C$7:$C$1256,MATCH(B121,Historical!$B$7:$B$1278,0))/INDEX(Historical!$O$7:$O$1247,MATCH(B121,Historical!$B$7:$B$1278,0)))^(1/10)-1)*100)</f>
        <v>14.319676081578937</v>
      </c>
      <c r="W121" s="702">
        <f>IF(OR(U121&lt;=0,U121="n/a",V121&lt;=0,V121="n/a"),"n/a",U121/V121)</f>
        <v>0.69332805325103364</v>
      </c>
      <c r="X121" s="703">
        <f>IF(OR(AJ121&lt;=0,AJ121="n/a",U121&lt;=0,U121="n/a"),"n/a",U121/AJ121)</f>
        <v>1.1031370156473903</v>
      </c>
      <c r="Y121" s="876"/>
      <c r="Z121" s="651">
        <f>IF(OR(AC121&lt;0.01,AC121="n/a"),"n/a",M121/AC121*100)</f>
        <v>15.960099750623444</v>
      </c>
      <c r="AA121" s="887">
        <f>IF(OR(AC121&lt;0.01,AC121="n/a"),"n/a",I121/AC121)</f>
        <v>21.018703241895263</v>
      </c>
      <c r="AB121" s="888">
        <v>12</v>
      </c>
      <c r="AC121" s="866">
        <v>8.02</v>
      </c>
      <c r="AD121" s="866">
        <v>3.78</v>
      </c>
      <c r="AE121" s="866">
        <v>0.73</v>
      </c>
      <c r="AF121" s="866">
        <v>3.56</v>
      </c>
      <c r="AG121" s="866">
        <v>18.3</v>
      </c>
      <c r="AH121" s="866">
        <v>28.7</v>
      </c>
      <c r="AI121" s="866">
        <v>-3.58</v>
      </c>
      <c r="AJ121" s="866">
        <v>9</v>
      </c>
      <c r="AK121" s="866">
        <v>5.56</v>
      </c>
      <c r="AL121" s="879">
        <v>6290</v>
      </c>
      <c r="AM121" s="873">
        <v>0.3</v>
      </c>
      <c r="AN121" s="866">
        <v>0.73</v>
      </c>
      <c r="AO121" s="740">
        <f>IF(U121="n/a","n/a",IF(AA121&lt;0,"n/a",IF(AA121="n/a","n/a",J121+U121-AA121)))</f>
        <v>-10.331141632183421</v>
      </c>
      <c r="AP121" s="741">
        <f>IF(U121="n/a","n/a",J121+U121)</f>
        <v>10.687561609711842</v>
      </c>
      <c r="AQ121" s="889">
        <f>IF(OR(AC121&lt;0.01,AF121="n/a"),"n/a",(I121/SQRT(22.5*AC121*(I121/AF121))-1)*100)</f>
        <v>82.362987888499319</v>
      </c>
      <c r="AR121" s="651">
        <f>INDEX(Historical!$C$7:$C$1256,MATCH(B121,Historical!$B$7:$B$1278,0))*IF(AH121="n/a",1.03,IF(AH121&lt;0,1.01,IF(AH121&gt;10,1.1,(1+AH121/100))))</f>
        <v>1.3420000000000001</v>
      </c>
      <c r="AS121" s="887">
        <f>IF($AI121="n/a",1.03*AR121,IF($AI121&lt;0,1.01*AR121,IF($AI121&gt;10,1.1*AR121,(1+$AI121/100)*AR121)))</f>
        <v>1.3554200000000001</v>
      </c>
      <c r="AT121" s="887">
        <f>IF($AK121="n/a",1.03*AS121,IF($AK121&lt;0,1.01*AS121,IF($AK121&gt;10,1.1*AS121,(1+$AK121/100)*AS121)))</f>
        <v>1.4307813520000001</v>
      </c>
      <c r="AU121" s="887">
        <f>IF($AK121="n/a",1.03*AT121,IF($AK121&lt;0,1.01*AT121,IF($AK121&gt;10,1.1*AT121,(1+$AK121/100)*AT121)))</f>
        <v>1.5103327951712002</v>
      </c>
      <c r="AV121" s="887">
        <f>IF($AK121="n/a",1.03*AU121,IF($AK121&lt;0,1.01*AU121,IF($AK121&gt;10,1.1*AU121,(1+$AK121/100)*AU121)))</f>
        <v>1.5943072985827191</v>
      </c>
      <c r="AW121" s="651">
        <f>SUM(AR121:AV121)</f>
        <v>7.2328414457539196</v>
      </c>
      <c r="AX121" s="748">
        <f>AW121/I121*100</f>
        <v>4.2907050161677169</v>
      </c>
      <c r="AY121" s="935">
        <v>0.87</v>
      </c>
      <c r="AZ121" s="873">
        <v>47.86</v>
      </c>
      <c r="BA121" s="873">
        <v>-9.65</v>
      </c>
      <c r="BB121" s="873">
        <v>-5.47</v>
      </c>
      <c r="BC121" s="873">
        <v>3.71</v>
      </c>
      <c r="BE121" s="624">
        <v>2000</v>
      </c>
      <c r="BF121" s="899">
        <f>IF(BE121&gt;2008,0,IF(BE121&gt;2001,1,IF(BE121&gt;1990,2,IF(BE121&gt;1980,3,IF(BE121&gt;1973,4,IF(BE121&gt;1970,5,IF(BE121&gt;1960,6,IF(BE121&gt;1958,7,IF(BE121&gt;1953,8,9)))))))))</f>
        <v>2</v>
      </c>
      <c r="BG121" s="883">
        <v>7.5</v>
      </c>
    </row>
    <row r="122" spans="1:59" ht="11.25" customHeight="1" x14ac:dyDescent="0.2">
      <c r="A122" s="864" t="s">
        <v>494</v>
      </c>
      <c r="B122" s="876" t="s">
        <v>495</v>
      </c>
      <c r="C122" s="933" t="s">
        <v>112</v>
      </c>
      <c r="D122" s="933" t="s">
        <v>211</v>
      </c>
      <c r="E122" s="733">
        <v>26</v>
      </c>
      <c r="F122" s="1158">
        <v>122</v>
      </c>
      <c r="G122" s="1116" t="s">
        <v>37</v>
      </c>
      <c r="H122" s="1116" t="s">
        <v>115</v>
      </c>
      <c r="I122" s="866">
        <v>157.05000000000001</v>
      </c>
      <c r="J122" s="651">
        <f>(M122/I122)*100</f>
        <v>2.62336835402738</v>
      </c>
      <c r="K122" s="885">
        <v>1.03</v>
      </c>
      <c r="L122" s="888">
        <v>4</v>
      </c>
      <c r="M122" s="642">
        <f>K122*L122</f>
        <v>4.12</v>
      </c>
      <c r="N122" s="871" t="s">
        <v>417</v>
      </c>
      <c r="O122" s="735">
        <v>0.86</v>
      </c>
      <c r="P122" s="867">
        <v>43665</v>
      </c>
      <c r="Q122" s="867">
        <v>43697</v>
      </c>
      <c r="R122" s="642">
        <f>(K122-O122)/O122*100</f>
        <v>19.767441860465119</v>
      </c>
      <c r="S122" s="701">
        <f>IF(INDEX(Historical!$D$7:$D$1254,MATCH(B122,Historical!$B$7:$B$1278,0))=0,"n/a",(INDEX(Historical!$C$7:$C$1256,MATCH(B122,Historical!$B$7:$B$1278,0))/INDEX(Historical!$D$7:$D$1254,MATCH(B122,Historical!$B$7:$B$1278,0))-1)*100)</f>
        <v>15.243902439024382</v>
      </c>
      <c r="T122" s="701">
        <f>IF(INDEX(Historical!$F$7:$F$1247,MATCH(B122,Historical!$B$7:$B$1278,0))=0,"n/a",((INDEX(Historical!$C$7:$C$1256,MATCH(B122,Historical!$B$7:$B$1278,0))/INDEX(Historical!$F$7:$F$1247,MATCH(B122,Historical!$B$7:$B$1278,0)))^(1/3)-1)*100)</f>
        <v>7.0648783255412129</v>
      </c>
      <c r="U122" s="701">
        <f>IF(INDEX(Historical!$H$7:$H$1247,MATCH(B122,Historical!$B$7:$B$1278,0))=0,"n/a",((INDEX(Historical!$C$7:$C$1256,MATCH(B122,Historical!$B$7:$B$1278,0))/INDEX(Historical!$H$7:$H$1247,MATCH(B122,Historical!$B$7:$B$1278,0)))^(1/5)-1)*100)</f>
        <v>7.7714411424242513</v>
      </c>
      <c r="V122" s="701">
        <f>IF(INDEX(Historical!$O$7:$O$1247,MATCH(B122,Historical!$B$7:$B$1278,0))=0,"n/a",((INDEX(Historical!$C$7:$C$1256,MATCH(B122,Historical!$B$7:$B$1278,0))/INDEX(Historical!$O$7:$O$1247,MATCH(B122,Historical!$B$7:$B$1278,0)))^(1/10)-1)*100)</f>
        <v>8.4471771197698544</v>
      </c>
      <c r="W122" s="702">
        <f>IF(OR(U122&lt;=0,U122="n/a",V122&lt;=0,V122="n/a"),"n/a",U122/V122)</f>
        <v>0.9200045213016661</v>
      </c>
      <c r="X122" s="703">
        <f>IF(OR(AJ122&lt;=0,AJ122="n/a",U122&lt;=0,U122="n/a"),"n/a",U122/AJ122)</f>
        <v>0.35813092822231574</v>
      </c>
      <c r="Y122" s="664"/>
      <c r="Z122" s="651">
        <f>IF(OR(AC122&lt;0.01,AC122="n/a"),"n/a",M122/AC122*100)</f>
        <v>55.45087483176313</v>
      </c>
      <c r="AA122" s="887">
        <f>IF(OR(AC122&lt;0.01,AC122="n/a"),"n/a",I122/AC122)</f>
        <v>21.137281292059221</v>
      </c>
      <c r="AB122" s="888">
        <v>12</v>
      </c>
      <c r="AC122" s="866">
        <v>7.43</v>
      </c>
      <c r="AD122" s="866" t="s">
        <v>136</v>
      </c>
      <c r="AE122" s="866">
        <v>1.84</v>
      </c>
      <c r="AF122" s="866">
        <v>6.19</v>
      </c>
      <c r="AG122" s="866">
        <v>28.799999999999997</v>
      </c>
      <c r="AH122" s="868">
        <v>3.4000000000000004</v>
      </c>
      <c r="AI122" s="868">
        <v>41.21</v>
      </c>
      <c r="AJ122" s="866">
        <v>21.7</v>
      </c>
      <c r="AK122" s="866">
        <v>-1.87</v>
      </c>
      <c r="AL122" s="879">
        <v>85580</v>
      </c>
      <c r="AM122" s="873">
        <v>0.1</v>
      </c>
      <c r="AN122" s="866">
        <v>2.81</v>
      </c>
      <c r="AO122" s="740">
        <f>IF(U122="n/a","n/a",IF(AA122&lt;0,"n/a",IF(AA122="n/a","n/a",J122+U122-AA122)))</f>
        <v>-10.742471795607589</v>
      </c>
      <c r="AP122" s="741">
        <f>IF(U122="n/a","n/a",J122+U122)</f>
        <v>10.394809496451632</v>
      </c>
      <c r="AQ122" s="889">
        <f>IF(OR(AC122&lt;0.01,AF122="n/a"),"n/a",(I122/SQRT(22.5*AC122*(I122/AF122))-1)*100)</f>
        <v>141.1452040187927</v>
      </c>
      <c r="AR122" s="651">
        <f>INDEX(Historical!$C$7:$C$1256,MATCH(B122,Historical!$B$7:$B$1278,0))*IF(AH122="n/a",1.03,IF(AH122&lt;0,1.01,IF(AH122&gt;10,1.1,(1+AH122/100))))</f>
        <v>3.9085199999999998</v>
      </c>
      <c r="AS122" s="887">
        <f>IF($AI122="n/a",1.03*AR122,IF($AI122&lt;0,1.01*AR122,IF($AI122&gt;10,1.1*AR122,(1+$AI122/100)*AR122)))</f>
        <v>4.299372</v>
      </c>
      <c r="AT122" s="887">
        <f>IF($AK122="n/a",1.03*AS122,IF($AK122&lt;0,1.01*AS122,IF($AK122&gt;10,1.1*AS122,(1+$AK122/100)*AS122)))</f>
        <v>4.3423657200000001</v>
      </c>
      <c r="AU122" s="887">
        <f>IF($AK122="n/a",1.03*AT122,IF($AK122&lt;0,1.01*AT122,IF($AK122&gt;10,1.1*AT122,(1+$AK122/100)*AT122)))</f>
        <v>4.3857893772000001</v>
      </c>
      <c r="AV122" s="887">
        <f>IF($AK122="n/a",1.03*AU122,IF($AK122&lt;0,1.01*AU122,IF($AK122&gt;10,1.1*AU122,(1+$AK122/100)*AU122)))</f>
        <v>4.4296472709720005</v>
      </c>
      <c r="AW122" s="651">
        <f>SUM(AR122:AV122)</f>
        <v>21.365694368172001</v>
      </c>
      <c r="AX122" s="748">
        <f>AW122/I122*100</f>
        <v>13.604389919243554</v>
      </c>
      <c r="AY122" s="935">
        <v>1.03</v>
      </c>
      <c r="AZ122" s="873">
        <v>79.490000000000009</v>
      </c>
      <c r="BA122" s="873">
        <v>-8.3000000000000007</v>
      </c>
      <c r="BB122" s="873">
        <v>3.05</v>
      </c>
      <c r="BC122" s="873">
        <v>19.57</v>
      </c>
      <c r="BE122" s="624">
        <v>1994</v>
      </c>
      <c r="BF122" s="899">
        <f>IF(BE122&gt;2008,0,IF(BE122&gt;2001,1,IF(BE122&gt;1990,2,IF(BE122&gt;1980,3,IF(BE122&gt;1973,4,IF(BE122&gt;1970,5,IF(BE122&gt;1960,6,IF(BE122&gt;1958,7,IF(BE122&gt;1953,8,9)))))))))</f>
        <v>2</v>
      </c>
      <c r="BG122" s="883">
        <v>5.4</v>
      </c>
    </row>
    <row r="123" spans="1:59" ht="11.25" customHeight="1" x14ac:dyDescent="0.2">
      <c r="A123" s="864" t="s">
        <v>482</v>
      </c>
      <c r="B123" s="876" t="s">
        <v>483</v>
      </c>
      <c r="C123" s="933" t="s">
        <v>108</v>
      </c>
      <c r="D123" s="933" t="s">
        <v>4341</v>
      </c>
      <c r="E123" s="733">
        <v>22</v>
      </c>
      <c r="F123" s="1158">
        <v>152</v>
      </c>
      <c r="G123" s="1141" t="s">
        <v>106</v>
      </c>
      <c r="H123" s="1141" t="s">
        <v>106</v>
      </c>
      <c r="I123" s="875">
        <v>62.09</v>
      </c>
      <c r="J123" s="651">
        <f>(M123/I123)*100</f>
        <v>3.4143984538573036</v>
      </c>
      <c r="K123" s="878">
        <v>0.53</v>
      </c>
      <c r="L123" s="888">
        <v>4</v>
      </c>
      <c r="M123" s="642">
        <f>K123*L123</f>
        <v>2.12</v>
      </c>
      <c r="N123" s="871" t="s">
        <v>440</v>
      </c>
      <c r="O123" s="734">
        <v>0.51</v>
      </c>
      <c r="P123" s="862">
        <v>43866</v>
      </c>
      <c r="Q123" s="862">
        <v>43880</v>
      </c>
      <c r="R123" s="642">
        <f>(K123-O123)/O123*100</f>
        <v>3.9215686274509838</v>
      </c>
      <c r="S123" s="701">
        <f>IF(INDEX(Historical!$D$7:$D$1254,MATCH(B123,Historical!$B$7:$B$1278,0))=0,"n/a",(INDEX(Historical!$C$7:$C$1256,MATCH(B123,Historical!$B$7:$B$1278,0))/INDEX(Historical!$D$7:$D$1254,MATCH(B123,Historical!$B$7:$B$1278,0))-1)*100)</f>
        <v>4.081632653061229</v>
      </c>
      <c r="T123" s="701">
        <f>IF(INDEX(Historical!$F$7:$F$1247,MATCH(B123,Historical!$B$7:$B$1278,0))=0,"n/a",((INDEX(Historical!$C$7:$C$1256,MATCH(B123,Historical!$B$7:$B$1278,0))/INDEX(Historical!$F$7:$F$1247,MATCH(B123,Historical!$B$7:$B$1278,0)))^(1/3)-1)*100)</f>
        <v>3.4993084871816738</v>
      </c>
      <c r="U123" s="701">
        <f>IF(INDEX(Historical!$H$7:$H$1247,MATCH(B123,Historical!$B$7:$B$1278,0))=0,"n/a",((INDEX(Historical!$C$7:$C$1256,MATCH(B123,Historical!$B$7:$B$1278,0))/INDEX(Historical!$H$7:$H$1247,MATCH(B123,Historical!$B$7:$B$1278,0)))^(1/5)-1)*100)</f>
        <v>3.9594988207552584</v>
      </c>
      <c r="V123" s="701">
        <f>IF(INDEX(Historical!$O$7:$O$1247,MATCH(B123,Historical!$B$7:$B$1278,0))=0,"n/a",((INDEX(Historical!$C$7:$C$1256,MATCH(B123,Historical!$B$7:$B$1278,0))/INDEX(Historical!$O$7:$O$1247,MATCH(B123,Historical!$B$7:$B$1278,0)))^(1/10)-1)*100)</f>
        <v>4.2923700426578781</v>
      </c>
      <c r="W123" s="702">
        <f>IF(OR(U123&lt;=0,U123="n/a",V123&lt;=0,V123="n/a"),"n/a",U123/V123)</f>
        <v>0.92245048339390079</v>
      </c>
      <c r="X123" s="703">
        <f>IF(OR(AJ123&lt;=0,AJ123="n/a",U123&lt;=0,U123="n/a"),"n/a",U123/AJ123)</f>
        <v>0.54239709873359709</v>
      </c>
      <c r="Y123" s="877"/>
      <c r="Z123" s="651">
        <f>IF(OR(AC123&lt;0.01,AC123="n/a"),"n/a",M123/AC123*100)</f>
        <v>49.302325581395351</v>
      </c>
      <c r="AA123" s="887">
        <f>IF(OR(AC123&lt;0.01,AC123="n/a"),"n/a",I123/AC123)</f>
        <v>14.439534883720931</v>
      </c>
      <c r="AB123" s="888">
        <v>12</v>
      </c>
      <c r="AC123" s="866">
        <v>4.3</v>
      </c>
      <c r="AD123" s="866" t="s">
        <v>136</v>
      </c>
      <c r="AE123" s="866">
        <v>3.49</v>
      </c>
      <c r="AF123" s="866">
        <v>0.96</v>
      </c>
      <c r="AG123" s="866" t="s">
        <v>136</v>
      </c>
      <c r="AH123" s="866">
        <v>-6.9</v>
      </c>
      <c r="AI123" s="866">
        <v>0.91</v>
      </c>
      <c r="AJ123" s="866">
        <v>7.3</v>
      </c>
      <c r="AK123" s="866" t="s">
        <v>136</v>
      </c>
      <c r="AL123" s="879">
        <v>417.87</v>
      </c>
      <c r="AM123" s="873">
        <v>1.2</v>
      </c>
      <c r="AN123" s="866">
        <v>0.03</v>
      </c>
      <c r="AO123" s="740">
        <f>IF(U123="n/a","n/a",IF(AA123&lt;0,"n/a",IF(AA123="n/a","n/a",J123+U123-AA123)))</f>
        <v>-7.0656376091083697</v>
      </c>
      <c r="AP123" s="741">
        <f>IF(U123="n/a","n/a",J123+U123)</f>
        <v>7.3738972746125615</v>
      </c>
      <c r="AQ123" s="889">
        <f>IF(OR(AC123&lt;0.01,AF123="n/a"),"n/a",(I123/SQRT(22.5*AC123*(I123/AF123))-1)*100)</f>
        <v>-21.508801658693834</v>
      </c>
      <c r="AR123" s="651">
        <f>INDEX(Historical!$C$7:$C$1256,MATCH(B123,Historical!$B$7:$B$1278,0))*IF(AH123="n/a",1.03,IF(AH123&lt;0,1.01,IF(AH123&gt;10,1.1,(1+AH123/100))))</f>
        <v>2.0604</v>
      </c>
      <c r="AS123" s="887">
        <f>IF($AI123="n/a",1.03*AR123,IF($AI123&lt;0,1.01*AR123,IF($AI123&gt;10,1.1*AR123,(1+$AI123/100)*AR123)))</f>
        <v>2.0791496400000002</v>
      </c>
      <c r="AT123" s="887">
        <f>IF($AK123="n/a",1.03*AS123,IF($AK123&lt;0,1.01*AS123,IF($AK123&gt;10,1.1*AS123,(1+$AK123/100)*AS123)))</f>
        <v>2.1415241292000005</v>
      </c>
      <c r="AU123" s="887">
        <f>IF($AK123="n/a",1.03*AT123,IF($AK123&lt;0,1.01*AT123,IF($AK123&gt;10,1.1*AT123,(1+$AK123/100)*AT123)))</f>
        <v>2.2057698530760006</v>
      </c>
      <c r="AV123" s="887">
        <f>IF($AK123="n/a",1.03*AU123,IF($AK123&lt;0,1.01*AU123,IF($AK123&gt;10,1.1*AU123,(1+$AK123/100)*AU123)))</f>
        <v>2.2719429486682805</v>
      </c>
      <c r="AW123" s="651">
        <f>SUM(AR123:AV123)</f>
        <v>10.758786570944283</v>
      </c>
      <c r="AX123" s="748">
        <f>AW123/I123*100</f>
        <v>17.327728411892867</v>
      </c>
      <c r="AY123" s="935">
        <v>0.56999999999999995</v>
      </c>
      <c r="AZ123" s="873">
        <v>40.479999999999997</v>
      </c>
      <c r="BA123" s="873">
        <v>-24.279999999999998</v>
      </c>
      <c r="BB123" s="873">
        <v>10.41</v>
      </c>
      <c r="BC123" s="873">
        <v>7.88</v>
      </c>
      <c r="BE123" s="624">
        <v>1999</v>
      </c>
      <c r="BF123" s="899">
        <f>IF(BE123&gt;2008,0,IF(BE123&gt;2001,1,IF(BE123&gt;1990,2,IF(BE123&gt;1980,3,IF(BE123&gt;1973,4,IF(BE123&gt;1970,5,IF(BE123&gt;1960,6,IF(BE123&gt;1958,7,IF(BE123&gt;1953,8,9)))))))))</f>
        <v>2</v>
      </c>
      <c r="BG123" s="883" t="s">
        <v>136</v>
      </c>
    </row>
    <row r="124" spans="1:59" ht="11.25" customHeight="1" x14ac:dyDescent="0.2">
      <c r="A124" s="872" t="s">
        <v>1033</v>
      </c>
      <c r="B124" s="876" t="s">
        <v>1034</v>
      </c>
      <c r="C124" s="933" t="s">
        <v>108</v>
      </c>
      <c r="D124" s="933" t="s">
        <v>4341</v>
      </c>
      <c r="E124" s="733">
        <v>7</v>
      </c>
      <c r="F124" s="1158">
        <v>570</v>
      </c>
      <c r="G124" s="1178" t="s">
        <v>115</v>
      </c>
      <c r="H124" s="1178" t="s">
        <v>115</v>
      </c>
      <c r="I124" s="875">
        <v>23.53</v>
      </c>
      <c r="J124" s="651">
        <f>(M124/I124)*100</f>
        <v>5.2698682532936667</v>
      </c>
      <c r="K124" s="878">
        <v>0.31</v>
      </c>
      <c r="L124" s="888">
        <v>4</v>
      </c>
      <c r="M124" s="642">
        <f>K124*L124</f>
        <v>1.24</v>
      </c>
      <c r="N124" s="871" t="s">
        <v>142</v>
      </c>
      <c r="O124" s="734">
        <v>0.24</v>
      </c>
      <c r="P124" s="867">
        <v>43434</v>
      </c>
      <c r="Q124" s="867">
        <v>43447</v>
      </c>
      <c r="R124" s="642">
        <f>(K124-O124)/O124*100</f>
        <v>29.166666666666668</v>
      </c>
      <c r="S124" s="701">
        <f>IF(INDEX(Historical!$D$7:$D$1254,MATCH(B124,Historical!$B$7:$B$1278,0))=0,"n/a",(INDEX(Historical!$C$7:$C$1256,MATCH(B124,Historical!$B$7:$B$1278,0))/INDEX(Historical!$D$7:$D$1254,MATCH(B124,Historical!$B$7:$B$1278,0))-1)*100)</f>
        <v>20.388349514563096</v>
      </c>
      <c r="T124" s="701">
        <f>IF(INDEX(Historical!$F$7:$F$1247,MATCH(B124,Historical!$B$7:$B$1278,0))=0,"n/a",((INDEX(Historical!$C$7:$C$1256,MATCH(B124,Historical!$B$7:$B$1278,0))/INDEX(Historical!$F$7:$F$1247,MATCH(B124,Historical!$B$7:$B$1278,0)))^(1/3)-1)*100)</f>
        <v>18.24609497320364</v>
      </c>
      <c r="U124" s="701">
        <f>IF(INDEX(Historical!$H$7:$H$1247,MATCH(B124,Historical!$B$7:$B$1278,0))=0,"n/a",((INDEX(Historical!$C$7:$C$1256,MATCH(B124,Historical!$B$7:$B$1278,0))/INDEX(Historical!$H$7:$H$1247,MATCH(B124,Historical!$B$7:$B$1278,0)))^(1/5)-1)*100)</f>
        <v>33.722577017822132</v>
      </c>
      <c r="V124" s="701">
        <f>IF(INDEX(Historical!$O$7:$O$1247,MATCH(B124,Historical!$B$7:$B$1278,0))=0,"n/a",((INDEX(Historical!$C$7:$C$1256,MATCH(B124,Historical!$B$7:$B$1278,0))/INDEX(Historical!$O$7:$O$1247,MATCH(B124,Historical!$B$7:$B$1278,0)))^(1/10)-1)*100)</f>
        <v>19.720020466095111</v>
      </c>
      <c r="W124" s="702">
        <f>IF(OR(U124&lt;=0,U124="n/a",V124&lt;=0,V124="n/a"),"n/a",U124/V124)</f>
        <v>1.7100680537224493</v>
      </c>
      <c r="X124" s="703">
        <f>IF(OR(AJ124&lt;=0,AJ124="n/a",U124&lt;=0,U124="n/a"),"n/a",U124/AJ124)</f>
        <v>2.2332832462133863</v>
      </c>
      <c r="Y124" s="673" t="s">
        <v>4491</v>
      </c>
      <c r="Z124" s="651">
        <f>IF(OR(AC124&lt;0.01,AC124="n/a"),"n/a",M124/AC124*100)</f>
        <v>41.059602649006621</v>
      </c>
      <c r="AA124" s="887">
        <f>IF(OR(AC124&lt;0.01,AC124="n/a"),"n/a",I124/AC124)</f>
        <v>7.7913907284768218</v>
      </c>
      <c r="AB124" s="888">
        <v>12</v>
      </c>
      <c r="AC124" s="866">
        <v>3.02</v>
      </c>
      <c r="AD124" s="866">
        <v>0.97</v>
      </c>
      <c r="AE124" s="866">
        <v>2.5099999999999998</v>
      </c>
      <c r="AF124" s="866">
        <v>0.8</v>
      </c>
      <c r="AG124" s="866">
        <v>10.5</v>
      </c>
      <c r="AH124" s="866">
        <v>4.3999999999999995</v>
      </c>
      <c r="AI124" s="866">
        <v>5.6000000000000005</v>
      </c>
      <c r="AJ124" s="866">
        <v>15.1</v>
      </c>
      <c r="AK124" s="866">
        <v>8</v>
      </c>
      <c r="AL124" s="879">
        <v>1880</v>
      </c>
      <c r="AM124" s="873">
        <v>1</v>
      </c>
      <c r="AN124" s="866">
        <v>0.06</v>
      </c>
      <c r="AO124" s="740">
        <f>IF(U124="n/a","n/a",IF(AA124&lt;0,"n/a",IF(AA124="n/a","n/a",J124+U124-AA124)))</f>
        <v>31.201054542638978</v>
      </c>
      <c r="AP124" s="741">
        <f>IF(U124="n/a","n/a",J124+U124)</f>
        <v>38.992445271115798</v>
      </c>
      <c r="AQ124" s="889">
        <f>IF(OR(AC124&lt;0.01,AF124="n/a"),"n/a",(I124/SQRT(22.5*AC124*(I124/AF124))-1)*100)</f>
        <v>-47.366624096358969</v>
      </c>
      <c r="AR124" s="651">
        <f>INDEX(Historical!$C$7:$C$1256,MATCH(B124,Historical!$B$7:$B$1278,0))*IF(AH124="n/a",1.03,IF(AH124&lt;0,1.01,IF(AH124&gt;10,1.1,(1+AH124/100))))</f>
        <v>1.2945599999999999</v>
      </c>
      <c r="AS124" s="887">
        <f>IF($AI124="n/a",1.03*AR124,IF($AI124&lt;0,1.01*AR124,IF($AI124&gt;10,1.1*AR124,(1+$AI124/100)*AR124)))</f>
        <v>1.3670553599999999</v>
      </c>
      <c r="AT124" s="887">
        <f>IF($AK124="n/a",1.03*AS124,IF($AK124&lt;0,1.01*AS124,IF($AK124&gt;10,1.1*AS124,(1+$AK124/100)*AS124)))</f>
        <v>1.4764197888000001</v>
      </c>
      <c r="AU124" s="887">
        <f>IF($AK124="n/a",1.03*AT124,IF($AK124&lt;0,1.01*AT124,IF($AK124&gt;10,1.1*AT124,(1+$AK124/100)*AT124)))</f>
        <v>1.5945333719040002</v>
      </c>
      <c r="AV124" s="887">
        <f>IF($AK124="n/a",1.03*AU124,IF($AK124&lt;0,1.01*AU124,IF($AK124&gt;10,1.1*AU124,(1+$AK124/100)*AU124)))</f>
        <v>1.7220960416563205</v>
      </c>
      <c r="AW124" s="651">
        <f>SUM(AR124:AV124)</f>
        <v>7.4546645623603212</v>
      </c>
      <c r="AX124" s="748">
        <f>AW124/I124*100</f>
        <v>31.68153235172257</v>
      </c>
      <c r="AY124" s="935">
        <v>1.53</v>
      </c>
      <c r="AZ124" s="873">
        <v>33.85</v>
      </c>
      <c r="BA124" s="873">
        <v>-39.53</v>
      </c>
      <c r="BB124" s="873">
        <v>0.27999999999999997</v>
      </c>
      <c r="BC124" s="873">
        <v>-10.72</v>
      </c>
      <c r="BE124" s="624">
        <v>2014</v>
      </c>
      <c r="BF124" s="899">
        <f>IF(BE124&gt;2008,0,IF(BE124&gt;2001,1,IF(BE124&gt;1990,2,IF(BE124&gt;1980,3,IF(BE124&gt;1973,4,IF(BE124&gt;1970,5,IF(BE124&gt;1960,6,IF(BE124&gt;1958,7,IF(BE124&gt;1953,8,9)))))))))</f>
        <v>0</v>
      </c>
      <c r="BG124" s="883">
        <v>1.3</v>
      </c>
    </row>
    <row r="125" spans="1:59" s="774" customFormat="1" ht="11.25" customHeight="1" x14ac:dyDescent="0.2">
      <c r="A125" s="755" t="s">
        <v>503</v>
      </c>
      <c r="B125" s="782" t="s">
        <v>504</v>
      </c>
      <c r="C125" s="933" t="s">
        <v>108</v>
      </c>
      <c r="D125" s="933" t="s">
        <v>118</v>
      </c>
      <c r="E125" s="756">
        <v>27</v>
      </c>
      <c r="F125" s="1158">
        <v>114</v>
      </c>
      <c r="G125" s="1181" t="s">
        <v>37</v>
      </c>
      <c r="H125" s="1181" t="s">
        <v>37</v>
      </c>
      <c r="I125" s="767">
        <v>129.91</v>
      </c>
      <c r="J125" s="758">
        <f>(M125/I125)*100</f>
        <v>2.401662689554307</v>
      </c>
      <c r="K125" s="780">
        <v>0.78</v>
      </c>
      <c r="L125" s="760">
        <v>4</v>
      </c>
      <c r="M125" s="761">
        <f>K125*L125</f>
        <v>3.12</v>
      </c>
      <c r="N125" s="762" t="s">
        <v>505</v>
      </c>
      <c r="O125" s="781">
        <v>0.75</v>
      </c>
      <c r="P125" s="764">
        <v>44000</v>
      </c>
      <c r="Q125" s="764">
        <v>44022</v>
      </c>
      <c r="R125" s="761">
        <f>(K125-O125)/O125*100</f>
        <v>4.0000000000000036</v>
      </c>
      <c r="S125" s="701">
        <f>IF(INDEX(Historical!$D$7:$D$1254,MATCH(B125,Historical!$B$7:$B$1278,0))=0,"n/a",(INDEX(Historical!$C$7:$C$1256,MATCH(B125,Historical!$B$7:$B$1278,0))/INDEX(Historical!$D$7:$D$1254,MATCH(B125,Historical!$B$7:$B$1278,0))-1)*100)</f>
        <v>2.7777777777777901</v>
      </c>
      <c r="T125" s="701">
        <f>IF(INDEX(Historical!$F$7:$F$1247,MATCH(B125,Historical!$B$7:$B$1278,0))=0,"n/a",((INDEX(Historical!$C$7:$C$1256,MATCH(B125,Historical!$B$7:$B$1278,0))/INDEX(Historical!$F$7:$F$1247,MATCH(B125,Historical!$B$7:$B$1278,0)))^(1/3)-1)*100)</f>
        <v>2.8586773986917446</v>
      </c>
      <c r="U125" s="701">
        <f>IF(INDEX(Historical!$H$7:$H$1247,MATCH(B125,Historical!$B$7:$B$1278,0))=0,"n/a",((INDEX(Historical!$C$7:$C$1256,MATCH(B125,Historical!$B$7:$B$1278,0))/INDEX(Historical!$H$7:$H$1247,MATCH(B125,Historical!$B$7:$B$1278,0)))^(1/5)-1)*100)</f>
        <v>2.9462068239258565</v>
      </c>
      <c r="V125" s="701">
        <f>IF(INDEX(Historical!$O$7:$O$1247,MATCH(B125,Historical!$B$7:$B$1278,0))=0,"n/a",((INDEX(Historical!$C$7:$C$1256,MATCH(B125,Historical!$B$7:$B$1278,0))/INDEX(Historical!$O$7:$O$1247,MATCH(B125,Historical!$B$7:$B$1278,0)))^(1/10)-1)*100)</f>
        <v>9.9156131924449156</v>
      </c>
      <c r="W125" s="702">
        <f>IF(OR(U125&lt;=0,U125="n/a",V125&lt;=0,V125="n/a"),"n/a",U125/V125)</f>
        <v>0.29712805115982982</v>
      </c>
      <c r="X125" s="703">
        <f>IF(OR(AJ125&lt;=0,AJ125="n/a",U125&lt;=0,U125="n/a"),"n/a",U125/AJ125)</f>
        <v>1.01593338756064</v>
      </c>
      <c r="Y125" s="775" t="s">
        <v>506</v>
      </c>
      <c r="Z125" s="758">
        <f>IF(OR(AC125&lt;0.01,AC125="n/a"),"n/a",M125/AC125*100)</f>
        <v>65.271966527196653</v>
      </c>
      <c r="AA125" s="766">
        <f>IF(OR(AC125&lt;0.01,AC125="n/a"),"n/a",I125/AC125)</f>
        <v>27.177824267782423</v>
      </c>
      <c r="AB125" s="760">
        <v>12</v>
      </c>
      <c r="AC125" s="767">
        <v>4.78</v>
      </c>
      <c r="AD125" s="767">
        <v>14.65</v>
      </c>
      <c r="AE125" s="767">
        <v>1.68</v>
      </c>
      <c r="AF125" s="767">
        <v>1.07</v>
      </c>
      <c r="AG125" s="767">
        <v>4</v>
      </c>
      <c r="AH125" s="767">
        <v>15.1</v>
      </c>
      <c r="AI125" s="767">
        <v>54.84</v>
      </c>
      <c r="AJ125" s="767">
        <v>2.9000000000000004</v>
      </c>
      <c r="AK125" s="767">
        <v>1.8599999999999999</v>
      </c>
      <c r="AL125" s="768">
        <v>58000</v>
      </c>
      <c r="AM125" s="769">
        <v>0.5</v>
      </c>
      <c r="AN125" s="767">
        <v>0.28000000000000003</v>
      </c>
      <c r="AO125" s="770">
        <f>IF(U125="n/a","n/a",IF(AA125&lt;0,"n/a",IF(AA125="n/a","n/a",J125+U125-AA125)))</f>
        <v>-21.829954754302261</v>
      </c>
      <c r="AP125" s="771">
        <f>IF(U125="n/a","n/a",J125+U125)</f>
        <v>5.3478695134801635</v>
      </c>
      <c r="AQ125" s="772">
        <f>IF(OR(AC125&lt;0.01,AF125="n/a"),"n/a",(I125/SQRT(22.5*AC125*(I125/AF125))-1)*100)</f>
        <v>13.686258265704797</v>
      </c>
      <c r="AR125" s="651">
        <f>INDEX(Historical!$C$7:$C$1256,MATCH(B125,Historical!$B$7:$B$1278,0))*IF(AH125="n/a",1.03,IF(AH125&lt;0,1.01,IF(AH125&gt;10,1.1,(1+AH125/100))))</f>
        <v>3.2560000000000002</v>
      </c>
      <c r="AS125" s="766">
        <f>IF($AI125="n/a",1.03*AR125,IF($AI125&lt;0,1.01*AR125,IF($AI125&gt;10,1.1*AR125,(1+$AI125/100)*AR125)))</f>
        <v>3.5816000000000003</v>
      </c>
      <c r="AT125" s="766">
        <f>IF($AK125="n/a",1.03*AS125,IF($AK125&lt;0,1.01*AS125,IF($AK125&gt;10,1.1*AS125,(1+$AK125/100)*AS125)))</f>
        <v>3.6482177600000001</v>
      </c>
      <c r="AU125" s="766">
        <f>IF($AK125="n/a",1.03*AT125,IF($AK125&lt;0,1.01*AT125,IF($AK125&gt;10,1.1*AT125,(1+$AK125/100)*AT125)))</f>
        <v>3.7160746103359998</v>
      </c>
      <c r="AV125" s="766">
        <f>IF($AK125="n/a",1.03*AU125,IF($AK125&lt;0,1.01*AU125,IF($AK125&gt;10,1.1*AU125,(1+$AK125/100)*AU125)))</f>
        <v>3.7851935980882492</v>
      </c>
      <c r="AW125" s="758">
        <f>SUM(AR125:AV125)</f>
        <v>17.98708596842425</v>
      </c>
      <c r="AX125" s="773">
        <f>AW125/I125*100</f>
        <v>13.845805533387923</v>
      </c>
      <c r="AY125" s="936">
        <v>0.67</v>
      </c>
      <c r="AZ125" s="769">
        <v>48.72</v>
      </c>
      <c r="BA125" s="769">
        <v>-22.55</v>
      </c>
      <c r="BB125" s="769">
        <v>7.24</v>
      </c>
      <c r="BC125" s="769">
        <v>2.87</v>
      </c>
      <c r="BD125" s="909"/>
      <c r="BE125" s="624">
        <v>1994</v>
      </c>
      <c r="BF125" s="899">
        <f>IF(BE125&gt;2008,0,IF(BE125&gt;2001,1,IF(BE125&gt;1990,2,IF(BE125&gt;1980,3,IF(BE125&gt;1973,4,IF(BE125&gt;1970,5,IF(BE125&gt;1960,6,IF(BE125&gt;1958,7,IF(BE125&gt;1953,8,9)))))))))</f>
        <v>2</v>
      </c>
      <c r="BG125" s="825">
        <v>1.2</v>
      </c>
    </row>
    <row r="126" spans="1:59" ht="11.25" customHeight="1" x14ac:dyDescent="0.2">
      <c r="A126" s="864" t="s">
        <v>1035</v>
      </c>
      <c r="B126" s="876" t="s">
        <v>1036</v>
      </c>
      <c r="C126" s="933" t="s">
        <v>108</v>
      </c>
      <c r="D126" s="933" t="s">
        <v>4337</v>
      </c>
      <c r="E126" s="733">
        <v>11</v>
      </c>
      <c r="F126" s="1158">
        <v>322</v>
      </c>
      <c r="G126" s="1135" t="s">
        <v>106</v>
      </c>
      <c r="H126" s="1135" t="s">
        <v>106</v>
      </c>
      <c r="I126" s="875">
        <v>81.290000000000006</v>
      </c>
      <c r="J126" s="651">
        <f>(M126/I126)*100</f>
        <v>2.0666748677574112</v>
      </c>
      <c r="K126" s="878">
        <v>0.42</v>
      </c>
      <c r="L126" s="888">
        <v>4</v>
      </c>
      <c r="M126" s="642">
        <f>K126*L126</f>
        <v>1.68</v>
      </c>
      <c r="N126" s="871" t="s">
        <v>148</v>
      </c>
      <c r="O126" s="734">
        <v>0.36</v>
      </c>
      <c r="P126" s="862">
        <v>44070</v>
      </c>
      <c r="Q126" s="862">
        <v>44089</v>
      </c>
      <c r="R126" s="642">
        <f>(K126-O126)/O126*100</f>
        <v>16.666666666666664</v>
      </c>
      <c r="S126" s="701">
        <f>IF(INDEX(Historical!$D$7:$D$1254,MATCH(B126,Historical!$B$7:$B$1278,0))=0,"n/a",(INDEX(Historical!$C$7:$C$1256,MATCH(B126,Historical!$B$7:$B$1278,0))/INDEX(Historical!$D$7:$D$1254,MATCH(B126,Historical!$B$7:$B$1278,0))-1)*100)</f>
        <v>15.517241379310365</v>
      </c>
      <c r="T126" s="701">
        <f>IF(INDEX(Historical!$F$7:$F$1247,MATCH(B126,Historical!$B$7:$B$1278,0))=0,"n/a",((INDEX(Historical!$C$7:$C$1256,MATCH(B126,Historical!$B$7:$B$1278,0))/INDEX(Historical!$F$7:$F$1247,MATCH(B126,Historical!$B$7:$B$1278,0)))^(1/3)-1)*100)</f>
        <v>11.757802879648338</v>
      </c>
      <c r="U126" s="701">
        <f>IF(INDEX(Historical!$H$7:$H$1247,MATCH(B126,Historical!$B$7:$B$1278,0))=0,"n/a",((INDEX(Historical!$C$7:$C$1256,MATCH(B126,Historical!$B$7:$B$1278,0))/INDEX(Historical!$H$7:$H$1247,MATCH(B126,Historical!$B$7:$B$1278,0)))^(1/5)-1)*100)</f>
        <v>11.429976553057063</v>
      </c>
      <c r="V126" s="701" t="str">
        <f>IF(INDEX(Historical!$O$7:$O$1247,MATCH(B126,Historical!$B$7:$B$1278,0))=0,"n/a",((INDEX(Historical!$C$7:$C$1256,MATCH(B126,Historical!$B$7:$B$1278,0))/INDEX(Historical!$O$7:$O$1247,MATCH(B126,Historical!$B$7:$B$1278,0)))^(1/10)-1)*100)</f>
        <v>n/a</v>
      </c>
      <c r="W126" s="702" t="str">
        <f>IF(OR(U126&lt;=0,U126="n/a",V126&lt;=0,V126="n/a"),"n/a",U126/V126)</f>
        <v>n/a</v>
      </c>
      <c r="X126" s="703">
        <f>IF(OR(AJ126&lt;=0,AJ126="n/a",U126&lt;=0,U126="n/a"),"n/a",U126/AJ126)</f>
        <v>0.53236965780424139</v>
      </c>
      <c r="Y126" s="876"/>
      <c r="Z126" s="651">
        <f>IF(OR(AC126&lt;0.01,AC126="n/a"),"n/a",M126/AC126*100)</f>
        <v>36.842105263157897</v>
      </c>
      <c r="AA126" s="887">
        <f>IF(OR(AC126&lt;0.01,AC126="n/a"),"n/a",I126/AC126)</f>
        <v>17.826754385964914</v>
      </c>
      <c r="AB126" s="888">
        <v>12</v>
      </c>
      <c r="AC126" s="866">
        <v>4.5599999999999996</v>
      </c>
      <c r="AD126" s="866">
        <v>7.47</v>
      </c>
      <c r="AE126" s="866">
        <v>2.89</v>
      </c>
      <c r="AF126" s="866">
        <v>2.89</v>
      </c>
      <c r="AG126" s="868" t="s">
        <v>136</v>
      </c>
      <c r="AH126" s="866">
        <v>9.1</v>
      </c>
      <c r="AI126" s="866">
        <v>-3.6999999999999997</v>
      </c>
      <c r="AJ126" s="866">
        <v>21.47</v>
      </c>
      <c r="AK126" s="866">
        <v>2.39</v>
      </c>
      <c r="AL126" s="879">
        <v>8840</v>
      </c>
      <c r="AM126" s="873">
        <v>0.52</v>
      </c>
      <c r="AN126" s="866" t="s">
        <v>136</v>
      </c>
      <c r="AO126" s="740">
        <f>IF(U126="n/a","n/a",IF(AA126&lt;0,"n/a",IF(AA126="n/a","n/a",J126+U126-AA126)))</f>
        <v>-4.3301029651504397</v>
      </c>
      <c r="AP126" s="741">
        <f>IF(U126="n/a","n/a",J126+U126)</f>
        <v>13.496651420814475</v>
      </c>
      <c r="AQ126" s="889">
        <f>IF(OR(AC126&lt;0.01,AF126="n/a"),"n/a",(I126/SQRT(22.5*AC126*(I126/AF126))-1)*100)</f>
        <v>51.319118532749421</v>
      </c>
      <c r="AR126" s="651">
        <f>INDEX(Historical!$C$7:$C$1256,MATCH(B126,Historical!$B$7:$B$1278,0))*IF(AH126="n/a",1.03,IF(AH126&lt;0,1.01,IF(AH126&gt;10,1.1,(1+AH126/100))))</f>
        <v>1.46194</v>
      </c>
      <c r="AS126" s="887">
        <f>IF($AI126="n/a",1.03*AR126,IF($AI126&lt;0,1.01*AR126,IF($AI126&gt;10,1.1*AR126,(1+$AI126/100)*AR126)))</f>
        <v>1.4765594</v>
      </c>
      <c r="AT126" s="887">
        <f>IF($AK126="n/a",1.03*AS126,IF($AK126&lt;0,1.01*AS126,IF($AK126&gt;10,1.1*AS126,(1+$AK126/100)*AS126)))</f>
        <v>1.51184916966</v>
      </c>
      <c r="AU126" s="887">
        <f>IF($AK126="n/a",1.03*AT126,IF($AK126&lt;0,1.01*AT126,IF($AK126&gt;10,1.1*AT126,(1+$AK126/100)*AT126)))</f>
        <v>1.5479823648148741</v>
      </c>
      <c r="AV126" s="887">
        <f>IF($AK126="n/a",1.03*AU126,IF($AK126&lt;0,1.01*AU126,IF($AK126&gt;10,1.1*AU126,(1+$AK126/100)*AU126)))</f>
        <v>1.5849791433339495</v>
      </c>
      <c r="AW126" s="651">
        <f>SUM(AR126:AV126)</f>
        <v>7.5833100778088234</v>
      </c>
      <c r="AX126" s="748">
        <f>AW126/I126*100</f>
        <v>9.328712114416069</v>
      </c>
      <c r="AY126" s="935" t="s">
        <v>136</v>
      </c>
      <c r="AZ126" s="873">
        <v>12.889999999999999</v>
      </c>
      <c r="BA126" s="873">
        <v>-36.46</v>
      </c>
      <c r="BB126" s="873">
        <v>-6.8000000000000007</v>
      </c>
      <c r="BC126" s="873">
        <v>-16.54</v>
      </c>
      <c r="BE126" s="624">
        <v>2010</v>
      </c>
      <c r="BF126" s="899">
        <f>IF(BE126&gt;2008,0,IF(BE126&gt;2001,1,IF(BE126&gt;1990,2,IF(BE126&gt;1980,3,IF(BE126&gt;1973,4,IF(BE126&gt;1970,5,IF(BE126&gt;1960,6,IF(BE126&gt;1958,7,IF(BE126&gt;1953,8,9)))))))))</f>
        <v>0</v>
      </c>
      <c r="BG126" s="883" t="s">
        <v>136</v>
      </c>
    </row>
    <row r="127" spans="1:59" ht="11.25" customHeight="1" x14ac:dyDescent="0.2">
      <c r="A127" s="864" t="s">
        <v>192</v>
      </c>
      <c r="B127" s="876" t="s">
        <v>193</v>
      </c>
      <c r="C127" s="933" t="s">
        <v>108</v>
      </c>
      <c r="D127" s="933" t="s">
        <v>4341</v>
      </c>
      <c r="E127" s="733">
        <v>52</v>
      </c>
      <c r="F127" s="1158">
        <v>25</v>
      </c>
      <c r="G127" s="1178" t="s">
        <v>106</v>
      </c>
      <c r="H127" s="1178" t="s">
        <v>106</v>
      </c>
      <c r="I127" s="866">
        <v>62.25</v>
      </c>
      <c r="J127" s="651">
        <f>(M127/I127)*100</f>
        <v>1.7349397590361446</v>
      </c>
      <c r="K127" s="878">
        <v>0.27</v>
      </c>
      <c r="L127" s="888">
        <v>4</v>
      </c>
      <c r="M127" s="642">
        <f>K127*L127</f>
        <v>1.08</v>
      </c>
      <c r="N127" s="871" t="s">
        <v>3951</v>
      </c>
      <c r="O127" s="736">
        <v>0.26</v>
      </c>
      <c r="P127" s="862">
        <v>43895</v>
      </c>
      <c r="Q127" s="862">
        <v>43913</v>
      </c>
      <c r="R127" s="642">
        <f>(K127-O127)/O127*100</f>
        <v>3.8461538461538494</v>
      </c>
      <c r="S127" s="701">
        <f>IF(INDEX(Historical!$D$7:$D$1254,MATCH(B127,Historical!$B$7:$B$1278,0))=0,"n/a",(INDEX(Historical!$C$7:$C$1256,MATCH(B127,Historical!$B$7:$B$1278,0))/INDEX(Historical!$D$7:$D$1254,MATCH(B127,Historical!$B$7:$B$1278,0))-1)*100)</f>
        <v>16.170212765957469</v>
      </c>
      <c r="T127" s="701">
        <f>IF(INDEX(Historical!$F$7:$F$1247,MATCH(B127,Historical!$B$7:$B$1278,0))=0,"n/a",((INDEX(Historical!$C$7:$C$1256,MATCH(B127,Historical!$B$7:$B$1278,0))/INDEX(Historical!$F$7:$F$1247,MATCH(B127,Historical!$B$7:$B$1278,0)))^(1/3)-1)*100)</f>
        <v>10.184264164201039</v>
      </c>
      <c r="U127" s="701">
        <f>IF(INDEX(Historical!$H$7:$H$1247,MATCH(B127,Historical!$B$7:$B$1278,0))=0,"n/a",((INDEX(Historical!$C$7:$C$1256,MATCH(B127,Historical!$B$7:$B$1278,0))/INDEX(Historical!$H$7:$H$1247,MATCH(B127,Historical!$B$7:$B$1278,0)))^(1/5)-1)*100)</f>
        <v>8.0805298384026827</v>
      </c>
      <c r="V127" s="701">
        <f>IF(INDEX(Historical!$O$7:$O$1247,MATCH(B127,Historical!$B$7:$B$1278,0))=0,"n/a",((INDEX(Historical!$C$7:$C$1256,MATCH(B127,Historical!$B$7:$B$1278,0))/INDEX(Historical!$O$7:$O$1247,MATCH(B127,Historical!$B$7:$B$1278,0)))^(1/10)-1)*100)</f>
        <v>6.3625752307909123</v>
      </c>
      <c r="W127" s="702">
        <f>IF(OR(U127&lt;=0,U127="n/a",V127&lt;=0,V127="n/a"),"n/a",U127/V127)</f>
        <v>1.2700093193865807</v>
      </c>
      <c r="X127" s="703">
        <f>IF(OR(AJ127&lt;=0,AJ127="n/a",U127&lt;=0,U127="n/a"),"n/a",U127/AJ127)</f>
        <v>0.68479066427141388</v>
      </c>
      <c r="Y127" s="669" t="s">
        <v>437</v>
      </c>
      <c r="Z127" s="651">
        <f>IF(OR(AC127&lt;0.01,AC127="n/a"),"n/a",M127/AC127*100)</f>
        <v>33.644859813084118</v>
      </c>
      <c r="AA127" s="887">
        <f>IF(OR(AC127&lt;0.01,AC127="n/a"),"n/a",I127/AC127)</f>
        <v>19.392523364485982</v>
      </c>
      <c r="AB127" s="888">
        <v>12</v>
      </c>
      <c r="AC127" s="866">
        <v>3.21</v>
      </c>
      <c r="AD127" s="866" t="s">
        <v>136</v>
      </c>
      <c r="AE127" s="866">
        <v>7.48</v>
      </c>
      <c r="AF127" s="866">
        <v>2.15</v>
      </c>
      <c r="AG127" s="866">
        <v>11.799999999999999</v>
      </c>
      <c r="AH127" s="866">
        <v>-0.5</v>
      </c>
      <c r="AI127" s="866">
        <v>25.990000000000002</v>
      </c>
      <c r="AJ127" s="866">
        <v>11.799999999999999</v>
      </c>
      <c r="AK127" s="866">
        <v>-8.6999999999999993</v>
      </c>
      <c r="AL127" s="879">
        <v>6870</v>
      </c>
      <c r="AM127" s="873">
        <v>2.1999999999999997</v>
      </c>
      <c r="AN127" s="866">
        <v>0</v>
      </c>
      <c r="AO127" s="740">
        <f>IF(U127="n/a","n/a",IF(AA127&lt;0,"n/a",IF(AA127="n/a","n/a",J127+U127-AA127)))</f>
        <v>-9.5770537670471541</v>
      </c>
      <c r="AP127" s="741">
        <f>IF(U127="n/a","n/a",J127+U127)</f>
        <v>9.8154695974388275</v>
      </c>
      <c r="AQ127" s="889">
        <f>IF(OR(AC127&lt;0.01,AF127="n/a"),"n/a",(I127/SQRT(22.5*AC127*(I127/AF127))-1)*100)</f>
        <v>36.127269263639803</v>
      </c>
      <c r="AR127" s="651">
        <f>INDEX(Historical!$C$7:$C$1256,MATCH(B127,Historical!$B$7:$B$1278,0))*IF(AH127="n/a",1.03,IF(AH127&lt;0,1.01,IF(AH127&gt;10,1.1,(1+AH127/100))))</f>
        <v>1.0504</v>
      </c>
      <c r="AS127" s="887">
        <f>IF($AI127="n/a",1.03*AR127,IF($AI127&lt;0,1.01*AR127,IF($AI127&gt;10,1.1*AR127,(1+$AI127/100)*AR127)))</f>
        <v>1.15544</v>
      </c>
      <c r="AT127" s="887">
        <f>IF($AK127="n/a",1.03*AS127,IF($AK127&lt;0,1.01*AS127,IF($AK127&gt;10,1.1*AS127,(1+$AK127/100)*AS127)))</f>
        <v>1.1669944000000001</v>
      </c>
      <c r="AU127" s="887">
        <f>IF($AK127="n/a",1.03*AT127,IF($AK127&lt;0,1.01*AT127,IF($AK127&gt;10,1.1*AT127,(1+$AK127/100)*AT127)))</f>
        <v>1.1786643440000002</v>
      </c>
      <c r="AV127" s="887">
        <f>IF($AK127="n/a",1.03*AU127,IF($AK127&lt;0,1.01*AU127,IF($AK127&gt;10,1.1*AU127,(1+$AK127/100)*AU127)))</f>
        <v>1.1904509874400002</v>
      </c>
      <c r="AW127" s="651">
        <f>SUM(AR127:AV127)</f>
        <v>5.741949731440001</v>
      </c>
      <c r="AX127" s="748">
        <f>AW127/I127*100</f>
        <v>9.2240156328353429</v>
      </c>
      <c r="AY127" s="935">
        <v>1.08</v>
      </c>
      <c r="AZ127" s="873">
        <v>36.78</v>
      </c>
      <c r="BA127" s="873">
        <v>-13.450000000000001</v>
      </c>
      <c r="BB127" s="873">
        <v>6.69</v>
      </c>
      <c r="BC127" s="873">
        <v>4.4400000000000004</v>
      </c>
      <c r="BE127" s="624">
        <v>1969</v>
      </c>
      <c r="BF127" s="899">
        <f>IF(BE127&gt;2008,0,IF(BE127&gt;2001,1,IF(BE127&gt;1990,2,IF(BE127&gt;1980,3,IF(BE127&gt;1973,4,IF(BE127&gt;1970,5,IF(BE127&gt;1960,6,IF(BE127&gt;1958,7,IF(BE127&gt;1953,8,9)))))))))</f>
        <v>6</v>
      </c>
      <c r="BG127" s="883">
        <v>1.3</v>
      </c>
    </row>
    <row r="128" spans="1:59" ht="11.25" customHeight="1" x14ac:dyDescent="0.2">
      <c r="A128" s="872" t="s">
        <v>1023</v>
      </c>
      <c r="B128" s="876" t="s">
        <v>1024</v>
      </c>
      <c r="C128" s="933" t="s">
        <v>123</v>
      </c>
      <c r="D128" s="933" t="s">
        <v>4177</v>
      </c>
      <c r="E128" s="733">
        <v>8</v>
      </c>
      <c r="F128" s="1158">
        <v>496</v>
      </c>
      <c r="G128" s="1182" t="s">
        <v>106</v>
      </c>
      <c r="H128" s="1182" t="s">
        <v>106</v>
      </c>
      <c r="I128" s="875">
        <v>38.01</v>
      </c>
      <c r="J128" s="651">
        <f>(M128/I128)*100</f>
        <v>3.6832412523020253</v>
      </c>
      <c r="K128" s="878">
        <v>0.35</v>
      </c>
      <c r="L128" s="888">
        <v>4</v>
      </c>
      <c r="M128" s="642">
        <f>K128*L128</f>
        <v>1.4</v>
      </c>
      <c r="N128" s="871" t="s">
        <v>226</v>
      </c>
      <c r="O128" s="734">
        <v>0.33</v>
      </c>
      <c r="P128" s="867">
        <v>43615</v>
      </c>
      <c r="Q128" s="867">
        <v>43630</v>
      </c>
      <c r="R128" s="642">
        <f>(K128-O128)/O128*100</f>
        <v>6.060606060606049</v>
      </c>
      <c r="S128" s="701">
        <f>IF(INDEX(Historical!$D$7:$D$1254,MATCH(B128,Historical!$B$7:$B$1278,0))=0,"n/a",(INDEX(Historical!$C$7:$C$1256,MATCH(B128,Historical!$B$7:$B$1278,0))/INDEX(Historical!$D$7:$D$1254,MATCH(B128,Historical!$B$7:$B$1278,0))-1)*100)</f>
        <v>5.7471264367816133</v>
      </c>
      <c r="T128" s="701">
        <f>IF(INDEX(Historical!$F$7:$F$1247,MATCH(B128,Historical!$B$7:$B$1278,0))=0,"n/a",((INDEX(Historical!$C$7:$C$1256,MATCH(B128,Historical!$B$7:$B$1278,0))/INDEX(Historical!$F$7:$F$1247,MATCH(B128,Historical!$B$7:$B$1278,0)))^(1/3)-1)*100)</f>
        <v>7.2063116185391296</v>
      </c>
      <c r="U128" s="701">
        <f>IF(INDEX(Historical!$H$7:$H$1247,MATCH(B128,Historical!$B$7:$B$1278,0))=0,"n/a",((INDEX(Historical!$C$7:$C$1256,MATCH(B128,Historical!$B$7:$B$1278,0))/INDEX(Historical!$H$7:$H$1247,MATCH(B128,Historical!$B$7:$B$1278,0)))^(1/5)-1)*100)</f>
        <v>9.9198499917058527</v>
      </c>
      <c r="V128" s="701">
        <f>IF(INDEX(Historical!$O$7:$O$1247,MATCH(B128,Historical!$B$7:$B$1278,0))=0,"n/a",((INDEX(Historical!$C$7:$C$1256,MATCH(B128,Historical!$B$7:$B$1278,0))/INDEX(Historical!$O$7:$O$1247,MATCH(B128,Historical!$B$7:$B$1278,0)))^(1/10)-1)*100)</f>
        <v>6.7221728877321363</v>
      </c>
      <c r="W128" s="702">
        <f>IF(OR(U128&lt;=0,U128="n/a",V128&lt;=0,V128="n/a"),"n/a",U128/V128)</f>
        <v>1.4756909941738376</v>
      </c>
      <c r="X128" s="703" t="str">
        <f>IF(OR(AJ128&lt;=0,AJ128="n/a",U128&lt;=0,U128="n/a"),"n/a",U128/AJ128)</f>
        <v>n/a</v>
      </c>
      <c r="Y128" s="661"/>
      <c r="Z128" s="651">
        <f>IF(OR(AC128&lt;0.01,AC128="n/a"),"n/a",M128/AC128*100)</f>
        <v>135.92233009708735</v>
      </c>
      <c r="AA128" s="887">
        <f>IF(OR(AC128&lt;0.01,AC128="n/a"),"n/a",I128/AC128)</f>
        <v>36.902912621359221</v>
      </c>
      <c r="AB128" s="888">
        <v>9</v>
      </c>
      <c r="AC128" s="866">
        <v>1.03</v>
      </c>
      <c r="AD128" s="866">
        <v>6.67</v>
      </c>
      <c r="AE128" s="866">
        <v>0.76</v>
      </c>
      <c r="AF128" s="866">
        <v>2.31</v>
      </c>
      <c r="AG128" s="866">
        <v>6.9</v>
      </c>
      <c r="AH128" s="866">
        <v>261.39999999999998</v>
      </c>
      <c r="AI128" s="866">
        <v>45.989999999999995</v>
      </c>
      <c r="AJ128" s="866">
        <v>-2.5</v>
      </c>
      <c r="AK128" s="866">
        <v>5.54</v>
      </c>
      <c r="AL128" s="879">
        <v>2130</v>
      </c>
      <c r="AM128" s="873">
        <v>1.29</v>
      </c>
      <c r="AN128" s="866">
        <v>1.27</v>
      </c>
      <c r="AO128" s="740">
        <f>IF(U128="n/a","n/a",IF(AA128&lt;0,"n/a",IF(AA128="n/a","n/a",J128+U128-AA128)))</f>
        <v>-23.299821377351343</v>
      </c>
      <c r="AP128" s="741">
        <f>IF(U128="n/a","n/a",J128+U128)</f>
        <v>13.603091244007878</v>
      </c>
      <c r="AQ128" s="889">
        <f>IF(OR(AC128&lt;0.01,AF128="n/a"),"n/a",(I128/SQRT(22.5*AC128*(I128/AF128))-1)*100)</f>
        <v>94.645807278919165</v>
      </c>
      <c r="AR128" s="651">
        <f>INDEX(Historical!$C$7:$C$1256,MATCH(B128,Historical!$B$7:$B$1278,0))*IF(AH128="n/a",1.03,IF(AH128&lt;0,1.01,IF(AH128&gt;10,1.1,(1+AH128/100))))</f>
        <v>1.518</v>
      </c>
      <c r="AS128" s="887">
        <f>IF($AI128="n/a",1.03*AR128,IF($AI128&lt;0,1.01*AR128,IF($AI128&gt;10,1.1*AR128,(1+$AI128/100)*AR128)))</f>
        <v>1.6698000000000002</v>
      </c>
      <c r="AT128" s="887">
        <f>IF($AK128="n/a",1.03*AS128,IF($AK128&lt;0,1.01*AS128,IF($AK128&gt;10,1.1*AS128,(1+$AK128/100)*AS128)))</f>
        <v>1.7623069200000001</v>
      </c>
      <c r="AU128" s="887">
        <f>IF($AK128="n/a",1.03*AT128,IF($AK128&lt;0,1.01*AT128,IF($AK128&gt;10,1.1*AT128,(1+$AK128/100)*AT128)))</f>
        <v>1.859938723368</v>
      </c>
      <c r="AV128" s="887">
        <f>IF($AK128="n/a",1.03*AU128,IF($AK128&lt;0,1.01*AU128,IF($AK128&gt;10,1.1*AU128,(1+$AK128/100)*AU128)))</f>
        <v>1.962979328642587</v>
      </c>
      <c r="AW128" s="651">
        <f>SUM(AR128:AV128)</f>
        <v>8.7730249720105871</v>
      </c>
      <c r="AX128" s="748">
        <f>AW128/I128*100</f>
        <v>23.080833917418015</v>
      </c>
      <c r="AY128" s="935">
        <v>1.7</v>
      </c>
      <c r="AZ128" s="873">
        <v>90.05</v>
      </c>
      <c r="BA128" s="873">
        <v>-24.85</v>
      </c>
      <c r="BB128" s="873">
        <v>-1.54</v>
      </c>
      <c r="BC128" s="873">
        <v>4.45</v>
      </c>
      <c r="BE128" s="624">
        <v>2012</v>
      </c>
      <c r="BF128" s="899">
        <f>IF(BE128&gt;2008,0,IF(BE128&gt;2001,1,IF(BE128&gt;1990,2,IF(BE128&gt;1980,3,IF(BE128&gt;1973,4,IF(BE128&gt;1970,5,IF(BE128&gt;1960,6,IF(BE128&gt;1958,7,IF(BE128&gt;1953,8,9)))))))))</f>
        <v>0</v>
      </c>
      <c r="BG128" s="883">
        <v>2.1999999999999997</v>
      </c>
    </row>
    <row r="129" spans="1:59" ht="11.25" customHeight="1" x14ac:dyDescent="0.2">
      <c r="A129" s="864" t="s">
        <v>195</v>
      </c>
      <c r="B129" s="876" t="s">
        <v>196</v>
      </c>
      <c r="C129" s="933" t="s">
        <v>108</v>
      </c>
      <c r="D129" s="933" t="s">
        <v>4341</v>
      </c>
      <c r="E129" s="733">
        <v>29</v>
      </c>
      <c r="F129" s="1158">
        <v>95</v>
      </c>
      <c r="G129" s="1141" t="s">
        <v>37</v>
      </c>
      <c r="H129" s="1141" t="s">
        <v>37</v>
      </c>
      <c r="I129" s="866">
        <v>57.99</v>
      </c>
      <c r="J129" s="651">
        <f>(M129/I129)*100</f>
        <v>2.8970512157268495</v>
      </c>
      <c r="K129" s="885">
        <v>0.42</v>
      </c>
      <c r="L129" s="888">
        <v>4</v>
      </c>
      <c r="M129" s="642">
        <f>K129*L129</f>
        <v>1.68</v>
      </c>
      <c r="N129" s="871" t="s">
        <v>119</v>
      </c>
      <c r="O129" s="735">
        <v>0.41</v>
      </c>
      <c r="P129" s="862">
        <v>44088</v>
      </c>
      <c r="Q129" s="862">
        <v>44113</v>
      </c>
      <c r="R129" s="642">
        <f>(K129-O129)/O129*100</f>
        <v>2.4390243902439046</v>
      </c>
      <c r="S129" s="701">
        <f>IF(INDEX(Historical!$D$7:$D$1254,MATCH(B129,Historical!$B$7:$B$1278,0))=0,"n/a",(INDEX(Historical!$C$7:$C$1256,MATCH(B129,Historical!$B$7:$B$1278,0))/INDEX(Historical!$D$7:$D$1254,MATCH(B129,Historical!$B$7:$B$1278,0))-1)*100)</f>
        <v>10.714285714285721</v>
      </c>
      <c r="T129" s="701">
        <f>IF(INDEX(Historical!$F$7:$F$1247,MATCH(B129,Historical!$B$7:$B$1278,0))=0,"n/a",((INDEX(Historical!$C$7:$C$1256,MATCH(B129,Historical!$B$7:$B$1278,0))/INDEX(Historical!$F$7:$F$1247,MATCH(B129,Historical!$B$7:$B$1278,0)))^(1/3)-1)*100)</f>
        <v>7.4337070988966358</v>
      </c>
      <c r="U129" s="701">
        <f>IF(INDEX(Historical!$H$7:$H$1247,MATCH(B129,Historical!$B$7:$B$1278,0))=0,"n/a",((INDEX(Historical!$C$7:$C$1256,MATCH(B129,Historical!$B$7:$B$1278,0))/INDEX(Historical!$H$7:$H$1247,MATCH(B129,Historical!$B$7:$B$1278,0)))^(1/5)-1)*100)</f>
        <v>6.3372364312462404</v>
      </c>
      <c r="V129" s="701">
        <f>IF(INDEX(Historical!$O$7:$O$1247,MATCH(B129,Historical!$B$7:$B$1278,0))=0,"n/a",((INDEX(Historical!$C$7:$C$1256,MATCH(B129,Historical!$B$7:$B$1278,0))/INDEX(Historical!$O$7:$O$1247,MATCH(B129,Historical!$B$7:$B$1278,0)))^(1/10)-1)*100)</f>
        <v>5.8241777244472548</v>
      </c>
      <c r="W129" s="702">
        <f>IF(OR(U129&lt;=0,U129="n/a",V129&lt;=0,V129="n/a"),"n/a",U129/V129)</f>
        <v>1.0880911831803137</v>
      </c>
      <c r="X129" s="703">
        <f>IF(OR(AJ129&lt;=0,AJ129="n/a",U129&lt;=0,U129="n/a"),"n/a",U129/AJ129)</f>
        <v>0.81246620913413337</v>
      </c>
      <c r="Y129" s="876"/>
      <c r="Z129" s="651">
        <f>IF(OR(AC129&lt;0.01,AC129="n/a"),"n/a",M129/AC129*100)</f>
        <v>56.187290969899664</v>
      </c>
      <c r="AA129" s="887">
        <f>IF(OR(AC129&lt;0.01,AC129="n/a"),"n/a",I129/AC129)</f>
        <v>19.394648829431436</v>
      </c>
      <c r="AB129" s="888">
        <v>12</v>
      </c>
      <c r="AC129" s="866">
        <v>2.99</v>
      </c>
      <c r="AD129" s="866">
        <v>2.4300000000000002</v>
      </c>
      <c r="AE129" s="866">
        <v>7.96</v>
      </c>
      <c r="AF129" s="866">
        <v>1.46</v>
      </c>
      <c r="AG129" s="866">
        <v>8.1</v>
      </c>
      <c r="AH129" s="866">
        <v>-0.5</v>
      </c>
      <c r="AI129" s="866">
        <v>-7.42</v>
      </c>
      <c r="AJ129" s="866">
        <v>7.8</v>
      </c>
      <c r="AK129" s="866">
        <v>8</v>
      </c>
      <c r="AL129" s="879">
        <v>3130</v>
      </c>
      <c r="AM129" s="873">
        <v>0.3</v>
      </c>
      <c r="AN129" s="866">
        <v>0.04</v>
      </c>
      <c r="AO129" s="740">
        <f>IF(U129="n/a","n/a",IF(AA129&lt;0,"n/a",IF(AA129="n/a","n/a",J129+U129-AA129)))</f>
        <v>-10.160361182458345</v>
      </c>
      <c r="AP129" s="741">
        <f>IF(U129="n/a","n/a",J129+U129)</f>
        <v>9.2342876469730903</v>
      </c>
      <c r="AQ129" s="889">
        <f>IF(OR(AC129&lt;0.01,AF129="n/a"),"n/a",(I129/SQRT(22.5*AC129*(I129/AF129))-1)*100)</f>
        <v>12.182762175478423</v>
      </c>
      <c r="AR129" s="651">
        <f>INDEX(Historical!$C$7:$C$1256,MATCH(B129,Historical!$B$7:$B$1278,0))*IF(AH129="n/a",1.03,IF(AH129&lt;0,1.01,IF(AH129&gt;10,1.1,(1+AH129/100))))</f>
        <v>1.5655000000000001</v>
      </c>
      <c r="AS129" s="887">
        <f>IF($AI129="n/a",1.03*AR129,IF($AI129&lt;0,1.01*AR129,IF($AI129&gt;10,1.1*AR129,(1+$AI129/100)*AR129)))</f>
        <v>1.5811550000000001</v>
      </c>
      <c r="AT129" s="887">
        <f>IF($AK129="n/a",1.03*AS129,IF($AK129&lt;0,1.01*AS129,IF($AK129&gt;10,1.1*AS129,(1+$AK129/100)*AS129)))</f>
        <v>1.7076474000000001</v>
      </c>
      <c r="AU129" s="887">
        <f>IF($AK129="n/a",1.03*AT129,IF($AK129&lt;0,1.01*AT129,IF($AK129&gt;10,1.1*AT129,(1+$AK129/100)*AT129)))</f>
        <v>1.8442591920000002</v>
      </c>
      <c r="AV129" s="887">
        <f>IF($AK129="n/a",1.03*AU129,IF($AK129&lt;0,1.01*AU129,IF($AK129&gt;10,1.1*AU129,(1+$AK129/100)*AU129)))</f>
        <v>1.9917999273600004</v>
      </c>
      <c r="AW129" s="651">
        <f>SUM(AR129:AV129)</f>
        <v>8.6903615193599997</v>
      </c>
      <c r="AX129" s="748">
        <f>AW129/I129*100</f>
        <v>14.985965717123642</v>
      </c>
      <c r="AY129" s="935">
        <v>0.8</v>
      </c>
      <c r="AZ129" s="873">
        <v>23.36</v>
      </c>
      <c r="BA129" s="873">
        <v>-20.16</v>
      </c>
      <c r="BB129" s="873">
        <v>0.44999999999999996</v>
      </c>
      <c r="BC129" s="873">
        <v>-2.64</v>
      </c>
      <c r="BE129" s="624">
        <v>1993</v>
      </c>
      <c r="BF129" s="899">
        <f>IF(BE129&gt;2008,0,IF(BE129&gt;2001,1,IF(BE129&gt;1990,2,IF(BE129&gt;1980,3,IF(BE129&gt;1973,4,IF(BE129&gt;1970,5,IF(BE129&gt;1960,6,IF(BE129&gt;1958,7,IF(BE129&gt;1953,8,9)))))))))</f>
        <v>2</v>
      </c>
      <c r="BG129" s="883">
        <v>1.3</v>
      </c>
    </row>
    <row r="130" spans="1:59" ht="11.25" customHeight="1" x14ac:dyDescent="0.2">
      <c r="A130" s="881" t="s">
        <v>3801</v>
      </c>
      <c r="B130" s="876" t="s">
        <v>3802</v>
      </c>
      <c r="C130" s="933" t="s">
        <v>108</v>
      </c>
      <c r="D130" s="933" t="s">
        <v>4341</v>
      </c>
      <c r="E130" s="733">
        <v>7</v>
      </c>
      <c r="F130" s="1158">
        <v>622</v>
      </c>
      <c r="G130" s="1158" t="s">
        <v>106</v>
      </c>
      <c r="H130" s="1158" t="s">
        <v>106</v>
      </c>
      <c r="I130" s="875">
        <v>21.31</v>
      </c>
      <c r="J130" s="651">
        <f>(M130/I130)*100</f>
        <v>2.6278742374472084</v>
      </c>
      <c r="K130" s="878">
        <v>0.14000000000000001</v>
      </c>
      <c r="L130" s="888">
        <v>4</v>
      </c>
      <c r="M130" s="642">
        <f>K130*L130</f>
        <v>0.56000000000000005</v>
      </c>
      <c r="N130" s="871" t="s">
        <v>516</v>
      </c>
      <c r="O130" s="734">
        <v>0.13</v>
      </c>
      <c r="P130" s="862">
        <v>43896</v>
      </c>
      <c r="Q130" s="862">
        <v>43913</v>
      </c>
      <c r="R130" s="642">
        <f>(K130-O130)/O130*100</f>
        <v>7.6923076923076987</v>
      </c>
      <c r="S130" s="701">
        <f>IF(INDEX(Historical!$D$7:$D$1254,MATCH(B130,Historical!$B$7:$B$1278,0))=0,"n/a",(INDEX(Historical!$C$7:$C$1256,MATCH(B130,Historical!$B$7:$B$1278,0))/INDEX(Historical!$D$7:$D$1254,MATCH(B130,Historical!$B$7:$B$1278,0))-1)*100)</f>
        <v>50</v>
      </c>
      <c r="T130" s="701">
        <f>IF(INDEX(Historical!$F$7:$F$1247,MATCH(B130,Historical!$B$7:$B$1278,0))=0,"n/a",((INDEX(Historical!$C$7:$C$1256,MATCH(B130,Historical!$B$7:$B$1278,0))/INDEX(Historical!$F$7:$F$1247,MATCH(B130,Historical!$B$7:$B$1278,0)))^(1/3)-1)*100)</f>
        <v>41.339680526158595</v>
      </c>
      <c r="U130" s="701">
        <f>IF(INDEX(Historical!$H$7:$H$1247,MATCH(B130,Historical!$B$7:$B$1278,0))=0,"n/a",((INDEX(Historical!$C$7:$C$1256,MATCH(B130,Historical!$B$7:$B$1278,0))/INDEX(Historical!$H$7:$H$1247,MATCH(B130,Historical!$B$7:$B$1278,0)))^(1/5)-1)*100)</f>
        <v>39.76542375431584</v>
      </c>
      <c r="V130" s="701">
        <f>IF(INDEX(Historical!$O$7:$O$1247,MATCH(B130,Historical!$B$7:$B$1278,0))=0,"n/a",((INDEX(Historical!$C$7:$C$1256,MATCH(B130,Historical!$B$7:$B$1278,0))/INDEX(Historical!$O$7:$O$1247,MATCH(B130,Historical!$B$7:$B$1278,0)))^(1/10)-1)*100)</f>
        <v>-4.4913372258047808</v>
      </c>
      <c r="W130" s="702" t="str">
        <f>IF(OR(U130&lt;=0,U130="n/a",V130&lt;=0,V130="n/a"),"n/a",U130/V130)</f>
        <v>n/a</v>
      </c>
      <c r="X130" s="703">
        <f>IF(OR(AJ130&lt;=0,AJ130="n/a",U130&lt;=0,U130="n/a"),"n/a",U130/AJ130)</f>
        <v>1.4101214097275123</v>
      </c>
      <c r="Y130" s="661"/>
      <c r="Z130" s="651">
        <f>IF(OR(AC130&lt;0.01,AC130="n/a"),"n/a",M130/AC130*100)</f>
        <v>30.939226519337019</v>
      </c>
      <c r="AA130" s="887">
        <f>IF(OR(AC130&lt;0.01,AC130="n/a"),"n/a",I130/AC130)</f>
        <v>11.773480662983424</v>
      </c>
      <c r="AB130" s="888">
        <v>12</v>
      </c>
      <c r="AC130" s="866">
        <v>1.81</v>
      </c>
      <c r="AD130" s="866">
        <v>1.96</v>
      </c>
      <c r="AE130" s="866">
        <v>3.24</v>
      </c>
      <c r="AF130" s="866">
        <v>1.03</v>
      </c>
      <c r="AG130" s="866">
        <v>9.1999999999999993</v>
      </c>
      <c r="AH130" s="866">
        <v>38.200000000000003</v>
      </c>
      <c r="AI130" s="866">
        <v>-11.19</v>
      </c>
      <c r="AJ130" s="866">
        <v>28.199999999999996</v>
      </c>
      <c r="AK130" s="866">
        <v>6</v>
      </c>
      <c r="AL130" s="879">
        <v>357.16</v>
      </c>
      <c r="AM130" s="873">
        <v>1.0999999999999999</v>
      </c>
      <c r="AN130" s="866">
        <v>0.15</v>
      </c>
      <c r="AO130" s="740">
        <f>IF(U130="n/a","n/a",IF(AA130&lt;0,"n/a",IF(AA130="n/a","n/a",J130+U130-AA130)))</f>
        <v>30.619817328779625</v>
      </c>
      <c r="AP130" s="741">
        <f>IF(U130="n/a","n/a",J130+U130)</f>
        <v>42.393297991763049</v>
      </c>
      <c r="AQ130" s="889">
        <f>IF(OR(AC130&lt;0.01,AF130="n/a"),"n/a",(I130/SQRT(22.5*AC130*(I130/AF130))-1)*100)</f>
        <v>-26.585847313953217</v>
      </c>
      <c r="AR130" s="651">
        <f>INDEX(Historical!$C$7:$C$1256,MATCH(B130,Historical!$B$7:$B$1278,0))*IF(AH130="n/a",1.03,IF(AH130&lt;0,1.01,IF(AH130&gt;10,1.1,(1+AH130/100))))</f>
        <v>0.52800000000000002</v>
      </c>
      <c r="AS130" s="887">
        <f>IF($AI130="n/a",1.03*AR130,IF($AI130&lt;0,1.01*AR130,IF($AI130&gt;10,1.1*AR130,(1+$AI130/100)*AR130)))</f>
        <v>0.53327999999999998</v>
      </c>
      <c r="AT130" s="887">
        <f>IF($AK130="n/a",1.03*AS130,IF($AK130&lt;0,1.01*AS130,IF($AK130&gt;10,1.1*AS130,(1+$AK130/100)*AS130)))</f>
        <v>0.56527680000000002</v>
      </c>
      <c r="AU130" s="887">
        <f>IF($AK130="n/a",1.03*AT130,IF($AK130&lt;0,1.01*AT130,IF($AK130&gt;10,1.1*AT130,(1+$AK130/100)*AT130)))</f>
        <v>0.59919340800000009</v>
      </c>
      <c r="AV130" s="887">
        <f>IF($AK130="n/a",1.03*AU130,IF($AK130&lt;0,1.01*AU130,IF($AK130&gt;10,1.1*AU130,(1+$AK130/100)*AU130)))</f>
        <v>0.6351450124800001</v>
      </c>
      <c r="AW130" s="651">
        <f>SUM(AR130:AV130)</f>
        <v>2.8608952204800002</v>
      </c>
      <c r="AX130" s="748">
        <f>AW130/I130*100</f>
        <v>13.42513008202722</v>
      </c>
      <c r="AY130" s="935">
        <v>0.95</v>
      </c>
      <c r="AZ130" s="873">
        <v>36.520000000000003</v>
      </c>
      <c r="BA130" s="873">
        <v>-31.15</v>
      </c>
      <c r="BB130" s="873">
        <v>5.07</v>
      </c>
      <c r="BC130" s="873">
        <v>-6.9999999999999993E-2</v>
      </c>
      <c r="BE130" s="624">
        <v>2014</v>
      </c>
      <c r="BF130" s="899">
        <f>IF(BE130&gt;2008,0,IF(BE130&gt;2001,1,IF(BE130&gt;1990,2,IF(BE130&gt;1980,3,IF(BE130&gt;1973,4,IF(BE130&gt;1970,5,IF(BE130&gt;1960,6,IF(BE130&gt;1958,7,IF(BE130&gt;1953,8,9)))))))))</f>
        <v>0</v>
      </c>
      <c r="BG130" s="883">
        <v>1</v>
      </c>
    </row>
    <row r="131" spans="1:59" ht="11.25" customHeight="1" x14ac:dyDescent="0.2">
      <c r="A131" s="864" t="s">
        <v>496</v>
      </c>
      <c r="B131" s="876" t="s">
        <v>497</v>
      </c>
      <c r="C131" s="933" t="s">
        <v>108</v>
      </c>
      <c r="D131" s="933" t="s">
        <v>4341</v>
      </c>
      <c r="E131" s="733">
        <v>23</v>
      </c>
      <c r="F131" s="1158">
        <v>145</v>
      </c>
      <c r="G131" s="1178" t="s">
        <v>115</v>
      </c>
      <c r="H131" s="1178" t="s">
        <v>115</v>
      </c>
      <c r="I131" s="866">
        <v>40</v>
      </c>
      <c r="J131" s="651">
        <f>(M131/I131)*100</f>
        <v>4</v>
      </c>
      <c r="K131" s="885">
        <v>0.4</v>
      </c>
      <c r="L131" s="888">
        <v>4</v>
      </c>
      <c r="M131" s="642">
        <f>K131*L131</f>
        <v>1.6</v>
      </c>
      <c r="N131" s="871" t="s">
        <v>148</v>
      </c>
      <c r="O131" s="735">
        <v>0.39</v>
      </c>
      <c r="P131" s="862">
        <v>43973</v>
      </c>
      <c r="Q131" s="862">
        <v>43993</v>
      </c>
      <c r="R131" s="642">
        <f>(K131-O131)/O131*100</f>
        <v>2.5641025641025665</v>
      </c>
      <c r="S131" s="701">
        <f>IF(INDEX(Historical!$D$7:$D$1254,MATCH(B131,Historical!$B$7:$B$1278,0))=0,"n/a",(INDEX(Historical!$C$7:$C$1256,MATCH(B131,Historical!$B$7:$B$1278,0))/INDEX(Historical!$D$7:$D$1254,MATCH(B131,Historical!$B$7:$B$1278,0))-1)*100)</f>
        <v>2.6490066225165476</v>
      </c>
      <c r="T131" s="701">
        <f>IF(INDEX(Historical!$F$7:$F$1247,MATCH(B131,Historical!$B$7:$B$1278,0))=0,"n/a",((INDEX(Historical!$C$7:$C$1256,MATCH(B131,Historical!$B$7:$B$1278,0))/INDEX(Historical!$F$7:$F$1247,MATCH(B131,Historical!$B$7:$B$1278,0)))^(1/3)-1)*100)</f>
        <v>2.6029700213918705</v>
      </c>
      <c r="U131" s="701">
        <f>IF(INDEX(Historical!$H$7:$H$1247,MATCH(B131,Historical!$B$7:$B$1278,0))=0,"n/a",((INDEX(Historical!$C$7:$C$1256,MATCH(B131,Historical!$B$7:$B$1278,0))/INDEX(Historical!$H$7:$H$1247,MATCH(B131,Historical!$B$7:$B$1278,0)))^(1/5)-1)*100)</f>
        <v>2.424959287881534</v>
      </c>
      <c r="V131" s="701">
        <f>IF(INDEX(Historical!$O$7:$O$1247,MATCH(B131,Historical!$B$7:$B$1278,0))=0,"n/a",((INDEX(Historical!$C$7:$C$1256,MATCH(B131,Historical!$B$7:$B$1278,0))/INDEX(Historical!$O$7:$O$1247,MATCH(B131,Historical!$B$7:$B$1278,0)))^(1/10)-1)*100)</f>
        <v>4.1716270294247515</v>
      </c>
      <c r="W131" s="702">
        <f>IF(OR(U131&lt;=0,U131="n/a",V131&lt;=0,V131="n/a"),"n/a",U131/V131)</f>
        <v>0.58129820110402464</v>
      </c>
      <c r="X131" s="703" t="str">
        <f>IF(OR(AJ131&lt;=0,AJ131="n/a",U131&lt;=0,U131="n/a"),"n/a",U131/AJ131)</f>
        <v>n/a</v>
      </c>
      <c r="Y131" s="876"/>
      <c r="Z131" s="651" t="str">
        <f>IF(OR(AC131&lt;0.01,AC131="n/a"),"n/a",M131/AC131*100)</f>
        <v>n/a</v>
      </c>
      <c r="AA131" s="887" t="str">
        <f>IF(OR(AC131&lt;0.01,AC131="n/a"),"n/a",I131/AC131)</f>
        <v>n/a</v>
      </c>
      <c r="AB131" s="888">
        <v>12</v>
      </c>
      <c r="AC131" s="866" t="s">
        <v>136</v>
      </c>
      <c r="AD131" s="866" t="s">
        <v>136</v>
      </c>
      <c r="AE131" s="866" t="s">
        <v>136</v>
      </c>
      <c r="AF131" s="866" t="s">
        <v>136</v>
      </c>
      <c r="AG131" s="866" t="s">
        <v>136</v>
      </c>
      <c r="AH131" s="866" t="s">
        <v>136</v>
      </c>
      <c r="AI131" s="866" t="s">
        <v>136</v>
      </c>
      <c r="AJ131" s="866" t="s">
        <v>136</v>
      </c>
      <c r="AK131" s="866" t="s">
        <v>136</v>
      </c>
      <c r="AL131" s="879" t="s">
        <v>136</v>
      </c>
      <c r="AM131" s="873" t="s">
        <v>136</v>
      </c>
      <c r="AN131" s="866" t="s">
        <v>136</v>
      </c>
      <c r="AO131" s="740" t="str">
        <f>IF(U131="n/a","n/a",IF(AA131&lt;0,"n/a",IF(AA131="n/a","n/a",J131+U131-AA131)))</f>
        <v>n/a</v>
      </c>
      <c r="AP131" s="741">
        <f>IF(U131="n/a","n/a",J131+U131)</f>
        <v>6.424959287881534</v>
      </c>
      <c r="AQ131" s="889" t="str">
        <f>IF(OR(AC131&lt;0.01,AF131="n/a"),"n/a",(I131/SQRT(22.5*AC131*(I131/AF131))-1)*100)</f>
        <v>n/a</v>
      </c>
      <c r="AR131" s="651">
        <f>INDEX(Historical!$C$7:$C$1256,MATCH(B131,Historical!$B$7:$B$1278,0))*IF(AH131="n/a",1.03,IF(AH131&lt;0,1.01,IF(AH131&gt;10,1.1,(1+AH131/100))))</f>
        <v>1.5965</v>
      </c>
      <c r="AS131" s="887">
        <f>IF($AI131="n/a",1.03*AR131,IF($AI131&lt;0,1.01*AR131,IF($AI131&gt;10,1.1*AR131,(1+$AI131/100)*AR131)))</f>
        <v>1.6443950000000001</v>
      </c>
      <c r="AT131" s="887">
        <f>IF($AK131="n/a",1.03*AS131,IF($AK131&lt;0,1.01*AS131,IF($AK131&gt;10,1.1*AS131,(1+$AK131/100)*AS131)))</f>
        <v>1.69372685</v>
      </c>
      <c r="AU131" s="887">
        <f>IF($AK131="n/a",1.03*AT131,IF($AK131&lt;0,1.01*AT131,IF($AK131&gt;10,1.1*AT131,(1+$AK131/100)*AT131)))</f>
        <v>1.7445386555</v>
      </c>
      <c r="AV131" s="887">
        <f>IF($AK131="n/a",1.03*AU131,IF($AK131&lt;0,1.01*AU131,IF($AK131&gt;10,1.1*AU131,(1+$AK131/100)*AU131)))</f>
        <v>1.796874815165</v>
      </c>
      <c r="AW131" s="651">
        <f>SUM(AR131:AV131)</f>
        <v>8.4760353206649999</v>
      </c>
      <c r="AX131" s="748">
        <f>AW131/I131*100</f>
        <v>21.190088301662499</v>
      </c>
      <c r="AY131" s="935" t="s">
        <v>136</v>
      </c>
      <c r="AZ131" s="873" t="s">
        <v>136</v>
      </c>
      <c r="BA131" s="873" t="s">
        <v>136</v>
      </c>
      <c r="BB131" s="873" t="s">
        <v>136</v>
      </c>
      <c r="BC131" s="873" t="s">
        <v>136</v>
      </c>
      <c r="BD131" s="908" t="s">
        <v>4268</v>
      </c>
      <c r="BE131" s="624">
        <v>1998</v>
      </c>
      <c r="BF131" s="899">
        <f>IF(BE131&gt;2008,0,IF(BE131&gt;2001,1,IF(BE131&gt;1990,2,IF(BE131&gt;1980,3,IF(BE131&gt;1973,4,IF(BE131&gt;1970,5,IF(BE131&gt;1960,6,IF(BE131&gt;1958,7,IF(BE131&gt;1953,8,9)))))))))</f>
        <v>2</v>
      </c>
      <c r="BG131" s="883" t="s">
        <v>136</v>
      </c>
    </row>
    <row r="132" spans="1:59" s="774" customFormat="1" ht="11.25" customHeight="1" x14ac:dyDescent="0.2">
      <c r="A132" s="777" t="s">
        <v>4305</v>
      </c>
      <c r="B132" s="957" t="s">
        <v>3808</v>
      </c>
      <c r="C132" s="933" t="s">
        <v>4322</v>
      </c>
      <c r="D132" s="933" t="s">
        <v>4323</v>
      </c>
      <c r="E132" s="756">
        <v>7</v>
      </c>
      <c r="F132" s="1158">
        <v>673</v>
      </c>
      <c r="G132" s="1181" t="s">
        <v>106</v>
      </c>
      <c r="H132" s="1181" t="s">
        <v>106</v>
      </c>
      <c r="I132" s="757">
        <v>156.19999999999999</v>
      </c>
      <c r="J132" s="758">
        <f>(M132/I132)*100</f>
        <v>3.4058898847631247</v>
      </c>
      <c r="K132" s="759">
        <v>1.33</v>
      </c>
      <c r="L132" s="760">
        <v>4</v>
      </c>
      <c r="M132" s="761">
        <f>K132*L132</f>
        <v>5.32</v>
      </c>
      <c r="N132" s="762" t="s">
        <v>318</v>
      </c>
      <c r="O132" s="763">
        <v>1.2</v>
      </c>
      <c r="P132" s="764">
        <v>44179</v>
      </c>
      <c r="Q132" s="764">
        <v>44196</v>
      </c>
      <c r="R132" s="761">
        <f>(K132-O132)/O132*100</f>
        <v>10.833333333333343</v>
      </c>
      <c r="S132" s="701">
        <f>IF(INDEX(Historical!$D$7:$D$1254,MATCH(B132,Historical!$B$7:$B$1278,0))=0,"n/a",(INDEX(Historical!$C$7:$C$1256,MATCH(B132,Historical!$B$7:$B$1278,0))/INDEX(Historical!$D$7:$D$1254,MATCH(B132,Historical!$B$7:$B$1278,0))-1)*100)</f>
        <v>7.0175438596491224</v>
      </c>
      <c r="T132" s="701">
        <f>IF(INDEX(Historical!$F$7:$F$1247,MATCH(B132,Historical!$B$7:$B$1278,0))=0,"n/a",((INDEX(Historical!$C$7:$C$1256,MATCH(B132,Historical!$B$7:$B$1278,0))/INDEX(Historical!$F$7:$F$1247,MATCH(B132,Historical!$B$7:$B$1278,0)))^(1/3)-1)*100)</f>
        <v>8.266793955739038</v>
      </c>
      <c r="U132" s="701">
        <f>IF(INDEX(Historical!$H$7:$H$1247,MATCH(B132,Historical!$B$7:$B$1278,0))=0,"n/a",((INDEX(Historical!$C$7:$C$1256,MATCH(B132,Historical!$B$7:$B$1278,0))/INDEX(Historical!$H$7:$H$1247,MATCH(B132,Historical!$B$7:$B$1278,0)))^(1/5)-1)*100)</f>
        <v>19.594139509622366</v>
      </c>
      <c r="V132" s="701" t="str">
        <f>IF(INDEX(Historical!$O$7:$O$1247,MATCH(B132,Historical!$B$7:$B$1278,0))=0,"n/a",((INDEX(Historical!$C$7:$C$1256,MATCH(B132,Historical!$B$7:$B$1278,0))/INDEX(Historical!$O$7:$O$1247,MATCH(B132,Historical!$B$7:$B$1278,0)))^(1/10)-1)*100)</f>
        <v>n/a</v>
      </c>
      <c r="W132" s="702" t="str">
        <f>IF(OR(U132&lt;=0,U132="n/a",V132&lt;=0,V132="n/a"),"n/a",U132/V132)</f>
        <v>n/a</v>
      </c>
      <c r="X132" s="703">
        <f>IF(OR(AJ132&lt;=0,AJ132="n/a",U132&lt;=0,U132="n/a"),"n/a",U132/AJ132)</f>
        <v>1.351319966180853</v>
      </c>
      <c r="Y132" s="765"/>
      <c r="Z132" s="758">
        <f>IF(OR(AC132&lt;0.01,AC132="n/a"),"n/a",M132/AC132*100)</f>
        <v>332.5</v>
      </c>
      <c r="AA132" s="766">
        <f>IF(OR(AC132&lt;0.01,AC132="n/a"),"n/a",I132/AC132)</f>
        <v>97.624999999999986</v>
      </c>
      <c r="AB132" s="760">
        <v>12</v>
      </c>
      <c r="AC132" s="767">
        <v>1.6</v>
      </c>
      <c r="AD132" s="767">
        <v>5.3</v>
      </c>
      <c r="AE132" s="767">
        <v>11.2</v>
      </c>
      <c r="AF132" s="767">
        <v>6.63</v>
      </c>
      <c r="AG132" s="767">
        <v>7.1999999999999993</v>
      </c>
      <c r="AH132" s="767">
        <v>45.7</v>
      </c>
      <c r="AI132" s="767">
        <v>32.86</v>
      </c>
      <c r="AJ132" s="767">
        <v>14.499999999999998</v>
      </c>
      <c r="AK132" s="767">
        <v>18.459999999999997</v>
      </c>
      <c r="AL132" s="767">
        <v>64629.999999999993</v>
      </c>
      <c r="AM132" s="769">
        <v>0.2</v>
      </c>
      <c r="AN132" s="767">
        <v>2.15</v>
      </c>
      <c r="AO132" s="770">
        <f>IF(U132="n/a","n/a",IF(AA132&lt;0,"n/a",IF(AA132="n/a","n/a",J132+U132-AA132)))</f>
        <v>-74.624970605614493</v>
      </c>
      <c r="AP132" s="771">
        <f>IF(U132="n/a","n/a",J132+U132)</f>
        <v>23.000029394385489</v>
      </c>
      <c r="AQ132" s="772">
        <f>IF(OR(AC132&lt;0.01,AF132="n/a"),"n/a",(I132/SQRT(22.5*AC132*(I132/AF132))-1)*100)</f>
        <v>436.3472134106164</v>
      </c>
      <c r="AR132" s="651">
        <f>INDEX(Historical!$C$7:$C$1256,MATCH(B132,Historical!$B$7:$B$1278,0))*IF(AH132="n/a",1.03,IF(AH132&lt;0,1.01,IF(AH132&gt;10,1.1,(1+AH132/100))))</f>
        <v>5.0325000000000006</v>
      </c>
      <c r="AS132" s="766">
        <f>IF($AI132="n/a",1.03*AR132,IF($AI132&lt;0,1.01*AR132,IF($AI132&gt;10,1.1*AR132,(1+$AI132/100)*AR132)))</f>
        <v>5.5357500000000011</v>
      </c>
      <c r="AT132" s="766">
        <f>IF($AK132="n/a",1.03*AS132,IF($AK132&lt;0,1.01*AS132,IF($AK132&gt;10,1.1*AS132,(1+$AK132/100)*AS132)))</f>
        <v>6.0893250000000014</v>
      </c>
      <c r="AU132" s="766">
        <f>IF($AK132="n/a",1.03*AT132,IF($AK132&lt;0,1.01*AT132,IF($AK132&gt;10,1.1*AT132,(1+$AK132/100)*AT132)))</f>
        <v>6.6982575000000022</v>
      </c>
      <c r="AV132" s="766">
        <f>IF($AK132="n/a",1.03*AU132,IF($AK132&lt;0,1.01*AU132,IF($AK132&gt;10,1.1*AU132,(1+$AK132/100)*AU132)))</f>
        <v>7.3680832500000033</v>
      </c>
      <c r="AW132" s="758">
        <f>SUM(AR132:AV132)</f>
        <v>30.72391575000001</v>
      </c>
      <c r="AX132" s="773">
        <f>AW132/I132*100</f>
        <v>19.669600352112685</v>
      </c>
      <c r="AY132" s="936">
        <v>0.26</v>
      </c>
      <c r="AZ132" s="769">
        <v>36.799999999999997</v>
      </c>
      <c r="BA132" s="769">
        <v>-13.22</v>
      </c>
      <c r="BB132" s="769">
        <v>-3.95</v>
      </c>
      <c r="BC132" s="769">
        <v>-2.33</v>
      </c>
      <c r="BD132" s="909"/>
      <c r="BE132" s="624">
        <v>2014</v>
      </c>
      <c r="BF132" s="899">
        <f>IF(BE132&gt;2008,0,IF(BE132&gt;2001,1,IF(BE132&gt;1990,2,IF(BE132&gt;1980,3,IF(BE132&gt;1973,4,IF(BE132&gt;1970,5,IF(BE132&gt;1960,6,IF(BE132&gt;1958,7,IF(BE132&gt;1953,8,9)))))))))</f>
        <v>0</v>
      </c>
      <c r="BG132" s="825">
        <v>1.9</v>
      </c>
    </row>
    <row r="133" spans="1:59" ht="11.25" customHeight="1" x14ac:dyDescent="0.2">
      <c r="A133" s="882" t="s">
        <v>4599</v>
      </c>
      <c r="B133" s="876" t="s">
        <v>4593</v>
      </c>
      <c r="C133" s="933" t="s">
        <v>4196</v>
      </c>
      <c r="D133" s="933" t="s">
        <v>4329</v>
      </c>
      <c r="E133" s="733">
        <v>5</v>
      </c>
      <c r="F133" s="1158">
        <v>735</v>
      </c>
      <c r="G133" s="1178" t="s">
        <v>106</v>
      </c>
      <c r="H133" s="1178" t="s">
        <v>106</v>
      </c>
      <c r="I133" s="875">
        <v>142.19</v>
      </c>
      <c r="J133" s="651">
        <f>(M133/I133)*100</f>
        <v>1.237780434629721</v>
      </c>
      <c r="K133" s="878">
        <v>0.44</v>
      </c>
      <c r="L133" s="888">
        <v>4</v>
      </c>
      <c r="M133" s="642">
        <f>K133*L133</f>
        <v>1.76</v>
      </c>
      <c r="N133" s="871" t="s">
        <v>718</v>
      </c>
      <c r="O133" s="734">
        <v>0.42</v>
      </c>
      <c r="P133" s="862">
        <v>43913</v>
      </c>
      <c r="Q133" s="862">
        <v>43945</v>
      </c>
      <c r="R133" s="642">
        <f>(K133-O133)/O133*100</f>
        <v>4.7619047619047663</v>
      </c>
      <c r="S133" s="701">
        <f>IF(INDEX(Historical!$D$7:$D$1254,MATCH(B133,Historical!$B$7:$B$1278,0))=0,"n/a",(INDEX(Historical!$C$7:$C$1256,MATCH(B133,Historical!$B$7:$B$1278,0))/INDEX(Historical!$D$7:$D$1254,MATCH(B133,Historical!$B$7:$B$1278,0))-1)*100)</f>
        <v>4.9999999999999822</v>
      </c>
      <c r="T133" s="701">
        <f>IF(INDEX(Historical!$F$7:$F$1247,MATCH(B133,Historical!$B$7:$B$1278,0))=0,"n/a",((INDEX(Historical!$C$7:$C$1256,MATCH(B133,Historical!$B$7:$B$1278,0))/INDEX(Historical!$F$7:$F$1247,MATCH(B133,Historical!$B$7:$B$1278,0)))^(1/3)-1)*100)</f>
        <v>32.63524026321307</v>
      </c>
      <c r="U133" s="701" t="str">
        <f>IF(INDEX(Historical!$H$7:$H$1247,MATCH(B133,Historical!$B$7:$B$1278,0))=0,"n/a",((INDEX(Historical!$C$7:$C$1256,MATCH(B133,Historical!$B$7:$B$1278,0))/INDEX(Historical!$H$7:$H$1247,MATCH(B133,Historical!$B$7:$B$1278,0)))^(1/5)-1)*100)</f>
        <v>n/a</v>
      </c>
      <c r="V133" s="701" t="str">
        <f>IF(INDEX(Historical!$O$7:$O$1247,MATCH(B133,Historical!$B$7:$B$1278,0))=0,"n/a",((INDEX(Historical!$C$7:$C$1256,MATCH(B133,Historical!$B$7:$B$1278,0))/INDEX(Historical!$O$7:$O$1247,MATCH(B133,Historical!$B$7:$B$1278,0)))^(1/10)-1)*100)</f>
        <v>n/a</v>
      </c>
      <c r="W133" s="702" t="str">
        <f>IF(OR(U133&lt;=0,U133="n/a",V133&lt;=0,V133="n/a"),"n/a",U133/V133)</f>
        <v>n/a</v>
      </c>
      <c r="X133" s="703" t="str">
        <f>IF(OR(AJ133&lt;=0,AJ133="n/a",U133&lt;=0,U133="n/a"),"n/a",U133/AJ133)</f>
        <v>n/a</v>
      </c>
      <c r="Y133" s="877"/>
      <c r="Z133" s="651">
        <f>IF(OR(AC133&lt;0.01,AC133="n/a"),"n/a",M133/AC133*100)</f>
        <v>61.111111111111114</v>
      </c>
      <c r="AA133" s="887">
        <f>IF(OR(AC133&lt;0.01,AC133="n/a"),"n/a",I133/AC133)</f>
        <v>49.371527777777779</v>
      </c>
      <c r="AB133" s="888">
        <v>9</v>
      </c>
      <c r="AC133" s="866">
        <v>2.88</v>
      </c>
      <c r="AD133" s="866">
        <v>3.8</v>
      </c>
      <c r="AE133" s="866">
        <v>3.71</v>
      </c>
      <c r="AF133" s="866">
        <v>4.03</v>
      </c>
      <c r="AG133" s="866">
        <v>8.5</v>
      </c>
      <c r="AH133" s="866">
        <v>-66.100000000000009</v>
      </c>
      <c r="AI133" s="866">
        <v>6.04</v>
      </c>
      <c r="AJ133" s="866">
        <v>-4.1000000000000005</v>
      </c>
      <c r="AK133" s="866">
        <v>13</v>
      </c>
      <c r="AL133" s="879">
        <v>4160</v>
      </c>
      <c r="AM133" s="873">
        <v>0.70000000000000007</v>
      </c>
      <c r="AN133" s="866">
        <v>1.05</v>
      </c>
      <c r="AO133" s="740" t="str">
        <f>IF(U133="n/a","n/a",IF(AA133&lt;0,"n/a",IF(AA133="n/a","n/a",J133+U133-AA133)))</f>
        <v>n/a</v>
      </c>
      <c r="AP133" s="741" t="str">
        <f>IF(U133="n/a","n/a",J133+U133)</f>
        <v>n/a</v>
      </c>
      <c r="AQ133" s="889">
        <f>IF(OR(AC133&lt;0.01,AF133="n/a"),"n/a",(I133/SQRT(22.5*AC133*(I133/AF133))-1)*100)</f>
        <v>197.37163949393133</v>
      </c>
      <c r="AR133" s="651">
        <f>INDEX(Historical!$C$7:$C$1256,MATCH(B133,Historical!$B$7:$B$1278,0))*IF(AH133="n/a",1.03,IF(AH133&lt;0,1.01,IF(AH133&gt;10,1.1,(1+AH133/100))))</f>
        <v>1.6967999999999999</v>
      </c>
      <c r="AS133" s="887">
        <f>IF($AI133="n/a",1.03*AR133,IF($AI133&lt;0,1.01*AR133,IF($AI133&gt;10,1.1*AR133,(1+$AI133/100)*AR133)))</f>
        <v>1.7992867199999998</v>
      </c>
      <c r="AT133" s="887">
        <f>IF($AK133="n/a",1.03*AS133,IF($AK133&lt;0,1.01*AS133,IF($AK133&gt;10,1.1*AS133,(1+$AK133/100)*AS133)))</f>
        <v>1.979215392</v>
      </c>
      <c r="AU133" s="887">
        <f>IF($AK133="n/a",1.03*AT133,IF($AK133&lt;0,1.01*AT133,IF($AK133&gt;10,1.1*AT133,(1+$AK133/100)*AT133)))</f>
        <v>2.1771369312000002</v>
      </c>
      <c r="AV133" s="887">
        <f>IF($AK133="n/a",1.03*AU133,IF($AK133&lt;0,1.01*AU133,IF($AK133&gt;10,1.1*AU133,(1+$AK133/100)*AU133)))</f>
        <v>2.3948506243200005</v>
      </c>
      <c r="AW133" s="651">
        <f>SUM(AR133:AV133)</f>
        <v>10.047289667519999</v>
      </c>
      <c r="AX133" s="748">
        <f>AW133/I133*100</f>
        <v>7.0661014610872774</v>
      </c>
      <c r="AY133" s="935">
        <v>1.25</v>
      </c>
      <c r="AZ133" s="873">
        <v>66.77</v>
      </c>
      <c r="BA133" s="873">
        <v>-18.690000000000001</v>
      </c>
      <c r="BB133" s="873">
        <v>-4.6899999999999995</v>
      </c>
      <c r="BC133" s="873">
        <v>1.41</v>
      </c>
      <c r="BE133" s="624">
        <v>2016</v>
      </c>
      <c r="BF133" s="899">
        <f>IF(BE133&gt;2008,0,IF(BE133&gt;2001,1,IF(BE133&gt;1990,2,IF(BE133&gt;1980,3,IF(BE133&gt;1973,4,IF(BE133&gt;1970,5,IF(BE133&gt;1960,6,IF(BE133&gt;1958,7,IF(BE133&gt;1953,8,9)))))))))</f>
        <v>0</v>
      </c>
      <c r="BG133" s="883">
        <v>3.5999999999999996</v>
      </c>
    </row>
    <row r="134" spans="1:59" ht="11.25" customHeight="1" x14ac:dyDescent="0.2">
      <c r="A134" s="881" t="s">
        <v>1078</v>
      </c>
      <c r="B134" s="876" t="s">
        <v>1079</v>
      </c>
      <c r="C134" s="933" t="s">
        <v>4345</v>
      </c>
      <c r="D134" s="933" t="s">
        <v>4354</v>
      </c>
      <c r="E134" s="733">
        <v>9</v>
      </c>
      <c r="F134" s="1158">
        <v>484</v>
      </c>
      <c r="G134" s="1155" t="s">
        <v>106</v>
      </c>
      <c r="H134" s="1155" t="s">
        <v>106</v>
      </c>
      <c r="I134" s="875">
        <v>55.8</v>
      </c>
      <c r="J134" s="651">
        <f>(M134/I134)*100</f>
        <v>5.053763440860215</v>
      </c>
      <c r="K134" s="878">
        <v>0.70499999999999996</v>
      </c>
      <c r="L134" s="888">
        <v>4</v>
      </c>
      <c r="M134" s="642">
        <f>K134*L134</f>
        <v>2.82</v>
      </c>
      <c r="N134" s="871" t="s">
        <v>3951</v>
      </c>
      <c r="O134" s="734">
        <v>0.68</v>
      </c>
      <c r="P134" s="862">
        <v>44063</v>
      </c>
      <c r="Q134" s="862">
        <v>44078</v>
      </c>
      <c r="R134" s="642">
        <f>(K134-O134)/O134*100</f>
        <v>3.6764705882352811</v>
      </c>
      <c r="S134" s="701">
        <f>IF(INDEX(Historical!$D$7:$D$1254,MATCH(B134,Historical!$B$7:$B$1278,0))=0,"n/a",(INDEX(Historical!$C$7:$C$1256,MATCH(B134,Historical!$B$7:$B$1278,0))/INDEX(Historical!$D$7:$D$1254,MATCH(B134,Historical!$B$7:$B$1278,0))-1)*100)</f>
        <v>15.094339622641506</v>
      </c>
      <c r="T134" s="701">
        <f>IF(INDEX(Historical!$F$7:$F$1247,MATCH(B134,Historical!$B$7:$B$1278,0))=0,"n/a",((INDEX(Historical!$C$7:$C$1256,MATCH(B134,Historical!$B$7:$B$1278,0))/INDEX(Historical!$F$7:$F$1247,MATCH(B134,Historical!$B$7:$B$1278,0)))^(1/3)-1)*100)</f>
        <v>17.346721269258715</v>
      </c>
      <c r="U134" s="701">
        <f>IF(INDEX(Historical!$H$7:$H$1247,MATCH(B134,Historical!$B$7:$B$1278,0))=0,"n/a",((INDEX(Historical!$C$7:$C$1256,MATCH(B134,Historical!$B$7:$B$1278,0))/INDEX(Historical!$H$7:$H$1247,MATCH(B134,Historical!$B$7:$B$1278,0)))^(1/5)-1)*100)</f>
        <v>15.835264030516516</v>
      </c>
      <c r="V134" s="701" t="str">
        <f>IF(INDEX(Historical!$O$7:$O$1247,MATCH(B134,Historical!$B$7:$B$1278,0))=0,"n/a",((INDEX(Historical!$C$7:$C$1256,MATCH(B134,Historical!$B$7:$B$1278,0))/INDEX(Historical!$O$7:$O$1247,MATCH(B134,Historical!$B$7:$B$1278,0)))^(1/10)-1)*100)</f>
        <v>n/a</v>
      </c>
      <c r="W134" s="702" t="str">
        <f>IF(OR(U134&lt;=0,U134="n/a",V134&lt;=0,V134="n/a"),"n/a",U134/V134)</f>
        <v>n/a</v>
      </c>
      <c r="X134" s="703">
        <f>IF(OR(AJ134&lt;=0,AJ134="n/a",U134&lt;=0,U134="n/a"),"n/a",U134/AJ134)</f>
        <v>0.1361587620852667</v>
      </c>
      <c r="Y134" s="877"/>
      <c r="Z134" s="651">
        <f>IF(OR(AC134&lt;0.01,AC134="n/a"),"n/a",M134/AC134*100)</f>
        <v>335.71428571428572</v>
      </c>
      <c r="AA134" s="887">
        <f>IF(OR(AC134&lt;0.01,AC134="n/a"),"n/a",I134/AC134)</f>
        <v>66.428571428571431</v>
      </c>
      <c r="AB134" s="888">
        <v>12</v>
      </c>
      <c r="AC134" s="866">
        <v>0.84</v>
      </c>
      <c r="AD134" s="866">
        <v>1.1000000000000001</v>
      </c>
      <c r="AE134" s="866">
        <v>4.7</v>
      </c>
      <c r="AF134" s="868" t="s">
        <v>136</v>
      </c>
      <c r="AG134" s="866">
        <v>-18.3</v>
      </c>
      <c r="AH134" s="866">
        <v>29.5</v>
      </c>
      <c r="AI134" s="866">
        <v>29.82</v>
      </c>
      <c r="AJ134" s="866">
        <v>116.3</v>
      </c>
      <c r="AK134" s="866">
        <v>60.5</v>
      </c>
      <c r="AL134" s="879">
        <v>2630</v>
      </c>
      <c r="AM134" s="873">
        <v>0.6</v>
      </c>
      <c r="AN134" s="866" t="s">
        <v>136</v>
      </c>
      <c r="AO134" s="740">
        <f>IF(U134="n/a","n/a",IF(AA134&lt;0,"n/a",IF(AA134="n/a","n/a",J134+U134-AA134)))</f>
        <v>-45.539543957194695</v>
      </c>
      <c r="AP134" s="741">
        <f>IF(U134="n/a","n/a",J134+U134)</f>
        <v>20.889027471376732</v>
      </c>
      <c r="AQ134" s="889" t="str">
        <f>IF(OR(AC134&lt;0.01,AF134="n/a"),"n/a",(I134/SQRT(22.5*AC134*(I134/AF134))-1)*100)</f>
        <v>n/a</v>
      </c>
      <c r="AR134" s="651">
        <f>INDEX(Historical!$C$7:$C$1256,MATCH(B134,Historical!$B$7:$B$1278,0))*IF(AH134="n/a",1.03,IF(AH134&lt;0,1.01,IF(AH134&gt;10,1.1,(1+AH134/100))))</f>
        <v>2.6840000000000002</v>
      </c>
      <c r="AS134" s="887">
        <f>IF($AI134="n/a",1.03*AR134,IF($AI134&lt;0,1.01*AR134,IF($AI134&gt;10,1.1*AR134,(1+$AI134/100)*AR134)))</f>
        <v>2.9524000000000004</v>
      </c>
      <c r="AT134" s="887">
        <f>IF($AK134="n/a",1.03*AS134,IF($AK134&lt;0,1.01*AS134,IF($AK134&gt;10,1.1*AS134,(1+$AK134/100)*AS134)))</f>
        <v>3.2476400000000005</v>
      </c>
      <c r="AU134" s="887">
        <f>IF($AK134="n/a",1.03*AT134,IF($AK134&lt;0,1.01*AT134,IF($AK134&gt;10,1.1*AT134,(1+$AK134/100)*AT134)))</f>
        <v>3.572404000000001</v>
      </c>
      <c r="AV134" s="887">
        <f>IF($AK134="n/a",1.03*AU134,IF($AK134&lt;0,1.01*AU134,IF($AK134&gt;10,1.1*AU134,(1+$AK134/100)*AU134)))</f>
        <v>3.9296444000000013</v>
      </c>
      <c r="AW134" s="651">
        <f>SUM(AR134:AV134)</f>
        <v>16.386088400000002</v>
      </c>
      <c r="AX134" s="748">
        <f>AW134/I134*100</f>
        <v>29.365749820788533</v>
      </c>
      <c r="AY134" s="935">
        <v>0.02</v>
      </c>
      <c r="AZ134" s="873">
        <v>2.88</v>
      </c>
      <c r="BA134" s="873">
        <v>-39.97</v>
      </c>
      <c r="BB134" s="873">
        <v>-11.07</v>
      </c>
      <c r="BC134" s="873">
        <v>-25.740000000000002</v>
      </c>
      <c r="BD134" s="1041"/>
      <c r="BE134" s="624">
        <v>2012</v>
      </c>
      <c r="BF134" s="899">
        <f>IF(BE134&gt;2008,0,IF(BE134&gt;2001,1,IF(BE134&gt;1990,2,IF(BE134&gt;1980,3,IF(BE134&gt;1973,4,IF(BE134&gt;1970,5,IF(BE134&gt;1960,6,IF(BE134&gt;1958,7,IF(BE134&gt;1953,8,9)))))))))</f>
        <v>0</v>
      </c>
      <c r="BG134" s="883">
        <v>4.1000000000000005</v>
      </c>
    </row>
    <row r="135" spans="1:59" ht="11.25" customHeight="1" x14ac:dyDescent="0.2">
      <c r="A135" s="864" t="s">
        <v>1039</v>
      </c>
      <c r="B135" s="876" t="s">
        <v>1040</v>
      </c>
      <c r="C135" s="933" t="s">
        <v>4196</v>
      </c>
      <c r="D135" s="933" t="s">
        <v>4340</v>
      </c>
      <c r="E135" s="733">
        <v>7</v>
      </c>
      <c r="F135" s="1158">
        <v>594</v>
      </c>
      <c r="G135" s="1140" t="s">
        <v>106</v>
      </c>
      <c r="H135" s="1140" t="s">
        <v>106</v>
      </c>
      <c r="I135" s="875">
        <v>122.6</v>
      </c>
      <c r="J135" s="651">
        <f>(M135/I135)*100</f>
        <v>1.239804241435563</v>
      </c>
      <c r="K135" s="878">
        <v>0.38</v>
      </c>
      <c r="L135" s="888">
        <v>4</v>
      </c>
      <c r="M135" s="642">
        <f>K135*L135</f>
        <v>1.52</v>
      </c>
      <c r="N135" s="871" t="s">
        <v>142</v>
      </c>
      <c r="O135" s="734">
        <v>0.29499999999999998</v>
      </c>
      <c r="P135" s="619">
        <v>43790</v>
      </c>
      <c r="Q135" s="619">
        <v>43808</v>
      </c>
      <c r="R135" s="642">
        <f>(K135-O135)/O135*100</f>
        <v>28.813559322033903</v>
      </c>
      <c r="S135" s="701">
        <f>IF(INDEX(Historical!$D$7:$D$1254,MATCH(B135,Historical!$B$7:$B$1278,0))=0,"n/a",(INDEX(Historical!$C$7:$C$1256,MATCH(B135,Historical!$B$7:$B$1278,0))/INDEX(Historical!$D$7:$D$1254,MATCH(B135,Historical!$B$7:$B$1278,0))-1)*100)</f>
        <v>36.756756756756737</v>
      </c>
      <c r="T135" s="701">
        <f>IF(INDEX(Historical!$F$7:$F$1247,MATCH(B135,Historical!$B$7:$B$1278,0))=0,"n/a",((INDEX(Historical!$C$7:$C$1256,MATCH(B135,Historical!$B$7:$B$1278,0))/INDEX(Historical!$F$7:$F$1247,MATCH(B135,Historical!$B$7:$B$1278,0)))^(1/3)-1)*100)</f>
        <v>37.889459508382096</v>
      </c>
      <c r="U135" s="701">
        <f>IF(INDEX(Historical!$H$7:$H$1247,MATCH(B135,Historical!$B$7:$B$1278,0))=0,"n/a",((INDEX(Historical!$C$7:$C$1256,MATCH(B135,Historical!$B$7:$B$1278,0))/INDEX(Historical!$H$7:$H$1247,MATCH(B135,Historical!$B$7:$B$1278,0)))^(1/5)-1)*100)</f>
        <v>45.348710388250304</v>
      </c>
      <c r="V135" s="701" t="str">
        <f>IF(INDEX(Historical!$O$7:$O$1247,MATCH(B135,Historical!$B$7:$B$1278,0))=0,"n/a",((INDEX(Historical!$C$7:$C$1256,MATCH(B135,Historical!$B$7:$B$1278,0))/INDEX(Historical!$O$7:$O$1247,MATCH(B135,Historical!$B$7:$B$1278,0)))^(1/10)-1)*100)</f>
        <v>n/a</v>
      </c>
      <c r="W135" s="702" t="str">
        <f>IF(OR(U135&lt;=0,U135="n/a",V135&lt;=0,V135="n/a"),"n/a",U135/V135)</f>
        <v>n/a</v>
      </c>
      <c r="X135" s="703">
        <f>IF(OR(AJ135&lt;=0,AJ135="n/a",U135&lt;=0,U135="n/a"),"n/a",U135/AJ135)</f>
        <v>1.5856192443444164</v>
      </c>
      <c r="Y135" s="655"/>
      <c r="Z135" s="651">
        <f>IF(OR(AC135&lt;0.01,AC135="n/a"),"n/a",M135/AC135*100)</f>
        <v>29.74559686888454</v>
      </c>
      <c r="AA135" s="887">
        <f>IF(OR(AC135&lt;0.01,AC135="n/a"),"n/a",I135/AC135)</f>
        <v>23.99217221135029</v>
      </c>
      <c r="AB135" s="888">
        <v>12</v>
      </c>
      <c r="AC135" s="866">
        <v>5.1100000000000003</v>
      </c>
      <c r="AD135" s="866">
        <v>2.64</v>
      </c>
      <c r="AE135" s="866">
        <v>0.96</v>
      </c>
      <c r="AF135" s="866">
        <v>16.55</v>
      </c>
      <c r="AG135" s="866">
        <v>77.5</v>
      </c>
      <c r="AH135" s="866">
        <v>19.400000000000002</v>
      </c>
      <c r="AI135" s="866">
        <v>9.51</v>
      </c>
      <c r="AJ135" s="866">
        <v>28.599999999999998</v>
      </c>
      <c r="AK135" s="866">
        <v>9.1</v>
      </c>
      <c r="AL135" s="879">
        <v>17420</v>
      </c>
      <c r="AM135" s="873">
        <v>0.3</v>
      </c>
      <c r="AN135" s="866">
        <v>3.69</v>
      </c>
      <c r="AO135" s="740">
        <f>IF(U135="n/a","n/a",IF(AA135&lt;0,"n/a",IF(AA135="n/a","n/a",J135+U135-AA135)))</f>
        <v>22.596342418335578</v>
      </c>
      <c r="AP135" s="741">
        <f>IF(U135="n/a","n/a",J135+U135)</f>
        <v>46.588514629685868</v>
      </c>
      <c r="AQ135" s="889">
        <f>IF(OR(AC135&lt;0.01,AF135="n/a"),"n/a",(I135/SQRT(22.5*AC135*(I135/AF135))-1)*100)</f>
        <v>320.09017555644317</v>
      </c>
      <c r="AR135" s="651">
        <f>INDEX(Historical!$C$7:$C$1256,MATCH(B135,Historical!$B$7:$B$1278,0))*IF(AH135="n/a",1.03,IF(AH135&lt;0,1.01,IF(AH135&gt;10,1.1,(1+AH135/100))))</f>
        <v>1.3915</v>
      </c>
      <c r="AS135" s="887">
        <f>IF($AI135="n/a",1.03*AR135,IF($AI135&lt;0,1.01*AR135,IF($AI135&gt;10,1.1*AR135,(1+$AI135/100)*AR135)))</f>
        <v>1.52383165</v>
      </c>
      <c r="AT135" s="887">
        <f>IF($AK135="n/a",1.03*AS135,IF($AK135&lt;0,1.01*AS135,IF($AK135&gt;10,1.1*AS135,(1+$AK135/100)*AS135)))</f>
        <v>1.6625003301499999</v>
      </c>
      <c r="AU135" s="887">
        <f>IF($AK135="n/a",1.03*AT135,IF($AK135&lt;0,1.01*AT135,IF($AK135&gt;10,1.1*AT135,(1+$AK135/100)*AT135)))</f>
        <v>1.8137878601936499</v>
      </c>
      <c r="AV135" s="887">
        <f>IF($AK135="n/a",1.03*AU135,IF($AK135&lt;0,1.01*AU135,IF($AK135&gt;10,1.1*AU135,(1+$AK135/100)*AU135)))</f>
        <v>1.9788425554712721</v>
      </c>
      <c r="AW135" s="651">
        <f>SUM(AR135:AV135)</f>
        <v>8.370462395814922</v>
      </c>
      <c r="AX135" s="748">
        <f>AW135/I135*100</f>
        <v>6.8274570928343579</v>
      </c>
      <c r="AY135" s="935">
        <v>1.19</v>
      </c>
      <c r="AZ135" s="873">
        <v>67.05</v>
      </c>
      <c r="BA135" s="873">
        <v>-16.079999999999998</v>
      </c>
      <c r="BB135" s="873">
        <v>3.27</v>
      </c>
      <c r="BC135" s="873">
        <v>6.7299999999999995</v>
      </c>
      <c r="BE135" s="624">
        <v>2014</v>
      </c>
      <c r="BF135" s="899">
        <f>IF(BE135&gt;2008,0,IF(BE135&gt;2001,1,IF(BE135&gt;1990,2,IF(BE135&gt;1980,3,IF(BE135&gt;1973,4,IF(BE135&gt;1970,5,IF(BE135&gt;1960,6,IF(BE135&gt;1958,7,IF(BE135&gt;1953,8,9)))))))))</f>
        <v>0</v>
      </c>
      <c r="BG135" s="883">
        <v>9.1</v>
      </c>
    </row>
    <row r="136" spans="1:59" ht="11.25" customHeight="1" x14ac:dyDescent="0.2">
      <c r="A136" s="864" t="s">
        <v>1043</v>
      </c>
      <c r="B136" s="876" t="s">
        <v>1044</v>
      </c>
      <c r="C136" s="933" t="s">
        <v>123</v>
      </c>
      <c r="D136" s="933" t="s">
        <v>4177</v>
      </c>
      <c r="E136" s="733">
        <v>10</v>
      </c>
      <c r="F136" s="1158">
        <v>326</v>
      </c>
      <c r="G136" s="1158" t="s">
        <v>106</v>
      </c>
      <c r="H136" s="1158" t="s">
        <v>106</v>
      </c>
      <c r="I136" s="875">
        <v>113.51</v>
      </c>
      <c r="J136" s="651">
        <f>(M136/I136)*100</f>
        <v>2.1848295304378467</v>
      </c>
      <c r="K136" s="878">
        <v>0.62</v>
      </c>
      <c r="L136" s="888">
        <v>4</v>
      </c>
      <c r="M136" s="642">
        <f>K136*L136</f>
        <v>2.48</v>
      </c>
      <c r="N136" s="871" t="s">
        <v>691</v>
      </c>
      <c r="O136" s="734">
        <v>0.54</v>
      </c>
      <c r="P136" s="867">
        <v>43581</v>
      </c>
      <c r="Q136" s="867">
        <v>43594</v>
      </c>
      <c r="R136" s="642">
        <f>(K136-O136)/O136*100</f>
        <v>14.814814814814806</v>
      </c>
      <c r="S136" s="701">
        <f>IF(INDEX(Historical!$D$7:$D$1254,MATCH(B136,Historical!$B$7:$B$1278,0))=0,"n/a",(INDEX(Historical!$C$7:$C$1256,MATCH(B136,Historical!$B$7:$B$1278,0))/INDEX(Historical!$D$7:$D$1254,MATCH(B136,Historical!$B$7:$B$1278,0))-1)*100)</f>
        <v>15.384615384615374</v>
      </c>
      <c r="T136" s="701">
        <f>IF(INDEX(Historical!$F$7:$F$1247,MATCH(B136,Historical!$B$7:$B$1278,0))=0,"n/a",((INDEX(Historical!$C$7:$C$1256,MATCH(B136,Historical!$B$7:$B$1278,0))/INDEX(Historical!$F$7:$F$1247,MATCH(B136,Historical!$B$7:$B$1278,0)))^(1/3)-1)*100)</f>
        <v>20.25709773288682</v>
      </c>
      <c r="U136" s="701">
        <f>IF(INDEX(Historical!$H$7:$H$1247,MATCH(B136,Historical!$B$7:$B$1278,0))=0,"n/a",((INDEX(Historical!$C$7:$C$1256,MATCH(B136,Historical!$B$7:$B$1278,0))/INDEX(Historical!$H$7:$H$1247,MATCH(B136,Historical!$B$7:$B$1278,0)))^(1/5)-1)*100)</f>
        <v>20.877552695710587</v>
      </c>
      <c r="V136" s="701">
        <f>IF(INDEX(Historical!$O$7:$O$1247,MATCH(B136,Historical!$B$7:$B$1278,0))=0,"n/a",((INDEX(Historical!$C$7:$C$1256,MATCH(B136,Historical!$B$7:$B$1278,0))/INDEX(Historical!$O$7:$O$1247,MATCH(B136,Historical!$B$7:$B$1278,0)))^(1/10)-1)*100)</f>
        <v>31.101942303974983</v>
      </c>
      <c r="W136" s="702">
        <f>IF(OR(U136&lt;=0,U136="n/a",V136&lt;=0,V136="n/a"),"n/a",U136/V136)</f>
        <v>0.67126202253427536</v>
      </c>
      <c r="X136" s="703">
        <f>IF(OR(AJ136&lt;=0,AJ136="n/a",U136&lt;=0,U136="n/a"),"n/a",U136/AJ136)</f>
        <v>1.8640672049741593</v>
      </c>
      <c r="Y136" s="661"/>
      <c r="Z136" s="651">
        <f>IF(OR(AC136&lt;0.01,AC136="n/a"),"n/a",M136/AC136*100)</f>
        <v>46.529080675422136</v>
      </c>
      <c r="AA136" s="887">
        <f>IF(OR(AC136&lt;0.01,AC136="n/a"),"n/a",I136/AC136)</f>
        <v>21.296435272045027</v>
      </c>
      <c r="AB136" s="888">
        <v>12</v>
      </c>
      <c r="AC136" s="866">
        <v>5.33</v>
      </c>
      <c r="AD136" s="866">
        <v>12.52</v>
      </c>
      <c r="AE136" s="866">
        <v>2.33</v>
      </c>
      <c r="AF136" s="866">
        <v>5.4</v>
      </c>
      <c r="AG136" s="866">
        <v>24.8</v>
      </c>
      <c r="AH136" s="866">
        <v>-22.6</v>
      </c>
      <c r="AI136" s="866">
        <v>29.68</v>
      </c>
      <c r="AJ136" s="866">
        <v>11.200000000000001</v>
      </c>
      <c r="AK136" s="866">
        <v>1.7000000000000002</v>
      </c>
      <c r="AL136" s="879">
        <v>13190</v>
      </c>
      <c r="AM136" s="873">
        <v>0.2</v>
      </c>
      <c r="AN136" s="866">
        <v>1.62</v>
      </c>
      <c r="AO136" s="740">
        <f>IF(U136="n/a","n/a",IF(AA136&lt;0,"n/a",IF(AA136="n/a","n/a",J136+U136-AA136)))</f>
        <v>1.7659469541034056</v>
      </c>
      <c r="AP136" s="741">
        <f>IF(U136="n/a","n/a",J136+U136)</f>
        <v>23.062382226148433</v>
      </c>
      <c r="AQ136" s="889">
        <f>IF(OR(AC136&lt;0.01,AF136="n/a"),"n/a",(I136/SQRT(22.5*AC136*(I136/AF136))-1)*100)</f>
        <v>126.07840377379719</v>
      </c>
      <c r="AR136" s="651">
        <f>INDEX(Historical!$C$7:$C$1256,MATCH(B136,Historical!$B$7:$B$1278,0))*IF(AH136="n/a",1.03,IF(AH136&lt;0,1.01,IF(AH136&gt;10,1.1,(1+AH136/100))))</f>
        <v>2.4239999999999999</v>
      </c>
      <c r="AS136" s="887">
        <f>IF($AI136="n/a",1.03*AR136,IF($AI136&lt;0,1.01*AR136,IF($AI136&gt;10,1.1*AR136,(1+$AI136/100)*AR136)))</f>
        <v>2.6664000000000003</v>
      </c>
      <c r="AT136" s="887">
        <f>IF($AK136="n/a",1.03*AS136,IF($AK136&lt;0,1.01*AS136,IF($AK136&gt;10,1.1*AS136,(1+$AK136/100)*AS136)))</f>
        <v>2.7117287999999999</v>
      </c>
      <c r="AU136" s="887">
        <f>IF($AK136="n/a",1.03*AT136,IF($AK136&lt;0,1.01*AT136,IF($AK136&gt;10,1.1*AT136,(1+$AK136/100)*AT136)))</f>
        <v>2.7578281895999996</v>
      </c>
      <c r="AV136" s="887">
        <f>IF($AK136="n/a",1.03*AU136,IF($AK136&lt;0,1.01*AU136,IF($AK136&gt;10,1.1*AU136,(1+$AK136/100)*AU136)))</f>
        <v>2.8047112688231994</v>
      </c>
      <c r="AW136" s="651">
        <f>SUM(AR136:AV136)</f>
        <v>13.364668258423199</v>
      </c>
      <c r="AX136" s="748">
        <f>AW136/I136*100</f>
        <v>11.774000756253368</v>
      </c>
      <c r="AY136" s="935">
        <v>1.26</v>
      </c>
      <c r="AZ136" s="873">
        <v>115.38999999999999</v>
      </c>
      <c r="BA136" s="873">
        <v>-11.92</v>
      </c>
      <c r="BB136" s="873">
        <v>3.1399999999999997</v>
      </c>
      <c r="BC136" s="873">
        <v>19.420000000000002</v>
      </c>
      <c r="BE136" s="624">
        <v>2010</v>
      </c>
      <c r="BF136" s="899">
        <f>IF(BE136&gt;2008,0,IF(BE136&gt;2001,1,IF(BE136&gt;1990,2,IF(BE136&gt;1980,3,IF(BE136&gt;1973,4,IF(BE136&gt;1970,5,IF(BE136&gt;1960,6,IF(BE136&gt;1958,7,IF(BE136&gt;1953,8,9)))))))))</f>
        <v>0</v>
      </c>
      <c r="BG136" s="883">
        <v>6.7</v>
      </c>
    </row>
    <row r="137" spans="1:59" ht="11.25" customHeight="1" x14ac:dyDescent="0.2">
      <c r="A137" s="864" t="s">
        <v>1021</v>
      </c>
      <c r="B137" s="876" t="s">
        <v>1022</v>
      </c>
      <c r="C137" s="933" t="s">
        <v>108</v>
      </c>
      <c r="D137" s="933" t="s">
        <v>4341</v>
      </c>
      <c r="E137" s="733">
        <v>8</v>
      </c>
      <c r="F137" s="1158">
        <v>519</v>
      </c>
      <c r="G137" s="1182" t="s">
        <v>37</v>
      </c>
      <c r="H137" s="1182" t="s">
        <v>37</v>
      </c>
      <c r="I137" s="875">
        <v>31.15</v>
      </c>
      <c r="J137" s="651">
        <f>(M137/I137)*100</f>
        <v>4.8796147672552168</v>
      </c>
      <c r="K137" s="878">
        <v>0.38</v>
      </c>
      <c r="L137" s="888">
        <v>4</v>
      </c>
      <c r="M137" s="642">
        <f>K137*L137</f>
        <v>1.52</v>
      </c>
      <c r="N137" s="871" t="s">
        <v>145</v>
      </c>
      <c r="O137" s="734">
        <v>0.37</v>
      </c>
      <c r="P137" s="619">
        <v>43810</v>
      </c>
      <c r="Q137" s="619">
        <v>43830</v>
      </c>
      <c r="R137" s="642">
        <f>(K137-O137)/O137*100</f>
        <v>2.7027027027027053</v>
      </c>
      <c r="S137" s="701">
        <f>IF(INDEX(Historical!$D$7:$D$1254,MATCH(B137,Historical!$B$7:$B$1278,0))=0,"n/a",(INDEX(Historical!$C$7:$C$1256,MATCH(B137,Historical!$B$7:$B$1278,0))/INDEX(Historical!$D$7:$D$1254,MATCH(B137,Historical!$B$7:$B$1278,0))-1)*100)</f>
        <v>7.2463768115942129</v>
      </c>
      <c r="T137" s="701">
        <f>IF(INDEX(Historical!$F$7:$F$1247,MATCH(B137,Historical!$B$7:$B$1278,0))=0,"n/a",((INDEX(Historical!$C$7:$C$1256,MATCH(B137,Historical!$B$7:$B$1278,0))/INDEX(Historical!$F$7:$F$1247,MATCH(B137,Historical!$B$7:$B$1278,0)))^(1/3)-1)*100)</f>
        <v>4.9584113452102008</v>
      </c>
      <c r="U137" s="701">
        <f>IF(INDEX(Historical!$H$7:$H$1247,MATCH(B137,Historical!$B$7:$B$1278,0))=0,"n/a",((INDEX(Historical!$C$7:$C$1256,MATCH(B137,Historical!$B$7:$B$1278,0))/INDEX(Historical!$H$7:$H$1247,MATCH(B137,Historical!$B$7:$B$1278,0)))^(1/5)-1)*100)</f>
        <v>4.6347501481522668</v>
      </c>
      <c r="V137" s="701">
        <f>IF(INDEX(Historical!$O$7:$O$1247,MATCH(B137,Historical!$B$7:$B$1278,0))=0,"n/a",((INDEX(Historical!$C$7:$C$1256,MATCH(B137,Historical!$B$7:$B$1278,0))/INDEX(Historical!$O$7:$O$1247,MATCH(B137,Historical!$B$7:$B$1278,0)))^(1/10)-1)*100)</f>
        <v>2.8263379797903054</v>
      </c>
      <c r="W137" s="702">
        <f>IF(OR(U137&lt;=0,U137="n/a",V137&lt;=0,V137="n/a"),"n/a",U137/V137)</f>
        <v>1.6398428571858674</v>
      </c>
      <c r="X137" s="703">
        <f>IF(OR(AJ137&lt;=0,AJ137="n/a",U137&lt;=0,U137="n/a"),"n/a",U137/AJ137)</f>
        <v>0.52667615319912131</v>
      </c>
      <c r="Y137" s="661"/>
      <c r="Z137" s="651">
        <f>IF(OR(AC137&lt;0.01,AC137="n/a"),"n/a",M137/AC137*100)</f>
        <v>32.548179871520347</v>
      </c>
      <c r="AA137" s="887">
        <f>IF(OR(AC137&lt;0.01,AC137="n/a"),"n/a",I137/AC137)</f>
        <v>6.6702355460385441</v>
      </c>
      <c r="AB137" s="888">
        <v>12</v>
      </c>
      <c r="AC137" s="866">
        <v>4.67</v>
      </c>
      <c r="AD137" s="866" t="s">
        <v>136</v>
      </c>
      <c r="AE137" s="866">
        <v>1.1599999999999999</v>
      </c>
      <c r="AF137" s="866">
        <v>0.62</v>
      </c>
      <c r="AG137" s="866">
        <v>9.6</v>
      </c>
      <c r="AH137" s="866">
        <v>6.2</v>
      </c>
      <c r="AI137" s="866" t="s">
        <v>136</v>
      </c>
      <c r="AJ137" s="866">
        <v>8.7999999999999989</v>
      </c>
      <c r="AK137" s="866" t="s">
        <v>136</v>
      </c>
      <c r="AL137" s="879">
        <v>111.21</v>
      </c>
      <c r="AM137" s="873">
        <v>5.86</v>
      </c>
      <c r="AN137" s="866">
        <v>0.38</v>
      </c>
      <c r="AO137" s="740">
        <f>IF(U137="n/a","n/a",IF(AA137&lt;0,"n/a",IF(AA137="n/a","n/a",J137+U137-AA137)))</f>
        <v>2.8441293693689396</v>
      </c>
      <c r="AP137" s="741">
        <f>IF(U137="n/a","n/a",J137+U137)</f>
        <v>9.5143649154074836</v>
      </c>
      <c r="AQ137" s="889">
        <f>IF(OR(AC137&lt;0.01,AF137="n/a"),"n/a",(I137/SQRT(22.5*AC137*(I137/AF137))-1)*100)</f>
        <v>-57.127859144019119</v>
      </c>
      <c r="AR137" s="651">
        <f>INDEX(Historical!$C$7:$C$1256,MATCH(B137,Historical!$B$7:$B$1278,0))*IF(AH137="n/a",1.03,IF(AH137&lt;0,1.01,IF(AH137&gt;10,1.1,(1+AH137/100))))</f>
        <v>1.57176</v>
      </c>
      <c r="AS137" s="887">
        <f>IF($AI137="n/a",1.03*AR137,IF($AI137&lt;0,1.01*AR137,IF($AI137&gt;10,1.1*AR137,(1+$AI137/100)*AR137)))</f>
        <v>1.6189128000000002</v>
      </c>
      <c r="AT137" s="887">
        <f>IF($AK137="n/a",1.03*AS137,IF($AK137&lt;0,1.01*AS137,IF($AK137&gt;10,1.1*AS137,(1+$AK137/100)*AS137)))</f>
        <v>1.6674801840000002</v>
      </c>
      <c r="AU137" s="887">
        <f>IF($AK137="n/a",1.03*AT137,IF($AK137&lt;0,1.01*AT137,IF($AK137&gt;10,1.1*AT137,(1+$AK137/100)*AT137)))</f>
        <v>1.7175045895200003</v>
      </c>
      <c r="AV137" s="887">
        <f>IF($AK137="n/a",1.03*AU137,IF($AK137&lt;0,1.01*AU137,IF($AK137&gt;10,1.1*AU137,(1+$AK137/100)*AU137)))</f>
        <v>1.7690297272056004</v>
      </c>
      <c r="AW137" s="651">
        <f>SUM(AR137:AV137)</f>
        <v>8.3446873007256013</v>
      </c>
      <c r="AX137" s="748">
        <f>AW137/I137*100</f>
        <v>26.788723276807708</v>
      </c>
      <c r="AY137" s="935">
        <v>0.47</v>
      </c>
      <c r="AZ137" s="873">
        <v>11.25</v>
      </c>
      <c r="BA137" s="873">
        <v>-45.93</v>
      </c>
      <c r="BB137" s="873">
        <v>1.7399999999999998</v>
      </c>
      <c r="BC137" s="873">
        <v>-12.629999999999999</v>
      </c>
      <c r="BE137" s="624">
        <v>2012</v>
      </c>
      <c r="BF137" s="899">
        <f>IF(BE137&gt;2008,0,IF(BE137&gt;2001,1,IF(BE137&gt;1990,2,IF(BE137&gt;1980,3,IF(BE137&gt;1973,4,IF(BE137&gt;1970,5,IF(BE137&gt;1960,6,IF(BE137&gt;1958,7,IF(BE137&gt;1953,8,9)))))))))</f>
        <v>0</v>
      </c>
      <c r="BG137" s="883">
        <v>0.89999999999999991</v>
      </c>
    </row>
    <row r="138" spans="1:59" ht="11.25" customHeight="1" x14ac:dyDescent="0.2">
      <c r="A138" s="872" t="s">
        <v>3806</v>
      </c>
      <c r="B138" s="876" t="s">
        <v>3807</v>
      </c>
      <c r="C138" s="933" t="s">
        <v>108</v>
      </c>
      <c r="D138" s="933" t="s">
        <v>4341</v>
      </c>
      <c r="E138" s="733">
        <v>7</v>
      </c>
      <c r="F138" s="1158">
        <v>604</v>
      </c>
      <c r="G138" s="1135" t="s">
        <v>106</v>
      </c>
      <c r="H138" s="1135" t="s">
        <v>106</v>
      </c>
      <c r="I138" s="875">
        <v>27.25</v>
      </c>
      <c r="J138" s="651">
        <f>(M138/I138)*100</f>
        <v>5.7247706422018352</v>
      </c>
      <c r="K138" s="878">
        <v>0.39</v>
      </c>
      <c r="L138" s="888">
        <v>4</v>
      </c>
      <c r="M138" s="642">
        <f>K138*L138</f>
        <v>1.56</v>
      </c>
      <c r="N138" s="871" t="s">
        <v>107</v>
      </c>
      <c r="O138" s="734">
        <v>0.36</v>
      </c>
      <c r="P138" s="862">
        <v>43858</v>
      </c>
      <c r="Q138" s="862">
        <v>43872</v>
      </c>
      <c r="R138" s="642">
        <f>(K138-O138)/O138*100</f>
        <v>8.333333333333341</v>
      </c>
      <c r="S138" s="701">
        <f>IF(INDEX(Historical!$D$7:$D$1254,MATCH(B138,Historical!$B$7:$B$1278,0))=0,"n/a",(INDEX(Historical!$C$7:$C$1256,MATCH(B138,Historical!$B$7:$B$1278,0))/INDEX(Historical!$D$7:$D$1254,MATCH(B138,Historical!$B$7:$B$1278,0))-1)*100)</f>
        <v>38.775510204081655</v>
      </c>
      <c r="T138" s="701">
        <f>IF(INDEX(Historical!$F$7:$F$1247,MATCH(B138,Historical!$B$7:$B$1278,0))=0,"n/a",((INDEX(Historical!$C$7:$C$1256,MATCH(B138,Historical!$B$7:$B$1278,0))/INDEX(Historical!$F$7:$F$1247,MATCH(B138,Historical!$B$7:$B$1278,0)))^(1/3)-1)*100)</f>
        <v>43.524824854163491</v>
      </c>
      <c r="U138" s="701">
        <f>IF(INDEX(Historical!$H$7:$H$1247,MATCH(B138,Historical!$B$7:$B$1278,0))=0,"n/a",((INDEX(Historical!$C$7:$C$1256,MATCH(B138,Historical!$B$7:$B$1278,0))/INDEX(Historical!$H$7:$H$1247,MATCH(B138,Historical!$B$7:$B$1278,0)))^(1/5)-1)*100)</f>
        <v>68.541859713027975</v>
      </c>
      <c r="V138" s="701" t="str">
        <f>IF(INDEX(Historical!$O$7:$O$1247,MATCH(B138,Historical!$B$7:$B$1278,0))=0,"n/a",((INDEX(Historical!$C$7:$C$1256,MATCH(B138,Historical!$B$7:$B$1278,0))/INDEX(Historical!$O$7:$O$1247,MATCH(B138,Historical!$B$7:$B$1278,0)))^(1/10)-1)*100)</f>
        <v>n/a</v>
      </c>
      <c r="W138" s="702" t="str">
        <f>IF(OR(U138&lt;=0,U138="n/a",V138&lt;=0,V138="n/a"),"n/a",U138/V138)</f>
        <v>n/a</v>
      </c>
      <c r="X138" s="703">
        <f>IF(OR(AJ138&lt;=0,AJ138="n/a",U138&lt;=0,U138="n/a"),"n/a",U138/AJ138)</f>
        <v>3.4792822189354302</v>
      </c>
      <c r="Y138" s="877"/>
      <c r="Z138" s="651">
        <f>IF(OR(AC138&lt;0.01,AC138="n/a"),"n/a",M138/AC138*100)</f>
        <v>70.588235294117652</v>
      </c>
      <c r="AA138" s="887">
        <f>IF(OR(AC138&lt;0.01,AC138="n/a"),"n/a",I138/AC138)</f>
        <v>12.330316742081449</v>
      </c>
      <c r="AB138" s="888">
        <v>12</v>
      </c>
      <c r="AC138" s="866">
        <v>2.21</v>
      </c>
      <c r="AD138" s="866" t="s">
        <v>136</v>
      </c>
      <c r="AE138" s="866">
        <v>2.06</v>
      </c>
      <c r="AF138" s="866">
        <v>0.56999999999999995</v>
      </c>
      <c r="AG138" s="866">
        <v>6.4</v>
      </c>
      <c r="AH138" s="866">
        <v>10</v>
      </c>
      <c r="AI138" s="866">
        <v>32.25</v>
      </c>
      <c r="AJ138" s="866">
        <v>19.7</v>
      </c>
      <c r="AK138" s="866">
        <v>-7.48</v>
      </c>
      <c r="AL138" s="879">
        <v>11530</v>
      </c>
      <c r="AM138" s="873">
        <v>0.1</v>
      </c>
      <c r="AN138" s="866">
        <v>0.45</v>
      </c>
      <c r="AO138" s="740">
        <f>IF(U138="n/a","n/a",IF(AA138&lt;0,"n/a",IF(AA138="n/a","n/a",J138+U138-AA138)))</f>
        <v>61.936313613148357</v>
      </c>
      <c r="AP138" s="741">
        <f>IF(U138="n/a","n/a",J138+U138)</f>
        <v>74.266630355229807</v>
      </c>
      <c r="AQ138" s="889">
        <f>IF(OR(AC138&lt;0.01,AF138="n/a"),"n/a",(I138/SQRT(22.5*AC138*(I138/AF138))-1)*100)</f>
        <v>-44.110106089496824</v>
      </c>
      <c r="AR138" s="651">
        <f>INDEX(Historical!$C$7:$C$1256,MATCH(B138,Historical!$B$7:$B$1278,0))*IF(AH138="n/a",1.03,IF(AH138&lt;0,1.01,IF(AH138&gt;10,1.1,(1+AH138/100))))</f>
        <v>1.4960000000000002</v>
      </c>
      <c r="AS138" s="887">
        <f>IF($AI138="n/a",1.03*AR138,IF($AI138&lt;0,1.01*AR138,IF($AI138&gt;10,1.1*AR138,(1+$AI138/100)*AR138)))</f>
        <v>1.6456000000000004</v>
      </c>
      <c r="AT138" s="887">
        <f>IF($AK138="n/a",1.03*AS138,IF($AK138&lt;0,1.01*AS138,IF($AK138&gt;10,1.1*AS138,(1+$AK138/100)*AS138)))</f>
        <v>1.6620560000000004</v>
      </c>
      <c r="AU138" s="887">
        <f>IF($AK138="n/a",1.03*AT138,IF($AK138&lt;0,1.01*AT138,IF($AK138&gt;10,1.1*AT138,(1+$AK138/100)*AT138)))</f>
        <v>1.6786765600000004</v>
      </c>
      <c r="AV138" s="887">
        <f>IF($AK138="n/a",1.03*AU138,IF($AK138&lt;0,1.01*AU138,IF($AK138&gt;10,1.1*AU138,(1+$AK138/100)*AU138)))</f>
        <v>1.6954633256000005</v>
      </c>
      <c r="AW138" s="651">
        <f>SUM(AR138:AV138)</f>
        <v>8.1777958856000019</v>
      </c>
      <c r="AX138" s="748">
        <f>AW138/I138*100</f>
        <v>30.010260130642209</v>
      </c>
      <c r="AY138" s="935">
        <v>1.87</v>
      </c>
      <c r="AZ138" s="873">
        <v>92.99</v>
      </c>
      <c r="BA138" s="873">
        <v>-34</v>
      </c>
      <c r="BB138" s="873">
        <v>2.5</v>
      </c>
      <c r="BC138" s="873">
        <v>3.71</v>
      </c>
      <c r="BE138" s="624">
        <v>2014</v>
      </c>
      <c r="BF138" s="899">
        <f>IF(BE138&gt;2008,0,IF(BE138&gt;2001,1,IF(BE138&gt;1990,2,IF(BE138&gt;1980,3,IF(BE138&gt;1973,4,IF(BE138&gt;1970,5,IF(BE138&gt;1960,6,IF(BE138&gt;1958,7,IF(BE138&gt;1953,8,9)))))))))</f>
        <v>0</v>
      </c>
      <c r="BG138" s="883">
        <v>0.8</v>
      </c>
    </row>
    <row r="139" spans="1:59" ht="11.25" customHeight="1" x14ac:dyDescent="0.2">
      <c r="A139" s="864" t="s">
        <v>529</v>
      </c>
      <c r="B139" s="876" t="s">
        <v>530</v>
      </c>
      <c r="C139" s="933" t="s">
        <v>108</v>
      </c>
      <c r="D139" s="933" t="s">
        <v>4341</v>
      </c>
      <c r="E139" s="733">
        <v>26</v>
      </c>
      <c r="F139" s="1158">
        <v>121</v>
      </c>
      <c r="G139" s="1130" t="s">
        <v>106</v>
      </c>
      <c r="H139" s="1130" t="s">
        <v>106</v>
      </c>
      <c r="I139" s="866">
        <v>70.27</v>
      </c>
      <c r="J139" s="651">
        <f>(M139/I139)*100</f>
        <v>4.0415540059769457</v>
      </c>
      <c r="K139" s="885">
        <v>0.71</v>
      </c>
      <c r="L139" s="888">
        <v>4</v>
      </c>
      <c r="M139" s="642">
        <f>K139*L139</f>
        <v>2.84</v>
      </c>
      <c r="N139" s="871" t="s">
        <v>148</v>
      </c>
      <c r="O139" s="735">
        <v>0.67</v>
      </c>
      <c r="P139" s="867">
        <v>43615</v>
      </c>
      <c r="Q139" s="867">
        <v>43630</v>
      </c>
      <c r="R139" s="642">
        <f>(K139-O139)/O139*100</f>
        <v>5.9701492537313312</v>
      </c>
      <c r="S139" s="701">
        <f>IF(INDEX(Historical!$D$7:$D$1254,MATCH(B139,Historical!$B$7:$B$1278,0))=0,"n/a",(INDEX(Historical!$C$7:$C$1256,MATCH(B139,Historical!$B$7:$B$1278,0))/INDEX(Historical!$D$7:$D$1254,MATCH(B139,Historical!$B$7:$B$1278,0))-1)*100)</f>
        <v>8.5271317829457303</v>
      </c>
      <c r="T139" s="701">
        <f>IF(INDEX(Historical!$F$7:$F$1247,MATCH(B139,Historical!$B$7:$B$1278,0))=0,"n/a",((INDEX(Historical!$C$7:$C$1256,MATCH(B139,Historical!$B$7:$B$1278,0))/INDEX(Historical!$F$7:$F$1247,MATCH(B139,Historical!$B$7:$B$1278,0)))^(1/3)-1)*100)</f>
        <v>9.2043296137024999</v>
      </c>
      <c r="U139" s="701">
        <f>IF(INDEX(Historical!$H$7:$H$1247,MATCH(B139,Historical!$B$7:$B$1278,0))=0,"n/a",((INDEX(Historical!$C$7:$C$1256,MATCH(B139,Historical!$B$7:$B$1278,0))/INDEX(Historical!$H$7:$H$1247,MATCH(B139,Historical!$B$7:$B$1278,0)))^(1/5)-1)*100)</f>
        <v>6.6430110168431922</v>
      </c>
      <c r="V139" s="701">
        <f>IF(INDEX(Historical!$O$7:$O$1247,MATCH(B139,Historical!$B$7:$B$1278,0))=0,"n/a",((INDEX(Historical!$C$7:$C$1256,MATCH(B139,Historical!$B$7:$B$1278,0))/INDEX(Historical!$O$7:$O$1247,MATCH(B139,Historical!$B$7:$B$1278,0)))^(1/10)-1)*100)</f>
        <v>5.054870584268456</v>
      </c>
      <c r="W139" s="702">
        <f>IF(OR(U139&lt;=0,U139="n/a",V139&lt;=0,V139="n/a"),"n/a",U139/V139)</f>
        <v>1.3141802358931356</v>
      </c>
      <c r="X139" s="703">
        <f>IF(OR(AJ139&lt;=0,AJ139="n/a",U139&lt;=0,U139="n/a"),"n/a",U139/AJ139)</f>
        <v>0.67785826702481544</v>
      </c>
      <c r="Y139" s="876"/>
      <c r="Z139" s="651">
        <f>IF(OR(AC139&lt;0.01,AC139="n/a"),"n/a",M139/AC139*100)</f>
        <v>51.171171171171167</v>
      </c>
      <c r="AA139" s="887">
        <f>IF(OR(AC139&lt;0.01,AC139="n/a"),"n/a",I139/AC139)</f>
        <v>12.661261261261261</v>
      </c>
      <c r="AB139" s="888">
        <v>12</v>
      </c>
      <c r="AC139" s="866">
        <v>5.55</v>
      </c>
      <c r="AD139" s="866">
        <v>1.26</v>
      </c>
      <c r="AE139" s="866">
        <v>3.97</v>
      </c>
      <c r="AF139" s="866">
        <v>1.1000000000000001</v>
      </c>
      <c r="AG139" s="866">
        <v>9.1</v>
      </c>
      <c r="AH139" s="866">
        <v>-0.70000000000000007</v>
      </c>
      <c r="AI139" s="866">
        <v>-9.1300000000000008</v>
      </c>
      <c r="AJ139" s="866">
        <v>9.8000000000000007</v>
      </c>
      <c r="AK139" s="866">
        <v>10.02</v>
      </c>
      <c r="AL139" s="879">
        <v>4310</v>
      </c>
      <c r="AM139" s="873">
        <v>0.3</v>
      </c>
      <c r="AN139" s="866">
        <v>0.06</v>
      </c>
      <c r="AO139" s="740">
        <f>IF(U139="n/a","n/a",IF(AA139&lt;0,"n/a",IF(AA139="n/a","n/a",J139+U139-AA139)))</f>
        <v>-1.9766962384411233</v>
      </c>
      <c r="AP139" s="741">
        <f>IF(U139="n/a","n/a",J139+U139)</f>
        <v>10.684565022820138</v>
      </c>
      <c r="AQ139" s="889">
        <f>IF(OR(AC139&lt;0.01,AF139="n/a"),"n/a",(I139/SQRT(22.5*AC139*(I139/AF139))-1)*100)</f>
        <v>-21.323765024310237</v>
      </c>
      <c r="AR139" s="651">
        <f>INDEX(Historical!$C$7:$C$1256,MATCH(B139,Historical!$B$7:$B$1278,0))*IF(AH139="n/a",1.03,IF(AH139&lt;0,1.01,IF(AH139&gt;10,1.1,(1+AH139/100))))</f>
        <v>2.8279999999999998</v>
      </c>
      <c r="AS139" s="887">
        <f>IF($AI139="n/a",1.03*AR139,IF($AI139&lt;0,1.01*AR139,IF($AI139&gt;10,1.1*AR139,(1+$AI139/100)*AR139)))</f>
        <v>2.8562799999999999</v>
      </c>
      <c r="AT139" s="887">
        <f>IF($AK139="n/a",1.03*AS139,IF($AK139&lt;0,1.01*AS139,IF($AK139&gt;10,1.1*AS139,(1+$AK139/100)*AS139)))</f>
        <v>3.1419080000000004</v>
      </c>
      <c r="AU139" s="887">
        <f>IF($AK139="n/a",1.03*AT139,IF($AK139&lt;0,1.01*AT139,IF($AK139&gt;10,1.1*AT139,(1+$AK139/100)*AT139)))</f>
        <v>3.4560988000000008</v>
      </c>
      <c r="AV139" s="887">
        <f>IF($AK139="n/a",1.03*AU139,IF($AK139&lt;0,1.01*AU139,IF($AK139&gt;10,1.1*AU139,(1+$AK139/100)*AU139)))</f>
        <v>3.8017086800000013</v>
      </c>
      <c r="AW139" s="651">
        <f>SUM(AR139:AV139)</f>
        <v>16.083995480000002</v>
      </c>
      <c r="AX139" s="748">
        <f>AW139/I139*100</f>
        <v>22.888850832503209</v>
      </c>
      <c r="AY139" s="935">
        <v>1.61</v>
      </c>
      <c r="AZ139" s="873">
        <v>47.349999999999994</v>
      </c>
      <c r="BA139" s="873">
        <v>-29.32</v>
      </c>
      <c r="BB139" s="873">
        <v>3.38</v>
      </c>
      <c r="BC139" s="873">
        <v>-2.44</v>
      </c>
      <c r="BE139" s="624">
        <v>1994</v>
      </c>
      <c r="BF139" s="899">
        <f>IF(BE139&gt;2008,0,IF(BE139&gt;2001,1,IF(BE139&gt;1990,2,IF(BE139&gt;1980,3,IF(BE139&gt;1973,4,IF(BE139&gt;1970,5,IF(BE139&gt;1960,6,IF(BE139&gt;1958,7,IF(BE139&gt;1953,8,9)))))))))</f>
        <v>2</v>
      </c>
      <c r="BG139" s="883">
        <v>1</v>
      </c>
    </row>
    <row r="140" spans="1:59" ht="11.25" customHeight="1" x14ac:dyDescent="0.2">
      <c r="A140" s="882" t="s">
        <v>4536</v>
      </c>
      <c r="B140" s="876" t="s">
        <v>4506</v>
      </c>
      <c r="C140" s="933" t="s">
        <v>4196</v>
      </c>
      <c r="D140" s="933" t="s">
        <v>4340</v>
      </c>
      <c r="E140" s="733">
        <v>6</v>
      </c>
      <c r="F140" s="1158">
        <v>714</v>
      </c>
      <c r="G140" s="1141" t="s">
        <v>106</v>
      </c>
      <c r="H140" s="1141" t="s">
        <v>106</v>
      </c>
      <c r="I140" s="875">
        <v>65.900000000000006</v>
      </c>
      <c r="J140" s="651">
        <f>(M140/I140)*100</f>
        <v>0.36418816388467368</v>
      </c>
      <c r="K140" s="878">
        <v>0.06</v>
      </c>
      <c r="L140" s="888">
        <v>4</v>
      </c>
      <c r="M140" s="642">
        <f>K140*L140</f>
        <v>0.24</v>
      </c>
      <c r="N140" s="871" t="s">
        <v>516</v>
      </c>
      <c r="O140" s="734">
        <v>5.5E-2</v>
      </c>
      <c r="P140" s="862">
        <v>44147</v>
      </c>
      <c r="Q140" s="862">
        <v>44162</v>
      </c>
      <c r="R140" s="642">
        <f>(K140-O140)/O140*100</f>
        <v>9.0909090909090864</v>
      </c>
      <c r="S140" s="701">
        <f>IF(INDEX(Historical!$D$7:$D$1254,MATCH(B140,Historical!$B$7:$B$1278,0))=0,"n/a",(INDEX(Historical!$C$7:$C$1256,MATCH(B140,Historical!$B$7:$B$1278,0))/INDEX(Historical!$D$7:$D$1254,MATCH(B140,Historical!$B$7:$B$1278,0))-1)*100)</f>
        <v>10.810810810810811</v>
      </c>
      <c r="T140" s="701">
        <f>IF(INDEX(Historical!$F$7:$F$1247,MATCH(B140,Historical!$B$7:$B$1278,0))=0,"n/a",((INDEX(Historical!$C$7:$C$1256,MATCH(B140,Historical!$B$7:$B$1278,0))/INDEX(Historical!$F$7:$F$1247,MATCH(B140,Historical!$B$7:$B$1278,0)))^(1/3)-1)*100)</f>
        <v>11.5973666981678</v>
      </c>
      <c r="U140" s="701" t="str">
        <f>IF(INDEX(Historical!$H$7:$H$1247,MATCH(B140,Historical!$B$7:$B$1278,0))=0,"n/a",((INDEX(Historical!$C$7:$C$1256,MATCH(B140,Historical!$B$7:$B$1278,0))/INDEX(Historical!$H$7:$H$1247,MATCH(B140,Historical!$B$7:$B$1278,0)))^(1/5)-1)*100)</f>
        <v>n/a</v>
      </c>
      <c r="V140" s="701">
        <f>IF(INDEX(Historical!$O$7:$O$1247,MATCH(B140,Historical!$B$7:$B$1278,0))=0,"n/a",((INDEX(Historical!$C$7:$C$1256,MATCH(B140,Historical!$B$7:$B$1278,0))/INDEX(Historical!$O$7:$O$1247,MATCH(B140,Historical!$B$7:$B$1278,0)))^(1/10)-1)*100)</f>
        <v>10.57813471231912</v>
      </c>
      <c r="W140" s="702" t="str">
        <f>IF(OR(U140&lt;=0,U140="n/a",V140&lt;=0,V140="n/a"),"n/a",U140/V140)</f>
        <v>n/a</v>
      </c>
      <c r="X140" s="703" t="str">
        <f>IF(OR(AJ140&lt;=0,AJ140="n/a",U140&lt;=0,U140="n/a"),"n/a",U140/AJ140)</f>
        <v>n/a</v>
      </c>
      <c r="Y140" s="877"/>
      <c r="Z140" s="651">
        <f>IF(OR(AC140&lt;0.01,AC140="n/a"),"n/a",M140/AC140*100)</f>
        <v>29.629629629629626</v>
      </c>
      <c r="AA140" s="887">
        <f>IF(OR(AC140&lt;0.01,AC140="n/a"),"n/a",I140/AC140)</f>
        <v>81.358024691358025</v>
      </c>
      <c r="AB140" s="888">
        <v>12</v>
      </c>
      <c r="AC140" s="866">
        <v>0.81</v>
      </c>
      <c r="AD140" s="866">
        <v>5.45</v>
      </c>
      <c r="AE140" s="866">
        <v>16.47</v>
      </c>
      <c r="AF140" s="866">
        <v>8.25</v>
      </c>
      <c r="AG140" s="866">
        <v>10.7</v>
      </c>
      <c r="AH140" s="866">
        <v>-10.4</v>
      </c>
      <c r="AI140" s="866">
        <v>34.799999999999997</v>
      </c>
      <c r="AJ140" s="866">
        <v>13.3</v>
      </c>
      <c r="AK140" s="866">
        <v>15</v>
      </c>
      <c r="AL140" s="879">
        <v>11350</v>
      </c>
      <c r="AM140" s="873">
        <v>0.2</v>
      </c>
      <c r="AN140" s="866">
        <v>0</v>
      </c>
      <c r="AO140" s="740" t="str">
        <f>IF(U140="n/a","n/a",IF(AA140&lt;0,"n/a",IF(AA140="n/a","n/a",J140+U140-AA140)))</f>
        <v>n/a</v>
      </c>
      <c r="AP140" s="741" t="str">
        <f>IF(U140="n/a","n/a",J140+U140)</f>
        <v>n/a</v>
      </c>
      <c r="AQ140" s="889">
        <f>IF(OR(AC140&lt;0.01,AF140="n/a"),"n/a",(I140/SQRT(22.5*AC140*(I140/AF140))-1)*100)</f>
        <v>446.18015086750091</v>
      </c>
      <c r="AR140" s="651">
        <f>INDEX(Historical!$C$7:$C$1256,MATCH(B140,Historical!$B$7:$B$1278,0))*IF(AH140="n/a",1.03,IF(AH140&lt;0,1.01,IF(AH140&gt;10,1.1,(1+AH140/100))))</f>
        <v>0.20705000000000001</v>
      </c>
      <c r="AS140" s="887">
        <f>IF($AI140="n/a",1.03*AR140,IF($AI140&lt;0,1.01*AR140,IF($AI140&gt;10,1.1*AR140,(1+$AI140/100)*AR140)))</f>
        <v>0.22775500000000004</v>
      </c>
      <c r="AT140" s="887">
        <f>IF($AK140="n/a",1.03*AS140,IF($AK140&lt;0,1.01*AS140,IF($AK140&gt;10,1.1*AS140,(1+$AK140/100)*AS140)))</f>
        <v>0.25053050000000004</v>
      </c>
      <c r="AU140" s="887">
        <f>IF($AK140="n/a",1.03*AT140,IF($AK140&lt;0,1.01*AT140,IF($AK140&gt;10,1.1*AT140,(1+$AK140/100)*AT140)))</f>
        <v>0.27558355000000007</v>
      </c>
      <c r="AV140" s="887">
        <f>IF($AK140="n/a",1.03*AU140,IF($AK140&lt;0,1.01*AU140,IF($AK140&gt;10,1.1*AU140,(1+$AK140/100)*AU140)))</f>
        <v>0.3031419050000001</v>
      </c>
      <c r="AW140" s="651">
        <f>SUM(AR140:AV140)</f>
        <v>1.2640609550000004</v>
      </c>
      <c r="AX140" s="748">
        <f>AW140/I140*100</f>
        <v>1.918150159332322</v>
      </c>
      <c r="AY140" s="935">
        <v>1.71</v>
      </c>
      <c r="AZ140" s="873">
        <v>87.22</v>
      </c>
      <c r="BA140" s="873">
        <v>-8.17</v>
      </c>
      <c r="BB140" s="873">
        <v>-0.11</v>
      </c>
      <c r="BC140" s="873">
        <v>14.35</v>
      </c>
      <c r="BE140" s="624">
        <v>2015</v>
      </c>
      <c r="BF140" s="899">
        <f>IF(BE140&gt;2008,0,IF(BE140&gt;2001,1,IF(BE140&gt;1990,2,IF(BE140&gt;1980,3,IF(BE140&gt;1973,4,IF(BE140&gt;1970,5,IF(BE140&gt;1960,6,IF(BE140&gt;1958,7,IF(BE140&gt;1953,8,9)))))))))</f>
        <v>0</v>
      </c>
      <c r="BG140" s="883">
        <v>8</v>
      </c>
    </row>
    <row r="141" spans="1:59" ht="11.25" customHeight="1" x14ac:dyDescent="0.2">
      <c r="A141" s="872" t="s">
        <v>1066</v>
      </c>
      <c r="B141" s="876" t="s">
        <v>1067</v>
      </c>
      <c r="C141" s="933" t="s">
        <v>108</v>
      </c>
      <c r="D141" s="933" t="s">
        <v>4341</v>
      </c>
      <c r="E141" s="733">
        <v>8</v>
      </c>
      <c r="F141" s="1158">
        <v>510</v>
      </c>
      <c r="G141" s="1141" t="s">
        <v>37</v>
      </c>
      <c r="H141" s="1141" t="s">
        <v>37</v>
      </c>
      <c r="I141" s="875">
        <v>60.43</v>
      </c>
      <c r="J141" s="651">
        <f>(M141/I141)*100</f>
        <v>3.7729604501075618</v>
      </c>
      <c r="K141" s="878">
        <v>0.56999999999999995</v>
      </c>
      <c r="L141" s="888">
        <v>4</v>
      </c>
      <c r="M141" s="642">
        <f>K141*L141</f>
        <v>2.2799999999999998</v>
      </c>
      <c r="N141" s="871" t="s">
        <v>160</v>
      </c>
      <c r="O141" s="734">
        <v>0.53</v>
      </c>
      <c r="P141" s="867">
        <v>43752</v>
      </c>
      <c r="Q141" s="867">
        <v>43769</v>
      </c>
      <c r="R141" s="642">
        <f>(K141-O141)/O141*100</f>
        <v>7.5471698113207406</v>
      </c>
      <c r="S141" s="701">
        <f>IF(INDEX(Historical!$D$7:$D$1254,MATCH(B141,Historical!$B$7:$B$1278,0))=0,"n/a",(INDEX(Historical!$C$7:$C$1256,MATCH(B141,Historical!$B$7:$B$1278,0))/INDEX(Historical!$D$7:$D$1254,MATCH(B141,Historical!$B$7:$B$1278,0))-1)*100)</f>
        <v>13.089005235602102</v>
      </c>
      <c r="T141" s="701">
        <f>IF(INDEX(Historical!$F$7:$F$1247,MATCH(B141,Historical!$B$7:$B$1278,0))=0,"n/a",((INDEX(Historical!$C$7:$C$1256,MATCH(B141,Historical!$B$7:$B$1278,0))/INDEX(Historical!$F$7:$F$1247,MATCH(B141,Historical!$B$7:$B$1278,0)))^(1/3)-1)*100)</f>
        <v>8.0983869874452274</v>
      </c>
      <c r="U141" s="701">
        <f>IF(INDEX(Historical!$H$7:$H$1247,MATCH(B141,Historical!$B$7:$B$1278,0))=0,"n/a",((INDEX(Historical!$C$7:$C$1256,MATCH(B141,Historical!$B$7:$B$1278,0))/INDEX(Historical!$H$7:$H$1247,MATCH(B141,Historical!$B$7:$B$1278,0)))^(1/5)-1)*100)</f>
        <v>6.5886151655180969</v>
      </c>
      <c r="V141" s="701">
        <f>IF(INDEX(Historical!$O$7:$O$1247,MATCH(B141,Historical!$B$7:$B$1278,0))=0,"n/a",((INDEX(Historical!$C$7:$C$1256,MATCH(B141,Historical!$B$7:$B$1278,0))/INDEX(Historical!$O$7:$O$1247,MATCH(B141,Historical!$B$7:$B$1278,0)))^(1/10)-1)*100)</f>
        <v>4.7349149264305668</v>
      </c>
      <c r="W141" s="702">
        <f>IF(OR(U141&lt;=0,U141="n/a",V141&lt;=0,V141="n/a"),"n/a",U141/V141)</f>
        <v>1.3914959968425344</v>
      </c>
      <c r="X141" s="703">
        <f>IF(OR(AJ141&lt;=0,AJ141="n/a",U141&lt;=0,U141="n/a"),"n/a",U141/AJ141)</f>
        <v>0.66551668338566627</v>
      </c>
      <c r="Y141" s="661"/>
      <c r="Z141" s="651">
        <f>IF(OR(AC141&lt;0.01,AC141="n/a"),"n/a",M141/AC141*100)</f>
        <v>41.229656419529832</v>
      </c>
      <c r="AA141" s="887">
        <f>IF(OR(AC141&lt;0.01,AC141="n/a"),"n/a",I141/AC141)</f>
        <v>10.927667269439421</v>
      </c>
      <c r="AB141" s="888">
        <v>12</v>
      </c>
      <c r="AC141" s="866">
        <v>5.53</v>
      </c>
      <c r="AD141" s="866">
        <v>1.37</v>
      </c>
      <c r="AE141" s="866">
        <v>5.23</v>
      </c>
      <c r="AF141" s="866">
        <v>1.4</v>
      </c>
      <c r="AG141" s="866" t="s">
        <v>136</v>
      </c>
      <c r="AH141" s="866">
        <v>20.7</v>
      </c>
      <c r="AI141" s="866">
        <v>-17.649999999999999</v>
      </c>
      <c r="AJ141" s="866">
        <v>9.9</v>
      </c>
      <c r="AK141" s="866">
        <v>8</v>
      </c>
      <c r="AL141" s="879">
        <v>963.86</v>
      </c>
      <c r="AM141" s="873">
        <v>0.70000000000000007</v>
      </c>
      <c r="AN141" s="866">
        <v>0</v>
      </c>
      <c r="AO141" s="740">
        <f>IF(U141="n/a","n/a",IF(AA141&lt;0,"n/a",IF(AA141="n/a","n/a",J141+U141-AA141)))</f>
        <v>-0.56609165381376236</v>
      </c>
      <c r="AP141" s="741">
        <f>IF(U141="n/a","n/a",J141+U141)</f>
        <v>10.361575615625659</v>
      </c>
      <c r="AQ141" s="889">
        <f>IF(OR(AC141&lt;0.01,AF141="n/a"),"n/a",(I141/SQRT(22.5*AC141*(I141/AF141))-1)*100)</f>
        <v>-17.541298748430211</v>
      </c>
      <c r="AR141" s="651">
        <f>INDEX(Historical!$C$7:$C$1256,MATCH(B141,Historical!$B$7:$B$1278,0))*IF(AH141="n/a",1.03,IF(AH141&lt;0,1.01,IF(AH141&gt;10,1.1,(1+AH141/100))))</f>
        <v>2.3760000000000003</v>
      </c>
      <c r="AS141" s="887">
        <f>IF($AI141="n/a",1.03*AR141,IF($AI141&lt;0,1.01*AR141,IF($AI141&gt;10,1.1*AR141,(1+$AI141/100)*AR141)))</f>
        <v>2.3997600000000006</v>
      </c>
      <c r="AT141" s="887">
        <f>IF($AK141="n/a",1.03*AS141,IF($AK141&lt;0,1.01*AS141,IF($AK141&gt;10,1.1*AS141,(1+$AK141/100)*AS141)))</f>
        <v>2.5917408000000006</v>
      </c>
      <c r="AU141" s="887">
        <f>IF($AK141="n/a",1.03*AT141,IF($AK141&lt;0,1.01*AT141,IF($AK141&gt;10,1.1*AT141,(1+$AK141/100)*AT141)))</f>
        <v>2.7990800640000009</v>
      </c>
      <c r="AV141" s="887">
        <f>IF($AK141="n/a",1.03*AU141,IF($AK141&lt;0,1.01*AU141,IF($AK141&gt;10,1.1*AU141,(1+$AK141/100)*AU141)))</f>
        <v>3.0230064691200011</v>
      </c>
      <c r="AW141" s="651">
        <f>SUM(AR141:AV141)</f>
        <v>13.189587333120006</v>
      </c>
      <c r="AX141" s="748">
        <f>AW141/I141*100</f>
        <v>21.826224281184853</v>
      </c>
      <c r="AY141" s="935">
        <v>0.69</v>
      </c>
      <c r="AZ141" s="873">
        <v>13.889999999999999</v>
      </c>
      <c r="BA141" s="873">
        <v>-27.250000000000004</v>
      </c>
      <c r="BB141" s="873">
        <v>-0.1</v>
      </c>
      <c r="BC141" s="873">
        <v>-7.08</v>
      </c>
      <c r="BE141" s="624">
        <v>2012</v>
      </c>
      <c r="BF141" s="899">
        <f>IF(BE141&gt;2008,0,IF(BE141&gt;2001,1,IF(BE141&gt;1990,2,IF(BE141&gt;1980,3,IF(BE141&gt;1973,4,IF(BE141&gt;1970,5,IF(BE141&gt;1960,6,IF(BE141&gt;1958,7,IF(BE141&gt;1953,8,9)))))))))</f>
        <v>0</v>
      </c>
      <c r="BG141" s="883" t="s">
        <v>136</v>
      </c>
    </row>
    <row r="142" spans="1:59" ht="11.25" customHeight="1" x14ac:dyDescent="0.2">
      <c r="A142" s="155" t="s">
        <v>4046</v>
      </c>
      <c r="B142" s="596" t="s">
        <v>4047</v>
      </c>
      <c r="C142" s="933" t="s">
        <v>4322</v>
      </c>
      <c r="D142" s="933" t="s">
        <v>4323</v>
      </c>
      <c r="E142" s="733">
        <v>6</v>
      </c>
      <c r="F142" s="1158">
        <v>699</v>
      </c>
      <c r="G142" s="1178" t="s">
        <v>106</v>
      </c>
      <c r="H142" s="1178" t="s">
        <v>106</v>
      </c>
      <c r="I142" s="875">
        <v>46.3</v>
      </c>
      <c r="J142" s="651">
        <f>(M142/I142)*100</f>
        <v>3.6501079913606911</v>
      </c>
      <c r="K142" s="878">
        <v>0.42249999999999999</v>
      </c>
      <c r="L142" s="888">
        <v>4</v>
      </c>
      <c r="M142" s="642">
        <f>K142*L142</f>
        <v>1.69</v>
      </c>
      <c r="N142" s="871" t="s">
        <v>4308</v>
      </c>
      <c r="O142" s="734">
        <v>0.42</v>
      </c>
      <c r="P142" s="862">
        <v>44057</v>
      </c>
      <c r="Q142" s="862">
        <v>44071</v>
      </c>
      <c r="R142" s="642">
        <f>(K142-O142)/O142*100</f>
        <v>0.59523809523809579</v>
      </c>
      <c r="S142" s="701">
        <f>IF(INDEX(Historical!$D$7:$D$1254,MATCH(B142,Historical!$B$7:$B$1278,0))=0,"n/a",(INDEX(Historical!$C$7:$C$1256,MATCH(B142,Historical!$B$7:$B$1278,0))/INDEX(Historical!$D$7:$D$1254,MATCH(B142,Historical!$B$7:$B$1278,0))-1)*100)</f>
        <v>2.4922118380062308</v>
      </c>
      <c r="T142" s="701">
        <f>IF(INDEX(Historical!$F$7:$F$1247,MATCH(B142,Historical!$B$7:$B$1278,0))=0,"n/a",((INDEX(Historical!$C$7:$C$1256,MATCH(B142,Historical!$B$7:$B$1278,0))/INDEX(Historical!$F$7:$F$1247,MATCH(B142,Historical!$B$7:$B$1278,0)))^(1/3)-1)*100)</f>
        <v>2.5570105086323069</v>
      </c>
      <c r="U142" s="701" t="str">
        <f>IF(INDEX(Historical!$H$7:$H$1247,MATCH(B142,Historical!$B$7:$B$1278,0))=0,"n/a",((INDEX(Historical!$C$7:$C$1256,MATCH(B142,Historical!$B$7:$B$1278,0))/INDEX(Historical!$H$7:$H$1247,MATCH(B142,Historical!$B$7:$B$1278,0)))^(1/5)-1)*100)</f>
        <v>n/a</v>
      </c>
      <c r="V142" s="701" t="str">
        <f>IF(INDEX(Historical!$O$7:$O$1247,MATCH(B142,Historical!$B$7:$B$1278,0))=0,"n/a",((INDEX(Historical!$C$7:$C$1256,MATCH(B142,Historical!$B$7:$B$1278,0))/INDEX(Historical!$O$7:$O$1247,MATCH(B142,Historical!$B$7:$B$1278,0)))^(1/10)-1)*100)</f>
        <v>n/a</v>
      </c>
      <c r="W142" s="702" t="str">
        <f>IF(OR(U142&lt;=0,U142="n/a",V142&lt;=0,V142="n/a"),"n/a",U142/V142)</f>
        <v>n/a</v>
      </c>
      <c r="X142" s="703" t="str">
        <f>IF(OR(AJ142&lt;=0,AJ142="n/a",U142&lt;=0,U142="n/a"),"n/a",U142/AJ142)</f>
        <v>n/a</v>
      </c>
      <c r="Y142" s="877"/>
      <c r="Z142" s="651">
        <f>IF(OR(AC142&lt;0.01,AC142="n/a"),"n/a",M142/AC142*100)</f>
        <v>256.06060606060606</v>
      </c>
      <c r="AA142" s="887">
        <f>IF(OR(AC142&lt;0.01,AC142="n/a"),"n/a",I142/AC142)</f>
        <v>70.151515151515142</v>
      </c>
      <c r="AB142" s="888">
        <v>12</v>
      </c>
      <c r="AC142" s="866">
        <v>0.66</v>
      </c>
      <c r="AD142" s="866" t="s">
        <v>136</v>
      </c>
      <c r="AE142" s="866">
        <v>15.11</v>
      </c>
      <c r="AF142" s="866">
        <v>2.54</v>
      </c>
      <c r="AG142" s="866">
        <v>3.8</v>
      </c>
      <c r="AH142" s="866">
        <v>79.900000000000006</v>
      </c>
      <c r="AI142" s="866">
        <v>17.04</v>
      </c>
      <c r="AJ142" s="866">
        <v>-13.200000000000001</v>
      </c>
      <c r="AK142" s="866" t="s">
        <v>136</v>
      </c>
      <c r="AL142" s="879">
        <v>1050</v>
      </c>
      <c r="AM142" s="873">
        <v>6.3</v>
      </c>
      <c r="AN142" s="866">
        <v>0.51</v>
      </c>
      <c r="AO142" s="740" t="str">
        <f>IF(U142="n/a","n/a",IF(AA142&lt;0,"n/a",IF(AA142="n/a","n/a",J142+U142-AA142)))</f>
        <v>n/a</v>
      </c>
      <c r="AP142" s="741" t="str">
        <f>IF(U142="n/a","n/a",J142+U142)</f>
        <v>n/a</v>
      </c>
      <c r="AQ142" s="889">
        <f>IF(OR(AC142&lt;0.01,AF142="n/a"),"n/a",(I142/SQRT(22.5*AC142*(I142/AF142))-1)*100)</f>
        <v>181.41298120958456</v>
      </c>
      <c r="AR142" s="651">
        <f>INDEX(Historical!$C$7:$C$1256,MATCH(B142,Historical!$B$7:$B$1278,0))*IF(AH142="n/a",1.03,IF(AH142&lt;0,1.01,IF(AH142&gt;10,1.1,(1+AH142/100))))</f>
        <v>1.8095000000000001</v>
      </c>
      <c r="AS142" s="887">
        <f>IF($AI142="n/a",1.03*AR142,IF($AI142&lt;0,1.01*AR142,IF($AI142&gt;10,1.1*AR142,(1+$AI142/100)*AR142)))</f>
        <v>1.9904500000000003</v>
      </c>
      <c r="AT142" s="887">
        <f>IF($AK142="n/a",1.03*AS142,IF($AK142&lt;0,1.01*AS142,IF($AK142&gt;10,1.1*AS142,(1+$AK142/100)*AS142)))</f>
        <v>2.0501635000000005</v>
      </c>
      <c r="AU142" s="887">
        <f>IF($AK142="n/a",1.03*AT142,IF($AK142&lt;0,1.01*AT142,IF($AK142&gt;10,1.1*AT142,(1+$AK142/100)*AT142)))</f>
        <v>2.1116684050000005</v>
      </c>
      <c r="AV142" s="887">
        <f>IF($AK142="n/a",1.03*AU142,IF($AK142&lt;0,1.01*AU142,IF($AK142&gt;10,1.1*AU142,(1+$AK142/100)*AU142)))</f>
        <v>2.1750184571500006</v>
      </c>
      <c r="AW142" s="651">
        <f>SUM(AR142:AV142)</f>
        <v>10.136800362150002</v>
      </c>
      <c r="AX142" s="748">
        <f>AW142/I142*100</f>
        <v>21.893737283261345</v>
      </c>
      <c r="AY142" s="935">
        <v>0.51</v>
      </c>
      <c r="AZ142" s="873">
        <v>130.13999999999999</v>
      </c>
      <c r="BA142" s="873">
        <v>-11.52</v>
      </c>
      <c r="BB142" s="873">
        <v>-3.16</v>
      </c>
      <c r="BC142" s="873">
        <v>7.95</v>
      </c>
      <c r="BE142" s="624">
        <v>2015</v>
      </c>
      <c r="BF142" s="899">
        <f>IF(BE142&gt;2008,0,IF(BE142&gt;2001,1,IF(BE142&gt;1990,2,IF(BE142&gt;1980,3,IF(BE142&gt;1973,4,IF(BE142&gt;1970,5,IF(BE142&gt;1960,6,IF(BE142&gt;1958,7,IF(BE142&gt;1953,8,9)))))))))</f>
        <v>0</v>
      </c>
      <c r="BG142" s="883">
        <v>2.2999999999999998</v>
      </c>
    </row>
    <row r="143" spans="1:59" ht="11.25" customHeight="1" x14ac:dyDescent="0.2">
      <c r="A143" s="864" t="s">
        <v>507</v>
      </c>
      <c r="B143" s="876" t="s">
        <v>508</v>
      </c>
      <c r="C143" s="933" t="s">
        <v>128</v>
      </c>
      <c r="D143" s="933" t="s">
        <v>4356</v>
      </c>
      <c r="E143" s="733">
        <v>24</v>
      </c>
      <c r="F143" s="1158">
        <v>140</v>
      </c>
      <c r="G143" s="1178" t="s">
        <v>115</v>
      </c>
      <c r="H143" s="1178" t="s">
        <v>115</v>
      </c>
      <c r="I143" s="875">
        <v>88.39</v>
      </c>
      <c r="J143" s="651">
        <f>(M143/I143)*100</f>
        <v>1.0860957121846362</v>
      </c>
      <c r="K143" s="885">
        <v>0.24</v>
      </c>
      <c r="L143" s="888">
        <v>4</v>
      </c>
      <c r="M143" s="642">
        <f>K143*L143</f>
        <v>0.96</v>
      </c>
      <c r="N143" s="871" t="s">
        <v>119</v>
      </c>
      <c r="O143" s="735">
        <v>0.22750000000000001</v>
      </c>
      <c r="P143" s="862">
        <v>43874</v>
      </c>
      <c r="Q143" s="862">
        <v>43892</v>
      </c>
      <c r="R143" s="642">
        <f>(K143-O143)/O143*100</f>
        <v>5.4945054945054865</v>
      </c>
      <c r="S143" s="701">
        <f>IF(INDEX(Historical!$D$7:$D$1254,MATCH(B143,Historical!$B$7:$B$1278,0))=0,"n/a",(INDEX(Historical!$C$7:$C$1256,MATCH(B143,Historical!$B$7:$B$1278,0))/INDEX(Historical!$D$7:$D$1254,MATCH(B143,Historical!$B$7:$B$1278,0))-1)*100)</f>
        <v>4.3577981651376163</v>
      </c>
      <c r="T143" s="701">
        <f>IF(INDEX(Historical!$F$7:$F$1247,MATCH(B143,Historical!$B$7:$B$1278,0))=0,"n/a",((INDEX(Historical!$C$7:$C$1256,MATCH(B143,Historical!$B$7:$B$1278,0))/INDEX(Historical!$F$7:$F$1247,MATCH(B143,Historical!$B$7:$B$1278,0)))^(1/3)-1)*100)</f>
        <v>8.6244726878486055</v>
      </c>
      <c r="U143" s="701">
        <f>IF(INDEX(Historical!$H$7:$H$1247,MATCH(B143,Historical!$B$7:$B$1278,0))=0,"n/a",((INDEX(Historical!$C$7:$C$1256,MATCH(B143,Historical!$B$7:$B$1278,0))/INDEX(Historical!$H$7:$H$1247,MATCH(B143,Historical!$B$7:$B$1278,0)))^(1/5)-1)*100)</f>
        <v>7.9766727007235971</v>
      </c>
      <c r="V143" s="701">
        <f>IF(INDEX(Historical!$O$7:$O$1247,MATCH(B143,Historical!$B$7:$B$1278,0))=0,"n/a",((INDEX(Historical!$C$7:$C$1256,MATCH(B143,Historical!$B$7:$B$1278,0))/INDEX(Historical!$O$7:$O$1247,MATCH(B143,Historical!$B$7:$B$1278,0)))^(1/10)-1)*100)</f>
        <v>22.97996219319074</v>
      </c>
      <c r="W143" s="702">
        <f>IF(OR(U143&lt;=0,U143="n/a",V143&lt;=0,V143="n/a"),"n/a",U143/V143)</f>
        <v>0.34711426562255998</v>
      </c>
      <c r="X143" s="703">
        <f>IF(OR(AJ143&lt;=0,AJ143="n/a",U143&lt;=0,U143="n/a"),"n/a",U143/AJ143)</f>
        <v>0.78202673536505862</v>
      </c>
      <c r="Y143" s="661"/>
      <c r="Z143" s="651">
        <f>IF(OR(AC143&lt;0.01,AC143="n/a"),"n/a",M143/AC143*100)</f>
        <v>33.449477351916372</v>
      </c>
      <c r="AA143" s="887">
        <f>IF(OR(AC143&lt;0.01,AC143="n/a"),"n/a",I143/AC143)</f>
        <v>30.797909407665504</v>
      </c>
      <c r="AB143" s="888">
        <v>12</v>
      </c>
      <c r="AC143" s="866">
        <v>2.87</v>
      </c>
      <c r="AD143" s="866">
        <v>3.26</v>
      </c>
      <c r="AE143" s="866">
        <v>4.71</v>
      </c>
      <c r="AF143" s="866">
        <v>7.26</v>
      </c>
      <c r="AG143" s="866">
        <v>26.1</v>
      </c>
      <c r="AH143" s="866">
        <v>7.7</v>
      </c>
      <c r="AI143" s="866">
        <v>6.4600000000000009</v>
      </c>
      <c r="AJ143" s="866">
        <v>10.199999999999999</v>
      </c>
      <c r="AK143" s="866">
        <v>9.4600000000000009</v>
      </c>
      <c r="AL143" s="879">
        <v>21640</v>
      </c>
      <c r="AM143" s="873">
        <v>0.1</v>
      </c>
      <c r="AN143" s="866">
        <v>0.63</v>
      </c>
      <c r="AO143" s="740">
        <f>IF(U143="n/a","n/a",IF(AA143&lt;0,"n/a",IF(AA143="n/a","n/a",J143+U143-AA143)))</f>
        <v>-21.73514099475727</v>
      </c>
      <c r="AP143" s="741">
        <f>IF(U143="n/a","n/a",J143+U143)</f>
        <v>9.062768412908234</v>
      </c>
      <c r="AQ143" s="889">
        <f>IF(OR(AC143&lt;0.01,AF143="n/a"),"n/a",(I143/SQRT(22.5*AC143*(I143/AF143))-1)*100)</f>
        <v>215.23735135407739</v>
      </c>
      <c r="AR143" s="651">
        <f>INDEX(Historical!$C$7:$C$1256,MATCH(B143,Historical!$B$7:$B$1278,0))*IF(AH143="n/a",1.03,IF(AH143&lt;0,1.01,IF(AH143&gt;10,1.1,(1+AH143/100))))</f>
        <v>0.98007</v>
      </c>
      <c r="AS143" s="887">
        <f>IF($AI143="n/a",1.03*AR143,IF($AI143&lt;0,1.01*AR143,IF($AI143&gt;10,1.1*AR143,(1+$AI143/100)*AR143)))</f>
        <v>1.0433825219999999</v>
      </c>
      <c r="AT143" s="887">
        <f>IF($AK143="n/a",1.03*AS143,IF($AK143&lt;0,1.01*AS143,IF($AK143&gt;10,1.1*AS143,(1+$AK143/100)*AS143)))</f>
        <v>1.1420865085812</v>
      </c>
      <c r="AU143" s="887">
        <f>IF($AK143="n/a",1.03*AT143,IF($AK143&lt;0,1.01*AT143,IF($AK143&gt;10,1.1*AT143,(1+$AK143/100)*AT143)))</f>
        <v>1.2501278922929815</v>
      </c>
      <c r="AV143" s="887">
        <f>IF($AK143="n/a",1.03*AU143,IF($AK143&lt;0,1.01*AU143,IF($AK143&gt;10,1.1*AU143,(1+$AK143/100)*AU143)))</f>
        <v>1.3683899909038975</v>
      </c>
      <c r="AW143" s="651">
        <f>SUM(AR143:AV143)</f>
        <v>5.7840569137780786</v>
      </c>
      <c r="AX143" s="748">
        <f>AW143/I143*100</f>
        <v>6.5437910552981995</v>
      </c>
      <c r="AY143" s="935">
        <v>0.39</v>
      </c>
      <c r="AZ143" s="873">
        <v>84.22</v>
      </c>
      <c r="BA143" s="873">
        <v>-10.68</v>
      </c>
      <c r="BB143" s="873">
        <v>-4.9399999999999995</v>
      </c>
      <c r="BC143" s="873">
        <v>10.35</v>
      </c>
      <c r="BE143" s="624">
        <v>1997</v>
      </c>
      <c r="BF143" s="899">
        <f>IF(BE143&gt;2008,0,IF(BE143&gt;2001,1,IF(BE143&gt;1990,2,IF(BE143&gt;1980,3,IF(BE143&gt;1973,4,IF(BE143&gt;1970,5,IF(BE143&gt;1960,6,IF(BE143&gt;1958,7,IF(BE143&gt;1953,8,9)))))))))</f>
        <v>2</v>
      </c>
      <c r="BG143" s="883">
        <v>10.4</v>
      </c>
    </row>
    <row r="144" spans="1:59" ht="11.25" customHeight="1" x14ac:dyDescent="0.2">
      <c r="A144" s="872" t="s">
        <v>1060</v>
      </c>
      <c r="B144" s="876" t="s">
        <v>1061</v>
      </c>
      <c r="C144" s="933" t="s">
        <v>245</v>
      </c>
      <c r="D144" s="933" t="s">
        <v>4355</v>
      </c>
      <c r="E144" s="733">
        <v>9</v>
      </c>
      <c r="F144" s="1158">
        <v>449</v>
      </c>
      <c r="G144" s="1140" t="s">
        <v>106</v>
      </c>
      <c r="H144" s="1140" t="s">
        <v>106</v>
      </c>
      <c r="I144" s="875">
        <v>149.15</v>
      </c>
      <c r="J144" s="651">
        <f>(M144/I144)*100</f>
        <v>0.41702983573583635</v>
      </c>
      <c r="K144" s="886">
        <v>0.622</v>
      </c>
      <c r="L144" s="888">
        <v>1</v>
      </c>
      <c r="M144" s="642">
        <f>K144*L144</f>
        <v>0.622</v>
      </c>
      <c r="N144" s="871" t="s">
        <v>973</v>
      </c>
      <c r="O144" s="738">
        <v>0.58099999999999996</v>
      </c>
      <c r="P144" s="619">
        <v>43804</v>
      </c>
      <c r="Q144" s="619">
        <v>43833</v>
      </c>
      <c r="R144" s="642">
        <f>(K144-O144)/O144*100</f>
        <v>7.0567986230636901</v>
      </c>
      <c r="S144" s="701">
        <f>IF(INDEX(Historical!$D$7:$D$1254,MATCH(B144,Historical!$B$7:$B$1278,0))=0,"n/a",(INDEX(Historical!$C$7:$C$1256,MATCH(B144,Historical!$B$7:$B$1278,0))/INDEX(Historical!$D$7:$D$1254,MATCH(B144,Historical!$B$7:$B$1278,0))-1)*100)</f>
        <v>6.9325153374232951</v>
      </c>
      <c r="T144" s="701">
        <f>IF(INDEX(Historical!$F$7:$F$1247,MATCH(B144,Historical!$B$7:$B$1278,0))=0,"n/a",((INDEX(Historical!$C$7:$C$1256,MATCH(B144,Historical!$B$7:$B$1278,0))/INDEX(Historical!$F$7:$F$1247,MATCH(B144,Historical!$B$7:$B$1278,0)))^(1/3)-1)*100)</f>
        <v>9.7087209869069149</v>
      </c>
      <c r="U144" s="701">
        <f>IF(INDEX(Historical!$H$7:$H$1247,MATCH(B144,Historical!$B$7:$B$1278,0))=0,"n/a",((INDEX(Historical!$C$7:$C$1256,MATCH(B144,Historical!$B$7:$B$1278,0))/INDEX(Historical!$H$7:$H$1247,MATCH(B144,Historical!$B$7:$B$1278,0)))^(1/5)-1)*100)</f>
        <v>11.753073815646054</v>
      </c>
      <c r="V144" s="701">
        <f>IF(INDEX(Historical!$O$7:$O$1247,MATCH(B144,Historical!$B$7:$B$1278,0))=0,"n/a",((INDEX(Historical!$C$7:$C$1256,MATCH(B144,Historical!$B$7:$B$1278,0))/INDEX(Historical!$O$7:$O$1247,MATCH(B144,Historical!$B$7:$B$1278,0)))^(1/10)-1)*100)</f>
        <v>13.300737887224212</v>
      </c>
      <c r="W144" s="702">
        <f>IF(OR(U144&lt;=0,U144="n/a",V144&lt;=0,V144="n/a"),"n/a",U144/V144)</f>
        <v>0.88364073597264559</v>
      </c>
      <c r="X144" s="703">
        <f>IF(OR(AJ144&lt;=0,AJ144="n/a",U144&lt;=0,U144="n/a"),"n/a",U144/AJ144)</f>
        <v>0.35507775878084757</v>
      </c>
      <c r="Y144" s="674" t="s">
        <v>4390</v>
      </c>
      <c r="Z144" s="651" t="str">
        <f>IF(OR(AC144&lt;0.01,AC144="n/a"),"n/a",M144/AC144*100)</f>
        <v>n/a</v>
      </c>
      <c r="AA144" s="887" t="str">
        <f>IF(OR(AC144&lt;0.01,AC144="n/a"),"n/a",I144/AC144)</f>
        <v>n/a</v>
      </c>
      <c r="AB144" s="888">
        <v>12</v>
      </c>
      <c r="AC144" s="866">
        <v>-0.47</v>
      </c>
      <c r="AD144" s="866" t="s">
        <v>136</v>
      </c>
      <c r="AE144" s="866">
        <v>5.69</v>
      </c>
      <c r="AF144" s="866">
        <v>18.41</v>
      </c>
      <c r="AG144" s="866">
        <v>-27.200000000000003</v>
      </c>
      <c r="AH144" s="866">
        <v>-16.8</v>
      </c>
      <c r="AI144" s="866">
        <v>777.21</v>
      </c>
      <c r="AJ144" s="866">
        <v>33.1</v>
      </c>
      <c r="AK144" s="866">
        <v>12</v>
      </c>
      <c r="AL144" s="879">
        <v>5830</v>
      </c>
      <c r="AM144" s="873">
        <v>1</v>
      </c>
      <c r="AN144" s="866">
        <v>6.77</v>
      </c>
      <c r="AO144" s="740" t="str">
        <f>IF(U144="n/a","n/a",IF(AA144&lt;0,"n/a",IF(AA144="n/a","n/a",J144+U144-AA144)))</f>
        <v>n/a</v>
      </c>
      <c r="AP144" s="741">
        <f>IF(U144="n/a","n/a",J144+U144)</f>
        <v>12.17010365138189</v>
      </c>
      <c r="AQ144" s="889" t="str">
        <f>IF(OR(AC144&lt;0.01,AF144="n/a"),"n/a",(I144/SQRT(22.5*AC144*(I144/AF144))-1)*100)</f>
        <v>n/a</v>
      </c>
      <c r="AR144" s="651">
        <f>INDEX(Historical!$C$7:$C$1256,MATCH(B144,Historical!$B$7:$B$1278,0))*IF(AH144="n/a",1.03,IF(AH144&lt;0,1.01,IF(AH144&gt;10,1.1,(1+AH144/100))))</f>
        <v>0.58680999999999994</v>
      </c>
      <c r="AS144" s="887">
        <f>IF($AI144="n/a",1.03*AR144,IF($AI144&lt;0,1.01*AR144,IF($AI144&gt;10,1.1*AR144,(1+$AI144/100)*AR144)))</f>
        <v>0.64549100000000004</v>
      </c>
      <c r="AT144" s="887">
        <f>IF($AK144="n/a",1.03*AS144,IF($AK144&lt;0,1.01*AS144,IF($AK144&gt;10,1.1*AS144,(1+$AK144/100)*AS144)))</f>
        <v>0.71004010000000006</v>
      </c>
      <c r="AU144" s="887">
        <f>IF($AK144="n/a",1.03*AT144,IF($AK144&lt;0,1.01*AT144,IF($AK144&gt;10,1.1*AT144,(1+$AK144/100)*AT144)))</f>
        <v>0.78104411000000018</v>
      </c>
      <c r="AV144" s="887">
        <f>IF($AK144="n/a",1.03*AU144,IF($AK144&lt;0,1.01*AU144,IF($AK144&gt;10,1.1*AU144,(1+$AK144/100)*AU144)))</f>
        <v>0.85914852100000028</v>
      </c>
      <c r="AW144" s="651">
        <f>SUM(AR144:AV144)</f>
        <v>3.5825337310000007</v>
      </c>
      <c r="AX144" s="748">
        <f>AW144/I144*100</f>
        <v>2.4019669668119348</v>
      </c>
      <c r="AY144" s="935">
        <v>1.3</v>
      </c>
      <c r="AZ144" s="873">
        <v>181.95</v>
      </c>
      <c r="BA144" s="873">
        <v>-18.649999999999999</v>
      </c>
      <c r="BB144" s="873">
        <v>-11.86</v>
      </c>
      <c r="BC144" s="873">
        <v>9.2899999999999991</v>
      </c>
      <c r="BE144" s="624">
        <v>2012</v>
      </c>
      <c r="BF144" s="899">
        <f>IF(BE144&gt;2008,0,IF(BE144&gt;2001,1,IF(BE144&gt;1990,2,IF(BE144&gt;1980,3,IF(BE144&gt;1973,4,IF(BE144&gt;1970,5,IF(BE144&gt;1960,6,IF(BE144&gt;1958,7,IF(BE144&gt;1953,8,9)))))))))</f>
        <v>0</v>
      </c>
      <c r="BG144" s="883">
        <v>-4.3</v>
      </c>
    </row>
    <row r="145" spans="1:59" s="774" customFormat="1" ht="11.25" customHeight="1" x14ac:dyDescent="0.2">
      <c r="A145" s="646" t="s">
        <v>1054</v>
      </c>
      <c r="B145" s="782" t="s">
        <v>1055</v>
      </c>
      <c r="C145" s="933" t="s">
        <v>153</v>
      </c>
      <c r="D145" s="933" t="s">
        <v>4324</v>
      </c>
      <c r="E145" s="756">
        <v>12</v>
      </c>
      <c r="F145" s="1158">
        <v>288</v>
      </c>
      <c r="G145" s="1181" t="s">
        <v>37</v>
      </c>
      <c r="H145" s="1181" t="s">
        <v>37</v>
      </c>
      <c r="I145" s="757">
        <v>478.32</v>
      </c>
      <c r="J145" s="758">
        <f>(M145/I145)*100</f>
        <v>0.28432848302391706</v>
      </c>
      <c r="K145" s="759">
        <v>0.34</v>
      </c>
      <c r="L145" s="760">
        <v>4</v>
      </c>
      <c r="M145" s="761">
        <f>K145*L145</f>
        <v>1.36</v>
      </c>
      <c r="N145" s="762" t="s">
        <v>119</v>
      </c>
      <c r="O145" s="763">
        <v>0.32</v>
      </c>
      <c r="P145" s="764">
        <v>44057</v>
      </c>
      <c r="Q145" s="764">
        <v>44078</v>
      </c>
      <c r="R145" s="761">
        <f>(K145-O145)/O145*100</f>
        <v>6.2500000000000053</v>
      </c>
      <c r="S145" s="701">
        <f>IF(INDEX(Historical!$D$7:$D$1254,MATCH(B145,Historical!$B$7:$B$1278,0))=0,"n/a",(INDEX(Historical!$C$7:$C$1256,MATCH(B145,Historical!$B$7:$B$1278,0))/INDEX(Historical!$D$7:$D$1254,MATCH(B145,Historical!$B$7:$B$1278,0))-1)*100)</f>
        <v>6.8965517241379448</v>
      </c>
      <c r="T145" s="701">
        <f>IF(INDEX(Historical!$F$7:$F$1247,MATCH(B145,Historical!$B$7:$B$1278,0))=0,"n/a",((INDEX(Historical!$C$7:$C$1256,MATCH(B145,Historical!$B$7:$B$1278,0))/INDEX(Historical!$F$7:$F$1247,MATCH(B145,Historical!$B$7:$B$1278,0)))^(1/3)-1)*100)</f>
        <v>7.4337070988966358</v>
      </c>
      <c r="U145" s="701">
        <f>IF(INDEX(Historical!$H$7:$H$1247,MATCH(B145,Historical!$B$7:$B$1278,0))=0,"n/a",((INDEX(Historical!$C$7:$C$1256,MATCH(B145,Historical!$B$7:$B$1278,0))/INDEX(Historical!$H$7:$H$1247,MATCH(B145,Historical!$B$7:$B$1278,0)))^(1/5)-1)*100)</f>
        <v>8.1006934307831244</v>
      </c>
      <c r="V145" s="701">
        <f>IF(INDEX(Historical!$O$7:$O$1247,MATCH(B145,Historical!$B$7:$B$1278,0))=0,"n/a",((INDEX(Historical!$C$7:$C$1256,MATCH(B145,Historical!$B$7:$B$1278,0))/INDEX(Historical!$O$7:$O$1247,MATCH(B145,Historical!$B$7:$B$1278,0)))^(1/10)-1)*100)</f>
        <v>13.164945456892996</v>
      </c>
      <c r="W145" s="702">
        <f>IF(OR(U145&lt;=0,U145="n/a",V145&lt;=0,V145="n/a"),"n/a",U145/V145)</f>
        <v>0.61532297701557936</v>
      </c>
      <c r="X145" s="703">
        <f>IF(OR(AJ145&lt;=0,AJ145="n/a",U145&lt;=0,U145="n/a"),"n/a",U145/AJ145)</f>
        <v>0.42635228583069074</v>
      </c>
      <c r="Y145" s="1109"/>
      <c r="Z145" s="758">
        <f>IF(OR(AC145&lt;0.01,AC145="n/a"),"n/a",M145/AC145*100)</f>
        <v>8.542713567839197</v>
      </c>
      <c r="AA145" s="766">
        <f>IF(OR(AC145&lt;0.01,AC145="n/a"),"n/a",I145/AC145)</f>
        <v>30.045226130653266</v>
      </c>
      <c r="AB145" s="760">
        <v>12</v>
      </c>
      <c r="AC145" s="767">
        <v>15.92</v>
      </c>
      <c r="AD145" s="767">
        <v>3.11</v>
      </c>
      <c r="AE145" s="767">
        <v>3.77</v>
      </c>
      <c r="AF145" s="767">
        <v>10.14</v>
      </c>
      <c r="AG145" s="767">
        <v>37.1</v>
      </c>
      <c r="AH145" s="767">
        <v>8.7999999999999989</v>
      </c>
      <c r="AI145" s="767">
        <v>9.24</v>
      </c>
      <c r="AJ145" s="767">
        <v>19</v>
      </c>
      <c r="AK145" s="767">
        <v>9.65</v>
      </c>
      <c r="AL145" s="768">
        <v>7610</v>
      </c>
      <c r="AM145" s="769">
        <v>1.6</v>
      </c>
      <c r="AN145" s="767">
        <v>0</v>
      </c>
      <c r="AO145" s="770">
        <f>IF(U145="n/a","n/a",IF(AA145&lt;0,"n/a",IF(AA145="n/a","n/a",J145+U145-AA145)))</f>
        <v>-21.660204216846225</v>
      </c>
      <c r="AP145" s="771">
        <f>IF(U145="n/a","n/a",J145+U145)</f>
        <v>8.3850219138070408</v>
      </c>
      <c r="AQ145" s="772">
        <f>IF(OR(AC145&lt;0.01,AF145="n/a"),"n/a",(I145/SQRT(22.5*AC145*(I145/AF145))-1)*100)</f>
        <v>267.97257927116988</v>
      </c>
      <c r="AR145" s="651">
        <f>INDEX(Historical!$C$7:$C$1256,MATCH(B145,Historical!$B$7:$B$1278,0))*IF(AH145="n/a",1.03,IF(AH145&lt;0,1.01,IF(AH145&gt;10,1.1,(1+AH145/100))))</f>
        <v>1.3491200000000001</v>
      </c>
      <c r="AS145" s="766">
        <f>IF($AI145="n/a",1.03*AR145,IF($AI145&lt;0,1.01*AR145,IF($AI145&gt;10,1.1*AR145,(1+$AI145/100)*AR145)))</f>
        <v>1.4737786880000001</v>
      </c>
      <c r="AT145" s="766">
        <f>IF($AK145="n/a",1.03*AS145,IF($AK145&lt;0,1.01*AS145,IF($AK145&gt;10,1.1*AS145,(1+$AK145/100)*AS145)))</f>
        <v>1.6159983313920001</v>
      </c>
      <c r="AU145" s="766">
        <f>IF($AK145="n/a",1.03*AT145,IF($AK145&lt;0,1.01*AT145,IF($AK145&gt;10,1.1*AT145,(1+$AK145/100)*AT145)))</f>
        <v>1.7719421703713281</v>
      </c>
      <c r="AV145" s="766">
        <f>IF($AK145="n/a",1.03*AU145,IF($AK145&lt;0,1.01*AU145,IF($AK145&gt;10,1.1*AU145,(1+$AK145/100)*AU145)))</f>
        <v>1.9429345898121613</v>
      </c>
      <c r="AW145" s="758">
        <f>SUM(AR145:AV145)</f>
        <v>8.1537737795754897</v>
      </c>
      <c r="AX145" s="773">
        <f>AW145/I145*100</f>
        <v>1.70466921299036</v>
      </c>
      <c r="AY145" s="936">
        <v>0.61</v>
      </c>
      <c r="AZ145" s="769">
        <v>44.940000000000005</v>
      </c>
      <c r="BA145" s="769">
        <v>-9.4600000000000009</v>
      </c>
      <c r="BB145" s="769">
        <v>-2.56</v>
      </c>
      <c r="BC145" s="769">
        <v>3.04</v>
      </c>
      <c r="BD145" s="909"/>
      <c r="BE145" s="624">
        <v>2009</v>
      </c>
      <c r="BF145" s="899">
        <f>IF(BE145&gt;2008,0,IF(BE145&gt;2001,1,IF(BE145&gt;1990,2,IF(BE145&gt;1980,3,IF(BE145&gt;1973,4,IF(BE145&gt;1970,5,IF(BE145&gt;1960,6,IF(BE145&gt;1958,7,IF(BE145&gt;1953,8,9)))))))))</f>
        <v>0</v>
      </c>
      <c r="BG145" s="825">
        <v>20.7</v>
      </c>
    </row>
    <row r="146" spans="1:59" ht="11.25" customHeight="1" x14ac:dyDescent="0.2">
      <c r="A146" s="864" t="s">
        <v>480</v>
      </c>
      <c r="B146" s="876" t="s">
        <v>481</v>
      </c>
      <c r="C146" s="933" t="s">
        <v>112</v>
      </c>
      <c r="D146" s="933" t="s">
        <v>4357</v>
      </c>
      <c r="E146" s="733">
        <v>22</v>
      </c>
      <c r="F146" s="1158">
        <v>148</v>
      </c>
      <c r="G146" s="1127" t="s">
        <v>106</v>
      </c>
      <c r="H146" s="1127" t="s">
        <v>106</v>
      </c>
      <c r="I146" s="875">
        <v>88.43</v>
      </c>
      <c r="J146" s="651">
        <f>(M146/I146)*100</f>
        <v>2.3069094198801312</v>
      </c>
      <c r="K146" s="885">
        <v>0.51</v>
      </c>
      <c r="L146" s="888">
        <v>4</v>
      </c>
      <c r="M146" s="642">
        <f>K146*L146</f>
        <v>2.04</v>
      </c>
      <c r="N146" s="871" t="s">
        <v>151</v>
      </c>
      <c r="O146" s="735">
        <v>0.5</v>
      </c>
      <c r="P146" s="619">
        <v>43811</v>
      </c>
      <c r="Q146" s="619">
        <v>43829</v>
      </c>
      <c r="R146" s="642">
        <f>(K146-O146)/O146*100</f>
        <v>2.0000000000000018</v>
      </c>
      <c r="S146" s="701">
        <f>IF(INDEX(Historical!$D$7:$D$1254,MATCH(B146,Historical!$B$7:$B$1278,0))=0,"n/a",(INDEX(Historical!$C$7:$C$1256,MATCH(B146,Historical!$B$7:$B$1278,0))/INDEX(Historical!$D$7:$D$1254,MATCH(B146,Historical!$B$7:$B$1278,0))-1)*100)</f>
        <v>6.9148936170212671</v>
      </c>
      <c r="T146" s="701">
        <f>IF(INDEX(Historical!$F$7:$F$1247,MATCH(B146,Historical!$B$7:$B$1278,0))=0,"n/a",((INDEX(Historical!$C$7:$C$1256,MATCH(B146,Historical!$B$7:$B$1278,0))/INDEX(Historical!$F$7:$F$1247,MATCH(B146,Historical!$B$7:$B$1278,0)))^(1/3)-1)*100)</f>
        <v>4.9257953047803449</v>
      </c>
      <c r="U146" s="701">
        <f>IF(INDEX(Historical!$H$7:$H$1247,MATCH(B146,Historical!$B$7:$B$1278,0))=0,"n/a",((INDEX(Historical!$C$7:$C$1256,MATCH(B146,Historical!$B$7:$B$1278,0))/INDEX(Historical!$H$7:$H$1247,MATCH(B146,Historical!$B$7:$B$1278,0)))^(1/5)-1)*100)</f>
        <v>7.0463846091870952</v>
      </c>
      <c r="V146" s="701">
        <f>IF(INDEX(Historical!$O$7:$O$1247,MATCH(B146,Historical!$B$7:$B$1278,0))=0,"n/a",((INDEX(Historical!$C$7:$C$1256,MATCH(B146,Historical!$B$7:$B$1278,0))/INDEX(Historical!$O$7:$O$1247,MATCH(B146,Historical!$B$7:$B$1278,0)))^(1/10)-1)*100)</f>
        <v>7.6694469888754169</v>
      </c>
      <c r="W146" s="702">
        <f>IF(OR(U146&lt;=0,U146="n/a",V146&lt;=0,V146="n/a"),"n/a",U146/V146)</f>
        <v>0.9187604555332245</v>
      </c>
      <c r="X146" s="703">
        <f>IF(OR(AJ146&lt;=0,AJ146="n/a",U146&lt;=0,U146="n/a"),"n/a",U146/AJ146)</f>
        <v>1.0676340316950144</v>
      </c>
      <c r="Y146" s="664"/>
      <c r="Z146" s="651">
        <f>IF(OR(AC146&lt;0.01,AC146="n/a"),"n/a",M146/AC146*100)</f>
        <v>59.475218658892125</v>
      </c>
      <c r="AA146" s="887">
        <f>IF(OR(AC146&lt;0.01,AC146="n/a"),"n/a",I146/AC146)</f>
        <v>25.781341107871722</v>
      </c>
      <c r="AB146" s="888">
        <v>12</v>
      </c>
      <c r="AC146" s="866">
        <v>3.43</v>
      </c>
      <c r="AD146" s="866">
        <v>6.24</v>
      </c>
      <c r="AE146" s="866">
        <v>0.78</v>
      </c>
      <c r="AF146" s="866">
        <v>7.01</v>
      </c>
      <c r="AG146" s="866">
        <v>28.199999999999996</v>
      </c>
      <c r="AH146" s="866">
        <v>-11.899999999999999</v>
      </c>
      <c r="AI146" s="866">
        <v>18.37</v>
      </c>
      <c r="AJ146" s="866">
        <v>6.6000000000000005</v>
      </c>
      <c r="AK146" s="866">
        <v>4.1300000000000008</v>
      </c>
      <c r="AL146" s="879">
        <v>11810</v>
      </c>
      <c r="AM146" s="873">
        <v>0.2</v>
      </c>
      <c r="AN146" s="866">
        <v>0.67</v>
      </c>
      <c r="AO146" s="740">
        <f>IF(U146="n/a","n/a",IF(AA146&lt;0,"n/a",IF(AA146="n/a","n/a",J146+U146-AA146)))</f>
        <v>-16.428047078804497</v>
      </c>
      <c r="AP146" s="741">
        <f>IF(U146="n/a","n/a",J146+U146)</f>
        <v>9.3532940290672268</v>
      </c>
      <c r="AQ146" s="889">
        <f>IF(OR(AC146&lt;0.01,AF146="n/a"),"n/a",(I146/SQRT(22.5*AC146*(I146/AF146))-1)*100)</f>
        <v>183.41347977522625</v>
      </c>
      <c r="AR146" s="651">
        <f>INDEX(Historical!$C$7:$C$1256,MATCH(B146,Historical!$B$7:$B$1278,0))*IF(AH146="n/a",1.03,IF(AH146&lt;0,1.01,IF(AH146&gt;10,1.1,(1+AH146/100))))</f>
        <v>2.0301</v>
      </c>
      <c r="AS146" s="887">
        <f>IF($AI146="n/a",1.03*AR146,IF($AI146&lt;0,1.01*AR146,IF($AI146&gt;10,1.1*AR146,(1+$AI146/100)*AR146)))</f>
        <v>2.2331100000000004</v>
      </c>
      <c r="AT146" s="887">
        <f>IF($AK146="n/a",1.03*AS146,IF($AK146&lt;0,1.01*AS146,IF($AK146&gt;10,1.1*AS146,(1+$AK146/100)*AS146)))</f>
        <v>2.3253374430000004</v>
      </c>
      <c r="AU146" s="887">
        <f>IF($AK146="n/a",1.03*AT146,IF($AK146&lt;0,1.01*AT146,IF($AK146&gt;10,1.1*AT146,(1+$AK146/100)*AT146)))</f>
        <v>2.4213738793959005</v>
      </c>
      <c r="AV146" s="887">
        <f>IF($AK146="n/a",1.03*AU146,IF($AK146&lt;0,1.01*AU146,IF($AK146&gt;10,1.1*AU146,(1+$AK146/100)*AU146)))</f>
        <v>2.5213766206149515</v>
      </c>
      <c r="AW146" s="651">
        <f>SUM(AR146:AV146)</f>
        <v>11.531297943010854</v>
      </c>
      <c r="AX146" s="748">
        <f>AW146/I146*100</f>
        <v>13.040029337341233</v>
      </c>
      <c r="AY146" s="935">
        <v>0.63</v>
      </c>
      <c r="AZ146" s="873">
        <v>55.31</v>
      </c>
      <c r="BA146" s="873">
        <v>-17.16</v>
      </c>
      <c r="BB146" s="873">
        <v>-12.030000000000001</v>
      </c>
      <c r="BC146" s="873">
        <v>6.8599999999999994</v>
      </c>
      <c r="BE146" s="624">
        <v>1999</v>
      </c>
      <c r="BF146" s="899">
        <f>IF(BE146&gt;2008,0,IF(BE146&gt;2001,1,IF(BE146&gt;1990,2,IF(BE146&gt;1980,3,IF(BE146&gt;1973,4,IF(BE146&gt;1970,5,IF(BE146&gt;1960,6,IF(BE146&gt;1958,7,IF(BE146&gt;1953,8,9)))))))))</f>
        <v>2</v>
      </c>
      <c r="BG146" s="883">
        <v>9.9</v>
      </c>
    </row>
    <row r="147" spans="1:59" ht="11.25" customHeight="1" x14ac:dyDescent="0.2">
      <c r="A147" s="864" t="s">
        <v>179</v>
      </c>
      <c r="B147" s="876" t="s">
        <v>180</v>
      </c>
      <c r="C147" s="933" t="s">
        <v>108</v>
      </c>
      <c r="D147" s="933" t="s">
        <v>118</v>
      </c>
      <c r="E147" s="733">
        <v>60</v>
      </c>
      <c r="F147" s="1158">
        <v>9</v>
      </c>
      <c r="G147" s="1158" t="s">
        <v>37</v>
      </c>
      <c r="H147" s="1158" t="s">
        <v>37</v>
      </c>
      <c r="I147" s="866">
        <v>70.739999999999995</v>
      </c>
      <c r="J147" s="651">
        <f>(M147/I147)*100</f>
        <v>3.3927056827820183</v>
      </c>
      <c r="K147" s="878">
        <v>0.6</v>
      </c>
      <c r="L147" s="888">
        <v>4</v>
      </c>
      <c r="M147" s="642">
        <f>K147*L147</f>
        <v>2.4</v>
      </c>
      <c r="N147" s="871" t="s">
        <v>218</v>
      </c>
      <c r="O147" s="734">
        <v>0.56000000000000005</v>
      </c>
      <c r="P147" s="862">
        <v>43907</v>
      </c>
      <c r="Q147" s="862">
        <v>43936</v>
      </c>
      <c r="R147" s="642">
        <f>(K147-O147)/O147*100</f>
        <v>7.1428571428571281</v>
      </c>
      <c r="S147" s="701">
        <f>IF(INDEX(Historical!$D$7:$D$1254,MATCH(B147,Historical!$B$7:$B$1278,0))=0,"n/a",(INDEX(Historical!$C$7:$C$1256,MATCH(B147,Historical!$B$7:$B$1278,0))/INDEX(Historical!$D$7:$D$1254,MATCH(B147,Historical!$B$7:$B$1278,0))-1)*100)</f>
        <v>5.741626794258381</v>
      </c>
      <c r="T147" s="701">
        <f>IF(INDEX(Historical!$F$7:$F$1247,MATCH(B147,Historical!$B$7:$B$1278,0))=0,"n/a",((INDEX(Historical!$C$7:$C$1256,MATCH(B147,Historical!$B$7:$B$1278,0))/INDEX(Historical!$F$7:$F$1247,MATCH(B147,Historical!$B$7:$B$1278,0)))^(1/3)-1)*100)</f>
        <v>5.1670174815897862</v>
      </c>
      <c r="U147" s="701">
        <f>IF(INDEX(Historical!$H$7:$H$1247,MATCH(B147,Historical!$B$7:$B$1278,0))=0,"n/a",((INDEX(Historical!$C$7:$C$1256,MATCH(B147,Historical!$B$7:$B$1278,0))/INDEX(Historical!$H$7:$H$1247,MATCH(B147,Historical!$B$7:$B$1278,0)))^(1/5)-1)*100)</f>
        <v>4.8983374579510519</v>
      </c>
      <c r="V147" s="701">
        <f>IF(INDEX(Historical!$O$7:$O$1247,MATCH(B147,Historical!$B$7:$B$1278,0))=0,"n/a",((INDEX(Historical!$C$7:$C$1256,MATCH(B147,Historical!$B$7:$B$1278,0))/INDEX(Historical!$O$7:$O$1247,MATCH(B147,Historical!$B$7:$B$1278,0)))^(1/10)-1)*100)</f>
        <v>3.5113072097720188</v>
      </c>
      <c r="W147" s="702">
        <f>IF(OR(U147&lt;=0,U147="n/a",V147&lt;=0,V147="n/a"),"n/a",U147/V147)</f>
        <v>1.3950181984415684</v>
      </c>
      <c r="X147" s="703">
        <f>IF(OR(AJ147&lt;=0,AJ147="n/a",U147&lt;=0,U147="n/a"),"n/a",U147/AJ147)</f>
        <v>0.15903693045295622</v>
      </c>
      <c r="Y147" s="665"/>
      <c r="Z147" s="651">
        <f>IF(OR(AC147&lt;0.01,AC147="n/a"),"n/a",M147/AC147*100)</f>
        <v>71.428571428571431</v>
      </c>
      <c r="AA147" s="887">
        <f>IF(OR(AC147&lt;0.01,AC147="n/a"),"n/a",I147/AC147)</f>
        <v>21.053571428571427</v>
      </c>
      <c r="AB147" s="888">
        <v>12</v>
      </c>
      <c r="AC147" s="866">
        <v>3.36</v>
      </c>
      <c r="AD147" s="866" t="s">
        <v>136</v>
      </c>
      <c r="AE147" s="866">
        <v>1.74</v>
      </c>
      <c r="AF147" s="866">
        <v>1.23</v>
      </c>
      <c r="AG147" s="866">
        <v>6.1</v>
      </c>
      <c r="AH147" s="866">
        <v>593.29999999999995</v>
      </c>
      <c r="AI147" s="866">
        <v>33.129999999999995</v>
      </c>
      <c r="AJ147" s="866">
        <v>30.8</v>
      </c>
      <c r="AK147" s="866">
        <v>-4.2</v>
      </c>
      <c r="AL147" s="879">
        <v>11280</v>
      </c>
      <c r="AM147" s="873">
        <v>0.3</v>
      </c>
      <c r="AN147" s="866">
        <v>0.1</v>
      </c>
      <c r="AO147" s="740">
        <f>IF(U147="n/a","n/a",IF(AA147&lt;0,"n/a",IF(AA147="n/a","n/a",J147+U147-AA147)))</f>
        <v>-12.762528287838357</v>
      </c>
      <c r="AP147" s="741">
        <f>IF(U147="n/a","n/a",J147+U147)</f>
        <v>8.2910431407330698</v>
      </c>
      <c r="AQ147" s="889">
        <f>IF(OR(AC147&lt;0.01,AF147="n/a"),"n/a",(I147/SQRT(22.5*AC147*(I147/AF147))-1)*100)</f>
        <v>7.2813390776127251</v>
      </c>
      <c r="AR147" s="651">
        <f>INDEX(Historical!$C$7:$C$1256,MATCH(B147,Historical!$B$7:$B$1278,0))*IF(AH147="n/a",1.03,IF(AH147&lt;0,1.01,IF(AH147&gt;10,1.1,(1+AH147/100))))</f>
        <v>2.431</v>
      </c>
      <c r="AS147" s="887">
        <f>IF($AI147="n/a",1.03*AR147,IF($AI147&lt;0,1.01*AR147,IF($AI147&gt;10,1.1*AR147,(1+$AI147/100)*AR147)))</f>
        <v>2.6741000000000001</v>
      </c>
      <c r="AT147" s="887">
        <f>IF($AK147="n/a",1.03*AS147,IF($AK147&lt;0,1.01*AS147,IF($AK147&gt;10,1.1*AS147,(1+$AK147/100)*AS147)))</f>
        <v>2.700841</v>
      </c>
      <c r="AU147" s="887">
        <f>IF($AK147="n/a",1.03*AT147,IF($AK147&lt;0,1.01*AT147,IF($AK147&gt;10,1.1*AT147,(1+$AK147/100)*AT147)))</f>
        <v>2.7278494100000001</v>
      </c>
      <c r="AV147" s="887">
        <f>IF($AK147="n/a",1.03*AU147,IF($AK147&lt;0,1.01*AU147,IF($AK147&gt;10,1.1*AU147,(1+$AK147/100)*AU147)))</f>
        <v>2.7551279041000001</v>
      </c>
      <c r="AW147" s="651">
        <f>SUM(AR147:AV147)</f>
        <v>13.288918314100002</v>
      </c>
      <c r="AX147" s="748">
        <f>AW147/I147*100</f>
        <v>18.785578617613801</v>
      </c>
      <c r="AY147" s="935">
        <v>0.52</v>
      </c>
      <c r="AZ147" s="873">
        <v>53.55</v>
      </c>
      <c r="BA147" s="873">
        <v>-38.769999999999996</v>
      </c>
      <c r="BB147" s="873">
        <v>-9.56</v>
      </c>
      <c r="BC147" s="873">
        <v>-10.95</v>
      </c>
      <c r="BE147" s="624">
        <v>1961</v>
      </c>
      <c r="BF147" s="899">
        <f>IF(BE147&gt;2008,0,IF(BE147&gt;2001,1,IF(BE147&gt;1990,2,IF(BE147&gt;1980,3,IF(BE147&gt;1973,4,IF(BE147&gt;1970,5,IF(BE147&gt;1960,6,IF(BE147&gt;1958,7,IF(BE147&gt;1953,8,9)))))))))</f>
        <v>6</v>
      </c>
      <c r="BG147" s="883">
        <v>2.2999999999999998</v>
      </c>
    </row>
    <row r="148" spans="1:59" ht="11.25" customHeight="1" x14ac:dyDescent="0.2">
      <c r="A148" s="882" t="s">
        <v>1068</v>
      </c>
      <c r="B148" s="876" t="s">
        <v>1069</v>
      </c>
      <c r="C148" s="933" t="s">
        <v>108</v>
      </c>
      <c r="D148" s="933" t="s">
        <v>4341</v>
      </c>
      <c r="E148" s="733">
        <v>9</v>
      </c>
      <c r="F148" s="1158">
        <v>441</v>
      </c>
      <c r="G148" s="1178" t="s">
        <v>106</v>
      </c>
      <c r="H148" s="1178" t="s">
        <v>106</v>
      </c>
      <c r="I148" s="875">
        <v>14.26</v>
      </c>
      <c r="J148" s="651">
        <f>(M148/I148)*100</f>
        <v>3.0855539971949506</v>
      </c>
      <c r="K148" s="878">
        <v>0.11</v>
      </c>
      <c r="L148" s="888">
        <v>4</v>
      </c>
      <c r="M148" s="642">
        <f>K148*L148</f>
        <v>0.44</v>
      </c>
      <c r="N148" s="871" t="s">
        <v>139</v>
      </c>
      <c r="O148" s="734">
        <v>0.09</v>
      </c>
      <c r="P148" s="867">
        <v>43759</v>
      </c>
      <c r="Q148" s="867">
        <v>43770</v>
      </c>
      <c r="R148" s="642">
        <f>(K148-O148)/O148*100</f>
        <v>22.222222222222225</v>
      </c>
      <c r="S148" s="701">
        <f>IF(INDEX(Historical!$D$7:$D$1254,MATCH(B148,Historical!$B$7:$B$1278,0))=0,"n/a",(INDEX(Historical!$C$7:$C$1256,MATCH(B148,Historical!$B$7:$B$1278,0))/INDEX(Historical!$D$7:$D$1254,MATCH(B148,Historical!$B$7:$B$1278,0))-1)*100)</f>
        <v>31.25</v>
      </c>
      <c r="T148" s="701">
        <f>IF(INDEX(Historical!$F$7:$F$1247,MATCH(B148,Historical!$B$7:$B$1278,0))=0,"n/a",((INDEX(Historical!$C$7:$C$1256,MATCH(B148,Historical!$B$7:$B$1278,0))/INDEX(Historical!$F$7:$F$1247,MATCH(B148,Historical!$B$7:$B$1278,0)))^(1/3)-1)*100)</f>
        <v>24.053456597035684</v>
      </c>
      <c r="U148" s="701">
        <f>IF(INDEX(Historical!$H$7:$H$1247,MATCH(B148,Historical!$B$7:$B$1278,0))=0,"n/a",((INDEX(Historical!$C$7:$C$1256,MATCH(B148,Historical!$B$7:$B$1278,0))/INDEX(Historical!$H$7:$H$1247,MATCH(B148,Historical!$B$7:$B$1278,0)))^(1/5)-1)*100)</f>
        <v>17.192316229445325</v>
      </c>
      <c r="V148" s="701">
        <f>IF(INDEX(Historical!$O$7:$O$1247,MATCH(B148,Historical!$B$7:$B$1278,0))=0,"n/a",((INDEX(Historical!$C$7:$C$1256,MATCH(B148,Historical!$B$7:$B$1278,0))/INDEX(Historical!$O$7:$O$1247,MATCH(B148,Historical!$B$7:$B$1278,0)))^(1/10)-1)*100)</f>
        <v>5.3248691300327167</v>
      </c>
      <c r="W148" s="702">
        <f>IF(OR(U148&lt;=0,U148="n/a",V148&lt;=0,V148="n/a"),"n/a",U148/V148)</f>
        <v>3.2286833365498491</v>
      </c>
      <c r="X148" s="703">
        <f>IF(OR(AJ148&lt;=0,AJ148="n/a",U148&lt;=0,U148="n/a"),"n/a",U148/AJ148)</f>
        <v>0.91448490582155983</v>
      </c>
      <c r="Y148" s="664"/>
      <c r="Z148" s="651">
        <f>IF(OR(AC148&lt;0.01,AC148="n/a"),"n/a",M148/AC148*100)</f>
        <v>24.30939226519337</v>
      </c>
      <c r="AA148" s="887">
        <f>IF(OR(AC148&lt;0.01,AC148="n/a"),"n/a",I148/AC148)</f>
        <v>7.8784530386740332</v>
      </c>
      <c r="AB148" s="888">
        <v>12</v>
      </c>
      <c r="AC148" s="866">
        <v>1.81</v>
      </c>
      <c r="AD148" s="866">
        <v>0.99</v>
      </c>
      <c r="AE148" s="866">
        <v>2.2799999999999998</v>
      </c>
      <c r="AF148" s="866">
        <v>0.68</v>
      </c>
      <c r="AG148" s="866">
        <v>9.6</v>
      </c>
      <c r="AH148" s="866">
        <v>97</v>
      </c>
      <c r="AI148" s="866">
        <v>-7.76</v>
      </c>
      <c r="AJ148" s="866">
        <v>18.8</v>
      </c>
      <c r="AK148" s="866">
        <v>8</v>
      </c>
      <c r="AL148" s="879">
        <v>223.74</v>
      </c>
      <c r="AM148" s="873">
        <v>0.8</v>
      </c>
      <c r="AN148" s="866">
        <v>0.63</v>
      </c>
      <c r="AO148" s="740">
        <f>IF(U148="n/a","n/a",IF(AA148&lt;0,"n/a",IF(AA148="n/a","n/a",J148+U148-AA148)))</f>
        <v>12.399417187966241</v>
      </c>
      <c r="AP148" s="741">
        <f>IF(U148="n/a","n/a",J148+U148)</f>
        <v>20.277870226640275</v>
      </c>
      <c r="AQ148" s="889">
        <f>IF(OR(AC148&lt;0.01,AF148="n/a"),"n/a",(I148/SQRT(22.5*AC148*(I148/AF148))-1)*100)</f>
        <v>-51.204061797917177</v>
      </c>
      <c r="AR148" s="651">
        <f>INDEX(Historical!$C$7:$C$1256,MATCH(B148,Historical!$B$7:$B$1278,0))*IF(AH148="n/a",1.03,IF(AH148&lt;0,1.01,IF(AH148&gt;10,1.1,(1+AH148/100))))</f>
        <v>0.46200000000000002</v>
      </c>
      <c r="AS148" s="887">
        <f>IF($AI148="n/a",1.03*AR148,IF($AI148&lt;0,1.01*AR148,IF($AI148&gt;10,1.1*AR148,(1+$AI148/100)*AR148)))</f>
        <v>0.46662000000000003</v>
      </c>
      <c r="AT148" s="887">
        <f>IF($AK148="n/a",1.03*AS148,IF($AK148&lt;0,1.01*AS148,IF($AK148&gt;10,1.1*AS148,(1+$AK148/100)*AS148)))</f>
        <v>0.50394960000000011</v>
      </c>
      <c r="AU148" s="887">
        <f>IF($AK148="n/a",1.03*AT148,IF($AK148&lt;0,1.01*AT148,IF($AK148&gt;10,1.1*AT148,(1+$AK148/100)*AT148)))</f>
        <v>0.54426556800000014</v>
      </c>
      <c r="AV148" s="887">
        <f>IF($AK148="n/a",1.03*AU148,IF($AK148&lt;0,1.01*AU148,IF($AK148&gt;10,1.1*AU148,(1+$AK148/100)*AU148)))</f>
        <v>0.58780681344000019</v>
      </c>
      <c r="AW148" s="651">
        <f>SUM(AR148:AV148)</f>
        <v>2.5646419814400003</v>
      </c>
      <c r="AX148" s="748">
        <f>AW148/I148*100</f>
        <v>17.984866630014029</v>
      </c>
      <c r="AY148" s="935">
        <v>0.92</v>
      </c>
      <c r="AZ148" s="873">
        <v>26.76</v>
      </c>
      <c r="BA148" s="873">
        <v>-41.370000000000005</v>
      </c>
      <c r="BB148" s="873">
        <v>6.0600000000000005</v>
      </c>
      <c r="BC148" s="873">
        <v>-7.9600000000000009</v>
      </c>
      <c r="BE148" s="624">
        <v>2011</v>
      </c>
      <c r="BF148" s="899">
        <f>IF(BE148&gt;2008,0,IF(BE148&gt;2001,1,IF(BE148&gt;1990,2,IF(BE148&gt;1980,3,IF(BE148&gt;1973,4,IF(BE148&gt;1970,5,IF(BE148&gt;1960,6,IF(BE148&gt;1958,7,IF(BE148&gt;1953,8,9)))))))))</f>
        <v>0</v>
      </c>
      <c r="BG148" s="883">
        <v>1.3</v>
      </c>
    </row>
    <row r="149" spans="1:59" ht="11.25" customHeight="1" x14ac:dyDescent="0.2">
      <c r="A149" s="864" t="s">
        <v>189</v>
      </c>
      <c r="B149" s="876" t="s">
        <v>190</v>
      </c>
      <c r="C149" s="933" t="s">
        <v>128</v>
      </c>
      <c r="D149" s="933" t="s">
        <v>4356</v>
      </c>
      <c r="E149" s="733">
        <v>57</v>
      </c>
      <c r="F149" s="1158">
        <v>14</v>
      </c>
      <c r="G149" s="1158" t="s">
        <v>115</v>
      </c>
      <c r="H149" s="1158" t="s">
        <v>115</v>
      </c>
      <c r="I149" s="866">
        <v>78.89</v>
      </c>
      <c r="J149" s="651">
        <f>(M149/I149)*100</f>
        <v>2.2309544935986816</v>
      </c>
      <c r="K149" s="878">
        <v>0.44</v>
      </c>
      <c r="L149" s="888">
        <v>4</v>
      </c>
      <c r="M149" s="642">
        <f>K149*L149</f>
        <v>1.76</v>
      </c>
      <c r="N149" s="871" t="s">
        <v>107</v>
      </c>
      <c r="O149" s="734">
        <v>0.43</v>
      </c>
      <c r="P149" s="862">
        <v>43938</v>
      </c>
      <c r="Q149" s="862">
        <v>43966</v>
      </c>
      <c r="R149" s="642">
        <f>(K149-O149)/O149*100</f>
        <v>2.3255813953488391</v>
      </c>
      <c r="S149" s="701">
        <f>IF(INDEX(Historical!$D$7:$D$1254,MATCH(B149,Historical!$B$7:$B$1278,0))=0,"n/a",(INDEX(Historical!$C$7:$C$1256,MATCH(B149,Historical!$B$7:$B$1278,0))/INDEX(Historical!$D$7:$D$1254,MATCH(B149,Historical!$B$7:$B$1278,0))-1)*100)</f>
        <v>3.0120481927710774</v>
      </c>
      <c r="T149" s="701">
        <f>IF(INDEX(Historical!$F$7:$F$1247,MATCH(B149,Historical!$B$7:$B$1278,0))=0,"n/a",((INDEX(Historical!$C$7:$C$1256,MATCH(B149,Historical!$B$7:$B$1278,0))/INDEX(Historical!$F$7:$F$1247,MATCH(B149,Historical!$B$7:$B$1278,0)))^(1/3)-1)*100)</f>
        <v>3.3288202147229384</v>
      </c>
      <c r="U149" s="701">
        <f>IF(INDEX(Historical!$H$7:$H$1247,MATCH(B149,Historical!$B$7:$B$1278,0))=0,"n/a",((INDEX(Historical!$C$7:$C$1256,MATCH(B149,Historical!$B$7:$B$1278,0))/INDEX(Historical!$H$7:$H$1247,MATCH(B149,Historical!$B$7:$B$1278,0)))^(1/5)-1)*100)</f>
        <v>3.786664117545846</v>
      </c>
      <c r="V149" s="701">
        <f>IF(INDEX(Historical!$O$7:$O$1247,MATCH(B149,Historical!$B$7:$B$1278,0))=0,"n/a",((INDEX(Historical!$C$7:$C$1256,MATCH(B149,Historical!$B$7:$B$1278,0))/INDEX(Historical!$O$7:$O$1247,MATCH(B149,Historical!$B$7:$B$1278,0)))^(1/10)-1)*100)</f>
        <v>7.1148702135272801</v>
      </c>
      <c r="W149" s="702">
        <f>IF(OR(U149&lt;=0,U149="n/a",V149&lt;=0,V149="n/a"),"n/a",U149/V149)</f>
        <v>0.53221829828271217</v>
      </c>
      <c r="X149" s="703">
        <f>IF(OR(AJ149&lt;=0,AJ149="n/a",U149&lt;=0,U149="n/a"),"n/a",U149/AJ149)</f>
        <v>1.2215045540470471</v>
      </c>
      <c r="Y149" s="664"/>
      <c r="Z149" s="651">
        <f>IF(OR(AC149&lt;0.01,AC149="n/a"),"n/a",M149/AC149*100)</f>
        <v>58.862876254180598</v>
      </c>
      <c r="AA149" s="887">
        <f>IF(OR(AC149&lt;0.01,AC149="n/a"),"n/a",I149/AC149)</f>
        <v>26.384615384615383</v>
      </c>
      <c r="AB149" s="888">
        <v>12</v>
      </c>
      <c r="AC149" s="866">
        <v>2.99</v>
      </c>
      <c r="AD149" s="866">
        <v>4.5199999999999996</v>
      </c>
      <c r="AE149" s="866">
        <v>4.24</v>
      </c>
      <c r="AF149" s="868">
        <v>254.48</v>
      </c>
      <c r="AG149" s="869" t="s">
        <v>136</v>
      </c>
      <c r="AH149" s="866">
        <v>-3.2</v>
      </c>
      <c r="AI149" s="866">
        <v>5.9700000000000006</v>
      </c>
      <c r="AJ149" s="866">
        <v>3.1</v>
      </c>
      <c r="AK149" s="866">
        <v>5.82</v>
      </c>
      <c r="AL149" s="879">
        <v>67600</v>
      </c>
      <c r="AM149" s="873">
        <v>0.1</v>
      </c>
      <c r="AN149" s="868">
        <v>27.58</v>
      </c>
      <c r="AO149" s="740">
        <f>IF(U149="n/a","n/a",IF(AA149&lt;0,"n/a",IF(AA149="n/a","n/a",J149+U149-AA149)))</f>
        <v>-20.366996773470856</v>
      </c>
      <c r="AP149" s="741">
        <f>IF(U149="n/a","n/a",J149+U149)</f>
        <v>6.0176186111445276</v>
      </c>
      <c r="AQ149" s="889">
        <f>IF(OR(AC149&lt;0.01,AF149="n/a"),"n/a",(I149/SQRT(22.5*AC149*(I149/AF149))-1)*100)</f>
        <v>1627.4717457830193</v>
      </c>
      <c r="AR149" s="651">
        <f>INDEX(Historical!$C$7:$C$1256,MATCH(B149,Historical!$B$7:$B$1278,0))*IF(AH149="n/a",1.03,IF(AH149&lt;0,1.01,IF(AH149&gt;10,1.1,(1+AH149/100))))</f>
        <v>1.7271000000000001</v>
      </c>
      <c r="AS149" s="887">
        <f>IF($AI149="n/a",1.03*AR149,IF($AI149&lt;0,1.01*AR149,IF($AI149&gt;10,1.1*AR149,(1+$AI149/100)*AR149)))</f>
        <v>1.8302078700000002</v>
      </c>
      <c r="AT149" s="887">
        <f>IF($AK149="n/a",1.03*AS149,IF($AK149&lt;0,1.01*AS149,IF($AK149&gt;10,1.1*AS149,(1+$AK149/100)*AS149)))</f>
        <v>1.9367259680340003</v>
      </c>
      <c r="AU149" s="887">
        <f>IF($AK149="n/a",1.03*AT149,IF($AK149&lt;0,1.01*AT149,IF($AK149&gt;10,1.1*AT149,(1+$AK149/100)*AT149)))</f>
        <v>2.0494434193735791</v>
      </c>
      <c r="AV149" s="887">
        <f>IF($AK149="n/a",1.03*AU149,IF($AK149&lt;0,1.01*AU149,IF($AK149&gt;10,1.1*AU149,(1+$AK149/100)*AU149)))</f>
        <v>2.1687210263811214</v>
      </c>
      <c r="AW149" s="651">
        <f>SUM(AR149:AV149)</f>
        <v>9.7121982837887</v>
      </c>
      <c r="AX149" s="748">
        <f>AW149/I149*100</f>
        <v>12.311063865874889</v>
      </c>
      <c r="AY149" s="935">
        <v>0.56999999999999995</v>
      </c>
      <c r="AZ149" s="873">
        <v>34.880000000000003</v>
      </c>
      <c r="BA149" s="873">
        <v>-2.59</v>
      </c>
      <c r="BB149" s="873">
        <v>1.1900000000000002</v>
      </c>
      <c r="BC149" s="873">
        <v>7.39</v>
      </c>
      <c r="BE149" s="624">
        <v>1964</v>
      </c>
      <c r="BF149" s="899">
        <f>IF(BE149&gt;2008,0,IF(BE149&gt;2001,1,IF(BE149&gt;1990,2,IF(BE149&gt;1980,3,IF(BE149&gt;1973,4,IF(BE149&gt;1970,5,IF(BE149&gt;1960,6,IF(BE149&gt;1958,7,IF(BE149&gt;1953,8,9)))))))))</f>
        <v>6</v>
      </c>
      <c r="BG149" s="883">
        <v>17.100000000000001</v>
      </c>
    </row>
    <row r="150" spans="1:59" ht="11.25" customHeight="1" x14ac:dyDescent="0.2">
      <c r="A150" s="864" t="s">
        <v>1096</v>
      </c>
      <c r="B150" s="876" t="s">
        <v>1097</v>
      </c>
      <c r="C150" s="933" t="s">
        <v>108</v>
      </c>
      <c r="D150" s="933" t="s">
        <v>4341</v>
      </c>
      <c r="E150" s="733">
        <v>9</v>
      </c>
      <c r="F150" s="1158">
        <v>463</v>
      </c>
      <c r="G150" s="1154" t="s">
        <v>106</v>
      </c>
      <c r="H150" s="1154" t="s">
        <v>106</v>
      </c>
      <c r="I150" s="875">
        <v>14.98</v>
      </c>
      <c r="J150" s="651">
        <f>(M150/I150)*100</f>
        <v>3.7383177570093462</v>
      </c>
      <c r="K150" s="878">
        <v>0.14000000000000001</v>
      </c>
      <c r="L150" s="888">
        <v>4</v>
      </c>
      <c r="M150" s="642">
        <f>K150*L150</f>
        <v>0.56000000000000005</v>
      </c>
      <c r="N150" s="871" t="s">
        <v>119</v>
      </c>
      <c r="O150" s="734">
        <v>0.12</v>
      </c>
      <c r="P150" s="862">
        <v>43868</v>
      </c>
      <c r="Q150" s="862">
        <v>43891</v>
      </c>
      <c r="R150" s="642">
        <f>(K150-O150)/O150*100</f>
        <v>16.666666666666682</v>
      </c>
      <c r="S150" s="701">
        <f>IF(INDEX(Historical!$D$7:$D$1254,MATCH(B150,Historical!$B$7:$B$1278,0))=0,"n/a",(INDEX(Historical!$C$7:$C$1256,MATCH(B150,Historical!$B$7:$B$1278,0))/INDEX(Historical!$D$7:$D$1254,MATCH(B150,Historical!$B$7:$B$1278,0))-1)*100)</f>
        <v>2.2727272727272707</v>
      </c>
      <c r="T150" s="701">
        <f>IF(INDEX(Historical!$F$7:$F$1247,MATCH(B150,Historical!$B$7:$B$1278,0))=0,"n/a",((INDEX(Historical!$C$7:$C$1256,MATCH(B150,Historical!$B$7:$B$1278,0))/INDEX(Historical!$F$7:$F$1247,MATCH(B150,Historical!$B$7:$B$1278,0)))^(1/3)-1)*100)</f>
        <v>17.134499842861995</v>
      </c>
      <c r="U150" s="701">
        <f>IF(INDEX(Historical!$H$7:$H$1247,MATCH(B150,Historical!$B$7:$B$1278,0))=0,"n/a",((INDEX(Historical!$C$7:$C$1256,MATCH(B150,Historical!$B$7:$B$1278,0))/INDEX(Historical!$H$7:$H$1247,MATCH(B150,Historical!$B$7:$B$1278,0)))^(1/5)-1)*100)</f>
        <v>20.112443398143132</v>
      </c>
      <c r="V150" s="701" t="str">
        <f>IF(INDEX(Historical!$O$7:$O$1247,MATCH(B150,Historical!$B$7:$B$1278,0))=0,"n/a",((INDEX(Historical!$C$7:$C$1256,MATCH(B150,Historical!$B$7:$B$1278,0))/INDEX(Historical!$O$7:$O$1247,MATCH(B150,Historical!$B$7:$B$1278,0)))^(1/10)-1)*100)</f>
        <v>n/a</v>
      </c>
      <c r="W150" s="702" t="str">
        <f>IF(OR(U150&lt;=0,U150="n/a",V150&lt;=0,V150="n/a"),"n/a",U150/V150)</f>
        <v>n/a</v>
      </c>
      <c r="X150" s="703" t="str">
        <f>IF(OR(AJ150&lt;=0,AJ150="n/a",U150&lt;=0,U150="n/a"),"n/a",U150/AJ150)</f>
        <v>n/a</v>
      </c>
      <c r="Y150" s="877"/>
      <c r="Z150" s="651" t="str">
        <f>IF(OR(AC150&lt;0.01,AC150="n/a"),"n/a",M150/AC150*100)</f>
        <v>n/a</v>
      </c>
      <c r="AA150" s="887" t="str">
        <f>IF(OR(AC150&lt;0.01,AC150="n/a"),"n/a",I150/AC150)</f>
        <v>n/a</v>
      </c>
      <c r="AB150" s="888">
        <v>12</v>
      </c>
      <c r="AC150" s="866" t="s">
        <v>136</v>
      </c>
      <c r="AD150" s="866" t="s">
        <v>136</v>
      </c>
      <c r="AE150" s="866" t="s">
        <v>136</v>
      </c>
      <c r="AF150" s="866" t="s">
        <v>136</v>
      </c>
      <c r="AG150" s="866" t="s">
        <v>136</v>
      </c>
      <c r="AH150" s="866" t="s">
        <v>136</v>
      </c>
      <c r="AI150" s="866" t="s">
        <v>136</v>
      </c>
      <c r="AJ150" s="866" t="s">
        <v>136</v>
      </c>
      <c r="AK150" s="866" t="s">
        <v>136</v>
      </c>
      <c r="AL150" s="879" t="s">
        <v>136</v>
      </c>
      <c r="AM150" s="873" t="s">
        <v>136</v>
      </c>
      <c r="AN150" s="866" t="s">
        <v>136</v>
      </c>
      <c r="AO150" s="740" t="str">
        <f>IF(U150="n/a","n/a",IF(AA150&lt;0,"n/a",IF(AA150="n/a","n/a",J150+U150-AA150)))</f>
        <v>n/a</v>
      </c>
      <c r="AP150" s="741">
        <f>IF(U150="n/a","n/a",J150+U150)</f>
        <v>23.850761155152476</v>
      </c>
      <c r="AQ150" s="889" t="str">
        <f>IF(OR(AC150&lt;0.01,AF150="n/a"),"n/a",(I150/SQRT(22.5*AC150*(I150/AF150))-1)*100)</f>
        <v>n/a</v>
      </c>
      <c r="AR150" s="651">
        <f>INDEX(Historical!$C$7:$C$1256,MATCH(B150,Historical!$B$7:$B$1278,0))*IF(AH150="n/a",1.03,IF(AH150&lt;0,1.01,IF(AH150&gt;10,1.1,(1+AH150/100))))</f>
        <v>0.46350000000000002</v>
      </c>
      <c r="AS150" s="887">
        <f>IF($AI150="n/a",1.03*AR150,IF($AI150&lt;0,1.01*AR150,IF($AI150&gt;10,1.1*AR150,(1+$AI150/100)*AR150)))</f>
        <v>0.47740500000000002</v>
      </c>
      <c r="AT150" s="887">
        <f>IF($AK150="n/a",1.03*AS150,IF($AK150&lt;0,1.01*AS150,IF($AK150&gt;10,1.1*AS150,(1+$AK150/100)*AS150)))</f>
        <v>0.49172715000000006</v>
      </c>
      <c r="AU150" s="887">
        <f>IF($AK150="n/a",1.03*AT150,IF($AK150&lt;0,1.01*AT150,IF($AK150&gt;10,1.1*AT150,(1+$AK150/100)*AT150)))</f>
        <v>0.50647896450000007</v>
      </c>
      <c r="AV150" s="887">
        <f>IF($AK150="n/a",1.03*AU150,IF($AK150&lt;0,1.01*AU150,IF($AK150&gt;10,1.1*AU150,(1+$AK150/100)*AU150)))</f>
        <v>0.52167333343500011</v>
      </c>
      <c r="AW150" s="651">
        <f>SUM(AR150:AV150)</f>
        <v>2.4607844479350005</v>
      </c>
      <c r="AX150" s="748">
        <f>AW150/I150*100</f>
        <v>16.427132496228307</v>
      </c>
      <c r="AY150" s="935" t="s">
        <v>136</v>
      </c>
      <c r="AZ150" s="873" t="s">
        <v>136</v>
      </c>
      <c r="BA150" s="873" t="s">
        <v>136</v>
      </c>
      <c r="BB150" s="873" t="s">
        <v>136</v>
      </c>
      <c r="BC150" s="873" t="s">
        <v>136</v>
      </c>
      <c r="BD150" s="908" t="s">
        <v>4268</v>
      </c>
      <c r="BE150" s="624">
        <v>2012</v>
      </c>
      <c r="BF150" s="899">
        <f>IF(BE150&gt;2008,0,IF(BE150&gt;2001,1,IF(BE150&gt;1990,2,IF(BE150&gt;1980,3,IF(BE150&gt;1973,4,IF(BE150&gt;1970,5,IF(BE150&gt;1960,6,IF(BE150&gt;1958,7,IF(BE150&gt;1953,8,9)))))))))</f>
        <v>0</v>
      </c>
      <c r="BG150" s="883" t="s">
        <v>136</v>
      </c>
    </row>
    <row r="151" spans="1:59" ht="11.25" customHeight="1" x14ac:dyDescent="0.2">
      <c r="A151" s="864" t="s">
        <v>184</v>
      </c>
      <c r="B151" s="876" t="s">
        <v>185</v>
      </c>
      <c r="C151" s="933" t="s">
        <v>128</v>
      </c>
      <c r="D151" s="933" t="s">
        <v>4356</v>
      </c>
      <c r="E151" s="733">
        <v>43</v>
      </c>
      <c r="F151" s="1158">
        <v>62</v>
      </c>
      <c r="G151" s="1127" t="s">
        <v>37</v>
      </c>
      <c r="H151" s="1127" t="s">
        <v>115</v>
      </c>
      <c r="I151" s="866">
        <v>207.25</v>
      </c>
      <c r="J151" s="651">
        <f>(M151/I151)*100</f>
        <v>2.1423401688781665</v>
      </c>
      <c r="K151" s="878">
        <v>1.1100000000000001</v>
      </c>
      <c r="L151" s="888">
        <v>4</v>
      </c>
      <c r="M151" s="642">
        <f>K151*L151</f>
        <v>4.4400000000000004</v>
      </c>
      <c r="N151" s="871" t="s">
        <v>455</v>
      </c>
      <c r="O151" s="734">
        <v>1.06</v>
      </c>
      <c r="P151" s="862">
        <v>44040</v>
      </c>
      <c r="Q151" s="862">
        <v>44057</v>
      </c>
      <c r="R151" s="642">
        <f>(K151-O151)/O151*100</f>
        <v>4.7169811320754755</v>
      </c>
      <c r="S151" s="701">
        <f>IF(INDEX(Historical!$D$7:$D$1254,MATCH(B151,Historical!$B$7:$B$1278,0))=0,"n/a",(INDEX(Historical!$C$7:$C$1256,MATCH(B151,Historical!$B$7:$B$1278,0))/INDEX(Historical!$D$7:$D$1254,MATCH(B151,Historical!$B$7:$B$1278,0))-1)*100)</f>
        <v>8.602150537634401</v>
      </c>
      <c r="T151" s="701">
        <f>IF(INDEX(Historical!$F$7:$F$1247,MATCH(B151,Historical!$B$7:$B$1278,0))=0,"n/a",((INDEX(Historical!$C$7:$C$1256,MATCH(B151,Historical!$B$7:$B$1278,0))/INDEX(Historical!$F$7:$F$1247,MATCH(B151,Historical!$B$7:$B$1278,0)))^(1/3)-1)*100)</f>
        <v>8.7636830647543462</v>
      </c>
      <c r="U151" s="701">
        <f>IF(INDEX(Historical!$H$7:$H$1247,MATCH(B151,Historical!$B$7:$B$1278,0))=0,"n/a",((INDEX(Historical!$C$7:$C$1256,MATCH(B151,Historical!$B$7:$B$1278,0))/INDEX(Historical!$H$7:$H$1247,MATCH(B151,Historical!$B$7:$B$1278,0)))^(1/5)-1)*100)</f>
        <v>6.855448978091383</v>
      </c>
      <c r="V151" s="701">
        <f>IF(INDEX(Historical!$O$7:$O$1247,MATCH(B151,Historical!$B$7:$B$1278,0))=0,"n/a",((INDEX(Historical!$C$7:$C$1256,MATCH(B151,Historical!$B$7:$B$1278,0))/INDEX(Historical!$O$7:$O$1247,MATCH(B151,Historical!$B$7:$B$1278,0)))^(1/10)-1)*100)</f>
        <v>7.7228943285717611</v>
      </c>
      <c r="W151" s="702">
        <f>IF(OR(U151&lt;=0,U151="n/a",V151&lt;=0,V151="n/a"),"n/a",U151/V151)</f>
        <v>0.88767872334195208</v>
      </c>
      <c r="X151" s="703">
        <f>IF(OR(AJ151&lt;=0,AJ151="n/a",U151&lt;=0,U151="n/a"),"n/a",U151/AJ151)</f>
        <v>0.6855448978091383</v>
      </c>
      <c r="Y151" s="664"/>
      <c r="Z151" s="651">
        <f>IF(OR(AC151&lt;0.01,AC151="n/a"),"n/a",M151/AC151*100)</f>
        <v>60.408163265306136</v>
      </c>
      <c r="AA151" s="887">
        <f>IF(OR(AC151&lt;0.01,AC151="n/a"),"n/a",I151/AC151)</f>
        <v>28.197278911564627</v>
      </c>
      <c r="AB151" s="888">
        <v>6</v>
      </c>
      <c r="AC151" s="866">
        <v>7.35</v>
      </c>
      <c r="AD151" s="866">
        <v>7.85</v>
      </c>
      <c r="AE151" s="866">
        <v>3.86</v>
      </c>
      <c r="AF151" s="868">
        <v>28.86</v>
      </c>
      <c r="AG151" s="868">
        <v>138.69999999999999</v>
      </c>
      <c r="AH151" s="866">
        <v>16.400000000000002</v>
      </c>
      <c r="AI151" s="866">
        <v>1.92</v>
      </c>
      <c r="AJ151" s="866">
        <v>10</v>
      </c>
      <c r="AK151" s="866">
        <v>3.5999999999999996</v>
      </c>
      <c r="AL151" s="879">
        <v>25940</v>
      </c>
      <c r="AM151" s="873">
        <v>0.3</v>
      </c>
      <c r="AN151" s="868">
        <v>3.08</v>
      </c>
      <c r="AO151" s="740">
        <f>IF(U151="n/a","n/a",IF(AA151&lt;0,"n/a",IF(AA151="n/a","n/a",J151+U151-AA151)))</f>
        <v>-19.199489764595079</v>
      </c>
      <c r="AP151" s="741">
        <f>IF(U151="n/a","n/a",J151+U151)</f>
        <v>8.9977891469695486</v>
      </c>
      <c r="AQ151" s="889">
        <f>IF(OR(AC151&lt;0.01,AF151="n/a"),"n/a",(I151/SQRT(22.5*AC151*(I151/AF151))-1)*100)</f>
        <v>501.39595734064335</v>
      </c>
      <c r="AR151" s="651">
        <f>INDEX(Historical!$C$7:$C$1256,MATCH(B151,Historical!$B$7:$B$1278,0))*IF(AH151="n/a",1.03,IF(AH151&lt;0,1.01,IF(AH151&gt;10,1.1,(1+AH151/100))))</f>
        <v>4.4440000000000008</v>
      </c>
      <c r="AS151" s="887">
        <f>IF($AI151="n/a",1.03*AR151,IF($AI151&lt;0,1.01*AR151,IF($AI151&gt;10,1.1*AR151,(1+$AI151/100)*AR151)))</f>
        <v>4.5293248000000013</v>
      </c>
      <c r="AT151" s="887">
        <f>IF($AK151="n/a",1.03*AS151,IF($AK151&lt;0,1.01*AS151,IF($AK151&gt;10,1.1*AS151,(1+$AK151/100)*AS151)))</f>
        <v>4.6923804928000017</v>
      </c>
      <c r="AU151" s="887">
        <f>IF($AK151="n/a",1.03*AT151,IF($AK151&lt;0,1.01*AT151,IF($AK151&gt;10,1.1*AT151,(1+$AK151/100)*AT151)))</f>
        <v>4.8613061905408017</v>
      </c>
      <c r="AV151" s="887">
        <f>IF($AK151="n/a",1.03*AU151,IF($AK151&lt;0,1.01*AU151,IF($AK151&gt;10,1.1*AU151,(1+$AK151/100)*AU151)))</f>
        <v>5.0363132134002706</v>
      </c>
      <c r="AW151" s="651">
        <f>SUM(AR151:AV151)</f>
        <v>23.563324696741077</v>
      </c>
      <c r="AX151" s="748">
        <f>AW151/I151*100</f>
        <v>11.369517344627782</v>
      </c>
      <c r="AY151" s="935">
        <v>0.23</v>
      </c>
      <c r="AZ151" s="873">
        <v>43.61</v>
      </c>
      <c r="BA151" s="873">
        <v>-13.600000000000001</v>
      </c>
      <c r="BB151" s="873">
        <v>-3.4000000000000004</v>
      </c>
      <c r="BC151" s="873">
        <v>3.58</v>
      </c>
      <c r="BE151" s="624">
        <v>1978</v>
      </c>
      <c r="BF151" s="899">
        <f>IF(BE151&gt;2008,0,IF(BE151&gt;2001,1,IF(BE151&gt;1990,2,IF(BE151&gt;1980,3,IF(BE151&gt;1973,4,IF(BE151&gt;1970,5,IF(BE151&gt;1960,6,IF(BE151&gt;1958,7,IF(BE151&gt;1953,8,9)))))))))</f>
        <v>4</v>
      </c>
      <c r="BG151" s="883">
        <v>16.400000000000002</v>
      </c>
    </row>
    <row r="152" spans="1:59" ht="11.25" customHeight="1" x14ac:dyDescent="0.2">
      <c r="A152" s="864" t="s">
        <v>1084</v>
      </c>
      <c r="B152" s="876" t="s">
        <v>1085</v>
      </c>
      <c r="C152" s="933" t="s">
        <v>108</v>
      </c>
      <c r="D152" s="933" t="s">
        <v>4341</v>
      </c>
      <c r="E152" s="733">
        <v>11</v>
      </c>
      <c r="F152" s="1158">
        <v>311</v>
      </c>
      <c r="G152" s="1141" t="s">
        <v>37</v>
      </c>
      <c r="H152" s="1141" t="s">
        <v>37</v>
      </c>
      <c r="I152" s="875">
        <v>45.51</v>
      </c>
      <c r="J152" s="651">
        <f>(M152/I152)*100</f>
        <v>5.9767084157328068</v>
      </c>
      <c r="K152" s="878">
        <v>0.68</v>
      </c>
      <c r="L152" s="888">
        <v>4</v>
      </c>
      <c r="M152" s="642">
        <f>K152*L152</f>
        <v>2.72</v>
      </c>
      <c r="N152" s="871" t="s">
        <v>145</v>
      </c>
      <c r="O152" s="734">
        <v>0.67</v>
      </c>
      <c r="P152" s="862">
        <v>43902</v>
      </c>
      <c r="Q152" s="862">
        <v>43921</v>
      </c>
      <c r="R152" s="642">
        <f>(K152-O152)/O152*100</f>
        <v>1.492537313432837</v>
      </c>
      <c r="S152" s="701">
        <f>IF(INDEX(Historical!$D$7:$D$1254,MATCH(B152,Historical!$B$7:$B$1278,0))=0,"n/a",(INDEX(Historical!$C$7:$C$1256,MATCH(B152,Historical!$B$7:$B$1278,0))/INDEX(Historical!$D$7:$D$1254,MATCH(B152,Historical!$B$7:$B$1278,0))-1)*100)</f>
        <v>41.847826086956516</v>
      </c>
      <c r="T152" s="701">
        <f>IF(INDEX(Historical!$F$7:$F$1247,MATCH(B152,Historical!$B$7:$B$1278,0))=0,"n/a",((INDEX(Historical!$C$7:$C$1256,MATCH(B152,Historical!$B$7:$B$1278,0))/INDEX(Historical!$F$7:$F$1247,MATCH(B152,Historical!$B$7:$B$1278,0)))^(1/3)-1)*100)</f>
        <v>44.224957030740832</v>
      </c>
      <c r="U152" s="701">
        <f>IF(INDEX(Historical!$H$7:$H$1247,MATCH(B152,Historical!$B$7:$B$1278,0))=0,"n/a",((INDEX(Historical!$C$7:$C$1256,MATCH(B152,Historical!$B$7:$B$1278,0))/INDEX(Historical!$H$7:$H$1247,MATCH(B152,Historical!$B$7:$B$1278,0)))^(1/5)-1)*100)</f>
        <v>27.98685961543277</v>
      </c>
      <c r="V152" s="701">
        <f>IF(INDEX(Historical!$O$7:$O$1247,MATCH(B152,Historical!$B$7:$B$1278,0))=0,"n/a",((INDEX(Historical!$C$7:$C$1256,MATCH(B152,Historical!$B$7:$B$1278,0))/INDEX(Historical!$O$7:$O$1247,MATCH(B152,Historical!$B$7:$B$1278,0)))^(1/10)-1)*100)</f>
        <v>18.451326058107465</v>
      </c>
      <c r="W152" s="702">
        <f>IF(OR(U152&lt;=0,U152="n/a",V152&lt;=0,V152="n/a"),"n/a",U152/V152)</f>
        <v>1.5167939435515756</v>
      </c>
      <c r="X152" s="703">
        <f>IF(OR(AJ152&lt;=0,AJ152="n/a",U152&lt;=0,U152="n/a"),"n/a",U152/AJ152)</f>
        <v>1.3993429807716384</v>
      </c>
      <c r="Y152" s="877"/>
      <c r="Z152" s="651">
        <f>IF(OR(AC152&lt;0.01,AC152="n/a"),"n/a",M152/AC152*100)</f>
        <v>74.72527472527473</v>
      </c>
      <c r="AA152" s="887">
        <f>IF(OR(AC152&lt;0.01,AC152="n/a"),"n/a",I152/AC152)</f>
        <v>12.502747252747252</v>
      </c>
      <c r="AB152" s="888">
        <v>12</v>
      </c>
      <c r="AC152" s="866">
        <v>3.64</v>
      </c>
      <c r="AD152" s="866" t="s">
        <v>136</v>
      </c>
      <c r="AE152" s="866">
        <v>2.72</v>
      </c>
      <c r="AF152" s="866">
        <v>0.85</v>
      </c>
      <c r="AG152" s="866">
        <v>10.8</v>
      </c>
      <c r="AH152" s="866">
        <v>10.6</v>
      </c>
      <c r="AI152" s="866">
        <v>38.619999999999997</v>
      </c>
      <c r="AJ152" s="866">
        <v>20</v>
      </c>
      <c r="AK152" s="866" t="s">
        <v>136</v>
      </c>
      <c r="AL152" s="879">
        <v>6160</v>
      </c>
      <c r="AM152" s="873">
        <v>0.4</v>
      </c>
      <c r="AN152" s="866">
        <v>0.4</v>
      </c>
      <c r="AO152" s="740">
        <f>IF(U152="n/a","n/a",IF(AA152&lt;0,"n/a",IF(AA152="n/a","n/a",J152+U152-AA152)))</f>
        <v>21.460820778418327</v>
      </c>
      <c r="AP152" s="741">
        <f>IF(U152="n/a","n/a",J152+U152)</f>
        <v>33.963568031165579</v>
      </c>
      <c r="AQ152" s="889">
        <f>IF(OR(AC152&lt;0.01,AF152="n/a"),"n/a",(I152/SQRT(22.5*AC152*(I152/AF152))-1)*100)</f>
        <v>-31.274021845738176</v>
      </c>
      <c r="AR152" s="651">
        <f>INDEX(Historical!$C$7:$C$1256,MATCH(B152,Historical!$B$7:$B$1278,0))*IF(AH152="n/a",1.03,IF(AH152&lt;0,1.01,IF(AH152&gt;10,1.1,(1+AH152/100))))</f>
        <v>2.871</v>
      </c>
      <c r="AS152" s="887">
        <f>IF($AI152="n/a",1.03*AR152,IF($AI152&lt;0,1.01*AR152,IF($AI152&gt;10,1.1*AR152,(1+$AI152/100)*AR152)))</f>
        <v>3.1581000000000001</v>
      </c>
      <c r="AT152" s="887">
        <f>IF($AK152="n/a",1.03*AS152,IF($AK152&lt;0,1.01*AS152,IF($AK152&gt;10,1.1*AS152,(1+$AK152/100)*AS152)))</f>
        <v>3.2528430000000004</v>
      </c>
      <c r="AU152" s="887">
        <f>IF($AK152="n/a",1.03*AT152,IF($AK152&lt;0,1.01*AT152,IF($AK152&gt;10,1.1*AT152,(1+$AK152/100)*AT152)))</f>
        <v>3.3504282900000004</v>
      </c>
      <c r="AV152" s="887">
        <f>IF($AK152="n/a",1.03*AU152,IF($AK152&lt;0,1.01*AU152,IF($AK152&gt;10,1.1*AU152,(1+$AK152/100)*AU152)))</f>
        <v>3.4509411387000006</v>
      </c>
      <c r="AW152" s="651">
        <f>SUM(AR152:AV152)</f>
        <v>16.083312428700001</v>
      </c>
      <c r="AX152" s="748">
        <f>AW152/I152*100</f>
        <v>35.340172332893871</v>
      </c>
      <c r="AY152" s="935">
        <v>1.88</v>
      </c>
      <c r="AZ152" s="873">
        <v>87.44</v>
      </c>
      <c r="BA152" s="873">
        <v>-38.019999999999996</v>
      </c>
      <c r="BB152" s="873">
        <v>11.97</v>
      </c>
      <c r="BC152" s="873">
        <v>10.71</v>
      </c>
      <c r="BE152" s="624">
        <v>2010</v>
      </c>
      <c r="BF152" s="899">
        <f>IF(BE152&gt;2008,0,IF(BE152&gt;2001,1,IF(BE152&gt;1990,2,IF(BE152&gt;1980,3,IF(BE152&gt;1973,4,IF(BE152&gt;1970,5,IF(BE152&gt;1960,6,IF(BE152&gt;1958,7,IF(BE152&gt;1953,8,9)))))))))</f>
        <v>0</v>
      </c>
      <c r="BG152" s="883">
        <v>1</v>
      </c>
    </row>
    <row r="153" spans="1:59" ht="11.25" customHeight="1" x14ac:dyDescent="0.2">
      <c r="A153" s="872" t="s">
        <v>517</v>
      </c>
      <c r="B153" s="876" t="s">
        <v>518</v>
      </c>
      <c r="C153" s="933" t="s">
        <v>4345</v>
      </c>
      <c r="D153" s="933" t="s">
        <v>519</v>
      </c>
      <c r="E153" s="733">
        <v>13</v>
      </c>
      <c r="F153" s="1158">
        <v>273</v>
      </c>
      <c r="G153" s="1182" t="s">
        <v>106</v>
      </c>
      <c r="H153" s="1182" t="s">
        <v>106</v>
      </c>
      <c r="I153" s="875">
        <v>42.24</v>
      </c>
      <c r="J153" s="651">
        <f>(M153/I153)*100</f>
        <v>2.1780303030303032</v>
      </c>
      <c r="K153" s="878">
        <v>0.23</v>
      </c>
      <c r="L153" s="888">
        <v>4</v>
      </c>
      <c r="M153" s="642">
        <f>K153*L153</f>
        <v>0.92</v>
      </c>
      <c r="N153" s="871" t="s">
        <v>410</v>
      </c>
      <c r="O153" s="734">
        <v>0.21</v>
      </c>
      <c r="P153" s="862">
        <v>43921</v>
      </c>
      <c r="Q153" s="862">
        <v>43942</v>
      </c>
      <c r="R153" s="642">
        <f>(K153-O153)/O153*100</f>
        <v>9.5238095238095326</v>
      </c>
      <c r="S153" s="701">
        <f>IF(INDEX(Historical!$D$7:$D$1254,MATCH(B153,Historical!$B$7:$B$1278,0))=0,"n/a",(INDEX(Historical!$C$7:$C$1256,MATCH(B153,Historical!$B$7:$B$1278,0))/INDEX(Historical!$D$7:$D$1254,MATCH(B153,Historical!$B$7:$B$1278,0))-1)*100)</f>
        <v>12.714776632302382</v>
      </c>
      <c r="T153" s="701">
        <f>IF(INDEX(Historical!$F$7:$F$1247,MATCH(B153,Historical!$B$7:$B$1278,0))=0,"n/a",((INDEX(Historical!$C$7:$C$1256,MATCH(B153,Historical!$B$7:$B$1278,0))/INDEX(Historical!$F$7:$F$1247,MATCH(B153,Historical!$B$7:$B$1278,0)))^(1/3)-1)*100)</f>
        <v>15.11850154963601</v>
      </c>
      <c r="U153" s="701">
        <f>IF(INDEX(Historical!$H$7:$H$1247,MATCH(B153,Historical!$B$7:$B$1278,0))=0,"n/a",((INDEX(Historical!$C$7:$C$1256,MATCH(B153,Historical!$B$7:$B$1278,0))/INDEX(Historical!$H$7:$H$1247,MATCH(B153,Historical!$B$7:$B$1278,0)))^(1/5)-1)*100)</f>
        <v>13.518049172182756</v>
      </c>
      <c r="V153" s="701">
        <f>IF(INDEX(Historical!$O$7:$O$1247,MATCH(B153,Historical!$B$7:$B$1278,0))=0,"n/a",((INDEX(Historical!$C$7:$C$1256,MATCH(B153,Historical!$B$7:$B$1278,0))/INDEX(Historical!$O$7:$O$1247,MATCH(B153,Historical!$B$7:$B$1278,0)))^(1/10)-1)*100)</f>
        <v>19.99407366905368</v>
      </c>
      <c r="W153" s="702">
        <f>IF(OR(U153&lt;=0,U153="n/a",V153&lt;=0,V153="n/a"),"n/a",U153/V153)</f>
        <v>0.67610279905618487</v>
      </c>
      <c r="X153" s="703">
        <f>IF(OR(AJ153&lt;=0,AJ153="n/a",U153&lt;=0,U153="n/a"),"n/a",U153/AJ153)</f>
        <v>1.1171941464613848</v>
      </c>
      <c r="Y153" s="661"/>
      <c r="Z153" s="651">
        <f>IF(OR(AC153&lt;0.01,AC153="n/a"),"n/a",M153/AC153*100)</f>
        <v>36.947791164658632</v>
      </c>
      <c r="AA153" s="887">
        <f>IF(OR(AC153&lt;0.01,AC153="n/a"),"n/a",I153/AC153)</f>
        <v>16.963855421686745</v>
      </c>
      <c r="AB153" s="888">
        <v>12</v>
      </c>
      <c r="AC153" s="866">
        <v>2.4900000000000002</v>
      </c>
      <c r="AD153" s="866">
        <v>3.09</v>
      </c>
      <c r="AE153" s="866">
        <v>1.83</v>
      </c>
      <c r="AF153" s="866">
        <v>2.31</v>
      </c>
      <c r="AG153" s="866">
        <v>14.099999999999998</v>
      </c>
      <c r="AH153" s="866">
        <v>11.799999999999999</v>
      </c>
      <c r="AI153" s="866">
        <v>21.36</v>
      </c>
      <c r="AJ153" s="866">
        <v>12.1</v>
      </c>
      <c r="AK153" s="866">
        <v>5.48</v>
      </c>
      <c r="AL153" s="879">
        <v>193170</v>
      </c>
      <c r="AM153" s="873">
        <v>0.70000000000000007</v>
      </c>
      <c r="AN153" s="866">
        <v>1.32</v>
      </c>
      <c r="AO153" s="740">
        <f>IF(U153="n/a","n/a",IF(AA153&lt;0,"n/a",IF(AA153="n/a","n/a",J153+U153-AA153)))</f>
        <v>-1.2677759464736855</v>
      </c>
      <c r="AP153" s="741">
        <f>IF(U153="n/a","n/a",J153+U153)</f>
        <v>15.696079475213059</v>
      </c>
      <c r="AQ153" s="889">
        <f>IF(OR(AC153&lt;0.01,AF153="n/a"),"n/a",(I153/SQRT(22.5*AC153*(I153/AF153))-1)*100)</f>
        <v>31.970545575891272</v>
      </c>
      <c r="AR153" s="651">
        <f>INDEX(Historical!$C$7:$C$1256,MATCH(B153,Historical!$B$7:$B$1278,0))*IF(AH153="n/a",1.03,IF(AH153&lt;0,1.01,IF(AH153&gt;10,1.1,(1+AH153/100))))</f>
        <v>0.90200000000000002</v>
      </c>
      <c r="AS153" s="887">
        <f>IF($AI153="n/a",1.03*AR153,IF($AI153&lt;0,1.01*AR153,IF($AI153&gt;10,1.1*AR153,(1+$AI153/100)*AR153)))</f>
        <v>0.99220000000000008</v>
      </c>
      <c r="AT153" s="887">
        <f>IF($AK153="n/a",1.03*AS153,IF($AK153&lt;0,1.01*AS153,IF($AK153&gt;10,1.1*AS153,(1+$AK153/100)*AS153)))</f>
        <v>1.04657256</v>
      </c>
      <c r="AU153" s="887">
        <f>IF($AK153="n/a",1.03*AT153,IF($AK153&lt;0,1.01*AT153,IF($AK153&gt;10,1.1*AT153,(1+$AK153/100)*AT153)))</f>
        <v>1.103924736288</v>
      </c>
      <c r="AV153" s="887">
        <f>IF($AK153="n/a",1.03*AU153,IF($AK153&lt;0,1.01*AU153,IF($AK153&gt;10,1.1*AU153,(1+$AK153/100)*AU153)))</f>
        <v>1.1644198118365825</v>
      </c>
      <c r="AW153" s="651">
        <f>SUM(AR153:AV153)</f>
        <v>5.2091171081245822</v>
      </c>
      <c r="AX153" s="748">
        <f>AW153/I153*100</f>
        <v>12.332190123400999</v>
      </c>
      <c r="AY153" s="935">
        <v>0.91</v>
      </c>
      <c r="AZ153" s="873">
        <v>33.229999999999997</v>
      </c>
      <c r="BA153" s="873">
        <v>-11.52</v>
      </c>
      <c r="BB153" s="873">
        <v>-5.92</v>
      </c>
      <c r="BC153" s="873">
        <v>1.9800000000000002</v>
      </c>
      <c r="BE153" s="624">
        <v>2008</v>
      </c>
      <c r="BF153" s="899">
        <f>IF(BE153&gt;2008,0,IF(BE153&gt;2001,1,IF(BE153&gt;1990,2,IF(BE153&gt;1980,3,IF(BE153&gt;1973,4,IF(BE153&gt;1970,5,IF(BE153&gt;1960,6,IF(BE153&gt;1958,7,IF(BE153&gt;1953,8,9)))))))))</f>
        <v>1</v>
      </c>
      <c r="BG153" s="883">
        <v>4.3999999999999995</v>
      </c>
    </row>
    <row r="154" spans="1:59" ht="11.25" customHeight="1" x14ac:dyDescent="0.2">
      <c r="A154" s="864" t="s">
        <v>1070</v>
      </c>
      <c r="B154" s="876" t="s">
        <v>1071</v>
      </c>
      <c r="C154" s="933" t="s">
        <v>108</v>
      </c>
      <c r="D154" s="933" t="s">
        <v>4337</v>
      </c>
      <c r="E154" s="733">
        <v>10</v>
      </c>
      <c r="F154" s="1158">
        <v>372</v>
      </c>
      <c r="G154" s="1158" t="s">
        <v>106</v>
      </c>
      <c r="H154" s="1158" t="s">
        <v>106</v>
      </c>
      <c r="I154" s="875">
        <v>150.72</v>
      </c>
      <c r="J154" s="651">
        <f>(M154/I154)*100</f>
        <v>2.2558386411889595</v>
      </c>
      <c r="K154" s="878">
        <v>0.85</v>
      </c>
      <c r="L154" s="888">
        <v>4</v>
      </c>
      <c r="M154" s="642">
        <f>K154*L154</f>
        <v>3.4</v>
      </c>
      <c r="N154" s="871" t="s">
        <v>3951</v>
      </c>
      <c r="O154" s="734">
        <v>0.75</v>
      </c>
      <c r="P154" s="862">
        <v>43899</v>
      </c>
      <c r="Q154" s="862">
        <v>43915</v>
      </c>
      <c r="R154" s="642">
        <f>(K154-O154)/O154*100</f>
        <v>13.33333333333333</v>
      </c>
      <c r="S154" s="701">
        <f>IF(INDEX(Historical!$D$7:$D$1254,MATCH(B154,Historical!$B$7:$B$1278,0))=0,"n/a",(INDEX(Historical!$C$7:$C$1256,MATCH(B154,Historical!$B$7:$B$1278,0))/INDEX(Historical!$D$7:$D$1254,MATCH(B154,Historical!$B$7:$B$1278,0))-1)*100)</f>
        <v>7.1428571428571397</v>
      </c>
      <c r="T154" s="701">
        <f>IF(INDEX(Historical!$F$7:$F$1247,MATCH(B154,Historical!$B$7:$B$1278,0))=0,"n/a",((INDEX(Historical!$C$7:$C$1256,MATCH(B154,Historical!$B$7:$B$1278,0))/INDEX(Historical!$F$7:$F$1247,MATCH(B154,Historical!$B$7:$B$1278,0)))^(1/3)-1)*100)</f>
        <v>7.7217345015941907</v>
      </c>
      <c r="U154" s="701">
        <f>IF(INDEX(Historical!$H$7:$H$1247,MATCH(B154,Historical!$B$7:$B$1278,0))=0,"n/a",((INDEX(Historical!$C$7:$C$1256,MATCH(B154,Historical!$B$7:$B$1278,0))/INDEX(Historical!$H$7:$H$1247,MATCH(B154,Historical!$B$7:$B$1278,0)))^(1/5)-1)*100)</f>
        <v>9.7975579958707435</v>
      </c>
      <c r="V154" s="701">
        <f>IF(INDEX(Historical!$O$7:$O$1247,MATCH(B154,Historical!$B$7:$B$1278,0))=0,"n/a",((INDEX(Historical!$C$7:$C$1256,MATCH(B154,Historical!$B$7:$B$1278,0))/INDEX(Historical!$O$7:$O$1247,MATCH(B154,Historical!$B$7:$B$1278,0)))^(1/10)-1)*100)</f>
        <v>12.546849589069975</v>
      </c>
      <c r="W154" s="702">
        <f>IF(OR(U154&lt;=0,U154="n/a",V154&lt;=0,V154="n/a"),"n/a",U154/V154)</f>
        <v>0.78087793484077139</v>
      </c>
      <c r="X154" s="703">
        <f>IF(OR(AJ154&lt;=0,AJ154="n/a",U154&lt;=0,U154="n/a"),"n/a",U154/AJ154)</f>
        <v>0.816463166322562</v>
      </c>
      <c r="Y154" s="665"/>
      <c r="Z154" s="651">
        <f>IF(OR(AC154&lt;0.01,AC154="n/a"),"n/a",M154/AC154*100)</f>
        <v>51.282051282051277</v>
      </c>
      <c r="AA154" s="887">
        <f>IF(OR(AC154&lt;0.01,AC154="n/a"),"n/a",I154/AC154)</f>
        <v>22.733031674208146</v>
      </c>
      <c r="AB154" s="888">
        <v>12</v>
      </c>
      <c r="AC154" s="866">
        <v>6.63</v>
      </c>
      <c r="AD154" s="866">
        <v>5.65</v>
      </c>
      <c r="AE154" s="866">
        <v>10.53</v>
      </c>
      <c r="AF154" s="866">
        <v>2.0099999999999998</v>
      </c>
      <c r="AG154" s="866">
        <v>8.9</v>
      </c>
      <c r="AH154" s="866">
        <v>3.5000000000000004</v>
      </c>
      <c r="AI154" s="866">
        <v>0.57999999999999996</v>
      </c>
      <c r="AJ154" s="866">
        <v>12</v>
      </c>
      <c r="AK154" s="866">
        <v>4.0199999999999996</v>
      </c>
      <c r="AL154" s="879">
        <v>53930</v>
      </c>
      <c r="AM154" s="873">
        <v>0.3</v>
      </c>
      <c r="AN154" s="866">
        <v>0.13</v>
      </c>
      <c r="AO154" s="740">
        <f>IF(U154="n/a","n/a",IF(AA154&lt;0,"n/a",IF(AA154="n/a","n/a",J154+U154-AA154)))</f>
        <v>-10.679635037148444</v>
      </c>
      <c r="AP154" s="741">
        <f>IF(U154="n/a","n/a",J154+U154)</f>
        <v>12.053396637059702</v>
      </c>
      <c r="AQ154" s="889">
        <f>IF(OR(AC154&lt;0.01,AF154="n/a"),"n/a",(I154/SQRT(22.5*AC154*(I154/AF154))-1)*100)</f>
        <v>42.50675409359588</v>
      </c>
      <c r="AR154" s="651">
        <f>INDEX(Historical!$C$7:$C$1256,MATCH(B154,Historical!$B$7:$B$1278,0))*IF(AH154="n/a",1.03,IF(AH154&lt;0,1.01,IF(AH154&gt;10,1.1,(1+AH154/100))))</f>
        <v>3.1049999999999995</v>
      </c>
      <c r="AS154" s="887">
        <f>IF($AI154="n/a",1.03*AR154,IF($AI154&lt;0,1.01*AR154,IF($AI154&gt;10,1.1*AR154,(1+$AI154/100)*AR154)))</f>
        <v>3.1230089999999997</v>
      </c>
      <c r="AT154" s="887">
        <f>IF($AK154="n/a",1.03*AS154,IF($AK154&lt;0,1.01*AS154,IF($AK154&gt;10,1.1*AS154,(1+$AK154/100)*AS154)))</f>
        <v>3.2485539617999999</v>
      </c>
      <c r="AU154" s="887">
        <f>IF($AK154="n/a",1.03*AT154,IF($AK154&lt;0,1.01*AT154,IF($AK154&gt;10,1.1*AT154,(1+$AK154/100)*AT154)))</f>
        <v>3.3791458310643598</v>
      </c>
      <c r="AV154" s="887">
        <f>IF($AK154="n/a",1.03*AU154,IF($AK154&lt;0,1.01*AU154,IF($AK154&gt;10,1.1*AU154,(1+$AK154/100)*AU154)))</f>
        <v>3.5149874934731473</v>
      </c>
      <c r="AW154" s="651">
        <f>SUM(AR154:AV154)</f>
        <v>16.370696286337505</v>
      </c>
      <c r="AX154" s="748">
        <f>AW154/I154*100</f>
        <v>10.861661548790808</v>
      </c>
      <c r="AY154" s="935">
        <v>0.33</v>
      </c>
      <c r="AZ154" s="873">
        <v>14.360000000000001</v>
      </c>
      <c r="BA154" s="873">
        <v>-33.119999999999997</v>
      </c>
      <c r="BB154" s="873">
        <v>-10.14</v>
      </c>
      <c r="BC154" s="873">
        <v>-15.86</v>
      </c>
      <c r="BE154" s="624">
        <v>2011</v>
      </c>
      <c r="BF154" s="899">
        <f>IF(BE154&gt;2008,0,IF(BE154&gt;2001,1,IF(BE154&gt;1990,2,IF(BE154&gt;1980,3,IF(BE154&gt;1973,4,IF(BE154&gt;1970,5,IF(BE154&gt;1960,6,IF(BE154&gt;1958,7,IF(BE154&gt;1953,8,9)))))))))</f>
        <v>0</v>
      </c>
      <c r="BG154" s="883">
        <v>2.2999999999999998</v>
      </c>
    </row>
    <row r="155" spans="1:59" ht="11.25" customHeight="1" x14ac:dyDescent="0.2">
      <c r="A155" s="872" t="s">
        <v>531</v>
      </c>
      <c r="B155" s="876" t="s">
        <v>532</v>
      </c>
      <c r="C155" s="933" t="s">
        <v>112</v>
      </c>
      <c r="D155" s="933" t="s">
        <v>211</v>
      </c>
      <c r="E155" s="733">
        <v>15</v>
      </c>
      <c r="F155" s="1158">
        <v>258</v>
      </c>
      <c r="G155" s="1182" t="s">
        <v>37</v>
      </c>
      <c r="H155" s="1182" t="s">
        <v>37</v>
      </c>
      <c r="I155" s="875">
        <v>219.89</v>
      </c>
      <c r="J155" s="651">
        <f>(M155/I155)*100</f>
        <v>2.4557733412160632</v>
      </c>
      <c r="K155" s="878">
        <v>1.35</v>
      </c>
      <c r="L155" s="888">
        <v>4</v>
      </c>
      <c r="M155" s="642">
        <f>K155*L155</f>
        <v>5.4</v>
      </c>
      <c r="N155" s="871" t="s">
        <v>119</v>
      </c>
      <c r="O155" s="734">
        <v>1.3109999999999999</v>
      </c>
      <c r="P155" s="862">
        <v>44154</v>
      </c>
      <c r="Q155" s="862">
        <v>44168</v>
      </c>
      <c r="R155" s="642">
        <f>(K155-O155)/O155*100</f>
        <v>2.9748283752860525</v>
      </c>
      <c r="S155" s="701">
        <f>IF(INDEX(Historical!$D$7:$D$1254,MATCH(B155,Historical!$B$7:$B$1278,0))=0,"n/a",(INDEX(Historical!$C$7:$C$1256,MATCH(B155,Historical!$B$7:$B$1278,0))/INDEX(Historical!$D$7:$D$1254,MATCH(B155,Historical!$B$7:$B$1278,0))-1)*100)</f>
        <v>10.4054054054054</v>
      </c>
      <c r="T155" s="701">
        <f>IF(INDEX(Historical!$F$7:$F$1247,MATCH(B155,Historical!$B$7:$B$1278,0))=0,"n/a",((INDEX(Historical!$C$7:$C$1256,MATCH(B155,Historical!$B$7:$B$1278,0))/INDEX(Historical!$F$7:$F$1247,MATCH(B155,Historical!$B$7:$B$1278,0)))^(1/3)-1)*100)</f>
        <v>7.0133037291207234</v>
      </c>
      <c r="U155" s="701">
        <f>IF(INDEX(Historical!$H$7:$H$1247,MATCH(B155,Historical!$B$7:$B$1278,0))=0,"n/a",((INDEX(Historical!$C$7:$C$1256,MATCH(B155,Historical!$B$7:$B$1278,0))/INDEX(Historical!$H$7:$H$1247,MATCH(B155,Historical!$B$7:$B$1278,0)))^(1/5)-1)*100)</f>
        <v>11.772096594910986</v>
      </c>
      <c r="V155" s="701">
        <f>IF(INDEX(Historical!$O$7:$O$1247,MATCH(B155,Historical!$B$7:$B$1278,0))=0,"n/a",((INDEX(Historical!$C$7:$C$1256,MATCH(B155,Historical!$B$7:$B$1278,0))/INDEX(Historical!$O$7:$O$1247,MATCH(B155,Historical!$B$7:$B$1278,0)))^(1/10)-1)*100)</f>
        <v>21.486361918080533</v>
      </c>
      <c r="W155" s="702">
        <f>IF(OR(U155&lt;=0,U155="n/a",V155&lt;=0,V155="n/a"),"n/a",U155/V155)</f>
        <v>0.5478869172823948</v>
      </c>
      <c r="X155" s="703">
        <f>IF(OR(AJ155&lt;=0,AJ155="n/a",U155&lt;=0,U155="n/a"),"n/a",U155/AJ155)</f>
        <v>1.1891006661526249</v>
      </c>
      <c r="Y155" s="876"/>
      <c r="Z155" s="651">
        <f>IF(OR(AC155&lt;0.01,AC155="n/a"),"n/a",M155/AC155*100)</f>
        <v>48.128342245989302</v>
      </c>
      <c r="AA155" s="887">
        <f>IF(OR(AC155&lt;0.01,AC155="n/a"),"n/a",I155/AC155)</f>
        <v>19.598039215686271</v>
      </c>
      <c r="AB155" s="888">
        <v>12</v>
      </c>
      <c r="AC155" s="866">
        <v>11.22</v>
      </c>
      <c r="AD155" s="866" t="s">
        <v>136</v>
      </c>
      <c r="AE155" s="866">
        <v>1.59</v>
      </c>
      <c r="AF155" s="866">
        <v>4.51</v>
      </c>
      <c r="AG155" s="866">
        <v>23.1</v>
      </c>
      <c r="AH155" s="866">
        <v>9.5</v>
      </c>
      <c r="AI155" s="866">
        <v>24.15</v>
      </c>
      <c r="AJ155" s="866">
        <v>9.9</v>
      </c>
      <c r="AK155" s="866">
        <v>-2.1</v>
      </c>
      <c r="AL155" s="879">
        <v>32090.000000000004</v>
      </c>
      <c r="AM155" s="873">
        <v>0.1</v>
      </c>
      <c r="AN155" s="866">
        <v>0.53</v>
      </c>
      <c r="AO155" s="740">
        <f>IF(U155="n/a","n/a",IF(AA155&lt;0,"n/a",IF(AA155="n/a","n/a",J155+U155-AA155)))</f>
        <v>-5.3701692795592209</v>
      </c>
      <c r="AP155" s="741">
        <f>IF(U155="n/a","n/a",J155+U155)</f>
        <v>14.22786993612705</v>
      </c>
      <c r="AQ155" s="889">
        <f>IF(OR(AC155&lt;0.01,AF155="n/a"),"n/a",(I155/SQRT(22.5*AC155*(I155/AF155))-1)*100)</f>
        <v>98.199850726196814</v>
      </c>
      <c r="AR155" s="651">
        <f>INDEX(Historical!$C$7:$C$1256,MATCH(B155,Historical!$B$7:$B$1278,0))*IF(AH155="n/a",1.03,IF(AH155&lt;0,1.01,IF(AH155&gt;10,1.1,(1+AH155/100))))</f>
        <v>5.3676899999999996</v>
      </c>
      <c r="AS155" s="887">
        <f>IF($AI155="n/a",1.03*AR155,IF($AI155&lt;0,1.01*AR155,IF($AI155&gt;10,1.1*AR155,(1+$AI155/100)*AR155)))</f>
        <v>5.9044590000000001</v>
      </c>
      <c r="AT155" s="887">
        <f>IF($AK155="n/a",1.03*AS155,IF($AK155&lt;0,1.01*AS155,IF($AK155&gt;10,1.1*AS155,(1+$AK155/100)*AS155)))</f>
        <v>5.9635035900000002</v>
      </c>
      <c r="AU155" s="887">
        <f>IF($AK155="n/a",1.03*AT155,IF($AK155&lt;0,1.01*AT155,IF($AK155&gt;10,1.1*AT155,(1+$AK155/100)*AT155)))</f>
        <v>6.0231386259000006</v>
      </c>
      <c r="AV155" s="887">
        <f>IF($AK155="n/a",1.03*AU155,IF($AK155&lt;0,1.01*AU155,IF($AK155&gt;10,1.1*AU155,(1+$AK155/100)*AU155)))</f>
        <v>6.0833700121590004</v>
      </c>
      <c r="AW155" s="651">
        <f>SUM(AR155:AV155)</f>
        <v>29.342161228059002</v>
      </c>
      <c r="AX155" s="748">
        <f>AW155/I155*100</f>
        <v>13.344018021764976</v>
      </c>
      <c r="AY155" s="935">
        <v>1.23</v>
      </c>
      <c r="AZ155" s="873">
        <v>117.66000000000001</v>
      </c>
      <c r="BA155" s="873">
        <v>-4.95</v>
      </c>
      <c r="BB155" s="873">
        <v>3.1</v>
      </c>
      <c r="BC155" s="873">
        <v>24.38</v>
      </c>
      <c r="BE155" s="624">
        <v>2006</v>
      </c>
      <c r="BF155" s="899">
        <f>IF(BE155&gt;2008,0,IF(BE155&gt;2001,1,IF(BE155&gt;1990,2,IF(BE155&gt;1980,3,IF(BE155&gt;1973,4,IF(BE155&gt;1970,5,IF(BE155&gt;1960,6,IF(BE155&gt;1958,7,IF(BE155&gt;1953,8,9)))))))))</f>
        <v>1</v>
      </c>
      <c r="BG155" s="883">
        <v>8.5</v>
      </c>
    </row>
    <row r="156" spans="1:59" ht="11.25" customHeight="1" x14ac:dyDescent="0.2">
      <c r="A156" s="872" t="s">
        <v>511</v>
      </c>
      <c r="B156" s="876" t="s">
        <v>512</v>
      </c>
      <c r="C156" s="933" t="s">
        <v>131</v>
      </c>
      <c r="D156" s="933" t="s">
        <v>4331</v>
      </c>
      <c r="E156" s="733">
        <v>14</v>
      </c>
      <c r="F156" s="1158">
        <v>262</v>
      </c>
      <c r="G156" s="1178" t="s">
        <v>37</v>
      </c>
      <c r="H156" s="1178" t="s">
        <v>37</v>
      </c>
      <c r="I156" s="875">
        <v>63.33</v>
      </c>
      <c r="J156" s="651">
        <f>(M156/I156)*100</f>
        <v>2.5738196747197217</v>
      </c>
      <c r="K156" s="878">
        <v>0.40749999999999997</v>
      </c>
      <c r="L156" s="888">
        <v>4</v>
      </c>
      <c r="M156" s="642">
        <f>K156*L156</f>
        <v>1.63</v>
      </c>
      <c r="N156" s="871" t="s">
        <v>513</v>
      </c>
      <c r="O156" s="734">
        <v>0.38250000000000001</v>
      </c>
      <c r="P156" s="862">
        <v>43867</v>
      </c>
      <c r="Q156" s="862">
        <v>43888</v>
      </c>
      <c r="R156" s="642">
        <f>(K156-O156)/O156*100</f>
        <v>6.5359477124182916</v>
      </c>
      <c r="S156" s="701">
        <f>IF(INDEX(Historical!$D$7:$D$1254,MATCH(B156,Historical!$B$7:$B$1278,0))=0,"n/a",(INDEX(Historical!$C$7:$C$1256,MATCH(B156,Historical!$B$7:$B$1278,0))/INDEX(Historical!$D$7:$D$1254,MATCH(B156,Historical!$B$7:$B$1278,0))-1)*100)</f>
        <v>7.1428571428571397</v>
      </c>
      <c r="T156" s="701">
        <f>IF(INDEX(Historical!$F$7:$F$1247,MATCH(B156,Historical!$B$7:$B$1278,0))=0,"n/a",((INDEX(Historical!$C$7:$C$1256,MATCH(B156,Historical!$B$7:$B$1278,0))/INDEX(Historical!$F$7:$F$1247,MATCH(B156,Historical!$B$7:$B$1278,0)))^(1/3)-1)*100)</f>
        <v>7.256408033128503</v>
      </c>
      <c r="U156" s="701">
        <f>IF(INDEX(Historical!$H$7:$H$1247,MATCH(B156,Historical!$B$7:$B$1278,0))=0,"n/a",((INDEX(Historical!$C$7:$C$1256,MATCH(B156,Historical!$B$7:$B$1278,0))/INDEX(Historical!$H$7:$H$1247,MATCH(B156,Historical!$B$7:$B$1278,0)))^(1/5)-1)*100)</f>
        <v>7.2145025900850923</v>
      </c>
      <c r="V156" s="701">
        <f>IF(INDEX(Historical!$O$7:$O$1247,MATCH(B156,Historical!$B$7:$B$1278,0))=0,"n/a",((INDEX(Historical!$C$7:$C$1256,MATCH(B156,Historical!$B$7:$B$1278,0))/INDEX(Historical!$O$7:$O$1247,MATCH(B156,Historical!$B$7:$B$1278,0)))^(1/10)-1)*100)</f>
        <v>11.833558100765806</v>
      </c>
      <c r="W156" s="702">
        <f>IF(OR(U156&lt;=0,U156="n/a",V156&lt;=0,V156="n/a"),"n/a",U156/V156)</f>
        <v>0.60966469498452935</v>
      </c>
      <c r="X156" s="703">
        <f>IF(OR(AJ156&lt;=0,AJ156="n/a",U156&lt;=0,U156="n/a"),"n/a",U156/AJ156)</f>
        <v>1.2883040339437664</v>
      </c>
      <c r="Y156" s="876"/>
      <c r="Z156" s="651">
        <f>IF(OR(AC156&lt;0.01,AC156="n/a"),"n/a",M156/AC156*100)</f>
        <v>64.426877470355734</v>
      </c>
      <c r="AA156" s="887">
        <f>IF(OR(AC156&lt;0.01,AC156="n/a"),"n/a",I156/AC156)</f>
        <v>25.031620553359684</v>
      </c>
      <c r="AB156" s="888">
        <v>12</v>
      </c>
      <c r="AC156" s="866">
        <v>2.5299999999999998</v>
      </c>
      <c r="AD156" s="866">
        <v>3.53</v>
      </c>
      <c r="AE156" s="866">
        <v>2.72</v>
      </c>
      <c r="AF156" s="866">
        <v>3.47</v>
      </c>
      <c r="AG156" s="866">
        <v>14.799999999999999</v>
      </c>
      <c r="AH156" s="866">
        <v>3</v>
      </c>
      <c r="AI156" s="866">
        <v>7.22</v>
      </c>
      <c r="AJ156" s="866">
        <v>5.6000000000000005</v>
      </c>
      <c r="AK156" s="866">
        <v>7.0900000000000007</v>
      </c>
      <c r="AL156" s="879">
        <v>18100</v>
      </c>
      <c r="AM156" s="873">
        <v>0.2</v>
      </c>
      <c r="AN156" s="866">
        <v>2.92</v>
      </c>
      <c r="AO156" s="740">
        <f>IF(U156="n/a","n/a",IF(AA156&lt;0,"n/a",IF(AA156="n/a","n/a",J156+U156-AA156)))</f>
        <v>-15.24329828855487</v>
      </c>
      <c r="AP156" s="741">
        <f>IF(U156="n/a","n/a",J156+U156)</f>
        <v>9.7883222648048136</v>
      </c>
      <c r="AQ156" s="889">
        <f>IF(OR(AC156&lt;0.01,AF156="n/a"),"n/a",(I156/SQRT(22.5*AC156*(I156/AF156))-1)*100)</f>
        <v>96.479824601982543</v>
      </c>
      <c r="AR156" s="651">
        <f>INDEX(Historical!$C$7:$C$1256,MATCH(B156,Historical!$B$7:$B$1278,0))*IF(AH156="n/a",1.03,IF(AH156&lt;0,1.01,IF(AH156&gt;10,1.1,(1+AH156/100))))</f>
        <v>1.5759000000000001</v>
      </c>
      <c r="AS156" s="887">
        <f>IF($AI156="n/a",1.03*AR156,IF($AI156&lt;0,1.01*AR156,IF($AI156&gt;10,1.1*AR156,(1+$AI156/100)*AR156)))</f>
        <v>1.6896799800000002</v>
      </c>
      <c r="AT156" s="887">
        <f>IF($AK156="n/a",1.03*AS156,IF($AK156&lt;0,1.01*AS156,IF($AK156&gt;10,1.1*AS156,(1+$AK156/100)*AS156)))</f>
        <v>1.8094782905820002</v>
      </c>
      <c r="AU156" s="887">
        <f>IF($AK156="n/a",1.03*AT156,IF($AK156&lt;0,1.01*AT156,IF($AK156&gt;10,1.1*AT156,(1+$AK156/100)*AT156)))</f>
        <v>1.937770301384264</v>
      </c>
      <c r="AV156" s="887">
        <f>IF($AK156="n/a",1.03*AU156,IF($AK156&lt;0,1.01*AU156,IF($AK156&gt;10,1.1*AU156,(1+$AK156/100)*AU156)))</f>
        <v>2.0751582157524084</v>
      </c>
      <c r="AW156" s="651">
        <f>SUM(AR156:AV156)</f>
        <v>9.0879867877186715</v>
      </c>
      <c r="AX156" s="748">
        <f>AW156/I156*100</f>
        <v>14.350208096824051</v>
      </c>
      <c r="AY156" s="935">
        <v>0.17</v>
      </c>
      <c r="AZ156" s="873">
        <v>37.580000000000005</v>
      </c>
      <c r="BA156" s="873">
        <v>-8.44</v>
      </c>
      <c r="BB156" s="873">
        <v>1.7399999999999998</v>
      </c>
      <c r="BC156" s="873">
        <v>3.36</v>
      </c>
      <c r="BE156" s="624">
        <v>2007</v>
      </c>
      <c r="BF156" s="899">
        <f>IF(BE156&gt;2008,0,IF(BE156&gt;2001,1,IF(BE156&gt;1990,2,IF(BE156&gt;1980,3,IF(BE156&gt;1973,4,IF(BE156&gt;1970,5,IF(BE156&gt;1960,6,IF(BE156&gt;1958,7,IF(BE156&gt;1953,8,9)))))))))</f>
        <v>1</v>
      </c>
      <c r="BG156" s="883">
        <v>2.8000000000000003</v>
      </c>
    </row>
    <row r="157" spans="1:59" ht="11.25" customHeight="1" x14ac:dyDescent="0.2">
      <c r="A157" s="864" t="s">
        <v>484</v>
      </c>
      <c r="B157" s="876" t="s">
        <v>485</v>
      </c>
      <c r="C157" s="933" t="s">
        <v>112</v>
      </c>
      <c r="D157" s="933" t="s">
        <v>4359</v>
      </c>
      <c r="E157" s="733">
        <v>25</v>
      </c>
      <c r="F157" s="1158">
        <v>134</v>
      </c>
      <c r="G157" s="1116" t="s">
        <v>106</v>
      </c>
      <c r="H157" s="1116" t="s">
        <v>106</v>
      </c>
      <c r="I157" s="875">
        <v>99.45</v>
      </c>
      <c r="J157" s="651">
        <f>(M157/I157)*100</f>
        <v>1.7496229260935143</v>
      </c>
      <c r="K157" s="885">
        <v>0.435</v>
      </c>
      <c r="L157" s="888">
        <v>4</v>
      </c>
      <c r="M157" s="642">
        <f>K157*L157</f>
        <v>1.74</v>
      </c>
      <c r="N157" s="871" t="s">
        <v>151</v>
      </c>
      <c r="O157" s="735">
        <v>0.40500000000000003</v>
      </c>
      <c r="P157" s="862">
        <v>43899</v>
      </c>
      <c r="Q157" s="862">
        <v>43921</v>
      </c>
      <c r="R157" s="642">
        <f>(K157-O157)/O157*100</f>
        <v>7.4074074074074003</v>
      </c>
      <c r="S157" s="701">
        <f>IF(INDEX(Historical!$D$7:$D$1254,MATCH(B157,Historical!$B$7:$B$1278,0))=0,"n/a",(INDEX(Historical!$C$7:$C$1256,MATCH(B157,Historical!$B$7:$B$1278,0))/INDEX(Historical!$D$7:$D$1254,MATCH(B157,Historical!$B$7:$B$1278,0))-1)*100)</f>
        <v>16.376707404744796</v>
      </c>
      <c r="T157" s="701">
        <f>IF(INDEX(Historical!$F$7:$F$1247,MATCH(B157,Historical!$B$7:$B$1278,0))=0,"n/a",((INDEX(Historical!$C$7:$C$1256,MATCH(B157,Historical!$B$7:$B$1278,0))/INDEX(Historical!$F$7:$F$1247,MATCH(B157,Historical!$B$7:$B$1278,0)))^(1/3)-1)*100)</f>
        <v>12.506431822920483</v>
      </c>
      <c r="U157" s="701">
        <f>IF(INDEX(Historical!$H$7:$H$1247,MATCH(B157,Historical!$B$7:$B$1278,0))=0,"n/a",((INDEX(Historical!$C$7:$C$1256,MATCH(B157,Historical!$B$7:$B$1278,0))/INDEX(Historical!$H$7:$H$1247,MATCH(B157,Historical!$B$7:$B$1278,0)))^(1/5)-1)*100)</f>
        <v>12.33340502046758</v>
      </c>
      <c r="V157" s="701">
        <f>IF(INDEX(Historical!$O$7:$O$1247,MATCH(B157,Historical!$B$7:$B$1278,0))=0,"n/a",((INDEX(Historical!$C$7:$C$1256,MATCH(B157,Historical!$B$7:$B$1278,0))/INDEX(Historical!$O$7:$O$1247,MATCH(B157,Historical!$B$7:$B$1278,0)))^(1/10)-1)*100)</f>
        <v>13.771778926809986</v>
      </c>
      <c r="W157" s="702">
        <f>IF(OR(U157&lt;=0,U157="n/a",V157&lt;=0,V157="n/a"),"n/a",U157/V157)</f>
        <v>0.89555641910993244</v>
      </c>
      <c r="X157" s="703">
        <f>IF(OR(AJ157&lt;=0,AJ157="n/a",U157&lt;=0,U157="n/a"),"n/a",U157/AJ157)</f>
        <v>1.4176327609732853</v>
      </c>
      <c r="Y157" s="877" t="s">
        <v>486</v>
      </c>
      <c r="Z157" s="651">
        <f>IF(OR(AC157&lt;0.01,AC157="n/a"),"n/a",M157/AC157*100)</f>
        <v>49.856733524355299</v>
      </c>
      <c r="AA157" s="887">
        <f>IF(OR(AC157&lt;0.01,AC157="n/a"),"n/a",I157/AC157)</f>
        <v>28.495702005730656</v>
      </c>
      <c r="AB157" s="888">
        <v>12</v>
      </c>
      <c r="AC157" s="866">
        <v>3.49</v>
      </c>
      <c r="AD157" s="866">
        <v>5.75</v>
      </c>
      <c r="AE157" s="866">
        <v>6.73</v>
      </c>
      <c r="AF157" s="866">
        <v>4.8099999999999996</v>
      </c>
      <c r="AG157" s="866">
        <v>18.2</v>
      </c>
      <c r="AH157" s="866">
        <v>-0.6</v>
      </c>
      <c r="AI157" s="866">
        <v>18.360000000000003</v>
      </c>
      <c r="AJ157" s="866">
        <v>8.6999999999999993</v>
      </c>
      <c r="AK157" s="866">
        <v>4.95</v>
      </c>
      <c r="AL157" s="879">
        <v>70410</v>
      </c>
      <c r="AM157" s="873">
        <v>0.2</v>
      </c>
      <c r="AN157" s="866">
        <v>0.71</v>
      </c>
      <c r="AO157" s="740">
        <f>IF(U157="n/a","n/a",IF(AA157&lt;0,"n/a",IF(AA157="n/a","n/a",J157+U157-AA157)))</f>
        <v>-14.412674059169561</v>
      </c>
      <c r="AP157" s="741">
        <f>IF(U157="n/a","n/a",J157+U157)</f>
        <v>14.083027946561096</v>
      </c>
      <c r="AQ157" s="889">
        <f>IF(OR(AC157&lt;0.01,AF157="n/a"),"n/a",(I157/SQRT(22.5*AC157*(I157/AF157))-1)*100)</f>
        <v>146.81466429292374</v>
      </c>
      <c r="AR157" s="651">
        <f>INDEX(Historical!$C$7:$C$1256,MATCH(B157,Historical!$B$7:$B$1278,0))*IF(AH157="n/a",1.03,IF(AH157&lt;0,1.01,IF(AH157&gt;10,1.1,(1+AH157/100))))</f>
        <v>1.6349880000000001</v>
      </c>
      <c r="AS157" s="887">
        <f>IF($AI157="n/a",1.03*AR157,IF($AI157&lt;0,1.01*AR157,IF($AI157&gt;10,1.1*AR157,(1+$AI157/100)*AR157)))</f>
        <v>1.7984868000000003</v>
      </c>
      <c r="AT157" s="887">
        <f>IF($AK157="n/a",1.03*AS157,IF($AK157&lt;0,1.01*AS157,IF($AK157&gt;10,1.1*AS157,(1+$AK157/100)*AS157)))</f>
        <v>1.8875118966000004</v>
      </c>
      <c r="AU157" s="887">
        <f>IF($AK157="n/a",1.03*AT157,IF($AK157&lt;0,1.01*AT157,IF($AK157&gt;10,1.1*AT157,(1+$AK157/100)*AT157)))</f>
        <v>1.9809437354817006</v>
      </c>
      <c r="AV157" s="887">
        <f>IF($AK157="n/a",1.03*AU157,IF($AK157&lt;0,1.01*AU157,IF($AK157&gt;10,1.1*AU157,(1+$AK157/100)*AU157)))</f>
        <v>2.0790004503880448</v>
      </c>
      <c r="AW157" s="651">
        <f>SUM(AR157:AV157)</f>
        <v>9.3809308824697446</v>
      </c>
      <c r="AX157" s="748">
        <f>AW157/I157*100</f>
        <v>9.4328113448665096</v>
      </c>
      <c r="AY157" s="935">
        <v>0.85</v>
      </c>
      <c r="AZ157" s="873">
        <v>52.690000000000005</v>
      </c>
      <c r="BA157" s="873">
        <v>-11.97</v>
      </c>
      <c r="BB157" s="873">
        <v>-6.419999999999999</v>
      </c>
      <c r="BC157" s="873">
        <v>8.0399999999999991</v>
      </c>
      <c r="BE157" s="624">
        <v>1998</v>
      </c>
      <c r="BF157" s="899">
        <f>IF(BE157&gt;2008,0,IF(BE157&gt;2001,1,IF(BE157&gt;1990,2,IF(BE157&gt;1980,3,IF(BE157&gt;1973,4,IF(BE157&gt;1970,5,IF(BE157&gt;1960,6,IF(BE157&gt;1958,7,IF(BE157&gt;1953,8,9)))))))))</f>
        <v>2</v>
      </c>
      <c r="BG157" s="883">
        <v>7.6</v>
      </c>
    </row>
    <row r="158" spans="1:59" ht="11.25" customHeight="1" x14ac:dyDescent="0.2">
      <c r="A158" s="872" t="s">
        <v>1072</v>
      </c>
      <c r="B158" s="876" t="s">
        <v>1073</v>
      </c>
      <c r="C158" s="933" t="s">
        <v>108</v>
      </c>
      <c r="D158" s="933" t="s">
        <v>118</v>
      </c>
      <c r="E158" s="733">
        <v>9</v>
      </c>
      <c r="F158" s="1158">
        <v>479</v>
      </c>
      <c r="G158" s="1140" t="s">
        <v>106</v>
      </c>
      <c r="H158" s="1140" t="s">
        <v>106</v>
      </c>
      <c r="I158" s="875">
        <v>17.75</v>
      </c>
      <c r="J158" s="651">
        <f>(M158/I158)*100</f>
        <v>2.704225352112676</v>
      </c>
      <c r="K158" s="878">
        <v>0.12</v>
      </c>
      <c r="L158" s="888">
        <v>4</v>
      </c>
      <c r="M158" s="642">
        <f>K158*L158</f>
        <v>0.48</v>
      </c>
      <c r="N158" s="871" t="s">
        <v>594</v>
      </c>
      <c r="O158" s="734">
        <v>0.11</v>
      </c>
      <c r="P158" s="862">
        <v>43991</v>
      </c>
      <c r="Q158" s="862">
        <v>44006</v>
      </c>
      <c r="R158" s="642">
        <f>(K158-O158)/O158*100</f>
        <v>9.0909090909090864</v>
      </c>
      <c r="S158" s="701">
        <f>IF(INDEX(Historical!$D$7:$D$1254,MATCH(B158,Historical!$B$7:$B$1278,0))=0,"n/a",(INDEX(Historical!$C$7:$C$1256,MATCH(B158,Historical!$B$7:$B$1278,0))/INDEX(Historical!$D$7:$D$1254,MATCH(B158,Historical!$B$7:$B$1278,0))-1)*100)</f>
        <v>10.256410256410241</v>
      </c>
      <c r="T158" s="701">
        <f>IF(INDEX(Historical!$F$7:$F$1247,MATCH(B158,Historical!$B$7:$B$1278,0))=0,"n/a",((INDEX(Historical!$C$7:$C$1256,MATCH(B158,Historical!$B$7:$B$1278,0))/INDEX(Historical!$F$7:$F$1247,MATCH(B158,Historical!$B$7:$B$1278,0)))^(1/3)-1)*100)</f>
        <v>11.524149667113504</v>
      </c>
      <c r="U158" s="701">
        <f>IF(INDEX(Historical!$H$7:$H$1247,MATCH(B158,Historical!$B$7:$B$1278,0))=0,"n/a",((INDEX(Historical!$C$7:$C$1256,MATCH(B158,Historical!$B$7:$B$1278,0))/INDEX(Historical!$H$7:$H$1247,MATCH(B158,Historical!$B$7:$B$1278,0)))^(1/5)-1)*100)</f>
        <v>12.370274760425982</v>
      </c>
      <c r="V158" s="701" t="str">
        <f>IF(INDEX(Historical!$O$7:$O$1247,MATCH(B158,Historical!$B$7:$B$1278,0))=0,"n/a",((INDEX(Historical!$C$7:$C$1256,MATCH(B158,Historical!$B$7:$B$1278,0))/INDEX(Historical!$O$7:$O$1247,MATCH(B158,Historical!$B$7:$B$1278,0)))^(1/10)-1)*100)</f>
        <v>n/a</v>
      </c>
      <c r="W158" s="702" t="str">
        <f>IF(OR(U158&lt;=0,U158="n/a",V158&lt;=0,V158="n/a"),"n/a",U158/V158)</f>
        <v>n/a</v>
      </c>
      <c r="X158" s="703">
        <f>IF(OR(AJ158&lt;=0,AJ158="n/a",U158&lt;=0,U158="n/a"),"n/a",U158/AJ158)</f>
        <v>0.20081614870821399</v>
      </c>
      <c r="Y158" s="664"/>
      <c r="Z158" s="651">
        <f>IF(OR(AC158&lt;0.01,AC158="n/a"),"n/a",M158/AC158*100)</f>
        <v>18.972332015810277</v>
      </c>
      <c r="AA158" s="887">
        <f>IF(OR(AC158&lt;0.01,AC158="n/a"),"n/a",I158/AC158)</f>
        <v>7.0158102766798427</v>
      </c>
      <c r="AB158" s="888">
        <v>12</v>
      </c>
      <c r="AC158" s="866">
        <v>2.5299999999999998</v>
      </c>
      <c r="AD158" s="866">
        <v>0.7</v>
      </c>
      <c r="AE158" s="866">
        <v>0.65</v>
      </c>
      <c r="AF158" s="866">
        <v>0.54</v>
      </c>
      <c r="AG158" s="866">
        <v>8.6</v>
      </c>
      <c r="AH158" s="866">
        <v>236.79999999999998</v>
      </c>
      <c r="AI158" s="866">
        <v>-0.57999999999999996</v>
      </c>
      <c r="AJ158" s="866">
        <v>61.6</v>
      </c>
      <c r="AK158" s="866">
        <v>10</v>
      </c>
      <c r="AL158" s="879">
        <v>2470</v>
      </c>
      <c r="AM158" s="873">
        <v>0.5</v>
      </c>
      <c r="AN158" s="866">
        <v>0.8</v>
      </c>
      <c r="AO158" s="740">
        <f>IF(U158="n/a","n/a",IF(AA158&lt;0,"n/a",IF(AA158="n/a","n/a",J158+U158-AA158)))</f>
        <v>8.0586898358588144</v>
      </c>
      <c r="AP158" s="741">
        <f>IF(U158="n/a","n/a",J158+U158)</f>
        <v>15.074500112538658</v>
      </c>
      <c r="AQ158" s="889">
        <f>IF(OR(AC158&lt;0.01,AF158="n/a"),"n/a",(I158/SQRT(22.5*AC158*(I158/AF158))-1)*100)</f>
        <v>-58.965935292696599</v>
      </c>
      <c r="AR158" s="651">
        <f>INDEX(Historical!$C$7:$C$1256,MATCH(B158,Historical!$B$7:$B$1278,0))*IF(AH158="n/a",1.03,IF(AH158&lt;0,1.01,IF(AH158&gt;10,1.1,(1+AH158/100))))</f>
        <v>0.47300000000000003</v>
      </c>
      <c r="AS158" s="887">
        <f>IF($AI158="n/a",1.03*AR158,IF($AI158&lt;0,1.01*AR158,IF($AI158&gt;10,1.1*AR158,(1+$AI158/100)*AR158)))</f>
        <v>0.47773000000000004</v>
      </c>
      <c r="AT158" s="887">
        <f>IF($AK158="n/a",1.03*AS158,IF($AK158&lt;0,1.01*AS158,IF($AK158&gt;10,1.1*AS158,(1+$AK158/100)*AS158)))</f>
        <v>0.52550300000000005</v>
      </c>
      <c r="AU158" s="887">
        <f>IF($AK158="n/a",1.03*AT158,IF($AK158&lt;0,1.01*AT158,IF($AK158&gt;10,1.1*AT158,(1+$AK158/100)*AT158)))</f>
        <v>0.5780533000000001</v>
      </c>
      <c r="AV158" s="887">
        <f>IF($AK158="n/a",1.03*AU158,IF($AK158&lt;0,1.01*AU158,IF($AK158&gt;10,1.1*AU158,(1+$AK158/100)*AU158)))</f>
        <v>0.6358586300000002</v>
      </c>
      <c r="AW158" s="651">
        <f>SUM(AR158:AV158)</f>
        <v>2.6901449300000007</v>
      </c>
      <c r="AX158" s="748">
        <f>AW158/I158*100</f>
        <v>15.155746084507046</v>
      </c>
      <c r="AY158" s="935">
        <v>1.45</v>
      </c>
      <c r="AZ158" s="873">
        <v>101.93</v>
      </c>
      <c r="BA158" s="873">
        <v>-15.190000000000001</v>
      </c>
      <c r="BB158" s="873">
        <v>3.73</v>
      </c>
      <c r="BC158" s="873">
        <v>14.249999999999998</v>
      </c>
      <c r="BE158" s="624">
        <v>2012</v>
      </c>
      <c r="BF158" s="899">
        <f>IF(BE158&gt;2008,0,IF(BE158&gt;2001,1,IF(BE158&gt;1990,2,IF(BE158&gt;1980,3,IF(BE158&gt;1973,4,IF(BE158&gt;1970,5,IF(BE158&gt;1960,6,IF(BE158&gt;1958,7,IF(BE158&gt;1953,8,9)))))))))</f>
        <v>0</v>
      </c>
      <c r="BG158" s="883">
        <v>1.0999999999999999</v>
      </c>
    </row>
    <row r="159" spans="1:59" ht="11.25" customHeight="1" x14ac:dyDescent="0.2">
      <c r="A159" s="864" t="s">
        <v>1080</v>
      </c>
      <c r="B159" s="876" t="s">
        <v>1081</v>
      </c>
      <c r="C159" s="933" t="s">
        <v>108</v>
      </c>
      <c r="D159" s="933" t="s">
        <v>4337</v>
      </c>
      <c r="E159" s="733">
        <v>11</v>
      </c>
      <c r="F159" s="1158">
        <v>302</v>
      </c>
      <c r="G159" s="1158" t="s">
        <v>106</v>
      </c>
      <c r="H159" s="1158" t="s">
        <v>106</v>
      </c>
      <c r="I159" s="875">
        <v>56.31</v>
      </c>
      <c r="J159" s="651">
        <f>(M159/I159)*100</f>
        <v>2.7703782631859348</v>
      </c>
      <c r="K159" s="878">
        <v>0.39</v>
      </c>
      <c r="L159" s="888">
        <v>4</v>
      </c>
      <c r="M159" s="642">
        <f>K159*L159</f>
        <v>1.56</v>
      </c>
      <c r="N159" s="871" t="s">
        <v>604</v>
      </c>
      <c r="O159" s="734">
        <v>0.36</v>
      </c>
      <c r="P159" s="862">
        <v>43889</v>
      </c>
      <c r="Q159" s="862">
        <v>43902</v>
      </c>
      <c r="R159" s="642">
        <f>(K159-O159)/O159*100</f>
        <v>8.333333333333341</v>
      </c>
      <c r="S159" s="701">
        <f>IF(INDEX(Historical!$D$7:$D$1254,MATCH(B159,Historical!$B$7:$B$1278,0))=0,"n/a",(INDEX(Historical!$C$7:$C$1256,MATCH(B159,Historical!$B$7:$B$1278,0))/INDEX(Historical!$D$7:$D$1254,MATCH(B159,Historical!$B$7:$B$1278,0))-1)*100)</f>
        <v>14.285714285714279</v>
      </c>
      <c r="T159" s="701">
        <f>IF(INDEX(Historical!$F$7:$F$1247,MATCH(B159,Historical!$B$7:$B$1278,0))=0,"n/a",((INDEX(Historical!$C$7:$C$1256,MATCH(B159,Historical!$B$7:$B$1278,0))/INDEX(Historical!$F$7:$F$1247,MATCH(B159,Historical!$B$7:$B$1278,0)))^(1/3)-1)*100)</f>
        <v>11.457607795906144</v>
      </c>
      <c r="U159" s="701">
        <f>IF(INDEX(Historical!$H$7:$H$1247,MATCH(B159,Historical!$B$7:$B$1278,0))=0,"n/a",((INDEX(Historical!$C$7:$C$1256,MATCH(B159,Historical!$B$7:$B$1278,0))/INDEX(Historical!$H$7:$H$1247,MATCH(B159,Historical!$B$7:$B$1278,0)))^(1/5)-1)*100)</f>
        <v>10.859472602645347</v>
      </c>
      <c r="V159" s="701">
        <f>IF(INDEX(Historical!$O$7:$O$1247,MATCH(B159,Historical!$B$7:$B$1278,0))=0,"n/a",((INDEX(Historical!$C$7:$C$1256,MATCH(B159,Historical!$B$7:$B$1278,0))/INDEX(Historical!$O$7:$O$1247,MATCH(B159,Historical!$B$7:$B$1278,0)))^(1/10)-1)*100)</f>
        <v>21.824110663778651</v>
      </c>
      <c r="W159" s="702">
        <f>IF(OR(U159&lt;=0,U159="n/a",V159&lt;=0,V159="n/a"),"n/a",U159/V159)</f>
        <v>0.49759061296682072</v>
      </c>
      <c r="X159" s="703">
        <f>IF(OR(AJ159&lt;=0,AJ159="n/a",U159&lt;=0,U159="n/a"),"n/a",U159/AJ159)</f>
        <v>0.98722478205866793</v>
      </c>
      <c r="Y159" s="664"/>
      <c r="Z159" s="651">
        <f>IF(OR(AC159&lt;0.01,AC159="n/a"),"n/a",M159/AC159*100)</f>
        <v>63.157894736842103</v>
      </c>
      <c r="AA159" s="887">
        <f>IF(OR(AC159&lt;0.01,AC159="n/a"),"n/a",I159/AC159)</f>
        <v>22.79757085020243</v>
      </c>
      <c r="AB159" s="888">
        <v>12</v>
      </c>
      <c r="AC159" s="866">
        <v>2.4700000000000002</v>
      </c>
      <c r="AD159" s="866">
        <v>4.76</v>
      </c>
      <c r="AE159" s="866">
        <v>6.49</v>
      </c>
      <c r="AF159" s="866">
        <v>12.63</v>
      </c>
      <c r="AG159" s="866">
        <v>54.400000000000006</v>
      </c>
      <c r="AH159" s="866">
        <v>16.100000000000001</v>
      </c>
      <c r="AI159" s="866">
        <v>17.399999999999999</v>
      </c>
      <c r="AJ159" s="866">
        <v>11</v>
      </c>
      <c r="AK159" s="866">
        <v>4.8</v>
      </c>
      <c r="AL159" s="879">
        <v>2690</v>
      </c>
      <c r="AM159" s="873">
        <v>8.5</v>
      </c>
      <c r="AN159" s="866">
        <v>0</v>
      </c>
      <c r="AO159" s="740">
        <f>IF(U159="n/a","n/a",IF(AA159&lt;0,"n/a",IF(AA159="n/a","n/a",J159+U159-AA159)))</f>
        <v>-9.1677199843711481</v>
      </c>
      <c r="AP159" s="741">
        <f>IF(U159="n/a","n/a",J159+U159)</f>
        <v>13.629850865831282</v>
      </c>
      <c r="AQ159" s="889">
        <f>IF(OR(AC159&lt;0.01,AF159="n/a"),"n/a",(I159/SQRT(22.5*AC159*(I159/AF159))-1)*100)</f>
        <v>257.72945695381259</v>
      </c>
      <c r="AR159" s="651">
        <f>INDEX(Historical!$C$7:$C$1256,MATCH(B159,Historical!$B$7:$B$1278,0))*IF(AH159="n/a",1.03,IF(AH159&lt;0,1.01,IF(AH159&gt;10,1.1,(1+AH159/100))))</f>
        <v>1.5840000000000001</v>
      </c>
      <c r="AS159" s="887">
        <f>IF($AI159="n/a",1.03*AR159,IF($AI159&lt;0,1.01*AR159,IF($AI159&gt;10,1.1*AR159,(1+$AI159/100)*AR159)))</f>
        <v>1.7424000000000002</v>
      </c>
      <c r="AT159" s="887">
        <f>IF($AK159="n/a",1.03*AS159,IF($AK159&lt;0,1.01*AS159,IF($AK159&gt;10,1.1*AS159,(1+$AK159/100)*AS159)))</f>
        <v>1.8260352000000002</v>
      </c>
      <c r="AU159" s="887">
        <f>IF($AK159="n/a",1.03*AT159,IF($AK159&lt;0,1.01*AT159,IF($AK159&gt;10,1.1*AT159,(1+$AK159/100)*AT159)))</f>
        <v>1.9136848896000003</v>
      </c>
      <c r="AV159" s="887">
        <f>IF($AK159="n/a",1.03*AU159,IF($AK159&lt;0,1.01*AU159,IF($AK159&gt;10,1.1*AU159,(1+$AK159/100)*AU159)))</f>
        <v>2.0055417643008004</v>
      </c>
      <c r="AW159" s="651">
        <f>SUM(AR159:AV159)</f>
        <v>9.0716618539008032</v>
      </c>
      <c r="AX159" s="748">
        <f>AW159/I159*100</f>
        <v>16.110214622448595</v>
      </c>
      <c r="AY159" s="935">
        <v>1.25</v>
      </c>
      <c r="AZ159" s="873">
        <v>67.989999999999995</v>
      </c>
      <c r="BA159" s="873">
        <v>-28.02</v>
      </c>
      <c r="BB159" s="873">
        <v>-3.5900000000000003</v>
      </c>
      <c r="BC159" s="873">
        <v>-8.06</v>
      </c>
      <c r="BE159" s="624">
        <v>2010</v>
      </c>
      <c r="BF159" s="899">
        <f>IF(BE159&gt;2008,0,IF(BE159&gt;2001,1,IF(BE159&gt;1990,2,IF(BE159&gt;1980,3,IF(BE159&gt;1973,4,IF(BE159&gt;1970,5,IF(BE159&gt;1960,6,IF(BE159&gt;1958,7,IF(BE159&gt;1953,8,9)))))))))</f>
        <v>0</v>
      </c>
      <c r="BG159" s="883">
        <v>31.4</v>
      </c>
    </row>
    <row r="160" spans="1:59" ht="11.25" customHeight="1" x14ac:dyDescent="0.2">
      <c r="A160" s="872" t="s">
        <v>1082</v>
      </c>
      <c r="B160" s="876" t="s">
        <v>1083</v>
      </c>
      <c r="C160" s="933" t="s">
        <v>108</v>
      </c>
      <c r="D160" s="933" t="s">
        <v>4341</v>
      </c>
      <c r="E160" s="733">
        <v>9</v>
      </c>
      <c r="F160" s="1158">
        <v>412</v>
      </c>
      <c r="G160" s="1140" t="s">
        <v>106</v>
      </c>
      <c r="H160" s="1140" t="s">
        <v>106</v>
      </c>
      <c r="I160" s="875">
        <v>28.41</v>
      </c>
      <c r="J160" s="651">
        <f>(M160/I160)*100</f>
        <v>3.9422738472368888</v>
      </c>
      <c r="K160" s="878">
        <v>0.28000000000000003</v>
      </c>
      <c r="L160" s="888">
        <v>4</v>
      </c>
      <c r="M160" s="642">
        <f>K160*L160</f>
        <v>1.1200000000000001</v>
      </c>
      <c r="N160" s="871" t="s">
        <v>432</v>
      </c>
      <c r="O160" s="734">
        <v>0.26</v>
      </c>
      <c r="P160" s="867">
        <v>43501</v>
      </c>
      <c r="Q160" s="867">
        <v>43516</v>
      </c>
      <c r="R160" s="642">
        <f>(K160-O160)/O160*100</f>
        <v>7.6923076923076987</v>
      </c>
      <c r="S160" s="701">
        <f>IF(INDEX(Historical!$D$7:$D$1254,MATCH(B160,Historical!$B$7:$B$1278,0))=0,"n/a",(INDEX(Historical!$C$7:$C$1256,MATCH(B160,Historical!$B$7:$B$1278,0))/INDEX(Historical!$D$7:$D$1254,MATCH(B160,Historical!$B$7:$B$1278,0))-1)*100)</f>
        <v>12.000000000000011</v>
      </c>
      <c r="T160" s="701">
        <f>IF(INDEX(Historical!$F$7:$F$1247,MATCH(B160,Historical!$B$7:$B$1278,0))=0,"n/a",((INDEX(Historical!$C$7:$C$1256,MATCH(B160,Historical!$B$7:$B$1278,0))/INDEX(Historical!$F$7:$F$1247,MATCH(B160,Historical!$B$7:$B$1278,0)))^(1/3)-1)*100)</f>
        <v>13.30326698854094</v>
      </c>
      <c r="U160" s="701">
        <f>IF(INDEX(Historical!$H$7:$H$1247,MATCH(B160,Historical!$B$7:$B$1278,0))=0,"n/a",((INDEX(Historical!$C$7:$C$1256,MATCH(B160,Historical!$B$7:$B$1278,0))/INDEX(Historical!$H$7:$H$1247,MATCH(B160,Historical!$B$7:$B$1278,0)))^(1/5)-1)*100)</f>
        <v>15.708390490417855</v>
      </c>
      <c r="V160" s="701">
        <f>IF(INDEX(Historical!$O$7:$O$1247,MATCH(B160,Historical!$B$7:$B$1278,0))=0,"n/a",((INDEX(Historical!$C$7:$C$1256,MATCH(B160,Historical!$B$7:$B$1278,0))/INDEX(Historical!$O$7:$O$1247,MATCH(B160,Historical!$B$7:$B$1278,0)))^(1/10)-1)*100)</f>
        <v>31.95079107728942</v>
      </c>
      <c r="W160" s="702">
        <f>IF(OR(U160&lt;=0,U160="n/a",V160&lt;=0,V160="n/a"),"n/a",U160/V160)</f>
        <v>0.49164324139640342</v>
      </c>
      <c r="X160" s="703">
        <f>IF(OR(AJ160&lt;=0,AJ160="n/a",U160&lt;=0,U160="n/a"),"n/a",U160/AJ160)</f>
        <v>1.2982140901171781</v>
      </c>
      <c r="Y160" s="877"/>
      <c r="Z160" s="651">
        <f>IF(OR(AC160&lt;0.01,AC160="n/a"),"n/a",M160/AC160*100)</f>
        <v>54.368932038834963</v>
      </c>
      <c r="AA160" s="887">
        <f>IF(OR(AC160&lt;0.01,AC160="n/a"),"n/a",I160/AC160)</f>
        <v>13.791262135922329</v>
      </c>
      <c r="AB160" s="888">
        <v>12</v>
      </c>
      <c r="AC160" s="866">
        <v>2.06</v>
      </c>
      <c r="AD160" s="866">
        <v>1.72</v>
      </c>
      <c r="AE160" s="866">
        <v>3.81</v>
      </c>
      <c r="AF160" s="866">
        <v>0.88</v>
      </c>
      <c r="AG160" s="866">
        <v>6.7</v>
      </c>
      <c r="AH160" s="866">
        <v>13.4</v>
      </c>
      <c r="AI160" s="866">
        <v>3.2099999999999995</v>
      </c>
      <c r="AJ160" s="866">
        <v>12.1</v>
      </c>
      <c r="AK160" s="866">
        <v>8</v>
      </c>
      <c r="AL160" s="879">
        <v>1990</v>
      </c>
      <c r="AM160" s="873">
        <v>0.4</v>
      </c>
      <c r="AN160" s="866">
        <v>0.02</v>
      </c>
      <c r="AO160" s="740">
        <f>IF(U160="n/a","n/a",IF(AA160&lt;0,"n/a",IF(AA160="n/a","n/a",J160+U160-AA160)))</f>
        <v>5.8594022017324168</v>
      </c>
      <c r="AP160" s="741">
        <f>IF(U160="n/a","n/a",J160+U160)</f>
        <v>19.650664337654746</v>
      </c>
      <c r="AQ160" s="889">
        <f>IF(OR(AC160&lt;0.01,AF160="n/a"),"n/a",(I160/SQRT(22.5*AC160*(I160/AF160))-1)*100)</f>
        <v>-26.556716729130514</v>
      </c>
      <c r="AR160" s="651">
        <f>INDEX(Historical!$C$7:$C$1256,MATCH(B160,Historical!$B$7:$B$1278,0))*IF(AH160="n/a",1.03,IF(AH160&lt;0,1.01,IF(AH160&gt;10,1.1,(1+AH160/100))))</f>
        <v>1.2320000000000002</v>
      </c>
      <c r="AS160" s="887">
        <f>IF($AI160="n/a",1.03*AR160,IF($AI160&lt;0,1.01*AR160,IF($AI160&gt;10,1.1*AR160,(1+$AI160/100)*AR160)))</f>
        <v>1.2715472000000003</v>
      </c>
      <c r="AT160" s="887">
        <f>IF($AK160="n/a",1.03*AS160,IF($AK160&lt;0,1.01*AS160,IF($AK160&gt;10,1.1*AS160,(1+$AK160/100)*AS160)))</f>
        <v>1.3732709760000004</v>
      </c>
      <c r="AU160" s="887">
        <f>IF($AK160="n/a",1.03*AT160,IF($AK160&lt;0,1.01*AT160,IF($AK160&gt;10,1.1*AT160,(1+$AK160/100)*AT160)))</f>
        <v>1.4831326540800005</v>
      </c>
      <c r="AV160" s="887">
        <f>IF($AK160="n/a",1.03*AU160,IF($AK160&lt;0,1.01*AU160,IF($AK160&gt;10,1.1*AU160,(1+$AK160/100)*AU160)))</f>
        <v>1.6017832664064007</v>
      </c>
      <c r="AW160" s="651">
        <f>SUM(AR160:AV160)</f>
        <v>6.9617340964864027</v>
      </c>
      <c r="AX160" s="748">
        <f>AW160/I160*100</f>
        <v>24.504519874996138</v>
      </c>
      <c r="AY160" s="935">
        <v>1.03</v>
      </c>
      <c r="AZ160" s="873">
        <v>48.67</v>
      </c>
      <c r="BA160" s="873">
        <v>-30.990000000000002</v>
      </c>
      <c r="BB160" s="873">
        <v>8.6300000000000008</v>
      </c>
      <c r="BC160" s="873">
        <v>-0.33999999999999997</v>
      </c>
      <c r="BE160" s="624">
        <v>2011</v>
      </c>
      <c r="BF160" s="899">
        <f>IF(BE160&gt;2008,0,IF(BE160&gt;2001,1,IF(BE160&gt;1990,2,IF(BE160&gt;1980,3,IF(BE160&gt;1973,4,IF(BE160&gt;1970,5,IF(BE160&gt;1960,6,IF(BE160&gt;1958,7,IF(BE160&gt;1953,8,9)))))))))</f>
        <v>0</v>
      </c>
      <c r="BG160" s="883">
        <v>1</v>
      </c>
    </row>
    <row r="161" spans="1:59" ht="11.25" customHeight="1" x14ac:dyDescent="0.2">
      <c r="A161" s="872" t="s">
        <v>1104</v>
      </c>
      <c r="B161" s="876" t="s">
        <v>1105</v>
      </c>
      <c r="C161" s="933" t="s">
        <v>4322</v>
      </c>
      <c r="D161" s="933" t="s">
        <v>4323</v>
      </c>
      <c r="E161" s="733">
        <v>8</v>
      </c>
      <c r="F161" s="1158">
        <v>568</v>
      </c>
      <c r="G161" s="1116" t="s">
        <v>106</v>
      </c>
      <c r="H161" s="1116" t="s">
        <v>106</v>
      </c>
      <c r="I161" s="875">
        <v>71.05</v>
      </c>
      <c r="J161" s="651">
        <f>(M161/I161)*100</f>
        <v>2.8712174524982408</v>
      </c>
      <c r="K161" s="878">
        <v>0.51</v>
      </c>
      <c r="L161" s="888">
        <v>4</v>
      </c>
      <c r="M161" s="642">
        <f>K161*L161</f>
        <v>2.04</v>
      </c>
      <c r="N161" s="871" t="s">
        <v>239</v>
      </c>
      <c r="O161" s="734">
        <v>0.5</v>
      </c>
      <c r="P161" s="862">
        <v>44098</v>
      </c>
      <c r="Q161" s="862">
        <v>44113</v>
      </c>
      <c r="R161" s="642">
        <f>(K161-O161)/O161*100</f>
        <v>2.0000000000000018</v>
      </c>
      <c r="S161" s="701">
        <f>IF(INDEX(Historical!$D$7:$D$1254,MATCH(B161,Historical!$B$7:$B$1278,0))=0,"n/a",(INDEX(Historical!$C$7:$C$1256,MATCH(B161,Historical!$B$7:$B$1278,0))/INDEX(Historical!$D$7:$D$1254,MATCH(B161,Historical!$B$7:$B$1278,0))-1)*100)</f>
        <v>6.6666666666666652</v>
      </c>
      <c r="T161" s="701">
        <f>IF(INDEX(Historical!$F$7:$F$1247,MATCH(B161,Historical!$B$7:$B$1278,0))=0,"n/a",((INDEX(Historical!$C$7:$C$1256,MATCH(B161,Historical!$B$7:$B$1278,0))/INDEX(Historical!$F$7:$F$1247,MATCH(B161,Historical!$B$7:$B$1278,0)))^(1/3)-1)*100)</f>
        <v>9.684706748314742</v>
      </c>
      <c r="U161" s="701">
        <f>IF(INDEX(Historical!$H$7:$H$1247,MATCH(B161,Historical!$B$7:$B$1278,0))=0,"n/a",((INDEX(Historical!$C$7:$C$1256,MATCH(B161,Historical!$B$7:$B$1278,0))/INDEX(Historical!$H$7:$H$1247,MATCH(B161,Historical!$B$7:$B$1278,0)))^(1/5)-1)*100)</f>
        <v>19.435883770712081</v>
      </c>
      <c r="V161" s="701" t="str">
        <f>IF(INDEX(Historical!$O$7:$O$1247,MATCH(B161,Historical!$B$7:$B$1278,0))=0,"n/a",((INDEX(Historical!$C$7:$C$1256,MATCH(B161,Historical!$B$7:$B$1278,0))/INDEX(Historical!$O$7:$O$1247,MATCH(B161,Historical!$B$7:$B$1278,0)))^(1/10)-1)*100)</f>
        <v>n/a</v>
      </c>
      <c r="W161" s="702" t="str">
        <f>IF(OR(U161&lt;=0,U161="n/a",V161&lt;=0,V161="n/a"),"n/a",U161/V161)</f>
        <v>n/a</v>
      </c>
      <c r="X161" s="703">
        <f>IF(OR(AJ161&lt;=0,AJ161="n/a",U161&lt;=0,U161="n/a"),"n/a",U161/AJ161)</f>
        <v>0.73620771858757883</v>
      </c>
      <c r="Y161" s="661"/>
      <c r="Z161" s="651">
        <f>IF(OR(AC161&lt;0.01,AC161="n/a"),"n/a",M161/AC161*100)</f>
        <v>1200</v>
      </c>
      <c r="AA161" s="887">
        <f>IF(OR(AC161&lt;0.01,AC161="n/a"),"n/a",I161/AC161)</f>
        <v>417.94117647058818</v>
      </c>
      <c r="AB161" s="888">
        <v>12</v>
      </c>
      <c r="AC161" s="866">
        <v>0.17</v>
      </c>
      <c r="AD161" s="866" t="s">
        <v>136</v>
      </c>
      <c r="AE161" s="866">
        <v>8.39</v>
      </c>
      <c r="AF161" s="866">
        <v>3.33</v>
      </c>
      <c r="AG161" s="866">
        <v>0.8</v>
      </c>
      <c r="AH161" s="868">
        <v>27.800000000000004</v>
      </c>
      <c r="AI161" s="868">
        <v>-48.76</v>
      </c>
      <c r="AJ161" s="866">
        <v>26.400000000000002</v>
      </c>
      <c r="AK161" s="866" t="s">
        <v>136</v>
      </c>
      <c r="AL161" s="879">
        <v>8450</v>
      </c>
      <c r="AM161" s="873">
        <v>0.4</v>
      </c>
      <c r="AN161" s="866">
        <v>0</v>
      </c>
      <c r="AO161" s="740">
        <f>IF(U161="n/a","n/a",IF(AA161&lt;0,"n/a",IF(AA161="n/a","n/a",J161+U161-AA161)))</f>
        <v>-395.63407524737784</v>
      </c>
      <c r="AP161" s="741">
        <f>IF(U161="n/a","n/a",J161+U161)</f>
        <v>22.307101223210321</v>
      </c>
      <c r="AQ161" s="889">
        <f>IF(OR(AC161&lt;0.01,AF161="n/a"),"n/a",(I161/SQRT(22.5*AC161*(I161/AF161))-1)*100)</f>
        <v>686.48136734220884</v>
      </c>
      <c r="AR161" s="651">
        <f>INDEX(Historical!$C$7:$C$1256,MATCH(B161,Historical!$B$7:$B$1278,0))*IF(AH161="n/a",1.03,IF(AH161&lt;0,1.01,IF(AH161&gt;10,1.1,(1+AH161/100))))</f>
        <v>2.1120000000000001</v>
      </c>
      <c r="AS161" s="887">
        <f>IF($AI161="n/a",1.03*AR161,IF($AI161&lt;0,1.01*AR161,IF($AI161&gt;10,1.1*AR161,(1+$AI161/100)*AR161)))</f>
        <v>2.1331199999999999</v>
      </c>
      <c r="AT161" s="887">
        <f>IF($AK161="n/a",1.03*AS161,IF($AK161&lt;0,1.01*AS161,IF($AK161&gt;10,1.1*AS161,(1+$AK161/100)*AS161)))</f>
        <v>2.1971135999999998</v>
      </c>
      <c r="AU161" s="887">
        <f>IF($AK161="n/a",1.03*AT161,IF($AK161&lt;0,1.01*AT161,IF($AK161&gt;10,1.1*AT161,(1+$AK161/100)*AT161)))</f>
        <v>2.2630270079999999</v>
      </c>
      <c r="AV161" s="887">
        <f>IF($AK161="n/a",1.03*AU161,IF($AK161&lt;0,1.01*AU161,IF($AK161&gt;10,1.1*AU161,(1+$AK161/100)*AU161)))</f>
        <v>2.3309178182400001</v>
      </c>
      <c r="AW161" s="651">
        <f>SUM(AR161:AV161)</f>
        <v>11.036178426239999</v>
      </c>
      <c r="AX161" s="748">
        <f>AW161/I161*100</f>
        <v>15.532974561914145</v>
      </c>
      <c r="AY161" s="935">
        <v>0.55000000000000004</v>
      </c>
      <c r="AZ161" s="873">
        <v>62.51</v>
      </c>
      <c r="BA161" s="873">
        <v>-18.12</v>
      </c>
      <c r="BB161" s="873">
        <v>-7.3599999999999994</v>
      </c>
      <c r="BC161" s="873">
        <v>-0.28999999999999998</v>
      </c>
      <c r="BE161" s="624">
        <v>2013</v>
      </c>
      <c r="BF161" s="899">
        <f>IF(BE161&gt;2008,0,IF(BE161&gt;2001,1,IF(BE161&gt;1990,2,IF(BE161&gt;1980,3,IF(BE161&gt;1973,4,IF(BE161&gt;1970,5,IF(BE161&gt;1960,6,IF(BE161&gt;1958,7,IF(BE161&gt;1953,8,9)))))))))</f>
        <v>0</v>
      </c>
      <c r="BG161" s="883">
        <v>0.3</v>
      </c>
    </row>
    <row r="162" spans="1:59" s="774" customFormat="1" ht="11.25" customHeight="1" x14ac:dyDescent="0.2">
      <c r="A162" s="755" t="s">
        <v>1092</v>
      </c>
      <c r="B162" s="782" t="s">
        <v>1093</v>
      </c>
      <c r="C162" s="933" t="s">
        <v>4322</v>
      </c>
      <c r="D162" s="933" t="s">
        <v>4323</v>
      </c>
      <c r="E162" s="756">
        <v>10</v>
      </c>
      <c r="F162" s="1158">
        <v>329</v>
      </c>
      <c r="G162" s="1181" t="s">
        <v>106</v>
      </c>
      <c r="H162" s="1181" t="s">
        <v>106</v>
      </c>
      <c r="I162" s="757">
        <v>119.36</v>
      </c>
      <c r="J162" s="758">
        <f>(M162/I162)*100</f>
        <v>4.088471849865952</v>
      </c>
      <c r="K162" s="759">
        <v>1.22</v>
      </c>
      <c r="L162" s="760">
        <v>4</v>
      </c>
      <c r="M162" s="761">
        <f>K162*L162</f>
        <v>4.88</v>
      </c>
      <c r="N162" s="762" t="s">
        <v>218</v>
      </c>
      <c r="O162" s="763">
        <v>1.1000000000000001</v>
      </c>
      <c r="P162" s="1129">
        <v>43643</v>
      </c>
      <c r="Q162" s="1129">
        <v>43661</v>
      </c>
      <c r="R162" s="761">
        <f>(K162-O162)/O162*100</f>
        <v>10.909090909090898</v>
      </c>
      <c r="S162" s="701">
        <f>IF(INDEX(Historical!$D$7:$D$1254,MATCH(B162,Historical!$B$7:$B$1278,0))=0,"n/a",(INDEX(Historical!$C$7:$C$1256,MATCH(B162,Historical!$B$7:$B$1278,0))/INDEX(Historical!$D$7:$D$1254,MATCH(B162,Historical!$B$7:$B$1278,0))-1)*100)</f>
        <v>15.422885572139311</v>
      </c>
      <c r="T162" s="701">
        <f>IF(INDEX(Historical!$F$7:$F$1247,MATCH(B162,Historical!$B$7:$B$1278,0))=0,"n/a",((INDEX(Historical!$C$7:$C$1256,MATCH(B162,Historical!$B$7:$B$1278,0))/INDEX(Historical!$F$7:$F$1247,MATCH(B162,Historical!$B$7:$B$1278,0)))^(1/3)-1)*100)</f>
        <v>29.835674924168252</v>
      </c>
      <c r="U162" s="701">
        <f>IF(INDEX(Historical!$H$7:$H$1247,MATCH(B162,Historical!$B$7:$B$1278,0))=0,"n/a",((INDEX(Historical!$C$7:$C$1256,MATCH(B162,Historical!$B$7:$B$1278,0))/INDEX(Historical!$H$7:$H$1247,MATCH(B162,Historical!$B$7:$B$1278,0)))^(1/5)-1)*100)</f>
        <v>27.08022906319836</v>
      </c>
      <c r="V162" s="701" t="str">
        <f>IF(INDEX(Historical!$O$7:$O$1247,MATCH(B162,Historical!$B$7:$B$1278,0))=0,"n/a",((INDEX(Historical!$C$7:$C$1256,MATCH(B162,Historical!$B$7:$B$1278,0))/INDEX(Historical!$O$7:$O$1247,MATCH(B162,Historical!$B$7:$B$1278,0)))^(1/10)-1)*100)</f>
        <v>n/a</v>
      </c>
      <c r="W162" s="702" t="str">
        <f>IF(OR(U162&lt;=0,U162="n/a",V162&lt;=0,V162="n/a"),"n/a",U162/V162)</f>
        <v>n/a</v>
      </c>
      <c r="X162" s="703">
        <f>IF(OR(AJ162&lt;=0,AJ162="n/a",U162&lt;=0,U162="n/a"),"n/a",U162/AJ162)</f>
        <v>1.0703647851066544</v>
      </c>
      <c r="Y162" s="765"/>
      <c r="Z162" s="758">
        <f>IF(OR(AC162&lt;0.01,AC162="n/a"),"n/a",M162/AC162*100)</f>
        <v>246.46464646464645</v>
      </c>
      <c r="AA162" s="766">
        <f>IF(OR(AC162&lt;0.01,AC162="n/a"),"n/a",I162/AC162)</f>
        <v>60.282828282828284</v>
      </c>
      <c r="AB162" s="760">
        <v>12</v>
      </c>
      <c r="AC162" s="767">
        <v>1.98</v>
      </c>
      <c r="AD162" s="767" t="s">
        <v>136</v>
      </c>
      <c r="AE162" s="767">
        <v>8.66</v>
      </c>
      <c r="AF162" s="767">
        <v>41.59</v>
      </c>
      <c r="AG162" s="767">
        <v>52.400000000000006</v>
      </c>
      <c r="AH162" s="767">
        <v>-7.3999999999999995</v>
      </c>
      <c r="AI162" s="767">
        <v>5.0299999999999994</v>
      </c>
      <c r="AJ162" s="767">
        <v>25.3</v>
      </c>
      <c r="AK162" s="767">
        <v>-4.5</v>
      </c>
      <c r="AL162" s="768">
        <v>5100</v>
      </c>
      <c r="AM162" s="769">
        <v>0.5</v>
      </c>
      <c r="AN162" s="767">
        <v>14.12</v>
      </c>
      <c r="AO162" s="770">
        <f>IF(U162="n/a","n/a",IF(AA162&lt;0,"n/a",IF(AA162="n/a","n/a",J162+U162-AA162)))</f>
        <v>-29.11412736976397</v>
      </c>
      <c r="AP162" s="771">
        <f>IF(U162="n/a","n/a",J162+U162)</f>
        <v>31.168700913064313</v>
      </c>
      <c r="AQ162" s="772">
        <f>IF(OR(AC162&lt;0.01,AF162="n/a"),"n/a",(I162/SQRT(22.5*AC162*(I162/AF162))-1)*100)</f>
        <v>955.60153009927194</v>
      </c>
      <c r="AR162" s="651">
        <f>INDEX(Historical!$C$7:$C$1256,MATCH(B162,Historical!$B$7:$B$1278,0))*IF(AH162="n/a",1.03,IF(AH162&lt;0,1.01,IF(AH162&gt;10,1.1,(1+AH162/100))))</f>
        <v>4.6863999999999999</v>
      </c>
      <c r="AS162" s="766">
        <f>IF($AI162="n/a",1.03*AR162,IF($AI162&lt;0,1.01*AR162,IF($AI162&gt;10,1.1*AR162,(1+$AI162/100)*AR162)))</f>
        <v>4.92212592</v>
      </c>
      <c r="AT162" s="766">
        <f>IF($AK162="n/a",1.03*AS162,IF($AK162&lt;0,1.01*AS162,IF($AK162&gt;10,1.1*AS162,(1+$AK162/100)*AS162)))</f>
        <v>4.9713471792000004</v>
      </c>
      <c r="AU162" s="766">
        <f>IF($AK162="n/a",1.03*AT162,IF($AK162&lt;0,1.01*AT162,IF($AK162&gt;10,1.1*AT162,(1+$AK162/100)*AT162)))</f>
        <v>5.0210606509920002</v>
      </c>
      <c r="AV162" s="766">
        <f>IF($AK162="n/a",1.03*AU162,IF($AK162&lt;0,1.01*AU162,IF($AK162&gt;10,1.1*AU162,(1+$AK162/100)*AU162)))</f>
        <v>5.0712712575019205</v>
      </c>
      <c r="AW162" s="758">
        <f>SUM(AR162:AV162)</f>
        <v>24.672205007693918</v>
      </c>
      <c r="AX162" s="773">
        <f>AW162/I162*100</f>
        <v>20.670413042639009</v>
      </c>
      <c r="AY162" s="936">
        <v>0.25</v>
      </c>
      <c r="AZ162" s="769">
        <v>32.519999999999996</v>
      </c>
      <c r="BA162" s="769">
        <v>-8.58</v>
      </c>
      <c r="BB162" s="769">
        <v>-1.7500000000000002</v>
      </c>
      <c r="BC162" s="769">
        <v>0.41000000000000003</v>
      </c>
      <c r="BD162" s="909"/>
      <c r="BE162" s="624">
        <v>2010</v>
      </c>
      <c r="BF162" s="899">
        <f>IF(BE162&gt;2008,0,IF(BE162&gt;2001,1,IF(BE162&gt;1990,2,IF(BE162&gt;1980,3,IF(BE162&gt;1973,4,IF(BE162&gt;1970,5,IF(BE162&gt;1960,6,IF(BE162&gt;1958,7,IF(BE162&gt;1953,8,9)))))))))</f>
        <v>0</v>
      </c>
      <c r="BG162" s="825">
        <v>3.5999999999999996</v>
      </c>
    </row>
    <row r="163" spans="1:59" ht="11.25" customHeight="1" x14ac:dyDescent="0.2">
      <c r="A163" s="872" t="s">
        <v>1090</v>
      </c>
      <c r="B163" s="876" t="s">
        <v>1091</v>
      </c>
      <c r="C163" s="933" t="s">
        <v>245</v>
      </c>
      <c r="D163" s="933" t="s">
        <v>4361</v>
      </c>
      <c r="E163" s="733">
        <v>9</v>
      </c>
      <c r="F163" s="1158">
        <v>445</v>
      </c>
      <c r="G163" s="1182" t="s">
        <v>106</v>
      </c>
      <c r="H163" s="1182" t="s">
        <v>106</v>
      </c>
      <c r="I163" s="875">
        <v>27.35</v>
      </c>
      <c r="J163" s="651">
        <f>(M163/I163)*100</f>
        <v>1.7550274223034734</v>
      </c>
      <c r="K163" s="878">
        <v>0.12</v>
      </c>
      <c r="L163" s="888">
        <v>4</v>
      </c>
      <c r="M163" s="642">
        <f>K163*L163</f>
        <v>0.48</v>
      </c>
      <c r="N163" s="871" t="s">
        <v>604</v>
      </c>
      <c r="O163" s="734">
        <v>0.11</v>
      </c>
      <c r="P163" s="619">
        <v>43786</v>
      </c>
      <c r="Q163" s="619">
        <v>43811</v>
      </c>
      <c r="R163" s="642">
        <f>(K163-O163)/O163*100</f>
        <v>9.0909090909090864</v>
      </c>
      <c r="S163" s="701">
        <f>IF(INDEX(Historical!$D$7:$D$1254,MATCH(B163,Historical!$B$7:$B$1278,0))=0,"n/a",(INDEX(Historical!$C$7:$C$1256,MATCH(B163,Historical!$B$7:$B$1278,0))/INDEX(Historical!$D$7:$D$1254,MATCH(B163,Historical!$B$7:$B$1278,0))-1)*100)</f>
        <v>9.7560975609756184</v>
      </c>
      <c r="T163" s="701">
        <f>IF(INDEX(Historical!$F$7:$F$1247,MATCH(B163,Historical!$B$7:$B$1278,0))=0,"n/a",((INDEX(Historical!$C$7:$C$1256,MATCH(B163,Historical!$B$7:$B$1278,0))/INDEX(Historical!$F$7:$F$1247,MATCH(B163,Historical!$B$7:$B$1278,0)))^(1/3)-1)*100)</f>
        <v>10.891823393038823</v>
      </c>
      <c r="U163" s="701">
        <f>IF(INDEX(Historical!$H$7:$H$1247,MATCH(B163,Historical!$B$7:$B$1278,0))=0,"n/a",((INDEX(Historical!$C$7:$C$1256,MATCH(B163,Historical!$B$7:$B$1278,0))/INDEX(Historical!$H$7:$H$1247,MATCH(B163,Historical!$B$7:$B$1278,0)))^(1/5)-1)*100)</f>
        <v>14.366001004286112</v>
      </c>
      <c r="V163" s="701" t="str">
        <f>IF(INDEX(Historical!$O$7:$O$1247,MATCH(B163,Historical!$B$7:$B$1278,0))=0,"n/a",((INDEX(Historical!$C$7:$C$1256,MATCH(B163,Historical!$B$7:$B$1278,0))/INDEX(Historical!$O$7:$O$1247,MATCH(B163,Historical!$B$7:$B$1278,0)))^(1/10)-1)*100)</f>
        <v>n/a</v>
      </c>
      <c r="W163" s="702" t="str">
        <f>IF(OR(U163&lt;=0,U163="n/a",V163&lt;=0,V163="n/a"),"n/a",U163/V163)</f>
        <v>n/a</v>
      </c>
      <c r="X163" s="703">
        <f>IF(OR(AJ163&lt;=0,AJ163="n/a",U163&lt;=0,U163="n/a"),"n/a",U163/AJ163)</f>
        <v>2.2101540006594016</v>
      </c>
      <c r="Y163" s="876"/>
      <c r="Z163" s="651">
        <f>IF(OR(AC163&lt;0.01,AC163="n/a"),"n/a",M163/AC163*100)</f>
        <v>36.641221374045799</v>
      </c>
      <c r="AA163" s="887">
        <f>IF(OR(AC163&lt;0.01,AC163="n/a"),"n/a",I163/AC163)</f>
        <v>20.877862595419849</v>
      </c>
      <c r="AB163" s="888">
        <v>12</v>
      </c>
      <c r="AC163" s="866">
        <v>1.31</v>
      </c>
      <c r="AD163" s="866">
        <v>5.8</v>
      </c>
      <c r="AE163" s="866">
        <v>7.0000000000000007E-2</v>
      </c>
      <c r="AF163" s="866">
        <v>2.0699999999999998</v>
      </c>
      <c r="AG163" s="866">
        <v>10.100000000000001</v>
      </c>
      <c r="AH163" s="866">
        <v>27.1</v>
      </c>
      <c r="AI163" s="866">
        <v>22.95</v>
      </c>
      <c r="AJ163" s="866">
        <v>6.5</v>
      </c>
      <c r="AK163" s="866">
        <v>3.5999999999999996</v>
      </c>
      <c r="AL163" s="879">
        <v>1220</v>
      </c>
      <c r="AM163" s="873">
        <v>0.5</v>
      </c>
      <c r="AN163" s="866">
        <v>0.56000000000000005</v>
      </c>
      <c r="AO163" s="740">
        <f>IF(U163="n/a","n/a",IF(AA163&lt;0,"n/a",IF(AA163="n/a","n/a",J163+U163-AA163)))</f>
        <v>-4.7568341688302631</v>
      </c>
      <c r="AP163" s="741">
        <f>IF(U163="n/a","n/a",J163+U163)</f>
        <v>16.121028426589586</v>
      </c>
      <c r="AQ163" s="889">
        <f>IF(OR(AC163&lt;0.01,AF163="n/a"),"n/a",(I163/SQRT(22.5*AC163*(I163/AF163))-1)*100)</f>
        <v>38.591607205437441</v>
      </c>
      <c r="AR163" s="651">
        <f>INDEX(Historical!$C$7:$C$1256,MATCH(B163,Historical!$B$7:$B$1278,0))*IF(AH163="n/a",1.03,IF(AH163&lt;0,1.01,IF(AH163&gt;10,1.1,(1+AH163/100))))</f>
        <v>0.49500000000000005</v>
      </c>
      <c r="AS163" s="887">
        <f>IF($AI163="n/a",1.03*AR163,IF($AI163&lt;0,1.01*AR163,IF($AI163&gt;10,1.1*AR163,(1+$AI163/100)*AR163)))</f>
        <v>0.5445000000000001</v>
      </c>
      <c r="AT163" s="887">
        <f>IF($AK163="n/a",1.03*AS163,IF($AK163&lt;0,1.01*AS163,IF($AK163&gt;10,1.1*AS163,(1+$AK163/100)*AS163)))</f>
        <v>0.5641020000000001</v>
      </c>
      <c r="AU163" s="887">
        <f>IF($AK163="n/a",1.03*AT163,IF($AK163&lt;0,1.01*AT163,IF($AK163&gt;10,1.1*AT163,(1+$AK163/100)*AT163)))</f>
        <v>0.58440967200000016</v>
      </c>
      <c r="AV163" s="887">
        <f>IF($AK163="n/a",1.03*AU163,IF($AK163&lt;0,1.01*AU163,IF($AK163&gt;10,1.1*AU163,(1+$AK163/100)*AU163)))</f>
        <v>0.60544842019200018</v>
      </c>
      <c r="AW163" s="651">
        <f>SUM(AR163:AV163)</f>
        <v>2.7934600921920008</v>
      </c>
      <c r="AX163" s="748">
        <f>AW163/I163*100</f>
        <v>10.213748051890313</v>
      </c>
      <c r="AY163" s="935">
        <v>0.28999999999999998</v>
      </c>
      <c r="AZ163" s="873">
        <v>30.64</v>
      </c>
      <c r="BA163" s="873">
        <v>-20.54</v>
      </c>
      <c r="BB163" s="873">
        <v>-10.119999999999999</v>
      </c>
      <c r="BC163" s="873">
        <v>0.44</v>
      </c>
      <c r="BE163" s="624">
        <v>2012</v>
      </c>
      <c r="BF163" s="899">
        <f>IF(BE163&gt;2008,0,IF(BE163&gt;2001,1,IF(BE163&gt;1990,2,IF(BE163&gt;1980,3,IF(BE163&gt;1973,4,IF(BE163&gt;1970,5,IF(BE163&gt;1960,6,IF(BE163&gt;1958,7,IF(BE163&gt;1953,8,9)))))))))</f>
        <v>0</v>
      </c>
      <c r="BG163" s="883">
        <v>3</v>
      </c>
    </row>
    <row r="164" spans="1:59" ht="11.25" customHeight="1" x14ac:dyDescent="0.2">
      <c r="A164" s="872" t="s">
        <v>522</v>
      </c>
      <c r="B164" s="876" t="s">
        <v>523</v>
      </c>
      <c r="C164" s="933" t="s">
        <v>128</v>
      </c>
      <c r="D164" s="933" t="s">
        <v>4338</v>
      </c>
      <c r="E164" s="733">
        <v>17</v>
      </c>
      <c r="F164" s="1158">
        <v>217</v>
      </c>
      <c r="G164" s="1135" t="s">
        <v>115</v>
      </c>
      <c r="H164" s="1135" t="s">
        <v>115</v>
      </c>
      <c r="I164" s="875">
        <v>357.62</v>
      </c>
      <c r="J164" s="651">
        <f>(M164/I164)*100</f>
        <v>0.78295397349141538</v>
      </c>
      <c r="K164" s="878">
        <v>0.7</v>
      </c>
      <c r="L164" s="888">
        <v>4</v>
      </c>
      <c r="M164" s="642">
        <f>K164*L164</f>
        <v>2.8</v>
      </c>
      <c r="N164" s="871" t="s">
        <v>524</v>
      </c>
      <c r="O164" s="734">
        <v>0.65</v>
      </c>
      <c r="P164" s="862">
        <v>43951</v>
      </c>
      <c r="Q164" s="862">
        <v>43966</v>
      </c>
      <c r="R164" s="642">
        <f>(K164-O164)/O164*100</f>
        <v>7.6923076923076819</v>
      </c>
      <c r="S164" s="701">
        <f>IF(INDEX(Historical!$D$7:$D$1254,MATCH(B164,Historical!$B$7:$B$1278,0))=0,"n/a",(INDEX(Historical!$C$7:$C$1256,MATCH(B164,Historical!$B$7:$B$1278,0))/INDEX(Historical!$D$7:$D$1254,MATCH(B164,Historical!$B$7:$B$1278,0))-1)*100)</f>
        <v>14.027149321266963</v>
      </c>
      <c r="T164" s="701">
        <f>IF(INDEX(Historical!$F$7:$F$1247,MATCH(B164,Historical!$B$7:$B$1278,0))=0,"n/a",((INDEX(Historical!$C$7:$C$1256,MATCH(B164,Historical!$B$7:$B$1278,0))/INDEX(Historical!$F$7:$F$1247,MATCH(B164,Historical!$B$7:$B$1278,0)))^(1/3)-1)*100)</f>
        <v>12.924323465723408</v>
      </c>
      <c r="U164" s="701">
        <f>IF(INDEX(Historical!$H$7:$H$1247,MATCH(B164,Historical!$B$7:$B$1278,0))=0,"n/a",((INDEX(Historical!$C$7:$C$1256,MATCH(B164,Historical!$B$7:$B$1278,0))/INDEX(Historical!$H$7:$H$1247,MATCH(B164,Historical!$B$7:$B$1278,0)))^(1/5)-1)*100)</f>
        <v>12.880667407737722</v>
      </c>
      <c r="V164" s="701">
        <f>IF(INDEX(Historical!$O$7:$O$1247,MATCH(B164,Historical!$B$7:$B$1278,0))=0,"n/a",((INDEX(Historical!$C$7:$C$1256,MATCH(B164,Historical!$B$7:$B$1278,0))/INDEX(Historical!$O$7:$O$1247,MATCH(B164,Historical!$B$7:$B$1278,0)))^(1/10)-1)*100)</f>
        <v>13.665914413936475</v>
      </c>
      <c r="W164" s="702">
        <f>IF(OR(U164&lt;=0,U164="n/a",V164&lt;=0,V164="n/a"),"n/a",U164/V164)</f>
        <v>0.94253973920706247</v>
      </c>
      <c r="X164" s="703">
        <f>IF(OR(AJ164&lt;=0,AJ164="n/a",U164&lt;=0,U164="n/a"),"n/a",U164/AJ164)</f>
        <v>1.1817126062144698</v>
      </c>
      <c r="Y164" s="661"/>
      <c r="Z164" s="651">
        <f>IF(OR(AC164&lt;0.01,AC164="n/a"),"n/a",M164/AC164*100)</f>
        <v>31.076581576026634</v>
      </c>
      <c r="AA164" s="887">
        <f>IF(OR(AC164&lt;0.01,AC164="n/a"),"n/a",I164/AC164)</f>
        <v>39.691453940066594</v>
      </c>
      <c r="AB164" s="888">
        <v>8</v>
      </c>
      <c r="AC164" s="866">
        <v>9.01</v>
      </c>
      <c r="AD164" s="866">
        <v>5.63</v>
      </c>
      <c r="AE164" s="866">
        <v>0.95</v>
      </c>
      <c r="AF164" s="866">
        <v>8.67</v>
      </c>
      <c r="AG164" s="866">
        <v>23.7</v>
      </c>
      <c r="AH164" s="866">
        <v>12.9</v>
      </c>
      <c r="AI164" s="866">
        <v>10.23</v>
      </c>
      <c r="AJ164" s="866">
        <v>10.9</v>
      </c>
      <c r="AK164" s="866">
        <v>7.0499999999999989</v>
      </c>
      <c r="AL164" s="879">
        <v>158280</v>
      </c>
      <c r="AM164" s="873">
        <v>0.2</v>
      </c>
      <c r="AN164" s="866">
        <v>0.45</v>
      </c>
      <c r="AO164" s="740">
        <f>IF(U164="n/a","n/a",IF(AA164&lt;0,"n/a",IF(AA164="n/a","n/a",J164+U164-AA164)))</f>
        <v>-26.02783255883746</v>
      </c>
      <c r="AP164" s="741">
        <f>IF(U164="n/a","n/a",J164+U164)</f>
        <v>13.663621381229136</v>
      </c>
      <c r="AQ164" s="889">
        <f>IF(OR(AC164&lt;0.01,AF164="n/a"),"n/a",(I164/SQRT(22.5*AC164*(I164/AF164))-1)*100)</f>
        <v>291.08106898151351</v>
      </c>
      <c r="AR164" s="651">
        <f>INDEX(Historical!$C$7:$C$1256,MATCH(B164,Historical!$B$7:$B$1278,0))*IF(AH164="n/a",1.03,IF(AH164&lt;0,1.01,IF(AH164&gt;10,1.1,(1+AH164/100))))</f>
        <v>2.7720000000000002</v>
      </c>
      <c r="AS164" s="887">
        <f>IF($AI164="n/a",1.03*AR164,IF($AI164&lt;0,1.01*AR164,IF($AI164&gt;10,1.1*AR164,(1+$AI164/100)*AR164)))</f>
        <v>3.0492000000000004</v>
      </c>
      <c r="AT164" s="887">
        <f>IF($AK164="n/a",1.03*AS164,IF($AK164&lt;0,1.01*AS164,IF($AK164&gt;10,1.1*AS164,(1+$AK164/100)*AS164)))</f>
        <v>3.2641686000000005</v>
      </c>
      <c r="AU164" s="887">
        <f>IF($AK164="n/a",1.03*AT164,IF($AK164&lt;0,1.01*AT164,IF($AK164&gt;10,1.1*AT164,(1+$AK164/100)*AT164)))</f>
        <v>3.4942924863000004</v>
      </c>
      <c r="AV164" s="887">
        <f>IF($AK164="n/a",1.03*AU164,IF($AK164&lt;0,1.01*AU164,IF($AK164&gt;10,1.1*AU164,(1+$AK164/100)*AU164)))</f>
        <v>3.7406401065841504</v>
      </c>
      <c r="AW164" s="651">
        <f>SUM(AR164:AV164)</f>
        <v>16.320301192884152</v>
      </c>
      <c r="AX164" s="748">
        <f>AW164/I164*100</f>
        <v>4.5635873812661911</v>
      </c>
      <c r="AY164" s="935">
        <v>0.67</v>
      </c>
      <c r="AZ164" s="873">
        <v>31.830000000000002</v>
      </c>
      <c r="BA164" s="873">
        <v>-7.08</v>
      </c>
      <c r="BB164" s="873">
        <v>0.53</v>
      </c>
      <c r="BC164" s="873">
        <v>11.219999999999999</v>
      </c>
      <c r="BE164" s="624">
        <v>2004</v>
      </c>
      <c r="BF164" s="899">
        <f>IF(BE164&gt;2008,0,IF(BE164&gt;2001,1,IF(BE164&gt;1990,2,IF(BE164&gt;1980,3,IF(BE164&gt;1973,4,IF(BE164&gt;1970,5,IF(BE164&gt;1960,6,IF(BE164&gt;1958,7,IF(BE164&gt;1953,8,9)))))))))</f>
        <v>1</v>
      </c>
      <c r="BG164" s="883">
        <v>7.7</v>
      </c>
    </row>
    <row r="165" spans="1:59" ht="11.25" customHeight="1" x14ac:dyDescent="0.2">
      <c r="A165" s="864" t="s">
        <v>1045</v>
      </c>
      <c r="B165" s="876" t="s">
        <v>1046</v>
      </c>
      <c r="C165" s="933" t="s">
        <v>108</v>
      </c>
      <c r="D165" s="933" t="s">
        <v>4341</v>
      </c>
      <c r="E165" s="733">
        <v>7</v>
      </c>
      <c r="F165" s="1158">
        <v>579</v>
      </c>
      <c r="G165" s="1135" t="s">
        <v>106</v>
      </c>
      <c r="H165" s="1135" t="s">
        <v>106</v>
      </c>
      <c r="I165" s="875">
        <v>13.77</v>
      </c>
      <c r="J165" s="651">
        <f>(M165/I165)*100</f>
        <v>6.681190994916486</v>
      </c>
      <c r="K165" s="878">
        <v>0.23</v>
      </c>
      <c r="L165" s="888">
        <v>4</v>
      </c>
      <c r="M165" s="642">
        <f>K165*L165</f>
        <v>0.92</v>
      </c>
      <c r="N165" s="871" t="s">
        <v>148</v>
      </c>
      <c r="O165" s="734">
        <v>0.21</v>
      </c>
      <c r="P165" s="867">
        <v>43615</v>
      </c>
      <c r="Q165" s="867">
        <v>43633</v>
      </c>
      <c r="R165" s="642">
        <f>(K165-O165)/O165*100</f>
        <v>9.5238095238095326</v>
      </c>
      <c r="S165" s="701">
        <f>IF(INDEX(Historical!$D$7:$D$1254,MATCH(B165,Historical!$B$7:$B$1278,0))=0,"n/a",(INDEX(Historical!$C$7:$C$1256,MATCH(B165,Historical!$B$7:$B$1278,0))/INDEX(Historical!$D$7:$D$1254,MATCH(B165,Historical!$B$7:$B$1278,0))-1)*100)</f>
        <v>9.7560975609756184</v>
      </c>
      <c r="T165" s="701">
        <f>IF(INDEX(Historical!$F$7:$F$1247,MATCH(B165,Historical!$B$7:$B$1278,0))=0,"n/a",((INDEX(Historical!$C$7:$C$1256,MATCH(B165,Historical!$B$7:$B$1278,0))/INDEX(Historical!$F$7:$F$1247,MATCH(B165,Historical!$B$7:$B$1278,0)))^(1/3)-1)*100)</f>
        <v>14.471424255333186</v>
      </c>
      <c r="U165" s="701">
        <f>IF(INDEX(Historical!$H$7:$H$1247,MATCH(B165,Historical!$B$7:$B$1278,0))=0,"n/a",((INDEX(Historical!$C$7:$C$1256,MATCH(B165,Historical!$B$7:$B$1278,0))/INDEX(Historical!$H$7:$H$1247,MATCH(B165,Historical!$B$7:$B$1278,0)))^(1/5)-1)*100)</f>
        <v>20.112443398143132</v>
      </c>
      <c r="V165" s="701" t="str">
        <f>IF(INDEX(Historical!$O$7:$O$1247,MATCH(B165,Historical!$B$7:$B$1278,0))=0,"n/a",((INDEX(Historical!$C$7:$C$1256,MATCH(B165,Historical!$B$7:$B$1278,0))/INDEX(Historical!$O$7:$O$1247,MATCH(B165,Historical!$B$7:$B$1278,0)))^(1/10)-1)*100)</f>
        <v>n/a</v>
      </c>
      <c r="W165" s="702" t="str">
        <f>IF(OR(U165&lt;=0,U165="n/a",V165&lt;=0,V165="n/a"),"n/a",U165/V165)</f>
        <v>n/a</v>
      </c>
      <c r="X165" s="703">
        <f>IF(OR(AJ165&lt;=0,AJ165="n/a",U165&lt;=0,U165="n/a"),"n/a",U165/AJ165)</f>
        <v>1.457423434648053</v>
      </c>
      <c r="Y165" s="877"/>
      <c r="Z165" s="651">
        <f>IF(OR(AC165&lt;0.01,AC165="n/a"),"n/a",M165/AC165*100)</f>
        <v>55.421686746987952</v>
      </c>
      <c r="AA165" s="887">
        <f>IF(OR(AC165&lt;0.01,AC165="n/a"),"n/a",I165/AC165)</f>
        <v>8.2951807228915673</v>
      </c>
      <c r="AB165" s="888">
        <v>12</v>
      </c>
      <c r="AC165" s="866">
        <v>1.66</v>
      </c>
      <c r="AD165" s="866">
        <v>1.04</v>
      </c>
      <c r="AE165" s="866">
        <v>1.79</v>
      </c>
      <c r="AF165" s="866">
        <v>0.71</v>
      </c>
      <c r="AG165" s="866">
        <v>8.7999999999999989</v>
      </c>
      <c r="AH165" s="866">
        <v>3.6999999999999997</v>
      </c>
      <c r="AI165" s="866">
        <v>-19.28</v>
      </c>
      <c r="AJ165" s="866">
        <v>13.8</v>
      </c>
      <c r="AK165" s="866">
        <v>8</v>
      </c>
      <c r="AL165" s="879">
        <v>385.42</v>
      </c>
      <c r="AM165" s="873">
        <v>1.0999999999999999</v>
      </c>
      <c r="AN165" s="866">
        <v>0.31</v>
      </c>
      <c r="AO165" s="740">
        <f>IF(U165="n/a","n/a",IF(AA165&lt;0,"n/a",IF(AA165="n/a","n/a",J165+U165-AA165)))</f>
        <v>18.498453670168054</v>
      </c>
      <c r="AP165" s="741">
        <f>IF(U165="n/a","n/a",J165+U165)</f>
        <v>26.793634393059619</v>
      </c>
      <c r="AQ165" s="889">
        <f>IF(OR(AC165&lt;0.01,AF165="n/a"),"n/a",(I165/SQRT(22.5*AC165*(I165/AF165))-1)*100)</f>
        <v>-48.837607938586544</v>
      </c>
      <c r="AR165" s="651">
        <f>INDEX(Historical!$C$7:$C$1256,MATCH(B165,Historical!$B$7:$B$1278,0))*IF(AH165="n/a",1.03,IF(AH165&lt;0,1.01,IF(AH165&gt;10,1.1,(1+AH165/100))))</f>
        <v>0.93329999999999991</v>
      </c>
      <c r="AS165" s="887">
        <f>IF($AI165="n/a",1.03*AR165,IF($AI165&lt;0,1.01*AR165,IF($AI165&gt;10,1.1*AR165,(1+$AI165/100)*AR165)))</f>
        <v>0.94263299999999994</v>
      </c>
      <c r="AT165" s="887">
        <f>IF($AK165="n/a",1.03*AS165,IF($AK165&lt;0,1.01*AS165,IF($AK165&gt;10,1.1*AS165,(1+$AK165/100)*AS165)))</f>
        <v>1.0180436399999999</v>
      </c>
      <c r="AU165" s="887">
        <f>IF($AK165="n/a",1.03*AT165,IF($AK165&lt;0,1.01*AT165,IF($AK165&gt;10,1.1*AT165,(1+$AK165/100)*AT165)))</f>
        <v>1.0994871312000001</v>
      </c>
      <c r="AV165" s="887">
        <f>IF($AK165="n/a",1.03*AU165,IF($AK165&lt;0,1.01*AU165,IF($AK165&gt;10,1.1*AU165,(1+$AK165/100)*AU165)))</f>
        <v>1.1874461016960001</v>
      </c>
      <c r="AW165" s="651">
        <f>SUM(AR165:AV165)</f>
        <v>5.1809098728960006</v>
      </c>
      <c r="AX165" s="748">
        <f>AW165/I165*100</f>
        <v>37.624617813333337</v>
      </c>
      <c r="AY165" s="935">
        <v>1.25</v>
      </c>
      <c r="AZ165" s="873">
        <v>11.05</v>
      </c>
      <c r="BA165" s="873">
        <v>-54.94</v>
      </c>
      <c r="BB165" s="873">
        <v>-5.7799999999999994</v>
      </c>
      <c r="BC165" s="873">
        <v>-21.46</v>
      </c>
      <c r="BE165" s="624">
        <v>2013</v>
      </c>
      <c r="BF165" s="899">
        <f>IF(BE165&gt;2008,0,IF(BE165&gt;2001,1,IF(BE165&gt;1990,2,IF(BE165&gt;1980,3,IF(BE165&gt;1973,4,IF(BE165&gt;1970,5,IF(BE165&gt;1960,6,IF(BE165&gt;1958,7,IF(BE165&gt;1953,8,9)))))))))</f>
        <v>0</v>
      </c>
      <c r="BG165" s="883">
        <v>0.8</v>
      </c>
    </row>
    <row r="166" spans="1:59" ht="11.25" customHeight="1" x14ac:dyDescent="0.2">
      <c r="A166" s="872" t="s">
        <v>500</v>
      </c>
      <c r="B166" s="876" t="s">
        <v>501</v>
      </c>
      <c r="C166" s="933" t="s">
        <v>131</v>
      </c>
      <c r="D166" s="933" t="s">
        <v>4342</v>
      </c>
      <c r="E166" s="733">
        <v>17</v>
      </c>
      <c r="F166" s="1158">
        <v>219</v>
      </c>
      <c r="G166" s="1182" t="s">
        <v>37</v>
      </c>
      <c r="H166" s="1182" t="s">
        <v>37</v>
      </c>
      <c r="I166" s="875">
        <v>97.21</v>
      </c>
      <c r="J166" s="651">
        <f>(M166/I166)*100</f>
        <v>1.8105133216747251</v>
      </c>
      <c r="K166" s="878">
        <v>0.44</v>
      </c>
      <c r="L166" s="888">
        <v>4</v>
      </c>
      <c r="M166" s="642">
        <f>K166*L166</f>
        <v>1.76</v>
      </c>
      <c r="N166" s="871" t="s">
        <v>502</v>
      </c>
      <c r="O166" s="734">
        <v>0.40500000000000003</v>
      </c>
      <c r="P166" s="862">
        <v>43994</v>
      </c>
      <c r="Q166" s="862">
        <v>44018</v>
      </c>
      <c r="R166" s="642">
        <f>(K166-O166)/O166*100</f>
        <v>8.6419753086419693</v>
      </c>
      <c r="S166" s="701">
        <f>IF(INDEX(Historical!$D$7:$D$1254,MATCH(B166,Historical!$B$7:$B$1278,0))=0,"n/a",(INDEX(Historical!$C$7:$C$1256,MATCH(B166,Historical!$B$7:$B$1278,0))/INDEX(Historical!$D$7:$D$1254,MATCH(B166,Historical!$B$7:$B$1278,0))-1)*100)</f>
        <v>11.510791366906492</v>
      </c>
      <c r="T166" s="701">
        <f>IF(INDEX(Historical!$F$7:$F$1247,MATCH(B166,Historical!$B$7:$B$1278,0))=0,"n/a",((INDEX(Historical!$C$7:$C$1256,MATCH(B166,Historical!$B$7:$B$1278,0))/INDEX(Historical!$F$7:$F$1247,MATCH(B166,Historical!$B$7:$B$1278,0)))^(1/3)-1)*100)</f>
        <v>9.3631764824708696</v>
      </c>
      <c r="U166" s="701">
        <f>IF(INDEX(Historical!$H$7:$H$1247,MATCH(B166,Historical!$B$7:$B$1278,0))=0,"n/a",((INDEX(Historical!$C$7:$C$1256,MATCH(B166,Historical!$B$7:$B$1278,0))/INDEX(Historical!$H$7:$H$1247,MATCH(B166,Historical!$B$7:$B$1278,0)))^(1/5)-1)*100)</f>
        <v>8.0321885003120421</v>
      </c>
      <c r="V166" s="701">
        <f>IF(INDEX(Historical!$O$7:$O$1247,MATCH(B166,Historical!$B$7:$B$1278,0))=0,"n/a",((INDEX(Historical!$C$7:$C$1256,MATCH(B166,Historical!$B$7:$B$1278,0))/INDEX(Historical!$O$7:$O$1247,MATCH(B166,Historical!$B$7:$B$1278,0)))^(1/10)-1)*100)</f>
        <v>6.4878668033606202</v>
      </c>
      <c r="W166" s="702">
        <f>IF(OR(U166&lt;=0,U166="n/a",V166&lt;=0,V166="n/a"),"n/a",U166/V166)</f>
        <v>1.2380322752852271</v>
      </c>
      <c r="X166" s="703">
        <f>IF(OR(AJ166&lt;=0,AJ166="n/a",U166&lt;=0,U166="n/a"),"n/a",U166/AJ166)</f>
        <v>0.94496335297788736</v>
      </c>
      <c r="Y166" s="664"/>
      <c r="Z166" s="651">
        <f>IF(OR(AC166&lt;0.01,AC166="n/a"),"n/a",M166/AC166*100)</f>
        <v>45.95300261096606</v>
      </c>
      <c r="AA166" s="887">
        <f>IF(OR(AC166&lt;0.01,AC166="n/a"),"n/a",I166/AC166)</f>
        <v>25.381201044386422</v>
      </c>
      <c r="AB166" s="888">
        <v>12</v>
      </c>
      <c r="AC166" s="866">
        <v>3.83</v>
      </c>
      <c r="AD166" s="866">
        <v>5.35</v>
      </c>
      <c r="AE166" s="866">
        <v>3.34</v>
      </c>
      <c r="AF166" s="866">
        <v>2.7</v>
      </c>
      <c r="AG166" s="866">
        <v>11.899999999999999</v>
      </c>
      <c r="AH166" s="866">
        <v>7.3</v>
      </c>
      <c r="AI166" s="866">
        <v>9.11</v>
      </c>
      <c r="AJ166" s="866">
        <v>8.5</v>
      </c>
      <c r="AK166" s="866">
        <v>4.74</v>
      </c>
      <c r="AL166" s="879">
        <v>1590</v>
      </c>
      <c r="AM166" s="873">
        <v>1.9</v>
      </c>
      <c r="AN166" s="866">
        <v>1.23</v>
      </c>
      <c r="AO166" s="740">
        <f>IF(U166="n/a","n/a",IF(AA166&lt;0,"n/a",IF(AA166="n/a","n/a",J166+U166-AA166)))</f>
        <v>-15.538499222399656</v>
      </c>
      <c r="AP166" s="741">
        <f>IF(U166="n/a","n/a",J166+U166)</f>
        <v>9.8427018219867666</v>
      </c>
      <c r="AQ166" s="889">
        <f>IF(OR(AC166&lt;0.01,AF166="n/a"),"n/a",(I166/SQRT(22.5*AC166*(I166/AF166))-1)*100)</f>
        <v>74.520604093796635</v>
      </c>
      <c r="AR166" s="651">
        <f>INDEX(Historical!$C$7:$C$1256,MATCH(B166,Historical!$B$7:$B$1278,0))*IF(AH166="n/a",1.03,IF(AH166&lt;0,1.01,IF(AH166&gt;10,1.1,(1+AH166/100))))</f>
        <v>1.6631499999999999</v>
      </c>
      <c r="AS166" s="887">
        <f>IF($AI166="n/a",1.03*AR166,IF($AI166&lt;0,1.01*AR166,IF($AI166&gt;10,1.1*AR166,(1+$AI166/100)*AR166)))</f>
        <v>1.8146629649999999</v>
      </c>
      <c r="AT166" s="887">
        <f>IF($AK166="n/a",1.03*AS166,IF($AK166&lt;0,1.01*AS166,IF($AK166&gt;10,1.1*AS166,(1+$AK166/100)*AS166)))</f>
        <v>1.9006779895410002</v>
      </c>
      <c r="AU166" s="887">
        <f>IF($AK166="n/a",1.03*AT166,IF($AK166&lt;0,1.01*AT166,IF($AK166&gt;10,1.1*AT166,(1+$AK166/100)*AT166)))</f>
        <v>1.9907701262452437</v>
      </c>
      <c r="AV166" s="887">
        <f>IF($AK166="n/a",1.03*AU166,IF($AK166&lt;0,1.01*AU166,IF($AK166&gt;10,1.1*AU166,(1+$AK166/100)*AU166)))</f>
        <v>2.0851326302292685</v>
      </c>
      <c r="AW166" s="651">
        <f>SUM(AR166:AV166)</f>
        <v>9.4543937110155127</v>
      </c>
      <c r="AX166" s="748">
        <f>AW166/I166*100</f>
        <v>9.7257419103132534</v>
      </c>
      <c r="AY166" s="935">
        <v>0.28000000000000003</v>
      </c>
      <c r="AZ166" s="873">
        <v>39.93</v>
      </c>
      <c r="BA166" s="873">
        <v>-4.03</v>
      </c>
      <c r="BB166" s="873">
        <v>15.75</v>
      </c>
      <c r="BC166" s="873">
        <v>11.29</v>
      </c>
      <c r="BE166" s="624">
        <v>2004</v>
      </c>
      <c r="BF166" s="899">
        <f>IF(BE166&gt;2008,0,IF(BE166&gt;2001,1,IF(BE166&gt;1990,2,IF(BE166&gt;1980,3,IF(BE166&gt;1973,4,IF(BE166&gt;1970,5,IF(BE166&gt;1960,6,IF(BE166&gt;1958,7,IF(BE166&gt;1953,8,9)))))))))</f>
        <v>1</v>
      </c>
      <c r="BG166" s="883">
        <v>3.8</v>
      </c>
    </row>
    <row r="167" spans="1:59" ht="11.25" customHeight="1" x14ac:dyDescent="0.2">
      <c r="A167" s="872" t="s">
        <v>174</v>
      </c>
      <c r="B167" s="876" t="s">
        <v>175</v>
      </c>
      <c r="C167" s="933" t="s">
        <v>108</v>
      </c>
      <c r="D167" s="933" t="s">
        <v>4341</v>
      </c>
      <c r="E167" s="733">
        <v>28</v>
      </c>
      <c r="F167" s="1158">
        <v>97</v>
      </c>
      <c r="G167" s="1178" t="s">
        <v>106</v>
      </c>
      <c r="H167" s="1178" t="s">
        <v>106</v>
      </c>
      <c r="I167" s="875">
        <v>19.5</v>
      </c>
      <c r="J167" s="651">
        <f>(M167/I167)*100</f>
        <v>2.5641025641025639</v>
      </c>
      <c r="K167" s="878">
        <v>0.125</v>
      </c>
      <c r="L167" s="888">
        <v>4</v>
      </c>
      <c r="M167" s="642">
        <f>K167*L167</f>
        <v>0.5</v>
      </c>
      <c r="N167" s="871" t="s">
        <v>148</v>
      </c>
      <c r="O167" s="738">
        <v>0.12083333333333333</v>
      </c>
      <c r="P167" s="619">
        <v>43795</v>
      </c>
      <c r="Q167" s="619">
        <v>43811</v>
      </c>
      <c r="R167" s="642">
        <f>(K167-O167)/O167*100</f>
        <v>3.4482758620689649</v>
      </c>
      <c r="S167" s="701">
        <f>IF(INDEX(Historical!$D$7:$D$1254,MATCH(B167,Historical!$B$7:$B$1278,0))=0,"n/a",(INDEX(Historical!$C$7:$C$1256,MATCH(B167,Historical!$B$7:$B$1278,0))/INDEX(Historical!$D$7:$D$1254,MATCH(B167,Historical!$B$7:$B$1278,0))-1)*100)</f>
        <v>6.3636363636363713</v>
      </c>
      <c r="T167" s="701">
        <f>IF(INDEX(Historical!$F$7:$F$1247,MATCH(B167,Historical!$B$7:$B$1278,0))=0,"n/a",((INDEX(Historical!$C$7:$C$1256,MATCH(B167,Historical!$B$7:$B$1278,0))/INDEX(Historical!$F$7:$F$1247,MATCH(B167,Historical!$B$7:$B$1278,0)))^(1/3)-1)*100)</f>
        <v>6.0848244434812182</v>
      </c>
      <c r="U167" s="701">
        <f>IF(INDEX(Historical!$H$7:$H$1247,MATCH(B167,Historical!$B$7:$B$1278,0))=0,"n/a",((INDEX(Historical!$C$7:$C$1256,MATCH(B167,Historical!$B$7:$B$1278,0))/INDEX(Historical!$H$7:$H$1247,MATCH(B167,Historical!$B$7:$B$1278,0)))^(1/5)-1)*100)</f>
        <v>5.387395206178347</v>
      </c>
      <c r="V167" s="701">
        <f>IF(INDEX(Historical!$O$7:$O$1247,MATCH(B167,Historical!$B$7:$B$1278,0))=0,"n/a",((INDEX(Historical!$C$7:$C$1256,MATCH(B167,Historical!$B$7:$B$1278,0))/INDEX(Historical!$O$7:$O$1247,MATCH(B167,Historical!$B$7:$B$1278,0)))^(1/10)-1)*100)</f>
        <v>7.207929052384876</v>
      </c>
      <c r="W167" s="702">
        <f>IF(OR(U167&lt;=0,U167="n/a",V167&lt;=0,V167="n/a"),"n/a",U167/V167)</f>
        <v>0.74742622562243843</v>
      </c>
      <c r="X167" s="703" t="str">
        <f>IF(OR(AJ167&lt;=0,AJ167="n/a",U167&lt;=0,U167="n/a"),"n/a",U167/AJ167)</f>
        <v>n/a</v>
      </c>
      <c r="Y167" s="669" t="s">
        <v>437</v>
      </c>
      <c r="Z167" s="651" t="str">
        <f>IF(OR(AC167&lt;0.01,AC167="n/a"),"n/a",M167/AC167*100)</f>
        <v>n/a</v>
      </c>
      <c r="AA167" s="887" t="str">
        <f>IF(OR(AC167&lt;0.01,AC167="n/a"),"n/a",I167/AC167)</f>
        <v>n/a</v>
      </c>
      <c r="AB167" s="888">
        <v>12</v>
      </c>
      <c r="AC167" s="866" t="s">
        <v>136</v>
      </c>
      <c r="AD167" s="866" t="s">
        <v>136</v>
      </c>
      <c r="AE167" s="866" t="s">
        <v>136</v>
      </c>
      <c r="AF167" s="866" t="s">
        <v>136</v>
      </c>
      <c r="AG167" s="866" t="s">
        <v>136</v>
      </c>
      <c r="AH167" s="866" t="s">
        <v>136</v>
      </c>
      <c r="AI167" s="866" t="s">
        <v>136</v>
      </c>
      <c r="AJ167" s="866" t="s">
        <v>136</v>
      </c>
      <c r="AK167" s="866" t="s">
        <v>136</v>
      </c>
      <c r="AL167" s="879" t="s">
        <v>136</v>
      </c>
      <c r="AM167" s="873" t="s">
        <v>136</v>
      </c>
      <c r="AN167" s="866" t="s">
        <v>136</v>
      </c>
      <c r="AO167" s="740" t="str">
        <f>IF(U167="n/a","n/a",IF(AA167&lt;0,"n/a",IF(AA167="n/a","n/a",J167+U167-AA167)))</f>
        <v>n/a</v>
      </c>
      <c r="AP167" s="741">
        <f>IF(U167="n/a","n/a",J167+U167)</f>
        <v>7.9514977702809109</v>
      </c>
      <c r="AQ167" s="889" t="str">
        <f>IF(OR(AC167&lt;0.01,AF167="n/a"),"n/a",(I167/SQRT(22.5*AC167*(I167/AF167))-1)*100)</f>
        <v>n/a</v>
      </c>
      <c r="AR167" s="651">
        <f>INDEX(Historical!$C$7:$C$1256,MATCH(B167,Historical!$B$7:$B$1278,0))*IF(AH167="n/a",1.03,IF(AH167&lt;0,1.01,IF(AH167&gt;10,1.1,(1+AH167/100))))</f>
        <v>0.50212500000000004</v>
      </c>
      <c r="AS167" s="887">
        <f>IF($AI167="n/a",1.03*AR167,IF($AI167&lt;0,1.01*AR167,IF($AI167&gt;10,1.1*AR167,(1+$AI167/100)*AR167)))</f>
        <v>0.51718875000000009</v>
      </c>
      <c r="AT167" s="887">
        <f>IF($AK167="n/a",1.03*AS167,IF($AK167&lt;0,1.01*AS167,IF($AK167&gt;10,1.1*AS167,(1+$AK167/100)*AS167)))</f>
        <v>0.53270441250000011</v>
      </c>
      <c r="AU167" s="887">
        <f>IF($AK167="n/a",1.03*AT167,IF($AK167&lt;0,1.01*AT167,IF($AK167&gt;10,1.1*AT167,(1+$AK167/100)*AT167)))</f>
        <v>0.5486855448750001</v>
      </c>
      <c r="AV167" s="887">
        <f>IF($AK167="n/a",1.03*AU167,IF($AK167&lt;0,1.01*AU167,IF($AK167&gt;10,1.1*AU167,(1+$AK167/100)*AU167)))</f>
        <v>0.56514611122125014</v>
      </c>
      <c r="AW167" s="651">
        <f>SUM(AR167:AV167)</f>
        <v>2.6658498185962509</v>
      </c>
      <c r="AX167" s="748">
        <f>AW167/I167*100</f>
        <v>13.671024710750004</v>
      </c>
      <c r="AY167" s="935" t="s">
        <v>136</v>
      </c>
      <c r="AZ167" s="873" t="s">
        <v>136</v>
      </c>
      <c r="BA167" s="873" t="s">
        <v>136</v>
      </c>
      <c r="BB167" s="873" t="s">
        <v>136</v>
      </c>
      <c r="BC167" s="873" t="s">
        <v>136</v>
      </c>
      <c r="BD167" s="908" t="s">
        <v>4268</v>
      </c>
      <c r="BE167" s="624">
        <v>1992</v>
      </c>
      <c r="BF167" s="899">
        <f>IF(BE167&gt;2008,0,IF(BE167&gt;2001,1,IF(BE167&gt;1990,2,IF(BE167&gt;1980,3,IF(BE167&gt;1973,4,IF(BE167&gt;1970,5,IF(BE167&gt;1960,6,IF(BE167&gt;1958,7,IF(BE167&gt;1953,8,9)))))))))</f>
        <v>2</v>
      </c>
      <c r="BG167" s="883" t="s">
        <v>136</v>
      </c>
    </row>
    <row r="168" spans="1:59" ht="11.25" customHeight="1" x14ac:dyDescent="0.2">
      <c r="A168" s="864" t="s">
        <v>1027</v>
      </c>
      <c r="B168" s="876" t="s">
        <v>1028</v>
      </c>
      <c r="C168" s="933" t="s">
        <v>4322</v>
      </c>
      <c r="D168" s="933" t="s">
        <v>4323</v>
      </c>
      <c r="E168" s="733">
        <v>10</v>
      </c>
      <c r="F168" s="1158">
        <v>391</v>
      </c>
      <c r="G168" s="1140" t="s">
        <v>37</v>
      </c>
      <c r="H168" s="1140" t="s">
        <v>37</v>
      </c>
      <c r="I168" s="875">
        <v>92.24</v>
      </c>
      <c r="J168" s="651">
        <f>(M168/I168)*100</f>
        <v>3.5993061578490892</v>
      </c>
      <c r="K168" s="878">
        <v>0.83</v>
      </c>
      <c r="L168" s="888">
        <v>4</v>
      </c>
      <c r="M168" s="642">
        <f>K168*L168</f>
        <v>3.32</v>
      </c>
      <c r="N168" s="871" t="s">
        <v>568</v>
      </c>
      <c r="O168" s="734">
        <v>0.8</v>
      </c>
      <c r="P168" s="862">
        <v>43920</v>
      </c>
      <c r="Q168" s="862">
        <v>43938</v>
      </c>
      <c r="R168" s="642">
        <f>(K168-O168)/O168*100</f>
        <v>3.7499999999999893</v>
      </c>
      <c r="S168" s="701">
        <f>IF(INDEX(Historical!$D$7:$D$1254,MATCH(B168,Historical!$B$7:$B$1278,0))=0,"n/a",(INDEX(Historical!$C$7:$C$1256,MATCH(B168,Historical!$B$7:$B$1278,0))/INDEX(Historical!$D$7:$D$1254,MATCH(B168,Historical!$B$7:$B$1278,0))-1)*100)</f>
        <v>3.5947712418300526</v>
      </c>
      <c r="T168" s="701">
        <f>IF(INDEX(Historical!$F$7:$F$1247,MATCH(B168,Historical!$B$7:$B$1278,0))=0,"n/a",((INDEX(Historical!$C$7:$C$1256,MATCH(B168,Historical!$B$7:$B$1278,0))/INDEX(Historical!$F$7:$F$1247,MATCH(B168,Historical!$B$7:$B$1278,0)))^(1/3)-1)*100)</f>
        <v>2.4265194930742418</v>
      </c>
      <c r="U168" s="701">
        <f>IF(INDEX(Historical!$H$7:$H$1247,MATCH(B168,Historical!$B$7:$B$1278,0))=0,"n/a",((INDEX(Historical!$C$7:$C$1256,MATCH(B168,Historical!$B$7:$B$1278,0))/INDEX(Historical!$H$7:$H$1247,MATCH(B168,Historical!$B$7:$B$1278,0)))^(1/5)-1)*100)</f>
        <v>3.9641844249037828</v>
      </c>
      <c r="V168" s="701">
        <f>IF(INDEX(Historical!$O$7:$O$1247,MATCH(B168,Historical!$B$7:$B$1278,0))=0,"n/a",((INDEX(Historical!$C$7:$C$1256,MATCH(B168,Historical!$B$7:$B$1278,0))/INDEX(Historical!$O$7:$O$1247,MATCH(B168,Historical!$B$7:$B$1278,0)))^(1/10)-1)*100)</f>
        <v>3.2602429743698647</v>
      </c>
      <c r="W168" s="702">
        <f>IF(OR(U168&lt;=0,U168="n/a",V168&lt;=0,V168="n/a"),"n/a",U168/V168)</f>
        <v>1.2159168675672019</v>
      </c>
      <c r="X168" s="703" t="str">
        <f>IF(OR(AJ168&lt;=0,AJ168="n/a",U168&lt;=0,U168="n/a"),"n/a",U168/AJ168)</f>
        <v>n/a</v>
      </c>
      <c r="Y168" s="664"/>
      <c r="Z168" s="651">
        <f>IF(OR(AC168&lt;0.01,AC168="n/a"),"n/a",M168/AC168*100)</f>
        <v>167.67676767676767</v>
      </c>
      <c r="AA168" s="887">
        <f>IF(OR(AC168&lt;0.01,AC168="n/a"),"n/a",I168/AC168)</f>
        <v>46.585858585858581</v>
      </c>
      <c r="AB168" s="888">
        <v>12</v>
      </c>
      <c r="AC168" s="866">
        <v>1.98</v>
      </c>
      <c r="AD168" s="866">
        <v>12.94</v>
      </c>
      <c r="AE168" s="866">
        <v>8.6199999999999992</v>
      </c>
      <c r="AF168" s="866">
        <v>2.59</v>
      </c>
      <c r="AG168" s="866">
        <v>5.5</v>
      </c>
      <c r="AH168" s="866">
        <v>36.6</v>
      </c>
      <c r="AI168" s="866">
        <v>9.5699999999999985</v>
      </c>
      <c r="AJ168" s="866">
        <v>-6.2</v>
      </c>
      <c r="AK168" s="866">
        <v>3.5999999999999996</v>
      </c>
      <c r="AL168" s="866">
        <v>8970</v>
      </c>
      <c r="AM168" s="873">
        <v>0.3</v>
      </c>
      <c r="AN168" s="866">
        <v>0.91</v>
      </c>
      <c r="AO168" s="740">
        <f>IF(U168="n/a","n/a",IF(AA168&lt;0,"n/a",IF(AA168="n/a","n/a",J168+U168-AA168)))</f>
        <v>-39.022368003105711</v>
      </c>
      <c r="AP168" s="741">
        <f>IF(U168="n/a","n/a",J168+U168)</f>
        <v>7.5634905827528716</v>
      </c>
      <c r="AQ168" s="889">
        <f>IF(OR(AC168&lt;0.01,AF168="n/a"),"n/a",(I168/SQRT(22.5*AC168*(I168/AF168))-1)*100)</f>
        <v>131.571801907816</v>
      </c>
      <c r="AR168" s="651">
        <f>INDEX(Historical!$C$7:$C$1256,MATCH(B168,Historical!$B$7:$B$1278,0))*IF(AH168="n/a",1.03,IF(AH168&lt;0,1.01,IF(AH168&gt;10,1.1,(1+AH168/100))))</f>
        <v>3.4870000000000001</v>
      </c>
      <c r="AS168" s="887">
        <f>IF($AI168="n/a",1.03*AR168,IF($AI168&lt;0,1.01*AR168,IF($AI168&gt;10,1.1*AR168,(1+$AI168/100)*AR168)))</f>
        <v>3.8207058999999997</v>
      </c>
      <c r="AT168" s="887">
        <f>IF($AK168="n/a",1.03*AS168,IF($AK168&lt;0,1.01*AS168,IF($AK168&gt;10,1.1*AS168,(1+$AK168/100)*AS168)))</f>
        <v>3.9582513123999998</v>
      </c>
      <c r="AU168" s="887">
        <f>IF($AK168="n/a",1.03*AT168,IF($AK168&lt;0,1.01*AT168,IF($AK168&gt;10,1.1*AT168,(1+$AK168/100)*AT168)))</f>
        <v>4.1007483596464001</v>
      </c>
      <c r="AV168" s="887">
        <f>IF($AK168="n/a",1.03*AU168,IF($AK168&lt;0,1.01*AU168,IF($AK168&gt;10,1.1*AU168,(1+$AK168/100)*AU168)))</f>
        <v>4.2483753005936702</v>
      </c>
      <c r="AW168" s="651">
        <f>SUM(AR168:AV168)</f>
        <v>19.615080872640071</v>
      </c>
      <c r="AX168" s="748">
        <f>AW168/I168*100</f>
        <v>21.265265473373887</v>
      </c>
      <c r="AY168" s="935">
        <v>0.76</v>
      </c>
      <c r="AZ168" s="873">
        <v>47.63</v>
      </c>
      <c r="BA168" s="873">
        <v>-23.599999999999998</v>
      </c>
      <c r="BB168" s="873">
        <v>0.88</v>
      </c>
      <c r="BC168" s="873">
        <v>-1.22</v>
      </c>
      <c r="BE168" s="624">
        <v>2011</v>
      </c>
      <c r="BF168" s="899">
        <f>IF(BE168&gt;2008,0,IF(BE168&gt;2001,1,IF(BE168&gt;1990,2,IF(BE168&gt;1980,3,IF(BE168&gt;1973,4,IF(BE168&gt;1970,5,IF(BE168&gt;1960,6,IF(BE168&gt;1958,7,IF(BE168&gt;1953,8,9)))))))))</f>
        <v>0</v>
      </c>
      <c r="BG168" s="883">
        <v>2.9000000000000004</v>
      </c>
    </row>
    <row r="169" spans="1:59" ht="11.25" customHeight="1" x14ac:dyDescent="0.2">
      <c r="A169" s="882" t="s">
        <v>4650</v>
      </c>
      <c r="B169" s="876" t="s">
        <v>4648</v>
      </c>
      <c r="C169" s="933" t="s">
        <v>112</v>
      </c>
      <c r="D169" s="933" t="s">
        <v>4364</v>
      </c>
      <c r="E169" s="733">
        <v>5</v>
      </c>
      <c r="F169" s="1158">
        <v>741</v>
      </c>
      <c r="G169" s="1158" t="s">
        <v>106</v>
      </c>
      <c r="H169" s="1158" t="s">
        <v>106</v>
      </c>
      <c r="I169" s="875">
        <v>40.950000000000003</v>
      </c>
      <c r="J169" s="651">
        <f>(M169/I169)*100</f>
        <v>2.5396825396825395</v>
      </c>
      <c r="K169" s="878">
        <v>0.26</v>
      </c>
      <c r="L169" s="888">
        <v>4</v>
      </c>
      <c r="M169" s="642">
        <f>K169*L169</f>
        <v>1.04</v>
      </c>
      <c r="N169" s="871" t="s">
        <v>148</v>
      </c>
      <c r="O169" s="734">
        <v>0.23</v>
      </c>
      <c r="P169" s="862">
        <v>44158</v>
      </c>
      <c r="Q169" s="862">
        <v>44176</v>
      </c>
      <c r="R169" s="642">
        <f>(K169-O169)/O169*100</f>
        <v>13.043478260869565</v>
      </c>
      <c r="S169" s="701">
        <f>IF(INDEX(Historical!$D$7:$D$1254,MATCH(B169,Historical!$B$7:$B$1278,0))=0,"n/a",(INDEX(Historical!$C$7:$C$1256,MATCH(B169,Historical!$B$7:$B$1278,0))/INDEX(Historical!$D$7:$D$1254,MATCH(B169,Historical!$B$7:$B$1278,0))-1)*100)</f>
        <v>16.901408450704224</v>
      </c>
      <c r="T169" s="701">
        <f>IF(INDEX(Historical!$F$7:$F$1247,MATCH(B169,Historical!$B$7:$B$1278,0))=0,"n/a",((INDEX(Historical!$C$7:$C$1256,MATCH(B169,Historical!$B$7:$B$1278,0))/INDEX(Historical!$F$7:$F$1247,MATCH(B169,Historical!$B$7:$B$1278,0)))^(1/3)-1)*100)</f>
        <v>80.98809917959646</v>
      </c>
      <c r="U169" s="701" t="str">
        <f>IF(INDEX(Historical!$H$7:$H$1247,MATCH(B169,Historical!$B$7:$B$1278,0))=0,"n/a",((INDEX(Historical!$C$7:$C$1256,MATCH(B169,Historical!$B$7:$B$1278,0))/INDEX(Historical!$H$7:$H$1247,MATCH(B169,Historical!$B$7:$B$1278,0)))^(1/5)-1)*100)</f>
        <v>n/a</v>
      </c>
      <c r="V169" s="701" t="str">
        <f>IF(INDEX(Historical!$O$7:$O$1247,MATCH(B169,Historical!$B$7:$B$1278,0))=0,"n/a",((INDEX(Historical!$C$7:$C$1256,MATCH(B169,Historical!$B$7:$B$1278,0))/INDEX(Historical!$O$7:$O$1247,MATCH(B169,Historical!$B$7:$B$1278,0)))^(1/10)-1)*100)</f>
        <v>n/a</v>
      </c>
      <c r="W169" s="702" t="str">
        <f>IF(OR(U169&lt;=0,U169="n/a",V169&lt;=0,V169="n/a"),"n/a",U169/V169)</f>
        <v>n/a</v>
      </c>
      <c r="X169" s="703" t="str">
        <f>IF(OR(AJ169&lt;=0,AJ169="n/a",U169&lt;=0,U169="n/a"),"n/a",U169/AJ169)</f>
        <v>n/a</v>
      </c>
      <c r="Y169" s="877"/>
      <c r="Z169" s="651">
        <f>IF(OR(AC169&lt;0.01,AC169="n/a"),"n/a",M169/AC169*100)</f>
        <v>36.491228070175438</v>
      </c>
      <c r="AA169" s="887">
        <f>IF(OR(AC169&lt;0.01,AC169="n/a"),"n/a",I169/AC169)</f>
        <v>14.368421052631579</v>
      </c>
      <c r="AB169" s="888">
        <v>12</v>
      </c>
      <c r="AC169" s="866">
        <v>2.85</v>
      </c>
      <c r="AD169" s="866">
        <v>1.44</v>
      </c>
      <c r="AE169" s="866">
        <v>0.65</v>
      </c>
      <c r="AF169" s="866">
        <v>1.57</v>
      </c>
      <c r="AG169" s="866">
        <v>11.600000000000001</v>
      </c>
      <c r="AH169" s="866">
        <v>-4.3</v>
      </c>
      <c r="AI169" s="866">
        <v>12.839999999999998</v>
      </c>
      <c r="AJ169" s="866">
        <v>13</v>
      </c>
      <c r="AK169" s="866">
        <v>10</v>
      </c>
      <c r="AL169" s="879">
        <v>315.72000000000003</v>
      </c>
      <c r="AM169" s="873">
        <v>3.2</v>
      </c>
      <c r="AN169" s="866">
        <v>0.28999999999999998</v>
      </c>
      <c r="AO169" s="740" t="str">
        <f>IF(U169="n/a","n/a",IF(AA169&lt;0,"n/a",IF(AA169="n/a","n/a",J169+U169-AA169)))</f>
        <v>n/a</v>
      </c>
      <c r="AP169" s="741" t="str">
        <f>IF(U169="n/a","n/a",J169+U169)</f>
        <v>n/a</v>
      </c>
      <c r="AQ169" s="889">
        <f>IF(OR(AC169&lt;0.01,AF169="n/a"),"n/a",(I169/SQRT(22.5*AC169*(I169/AF169))-1)*100)</f>
        <v>0.12974039854845021</v>
      </c>
      <c r="AR169" s="651">
        <f>INDEX(Historical!$C$7:$C$1256,MATCH(B169,Historical!$B$7:$B$1278,0))*IF(AH169="n/a",1.03,IF(AH169&lt;0,1.01,IF(AH169&gt;10,1.1,(1+AH169/100))))</f>
        <v>0.83829999999999993</v>
      </c>
      <c r="AS169" s="887">
        <f>IF($AI169="n/a",1.03*AR169,IF($AI169&lt;0,1.01*AR169,IF($AI169&gt;10,1.1*AR169,(1+$AI169/100)*AR169)))</f>
        <v>0.92213000000000001</v>
      </c>
      <c r="AT169" s="887">
        <f>IF($AK169="n/a",1.03*AS169,IF($AK169&lt;0,1.01*AS169,IF($AK169&gt;10,1.1*AS169,(1+$AK169/100)*AS169)))</f>
        <v>1.014343</v>
      </c>
      <c r="AU169" s="887">
        <f>IF($AK169="n/a",1.03*AT169,IF($AK169&lt;0,1.01*AT169,IF($AK169&gt;10,1.1*AT169,(1+$AK169/100)*AT169)))</f>
        <v>1.1157773000000002</v>
      </c>
      <c r="AV169" s="887">
        <f>IF($AK169="n/a",1.03*AU169,IF($AK169&lt;0,1.01*AU169,IF($AK169&gt;10,1.1*AU169,(1+$AK169/100)*AU169)))</f>
        <v>1.2273550300000002</v>
      </c>
      <c r="AW169" s="651">
        <f>SUM(AR169:AV169)</f>
        <v>5.1179053300000001</v>
      </c>
      <c r="AX169" s="748">
        <f>AW169/I169*100</f>
        <v>12.497937313797314</v>
      </c>
      <c r="AY169" s="935">
        <v>1.52</v>
      </c>
      <c r="AZ169" s="873">
        <v>86.48</v>
      </c>
      <c r="BA169" s="873">
        <v>-29.630000000000003</v>
      </c>
      <c r="BB169" s="873">
        <v>0.83</v>
      </c>
      <c r="BC169" s="873">
        <v>-1</v>
      </c>
      <c r="BE169" s="624">
        <v>2016</v>
      </c>
      <c r="BF169" s="899">
        <f>IF(BE169&gt;2008,0,IF(BE169&gt;2001,1,IF(BE169&gt;1990,2,IF(BE169&gt;1980,3,IF(BE169&gt;1973,4,IF(BE169&gt;1970,5,IF(BE169&gt;1960,6,IF(BE169&gt;1958,7,IF(BE169&gt;1953,8,9)))))))))</f>
        <v>0</v>
      </c>
      <c r="BG169" s="883">
        <v>4.3</v>
      </c>
    </row>
    <row r="170" spans="1:59" ht="11.25" customHeight="1" x14ac:dyDescent="0.2">
      <c r="A170" s="864" t="s">
        <v>1062</v>
      </c>
      <c r="B170" s="876" t="s">
        <v>1063</v>
      </c>
      <c r="C170" s="933" t="s">
        <v>4196</v>
      </c>
      <c r="D170" s="933" t="s">
        <v>4362</v>
      </c>
      <c r="E170" s="733">
        <v>10</v>
      </c>
      <c r="F170" s="1158">
        <v>393</v>
      </c>
      <c r="G170" s="1158" t="s">
        <v>115</v>
      </c>
      <c r="H170" s="1158" t="s">
        <v>115</v>
      </c>
      <c r="I170" s="875">
        <v>35.9</v>
      </c>
      <c r="J170" s="651">
        <f>(M170/I170)*100</f>
        <v>4.0111420612813369</v>
      </c>
      <c r="K170" s="878">
        <v>0.36</v>
      </c>
      <c r="L170" s="888">
        <v>4</v>
      </c>
      <c r="M170" s="642">
        <f>K170*L170</f>
        <v>1.44</v>
      </c>
      <c r="N170" s="871" t="s">
        <v>410</v>
      </c>
      <c r="O170" s="734">
        <v>0.35</v>
      </c>
      <c r="P170" s="862">
        <v>43923</v>
      </c>
      <c r="Q170" s="862">
        <v>43943</v>
      </c>
      <c r="R170" s="642">
        <f>(K170-O170)/O170*100</f>
        <v>2.8571428571428599</v>
      </c>
      <c r="S170" s="701">
        <f>IF(INDEX(Historical!$D$7:$D$1254,MATCH(B170,Historical!$B$7:$B$1278,0))=0,"n/a",(INDEX(Historical!$C$7:$C$1256,MATCH(B170,Historical!$B$7:$B$1278,0))/INDEX(Historical!$D$7:$D$1254,MATCH(B170,Historical!$B$7:$B$1278,0))-1)*100)</f>
        <v>7.8125</v>
      </c>
      <c r="T170" s="701">
        <f>IF(INDEX(Historical!$F$7:$F$1247,MATCH(B170,Historical!$B$7:$B$1278,0))=0,"n/a",((INDEX(Historical!$C$7:$C$1256,MATCH(B170,Historical!$B$7:$B$1278,0))/INDEX(Historical!$F$7:$F$1247,MATCH(B170,Historical!$B$7:$B$1278,0)))^(1/3)-1)*100)</f>
        <v>11.707233731169708</v>
      </c>
      <c r="U170" s="701">
        <f>IF(INDEX(Historical!$H$7:$H$1247,MATCH(B170,Historical!$B$7:$B$1278,0))=0,"n/a",((INDEX(Historical!$C$7:$C$1256,MATCH(B170,Historical!$B$7:$B$1278,0))/INDEX(Historical!$H$7:$H$1247,MATCH(B170,Historical!$B$7:$B$1278,0)))^(1/5)-1)*100)</f>
        <v>13.273800857430285</v>
      </c>
      <c r="V170" s="701" t="str">
        <f>IF(INDEX(Historical!$O$7:$O$1247,MATCH(B170,Historical!$B$7:$B$1278,0))=0,"n/a",((INDEX(Historical!$C$7:$C$1256,MATCH(B170,Historical!$B$7:$B$1278,0))/INDEX(Historical!$O$7:$O$1247,MATCH(B170,Historical!$B$7:$B$1278,0)))^(1/10)-1)*100)</f>
        <v>n/a</v>
      </c>
      <c r="W170" s="702" t="str">
        <f>IF(OR(U170&lt;=0,U170="n/a",V170&lt;=0,V170="n/a"),"n/a",U170/V170)</f>
        <v>n/a</v>
      </c>
      <c r="X170" s="703">
        <f>IF(OR(AJ170&lt;=0,AJ170="n/a",U170&lt;=0,U170="n/a"),"n/a",U170/AJ170)</f>
        <v>1.5434652159802658</v>
      </c>
      <c r="Y170" s="661"/>
      <c r="Z170" s="651">
        <f>IF(OR(AC170&lt;0.01,AC170="n/a"),"n/a",M170/AC170*100)</f>
        <v>54.54545454545454</v>
      </c>
      <c r="AA170" s="887">
        <f>IF(OR(AC170&lt;0.01,AC170="n/a"),"n/a",I170/AC170)</f>
        <v>13.598484848484848</v>
      </c>
      <c r="AB170" s="888">
        <v>7</v>
      </c>
      <c r="AC170" s="866">
        <v>2.64</v>
      </c>
      <c r="AD170" s="866">
        <v>2.2000000000000002</v>
      </c>
      <c r="AE170" s="866">
        <v>3.08</v>
      </c>
      <c r="AF170" s="866">
        <v>4</v>
      </c>
      <c r="AG170" s="866">
        <v>31.2</v>
      </c>
      <c r="AH170" s="866">
        <v>-6</v>
      </c>
      <c r="AI170" s="866">
        <v>7.08</v>
      </c>
      <c r="AJ170" s="866">
        <v>8.6</v>
      </c>
      <c r="AK170" s="866">
        <v>6.18</v>
      </c>
      <c r="AL170" s="879">
        <v>151980</v>
      </c>
      <c r="AM170" s="873">
        <v>0.1</v>
      </c>
      <c r="AN170" s="866">
        <v>0.38</v>
      </c>
      <c r="AO170" s="740">
        <f>IF(U170="n/a","n/a",IF(AA170&lt;0,"n/a",IF(AA170="n/a","n/a",J170+U170-AA170)))</f>
        <v>3.6864580702267737</v>
      </c>
      <c r="AP170" s="741">
        <f>IF(U170="n/a","n/a",J170+U170)</f>
        <v>17.284942918711621</v>
      </c>
      <c r="AQ170" s="889">
        <f>IF(OR(AC170&lt;0.01,AF170="n/a"),"n/a",(I170/SQRT(22.5*AC170*(I170/AF170))-1)*100)</f>
        <v>55.483388743248611</v>
      </c>
      <c r="AR170" s="651">
        <f>INDEX(Historical!$C$7:$C$1256,MATCH(B170,Historical!$B$7:$B$1278,0))*IF(AH170="n/a",1.03,IF(AH170&lt;0,1.01,IF(AH170&gt;10,1.1,(1+AH170/100))))</f>
        <v>1.3937999999999999</v>
      </c>
      <c r="AS170" s="887">
        <f>IF($AI170="n/a",1.03*AR170,IF($AI170&lt;0,1.01*AR170,IF($AI170&gt;10,1.1*AR170,(1+$AI170/100)*AR170)))</f>
        <v>1.4924810399999999</v>
      </c>
      <c r="AT170" s="887">
        <f>IF($AK170="n/a",1.03*AS170,IF($AK170&lt;0,1.01*AS170,IF($AK170&gt;10,1.1*AS170,(1+$AK170/100)*AS170)))</f>
        <v>1.584716368272</v>
      </c>
      <c r="AU170" s="887">
        <f>IF($AK170="n/a",1.03*AT170,IF($AK170&lt;0,1.01*AT170,IF($AK170&gt;10,1.1*AT170,(1+$AK170/100)*AT170)))</f>
        <v>1.6826518398312098</v>
      </c>
      <c r="AV170" s="887">
        <f>IF($AK170="n/a",1.03*AU170,IF($AK170&lt;0,1.01*AU170,IF($AK170&gt;10,1.1*AU170,(1+$AK170/100)*AU170)))</f>
        <v>1.7866397235327787</v>
      </c>
      <c r="AW170" s="651">
        <f>SUM(AR170:AV170)</f>
        <v>7.9402889716359883</v>
      </c>
      <c r="AX170" s="748">
        <f>AW170/I170*100</f>
        <v>22.117796578373227</v>
      </c>
      <c r="AY170" s="935">
        <v>0.82</v>
      </c>
      <c r="AZ170" s="873">
        <v>10.8</v>
      </c>
      <c r="BA170" s="873">
        <v>-28.599999999999998</v>
      </c>
      <c r="BB170" s="873">
        <v>-9.8000000000000007</v>
      </c>
      <c r="BC170" s="873">
        <v>-16.61</v>
      </c>
      <c r="BE170" s="624">
        <v>2011</v>
      </c>
      <c r="BF170" s="899">
        <f>IF(BE170&gt;2008,0,IF(BE170&gt;2001,1,IF(BE170&gt;1990,2,IF(BE170&gt;1980,3,IF(BE170&gt;1973,4,IF(BE170&gt;1970,5,IF(BE170&gt;1960,6,IF(BE170&gt;1958,7,IF(BE170&gt;1953,8,9)))))))))</f>
        <v>0</v>
      </c>
      <c r="BG170" s="883">
        <v>12.2</v>
      </c>
    </row>
    <row r="171" spans="1:59" s="539" customFormat="1" ht="11.25" customHeight="1" x14ac:dyDescent="0.2">
      <c r="A171" s="872" t="s">
        <v>1098</v>
      </c>
      <c r="B171" s="876" t="s">
        <v>1099</v>
      </c>
      <c r="C171" s="933" t="s">
        <v>4196</v>
      </c>
      <c r="D171" s="933" t="s">
        <v>4328</v>
      </c>
      <c r="E171" s="733">
        <v>8</v>
      </c>
      <c r="F171" s="1158">
        <v>546</v>
      </c>
      <c r="G171" s="1141" t="s">
        <v>106</v>
      </c>
      <c r="H171" s="1141" t="s">
        <v>106</v>
      </c>
      <c r="I171" s="875">
        <v>37.880000000000003</v>
      </c>
      <c r="J171" s="651">
        <f>(M171/I171)*100</f>
        <v>2.4815205913410767</v>
      </c>
      <c r="K171" s="878">
        <v>0.23499999999999999</v>
      </c>
      <c r="L171" s="888">
        <v>4</v>
      </c>
      <c r="M171" s="642">
        <f>K171*L171</f>
        <v>0.94</v>
      </c>
      <c r="N171" s="871" t="s">
        <v>151</v>
      </c>
      <c r="O171" s="734">
        <v>0.2225</v>
      </c>
      <c r="P171" s="862">
        <v>43895</v>
      </c>
      <c r="Q171" s="862">
        <v>43915</v>
      </c>
      <c r="R171" s="642">
        <f>(K171-O171)/O171*100</f>
        <v>5.61797752808988</v>
      </c>
      <c r="S171" s="701">
        <f>IF(INDEX(Historical!$D$7:$D$1254,MATCH(B171,Historical!$B$7:$B$1278,0))=0,"n/a",(INDEX(Historical!$C$7:$C$1256,MATCH(B171,Historical!$B$7:$B$1278,0))/INDEX(Historical!$D$7:$D$1254,MATCH(B171,Historical!$B$7:$B$1278,0))-1)*100)</f>
        <v>5.9523809523809534</v>
      </c>
      <c r="T171" s="701">
        <f>IF(INDEX(Historical!$F$7:$F$1247,MATCH(B171,Historical!$B$7:$B$1278,0))=0,"n/a",((INDEX(Historical!$C$7:$C$1256,MATCH(B171,Historical!$B$7:$B$1278,0))/INDEX(Historical!$F$7:$F$1247,MATCH(B171,Historical!$B$7:$B$1278,0)))^(1/3)-1)*100)</f>
        <v>6.345576270678932</v>
      </c>
      <c r="U171" s="701">
        <f>IF(INDEX(Historical!$H$7:$H$1247,MATCH(B171,Historical!$B$7:$B$1278,0))=0,"n/a",((INDEX(Historical!$C$7:$C$1256,MATCH(B171,Historical!$B$7:$B$1278,0))/INDEX(Historical!$H$7:$H$1247,MATCH(B171,Historical!$B$7:$B$1278,0)))^(1/5)-1)*100)</f>
        <v>7.4113389014488718</v>
      </c>
      <c r="V171" s="701" t="str">
        <f>IF(INDEX(Historical!$O$7:$O$1247,MATCH(B171,Historical!$B$7:$B$1278,0))=0,"n/a",((INDEX(Historical!$C$7:$C$1256,MATCH(B171,Historical!$B$7:$B$1278,0))/INDEX(Historical!$O$7:$O$1247,MATCH(B171,Historical!$B$7:$B$1278,0)))^(1/10)-1)*100)</f>
        <v>n/a</v>
      </c>
      <c r="W171" s="702" t="str">
        <f>IF(OR(U171&lt;=0,U171="n/a",V171&lt;=0,V171="n/a"),"n/a",U171/V171)</f>
        <v>n/a</v>
      </c>
      <c r="X171" s="703">
        <f>IF(OR(AJ171&lt;=0,AJ171="n/a",U171&lt;=0,U171="n/a"),"n/a",U171/AJ171)</f>
        <v>0.38600723445046209</v>
      </c>
      <c r="Y171" s="664"/>
      <c r="Z171" s="651">
        <f>IF(OR(AC171&lt;0.01,AC171="n/a"),"n/a",M171/AC171*100)</f>
        <v>40</v>
      </c>
      <c r="AA171" s="887">
        <f>IF(OR(AC171&lt;0.01,AC171="n/a"),"n/a",I171/AC171)</f>
        <v>16.119148936170212</v>
      </c>
      <c r="AB171" s="888">
        <v>12</v>
      </c>
      <c r="AC171" s="866">
        <v>2.35</v>
      </c>
      <c r="AD171" s="866" t="s">
        <v>136</v>
      </c>
      <c r="AE171" s="866">
        <v>1.27</v>
      </c>
      <c r="AF171" s="866">
        <v>3.06</v>
      </c>
      <c r="AG171" s="866">
        <v>19.5</v>
      </c>
      <c r="AH171" s="866">
        <v>26.700000000000003</v>
      </c>
      <c r="AI171" s="866">
        <v>10.43</v>
      </c>
      <c r="AJ171" s="866">
        <v>19.2</v>
      </c>
      <c r="AK171" s="866">
        <v>-5</v>
      </c>
      <c r="AL171" s="879">
        <v>1260</v>
      </c>
      <c r="AM171" s="873">
        <v>2</v>
      </c>
      <c r="AN171" s="866">
        <v>0.89</v>
      </c>
      <c r="AO171" s="740">
        <f>IF(U171="n/a","n/a",IF(AA171&lt;0,"n/a",IF(AA171="n/a","n/a",J171+U171-AA171)))</f>
        <v>-6.2262894433802636</v>
      </c>
      <c r="AP171" s="741">
        <f>IF(U171="n/a","n/a",J171+U171)</f>
        <v>9.8928594927899489</v>
      </c>
      <c r="AQ171" s="889">
        <f>IF(OR(AC171&lt;0.01,AF171="n/a"),"n/a",(I171/SQRT(22.5*AC171*(I171/AF171))-1)*100)</f>
        <v>48.06094202453086</v>
      </c>
      <c r="AR171" s="651">
        <f>INDEX(Historical!$C$7:$C$1256,MATCH(B171,Historical!$B$7:$B$1278,0))*IF(AH171="n/a",1.03,IF(AH171&lt;0,1.01,IF(AH171&gt;10,1.1,(1+AH171/100))))</f>
        <v>0.97900000000000009</v>
      </c>
      <c r="AS171" s="887">
        <f>IF($AI171="n/a",1.03*AR171,IF($AI171&lt;0,1.01*AR171,IF($AI171&gt;10,1.1*AR171,(1+$AI171/100)*AR171)))</f>
        <v>1.0769000000000002</v>
      </c>
      <c r="AT171" s="887">
        <f>IF($AK171="n/a",1.03*AS171,IF($AK171&lt;0,1.01*AS171,IF($AK171&gt;10,1.1*AS171,(1+$AK171/100)*AS171)))</f>
        <v>1.0876690000000002</v>
      </c>
      <c r="AU171" s="887">
        <f>IF($AK171="n/a",1.03*AT171,IF($AK171&lt;0,1.01*AT171,IF($AK171&gt;10,1.1*AT171,(1+$AK171/100)*AT171)))</f>
        <v>1.0985456900000001</v>
      </c>
      <c r="AV171" s="887">
        <f>IF($AK171="n/a",1.03*AU171,IF($AK171&lt;0,1.01*AU171,IF($AK171&gt;10,1.1*AU171,(1+$AK171/100)*AU171)))</f>
        <v>1.1095311469000002</v>
      </c>
      <c r="AW171" s="651">
        <f>SUM(AR171:AV171)</f>
        <v>5.3516458369000004</v>
      </c>
      <c r="AX171" s="748">
        <f>AW171/I171*100</f>
        <v>14.12789291684266</v>
      </c>
      <c r="AY171" s="935">
        <v>0.87</v>
      </c>
      <c r="AZ171" s="873">
        <v>4.2700000000000005</v>
      </c>
      <c r="BA171" s="873">
        <v>-35.46</v>
      </c>
      <c r="BB171" s="873">
        <v>-7.7299999999999995</v>
      </c>
      <c r="BC171" s="873">
        <v>-14.360000000000001</v>
      </c>
      <c r="BD171" s="908"/>
      <c r="BE171" s="624">
        <v>2013</v>
      </c>
      <c r="BF171" s="899">
        <f>IF(BE171&gt;2008,0,IF(BE171&gt;2001,1,IF(BE171&gt;1990,2,IF(BE171&gt;1980,3,IF(BE171&gt;1973,4,IF(BE171&gt;1970,5,IF(BE171&gt;1960,6,IF(BE171&gt;1958,7,IF(BE171&gt;1953,8,9)))))))))</f>
        <v>0</v>
      </c>
      <c r="BG171" s="883">
        <v>6.1</v>
      </c>
    </row>
    <row r="172" spans="1:59" ht="11.25" customHeight="1" x14ac:dyDescent="0.2">
      <c r="A172" s="864" t="s">
        <v>172</v>
      </c>
      <c r="B172" s="876" t="s">
        <v>173</v>
      </c>
      <c r="C172" s="933" t="s">
        <v>112</v>
      </c>
      <c r="D172" s="933" t="s">
        <v>4363</v>
      </c>
      <c r="E172" s="733">
        <v>44</v>
      </c>
      <c r="F172" s="1158">
        <v>60</v>
      </c>
      <c r="G172" s="1138" t="s">
        <v>37</v>
      </c>
      <c r="H172" s="1138" t="s">
        <v>37</v>
      </c>
      <c r="I172" s="866">
        <v>123.87</v>
      </c>
      <c r="J172" s="651">
        <f>(M172/I172)*100</f>
        <v>1.6953257447323806</v>
      </c>
      <c r="K172" s="878">
        <v>0.52500000000000002</v>
      </c>
      <c r="L172" s="888">
        <v>4</v>
      </c>
      <c r="M172" s="642">
        <f>K172*L172</f>
        <v>2.1</v>
      </c>
      <c r="N172" s="871" t="s">
        <v>119</v>
      </c>
      <c r="O172" s="734">
        <v>0.5</v>
      </c>
      <c r="P172" s="862">
        <v>44060</v>
      </c>
      <c r="Q172" s="862">
        <v>44075</v>
      </c>
      <c r="R172" s="642">
        <f>(K172-O172)/O172*100</f>
        <v>5.0000000000000044</v>
      </c>
      <c r="S172" s="701">
        <f>IF(INDEX(Historical!$D$7:$D$1254,MATCH(B172,Historical!$B$7:$B$1278,0))=0,"n/a",(INDEX(Historical!$C$7:$C$1256,MATCH(B172,Historical!$B$7:$B$1278,0))/INDEX(Historical!$D$7:$D$1254,MATCH(B172,Historical!$B$7:$B$1278,0))-1)*100)</f>
        <v>16.883116883116877</v>
      </c>
      <c r="T172" s="701">
        <f>IF(INDEX(Historical!$F$7:$F$1247,MATCH(B172,Historical!$B$7:$B$1278,0))=0,"n/a",((INDEX(Historical!$C$7:$C$1256,MATCH(B172,Historical!$B$7:$B$1278,0))/INDEX(Historical!$F$7:$F$1247,MATCH(B172,Historical!$B$7:$B$1278,0)))^(1/3)-1)*100)</f>
        <v>11.457607795906144</v>
      </c>
      <c r="U172" s="701">
        <f>IF(INDEX(Historical!$H$7:$H$1247,MATCH(B172,Historical!$B$7:$B$1278,0))=0,"n/a",((INDEX(Historical!$C$7:$C$1256,MATCH(B172,Historical!$B$7:$B$1278,0))/INDEX(Historical!$H$7:$H$1247,MATCH(B172,Historical!$B$7:$B$1278,0)))^(1/5)-1)*100)</f>
        <v>13.875141675620807</v>
      </c>
      <c r="V172" s="701">
        <f>IF(INDEX(Historical!$O$7:$O$1247,MATCH(B172,Historical!$B$7:$B$1278,0))=0,"n/a",((INDEX(Historical!$C$7:$C$1256,MATCH(B172,Historical!$B$7:$B$1278,0))/INDEX(Historical!$O$7:$O$1247,MATCH(B172,Historical!$B$7:$B$1278,0)))^(1/10)-1)*100)</f>
        <v>11.069085371075271</v>
      </c>
      <c r="W172" s="702">
        <f>IF(OR(U172&lt;=0,U172="n/a",V172&lt;=0,V172="n/a"),"n/a",U172/V172)</f>
        <v>1.253503899416845</v>
      </c>
      <c r="X172" s="703">
        <f>IF(OR(AJ172&lt;=0,AJ172="n/a",U172&lt;=0,U172="n/a"),"n/a",U172/AJ172)</f>
        <v>0.84091767731035194</v>
      </c>
      <c r="Y172" s="876"/>
      <c r="Z172" s="651">
        <f>IF(OR(AC172&lt;0.01,AC172="n/a"),"n/a",M172/AC172*100)</f>
        <v>34.090909090909093</v>
      </c>
      <c r="AA172" s="887">
        <f>IF(OR(AC172&lt;0.01,AC172="n/a"),"n/a",I172/AC172)</f>
        <v>20.108766233766232</v>
      </c>
      <c r="AB172" s="888">
        <v>12</v>
      </c>
      <c r="AC172" s="866">
        <v>6.16</v>
      </c>
      <c r="AD172" s="866">
        <v>1.34</v>
      </c>
      <c r="AE172" s="866">
        <v>1.54</v>
      </c>
      <c r="AF172" s="866">
        <v>2.71</v>
      </c>
      <c r="AG172" s="866">
        <v>13.4</v>
      </c>
      <c r="AH172" s="866">
        <v>41.199999999999996</v>
      </c>
      <c r="AI172" s="866">
        <v>29.409999999999997</v>
      </c>
      <c r="AJ172" s="866">
        <v>16.5</v>
      </c>
      <c r="AK172" s="866">
        <v>15</v>
      </c>
      <c r="AL172" s="879">
        <v>6640</v>
      </c>
      <c r="AM172" s="873">
        <v>0.2</v>
      </c>
      <c r="AN172" s="866">
        <v>0.84</v>
      </c>
      <c r="AO172" s="740">
        <f>IF(U172="n/a","n/a",IF(AA172&lt;0,"n/a",IF(AA172="n/a","n/a",J172+U172-AA172)))</f>
        <v>-4.5382988134130446</v>
      </c>
      <c r="AP172" s="741">
        <f>IF(U172="n/a","n/a",J172+U172)</f>
        <v>15.570467420353188</v>
      </c>
      <c r="AQ172" s="889">
        <f>IF(OR(AC172&lt;0.01,AF172="n/a"),"n/a",(I172/SQRT(22.5*AC172*(I172/AF172))-1)*100)</f>
        <v>55.627413314273696</v>
      </c>
      <c r="AR172" s="651">
        <f>INDEX(Historical!$C$7:$C$1256,MATCH(B172,Historical!$B$7:$B$1278,0))*IF(AH172="n/a",1.03,IF(AH172&lt;0,1.01,IF(AH172&gt;10,1.1,(1+AH172/100))))</f>
        <v>1.9800000000000002</v>
      </c>
      <c r="AS172" s="887">
        <f>IF($AI172="n/a",1.03*AR172,IF($AI172&lt;0,1.01*AR172,IF($AI172&gt;10,1.1*AR172,(1+$AI172/100)*AR172)))</f>
        <v>2.1780000000000004</v>
      </c>
      <c r="AT172" s="887">
        <f>IF($AK172="n/a",1.03*AS172,IF($AK172&lt;0,1.01*AS172,IF($AK172&gt;10,1.1*AS172,(1+$AK172/100)*AS172)))</f>
        <v>2.3958000000000008</v>
      </c>
      <c r="AU172" s="887">
        <f>IF($AK172="n/a",1.03*AT172,IF($AK172&lt;0,1.01*AT172,IF($AK172&gt;10,1.1*AT172,(1+$AK172/100)*AT172)))</f>
        <v>2.6353800000000009</v>
      </c>
      <c r="AV172" s="887">
        <f>IF($AK172="n/a",1.03*AU172,IF($AK172&lt;0,1.01*AU172,IF($AK172&gt;10,1.1*AU172,(1+$AK172/100)*AU172)))</f>
        <v>2.8989180000000014</v>
      </c>
      <c r="AW172" s="651">
        <f>SUM(AR172:AV172)</f>
        <v>12.088098000000004</v>
      </c>
      <c r="AX172" s="748">
        <f>AW172/I172*100</f>
        <v>9.7586970210704802</v>
      </c>
      <c r="AY172" s="935">
        <v>0.9</v>
      </c>
      <c r="AZ172" s="873">
        <v>26.979999999999997</v>
      </c>
      <c r="BA172" s="873">
        <v>-27.08</v>
      </c>
      <c r="BB172" s="873">
        <v>-1.08</v>
      </c>
      <c r="BC172" s="873">
        <v>-3.47</v>
      </c>
      <c r="BE172" s="624">
        <v>1977</v>
      </c>
      <c r="BF172" s="899">
        <f>IF(BE172&gt;2008,0,IF(BE172&gt;2001,1,IF(BE172&gt;1990,2,IF(BE172&gt;1980,3,IF(BE172&gt;1973,4,IF(BE172&gt;1970,5,IF(BE172&gt;1960,6,IF(BE172&gt;1958,7,IF(BE172&gt;1953,8,9)))))))))</f>
        <v>4</v>
      </c>
      <c r="BG172" s="883">
        <v>5.8000000000000007</v>
      </c>
    </row>
    <row r="173" spans="1:59" ht="11.25" customHeight="1" x14ac:dyDescent="0.2">
      <c r="A173" s="872" t="s">
        <v>199</v>
      </c>
      <c r="B173" s="876" t="s">
        <v>200</v>
      </c>
      <c r="C173" s="933" t="s">
        <v>4196</v>
      </c>
      <c r="D173" s="933" t="s">
        <v>4328</v>
      </c>
      <c r="E173" s="733">
        <v>49</v>
      </c>
      <c r="F173" s="1158">
        <v>36</v>
      </c>
      <c r="G173" s="1157" t="s">
        <v>106</v>
      </c>
      <c r="H173" s="1157" t="s">
        <v>106</v>
      </c>
      <c r="I173" s="875">
        <v>60</v>
      </c>
      <c r="J173" s="651">
        <f>(M173/I173)*100</f>
        <v>1.6666666666666667</v>
      </c>
      <c r="K173" s="878">
        <v>0.25</v>
      </c>
      <c r="L173" s="888">
        <v>4</v>
      </c>
      <c r="M173" s="642">
        <f>K173*L173</f>
        <v>1</v>
      </c>
      <c r="N173" s="871" t="s">
        <v>201</v>
      </c>
      <c r="O173" s="734">
        <v>0.21</v>
      </c>
      <c r="P173" s="862">
        <v>44074</v>
      </c>
      <c r="Q173" s="862">
        <v>44099</v>
      </c>
      <c r="R173" s="642">
        <f>(K173-O173)/O173*100</f>
        <v>19.047619047619051</v>
      </c>
      <c r="S173" s="701">
        <f>IF(INDEX(Historical!$D$7:$D$1254,MATCH(B173,Historical!$B$7:$B$1278,0))=0,"n/a",(INDEX(Historical!$C$7:$C$1256,MATCH(B173,Historical!$B$7:$B$1278,0))/INDEX(Historical!$D$7:$D$1254,MATCH(B173,Historical!$B$7:$B$1278,0))-1)*100)</f>
        <v>16.417910447761198</v>
      </c>
      <c r="T173" s="701">
        <f>IF(INDEX(Historical!$F$7:$F$1247,MATCH(B173,Historical!$B$7:$B$1278,0))=0,"n/a",((INDEX(Historical!$C$7:$C$1256,MATCH(B173,Historical!$B$7:$B$1278,0))/INDEX(Historical!$F$7:$F$1247,MATCH(B173,Historical!$B$7:$B$1278,0)))^(1/3)-1)*100)</f>
        <v>13.746902159841756</v>
      </c>
      <c r="U173" s="701">
        <f>IF(INDEX(Historical!$H$7:$H$1247,MATCH(B173,Historical!$B$7:$B$1278,0))=0,"n/a",((INDEX(Historical!$C$7:$C$1256,MATCH(B173,Historical!$B$7:$B$1278,0))/INDEX(Historical!$H$7:$H$1247,MATCH(B173,Historical!$B$7:$B$1278,0)))^(1/5)-1)*100)</f>
        <v>15.468148270605052</v>
      </c>
      <c r="V173" s="701">
        <f>IF(INDEX(Historical!$O$7:$O$1247,MATCH(B173,Historical!$B$7:$B$1278,0))=0,"n/a",((INDEX(Historical!$C$7:$C$1256,MATCH(B173,Historical!$B$7:$B$1278,0))/INDEX(Historical!$O$7:$O$1247,MATCH(B173,Historical!$B$7:$B$1278,0)))^(1/10)-1)*100)</f>
        <v>15.792974364097635</v>
      </c>
      <c r="W173" s="702">
        <f>IF(OR(U173&lt;=0,U173="n/a",V173&lt;=0,V173="n/a"),"n/a",U173/V173)</f>
        <v>0.97943224081772629</v>
      </c>
      <c r="X173" s="703" t="str">
        <f>IF(OR(AJ173&lt;=0,AJ173="n/a",U173&lt;=0,U173="n/a"),"n/a",U173/AJ173)</f>
        <v>n/a</v>
      </c>
      <c r="Y173" s="938" t="s">
        <v>4390</v>
      </c>
      <c r="Z173" s="651">
        <f>IF(OR(AC173&lt;0.01,AC173="n/a"),"n/a",M173/AC173*100)</f>
        <v>49.751243781094537</v>
      </c>
      <c r="AA173" s="887">
        <f>IF(OR(AC173&lt;0.01,AC173="n/a"),"n/a",I173/AC173)</f>
        <v>29.850746268656721</v>
      </c>
      <c r="AB173" s="888">
        <v>2</v>
      </c>
      <c r="AC173" s="866">
        <v>2.0099999999999998</v>
      </c>
      <c r="AD173" s="866" t="s">
        <v>136</v>
      </c>
      <c r="AE173" s="866">
        <v>5.74</v>
      </c>
      <c r="AF173" s="866">
        <v>6.42</v>
      </c>
      <c r="AG173" s="866">
        <v>32</v>
      </c>
      <c r="AH173" s="866" t="s">
        <v>136</v>
      </c>
      <c r="AI173" s="866" t="s">
        <v>136</v>
      </c>
      <c r="AJ173" s="866" t="s">
        <v>136</v>
      </c>
      <c r="AK173" s="866" t="s">
        <v>136</v>
      </c>
      <c r="AL173" s="883">
        <v>1650</v>
      </c>
      <c r="AM173" s="873" t="s">
        <v>136</v>
      </c>
      <c r="AN173" s="866">
        <v>3.1199999999999999E-2</v>
      </c>
      <c r="AO173" s="740">
        <f>IF(U173="n/a","n/a",IF(AA173&lt;0,"n/a",IF(AA173="n/a","n/a",J173+U173-AA173)))</f>
        <v>-12.715931331385001</v>
      </c>
      <c r="AP173" s="741">
        <f>IF(U173="n/a","n/a",J173+U173)</f>
        <v>17.13481493727172</v>
      </c>
      <c r="AQ173" s="889">
        <f>IF(OR(AC173&lt;0.01,AF173="n/a"),"n/a",(I173/SQRT(22.5*AC173*(I173/AF173))-1)*100)</f>
        <v>191.84607133424606</v>
      </c>
      <c r="AR173" s="651">
        <f>INDEX(Historical!$C$7:$C$1256,MATCH(B173,Historical!$B$7:$B$1278,0))*IF(AH173="n/a",1.03,IF(AH173&lt;0,1.01,IF(AH173&gt;10,1.1,(1+AH173/100))))</f>
        <v>0.8034</v>
      </c>
      <c r="AS173" s="887">
        <f>IF($AI173="n/a",1.03*AR173,IF($AI173&lt;0,1.01*AR173,IF($AI173&gt;10,1.1*AR173,(1+$AI173/100)*AR173)))</f>
        <v>0.82750200000000007</v>
      </c>
      <c r="AT173" s="887">
        <f>IF($AK173="n/a",1.03*AS173,IF($AK173&lt;0,1.01*AS173,IF($AK173&gt;10,1.1*AS173,(1+$AK173/100)*AS173)))</f>
        <v>0.85232706000000014</v>
      </c>
      <c r="AU173" s="887">
        <f>IF($AK173="n/a",1.03*AT173,IF($AK173&lt;0,1.01*AT173,IF($AK173&gt;10,1.1*AT173,(1+$AK173/100)*AT173)))</f>
        <v>0.8778968718000002</v>
      </c>
      <c r="AV173" s="887">
        <f>IF($AK173="n/a",1.03*AU173,IF($AK173&lt;0,1.01*AU173,IF($AK173&gt;10,1.1*AU173,(1+$AK173/100)*AU173)))</f>
        <v>0.90423377795400028</v>
      </c>
      <c r="AW173" s="651">
        <f>SUM(AR173:AV173)</f>
        <v>4.2653597097540006</v>
      </c>
      <c r="AX173" s="748">
        <f>AW173/I173*100</f>
        <v>7.1089328495900013</v>
      </c>
      <c r="AY173" s="935">
        <v>0.57999999999999996</v>
      </c>
      <c r="AZ173" s="873">
        <v>62.118346392866798</v>
      </c>
      <c r="BA173" s="873">
        <v>-4.5346062052506024</v>
      </c>
      <c r="BB173" s="873">
        <v>0.58675607711651256</v>
      </c>
      <c r="BC173" s="873">
        <v>11.441307578008919</v>
      </c>
      <c r="BD173" s="908" t="s">
        <v>4268</v>
      </c>
      <c r="BE173" s="624">
        <v>1972</v>
      </c>
      <c r="BF173" s="899">
        <f>IF(BE173&gt;2008,0,IF(BE173&gt;2001,1,IF(BE173&gt;1990,2,IF(BE173&gt;1980,3,IF(BE173&gt;1973,4,IF(BE173&gt;1970,5,IF(BE173&gt;1960,6,IF(BE173&gt;1958,7,IF(BE173&gt;1953,8,9)))))))))</f>
        <v>5</v>
      </c>
      <c r="BG173" s="883">
        <v>12.32</v>
      </c>
    </row>
    <row r="174" spans="1:59" ht="11.25" customHeight="1" x14ac:dyDescent="0.2">
      <c r="A174" s="872" t="s">
        <v>527</v>
      </c>
      <c r="B174" s="876" t="s">
        <v>528</v>
      </c>
      <c r="C174" s="933" t="s">
        <v>112</v>
      </c>
      <c r="D174" s="933" t="s">
        <v>4359</v>
      </c>
      <c r="E174" s="733">
        <v>16</v>
      </c>
      <c r="F174" s="1158">
        <v>233</v>
      </c>
      <c r="G174" s="1182" t="s">
        <v>37</v>
      </c>
      <c r="H174" s="1182" t="s">
        <v>37</v>
      </c>
      <c r="I174" s="875">
        <v>78.94</v>
      </c>
      <c r="J174" s="651">
        <f>(M174/I174)*100</f>
        <v>1.3174562959209526</v>
      </c>
      <c r="K174" s="878">
        <v>0.26</v>
      </c>
      <c r="L174" s="888">
        <v>4</v>
      </c>
      <c r="M174" s="642">
        <f>K174*L174</f>
        <v>1.04</v>
      </c>
      <c r="N174" s="871" t="s">
        <v>148</v>
      </c>
      <c r="O174" s="734">
        <v>0.24</v>
      </c>
      <c r="P174" s="862">
        <v>43888</v>
      </c>
      <c r="Q174" s="862">
        <v>43903</v>
      </c>
      <c r="R174" s="642">
        <f>(K174-O174)/O174*100</f>
        <v>8.333333333333341</v>
      </c>
      <c r="S174" s="701">
        <f>IF(INDEX(Historical!$D$7:$D$1254,MATCH(B174,Historical!$B$7:$B$1278,0))=0,"n/a",(INDEX(Historical!$C$7:$C$1256,MATCH(B174,Historical!$B$7:$B$1278,0))/INDEX(Historical!$D$7:$D$1254,MATCH(B174,Historical!$B$7:$B$1278,0))-1)*100)</f>
        <v>9.0909090909090828</v>
      </c>
      <c r="T174" s="701">
        <f>IF(INDEX(Historical!$F$7:$F$1247,MATCH(B174,Historical!$B$7:$B$1278,0))=0,"n/a",((INDEX(Historical!$C$7:$C$1256,MATCH(B174,Historical!$B$7:$B$1278,0))/INDEX(Historical!$F$7:$F$1247,MATCH(B174,Historical!$B$7:$B$1278,0)))^(1/3)-1)*100)</f>
        <v>10.064241629820891</v>
      </c>
      <c r="U174" s="701">
        <f>IF(INDEX(Historical!$H$7:$H$1247,MATCH(B174,Historical!$B$7:$B$1278,0))=0,"n/a",((INDEX(Historical!$C$7:$C$1256,MATCH(B174,Historical!$B$7:$B$1278,0))/INDEX(Historical!$H$7:$H$1247,MATCH(B174,Historical!$B$7:$B$1278,0)))^(1/5)-1)*100)</f>
        <v>8.7892885777757002</v>
      </c>
      <c r="V174" s="701">
        <f>IF(INDEX(Historical!$O$7:$O$1247,MATCH(B174,Historical!$B$7:$B$1278,0))=0,"n/a",((INDEX(Historical!$C$7:$C$1256,MATCH(B174,Historical!$B$7:$B$1278,0))/INDEX(Historical!$O$7:$O$1247,MATCH(B174,Historical!$B$7:$B$1278,0)))^(1/10)-1)*100)</f>
        <v>12.587708899995608</v>
      </c>
      <c r="W174" s="702">
        <f>IF(OR(U174&lt;=0,U174="n/a",V174&lt;=0,V174="n/a"),"n/a",U174/V174)</f>
        <v>0.69824371119503459</v>
      </c>
      <c r="X174" s="703">
        <f>IF(OR(AJ174&lt;=0,AJ174="n/a",U174&lt;=0,U174="n/a"),"n/a",U174/AJ174)</f>
        <v>0.5231719391533155</v>
      </c>
      <c r="Y174" s="664"/>
      <c r="Z174" s="651">
        <f>IF(OR(AC174&lt;0.01,AC174="n/a"),"n/a",M174/AC174*100)</f>
        <v>28.888888888888893</v>
      </c>
      <c r="AA174" s="887">
        <f>IF(OR(AC174&lt;0.01,AC174="n/a"),"n/a",I174/AC174)</f>
        <v>21.927777777777777</v>
      </c>
      <c r="AB174" s="888">
        <v>12</v>
      </c>
      <c r="AC174" s="866">
        <v>3.6</v>
      </c>
      <c r="AD174" s="866">
        <v>4.55</v>
      </c>
      <c r="AE174" s="866">
        <v>5.71</v>
      </c>
      <c r="AF174" s="866">
        <v>4.75</v>
      </c>
      <c r="AG174" s="866">
        <v>22.900000000000002</v>
      </c>
      <c r="AH174" s="866">
        <v>8.6</v>
      </c>
      <c r="AI174" s="866">
        <v>20.32</v>
      </c>
      <c r="AJ174" s="866">
        <v>16.8</v>
      </c>
      <c r="AK174" s="866">
        <v>4.82</v>
      </c>
      <c r="AL174" s="879">
        <v>60720</v>
      </c>
      <c r="AM174" s="873">
        <v>0.1</v>
      </c>
      <c r="AN174" s="866">
        <v>1.3</v>
      </c>
      <c r="AO174" s="740">
        <f>IF(U174="n/a","n/a",IF(AA174&lt;0,"n/a",IF(AA174="n/a","n/a",J174+U174-AA174)))</f>
        <v>-11.821032904081125</v>
      </c>
      <c r="AP174" s="741">
        <f>IF(U174="n/a","n/a",J174+U174)</f>
        <v>10.106744873696652</v>
      </c>
      <c r="AQ174" s="889">
        <f>IF(OR(AC174&lt;0.01,AF174="n/a"),"n/a",(I174/SQRT(22.5*AC174*(I174/AF174))-1)*100)</f>
        <v>115.15570015373049</v>
      </c>
      <c r="AR174" s="651">
        <f>INDEX(Historical!$C$7:$C$1256,MATCH(B174,Historical!$B$7:$B$1278,0))*IF(AH174="n/a",1.03,IF(AH174&lt;0,1.01,IF(AH174&gt;10,1.1,(1+AH174/100))))</f>
        <v>1.0425599999999999</v>
      </c>
      <c r="AS174" s="887">
        <f>IF($AI174="n/a",1.03*AR174,IF($AI174&lt;0,1.01*AR174,IF($AI174&gt;10,1.1*AR174,(1+$AI174/100)*AR174)))</f>
        <v>1.1468160000000001</v>
      </c>
      <c r="AT174" s="887">
        <f>IF($AK174="n/a",1.03*AS174,IF($AK174&lt;0,1.01*AS174,IF($AK174&gt;10,1.1*AS174,(1+$AK174/100)*AS174)))</f>
        <v>1.2020925312000001</v>
      </c>
      <c r="AU174" s="887">
        <f>IF($AK174="n/a",1.03*AT174,IF($AK174&lt;0,1.01*AT174,IF($AK174&gt;10,1.1*AT174,(1+$AK174/100)*AT174)))</f>
        <v>1.2600333912038402</v>
      </c>
      <c r="AV174" s="887">
        <f>IF($AK174="n/a",1.03*AU174,IF($AK174&lt;0,1.01*AU174,IF($AK174&gt;10,1.1*AU174,(1+$AK174/100)*AU174)))</f>
        <v>1.3207670006598653</v>
      </c>
      <c r="AW174" s="651">
        <f>SUM(AR174:AV174)</f>
        <v>5.9722689230637052</v>
      </c>
      <c r="AX174" s="748">
        <f>AW174/I174*100</f>
        <v>7.5655800900224293</v>
      </c>
      <c r="AY174" s="935">
        <v>1.21</v>
      </c>
      <c r="AZ174" s="873">
        <v>68.64</v>
      </c>
      <c r="BA174" s="873">
        <v>-6.92</v>
      </c>
      <c r="BB174" s="873">
        <v>1.4500000000000002</v>
      </c>
      <c r="BC174" s="873">
        <v>11.35</v>
      </c>
      <c r="BE174" s="624">
        <v>2005</v>
      </c>
      <c r="BF174" s="899">
        <f>IF(BE174&gt;2008,0,IF(BE174&gt;2001,1,IF(BE174&gt;1990,2,IF(BE174&gt;1980,3,IF(BE174&gt;1973,4,IF(BE174&gt;1970,5,IF(BE174&gt;1960,6,IF(BE174&gt;1958,7,IF(BE174&gt;1953,8,9)))))))))</f>
        <v>1</v>
      </c>
      <c r="BG174" s="883">
        <v>7.1</v>
      </c>
    </row>
    <row r="175" spans="1:59" s="774" customFormat="1" ht="11.25" customHeight="1" x14ac:dyDescent="0.2">
      <c r="A175" s="646" t="s">
        <v>182</v>
      </c>
      <c r="B175" s="782" t="s">
        <v>183</v>
      </c>
      <c r="C175" s="933" t="s">
        <v>112</v>
      </c>
      <c r="D175" s="933" t="s">
        <v>4325</v>
      </c>
      <c r="E175" s="756">
        <v>38</v>
      </c>
      <c r="F175" s="1158">
        <v>73</v>
      </c>
      <c r="G175" s="1181" t="s">
        <v>106</v>
      </c>
      <c r="H175" s="1181" t="s">
        <v>106</v>
      </c>
      <c r="I175" s="767">
        <v>314.55</v>
      </c>
      <c r="J175" s="758">
        <f>(M175/I175)*100</f>
        <v>0.89333969162295346</v>
      </c>
      <c r="K175" s="759">
        <v>2.81</v>
      </c>
      <c r="L175" s="760">
        <v>1</v>
      </c>
      <c r="M175" s="761">
        <f>K175*L175</f>
        <v>2.81</v>
      </c>
      <c r="N175" s="762" t="s">
        <v>171</v>
      </c>
      <c r="O175" s="763">
        <v>2.5499999999999998</v>
      </c>
      <c r="P175" s="764">
        <v>44140</v>
      </c>
      <c r="Q175" s="764">
        <v>44169</v>
      </c>
      <c r="R175" s="761">
        <f>(K175-O175)/O175*100</f>
        <v>10.196078431372559</v>
      </c>
      <c r="S175" s="701">
        <f>IF(INDEX(Historical!$D$7:$D$1254,MATCH(B175,Historical!$B$7:$B$1278,0))=0,"n/a",(INDEX(Historical!$C$7:$C$1256,MATCH(B175,Historical!$B$7:$B$1278,0))/INDEX(Historical!$D$7:$D$1254,MATCH(B175,Historical!$B$7:$B$1278,0))-1)*100)</f>
        <v>24.390243902439025</v>
      </c>
      <c r="T175" s="701">
        <f>IF(INDEX(Historical!$F$7:$F$1247,MATCH(B175,Historical!$B$7:$B$1278,0))=0,"n/a",((INDEX(Historical!$C$7:$C$1256,MATCH(B175,Historical!$B$7:$B$1278,0))/INDEX(Historical!$F$7:$F$1247,MATCH(B175,Historical!$B$7:$B$1278,0)))^(1/3)-1)*100)</f>
        <v>24.230866143863096</v>
      </c>
      <c r="U175" s="701">
        <f>IF(INDEX(Historical!$H$7:$H$1247,MATCH(B175,Historical!$B$7:$B$1278,0))=0,"n/a",((INDEX(Historical!$C$7:$C$1256,MATCH(B175,Historical!$B$7:$B$1278,0))/INDEX(Historical!$H$7:$H$1247,MATCH(B175,Historical!$B$7:$B$1278,0)))^(1/5)-1)*100)</f>
        <v>24.573093961551741</v>
      </c>
      <c r="V175" s="701">
        <f>IF(INDEX(Historical!$O$7:$O$1247,MATCH(B175,Historical!$B$7:$B$1278,0))=0,"n/a",((INDEX(Historical!$C$7:$C$1256,MATCH(B175,Historical!$B$7:$B$1278,0))/INDEX(Historical!$O$7:$O$1247,MATCH(B175,Historical!$B$7:$B$1278,0)))^(1/10)-1)*100)</f>
        <v>18.425228740845533</v>
      </c>
      <c r="W175" s="702">
        <f>IF(OR(U175&lt;=0,U175="n/a",V175&lt;=0,V175="n/a"),"n/a",U175/V175)</f>
        <v>1.3336656118182924</v>
      </c>
      <c r="X175" s="703">
        <f>IF(OR(AJ175&lt;=0,AJ175="n/a",U175&lt;=0,U175="n/a"),"n/a",U175/AJ175)</f>
        <v>1.2865494220707716</v>
      </c>
      <c r="Y175" s="775"/>
      <c r="Z175" s="758">
        <f>IF(OR(AC175&lt;0.01,AC175="n/a"),"n/a",M175/AC175*100)</f>
        <v>32.82710280373832</v>
      </c>
      <c r="AA175" s="766">
        <f>IF(OR(AC175&lt;0.01,AC175="n/a"),"n/a",I175/AC175)</f>
        <v>36.746495327102799</v>
      </c>
      <c r="AB175" s="760">
        <v>5</v>
      </c>
      <c r="AC175" s="767">
        <v>8.56</v>
      </c>
      <c r="AD175" s="767">
        <v>3.08</v>
      </c>
      <c r="AE175" s="767">
        <v>4.6900000000000004</v>
      </c>
      <c r="AF175" s="767">
        <v>9.09</v>
      </c>
      <c r="AG175" s="767" t="s">
        <v>136</v>
      </c>
      <c r="AH175" s="767">
        <v>1.6</v>
      </c>
      <c r="AI175" s="767">
        <v>6.4</v>
      </c>
      <c r="AJ175" s="767">
        <v>19.100000000000001</v>
      </c>
      <c r="AK175" s="767">
        <v>11.95</v>
      </c>
      <c r="AL175" s="768">
        <v>32950</v>
      </c>
      <c r="AM175" s="769">
        <v>1.0999999999999999</v>
      </c>
      <c r="AN175" s="767">
        <v>0.7</v>
      </c>
      <c r="AO175" s="770">
        <f>IF(U175="n/a","n/a",IF(AA175&lt;0,"n/a",IF(AA175="n/a","n/a",J175+U175-AA175)))</f>
        <v>-11.280061673928106</v>
      </c>
      <c r="AP175" s="771">
        <f>IF(U175="n/a","n/a",J175+U175)</f>
        <v>25.466433653174693</v>
      </c>
      <c r="AQ175" s="772">
        <f>IF(OR(AC175&lt;0.01,AF175="n/a"),"n/a",(I175/SQRT(22.5*AC175*(I175/AF175))-1)*100)</f>
        <v>285.29967703269017</v>
      </c>
      <c r="AR175" s="651">
        <f>INDEX(Historical!$C$7:$C$1256,MATCH(B175,Historical!$B$7:$B$1278,0))*IF(AH175="n/a",1.03,IF(AH175&lt;0,1.01,IF(AH175&gt;10,1.1,(1+AH175/100))))</f>
        <v>2.5907999999999998</v>
      </c>
      <c r="AS175" s="766">
        <f>IF($AI175="n/a",1.03*AR175,IF($AI175&lt;0,1.01*AR175,IF($AI175&gt;10,1.1*AR175,(1+$AI175/100)*AR175)))</f>
        <v>2.7566112</v>
      </c>
      <c r="AT175" s="766">
        <f>IF($AK175="n/a",1.03*AS175,IF($AK175&lt;0,1.01*AS175,IF($AK175&gt;10,1.1*AS175,(1+$AK175/100)*AS175)))</f>
        <v>3.0322723200000001</v>
      </c>
      <c r="AU175" s="766">
        <f>IF($AK175="n/a",1.03*AT175,IF($AK175&lt;0,1.01*AT175,IF($AK175&gt;10,1.1*AT175,(1+$AK175/100)*AT175)))</f>
        <v>3.3354995520000004</v>
      </c>
      <c r="AV175" s="766">
        <f>IF($AK175="n/a",1.03*AU175,IF($AK175&lt;0,1.01*AU175,IF($AK175&gt;10,1.1*AU175,(1+$AK175/100)*AU175)))</f>
        <v>3.6690495072000009</v>
      </c>
      <c r="AW175" s="758">
        <f>SUM(AR175:AV175)</f>
        <v>15.384232579200001</v>
      </c>
      <c r="AX175" s="773">
        <f>AW175/I175*100</f>
        <v>4.8908703160705773</v>
      </c>
      <c r="AY175" s="936">
        <v>1.52</v>
      </c>
      <c r="AZ175" s="769">
        <v>103.82000000000001</v>
      </c>
      <c r="BA175" s="769">
        <v>-12.3</v>
      </c>
      <c r="BB175" s="769">
        <v>-5.0200000000000005</v>
      </c>
      <c r="BC175" s="769">
        <v>14.69</v>
      </c>
      <c r="BD175" s="909"/>
      <c r="BE175" s="624">
        <v>1984</v>
      </c>
      <c r="BF175" s="899">
        <f>IF(BE175&gt;2008,0,IF(BE175&gt;2001,1,IF(BE175&gt;1990,2,IF(BE175&gt;1980,3,IF(BE175&gt;1973,4,IF(BE175&gt;1970,5,IF(BE175&gt;1960,6,IF(BE175&gt;1958,7,IF(BE175&gt;1953,8,9)))))))))</f>
        <v>3</v>
      </c>
      <c r="BG175" s="825" t="s">
        <v>136</v>
      </c>
    </row>
    <row r="176" spans="1:59" ht="11.25" customHeight="1" x14ac:dyDescent="0.2">
      <c r="A176" s="864" t="s">
        <v>197</v>
      </c>
      <c r="B176" s="876" t="s">
        <v>198</v>
      </c>
      <c r="C176" s="933" t="s">
        <v>108</v>
      </c>
      <c r="D176" s="933" t="s">
        <v>4341</v>
      </c>
      <c r="E176" s="733">
        <v>40</v>
      </c>
      <c r="F176" s="1158">
        <v>65</v>
      </c>
      <c r="G176" s="1182" t="s">
        <v>37</v>
      </c>
      <c r="H176" s="1182" t="s">
        <v>106</v>
      </c>
      <c r="I176" s="866">
        <v>31.82</v>
      </c>
      <c r="J176" s="651">
        <f>(M176/I176)*100</f>
        <v>4.8397234443746076</v>
      </c>
      <c r="K176" s="878">
        <v>0.38500000000000001</v>
      </c>
      <c r="L176" s="888">
        <v>4</v>
      </c>
      <c r="M176" s="642">
        <f>K176*L176</f>
        <v>1.54</v>
      </c>
      <c r="N176" s="871" t="s">
        <v>145</v>
      </c>
      <c r="O176" s="734">
        <v>0.38</v>
      </c>
      <c r="P176" s="862">
        <v>44088</v>
      </c>
      <c r="Q176" s="862">
        <v>44105</v>
      </c>
      <c r="R176" s="642">
        <f>(K176-O176)/O176*100</f>
        <v>1.3157894736842117</v>
      </c>
      <c r="S176" s="701">
        <f>IF(INDEX(Historical!$D$7:$D$1254,MATCH(B176,Historical!$B$7:$B$1278,0))=0,"n/a",(INDEX(Historical!$C$7:$C$1256,MATCH(B176,Historical!$B$7:$B$1278,0))/INDEX(Historical!$D$7:$D$1254,MATCH(B176,Historical!$B$7:$B$1278,0))-1)*100)</f>
        <v>9.6296296296296102</v>
      </c>
      <c r="T176" s="701">
        <f>IF(INDEX(Historical!$F$7:$F$1247,MATCH(B176,Historical!$B$7:$B$1278,0))=0,"n/a",((INDEX(Historical!$C$7:$C$1256,MATCH(B176,Historical!$B$7:$B$1278,0))/INDEX(Historical!$F$7:$F$1247,MATCH(B176,Historical!$B$7:$B$1278,0)))^(1/3)-1)*100)</f>
        <v>5.7914494538841454</v>
      </c>
      <c r="U176" s="701">
        <f>IF(INDEX(Historical!$H$7:$H$1247,MATCH(B176,Historical!$B$7:$B$1278,0))=0,"n/a",((INDEX(Historical!$C$7:$C$1256,MATCH(B176,Historical!$B$7:$B$1278,0))/INDEX(Historical!$H$7:$H$1247,MATCH(B176,Historical!$B$7:$B$1278,0)))^(1/5)-1)*100)</f>
        <v>4.7641602147354689</v>
      </c>
      <c r="V176" s="701">
        <f>IF(INDEX(Historical!$O$7:$O$1247,MATCH(B176,Historical!$B$7:$B$1278,0))=0,"n/a",((INDEX(Historical!$C$7:$C$1256,MATCH(B176,Historical!$B$7:$B$1278,0))/INDEX(Historical!$O$7:$O$1247,MATCH(B176,Historical!$B$7:$B$1278,0)))^(1/10)-1)*100)</f>
        <v>3.0973056243249752</v>
      </c>
      <c r="W176" s="702">
        <f>IF(OR(U176&lt;=0,U176="n/a",V176&lt;=0,V176="n/a"),"n/a",U176/V176)</f>
        <v>1.5381627751939291</v>
      </c>
      <c r="X176" s="703">
        <f>IF(OR(AJ176&lt;=0,AJ176="n/a",U176&lt;=0,U176="n/a"),"n/a",U176/AJ176)</f>
        <v>0.60305825502980615</v>
      </c>
      <c r="Y176" s="660"/>
      <c r="Z176" s="651">
        <f>IF(OR(AC176&lt;0.01,AC176="n/a"),"n/a",M176/AC176*100)</f>
        <v>45.833333333333336</v>
      </c>
      <c r="AA176" s="887">
        <f>IF(OR(AC176&lt;0.01,AC176="n/a"),"n/a",I176/AC176)</f>
        <v>9.4702380952380949</v>
      </c>
      <c r="AB176" s="888">
        <v>12</v>
      </c>
      <c r="AC176" s="866">
        <v>3.36</v>
      </c>
      <c r="AD176" s="866">
        <v>1.89</v>
      </c>
      <c r="AE176" s="866">
        <v>3.19</v>
      </c>
      <c r="AF176" s="866">
        <v>0.89</v>
      </c>
      <c r="AG176" s="866">
        <v>9.1</v>
      </c>
      <c r="AH176" s="866">
        <v>8.6999999999999993</v>
      </c>
      <c r="AI176" s="866">
        <v>-14.05</v>
      </c>
      <c r="AJ176" s="866">
        <v>7.9</v>
      </c>
      <c r="AK176" s="866">
        <v>5</v>
      </c>
      <c r="AL176" s="883">
        <v>571.16999999999996</v>
      </c>
      <c r="AM176" s="873">
        <v>0.1</v>
      </c>
      <c r="AN176" s="866">
        <v>0.09</v>
      </c>
      <c r="AO176" s="740">
        <f>IF(U176="n/a","n/a",IF(AA176&lt;0,"n/a",IF(AA176="n/a","n/a",J176+U176-AA176)))</f>
        <v>0.13364556387198157</v>
      </c>
      <c r="AP176" s="741">
        <f>IF(U176="n/a","n/a",J176+U176)</f>
        <v>9.6038836591100765</v>
      </c>
      <c r="AQ176" s="889">
        <f>IF(OR(AC176&lt;0.01,AF176="n/a"),"n/a",(I176/SQRT(22.5*AC176*(I176/AF176))-1)*100)</f>
        <v>-38.795381783681613</v>
      </c>
      <c r="AR176" s="651">
        <f>INDEX(Historical!$C$7:$C$1256,MATCH(B176,Historical!$B$7:$B$1278,0))*IF(AH176="n/a",1.03,IF(AH176&lt;0,1.01,IF(AH176&gt;10,1.1,(1+AH176/100))))</f>
        <v>1.60876</v>
      </c>
      <c r="AS176" s="887">
        <f>IF($AI176="n/a",1.03*AR176,IF($AI176&lt;0,1.01*AR176,IF($AI176&gt;10,1.1*AR176,(1+$AI176/100)*AR176)))</f>
        <v>1.6248476000000001</v>
      </c>
      <c r="AT176" s="887">
        <f>IF($AK176="n/a",1.03*AS176,IF($AK176&lt;0,1.01*AS176,IF($AK176&gt;10,1.1*AS176,(1+$AK176/100)*AS176)))</f>
        <v>1.7060899800000002</v>
      </c>
      <c r="AU176" s="887">
        <f>IF($AK176="n/a",1.03*AT176,IF($AK176&lt;0,1.01*AT176,IF($AK176&gt;10,1.1*AT176,(1+$AK176/100)*AT176)))</f>
        <v>1.7913944790000003</v>
      </c>
      <c r="AV176" s="887">
        <f>IF($AK176="n/a",1.03*AU176,IF($AK176&lt;0,1.01*AU176,IF($AK176&gt;10,1.1*AU176,(1+$AK176/100)*AU176)))</f>
        <v>1.8809642029500004</v>
      </c>
      <c r="AW176" s="651">
        <f>SUM(AR176:AV176)</f>
        <v>8.6120562619500021</v>
      </c>
      <c r="AX176" s="748">
        <f>AW176/I176*100</f>
        <v>27.064915970930237</v>
      </c>
      <c r="AY176" s="935">
        <v>0.93</v>
      </c>
      <c r="AZ176" s="873">
        <v>20.3</v>
      </c>
      <c r="BA176" s="873">
        <v>-33.07</v>
      </c>
      <c r="BB176" s="873">
        <v>3.18</v>
      </c>
      <c r="BC176" s="873">
        <v>-5.4899999999999993</v>
      </c>
      <c r="BE176" s="624">
        <v>1981</v>
      </c>
      <c r="BF176" s="899">
        <f>IF(BE176&gt;2008,0,IF(BE176&gt;2001,1,IF(BE176&gt;1990,2,IF(BE176&gt;1980,3,IF(BE176&gt;1973,4,IF(BE176&gt;1970,5,IF(BE176&gt;1960,6,IF(BE176&gt;1958,7,IF(BE176&gt;1953,8,9)))))))))</f>
        <v>3</v>
      </c>
      <c r="BG176" s="883">
        <v>1.2</v>
      </c>
    </row>
    <row r="177" spans="1:59" ht="11.25" customHeight="1" x14ac:dyDescent="0.2">
      <c r="A177" s="704" t="s">
        <v>4170</v>
      </c>
      <c r="B177" s="786" t="s">
        <v>4167</v>
      </c>
      <c r="C177" s="933" t="s">
        <v>4322</v>
      </c>
      <c r="D177" s="933" t="s">
        <v>4352</v>
      </c>
      <c r="E177" s="733">
        <v>8</v>
      </c>
      <c r="F177" s="1158">
        <v>566</v>
      </c>
      <c r="G177" s="1138" t="s">
        <v>106</v>
      </c>
      <c r="H177" s="1138" t="s">
        <v>106</v>
      </c>
      <c r="I177" s="884">
        <v>44.13</v>
      </c>
      <c r="J177" s="651">
        <f>(M177/I177)*100</f>
        <v>9.0641287106276902</v>
      </c>
      <c r="K177" s="864">
        <v>1</v>
      </c>
      <c r="L177" s="1182">
        <v>4</v>
      </c>
      <c r="M177" s="642">
        <f>K177*L177</f>
        <v>4</v>
      </c>
      <c r="N177" s="1182" t="s">
        <v>513</v>
      </c>
      <c r="O177" s="604">
        <v>0.4</v>
      </c>
      <c r="P177" s="633">
        <v>44148</v>
      </c>
      <c r="Q177" s="633">
        <v>44165</v>
      </c>
      <c r="R177" s="642">
        <f>(K177-O177)/O177*100</f>
        <v>149.99999999999997</v>
      </c>
      <c r="S177" s="701">
        <f>IF(INDEX(Historical!$D$7:$D$1254,MATCH(B177,Historical!$B$7:$B$1278,0))=0,"n/a",(INDEX(Historical!$C$7:$C$1256,MATCH(B177,Historical!$B$7:$B$1278,0))/INDEX(Historical!$D$7:$D$1254,MATCH(B177,Historical!$B$7:$B$1278,0))-1)*100)</f>
        <v>62.962962962962955</v>
      </c>
      <c r="T177" s="701">
        <f>IF(INDEX(Historical!$F$7:$F$1247,MATCH(B177,Historical!$B$7:$B$1278,0))=0,"n/a",((INDEX(Historical!$C$7:$C$1256,MATCH(B177,Historical!$B$7:$B$1278,0))/INDEX(Historical!$F$7:$F$1247,MATCH(B177,Historical!$B$7:$B$1278,0)))^(1/3)-1)*100)</f>
        <v>40.10196653276936</v>
      </c>
      <c r="U177" s="701">
        <f>IF(INDEX(Historical!$H$7:$H$1247,MATCH(B177,Historical!$B$7:$B$1278,0))=0,"n/a",((INDEX(Historical!$C$7:$C$1256,MATCH(B177,Historical!$B$7:$B$1278,0))/INDEX(Historical!$H$7:$H$1247,MATCH(B177,Historical!$B$7:$B$1278,0)))^(1/5)-1)*100)</f>
        <v>44.43449499839565</v>
      </c>
      <c r="V177" s="701">
        <f>IF(INDEX(Historical!$O$7:$O$1247,MATCH(B177,Historical!$B$7:$B$1278,0))=0,"n/a",((INDEX(Historical!$C$7:$C$1256,MATCH(B177,Historical!$B$7:$B$1278,0))/INDEX(Historical!$O$7:$O$1247,MATCH(B177,Historical!$B$7:$B$1278,0)))^(1/10)-1)*100)</f>
        <v>3.904209397242564</v>
      </c>
      <c r="W177" s="702">
        <f>IF(OR(U177&lt;=0,U177="n/a",V177&lt;=0,V177="n/a"),"n/a",U177/V177)</f>
        <v>11.381176181220843</v>
      </c>
      <c r="X177" s="703">
        <f>IF(OR(AJ177&lt;=0,AJ177="n/a",U177&lt;=0,U177="n/a"),"n/a",U177/AJ177)</f>
        <v>1.7989674088419292</v>
      </c>
      <c r="Y177" s="652"/>
      <c r="Z177" s="651" t="str">
        <f>IF(OR(AC177&lt;0.01,AC177="n/a"),"n/a",M177/AC177*100)</f>
        <v>n/a</v>
      </c>
      <c r="AA177" s="887" t="str">
        <f>IF(OR(AC177&lt;0.01,AC177="n/a"),"n/a",I177/AC177)</f>
        <v>n/a</v>
      </c>
      <c r="AB177" s="888">
        <v>12</v>
      </c>
      <c r="AC177" s="883">
        <v>-0.06</v>
      </c>
      <c r="AD177" s="883" t="s">
        <v>136</v>
      </c>
      <c r="AE177" s="866">
        <v>5.37</v>
      </c>
      <c r="AF177" s="866">
        <v>0.72</v>
      </c>
      <c r="AG177" s="866">
        <v>37.799999999999997</v>
      </c>
      <c r="AH177" s="866">
        <v>22.6</v>
      </c>
      <c r="AI177" s="866">
        <v>-88.24</v>
      </c>
      <c r="AJ177" s="681">
        <v>24.7</v>
      </c>
      <c r="AK177" s="681" t="s">
        <v>136</v>
      </c>
      <c r="AL177" s="883">
        <v>207.41</v>
      </c>
      <c r="AM177" s="883">
        <v>3.9</v>
      </c>
      <c r="AN177" s="883">
        <v>0.95</v>
      </c>
      <c r="AO177" s="740" t="str">
        <f>IF(U177="n/a","n/a",IF(AA177&lt;0,"n/a",IF(AA177="n/a","n/a",J177+U177-AA177)))</f>
        <v>n/a</v>
      </c>
      <c r="AP177" s="741">
        <f>IF(U177="n/a","n/a",J177+U177)</f>
        <v>53.498623709023342</v>
      </c>
      <c r="AQ177" s="889" t="str">
        <f>IF(OR(AC177&lt;0.01,AF177="n/a"),"n/a",(I177/SQRT(22.5*AC177*(I177/AF177))-1)*100)</f>
        <v>n/a</v>
      </c>
      <c r="AR177" s="651">
        <f>INDEX(Historical!$C$7:$C$1256,MATCH(B177,Historical!$B$7:$B$1278,0))*IF(AH177="n/a",1.03,IF(AH177&lt;0,1.01,IF(AH177&gt;10,1.1,(1+AH177/100))))</f>
        <v>0.48400000000000004</v>
      </c>
      <c r="AS177" s="887">
        <f>IF($AI177="n/a",1.03*AR177,IF($AI177&lt;0,1.01*AR177,IF($AI177&gt;10,1.1*AR177,(1+$AI177/100)*AR177)))</f>
        <v>0.48884000000000005</v>
      </c>
      <c r="AT177" s="887">
        <f>IF($AK177="n/a",1.03*AS177,IF($AK177&lt;0,1.01*AS177,IF($AK177&gt;10,1.1*AS177,(1+$AK177/100)*AS177)))</f>
        <v>0.5035052000000001</v>
      </c>
      <c r="AU177" s="887">
        <f>IF($AK177="n/a",1.03*AT177,IF($AK177&lt;0,1.01*AT177,IF($AK177&gt;10,1.1*AT177,(1+$AK177/100)*AT177)))</f>
        <v>0.51861035600000016</v>
      </c>
      <c r="AV177" s="887">
        <f>IF($AK177="n/a",1.03*AU177,IF($AK177&lt;0,1.01*AU177,IF($AK177&gt;10,1.1*AU177,(1+$AK177/100)*AU177)))</f>
        <v>0.53416866668000018</v>
      </c>
      <c r="AW177" s="651">
        <f>SUM(AR177:AV177)</f>
        <v>2.5291242226800006</v>
      </c>
      <c r="AX177" s="748">
        <f>AW177/I177*100</f>
        <v>5.7310768698844337</v>
      </c>
      <c r="AY177" s="729">
        <v>0.69</v>
      </c>
      <c r="AZ177" s="866">
        <v>32.090000000000003</v>
      </c>
      <c r="BA177" s="866">
        <v>-34.760000000000005</v>
      </c>
      <c r="BB177" s="866">
        <v>0.31</v>
      </c>
      <c r="BC177" s="866">
        <v>-2.79</v>
      </c>
      <c r="BE177" s="624">
        <v>2013</v>
      </c>
      <c r="BF177" s="899">
        <f>IF(BE177&gt;2008,0,IF(BE177&gt;2001,1,IF(BE177&gt;1990,2,IF(BE177&gt;1980,3,IF(BE177&gt;1973,4,IF(BE177&gt;1970,5,IF(BE177&gt;1960,6,IF(BE177&gt;1958,7,IF(BE177&gt;1953,8,9)))))))))</f>
        <v>0</v>
      </c>
      <c r="BG177" s="883">
        <v>14.6</v>
      </c>
    </row>
    <row r="178" spans="1:59" ht="11.25" customHeight="1" x14ac:dyDescent="0.2">
      <c r="A178" s="704" t="s">
        <v>4109</v>
      </c>
      <c r="B178" s="786" t="s">
        <v>4110</v>
      </c>
      <c r="C178" s="933" t="s">
        <v>4322</v>
      </c>
      <c r="D178" s="933" t="s">
        <v>4323</v>
      </c>
      <c r="E178" s="733">
        <v>7</v>
      </c>
      <c r="F178" s="1158">
        <v>631</v>
      </c>
      <c r="G178" s="1135" t="s">
        <v>106</v>
      </c>
      <c r="H178" s="1135" t="s">
        <v>106</v>
      </c>
      <c r="I178" s="884">
        <v>17.100000000000001</v>
      </c>
      <c r="J178" s="651">
        <f>(M178/I178)*100</f>
        <v>5.8479532163742682</v>
      </c>
      <c r="K178" s="864">
        <v>0.25</v>
      </c>
      <c r="L178" s="1182">
        <v>4</v>
      </c>
      <c r="M178" s="642">
        <f>K178*L178</f>
        <v>1</v>
      </c>
      <c r="N178" s="1182" t="s">
        <v>318</v>
      </c>
      <c r="O178" s="604">
        <v>0.22500000000000001</v>
      </c>
      <c r="P178" s="633">
        <v>43920</v>
      </c>
      <c r="Q178" s="633">
        <v>43936</v>
      </c>
      <c r="R178" s="642">
        <f>(K178-O178)/O178*100</f>
        <v>11.111111111111107</v>
      </c>
      <c r="S178" s="701">
        <f>IF(INDEX(Historical!$D$7:$D$1254,MATCH(B178,Historical!$B$7:$B$1278,0))=0,"n/a",(INDEX(Historical!$C$7:$C$1256,MATCH(B178,Historical!$B$7:$B$1278,0))/INDEX(Historical!$D$7:$D$1254,MATCH(B178,Historical!$B$7:$B$1278,0))-1)*100)</f>
        <v>9.9999999999999858</v>
      </c>
      <c r="T178" s="701">
        <f>IF(INDEX(Historical!$F$7:$F$1247,MATCH(B178,Historical!$B$7:$B$1278,0))=0,"n/a",((INDEX(Historical!$C$7:$C$1256,MATCH(B178,Historical!$B$7:$B$1278,0))/INDEX(Historical!$F$7:$F$1247,MATCH(B178,Historical!$B$7:$B$1278,0)))^(1/3)-1)*100)</f>
        <v>8.9744250818549531</v>
      </c>
      <c r="U178" s="701">
        <f>IF(INDEX(Historical!$H$7:$H$1247,MATCH(B178,Historical!$B$7:$B$1278,0))=0,"n/a",((INDEX(Historical!$C$7:$C$1256,MATCH(B178,Historical!$B$7:$B$1278,0))/INDEX(Historical!$H$7:$H$1247,MATCH(B178,Historical!$B$7:$B$1278,0)))^(1/5)-1)*100)</f>
        <v>47.745591757738445</v>
      </c>
      <c r="V178" s="701" t="str">
        <f>IF(INDEX(Historical!$O$7:$O$1247,MATCH(B178,Historical!$B$7:$B$1278,0))=0,"n/a",((INDEX(Historical!$C$7:$C$1256,MATCH(B178,Historical!$B$7:$B$1278,0))/INDEX(Historical!$O$7:$O$1247,MATCH(B178,Historical!$B$7:$B$1278,0)))^(1/10)-1)*100)</f>
        <v>n/a</v>
      </c>
      <c r="W178" s="702" t="str">
        <f>IF(OR(U178&lt;=0,U178="n/a",V178&lt;=0,V178="n/a"),"n/a",U178/V178)</f>
        <v>n/a</v>
      </c>
      <c r="X178" s="703">
        <f>IF(OR(AJ178&lt;=0,AJ178="n/a",U178&lt;=0,U178="n/a"),"n/a",U178/AJ178)</f>
        <v>1.7299127448455958</v>
      </c>
      <c r="Y178" s="652"/>
      <c r="Z178" s="651">
        <f>IF(OR(AC178&lt;0.01,AC178="n/a"),"n/a",M178/AC178*100)</f>
        <v>196.07843137254901</v>
      </c>
      <c r="AA178" s="887">
        <f>IF(OR(AC178&lt;0.01,AC178="n/a"),"n/a",I178/AC178)</f>
        <v>33.529411764705884</v>
      </c>
      <c r="AB178" s="888">
        <v>12</v>
      </c>
      <c r="AC178" s="883">
        <v>0.51</v>
      </c>
      <c r="AD178" s="883">
        <v>5.59</v>
      </c>
      <c r="AE178" s="866">
        <v>9.83</v>
      </c>
      <c r="AF178" s="866">
        <v>1.77</v>
      </c>
      <c r="AG178" s="866">
        <v>5.3</v>
      </c>
      <c r="AH178" s="866">
        <v>-31.8</v>
      </c>
      <c r="AI178" s="866">
        <v>-0.51</v>
      </c>
      <c r="AJ178" s="681">
        <v>27.6</v>
      </c>
      <c r="AK178" s="681">
        <v>6</v>
      </c>
      <c r="AL178" s="883">
        <v>1630</v>
      </c>
      <c r="AM178" s="883">
        <v>0.1</v>
      </c>
      <c r="AN178" s="883">
        <v>0.54</v>
      </c>
      <c r="AO178" s="740">
        <f>IF(U178="n/a","n/a",IF(AA178&lt;0,"n/a",IF(AA178="n/a","n/a",J178+U178-AA178)))</f>
        <v>20.064133209406833</v>
      </c>
      <c r="AP178" s="741">
        <f>IF(U178="n/a","n/a",J178+U178)</f>
        <v>53.593544974112717</v>
      </c>
      <c r="AQ178" s="889">
        <f>IF(OR(AC178&lt;0.01,AF178="n/a"),"n/a",(I178/SQRT(22.5*AC178*(I178/AF178))-1)*100)</f>
        <v>62.408345192712609</v>
      </c>
      <c r="AR178" s="651">
        <f>INDEX(Historical!$C$7:$C$1256,MATCH(B178,Historical!$B$7:$B$1278,0))*IF(AH178="n/a",1.03,IF(AH178&lt;0,1.01,IF(AH178&gt;10,1.1,(1+AH178/100))))</f>
        <v>0.88880000000000003</v>
      </c>
      <c r="AS178" s="887">
        <f>IF($AI178="n/a",1.03*AR178,IF($AI178&lt;0,1.01*AR178,IF($AI178&gt;10,1.1*AR178,(1+$AI178/100)*AR178)))</f>
        <v>0.89768800000000004</v>
      </c>
      <c r="AT178" s="887">
        <f>IF($AK178="n/a",1.03*AS178,IF($AK178&lt;0,1.01*AS178,IF($AK178&gt;10,1.1*AS178,(1+$AK178/100)*AS178)))</f>
        <v>0.95154928000000005</v>
      </c>
      <c r="AU178" s="887">
        <f>IF($AK178="n/a",1.03*AT178,IF($AK178&lt;0,1.01*AT178,IF($AK178&gt;10,1.1*AT178,(1+$AK178/100)*AT178)))</f>
        <v>1.0086422368000001</v>
      </c>
      <c r="AV178" s="887">
        <f>IF($AK178="n/a",1.03*AU178,IF($AK178&lt;0,1.01*AU178,IF($AK178&gt;10,1.1*AU178,(1+$AK178/100)*AU178)))</f>
        <v>1.0691607710080002</v>
      </c>
      <c r="AW178" s="651">
        <f>SUM(AR178:AV178)</f>
        <v>4.8158402878080011</v>
      </c>
      <c r="AX178" s="748">
        <f>AW178/I178*100</f>
        <v>28.162808700631579</v>
      </c>
      <c r="AY178" s="729">
        <v>1.0900000000000001</v>
      </c>
      <c r="AZ178" s="866">
        <v>138.83000000000001</v>
      </c>
      <c r="BA178" s="866">
        <v>-29.720000000000002</v>
      </c>
      <c r="BB178" s="866">
        <v>-7.64</v>
      </c>
      <c r="BC178" s="866">
        <v>-6.78</v>
      </c>
      <c r="BE178" s="624">
        <v>2014</v>
      </c>
      <c r="BF178" s="899">
        <f>IF(BE178&gt;2008,0,IF(BE178&gt;2001,1,IF(BE178&gt;1990,2,IF(BE178&gt;1980,3,IF(BE178&gt;1973,4,IF(BE178&gt;1970,5,IF(BE178&gt;1960,6,IF(BE178&gt;1958,7,IF(BE178&gt;1953,8,9)))))))))</f>
        <v>0</v>
      </c>
      <c r="BG178" s="883">
        <v>3.2</v>
      </c>
    </row>
    <row r="179" spans="1:59" ht="11.25" customHeight="1" x14ac:dyDescent="0.2">
      <c r="A179" s="864" t="s">
        <v>1100</v>
      </c>
      <c r="B179" s="876" t="s">
        <v>1101</v>
      </c>
      <c r="C179" s="933" t="s">
        <v>4322</v>
      </c>
      <c r="D179" s="933" t="s">
        <v>4323</v>
      </c>
      <c r="E179" s="733">
        <v>10</v>
      </c>
      <c r="F179" s="1158">
        <v>351</v>
      </c>
      <c r="G179" s="1158" t="s">
        <v>106</v>
      </c>
      <c r="H179" s="1158" t="s">
        <v>106</v>
      </c>
      <c r="I179" s="875">
        <v>33.93</v>
      </c>
      <c r="J179" s="651">
        <f>(M179/I179)*100</f>
        <v>3.8903625110521665</v>
      </c>
      <c r="K179" s="878">
        <v>0.33</v>
      </c>
      <c r="L179" s="888">
        <v>4</v>
      </c>
      <c r="M179" s="642">
        <f>K179*L179</f>
        <v>1.32</v>
      </c>
      <c r="N179" s="871" t="s">
        <v>218</v>
      </c>
      <c r="O179" s="734">
        <v>0.32</v>
      </c>
      <c r="P179" s="619">
        <v>43829</v>
      </c>
      <c r="Q179" s="619">
        <v>43844</v>
      </c>
      <c r="R179" s="642">
        <f>(K179-O179)/O179*100</f>
        <v>3.1250000000000027</v>
      </c>
      <c r="S179" s="701">
        <f>IF(INDEX(Historical!$D$7:$D$1254,MATCH(B179,Historical!$B$7:$B$1278,0))=0,"n/a",(INDEX(Historical!$C$7:$C$1256,MATCH(B179,Historical!$B$7:$B$1278,0))/INDEX(Historical!$D$7:$D$1254,MATCH(B179,Historical!$B$7:$B$1278,0))-1)*100)</f>
        <v>6.6666666666666652</v>
      </c>
      <c r="T179" s="701">
        <f>IF(INDEX(Historical!$F$7:$F$1247,MATCH(B179,Historical!$B$7:$B$1278,0))=0,"n/a",((INDEX(Historical!$C$7:$C$1256,MATCH(B179,Historical!$B$7:$B$1278,0))/INDEX(Historical!$F$7:$F$1247,MATCH(B179,Historical!$B$7:$B$1278,0)))^(1/3)-1)*100)</f>
        <v>15.073916532957622</v>
      </c>
      <c r="U179" s="701">
        <f>IF(INDEX(Historical!$H$7:$H$1247,MATCH(B179,Historical!$B$7:$B$1278,0))=0,"n/a",((INDEX(Historical!$C$7:$C$1256,MATCH(B179,Historical!$B$7:$B$1278,0))/INDEX(Historical!$H$7:$H$1247,MATCH(B179,Historical!$B$7:$B$1278,0)))^(1/5)-1)*100)</f>
        <v>19.740571108299566</v>
      </c>
      <c r="V179" s="701">
        <f>IF(INDEX(Historical!$O$7:$O$1247,MATCH(B179,Historical!$B$7:$B$1278,0))=0,"n/a",((INDEX(Historical!$C$7:$C$1256,MATCH(B179,Historical!$B$7:$B$1278,0))/INDEX(Historical!$O$7:$O$1247,MATCH(B179,Historical!$B$7:$B$1278,0)))^(1/10)-1)*100)</f>
        <v>29.03900242964319</v>
      </c>
      <c r="W179" s="702">
        <f>IF(OR(U179&lt;=0,U179="n/a",V179&lt;=0,V179="n/a"),"n/a",U179/V179)</f>
        <v>0.67979508442577463</v>
      </c>
      <c r="X179" s="703">
        <f>IF(OR(AJ179&lt;=0,AJ179="n/a",U179&lt;=0,U179="n/a"),"n/a",U179/AJ179)</f>
        <v>0.4282119546268886</v>
      </c>
      <c r="Y179" s="661"/>
      <c r="Z179" s="651">
        <f>IF(OR(AC179&lt;0.01,AC179="n/a"),"n/a",M179/AC179*100)</f>
        <v>159.03614457831327</v>
      </c>
      <c r="AA179" s="887">
        <f>IF(OR(AC179&lt;0.01,AC179="n/a"),"n/a",I179/AC179)</f>
        <v>40.879518072289159</v>
      </c>
      <c r="AB179" s="888">
        <v>12</v>
      </c>
      <c r="AC179" s="866">
        <v>0.83</v>
      </c>
      <c r="AD179" s="866">
        <v>6.83</v>
      </c>
      <c r="AE179" s="866">
        <v>10.02</v>
      </c>
      <c r="AF179" s="866">
        <v>3.73</v>
      </c>
      <c r="AG179" s="866">
        <v>9</v>
      </c>
      <c r="AH179" s="866">
        <v>-0.1</v>
      </c>
      <c r="AI179" s="866">
        <v>2.5</v>
      </c>
      <c r="AJ179" s="866">
        <v>46.1</v>
      </c>
      <c r="AK179" s="866">
        <v>6</v>
      </c>
      <c r="AL179" s="879">
        <v>6610</v>
      </c>
      <c r="AM179" s="873">
        <v>0.3</v>
      </c>
      <c r="AN179" s="866">
        <v>1.1100000000000001</v>
      </c>
      <c r="AO179" s="740">
        <f>IF(U179="n/a","n/a",IF(AA179&lt;0,"n/a",IF(AA179="n/a","n/a",J179+U179-AA179)))</f>
        <v>-17.248584452937425</v>
      </c>
      <c r="AP179" s="741">
        <f>IF(U179="n/a","n/a",J179+U179)</f>
        <v>23.630933619351733</v>
      </c>
      <c r="AQ179" s="889">
        <f>IF(OR(AC179&lt;0.01,AF179="n/a"),"n/a",(I179/SQRT(22.5*AC179*(I179/AF179))-1)*100)</f>
        <v>160.32509795735416</v>
      </c>
      <c r="AR179" s="651">
        <f>INDEX(Historical!$C$7:$C$1256,MATCH(B179,Historical!$B$7:$B$1278,0))*IF(AH179="n/a",1.03,IF(AH179&lt;0,1.01,IF(AH179&gt;10,1.1,(1+AH179/100))))</f>
        <v>1.2927999999999999</v>
      </c>
      <c r="AS179" s="887">
        <f>IF($AI179="n/a",1.03*AR179,IF($AI179&lt;0,1.01*AR179,IF($AI179&gt;10,1.1*AR179,(1+$AI179/100)*AR179)))</f>
        <v>1.3251199999999999</v>
      </c>
      <c r="AT179" s="887">
        <f>IF($AK179="n/a",1.03*AS179,IF($AK179&lt;0,1.01*AS179,IF($AK179&gt;10,1.1*AS179,(1+$AK179/100)*AS179)))</f>
        <v>1.4046272</v>
      </c>
      <c r="AU179" s="887">
        <f>IF($AK179="n/a",1.03*AT179,IF($AK179&lt;0,1.01*AT179,IF($AK179&gt;10,1.1*AT179,(1+$AK179/100)*AT179)))</f>
        <v>1.488904832</v>
      </c>
      <c r="AV179" s="887">
        <f>IF($AK179="n/a",1.03*AU179,IF($AK179&lt;0,1.01*AU179,IF($AK179&gt;10,1.1*AU179,(1+$AK179/100)*AU179)))</f>
        <v>1.57823912192</v>
      </c>
      <c r="AW179" s="651">
        <f>SUM(AR179:AV179)</f>
        <v>7.0896911539200005</v>
      </c>
      <c r="AX179" s="748">
        <f>AW179/I179*100</f>
        <v>20.895052030415563</v>
      </c>
      <c r="AY179" s="935">
        <v>0.36</v>
      </c>
      <c r="AZ179" s="873">
        <v>73.02</v>
      </c>
      <c r="BA179" s="873">
        <v>-3.66</v>
      </c>
      <c r="BB179" s="873">
        <v>3.4299999999999997</v>
      </c>
      <c r="BC179" s="873">
        <v>15.67</v>
      </c>
      <c r="BE179" s="624">
        <v>2011</v>
      </c>
      <c r="BF179" s="899">
        <f>IF(BE179&gt;2008,0,IF(BE179&gt;2001,1,IF(BE179&gt;1990,2,IF(BE179&gt;1980,3,IF(BE179&gt;1973,4,IF(BE179&gt;1970,5,IF(BE179&gt;1960,6,IF(BE179&gt;1958,7,IF(BE179&gt;1953,8,9)))))))))</f>
        <v>0</v>
      </c>
      <c r="BG179" s="883">
        <v>4</v>
      </c>
    </row>
    <row r="180" spans="1:59" ht="11.25" customHeight="1" x14ac:dyDescent="0.2">
      <c r="A180" s="864" t="s">
        <v>1102</v>
      </c>
      <c r="B180" s="876" t="s">
        <v>1103</v>
      </c>
      <c r="C180" s="933" t="s">
        <v>245</v>
      </c>
      <c r="D180" s="933" t="s">
        <v>4360</v>
      </c>
      <c r="E180" s="733">
        <v>9</v>
      </c>
      <c r="F180" s="1158">
        <v>452</v>
      </c>
      <c r="G180" s="1140" t="s">
        <v>106</v>
      </c>
      <c r="H180" s="1140" t="s">
        <v>106</v>
      </c>
      <c r="I180" s="875">
        <v>12.41</v>
      </c>
      <c r="J180" s="651">
        <f>(M180/I180)*100</f>
        <v>3.3843674456083801</v>
      </c>
      <c r="K180" s="878">
        <v>0.105</v>
      </c>
      <c r="L180" s="888">
        <v>4</v>
      </c>
      <c r="M180" s="642">
        <f>K180*L180</f>
        <v>0.42</v>
      </c>
      <c r="N180" s="871" t="s">
        <v>218</v>
      </c>
      <c r="O180" s="734">
        <v>0.1</v>
      </c>
      <c r="P180" s="862">
        <v>43836</v>
      </c>
      <c r="Q180" s="862">
        <v>43846</v>
      </c>
      <c r="R180" s="642">
        <f>(K180-O180)/O180*100</f>
        <v>4.9999999999999902</v>
      </c>
      <c r="S180" s="701">
        <f>IF(INDEX(Historical!$D$7:$D$1254,MATCH(B180,Historical!$B$7:$B$1278,0))=0,"n/a",(INDEX(Historical!$C$7:$C$1256,MATCH(B180,Historical!$B$7:$B$1278,0))/INDEX(Historical!$D$7:$D$1254,MATCH(B180,Historical!$B$7:$B$1278,0))-1)*100)</f>
        <v>11.111111111111116</v>
      </c>
      <c r="T180" s="701">
        <f>IF(INDEX(Historical!$F$7:$F$1247,MATCH(B180,Historical!$B$7:$B$1278,0))=0,"n/a",((INDEX(Historical!$C$7:$C$1256,MATCH(B180,Historical!$B$7:$B$1278,0))/INDEX(Historical!$F$7:$F$1247,MATCH(B180,Historical!$B$7:$B$1278,0)))^(1/3)-1)*100)</f>
        <v>12.624788044360603</v>
      </c>
      <c r="U180" s="701">
        <f>IF(INDEX(Historical!$H$7:$H$1247,MATCH(B180,Historical!$B$7:$B$1278,0))=0,"n/a",((INDEX(Historical!$C$7:$C$1256,MATCH(B180,Historical!$B$7:$B$1278,0))/INDEX(Historical!$H$7:$H$1247,MATCH(B180,Historical!$B$7:$B$1278,0)))^(1/5)-1)*100)</f>
        <v>14.869835499703509</v>
      </c>
      <c r="V180" s="701" t="str">
        <f>IF(INDEX(Historical!$O$7:$O$1247,MATCH(B180,Historical!$B$7:$B$1278,0))=0,"n/a",((INDEX(Historical!$C$7:$C$1256,MATCH(B180,Historical!$B$7:$B$1278,0))/INDEX(Historical!$O$7:$O$1247,MATCH(B180,Historical!$B$7:$B$1278,0)))^(1/10)-1)*100)</f>
        <v>n/a</v>
      </c>
      <c r="W180" s="702" t="str">
        <f>IF(OR(U180&lt;=0,U180="n/a",V180&lt;=0,V180="n/a"),"n/a",U180/V180)</f>
        <v>n/a</v>
      </c>
      <c r="X180" s="703" t="str">
        <f>IF(OR(AJ180&lt;=0,AJ180="n/a",U180&lt;=0,U180="n/a"),"n/a",U180/AJ180)</f>
        <v>n/a</v>
      </c>
      <c r="Y180" s="661"/>
      <c r="Z180" s="651" t="str">
        <f>IF(OR(AC180&lt;0.01,AC180="n/a"),"n/a",M180/AC180*100)</f>
        <v>n/a</v>
      </c>
      <c r="AA180" s="887" t="str">
        <f>IF(OR(AC180&lt;0.01,AC180="n/a"),"n/a",I180/AC180)</f>
        <v>n/a</v>
      </c>
      <c r="AB180" s="888">
        <v>4</v>
      </c>
      <c r="AC180" s="866">
        <v>-1.24</v>
      </c>
      <c r="AD180" s="866" t="s">
        <v>136</v>
      </c>
      <c r="AE180" s="866">
        <v>0.65</v>
      </c>
      <c r="AF180" s="866">
        <v>1.21</v>
      </c>
      <c r="AG180" s="866">
        <v>-22.7</v>
      </c>
      <c r="AH180" s="866">
        <v>-304.89999999999998</v>
      </c>
      <c r="AI180" s="866">
        <v>250</v>
      </c>
      <c r="AJ180" s="866">
        <v>-22.400000000000002</v>
      </c>
      <c r="AK180" s="866">
        <v>9</v>
      </c>
      <c r="AL180" s="879">
        <v>159.22</v>
      </c>
      <c r="AM180" s="873">
        <v>1.2</v>
      </c>
      <c r="AN180" s="866">
        <v>0</v>
      </c>
      <c r="AO180" s="740" t="str">
        <f>IF(U180="n/a","n/a",IF(AA180&lt;0,"n/a",IF(AA180="n/a","n/a",J180+U180-AA180)))</f>
        <v>n/a</v>
      </c>
      <c r="AP180" s="741">
        <f>IF(U180="n/a","n/a",J180+U180)</f>
        <v>18.254202945311889</v>
      </c>
      <c r="AQ180" s="889" t="str">
        <f>IF(OR(AC180&lt;0.01,AF180="n/a"),"n/a",(I180/SQRT(22.5*AC180*(I180/AF180))-1)*100)</f>
        <v>n/a</v>
      </c>
      <c r="AR180" s="651">
        <f>INDEX(Historical!$C$7:$C$1256,MATCH(B180,Historical!$B$7:$B$1278,0))*IF(AH180="n/a",1.03,IF(AH180&lt;0,1.01,IF(AH180&gt;10,1.1,(1+AH180/100))))</f>
        <v>0.40400000000000003</v>
      </c>
      <c r="AS180" s="887">
        <f>IF($AI180="n/a",1.03*AR180,IF($AI180&lt;0,1.01*AR180,IF($AI180&gt;10,1.1*AR180,(1+$AI180/100)*AR180)))</f>
        <v>0.44440000000000007</v>
      </c>
      <c r="AT180" s="887">
        <f>IF($AK180="n/a",1.03*AS180,IF($AK180&lt;0,1.01*AS180,IF($AK180&gt;10,1.1*AS180,(1+$AK180/100)*AS180)))</f>
        <v>0.4843960000000001</v>
      </c>
      <c r="AU180" s="887">
        <f>IF($AK180="n/a",1.03*AT180,IF($AK180&lt;0,1.01*AT180,IF($AK180&gt;10,1.1*AT180,(1+$AK180/100)*AT180)))</f>
        <v>0.52799164000000021</v>
      </c>
      <c r="AV180" s="887">
        <f>IF($AK180="n/a",1.03*AU180,IF($AK180&lt;0,1.01*AU180,IF($AK180&gt;10,1.1*AU180,(1+$AK180/100)*AU180)))</f>
        <v>0.57551088760000024</v>
      </c>
      <c r="AW180" s="651">
        <f>SUM(AR180:AV180)</f>
        <v>2.4362985276000004</v>
      </c>
      <c r="AX180" s="748">
        <f>AW180/I180*100</f>
        <v>19.6317367252216</v>
      </c>
      <c r="AY180" s="935">
        <v>1.2</v>
      </c>
      <c r="AZ180" s="873">
        <v>135.04</v>
      </c>
      <c r="BA180" s="873">
        <v>-26.650000000000002</v>
      </c>
      <c r="BB180" s="873">
        <v>-1.39</v>
      </c>
      <c r="BC180" s="873">
        <v>25.71</v>
      </c>
      <c r="BE180" s="624">
        <v>2012</v>
      </c>
      <c r="BF180" s="899">
        <f>IF(BE180&gt;2008,0,IF(BE180&gt;2001,1,IF(BE180&gt;1990,2,IF(BE180&gt;1980,3,IF(BE180&gt;1973,4,IF(BE180&gt;1970,5,IF(BE180&gt;1960,6,IF(BE180&gt;1958,7,IF(BE180&gt;1953,8,9)))))))))</f>
        <v>0</v>
      </c>
      <c r="BG180" s="883">
        <v>-15.6</v>
      </c>
    </row>
    <row r="181" spans="1:59" ht="11.25" customHeight="1" x14ac:dyDescent="0.2">
      <c r="A181" s="882" t="s">
        <v>4448</v>
      </c>
      <c r="B181" s="876" t="s">
        <v>4443</v>
      </c>
      <c r="C181" s="933" t="s">
        <v>108</v>
      </c>
      <c r="D181" s="933" t="s">
        <v>4341</v>
      </c>
      <c r="E181" s="733">
        <v>7</v>
      </c>
      <c r="F181" s="1158">
        <v>572</v>
      </c>
      <c r="G181" s="1155" t="s">
        <v>106</v>
      </c>
      <c r="H181" s="1155" t="s">
        <v>106</v>
      </c>
      <c r="I181" s="875">
        <v>17.5</v>
      </c>
      <c r="J181" s="651">
        <f>(M181/I181)*100</f>
        <v>4.1142857142857139</v>
      </c>
      <c r="K181" s="878">
        <v>0.18</v>
      </c>
      <c r="L181" s="888">
        <v>4</v>
      </c>
      <c r="M181" s="642">
        <f>K181*L181</f>
        <v>0.72</v>
      </c>
      <c r="N181" s="871" t="s">
        <v>456</v>
      </c>
      <c r="O181" s="734">
        <v>0.14000000000000001</v>
      </c>
      <c r="P181" s="867">
        <v>43557</v>
      </c>
      <c r="Q181" s="867">
        <v>43572</v>
      </c>
      <c r="R181" s="642">
        <f>(K181-O181)/O181*100</f>
        <v>28.571428571428552</v>
      </c>
      <c r="S181" s="701">
        <f>IF(INDEX(Historical!$D$7:$D$1254,MATCH(B181,Historical!$B$7:$B$1278,0))=0,"n/a",(INDEX(Historical!$C$7:$C$1256,MATCH(B181,Historical!$B$7:$B$1278,0))/INDEX(Historical!$D$7:$D$1254,MATCH(B181,Historical!$B$7:$B$1278,0))-1)*100)</f>
        <v>21.42857142857142</v>
      </c>
      <c r="T181" s="701">
        <f>IF(INDEX(Historical!$F$7:$F$1247,MATCH(B181,Historical!$B$7:$B$1278,0))=0,"n/a",((INDEX(Historical!$C$7:$C$1256,MATCH(B181,Historical!$B$7:$B$1278,0))/INDEX(Historical!$F$7:$F$1247,MATCH(B181,Historical!$B$7:$B$1278,0)))^(1/3)-1)*100)</f>
        <v>12.311068346755549</v>
      </c>
      <c r="U181" s="701">
        <f>IF(INDEX(Historical!$H$7:$H$1247,MATCH(B181,Historical!$B$7:$B$1278,0))=0,"n/a",((INDEX(Historical!$C$7:$C$1256,MATCH(B181,Historical!$B$7:$B$1278,0))/INDEX(Historical!$H$7:$H$1247,MATCH(B181,Historical!$B$7:$B$1278,0)))^(1/5)-1)*100)</f>
        <v>11.196158593857874</v>
      </c>
      <c r="V181" s="701">
        <f>IF(INDEX(Historical!$O$7:$O$1247,MATCH(B181,Historical!$B$7:$B$1278,0))=0,"n/a",((INDEX(Historical!$C$7:$C$1256,MATCH(B181,Historical!$B$7:$B$1278,0))/INDEX(Historical!$O$7:$O$1247,MATCH(B181,Historical!$B$7:$B$1278,0)))^(1/10)-1)*100)</f>
        <v>7.1773462536293131</v>
      </c>
      <c r="W181" s="702">
        <f>IF(OR(U181&lt;=0,U181="n/a",V181&lt;=0,V181="n/a"),"n/a",U181/V181)</f>
        <v>1.5599301187672809</v>
      </c>
      <c r="X181" s="703">
        <f>IF(OR(AJ181&lt;=0,AJ181="n/a",U181&lt;=0,U181="n/a"),"n/a",U181/AJ181)</f>
        <v>1.286914780903204</v>
      </c>
      <c r="Y181" s="877"/>
      <c r="Z181" s="651">
        <f>IF(OR(AC181&lt;0.01,AC181="n/a"),"n/a",M181/AC181*100)</f>
        <v>51.798561151079134</v>
      </c>
      <c r="AA181" s="887">
        <f>IF(OR(AC181&lt;0.01,AC181="n/a"),"n/a",I181/AC181)</f>
        <v>12.589928057553958</v>
      </c>
      <c r="AB181" s="888">
        <v>12</v>
      </c>
      <c r="AC181" s="866">
        <v>1.39</v>
      </c>
      <c r="AD181" s="866">
        <v>1.26</v>
      </c>
      <c r="AE181" s="866">
        <v>5.23</v>
      </c>
      <c r="AF181" s="866">
        <v>1.21</v>
      </c>
      <c r="AG181" s="866">
        <v>9.9</v>
      </c>
      <c r="AH181" s="866">
        <v>19.2</v>
      </c>
      <c r="AI181" s="866">
        <v>-1.76</v>
      </c>
      <c r="AJ181" s="866">
        <v>8.6999999999999993</v>
      </c>
      <c r="AK181" s="866">
        <v>10</v>
      </c>
      <c r="AL181" s="879">
        <v>2350</v>
      </c>
      <c r="AM181" s="873">
        <v>0.1</v>
      </c>
      <c r="AN181" s="866">
        <v>0.01</v>
      </c>
      <c r="AO181" s="740">
        <f>IF(U181="n/a","n/a",IF(AA181&lt;0,"n/a",IF(AA181="n/a","n/a",J181+U181-AA181)))</f>
        <v>2.720516250589629</v>
      </c>
      <c r="AP181" s="741">
        <f>IF(U181="n/a","n/a",J181+U181)</f>
        <v>15.310444308143587</v>
      </c>
      <c r="AQ181" s="889">
        <f>IF(OR(AC181&lt;0.01,AF181="n/a"),"n/a",(I181/SQRT(22.5*AC181*(I181/AF181))-1)*100)</f>
        <v>-17.716444333187319</v>
      </c>
      <c r="AR181" s="651">
        <f>INDEX(Historical!$C$7:$C$1256,MATCH(B181,Historical!$B$7:$B$1278,0))*IF(AH181="n/a",1.03,IF(AH181&lt;0,1.01,IF(AH181&gt;10,1.1,(1+AH181/100))))</f>
        <v>0.74800000000000011</v>
      </c>
      <c r="AS181" s="887">
        <f>IF($AI181="n/a",1.03*AR181,IF($AI181&lt;0,1.01*AR181,IF($AI181&gt;10,1.1*AR181,(1+$AI181/100)*AR181)))</f>
        <v>0.75548000000000015</v>
      </c>
      <c r="AT181" s="887">
        <f>IF($AK181="n/a",1.03*AS181,IF($AK181&lt;0,1.01*AS181,IF($AK181&gt;10,1.1*AS181,(1+$AK181/100)*AS181)))</f>
        <v>0.83102800000000021</v>
      </c>
      <c r="AU181" s="887">
        <f>IF($AK181="n/a",1.03*AT181,IF($AK181&lt;0,1.01*AT181,IF($AK181&gt;10,1.1*AT181,(1+$AK181/100)*AT181)))</f>
        <v>0.91413080000000035</v>
      </c>
      <c r="AV181" s="887">
        <f>IF($AK181="n/a",1.03*AU181,IF($AK181&lt;0,1.01*AU181,IF($AK181&gt;10,1.1*AU181,(1+$AK181/100)*AU181)))</f>
        <v>1.0055438800000005</v>
      </c>
      <c r="AW181" s="651">
        <f>SUM(AR181:AV181)</f>
        <v>4.2541826800000013</v>
      </c>
      <c r="AX181" s="748">
        <f>AW181/I181*100</f>
        <v>24.309615314285722</v>
      </c>
      <c r="AY181" s="935">
        <v>0.64</v>
      </c>
      <c r="AZ181" s="873">
        <v>17.330000000000002</v>
      </c>
      <c r="BA181" s="873">
        <v>-21.240000000000002</v>
      </c>
      <c r="BB181" s="873">
        <v>-0.09</v>
      </c>
      <c r="BC181" s="873">
        <v>-6.660000000000001</v>
      </c>
      <c r="BE181" s="624">
        <v>2015</v>
      </c>
      <c r="BF181" s="899">
        <f>IF(BE181&gt;2008,0,IF(BE181&gt;2001,1,IF(BE181&gt;1990,2,IF(BE181&gt;1980,3,IF(BE181&gt;1973,4,IF(BE181&gt;1970,5,IF(BE181&gt;1960,6,IF(BE181&gt;1958,7,IF(BE181&gt;1953,8,9)))))))))</f>
        <v>0</v>
      </c>
      <c r="BG181" s="883">
        <v>1.6</v>
      </c>
    </row>
    <row r="182" spans="1:59" ht="11.25" customHeight="1" x14ac:dyDescent="0.2">
      <c r="A182" s="864" t="s">
        <v>1025</v>
      </c>
      <c r="B182" s="876" t="s">
        <v>1026</v>
      </c>
      <c r="C182" s="933" t="s">
        <v>128</v>
      </c>
      <c r="D182" s="933" t="s">
        <v>4330</v>
      </c>
      <c r="E182" s="733">
        <v>9</v>
      </c>
      <c r="F182" s="1158">
        <v>515</v>
      </c>
      <c r="G182" s="1178" t="s">
        <v>106</v>
      </c>
      <c r="H182" s="1178" t="s">
        <v>106</v>
      </c>
      <c r="I182" s="875">
        <v>67.13</v>
      </c>
      <c r="J182" s="651">
        <f>(M182/I182)*100</f>
        <v>1.7130939967227767</v>
      </c>
      <c r="K182" s="878">
        <v>1.1499999999999999</v>
      </c>
      <c r="L182" s="888">
        <v>1</v>
      </c>
      <c r="M182" s="642">
        <f>K182*L182</f>
        <v>1.1499999999999999</v>
      </c>
      <c r="N182" s="871" t="s">
        <v>171</v>
      </c>
      <c r="O182" s="734">
        <v>1.1000000000000001</v>
      </c>
      <c r="P182" s="862">
        <v>44147</v>
      </c>
      <c r="Q182" s="862">
        <v>44169</v>
      </c>
      <c r="R182" s="642">
        <f>(K182-O182)/O182*100</f>
        <v>4.545454545454529</v>
      </c>
      <c r="S182" s="701">
        <f>IF(INDEX(Historical!$D$7:$D$1254,MATCH(B182,Historical!$B$7:$B$1278,0))=0,"n/a",(INDEX(Historical!$C$7:$C$1256,MATCH(B182,Historical!$B$7:$B$1278,0))/INDEX(Historical!$D$7:$D$1254,MATCH(B182,Historical!$B$7:$B$1278,0))-1)*100)</f>
        <v>10.000000000000009</v>
      </c>
      <c r="T182" s="701">
        <f>IF(INDEX(Historical!$F$7:$F$1247,MATCH(B182,Historical!$B$7:$B$1278,0))=0,"n/a",((INDEX(Historical!$C$7:$C$1256,MATCH(B182,Historical!$B$7:$B$1278,0))/INDEX(Historical!$F$7:$F$1247,MATCH(B182,Historical!$B$7:$B$1278,0)))^(1/3)-1)*100)</f>
        <v>6.917810999860885</v>
      </c>
      <c r="U182" s="701">
        <f>IF(INDEX(Historical!$H$7:$H$1247,MATCH(B182,Historical!$B$7:$B$1278,0))=0,"n/a",((INDEX(Historical!$C$7:$C$1256,MATCH(B182,Historical!$B$7:$B$1278,0))/INDEX(Historical!$H$7:$H$1247,MATCH(B182,Historical!$B$7:$B$1278,0)))^(1/5)-1)*100)</f>
        <v>7.9608473046602901</v>
      </c>
      <c r="V182" s="701">
        <f>IF(INDEX(Historical!$O$7:$O$1247,MATCH(B182,Historical!$B$7:$B$1278,0))=0,"n/a",((INDEX(Historical!$C$7:$C$1256,MATCH(B182,Historical!$B$7:$B$1278,0))/INDEX(Historical!$O$7:$O$1247,MATCH(B182,Historical!$B$7:$B$1278,0)))^(1/10)-1)*100)</f>
        <v>8.2037389818342845</v>
      </c>
      <c r="W182" s="702">
        <f>IF(OR(U182&lt;=0,U182="n/a",V182&lt;=0,V182="n/a"),"n/a",U182/V182)</f>
        <v>0.97039256396237927</v>
      </c>
      <c r="X182" s="703">
        <f>IF(OR(AJ182&lt;=0,AJ182="n/a",U182&lt;=0,U182="n/a"),"n/a",U182/AJ182)</f>
        <v>3.5178291226956655E-2</v>
      </c>
      <c r="Y182" s="877"/>
      <c r="Z182" s="651" t="str">
        <f>IF(OR(AC182&lt;0.01,AC182="n/a"),"n/a",M182/AC182*100)</f>
        <v>n/a</v>
      </c>
      <c r="AA182" s="887" t="str">
        <f>IF(OR(AC182&lt;0.01,AC182="n/a"),"n/a",I182/AC182)</f>
        <v>n/a</v>
      </c>
      <c r="AB182" s="888">
        <v>10</v>
      </c>
      <c r="AC182" s="866">
        <v>-0.83</v>
      </c>
      <c r="AD182" s="866" t="s">
        <v>136</v>
      </c>
      <c r="AE182" s="866">
        <v>1.06</v>
      </c>
      <c r="AF182" s="866">
        <v>4.4000000000000004</v>
      </c>
      <c r="AG182" s="866">
        <v>-5.2</v>
      </c>
      <c r="AH182" s="866">
        <v>7.7</v>
      </c>
      <c r="AI182" s="866">
        <v>60.17</v>
      </c>
      <c r="AJ182" s="866">
        <v>226.29999999999998</v>
      </c>
      <c r="AK182" s="866">
        <v>14.299999999999999</v>
      </c>
      <c r="AL182" s="879">
        <v>1190</v>
      </c>
      <c r="AM182" s="873">
        <v>0.2</v>
      </c>
      <c r="AN182" s="866">
        <v>0.12</v>
      </c>
      <c r="AO182" s="740" t="str">
        <f>IF(U182="n/a","n/a",IF(AA182&lt;0,"n/a",IF(AA182="n/a","n/a",J182+U182-AA182)))</f>
        <v>n/a</v>
      </c>
      <c r="AP182" s="741">
        <f>IF(U182="n/a","n/a",J182+U182)</f>
        <v>9.6739413013830671</v>
      </c>
      <c r="AQ182" s="889" t="str">
        <f>IF(OR(AC182&lt;0.01,AF182="n/a"),"n/a",(I182/SQRT(22.5*AC182*(I182/AF182))-1)*100)</f>
        <v>n/a</v>
      </c>
      <c r="AR182" s="651">
        <f>INDEX(Historical!$C$7:$C$1256,MATCH(B182,Historical!$B$7:$B$1278,0))*IF(AH182="n/a",1.03,IF(AH182&lt;0,1.01,IF(AH182&gt;10,1.1,(1+AH182/100))))</f>
        <v>1.1847000000000001</v>
      </c>
      <c r="AS182" s="887">
        <f>IF($AI182="n/a",1.03*AR182,IF($AI182&lt;0,1.01*AR182,IF($AI182&gt;10,1.1*AR182,(1+$AI182/100)*AR182)))</f>
        <v>1.3031700000000002</v>
      </c>
      <c r="AT182" s="887">
        <f>IF($AK182="n/a",1.03*AS182,IF($AK182&lt;0,1.01*AS182,IF($AK182&gt;10,1.1*AS182,(1+$AK182/100)*AS182)))</f>
        <v>1.4334870000000004</v>
      </c>
      <c r="AU182" s="887">
        <f>IF($AK182="n/a",1.03*AT182,IF($AK182&lt;0,1.01*AT182,IF($AK182&gt;10,1.1*AT182,(1+$AK182/100)*AT182)))</f>
        <v>1.5768357000000006</v>
      </c>
      <c r="AV182" s="887">
        <f>IF($AK182="n/a",1.03*AU182,IF($AK182&lt;0,1.01*AU182,IF($AK182&gt;10,1.1*AU182,(1+$AK182/100)*AU182)))</f>
        <v>1.7345192700000007</v>
      </c>
      <c r="AW182" s="651">
        <f>SUM(AR182:AV182)</f>
        <v>7.2327119700000013</v>
      </c>
      <c r="AX182" s="748">
        <f>AW182/I182*100</f>
        <v>10.774187352897366</v>
      </c>
      <c r="AY182" s="935">
        <v>0.9</v>
      </c>
      <c r="AZ182" s="873">
        <v>38.96</v>
      </c>
      <c r="BA182" s="873">
        <v>-29.28</v>
      </c>
      <c r="BB182" s="873">
        <v>1.1199999999999999</v>
      </c>
      <c r="BC182" s="873">
        <v>5.08</v>
      </c>
      <c r="BE182" s="624">
        <v>2013</v>
      </c>
      <c r="BF182" s="899">
        <f>IF(BE182&gt;2008,0,IF(BE182&gt;2001,1,IF(BE182&gt;1990,2,IF(BE182&gt;1980,3,IF(BE182&gt;1973,4,IF(BE182&gt;1970,5,IF(BE182&gt;1960,6,IF(BE182&gt;1958,7,IF(BE182&gt;1953,8,9)))))))))</f>
        <v>0</v>
      </c>
      <c r="BG182" s="883">
        <v>-3.3000000000000003</v>
      </c>
    </row>
    <row r="183" spans="1:59" s="774" customFormat="1" ht="11.25" customHeight="1" x14ac:dyDescent="0.2">
      <c r="A183" s="755" t="s">
        <v>176</v>
      </c>
      <c r="B183" s="782" t="s">
        <v>177</v>
      </c>
      <c r="C183" s="933" t="s">
        <v>178</v>
      </c>
      <c r="D183" s="933" t="s">
        <v>4339</v>
      </c>
      <c r="E183" s="756">
        <v>33</v>
      </c>
      <c r="F183" s="1158">
        <v>86</v>
      </c>
      <c r="G183" s="1181" t="s">
        <v>115</v>
      </c>
      <c r="H183" s="1181" t="s">
        <v>115</v>
      </c>
      <c r="I183" s="767">
        <v>69.5</v>
      </c>
      <c r="J183" s="758">
        <f>(M183/I183)*100</f>
        <v>7.4244604316546763</v>
      </c>
      <c r="K183" s="780">
        <v>1.29</v>
      </c>
      <c r="L183" s="760">
        <v>4</v>
      </c>
      <c r="M183" s="761">
        <f>K183*L183</f>
        <v>5.16</v>
      </c>
      <c r="N183" s="762" t="s">
        <v>111</v>
      </c>
      <c r="O183" s="781">
        <v>1.19</v>
      </c>
      <c r="P183" s="764">
        <v>43875</v>
      </c>
      <c r="Q183" s="764">
        <v>43900</v>
      </c>
      <c r="R183" s="761">
        <f>(K183-O183)/O183*100</f>
        <v>8.4033613445378226</v>
      </c>
      <c r="S183" s="701">
        <f>IF(INDEX(Historical!$D$7:$D$1254,MATCH(B183,Historical!$B$7:$B$1278,0))=0,"n/a",(INDEX(Historical!$C$7:$C$1256,MATCH(B183,Historical!$B$7:$B$1278,0))/INDEX(Historical!$D$7:$D$1254,MATCH(B183,Historical!$B$7:$B$1278,0))-1)*100)</f>
        <v>6.2499999999999778</v>
      </c>
      <c r="T183" s="701">
        <f>IF(INDEX(Historical!$F$7:$F$1247,MATCH(B183,Historical!$B$7:$B$1278,0))=0,"n/a",((INDEX(Historical!$C$7:$C$1256,MATCH(B183,Historical!$B$7:$B$1278,0))/INDEX(Historical!$F$7:$F$1247,MATCH(B183,Historical!$B$7:$B$1278,0)))^(1/3)-1)*100)</f>
        <v>3.5261078950306501</v>
      </c>
      <c r="U183" s="701">
        <f>IF(INDEX(Historical!$H$7:$H$1247,MATCH(B183,Historical!$B$7:$B$1278,0))=0,"n/a",((INDEX(Historical!$C$7:$C$1256,MATCH(B183,Historical!$B$7:$B$1278,0))/INDEX(Historical!$H$7:$H$1247,MATCH(B183,Historical!$B$7:$B$1278,0)))^(1/5)-1)*100)</f>
        <v>2.4861010731696886</v>
      </c>
      <c r="V183" s="701">
        <f>IF(INDEX(Historical!$O$7:$O$1247,MATCH(B183,Historical!$B$7:$B$1278,0))=0,"n/a",((INDEX(Historical!$C$7:$C$1256,MATCH(B183,Historical!$B$7:$B$1278,0))/INDEX(Historical!$O$7:$O$1247,MATCH(B183,Historical!$B$7:$B$1278,0)))^(1/10)-1)*100)</f>
        <v>5.9918644328465609</v>
      </c>
      <c r="W183" s="702">
        <f>IF(OR(U183&lt;=0,U183="n/a",V183&lt;=0,V183="n/a"),"n/a",U183/V183)</f>
        <v>0.41491277064635024</v>
      </c>
      <c r="X183" s="703" t="str">
        <f>IF(OR(AJ183&lt;=0,AJ183="n/a",U183&lt;=0,U183="n/a"),"n/a",U183/AJ183)</f>
        <v>n/a</v>
      </c>
      <c r="Y183" s="779"/>
      <c r="Z183" s="758" t="str">
        <f>IF(OR(AC183&lt;0.01,AC183="n/a"),"n/a",M183/AC183*100)</f>
        <v>n/a</v>
      </c>
      <c r="AA183" s="766" t="str">
        <f>IF(OR(AC183&lt;0.01,AC183="n/a"),"n/a",I183/AC183)</f>
        <v>n/a</v>
      </c>
      <c r="AB183" s="760">
        <v>12</v>
      </c>
      <c r="AC183" s="767">
        <v>-4.71</v>
      </c>
      <c r="AD183" s="767" t="s">
        <v>136</v>
      </c>
      <c r="AE183" s="767">
        <v>1.18</v>
      </c>
      <c r="AF183" s="767">
        <v>0.96</v>
      </c>
      <c r="AG183" s="767">
        <v>-6</v>
      </c>
      <c r="AH183" s="776">
        <v>-80</v>
      </c>
      <c r="AI183" s="776">
        <v>847.19999999999993</v>
      </c>
      <c r="AJ183" s="767">
        <v>-31.4</v>
      </c>
      <c r="AK183" s="767">
        <v>-4.41</v>
      </c>
      <c r="AL183" s="768">
        <v>135320</v>
      </c>
      <c r="AM183" s="769">
        <v>0.05</v>
      </c>
      <c r="AN183" s="767">
        <v>0.25</v>
      </c>
      <c r="AO183" s="770" t="str">
        <f>IF(U183="n/a","n/a",IF(AA183&lt;0,"n/a",IF(AA183="n/a","n/a",J183+U183-AA183)))</f>
        <v>n/a</v>
      </c>
      <c r="AP183" s="771">
        <f>IF(U183="n/a","n/a",J183+U183)</f>
        <v>9.9105615048243649</v>
      </c>
      <c r="AQ183" s="772" t="str">
        <f>IF(OR(AC183&lt;0.01,AF183="n/a"),"n/a",(I183/SQRT(22.5*AC183*(I183/AF183))-1)*100)</f>
        <v>n/a</v>
      </c>
      <c r="AR183" s="651">
        <f>INDEX(Historical!$C$7:$C$1256,MATCH(B183,Historical!$B$7:$B$1278,0))*IF(AH183="n/a",1.03,IF(AH183&lt;0,1.01,IF(AH183&gt;10,1.1,(1+AH183/100))))</f>
        <v>4.8075999999999999</v>
      </c>
      <c r="AS183" s="766">
        <f>IF($AI183="n/a",1.03*AR183,IF($AI183&lt;0,1.01*AR183,IF($AI183&gt;10,1.1*AR183,(1+$AI183/100)*AR183)))</f>
        <v>5.2883599999999999</v>
      </c>
      <c r="AT183" s="766">
        <f>IF($AK183="n/a",1.03*AS183,IF($AK183&lt;0,1.01*AS183,IF($AK183&gt;10,1.1*AS183,(1+$AK183/100)*AS183)))</f>
        <v>5.3412436000000003</v>
      </c>
      <c r="AU183" s="766">
        <f>IF($AK183="n/a",1.03*AT183,IF($AK183&lt;0,1.01*AT183,IF($AK183&gt;10,1.1*AT183,(1+$AK183/100)*AT183)))</f>
        <v>5.3946560360000007</v>
      </c>
      <c r="AV183" s="766">
        <f>IF($AK183="n/a",1.03*AU183,IF($AK183&lt;0,1.01*AU183,IF($AK183&gt;10,1.1*AU183,(1+$AK183/100)*AU183)))</f>
        <v>5.4486025963600007</v>
      </c>
      <c r="AW183" s="758">
        <f>SUM(AR183:AV183)</f>
        <v>26.280462232360001</v>
      </c>
      <c r="AX183" s="773">
        <f>AW183/I183*100</f>
        <v>37.813614722820141</v>
      </c>
      <c r="AY183" s="936">
        <v>1.22</v>
      </c>
      <c r="AZ183" s="769">
        <v>34.69</v>
      </c>
      <c r="BA183" s="769">
        <v>-43.47</v>
      </c>
      <c r="BB183" s="769">
        <v>-8.91</v>
      </c>
      <c r="BC183" s="769">
        <v>-20.48</v>
      </c>
      <c r="BD183" s="909"/>
      <c r="BE183" s="624">
        <v>1988</v>
      </c>
      <c r="BF183" s="899">
        <f>IF(BE183&gt;2008,0,IF(BE183&gt;2001,1,IF(BE183&gt;1990,2,IF(BE183&gt;1980,3,IF(BE183&gt;1973,4,IF(BE183&gt;1970,5,IF(BE183&gt;1960,6,IF(BE183&gt;1958,7,IF(BE183&gt;1953,8,9)))))))))</f>
        <v>3</v>
      </c>
      <c r="BG183" s="825">
        <v>-3.5999999999999996</v>
      </c>
    </row>
    <row r="184" spans="1:59" ht="11.25" customHeight="1" x14ac:dyDescent="0.2">
      <c r="A184" s="864" t="s">
        <v>166</v>
      </c>
      <c r="B184" s="876" t="s">
        <v>167</v>
      </c>
      <c r="C184" s="933" t="s">
        <v>131</v>
      </c>
      <c r="D184" s="933" t="s">
        <v>4343</v>
      </c>
      <c r="E184" s="733">
        <v>53</v>
      </c>
      <c r="F184" s="1158">
        <v>19</v>
      </c>
      <c r="G184" s="1141" t="s">
        <v>37</v>
      </c>
      <c r="H184" s="1141" t="s">
        <v>37</v>
      </c>
      <c r="I184" s="866">
        <v>44.57</v>
      </c>
      <c r="J184" s="651">
        <f>(M184/I184)*100</f>
        <v>1.9071124074489565</v>
      </c>
      <c r="K184" s="878">
        <v>0.21249999999999999</v>
      </c>
      <c r="L184" s="888">
        <v>4</v>
      </c>
      <c r="M184" s="642">
        <f>K184*L184</f>
        <v>0.85</v>
      </c>
      <c r="N184" s="871" t="s">
        <v>432</v>
      </c>
      <c r="O184" s="734">
        <v>0.19750000000000001</v>
      </c>
      <c r="P184" s="862">
        <v>43868</v>
      </c>
      <c r="Q184" s="862">
        <v>43881</v>
      </c>
      <c r="R184" s="642">
        <f>(K184-O184)/O184*100</f>
        <v>7.5949367088607511</v>
      </c>
      <c r="S184" s="701">
        <f>IF(INDEX(Historical!$D$7:$D$1254,MATCH(B184,Historical!$B$7:$B$1278,0))=0,"n/a",(INDEX(Historical!$C$7:$C$1256,MATCH(B184,Historical!$B$7:$B$1278,0))/INDEX(Historical!$D$7:$D$1254,MATCH(B184,Historical!$B$7:$B$1278,0))-1)*100)</f>
        <v>5.0531914893616969</v>
      </c>
      <c r="T184" s="701">
        <f>IF(INDEX(Historical!$F$7:$F$1247,MATCH(B184,Historical!$B$7:$B$1278,0))=0,"n/a",((INDEX(Historical!$C$7:$C$1256,MATCH(B184,Historical!$B$7:$B$1278,0))/INDEX(Historical!$F$7:$F$1247,MATCH(B184,Historical!$B$7:$B$1278,0)))^(1/3)-1)*100)</f>
        <v>4.6146886474063287</v>
      </c>
      <c r="U184" s="701">
        <f>IF(INDEX(Historical!$H$7:$H$1247,MATCH(B184,Historical!$B$7:$B$1278,0))=0,"n/a",((INDEX(Historical!$C$7:$C$1256,MATCH(B184,Historical!$B$7:$B$1278,0))/INDEX(Historical!$H$7:$H$1247,MATCH(B184,Historical!$B$7:$B$1278,0)))^(1/5)-1)*100)</f>
        <v>3.9783082120392388</v>
      </c>
      <c r="V184" s="701">
        <f>IF(INDEX(Historical!$O$7:$O$1247,MATCH(B184,Historical!$B$7:$B$1278,0))=0,"n/a",((INDEX(Historical!$C$7:$C$1256,MATCH(B184,Historical!$B$7:$B$1278,0))/INDEX(Historical!$O$7:$O$1247,MATCH(B184,Historical!$B$7:$B$1278,0)))^(1/10)-1)*100)</f>
        <v>2.9621275417430537</v>
      </c>
      <c r="W184" s="702">
        <f>IF(OR(U184&lt;=0,U184="n/a",V184&lt;=0,V184="n/a"),"n/a",U184/V184)</f>
        <v>1.3430577029435462</v>
      </c>
      <c r="X184" s="703" t="str">
        <f>IF(OR(AJ184&lt;=0,AJ184="n/a",U184&lt;=0,U184="n/a"),"n/a",U184/AJ184)</f>
        <v>n/a</v>
      </c>
      <c r="Y184" s="664"/>
      <c r="Z184" s="651" t="str">
        <f>IF(OR(AC184&lt;0.01,AC184="n/a"),"n/a",M184/AC184*100)</f>
        <v>n/a</v>
      </c>
      <c r="AA184" s="887" t="str">
        <f>IF(OR(AC184&lt;0.01,AC184="n/a"),"n/a",I184/AC184)</f>
        <v>n/a</v>
      </c>
      <c r="AB184" s="888">
        <v>12</v>
      </c>
      <c r="AC184" s="866">
        <v>-1.7</v>
      </c>
      <c r="AD184" s="866" t="s">
        <v>136</v>
      </c>
      <c r="AE184" s="866">
        <v>3.06</v>
      </c>
      <c r="AF184" s="866">
        <v>2.79</v>
      </c>
      <c r="AG184" s="866">
        <v>5</v>
      </c>
      <c r="AH184" s="866">
        <v>-153.69999999999999</v>
      </c>
      <c r="AI184" s="866">
        <v>15.18</v>
      </c>
      <c r="AJ184" s="866">
        <v>-24.7</v>
      </c>
      <c r="AK184" s="866">
        <v>11.5</v>
      </c>
      <c r="AL184" s="879">
        <v>2170</v>
      </c>
      <c r="AM184" s="873">
        <v>0.8</v>
      </c>
      <c r="AN184" s="866">
        <v>1.51</v>
      </c>
      <c r="AO184" s="740" t="str">
        <f>IF(U184="n/a","n/a",IF(AA184&lt;0,"n/a",IF(AA184="n/a","n/a",J184+U184-AA184)))</f>
        <v>n/a</v>
      </c>
      <c r="AP184" s="741">
        <f>IF(U184="n/a","n/a",J184+U184)</f>
        <v>5.8854206194881957</v>
      </c>
      <c r="AQ184" s="889" t="str">
        <f>IF(OR(AC184&lt;0.01,AF184="n/a"),"n/a",(I184/SQRT(22.5*AC184*(I184/AF184))-1)*100)</f>
        <v>n/a</v>
      </c>
      <c r="AR184" s="651">
        <f>INDEX(Historical!$C$7:$C$1256,MATCH(B184,Historical!$B$7:$B$1278,0))*IF(AH184="n/a",1.03,IF(AH184&lt;0,1.01,IF(AH184&gt;10,1.1,(1+AH184/100))))</f>
        <v>0.79790000000000005</v>
      </c>
      <c r="AS184" s="887">
        <f>IF($AI184="n/a",1.03*AR184,IF($AI184&lt;0,1.01*AR184,IF($AI184&gt;10,1.1*AR184,(1+$AI184/100)*AR184)))</f>
        <v>0.87769000000000008</v>
      </c>
      <c r="AT184" s="887">
        <f>IF($AK184="n/a",1.03*AS184,IF($AK184&lt;0,1.01*AS184,IF($AK184&gt;10,1.1*AS184,(1+$AK184/100)*AS184)))</f>
        <v>0.96545900000000018</v>
      </c>
      <c r="AU184" s="887">
        <f>IF($AK184="n/a",1.03*AT184,IF($AK184&lt;0,1.01*AT184,IF($AK184&gt;10,1.1*AT184,(1+$AK184/100)*AT184)))</f>
        <v>1.0620049000000003</v>
      </c>
      <c r="AV184" s="887">
        <f>IF($AK184="n/a",1.03*AU184,IF($AK184&lt;0,1.01*AU184,IF($AK184&gt;10,1.1*AU184,(1+$AK184/100)*AU184)))</f>
        <v>1.1682053900000005</v>
      </c>
      <c r="AW184" s="651">
        <f>SUM(AR184:AV184)</f>
        <v>4.8712592900000011</v>
      </c>
      <c r="AX184" s="748">
        <f>AW184/I184*100</f>
        <v>10.929457684541173</v>
      </c>
      <c r="AY184" s="935">
        <v>-0.01</v>
      </c>
      <c r="AZ184" s="873">
        <v>12.15</v>
      </c>
      <c r="BA184" s="873">
        <v>-22.3</v>
      </c>
      <c r="BB184" s="873">
        <v>-1.1199999999999999</v>
      </c>
      <c r="BC184" s="873">
        <v>-7.46</v>
      </c>
      <c r="BE184" s="624">
        <v>1968</v>
      </c>
      <c r="BF184" s="899">
        <f>IF(BE184&gt;2008,0,IF(BE184&gt;2001,1,IF(BE184&gt;1990,2,IF(BE184&gt;1980,3,IF(BE184&gt;1973,4,IF(BE184&gt;1970,5,IF(BE184&gt;1960,6,IF(BE184&gt;1958,7,IF(BE184&gt;1953,8,9)))))))))</f>
        <v>6</v>
      </c>
      <c r="BG184" s="883">
        <v>1.2</v>
      </c>
    </row>
    <row r="185" spans="1:59" ht="11.25" customHeight="1" x14ac:dyDescent="0.2">
      <c r="A185" s="864" t="s">
        <v>509</v>
      </c>
      <c r="B185" s="876" t="s">
        <v>510</v>
      </c>
      <c r="C185" s="933" t="s">
        <v>108</v>
      </c>
      <c r="D185" s="933" t="s">
        <v>4341</v>
      </c>
      <c r="E185" s="733">
        <v>22</v>
      </c>
      <c r="F185" s="1158">
        <v>156</v>
      </c>
      <c r="G185" s="1140" t="s">
        <v>106</v>
      </c>
      <c r="H185" s="1140" t="s">
        <v>106</v>
      </c>
      <c r="I185" s="875">
        <v>44</v>
      </c>
      <c r="J185" s="651">
        <f>(M185/I185)*100</f>
        <v>4.1818181818181817</v>
      </c>
      <c r="K185" s="885">
        <v>0.46</v>
      </c>
      <c r="L185" s="888">
        <v>4</v>
      </c>
      <c r="M185" s="642">
        <f>K185*L185</f>
        <v>1.84</v>
      </c>
      <c r="N185" s="871" t="s">
        <v>318</v>
      </c>
      <c r="O185" s="735">
        <v>0.45500000000000002</v>
      </c>
      <c r="P185" s="862">
        <v>44084</v>
      </c>
      <c r="Q185" s="862">
        <v>44099</v>
      </c>
      <c r="R185" s="642">
        <f>(K185-O185)/O185*100</f>
        <v>1.0989010989010999</v>
      </c>
      <c r="S185" s="701">
        <f>IF(INDEX(Historical!$D$7:$D$1254,MATCH(B185,Historical!$B$7:$B$1278,0))=0,"n/a",(INDEX(Historical!$C$7:$C$1256,MATCH(B185,Historical!$B$7:$B$1278,0))/INDEX(Historical!$D$7:$D$1254,MATCH(B185,Historical!$B$7:$B$1278,0))-1)*100)</f>
        <v>2.2857142857142909</v>
      </c>
      <c r="T185" s="701">
        <f>IF(INDEX(Historical!$F$7:$F$1247,MATCH(B185,Historical!$B$7:$B$1278,0))=0,"n/a",((INDEX(Historical!$C$7:$C$1256,MATCH(B185,Historical!$B$7:$B$1278,0))/INDEX(Historical!$F$7:$F$1247,MATCH(B185,Historical!$B$7:$B$1278,0)))^(1/3)-1)*100)</f>
        <v>2.4240983937142913</v>
      </c>
      <c r="U185" s="701">
        <f>IF(INDEX(Historical!$H$7:$H$1247,MATCH(B185,Historical!$B$7:$B$1278,0))=0,"n/a",((INDEX(Historical!$C$7:$C$1256,MATCH(B185,Historical!$B$7:$B$1278,0))/INDEX(Historical!$H$7:$H$1247,MATCH(B185,Historical!$B$7:$B$1278,0)))^(1/5)-1)*100)</f>
        <v>2.7574885149268979</v>
      </c>
      <c r="V185" s="701">
        <f>IF(INDEX(Historical!$O$7:$O$1247,MATCH(B185,Historical!$B$7:$B$1278,0))=0,"n/a",((INDEX(Historical!$C$7:$C$1256,MATCH(B185,Historical!$B$7:$B$1278,0))/INDEX(Historical!$O$7:$O$1247,MATCH(B185,Historical!$B$7:$B$1278,0)))^(1/10)-1)*100)</f>
        <v>6.9933152697144729</v>
      </c>
      <c r="W185" s="702">
        <f>IF(OR(U185&lt;=0,U185="n/a",V185&lt;=0,V185="n/a"),"n/a",U185/V185)</f>
        <v>0.39430347533001786</v>
      </c>
      <c r="X185" s="703" t="str">
        <f>IF(OR(AJ185&lt;=0,AJ185="n/a",U185&lt;=0,U185="n/a"),"n/a",U185/AJ185)</f>
        <v>n/a</v>
      </c>
      <c r="Y185" s="877"/>
      <c r="Z185" s="651" t="str">
        <f>IF(OR(AC185&lt;0.01,AC185="n/a"),"n/a",M185/AC185*100)</f>
        <v>n/a</v>
      </c>
      <c r="AA185" s="887" t="str">
        <f>IF(OR(AC185&lt;0.01,AC185="n/a"),"n/a",I185/AC185)</f>
        <v>n/a</v>
      </c>
      <c r="AB185" s="888">
        <v>12</v>
      </c>
      <c r="AC185" s="866" t="s">
        <v>136</v>
      </c>
      <c r="AD185" s="866" t="s">
        <v>136</v>
      </c>
      <c r="AE185" s="866" t="s">
        <v>136</v>
      </c>
      <c r="AF185" s="866" t="s">
        <v>136</v>
      </c>
      <c r="AG185" s="866" t="s">
        <v>136</v>
      </c>
      <c r="AH185" s="866" t="s">
        <v>136</v>
      </c>
      <c r="AI185" s="866" t="s">
        <v>136</v>
      </c>
      <c r="AJ185" s="866" t="s">
        <v>136</v>
      </c>
      <c r="AK185" s="866" t="s">
        <v>136</v>
      </c>
      <c r="AL185" s="879" t="s">
        <v>136</v>
      </c>
      <c r="AM185" s="873" t="s">
        <v>136</v>
      </c>
      <c r="AN185" s="866" t="s">
        <v>136</v>
      </c>
      <c r="AO185" s="740" t="str">
        <f>IF(U185="n/a","n/a",IF(AA185&lt;0,"n/a",IF(AA185="n/a","n/a",J185+U185-AA185)))</f>
        <v>n/a</v>
      </c>
      <c r="AP185" s="741">
        <f>IF(U185="n/a","n/a",J185+U185)</f>
        <v>6.9393066967450796</v>
      </c>
      <c r="AQ185" s="889" t="str">
        <f>IF(OR(AC185&lt;0.01,AF185="n/a"),"n/a",(I185/SQRT(22.5*AC185*(I185/AF185))-1)*100)</f>
        <v>n/a</v>
      </c>
      <c r="AR185" s="651">
        <f>INDEX(Historical!$C$7:$C$1256,MATCH(B185,Historical!$B$7:$B$1278,0))*IF(AH185="n/a",1.03,IF(AH185&lt;0,1.01,IF(AH185&gt;10,1.1,(1+AH185/100))))</f>
        <v>1.8437000000000001</v>
      </c>
      <c r="AS185" s="887">
        <f>IF($AI185="n/a",1.03*AR185,IF($AI185&lt;0,1.01*AR185,IF($AI185&gt;10,1.1*AR185,(1+$AI185/100)*AR185)))</f>
        <v>1.8990110000000002</v>
      </c>
      <c r="AT185" s="887">
        <f>IF($AK185="n/a",1.03*AS185,IF($AK185&lt;0,1.01*AS185,IF($AK185&gt;10,1.1*AS185,(1+$AK185/100)*AS185)))</f>
        <v>1.9559813300000002</v>
      </c>
      <c r="AU185" s="887">
        <f>IF($AK185="n/a",1.03*AT185,IF($AK185&lt;0,1.01*AT185,IF($AK185&gt;10,1.1*AT185,(1+$AK185/100)*AT185)))</f>
        <v>2.0146607699000003</v>
      </c>
      <c r="AV185" s="887">
        <f>IF($AK185="n/a",1.03*AU185,IF($AK185&lt;0,1.01*AU185,IF($AK185&gt;10,1.1*AU185,(1+$AK185/100)*AU185)))</f>
        <v>2.0751005929970003</v>
      </c>
      <c r="AW185" s="651">
        <f>SUM(AR185:AV185)</f>
        <v>9.7884536928970007</v>
      </c>
      <c r="AX185" s="748">
        <f>AW185/I185*100</f>
        <v>22.246485665674999</v>
      </c>
      <c r="AY185" s="935" t="s">
        <v>136</v>
      </c>
      <c r="AZ185" s="873" t="s">
        <v>136</v>
      </c>
      <c r="BA185" s="873" t="s">
        <v>136</v>
      </c>
      <c r="BB185" s="873" t="s">
        <v>136</v>
      </c>
      <c r="BC185" s="873" t="s">
        <v>136</v>
      </c>
      <c r="BD185" s="908" t="s">
        <v>4268</v>
      </c>
      <c r="BE185" s="624">
        <v>1999</v>
      </c>
      <c r="BF185" s="899">
        <f>IF(BE185&gt;2008,0,IF(BE185&gt;2001,1,IF(BE185&gt;1990,2,IF(BE185&gt;1980,3,IF(BE185&gt;1973,4,IF(BE185&gt;1970,5,IF(BE185&gt;1960,6,IF(BE185&gt;1958,7,IF(BE185&gt;1953,8,9)))))))))</f>
        <v>2</v>
      </c>
      <c r="BG185" s="883" t="s">
        <v>136</v>
      </c>
    </row>
    <row r="186" spans="1:59" ht="11.25" customHeight="1" x14ac:dyDescent="0.2">
      <c r="A186" s="872" t="s">
        <v>538</v>
      </c>
      <c r="B186" s="876" t="s">
        <v>539</v>
      </c>
      <c r="C186" s="933" t="s">
        <v>131</v>
      </c>
      <c r="D186" s="933" t="s">
        <v>4331</v>
      </c>
      <c r="E186" s="733">
        <v>17</v>
      </c>
      <c r="F186" s="1158">
        <v>211</v>
      </c>
      <c r="G186" s="1178" t="s">
        <v>37</v>
      </c>
      <c r="H186" s="1178" t="s">
        <v>115</v>
      </c>
      <c r="I186" s="875">
        <v>80.34</v>
      </c>
      <c r="J186" s="651">
        <f>(M186/I186)*100</f>
        <v>4.6801095344784658</v>
      </c>
      <c r="K186" s="878">
        <v>0.94</v>
      </c>
      <c r="L186" s="888">
        <v>4</v>
      </c>
      <c r="M186" s="642">
        <f>K186*L186</f>
        <v>3.76</v>
      </c>
      <c r="N186" s="871" t="s">
        <v>325</v>
      </c>
      <c r="O186" s="734">
        <v>0.91749999999999998</v>
      </c>
      <c r="P186" s="862">
        <v>43888</v>
      </c>
      <c r="Q186" s="862">
        <v>43909</v>
      </c>
      <c r="R186" s="642">
        <f>(K186-O186)/O186*100</f>
        <v>2.4523160762942742</v>
      </c>
      <c r="S186" s="701">
        <f>IF(INDEX(Historical!$D$7:$D$1254,MATCH(B186,Historical!$B$7:$B$1278,0))=0,"n/a",(INDEX(Historical!$C$7:$C$1256,MATCH(B186,Historical!$B$7:$B$1278,0))/INDEX(Historical!$D$7:$D$1254,MATCH(B186,Historical!$B$7:$B$1278,0))-1)*100)</f>
        <v>9.8802395209580887</v>
      </c>
      <c r="T186" s="701">
        <f>IF(INDEX(Historical!$F$7:$F$1247,MATCH(B186,Historical!$B$7:$B$1278,0))=0,"n/a",((INDEX(Historical!$C$7:$C$1256,MATCH(B186,Historical!$B$7:$B$1278,0))/INDEX(Historical!$F$7:$F$1247,MATCH(B186,Historical!$B$7:$B$1278,0)))^(1/3)-1)*100)</f>
        <v>9.43830154913603</v>
      </c>
      <c r="U186" s="701">
        <f>IF(INDEX(Historical!$H$7:$H$1247,MATCH(B186,Historical!$B$7:$B$1278,0))=0,"n/a",((INDEX(Historical!$C$7:$C$1256,MATCH(B186,Historical!$B$7:$B$1278,0))/INDEX(Historical!$H$7:$H$1247,MATCH(B186,Historical!$B$7:$B$1278,0)))^(1/5)-1)*100)</f>
        <v>8.8656737051164392</v>
      </c>
      <c r="V186" s="701">
        <f>IF(INDEX(Historical!$O$7:$O$1247,MATCH(B186,Historical!$B$7:$B$1278,0))=0,"n/a",((INDEX(Historical!$C$7:$C$1256,MATCH(B186,Historical!$B$7:$B$1278,0))/INDEX(Historical!$O$7:$O$1247,MATCH(B186,Historical!$B$7:$B$1278,0)))^(1/10)-1)*100)</f>
        <v>7.686881780010979</v>
      </c>
      <c r="W186" s="702">
        <f>IF(OR(U186&lt;=0,U186="n/a",V186&lt;=0,V186="n/a"),"n/a",U186/V186)</f>
        <v>1.1533511193278396</v>
      </c>
      <c r="X186" s="703" t="str">
        <f>IF(OR(AJ186&lt;=0,AJ186="n/a",U186&lt;=0,U186="n/a"),"n/a",U186/AJ186)</f>
        <v>n/a</v>
      </c>
      <c r="Y186" s="671"/>
      <c r="Z186" s="651">
        <f>IF(OR(AC186&lt;0.01,AC186="n/a"),"n/a",M186/AC186*100)</f>
        <v>578.46153846153845</v>
      </c>
      <c r="AA186" s="887">
        <f>IF(OR(AC186&lt;0.01,AC186="n/a"),"n/a",I186/AC186)</f>
        <v>123.6</v>
      </c>
      <c r="AB186" s="888">
        <v>12</v>
      </c>
      <c r="AC186" s="866">
        <v>0.65</v>
      </c>
      <c r="AD186" s="866">
        <v>45.34</v>
      </c>
      <c r="AE186" s="866">
        <v>4.01</v>
      </c>
      <c r="AF186" s="866">
        <v>2.5499999999999998</v>
      </c>
      <c r="AG186" s="866">
        <v>1.7999999999999998</v>
      </c>
      <c r="AH186" s="866">
        <v>-56.499999999999993</v>
      </c>
      <c r="AI186" s="866">
        <v>9.92</v>
      </c>
      <c r="AJ186" s="866">
        <v>-5.8999999999999995</v>
      </c>
      <c r="AK186" s="866">
        <v>2.74</v>
      </c>
      <c r="AL186" s="879">
        <v>67550</v>
      </c>
      <c r="AM186" s="873">
        <v>0.2</v>
      </c>
      <c r="AN186" s="866">
        <v>1.53</v>
      </c>
      <c r="AO186" s="740">
        <f>IF(U186="n/a","n/a",IF(AA186&lt;0,"n/a",IF(AA186="n/a","n/a",J186+U186-AA186)))</f>
        <v>-110.0542167604051</v>
      </c>
      <c r="AP186" s="741">
        <f>IF(U186="n/a","n/a",J186+U186)</f>
        <v>13.545783239594904</v>
      </c>
      <c r="AQ186" s="889">
        <f>IF(OR(AC186&lt;0.01,AF186="n/a"),"n/a",(I186/SQRT(22.5*AC186*(I186/AF186))-1)*100)</f>
        <v>274.27262790645</v>
      </c>
      <c r="AR186" s="651">
        <f>INDEX(Historical!$C$7:$C$1256,MATCH(B186,Historical!$B$7:$B$1278,0))*IF(AH186="n/a",1.03,IF(AH186&lt;0,1.01,IF(AH186&gt;10,1.1,(1+AH186/100))))</f>
        <v>3.7067000000000001</v>
      </c>
      <c r="AS186" s="887">
        <f>IF($AI186="n/a",1.03*AR186,IF($AI186&lt;0,1.01*AR186,IF($AI186&gt;10,1.1*AR186,(1+$AI186/100)*AR186)))</f>
        <v>4.07440464</v>
      </c>
      <c r="AT186" s="887">
        <f>IF($AK186="n/a",1.03*AS186,IF($AK186&lt;0,1.01*AS186,IF($AK186&gt;10,1.1*AS186,(1+$AK186/100)*AS186)))</f>
        <v>4.1860433271360007</v>
      </c>
      <c r="AU186" s="887">
        <f>IF($AK186="n/a",1.03*AT186,IF($AK186&lt;0,1.01*AT186,IF($AK186&gt;10,1.1*AT186,(1+$AK186/100)*AT186)))</f>
        <v>4.3007409142995279</v>
      </c>
      <c r="AV186" s="887">
        <f>IF($AK186="n/a",1.03*AU186,IF($AK186&lt;0,1.01*AU186,IF($AK186&gt;10,1.1*AU186,(1+$AK186/100)*AU186)))</f>
        <v>4.4185812153513355</v>
      </c>
      <c r="AW186" s="651">
        <f>SUM(AR186:AV186)</f>
        <v>20.686470096786863</v>
      </c>
      <c r="AX186" s="748">
        <f>AW186/I186*100</f>
        <v>25.748655833690393</v>
      </c>
      <c r="AY186" s="935">
        <v>0.39</v>
      </c>
      <c r="AZ186" s="873">
        <v>39.019999999999996</v>
      </c>
      <c r="BA186" s="873">
        <v>-11.61</v>
      </c>
      <c r="BB186" s="873">
        <v>0.96</v>
      </c>
      <c r="BC186" s="873">
        <v>0.27999999999999997</v>
      </c>
      <c r="BE186" s="624">
        <v>2004</v>
      </c>
      <c r="BF186" s="899">
        <f>IF(BE186&gt;2008,0,IF(BE186&gt;2001,1,IF(BE186&gt;1990,2,IF(BE186&gt;1980,3,IF(BE186&gt;1973,4,IF(BE186&gt;1970,5,IF(BE186&gt;1960,6,IF(BE186&gt;1958,7,IF(BE186&gt;1953,8,9)))))))))</f>
        <v>1</v>
      </c>
      <c r="BG186" s="883">
        <v>0.5</v>
      </c>
    </row>
    <row r="187" spans="1:59" ht="12" customHeight="1" x14ac:dyDescent="0.2">
      <c r="A187" s="864" t="s">
        <v>206</v>
      </c>
      <c r="B187" s="876" t="s">
        <v>207</v>
      </c>
      <c r="C187" s="933" t="s">
        <v>112</v>
      </c>
      <c r="D187" s="933" t="s">
        <v>211</v>
      </c>
      <c r="E187" s="733">
        <v>33</v>
      </c>
      <c r="F187" s="1158">
        <v>81</v>
      </c>
      <c r="G187" s="1178" t="s">
        <v>37</v>
      </c>
      <c r="H187" s="1178" t="s">
        <v>37</v>
      </c>
      <c r="I187" s="866">
        <v>47.5</v>
      </c>
      <c r="J187" s="651">
        <f>(M187/I187)*100</f>
        <v>1.7684210526315789</v>
      </c>
      <c r="K187" s="885">
        <v>0.21</v>
      </c>
      <c r="L187" s="888">
        <v>4</v>
      </c>
      <c r="M187" s="642">
        <f>K187*L187</f>
        <v>0.84</v>
      </c>
      <c r="N187" s="871" t="s">
        <v>208</v>
      </c>
      <c r="O187" s="735">
        <v>0.19</v>
      </c>
      <c r="P187" s="1128">
        <v>43628</v>
      </c>
      <c r="Q187" s="1128">
        <v>43644</v>
      </c>
      <c r="R187" s="642">
        <f>(K187-O187)/O187*100</f>
        <v>10.52631578947368</v>
      </c>
      <c r="S187" s="701">
        <f>IF(INDEX(Historical!$D$7:$D$1254,MATCH(B187,Historical!$B$7:$B$1278,0))=0,"n/a",(INDEX(Historical!$C$7:$C$1256,MATCH(B187,Historical!$B$7:$B$1278,0))/INDEX(Historical!$D$7:$D$1254,MATCH(B187,Historical!$B$7:$B$1278,0))-1)*100)</f>
        <v>9.3333333333333268</v>
      </c>
      <c r="T187" s="701">
        <f>IF(INDEX(Historical!$F$7:$F$1247,MATCH(B187,Historical!$B$7:$B$1278,0))=0,"n/a",((INDEX(Historical!$C$7:$C$1256,MATCH(B187,Historical!$B$7:$B$1278,0))/INDEX(Historical!$F$7:$F$1247,MATCH(B187,Historical!$B$7:$B$1278,0)))^(1/3)-1)*100)</f>
        <v>5.6678852579815864</v>
      </c>
      <c r="U187" s="701">
        <f>IF(INDEX(Historical!$H$7:$H$1247,MATCH(B187,Historical!$B$7:$B$1278,0))=0,"n/a",((INDEX(Historical!$C$7:$C$1256,MATCH(B187,Historical!$B$7:$B$1278,0))/INDEX(Historical!$H$7:$H$1247,MATCH(B187,Historical!$B$7:$B$1278,0)))^(1/5)-1)*100)</f>
        <v>5.2465880290959443</v>
      </c>
      <c r="V187" s="701">
        <f>IF(INDEX(Historical!$O$7:$O$1247,MATCH(B187,Historical!$B$7:$B$1278,0))=0,"n/a",((INDEX(Historical!$C$7:$C$1256,MATCH(B187,Historical!$B$7:$B$1278,0))/INDEX(Historical!$O$7:$O$1247,MATCH(B187,Historical!$B$7:$B$1278,0)))^(1/10)-1)*100)</f>
        <v>13.555611844396509</v>
      </c>
      <c r="W187" s="702">
        <f>IF(OR(U187&lt;=0,U187="n/a",V187&lt;=0,V187="n/a"),"n/a",U187/V187)</f>
        <v>0.38704177202187517</v>
      </c>
      <c r="X187" s="703">
        <f>IF(OR(AJ187&lt;=0,AJ187="n/a",U187&lt;=0,U187="n/a"),"n/a",U187/AJ187)</f>
        <v>0.86009639821244999</v>
      </c>
      <c r="Y187" s="877"/>
      <c r="Z187" s="651">
        <f>IF(OR(AC187&lt;0.01,AC187="n/a"),"n/a",M187/AC187*100)</f>
        <v>42</v>
      </c>
      <c r="AA187" s="887">
        <f>IF(OR(AC187&lt;0.01,AC187="n/a"),"n/a",I187/AC187)</f>
        <v>23.75</v>
      </c>
      <c r="AB187" s="888">
        <v>7</v>
      </c>
      <c r="AC187" s="866">
        <v>2</v>
      </c>
      <c r="AD187" s="866">
        <v>2.37</v>
      </c>
      <c r="AE187" s="866">
        <v>2.3199999999999998</v>
      </c>
      <c r="AF187" s="866">
        <v>6.09</v>
      </c>
      <c r="AG187" s="866">
        <v>27.200000000000003</v>
      </c>
      <c r="AH187" s="866">
        <v>-8.6999999999999993</v>
      </c>
      <c r="AI187" s="866">
        <v>18.260000000000002</v>
      </c>
      <c r="AJ187" s="866">
        <v>6.1</v>
      </c>
      <c r="AK187" s="866">
        <v>10</v>
      </c>
      <c r="AL187" s="879">
        <v>6000</v>
      </c>
      <c r="AM187" s="873">
        <v>0.4</v>
      </c>
      <c r="AN187" s="866">
        <v>0.64</v>
      </c>
      <c r="AO187" s="740">
        <f>IF(U187="n/a","n/a",IF(AA187&lt;0,"n/a",IF(AA187="n/a","n/a",J187+U187-AA187)))</f>
        <v>-16.734990918272477</v>
      </c>
      <c r="AP187" s="741">
        <f>IF(U187="n/a","n/a",J187+U187)</f>
        <v>7.0150090817275235</v>
      </c>
      <c r="AQ187" s="889">
        <f>IF(OR(AC187&lt;0.01,AF187="n/a"),"n/a",(I187/SQRT(22.5*AC187*(I187/AF187))-1)*100)</f>
        <v>153.54158107366399</v>
      </c>
      <c r="AR187" s="651">
        <f>INDEX(Historical!$C$7:$C$1256,MATCH(B187,Historical!$B$7:$B$1278,0))*IF(AH187="n/a",1.03,IF(AH187&lt;0,1.01,IF(AH187&gt;10,1.1,(1+AH187/100))))</f>
        <v>0.82819999999999994</v>
      </c>
      <c r="AS187" s="887">
        <f>IF($AI187="n/a",1.03*AR187,IF($AI187&lt;0,1.01*AR187,IF($AI187&gt;10,1.1*AR187,(1+$AI187/100)*AR187)))</f>
        <v>0.91102000000000005</v>
      </c>
      <c r="AT187" s="887">
        <f>IF($AK187="n/a",1.03*AS187,IF($AK187&lt;0,1.01*AS187,IF($AK187&gt;10,1.1*AS187,(1+$AK187/100)*AS187)))</f>
        <v>1.0021220000000002</v>
      </c>
      <c r="AU187" s="887">
        <f>IF($AK187="n/a",1.03*AT187,IF($AK187&lt;0,1.01*AT187,IF($AK187&gt;10,1.1*AT187,(1+$AK187/100)*AT187)))</f>
        <v>1.1023342000000003</v>
      </c>
      <c r="AV187" s="887">
        <f>IF($AK187="n/a",1.03*AU187,IF($AK187&lt;0,1.01*AU187,IF($AK187&gt;10,1.1*AU187,(1+$AK187/100)*AU187)))</f>
        <v>1.2125676200000004</v>
      </c>
      <c r="AW187" s="651">
        <f>SUM(AR187:AV187)</f>
        <v>5.0562438200000015</v>
      </c>
      <c r="AX187" s="748">
        <f>AW187/I187*100</f>
        <v>10.644723831578951</v>
      </c>
      <c r="AY187" s="935">
        <v>1.42</v>
      </c>
      <c r="AZ187" s="873">
        <v>52.83</v>
      </c>
      <c r="BA187" s="873">
        <v>-18.55</v>
      </c>
      <c r="BB187" s="873">
        <v>-3.4799999999999995</v>
      </c>
      <c r="BC187" s="873">
        <v>0.83</v>
      </c>
      <c r="BE187" s="624">
        <v>1987</v>
      </c>
      <c r="BF187" s="899">
        <f>IF(BE187&gt;2008,0,IF(BE187&gt;2001,1,IF(BE187&gt;1990,2,IF(BE187&gt;1980,3,IF(BE187&gt;1973,4,IF(BE187&gt;1970,5,IF(BE187&gt;1960,6,IF(BE187&gt;1958,7,IF(BE187&gt;1953,8,9)))))))))</f>
        <v>3</v>
      </c>
      <c r="BG187" s="883">
        <v>11.3</v>
      </c>
    </row>
    <row r="188" spans="1:59" ht="11.25" customHeight="1" x14ac:dyDescent="0.2">
      <c r="A188" s="864" t="s">
        <v>1112</v>
      </c>
      <c r="B188" s="876" t="s">
        <v>1113</v>
      </c>
      <c r="C188" s="933" t="s">
        <v>245</v>
      </c>
      <c r="D188" s="933" t="s">
        <v>4350</v>
      </c>
      <c r="E188" s="733">
        <v>9</v>
      </c>
      <c r="F188" s="1158">
        <v>442</v>
      </c>
      <c r="G188" s="1182" t="s">
        <v>106</v>
      </c>
      <c r="H188" s="1182" t="s">
        <v>106</v>
      </c>
      <c r="I188" s="875">
        <v>44.73</v>
      </c>
      <c r="J188" s="651">
        <f>(M188/I188)*100</f>
        <v>1.3413816230717639</v>
      </c>
      <c r="K188" s="878">
        <v>0.15</v>
      </c>
      <c r="L188" s="888">
        <v>4</v>
      </c>
      <c r="M188" s="642">
        <f>K188*L188</f>
        <v>0.6</v>
      </c>
      <c r="N188" s="871" t="s">
        <v>718</v>
      </c>
      <c r="O188" s="734">
        <v>0.1</v>
      </c>
      <c r="P188" s="867">
        <v>43735</v>
      </c>
      <c r="Q188" s="867">
        <v>43773</v>
      </c>
      <c r="R188" s="642">
        <f>(K188-O188)/O188*100</f>
        <v>49.999999999999986</v>
      </c>
      <c r="S188" s="701">
        <f>IF(INDEX(Historical!$D$7:$D$1254,MATCH(B188,Historical!$B$7:$B$1278,0))=0,"n/a",(INDEX(Historical!$C$7:$C$1256,MATCH(B188,Historical!$B$7:$B$1278,0))/INDEX(Historical!$D$7:$D$1254,MATCH(B188,Historical!$B$7:$B$1278,0))-1)*100)</f>
        <v>12.5</v>
      </c>
      <c r="T188" s="701">
        <f>IF(INDEX(Historical!$F$7:$F$1247,MATCH(B188,Historical!$B$7:$B$1278,0))=0,"n/a",((INDEX(Historical!$C$7:$C$1256,MATCH(B188,Historical!$B$7:$B$1278,0))/INDEX(Historical!$F$7:$F$1247,MATCH(B188,Historical!$B$7:$B$1278,0)))^(1/3)-1)*100)</f>
        <v>17.134499842861995</v>
      </c>
      <c r="U188" s="701">
        <f>IF(INDEX(Historical!$H$7:$H$1247,MATCH(B188,Historical!$B$7:$B$1278,0))=0,"n/a",((INDEX(Historical!$C$7:$C$1256,MATCH(B188,Historical!$B$7:$B$1278,0))/INDEX(Historical!$H$7:$H$1247,MATCH(B188,Historical!$B$7:$B$1278,0)))^(1/5)-1)*100)</f>
        <v>13.396657763302722</v>
      </c>
      <c r="V188" s="701">
        <f>IF(INDEX(Historical!$O$7:$O$1247,MATCH(B188,Historical!$B$7:$B$1278,0))=0,"n/a",((INDEX(Historical!$C$7:$C$1256,MATCH(B188,Historical!$B$7:$B$1278,0))/INDEX(Historical!$O$7:$O$1247,MATCH(B188,Historical!$B$7:$B$1278,0)))^(1/10)-1)*100)</f>
        <v>10.894307469981591</v>
      </c>
      <c r="W188" s="702">
        <f>IF(OR(U188&lt;=0,U188="n/a",V188&lt;=0,V188="n/a"),"n/a",U188/V188)</f>
        <v>1.2296933788784794</v>
      </c>
      <c r="X188" s="703" t="str">
        <f>IF(OR(AJ188&lt;=0,AJ188="n/a",U188&lt;=0,U188="n/a"),"n/a",U188/AJ188)</f>
        <v>n/a</v>
      </c>
      <c r="Y188" s="673" t="s">
        <v>4396</v>
      </c>
      <c r="Z188" s="651" t="str">
        <f>IF(OR(AC188&lt;0.01,AC188="n/a"),"n/a",M188/AC188*100)</f>
        <v>n/a</v>
      </c>
      <c r="AA188" s="887" t="str">
        <f>IF(OR(AC188&lt;0.01,AC188="n/a"),"n/a",I188/AC188)</f>
        <v>n/a</v>
      </c>
      <c r="AB188" s="888">
        <v>1</v>
      </c>
      <c r="AC188" s="866">
        <v>-4.34</v>
      </c>
      <c r="AD188" s="866" t="s">
        <v>136</v>
      </c>
      <c r="AE188" s="866">
        <v>0.19</v>
      </c>
      <c r="AF188" s="866">
        <v>0.76</v>
      </c>
      <c r="AG188" s="866">
        <v>-6.5</v>
      </c>
      <c r="AH188" s="866">
        <v>-28.499999999999996</v>
      </c>
      <c r="AI188" s="866">
        <v>93.5</v>
      </c>
      <c r="AJ188" s="866">
        <v>-10.9</v>
      </c>
      <c r="AK188" s="866" t="s">
        <v>136</v>
      </c>
      <c r="AL188" s="879">
        <v>980.03</v>
      </c>
      <c r="AM188" s="873">
        <v>20.8</v>
      </c>
      <c r="AN188" s="866">
        <v>0.57999999999999996</v>
      </c>
      <c r="AO188" s="740" t="str">
        <f>IF(U188="n/a","n/a",IF(AA188&lt;0,"n/a",IF(AA188="n/a","n/a",J188+U188-AA188)))</f>
        <v>n/a</v>
      </c>
      <c r="AP188" s="741">
        <f>IF(U188="n/a","n/a",J188+U188)</f>
        <v>14.738039386374485</v>
      </c>
      <c r="AQ188" s="889" t="str">
        <f>IF(OR(AC188&lt;0.01,AF188="n/a"),"n/a",(I188/SQRT(22.5*AC188*(I188/AF188))-1)*100)</f>
        <v>n/a</v>
      </c>
      <c r="AR188" s="651">
        <f>INDEX(Historical!$C$7:$C$1256,MATCH(B188,Historical!$B$7:$B$1278,0))*IF(AH188="n/a",1.03,IF(AH188&lt;0,1.01,IF(AH188&gt;10,1.1,(1+AH188/100))))</f>
        <v>0.45450000000000002</v>
      </c>
      <c r="AS188" s="887">
        <f>IF($AI188="n/a",1.03*AR188,IF($AI188&lt;0,1.01*AR188,IF($AI188&gt;10,1.1*AR188,(1+$AI188/100)*AR188)))</f>
        <v>0.49995000000000006</v>
      </c>
      <c r="AT188" s="887">
        <f>IF($AK188="n/a",1.03*AS188,IF($AK188&lt;0,1.01*AS188,IF($AK188&gt;10,1.1*AS188,(1+$AK188/100)*AS188)))</f>
        <v>0.51494850000000003</v>
      </c>
      <c r="AU188" s="887">
        <f>IF($AK188="n/a",1.03*AT188,IF($AK188&lt;0,1.01*AT188,IF($AK188&gt;10,1.1*AT188,(1+$AK188/100)*AT188)))</f>
        <v>0.53039695500000006</v>
      </c>
      <c r="AV188" s="887">
        <f>IF($AK188="n/a",1.03*AU188,IF($AK188&lt;0,1.01*AU188,IF($AK188&gt;10,1.1*AU188,(1+$AK188/100)*AU188)))</f>
        <v>0.54630886365000009</v>
      </c>
      <c r="AW188" s="651">
        <f>SUM(AR188:AV188)</f>
        <v>2.5461043186500003</v>
      </c>
      <c r="AX188" s="748">
        <f>AW188/I188*100</f>
        <v>5.6921625724346088</v>
      </c>
      <c r="AY188" s="935">
        <v>0.94</v>
      </c>
      <c r="AZ188" s="873">
        <v>108.04</v>
      </c>
      <c r="BA188" s="873">
        <v>-47.05</v>
      </c>
      <c r="BB188" s="873">
        <v>20.3</v>
      </c>
      <c r="BC188" s="873">
        <v>20.05</v>
      </c>
      <c r="BE188" s="624">
        <v>2012</v>
      </c>
      <c r="BF188" s="899">
        <f>IF(BE188&gt;2008,0,IF(BE188&gt;2001,1,IF(BE188&gt;1990,2,IF(BE188&gt;1980,3,IF(BE188&gt;1973,4,IF(BE188&gt;1970,5,IF(BE188&gt;1960,6,IF(BE188&gt;1958,7,IF(BE188&gt;1953,8,9)))))))))</f>
        <v>0</v>
      </c>
      <c r="BG188" s="883">
        <v>-2.9000000000000004</v>
      </c>
    </row>
    <row r="189" spans="1:59" ht="11.25" customHeight="1" x14ac:dyDescent="0.2">
      <c r="A189" s="864" t="s">
        <v>1122</v>
      </c>
      <c r="B189" s="876" t="s">
        <v>1123</v>
      </c>
      <c r="C189" s="933" t="s">
        <v>4322</v>
      </c>
      <c r="D189" s="933" t="s">
        <v>4323</v>
      </c>
      <c r="E189" s="733">
        <v>10</v>
      </c>
      <c r="F189" s="1158">
        <v>352</v>
      </c>
      <c r="G189" s="1182" t="s">
        <v>106</v>
      </c>
      <c r="H189" s="1182" t="s">
        <v>106</v>
      </c>
      <c r="I189" s="875">
        <v>23.6</v>
      </c>
      <c r="J189" s="651">
        <f>(M189/I189)*100</f>
        <v>4.7457627118644066</v>
      </c>
      <c r="K189" s="878">
        <v>0.28000000000000003</v>
      </c>
      <c r="L189" s="888">
        <v>4</v>
      </c>
      <c r="M189" s="642">
        <f>K189*L189</f>
        <v>1.1200000000000001</v>
      </c>
      <c r="N189" s="871" t="s">
        <v>489</v>
      </c>
      <c r="O189" s="734">
        <v>0.26</v>
      </c>
      <c r="P189" s="619">
        <v>43828</v>
      </c>
      <c r="Q189" s="619">
        <v>43844</v>
      </c>
      <c r="R189" s="642">
        <f>(K189-O189)/O189*100</f>
        <v>7.6923076923076987</v>
      </c>
      <c r="S189" s="701">
        <f>IF(INDEX(Historical!$D$7:$D$1254,MATCH(B189,Historical!$B$7:$B$1278,0))=0,"n/a",(INDEX(Historical!$C$7:$C$1256,MATCH(B189,Historical!$B$7:$B$1278,0))/INDEX(Historical!$D$7:$D$1254,MATCH(B189,Historical!$B$7:$B$1278,0))-1)*100)</f>
        <v>6.0000000000000053</v>
      </c>
      <c r="T189" s="701">
        <f>IF(INDEX(Historical!$F$7:$F$1247,MATCH(B189,Historical!$B$7:$B$1278,0))=0,"n/a",((INDEX(Historical!$C$7:$C$1256,MATCH(B189,Historical!$B$7:$B$1278,0))/INDEX(Historical!$F$7:$F$1247,MATCH(B189,Historical!$B$7:$B$1278,0)))^(1/3)-1)*100)</f>
        <v>6.3998619239407528</v>
      </c>
      <c r="U189" s="701">
        <f>IF(INDEX(Historical!$H$7:$H$1247,MATCH(B189,Historical!$B$7:$B$1278,0))=0,"n/a",((INDEX(Historical!$C$7:$C$1256,MATCH(B189,Historical!$B$7:$B$1278,0))/INDEX(Historical!$H$7:$H$1247,MATCH(B189,Historical!$B$7:$B$1278,0)))^(1/5)-1)*100)</f>
        <v>5.7896488705653448</v>
      </c>
      <c r="V189" s="701">
        <f>IF(INDEX(Historical!$O$7:$O$1247,MATCH(B189,Historical!$B$7:$B$1278,0))=0,"n/a",((INDEX(Historical!$C$7:$C$1256,MATCH(B189,Historical!$B$7:$B$1278,0))/INDEX(Historical!$O$7:$O$1247,MATCH(B189,Historical!$B$7:$B$1278,0)))^(1/10)-1)*100)</f>
        <v>8.0769610496056909</v>
      </c>
      <c r="W189" s="702">
        <f>IF(OR(U189&lt;=0,U189="n/a",V189&lt;=0,V189="n/a"),"n/a",U189/V189)</f>
        <v>0.71681029969161358</v>
      </c>
      <c r="X189" s="703">
        <f>IF(OR(AJ189&lt;=0,AJ189="n/a",U189&lt;=0,U189="n/a"),"n/a",U189/AJ189)</f>
        <v>0.12240272453626523</v>
      </c>
      <c r="Y189" s="661"/>
      <c r="Z189" s="651">
        <f>IF(OR(AC189&lt;0.01,AC189="n/a"),"n/a",M189/AC189*100)</f>
        <v>59.893048128342251</v>
      </c>
      <c r="AA189" s="887">
        <f>IF(OR(AC189&lt;0.01,AC189="n/a"),"n/a",I189/AC189)</f>
        <v>12.620320855614974</v>
      </c>
      <c r="AB189" s="888">
        <v>12</v>
      </c>
      <c r="AC189" s="866">
        <v>1.87</v>
      </c>
      <c r="AD189" s="866">
        <v>1.58</v>
      </c>
      <c r="AE189" s="866">
        <v>4.3499999999999996</v>
      </c>
      <c r="AF189" s="866">
        <v>1.67</v>
      </c>
      <c r="AG189" s="866">
        <v>12.9</v>
      </c>
      <c r="AH189" s="866">
        <v>207.20000000000002</v>
      </c>
      <c r="AI189" s="866">
        <v>16.27</v>
      </c>
      <c r="AJ189" s="866">
        <v>47.3</v>
      </c>
      <c r="AK189" s="866">
        <v>8</v>
      </c>
      <c r="AL189" s="879">
        <v>4090</v>
      </c>
      <c r="AM189" s="873">
        <v>2.9000000000000004</v>
      </c>
      <c r="AN189" s="866">
        <v>1.88</v>
      </c>
      <c r="AO189" s="740">
        <f>IF(U189="n/a","n/a",IF(AA189&lt;0,"n/a",IF(AA189="n/a","n/a",J189+U189-AA189)))</f>
        <v>-2.0849092731852217</v>
      </c>
      <c r="AP189" s="741">
        <f>IF(U189="n/a","n/a",J189+U189)</f>
        <v>10.535411582429752</v>
      </c>
      <c r="AQ189" s="889">
        <f>IF(OR(AC189&lt;0.01,AF189="n/a"),"n/a",(I189/SQRT(22.5*AC189*(I189/AF189))-1)*100)</f>
        <v>-3.2163103068910681</v>
      </c>
      <c r="AR189" s="651">
        <f>INDEX(Historical!$C$7:$C$1256,MATCH(B189,Historical!$B$7:$B$1278,0))*IF(AH189="n/a",1.03,IF(AH189&lt;0,1.01,IF(AH189&gt;10,1.1,(1+AH189/100))))</f>
        <v>1.1660000000000001</v>
      </c>
      <c r="AS189" s="887">
        <f>IF($AI189="n/a",1.03*AR189,IF($AI189&lt;0,1.01*AR189,IF($AI189&gt;10,1.1*AR189,(1+$AI189/100)*AR189)))</f>
        <v>1.2826000000000002</v>
      </c>
      <c r="AT189" s="887">
        <f>IF($AK189="n/a",1.03*AS189,IF($AK189&lt;0,1.01*AS189,IF($AK189&gt;10,1.1*AS189,(1+$AK189/100)*AS189)))</f>
        <v>1.3852080000000002</v>
      </c>
      <c r="AU189" s="887">
        <f>IF($AK189="n/a",1.03*AT189,IF($AK189&lt;0,1.01*AT189,IF($AK189&gt;10,1.1*AT189,(1+$AK189/100)*AT189)))</f>
        <v>1.4960246400000003</v>
      </c>
      <c r="AV189" s="887">
        <f>IF($AK189="n/a",1.03*AU189,IF($AK189&lt;0,1.01*AU189,IF($AK189&gt;10,1.1*AU189,(1+$AK189/100)*AU189)))</f>
        <v>1.6157066112000005</v>
      </c>
      <c r="AW189" s="651">
        <f>SUM(AR189:AV189)</f>
        <v>6.9455392512000014</v>
      </c>
      <c r="AX189" s="748">
        <f>AW189/I189*100</f>
        <v>29.430251064406782</v>
      </c>
      <c r="AY189" s="935">
        <v>0.67</v>
      </c>
      <c r="AZ189" s="873">
        <v>3.15</v>
      </c>
      <c r="BA189" s="873">
        <v>-48.230000000000004</v>
      </c>
      <c r="BB189" s="873">
        <v>-9.379999999999999</v>
      </c>
      <c r="BC189" s="873">
        <v>-23.96</v>
      </c>
      <c r="BE189" s="624">
        <v>2011</v>
      </c>
      <c r="BF189" s="899">
        <f>IF(BE189&gt;2008,0,IF(BE189&gt;2001,1,IF(BE189&gt;1990,2,IF(BE189&gt;1980,3,IF(BE189&gt;1973,4,IF(BE189&gt;1970,5,IF(BE189&gt;1960,6,IF(BE189&gt;1958,7,IF(BE189&gt;1953,8,9)))))))))</f>
        <v>0</v>
      </c>
      <c r="BG189" s="883">
        <v>3.5999999999999996</v>
      </c>
    </row>
    <row r="190" spans="1:59" ht="11.25" customHeight="1" x14ac:dyDescent="0.2">
      <c r="A190" s="864" t="s">
        <v>1114</v>
      </c>
      <c r="B190" s="876" t="s">
        <v>1115</v>
      </c>
      <c r="C190" s="933" t="s">
        <v>108</v>
      </c>
      <c r="D190" s="933" t="s">
        <v>4346</v>
      </c>
      <c r="E190" s="733">
        <v>9</v>
      </c>
      <c r="F190" s="1158">
        <v>434</v>
      </c>
      <c r="G190" s="1157" t="s">
        <v>37</v>
      </c>
      <c r="H190" s="1157" t="s">
        <v>115</v>
      </c>
      <c r="I190" s="875">
        <v>65.010000000000005</v>
      </c>
      <c r="J190" s="651">
        <f>(M190/I190)*100</f>
        <v>2.7072758037225042</v>
      </c>
      <c r="K190" s="878">
        <v>0.44</v>
      </c>
      <c r="L190" s="888">
        <v>4</v>
      </c>
      <c r="M190" s="642">
        <f>K190*L190</f>
        <v>1.76</v>
      </c>
      <c r="N190" s="871" t="s">
        <v>426</v>
      </c>
      <c r="O190" s="734">
        <v>0.4</v>
      </c>
      <c r="P190" s="867">
        <v>43698</v>
      </c>
      <c r="Q190" s="867">
        <v>43713</v>
      </c>
      <c r="R190" s="642">
        <f>(K190-O190)/O190*100</f>
        <v>9.9999999999999947</v>
      </c>
      <c r="S190" s="701">
        <f>IF(INDEX(Historical!$D$7:$D$1254,MATCH(B190,Historical!$B$7:$B$1278,0))=0,"n/a",(INDEX(Historical!$C$7:$C$1256,MATCH(B190,Historical!$B$7:$B$1278,0))/INDEX(Historical!$D$7:$D$1254,MATCH(B190,Historical!$B$7:$B$1278,0))-1)*100)</f>
        <v>11.999999999999989</v>
      </c>
      <c r="T190" s="701">
        <f>IF(INDEX(Historical!$F$7:$F$1247,MATCH(B190,Historical!$B$7:$B$1278,0))=0,"n/a",((INDEX(Historical!$C$7:$C$1256,MATCH(B190,Historical!$B$7:$B$1278,0))/INDEX(Historical!$F$7:$F$1247,MATCH(B190,Historical!$B$7:$B$1278,0)))^(1/3)-1)*100)</f>
        <v>13.140240479934251</v>
      </c>
      <c r="U190" s="701">
        <f>IF(INDEX(Historical!$H$7:$H$1247,MATCH(B190,Historical!$B$7:$B$1278,0))=0,"n/a",((INDEX(Historical!$C$7:$C$1256,MATCH(B190,Historical!$B$7:$B$1278,0))/INDEX(Historical!$H$7:$H$1247,MATCH(B190,Historical!$B$7:$B$1278,0)))^(1/5)-1)*100)</f>
        <v>12.79875101706811</v>
      </c>
      <c r="V190" s="701">
        <f>IF(INDEX(Historical!$O$7:$O$1247,MATCH(B190,Historical!$B$7:$B$1278,0))=0,"n/a",((INDEX(Historical!$C$7:$C$1256,MATCH(B190,Historical!$B$7:$B$1278,0))/INDEX(Historical!$O$7:$O$1247,MATCH(B190,Historical!$B$7:$B$1278,0)))^(1/10)-1)*100)</f>
        <v>30.200545431746772</v>
      </c>
      <c r="W190" s="702">
        <f>IF(OR(U190&lt;=0,U190="n/a",V190&lt;=0,V190="n/a"),"n/a",U190/V190)</f>
        <v>0.42379204859042313</v>
      </c>
      <c r="X190" s="703">
        <f>IF(OR(AJ190&lt;=0,AJ190="n/a",U190&lt;=0,U190="n/a"),"n/a",U190/AJ190)</f>
        <v>0.97700389443267999</v>
      </c>
      <c r="Y190" s="664"/>
      <c r="Z190" s="651">
        <f>IF(OR(AC190&lt;0.01,AC190="n/a"),"n/a",M190/AC190*100)</f>
        <v>53.987730061349694</v>
      </c>
      <c r="AA190" s="887">
        <f>IF(OR(AC190&lt;0.01,AC190="n/a"),"n/a",I190/AC190)</f>
        <v>19.941717791411048</v>
      </c>
      <c r="AB190" s="888">
        <v>12</v>
      </c>
      <c r="AC190" s="866">
        <v>3.26</v>
      </c>
      <c r="AD190" s="866">
        <v>28.47</v>
      </c>
      <c r="AE190" s="866">
        <v>1.7</v>
      </c>
      <c r="AF190" s="866">
        <v>2.3199999999999998</v>
      </c>
      <c r="AG190" s="866">
        <v>21.2</v>
      </c>
      <c r="AH190" s="866">
        <v>16.600000000000001</v>
      </c>
      <c r="AI190" s="866">
        <v>154.42000000000002</v>
      </c>
      <c r="AJ190" s="866">
        <v>13.100000000000001</v>
      </c>
      <c r="AK190" s="866">
        <v>0.70000000000000007</v>
      </c>
      <c r="AL190" s="879">
        <v>19380</v>
      </c>
      <c r="AM190" s="873">
        <v>0.2</v>
      </c>
      <c r="AN190" s="866">
        <v>2.7</v>
      </c>
      <c r="AO190" s="740">
        <f>IF(U190="n/a","n/a",IF(AA190&lt;0,"n/a",IF(AA190="n/a","n/a",J190+U190-AA190)))</f>
        <v>-4.435690970620433</v>
      </c>
      <c r="AP190" s="741">
        <f>IF(U190="n/a","n/a",J190+U190)</f>
        <v>15.506026820790614</v>
      </c>
      <c r="AQ190" s="889">
        <f>IF(OR(AC190&lt;0.01,AF190="n/a"),"n/a",(I190/SQRT(22.5*AC190*(I190/AF190))-1)*100)</f>
        <v>43.395002665246516</v>
      </c>
      <c r="AR190" s="651">
        <f>INDEX(Historical!$C$7:$C$1256,MATCH(B190,Historical!$B$7:$B$1278,0))*IF(AH190="n/a",1.03,IF(AH190&lt;0,1.01,IF(AH190&gt;10,1.1,(1+AH190/100))))</f>
        <v>1.8480000000000001</v>
      </c>
      <c r="AS190" s="887">
        <f>IF($AI190="n/a",1.03*AR190,IF($AI190&lt;0,1.01*AR190,IF($AI190&gt;10,1.1*AR190,(1+$AI190/100)*AR190)))</f>
        <v>2.0328000000000004</v>
      </c>
      <c r="AT190" s="887">
        <f>IF($AK190="n/a",1.03*AS190,IF($AK190&lt;0,1.01*AS190,IF($AK190&gt;10,1.1*AS190,(1+$AK190/100)*AS190)))</f>
        <v>2.0470296000000001</v>
      </c>
      <c r="AU190" s="887">
        <f>IF($AK190="n/a",1.03*AT190,IF($AK190&lt;0,1.01*AT190,IF($AK190&gt;10,1.1*AT190,(1+$AK190/100)*AT190)))</f>
        <v>2.0613588072</v>
      </c>
      <c r="AV190" s="887">
        <f>IF($AK190="n/a",1.03*AU190,IF($AK190&lt;0,1.01*AU190,IF($AK190&gt;10,1.1*AU190,(1+$AK190/100)*AU190)))</f>
        <v>2.0757883188503996</v>
      </c>
      <c r="AW190" s="651">
        <f>SUM(AR190:AV190)</f>
        <v>10.0649767260504</v>
      </c>
      <c r="AX190" s="748">
        <f>AW190/I190*100</f>
        <v>15.482197701969541</v>
      </c>
      <c r="AY190" s="935">
        <v>1.86</v>
      </c>
      <c r="AZ190" s="873">
        <v>179.61</v>
      </c>
      <c r="BA190" s="873">
        <v>-25.64</v>
      </c>
      <c r="BB190" s="873">
        <v>11.020000000000001</v>
      </c>
      <c r="BC190" s="873">
        <v>21.07</v>
      </c>
      <c r="BE190" s="624">
        <v>2011</v>
      </c>
      <c r="BF190" s="899">
        <f>IF(BE190&gt;2008,0,IF(BE190&gt;2001,1,IF(BE190&gt;1990,2,IF(BE190&gt;1980,3,IF(BE190&gt;1973,4,IF(BE190&gt;1970,5,IF(BE190&gt;1960,6,IF(BE190&gt;1958,7,IF(BE190&gt;1953,8,9)))))))))</f>
        <v>0</v>
      </c>
      <c r="BG190" s="883">
        <v>1.9</v>
      </c>
    </row>
    <row r="191" spans="1:59" ht="11.25" customHeight="1" x14ac:dyDescent="0.2">
      <c r="A191" s="155" t="s">
        <v>4105</v>
      </c>
      <c r="B191" s="596" t="s">
        <v>4106</v>
      </c>
      <c r="C191" s="933" t="s">
        <v>245</v>
      </c>
      <c r="D191" s="933" t="s">
        <v>4350</v>
      </c>
      <c r="E191" s="733">
        <v>6</v>
      </c>
      <c r="F191" s="1158">
        <v>696</v>
      </c>
      <c r="G191" s="1158" t="s">
        <v>106</v>
      </c>
      <c r="H191" s="1158" t="s">
        <v>106</v>
      </c>
      <c r="I191" s="875">
        <v>208.71</v>
      </c>
      <c r="J191" s="651">
        <f>(M191/I191)*100</f>
        <v>0.68995256576110386</v>
      </c>
      <c r="K191" s="878">
        <v>0.36</v>
      </c>
      <c r="L191" s="888">
        <v>4</v>
      </c>
      <c r="M191" s="642">
        <f>K191*L191</f>
        <v>1.44</v>
      </c>
      <c r="N191" s="871" t="s">
        <v>223</v>
      </c>
      <c r="O191" s="734">
        <v>0.32</v>
      </c>
      <c r="P191" s="862">
        <v>43927</v>
      </c>
      <c r="Q191" s="862">
        <v>43942</v>
      </c>
      <c r="R191" s="642">
        <f>(K191-O191)/O191*100</f>
        <v>12.499999999999993</v>
      </c>
      <c r="S191" s="701">
        <f>IF(INDEX(Historical!$D$7:$D$1254,MATCH(B191,Historical!$B$7:$B$1278,0))=0,"n/a",(INDEX(Historical!$C$7:$C$1256,MATCH(B191,Historical!$B$7:$B$1278,0))/INDEX(Historical!$D$7:$D$1254,MATCH(B191,Historical!$B$7:$B$1278,0))-1)*100)</f>
        <v>10.619469026548689</v>
      </c>
      <c r="T191" s="701">
        <f>IF(INDEX(Historical!$F$7:$F$1247,MATCH(B191,Historical!$B$7:$B$1278,0))=0,"n/a",((INDEX(Historical!$C$7:$C$1256,MATCH(B191,Historical!$B$7:$B$1278,0))/INDEX(Historical!$F$7:$F$1247,MATCH(B191,Historical!$B$7:$B$1278,0)))^(1/3)-1)*100)</f>
        <v>8.82101179818644</v>
      </c>
      <c r="U191" s="701" t="str">
        <f>IF(INDEX(Historical!$H$7:$H$1247,MATCH(B191,Historical!$B$7:$B$1278,0))=0,"n/a",((INDEX(Historical!$C$7:$C$1256,MATCH(B191,Historical!$B$7:$B$1278,0))/INDEX(Historical!$H$7:$H$1247,MATCH(B191,Historical!$B$7:$B$1278,0)))^(1/5)-1)*100)</f>
        <v>n/a</v>
      </c>
      <c r="V191" s="701" t="str">
        <f>IF(INDEX(Historical!$O$7:$O$1247,MATCH(B191,Historical!$B$7:$B$1278,0))=0,"n/a",((INDEX(Historical!$C$7:$C$1256,MATCH(B191,Historical!$B$7:$B$1278,0))/INDEX(Historical!$O$7:$O$1247,MATCH(B191,Historical!$B$7:$B$1278,0)))^(1/10)-1)*100)</f>
        <v>n/a</v>
      </c>
      <c r="W191" s="702" t="str">
        <f>IF(OR(U191&lt;=0,U191="n/a",V191&lt;=0,V191="n/a"),"n/a",U191/V191)</f>
        <v>n/a</v>
      </c>
      <c r="X191" s="703" t="str">
        <f>IF(OR(AJ191&lt;=0,AJ191="n/a",U191&lt;=0,U191="n/a"),"n/a",U191/AJ191)</f>
        <v>n/a</v>
      </c>
      <c r="Y191" s="877"/>
      <c r="Z191" s="651">
        <f>IF(OR(AC191&lt;0.01,AC191="n/a"),"n/a",M191/AC191*100)</f>
        <v>15.635179153094461</v>
      </c>
      <c r="AA191" s="887">
        <f>IF(OR(AC191&lt;0.01,AC191="n/a"),"n/a",I191/AC191)</f>
        <v>22.661237785016286</v>
      </c>
      <c r="AB191" s="888">
        <v>1</v>
      </c>
      <c r="AC191" s="866">
        <v>9.2100000000000009</v>
      </c>
      <c r="AD191" s="866">
        <v>1.53</v>
      </c>
      <c r="AE191" s="866">
        <v>1.65</v>
      </c>
      <c r="AF191" s="866">
        <v>7.1</v>
      </c>
      <c r="AG191" s="866">
        <v>33.5</v>
      </c>
      <c r="AH191" s="866">
        <v>12</v>
      </c>
      <c r="AI191" s="866">
        <v>-3.9</v>
      </c>
      <c r="AJ191" s="866">
        <v>13.700000000000001</v>
      </c>
      <c r="AK191" s="866">
        <v>14.790000000000001</v>
      </c>
      <c r="AL191" s="879">
        <v>51710</v>
      </c>
      <c r="AM191" s="873">
        <v>0.2</v>
      </c>
      <c r="AN191" s="866">
        <v>0</v>
      </c>
      <c r="AO191" s="740" t="str">
        <f>IF(U191="n/a","n/a",IF(AA191&lt;0,"n/a",IF(AA191="n/a","n/a",J191+U191-AA191)))</f>
        <v>n/a</v>
      </c>
      <c r="AP191" s="741" t="str">
        <f>IF(U191="n/a","n/a",J191+U191)</f>
        <v>n/a</v>
      </c>
      <c r="AQ191" s="889">
        <f>IF(OR(AC191&lt;0.01,AF191="n/a"),"n/a",(I191/SQRT(22.5*AC191*(I191/AF191))-1)*100)</f>
        <v>167.41128395838797</v>
      </c>
      <c r="AR191" s="651">
        <f>INDEX(Historical!$C$7:$C$1256,MATCH(B191,Historical!$B$7:$B$1278,0))*IF(AH191="n/a",1.03,IF(AH191&lt;0,1.01,IF(AH191&gt;10,1.1,(1+AH191/100))))</f>
        <v>1.375</v>
      </c>
      <c r="AS191" s="887">
        <f>IF($AI191="n/a",1.03*AR191,IF($AI191&lt;0,1.01*AR191,IF($AI191&gt;10,1.1*AR191,(1+$AI191/100)*AR191)))</f>
        <v>1.3887499999999999</v>
      </c>
      <c r="AT191" s="887">
        <f>IF($AK191="n/a",1.03*AS191,IF($AK191&lt;0,1.01*AS191,IF($AK191&gt;10,1.1*AS191,(1+$AK191/100)*AS191)))</f>
        <v>1.527625</v>
      </c>
      <c r="AU191" s="887">
        <f>IF($AK191="n/a",1.03*AT191,IF($AK191&lt;0,1.01*AT191,IF($AK191&gt;10,1.1*AT191,(1+$AK191/100)*AT191)))</f>
        <v>1.6803875000000001</v>
      </c>
      <c r="AV191" s="887">
        <f>IF($AK191="n/a",1.03*AU191,IF($AK191&lt;0,1.01*AU191,IF($AK191&gt;10,1.1*AU191,(1+$AK191/100)*AU191)))</f>
        <v>1.8484262500000004</v>
      </c>
      <c r="AW191" s="651">
        <f>SUM(AR191:AV191)</f>
        <v>7.8201887500000007</v>
      </c>
      <c r="AX191" s="748">
        <f>AW191/I191*100</f>
        <v>3.7469161755545972</v>
      </c>
      <c r="AY191" s="935">
        <v>0.53</v>
      </c>
      <c r="AZ191" s="873">
        <v>66.97</v>
      </c>
      <c r="BA191" s="873">
        <v>-7.16</v>
      </c>
      <c r="BB191" s="873">
        <v>0.27999999999999997</v>
      </c>
      <c r="BC191" s="873">
        <v>14.180000000000001</v>
      </c>
      <c r="BE191" s="624">
        <v>2015</v>
      </c>
      <c r="BF191" s="899">
        <f>IF(BE191&gt;2008,0,IF(BE191&gt;2001,1,IF(BE191&gt;1990,2,IF(BE191&gt;1980,3,IF(BE191&gt;1973,4,IF(BE191&gt;1970,5,IF(BE191&gt;1960,6,IF(BE191&gt;1958,7,IF(BE191&gt;1953,8,9)))))))))</f>
        <v>0</v>
      </c>
      <c r="BG191" s="883">
        <v>9.8000000000000007</v>
      </c>
    </row>
    <row r="192" spans="1:59" s="774" customFormat="1" ht="11.25" customHeight="1" x14ac:dyDescent="0.2">
      <c r="A192" s="755" t="s">
        <v>540</v>
      </c>
      <c r="B192" s="782" t="s">
        <v>541</v>
      </c>
      <c r="C192" s="933" t="s">
        <v>108</v>
      </c>
      <c r="D192" s="933" t="s">
        <v>118</v>
      </c>
      <c r="E192" s="756">
        <v>18</v>
      </c>
      <c r="F192" s="1158">
        <v>187</v>
      </c>
      <c r="G192" s="1181" t="s">
        <v>37</v>
      </c>
      <c r="H192" s="1181" t="s">
        <v>37</v>
      </c>
      <c r="I192" s="757">
        <v>14.51</v>
      </c>
      <c r="J192" s="758">
        <f>(M192/I192)*100</f>
        <v>4.1350792556857341</v>
      </c>
      <c r="K192" s="759">
        <v>0.15</v>
      </c>
      <c r="L192" s="760">
        <v>4</v>
      </c>
      <c r="M192" s="761">
        <f>K192*L192</f>
        <v>0.6</v>
      </c>
      <c r="N192" s="762" t="s">
        <v>107</v>
      </c>
      <c r="O192" s="763">
        <v>0.14499999999999999</v>
      </c>
      <c r="P192" s="764">
        <v>43951</v>
      </c>
      <c r="Q192" s="764">
        <v>43966</v>
      </c>
      <c r="R192" s="761">
        <f>(K192-O192)/O192*100</f>
        <v>3.4482758620689689</v>
      </c>
      <c r="S192" s="701">
        <f>IF(INDEX(Historical!$D$7:$D$1254,MATCH(B192,Historical!$B$7:$B$1278,0))=0,"n/a",(INDEX(Historical!$C$7:$C$1256,MATCH(B192,Historical!$B$7:$B$1278,0))/INDEX(Historical!$D$7:$D$1254,MATCH(B192,Historical!$B$7:$B$1278,0))-1)*100)</f>
        <v>1.7621145374449254</v>
      </c>
      <c r="T192" s="701">
        <f>IF(INDEX(Historical!$F$7:$F$1247,MATCH(B192,Historical!$B$7:$B$1278,0))=0,"n/a",((INDEX(Historical!$C$7:$C$1256,MATCH(B192,Historical!$B$7:$B$1278,0))/INDEX(Historical!$F$7:$F$1247,MATCH(B192,Historical!$B$7:$B$1278,0)))^(1/3)-1)*100)</f>
        <v>1.7941034505813303</v>
      </c>
      <c r="U192" s="701">
        <f>IF(INDEX(Historical!$H$7:$H$1247,MATCH(B192,Historical!$B$7:$B$1278,0))=0,"n/a",((INDEX(Historical!$C$7:$C$1256,MATCH(B192,Historical!$B$7:$B$1278,0))/INDEX(Historical!$H$7:$H$1247,MATCH(B192,Historical!$B$7:$B$1278,0)))^(1/5)-1)*100)</f>
        <v>2.0413738367416334</v>
      </c>
      <c r="V192" s="701">
        <f>IF(INDEX(Historical!$O$7:$O$1247,MATCH(B192,Historical!$B$7:$B$1278,0))=0,"n/a",((INDEX(Historical!$C$7:$C$1256,MATCH(B192,Historical!$B$7:$B$1278,0))/INDEX(Historical!$O$7:$O$1247,MATCH(B192,Historical!$B$7:$B$1278,0)))^(1/10)-1)*100)</f>
        <v>2.6984458370878706</v>
      </c>
      <c r="W192" s="702">
        <f>IF(OR(U192&lt;=0,U192="n/a",V192&lt;=0,V192="n/a"),"n/a",U192/V192)</f>
        <v>0.75649983730807757</v>
      </c>
      <c r="X192" s="703">
        <f>IF(OR(AJ192&lt;=0,AJ192="n/a",U192&lt;=0,U192="n/a"),"n/a",U192/AJ192)</f>
        <v>8.1329634929945549E-2</v>
      </c>
      <c r="Y192" s="782"/>
      <c r="Z192" s="758">
        <f>IF(OR(AC192&lt;0.01,AC192="n/a"),"n/a",M192/AC192*100)</f>
        <v>38.216560509554135</v>
      </c>
      <c r="AA192" s="766">
        <f>IF(OR(AC192&lt;0.01,AC192="n/a"),"n/a",I192/AC192)</f>
        <v>9.2420382165605091</v>
      </c>
      <c r="AB192" s="760">
        <v>12</v>
      </c>
      <c r="AC192" s="767">
        <v>1.57</v>
      </c>
      <c r="AD192" s="767">
        <v>0.92</v>
      </c>
      <c r="AE192" s="767">
        <v>0.53</v>
      </c>
      <c r="AF192" s="767">
        <v>0.86</v>
      </c>
      <c r="AG192" s="767">
        <v>9.9</v>
      </c>
      <c r="AH192" s="767">
        <v>241.5</v>
      </c>
      <c r="AI192" s="767">
        <v>-18.37</v>
      </c>
      <c r="AJ192" s="767">
        <v>25.1</v>
      </c>
      <c r="AK192" s="767">
        <v>10</v>
      </c>
      <c r="AL192" s="768">
        <v>411.36</v>
      </c>
      <c r="AM192" s="769">
        <v>43.6</v>
      </c>
      <c r="AN192" s="767">
        <v>0.18</v>
      </c>
      <c r="AO192" s="770">
        <f>IF(U192="n/a","n/a",IF(AA192&lt;0,"n/a",IF(AA192="n/a","n/a",J192+U192-AA192)))</f>
        <v>-3.0655851241331415</v>
      </c>
      <c r="AP192" s="771">
        <f>IF(U192="n/a","n/a",J192+U192)</f>
        <v>6.1764530924273675</v>
      </c>
      <c r="AQ192" s="772">
        <f>IF(OR(AC192&lt;0.01,AF192="n/a"),"n/a",(I192/SQRT(22.5*AC192*(I192/AF192))-1)*100)</f>
        <v>-40.565057541910079</v>
      </c>
      <c r="AR192" s="651">
        <f>INDEX(Historical!$C$7:$C$1256,MATCH(B192,Historical!$B$7:$B$1278,0))*IF(AH192="n/a",1.03,IF(AH192&lt;0,1.01,IF(AH192&gt;10,1.1,(1+AH192/100))))</f>
        <v>0.63525000000000009</v>
      </c>
      <c r="AS192" s="766">
        <f>IF($AI192="n/a",1.03*AR192,IF($AI192&lt;0,1.01*AR192,IF($AI192&gt;10,1.1*AR192,(1+$AI192/100)*AR192)))</f>
        <v>0.64160250000000008</v>
      </c>
      <c r="AT192" s="766">
        <f>IF($AK192="n/a",1.03*AS192,IF($AK192&lt;0,1.01*AS192,IF($AK192&gt;10,1.1*AS192,(1+$AK192/100)*AS192)))</f>
        <v>0.70576275000000011</v>
      </c>
      <c r="AU192" s="766">
        <f>IF($AK192="n/a",1.03*AT192,IF($AK192&lt;0,1.01*AT192,IF($AK192&gt;10,1.1*AT192,(1+$AK192/100)*AT192)))</f>
        <v>0.77633902500000018</v>
      </c>
      <c r="AV192" s="766">
        <f>IF($AK192="n/a",1.03*AU192,IF($AK192&lt;0,1.01*AU192,IF($AK192&gt;10,1.1*AU192,(1+$AK192/100)*AU192)))</f>
        <v>0.85397292750000031</v>
      </c>
      <c r="AW192" s="758">
        <f>SUM(AR192:AV192)</f>
        <v>3.6129272025000008</v>
      </c>
      <c r="AX192" s="773">
        <f>AW192/I192*100</f>
        <v>24.899567212267407</v>
      </c>
      <c r="AY192" s="936">
        <v>0.03</v>
      </c>
      <c r="AZ192" s="769">
        <v>29.310000000000002</v>
      </c>
      <c r="BA192" s="769">
        <v>-10.38</v>
      </c>
      <c r="BB192" s="769">
        <v>0.02</v>
      </c>
      <c r="BC192" s="769">
        <v>1.91</v>
      </c>
      <c r="BD192" s="909"/>
      <c r="BE192" s="624">
        <v>2003</v>
      </c>
      <c r="BF192" s="899">
        <f>IF(BE192&gt;2008,0,IF(BE192&gt;2001,1,IF(BE192&gt;1990,2,IF(BE192&gt;1980,3,IF(BE192&gt;1973,4,IF(BE192&gt;1970,5,IF(BE192&gt;1960,6,IF(BE192&gt;1958,7,IF(BE192&gt;1953,8,9)))))))))</f>
        <v>1</v>
      </c>
      <c r="BG192" s="825">
        <v>2.2999999999999998</v>
      </c>
    </row>
    <row r="193" spans="1:59" ht="11.25" customHeight="1" x14ac:dyDescent="0.2">
      <c r="A193" s="872" t="s">
        <v>542</v>
      </c>
      <c r="B193" s="877" t="s">
        <v>543</v>
      </c>
      <c r="C193" s="933" t="s">
        <v>108</v>
      </c>
      <c r="D193" s="933" t="s">
        <v>118</v>
      </c>
      <c r="E193" s="733">
        <v>18</v>
      </c>
      <c r="F193" s="1158">
        <v>188</v>
      </c>
      <c r="G193" s="1158" t="s">
        <v>106</v>
      </c>
      <c r="H193" s="1158" t="s">
        <v>106</v>
      </c>
      <c r="I193" s="875">
        <v>11.83</v>
      </c>
      <c r="J193" s="651">
        <f>(M193/I193)*100</f>
        <v>4.4801352493660183</v>
      </c>
      <c r="K193" s="878">
        <v>0.13250000000000001</v>
      </c>
      <c r="L193" s="888">
        <v>4</v>
      </c>
      <c r="M193" s="642">
        <f>K193*L193</f>
        <v>0.53</v>
      </c>
      <c r="N193" s="871" t="s">
        <v>107</v>
      </c>
      <c r="O193" s="734">
        <v>0.1275</v>
      </c>
      <c r="P193" s="862">
        <v>43951</v>
      </c>
      <c r="Q193" s="862">
        <v>43966</v>
      </c>
      <c r="R193" s="642">
        <f>(K193-O193)/O193*100</f>
        <v>3.9215686274509838</v>
      </c>
      <c r="S193" s="701">
        <f>IF(INDEX(Historical!$D$7:$D$1254,MATCH(B193,Historical!$B$7:$B$1278,0))=0,"n/a",(INDEX(Historical!$C$7:$C$1256,MATCH(B193,Historical!$B$7:$B$1278,0))/INDEX(Historical!$D$7:$D$1254,MATCH(B193,Historical!$B$7:$B$1278,0))-1)*100)</f>
        <v>2.0100502512562679</v>
      </c>
      <c r="T193" s="701">
        <f>IF(INDEX(Historical!$F$7:$F$1247,MATCH(B193,Historical!$B$7:$B$1278,0))=0,"n/a",((INDEX(Historical!$C$7:$C$1256,MATCH(B193,Historical!$B$7:$B$1278,0))/INDEX(Historical!$F$7:$F$1247,MATCH(B193,Historical!$B$7:$B$1278,0)))^(1/3)-1)*100)</f>
        <v>2.0518519246802258</v>
      </c>
      <c r="U193" s="701">
        <f>IF(INDEX(Historical!$H$7:$H$1247,MATCH(B193,Historical!$B$7:$B$1278,0))=0,"n/a",((INDEX(Historical!$C$7:$C$1256,MATCH(B193,Historical!$B$7:$B$1278,0))/INDEX(Historical!$H$7:$H$1247,MATCH(B193,Historical!$B$7:$B$1278,0)))^(1/5)-1)*100)</f>
        <v>1.8523399981623223</v>
      </c>
      <c r="V193" s="701">
        <f>IF(INDEX(Historical!$O$7:$O$1247,MATCH(B193,Historical!$B$7:$B$1278,0))=0,"n/a",((INDEX(Historical!$C$7:$C$1256,MATCH(B193,Historical!$B$7:$B$1278,0))/INDEX(Historical!$O$7:$O$1247,MATCH(B193,Historical!$B$7:$B$1278,0)))^(1/10)-1)*100)</f>
        <v>2.6029006066917937</v>
      </c>
      <c r="W193" s="702">
        <f>IF(OR(U193&lt;=0,U193="n/a",V193&lt;=0,V193="n/a"),"n/a",U193/V193)</f>
        <v>0.71164453740574796</v>
      </c>
      <c r="X193" s="703" t="str">
        <f>IF(OR(AJ193&lt;=0,AJ193="n/a",U193&lt;=0,U193="n/a"),"n/a",U193/AJ193)</f>
        <v>n/a</v>
      </c>
      <c r="Y193" s="876"/>
      <c r="Z193" s="651" t="str">
        <f>IF(OR(AC193&lt;0.01,AC193="n/a"),"n/a",M193/AC193*100)</f>
        <v>n/a</v>
      </c>
      <c r="AA193" s="887" t="str">
        <f>IF(OR(AC193&lt;0.01,AC193="n/a"),"n/a",I193/AC193)</f>
        <v>n/a</v>
      </c>
      <c r="AB193" s="888">
        <v>12</v>
      </c>
      <c r="AC193" s="866" t="s">
        <v>136</v>
      </c>
      <c r="AD193" s="866" t="s">
        <v>136</v>
      </c>
      <c r="AE193" s="866" t="s">
        <v>136</v>
      </c>
      <c r="AF193" s="866" t="s">
        <v>136</v>
      </c>
      <c r="AG193" s="866" t="s">
        <v>136</v>
      </c>
      <c r="AH193" s="866" t="s">
        <v>136</v>
      </c>
      <c r="AI193" s="866" t="s">
        <v>136</v>
      </c>
      <c r="AJ193" s="866" t="s">
        <v>136</v>
      </c>
      <c r="AK193" s="866" t="s">
        <v>136</v>
      </c>
      <c r="AL193" s="879" t="s">
        <v>136</v>
      </c>
      <c r="AM193" s="873" t="s">
        <v>136</v>
      </c>
      <c r="AN193" s="866" t="s">
        <v>136</v>
      </c>
      <c r="AO193" s="740" t="str">
        <f>IF(U193="n/a","n/a",IF(AA193&lt;0,"n/a",IF(AA193="n/a","n/a",J193+U193-AA193)))</f>
        <v>n/a</v>
      </c>
      <c r="AP193" s="741">
        <f>IF(U193="n/a","n/a",J193+U193)</f>
        <v>6.3324752475283406</v>
      </c>
      <c r="AQ193" s="889" t="str">
        <f>IF(OR(AC193&lt;0.01,AF193="n/a"),"n/a",(I193/SQRT(22.5*AC193*(I193/AF193))-1)*100)</f>
        <v>n/a</v>
      </c>
      <c r="AR193" s="651">
        <f>INDEX(Historical!$C$7:$C$1256,MATCH(B193,Historical!$B$7:$B$1278,0))*IF(AH193="n/a",1.03,IF(AH193&lt;0,1.01,IF(AH193&gt;10,1.1,(1+AH193/100))))</f>
        <v>0.522725</v>
      </c>
      <c r="AS193" s="887">
        <f>IF($AI193="n/a",1.03*AR193,IF($AI193&lt;0,1.01*AR193,IF($AI193&gt;10,1.1*AR193,(1+$AI193/100)*AR193)))</f>
        <v>0.53840675000000005</v>
      </c>
      <c r="AT193" s="887">
        <f>IF($AK193="n/a",1.03*AS193,IF($AK193&lt;0,1.01*AS193,IF($AK193&gt;10,1.1*AS193,(1+$AK193/100)*AS193)))</f>
        <v>0.55455895250000009</v>
      </c>
      <c r="AU193" s="887">
        <f>IF($AK193="n/a",1.03*AT193,IF($AK193&lt;0,1.01*AT193,IF($AK193&gt;10,1.1*AT193,(1+$AK193/100)*AT193)))</f>
        <v>0.57119572107500016</v>
      </c>
      <c r="AV193" s="887">
        <f>IF($AK193="n/a",1.03*AU193,IF($AK193&lt;0,1.01*AU193,IF($AK193&gt;10,1.1*AU193,(1+$AK193/100)*AU193)))</f>
        <v>0.58833159270725022</v>
      </c>
      <c r="AW193" s="651">
        <f>SUM(AR193:AV193)</f>
        <v>2.7752180162822504</v>
      </c>
      <c r="AX193" s="748">
        <f>AW193/I193*100</f>
        <v>23.459154829097635</v>
      </c>
      <c r="AY193" s="935" t="s">
        <v>136</v>
      </c>
      <c r="AZ193" s="873" t="s">
        <v>136</v>
      </c>
      <c r="BA193" s="873" t="s">
        <v>136</v>
      </c>
      <c r="BB193" s="873" t="s">
        <v>136</v>
      </c>
      <c r="BC193" s="873" t="s">
        <v>136</v>
      </c>
      <c r="BE193" s="624">
        <v>2003</v>
      </c>
      <c r="BF193" s="899">
        <f>IF(BE193&gt;2008,0,IF(BE193&gt;2001,1,IF(BE193&gt;1990,2,IF(BE193&gt;1980,3,IF(BE193&gt;1973,4,IF(BE193&gt;1970,5,IF(BE193&gt;1960,6,IF(BE193&gt;1958,7,IF(BE193&gt;1953,8,9)))))))))</f>
        <v>1</v>
      </c>
      <c r="BG193" s="883" t="s">
        <v>136</v>
      </c>
    </row>
    <row r="194" spans="1:59" ht="11.25" customHeight="1" x14ac:dyDescent="0.2">
      <c r="A194" s="872" t="s">
        <v>1591</v>
      </c>
      <c r="B194" s="876" t="s">
        <v>1592</v>
      </c>
      <c r="C194" s="933" t="s">
        <v>153</v>
      </c>
      <c r="D194" s="933" t="s">
        <v>4324</v>
      </c>
      <c r="E194" s="733">
        <v>9</v>
      </c>
      <c r="F194" s="1158">
        <v>475</v>
      </c>
      <c r="G194" s="1130" t="s">
        <v>106</v>
      </c>
      <c r="H194" s="1130" t="s">
        <v>106</v>
      </c>
      <c r="I194" s="875">
        <v>122.14</v>
      </c>
      <c r="J194" s="651">
        <f>(M194/I194)*100</f>
        <v>1.833961028328148</v>
      </c>
      <c r="K194" s="878">
        <v>0.56000000000000005</v>
      </c>
      <c r="L194" s="888">
        <v>4</v>
      </c>
      <c r="M194" s="642">
        <f>K194*L194</f>
        <v>2.2400000000000002</v>
      </c>
      <c r="N194" s="871" t="s">
        <v>619</v>
      </c>
      <c r="O194" s="734">
        <v>0.53</v>
      </c>
      <c r="P194" s="862">
        <v>43927</v>
      </c>
      <c r="Q194" s="862">
        <v>43942</v>
      </c>
      <c r="R194" s="642">
        <f>(K194-O194)/O194*100</f>
        <v>5.660377358490571</v>
      </c>
      <c r="S194" s="701">
        <f>IF(INDEX(Historical!$D$7:$D$1254,MATCH(B194,Historical!$B$7:$B$1278,0))=0,"n/a",(INDEX(Historical!$C$7:$C$1256,MATCH(B194,Historical!$B$7:$B$1278,0))/INDEX(Historical!$D$7:$D$1254,MATCH(B194,Historical!$B$7:$B$1278,0))-1)*100)</f>
        <v>8.7179487179487314</v>
      </c>
      <c r="T194" s="701">
        <f>IF(INDEX(Historical!$F$7:$F$1247,MATCH(B194,Historical!$B$7:$B$1278,0))=0,"n/a",((INDEX(Historical!$C$7:$C$1256,MATCH(B194,Historical!$B$7:$B$1278,0))/INDEX(Historical!$F$7:$F$1247,MATCH(B194,Historical!$B$7:$B$1278,0)))^(1/3)-1)*100)</f>
        <v>9.8344617513870922</v>
      </c>
      <c r="U194" s="701">
        <f>IF(INDEX(Historical!$H$7:$H$1247,MATCH(B194,Historical!$B$7:$B$1278,0))=0,"n/a",((INDEX(Historical!$C$7:$C$1256,MATCH(B194,Historical!$B$7:$B$1278,0))/INDEX(Historical!$H$7:$H$1247,MATCH(B194,Historical!$B$7:$B$1278,0)))^(1/5)-1)*100)</f>
        <v>10.44580631344374</v>
      </c>
      <c r="V194" s="701">
        <f>IF(INDEX(Historical!$O$7:$O$1247,MATCH(B194,Historical!$B$7:$B$1278,0))=0,"n/a",((INDEX(Historical!$C$7:$C$1256,MATCH(B194,Historical!$B$7:$B$1278,0))/INDEX(Historical!$O$7:$O$1247,MATCH(B194,Historical!$B$7:$B$1278,0)))^(1/10)-1)*100)</f>
        <v>18.148329891961556</v>
      </c>
      <c r="W194" s="702">
        <f>IF(OR(U194&lt;=0,U194="n/a",V194&lt;=0,V194="n/a"),"n/a",U194/V194)</f>
        <v>0.57557948172798556</v>
      </c>
      <c r="X194" s="703">
        <f>IF(OR(AJ194&lt;=0,AJ194="n/a",U194&lt;=0,U194="n/a"),"n/a",U194/AJ194)</f>
        <v>1.024098658180759</v>
      </c>
      <c r="Y194" s="661"/>
      <c r="Z194" s="651">
        <f>IF(OR(AC194&lt;0.01,AC194="n/a"),"n/a",M194/AC194*100)</f>
        <v>39.575971731448767</v>
      </c>
      <c r="AA194" s="887">
        <f>IF(OR(AC194&lt;0.01,AC194="n/a"),"n/a",I194/AC194)</f>
        <v>21.579505300353357</v>
      </c>
      <c r="AB194" s="888">
        <v>12</v>
      </c>
      <c r="AC194" s="866">
        <v>5.66</v>
      </c>
      <c r="AD194" s="866">
        <v>2.2200000000000002</v>
      </c>
      <c r="AE194" s="866">
        <v>2.13</v>
      </c>
      <c r="AF194" s="866">
        <v>2.81</v>
      </c>
      <c r="AG194" s="866">
        <v>13.900000000000002</v>
      </c>
      <c r="AH194" s="866">
        <v>18.7</v>
      </c>
      <c r="AI194" s="866">
        <v>2.15</v>
      </c>
      <c r="AJ194" s="866">
        <v>10.199999999999999</v>
      </c>
      <c r="AK194" s="866">
        <v>9.7199999999999989</v>
      </c>
      <c r="AL194" s="879">
        <v>16300</v>
      </c>
      <c r="AM194" s="873">
        <v>0.5</v>
      </c>
      <c r="AN194" s="866">
        <v>0.78</v>
      </c>
      <c r="AO194" s="740">
        <f>IF(U194="n/a","n/a",IF(AA194&lt;0,"n/a",IF(AA194="n/a","n/a",J194+U194-AA194)))</f>
        <v>-9.2997379585814706</v>
      </c>
      <c r="AP194" s="741">
        <f>IF(U194="n/a","n/a",J194+U194)</f>
        <v>12.279767341771887</v>
      </c>
      <c r="AQ194" s="889">
        <f>IF(OR(AC194&lt;0.01,AF194="n/a"),"n/a",(I194/SQRT(22.5*AC194*(I194/AF194))-1)*100)</f>
        <v>64.165783272063706</v>
      </c>
      <c r="AR194" s="651">
        <f>INDEX(Historical!$C$7:$C$1256,MATCH(B194,Historical!$B$7:$B$1278,0))*IF(AH194="n/a",1.03,IF(AH194&lt;0,1.01,IF(AH194&gt;10,1.1,(1+AH194/100))))</f>
        <v>2.3320000000000003</v>
      </c>
      <c r="AS194" s="887">
        <f>IF($AI194="n/a",1.03*AR194,IF($AI194&lt;0,1.01*AR194,IF($AI194&gt;10,1.1*AR194,(1+$AI194/100)*AR194)))</f>
        <v>2.3821380000000003</v>
      </c>
      <c r="AT194" s="887">
        <f>IF($AK194="n/a",1.03*AS194,IF($AK194&lt;0,1.01*AS194,IF($AK194&gt;10,1.1*AS194,(1+$AK194/100)*AS194)))</f>
        <v>2.6136818136000004</v>
      </c>
      <c r="AU194" s="887">
        <f>IF($AK194="n/a",1.03*AT194,IF($AK194&lt;0,1.01*AT194,IF($AK194&gt;10,1.1*AT194,(1+$AK194/100)*AT194)))</f>
        <v>2.8677316858819202</v>
      </c>
      <c r="AV194" s="887">
        <f>IF($AK194="n/a",1.03*AU194,IF($AK194&lt;0,1.01*AU194,IF($AK194&gt;10,1.1*AU194,(1+$AK194/100)*AU194)))</f>
        <v>3.1464752057496428</v>
      </c>
      <c r="AW194" s="651">
        <f>SUM(AR194:AV194)</f>
        <v>13.342026705231564</v>
      </c>
      <c r="AX194" s="748">
        <f>AW194/I194*100</f>
        <v>10.923552239423255</v>
      </c>
      <c r="AY194" s="935">
        <v>1.21</v>
      </c>
      <c r="AZ194" s="873">
        <v>67.27</v>
      </c>
      <c r="BA194" s="873">
        <v>-7.3400000000000007</v>
      </c>
      <c r="BB194" s="873">
        <v>5.52</v>
      </c>
      <c r="BC194" s="873">
        <v>10.43</v>
      </c>
      <c r="BE194" s="624">
        <v>2012</v>
      </c>
      <c r="BF194" s="899">
        <f>IF(BE194&gt;2008,0,IF(BE194&gt;2001,1,IF(BE194&gt;1990,2,IF(BE194&gt;1980,3,IF(BE194&gt;1973,4,IF(BE194&gt;1970,5,IF(BE194&gt;1960,6,IF(BE194&gt;1958,7,IF(BE194&gt;1953,8,9)))))))))</f>
        <v>0</v>
      </c>
      <c r="BG194" s="883">
        <v>6.3</v>
      </c>
    </row>
    <row r="195" spans="1:59" ht="11.25" customHeight="1" x14ac:dyDescent="0.2">
      <c r="A195" s="882" t="s">
        <v>4387</v>
      </c>
      <c r="B195" s="876" t="s">
        <v>3809</v>
      </c>
      <c r="C195" s="933" t="s">
        <v>245</v>
      </c>
      <c r="D195" s="933" t="s">
        <v>4353</v>
      </c>
      <c r="E195" s="733">
        <v>6</v>
      </c>
      <c r="F195" s="1158">
        <v>671</v>
      </c>
      <c r="G195" s="1135" t="s">
        <v>106</v>
      </c>
      <c r="H195" s="1135" t="s">
        <v>106</v>
      </c>
      <c r="I195" s="875">
        <v>66.81</v>
      </c>
      <c r="J195" s="651">
        <f>(M195/I195)*100</f>
        <v>1.0477473432120938</v>
      </c>
      <c r="K195" s="878">
        <v>0.17499999999999999</v>
      </c>
      <c r="L195" s="888">
        <v>4</v>
      </c>
      <c r="M195" s="642">
        <f>K195*L195</f>
        <v>0.7</v>
      </c>
      <c r="N195" s="871" t="s">
        <v>148</v>
      </c>
      <c r="O195" s="734">
        <v>0.15</v>
      </c>
      <c r="P195" s="619">
        <v>43794</v>
      </c>
      <c r="Q195" s="619">
        <v>43809</v>
      </c>
      <c r="R195" s="642">
        <f>(K195-O195)/O195*100</f>
        <v>16.666666666666664</v>
      </c>
      <c r="S195" s="701">
        <f>IF(INDEX(Historical!$D$7:$D$1254,MATCH(B195,Historical!$B$7:$B$1278,0))=0,"n/a",(INDEX(Historical!$C$7:$C$1256,MATCH(B195,Historical!$B$7:$B$1278,0))/INDEX(Historical!$D$7:$D$1254,MATCH(B195,Historical!$B$7:$B$1278,0))-1)*100)</f>
        <v>19.047619047619047</v>
      </c>
      <c r="T195" s="701">
        <f>IF(INDEX(Historical!$F$7:$F$1247,MATCH(B195,Historical!$B$7:$B$1278,0))=0,"n/a",((INDEX(Historical!$C$7:$C$1256,MATCH(B195,Historical!$B$7:$B$1278,0))/INDEX(Historical!$F$7:$F$1247,MATCH(B195,Historical!$B$7:$B$1278,0)))^(1/3)-1)*100)</f>
        <v>22.499326257411155</v>
      </c>
      <c r="U195" s="701">
        <f>IF(INDEX(Historical!$H$7:$H$1247,MATCH(B195,Historical!$B$7:$B$1278,0))=0,"n/a",((INDEX(Historical!$C$7:$C$1256,MATCH(B195,Historical!$B$7:$B$1278,0))/INDEX(Historical!$H$7:$H$1247,MATCH(B195,Historical!$B$7:$B$1278,0)))^(1/5)-1)*100)</f>
        <v>25.594321575479007</v>
      </c>
      <c r="V195" s="701">
        <f>IF(INDEX(Historical!$O$7:$O$1247,MATCH(B195,Historical!$B$7:$B$1278,0))=0,"n/a",((INDEX(Historical!$C$7:$C$1256,MATCH(B195,Historical!$B$7:$B$1278,0))/INDEX(Historical!$O$7:$O$1247,MATCH(B195,Historical!$B$7:$B$1278,0)))^(1/10)-1)*100)</f>
        <v>15.339715498651451</v>
      </c>
      <c r="W195" s="702">
        <f>IF(OR(U195&lt;=0,U195="n/a",V195&lt;=0,V195="n/a"),"n/a",U195/V195)</f>
        <v>1.6685004084807871</v>
      </c>
      <c r="X195" s="703">
        <f>IF(OR(AJ195&lt;=0,AJ195="n/a",U195&lt;=0,U195="n/a"),"n/a",U195/AJ195)</f>
        <v>1.0937744263025215</v>
      </c>
      <c r="Y195" s="877"/>
      <c r="Z195" s="651">
        <f>IF(OR(AC195&lt;0.01,AC195="n/a"),"n/a",M195/AC195*100)</f>
        <v>12.681159420289855</v>
      </c>
      <c r="AA195" s="887">
        <f>IF(OR(AC195&lt;0.01,AC195="n/a"),"n/a",I195/AC195)</f>
        <v>12.103260869565219</v>
      </c>
      <c r="AB195" s="888">
        <v>9</v>
      </c>
      <c r="AC195" s="866">
        <v>5.52</v>
      </c>
      <c r="AD195" s="866">
        <v>0.59</v>
      </c>
      <c r="AE195" s="866">
        <v>1.24</v>
      </c>
      <c r="AF195" s="866">
        <v>2.2000000000000002</v>
      </c>
      <c r="AG195" s="866">
        <v>19.600000000000001</v>
      </c>
      <c r="AH195" s="866">
        <v>4.8</v>
      </c>
      <c r="AI195" s="866">
        <v>15.76</v>
      </c>
      <c r="AJ195" s="866">
        <v>23.400000000000002</v>
      </c>
      <c r="AK195" s="866">
        <v>20.5</v>
      </c>
      <c r="AL195" s="879">
        <v>23480</v>
      </c>
      <c r="AM195" s="873">
        <v>8.51</v>
      </c>
      <c r="AN195" s="866">
        <v>0.39</v>
      </c>
      <c r="AO195" s="740">
        <f>IF(U195="n/a","n/a",IF(AA195&lt;0,"n/a",IF(AA195="n/a","n/a",J195+U195-AA195)))</f>
        <v>14.538808049125883</v>
      </c>
      <c r="AP195" s="741">
        <f>IF(U195="n/a","n/a",J195+U195)</f>
        <v>26.642068918691102</v>
      </c>
      <c r="AQ195" s="889">
        <f>IF(OR(AC195&lt;0.01,AF195="n/a"),"n/a",(I195/SQRT(22.5*AC195*(I195/AF195))-1)*100)</f>
        <v>8.7855666754933726</v>
      </c>
      <c r="AR195" s="651">
        <f>INDEX(Historical!$C$7:$C$1256,MATCH(B195,Historical!$B$7:$B$1278,0))*IF(AH195="n/a",1.03,IF(AH195&lt;0,1.01,IF(AH195&gt;10,1.1,(1+AH195/100))))</f>
        <v>0.65500000000000003</v>
      </c>
      <c r="AS195" s="887">
        <f>IF($AI195="n/a",1.03*AR195,IF($AI195&lt;0,1.01*AR195,IF($AI195&gt;10,1.1*AR195,(1+$AI195/100)*AR195)))</f>
        <v>0.72050000000000014</v>
      </c>
      <c r="AT195" s="887">
        <f>IF($AK195="n/a",1.03*AS195,IF($AK195&lt;0,1.01*AS195,IF($AK195&gt;10,1.1*AS195,(1+$AK195/100)*AS195)))</f>
        <v>0.7925500000000002</v>
      </c>
      <c r="AU195" s="887">
        <f>IF($AK195="n/a",1.03*AT195,IF($AK195&lt;0,1.01*AT195,IF($AK195&gt;10,1.1*AT195,(1+$AK195/100)*AT195)))</f>
        <v>0.87180500000000027</v>
      </c>
      <c r="AV195" s="887">
        <f>IF($AK195="n/a",1.03*AU195,IF($AK195&lt;0,1.01*AU195,IF($AK195&gt;10,1.1*AU195,(1+$AK195/100)*AU195)))</f>
        <v>0.95898550000000038</v>
      </c>
      <c r="AW195" s="651">
        <f>SUM(AR195:AV195)</f>
        <v>3.9988405000000009</v>
      </c>
      <c r="AX195" s="748">
        <f>AW195/I195*100</f>
        <v>5.9853921568627459</v>
      </c>
      <c r="AY195" s="935">
        <v>1.74</v>
      </c>
      <c r="AZ195" s="873">
        <v>161.9</v>
      </c>
      <c r="BA195" s="873">
        <v>-17.73</v>
      </c>
      <c r="BB195" s="873">
        <v>-9.3000000000000007</v>
      </c>
      <c r="BC195" s="873">
        <v>14.37</v>
      </c>
      <c r="BE195" s="624">
        <v>2014</v>
      </c>
      <c r="BF195" s="899">
        <f>IF(BE195&gt;2008,0,IF(BE195&gt;2001,1,IF(BE195&gt;1990,2,IF(BE195&gt;1980,3,IF(BE195&gt;1973,4,IF(BE195&gt;1970,5,IF(BE195&gt;1960,6,IF(BE195&gt;1958,7,IF(BE195&gt;1953,8,9)))))))))</f>
        <v>0</v>
      </c>
      <c r="BG195" s="883">
        <v>12.2</v>
      </c>
    </row>
    <row r="196" spans="1:59" ht="11.25" customHeight="1" x14ac:dyDescent="0.2">
      <c r="A196" s="882" t="s">
        <v>3811</v>
      </c>
      <c r="B196" s="876" t="s">
        <v>3812</v>
      </c>
      <c r="C196" s="933" t="s">
        <v>108</v>
      </c>
      <c r="D196" s="933" t="s">
        <v>4337</v>
      </c>
      <c r="E196" s="733">
        <v>7</v>
      </c>
      <c r="F196" s="1158">
        <v>670</v>
      </c>
      <c r="G196" s="1158" t="s">
        <v>106</v>
      </c>
      <c r="H196" s="1158" t="s">
        <v>106</v>
      </c>
      <c r="I196" s="875">
        <v>136.94</v>
      </c>
      <c r="J196" s="651">
        <f>(M196/I196)*100</f>
        <v>8.7629618811158174</v>
      </c>
      <c r="K196" s="878">
        <v>12</v>
      </c>
      <c r="L196" s="888">
        <v>1</v>
      </c>
      <c r="M196" s="642">
        <f>K196*L196</f>
        <v>12</v>
      </c>
      <c r="N196" s="871" t="s">
        <v>171</v>
      </c>
      <c r="O196" s="734">
        <v>9</v>
      </c>
      <c r="P196" s="862">
        <v>44159</v>
      </c>
      <c r="Q196" s="862">
        <v>44169</v>
      </c>
      <c r="R196" s="642">
        <f>(K196-O196)/O196*100</f>
        <v>33.333333333333329</v>
      </c>
      <c r="S196" s="701">
        <f>IF(INDEX(Historical!$D$7:$D$1254,MATCH(B196,Historical!$B$7:$B$1278,0))=0,"n/a",(INDEX(Historical!$C$7:$C$1256,MATCH(B196,Historical!$B$7:$B$1278,0))/INDEX(Historical!$D$7:$D$1254,MATCH(B196,Historical!$B$7:$B$1278,0))-1)*100)</f>
        <v>12.5</v>
      </c>
      <c r="T196" s="701">
        <f>IF(INDEX(Historical!$F$7:$F$1247,MATCH(B196,Historical!$B$7:$B$1278,0))=0,"n/a",((INDEX(Historical!$C$7:$C$1256,MATCH(B196,Historical!$B$7:$B$1278,0))/INDEX(Historical!$F$7:$F$1247,MATCH(B196,Historical!$B$7:$B$1278,0)))^(1/3)-1)*100)</f>
        <v>14.471424255333186</v>
      </c>
      <c r="U196" s="701">
        <f>IF(INDEX(Historical!$H$7:$H$1247,MATCH(B196,Historical!$B$7:$B$1278,0))=0,"n/a",((INDEX(Historical!$C$7:$C$1256,MATCH(B196,Historical!$B$7:$B$1278,0))/INDEX(Historical!$H$7:$H$1247,MATCH(B196,Historical!$B$7:$B$1278,0)))^(1/5)-1)*100)</f>
        <v>17.607902252467355</v>
      </c>
      <c r="V196" s="701">
        <f>IF(INDEX(Historical!$O$7:$O$1247,MATCH(B196,Historical!$B$7:$B$1278,0))=0,"n/a",((INDEX(Historical!$C$7:$C$1256,MATCH(B196,Historical!$B$7:$B$1278,0))/INDEX(Historical!$O$7:$O$1247,MATCH(B196,Historical!$B$7:$B$1278,0)))^(1/10)-1)*100)</f>
        <v>-1.0480741793785553</v>
      </c>
      <c r="W196" s="702" t="str">
        <f>IF(OR(U196&lt;=0,U196="n/a",V196&lt;=0,V196="n/a"),"n/a",U196/V196)</f>
        <v>n/a</v>
      </c>
      <c r="X196" s="703">
        <f>IF(OR(AJ196&lt;=0,AJ196="n/a",U196&lt;=0,U196="n/a"),"n/a",U196/AJ196)</f>
        <v>1.6611228540063543</v>
      </c>
      <c r="Y196" s="877"/>
      <c r="Z196" s="651">
        <f>IF(OR(AC196&lt;0.01,AC196="n/a"),"n/a",M196/AC196*100)</f>
        <v>103.53753235547887</v>
      </c>
      <c r="AA196" s="887">
        <f>IF(OR(AC196&lt;0.01,AC196="n/a"),"n/a",I196/AC196)</f>
        <v>11.815358067299396</v>
      </c>
      <c r="AB196" s="888">
        <v>12</v>
      </c>
      <c r="AC196" s="866">
        <v>11.59</v>
      </c>
      <c r="AD196" s="866" t="s">
        <v>136</v>
      </c>
      <c r="AE196" s="866">
        <v>3.3</v>
      </c>
      <c r="AF196" s="866">
        <v>2.2000000000000002</v>
      </c>
      <c r="AG196" s="866">
        <v>19.100000000000001</v>
      </c>
      <c r="AH196" s="866">
        <v>21</v>
      </c>
      <c r="AI196" s="866" t="s">
        <v>136</v>
      </c>
      <c r="AJ196" s="866">
        <v>10.6</v>
      </c>
      <c r="AK196" s="866" t="s">
        <v>136</v>
      </c>
      <c r="AL196" s="879">
        <v>431.36</v>
      </c>
      <c r="AM196" s="873">
        <v>0.3</v>
      </c>
      <c r="AN196" s="866">
        <v>0</v>
      </c>
      <c r="AO196" s="740">
        <f>IF(U196="n/a","n/a",IF(AA196&lt;0,"n/a",IF(AA196="n/a","n/a",J196+U196-AA196)))</f>
        <v>14.555506066283776</v>
      </c>
      <c r="AP196" s="741">
        <f>IF(U196="n/a","n/a",J196+U196)</f>
        <v>26.370864133583172</v>
      </c>
      <c r="AQ196" s="889">
        <f>IF(OR(AC196&lt;0.01,AF196="n/a"),"n/a",(I196/SQRT(22.5*AC196*(I196/AF196))-1)*100)</f>
        <v>7.4839269597680058</v>
      </c>
      <c r="AR196" s="651">
        <f>INDEX(Historical!$C$7:$C$1256,MATCH(B196,Historical!$B$7:$B$1278,0))*IF(AH196="n/a",1.03,IF(AH196&lt;0,1.01,IF(AH196&gt;10,1.1,(1+AH196/100))))</f>
        <v>9.9</v>
      </c>
      <c r="AS196" s="887">
        <f>IF($AI196="n/a",1.03*AR196,IF($AI196&lt;0,1.01*AR196,IF($AI196&gt;10,1.1*AR196,(1+$AI196/100)*AR196)))</f>
        <v>10.197000000000001</v>
      </c>
      <c r="AT196" s="887">
        <f>IF($AK196="n/a",1.03*AS196,IF($AK196&lt;0,1.01*AS196,IF($AK196&gt;10,1.1*AS196,(1+$AK196/100)*AS196)))</f>
        <v>10.502910000000002</v>
      </c>
      <c r="AU196" s="887">
        <f>IF($AK196="n/a",1.03*AT196,IF($AK196&lt;0,1.01*AT196,IF($AK196&gt;10,1.1*AT196,(1+$AK196/100)*AT196)))</f>
        <v>10.817997300000002</v>
      </c>
      <c r="AV196" s="887">
        <f>IF($AK196="n/a",1.03*AU196,IF($AK196&lt;0,1.01*AU196,IF($AK196&gt;10,1.1*AU196,(1+$AK196/100)*AU196)))</f>
        <v>11.142537219000003</v>
      </c>
      <c r="AW196" s="651">
        <f>SUM(AR196:AV196)</f>
        <v>52.560444519000008</v>
      </c>
      <c r="AX196" s="748">
        <f>AW196/I196*100</f>
        <v>38.382097647874986</v>
      </c>
      <c r="AY196" s="935">
        <v>1.07</v>
      </c>
      <c r="AZ196" s="873">
        <v>82.59</v>
      </c>
      <c r="BA196" s="873">
        <v>-7.870000000000001</v>
      </c>
      <c r="BB196" s="873">
        <v>4.67</v>
      </c>
      <c r="BC196" s="873">
        <v>15.36</v>
      </c>
      <c r="BE196" s="624">
        <v>2014</v>
      </c>
      <c r="BF196" s="899">
        <f>IF(BE196&gt;2008,0,IF(BE196&gt;2001,1,IF(BE196&gt;1990,2,IF(BE196&gt;1980,3,IF(BE196&gt;1973,4,IF(BE196&gt;1970,5,IF(BE196&gt;1960,6,IF(BE196&gt;1958,7,IF(BE196&gt;1953,8,9)))))))))</f>
        <v>0</v>
      </c>
      <c r="BG196" s="883">
        <v>14.6</v>
      </c>
    </row>
    <row r="197" spans="1:59" ht="11.25" customHeight="1" x14ac:dyDescent="0.2">
      <c r="A197" s="872" t="s">
        <v>2156</v>
      </c>
      <c r="B197" s="876" t="s">
        <v>2157</v>
      </c>
      <c r="C197" s="933" t="s">
        <v>153</v>
      </c>
      <c r="D197" s="933" t="s">
        <v>4327</v>
      </c>
      <c r="E197" s="733">
        <v>7</v>
      </c>
      <c r="F197" s="1158">
        <v>633</v>
      </c>
      <c r="G197" s="1178" t="s">
        <v>106</v>
      </c>
      <c r="H197" s="1178" t="s">
        <v>106</v>
      </c>
      <c r="I197" s="875">
        <v>229.54</v>
      </c>
      <c r="J197" s="651">
        <f>(M197/I197)*100</f>
        <v>0.31367081990067092</v>
      </c>
      <c r="K197" s="878">
        <v>0.18</v>
      </c>
      <c r="L197" s="888">
        <v>4</v>
      </c>
      <c r="M197" s="642">
        <f>K197*L197</f>
        <v>0.72</v>
      </c>
      <c r="N197" s="871" t="s">
        <v>4059</v>
      </c>
      <c r="O197" s="734">
        <v>0.17</v>
      </c>
      <c r="P197" s="862">
        <v>43916</v>
      </c>
      <c r="Q197" s="862">
        <v>43945</v>
      </c>
      <c r="R197" s="642">
        <f>(K197-O197)/O197*100</f>
        <v>5.8823529411764595</v>
      </c>
      <c r="S197" s="701">
        <f>IF(INDEX(Historical!$D$7:$D$1254,MATCH(B197,Historical!$B$7:$B$1278,0))=0,"n/a",(INDEX(Historical!$C$7:$C$1256,MATCH(B197,Historical!$B$7:$B$1278,0))/INDEX(Historical!$D$7:$D$1254,MATCH(B197,Historical!$B$7:$B$1278,0))-1)*100)</f>
        <v>8.064516129032274</v>
      </c>
      <c r="T197" s="701">
        <f>IF(INDEX(Historical!$F$7:$F$1247,MATCH(B197,Historical!$B$7:$B$1278,0))=0,"n/a",((INDEX(Historical!$C$7:$C$1256,MATCH(B197,Historical!$B$7:$B$1278,0))/INDEX(Historical!$F$7:$F$1247,MATCH(B197,Historical!$B$7:$B$1278,0)))^(1/3)-1)*100)</f>
        <v>11.074581546227691</v>
      </c>
      <c r="U197" s="701">
        <f>IF(INDEX(Historical!$H$7:$H$1247,MATCH(B197,Historical!$B$7:$B$1278,0))=0,"n/a",((INDEX(Historical!$C$7:$C$1256,MATCH(B197,Historical!$B$7:$B$1278,0))/INDEX(Historical!$H$7:$H$1247,MATCH(B197,Historical!$B$7:$B$1278,0)))^(1/5)-1)*100)</f>
        <v>29.101787054492334</v>
      </c>
      <c r="V197" s="701">
        <f>IF(INDEX(Historical!$O$7:$O$1247,MATCH(B197,Historical!$B$7:$B$1278,0))=0,"n/a",((INDEX(Historical!$C$7:$C$1256,MATCH(B197,Historical!$B$7:$B$1278,0))/INDEX(Historical!$O$7:$O$1247,MATCH(B197,Historical!$B$7:$B$1278,0)))^(1/10)-1)*100)</f>
        <v>34.539532489705934</v>
      </c>
      <c r="W197" s="702">
        <f>IF(OR(U197&lt;=0,U197="n/a",V197&lt;=0,V197="n/a"),"n/a",U197/V197)</f>
        <v>0.84256459068071488</v>
      </c>
      <c r="X197" s="703">
        <f>IF(OR(AJ197&lt;=0,AJ197="n/a",U197&lt;=0,U197="n/a"),"n/a",U197/AJ197)</f>
        <v>3.829182507170044</v>
      </c>
      <c r="Y197" s="672"/>
      <c r="Z197" s="651">
        <f>IF(OR(AC197&lt;0.01,AC197="n/a"),"n/a",M197/AC197*100)</f>
        <v>17.307692307692307</v>
      </c>
      <c r="AA197" s="887">
        <f>IF(OR(AC197&lt;0.01,AC197="n/a"),"n/a",I197/AC197)</f>
        <v>55.177884615384613</v>
      </c>
      <c r="AB197" s="888">
        <v>12</v>
      </c>
      <c r="AC197" s="866">
        <v>4.16</v>
      </c>
      <c r="AD197" s="866">
        <v>3.65</v>
      </c>
      <c r="AE197" s="866">
        <v>8.92</v>
      </c>
      <c r="AF197" s="866">
        <v>4.7</v>
      </c>
      <c r="AG197" s="866">
        <v>11.3</v>
      </c>
      <c r="AH197" s="866">
        <v>-2.1999999999999997</v>
      </c>
      <c r="AI197" s="866">
        <v>18.240000000000002</v>
      </c>
      <c r="AJ197" s="866">
        <v>7.6</v>
      </c>
      <c r="AK197" s="866">
        <v>15.14</v>
      </c>
      <c r="AL197" s="879">
        <v>163760</v>
      </c>
      <c r="AM197" s="873">
        <v>0.5</v>
      </c>
      <c r="AN197" s="866">
        <v>0.63</v>
      </c>
      <c r="AO197" s="740">
        <f>IF(U197="n/a","n/a",IF(AA197&lt;0,"n/a",IF(AA197="n/a","n/a",J197+U197-AA197)))</f>
        <v>-25.762426740991607</v>
      </c>
      <c r="AP197" s="741">
        <f>IF(U197="n/a","n/a",J197+U197)</f>
        <v>29.415457874393006</v>
      </c>
      <c r="AQ197" s="889">
        <f>IF(OR(AC197&lt;0.01,AF197="n/a"),"n/a",(I197/SQRT(22.5*AC197*(I197/AF197))-1)*100)</f>
        <v>239.5003241316127</v>
      </c>
      <c r="AR197" s="651">
        <f>INDEX(Historical!$C$7:$C$1256,MATCH(B197,Historical!$B$7:$B$1278,0))*IF(AH197="n/a",1.03,IF(AH197&lt;0,1.01,IF(AH197&gt;10,1.1,(1+AH197/100))))</f>
        <v>0.67670000000000008</v>
      </c>
      <c r="AS197" s="887">
        <f>IF($AI197="n/a",1.03*AR197,IF($AI197&lt;0,1.01*AR197,IF($AI197&gt;10,1.1*AR197,(1+$AI197/100)*AR197)))</f>
        <v>0.7443700000000002</v>
      </c>
      <c r="AT197" s="887">
        <f>IF($AK197="n/a",1.03*AS197,IF($AK197&lt;0,1.01*AS197,IF($AK197&gt;10,1.1*AS197,(1+$AK197/100)*AS197)))</f>
        <v>0.81880700000000028</v>
      </c>
      <c r="AU197" s="887">
        <f>IF($AK197="n/a",1.03*AT197,IF($AK197&lt;0,1.01*AT197,IF($AK197&gt;10,1.1*AT197,(1+$AK197/100)*AT197)))</f>
        <v>0.90068770000000042</v>
      </c>
      <c r="AV197" s="887">
        <f>IF($AK197="n/a",1.03*AU197,IF($AK197&lt;0,1.01*AU197,IF($AK197&gt;10,1.1*AU197,(1+$AK197/100)*AU197)))</f>
        <v>0.99075647000000056</v>
      </c>
      <c r="AW197" s="651">
        <f>SUM(AR197:AV197)</f>
        <v>4.1313211700000023</v>
      </c>
      <c r="AX197" s="748">
        <f>AW197/I197*100</f>
        <v>1.7998262481484717</v>
      </c>
      <c r="AY197" s="935">
        <v>0.89</v>
      </c>
      <c r="AZ197" s="873">
        <v>91.92</v>
      </c>
      <c r="BA197" s="873">
        <v>-4.5600000000000005</v>
      </c>
      <c r="BB197" s="873">
        <v>7.06</v>
      </c>
      <c r="BC197" s="873">
        <v>28.83</v>
      </c>
      <c r="BE197" s="624">
        <v>2014</v>
      </c>
      <c r="BF197" s="899">
        <f>IF(BE197&gt;2008,0,IF(BE197&gt;2001,1,IF(BE197&gt;1990,2,IF(BE197&gt;1980,3,IF(BE197&gt;1973,4,IF(BE197&gt;1970,5,IF(BE197&gt;1960,6,IF(BE197&gt;1958,7,IF(BE197&gt;1953,8,9)))))))))</f>
        <v>0</v>
      </c>
      <c r="BG197" s="883">
        <v>5.2</v>
      </c>
    </row>
    <row r="198" spans="1:59" ht="11.25" customHeight="1" x14ac:dyDescent="0.2">
      <c r="A198" s="872" t="s">
        <v>1106</v>
      </c>
      <c r="B198" s="876" t="s">
        <v>1107</v>
      </c>
      <c r="C198" s="933" t="s">
        <v>178</v>
      </c>
      <c r="D198" s="933" t="s">
        <v>4339</v>
      </c>
      <c r="E198" s="733">
        <v>8</v>
      </c>
      <c r="F198" s="1158">
        <v>565</v>
      </c>
      <c r="G198" s="1182" t="s">
        <v>106</v>
      </c>
      <c r="H198" s="1182" t="s">
        <v>106</v>
      </c>
      <c r="I198" s="875">
        <v>26.52</v>
      </c>
      <c r="J198" s="651">
        <f>(M198/I198)*100</f>
        <v>13.650075414781298</v>
      </c>
      <c r="K198" s="878">
        <v>0.90500000000000003</v>
      </c>
      <c r="L198" s="888">
        <v>4</v>
      </c>
      <c r="M198" s="642">
        <f>K198*L198</f>
        <v>3.62</v>
      </c>
      <c r="N198" s="871" t="s">
        <v>107</v>
      </c>
      <c r="O198" s="734">
        <v>0.9</v>
      </c>
      <c r="P198" s="862">
        <v>44140</v>
      </c>
      <c r="Q198" s="862">
        <v>44147</v>
      </c>
      <c r="R198" s="642">
        <f>(K198-O198)/O198*100</f>
        <v>0.55555555555555602</v>
      </c>
      <c r="S198" s="701">
        <f>IF(INDEX(Historical!$D$7:$D$1254,MATCH(B198,Historical!$B$7:$B$1278,0))=0,"n/a",(INDEX(Historical!$C$7:$C$1256,MATCH(B198,Historical!$B$7:$B$1278,0))/INDEX(Historical!$D$7:$D$1254,MATCH(B198,Historical!$B$7:$B$1278,0))-1)*100)</f>
        <v>10.708401976935743</v>
      </c>
      <c r="T198" s="701">
        <f>IF(INDEX(Historical!$F$7:$F$1247,MATCH(B198,Historical!$B$7:$B$1278,0))=0,"n/a",((INDEX(Historical!$C$7:$C$1256,MATCH(B198,Historical!$B$7:$B$1278,0))/INDEX(Historical!$F$7:$F$1247,MATCH(B198,Historical!$B$7:$B$1278,0)))^(1/3)-1)*100)</f>
        <v>10.578567985792864</v>
      </c>
      <c r="U198" s="701">
        <f>IF(INDEX(Historical!$H$7:$H$1247,MATCH(B198,Historical!$B$7:$B$1278,0))=0,"n/a",((INDEX(Historical!$C$7:$C$1256,MATCH(B198,Historical!$B$7:$B$1278,0))/INDEX(Historical!$H$7:$H$1247,MATCH(B198,Historical!$B$7:$B$1278,0)))^(1/5)-1)*100)</f>
        <v>13.232843705273689</v>
      </c>
      <c r="V198" s="701" t="str">
        <f>IF(INDEX(Historical!$O$7:$O$1247,MATCH(B198,Historical!$B$7:$B$1278,0))=0,"n/a",((INDEX(Historical!$C$7:$C$1256,MATCH(B198,Historical!$B$7:$B$1278,0))/INDEX(Historical!$O$7:$O$1247,MATCH(B198,Historical!$B$7:$B$1278,0)))^(1/10)-1)*100)</f>
        <v>n/a</v>
      </c>
      <c r="W198" s="702" t="str">
        <f>IF(OR(U198&lt;=0,U198="n/a",V198&lt;=0,V198="n/a"),"n/a",U198/V198)</f>
        <v>n/a</v>
      </c>
      <c r="X198" s="703" t="str">
        <f>IF(OR(AJ198&lt;=0,AJ198="n/a",U198&lt;=0,U198="n/a"),"n/a",U198/AJ198)</f>
        <v>n/a</v>
      </c>
      <c r="Y198" s="877"/>
      <c r="Z198" s="651">
        <f>IF(OR(AC198&lt;0.01,AC198="n/a"),"n/a",M198/AC198*100)</f>
        <v>107.73809523809526</v>
      </c>
      <c r="AA198" s="887">
        <f>IF(OR(AC198&lt;0.01,AC198="n/a"),"n/a",I198/AC198)</f>
        <v>7.8928571428571432</v>
      </c>
      <c r="AB198" s="888">
        <v>12</v>
      </c>
      <c r="AC198" s="866">
        <v>3.36</v>
      </c>
      <c r="AD198" s="866" t="s">
        <v>136</v>
      </c>
      <c r="AE198" s="866">
        <v>2.15</v>
      </c>
      <c r="AF198" s="866" t="s">
        <v>136</v>
      </c>
      <c r="AG198" s="866">
        <v>-87.9</v>
      </c>
      <c r="AH198" s="866">
        <v>-1.6</v>
      </c>
      <c r="AI198" s="866">
        <v>1.38</v>
      </c>
      <c r="AJ198" s="866">
        <v>-1.3</v>
      </c>
      <c r="AK198" s="866">
        <v>-2.6100000000000003</v>
      </c>
      <c r="AL198" s="879">
        <v>1200</v>
      </c>
      <c r="AM198" s="873">
        <v>0.2</v>
      </c>
      <c r="AN198" s="866" t="s">
        <v>136</v>
      </c>
      <c r="AO198" s="740">
        <f>IF(U198="n/a","n/a",IF(AA198&lt;0,"n/a",IF(AA198="n/a","n/a",J198+U198-AA198)))</f>
        <v>18.990061977197843</v>
      </c>
      <c r="AP198" s="741">
        <f>IF(U198="n/a","n/a",J198+U198)</f>
        <v>26.882919120054986</v>
      </c>
      <c r="AQ198" s="889" t="str">
        <f>IF(OR(AC198&lt;0.01,AF198="n/a"),"n/a",(I198/SQRT(22.5*AC198*(I198/AF198))-1)*100)</f>
        <v>n/a</v>
      </c>
      <c r="AR198" s="651">
        <f>INDEX(Historical!$C$7:$C$1256,MATCH(B198,Historical!$B$7:$B$1278,0))*IF(AH198="n/a",1.03,IF(AH198&lt;0,1.01,IF(AH198&gt;10,1.1,(1+AH198/100))))</f>
        <v>3.3935999999999997</v>
      </c>
      <c r="AS198" s="887">
        <f>IF($AI198="n/a",1.03*AR198,IF($AI198&lt;0,1.01*AR198,IF($AI198&gt;10,1.1*AR198,(1+$AI198/100)*AR198)))</f>
        <v>3.4404316799999997</v>
      </c>
      <c r="AT198" s="887">
        <f>IF($AK198="n/a",1.03*AS198,IF($AK198&lt;0,1.01*AS198,IF($AK198&gt;10,1.1*AS198,(1+$AK198/100)*AS198)))</f>
        <v>3.4748359967999995</v>
      </c>
      <c r="AU198" s="887">
        <f>IF($AK198="n/a",1.03*AT198,IF($AK198&lt;0,1.01*AT198,IF($AK198&gt;10,1.1*AT198,(1+$AK198/100)*AT198)))</f>
        <v>3.5095843567679994</v>
      </c>
      <c r="AV198" s="887">
        <f>IF($AK198="n/a",1.03*AU198,IF($AK198&lt;0,1.01*AU198,IF($AK198&gt;10,1.1*AU198,(1+$AK198/100)*AU198)))</f>
        <v>3.5446802003356792</v>
      </c>
      <c r="AW198" s="651">
        <f>SUM(AR198:AV198)</f>
        <v>17.363132233903677</v>
      </c>
      <c r="AX198" s="748">
        <f>AW198/I198*100</f>
        <v>65.471841002653392</v>
      </c>
      <c r="AY198" s="935">
        <v>3.09</v>
      </c>
      <c r="AZ198" s="873">
        <v>381.31</v>
      </c>
      <c r="BA198" s="873">
        <v>-24.03</v>
      </c>
      <c r="BB198" s="873">
        <v>-11.05</v>
      </c>
      <c r="BC198" s="873">
        <v>8.89</v>
      </c>
      <c r="BE198" s="624">
        <v>2013</v>
      </c>
      <c r="BF198" s="899">
        <f>IF(BE198&gt;2008,0,IF(BE198&gt;2001,1,IF(BE198&gt;1990,2,IF(BE198&gt;1980,3,IF(BE198&gt;1973,4,IF(BE198&gt;1970,5,IF(BE198&gt;1960,6,IF(BE198&gt;1958,7,IF(BE198&gt;1953,8,9)))))))))</f>
        <v>0</v>
      </c>
      <c r="BG198" s="883">
        <v>10.199999999999999</v>
      </c>
    </row>
    <row r="199" spans="1:59" ht="11.25" customHeight="1" x14ac:dyDescent="0.2">
      <c r="A199" s="882" t="s">
        <v>4065</v>
      </c>
      <c r="B199" s="876" t="s">
        <v>4066</v>
      </c>
      <c r="C199" s="933" t="s">
        <v>245</v>
      </c>
      <c r="D199" s="933" t="s">
        <v>4320</v>
      </c>
      <c r="E199" s="733">
        <v>6</v>
      </c>
      <c r="F199" s="1158">
        <v>687</v>
      </c>
      <c r="G199" s="1178" t="s">
        <v>106</v>
      </c>
      <c r="H199" s="1178" t="s">
        <v>106</v>
      </c>
      <c r="I199" s="875">
        <v>56.65</v>
      </c>
      <c r="J199" s="651">
        <f>(M199/I199)*100</f>
        <v>2.206531332744925</v>
      </c>
      <c r="K199" s="878">
        <v>0.3125</v>
      </c>
      <c r="L199" s="888">
        <v>4</v>
      </c>
      <c r="M199" s="642">
        <f>K199*L199</f>
        <v>1.25</v>
      </c>
      <c r="N199" s="871" t="s">
        <v>318</v>
      </c>
      <c r="O199" s="734">
        <v>0.27500000000000002</v>
      </c>
      <c r="P199" s="862">
        <v>43909</v>
      </c>
      <c r="Q199" s="862">
        <v>43917</v>
      </c>
      <c r="R199" s="642">
        <f>(K199-O199)/O199*100</f>
        <v>13.636363636363628</v>
      </c>
      <c r="S199" s="701">
        <f>IF(INDEX(Historical!$D$7:$D$1254,MATCH(B199,Historical!$B$7:$B$1278,0))=0,"n/a",(INDEX(Historical!$C$7:$C$1256,MATCH(B199,Historical!$B$7:$B$1278,0))/INDEX(Historical!$D$7:$D$1254,MATCH(B199,Historical!$B$7:$B$1278,0))-1)*100)</f>
        <v>22.222222222222232</v>
      </c>
      <c r="T199" s="701">
        <f>IF(INDEX(Historical!$F$7:$F$1247,MATCH(B199,Historical!$B$7:$B$1278,0))=0,"n/a",((INDEX(Historical!$C$7:$C$1256,MATCH(B199,Historical!$B$7:$B$1278,0))/INDEX(Historical!$F$7:$F$1247,MATCH(B199,Historical!$B$7:$B$1278,0)))^(1/3)-1)*100)</f>
        <v>22.052244447028492</v>
      </c>
      <c r="U199" s="701">
        <f>IF(INDEX(Historical!$H$7:$H$1247,MATCH(B199,Historical!$B$7:$B$1278,0))=0,"n/a",((INDEX(Historical!$C$7:$C$1256,MATCH(B199,Historical!$B$7:$B$1278,0))/INDEX(Historical!$H$7:$H$1247,MATCH(B199,Historical!$B$7:$B$1278,0)))^(1/5)-1)*100)</f>
        <v>17.080491296489232</v>
      </c>
      <c r="V199" s="701" t="str">
        <f>IF(INDEX(Historical!$O$7:$O$1247,MATCH(B199,Historical!$B$7:$B$1278,0))=0,"n/a",((INDEX(Historical!$C$7:$C$1256,MATCH(B199,Historical!$B$7:$B$1278,0))/INDEX(Historical!$O$7:$O$1247,MATCH(B199,Historical!$B$7:$B$1278,0)))^(1/10)-1)*100)</f>
        <v>n/a</v>
      </c>
      <c r="W199" s="702" t="str">
        <f>IF(OR(U199&lt;=0,U199="n/a",V199&lt;=0,V199="n/a"),"n/a",U199/V199)</f>
        <v>n/a</v>
      </c>
      <c r="X199" s="703">
        <f>IF(OR(AJ199&lt;=0,AJ199="n/a",U199&lt;=0,U199="n/a"),"n/a",U199/AJ199)</f>
        <v>5.1759064534815851</v>
      </c>
      <c r="Y199" s="877"/>
      <c r="Z199" s="651">
        <f>IF(OR(AC199&lt;0.01,AC199="n/a"),"n/a",M199/AC199*100)</f>
        <v>43.402777777777779</v>
      </c>
      <c r="AA199" s="887">
        <f>IF(OR(AC199&lt;0.01,AC199="n/a"),"n/a",I199/AC199)</f>
        <v>19.670138888888889</v>
      </c>
      <c r="AB199" s="888">
        <v>1</v>
      </c>
      <c r="AC199" s="866">
        <v>2.88</v>
      </c>
      <c r="AD199" s="866">
        <v>2.57</v>
      </c>
      <c r="AE199" s="866">
        <v>0.59</v>
      </c>
      <c r="AF199" s="866">
        <v>2.4700000000000002</v>
      </c>
      <c r="AG199" s="866">
        <v>14.799999999999999</v>
      </c>
      <c r="AH199" s="866">
        <v>3.1</v>
      </c>
      <c r="AI199" s="866">
        <v>10.36</v>
      </c>
      <c r="AJ199" s="866">
        <v>3.3000000000000003</v>
      </c>
      <c r="AK199" s="866">
        <v>7.6499999999999995</v>
      </c>
      <c r="AL199" s="879">
        <v>5040</v>
      </c>
      <c r="AM199" s="873">
        <v>32.300000000000004</v>
      </c>
      <c r="AN199" s="866">
        <v>0</v>
      </c>
      <c r="AO199" s="740">
        <f>IF(U199="n/a","n/a",IF(AA199&lt;0,"n/a",IF(AA199="n/a","n/a",J199+U199-AA199)))</f>
        <v>-0.38311625965473084</v>
      </c>
      <c r="AP199" s="741">
        <f>IF(U199="n/a","n/a",J199+U199)</f>
        <v>19.287022629234158</v>
      </c>
      <c r="AQ199" s="889">
        <f>IF(OR(AC199&lt;0.01,AF199="n/a"),"n/a",(I199/SQRT(22.5*AC199*(I199/AF199))-1)*100)</f>
        <v>46.94706991983437</v>
      </c>
      <c r="AR199" s="651">
        <f>INDEX(Historical!$C$7:$C$1256,MATCH(B199,Historical!$B$7:$B$1278,0))*IF(AH199="n/a",1.03,IF(AH199&lt;0,1.01,IF(AH199&gt;10,1.1,(1+AH199/100))))</f>
        <v>1.1341000000000001</v>
      </c>
      <c r="AS199" s="887">
        <f>IF($AI199="n/a",1.03*AR199,IF($AI199&lt;0,1.01*AR199,IF($AI199&gt;10,1.1*AR199,(1+$AI199/100)*AR199)))</f>
        <v>1.2475100000000001</v>
      </c>
      <c r="AT199" s="887">
        <f>IF($AK199="n/a",1.03*AS199,IF($AK199&lt;0,1.01*AS199,IF($AK199&gt;10,1.1*AS199,(1+$AK199/100)*AS199)))</f>
        <v>1.3429445150000001</v>
      </c>
      <c r="AU199" s="887">
        <f>IF($AK199="n/a",1.03*AT199,IF($AK199&lt;0,1.01*AT199,IF($AK199&gt;10,1.1*AT199,(1+$AK199/100)*AT199)))</f>
        <v>1.4456797703975002</v>
      </c>
      <c r="AV199" s="887">
        <f>IF($AK199="n/a",1.03*AU199,IF($AK199&lt;0,1.01*AU199,IF($AK199&gt;10,1.1*AU199,(1+$AK199/100)*AU199)))</f>
        <v>1.5562742728329089</v>
      </c>
      <c r="AW199" s="651">
        <f>SUM(AR199:AV199)</f>
        <v>6.7265085582304085</v>
      </c>
      <c r="AX199" s="748">
        <f>AW199/I199*100</f>
        <v>11.873801514969831</v>
      </c>
      <c r="AY199" s="935">
        <v>1.85</v>
      </c>
      <c r="AZ199" s="873">
        <v>320.88</v>
      </c>
      <c r="BA199" s="873">
        <v>-10.489999999999998</v>
      </c>
      <c r="BB199" s="873">
        <v>-0.72</v>
      </c>
      <c r="BC199" s="873">
        <v>36.93</v>
      </c>
      <c r="BE199" s="624">
        <v>2015</v>
      </c>
      <c r="BF199" s="899">
        <f>IF(BE199&gt;2008,0,IF(BE199&gt;2001,1,IF(BE199&gt;1990,2,IF(BE199&gt;1980,3,IF(BE199&gt;1973,4,IF(BE199&gt;1970,5,IF(BE199&gt;1960,6,IF(BE199&gt;1958,7,IF(BE199&gt;1953,8,9)))))))))</f>
        <v>0</v>
      </c>
      <c r="BG199" s="883">
        <v>3.5999999999999996</v>
      </c>
    </row>
    <row r="200" spans="1:59" ht="11.25" customHeight="1" x14ac:dyDescent="0.2">
      <c r="A200" s="881" t="s">
        <v>4306</v>
      </c>
      <c r="B200" s="596" t="s">
        <v>3813</v>
      </c>
      <c r="C200" s="933" t="s">
        <v>4196</v>
      </c>
      <c r="D200" s="933" t="s">
        <v>4340</v>
      </c>
      <c r="E200" s="733">
        <v>6</v>
      </c>
      <c r="F200" s="1158">
        <v>669</v>
      </c>
      <c r="G200" s="1141" t="s">
        <v>106</v>
      </c>
      <c r="H200" s="1141" t="s">
        <v>106</v>
      </c>
      <c r="I200" s="875">
        <v>75.08</v>
      </c>
      <c r="J200" s="651">
        <f>(M200/I200)*100</f>
        <v>1.1720831113478956</v>
      </c>
      <c r="K200" s="878">
        <v>0.22</v>
      </c>
      <c r="L200" s="888">
        <v>4</v>
      </c>
      <c r="M200" s="642">
        <f>K200*L200</f>
        <v>0.88</v>
      </c>
      <c r="N200" s="871" t="s">
        <v>107</v>
      </c>
      <c r="O200" s="734">
        <v>0.19</v>
      </c>
      <c r="P200" s="619">
        <v>43793</v>
      </c>
      <c r="Q200" s="619">
        <v>43802</v>
      </c>
      <c r="R200" s="642">
        <f>(K200-O200)/O200*100</f>
        <v>15.789473684210526</v>
      </c>
      <c r="S200" s="701">
        <f>IF(INDEX(Historical!$D$7:$D$1254,MATCH(B200,Historical!$B$7:$B$1278,0))=0,"n/a",(INDEX(Historical!$C$7:$C$1256,MATCH(B200,Historical!$B$7:$B$1278,0))/INDEX(Historical!$D$7:$D$1254,MATCH(B200,Historical!$B$7:$B$1278,0))-1)*100)</f>
        <v>17.910447761194035</v>
      </c>
      <c r="T200" s="701">
        <f>IF(INDEX(Historical!$F$7:$F$1247,MATCH(B200,Historical!$B$7:$B$1278,0))=0,"n/a",((INDEX(Historical!$C$7:$C$1256,MATCH(B200,Historical!$B$7:$B$1278,0))/INDEX(Historical!$F$7:$F$1247,MATCH(B200,Historical!$B$7:$B$1278,0)))^(1/3)-1)*100)</f>
        <v>16.471328451175495</v>
      </c>
      <c r="U200" s="701">
        <f>IF(INDEX(Historical!$H$7:$H$1247,MATCH(B200,Historical!$B$7:$B$1278,0))=0,"n/a",((INDEX(Historical!$C$7:$C$1256,MATCH(B200,Historical!$B$7:$B$1278,0))/INDEX(Historical!$H$7:$H$1247,MATCH(B200,Historical!$B$7:$B$1278,0)))^(1/5)-1)*100)</f>
        <v>51.190818528332002</v>
      </c>
      <c r="V200" s="701" t="str">
        <f>IF(INDEX(Historical!$O$7:$O$1247,MATCH(B200,Historical!$B$7:$B$1278,0))=0,"n/a",((INDEX(Historical!$C$7:$C$1256,MATCH(B200,Historical!$B$7:$B$1278,0))/INDEX(Historical!$O$7:$O$1247,MATCH(B200,Historical!$B$7:$B$1278,0)))^(1/10)-1)*100)</f>
        <v>n/a</v>
      </c>
      <c r="W200" s="702" t="str">
        <f>IF(OR(U200&lt;=0,U200="n/a",V200&lt;=0,V200="n/a"),"n/a",U200/V200)</f>
        <v>n/a</v>
      </c>
      <c r="X200" s="703">
        <f>IF(OR(AJ200&lt;=0,AJ200="n/a",U200&lt;=0,U200="n/a"),"n/a",U200/AJ200)</f>
        <v>4.4904226779238599</v>
      </c>
      <c r="Y200" s="661"/>
      <c r="Z200" s="651">
        <f>IF(OR(AC200&lt;0.01,AC200="n/a"),"n/a",M200/AC200*100)</f>
        <v>25.806451612903224</v>
      </c>
      <c r="AA200" s="887">
        <f>IF(OR(AC200&lt;0.01,AC200="n/a"),"n/a",I200/AC200)</f>
        <v>22.017595307917887</v>
      </c>
      <c r="AB200" s="888">
        <v>12</v>
      </c>
      <c r="AC200" s="866">
        <v>3.41</v>
      </c>
      <c r="AD200" s="866">
        <v>1.38</v>
      </c>
      <c r="AE200" s="866">
        <v>6.29</v>
      </c>
      <c r="AF200" s="866">
        <v>3.11</v>
      </c>
      <c r="AG200" s="866">
        <v>10.5</v>
      </c>
      <c r="AH200" s="866">
        <v>124</v>
      </c>
      <c r="AI200" s="866">
        <v>7.3999999999999995</v>
      </c>
      <c r="AJ200" s="866">
        <v>11.4</v>
      </c>
      <c r="AK200" s="866">
        <v>16</v>
      </c>
      <c r="AL200" s="879">
        <v>7480</v>
      </c>
      <c r="AM200" s="873">
        <v>0.5</v>
      </c>
      <c r="AN200" s="866">
        <v>0</v>
      </c>
      <c r="AO200" s="740">
        <f>IF(U200="n/a","n/a",IF(AA200&lt;0,"n/a",IF(AA200="n/a","n/a",J200+U200-AA200)))</f>
        <v>30.345306331762011</v>
      </c>
      <c r="AP200" s="741">
        <f>IF(U200="n/a","n/a",J200+U200)</f>
        <v>52.362901639679897</v>
      </c>
      <c r="AQ200" s="889">
        <f>IF(OR(AC200&lt;0.01,AF200="n/a"),"n/a",(I200/SQRT(22.5*AC200*(I200/AF200))-1)*100)</f>
        <v>74.451166561017402</v>
      </c>
      <c r="AR200" s="651">
        <f>INDEX(Historical!$C$7:$C$1256,MATCH(B200,Historical!$B$7:$B$1278,0))*IF(AH200="n/a",1.03,IF(AH200&lt;0,1.01,IF(AH200&gt;10,1.1,(1+AH200/100))))</f>
        <v>0.86900000000000011</v>
      </c>
      <c r="AS200" s="887">
        <f>IF($AI200="n/a",1.03*AR200,IF($AI200&lt;0,1.01*AR200,IF($AI200&gt;10,1.1*AR200,(1+$AI200/100)*AR200)))</f>
        <v>0.93330600000000019</v>
      </c>
      <c r="AT200" s="887">
        <f>IF($AK200="n/a",1.03*AS200,IF($AK200&lt;0,1.01*AS200,IF($AK200&gt;10,1.1*AS200,(1+$AK200/100)*AS200)))</f>
        <v>1.0266366000000002</v>
      </c>
      <c r="AU200" s="887">
        <f>IF($AK200="n/a",1.03*AT200,IF($AK200&lt;0,1.01*AT200,IF($AK200&gt;10,1.1*AT200,(1+$AK200/100)*AT200)))</f>
        <v>1.1293002600000004</v>
      </c>
      <c r="AV200" s="887">
        <f>IF($AK200="n/a",1.03*AU200,IF($AK200&lt;0,1.01*AU200,IF($AK200&gt;10,1.1*AU200,(1+$AK200/100)*AU200)))</f>
        <v>1.2422302860000005</v>
      </c>
      <c r="AW200" s="651">
        <f>SUM(AR200:AV200)</f>
        <v>5.2004731460000011</v>
      </c>
      <c r="AX200" s="748">
        <f>AW200/I200*100</f>
        <v>6.9265758470964318</v>
      </c>
      <c r="AY200" s="935">
        <v>0.87</v>
      </c>
      <c r="AZ200" s="873">
        <v>68.040000000000006</v>
      </c>
      <c r="BA200" s="873">
        <v>1.54</v>
      </c>
      <c r="BB200" s="873">
        <v>10.41</v>
      </c>
      <c r="BC200" s="873">
        <v>16.150000000000002</v>
      </c>
      <c r="BE200" s="624">
        <v>2014</v>
      </c>
      <c r="BF200" s="899">
        <f>IF(BE200&gt;2008,0,IF(BE200&gt;2001,1,IF(BE200&gt;1990,2,IF(BE200&gt;1980,3,IF(BE200&gt;1973,4,IF(BE200&gt;1970,5,IF(BE200&gt;1960,6,IF(BE200&gt;1958,7,IF(BE200&gt;1953,8,9)))))))))</f>
        <v>0</v>
      </c>
      <c r="BG200" s="883">
        <v>8.6</v>
      </c>
    </row>
    <row r="201" spans="1:59" s="774" customFormat="1" ht="11.25" customHeight="1" x14ac:dyDescent="0.2">
      <c r="A201" s="755" t="s">
        <v>536</v>
      </c>
      <c r="B201" s="782" t="s">
        <v>537</v>
      </c>
      <c r="C201" s="933" t="s">
        <v>4322</v>
      </c>
      <c r="D201" s="933" t="s">
        <v>4323</v>
      </c>
      <c r="E201" s="756">
        <v>16</v>
      </c>
      <c r="F201" s="1158">
        <v>234</v>
      </c>
      <c r="G201" s="1181" t="s">
        <v>106</v>
      </c>
      <c r="H201" s="1181" t="s">
        <v>106</v>
      </c>
      <c r="I201" s="757">
        <v>144.30000000000001</v>
      </c>
      <c r="J201" s="758">
        <f>(M201/I201)*100</f>
        <v>3.1046431046431047</v>
      </c>
      <c r="K201" s="759">
        <v>1.1200000000000001</v>
      </c>
      <c r="L201" s="760">
        <v>4</v>
      </c>
      <c r="M201" s="761">
        <f>K201*L201</f>
        <v>4.4800000000000004</v>
      </c>
      <c r="N201" s="762" t="s">
        <v>318</v>
      </c>
      <c r="O201" s="763">
        <v>1.08</v>
      </c>
      <c r="P201" s="764">
        <v>43906</v>
      </c>
      <c r="Q201" s="764">
        <v>43921</v>
      </c>
      <c r="R201" s="761">
        <f>(K201-O201)/O201*100</f>
        <v>3.7037037037037068</v>
      </c>
      <c r="S201" s="701">
        <f>IF(INDEX(Historical!$D$7:$D$1254,MATCH(B201,Historical!$B$7:$B$1278,0))=0,"n/a",(INDEX(Historical!$C$7:$C$1256,MATCH(B201,Historical!$B$7:$B$1278,0))/INDEX(Historical!$D$7:$D$1254,MATCH(B201,Historical!$B$7:$B$1278,0))-1)*100)</f>
        <v>7.3232323232323315</v>
      </c>
      <c r="T201" s="701">
        <f>IF(INDEX(Historical!$F$7:$F$1247,MATCH(B201,Historical!$B$7:$B$1278,0))=0,"n/a",((INDEX(Historical!$C$7:$C$1256,MATCH(B201,Historical!$B$7:$B$1278,0))/INDEX(Historical!$F$7:$F$1247,MATCH(B201,Historical!$B$7:$B$1278,0)))^(1/3)-1)*100)</f>
        <v>6.4834439393990806</v>
      </c>
      <c r="U201" s="701">
        <f>IF(INDEX(Historical!$H$7:$H$1247,MATCH(B201,Historical!$B$7:$B$1278,0))=0,"n/a",((INDEX(Historical!$C$7:$C$1256,MATCH(B201,Historical!$B$7:$B$1278,0))/INDEX(Historical!$H$7:$H$1247,MATCH(B201,Historical!$B$7:$B$1278,0)))^(1/5)-1)*100)</f>
        <v>5.0630899087708903</v>
      </c>
      <c r="V201" s="701">
        <f>IF(INDEX(Historical!$O$7:$O$1247,MATCH(B201,Historical!$B$7:$B$1278,0))=0,"n/a",((INDEX(Historical!$C$7:$C$1256,MATCH(B201,Historical!$B$7:$B$1278,0))/INDEX(Historical!$O$7:$O$1247,MATCH(B201,Historical!$B$7:$B$1278,0)))^(1/10)-1)*100)</f>
        <v>12.151610942073333</v>
      </c>
      <c r="W201" s="702">
        <f>IF(OR(U201&lt;=0,U201="n/a",V201&lt;=0,V201="n/a"),"n/a",U201/V201)</f>
        <v>0.4166599747890723</v>
      </c>
      <c r="X201" s="703">
        <f>IF(OR(AJ201&lt;=0,AJ201="n/a",U201&lt;=0,U201="n/a"),"n/a",U201/AJ201)</f>
        <v>0.26931329301972817</v>
      </c>
      <c r="Y201" s="782"/>
      <c r="Z201" s="758">
        <f>IF(OR(AC201&lt;0.01,AC201="n/a"),"n/a",M201/AC201*100)</f>
        <v>157.74647887323945</v>
      </c>
      <c r="AA201" s="766">
        <f>IF(OR(AC201&lt;0.01,AC201="n/a"),"n/a",I201/AC201)</f>
        <v>50.809859154929583</v>
      </c>
      <c r="AB201" s="760">
        <v>12</v>
      </c>
      <c r="AC201" s="767">
        <v>2.84</v>
      </c>
      <c r="AD201" s="767">
        <v>3.05</v>
      </c>
      <c r="AE201" s="767">
        <v>11.36</v>
      </c>
      <c r="AF201" s="767">
        <v>2.48</v>
      </c>
      <c r="AG201" s="767">
        <v>5.3</v>
      </c>
      <c r="AH201" s="767">
        <v>94.6</v>
      </c>
      <c r="AI201" s="767">
        <v>-6.419999999999999</v>
      </c>
      <c r="AJ201" s="767">
        <v>18.8</v>
      </c>
      <c r="AK201" s="767">
        <v>16.66</v>
      </c>
      <c r="AL201" s="768">
        <v>38740</v>
      </c>
      <c r="AM201" s="769">
        <v>0.33</v>
      </c>
      <c r="AN201" s="767">
        <v>0.8</v>
      </c>
      <c r="AO201" s="770">
        <f>IF(U201="n/a","n/a",IF(AA201&lt;0,"n/a",IF(AA201="n/a","n/a",J201+U201-AA201)))</f>
        <v>-42.64212614151559</v>
      </c>
      <c r="AP201" s="771">
        <f>IF(U201="n/a","n/a",J201+U201)</f>
        <v>8.1677330134139954</v>
      </c>
      <c r="AQ201" s="772">
        <f>IF(OR(AC201&lt;0.01,AF201="n/a"),"n/a",(I201/SQRT(22.5*AC201*(I201/AF201))-1)*100)</f>
        <v>136.65112691163043</v>
      </c>
      <c r="AR201" s="651">
        <f>INDEX(Historical!$C$7:$C$1256,MATCH(B201,Historical!$B$7:$B$1278,0))*IF(AH201="n/a",1.03,IF(AH201&lt;0,1.01,IF(AH201&gt;10,1.1,(1+AH201/100))))</f>
        <v>4.6750000000000007</v>
      </c>
      <c r="AS201" s="766">
        <f>IF($AI201="n/a",1.03*AR201,IF($AI201&lt;0,1.01*AR201,IF($AI201&gt;10,1.1*AR201,(1+$AI201/100)*AR201)))</f>
        <v>4.721750000000001</v>
      </c>
      <c r="AT201" s="766">
        <f>IF($AK201="n/a",1.03*AS201,IF($AK201&lt;0,1.01*AS201,IF($AK201&gt;10,1.1*AS201,(1+$AK201/100)*AS201)))</f>
        <v>5.1939250000000019</v>
      </c>
      <c r="AU201" s="766">
        <f>IF($AK201="n/a",1.03*AT201,IF($AK201&lt;0,1.01*AT201,IF($AK201&gt;10,1.1*AT201,(1+$AK201/100)*AT201)))</f>
        <v>5.7133175000000023</v>
      </c>
      <c r="AV201" s="766">
        <f>IF($AK201="n/a",1.03*AU201,IF($AK201&lt;0,1.01*AU201,IF($AK201&gt;10,1.1*AU201,(1+$AK201/100)*AU201)))</f>
        <v>6.2846492500000029</v>
      </c>
      <c r="AW201" s="758">
        <f>SUM(AR201:AV201)</f>
        <v>26.588641750000008</v>
      </c>
      <c r="AX201" s="773">
        <f>AW201/I201*100</f>
        <v>18.425947158697163</v>
      </c>
      <c r="AY201" s="936">
        <v>0.18</v>
      </c>
      <c r="AZ201" s="769">
        <v>37.43</v>
      </c>
      <c r="BA201" s="769">
        <v>-12.8</v>
      </c>
      <c r="BB201" s="769">
        <v>-4.2</v>
      </c>
      <c r="BC201" s="769">
        <v>1.52</v>
      </c>
      <c r="BD201" s="909"/>
      <c r="BE201" s="624">
        <v>2005</v>
      </c>
      <c r="BF201" s="899">
        <f>IF(BE201&gt;2008,0,IF(BE201&gt;2001,1,IF(BE201&gt;1990,2,IF(BE201&gt;1980,3,IF(BE201&gt;1973,4,IF(BE201&gt;1970,5,IF(BE201&gt;1960,6,IF(BE201&gt;1958,7,IF(BE201&gt;1953,8,9)))))))))</f>
        <v>1</v>
      </c>
      <c r="BG201" s="825">
        <v>2.1999999999999997</v>
      </c>
    </row>
    <row r="202" spans="1:59" ht="11.25" customHeight="1" x14ac:dyDescent="0.2">
      <c r="A202" s="864" t="s">
        <v>209</v>
      </c>
      <c r="B202" s="876" t="s">
        <v>210</v>
      </c>
      <c r="C202" s="933" t="s">
        <v>112</v>
      </c>
      <c r="D202" s="933" t="s">
        <v>211</v>
      </c>
      <c r="E202" s="733">
        <v>65</v>
      </c>
      <c r="F202" s="1158">
        <v>2</v>
      </c>
      <c r="G202" s="1141" t="s">
        <v>115</v>
      </c>
      <c r="H202" s="1141" t="s">
        <v>37</v>
      </c>
      <c r="I202" s="866">
        <v>110.71</v>
      </c>
      <c r="J202" s="651">
        <f>(M202/I202)*100</f>
        <v>1.7884563273417036</v>
      </c>
      <c r="K202" s="878">
        <v>0.495</v>
      </c>
      <c r="L202" s="888">
        <v>4</v>
      </c>
      <c r="M202" s="642">
        <f>K202*L202</f>
        <v>1.98</v>
      </c>
      <c r="N202" s="871" t="s">
        <v>148</v>
      </c>
      <c r="O202" s="734">
        <v>0.49</v>
      </c>
      <c r="P202" s="862">
        <v>44071</v>
      </c>
      <c r="Q202" s="862">
        <v>44089</v>
      </c>
      <c r="R202" s="642">
        <f>(K202-O202)/O202*100</f>
        <v>1.020408163265307</v>
      </c>
      <c r="S202" s="701">
        <f>IF(INDEX(Historical!$D$7:$D$1254,MATCH(B202,Historical!$B$7:$B$1278,0))=0,"n/a",(INDEX(Historical!$C$7:$C$1256,MATCH(B202,Historical!$B$7:$B$1278,0))/INDEX(Historical!$D$7:$D$1254,MATCH(B202,Historical!$B$7:$B$1278,0))-1)*100)</f>
        <v>2.1052631578947434</v>
      </c>
      <c r="T202" s="701">
        <f>IF(INDEX(Historical!$F$7:$F$1247,MATCH(B202,Historical!$B$7:$B$1278,0))=0,"n/a",((INDEX(Historical!$C$7:$C$1256,MATCH(B202,Historical!$B$7:$B$1278,0))/INDEX(Historical!$F$7:$F$1247,MATCH(B202,Historical!$B$7:$B$1278,0)))^(1/3)-1)*100)</f>
        <v>4.0936956641970834</v>
      </c>
      <c r="U202" s="701">
        <f>IF(INDEX(Historical!$H$7:$H$1247,MATCH(B202,Historical!$B$7:$B$1278,0))=0,"n/a",((INDEX(Historical!$C$7:$C$1256,MATCH(B202,Historical!$B$7:$B$1278,0))/INDEX(Historical!$H$7:$H$1247,MATCH(B202,Historical!$B$7:$B$1278,0)))^(1/5)-1)*100)</f>
        <v>4.5909255890655087</v>
      </c>
      <c r="V202" s="701">
        <f>IF(INDEX(Historical!$O$7:$O$1247,MATCH(B202,Historical!$B$7:$B$1278,0))=0,"n/a",((INDEX(Historical!$C$7:$C$1256,MATCH(B202,Historical!$B$7:$B$1278,0))/INDEX(Historical!$O$7:$O$1247,MATCH(B202,Historical!$B$7:$B$1278,0)))^(1/10)-1)*100)</f>
        <v>8.5765174403783728</v>
      </c>
      <c r="W202" s="702">
        <f>IF(OR(U202&lt;=0,U202="n/a",V202&lt;=0,V202="n/a"),"n/a",U202/V202)</f>
        <v>0.5352901828720551</v>
      </c>
      <c r="X202" s="703" t="str">
        <f>IF(OR(AJ202&lt;=0,AJ202="n/a",U202&lt;=0,U202="n/a"),"n/a",U202/AJ202)</f>
        <v>n/a</v>
      </c>
      <c r="Y202" s="877"/>
      <c r="Z202" s="651">
        <f>IF(OR(AC202&lt;0.01,AC202="n/a"),"n/a",M202/AC202*100)</f>
        <v>43.137254901960787</v>
      </c>
      <c r="AA202" s="887">
        <f>IF(OR(AC202&lt;0.01,AC202="n/a"),"n/a",I202/AC202)</f>
        <v>24.119825708061001</v>
      </c>
      <c r="AB202" s="888">
        <v>12</v>
      </c>
      <c r="AC202" s="866">
        <v>4.59</v>
      </c>
      <c r="AD202" s="866">
        <v>7</v>
      </c>
      <c r="AE202" s="866">
        <v>2.37</v>
      </c>
      <c r="AF202" s="866">
        <v>4.91</v>
      </c>
      <c r="AG202" s="866">
        <v>21.7</v>
      </c>
      <c r="AH202" s="866">
        <v>19.5</v>
      </c>
      <c r="AI202" s="866">
        <v>12.590000000000002</v>
      </c>
      <c r="AJ202" s="866">
        <v>0</v>
      </c>
      <c r="AK202" s="866">
        <v>3.45</v>
      </c>
      <c r="AL202" s="879">
        <v>15810</v>
      </c>
      <c r="AM202" s="873">
        <v>0.2</v>
      </c>
      <c r="AN202" s="866">
        <v>0.97</v>
      </c>
      <c r="AO202" s="740">
        <f>IF(U202="n/a","n/a",IF(AA202&lt;0,"n/a",IF(AA202="n/a","n/a",J202+U202-AA202)))</f>
        <v>-17.740443791653789</v>
      </c>
      <c r="AP202" s="741">
        <f>IF(U202="n/a","n/a",J202+U202)</f>
        <v>6.3793819164072119</v>
      </c>
      <c r="AQ202" s="889">
        <f>IF(OR(AC202&lt;0.01,AF202="n/a"),"n/a",(I202/SQRT(22.5*AC202*(I202/AF202))-1)*100)</f>
        <v>129.42279672311901</v>
      </c>
      <c r="AR202" s="651">
        <f>INDEX(Historical!$C$7:$C$1256,MATCH(B202,Historical!$B$7:$B$1278,0))*IF(AH202="n/a",1.03,IF(AH202&lt;0,1.01,IF(AH202&gt;10,1.1,(1+AH202/100))))</f>
        <v>2.1339999999999999</v>
      </c>
      <c r="AS202" s="887">
        <f>IF($AI202="n/a",1.03*AR202,IF($AI202&lt;0,1.01*AR202,IF($AI202&gt;10,1.1*AR202,(1+$AI202/100)*AR202)))</f>
        <v>2.3473999999999999</v>
      </c>
      <c r="AT202" s="887">
        <f>IF($AK202="n/a",1.03*AS202,IF($AK202&lt;0,1.01*AS202,IF($AK202&gt;10,1.1*AS202,(1+$AK202/100)*AS202)))</f>
        <v>2.4283853</v>
      </c>
      <c r="AU202" s="887">
        <f>IF($AK202="n/a",1.03*AT202,IF($AK202&lt;0,1.01*AT202,IF($AK202&gt;10,1.1*AT202,(1+$AK202/100)*AT202)))</f>
        <v>2.51216459285</v>
      </c>
      <c r="AV202" s="887">
        <f>IF($AK202="n/a",1.03*AU202,IF($AK202&lt;0,1.01*AU202,IF($AK202&gt;10,1.1*AU202,(1+$AK202/100)*AU202)))</f>
        <v>2.5988342713033248</v>
      </c>
      <c r="AW202" s="651">
        <f>SUM(AR202:AV202)</f>
        <v>12.020784164153325</v>
      </c>
      <c r="AX202" s="748">
        <f>AW202/I202*100</f>
        <v>10.857902776762105</v>
      </c>
      <c r="AY202" s="935">
        <v>1.38</v>
      </c>
      <c r="AZ202" s="873">
        <v>75.87</v>
      </c>
      <c r="BA202" s="873">
        <v>-7.9399999999999995</v>
      </c>
      <c r="BB202" s="873">
        <v>-0.6</v>
      </c>
      <c r="BC202" s="873">
        <v>8.34</v>
      </c>
      <c r="BE202" s="624">
        <v>1956</v>
      </c>
      <c r="BF202" s="899">
        <f>IF(BE202&gt;2008,0,IF(BE202&gt;2001,1,IF(BE202&gt;1990,2,IF(BE202&gt;1980,3,IF(BE202&gt;1973,4,IF(BE202&gt;1970,5,IF(BE202&gt;1960,6,IF(BE202&gt;1958,7,IF(BE202&gt;1953,8,9)))))))))</f>
        <v>8</v>
      </c>
      <c r="BG202" s="883">
        <v>7.5</v>
      </c>
    </row>
    <row r="203" spans="1:59" ht="11.25" customHeight="1" x14ac:dyDescent="0.2">
      <c r="A203" s="881" t="s">
        <v>897</v>
      </c>
      <c r="B203" s="876" t="s">
        <v>898</v>
      </c>
      <c r="C203" s="933" t="s">
        <v>4196</v>
      </c>
      <c r="D203" s="933" t="s">
        <v>4328</v>
      </c>
      <c r="E203" s="733">
        <v>9</v>
      </c>
      <c r="F203" s="1158">
        <v>476</v>
      </c>
      <c r="G203" s="1141" t="s">
        <v>106</v>
      </c>
      <c r="H203" s="1141" t="s">
        <v>106</v>
      </c>
      <c r="I203" s="875">
        <v>56.38</v>
      </c>
      <c r="J203" s="651">
        <f>(M203/I203)*100</f>
        <v>2.323518978361121</v>
      </c>
      <c r="K203" s="878">
        <v>0.32750000000000001</v>
      </c>
      <c r="L203" s="888">
        <v>4</v>
      </c>
      <c r="M203" s="642">
        <f>K203*L203</f>
        <v>1.31</v>
      </c>
      <c r="N203" s="871" t="s">
        <v>456</v>
      </c>
      <c r="O203" s="734">
        <v>0.28499999999999998</v>
      </c>
      <c r="P203" s="862">
        <v>43920</v>
      </c>
      <c r="Q203" s="862">
        <v>43945</v>
      </c>
      <c r="R203" s="642">
        <f>(K203-O203)/O203*100</f>
        <v>14.912280701754401</v>
      </c>
      <c r="S203" s="701">
        <f>IF(INDEX(Historical!$D$7:$D$1254,MATCH(B203,Historical!$B$7:$B$1278,0))=0,"n/a",(INDEX(Historical!$C$7:$C$1256,MATCH(B203,Historical!$B$7:$B$1278,0))/INDEX(Historical!$D$7:$D$1254,MATCH(B203,Historical!$B$7:$B$1278,0))-1)*100)</f>
        <v>13.917525773195871</v>
      </c>
      <c r="T203" s="701">
        <f>IF(INDEX(Historical!$F$7:$F$1247,MATCH(B203,Historical!$B$7:$B$1278,0))=0,"n/a",((INDEX(Historical!$C$7:$C$1256,MATCH(B203,Historical!$B$7:$B$1278,0))/INDEX(Historical!$F$7:$F$1247,MATCH(B203,Historical!$B$7:$B$1278,0)))^(1/3)-1)*100)</f>
        <v>13.537268617702747</v>
      </c>
      <c r="U203" s="701">
        <f>IF(INDEX(Historical!$H$7:$H$1247,MATCH(B203,Historical!$B$7:$B$1278,0))=0,"n/a",((INDEX(Historical!$C$7:$C$1256,MATCH(B203,Historical!$B$7:$B$1278,0))/INDEX(Historical!$H$7:$H$1247,MATCH(B203,Historical!$B$7:$B$1278,0)))^(1/5)-1)*100)</f>
        <v>13.179836563100178</v>
      </c>
      <c r="V203" s="701" t="str">
        <f>IF(INDEX(Historical!$O$7:$O$1247,MATCH(B203,Historical!$B$7:$B$1278,0))=0,"n/a",((INDEX(Historical!$C$7:$C$1256,MATCH(B203,Historical!$B$7:$B$1278,0))/INDEX(Historical!$O$7:$O$1247,MATCH(B203,Historical!$B$7:$B$1278,0)))^(1/10)-1)*100)</f>
        <v>n/a</v>
      </c>
      <c r="W203" s="702" t="str">
        <f>IF(OR(U203&lt;=0,U203="n/a",V203&lt;=0,V203="n/a"),"n/a",U203/V203)</f>
        <v>n/a</v>
      </c>
      <c r="X203" s="703">
        <f>IF(OR(AJ203&lt;=0,AJ203="n/a",U203&lt;=0,U203="n/a"),"n/a",U203/AJ203)</f>
        <v>2.2723856143276167</v>
      </c>
      <c r="Y203" s="663" t="s">
        <v>899</v>
      </c>
      <c r="Z203" s="651">
        <f>IF(OR(AC203&lt;0.01,AC203="n/a"),"n/a",M203/AC203*100)</f>
        <v>36.388888888888886</v>
      </c>
      <c r="AA203" s="887">
        <f>IF(OR(AC203&lt;0.01,AC203="n/a"),"n/a",I203/AC203)</f>
        <v>15.661111111111111</v>
      </c>
      <c r="AB203" s="888">
        <v>9</v>
      </c>
      <c r="AC203" s="866">
        <v>3.6</v>
      </c>
      <c r="AD203" s="866">
        <v>3.56</v>
      </c>
      <c r="AE203" s="866">
        <v>1.81</v>
      </c>
      <c r="AF203" s="866">
        <v>2.0699999999999998</v>
      </c>
      <c r="AG203" s="866">
        <v>13.600000000000001</v>
      </c>
      <c r="AH203" s="866">
        <v>38.299999999999997</v>
      </c>
      <c r="AI203" s="866">
        <v>7.3</v>
      </c>
      <c r="AJ203" s="866">
        <v>5.8000000000000007</v>
      </c>
      <c r="AK203" s="866">
        <v>4.3999999999999995</v>
      </c>
      <c r="AL203" s="879">
        <v>7500</v>
      </c>
      <c r="AM203" s="873">
        <v>4.8</v>
      </c>
      <c r="AN203" s="866">
        <v>0.21</v>
      </c>
      <c r="AO203" s="740">
        <f>IF(U203="n/a","n/a",IF(AA203&lt;0,"n/a",IF(AA203="n/a","n/a",J203+U203-AA203)))</f>
        <v>-0.15775556964981163</v>
      </c>
      <c r="AP203" s="741">
        <f>IF(U203="n/a","n/a",J203+U203)</f>
        <v>15.5033555414613</v>
      </c>
      <c r="AQ203" s="889">
        <f>IF(OR(AC203&lt;0.01,AF203="n/a"),"n/a",(I203/SQRT(22.5*AC203*(I203/AF203))-1)*100)</f>
        <v>20.034254370251414</v>
      </c>
      <c r="AR203" s="651">
        <f>INDEX(Historical!$C$7:$C$1256,MATCH(B203,Historical!$B$7:$B$1278,0))*IF(AH203="n/a",1.03,IF(AH203&lt;0,1.01,IF(AH203&gt;10,1.1,(1+AH203/100))))</f>
        <v>1.2155</v>
      </c>
      <c r="AS203" s="887">
        <f>IF($AI203="n/a",1.03*AR203,IF($AI203&lt;0,1.01*AR203,IF($AI203&gt;10,1.1*AR203,(1+$AI203/100)*AR203)))</f>
        <v>1.3042315</v>
      </c>
      <c r="AT203" s="887">
        <f>IF($AK203="n/a",1.03*AS203,IF($AK203&lt;0,1.01*AS203,IF($AK203&gt;10,1.1*AS203,(1+$AK203/100)*AS203)))</f>
        <v>1.361617686</v>
      </c>
      <c r="AU203" s="887">
        <f>IF($AK203="n/a",1.03*AT203,IF($AK203&lt;0,1.01*AT203,IF($AK203&gt;10,1.1*AT203,(1+$AK203/100)*AT203)))</f>
        <v>1.421528864184</v>
      </c>
      <c r="AV203" s="887">
        <f>IF($AK203="n/a",1.03*AU203,IF($AK203&lt;0,1.01*AU203,IF($AK203&gt;10,1.1*AU203,(1+$AK203/100)*AU203)))</f>
        <v>1.4840761342080961</v>
      </c>
      <c r="AW203" s="651">
        <f>SUM(AR203:AV203)</f>
        <v>6.786954184392096</v>
      </c>
      <c r="AX203" s="748">
        <f>AW203/I203*100</f>
        <v>12.037875460078212</v>
      </c>
      <c r="AY203" s="935">
        <v>0.68</v>
      </c>
      <c r="AZ203" s="873">
        <v>27.99</v>
      </c>
      <c r="BA203" s="873">
        <v>-27.05</v>
      </c>
      <c r="BB203" s="873">
        <v>-3.44</v>
      </c>
      <c r="BC203" s="873">
        <v>-8.74</v>
      </c>
      <c r="BE203" s="624">
        <v>2012</v>
      </c>
      <c r="BF203" s="899">
        <f>IF(BE203&gt;2008,0,IF(BE203&gt;2001,1,IF(BE203&gt;1990,2,IF(BE203&gt;1980,3,IF(BE203&gt;1973,4,IF(BE203&gt;1970,5,IF(BE203&gt;1960,6,IF(BE203&gt;1958,7,IF(BE203&gt;1953,8,9)))))))))</f>
        <v>0</v>
      </c>
      <c r="BG203" s="883">
        <v>8.3000000000000007</v>
      </c>
    </row>
    <row r="204" spans="1:59" ht="11.25" customHeight="1" x14ac:dyDescent="0.2">
      <c r="A204" s="872" t="s">
        <v>1116</v>
      </c>
      <c r="B204" s="876" t="s">
        <v>1117</v>
      </c>
      <c r="C204" s="933" t="s">
        <v>245</v>
      </c>
      <c r="D204" s="933" t="s">
        <v>4355</v>
      </c>
      <c r="E204" s="733">
        <v>8</v>
      </c>
      <c r="F204" s="1158">
        <v>550</v>
      </c>
      <c r="G204" s="1178" t="s">
        <v>115</v>
      </c>
      <c r="H204" s="1178" t="s">
        <v>115</v>
      </c>
      <c r="I204" s="875">
        <v>378.32</v>
      </c>
      <c r="J204" s="651">
        <f>(M204/I204)*100</f>
        <v>0.82469866779445977</v>
      </c>
      <c r="K204" s="878">
        <v>0.78</v>
      </c>
      <c r="L204" s="888">
        <v>4</v>
      </c>
      <c r="M204" s="642">
        <f>K204*L204</f>
        <v>3.12</v>
      </c>
      <c r="N204" s="871" t="s">
        <v>318</v>
      </c>
      <c r="O204" s="734">
        <v>0.65</v>
      </c>
      <c r="P204" s="862">
        <v>43902</v>
      </c>
      <c r="Q204" s="862">
        <v>43920</v>
      </c>
      <c r="R204" s="642">
        <f>(K204-O204)/O204*100</f>
        <v>20</v>
      </c>
      <c r="S204" s="701">
        <f>IF(INDEX(Historical!$D$7:$D$1254,MATCH(B204,Historical!$B$7:$B$1278,0))=0,"n/a",(INDEX(Historical!$C$7:$C$1256,MATCH(B204,Historical!$B$7:$B$1278,0))/INDEX(Historical!$D$7:$D$1254,MATCH(B204,Historical!$B$7:$B$1278,0))-1)*100)</f>
        <v>18.181818181818166</v>
      </c>
      <c r="T204" s="701">
        <f>IF(INDEX(Historical!$F$7:$F$1247,MATCH(B204,Historical!$B$7:$B$1278,0))=0,"n/a",((INDEX(Historical!$C$7:$C$1256,MATCH(B204,Historical!$B$7:$B$1278,0))/INDEX(Historical!$F$7:$F$1247,MATCH(B204,Historical!$B$7:$B$1278,0)))^(1/3)-1)*100)</f>
        <v>19.59414546750984</v>
      </c>
      <c r="U204" s="701">
        <f>IF(INDEX(Historical!$H$7:$H$1247,MATCH(B204,Historical!$B$7:$B$1278,0))=0,"n/a",((INDEX(Historical!$C$7:$C$1256,MATCH(B204,Historical!$B$7:$B$1278,0))/INDEX(Historical!$H$7:$H$1247,MATCH(B204,Historical!$B$7:$B$1278,0)))^(1/5)-1)*100)</f>
        <v>21.058327510759469</v>
      </c>
      <c r="V204" s="701" t="str">
        <f>IF(INDEX(Historical!$O$7:$O$1247,MATCH(B204,Historical!$B$7:$B$1278,0))=0,"n/a",((INDEX(Historical!$C$7:$C$1256,MATCH(B204,Historical!$B$7:$B$1278,0))/INDEX(Historical!$O$7:$O$1247,MATCH(B204,Historical!$B$7:$B$1278,0)))^(1/10)-1)*100)</f>
        <v>n/a</v>
      </c>
      <c r="W204" s="702" t="str">
        <f>IF(OR(U204&lt;=0,U204="n/a",V204&lt;=0,V204="n/a"),"n/a",U204/V204)</f>
        <v>n/a</v>
      </c>
      <c r="X204" s="703">
        <f>IF(OR(AJ204&lt;=0,AJ204="n/a",U204&lt;=0,U204="n/a"),"n/a",U204/AJ204)</f>
        <v>0.77136730808642739</v>
      </c>
      <c r="Y204" s="661"/>
      <c r="Z204" s="651">
        <f>IF(OR(AC204&lt;0.01,AC204="n/a"),"n/a",M204/AC204*100)</f>
        <v>26.712328767123289</v>
      </c>
      <c r="AA204" s="887">
        <f>IF(OR(AC204&lt;0.01,AC204="n/a"),"n/a",I204/AC204)</f>
        <v>32.390410958904113</v>
      </c>
      <c r="AB204" s="888">
        <v>12</v>
      </c>
      <c r="AC204" s="866">
        <v>11.68</v>
      </c>
      <c r="AD204" s="866">
        <v>2.15</v>
      </c>
      <c r="AE204" s="866">
        <v>3.79</v>
      </c>
      <c r="AF204" s="866" t="s">
        <v>136</v>
      </c>
      <c r="AG204" s="866">
        <v>-14.099999999999998</v>
      </c>
      <c r="AH204" s="866">
        <v>14.399999999999999</v>
      </c>
      <c r="AI204" s="866">
        <v>4.05</v>
      </c>
      <c r="AJ204" s="866">
        <v>27.3</v>
      </c>
      <c r="AK204" s="866">
        <v>15.1</v>
      </c>
      <c r="AL204" s="879">
        <v>14820</v>
      </c>
      <c r="AM204" s="873">
        <v>0.5</v>
      </c>
      <c r="AN204" s="866" t="s">
        <v>136</v>
      </c>
      <c r="AO204" s="740">
        <f>IF(U204="n/a","n/a",IF(AA204&lt;0,"n/a",IF(AA204="n/a","n/a",J204+U204-AA204)))</f>
        <v>-10.507384780350183</v>
      </c>
      <c r="AP204" s="741">
        <f>IF(U204="n/a","n/a",J204+U204)</f>
        <v>21.88302617855393</v>
      </c>
      <c r="AQ204" s="889" t="str">
        <f>IF(OR(AC204&lt;0.01,AF204="n/a"),"n/a",(I204/SQRT(22.5*AC204*(I204/AF204))-1)*100)</f>
        <v>n/a</v>
      </c>
      <c r="AR204" s="651">
        <f>INDEX(Historical!$C$7:$C$1256,MATCH(B204,Historical!$B$7:$B$1278,0))*IF(AH204="n/a",1.03,IF(AH204&lt;0,1.01,IF(AH204&gt;10,1.1,(1+AH204/100))))</f>
        <v>2.8600000000000003</v>
      </c>
      <c r="AS204" s="887">
        <f>IF($AI204="n/a",1.03*AR204,IF($AI204&lt;0,1.01*AR204,IF($AI204&gt;10,1.1*AR204,(1+$AI204/100)*AR204)))</f>
        <v>2.9758300000000002</v>
      </c>
      <c r="AT204" s="887">
        <f>IF($AK204="n/a",1.03*AS204,IF($AK204&lt;0,1.01*AS204,IF($AK204&gt;10,1.1*AS204,(1+$AK204/100)*AS204)))</f>
        <v>3.2734130000000006</v>
      </c>
      <c r="AU204" s="887">
        <f>IF($AK204="n/a",1.03*AT204,IF($AK204&lt;0,1.01*AT204,IF($AK204&gt;10,1.1*AT204,(1+$AK204/100)*AT204)))</f>
        <v>3.6007543000000011</v>
      </c>
      <c r="AV204" s="887">
        <f>IF($AK204="n/a",1.03*AU204,IF($AK204&lt;0,1.01*AU204,IF($AK204&gt;10,1.1*AU204,(1+$AK204/100)*AU204)))</f>
        <v>3.9608297300000017</v>
      </c>
      <c r="AW204" s="651">
        <f>SUM(AR204:AV204)</f>
        <v>16.670827030000002</v>
      </c>
      <c r="AX204" s="748">
        <f>AW204/I204*100</f>
        <v>4.4065412957284851</v>
      </c>
      <c r="AY204" s="935">
        <v>0.35</v>
      </c>
      <c r="AZ204" s="873">
        <v>43.669999999999995</v>
      </c>
      <c r="BA204" s="873">
        <v>-13.15</v>
      </c>
      <c r="BB204" s="873">
        <v>-6.49</v>
      </c>
      <c r="BC204" s="873">
        <v>3.1</v>
      </c>
      <c r="BE204" s="624">
        <v>2013</v>
      </c>
      <c r="BF204" s="899">
        <f>IF(BE204&gt;2008,0,IF(BE204&gt;2001,1,IF(BE204&gt;1990,2,IF(BE204&gt;1980,3,IF(BE204&gt;1973,4,IF(BE204&gt;1970,5,IF(BE204&gt;1960,6,IF(BE204&gt;1958,7,IF(BE204&gt;1953,8,9)))))))))</f>
        <v>0</v>
      </c>
      <c r="BG204" s="883">
        <v>31.4</v>
      </c>
    </row>
    <row r="205" spans="1:59" ht="11.25" customHeight="1" x14ac:dyDescent="0.2">
      <c r="A205" s="882" t="s">
        <v>4526</v>
      </c>
      <c r="B205" s="876" t="s">
        <v>4505</v>
      </c>
      <c r="C205" s="933" t="s">
        <v>4322</v>
      </c>
      <c r="D205" s="933" t="s">
        <v>4323</v>
      </c>
      <c r="E205" s="733">
        <v>6</v>
      </c>
      <c r="F205" s="1158">
        <v>715</v>
      </c>
      <c r="G205" s="1178" t="s">
        <v>106</v>
      </c>
      <c r="H205" s="1178" t="s">
        <v>106</v>
      </c>
      <c r="I205" s="875">
        <v>37.99</v>
      </c>
      <c r="J205" s="651">
        <f>(M205/I205)*100</f>
        <v>2.6849170834430112</v>
      </c>
      <c r="K205" s="878">
        <v>0.255</v>
      </c>
      <c r="L205" s="888">
        <v>4</v>
      </c>
      <c r="M205" s="642">
        <f>K205*L205</f>
        <v>1.02</v>
      </c>
      <c r="N205" s="871" t="s">
        <v>516</v>
      </c>
      <c r="O205" s="734">
        <v>0.23499999999999999</v>
      </c>
      <c r="P205" s="862">
        <v>44148</v>
      </c>
      <c r="Q205" s="862">
        <v>44165</v>
      </c>
      <c r="R205" s="642">
        <f>(K205-O205)/O205*100</f>
        <v>8.5106382978723492</v>
      </c>
      <c r="S205" s="701">
        <f>IF(INDEX(Historical!$D$7:$D$1254,MATCH(B205,Historical!$B$7:$B$1278,0))=0,"n/a",(INDEX(Historical!$C$7:$C$1256,MATCH(B205,Historical!$B$7:$B$1278,0))/INDEX(Historical!$D$7:$D$1254,MATCH(B205,Historical!$B$7:$B$1278,0))-1)*100)</f>
        <v>7.9754601226993849</v>
      </c>
      <c r="T205" s="701">
        <f>IF(INDEX(Historical!$F$7:$F$1247,MATCH(B205,Historical!$B$7:$B$1278,0))=0,"n/a",((INDEX(Historical!$C$7:$C$1256,MATCH(B205,Historical!$B$7:$B$1278,0))/INDEX(Historical!$F$7:$F$1247,MATCH(B205,Historical!$B$7:$B$1278,0)))^(1/3)-1)*100)</f>
        <v>6.4273554295375179</v>
      </c>
      <c r="U205" s="701">
        <f>IF(INDEX(Historical!$H$7:$H$1247,MATCH(B205,Historical!$B$7:$B$1278,0))=0,"n/a",((INDEX(Historical!$C$7:$C$1256,MATCH(B205,Historical!$B$7:$B$1278,0))/INDEX(Historical!$H$7:$H$1247,MATCH(B205,Historical!$B$7:$B$1278,0)))^(1/5)-1)*100)</f>
        <v>5.291848906511043</v>
      </c>
      <c r="V205" s="701">
        <f>IF(INDEX(Historical!$O$7:$O$1247,MATCH(B205,Historical!$B$7:$B$1278,0))=0,"n/a",((INDEX(Historical!$C$7:$C$1256,MATCH(B205,Historical!$B$7:$B$1278,0))/INDEX(Historical!$O$7:$O$1247,MATCH(B205,Historical!$B$7:$B$1278,0)))^(1/10)-1)*100)</f>
        <v>1.4768337390565822</v>
      </c>
      <c r="W205" s="702">
        <f>IF(OR(U205&lt;=0,U205="n/a",V205&lt;=0,V205="n/a"),"n/a",U205/V205)</f>
        <v>3.5832394443341569</v>
      </c>
      <c r="X205" s="703">
        <f>IF(OR(AJ205&lt;=0,AJ205="n/a",U205&lt;=0,U205="n/a"),"n/a",U205/AJ205)</f>
        <v>0.29236734290116262</v>
      </c>
      <c r="Y205" s="877"/>
      <c r="Z205" s="651">
        <f>IF(OR(AC205&lt;0.01,AC205="n/a"),"n/a",M205/AC205*100)</f>
        <v>100</v>
      </c>
      <c r="AA205" s="887">
        <f>IF(OR(AC205&lt;0.01,AC205="n/a"),"n/a",I205/AC205)</f>
        <v>37.245098039215691</v>
      </c>
      <c r="AB205" s="888">
        <v>12</v>
      </c>
      <c r="AC205" s="866">
        <v>1.02</v>
      </c>
      <c r="AD205" s="866">
        <v>6.24</v>
      </c>
      <c r="AE205" s="866">
        <v>14.92</v>
      </c>
      <c r="AF205" s="866">
        <v>2.81</v>
      </c>
      <c r="AG205" s="866">
        <v>7.5</v>
      </c>
      <c r="AH205" s="866">
        <v>11.5</v>
      </c>
      <c r="AI205" s="866">
        <v>21.8</v>
      </c>
      <c r="AJ205" s="866">
        <v>18.099999999999998</v>
      </c>
      <c r="AK205" s="866">
        <v>6</v>
      </c>
      <c r="AL205" s="879">
        <v>13980</v>
      </c>
      <c r="AM205" s="873">
        <v>0.1</v>
      </c>
      <c r="AN205" s="866">
        <v>0.62</v>
      </c>
      <c r="AO205" s="740">
        <f>IF(U205="n/a","n/a",IF(AA205&lt;0,"n/a",IF(AA205="n/a","n/a",J205+U205-AA205)))</f>
        <v>-29.268332049261637</v>
      </c>
      <c r="AP205" s="741">
        <f>IF(U205="n/a","n/a",J205+U205)</f>
        <v>7.9767659899540542</v>
      </c>
      <c r="AQ205" s="889">
        <f>IF(OR(AC205&lt;0.01,AF205="n/a"),"n/a",(I205/SQRT(22.5*AC205*(I205/AF205))-1)*100)</f>
        <v>115.67333888720187</v>
      </c>
      <c r="AR205" s="651">
        <f>INDEX(Historical!$C$7:$C$1256,MATCH(B205,Historical!$B$7:$B$1278,0))*IF(AH205="n/a",1.03,IF(AH205&lt;0,1.01,IF(AH205&gt;10,1.1,(1+AH205/100))))</f>
        <v>0.96800000000000008</v>
      </c>
      <c r="AS205" s="887">
        <f>IF($AI205="n/a",1.03*AR205,IF($AI205&lt;0,1.01*AR205,IF($AI205&gt;10,1.1*AR205,(1+$AI205/100)*AR205)))</f>
        <v>1.0648000000000002</v>
      </c>
      <c r="AT205" s="887">
        <f>IF($AK205="n/a",1.03*AS205,IF($AK205&lt;0,1.01*AS205,IF($AK205&gt;10,1.1*AS205,(1+$AK205/100)*AS205)))</f>
        <v>1.1286880000000004</v>
      </c>
      <c r="AU205" s="887">
        <f>IF($AK205="n/a",1.03*AT205,IF($AK205&lt;0,1.01*AT205,IF($AK205&gt;10,1.1*AT205,(1+$AK205/100)*AT205)))</f>
        <v>1.1964092800000004</v>
      </c>
      <c r="AV205" s="887">
        <f>IF($AK205="n/a",1.03*AU205,IF($AK205&lt;0,1.01*AU205,IF($AK205&gt;10,1.1*AU205,(1+$AK205/100)*AU205)))</f>
        <v>1.2681938368000005</v>
      </c>
      <c r="AW205" s="651">
        <f>SUM(AR205:AV205)</f>
        <v>5.6260911168000014</v>
      </c>
      <c r="AX205" s="748">
        <f>AW205/I205*100</f>
        <v>14.809400149513033</v>
      </c>
      <c r="AY205" s="935">
        <v>0.59</v>
      </c>
      <c r="AZ205" s="873">
        <v>50.81</v>
      </c>
      <c r="BA205" s="873">
        <v>-6.98</v>
      </c>
      <c r="BB205" s="873">
        <v>-0.27</v>
      </c>
      <c r="BC205" s="873">
        <v>6.2600000000000007</v>
      </c>
      <c r="BE205" s="624">
        <v>2015</v>
      </c>
      <c r="BF205" s="899">
        <f>IF(BE205&gt;2008,0,IF(BE205&gt;2001,1,IF(BE205&gt;1990,2,IF(BE205&gt;1980,3,IF(BE205&gt;1973,4,IF(BE205&gt;1970,5,IF(BE205&gt;1960,6,IF(BE205&gt;1958,7,IF(BE205&gt;1953,8,9)))))))))</f>
        <v>0</v>
      </c>
      <c r="BG205" s="883">
        <v>4.3999999999999995</v>
      </c>
    </row>
    <row r="206" spans="1:59" ht="11.25" customHeight="1" x14ac:dyDescent="0.2">
      <c r="A206" s="864" t="s">
        <v>1124</v>
      </c>
      <c r="B206" s="876" t="s">
        <v>1125</v>
      </c>
      <c r="C206" s="933" t="s">
        <v>131</v>
      </c>
      <c r="D206" s="933" t="s">
        <v>4331</v>
      </c>
      <c r="E206" s="733">
        <v>12</v>
      </c>
      <c r="F206" s="1158">
        <v>294</v>
      </c>
      <c r="G206" s="1158" t="s">
        <v>115</v>
      </c>
      <c r="H206" s="1158" t="s">
        <v>115</v>
      </c>
      <c r="I206" s="875">
        <v>123.42</v>
      </c>
      <c r="J206" s="651">
        <f>(M206/I206)*100</f>
        <v>3.5164479014746388</v>
      </c>
      <c r="K206" s="878">
        <v>1.085</v>
      </c>
      <c r="L206" s="888">
        <v>4</v>
      </c>
      <c r="M206" s="642">
        <f>K206*L206</f>
        <v>4.34</v>
      </c>
      <c r="N206" s="871" t="s">
        <v>489</v>
      </c>
      <c r="O206" s="734">
        <v>1.0125</v>
      </c>
      <c r="P206" s="862">
        <v>44183</v>
      </c>
      <c r="Q206" s="862">
        <v>44211</v>
      </c>
      <c r="R206" s="642">
        <f>(K206-O206)/O206*100</f>
        <v>7.1604938271604954</v>
      </c>
      <c r="S206" s="701">
        <f>IF(INDEX(Historical!$D$7:$D$1254,MATCH(B206,Historical!$B$7:$B$1278,0))=0,"n/a",(INDEX(Historical!$C$7:$C$1256,MATCH(B206,Historical!$B$7:$B$1278,0))/INDEX(Historical!$D$7:$D$1254,MATCH(B206,Historical!$B$7:$B$1278,0))-1)*100)</f>
        <v>7.1428571428571397</v>
      </c>
      <c r="T206" s="701">
        <f>IF(INDEX(Historical!$F$7:$F$1247,MATCH(B206,Historical!$B$7:$B$1278,0))=0,"n/a",((INDEX(Historical!$C$7:$C$1256,MATCH(B206,Historical!$B$7:$B$1278,0))/INDEX(Historical!$F$7:$F$1247,MATCH(B206,Historical!$B$7:$B$1278,0)))^(1/3)-1)*100)</f>
        <v>7.0648783255412129</v>
      </c>
      <c r="U206" s="701">
        <f>IF(INDEX(Historical!$H$7:$H$1247,MATCH(B206,Historical!$B$7:$B$1278,0))=0,"n/a",((INDEX(Historical!$C$7:$C$1256,MATCH(B206,Historical!$B$7:$B$1278,0))/INDEX(Historical!$H$7:$H$1247,MATCH(B206,Historical!$B$7:$B$1278,0)))^(1/5)-1)*100)</f>
        <v>7.3211838983298305</v>
      </c>
      <c r="V206" s="701">
        <f>IF(INDEX(Historical!$O$7:$O$1247,MATCH(B206,Historical!$B$7:$B$1278,0))=0,"n/a",((INDEX(Historical!$C$7:$C$1256,MATCH(B206,Historical!$B$7:$B$1278,0))/INDEX(Historical!$O$7:$O$1247,MATCH(B206,Historical!$B$7:$B$1278,0)))^(1/10)-1)*100)</f>
        <v>5.9535698725370789</v>
      </c>
      <c r="W206" s="702">
        <f>IF(OR(U206&lt;=0,U206="n/a",V206&lt;=0,V206="n/a"),"n/a",U206/V206)</f>
        <v>1.2297132737286496</v>
      </c>
      <c r="X206" s="703">
        <f>IF(OR(AJ206&lt;=0,AJ206="n/a",U206&lt;=0,U206="n/a"),"n/a",U206/AJ206)</f>
        <v>1.7026009065883327</v>
      </c>
      <c r="Y206" s="661"/>
      <c r="Z206" s="651">
        <f>IF(OR(AC206&lt;0.01,AC206="n/a"),"n/a",M206/AC206*100)</f>
        <v>68.562401263823062</v>
      </c>
      <c r="AA206" s="887">
        <f>IF(OR(AC206&lt;0.01,AC206="n/a"),"n/a",I206/AC206)</f>
        <v>19.497630331753555</v>
      </c>
      <c r="AB206" s="888">
        <v>12</v>
      </c>
      <c r="AC206" s="866">
        <v>6.33</v>
      </c>
      <c r="AD206" s="866">
        <v>3.28</v>
      </c>
      <c r="AE206" s="866">
        <v>1.97</v>
      </c>
      <c r="AF206" s="866">
        <v>2.02</v>
      </c>
      <c r="AG206" s="866">
        <v>10.5</v>
      </c>
      <c r="AH206" s="866">
        <v>0.2</v>
      </c>
      <c r="AI206" s="866">
        <v>6.39</v>
      </c>
      <c r="AJ206" s="866">
        <v>4.3</v>
      </c>
      <c r="AK206" s="866">
        <v>5.9499999999999993</v>
      </c>
      <c r="AL206" s="879">
        <v>23370</v>
      </c>
      <c r="AM206" s="873">
        <v>0.6</v>
      </c>
      <c r="AN206" s="866">
        <v>1.61</v>
      </c>
      <c r="AO206" s="740">
        <f>IF(U206="n/a","n/a",IF(AA206&lt;0,"n/a",IF(AA206="n/a","n/a",J206+U206-AA206)))</f>
        <v>-8.6599985319490855</v>
      </c>
      <c r="AP206" s="741">
        <f>IF(U206="n/a","n/a",J206+U206)</f>
        <v>10.83763179980447</v>
      </c>
      <c r="AQ206" s="889">
        <f>IF(OR(AC206&lt;0.01,AF206="n/a"),"n/a",(I206/SQRT(22.5*AC206*(I206/AF206))-1)*100)</f>
        <v>32.304721122015543</v>
      </c>
      <c r="AR206" s="651">
        <f>INDEX(Historical!$C$7:$C$1256,MATCH(B206,Historical!$B$7:$B$1278,0))*IF(AH206="n/a",1.03,IF(AH206&lt;0,1.01,IF(AH206&gt;10,1.1,(1+AH206/100))))</f>
        <v>3.7875599999999996</v>
      </c>
      <c r="AS206" s="887">
        <f>IF($AI206="n/a",1.03*AR206,IF($AI206&lt;0,1.01*AR206,IF($AI206&gt;10,1.1*AR206,(1+$AI206/100)*AR206)))</f>
        <v>4.0295850839999998</v>
      </c>
      <c r="AT206" s="887">
        <f>IF($AK206="n/a",1.03*AS206,IF($AK206&lt;0,1.01*AS206,IF($AK206&gt;10,1.1*AS206,(1+$AK206/100)*AS206)))</f>
        <v>4.2693453964979993</v>
      </c>
      <c r="AU206" s="887">
        <f>IF($AK206="n/a",1.03*AT206,IF($AK206&lt;0,1.01*AT206,IF($AK206&gt;10,1.1*AT206,(1+$AK206/100)*AT206)))</f>
        <v>4.5233714475896294</v>
      </c>
      <c r="AV206" s="887">
        <f>IF($AK206="n/a",1.03*AU206,IF($AK206&lt;0,1.01*AU206,IF($AK206&gt;10,1.1*AU206,(1+$AK206/100)*AU206)))</f>
        <v>4.7925120487212114</v>
      </c>
      <c r="AW206" s="651">
        <f>SUM(AR206:AV206)</f>
        <v>21.402373976808839</v>
      </c>
      <c r="AX206" s="748">
        <f>AW206/I206*100</f>
        <v>17.341090566203889</v>
      </c>
      <c r="AY206" s="935">
        <v>0.67</v>
      </c>
      <c r="AZ206" s="873">
        <v>73.319999999999993</v>
      </c>
      <c r="BA206" s="873">
        <v>-9.0300000000000011</v>
      </c>
      <c r="BB206" s="873">
        <v>4.6500000000000004</v>
      </c>
      <c r="BC206" s="873">
        <v>9.64</v>
      </c>
      <c r="BE206" s="624">
        <v>2010</v>
      </c>
      <c r="BF206" s="899">
        <f>IF(BE206&gt;2008,0,IF(BE206&gt;2001,1,IF(BE206&gt;1990,2,IF(BE206&gt;1980,3,IF(BE206&gt;1973,4,IF(BE206&gt;1970,5,IF(BE206&gt;1960,6,IF(BE206&gt;1958,7,IF(BE206&gt;1953,8,9)))))))))</f>
        <v>0</v>
      </c>
      <c r="BG206" s="883">
        <v>2.9000000000000004</v>
      </c>
    </row>
    <row r="207" spans="1:59" ht="11.25" customHeight="1" x14ac:dyDescent="0.2">
      <c r="A207" s="872" t="s">
        <v>544</v>
      </c>
      <c r="B207" s="876" t="s">
        <v>545</v>
      </c>
      <c r="C207" s="933" t="s">
        <v>131</v>
      </c>
      <c r="D207" s="933" t="s">
        <v>4332</v>
      </c>
      <c r="E207" s="733">
        <v>16</v>
      </c>
      <c r="F207" s="1158">
        <v>240</v>
      </c>
      <c r="G207" s="1158" t="s">
        <v>37</v>
      </c>
      <c r="H207" s="1158" t="s">
        <v>37</v>
      </c>
      <c r="I207" s="875">
        <v>92.11</v>
      </c>
      <c r="J207" s="651">
        <f>(M207/I207)*100</f>
        <v>4.1906416241450435</v>
      </c>
      <c r="K207" s="878">
        <v>0.96499999999999997</v>
      </c>
      <c r="L207" s="888">
        <v>4</v>
      </c>
      <c r="M207" s="642">
        <f>K207*L207</f>
        <v>3.86</v>
      </c>
      <c r="N207" s="871" t="s">
        <v>378</v>
      </c>
      <c r="O207" s="734">
        <v>0.94499999999999995</v>
      </c>
      <c r="P207" s="862">
        <v>44056</v>
      </c>
      <c r="Q207" s="862">
        <v>44090</v>
      </c>
      <c r="R207" s="642">
        <f>(K207-O207)/O207*100</f>
        <v>2.1164021164021185</v>
      </c>
      <c r="S207" s="701">
        <f>IF(INDEX(Historical!$D$7:$D$1254,MATCH(B207,Historical!$B$7:$B$1278,0))=0,"n/a",(INDEX(Historical!$C$7:$C$1256,MATCH(B207,Historical!$B$7:$B$1278,0))/INDEX(Historical!$D$7:$D$1254,MATCH(B207,Historical!$B$7:$B$1278,0))-1)*100)</f>
        <v>2.9977997799780054</v>
      </c>
      <c r="T207" s="701">
        <f>IF(INDEX(Historical!$F$7:$F$1247,MATCH(B207,Historical!$B$7:$B$1278,0))=0,"n/a",((INDEX(Historical!$C$7:$C$1256,MATCH(B207,Historical!$B$7:$B$1278,0))/INDEX(Historical!$F$7:$F$1247,MATCH(B207,Historical!$B$7:$B$1278,0)))^(1/3)-1)*100)</f>
        <v>3.6821946919695536</v>
      </c>
      <c r="U207" s="701">
        <f>IF(INDEX(Historical!$H$7:$H$1247,MATCH(B207,Historical!$B$7:$B$1278,0))=0,"n/a",((INDEX(Historical!$C$7:$C$1256,MATCH(B207,Historical!$B$7:$B$1278,0))/INDEX(Historical!$H$7:$H$1247,MATCH(B207,Historical!$B$7:$B$1278,0)))^(1/5)-1)*100)</f>
        <v>3.5209511525301718</v>
      </c>
      <c r="V207" s="701">
        <f>IF(INDEX(Historical!$O$7:$O$1247,MATCH(B207,Historical!$B$7:$B$1278,0))=0,"n/a",((INDEX(Historical!$C$7:$C$1256,MATCH(B207,Historical!$B$7:$B$1278,0))/INDEX(Historical!$O$7:$O$1247,MATCH(B207,Historical!$B$7:$B$1278,0)))^(1/10)-1)*100)</f>
        <v>2.8774690494602906</v>
      </c>
      <c r="W207" s="702">
        <f>IF(OR(U207&lt;=0,U207="n/a",V207&lt;=0,V207="n/a"),"n/a",U207/V207)</f>
        <v>1.2236278104157454</v>
      </c>
      <c r="X207" s="703">
        <f>IF(OR(AJ207&lt;=0,AJ207="n/a",U207&lt;=0,U207="n/a"),"n/a",U207/AJ207)</f>
        <v>0.48232207568906466</v>
      </c>
      <c r="Y207" s="668"/>
      <c r="Z207" s="651">
        <f>IF(OR(AC207&lt;0.01,AC207="n/a"),"n/a",M207/AC207*100)</f>
        <v>135.91549295774647</v>
      </c>
      <c r="AA207" s="887">
        <f>IF(OR(AC207&lt;0.01,AC207="n/a"),"n/a",I207/AC207)</f>
        <v>32.433098591549296</v>
      </c>
      <c r="AB207" s="888">
        <v>12</v>
      </c>
      <c r="AC207" s="866">
        <v>2.84</v>
      </c>
      <c r="AD207" s="866">
        <v>14.01</v>
      </c>
      <c r="AE207" s="866">
        <v>2.81</v>
      </c>
      <c r="AF207" s="866">
        <v>1.56</v>
      </c>
      <c r="AG207" s="866">
        <v>4.7</v>
      </c>
      <c r="AH207" s="866">
        <v>35.199999999999996</v>
      </c>
      <c r="AI207" s="866">
        <v>2.44</v>
      </c>
      <c r="AJ207" s="866">
        <v>7.3</v>
      </c>
      <c r="AK207" s="866">
        <v>2.31</v>
      </c>
      <c r="AL207" s="879">
        <v>68550</v>
      </c>
      <c r="AM207" s="873">
        <v>0.1</v>
      </c>
      <c r="AN207" s="866">
        <v>1.49</v>
      </c>
      <c r="AO207" s="740">
        <f>IF(U207="n/a","n/a",IF(AA207&lt;0,"n/a",IF(AA207="n/a","n/a",J207+U207-AA207)))</f>
        <v>-24.721505814874082</v>
      </c>
      <c r="AP207" s="741">
        <f>IF(U207="n/a","n/a",J207+U207)</f>
        <v>7.7115927766752153</v>
      </c>
      <c r="AQ207" s="889">
        <f>IF(OR(AC207&lt;0.01,AF207="n/a"),"n/a",(I207/SQRT(22.5*AC207*(I207/AF207))-1)*100)</f>
        <v>49.956488211772651</v>
      </c>
      <c r="AR207" s="651">
        <f>INDEX(Historical!$C$7:$C$1256,MATCH(B207,Historical!$B$7:$B$1278,0))*IF(AH207="n/a",1.03,IF(AH207&lt;0,1.01,IF(AH207&gt;10,1.1,(1+AH207/100))))</f>
        <v>4.1195000000000004</v>
      </c>
      <c r="AS207" s="887">
        <f>IF($AI207="n/a",1.03*AR207,IF($AI207&lt;0,1.01*AR207,IF($AI207&gt;10,1.1*AR207,(1+$AI207/100)*AR207)))</f>
        <v>4.2200158000000005</v>
      </c>
      <c r="AT207" s="887">
        <f>IF($AK207="n/a",1.03*AS207,IF($AK207&lt;0,1.01*AS207,IF($AK207&gt;10,1.1*AS207,(1+$AK207/100)*AS207)))</f>
        <v>4.3174981649799999</v>
      </c>
      <c r="AU207" s="887">
        <f>IF($AK207="n/a",1.03*AT207,IF($AK207&lt;0,1.01*AT207,IF($AK207&gt;10,1.1*AT207,(1+$AK207/100)*AT207)))</f>
        <v>4.4172323725910374</v>
      </c>
      <c r="AV207" s="887">
        <f>IF($AK207="n/a",1.03*AU207,IF($AK207&lt;0,1.01*AU207,IF($AK207&gt;10,1.1*AU207,(1+$AK207/100)*AU207)))</f>
        <v>4.5192704403978903</v>
      </c>
      <c r="AW207" s="651">
        <f>SUM(AR207:AV207)</f>
        <v>21.593516777968929</v>
      </c>
      <c r="AX207" s="748">
        <f>AW207/I207*100</f>
        <v>23.443183995189372</v>
      </c>
      <c r="AY207" s="935">
        <v>0.26</v>
      </c>
      <c r="AZ207" s="873">
        <v>48.25</v>
      </c>
      <c r="BA207" s="873">
        <v>-11.25</v>
      </c>
      <c r="BB207" s="873">
        <v>6.660000000000001</v>
      </c>
      <c r="BC207" s="873">
        <v>6.35</v>
      </c>
      <c r="BE207" s="624">
        <v>2005</v>
      </c>
      <c r="BF207" s="899">
        <f>IF(BE207&gt;2008,0,IF(BE207&gt;2001,1,IF(BE207&gt;1990,2,IF(BE207&gt;1980,3,IF(BE207&gt;1973,4,IF(BE207&gt;1970,5,IF(BE207&gt;1960,6,IF(BE207&gt;1958,7,IF(BE207&gt;1953,8,9)))))))))</f>
        <v>1</v>
      </c>
      <c r="BG207" s="883">
        <v>1.3</v>
      </c>
    </row>
    <row r="208" spans="1:59" ht="11.25" customHeight="1" x14ac:dyDescent="0.2">
      <c r="A208" s="864" t="s">
        <v>548</v>
      </c>
      <c r="B208" s="876" t="s">
        <v>549</v>
      </c>
      <c r="C208" s="933" t="s">
        <v>108</v>
      </c>
      <c r="D208" s="933" t="s">
        <v>4341</v>
      </c>
      <c r="E208" s="733">
        <v>21</v>
      </c>
      <c r="F208" s="1158">
        <v>159</v>
      </c>
      <c r="G208" s="1178" t="s">
        <v>106</v>
      </c>
      <c r="H208" s="1178" t="s">
        <v>106</v>
      </c>
      <c r="I208" s="866">
        <v>19.260000000000002</v>
      </c>
      <c r="J208" s="651">
        <f>(M208/I208)*100</f>
        <v>2.0249221183800623</v>
      </c>
      <c r="K208" s="885">
        <v>9.7500000000000003E-2</v>
      </c>
      <c r="L208" s="888">
        <v>4</v>
      </c>
      <c r="M208" s="642">
        <f>K208*L208</f>
        <v>0.39</v>
      </c>
      <c r="N208" s="871" t="s">
        <v>119</v>
      </c>
      <c r="O208" s="735">
        <v>9.5000000000000001E-2</v>
      </c>
      <c r="P208" s="862">
        <v>44056</v>
      </c>
      <c r="Q208" s="862">
        <v>44078</v>
      </c>
      <c r="R208" s="642">
        <f>(K208-O208)/O208*100</f>
        <v>2.6315789473684235</v>
      </c>
      <c r="S208" s="701">
        <f>IF(INDEX(Historical!$D$7:$D$1254,MATCH(B208,Historical!$B$7:$B$1278,0))=0,"n/a",(INDEX(Historical!$C$7:$C$1256,MATCH(B208,Historical!$B$7:$B$1278,0))/INDEX(Historical!$D$7:$D$1254,MATCH(B208,Historical!$B$7:$B$1278,0))-1)*100)</f>
        <v>2.7397260273972712</v>
      </c>
      <c r="T208" s="701">
        <f>IF(INDEX(Historical!$F$7:$F$1247,MATCH(B208,Historical!$B$7:$B$1278,0))=0,"n/a",((INDEX(Historical!$C$7:$C$1256,MATCH(B208,Historical!$B$7:$B$1278,0))/INDEX(Historical!$F$7:$F$1247,MATCH(B208,Historical!$B$7:$B$1278,0)))^(1/3)-1)*100)</f>
        <v>5.983983294832651</v>
      </c>
      <c r="U208" s="701">
        <f>IF(INDEX(Historical!$H$7:$H$1247,MATCH(B208,Historical!$B$7:$B$1278,0))=0,"n/a",((INDEX(Historical!$C$7:$C$1256,MATCH(B208,Historical!$B$7:$B$1278,0))/INDEX(Historical!$H$7:$H$1247,MATCH(B208,Historical!$B$7:$B$1278,0)))^(1/5)-1)*100)</f>
        <v>4.9160304180333236</v>
      </c>
      <c r="V208" s="701">
        <f>IF(INDEX(Historical!$O$7:$O$1247,MATCH(B208,Historical!$B$7:$B$1278,0))=0,"n/a",((INDEX(Historical!$C$7:$C$1256,MATCH(B208,Historical!$B$7:$B$1278,0))/INDEX(Historical!$O$7:$O$1247,MATCH(B208,Historical!$B$7:$B$1278,0)))^(1/10)-1)*100)</f>
        <v>3.3013976968387926</v>
      </c>
      <c r="W208" s="702">
        <f>IF(OR(U208&lt;=0,U208="n/a",V208&lt;=0,V208="n/a"),"n/a",U208/V208)</f>
        <v>1.48907549755081</v>
      </c>
      <c r="X208" s="703">
        <f>IF(OR(AJ208&lt;=0,AJ208="n/a",U208&lt;=0,U208="n/a"),"n/a",U208/AJ208)</f>
        <v>0.10526831730264076</v>
      </c>
      <c r="Y208" s="664"/>
      <c r="Z208" s="651">
        <f>IF(OR(AC208&lt;0.01,AC208="n/a"),"n/a",M208/AC208*100)</f>
        <v>16.182572614107883</v>
      </c>
      <c r="AA208" s="887">
        <f>IF(OR(AC208&lt;0.01,AC208="n/a"),"n/a",I208/AC208)</f>
        <v>7.991701244813278</v>
      </c>
      <c r="AB208" s="888">
        <v>6</v>
      </c>
      <c r="AC208" s="866">
        <v>2.41</v>
      </c>
      <c r="AD208" s="866">
        <v>0.8</v>
      </c>
      <c r="AE208" s="866">
        <v>2.63</v>
      </c>
      <c r="AF208" s="868">
        <v>0.93</v>
      </c>
      <c r="AG208" s="866">
        <v>12.5</v>
      </c>
      <c r="AH208" s="866">
        <v>86.1</v>
      </c>
      <c r="AI208" s="866">
        <v>-19.2</v>
      </c>
      <c r="AJ208" s="866">
        <v>46.7</v>
      </c>
      <c r="AK208" s="866">
        <v>10</v>
      </c>
      <c r="AL208" s="879">
        <v>127.69</v>
      </c>
      <c r="AM208" s="873">
        <v>4.2</v>
      </c>
      <c r="AN208" s="866">
        <v>0.28000000000000003</v>
      </c>
      <c r="AO208" s="740">
        <f>IF(U208="n/a","n/a",IF(AA208&lt;0,"n/a",IF(AA208="n/a","n/a",J208+U208-AA208)))</f>
        <v>-1.0507487083998921</v>
      </c>
      <c r="AP208" s="741">
        <f>IF(U208="n/a","n/a",J208+U208)</f>
        <v>6.9409525364133859</v>
      </c>
      <c r="AQ208" s="889">
        <f>IF(OR(AC208&lt;0.01,AF208="n/a"),"n/a",(I208/SQRT(22.5*AC208*(I208/AF208))-1)*100)</f>
        <v>-42.52621019523054</v>
      </c>
      <c r="AR208" s="651">
        <f>INDEX(Historical!$C$7:$C$1256,MATCH(B208,Historical!$B$7:$B$1278,0))*IF(AH208="n/a",1.03,IF(AH208&lt;0,1.01,IF(AH208&gt;10,1.1,(1+AH208/100))))</f>
        <v>0.41250000000000003</v>
      </c>
      <c r="AS208" s="887">
        <f>IF($AI208="n/a",1.03*AR208,IF($AI208&lt;0,1.01*AR208,IF($AI208&gt;10,1.1*AR208,(1+$AI208/100)*AR208)))</f>
        <v>0.41662500000000002</v>
      </c>
      <c r="AT208" s="887">
        <f>IF($AK208="n/a",1.03*AS208,IF($AK208&lt;0,1.01*AS208,IF($AK208&gt;10,1.1*AS208,(1+$AK208/100)*AS208)))</f>
        <v>0.45828750000000007</v>
      </c>
      <c r="AU208" s="887">
        <f>IF($AK208="n/a",1.03*AT208,IF($AK208&lt;0,1.01*AT208,IF($AK208&gt;10,1.1*AT208,(1+$AK208/100)*AT208)))</f>
        <v>0.50411625000000015</v>
      </c>
      <c r="AV208" s="887">
        <f>IF($AK208="n/a",1.03*AU208,IF($AK208&lt;0,1.01*AU208,IF($AK208&gt;10,1.1*AU208,(1+$AK208/100)*AU208)))</f>
        <v>0.55452787500000023</v>
      </c>
      <c r="AW208" s="651">
        <f>SUM(AR208:AV208)</f>
        <v>2.3460566250000006</v>
      </c>
      <c r="AX208" s="748">
        <f>AW208/I208*100</f>
        <v>12.180979361370719</v>
      </c>
      <c r="AY208" s="935">
        <v>0.78</v>
      </c>
      <c r="AZ208" s="873">
        <v>64.05</v>
      </c>
      <c r="BA208" s="873">
        <v>-16.189999999999998</v>
      </c>
      <c r="BB208" s="873">
        <v>5.3199999999999994</v>
      </c>
      <c r="BC208" s="873">
        <v>8.5599999999999987</v>
      </c>
      <c r="BE208" s="624">
        <v>2000</v>
      </c>
      <c r="BF208" s="899">
        <f>IF(BE208&gt;2008,0,IF(BE208&gt;2001,1,IF(BE208&gt;1990,2,IF(BE208&gt;1980,3,IF(BE208&gt;1973,4,IF(BE208&gt;1970,5,IF(BE208&gt;1960,6,IF(BE208&gt;1958,7,IF(BE208&gt;1953,8,9)))))))))</f>
        <v>2</v>
      </c>
      <c r="BG208" s="883">
        <v>1.4000000000000001</v>
      </c>
    </row>
    <row r="209" spans="1:59" s="774" customFormat="1" ht="11.25" customHeight="1" x14ac:dyDescent="0.2">
      <c r="A209" s="929" t="s">
        <v>4548</v>
      </c>
      <c r="B209" s="782" t="s">
        <v>3860</v>
      </c>
      <c r="C209" s="933" t="s">
        <v>108</v>
      </c>
      <c r="D209" s="933" t="s">
        <v>4334</v>
      </c>
      <c r="E209" s="756">
        <v>6</v>
      </c>
      <c r="F209" s="1158">
        <v>674</v>
      </c>
      <c r="G209" s="1181" t="s">
        <v>106</v>
      </c>
      <c r="H209" s="1181" t="s">
        <v>106</v>
      </c>
      <c r="I209" s="757">
        <v>12.45</v>
      </c>
      <c r="J209" s="758">
        <f>(M209/I209)*100</f>
        <v>2.570281124497992</v>
      </c>
      <c r="K209" s="759">
        <v>0.08</v>
      </c>
      <c r="L209" s="760">
        <v>4</v>
      </c>
      <c r="M209" s="761">
        <f>K209*L209</f>
        <v>0.32</v>
      </c>
      <c r="N209" s="762" t="s">
        <v>4174</v>
      </c>
      <c r="O209" s="763">
        <v>7.0000000000000007E-2</v>
      </c>
      <c r="P209" s="778">
        <v>43817</v>
      </c>
      <c r="Q209" s="778">
        <v>43832</v>
      </c>
      <c r="R209" s="761">
        <f>(K209-O209)/O209*100</f>
        <v>14.285714285714276</v>
      </c>
      <c r="S209" s="701">
        <f>IF(INDEX(Historical!$D$7:$D$1254,MATCH(B209,Historical!$B$7:$B$1278,0))=0,"n/a",(INDEX(Historical!$C$7:$C$1256,MATCH(B209,Historical!$B$7:$B$1278,0))/INDEX(Historical!$D$7:$D$1254,MATCH(B209,Historical!$B$7:$B$1278,0))-1)*100)</f>
        <v>31.818181818181813</v>
      </c>
      <c r="T209" s="701">
        <f>IF(INDEX(Historical!$F$7:$F$1247,MATCH(B209,Historical!$B$7:$B$1278,0))=0,"n/a",((INDEX(Historical!$C$7:$C$1256,MATCH(B209,Historical!$B$7:$B$1278,0))/INDEX(Historical!$F$7:$F$1247,MATCH(B209,Historical!$B$7:$B$1278,0)))^(1/3)-1)*100)</f>
        <v>34.195798019989645</v>
      </c>
      <c r="U209" s="701" t="str">
        <f>IF(INDEX(Historical!$H$7:$H$1247,MATCH(B209,Historical!$B$7:$B$1278,0))=0,"n/a",((INDEX(Historical!$C$7:$C$1256,MATCH(B209,Historical!$B$7:$B$1278,0))/INDEX(Historical!$H$7:$H$1247,MATCH(B209,Historical!$B$7:$B$1278,0)))^(1/5)-1)*100)</f>
        <v>n/a</v>
      </c>
      <c r="V209" s="701" t="str">
        <f>IF(INDEX(Historical!$O$7:$O$1247,MATCH(B209,Historical!$B$7:$B$1278,0))=0,"n/a",((INDEX(Historical!$C$7:$C$1256,MATCH(B209,Historical!$B$7:$B$1278,0))/INDEX(Historical!$O$7:$O$1247,MATCH(B209,Historical!$B$7:$B$1278,0)))^(1/10)-1)*100)</f>
        <v>n/a</v>
      </c>
      <c r="W209" s="702" t="str">
        <f>IF(OR(U209&lt;=0,U209="n/a",V209&lt;=0,V209="n/a"),"n/a",U209/V209)</f>
        <v>n/a</v>
      </c>
      <c r="X209" s="703" t="str">
        <f>IF(OR(AJ209&lt;=0,AJ209="n/a",U209&lt;=0,U209="n/a"),"n/a",U209/AJ209)</f>
        <v>n/a</v>
      </c>
      <c r="Y209" s="775"/>
      <c r="Z209" s="758">
        <f>IF(OR(AC209&lt;0.01,AC209="n/a"),"n/a",M209/AC209*100)</f>
        <v>24.427480916030532</v>
      </c>
      <c r="AA209" s="766">
        <f>IF(OR(AC209&lt;0.01,AC209="n/a"),"n/a",I209/AC209)</f>
        <v>9.5038167938931295</v>
      </c>
      <c r="AB209" s="760">
        <v>12</v>
      </c>
      <c r="AC209" s="767">
        <v>1.31</v>
      </c>
      <c r="AD209" s="767">
        <v>0.79</v>
      </c>
      <c r="AE209" s="767">
        <v>2.44</v>
      </c>
      <c r="AF209" s="767">
        <v>0.85</v>
      </c>
      <c r="AG209" s="767">
        <v>9.3000000000000007</v>
      </c>
      <c r="AH209" s="767">
        <v>22.900000000000002</v>
      </c>
      <c r="AI209" s="767">
        <v>-11.05</v>
      </c>
      <c r="AJ209" s="767">
        <v>25.6</v>
      </c>
      <c r="AK209" s="767">
        <v>12</v>
      </c>
      <c r="AL209" s="768">
        <v>641.66999999999996</v>
      </c>
      <c r="AM209" s="769">
        <v>0.2</v>
      </c>
      <c r="AN209" s="767">
        <v>0</v>
      </c>
      <c r="AO209" s="770" t="str">
        <f>IF(U209="n/a","n/a",IF(AA209&lt;0,"n/a",IF(AA209="n/a","n/a",J209+U209-AA209)))</f>
        <v>n/a</v>
      </c>
      <c r="AP209" s="771" t="str">
        <f>IF(U209="n/a","n/a",J209+U209)</f>
        <v>n/a</v>
      </c>
      <c r="AQ209" s="772">
        <f>IF(OR(AC209&lt;0.01,AF209="n/a"),"n/a",(I209/SQRT(22.5*AC209*(I209/AF209))-1)*100)</f>
        <v>-40.080630937867255</v>
      </c>
      <c r="AR209" s="651">
        <f>INDEX(Historical!$C$7:$C$1256,MATCH(B209,Historical!$B$7:$B$1278,0))*IF(AH209="n/a",1.03,IF(AH209&lt;0,1.01,IF(AH209&gt;10,1.1,(1+AH209/100))))</f>
        <v>0.31900000000000001</v>
      </c>
      <c r="AS209" s="766">
        <f>IF($AI209="n/a",1.03*AR209,IF($AI209&lt;0,1.01*AR209,IF($AI209&gt;10,1.1*AR209,(1+$AI209/100)*AR209)))</f>
        <v>0.32219000000000003</v>
      </c>
      <c r="AT209" s="766">
        <f>IF($AK209="n/a",1.03*AS209,IF($AK209&lt;0,1.01*AS209,IF($AK209&gt;10,1.1*AS209,(1+$AK209/100)*AS209)))</f>
        <v>0.35440900000000009</v>
      </c>
      <c r="AU209" s="766">
        <f>IF($AK209="n/a",1.03*AT209,IF($AK209&lt;0,1.01*AT209,IF($AK209&gt;10,1.1*AT209,(1+$AK209/100)*AT209)))</f>
        <v>0.38984990000000014</v>
      </c>
      <c r="AV209" s="766">
        <f>IF($AK209="n/a",1.03*AU209,IF($AK209&lt;0,1.01*AU209,IF($AK209&gt;10,1.1*AU209,(1+$AK209/100)*AU209)))</f>
        <v>0.42883489000000019</v>
      </c>
      <c r="AW209" s="758">
        <f>SUM(AR209:AV209)</f>
        <v>1.8142837900000006</v>
      </c>
      <c r="AX209" s="773">
        <f>AW209/I209*100</f>
        <v>14.572560562249</v>
      </c>
      <c r="AY209" s="936">
        <v>1.01</v>
      </c>
      <c r="AZ209" s="769">
        <v>40.200000000000003</v>
      </c>
      <c r="BA209" s="769">
        <v>-40.32</v>
      </c>
      <c r="BB209" s="769">
        <v>10.299999999999999</v>
      </c>
      <c r="BC209" s="769">
        <v>-0.44</v>
      </c>
      <c r="BD209" s="909"/>
      <c r="BE209" s="624">
        <v>2014</v>
      </c>
      <c r="BF209" s="899">
        <f>IF(BE209&gt;2008,0,IF(BE209&gt;2001,1,IF(BE209&gt;1990,2,IF(BE209&gt;1980,3,IF(BE209&gt;1973,4,IF(BE209&gt;1970,5,IF(BE209&gt;1960,6,IF(BE209&gt;1958,7,IF(BE209&gt;1953,8,9)))))))))</f>
        <v>0</v>
      </c>
      <c r="BG209" s="825">
        <v>1.0999999999999999</v>
      </c>
    </row>
    <row r="210" spans="1:59" ht="11.25" customHeight="1" x14ac:dyDescent="0.2">
      <c r="A210" s="872" t="s">
        <v>559</v>
      </c>
      <c r="B210" s="876" t="s">
        <v>560</v>
      </c>
      <c r="C210" s="933" t="s">
        <v>108</v>
      </c>
      <c r="D210" s="933" t="s">
        <v>4341</v>
      </c>
      <c r="E210" s="733">
        <v>28</v>
      </c>
      <c r="F210" s="1158">
        <v>102</v>
      </c>
      <c r="G210" s="1182" t="s">
        <v>37</v>
      </c>
      <c r="H210" s="1182" t="s">
        <v>106</v>
      </c>
      <c r="I210" s="875">
        <v>22.61</v>
      </c>
      <c r="J210" s="651">
        <f>(M210/I210)*100</f>
        <v>3.0959752321981426</v>
      </c>
      <c r="K210" s="878">
        <v>0.17499999999999999</v>
      </c>
      <c r="L210" s="888">
        <v>4</v>
      </c>
      <c r="M210" s="642">
        <f>K210*L210</f>
        <v>0.7</v>
      </c>
      <c r="N210" s="871" t="s">
        <v>119</v>
      </c>
      <c r="O210" s="734">
        <v>0.16</v>
      </c>
      <c r="P210" s="862">
        <v>43868</v>
      </c>
      <c r="Q210" s="862">
        <v>43891</v>
      </c>
      <c r="R210" s="642">
        <f>(K210-O210)/O210*100</f>
        <v>9.3749999999999911</v>
      </c>
      <c r="S210" s="701">
        <f>IF(INDEX(Historical!$D$7:$D$1254,MATCH(B210,Historical!$B$7:$B$1278,0))=0,"n/a",(INDEX(Historical!$C$7:$C$1256,MATCH(B210,Historical!$B$7:$B$1278,0))/INDEX(Historical!$D$7:$D$1254,MATCH(B210,Historical!$B$7:$B$1278,0))-1)*100)</f>
        <v>10.344827586206918</v>
      </c>
      <c r="T210" s="701">
        <f>IF(INDEX(Historical!$F$7:$F$1247,MATCH(B210,Historical!$B$7:$B$1278,0))=0,"n/a",((INDEX(Historical!$C$7:$C$1256,MATCH(B210,Historical!$B$7:$B$1278,0))/INDEX(Historical!$F$7:$F$1247,MATCH(B210,Historical!$B$7:$B$1278,0)))^(1/3)-1)*100)</f>
        <v>7.1664579674248774</v>
      </c>
      <c r="U210" s="701">
        <f>IF(INDEX(Historical!$H$7:$H$1247,MATCH(B210,Historical!$B$7:$B$1278,0))=0,"n/a",((INDEX(Historical!$C$7:$C$1256,MATCH(B210,Historical!$B$7:$B$1278,0))/INDEX(Historical!$H$7:$H$1247,MATCH(B210,Historical!$B$7:$B$1278,0)))^(1/5)-1)*100)</f>
        <v>5.9223841048812176</v>
      </c>
      <c r="V210" s="701">
        <f>IF(INDEX(Historical!$O$7:$O$1247,MATCH(B210,Historical!$B$7:$B$1278,0))=0,"n/a",((INDEX(Historical!$C$7:$C$1256,MATCH(B210,Historical!$B$7:$B$1278,0))/INDEX(Historical!$O$7:$O$1247,MATCH(B210,Historical!$B$7:$B$1278,0)))^(1/10)-1)*100)</f>
        <v>5.3512366162214775</v>
      </c>
      <c r="W210" s="702">
        <f>IF(OR(U210&lt;=0,U210="n/a",V210&lt;=0,V210="n/a"),"n/a",U210/V210)</f>
        <v>1.1067318695884969</v>
      </c>
      <c r="X210" s="703">
        <f>IF(OR(AJ210&lt;=0,AJ210="n/a",U210&lt;=0,U210="n/a"),"n/a",U210/AJ210)</f>
        <v>0.39482560699208119</v>
      </c>
      <c r="Y210" s="876"/>
      <c r="Z210" s="651">
        <f>IF(OR(AC210&lt;0.01,AC210="n/a"),"n/a",M210/AC210*100)</f>
        <v>28.688524590163933</v>
      </c>
      <c r="AA210" s="887">
        <f>IF(OR(AC210&lt;0.01,AC210="n/a"),"n/a",I210/AC210)</f>
        <v>9.2663934426229506</v>
      </c>
      <c r="AB210" s="888">
        <v>12</v>
      </c>
      <c r="AC210" s="866">
        <v>2.44</v>
      </c>
      <c r="AD210" s="866" t="s">
        <v>136</v>
      </c>
      <c r="AE210" s="866">
        <v>1.88</v>
      </c>
      <c r="AF210" s="866">
        <v>0.85</v>
      </c>
      <c r="AG210" s="866">
        <v>9.8000000000000007</v>
      </c>
      <c r="AH210" s="866">
        <v>17.599999999999998</v>
      </c>
      <c r="AI210" s="866" t="s">
        <v>136</v>
      </c>
      <c r="AJ210" s="866">
        <v>15</v>
      </c>
      <c r="AK210" s="866" t="s">
        <v>136</v>
      </c>
      <c r="AL210" s="879">
        <v>264.76</v>
      </c>
      <c r="AM210" s="873">
        <v>10.299999999999999</v>
      </c>
      <c r="AN210" s="866">
        <v>0.05</v>
      </c>
      <c r="AO210" s="740">
        <f>IF(U210="n/a","n/a",IF(AA210&lt;0,"n/a",IF(AA210="n/a","n/a",J210+U210-AA210)))</f>
        <v>-0.2480341055435904</v>
      </c>
      <c r="AP210" s="741">
        <f>IF(U210="n/a","n/a",J210+U210)</f>
        <v>9.0183593370793602</v>
      </c>
      <c r="AQ210" s="889">
        <f>IF(OR(AC210&lt;0.01,AF210="n/a"),"n/a",(I210/SQRT(22.5*AC210*(I210/AF210))-1)*100)</f>
        <v>-40.833814363534728</v>
      </c>
      <c r="AR210" s="651">
        <f>INDEX(Historical!$C$7:$C$1256,MATCH(B210,Historical!$B$7:$B$1278,0))*IF(AH210="n/a",1.03,IF(AH210&lt;0,1.01,IF(AH210&gt;10,1.1,(1+AH210/100))))</f>
        <v>0.70400000000000007</v>
      </c>
      <c r="AS210" s="887">
        <f>IF($AI210="n/a",1.03*AR210,IF($AI210&lt;0,1.01*AR210,IF($AI210&gt;10,1.1*AR210,(1+$AI210/100)*AR210)))</f>
        <v>0.7251200000000001</v>
      </c>
      <c r="AT210" s="887">
        <f>IF($AK210="n/a",1.03*AS210,IF($AK210&lt;0,1.01*AS210,IF($AK210&gt;10,1.1*AS210,(1+$AK210/100)*AS210)))</f>
        <v>0.74687360000000014</v>
      </c>
      <c r="AU210" s="887">
        <f>IF($AK210="n/a",1.03*AT210,IF($AK210&lt;0,1.01*AT210,IF($AK210&gt;10,1.1*AT210,(1+$AK210/100)*AT210)))</f>
        <v>0.76927980800000018</v>
      </c>
      <c r="AV210" s="887">
        <f>IF($AK210="n/a",1.03*AU210,IF($AK210&lt;0,1.01*AU210,IF($AK210&gt;10,1.1*AU210,(1+$AK210/100)*AU210)))</f>
        <v>0.7923582022400002</v>
      </c>
      <c r="AW210" s="651">
        <f>SUM(AR210:AV210)</f>
        <v>3.7376316102400011</v>
      </c>
      <c r="AX210" s="748">
        <f>AW210/I210*100</f>
        <v>16.530878417691291</v>
      </c>
      <c r="AY210" s="935">
        <v>0.43</v>
      </c>
      <c r="AZ210" s="873">
        <v>17.299999999999997</v>
      </c>
      <c r="BA210" s="873">
        <v>-34.94</v>
      </c>
      <c r="BB210" s="873">
        <v>3.06</v>
      </c>
      <c r="BC210" s="873">
        <v>-6.4</v>
      </c>
      <c r="BE210" s="624">
        <v>1995</v>
      </c>
      <c r="BF210" s="899">
        <f>IF(BE210&gt;2008,0,IF(BE210&gt;2001,1,IF(BE210&gt;1990,2,IF(BE210&gt;1980,3,IF(BE210&gt;1973,4,IF(BE210&gt;1970,5,IF(BE210&gt;1960,6,IF(BE210&gt;1958,7,IF(BE210&gt;1953,8,9)))))))))</f>
        <v>2</v>
      </c>
      <c r="BG210" s="883">
        <v>0.89999999999999991</v>
      </c>
    </row>
    <row r="211" spans="1:59" ht="11.25" customHeight="1" x14ac:dyDescent="0.2">
      <c r="A211" s="872" t="s">
        <v>216</v>
      </c>
      <c r="B211" s="876" t="s">
        <v>217</v>
      </c>
      <c r="C211" s="933" t="s">
        <v>123</v>
      </c>
      <c r="D211" s="933" t="s">
        <v>4177</v>
      </c>
      <c r="E211" s="733">
        <v>28</v>
      </c>
      <c r="F211" s="1158">
        <v>100</v>
      </c>
      <c r="G211" s="1136" t="s">
        <v>37</v>
      </c>
      <c r="H211" s="1136" t="s">
        <v>37</v>
      </c>
      <c r="I211" s="866">
        <v>183.59</v>
      </c>
      <c r="J211" s="651">
        <f>(M211/I211)*100</f>
        <v>1.0240209161719047</v>
      </c>
      <c r="K211" s="885">
        <v>0.47</v>
      </c>
      <c r="L211" s="888">
        <v>4</v>
      </c>
      <c r="M211" s="642">
        <f>K211*L211</f>
        <v>1.88</v>
      </c>
      <c r="N211" s="871" t="s">
        <v>218</v>
      </c>
      <c r="O211" s="735">
        <v>0.46</v>
      </c>
      <c r="P211" s="619">
        <v>43814</v>
      </c>
      <c r="Q211" s="619">
        <v>43844</v>
      </c>
      <c r="R211" s="642">
        <f>(K211-O211)/O211*100</f>
        <v>2.1739130434782505</v>
      </c>
      <c r="S211" s="701">
        <f>IF(INDEX(Historical!$D$7:$D$1254,MATCH(B211,Historical!$B$7:$B$1278,0))=0,"n/a",(INDEX(Historical!$C$7:$C$1256,MATCH(B211,Historical!$B$7:$B$1278,0))/INDEX(Historical!$D$7:$D$1254,MATCH(B211,Historical!$B$7:$B$1278,0))-1)*100)</f>
        <v>12.195121951219523</v>
      </c>
      <c r="T211" s="701">
        <f>IF(INDEX(Historical!$F$7:$F$1247,MATCH(B211,Historical!$B$7:$B$1278,0))=0,"n/a",((INDEX(Historical!$C$7:$C$1256,MATCH(B211,Historical!$B$7:$B$1278,0))/INDEX(Historical!$F$7:$F$1247,MATCH(B211,Historical!$B$7:$B$1278,0)))^(1/3)-1)*100)</f>
        <v>9.5376104072121279</v>
      </c>
      <c r="U211" s="701">
        <f>IF(INDEX(Historical!$H$7:$H$1247,MATCH(B211,Historical!$B$7:$B$1278,0))=0,"n/a",((INDEX(Historical!$C$7:$C$1256,MATCH(B211,Historical!$B$7:$B$1278,0))/INDEX(Historical!$H$7:$H$1247,MATCH(B211,Historical!$B$7:$B$1278,0)))^(1/5)-1)*100)</f>
        <v>10.837067695276769</v>
      </c>
      <c r="V211" s="701">
        <f>IF(INDEX(Historical!$O$7:$O$1247,MATCH(B211,Historical!$B$7:$B$1278,0))=0,"n/a",((INDEX(Historical!$C$7:$C$1256,MATCH(B211,Historical!$B$7:$B$1278,0))/INDEX(Historical!$O$7:$O$1247,MATCH(B211,Historical!$B$7:$B$1278,0)))^(1/10)-1)*100)</f>
        <v>12.632306980651853</v>
      </c>
      <c r="W211" s="702">
        <f>IF(OR(U211&lt;=0,U211="n/a",V211&lt;=0,V211="n/a"),"n/a",U211/V211)</f>
        <v>0.85788508083877757</v>
      </c>
      <c r="X211" s="703">
        <f>IF(OR(AJ211&lt;=0,AJ211="n/a",U211&lt;=0,U211="n/a"),"n/a",U211/AJ211)</f>
        <v>1.7479141443994788</v>
      </c>
      <c r="Y211" s="659"/>
      <c r="Z211" s="651">
        <f>IF(OR(AC211&lt;0.01,AC211="n/a"),"n/a",M211/AC211*100)</f>
        <v>41.777777777777771</v>
      </c>
      <c r="AA211" s="887">
        <f>IF(OR(AC211&lt;0.01,AC211="n/a"),"n/a",I211/AC211)</f>
        <v>40.797777777777782</v>
      </c>
      <c r="AB211" s="888">
        <v>12</v>
      </c>
      <c r="AC211" s="866">
        <v>4.5</v>
      </c>
      <c r="AD211" s="866">
        <v>5.03</v>
      </c>
      <c r="AE211" s="866">
        <v>3.93</v>
      </c>
      <c r="AF211" s="866">
        <v>9.0299999999999994</v>
      </c>
      <c r="AG211" s="866">
        <v>-10.8</v>
      </c>
      <c r="AH211" s="866">
        <v>1.7999999999999998</v>
      </c>
      <c r="AI211" s="866">
        <v>29.9</v>
      </c>
      <c r="AJ211" s="866">
        <v>6.2</v>
      </c>
      <c r="AK211" s="866">
        <v>8.1100000000000012</v>
      </c>
      <c r="AL211" s="879">
        <v>52390</v>
      </c>
      <c r="AM211" s="873">
        <v>0.4</v>
      </c>
      <c r="AN211" s="866">
        <v>1.24</v>
      </c>
      <c r="AO211" s="740">
        <f>IF(U211="n/a","n/a",IF(AA211&lt;0,"n/a",IF(AA211="n/a","n/a",J211+U211-AA211)))</f>
        <v>-28.93668916632911</v>
      </c>
      <c r="AP211" s="741">
        <f>IF(U211="n/a","n/a",J211+U211)</f>
        <v>11.861088611448674</v>
      </c>
      <c r="AQ211" s="889">
        <f>IF(OR(AC211&lt;0.01,AF211="n/a"),"n/a",(I211/SQRT(22.5*AC211*(I211/AF211))-1)*100)</f>
        <v>304.64191760305982</v>
      </c>
      <c r="AR211" s="651">
        <f>INDEX(Historical!$C$7:$C$1256,MATCH(B211,Historical!$B$7:$B$1278,0))*IF(AH211="n/a",1.03,IF(AH211&lt;0,1.01,IF(AH211&gt;10,1.1,(1+AH211/100))))</f>
        <v>1.8731200000000001</v>
      </c>
      <c r="AS211" s="887">
        <f>IF($AI211="n/a",1.03*AR211,IF($AI211&lt;0,1.01*AR211,IF($AI211&gt;10,1.1*AR211,(1+$AI211/100)*AR211)))</f>
        <v>2.0604320000000005</v>
      </c>
      <c r="AT211" s="887">
        <f>IF($AK211="n/a",1.03*AS211,IF($AK211&lt;0,1.01*AS211,IF($AK211&gt;10,1.1*AS211,(1+$AK211/100)*AS211)))</f>
        <v>2.2275330352000005</v>
      </c>
      <c r="AU211" s="887">
        <f>IF($AK211="n/a",1.03*AT211,IF($AK211&lt;0,1.01*AT211,IF($AK211&gt;10,1.1*AT211,(1+$AK211/100)*AT211)))</f>
        <v>2.4081859643547205</v>
      </c>
      <c r="AV211" s="887">
        <f>IF($AK211="n/a",1.03*AU211,IF($AK211&lt;0,1.01*AU211,IF($AK211&gt;10,1.1*AU211,(1+$AK211/100)*AU211)))</f>
        <v>2.6034898460638884</v>
      </c>
      <c r="AW211" s="651">
        <f>SUM(AR211:AV211)</f>
        <v>11.17276084561861</v>
      </c>
      <c r="AX211" s="748">
        <f>AW211/I211*100</f>
        <v>6.0857131900531671</v>
      </c>
      <c r="AY211" s="935">
        <v>0.92</v>
      </c>
      <c r="AZ211" s="873">
        <v>47.339999999999996</v>
      </c>
      <c r="BA211" s="873">
        <v>-20.65</v>
      </c>
      <c r="BB211" s="873">
        <v>-8.19</v>
      </c>
      <c r="BC211" s="873">
        <v>-5.6800000000000006</v>
      </c>
      <c r="BE211" s="624">
        <v>1993</v>
      </c>
      <c r="BF211" s="899">
        <f>IF(BE211&gt;2008,0,IF(BE211&gt;2001,1,IF(BE211&gt;1990,2,IF(BE211&gt;1980,3,IF(BE211&gt;1973,4,IF(BE211&gt;1970,5,IF(BE211&gt;1960,6,IF(BE211&gt;1958,7,IF(BE211&gt;1953,8,9)))))))))</f>
        <v>2</v>
      </c>
      <c r="BG211" s="883">
        <v>-4.2</v>
      </c>
    </row>
    <row r="212" spans="1:59" ht="11.25" customHeight="1" x14ac:dyDescent="0.2">
      <c r="A212" s="864" t="s">
        <v>204</v>
      </c>
      <c r="B212" s="876" t="s">
        <v>205</v>
      </c>
      <c r="C212" s="933" t="s">
        <v>131</v>
      </c>
      <c r="D212" s="933" t="s">
        <v>4331</v>
      </c>
      <c r="E212" s="733">
        <v>46</v>
      </c>
      <c r="F212" s="1158">
        <v>49</v>
      </c>
      <c r="G212" s="1182" t="s">
        <v>37</v>
      </c>
      <c r="H212" s="1182" t="s">
        <v>115</v>
      </c>
      <c r="I212" s="866">
        <v>78.489999999999995</v>
      </c>
      <c r="J212" s="651">
        <f>(M212/I212)*100</f>
        <v>3.8985858071091859</v>
      </c>
      <c r="K212" s="878">
        <v>0.76500000000000001</v>
      </c>
      <c r="L212" s="888">
        <v>4</v>
      </c>
      <c r="M212" s="642">
        <f>K212*L212</f>
        <v>3.06</v>
      </c>
      <c r="N212" s="871" t="s">
        <v>148</v>
      </c>
      <c r="O212" s="734">
        <v>0.74</v>
      </c>
      <c r="P212" s="862">
        <v>43879</v>
      </c>
      <c r="Q212" s="862">
        <v>43905</v>
      </c>
      <c r="R212" s="642">
        <f>(K212-O212)/O212*100</f>
        <v>3.3783783783783812</v>
      </c>
      <c r="S212" s="701">
        <f>IF(INDEX(Historical!$D$7:$D$1254,MATCH(B212,Historical!$B$7:$B$1278,0))=0,"n/a",(INDEX(Historical!$C$7:$C$1256,MATCH(B212,Historical!$B$7:$B$1278,0))/INDEX(Historical!$D$7:$D$1254,MATCH(B212,Historical!$B$7:$B$1278,0))-1)*100)</f>
        <v>3.4965034965035002</v>
      </c>
      <c r="T212" s="701">
        <f>IF(INDEX(Historical!$F$7:$F$1247,MATCH(B212,Historical!$B$7:$B$1278,0))=0,"n/a",((INDEX(Historical!$C$7:$C$1256,MATCH(B212,Historical!$B$7:$B$1278,0))/INDEX(Historical!$F$7:$F$1247,MATCH(B212,Historical!$B$7:$B$1278,0)))^(1/3)-1)*100)</f>
        <v>3.3678870711322473</v>
      </c>
      <c r="U212" s="701">
        <f>IF(INDEX(Historical!$H$7:$H$1247,MATCH(B212,Historical!$B$7:$B$1278,0))=0,"n/a",((INDEX(Historical!$C$7:$C$1256,MATCH(B212,Historical!$B$7:$B$1278,0))/INDEX(Historical!$H$7:$H$1247,MATCH(B212,Historical!$B$7:$B$1278,0)))^(1/5)-1)*100)</f>
        <v>3.2709647184887336</v>
      </c>
      <c r="V212" s="701">
        <f>IF(INDEX(Historical!$O$7:$O$1247,MATCH(B212,Historical!$B$7:$B$1278,0))=0,"n/a",((INDEX(Historical!$C$7:$C$1256,MATCH(B212,Historical!$B$7:$B$1278,0))/INDEX(Historical!$O$7:$O$1247,MATCH(B212,Historical!$B$7:$B$1278,0)))^(1/10)-1)*100)</f>
        <v>2.2911287200176877</v>
      </c>
      <c r="W212" s="702">
        <f>IF(OR(U212&lt;=0,U212="n/a",V212&lt;=0,V212="n/a"),"n/a",U212/V212)</f>
        <v>1.4276651896116432</v>
      </c>
      <c r="X212" s="703">
        <f>IF(OR(AJ212&lt;=0,AJ212="n/a",U212&lt;=0,U212="n/a"),"n/a",U212/AJ212)</f>
        <v>1.7215603781519651</v>
      </c>
      <c r="Y212" s="876"/>
      <c r="Z212" s="651">
        <f>IF(OR(AC212&lt;0.01,AC212="n/a"),"n/a",M212/AC212*100)</f>
        <v>76.691729323308266</v>
      </c>
      <c r="AA212" s="887">
        <f>IF(OR(AC212&lt;0.01,AC212="n/a"),"n/a",I212/AC212)</f>
        <v>19.671679197994987</v>
      </c>
      <c r="AB212" s="888">
        <v>12</v>
      </c>
      <c r="AC212" s="866">
        <v>3.99</v>
      </c>
      <c r="AD212" s="866">
        <v>7.72</v>
      </c>
      <c r="AE212" s="866">
        <v>2.14</v>
      </c>
      <c r="AF212" s="866">
        <v>1.44</v>
      </c>
      <c r="AG212" s="866">
        <v>7.3999999999999995</v>
      </c>
      <c r="AH212" s="866">
        <v>-10.4</v>
      </c>
      <c r="AI212" s="866">
        <v>6.2399999999999993</v>
      </c>
      <c r="AJ212" s="866">
        <v>1.9</v>
      </c>
      <c r="AK212" s="866">
        <v>2.5499999999999998</v>
      </c>
      <c r="AL212" s="879">
        <v>26200</v>
      </c>
      <c r="AM212" s="873">
        <v>0.2</v>
      </c>
      <c r="AN212" s="866">
        <v>1.26</v>
      </c>
      <c r="AO212" s="740">
        <f>IF(U212="n/a","n/a",IF(AA212&lt;0,"n/a",IF(AA212="n/a","n/a",J212+U212-AA212)))</f>
        <v>-12.502128672397067</v>
      </c>
      <c r="AP212" s="741">
        <f>IF(U212="n/a","n/a",J212+U212)</f>
        <v>7.1695505255979199</v>
      </c>
      <c r="AQ212" s="889">
        <f>IF(OR(AC212&lt;0.01,AF212="n/a"),"n/a",(I212/SQRT(22.5*AC212*(I212/AF212))-1)*100)</f>
        <v>12.204610808632953</v>
      </c>
      <c r="AR212" s="651">
        <f>INDEX(Historical!$C$7:$C$1256,MATCH(B212,Historical!$B$7:$B$1278,0))*IF(AH212="n/a",1.03,IF(AH212&lt;0,1.01,IF(AH212&gt;10,1.1,(1+AH212/100))))</f>
        <v>2.9895999999999998</v>
      </c>
      <c r="AS212" s="887">
        <f>IF($AI212="n/a",1.03*AR212,IF($AI212&lt;0,1.01*AR212,IF($AI212&gt;10,1.1*AR212,(1+$AI212/100)*AR212)))</f>
        <v>3.1761510399999997</v>
      </c>
      <c r="AT212" s="887">
        <f>IF($AK212="n/a",1.03*AS212,IF($AK212&lt;0,1.01*AS212,IF($AK212&gt;10,1.1*AS212,(1+$AK212/100)*AS212)))</f>
        <v>3.25714289152</v>
      </c>
      <c r="AU212" s="887">
        <f>IF($AK212="n/a",1.03*AT212,IF($AK212&lt;0,1.01*AT212,IF($AK212&gt;10,1.1*AT212,(1+$AK212/100)*AT212)))</f>
        <v>3.3402000352537602</v>
      </c>
      <c r="AV212" s="887">
        <f>IF($AK212="n/a",1.03*AU212,IF($AK212&lt;0,1.01*AU212,IF($AK212&gt;10,1.1*AU212,(1+$AK212/100)*AU212)))</f>
        <v>3.4253751361527311</v>
      </c>
      <c r="AW212" s="651">
        <f>SUM(AR212:AV212)</f>
        <v>16.188469102926494</v>
      </c>
      <c r="AX212" s="748">
        <f>AW212/I212*100</f>
        <v>20.624881007678042</v>
      </c>
      <c r="AY212" s="935">
        <v>0.17</v>
      </c>
      <c r="AZ212" s="873">
        <v>26.540000000000003</v>
      </c>
      <c r="BA212" s="873">
        <v>-17.47</v>
      </c>
      <c r="BB212" s="873">
        <v>2.31</v>
      </c>
      <c r="BC212" s="873">
        <v>-0.8</v>
      </c>
      <c r="BE212" s="624">
        <v>1975</v>
      </c>
      <c r="BF212" s="899">
        <f>IF(BE212&gt;2008,0,IF(BE212&gt;2001,1,IF(BE212&gt;1990,2,IF(BE212&gt;1980,3,IF(BE212&gt;1973,4,IF(BE212&gt;1970,5,IF(BE212&gt;1960,6,IF(BE212&gt;1958,7,IF(BE212&gt;1953,8,9)))))))))</f>
        <v>4</v>
      </c>
      <c r="BG212" s="883">
        <v>2.2999999999999998</v>
      </c>
    </row>
    <row r="213" spans="1:59" ht="11.25" customHeight="1" x14ac:dyDescent="0.2">
      <c r="A213" s="882" t="s">
        <v>4447</v>
      </c>
      <c r="B213" s="876" t="s">
        <v>4444</v>
      </c>
      <c r="C213" s="933" t="s">
        <v>108</v>
      </c>
      <c r="D213" s="933" t="s">
        <v>4341</v>
      </c>
      <c r="E213" s="733">
        <v>6</v>
      </c>
      <c r="F213" s="1158">
        <v>688</v>
      </c>
      <c r="G213" s="1155" t="s">
        <v>106</v>
      </c>
      <c r="H213" s="1155" t="s">
        <v>106</v>
      </c>
      <c r="I213" s="875">
        <v>29.11</v>
      </c>
      <c r="J213" s="651">
        <f>(M213/I213)*100</f>
        <v>2.4733768464445207</v>
      </c>
      <c r="K213" s="878">
        <v>0.18</v>
      </c>
      <c r="L213" s="888">
        <v>4</v>
      </c>
      <c r="M213" s="642">
        <f>K213*L213</f>
        <v>0.72</v>
      </c>
      <c r="N213" s="871" t="s">
        <v>318</v>
      </c>
      <c r="O213" s="734">
        <v>0.17</v>
      </c>
      <c r="P213" s="862">
        <v>43903</v>
      </c>
      <c r="Q213" s="862">
        <v>43920</v>
      </c>
      <c r="R213" s="642">
        <f>(K213-O213)/O213*100</f>
        <v>5.8823529411764595</v>
      </c>
      <c r="S213" s="701">
        <f>IF(INDEX(Historical!$D$7:$D$1254,MATCH(B213,Historical!$B$7:$B$1278,0))=0,"n/a",(INDEX(Historical!$C$7:$C$1256,MATCH(B213,Historical!$B$7:$B$1278,0))/INDEX(Historical!$D$7:$D$1254,MATCH(B213,Historical!$B$7:$B$1278,0))-1)*100)</f>
        <v>31.914893617021288</v>
      </c>
      <c r="T213" s="701">
        <f>IF(INDEX(Historical!$F$7:$F$1247,MATCH(B213,Historical!$B$7:$B$1278,0))=0,"n/a",((INDEX(Historical!$C$7:$C$1256,MATCH(B213,Historical!$B$7:$B$1278,0))/INDEX(Historical!$F$7:$F$1247,MATCH(B213,Historical!$B$7:$B$1278,0)))^(1/3)-1)*100)</f>
        <v>14.780807987640143</v>
      </c>
      <c r="U213" s="701">
        <f>IF(INDEX(Historical!$H$7:$H$1247,MATCH(B213,Historical!$B$7:$B$1278,0))=0,"n/a",((INDEX(Historical!$C$7:$C$1256,MATCH(B213,Historical!$B$7:$B$1278,0))/INDEX(Historical!$H$7:$H$1247,MATCH(B213,Historical!$B$7:$B$1278,0)))^(1/5)-1)*100)</f>
        <v>24.175088717979378</v>
      </c>
      <c r="V213" s="701">
        <f>IF(INDEX(Historical!$O$7:$O$1247,MATCH(B213,Historical!$B$7:$B$1278,0))=0,"n/a",((INDEX(Historical!$C$7:$C$1256,MATCH(B213,Historical!$B$7:$B$1278,0))/INDEX(Historical!$O$7:$O$1247,MATCH(B213,Historical!$B$7:$B$1278,0)))^(1/10)-1)*100)</f>
        <v>11.433876679391975</v>
      </c>
      <c r="W213" s="702">
        <f>IF(OR(U213&lt;=0,U213="n/a",V213&lt;=0,V213="n/a"),"n/a",U213/V213)</f>
        <v>2.1143387667939191</v>
      </c>
      <c r="X213" s="703">
        <f>IF(OR(AJ213&lt;=0,AJ213="n/a",U213&lt;=0,U213="n/a"),"n/a",U213/AJ213)</f>
        <v>1.1403343734895934</v>
      </c>
      <c r="Y213" s="877"/>
      <c r="Z213" s="651">
        <f>IF(OR(AC213&lt;0.01,AC213="n/a"),"n/a",M213/AC213*100)</f>
        <v>25.622775800711743</v>
      </c>
      <c r="AA213" s="887">
        <f>IF(OR(AC213&lt;0.01,AC213="n/a"),"n/a",I213/AC213)</f>
        <v>10.359430604982206</v>
      </c>
      <c r="AB213" s="888">
        <v>12</v>
      </c>
      <c r="AC213" s="866">
        <v>2.81</v>
      </c>
      <c r="AD213" s="866">
        <v>1.1499999999999999</v>
      </c>
      <c r="AE213" s="866">
        <v>2.54</v>
      </c>
      <c r="AF213" s="866">
        <v>0.88</v>
      </c>
      <c r="AG213" s="866">
        <v>10.4</v>
      </c>
      <c r="AH213" s="866">
        <v>-7.5</v>
      </c>
      <c r="AI213" s="866">
        <v>3.92</v>
      </c>
      <c r="AJ213" s="866">
        <v>21.2</v>
      </c>
      <c r="AK213" s="866">
        <v>9</v>
      </c>
      <c r="AL213" s="879">
        <v>757.73</v>
      </c>
      <c r="AM213" s="873">
        <v>1</v>
      </c>
      <c r="AN213" s="866">
        <v>0.23</v>
      </c>
      <c r="AO213" s="740">
        <f>IF(U213="n/a","n/a",IF(AA213&lt;0,"n/a",IF(AA213="n/a","n/a",J213+U213-AA213)))</f>
        <v>16.289034959441693</v>
      </c>
      <c r="AP213" s="741">
        <f>IF(U213="n/a","n/a",J213+U213)</f>
        <v>26.648465564423898</v>
      </c>
      <c r="AQ213" s="889">
        <f>IF(OR(AC213&lt;0.01,AF213="n/a"),"n/a",(I213/SQRT(22.5*AC213*(I213/AF213))-1)*100)</f>
        <v>-36.347125639190168</v>
      </c>
      <c r="AR213" s="651">
        <f>INDEX(Historical!$C$7:$C$1256,MATCH(B213,Historical!$B$7:$B$1278,0))*IF(AH213="n/a",1.03,IF(AH213&lt;0,1.01,IF(AH213&gt;10,1.1,(1+AH213/100))))</f>
        <v>0.62619999999999998</v>
      </c>
      <c r="AS213" s="887">
        <f>IF($AI213="n/a",1.03*AR213,IF($AI213&lt;0,1.01*AR213,IF($AI213&gt;10,1.1*AR213,(1+$AI213/100)*AR213)))</f>
        <v>0.65074703999999994</v>
      </c>
      <c r="AT213" s="887">
        <f>IF($AK213="n/a",1.03*AS213,IF($AK213&lt;0,1.01*AS213,IF($AK213&gt;10,1.1*AS213,(1+$AK213/100)*AS213)))</f>
        <v>0.70931427359999999</v>
      </c>
      <c r="AU213" s="887">
        <f>IF($AK213="n/a",1.03*AT213,IF($AK213&lt;0,1.01*AT213,IF($AK213&gt;10,1.1*AT213,(1+$AK213/100)*AT213)))</f>
        <v>0.77315255822400009</v>
      </c>
      <c r="AV213" s="887">
        <f>IF($AK213="n/a",1.03*AU213,IF($AK213&lt;0,1.01*AU213,IF($AK213&gt;10,1.1*AU213,(1+$AK213/100)*AU213)))</f>
        <v>0.84273628846416015</v>
      </c>
      <c r="AW213" s="651">
        <f>SUM(AR213:AV213)</f>
        <v>3.60215016028816</v>
      </c>
      <c r="AX213" s="748">
        <f>AW213/I213*100</f>
        <v>12.374270560934937</v>
      </c>
      <c r="AY213" s="935">
        <v>1.31</v>
      </c>
      <c r="AZ213" s="873">
        <v>34.150000000000006</v>
      </c>
      <c r="BA213" s="873">
        <v>-40.36</v>
      </c>
      <c r="BB213" s="873">
        <v>-0.44</v>
      </c>
      <c r="BC213" s="873">
        <v>-8.41</v>
      </c>
      <c r="BE213" s="624">
        <v>2015</v>
      </c>
      <c r="BF213" s="899">
        <f>IF(BE213&gt;2008,0,IF(BE213&gt;2001,1,IF(BE213&gt;1990,2,IF(BE213&gt;1980,3,IF(BE213&gt;1973,4,IF(BE213&gt;1970,5,IF(BE213&gt;1960,6,IF(BE213&gt;1958,7,IF(BE213&gt;1953,8,9)))))))))</f>
        <v>0</v>
      </c>
      <c r="BG213" s="883">
        <v>1.2</v>
      </c>
    </row>
    <row r="214" spans="1:59" ht="11.25" customHeight="1" x14ac:dyDescent="0.2">
      <c r="A214" s="872" t="s">
        <v>212</v>
      </c>
      <c r="B214" s="876" t="s">
        <v>213</v>
      </c>
      <c r="C214" s="933" t="s">
        <v>108</v>
      </c>
      <c r="D214" s="933" t="s">
        <v>4341</v>
      </c>
      <c r="E214" s="733">
        <v>33</v>
      </c>
      <c r="F214" s="1158">
        <v>82</v>
      </c>
      <c r="G214" s="1158" t="s">
        <v>106</v>
      </c>
      <c r="H214" s="1158" t="s">
        <v>106</v>
      </c>
      <c r="I214" s="875">
        <v>25.5</v>
      </c>
      <c r="J214" s="651">
        <f>(M214/I214)*100</f>
        <v>4.0784313725490202</v>
      </c>
      <c r="K214" s="878">
        <v>0.26</v>
      </c>
      <c r="L214" s="888">
        <v>4</v>
      </c>
      <c r="M214" s="642">
        <f>K214*L214</f>
        <v>1.04</v>
      </c>
      <c r="N214" s="871" t="s">
        <v>966</v>
      </c>
      <c r="O214" s="734">
        <v>0.25</v>
      </c>
      <c r="P214" s="867">
        <v>43769</v>
      </c>
      <c r="Q214" s="867">
        <v>43784</v>
      </c>
      <c r="R214" s="642">
        <f>(K214-O214)/O214*100</f>
        <v>4.0000000000000036</v>
      </c>
      <c r="S214" s="701">
        <f>IF(INDEX(Historical!$D$7:$D$1254,MATCH(B214,Historical!$B$7:$B$1278,0))=0,"n/a",(INDEX(Historical!$C$7:$C$1256,MATCH(B214,Historical!$B$7:$B$1278,0))/INDEX(Historical!$D$7:$D$1254,MATCH(B214,Historical!$B$7:$B$1278,0))-1)*100)</f>
        <v>6.3829787234042534</v>
      </c>
      <c r="T214" s="701">
        <f>IF(INDEX(Historical!$F$7:$F$1247,MATCH(B214,Historical!$B$7:$B$1278,0))=0,"n/a",((INDEX(Historical!$C$7:$C$1256,MATCH(B214,Historical!$B$7:$B$1278,0))/INDEX(Historical!$F$7:$F$1247,MATCH(B214,Historical!$B$7:$B$1278,0)))^(1/3)-1)*100)</f>
        <v>6.8387297498542221</v>
      </c>
      <c r="U214" s="701">
        <f>IF(INDEX(Historical!$H$7:$H$1247,MATCH(B214,Historical!$B$7:$B$1278,0))=0,"n/a",((INDEX(Historical!$C$7:$C$1256,MATCH(B214,Historical!$B$7:$B$1278,0))/INDEX(Historical!$H$7:$H$1247,MATCH(B214,Historical!$B$7:$B$1278,0)))^(1/5)-1)*100)</f>
        <v>5.3663303643578519</v>
      </c>
      <c r="V214" s="701">
        <f>IF(INDEX(Historical!$O$7:$O$1247,MATCH(B214,Historical!$B$7:$B$1278,0))=0,"n/a",((INDEX(Historical!$C$7:$C$1256,MATCH(B214,Historical!$B$7:$B$1278,0))/INDEX(Historical!$O$7:$O$1247,MATCH(B214,Historical!$B$7:$B$1278,0)))^(1/10)-1)*100)</f>
        <v>3.9319579005208327</v>
      </c>
      <c r="W214" s="702">
        <f>IF(OR(U214&lt;=0,U214="n/a",V214&lt;=0,V214="n/a"),"n/a",U214/V214)</f>
        <v>1.3647985304336601</v>
      </c>
      <c r="X214" s="703" t="str">
        <f>IF(OR(AJ214&lt;=0,AJ214="n/a",U214&lt;=0,U214="n/a"),"n/a",U214/AJ214)</f>
        <v>n/a</v>
      </c>
      <c r="Y214" s="664"/>
      <c r="Z214" s="651" t="str">
        <f>IF(OR(AC214&lt;0.01,AC214="n/a"),"n/a",M214/AC214*100)</f>
        <v>n/a</v>
      </c>
      <c r="AA214" s="887" t="str">
        <f>IF(OR(AC214&lt;0.01,AC214="n/a"),"n/a",I214/AC214)</f>
        <v>n/a</v>
      </c>
      <c r="AB214" s="888">
        <v>12</v>
      </c>
      <c r="AC214" s="866" t="s">
        <v>136</v>
      </c>
      <c r="AD214" s="866" t="s">
        <v>136</v>
      </c>
      <c r="AE214" s="866" t="s">
        <v>136</v>
      </c>
      <c r="AF214" s="866" t="s">
        <v>136</v>
      </c>
      <c r="AG214" s="866" t="s">
        <v>136</v>
      </c>
      <c r="AH214" s="866" t="s">
        <v>136</v>
      </c>
      <c r="AI214" s="866" t="s">
        <v>136</v>
      </c>
      <c r="AJ214" s="866" t="s">
        <v>136</v>
      </c>
      <c r="AK214" s="866" t="s">
        <v>136</v>
      </c>
      <c r="AL214" s="879" t="s">
        <v>136</v>
      </c>
      <c r="AM214" s="873" t="s">
        <v>136</v>
      </c>
      <c r="AN214" s="866" t="s">
        <v>136</v>
      </c>
      <c r="AO214" s="740" t="str">
        <f>IF(U214="n/a","n/a",IF(AA214&lt;0,"n/a",IF(AA214="n/a","n/a",J214+U214-AA214)))</f>
        <v>n/a</v>
      </c>
      <c r="AP214" s="741">
        <f>IF(U214="n/a","n/a",J214+U214)</f>
        <v>9.444761736906873</v>
      </c>
      <c r="AQ214" s="889" t="str">
        <f>IF(OR(AC214&lt;0.01,AF214="n/a"),"n/a",(I214/SQRT(22.5*AC214*(I214/AF214))-1)*100)</f>
        <v>n/a</v>
      </c>
      <c r="AR214" s="651">
        <f>INDEX(Historical!$C$7:$C$1256,MATCH(B214,Historical!$B$7:$B$1278,0))*IF(AH214="n/a",1.03,IF(AH214&lt;0,1.01,IF(AH214&gt;10,1.1,(1+AH214/100))))</f>
        <v>1.03</v>
      </c>
      <c r="AS214" s="887">
        <f>IF($AI214="n/a",1.03*AR214,IF($AI214&lt;0,1.01*AR214,IF($AI214&gt;10,1.1*AR214,(1+$AI214/100)*AR214)))</f>
        <v>1.0609</v>
      </c>
      <c r="AT214" s="887">
        <f>IF($AK214="n/a",1.03*AS214,IF($AK214&lt;0,1.01*AS214,IF($AK214&gt;10,1.1*AS214,(1+$AK214/100)*AS214)))</f>
        <v>1.092727</v>
      </c>
      <c r="AU214" s="887">
        <f>IF($AK214="n/a",1.03*AT214,IF($AK214&lt;0,1.01*AT214,IF($AK214&gt;10,1.1*AT214,(1+$AK214/100)*AT214)))</f>
        <v>1.1255088100000001</v>
      </c>
      <c r="AV214" s="887">
        <f>IF($AK214="n/a",1.03*AU214,IF($AK214&lt;0,1.01*AU214,IF($AK214&gt;10,1.1*AU214,(1+$AK214/100)*AU214)))</f>
        <v>1.1592740743000001</v>
      </c>
      <c r="AW214" s="651">
        <f>SUM(AR214:AV214)</f>
        <v>5.4684098842999997</v>
      </c>
      <c r="AX214" s="748">
        <f>AW214/I214*100</f>
        <v>21.444744644313722</v>
      </c>
      <c r="AY214" s="935" t="s">
        <v>136</v>
      </c>
      <c r="AZ214" s="873" t="s">
        <v>136</v>
      </c>
      <c r="BA214" s="873" t="s">
        <v>136</v>
      </c>
      <c r="BB214" s="873" t="s">
        <v>136</v>
      </c>
      <c r="BC214" s="873" t="s">
        <v>136</v>
      </c>
      <c r="BD214" s="908" t="s">
        <v>4268</v>
      </c>
      <c r="BE214" s="624">
        <v>1987</v>
      </c>
      <c r="BF214" s="899">
        <f>IF(BE214&gt;2008,0,IF(BE214&gt;2001,1,IF(BE214&gt;1990,2,IF(BE214&gt;1980,3,IF(BE214&gt;1973,4,IF(BE214&gt;1970,5,IF(BE214&gt;1960,6,IF(BE214&gt;1958,7,IF(BE214&gt;1953,8,9)))))))))</f>
        <v>3</v>
      </c>
      <c r="BG214" s="883" t="s">
        <v>136</v>
      </c>
    </row>
    <row r="215" spans="1:59" ht="11.25" customHeight="1" x14ac:dyDescent="0.2">
      <c r="A215" s="872" t="s">
        <v>1128</v>
      </c>
      <c r="B215" s="876" t="s">
        <v>1129</v>
      </c>
      <c r="C215" s="933" t="s">
        <v>4322</v>
      </c>
      <c r="D215" s="933" t="s">
        <v>4323</v>
      </c>
      <c r="E215" s="733">
        <v>9</v>
      </c>
      <c r="F215" s="1158">
        <v>487</v>
      </c>
      <c r="G215" s="1158" t="s">
        <v>106</v>
      </c>
      <c r="H215" s="1158" t="s">
        <v>106</v>
      </c>
      <c r="I215" s="875">
        <v>133.08000000000001</v>
      </c>
      <c r="J215" s="651">
        <f>(M215/I215)*100</f>
        <v>2.3745115719867744</v>
      </c>
      <c r="K215" s="878">
        <v>0.79</v>
      </c>
      <c r="L215" s="888">
        <v>4</v>
      </c>
      <c r="M215" s="642">
        <f>K215*L215</f>
        <v>3.16</v>
      </c>
      <c r="N215" s="871" t="s">
        <v>151</v>
      </c>
      <c r="O215" s="734">
        <v>0.75</v>
      </c>
      <c r="P215" s="862">
        <v>44103</v>
      </c>
      <c r="Q215" s="862">
        <v>44119</v>
      </c>
      <c r="R215" s="642">
        <f>(K215-O215)/O215*100</f>
        <v>5.3333333333333375</v>
      </c>
      <c r="S215" s="701">
        <f>IF(INDEX(Historical!$D$7:$D$1254,MATCH(B215,Historical!$B$7:$B$1278,0))=0,"n/a",(INDEX(Historical!$C$7:$C$1256,MATCH(B215,Historical!$B$7:$B$1278,0))/INDEX(Historical!$D$7:$D$1254,MATCH(B215,Historical!$B$7:$B$1278,0))-1)*100)</f>
        <v>10.22727272727273</v>
      </c>
      <c r="T215" s="701">
        <f>IF(INDEX(Historical!$F$7:$F$1247,MATCH(B215,Historical!$B$7:$B$1278,0))=0,"n/a",((INDEX(Historical!$C$7:$C$1256,MATCH(B215,Historical!$B$7:$B$1278,0))/INDEX(Historical!$F$7:$F$1247,MATCH(B215,Historical!$B$7:$B$1278,0)))^(1/3)-1)*100)</f>
        <v>6.0476512592605669</v>
      </c>
      <c r="U215" s="701">
        <f>IF(INDEX(Historical!$H$7:$H$1247,MATCH(B215,Historical!$B$7:$B$1278,0))=0,"n/a",((INDEX(Historical!$C$7:$C$1256,MATCH(B215,Historical!$B$7:$B$1278,0))/INDEX(Historical!$H$7:$H$1247,MATCH(B215,Historical!$B$7:$B$1278,0)))^(1/5)-1)*100)</f>
        <v>5.5620955359358959</v>
      </c>
      <c r="V215" s="701">
        <f>IF(INDEX(Historical!$O$7:$O$1247,MATCH(B215,Historical!$B$7:$B$1278,0))=0,"n/a",((INDEX(Historical!$C$7:$C$1256,MATCH(B215,Historical!$B$7:$B$1278,0))/INDEX(Historical!$O$7:$O$1247,MATCH(B215,Historical!$B$7:$B$1278,0)))^(1/10)-1)*100)</f>
        <v>3.4148640593987922</v>
      </c>
      <c r="W215" s="702">
        <f>IF(OR(U215&lt;=0,U215="n/a",V215&lt;=0,V215="n/a"),"n/a",U215/V215)</f>
        <v>1.6287897378014915</v>
      </c>
      <c r="X215" s="703">
        <f>IF(OR(AJ215&lt;=0,AJ215="n/a",U215&lt;=0,U215="n/a"),"n/a",U215/AJ215)</f>
        <v>0.34123285496539235</v>
      </c>
      <c r="Y215" s="665"/>
      <c r="Z215" s="651">
        <f>IF(OR(AC215&lt;0.01,AC215="n/a"),"n/a",M215/AC215*100)</f>
        <v>102.59740259740259</v>
      </c>
      <c r="AA215" s="887">
        <f>IF(OR(AC215&lt;0.01,AC215="n/a"),"n/a",I215/AC215)</f>
        <v>43.20779220779221</v>
      </c>
      <c r="AB215" s="888">
        <v>12</v>
      </c>
      <c r="AC215" s="866">
        <v>3.08</v>
      </c>
      <c r="AD215" s="866">
        <v>5.62</v>
      </c>
      <c r="AE215" s="866">
        <v>14.98</v>
      </c>
      <c r="AF215" s="866">
        <v>4.2699999999999996</v>
      </c>
      <c r="AG215" s="866">
        <v>10.100000000000001</v>
      </c>
      <c r="AH215" s="866">
        <v>30.099999999999998</v>
      </c>
      <c r="AI215" s="866">
        <v>4.0199999999999996</v>
      </c>
      <c r="AJ215" s="866">
        <v>16.3</v>
      </c>
      <c r="AK215" s="866">
        <v>7.7</v>
      </c>
      <c r="AL215" s="879">
        <v>5220</v>
      </c>
      <c r="AM215" s="873">
        <v>1.3</v>
      </c>
      <c r="AN215" s="866">
        <v>1.03</v>
      </c>
      <c r="AO215" s="740">
        <f>IF(U215="n/a","n/a",IF(AA215&lt;0,"n/a",IF(AA215="n/a","n/a",J215+U215-AA215)))</f>
        <v>-35.271185099869541</v>
      </c>
      <c r="AP215" s="741">
        <f>IF(U215="n/a","n/a",J215+U215)</f>
        <v>7.9366071079226703</v>
      </c>
      <c r="AQ215" s="889">
        <f>IF(OR(AC215&lt;0.01,AF215="n/a"),"n/a",(I215/SQRT(22.5*AC215*(I215/AF215))-1)*100)</f>
        <v>186.35430480226395</v>
      </c>
      <c r="AR215" s="651">
        <f>INDEX(Historical!$C$7:$C$1256,MATCH(B215,Historical!$B$7:$B$1278,0))*IF(AH215="n/a",1.03,IF(AH215&lt;0,1.01,IF(AH215&gt;10,1.1,(1+AH215/100))))</f>
        <v>3.2010000000000005</v>
      </c>
      <c r="AS215" s="887">
        <f>IF($AI215="n/a",1.03*AR215,IF($AI215&lt;0,1.01*AR215,IF($AI215&gt;10,1.1*AR215,(1+$AI215/100)*AR215)))</f>
        <v>3.3296802000000008</v>
      </c>
      <c r="AT215" s="887">
        <f>IF($AK215="n/a",1.03*AS215,IF($AK215&lt;0,1.01*AS215,IF($AK215&gt;10,1.1*AS215,(1+$AK215/100)*AS215)))</f>
        <v>3.5860655754000006</v>
      </c>
      <c r="AU215" s="887">
        <f>IF($AK215="n/a",1.03*AT215,IF($AK215&lt;0,1.01*AT215,IF($AK215&gt;10,1.1*AT215,(1+$AK215/100)*AT215)))</f>
        <v>3.8621926247058003</v>
      </c>
      <c r="AV215" s="887">
        <f>IF($AK215="n/a",1.03*AU215,IF($AK215&lt;0,1.01*AU215,IF($AK215&gt;10,1.1*AU215,(1+$AK215/100)*AU215)))</f>
        <v>4.1595814568081471</v>
      </c>
      <c r="AW215" s="651">
        <f>SUM(AR215:AV215)</f>
        <v>18.138519856913948</v>
      </c>
      <c r="AX215" s="748">
        <f>AW215/I215*100</f>
        <v>13.629786487010781</v>
      </c>
      <c r="AY215" s="935">
        <v>0.82</v>
      </c>
      <c r="AZ215" s="873">
        <v>59.57</v>
      </c>
      <c r="BA215" s="873">
        <v>-10.24</v>
      </c>
      <c r="BB215" s="873">
        <v>-1.4000000000000001</v>
      </c>
      <c r="BC215" s="873">
        <v>7.9699999999999989</v>
      </c>
      <c r="BE215" s="624">
        <v>2012</v>
      </c>
      <c r="BF215" s="899">
        <f>IF(BE215&gt;2008,0,IF(BE215&gt;2001,1,IF(BE215&gt;1990,2,IF(BE215&gt;1980,3,IF(BE215&gt;1973,4,IF(BE215&gt;1970,5,IF(BE215&gt;1960,6,IF(BE215&gt;1958,7,IF(BE215&gt;1953,8,9)))))))))</f>
        <v>0</v>
      </c>
      <c r="BG215" s="883">
        <v>4.7</v>
      </c>
    </row>
    <row r="216" spans="1:59" ht="11.25" customHeight="1" x14ac:dyDescent="0.2">
      <c r="A216" s="872" t="s">
        <v>3998</v>
      </c>
      <c r="B216" s="876" t="s">
        <v>3997</v>
      </c>
      <c r="C216" s="933" t="s">
        <v>153</v>
      </c>
      <c r="D216" s="933" t="s">
        <v>4324</v>
      </c>
      <c r="E216" s="733">
        <v>7</v>
      </c>
      <c r="F216" s="1158">
        <v>590</v>
      </c>
      <c r="G216" s="1141" t="s">
        <v>106</v>
      </c>
      <c r="H216" s="1141" t="s">
        <v>106</v>
      </c>
      <c r="I216" s="875">
        <v>61.31</v>
      </c>
      <c r="J216" s="651">
        <f>(M216/I216)*100</f>
        <v>1.8267819279073561</v>
      </c>
      <c r="K216" s="878">
        <v>0.28000000000000003</v>
      </c>
      <c r="L216" s="888">
        <v>4</v>
      </c>
      <c r="M216" s="642">
        <f>K216*L216</f>
        <v>1.1200000000000001</v>
      </c>
      <c r="N216" s="871" t="s">
        <v>218</v>
      </c>
      <c r="O216" s="734">
        <v>0.27</v>
      </c>
      <c r="P216" s="867">
        <v>43738</v>
      </c>
      <c r="Q216" s="867">
        <v>43753</v>
      </c>
      <c r="R216" s="642">
        <f>(K216-O216)/O216*100</f>
        <v>3.7037037037037068</v>
      </c>
      <c r="S216" s="701">
        <f>IF(INDEX(Historical!$D$7:$D$1254,MATCH(B216,Historical!$B$7:$B$1278,0))=0,"n/a",(INDEX(Historical!$C$7:$C$1256,MATCH(B216,Historical!$B$7:$B$1278,0))/INDEX(Historical!$D$7:$D$1254,MATCH(B216,Historical!$B$7:$B$1278,0))-1)*100)</f>
        <v>4.8076923076923128</v>
      </c>
      <c r="T216" s="701">
        <f>IF(INDEX(Historical!$F$7:$F$1247,MATCH(B216,Historical!$B$7:$B$1278,0))=0,"n/a",((INDEX(Historical!$C$7:$C$1256,MATCH(B216,Historical!$B$7:$B$1278,0))/INDEX(Historical!$F$7:$F$1247,MATCH(B216,Historical!$B$7:$B$1278,0)))^(1/3)-1)*100)</f>
        <v>5.4341213488661833</v>
      </c>
      <c r="U216" s="701">
        <f>IF(INDEX(Historical!$H$7:$H$1247,MATCH(B216,Historical!$B$7:$B$1278,0))=0,"n/a",((INDEX(Historical!$C$7:$C$1256,MATCH(B216,Historical!$B$7:$B$1278,0))/INDEX(Historical!$H$7:$H$1247,MATCH(B216,Historical!$B$7:$B$1278,0)))^(1/5)-1)*100)</f>
        <v>7.7638371459368694</v>
      </c>
      <c r="V216" s="701" t="str">
        <f>IF(INDEX(Historical!$O$7:$O$1247,MATCH(B216,Historical!$B$7:$B$1278,0))=0,"n/a",((INDEX(Historical!$C$7:$C$1256,MATCH(B216,Historical!$B$7:$B$1278,0))/INDEX(Historical!$O$7:$O$1247,MATCH(B216,Historical!$B$7:$B$1278,0)))^(1/10)-1)*100)</f>
        <v>n/a</v>
      </c>
      <c r="W216" s="702" t="str">
        <f>IF(OR(U216&lt;=0,U216="n/a",V216&lt;=0,V216="n/a"),"n/a",U216/V216)</f>
        <v>n/a</v>
      </c>
      <c r="X216" s="703">
        <f>IF(OR(AJ216&lt;=0,AJ216="n/a",U216&lt;=0,U216="n/a"),"n/a",U216/AJ216)</f>
        <v>0.76869674712246217</v>
      </c>
      <c r="Y216" s="1162" t="s">
        <v>3999</v>
      </c>
      <c r="Z216" s="651">
        <f>IF(OR(AC216&lt;0.01,AC216="n/a"),"n/a",M216/AC216*100)</f>
        <v>39.024390243902438</v>
      </c>
      <c r="AA216" s="887">
        <f>IF(OR(AC216&lt;0.01,AC216="n/a"),"n/a",I216/AC216)</f>
        <v>21.362369337979093</v>
      </c>
      <c r="AB216" s="888">
        <v>12</v>
      </c>
      <c r="AC216" s="866">
        <v>2.87</v>
      </c>
      <c r="AD216" s="866">
        <v>3.37</v>
      </c>
      <c r="AE216" s="866">
        <v>1.33</v>
      </c>
      <c r="AF216" s="866">
        <v>4.1399999999999997</v>
      </c>
      <c r="AG216" s="866">
        <v>20.399999999999999</v>
      </c>
      <c r="AH216" s="866">
        <v>23.9</v>
      </c>
      <c r="AI216" s="866">
        <v>38.409999999999997</v>
      </c>
      <c r="AJ216" s="866">
        <v>10.100000000000001</v>
      </c>
      <c r="AK216" s="866">
        <v>6.3299999999999992</v>
      </c>
      <c r="AL216" s="879">
        <v>6110</v>
      </c>
      <c r="AM216" s="873">
        <v>1.6</v>
      </c>
      <c r="AN216" s="866">
        <v>2.4500000000000002</v>
      </c>
      <c r="AO216" s="740">
        <f>IF(U216="n/a","n/a",IF(AA216&lt;0,"n/a",IF(AA216="n/a","n/a",J216+U216-AA216)))</f>
        <v>-11.771750264134868</v>
      </c>
      <c r="AP216" s="741">
        <f>IF(U216="n/a","n/a",J216+U216)</f>
        <v>9.5906190738442252</v>
      </c>
      <c r="AQ216" s="889">
        <f>IF(OR(AC216&lt;0.01,AF216="n/a"),"n/a",(I216/SQRT(22.5*AC216*(I216/AF216))-1)*100)</f>
        <v>98.259324072996691</v>
      </c>
      <c r="AR216" s="651">
        <f>INDEX(Historical!$C$7:$C$1256,MATCH(B216,Historical!$B$7:$B$1278,0))*IF(AH216="n/a",1.03,IF(AH216&lt;0,1.01,IF(AH216&gt;10,1.1,(1+AH216/100))))</f>
        <v>1.1990000000000003</v>
      </c>
      <c r="AS216" s="887">
        <f>IF($AI216="n/a",1.03*AR216,IF($AI216&lt;0,1.01*AR216,IF($AI216&gt;10,1.1*AR216,(1+$AI216/100)*AR216)))</f>
        <v>1.3189000000000004</v>
      </c>
      <c r="AT216" s="887">
        <f>IF($AK216="n/a",1.03*AS216,IF($AK216&lt;0,1.01*AS216,IF($AK216&gt;10,1.1*AS216,(1+$AK216/100)*AS216)))</f>
        <v>1.4023863700000003</v>
      </c>
      <c r="AU216" s="887">
        <f>IF($AK216="n/a",1.03*AT216,IF($AK216&lt;0,1.01*AT216,IF($AK216&gt;10,1.1*AT216,(1+$AK216/100)*AT216)))</f>
        <v>1.4911574272210002</v>
      </c>
      <c r="AV216" s="887">
        <f>IF($AK216="n/a",1.03*AU216,IF($AK216&lt;0,1.01*AU216,IF($AK216&gt;10,1.1*AU216,(1+$AK216/100)*AU216)))</f>
        <v>1.5855476923640894</v>
      </c>
      <c r="AW216" s="651">
        <f>SUM(AR216:AV216)</f>
        <v>6.9969914895850911</v>
      </c>
      <c r="AX216" s="748">
        <f>AW216/I216*100</f>
        <v>11.412480002585371</v>
      </c>
      <c r="AY216" s="935">
        <v>0.92</v>
      </c>
      <c r="AZ216" s="873">
        <v>27.700000000000003</v>
      </c>
      <c r="BA216" s="873">
        <v>-26.400000000000002</v>
      </c>
      <c r="BB216" s="873">
        <v>-5.4899999999999993</v>
      </c>
      <c r="BC216" s="873">
        <v>-9.64</v>
      </c>
      <c r="BE216" s="624">
        <v>2013</v>
      </c>
      <c r="BF216" s="899">
        <f>IF(BE216&gt;2008,0,IF(BE216&gt;2001,1,IF(BE216&gt;1990,2,IF(BE216&gt;1980,3,IF(BE216&gt;1973,4,IF(BE216&gt;1970,5,IF(BE216&gt;1960,6,IF(BE216&gt;1958,7,IF(BE216&gt;1953,8,9)))))))))</f>
        <v>0</v>
      </c>
      <c r="BG216" s="883">
        <v>4.5</v>
      </c>
    </row>
    <row r="217" spans="1:59" ht="11.25" customHeight="1" x14ac:dyDescent="0.2">
      <c r="A217" s="882" t="s">
        <v>4601</v>
      </c>
      <c r="B217" s="876" t="s">
        <v>4595</v>
      </c>
      <c r="C217" s="933" t="s">
        <v>108</v>
      </c>
      <c r="D217" s="933" t="s">
        <v>118</v>
      </c>
      <c r="E217" s="733">
        <v>5</v>
      </c>
      <c r="F217" s="1158">
        <v>732</v>
      </c>
      <c r="G217" s="1158" t="s">
        <v>106</v>
      </c>
      <c r="H217" s="1158" t="s">
        <v>106</v>
      </c>
      <c r="I217" s="875">
        <v>32.01</v>
      </c>
      <c r="J217" s="651">
        <f>(M217/I217)*100</f>
        <v>3.1240237425804436</v>
      </c>
      <c r="K217" s="878">
        <v>0.25</v>
      </c>
      <c r="L217" s="888">
        <v>4</v>
      </c>
      <c r="M217" s="642">
        <f>K217*L217</f>
        <v>1</v>
      </c>
      <c r="N217" s="871" t="s">
        <v>1239</v>
      </c>
      <c r="O217" s="734">
        <v>0.22</v>
      </c>
      <c r="P217" s="862">
        <v>43893</v>
      </c>
      <c r="Q217" s="862">
        <v>43908</v>
      </c>
      <c r="R217" s="642">
        <f>(K217-O217)/O217*100</f>
        <v>13.636363636363635</v>
      </c>
      <c r="S217" s="701">
        <f>IF(INDEX(Historical!$D$7:$D$1254,MATCH(B217,Historical!$B$7:$B$1278,0))=0,"n/a",(INDEX(Historical!$C$7:$C$1256,MATCH(B217,Historical!$B$7:$B$1278,0))/INDEX(Historical!$D$7:$D$1254,MATCH(B217,Historical!$B$7:$B$1278,0))-1)*100)</f>
        <v>9.9999999999999858</v>
      </c>
      <c r="T217" s="701">
        <f>IF(INDEX(Historical!$F$7:$F$1247,MATCH(B217,Historical!$B$7:$B$1278,0))=0,"n/a",((INDEX(Historical!$C$7:$C$1256,MATCH(B217,Historical!$B$7:$B$1278,0))/INDEX(Historical!$F$7:$F$1247,MATCH(B217,Historical!$B$7:$B$1278,0)))^(1/3)-1)*100)</f>
        <v>34.70800068740634</v>
      </c>
      <c r="U217" s="701">
        <f>IF(INDEX(Historical!$H$7:$H$1247,MATCH(B217,Historical!$B$7:$B$1278,0))=0,"n/a",((INDEX(Historical!$C$7:$C$1256,MATCH(B217,Historical!$B$7:$B$1278,0))/INDEX(Historical!$H$7:$H$1247,MATCH(B217,Historical!$B$7:$B$1278,0)))^(1/5)-1)*100)</f>
        <v>29.674411610965823</v>
      </c>
      <c r="V217" s="701">
        <f>IF(INDEX(Historical!$O$7:$O$1247,MATCH(B217,Historical!$B$7:$B$1278,0))=0,"n/a",((INDEX(Historical!$C$7:$C$1256,MATCH(B217,Historical!$B$7:$B$1278,0))/INDEX(Historical!$O$7:$O$1247,MATCH(B217,Historical!$B$7:$B$1278,0)))^(1/10)-1)*100)</f>
        <v>13.874673044960195</v>
      </c>
      <c r="W217" s="702">
        <f>IF(OR(U217&lt;=0,U217="n/a",V217&lt;=0,V217="n/a"),"n/a",U217/V217)</f>
        <v>2.1387467304496006</v>
      </c>
      <c r="X217" s="703">
        <f>IF(OR(AJ217&lt;=0,AJ217="n/a",U217&lt;=0,U217="n/a"),"n/a",U217/AJ217)</f>
        <v>3.2971568456628693</v>
      </c>
      <c r="Y217" s="877"/>
      <c r="Z217" s="651">
        <f>IF(OR(AC217&lt;0.01,AC217="n/a"),"n/a",M217/AC217*100)</f>
        <v>35.335689045936398</v>
      </c>
      <c r="AA217" s="887">
        <f>IF(OR(AC217&lt;0.01,AC217="n/a"),"n/a",I217/AC217)</f>
        <v>11.310954063604239</v>
      </c>
      <c r="AB217" s="888">
        <v>12</v>
      </c>
      <c r="AC217" s="866">
        <v>2.83</v>
      </c>
      <c r="AD217" s="866">
        <v>1.1299999999999999</v>
      </c>
      <c r="AE217" s="866">
        <v>1.27</v>
      </c>
      <c r="AF217" s="866">
        <v>0.84</v>
      </c>
      <c r="AG217" s="866">
        <v>6.2</v>
      </c>
      <c r="AH217" s="866">
        <v>14.099999999999998</v>
      </c>
      <c r="AI217" s="866">
        <v>-9.4600000000000009</v>
      </c>
      <c r="AJ217" s="866">
        <v>9</v>
      </c>
      <c r="AK217" s="866">
        <v>10</v>
      </c>
      <c r="AL217" s="879">
        <v>953.26</v>
      </c>
      <c r="AM217" s="873">
        <v>2.1999999999999997</v>
      </c>
      <c r="AN217" s="866">
        <v>0.02</v>
      </c>
      <c r="AO217" s="740">
        <f>IF(U217="n/a","n/a",IF(AA217&lt;0,"n/a",IF(AA217="n/a","n/a",J217+U217-AA217)))</f>
        <v>21.487481289942028</v>
      </c>
      <c r="AP217" s="741">
        <f>IF(U217="n/a","n/a",J217+U217)</f>
        <v>32.798435353546267</v>
      </c>
      <c r="AQ217" s="889">
        <f>IF(OR(AC217&lt;0.01,AF217="n/a"),"n/a",(I217/SQRT(22.5*AC217*(I217/AF217))-1)*100)</f>
        <v>-35.017262417272818</v>
      </c>
      <c r="AR217" s="651">
        <f>INDEX(Historical!$C$7:$C$1256,MATCH(B217,Historical!$B$7:$B$1278,0))*IF(AH217="n/a",1.03,IF(AH217&lt;0,1.01,IF(AH217&gt;10,1.1,(1+AH217/100))))</f>
        <v>0.96800000000000008</v>
      </c>
      <c r="AS217" s="887">
        <f>IF($AI217="n/a",1.03*AR217,IF($AI217&lt;0,1.01*AR217,IF($AI217&gt;10,1.1*AR217,(1+$AI217/100)*AR217)))</f>
        <v>0.9776800000000001</v>
      </c>
      <c r="AT217" s="887">
        <f>IF($AK217="n/a",1.03*AS217,IF($AK217&lt;0,1.01*AS217,IF($AK217&gt;10,1.1*AS217,(1+$AK217/100)*AS217)))</f>
        <v>1.0754480000000002</v>
      </c>
      <c r="AU217" s="887">
        <f>IF($AK217="n/a",1.03*AT217,IF($AK217&lt;0,1.01*AT217,IF($AK217&gt;10,1.1*AT217,(1+$AK217/100)*AT217)))</f>
        <v>1.1829928000000003</v>
      </c>
      <c r="AV217" s="887">
        <f>IF($AK217="n/a",1.03*AU217,IF($AK217&lt;0,1.01*AU217,IF($AK217&gt;10,1.1*AU217,(1+$AK217/100)*AU217)))</f>
        <v>1.3012920800000005</v>
      </c>
      <c r="AW217" s="651">
        <f>SUM(AR217:AV217)</f>
        <v>5.5054128800000015</v>
      </c>
      <c r="AX217" s="748">
        <f>AW217/I217*100</f>
        <v>17.199040549828183</v>
      </c>
      <c r="AY217" s="935">
        <v>0.04</v>
      </c>
      <c r="AZ217" s="873">
        <v>25.380000000000003</v>
      </c>
      <c r="BA217" s="873">
        <v>-28.71</v>
      </c>
      <c r="BB217" s="873">
        <v>2.06</v>
      </c>
      <c r="BC217" s="873">
        <v>-5.0299999999999994</v>
      </c>
      <c r="BE217" s="624">
        <v>2016</v>
      </c>
      <c r="BF217" s="899">
        <f>IF(BE217&gt;2008,0,IF(BE217&gt;2001,1,IF(BE217&gt;1990,2,IF(BE217&gt;1980,3,IF(BE217&gt;1973,4,IF(BE217&gt;1970,5,IF(BE217&gt;1960,6,IF(BE217&gt;1958,7,IF(BE217&gt;1953,8,9)))))))))</f>
        <v>0</v>
      </c>
      <c r="BG217" s="883">
        <v>1.7999999999999998</v>
      </c>
    </row>
    <row r="218" spans="1:59" ht="11.25" customHeight="1" x14ac:dyDescent="0.2">
      <c r="A218" s="872" t="s">
        <v>550</v>
      </c>
      <c r="B218" s="876" t="s">
        <v>551</v>
      </c>
      <c r="C218" s="933" t="s">
        <v>131</v>
      </c>
      <c r="D218" s="933" t="s">
        <v>4332</v>
      </c>
      <c r="E218" s="733">
        <v>17</v>
      </c>
      <c r="F218" s="1158">
        <v>205</v>
      </c>
      <c r="G218" s="1116" t="s">
        <v>37</v>
      </c>
      <c r="H218" s="1116" t="s">
        <v>37</v>
      </c>
      <c r="I218" s="875">
        <v>56.04</v>
      </c>
      <c r="J218" s="651">
        <f>(M218/I218)*100</f>
        <v>4.5503211991434682</v>
      </c>
      <c r="K218" s="878">
        <v>0.63749999999999996</v>
      </c>
      <c r="L218" s="888">
        <v>4</v>
      </c>
      <c r="M218" s="642">
        <f>K218*L218</f>
        <v>2.5499999999999998</v>
      </c>
      <c r="N218" s="871" t="s">
        <v>160</v>
      </c>
      <c r="O218" s="734">
        <v>0.61250000000000004</v>
      </c>
      <c r="P218" s="619">
        <v>43828</v>
      </c>
      <c r="Q218" s="619">
        <v>43860</v>
      </c>
      <c r="R218" s="642">
        <f>(K218-O218)/O218*100</f>
        <v>4.0816326530612095</v>
      </c>
      <c r="S218" s="701">
        <f>IF(INDEX(Historical!$D$7:$D$1254,MATCH(B218,Historical!$B$7:$B$1278,0))=0,"n/a",(INDEX(Historical!$C$7:$C$1256,MATCH(B218,Historical!$B$7:$B$1278,0))/INDEX(Historical!$D$7:$D$1254,MATCH(B218,Historical!$B$7:$B$1278,0))-1)*100)</f>
        <v>1.2396694214876103</v>
      </c>
      <c r="T218" s="701">
        <f>IF(INDEX(Historical!$F$7:$F$1247,MATCH(B218,Historical!$B$7:$B$1278,0))=0,"n/a",((INDEX(Historical!$C$7:$C$1256,MATCH(B218,Historical!$B$7:$B$1278,0))/INDEX(Historical!$F$7:$F$1247,MATCH(B218,Historical!$B$7:$B$1278,0)))^(1/3)-1)*100)</f>
        <v>8.4646664921913519</v>
      </c>
      <c r="U218" s="701">
        <f>IF(INDEX(Historical!$H$7:$H$1247,MATCH(B218,Historical!$B$7:$B$1278,0))=0,"n/a",((INDEX(Historical!$C$7:$C$1256,MATCH(B218,Historical!$B$7:$B$1278,0))/INDEX(Historical!$H$7:$H$1247,MATCH(B218,Historical!$B$7:$B$1278,0)))^(1/5)-1)*100)</f>
        <v>11.525851559353995</v>
      </c>
      <c r="V218" s="701">
        <f>IF(INDEX(Historical!$O$7:$O$1247,MATCH(B218,Historical!$B$7:$B$1278,0))=0,"n/a",((INDEX(Historical!$C$7:$C$1256,MATCH(B218,Historical!$B$7:$B$1278,0))/INDEX(Historical!$O$7:$O$1247,MATCH(B218,Historical!$B$7:$B$1278,0)))^(1/10)-1)*100)</f>
        <v>7.0469850269916368</v>
      </c>
      <c r="W218" s="702">
        <f>IF(OR(U218&lt;=0,U218="n/a",V218&lt;=0,V218="n/a"),"n/a",U218/V218)</f>
        <v>1.6355720233840756</v>
      </c>
      <c r="X218" s="703" t="str">
        <f>IF(OR(AJ218&lt;=0,AJ218="n/a",U218&lt;=0,U218="n/a"),"n/a",U218/AJ218)</f>
        <v>n/a</v>
      </c>
      <c r="Y218" s="659"/>
      <c r="Z218" s="651">
        <f>IF(OR(AC218&lt;0.01,AC218="n/a"),"n/a",M218/AC218*100)</f>
        <v>82.524271844660191</v>
      </c>
      <c r="AA218" s="887">
        <f>IF(OR(AC218&lt;0.01,AC218="n/a"),"n/a",I218/AC218)</f>
        <v>18.135922330097088</v>
      </c>
      <c r="AB218" s="888">
        <v>12</v>
      </c>
      <c r="AC218" s="866">
        <v>3.09</v>
      </c>
      <c r="AD218" s="866" t="s">
        <v>136</v>
      </c>
      <c r="AE218" s="866">
        <v>1.68</v>
      </c>
      <c r="AF218" s="866">
        <v>1.47</v>
      </c>
      <c r="AG218" s="866">
        <v>8.2000000000000011</v>
      </c>
      <c r="AH218" s="868">
        <v>368.6</v>
      </c>
      <c r="AI218" s="868">
        <v>2.1399999999999997</v>
      </c>
      <c r="AJ218" s="866">
        <v>-2.8000000000000003</v>
      </c>
      <c r="AK218" s="866">
        <v>-0.5</v>
      </c>
      <c r="AL218" s="879">
        <v>20990</v>
      </c>
      <c r="AM218" s="873">
        <v>0.06</v>
      </c>
      <c r="AN218" s="866">
        <v>1.46</v>
      </c>
      <c r="AO218" s="740">
        <f>IF(U218="n/a","n/a",IF(AA218&lt;0,"n/a",IF(AA218="n/a","n/a",J218+U218-AA218)))</f>
        <v>-2.0597495715996246</v>
      </c>
      <c r="AP218" s="741">
        <f>IF(U218="n/a","n/a",J218+U218)</f>
        <v>16.076172758497464</v>
      </c>
      <c r="AQ218" s="889">
        <f>IF(OR(AC218&lt;0.01,AF218="n/a"),"n/a",(I218/SQRT(22.5*AC218*(I218/AF218))-1)*100)</f>
        <v>8.8522052555517483</v>
      </c>
      <c r="AR218" s="651">
        <f>INDEX(Historical!$C$7:$C$1256,MATCH(B218,Historical!$B$7:$B$1278,0))*IF(AH218="n/a",1.03,IF(AH218&lt;0,1.01,IF(AH218&gt;10,1.1,(1+AH218/100))))</f>
        <v>2.6950000000000003</v>
      </c>
      <c r="AS218" s="887">
        <f>IF($AI218="n/a",1.03*AR218,IF($AI218&lt;0,1.01*AR218,IF($AI218&gt;10,1.1*AR218,(1+$AI218/100)*AR218)))</f>
        <v>2.7526730000000006</v>
      </c>
      <c r="AT218" s="887">
        <f>IF($AK218="n/a",1.03*AS218,IF($AK218&lt;0,1.01*AS218,IF($AK218&gt;10,1.1*AS218,(1+$AK218/100)*AS218)))</f>
        <v>2.7801997300000005</v>
      </c>
      <c r="AU218" s="887">
        <f>IF($AK218="n/a",1.03*AT218,IF($AK218&lt;0,1.01*AT218,IF($AK218&gt;10,1.1*AT218,(1+$AK218/100)*AT218)))</f>
        <v>2.8080017273000006</v>
      </c>
      <c r="AV218" s="887">
        <f>IF($AK218="n/a",1.03*AU218,IF($AK218&lt;0,1.01*AU218,IF($AK218&gt;10,1.1*AU218,(1+$AK218/100)*AU218)))</f>
        <v>2.8360817445730007</v>
      </c>
      <c r="AW218" s="651">
        <f>SUM(AR218:AV218)</f>
        <v>13.871956201873003</v>
      </c>
      <c r="AX218" s="748">
        <f>AW218/I218*100</f>
        <v>24.753669168224487</v>
      </c>
      <c r="AY218" s="935">
        <v>0.56999999999999995</v>
      </c>
      <c r="AZ218" s="873">
        <v>28.439999999999998</v>
      </c>
      <c r="BA218" s="873">
        <v>-28.999999999999996</v>
      </c>
      <c r="BB218" s="873">
        <v>4.5999999999999996</v>
      </c>
      <c r="BC218" s="873">
        <v>-4.68</v>
      </c>
      <c r="BE218" s="624">
        <v>2004</v>
      </c>
      <c r="BF218" s="899">
        <f>IF(BE218&gt;2008,0,IF(BE218&gt;2001,1,IF(BE218&gt;1990,2,IF(BE218&gt;1980,3,IF(BE218&gt;1973,4,IF(BE218&gt;1970,5,IF(BE218&gt;1960,6,IF(BE218&gt;1958,7,IF(BE218&gt;1953,8,9)))))))))</f>
        <v>1</v>
      </c>
      <c r="BG218" s="883">
        <v>1.7000000000000002</v>
      </c>
    </row>
    <row r="219" spans="1:59" ht="11.25" customHeight="1" x14ac:dyDescent="0.2">
      <c r="A219" s="872" t="s">
        <v>564</v>
      </c>
      <c r="B219" s="876" t="s">
        <v>565</v>
      </c>
      <c r="C219" s="933" t="s">
        <v>4322</v>
      </c>
      <c r="D219" s="933" t="s">
        <v>4323</v>
      </c>
      <c r="E219" s="733">
        <v>16</v>
      </c>
      <c r="F219" s="1158">
        <v>236</v>
      </c>
      <c r="G219" s="1141" t="s">
        <v>37</v>
      </c>
      <c r="H219" s="1141" t="s">
        <v>37</v>
      </c>
      <c r="I219" s="875">
        <v>59.19</v>
      </c>
      <c r="J219" s="651">
        <f>(M219/I219)*100</f>
        <v>2.3145801655685085</v>
      </c>
      <c r="K219" s="878">
        <v>0.34250000000000003</v>
      </c>
      <c r="L219" s="888">
        <v>4</v>
      </c>
      <c r="M219" s="642">
        <f>K219*L219</f>
        <v>1.37</v>
      </c>
      <c r="N219" s="871" t="s">
        <v>239</v>
      </c>
      <c r="O219" s="738">
        <v>0.30625000000000002</v>
      </c>
      <c r="P219" s="862">
        <v>43916</v>
      </c>
      <c r="Q219" s="862">
        <v>43931</v>
      </c>
      <c r="R219" s="642">
        <f>(K219-O219)/O219*100</f>
        <v>11.836734693877551</v>
      </c>
      <c r="S219" s="701">
        <f>IF(INDEX(Historical!$D$7:$D$1254,MATCH(B219,Historical!$B$7:$B$1278,0))=0,"n/a",(INDEX(Historical!$C$7:$C$1256,MATCH(B219,Historical!$B$7:$B$1278,0))/INDEX(Historical!$D$7:$D$1254,MATCH(B219,Historical!$B$7:$B$1278,0))-1)*100)</f>
        <v>11.669784845650156</v>
      </c>
      <c r="T219" s="701">
        <f>IF(INDEX(Historical!$F$7:$F$1247,MATCH(B219,Historical!$B$7:$B$1278,0))=0,"n/a",((INDEX(Historical!$C$7:$C$1256,MATCH(B219,Historical!$B$7:$B$1278,0))/INDEX(Historical!$F$7:$F$1247,MATCH(B219,Historical!$B$7:$B$1278,0)))^(1/3)-1)*100)</f>
        <v>13.106217430886979</v>
      </c>
      <c r="U219" s="701">
        <f>IF(INDEX(Historical!$H$7:$H$1247,MATCH(B219,Historical!$B$7:$B$1278,0))=0,"n/a",((INDEX(Historical!$C$7:$C$1256,MATCH(B219,Historical!$B$7:$B$1278,0))/INDEX(Historical!$H$7:$H$1247,MATCH(B219,Historical!$B$7:$B$1278,0)))^(1/5)-1)*100)</f>
        <v>14.277691395982206</v>
      </c>
      <c r="V219" s="701">
        <f>IF(INDEX(Historical!$O$7:$O$1247,MATCH(B219,Historical!$B$7:$B$1278,0))=0,"n/a",((INDEX(Historical!$C$7:$C$1256,MATCH(B219,Historical!$B$7:$B$1278,0))/INDEX(Historical!$O$7:$O$1247,MATCH(B219,Historical!$B$7:$B$1278,0)))^(1/10)-1)*100)</f>
        <v>16.922296698288953</v>
      </c>
      <c r="W219" s="702">
        <f>IF(OR(U219&lt;=0,U219="n/a",V219&lt;=0,V219="n/a"),"n/a",U219/V219)</f>
        <v>0.8437206633675115</v>
      </c>
      <c r="X219" s="703">
        <f>IF(OR(AJ219&lt;=0,AJ219="n/a",U219&lt;=0,U219="n/a"),"n/a",U219/AJ219)</f>
        <v>0.92114138038594873</v>
      </c>
      <c r="Y219" s="674" t="s">
        <v>4390</v>
      </c>
      <c r="Z219" s="651">
        <f>IF(OR(AC219&lt;0.01,AC219="n/a"),"n/a",M219/AC219*100)</f>
        <v>120.17543859649125</v>
      </c>
      <c r="AA219" s="887">
        <f>IF(OR(AC219&lt;0.01,AC219="n/a"),"n/a",I219/AC219)</f>
        <v>51.921052631578952</v>
      </c>
      <c r="AB219" s="888">
        <v>12</v>
      </c>
      <c r="AC219" s="866">
        <v>1.1399999999999999</v>
      </c>
      <c r="AD219" s="866">
        <v>4.5</v>
      </c>
      <c r="AE219" s="866">
        <v>10</v>
      </c>
      <c r="AF219" s="866">
        <v>8.6999999999999993</v>
      </c>
      <c r="AG219" s="866">
        <v>18.7</v>
      </c>
      <c r="AH219" s="866">
        <v>30</v>
      </c>
      <c r="AI219" s="866">
        <v>12.790000000000001</v>
      </c>
      <c r="AJ219" s="866">
        <v>15.5</v>
      </c>
      <c r="AK219" s="866">
        <v>11.600000000000001</v>
      </c>
      <c r="AL219" s="879">
        <v>10740</v>
      </c>
      <c r="AM219" s="873">
        <v>0.89999999999999991</v>
      </c>
      <c r="AN219" s="866">
        <v>2.02</v>
      </c>
      <c r="AO219" s="740">
        <f>IF(U219="n/a","n/a",IF(AA219&lt;0,"n/a",IF(AA219="n/a","n/a",J219+U219-AA219)))</f>
        <v>-35.328781070028242</v>
      </c>
      <c r="AP219" s="741">
        <f>IF(U219="n/a","n/a",J219+U219)</f>
        <v>16.592271561550714</v>
      </c>
      <c r="AQ219" s="889">
        <f>IF(OR(AC219&lt;0.01,AF219="n/a"),"n/a",(I219/SQRT(22.5*AC219*(I219/AF219))-1)*100)</f>
        <v>348.0640618357736</v>
      </c>
      <c r="AR219" s="651">
        <f>INDEX(Historical!$C$7:$C$1256,MATCH(B219,Historical!$B$7:$B$1278,0))*IF(AH219="n/a",1.03,IF(AH219&lt;0,1.01,IF(AH219&gt;10,1.1,(1+AH219/100))))</f>
        <v>1.3131250000000001</v>
      </c>
      <c r="AS219" s="887">
        <f>IF($AI219="n/a",1.03*AR219,IF($AI219&lt;0,1.01*AR219,IF($AI219&gt;10,1.1*AR219,(1+$AI219/100)*AR219)))</f>
        <v>1.4444375000000003</v>
      </c>
      <c r="AT219" s="887">
        <f>IF($AK219="n/a",1.03*AS219,IF($AK219&lt;0,1.01*AS219,IF($AK219&gt;10,1.1*AS219,(1+$AK219/100)*AS219)))</f>
        <v>1.5888812500000005</v>
      </c>
      <c r="AU219" s="887">
        <f>IF($AK219="n/a",1.03*AT219,IF($AK219&lt;0,1.01*AT219,IF($AK219&gt;10,1.1*AT219,(1+$AK219/100)*AT219)))</f>
        <v>1.7477693750000007</v>
      </c>
      <c r="AV219" s="887">
        <f>IF($AK219="n/a",1.03*AU219,IF($AK219&lt;0,1.01*AU219,IF($AK219&gt;10,1.1*AU219,(1+$AK219/100)*AU219)))</f>
        <v>1.9225463125000009</v>
      </c>
      <c r="AW219" s="651">
        <f>SUM(AR219:AV219)</f>
        <v>8.0167594375000029</v>
      </c>
      <c r="AX219" s="748">
        <f>AW219/I219*100</f>
        <v>13.544111230782233</v>
      </c>
      <c r="AY219" s="935">
        <v>0.48</v>
      </c>
      <c r="AZ219" s="873">
        <v>41.05</v>
      </c>
      <c r="BA219" s="873">
        <v>-23.68</v>
      </c>
      <c r="BB219" s="873">
        <v>-7.13</v>
      </c>
      <c r="BC219" s="873">
        <v>-8.01</v>
      </c>
      <c r="BE219" s="624">
        <v>2005</v>
      </c>
      <c r="BF219" s="899">
        <f>IF(BE219&gt;2008,0,IF(BE219&gt;2001,1,IF(BE219&gt;1990,2,IF(BE219&gt;1980,3,IF(BE219&gt;1973,4,IF(BE219&gt;1970,5,IF(BE219&gt;1960,6,IF(BE219&gt;1958,7,IF(BE219&gt;1953,8,9)))))))))</f>
        <v>1</v>
      </c>
      <c r="BG219" s="883">
        <v>5.6000000000000005</v>
      </c>
    </row>
    <row r="220" spans="1:59" ht="11.25" customHeight="1" x14ac:dyDescent="0.2">
      <c r="A220" s="864" t="s">
        <v>1140</v>
      </c>
      <c r="B220" s="876" t="s">
        <v>1141</v>
      </c>
      <c r="C220" s="933" t="s">
        <v>108</v>
      </c>
      <c r="D220" s="933" t="s">
        <v>4341</v>
      </c>
      <c r="E220" s="733">
        <v>10</v>
      </c>
      <c r="F220" s="1158">
        <v>371</v>
      </c>
      <c r="G220" s="1140" t="s">
        <v>37</v>
      </c>
      <c r="H220" s="1140" t="s">
        <v>37</v>
      </c>
      <c r="I220" s="875">
        <v>23.85</v>
      </c>
      <c r="J220" s="651">
        <f>(M220/I220)*100</f>
        <v>5.0314465408805029</v>
      </c>
      <c r="K220" s="878">
        <v>0.3</v>
      </c>
      <c r="L220" s="888">
        <v>4</v>
      </c>
      <c r="M220" s="642">
        <f>K220*L220</f>
        <v>1.2</v>
      </c>
      <c r="N220" s="871" t="s">
        <v>594</v>
      </c>
      <c r="O220" s="734">
        <v>0.28999999999999998</v>
      </c>
      <c r="P220" s="862">
        <v>43889</v>
      </c>
      <c r="Q220" s="862">
        <v>43910</v>
      </c>
      <c r="R220" s="642">
        <f>(K220-O220)/O220*100</f>
        <v>3.4482758620689689</v>
      </c>
      <c r="S220" s="701">
        <f>IF(INDEX(Historical!$D$7:$D$1254,MATCH(B220,Historical!$B$7:$B$1278,0))=0,"n/a",(INDEX(Historical!$C$7:$C$1256,MATCH(B220,Historical!$B$7:$B$1278,0))/INDEX(Historical!$D$7:$D$1254,MATCH(B220,Historical!$B$7:$B$1278,0))-1)*100)</f>
        <v>3.5714285714285587</v>
      </c>
      <c r="T220" s="701">
        <f>IF(INDEX(Historical!$F$7:$F$1247,MATCH(B220,Historical!$B$7:$B$1278,0))=0,"n/a",((INDEX(Historical!$C$7:$C$1256,MATCH(B220,Historical!$B$7:$B$1278,0))/INDEX(Historical!$F$7:$F$1247,MATCH(B220,Historical!$B$7:$B$1278,0)))^(1/3)-1)*100)</f>
        <v>3.7070347012313709</v>
      </c>
      <c r="U220" s="701">
        <f>IF(INDEX(Historical!$H$7:$H$1247,MATCH(B220,Historical!$B$7:$B$1278,0))=0,"n/a",((INDEX(Historical!$C$7:$C$1256,MATCH(B220,Historical!$B$7:$B$1278,0))/INDEX(Historical!$H$7:$H$1247,MATCH(B220,Historical!$B$7:$B$1278,0)))^(1/5)-1)*100)</f>
        <v>5.6805496536407318</v>
      </c>
      <c r="V220" s="701">
        <f>IF(INDEX(Historical!$O$7:$O$1247,MATCH(B220,Historical!$B$7:$B$1278,0))=0,"n/a",((INDEX(Historical!$C$7:$C$1256,MATCH(B220,Historical!$B$7:$B$1278,0))/INDEX(Historical!$O$7:$O$1247,MATCH(B220,Historical!$B$7:$B$1278,0)))^(1/10)-1)*100)</f>
        <v>4.5978185005758787</v>
      </c>
      <c r="W220" s="702">
        <f>IF(OR(U220&lt;=0,U220="n/a",V220&lt;=0,V220="n/a"),"n/a",U220/V220)</f>
        <v>1.2354880152248813</v>
      </c>
      <c r="X220" s="703">
        <f>IF(OR(AJ220&lt;=0,AJ220="n/a",U220&lt;=0,U220="n/a"),"n/a",U220/AJ220)</f>
        <v>1.0519536395630984</v>
      </c>
      <c r="Y220" s="877"/>
      <c r="Z220" s="651">
        <f>IF(OR(AC220&lt;0.01,AC220="n/a"),"n/a",M220/AC220*100)</f>
        <v>54.054054054054049</v>
      </c>
      <c r="AA220" s="887">
        <f>IF(OR(AC220&lt;0.01,AC220="n/a"),"n/a",I220/AC220)</f>
        <v>10.743243243243242</v>
      </c>
      <c r="AB220" s="888">
        <v>12</v>
      </c>
      <c r="AC220" s="866">
        <v>2.2200000000000002</v>
      </c>
      <c r="AD220" s="866" t="s">
        <v>136</v>
      </c>
      <c r="AE220" s="866">
        <v>1.76</v>
      </c>
      <c r="AF220" s="866">
        <v>0.77</v>
      </c>
      <c r="AG220" s="866">
        <v>7.3</v>
      </c>
      <c r="AH220" s="866">
        <v>161.4</v>
      </c>
      <c r="AI220" s="866" t="s">
        <v>136</v>
      </c>
      <c r="AJ220" s="866">
        <v>5.4</v>
      </c>
      <c r="AK220" s="866" t="s">
        <v>136</v>
      </c>
      <c r="AL220" s="879">
        <v>63.67</v>
      </c>
      <c r="AM220" s="873">
        <v>4.2</v>
      </c>
      <c r="AN220" s="866">
        <v>0</v>
      </c>
      <c r="AO220" s="740">
        <f>IF(U220="n/a","n/a",IF(AA220&lt;0,"n/a",IF(AA220="n/a","n/a",J220+U220-AA220)))</f>
        <v>-3.124704872200823E-2</v>
      </c>
      <c r="AP220" s="741">
        <f>IF(U220="n/a","n/a",J220+U220)</f>
        <v>10.711996194521234</v>
      </c>
      <c r="AQ220" s="889">
        <f>IF(OR(AC220&lt;0.01,AF220="n/a"),"n/a",(I220/SQRT(22.5*AC220*(I220/AF220))-1)*100)</f>
        <v>-39.365219744963383</v>
      </c>
      <c r="AR220" s="651">
        <f>INDEX(Historical!$C$7:$C$1256,MATCH(B220,Historical!$B$7:$B$1278,0))*IF(AH220="n/a",1.03,IF(AH220&lt;0,1.01,IF(AH220&gt;10,1.1,(1+AH220/100))))</f>
        <v>1.276</v>
      </c>
      <c r="AS220" s="887">
        <f>IF($AI220="n/a",1.03*AR220,IF($AI220&lt;0,1.01*AR220,IF($AI220&gt;10,1.1*AR220,(1+$AI220/100)*AR220)))</f>
        <v>1.3142800000000001</v>
      </c>
      <c r="AT220" s="887">
        <f>IF($AK220="n/a",1.03*AS220,IF($AK220&lt;0,1.01*AS220,IF($AK220&gt;10,1.1*AS220,(1+$AK220/100)*AS220)))</f>
        <v>1.3537084000000001</v>
      </c>
      <c r="AU220" s="887">
        <f>IF($AK220="n/a",1.03*AT220,IF($AK220&lt;0,1.01*AT220,IF($AK220&gt;10,1.1*AT220,(1+$AK220/100)*AT220)))</f>
        <v>1.3943196520000001</v>
      </c>
      <c r="AV220" s="887">
        <f>IF($AK220="n/a",1.03*AU220,IF($AK220&lt;0,1.01*AU220,IF($AK220&gt;10,1.1*AU220,(1+$AK220/100)*AU220)))</f>
        <v>1.4361492415600001</v>
      </c>
      <c r="AW220" s="651">
        <f>SUM(AR220:AV220)</f>
        <v>6.7744572935600003</v>
      </c>
      <c r="AX220" s="748">
        <f>AW220/I220*100</f>
        <v>28.404433096687633</v>
      </c>
      <c r="AY220" s="935">
        <v>0.42</v>
      </c>
      <c r="AZ220" s="873">
        <v>38.24</v>
      </c>
      <c r="BA220" s="873">
        <v>-29.87</v>
      </c>
      <c r="BB220" s="873">
        <v>-1.28</v>
      </c>
      <c r="BC220" s="873">
        <v>-7.1400000000000006</v>
      </c>
      <c r="BE220" s="624">
        <v>2011</v>
      </c>
      <c r="BF220" s="899">
        <f>IF(BE220&gt;2008,0,IF(BE220&gt;2001,1,IF(BE220&gt;1990,2,IF(BE220&gt;1980,3,IF(BE220&gt;1973,4,IF(BE220&gt;1970,5,IF(BE220&gt;1960,6,IF(BE220&gt;1958,7,IF(BE220&gt;1953,8,9)))))))))</f>
        <v>0</v>
      </c>
      <c r="BG220" s="883">
        <v>0.6</v>
      </c>
    </row>
    <row r="221" spans="1:59" ht="11.25" customHeight="1" x14ac:dyDescent="0.2">
      <c r="A221" s="864" t="s">
        <v>1130</v>
      </c>
      <c r="B221" s="876" t="s">
        <v>1131</v>
      </c>
      <c r="C221" s="933" t="s">
        <v>123</v>
      </c>
      <c r="D221" s="933" t="s">
        <v>4177</v>
      </c>
      <c r="E221" s="733">
        <v>10</v>
      </c>
      <c r="F221" s="1158">
        <v>349</v>
      </c>
      <c r="G221" s="1134" t="s">
        <v>115</v>
      </c>
      <c r="H221" s="1134" t="s">
        <v>115</v>
      </c>
      <c r="I221" s="875">
        <v>80.84</v>
      </c>
      <c r="J221" s="651">
        <f>(M221/I221)*100</f>
        <v>3.2657100445324097</v>
      </c>
      <c r="K221" s="878">
        <v>0.66</v>
      </c>
      <c r="L221" s="888">
        <v>4</v>
      </c>
      <c r="M221" s="642">
        <f>K221*L221</f>
        <v>2.64</v>
      </c>
      <c r="N221" s="871" t="s">
        <v>502</v>
      </c>
      <c r="O221" s="734">
        <v>0.62</v>
      </c>
      <c r="P221" s="619">
        <v>43811</v>
      </c>
      <c r="Q221" s="619">
        <v>43832</v>
      </c>
      <c r="R221" s="642">
        <f>(K221-O221)/O221*100</f>
        <v>6.4516129032258114</v>
      </c>
      <c r="S221" s="701">
        <f>IF(INDEX(Historical!$D$7:$D$1254,MATCH(B221,Historical!$B$7:$B$1278,0))=0,"n/a",(INDEX(Historical!$C$7:$C$1256,MATCH(B221,Historical!$B$7:$B$1278,0))/INDEX(Historical!$D$7:$D$1254,MATCH(B221,Historical!$B$7:$B$1278,0))-1)*100)</f>
        <v>12.5</v>
      </c>
      <c r="T221" s="701">
        <f>IF(INDEX(Historical!$F$7:$F$1247,MATCH(B221,Historical!$B$7:$B$1278,0))=0,"n/a",((INDEX(Historical!$C$7:$C$1256,MATCH(B221,Historical!$B$7:$B$1278,0))/INDEX(Historical!$F$7:$F$1247,MATCH(B221,Historical!$B$7:$B$1278,0)))^(1/3)-1)*100)</f>
        <v>11.052303824457699</v>
      </c>
      <c r="U221" s="701">
        <f>IF(INDEX(Historical!$H$7:$H$1247,MATCH(B221,Historical!$B$7:$B$1278,0))=0,"n/a",((INDEX(Historical!$C$7:$C$1256,MATCH(B221,Historical!$B$7:$B$1278,0))/INDEX(Historical!$H$7:$H$1247,MATCH(B221,Historical!$B$7:$B$1278,0)))^(1/5)-1)*100)</f>
        <v>12.474611314209483</v>
      </c>
      <c r="V221" s="701">
        <f>IF(INDEX(Historical!$O$7:$O$1247,MATCH(B221,Historical!$B$7:$B$1278,0))=0,"n/a",((INDEX(Historical!$C$7:$C$1256,MATCH(B221,Historical!$B$7:$B$1278,0))/INDEX(Historical!$O$7:$O$1247,MATCH(B221,Historical!$B$7:$B$1278,0)))^(1/10)-1)*100)</f>
        <v>11.094302565444591</v>
      </c>
      <c r="W221" s="702">
        <f>IF(OR(U221&lt;=0,U221="n/a",V221&lt;=0,V221="n/a"),"n/a",U221/V221)</f>
        <v>1.124416000070535</v>
      </c>
      <c r="X221" s="703">
        <f>IF(OR(AJ221&lt;=0,AJ221="n/a",U221&lt;=0,U221="n/a"),"n/a",U221/AJ221)</f>
        <v>6.2373056571047414</v>
      </c>
      <c r="Y221" s="661"/>
      <c r="Z221" s="651">
        <f>IF(OR(AC221&lt;0.01,AC221="n/a"),"n/a",M221/AC221*100)</f>
        <v>62.707838479809986</v>
      </c>
      <c r="AA221" s="887">
        <f>IF(OR(AC221&lt;0.01,AC221="n/a"),"n/a",I221/AC221)</f>
        <v>19.201900237529692</v>
      </c>
      <c r="AB221" s="888">
        <v>12</v>
      </c>
      <c r="AC221" s="866">
        <v>4.21</v>
      </c>
      <c r="AD221" s="866">
        <v>5.8</v>
      </c>
      <c r="AE221" s="866">
        <v>1.24</v>
      </c>
      <c r="AF221" s="866">
        <v>1.82</v>
      </c>
      <c r="AG221" s="866">
        <v>9.6</v>
      </c>
      <c r="AH221" s="868">
        <v>-26.1</v>
      </c>
      <c r="AI221" s="868">
        <v>23.13</v>
      </c>
      <c r="AJ221" s="866">
        <v>2</v>
      </c>
      <c r="AK221" s="866">
        <v>3.3099999999999996</v>
      </c>
      <c r="AL221" s="879">
        <v>10790</v>
      </c>
      <c r="AM221" s="873">
        <v>0.3</v>
      </c>
      <c r="AN221" s="866">
        <v>1.02</v>
      </c>
      <c r="AO221" s="740">
        <f>IF(U221="n/a","n/a",IF(AA221&lt;0,"n/a",IF(AA221="n/a","n/a",J221+U221-AA221)))</f>
        <v>-3.4615788787877992</v>
      </c>
      <c r="AP221" s="741">
        <f>IF(U221="n/a","n/a",J221+U221)</f>
        <v>15.740321358741893</v>
      </c>
      <c r="AQ221" s="889">
        <f>IF(OR(AC221&lt;0.01,AF221="n/a"),"n/a",(I221/SQRT(22.5*AC221*(I221/AF221))-1)*100)</f>
        <v>24.628262234898756</v>
      </c>
      <c r="AR221" s="651">
        <f>INDEX(Historical!$C$7:$C$1256,MATCH(B221,Historical!$B$7:$B$1278,0))*IF(AH221="n/a",1.03,IF(AH221&lt;0,1.01,IF(AH221&gt;10,1.1,(1+AH221/100))))</f>
        <v>2.5451999999999999</v>
      </c>
      <c r="AS221" s="887">
        <f>IF($AI221="n/a",1.03*AR221,IF($AI221&lt;0,1.01*AR221,IF($AI221&gt;10,1.1*AR221,(1+$AI221/100)*AR221)))</f>
        <v>2.7997200000000002</v>
      </c>
      <c r="AT221" s="887">
        <f>IF($AK221="n/a",1.03*AS221,IF($AK221&lt;0,1.01*AS221,IF($AK221&gt;10,1.1*AS221,(1+$AK221/100)*AS221)))</f>
        <v>2.892390732</v>
      </c>
      <c r="AU221" s="887">
        <f>IF($AK221="n/a",1.03*AT221,IF($AK221&lt;0,1.01*AT221,IF($AK221&gt;10,1.1*AT221,(1+$AK221/100)*AT221)))</f>
        <v>2.9881288652291995</v>
      </c>
      <c r="AV221" s="887">
        <f>IF($AK221="n/a",1.03*AU221,IF($AK221&lt;0,1.01*AU221,IF($AK221&gt;10,1.1*AU221,(1+$AK221/100)*AU221)))</f>
        <v>3.0870359306682857</v>
      </c>
      <c r="AW221" s="651">
        <f>SUM(AR221:AV221)</f>
        <v>14.312475527897487</v>
      </c>
      <c r="AX221" s="748">
        <f>AW221/I221*100</f>
        <v>17.704695111204213</v>
      </c>
      <c r="AY221" s="935">
        <v>1.56</v>
      </c>
      <c r="AZ221" s="873">
        <v>134.72999999999999</v>
      </c>
      <c r="BA221" s="873">
        <v>-8.17</v>
      </c>
      <c r="BB221" s="873">
        <v>0.80999999999999994</v>
      </c>
      <c r="BC221" s="873">
        <v>17.37</v>
      </c>
      <c r="BE221" s="624">
        <v>2011</v>
      </c>
      <c r="BF221" s="899">
        <f>IF(BE221&gt;2008,0,IF(BE221&gt;2001,1,IF(BE221&gt;1990,2,IF(BE221&gt;1980,3,IF(BE221&gt;1973,4,IF(BE221&gt;1970,5,IF(BE221&gt;1960,6,IF(BE221&gt;1958,7,IF(BE221&gt;1953,8,9)))))))))</f>
        <v>0</v>
      </c>
      <c r="BG221" s="883">
        <v>3.5999999999999996</v>
      </c>
    </row>
    <row r="222" spans="1:59" ht="11.25" customHeight="1" x14ac:dyDescent="0.2">
      <c r="A222" s="864" t="s">
        <v>219</v>
      </c>
      <c r="B222" s="876" t="s">
        <v>220</v>
      </c>
      <c r="C222" s="933" t="s">
        <v>112</v>
      </c>
      <c r="D222" s="933" t="s">
        <v>4365</v>
      </c>
      <c r="E222" s="733">
        <v>63</v>
      </c>
      <c r="F222" s="1158">
        <v>7</v>
      </c>
      <c r="G222" s="1126" t="s">
        <v>37</v>
      </c>
      <c r="H222" s="1126" t="s">
        <v>37</v>
      </c>
      <c r="I222" s="866">
        <v>64.790000000000006</v>
      </c>
      <c r="J222" s="651">
        <f>(M222/I222)*100</f>
        <v>3.0868961259453616</v>
      </c>
      <c r="K222" s="878">
        <v>0.5</v>
      </c>
      <c r="L222" s="888">
        <v>4</v>
      </c>
      <c r="M222" s="642">
        <f>K222*L222</f>
        <v>2</v>
      </c>
      <c r="N222" s="871" t="s">
        <v>142</v>
      </c>
      <c r="O222" s="734">
        <v>0.49</v>
      </c>
      <c r="P222" s="619">
        <v>43782</v>
      </c>
      <c r="Q222" s="619">
        <v>43808</v>
      </c>
      <c r="R222" s="642">
        <f>(K222-O222)/O222*100</f>
        <v>2.0408163265306141</v>
      </c>
      <c r="S222" s="701">
        <f>IF(INDEX(Historical!$D$7:$D$1254,MATCH(B222,Historical!$B$7:$B$1278,0))=0,"n/a",(INDEX(Historical!$C$7:$C$1256,MATCH(B222,Historical!$B$7:$B$1278,0))/INDEX(Historical!$D$7:$D$1254,MATCH(B222,Historical!$B$7:$B$1278,0))-1)*100)</f>
        <v>1.2853470437018011</v>
      </c>
      <c r="T222" s="701">
        <f>IF(INDEX(Historical!$F$7:$F$1247,MATCH(B222,Historical!$B$7:$B$1278,0))=0,"n/a",((INDEX(Historical!$C$7:$C$1256,MATCH(B222,Historical!$B$7:$B$1278,0))/INDEX(Historical!$F$7:$F$1247,MATCH(B222,Historical!$B$7:$B$1278,0)))^(1/3)-1)*100)</f>
        <v>1.1246617711334395</v>
      </c>
      <c r="U222" s="701">
        <f>IF(INDEX(Historical!$H$7:$H$1247,MATCH(B222,Historical!$B$7:$B$1278,0))=0,"n/a",((INDEX(Historical!$C$7:$C$1256,MATCH(B222,Historical!$B$7:$B$1278,0))/INDEX(Historical!$H$7:$H$1247,MATCH(B222,Historical!$B$7:$B$1278,0)))^(1/5)-1)*100)</f>
        <v>2.2799981901628685</v>
      </c>
      <c r="V222" s="701">
        <f>IF(INDEX(Historical!$O$7:$O$1247,MATCH(B222,Historical!$B$7:$B$1278,0))=0,"n/a",((INDEX(Historical!$C$7:$C$1256,MATCH(B222,Historical!$B$7:$B$1278,0))/INDEX(Historical!$O$7:$O$1247,MATCH(B222,Historical!$B$7:$B$1278,0)))^(1/10)-1)*100)</f>
        <v>4.0459152311358881</v>
      </c>
      <c r="W222" s="702">
        <f>IF(OR(U222&lt;=0,U222="n/a",V222&lt;=0,V222="n/a"),"n/a",U222/V222)</f>
        <v>0.56353088483338309</v>
      </c>
      <c r="X222" s="703">
        <f>IF(OR(AJ222&lt;=0,AJ222="n/a",U222&lt;=0,U222="n/a"),"n/a",U222/AJ222)</f>
        <v>0.65142805433224804</v>
      </c>
      <c r="Y222" s="668"/>
      <c r="Z222" s="651">
        <f>IF(OR(AC222&lt;0.01,AC222="n/a"),"n/a",M222/AC222*100)</f>
        <v>62.5</v>
      </c>
      <c r="AA222" s="887">
        <f>IF(OR(AC222&lt;0.01,AC222="n/a"),"n/a",I222/AC222)</f>
        <v>20.246874999999999</v>
      </c>
      <c r="AB222" s="888">
        <v>9</v>
      </c>
      <c r="AC222" s="866">
        <v>3.2</v>
      </c>
      <c r="AD222" s="866">
        <v>18.89</v>
      </c>
      <c r="AE222" s="866">
        <v>2.2400000000000002</v>
      </c>
      <c r="AF222" s="866">
        <v>4.9400000000000004</v>
      </c>
      <c r="AG222" s="866">
        <v>24.5</v>
      </c>
      <c r="AH222" s="866">
        <v>17.2</v>
      </c>
      <c r="AI222" s="866">
        <v>3.6999999999999997</v>
      </c>
      <c r="AJ222" s="866">
        <v>3.5000000000000004</v>
      </c>
      <c r="AK222" s="866">
        <v>1.0699999999999998</v>
      </c>
      <c r="AL222" s="879">
        <v>38570</v>
      </c>
      <c r="AM222" s="873">
        <v>0.4</v>
      </c>
      <c r="AN222" s="866">
        <v>0.92</v>
      </c>
      <c r="AO222" s="740">
        <f>IF(U222="n/a","n/a",IF(AA222&lt;0,"n/a",IF(AA222="n/a","n/a",J222+U222-AA222)))</f>
        <v>-14.87998068389177</v>
      </c>
      <c r="AP222" s="741">
        <f>IF(U222="n/a","n/a",J222+U222)</f>
        <v>5.3668943161082296</v>
      </c>
      <c r="AQ222" s="889">
        <f>IF(OR(AC222&lt;0.01,AF222="n/a"),"n/a",(I222/SQRT(22.5*AC222*(I222/AF222))-1)*100)</f>
        <v>110.83913035508589</v>
      </c>
      <c r="AR222" s="651">
        <f>INDEX(Historical!$C$7:$C$1256,MATCH(B222,Historical!$B$7:$B$1278,0))*IF(AH222="n/a",1.03,IF(AH222&lt;0,1.01,IF(AH222&gt;10,1.1,(1+AH222/100))))</f>
        <v>2.1670000000000003</v>
      </c>
      <c r="AS222" s="887">
        <f>IF($AI222="n/a",1.03*AR222,IF($AI222&lt;0,1.01*AR222,IF($AI222&gt;10,1.1*AR222,(1+$AI222/100)*AR222)))</f>
        <v>2.247179</v>
      </c>
      <c r="AT222" s="887">
        <f>IF($AK222="n/a",1.03*AS222,IF($AK222&lt;0,1.01*AS222,IF($AK222&gt;10,1.1*AS222,(1+$AK222/100)*AS222)))</f>
        <v>2.2712238152999999</v>
      </c>
      <c r="AU222" s="887">
        <f>IF($AK222="n/a",1.03*AT222,IF($AK222&lt;0,1.01*AT222,IF($AK222&gt;10,1.1*AT222,(1+$AK222/100)*AT222)))</f>
        <v>2.2955259101237098</v>
      </c>
      <c r="AV222" s="887">
        <f>IF($AK222="n/a",1.03*AU222,IF($AK222&lt;0,1.01*AU222,IF($AK222&gt;10,1.1*AU222,(1+$AK222/100)*AU222)))</f>
        <v>2.3200880373620332</v>
      </c>
      <c r="AW222" s="651">
        <f>SUM(AR222:AV222)</f>
        <v>11.301016762785745</v>
      </c>
      <c r="AX222" s="748">
        <f>AW222/I222*100</f>
        <v>17.442532432143455</v>
      </c>
      <c r="AY222" s="935">
        <v>1.54</v>
      </c>
      <c r="AZ222" s="873">
        <v>71.63000000000001</v>
      </c>
      <c r="BA222" s="873">
        <v>-17.34</v>
      </c>
      <c r="BB222" s="873">
        <v>-4.75</v>
      </c>
      <c r="BC222" s="873">
        <v>3.34</v>
      </c>
      <c r="BE222" s="624">
        <v>1958</v>
      </c>
      <c r="BF222" s="899">
        <f>IF(BE222&gt;2008,0,IF(BE222&gt;2001,1,IF(BE222&gt;1990,2,IF(BE222&gt;1980,3,IF(BE222&gt;1973,4,IF(BE222&gt;1970,5,IF(BE222&gt;1960,6,IF(BE222&gt;1958,7,IF(BE222&gt;1953,8,9)))))))))</f>
        <v>8</v>
      </c>
      <c r="BG222" s="883">
        <v>9.1999999999999993</v>
      </c>
    </row>
    <row r="223" spans="1:59" ht="11.25" customHeight="1" x14ac:dyDescent="0.2">
      <c r="A223" s="872" t="s">
        <v>552</v>
      </c>
      <c r="B223" s="876" t="s">
        <v>553</v>
      </c>
      <c r="C223" s="933" t="s">
        <v>178</v>
      </c>
      <c r="D223" s="933" t="s">
        <v>4339</v>
      </c>
      <c r="E223" s="733">
        <v>24</v>
      </c>
      <c r="F223" s="1158">
        <v>139</v>
      </c>
      <c r="G223" s="1130" t="s">
        <v>37</v>
      </c>
      <c r="H223" s="1130" t="s">
        <v>37</v>
      </c>
      <c r="I223" s="866">
        <v>27.56</v>
      </c>
      <c r="J223" s="651">
        <f>(M223/I223)*100</f>
        <v>8.8534107402031932</v>
      </c>
      <c r="K223" s="885">
        <v>0.61</v>
      </c>
      <c r="L223" s="888">
        <v>4</v>
      </c>
      <c r="M223" s="642">
        <f>K223*L223</f>
        <v>2.44</v>
      </c>
      <c r="N223" s="871" t="s">
        <v>119</v>
      </c>
      <c r="O223" s="735">
        <v>0.5575</v>
      </c>
      <c r="P223" s="862">
        <v>43873</v>
      </c>
      <c r="Q223" s="862">
        <v>43891</v>
      </c>
      <c r="R223" s="642">
        <f>(K223-O223)/O223*100</f>
        <v>9.4170403587443925</v>
      </c>
      <c r="S223" s="701">
        <f>IF(INDEX(Historical!$D$7:$D$1254,MATCH(B223,Historical!$B$7:$B$1278,0))=0,"n/a",(INDEX(Historical!$C$7:$C$1256,MATCH(B223,Historical!$B$7:$B$1278,0))/INDEX(Historical!$D$7:$D$1254,MATCH(B223,Historical!$B$7:$B$1278,0))-1)*100)</f>
        <v>6.827386692381876</v>
      </c>
      <c r="T223" s="701">
        <f>IF(INDEX(Historical!$F$7:$F$1247,MATCH(B223,Historical!$B$7:$B$1278,0))=0,"n/a",((INDEX(Historical!$C$7:$C$1256,MATCH(B223,Historical!$B$7:$B$1278,0))/INDEX(Historical!$F$7:$F$1247,MATCH(B223,Historical!$B$7:$B$1278,0)))^(1/3)-1)*100)</f>
        <v>11.672634470284638</v>
      </c>
      <c r="U223" s="701">
        <f>IF(INDEX(Historical!$H$7:$H$1247,MATCH(B223,Historical!$B$7:$B$1278,0))=0,"n/a",((INDEX(Historical!$C$7:$C$1256,MATCH(B223,Historical!$B$7:$B$1278,0))/INDEX(Historical!$H$7:$H$1247,MATCH(B223,Historical!$B$7:$B$1278,0)))^(1/5)-1)*100)</f>
        <v>11.808396886552131</v>
      </c>
      <c r="V223" s="701">
        <f>IF(INDEX(Historical!$O$7:$O$1247,MATCH(B223,Historical!$B$7:$B$1278,0))=0,"n/a",((INDEX(Historical!$C$7:$C$1256,MATCH(B223,Historical!$B$7:$B$1278,0))/INDEX(Historical!$O$7:$O$1247,MATCH(B223,Historical!$B$7:$B$1278,0)))^(1/10)-1)*100)</f>
        <v>13.029299688690244</v>
      </c>
      <c r="W223" s="702">
        <f>IF(OR(U223&lt;=0,U223="n/a",V223&lt;=0,V223="n/a"),"n/a",U223/V223)</f>
        <v>0.90629559290911954</v>
      </c>
      <c r="X223" s="703">
        <f>IF(OR(AJ223&lt;=0,AJ223="n/a",U223&lt;=0,U223="n/a"),"n/a",U223/AJ223)</f>
        <v>0.79786465449676569</v>
      </c>
      <c r="Y223" s="877" t="s">
        <v>486</v>
      </c>
      <c r="Z223" s="651">
        <f>IF(OR(AC223&lt;0.01,AC223="n/a"),"n/a",M223/AC223*100)</f>
        <v>338.88888888888886</v>
      </c>
      <c r="AA223" s="887">
        <f>IF(OR(AC223&lt;0.01,AC223="n/a"),"n/a",I223/AC223)</f>
        <v>38.277777777777779</v>
      </c>
      <c r="AB223" s="888">
        <v>12</v>
      </c>
      <c r="AC223" s="866">
        <v>0.72</v>
      </c>
      <c r="AD223" s="866">
        <v>7.82</v>
      </c>
      <c r="AE223" s="866">
        <v>1.7</v>
      </c>
      <c r="AF223" s="866">
        <v>1.24</v>
      </c>
      <c r="AG223" s="866">
        <v>3.2</v>
      </c>
      <c r="AH223" s="868">
        <v>81.100000000000009</v>
      </c>
      <c r="AI223" s="868">
        <v>7.33</v>
      </c>
      <c r="AJ223" s="866">
        <v>14.799999999999999</v>
      </c>
      <c r="AK223" s="866">
        <v>4.87</v>
      </c>
      <c r="AL223" s="879">
        <v>56700</v>
      </c>
      <c r="AM223" s="873">
        <v>9.1999999999999993</v>
      </c>
      <c r="AN223" s="866">
        <v>1.1399999999999999</v>
      </c>
      <c r="AO223" s="740">
        <f>IF(U223="n/a","n/a",IF(AA223&lt;0,"n/a",IF(AA223="n/a","n/a",J223+U223-AA223)))</f>
        <v>-17.615970151022452</v>
      </c>
      <c r="AP223" s="741">
        <f>IF(U223="n/a","n/a",J223+U223)</f>
        <v>20.661807626755326</v>
      </c>
      <c r="AQ223" s="889">
        <f>IF(OR(AC223&lt;0.01,AF223="n/a"),"n/a",(I223/SQRT(22.5*AC223*(I223/AF223))-1)*100)</f>
        <v>45.242241245359828</v>
      </c>
      <c r="AR223" s="651">
        <f>INDEX(Historical!$C$7:$C$1256,MATCH(B223,Historical!$B$7:$B$1278,0))*IF(AH223="n/a",1.03,IF(AH223&lt;0,1.01,IF(AH223&gt;10,1.1,(1+AH223/100))))</f>
        <v>2.43716</v>
      </c>
      <c r="AS223" s="887">
        <f>IF($AI223="n/a",1.03*AR223,IF($AI223&lt;0,1.01*AR223,IF($AI223&gt;10,1.1*AR223,(1+$AI223/100)*AR223)))</f>
        <v>2.6158038279999998</v>
      </c>
      <c r="AT223" s="887">
        <f>IF($AK223="n/a",1.03*AS223,IF($AK223&lt;0,1.01*AS223,IF($AK223&gt;10,1.1*AS223,(1+$AK223/100)*AS223)))</f>
        <v>2.7431934744235997</v>
      </c>
      <c r="AU223" s="887">
        <f>IF($AK223="n/a",1.03*AT223,IF($AK223&lt;0,1.01*AT223,IF($AK223&gt;10,1.1*AT223,(1+$AK223/100)*AT223)))</f>
        <v>2.8767869966280291</v>
      </c>
      <c r="AV223" s="887">
        <f>IF($AK223="n/a",1.03*AU223,IF($AK223&lt;0,1.01*AU223,IF($AK223&gt;10,1.1*AU223,(1+$AK223/100)*AU223)))</f>
        <v>3.016886523363814</v>
      </c>
      <c r="AW223" s="651">
        <f>SUM(AR223:AV223)</f>
        <v>13.689830822415443</v>
      </c>
      <c r="AX223" s="748">
        <f>AW223/I223*100</f>
        <v>49.672825915876068</v>
      </c>
      <c r="AY223" s="935">
        <v>0.77</v>
      </c>
      <c r="AZ223" s="873">
        <v>22.11</v>
      </c>
      <c r="BA223" s="873">
        <v>-36.130000000000003</v>
      </c>
      <c r="BB223" s="873">
        <v>-9.16</v>
      </c>
      <c r="BC223" s="873">
        <v>-14.649999999999999</v>
      </c>
      <c r="BE223" s="624">
        <v>1997</v>
      </c>
      <c r="BF223" s="899">
        <f>IF(BE223&gt;2008,0,IF(BE223&gt;2001,1,IF(BE223&gt;1990,2,IF(BE223&gt;1980,3,IF(BE223&gt;1973,4,IF(BE223&gt;1970,5,IF(BE223&gt;1960,6,IF(BE223&gt;1958,7,IF(BE223&gt;1953,8,9)))))))))</f>
        <v>2</v>
      </c>
      <c r="BG223" s="883">
        <v>1.2</v>
      </c>
    </row>
    <row r="224" spans="1:59" ht="11.25" customHeight="1" x14ac:dyDescent="0.2">
      <c r="A224" s="882" t="s">
        <v>4540</v>
      </c>
      <c r="B224" s="876" t="s">
        <v>4510</v>
      </c>
      <c r="C224" s="933" t="s">
        <v>128</v>
      </c>
      <c r="D224" s="933" t="s">
        <v>4356</v>
      </c>
      <c r="E224" s="733">
        <v>5</v>
      </c>
      <c r="F224" s="1158">
        <v>706</v>
      </c>
      <c r="G224" s="1138" t="s">
        <v>106</v>
      </c>
      <c r="H224" s="1138" t="s">
        <v>106</v>
      </c>
      <c r="I224" s="875">
        <v>39.35</v>
      </c>
      <c r="J224" s="651">
        <f>(M224/I224)*100</f>
        <v>3.0495552731893265</v>
      </c>
      <c r="K224" s="878">
        <v>0.3</v>
      </c>
      <c r="L224" s="888">
        <v>4</v>
      </c>
      <c r="M224" s="642">
        <f>K224*L224</f>
        <v>1.2</v>
      </c>
      <c r="N224" s="871" t="s">
        <v>294</v>
      </c>
      <c r="O224" s="734">
        <v>0.28999999999999998</v>
      </c>
      <c r="P224" s="867">
        <v>43433</v>
      </c>
      <c r="Q224" s="867">
        <v>43447</v>
      </c>
      <c r="R224" s="642">
        <f>(K224-O224)/O224*100</f>
        <v>3.4482758620689689</v>
      </c>
      <c r="S224" s="701">
        <f>IF(INDEX(Historical!$D$7:$D$1254,MATCH(B224,Historical!$B$7:$B$1278,0))=0,"n/a",(INDEX(Historical!$C$7:$C$1256,MATCH(B224,Historical!$B$7:$B$1278,0))/INDEX(Historical!$D$7:$D$1254,MATCH(B224,Historical!$B$7:$B$1278,0))-1)*100)</f>
        <v>2.5641025641025772</v>
      </c>
      <c r="T224" s="701">
        <f>IF(INDEX(Historical!$F$7:$F$1247,MATCH(B224,Historical!$B$7:$B$1278,0))=0,"n/a",((INDEX(Historical!$C$7:$C$1256,MATCH(B224,Historical!$B$7:$B$1278,0))/INDEX(Historical!$F$7:$F$1247,MATCH(B224,Historical!$B$7:$B$1278,0)))^(1/3)-1)*100)</f>
        <v>5.3947861260882135</v>
      </c>
      <c r="U224" s="701" t="str">
        <f>IF(INDEX(Historical!$H$7:$H$1247,MATCH(B224,Historical!$B$7:$B$1278,0))=0,"n/a",((INDEX(Historical!$C$7:$C$1256,MATCH(B224,Historical!$B$7:$B$1278,0))/INDEX(Historical!$H$7:$H$1247,MATCH(B224,Historical!$B$7:$B$1278,0)))^(1/5)-1)*100)</f>
        <v>n/a</v>
      </c>
      <c r="V224" s="701" t="str">
        <f>IF(INDEX(Historical!$O$7:$O$1247,MATCH(B224,Historical!$B$7:$B$1278,0))=0,"n/a",((INDEX(Historical!$C$7:$C$1256,MATCH(B224,Historical!$B$7:$B$1278,0))/INDEX(Historical!$O$7:$O$1247,MATCH(B224,Historical!$B$7:$B$1278,0)))^(1/10)-1)*100)</f>
        <v>n/a</v>
      </c>
      <c r="W224" s="702" t="str">
        <f>IF(OR(U224&lt;=0,U224="n/a",V224&lt;=0,V224="n/a"),"n/a",U224/V224)</f>
        <v>n/a</v>
      </c>
      <c r="X224" s="703" t="str">
        <f>IF(OR(AJ224&lt;=0,AJ224="n/a",U224&lt;=0,U224="n/a"),"n/a",U224/AJ224)</f>
        <v>n/a</v>
      </c>
      <c r="Y224" s="673" t="s">
        <v>4562</v>
      </c>
      <c r="Z224" s="651">
        <f>IF(OR(AC224&lt;0.01,AC224="n/a"),"n/a",M224/AC224*100)</f>
        <v>71.856287425149702</v>
      </c>
      <c r="AA224" s="887">
        <f>IF(OR(AC224&lt;0.01,AC224="n/a"),"n/a",I224/AC224)</f>
        <v>23.562874251497007</v>
      </c>
      <c r="AB224" s="888">
        <v>9</v>
      </c>
      <c r="AC224" s="866">
        <v>1.67</v>
      </c>
      <c r="AD224" s="866">
        <v>2.38</v>
      </c>
      <c r="AE224" s="866">
        <v>1</v>
      </c>
      <c r="AF224" s="866">
        <v>6.99</v>
      </c>
      <c r="AG224" s="866">
        <v>-2.6</v>
      </c>
      <c r="AH224" s="866">
        <v>-64</v>
      </c>
      <c r="AI224" s="866">
        <v>23.95</v>
      </c>
      <c r="AJ224" s="866">
        <v>-21</v>
      </c>
      <c r="AK224" s="866">
        <v>9.9</v>
      </c>
      <c r="AL224" s="879">
        <v>2700</v>
      </c>
      <c r="AM224" s="873">
        <v>0.89999999999999991</v>
      </c>
      <c r="AN224" s="866">
        <v>9.1999999999999993</v>
      </c>
      <c r="AO224" s="740" t="str">
        <f>IF(U224="n/a","n/a",IF(AA224&lt;0,"n/a",IF(AA224="n/a","n/a",J224+U224-AA224)))</f>
        <v>n/a</v>
      </c>
      <c r="AP224" s="741" t="str">
        <f>IF(U224="n/a","n/a",J224+U224)</f>
        <v>n/a</v>
      </c>
      <c r="AQ224" s="889">
        <f>IF(OR(AC224&lt;0.01,AF224="n/a"),"n/a",(I224/SQRT(22.5*AC224*(I224/AF224))-1)*100)</f>
        <v>170.55867387312506</v>
      </c>
      <c r="AR224" s="651">
        <f>INDEX(Historical!$C$7:$C$1256,MATCH(B224,Historical!$B$7:$B$1278,0))*IF(AH224="n/a",1.03,IF(AH224&lt;0,1.01,IF(AH224&gt;10,1.1,(1+AH224/100))))</f>
        <v>1.212</v>
      </c>
      <c r="AS224" s="887">
        <f>IF($AI224="n/a",1.03*AR224,IF($AI224&lt;0,1.01*AR224,IF($AI224&gt;10,1.1*AR224,(1+$AI224/100)*AR224)))</f>
        <v>1.3332000000000002</v>
      </c>
      <c r="AT224" s="887">
        <f>IF($AK224="n/a",1.03*AS224,IF($AK224&lt;0,1.01*AS224,IF($AK224&gt;10,1.1*AS224,(1+$AK224/100)*AS224)))</f>
        <v>1.4651868000000001</v>
      </c>
      <c r="AU224" s="887">
        <f>IF($AK224="n/a",1.03*AT224,IF($AK224&lt;0,1.01*AT224,IF($AK224&gt;10,1.1*AT224,(1+$AK224/100)*AT224)))</f>
        <v>1.6102402932000002</v>
      </c>
      <c r="AV224" s="887">
        <f>IF($AK224="n/a",1.03*AU224,IF($AK224&lt;0,1.01*AU224,IF($AK224&gt;10,1.1*AU224,(1+$AK224/100)*AU224)))</f>
        <v>1.7696540822268001</v>
      </c>
      <c r="AW224" s="651">
        <f>SUM(AR224:AV224)</f>
        <v>7.3902811754268019</v>
      </c>
      <c r="AX224" s="748">
        <f>AW224/I224*100</f>
        <v>18.780892440728849</v>
      </c>
      <c r="AY224" s="935">
        <v>1.26</v>
      </c>
      <c r="AZ224" s="873">
        <v>47.93</v>
      </c>
      <c r="BA224" s="873">
        <v>-26.91</v>
      </c>
      <c r="BB224" s="873">
        <v>-6.6199999999999992</v>
      </c>
      <c r="BC224" s="873">
        <v>-9.5</v>
      </c>
      <c r="BE224" s="624">
        <v>2015</v>
      </c>
      <c r="BF224" s="899">
        <f>IF(BE224&gt;2008,0,IF(BE224&gt;2001,1,IF(BE224&gt;1990,2,IF(BE224&gt;1980,3,IF(BE224&gt;1973,4,IF(BE224&gt;1970,5,IF(BE224&gt;1960,6,IF(BE224&gt;1958,7,IF(BE224&gt;1953,8,9)))))))))</f>
        <v>0</v>
      </c>
      <c r="BG224" s="883">
        <v>-0.2</v>
      </c>
    </row>
    <row r="225" spans="1:59" s="774" customFormat="1" ht="11.25" customHeight="1" x14ac:dyDescent="0.2">
      <c r="A225" s="755" t="s">
        <v>557</v>
      </c>
      <c r="B225" s="782" t="s">
        <v>558</v>
      </c>
      <c r="C225" s="933" t="s">
        <v>153</v>
      </c>
      <c r="D225" s="933" t="s">
        <v>4324</v>
      </c>
      <c r="E225" s="756">
        <v>13</v>
      </c>
      <c r="F225" s="1158">
        <v>271</v>
      </c>
      <c r="G225" s="1181" t="s">
        <v>106</v>
      </c>
      <c r="H225" s="1181" t="s">
        <v>106</v>
      </c>
      <c r="I225" s="757">
        <v>58.84</v>
      </c>
      <c r="J225" s="758">
        <f>(M225/I225)*100</f>
        <v>0.33990482664853838</v>
      </c>
      <c r="K225" s="759">
        <v>0.05</v>
      </c>
      <c r="L225" s="760">
        <v>4</v>
      </c>
      <c r="M225" s="761">
        <f>K225*L225</f>
        <v>0.2</v>
      </c>
      <c r="N225" s="762" t="s">
        <v>160</v>
      </c>
      <c r="O225" s="763">
        <v>4.7500000000000001E-2</v>
      </c>
      <c r="P225" s="778">
        <v>43828</v>
      </c>
      <c r="Q225" s="778">
        <v>43860</v>
      </c>
      <c r="R225" s="761">
        <f>(K225-O225)/O225*100</f>
        <v>5.2631578947368469</v>
      </c>
      <c r="S225" s="701">
        <f>IF(INDEX(Historical!$D$7:$D$1254,MATCH(B225,Historical!$B$7:$B$1278,0))=0,"n/a",(INDEX(Historical!$C$7:$C$1256,MATCH(B225,Historical!$B$7:$B$1278,0))/INDEX(Historical!$D$7:$D$1254,MATCH(B225,Historical!$B$7:$B$1278,0))-1)*100)</f>
        <v>4.1095890410958846</v>
      </c>
      <c r="T225" s="701">
        <f>IF(INDEX(Historical!$F$7:$F$1247,MATCH(B225,Historical!$B$7:$B$1278,0))=0,"n/a",((INDEX(Historical!$C$7:$C$1256,MATCH(B225,Historical!$B$7:$B$1278,0))/INDEX(Historical!$F$7:$F$1247,MATCH(B225,Historical!$B$7:$B$1278,0)))^(1/3)-1)*100)</f>
        <v>5.8955896063723312</v>
      </c>
      <c r="U225" s="701">
        <f>IF(INDEX(Historical!$H$7:$H$1247,MATCH(B225,Historical!$B$7:$B$1278,0))=0,"n/a",((INDEX(Historical!$C$7:$C$1256,MATCH(B225,Historical!$B$7:$B$1278,0))/INDEX(Historical!$H$7:$H$1247,MATCH(B225,Historical!$B$7:$B$1278,0)))^(1/5)-1)*100)</f>
        <v>11.921441754115868</v>
      </c>
      <c r="V225" s="701">
        <f>IF(INDEX(Historical!$O$7:$O$1247,MATCH(B225,Historical!$B$7:$B$1278,0))=0,"n/a",((INDEX(Historical!$C$7:$C$1256,MATCH(B225,Historical!$B$7:$B$1278,0))/INDEX(Historical!$O$7:$O$1247,MATCH(B225,Historical!$B$7:$B$1278,0)))^(1/10)-1)*100)</f>
        <v>14.066458518384106</v>
      </c>
      <c r="W225" s="702">
        <f>IF(OR(U225&lt;=0,U225="n/a",V225&lt;=0,V225="n/a"),"n/a",U225/V225)</f>
        <v>0.84750840010903838</v>
      </c>
      <c r="X225" s="703">
        <f>IF(OR(AJ225&lt;=0,AJ225="n/a",U225&lt;=0,U225="n/a"),"n/a",U225/AJ225)</f>
        <v>0.74509010963224176</v>
      </c>
      <c r="Y225" s="1108"/>
      <c r="Z225" s="758">
        <f>IF(OR(AC225&lt;0.01,AC225="n/a"),"n/a",M225/AC225*100)</f>
        <v>9.5238095238095237</v>
      </c>
      <c r="AA225" s="766">
        <f>IF(OR(AC225&lt;0.01,AC225="n/a"),"n/a",I225/AC225)</f>
        <v>28.019047619047619</v>
      </c>
      <c r="AB225" s="760">
        <v>12</v>
      </c>
      <c r="AC225" s="767">
        <v>2.1</v>
      </c>
      <c r="AD225" s="767">
        <v>1.87</v>
      </c>
      <c r="AE225" s="767">
        <v>1.51</v>
      </c>
      <c r="AF225" s="767">
        <v>4.3600000000000003</v>
      </c>
      <c r="AG225" s="767">
        <v>19.900000000000002</v>
      </c>
      <c r="AH225" s="767">
        <v>49.8</v>
      </c>
      <c r="AI225" s="767">
        <v>8.9700000000000006</v>
      </c>
      <c r="AJ225" s="767">
        <v>16</v>
      </c>
      <c r="AK225" s="767">
        <v>15</v>
      </c>
      <c r="AL225" s="768">
        <v>3150</v>
      </c>
      <c r="AM225" s="769">
        <v>1.4000000000000001</v>
      </c>
      <c r="AN225" s="767">
        <v>0.21</v>
      </c>
      <c r="AO225" s="770">
        <f>IF(U225="n/a","n/a",IF(AA225&lt;0,"n/a",IF(AA225="n/a","n/a",J225+U225-AA225)))</f>
        <v>-15.757701038283212</v>
      </c>
      <c r="AP225" s="771">
        <f>IF(U225="n/a","n/a",J225+U225)</f>
        <v>12.261346580764407</v>
      </c>
      <c r="AQ225" s="772">
        <f>IF(OR(AC225&lt;0.01,AF225="n/a"),"n/a",(I225/SQRT(22.5*AC225*(I225/AF225))-1)*100)</f>
        <v>133.0122053255748</v>
      </c>
      <c r="AR225" s="651">
        <f>INDEX(Historical!$C$7:$C$1256,MATCH(B225,Historical!$B$7:$B$1278,0))*IF(AH225="n/a",1.03,IF(AH225&lt;0,1.01,IF(AH225&gt;10,1.1,(1+AH225/100))))</f>
        <v>0.20900000000000002</v>
      </c>
      <c r="AS225" s="766">
        <f>IF($AI225="n/a",1.03*AR225,IF($AI225&lt;0,1.01*AR225,IF($AI225&gt;10,1.1*AR225,(1+$AI225/100)*AR225)))</f>
        <v>0.22774730000000004</v>
      </c>
      <c r="AT225" s="766">
        <f>IF($AK225="n/a",1.03*AS225,IF($AK225&lt;0,1.01*AS225,IF($AK225&gt;10,1.1*AS225,(1+$AK225/100)*AS225)))</f>
        <v>0.25052203000000006</v>
      </c>
      <c r="AU225" s="766">
        <f>IF($AK225="n/a",1.03*AT225,IF($AK225&lt;0,1.01*AT225,IF($AK225&gt;10,1.1*AT225,(1+$AK225/100)*AT225)))</f>
        <v>0.27557423300000011</v>
      </c>
      <c r="AV225" s="766">
        <f>IF($AK225="n/a",1.03*AU225,IF($AK225&lt;0,1.01*AU225,IF($AK225&gt;10,1.1*AU225,(1+$AK225/100)*AU225)))</f>
        <v>0.30313165630000016</v>
      </c>
      <c r="AW225" s="758">
        <f>SUM(AR225:AV225)</f>
        <v>1.2659752193000005</v>
      </c>
      <c r="AX225" s="773">
        <f>AW225/I225*100</f>
        <v>2.15155543728756</v>
      </c>
      <c r="AY225" s="936">
        <v>0.98</v>
      </c>
      <c r="AZ225" s="769">
        <v>144.56</v>
      </c>
      <c r="BA225" s="769">
        <v>-5.07</v>
      </c>
      <c r="BB225" s="769">
        <v>2.81</v>
      </c>
      <c r="BC225" s="769">
        <v>26.729999999999997</v>
      </c>
      <c r="BD225" s="909"/>
      <c r="BE225" s="624">
        <v>2008</v>
      </c>
      <c r="BF225" s="899">
        <f>IF(BE225&gt;2008,0,IF(BE225&gt;2001,1,IF(BE225&gt;1990,2,IF(BE225&gt;1980,3,IF(BE225&gt;1973,4,IF(BE225&gt;1970,5,IF(BE225&gt;1960,6,IF(BE225&gt;1958,7,IF(BE225&gt;1953,8,9)))))))))</f>
        <v>1</v>
      </c>
      <c r="BG225" s="825">
        <v>5.7</v>
      </c>
    </row>
    <row r="226" spans="1:59" ht="11.25" customHeight="1" x14ac:dyDescent="0.2">
      <c r="A226" s="864" t="s">
        <v>561</v>
      </c>
      <c r="B226" s="876" t="s">
        <v>562</v>
      </c>
      <c r="C226" s="933" t="s">
        <v>178</v>
      </c>
      <c r="D226" s="933" t="s">
        <v>4339</v>
      </c>
      <c r="E226" s="733">
        <v>23</v>
      </c>
      <c r="F226" s="1158">
        <v>144</v>
      </c>
      <c r="G226" s="1136" t="s">
        <v>37</v>
      </c>
      <c r="H226" s="1136" t="s">
        <v>106</v>
      </c>
      <c r="I226" s="875">
        <v>16.57</v>
      </c>
      <c r="J226" s="651">
        <f>(M226/I226)*100</f>
        <v>10.742305371152685</v>
      </c>
      <c r="K226" s="885">
        <v>0.44500000000000001</v>
      </c>
      <c r="L226" s="888">
        <v>4</v>
      </c>
      <c r="M226" s="642">
        <f>K226*L226</f>
        <v>1.78</v>
      </c>
      <c r="N226" s="871" t="s">
        <v>122</v>
      </c>
      <c r="O226" s="735">
        <v>0.4425</v>
      </c>
      <c r="P226" s="862">
        <v>43860</v>
      </c>
      <c r="Q226" s="862">
        <v>43872</v>
      </c>
      <c r="R226" s="642">
        <f>(K226-O226)/O226*100</f>
        <v>0.56497175141242995</v>
      </c>
      <c r="S226" s="701">
        <f>IF(INDEX(Historical!$D$7:$D$1254,MATCH(B226,Historical!$B$7:$B$1278,0))=0,"n/a",(INDEX(Historical!$C$7:$C$1256,MATCH(B226,Historical!$B$7:$B$1278,0))/INDEX(Historical!$D$7:$D$1254,MATCH(B226,Historical!$B$7:$B$1278,0))-1)*100)</f>
        <v>2.2727272727272707</v>
      </c>
      <c r="T226" s="701">
        <f>IF(INDEX(Historical!$F$7:$F$1247,MATCH(B226,Historical!$B$7:$B$1278,0))=0,"n/a",((INDEX(Historical!$C$7:$C$1256,MATCH(B226,Historical!$B$7:$B$1278,0))/INDEX(Historical!$F$7:$F$1247,MATCH(B226,Historical!$B$7:$B$1278,0)))^(1/3)-1)*100)</f>
        <v>3.3459191427555268</v>
      </c>
      <c r="U226" s="701">
        <f>IF(INDEX(Historical!$H$7:$H$1247,MATCH(B226,Historical!$B$7:$B$1278,0))=0,"n/a",((INDEX(Historical!$C$7:$C$1256,MATCH(B226,Historical!$B$7:$B$1278,0))/INDEX(Historical!$H$7:$H$1247,MATCH(B226,Historical!$B$7:$B$1278,0)))^(1/5)-1)*100)</f>
        <v>4.1809268102644292</v>
      </c>
      <c r="V226" s="701">
        <f>IF(INDEX(Historical!$O$7:$O$1247,MATCH(B226,Historical!$B$7:$B$1278,0))=0,"n/a",((INDEX(Historical!$C$7:$C$1256,MATCH(B226,Historical!$B$7:$B$1278,0))/INDEX(Historical!$O$7:$O$1247,MATCH(B226,Historical!$B$7:$B$1278,0)))^(1/10)-1)*100)</f>
        <v>4.95059898534016</v>
      </c>
      <c r="W226" s="702">
        <f>IF(OR(U226&lt;=0,U226="n/a",V226&lt;=0,V226="n/a"),"n/a",U226/V226)</f>
        <v>0.84452948474418876</v>
      </c>
      <c r="X226" s="703">
        <f>IF(OR(AJ226&lt;=0,AJ226="n/a",U226&lt;=0,U226="n/a"),"n/a",U226/AJ226)</f>
        <v>0.58886293102315912</v>
      </c>
      <c r="Y226" s="877"/>
      <c r="Z226" s="651">
        <f>IF(OR(AC226&lt;0.01,AC226="n/a"),"n/a",M226/AC226*100)</f>
        <v>87.684729064039431</v>
      </c>
      <c r="AA226" s="887">
        <f>IF(OR(AC226&lt;0.01,AC226="n/a"),"n/a",I226/AC226)</f>
        <v>8.1625615763546815</v>
      </c>
      <c r="AB226" s="888">
        <v>12</v>
      </c>
      <c r="AC226" s="866">
        <v>2.0299999999999998</v>
      </c>
      <c r="AD226" s="866" t="s">
        <v>136</v>
      </c>
      <c r="AE226" s="866">
        <v>1.24</v>
      </c>
      <c r="AF226" s="866">
        <v>1.46</v>
      </c>
      <c r="AG226" s="866">
        <v>18</v>
      </c>
      <c r="AH226" s="866">
        <v>9.1999999999999993</v>
      </c>
      <c r="AI226" s="866">
        <v>-6.9599999999999991</v>
      </c>
      <c r="AJ226" s="866">
        <v>7.1</v>
      </c>
      <c r="AK226" s="866">
        <v>-3.75</v>
      </c>
      <c r="AL226" s="879">
        <v>36160</v>
      </c>
      <c r="AM226" s="873">
        <v>0.1</v>
      </c>
      <c r="AN226" s="866">
        <v>1.19</v>
      </c>
      <c r="AO226" s="740">
        <f>IF(U226="n/a","n/a",IF(AA226&lt;0,"n/a",IF(AA226="n/a","n/a",J226+U226-AA226)))</f>
        <v>6.7606706050624332</v>
      </c>
      <c r="AP226" s="741">
        <f>IF(U226="n/a","n/a",J226+U226)</f>
        <v>14.923232181417115</v>
      </c>
      <c r="AQ226" s="889">
        <f>IF(OR(AC226&lt;0.01,AF226="n/a"),"n/a",(I226/SQRT(22.5*AC226*(I226/AF226))-1)*100)</f>
        <v>-27.222286984490051</v>
      </c>
      <c r="AR226" s="651">
        <f>INDEX(Historical!$C$7:$C$1256,MATCH(B226,Historical!$B$7:$B$1278,0))*IF(AH226="n/a",1.03,IF(AH226&lt;0,1.01,IF(AH226&gt;10,1.1,(1+AH226/100))))</f>
        <v>1.9164600000000001</v>
      </c>
      <c r="AS226" s="887">
        <f>IF($AI226="n/a",1.03*AR226,IF($AI226&lt;0,1.01*AR226,IF($AI226&gt;10,1.1*AR226,(1+$AI226/100)*AR226)))</f>
        <v>1.9356246000000001</v>
      </c>
      <c r="AT226" s="887">
        <f>IF($AK226="n/a",1.03*AS226,IF($AK226&lt;0,1.01*AS226,IF($AK226&gt;10,1.1*AS226,(1+$AK226/100)*AS226)))</f>
        <v>1.9549808460000002</v>
      </c>
      <c r="AU226" s="887">
        <f>IF($AK226="n/a",1.03*AT226,IF($AK226&lt;0,1.01*AT226,IF($AK226&gt;10,1.1*AT226,(1+$AK226/100)*AT226)))</f>
        <v>1.9745306544600003</v>
      </c>
      <c r="AV226" s="887">
        <f>IF($AK226="n/a",1.03*AU226,IF($AK226&lt;0,1.01*AU226,IF($AK226&gt;10,1.1*AU226,(1+$AK226/100)*AU226)))</f>
        <v>1.9942759610046004</v>
      </c>
      <c r="AW226" s="651">
        <f>SUM(AR226:AV226)</f>
        <v>9.775872061464602</v>
      </c>
      <c r="AX226" s="748">
        <f>AW226/I226*100</f>
        <v>58.997417389647566</v>
      </c>
      <c r="AY226" s="935">
        <v>1.37</v>
      </c>
      <c r="AZ226" s="873">
        <v>61.339999999999996</v>
      </c>
      <c r="BA226" s="873">
        <v>-43.29</v>
      </c>
      <c r="BB226" s="873">
        <v>-2.23</v>
      </c>
      <c r="BC226" s="873">
        <v>-11.81</v>
      </c>
      <c r="BE226" s="624">
        <v>1998</v>
      </c>
      <c r="BF226" s="899">
        <f>IF(BE226&gt;2008,0,IF(BE226&gt;2001,1,IF(BE226&gt;1990,2,IF(BE226&gt;1980,3,IF(BE226&gt;1973,4,IF(BE226&gt;1970,5,IF(BE226&gt;1960,6,IF(BE226&gt;1958,7,IF(BE226&gt;1953,8,9)))))))))</f>
        <v>2</v>
      </c>
      <c r="BG226" s="883">
        <v>7.1999999999999993</v>
      </c>
    </row>
    <row r="227" spans="1:59" ht="11.25" customHeight="1" x14ac:dyDescent="0.2">
      <c r="A227" s="13" t="s">
        <v>4063</v>
      </c>
      <c r="B227" s="596" t="s">
        <v>4064</v>
      </c>
      <c r="C227" s="933" t="s">
        <v>4322</v>
      </c>
      <c r="D227" s="933" t="s">
        <v>4323</v>
      </c>
      <c r="E227" s="733">
        <v>6</v>
      </c>
      <c r="F227" s="1158">
        <v>684</v>
      </c>
      <c r="G227" s="1178" t="s">
        <v>106</v>
      </c>
      <c r="H227" s="1178" t="s">
        <v>106</v>
      </c>
      <c r="I227" s="875">
        <v>731.24</v>
      </c>
      <c r="J227" s="651">
        <f>(M227/I227)*100</f>
        <v>1.4550626333351568</v>
      </c>
      <c r="K227" s="878">
        <v>2.66</v>
      </c>
      <c r="L227" s="888">
        <v>4</v>
      </c>
      <c r="M227" s="642">
        <f>K227*L227</f>
        <v>10.64</v>
      </c>
      <c r="N227" s="871" t="s">
        <v>325</v>
      </c>
      <c r="O227" s="734">
        <v>2.46</v>
      </c>
      <c r="P227" s="862">
        <v>43886</v>
      </c>
      <c r="Q227" s="862">
        <v>43908</v>
      </c>
      <c r="R227" s="642">
        <f>(K227-O227)/O227*100</f>
        <v>8.1300813008130142</v>
      </c>
      <c r="S227" s="701">
        <f>IF(INDEX(Historical!$D$7:$D$1254,MATCH(B227,Historical!$B$7:$B$1278,0))=0,"n/a",(INDEX(Historical!$C$7:$C$1256,MATCH(B227,Historical!$B$7:$B$1278,0))/INDEX(Historical!$D$7:$D$1254,MATCH(B227,Historical!$B$7:$B$1278,0))-1)*100)</f>
        <v>7.8947368421052655</v>
      </c>
      <c r="T227" s="701">
        <f>IF(INDEX(Historical!$F$7:$F$1247,MATCH(B227,Historical!$B$7:$B$1278,0))=0,"n/a",((INDEX(Historical!$C$7:$C$1256,MATCH(B227,Historical!$B$7:$B$1278,0))/INDEX(Historical!$F$7:$F$1247,MATCH(B227,Historical!$B$7:$B$1278,0)))^(1/3)-1)*100)</f>
        <v>12.020890175248811</v>
      </c>
      <c r="U227" s="701" t="str">
        <f>IF(INDEX(Historical!$H$7:$H$1247,MATCH(B227,Historical!$B$7:$B$1278,0))=0,"n/a",((INDEX(Historical!$C$7:$C$1256,MATCH(B227,Historical!$B$7:$B$1278,0))/INDEX(Historical!$H$7:$H$1247,MATCH(B227,Historical!$B$7:$B$1278,0)))^(1/5)-1)*100)</f>
        <v>n/a</v>
      </c>
      <c r="V227" s="701" t="str">
        <f>IF(INDEX(Historical!$O$7:$O$1247,MATCH(B227,Historical!$B$7:$B$1278,0))=0,"n/a",((INDEX(Historical!$C$7:$C$1256,MATCH(B227,Historical!$B$7:$B$1278,0))/INDEX(Historical!$O$7:$O$1247,MATCH(B227,Historical!$B$7:$B$1278,0)))^(1/10)-1)*100)</f>
        <v>n/a</v>
      </c>
      <c r="W227" s="702" t="str">
        <f>IF(OR(U227&lt;=0,U227="n/a",V227&lt;=0,V227="n/a"),"n/a",U227/V227)</f>
        <v>n/a</v>
      </c>
      <c r="X227" s="703" t="str">
        <f>IF(OR(AJ227&lt;=0,AJ227="n/a",U227&lt;=0,U227="n/a"),"n/a",U227/AJ227)</f>
        <v>n/a</v>
      </c>
      <c r="Y227" s="877"/>
      <c r="Z227" s="651">
        <f>IF(OR(AC227&lt;0.01,AC227="n/a"),"n/a",M227/AC227*100)</f>
        <v>184.72222222222223</v>
      </c>
      <c r="AA227" s="887">
        <f>IF(OR(AC227&lt;0.01,AC227="n/a"),"n/a",I227/AC227)</f>
        <v>126.9513888888889</v>
      </c>
      <c r="AB227" s="888">
        <v>12</v>
      </c>
      <c r="AC227" s="866">
        <v>5.76</v>
      </c>
      <c r="AD227" s="866">
        <v>8.09</v>
      </c>
      <c r="AE227" s="866">
        <v>11.31</v>
      </c>
      <c r="AF227" s="866">
        <v>6.15</v>
      </c>
      <c r="AG227" s="866">
        <v>5.4</v>
      </c>
      <c r="AH227" s="866">
        <v>33.900000000000006</v>
      </c>
      <c r="AI227" s="866">
        <v>33.629999999999995</v>
      </c>
      <c r="AJ227" s="866">
        <v>26.5</v>
      </c>
      <c r="AK227" s="866">
        <v>15.7</v>
      </c>
      <c r="AL227" s="879">
        <v>64800</v>
      </c>
      <c r="AM227" s="873">
        <v>0.3</v>
      </c>
      <c r="AN227" s="866">
        <v>1.36</v>
      </c>
      <c r="AO227" s="740" t="str">
        <f>IF(U227="n/a","n/a",IF(AA227&lt;0,"n/a",IF(AA227="n/a","n/a",J227+U227-AA227)))</f>
        <v>n/a</v>
      </c>
      <c r="AP227" s="741" t="str">
        <f>IF(U227="n/a","n/a",J227+U227)</f>
        <v>n/a</v>
      </c>
      <c r="AQ227" s="889">
        <f>IF(OR(AC227&lt;0.01,AF227="n/a"),"n/a",(I227/SQRT(22.5*AC227*(I227/AF227))-1)*100)</f>
        <v>489.06745196366347</v>
      </c>
      <c r="AR227" s="651">
        <f>INDEX(Historical!$C$7:$C$1256,MATCH(B227,Historical!$B$7:$B$1278,0))*IF(AH227="n/a",1.03,IF(AH227&lt;0,1.01,IF(AH227&gt;10,1.1,(1+AH227/100))))</f>
        <v>10.824</v>
      </c>
      <c r="AS227" s="887">
        <f>IF($AI227="n/a",1.03*AR227,IF($AI227&lt;0,1.01*AR227,IF($AI227&gt;10,1.1*AR227,(1+$AI227/100)*AR227)))</f>
        <v>11.906400000000001</v>
      </c>
      <c r="AT227" s="887">
        <f>IF($AK227="n/a",1.03*AS227,IF($AK227&lt;0,1.01*AS227,IF($AK227&gt;10,1.1*AS227,(1+$AK227/100)*AS227)))</f>
        <v>13.097040000000003</v>
      </c>
      <c r="AU227" s="887">
        <f>IF($AK227="n/a",1.03*AT227,IF($AK227&lt;0,1.01*AT227,IF($AK227&gt;10,1.1*AT227,(1+$AK227/100)*AT227)))</f>
        <v>14.406744000000005</v>
      </c>
      <c r="AV227" s="887">
        <f>IF($AK227="n/a",1.03*AU227,IF($AK227&lt;0,1.01*AU227,IF($AK227&gt;10,1.1*AU227,(1+$AK227/100)*AU227)))</f>
        <v>15.847418400000008</v>
      </c>
      <c r="AW227" s="651">
        <f>SUM(AR227:AV227)</f>
        <v>66.081602400000023</v>
      </c>
      <c r="AX227" s="748">
        <f>AW227/I227*100</f>
        <v>9.0369239100705681</v>
      </c>
      <c r="AY227" s="935">
        <v>0.37</v>
      </c>
      <c r="AZ227" s="873">
        <v>53.02</v>
      </c>
      <c r="BA227" s="873">
        <v>-12.920000000000002</v>
      </c>
      <c r="BB227" s="873">
        <v>-5.92</v>
      </c>
      <c r="BC227" s="873">
        <v>5.2299999999999995</v>
      </c>
      <c r="BE227" s="624">
        <v>2015</v>
      </c>
      <c r="BF227" s="899">
        <f>IF(BE227&gt;2008,0,IF(BE227&gt;2001,1,IF(BE227&gt;1990,2,IF(BE227&gt;1980,3,IF(BE227&gt;1973,4,IF(BE227&gt;1970,5,IF(BE227&gt;1960,6,IF(BE227&gt;1958,7,IF(BE227&gt;1953,8,9)))))))))</f>
        <v>0</v>
      </c>
      <c r="BG227" s="883">
        <v>2</v>
      </c>
    </row>
    <row r="228" spans="1:59" ht="11.25" customHeight="1" x14ac:dyDescent="0.2">
      <c r="A228" s="872" t="s">
        <v>221</v>
      </c>
      <c r="B228" s="876" t="s">
        <v>222</v>
      </c>
      <c r="C228" s="933" t="s">
        <v>108</v>
      </c>
      <c r="D228" s="933" t="s">
        <v>118</v>
      </c>
      <c r="E228" s="733">
        <v>30</v>
      </c>
      <c r="F228" s="1158">
        <v>91</v>
      </c>
      <c r="G228" s="1141" t="s">
        <v>106</v>
      </c>
      <c r="H228" s="1141" t="s">
        <v>106</v>
      </c>
      <c r="I228" s="866">
        <v>232.87</v>
      </c>
      <c r="J228" s="651">
        <f>(M228/I228)*100</f>
        <v>1.657577188989565</v>
      </c>
      <c r="K228" s="885">
        <v>0.96499999999999997</v>
      </c>
      <c r="L228" s="888">
        <v>4</v>
      </c>
      <c r="M228" s="642">
        <f>K228*L228</f>
        <v>3.86</v>
      </c>
      <c r="N228" s="871" t="s">
        <v>223</v>
      </c>
      <c r="O228" s="735">
        <v>0.9</v>
      </c>
      <c r="P228" s="862">
        <v>43835</v>
      </c>
      <c r="Q228" s="862">
        <v>43851</v>
      </c>
      <c r="R228" s="642">
        <f>(K228-O228)/O228*100</f>
        <v>7.2222222222222161</v>
      </c>
      <c r="S228" s="701">
        <f>IF(INDEX(Historical!$D$7:$D$1254,MATCH(B228,Historical!$B$7:$B$1278,0))=0,"n/a",(INDEX(Historical!$C$7:$C$1256,MATCH(B228,Historical!$B$7:$B$1278,0))/INDEX(Historical!$D$7:$D$1254,MATCH(B228,Historical!$B$7:$B$1278,0))-1)*100)</f>
        <v>7.1428571428571397</v>
      </c>
      <c r="T228" s="701">
        <f>IF(INDEX(Historical!$F$7:$F$1247,MATCH(B228,Historical!$B$7:$B$1278,0))=0,"n/a",((INDEX(Historical!$C$7:$C$1256,MATCH(B228,Historical!$B$7:$B$1278,0))/INDEX(Historical!$F$7:$F$1247,MATCH(B228,Historical!$B$7:$B$1278,0)))^(1/3)-1)*100)</f>
        <v>7.2275911569341433</v>
      </c>
      <c r="U228" s="701">
        <f>IF(INDEX(Historical!$H$7:$H$1247,MATCH(B228,Historical!$B$7:$B$1278,0))=0,"n/a",((INDEX(Historical!$C$7:$C$1256,MATCH(B228,Historical!$B$7:$B$1278,0))/INDEX(Historical!$H$7:$H$1247,MATCH(B228,Historical!$B$7:$B$1278,0)))^(1/5)-1)*100)</f>
        <v>7.2244326173546369</v>
      </c>
      <c r="V228" s="701">
        <f>IF(INDEX(Historical!$O$7:$O$1247,MATCH(B228,Historical!$B$7:$B$1278,0))=0,"n/a",((INDEX(Historical!$C$7:$C$1256,MATCH(B228,Historical!$B$7:$B$1278,0))/INDEX(Historical!$O$7:$O$1247,MATCH(B228,Historical!$B$7:$B$1278,0)))^(1/10)-1)*100)</f>
        <v>7.1773462536293131</v>
      </c>
      <c r="W228" s="702">
        <f>IF(OR(U228&lt;=0,U228="n/a",V228&lt;=0,V228="n/a"),"n/a",U228/V228)</f>
        <v>1.0065604141226312</v>
      </c>
      <c r="X228" s="703">
        <f>IF(OR(AJ228&lt;=0,AJ228="n/a",U228&lt;=0,U228="n/a"),"n/a",U228/AJ228)</f>
        <v>0.52733084798209029</v>
      </c>
      <c r="Y228" s="661"/>
      <c r="Z228" s="651">
        <f>IF(OR(AC228&lt;0.01,AC228="n/a"),"n/a",M228/AC228*100)</f>
        <v>76.43564356435644</v>
      </c>
      <c r="AA228" s="887">
        <f>IF(OR(AC228&lt;0.01,AC228="n/a"),"n/a",I228/AC228)</f>
        <v>46.112871287128712</v>
      </c>
      <c r="AB228" s="888">
        <v>12</v>
      </c>
      <c r="AC228" s="866">
        <v>5.05</v>
      </c>
      <c r="AD228" s="866">
        <v>4.6100000000000003</v>
      </c>
      <c r="AE228" s="866">
        <v>4.28</v>
      </c>
      <c r="AF228" s="866">
        <v>10.199999999999999</v>
      </c>
      <c r="AG228" s="866">
        <v>25.900000000000002</v>
      </c>
      <c r="AH228" s="866">
        <v>9.9</v>
      </c>
      <c r="AI228" s="866">
        <v>9.49</v>
      </c>
      <c r="AJ228" s="866">
        <v>13.700000000000001</v>
      </c>
      <c r="AK228" s="866">
        <v>10</v>
      </c>
      <c r="AL228" s="879">
        <v>10730</v>
      </c>
      <c r="AM228" s="873">
        <v>0.8</v>
      </c>
      <c r="AN228" s="866">
        <v>0.08</v>
      </c>
      <c r="AO228" s="740">
        <f>IF(U228="n/a","n/a",IF(AA228&lt;0,"n/a",IF(AA228="n/a","n/a",J228+U228-AA228)))</f>
        <v>-37.230861480784512</v>
      </c>
      <c r="AP228" s="741">
        <f>IF(U228="n/a","n/a",J228+U228)</f>
        <v>8.8820098063442021</v>
      </c>
      <c r="AQ228" s="889">
        <f>IF(OR(AC228&lt;0.01,AF228="n/a"),"n/a",(I228/SQRT(22.5*AC228*(I228/AF228))-1)*100)</f>
        <v>357.2144097703507</v>
      </c>
      <c r="AR228" s="651">
        <f>INDEX(Historical!$C$7:$C$1256,MATCH(B228,Historical!$B$7:$B$1278,0))*IF(AH228="n/a",1.03,IF(AH228&lt;0,1.01,IF(AH228&gt;10,1.1,(1+AH228/100))))</f>
        <v>3.9563999999999999</v>
      </c>
      <c r="AS228" s="887">
        <f>IF($AI228="n/a",1.03*AR228,IF($AI228&lt;0,1.01*AR228,IF($AI228&gt;10,1.1*AR228,(1+$AI228/100)*AR228)))</f>
        <v>4.3318623599999997</v>
      </c>
      <c r="AT228" s="887">
        <f>IF($AK228="n/a",1.03*AS228,IF($AK228&lt;0,1.01*AS228,IF($AK228&gt;10,1.1*AS228,(1+$AK228/100)*AS228)))</f>
        <v>4.7650485959999997</v>
      </c>
      <c r="AU228" s="887">
        <f>IF($AK228="n/a",1.03*AT228,IF($AK228&lt;0,1.01*AT228,IF($AK228&gt;10,1.1*AT228,(1+$AK228/100)*AT228)))</f>
        <v>5.2415534556000001</v>
      </c>
      <c r="AV228" s="887">
        <f>IF($AK228="n/a",1.03*AU228,IF($AK228&lt;0,1.01*AU228,IF($AK228&gt;10,1.1*AU228,(1+$AK228/100)*AU228)))</f>
        <v>5.7657088011600006</v>
      </c>
      <c r="AW228" s="651">
        <f>SUM(AR228:AV228)</f>
        <v>24.060573212759998</v>
      </c>
      <c r="AX228" s="748">
        <f>AW228/I228*100</f>
        <v>10.332191013337914</v>
      </c>
      <c r="AY228" s="935">
        <v>0.53</v>
      </c>
      <c r="AZ228" s="873">
        <v>78.86</v>
      </c>
      <c r="BA228" s="873">
        <v>-4.01</v>
      </c>
      <c r="BB228" s="873">
        <v>6.49</v>
      </c>
      <c r="BC228" s="873">
        <v>23.89</v>
      </c>
      <c r="BE228" s="624">
        <v>1991</v>
      </c>
      <c r="BF228" s="899">
        <f>IF(BE228&gt;2008,0,IF(BE228&gt;2001,1,IF(BE228&gt;1990,2,IF(BE228&gt;1980,3,IF(BE228&gt;1973,4,IF(BE228&gt;1970,5,IF(BE228&gt;1960,6,IF(BE228&gt;1958,7,IF(BE228&gt;1953,8,9)))))))))</f>
        <v>2</v>
      </c>
      <c r="BG228" s="883">
        <v>14.7</v>
      </c>
    </row>
    <row r="229" spans="1:59" ht="11.25" customHeight="1" x14ac:dyDescent="0.2">
      <c r="A229" s="864" t="s">
        <v>571</v>
      </c>
      <c r="B229" s="876" t="s">
        <v>572</v>
      </c>
      <c r="C229" s="933" t="s">
        <v>131</v>
      </c>
      <c r="D229" s="933" t="s">
        <v>4332</v>
      </c>
      <c r="E229" s="733">
        <v>22</v>
      </c>
      <c r="F229" s="1158">
        <v>153</v>
      </c>
      <c r="G229" s="1182" t="s">
        <v>37</v>
      </c>
      <c r="H229" s="1182" t="s">
        <v>115</v>
      </c>
      <c r="I229" s="875">
        <v>87.27</v>
      </c>
      <c r="J229" s="651">
        <f>(M229/I229)*100</f>
        <v>2.6011229517589092</v>
      </c>
      <c r="K229" s="885">
        <v>0.5675</v>
      </c>
      <c r="L229" s="888">
        <v>4</v>
      </c>
      <c r="M229" s="642">
        <f>K229*L229</f>
        <v>2.27</v>
      </c>
      <c r="N229" s="871" t="s">
        <v>355</v>
      </c>
      <c r="O229" s="735">
        <v>0.53500000000000003</v>
      </c>
      <c r="P229" s="862">
        <v>43893</v>
      </c>
      <c r="Q229" s="862">
        <v>43921</v>
      </c>
      <c r="R229" s="642">
        <f>(K229-O229)/O229*100</f>
        <v>6.0747663551401816</v>
      </c>
      <c r="S229" s="701">
        <f>IF(INDEX(Historical!$D$7:$D$1254,MATCH(B229,Historical!$B$7:$B$1278,0))=0,"n/a",(INDEX(Historical!$C$7:$C$1256,MATCH(B229,Historical!$B$7:$B$1278,0))/INDEX(Historical!$D$7:$D$1254,MATCH(B229,Historical!$B$7:$B$1278,0))-1)*100)</f>
        <v>5.9405940594059459</v>
      </c>
      <c r="T229" s="701">
        <f>IF(INDEX(Historical!$F$7:$F$1247,MATCH(B229,Historical!$B$7:$B$1278,0))=0,"n/a",((INDEX(Historical!$C$7:$C$1256,MATCH(B229,Historical!$B$7:$B$1278,0))/INDEX(Historical!$F$7:$F$1247,MATCH(B229,Historical!$B$7:$B$1278,0)))^(1/3)-1)*100)</f>
        <v>6.3321487987848757</v>
      </c>
      <c r="U229" s="701">
        <f>IF(INDEX(Historical!$H$7:$H$1247,MATCH(B229,Historical!$B$7:$B$1278,0))=0,"n/a",((INDEX(Historical!$C$7:$C$1256,MATCH(B229,Historical!$B$7:$B$1278,0))/INDEX(Historical!$H$7:$H$1247,MATCH(B229,Historical!$B$7:$B$1278,0)))^(1/5)-1)*100)</f>
        <v>6.3904936927190237</v>
      </c>
      <c r="V229" s="701">
        <f>IF(INDEX(Historical!$O$7:$O$1247,MATCH(B229,Historical!$B$7:$B$1278,0))=0,"n/a",((INDEX(Historical!$C$7:$C$1256,MATCH(B229,Historical!$B$7:$B$1278,0))/INDEX(Historical!$O$7:$O$1247,MATCH(B229,Historical!$B$7:$B$1278,0)))^(1/10)-1)*100)</f>
        <v>8.4598543293490369</v>
      </c>
      <c r="W229" s="702">
        <f>IF(OR(U229&lt;=0,U229="n/a",V229&lt;=0,V229="n/a"),"n/a",U229/V229)</f>
        <v>0.75539051193222551</v>
      </c>
      <c r="X229" s="703">
        <f>IF(OR(AJ229&lt;=0,AJ229="n/a",U229&lt;=0,U229="n/a"),"n/a",U229/AJ229)</f>
        <v>3.7591139368935429</v>
      </c>
      <c r="Y229" s="658"/>
      <c r="Z229" s="651">
        <f>IF(OR(AC229&lt;0.01,AC229="n/a"),"n/a",M229/AC229*100)</f>
        <v>65.042979942693407</v>
      </c>
      <c r="AA229" s="887">
        <f>IF(OR(AC229&lt;0.01,AC229="n/a"),"n/a",I229/AC229)</f>
        <v>25.005730659025787</v>
      </c>
      <c r="AB229" s="888">
        <v>12</v>
      </c>
      <c r="AC229" s="866">
        <v>3.49</v>
      </c>
      <c r="AD229" s="866">
        <v>3.88</v>
      </c>
      <c r="AE229" s="866">
        <v>3.54</v>
      </c>
      <c r="AF229" s="866">
        <v>2.14</v>
      </c>
      <c r="AG229" s="866">
        <v>8.9</v>
      </c>
      <c r="AH229" s="868">
        <v>-13.8</v>
      </c>
      <c r="AI229" s="868">
        <v>7.01</v>
      </c>
      <c r="AJ229" s="866">
        <v>1.7000000000000002</v>
      </c>
      <c r="AK229" s="866">
        <v>6.4399999999999995</v>
      </c>
      <c r="AL229" s="879">
        <v>30210</v>
      </c>
      <c r="AM229" s="873">
        <v>0.35000000000000003</v>
      </c>
      <c r="AN229" s="866">
        <v>1.1200000000000001</v>
      </c>
      <c r="AO229" s="740">
        <f>IF(U229="n/a","n/a",IF(AA229&lt;0,"n/a",IF(AA229="n/a","n/a",J229+U229-AA229)))</f>
        <v>-16.014114014547854</v>
      </c>
      <c r="AP229" s="741">
        <f>IF(U229="n/a","n/a",J229+U229)</f>
        <v>8.9916166444779329</v>
      </c>
      <c r="AQ229" s="889">
        <f>IF(OR(AC229&lt;0.01,AF229="n/a"),"n/a",(I229/SQRT(22.5*AC229*(I229/AF229))-1)*100)</f>
        <v>54.218119140557519</v>
      </c>
      <c r="AR229" s="651">
        <f>INDEX(Historical!$C$7:$C$1256,MATCH(B229,Historical!$B$7:$B$1278,0))*IF(AH229="n/a",1.03,IF(AH229&lt;0,1.01,IF(AH229&gt;10,1.1,(1+AH229/100))))</f>
        <v>2.1614</v>
      </c>
      <c r="AS229" s="887">
        <f>IF($AI229="n/a",1.03*AR229,IF($AI229&lt;0,1.01*AR229,IF($AI229&gt;10,1.1*AR229,(1+$AI229/100)*AR229)))</f>
        <v>2.3129141400000002</v>
      </c>
      <c r="AT229" s="887">
        <f>IF($AK229="n/a",1.03*AS229,IF($AK229&lt;0,1.01*AS229,IF($AK229&gt;10,1.1*AS229,(1+$AK229/100)*AS229)))</f>
        <v>2.4618658106160001</v>
      </c>
      <c r="AU229" s="887">
        <f>IF($AK229="n/a",1.03*AT229,IF($AK229&lt;0,1.01*AT229,IF($AK229&gt;10,1.1*AT229,(1+$AK229/100)*AT229)))</f>
        <v>2.6204099688196707</v>
      </c>
      <c r="AV229" s="887">
        <f>IF($AK229="n/a",1.03*AU229,IF($AK229&lt;0,1.01*AU229,IF($AK229&gt;10,1.1*AU229,(1+$AK229/100)*AU229)))</f>
        <v>2.7891643708116574</v>
      </c>
      <c r="AW229" s="651">
        <f>SUM(AR229:AV229)</f>
        <v>12.345754290247328</v>
      </c>
      <c r="AX229" s="748">
        <f>AW229/I229*100</f>
        <v>14.146618872748171</v>
      </c>
      <c r="AY229" s="935">
        <v>0.38</v>
      </c>
      <c r="AZ229" s="873">
        <v>43.8</v>
      </c>
      <c r="BA229" s="873">
        <v>-12.22</v>
      </c>
      <c r="BB229" s="873">
        <v>0.80999999999999994</v>
      </c>
      <c r="BC229" s="873">
        <v>1.4500000000000002</v>
      </c>
      <c r="BE229" s="624">
        <v>1999</v>
      </c>
      <c r="BF229" s="899">
        <f>IF(BE229&gt;2008,0,IF(BE229&gt;2001,1,IF(BE229&gt;1990,2,IF(BE229&gt;1980,3,IF(BE229&gt;1973,4,IF(BE229&gt;1970,5,IF(BE229&gt;1960,6,IF(BE229&gt;1958,7,IF(BE229&gt;1953,8,9)))))))))</f>
        <v>2</v>
      </c>
      <c r="BG229" s="883">
        <v>2.8000000000000003</v>
      </c>
    </row>
    <row r="230" spans="1:59" ht="11.25" customHeight="1" x14ac:dyDescent="0.2">
      <c r="A230" s="864" t="s">
        <v>566</v>
      </c>
      <c r="B230" s="876" t="s">
        <v>567</v>
      </c>
      <c r="C230" s="933" t="s">
        <v>4322</v>
      </c>
      <c r="D230" s="933" t="s">
        <v>4323</v>
      </c>
      <c r="E230" s="733">
        <v>26</v>
      </c>
      <c r="F230" s="1158">
        <v>127</v>
      </c>
      <c r="G230" s="1182" t="s">
        <v>37</v>
      </c>
      <c r="H230" s="1182" t="s">
        <v>115</v>
      </c>
      <c r="I230" s="866">
        <v>204.59</v>
      </c>
      <c r="J230" s="651">
        <f>(M230/I230)*100</f>
        <v>4.0617821007869397</v>
      </c>
      <c r="K230" s="885">
        <v>2.0775000000000001</v>
      </c>
      <c r="L230" s="888">
        <v>4</v>
      </c>
      <c r="M230" s="642">
        <f>K230*L230</f>
        <v>8.31</v>
      </c>
      <c r="N230" s="871" t="s">
        <v>218</v>
      </c>
      <c r="O230" s="735">
        <v>1.95</v>
      </c>
      <c r="P230" s="862">
        <v>43920</v>
      </c>
      <c r="Q230" s="862">
        <v>43936</v>
      </c>
      <c r="R230" s="642">
        <f>(K230-O230)/O230*100</f>
        <v>6.5384615384615472</v>
      </c>
      <c r="S230" s="701">
        <f>IF(INDEX(Historical!$D$7:$D$1254,MATCH(B230,Historical!$B$7:$B$1278,0))=0,"n/a",(INDEX(Historical!$C$7:$C$1256,MATCH(B230,Historical!$B$7:$B$1278,0))/INDEX(Historical!$D$7:$D$1254,MATCH(B230,Historical!$B$7:$B$1278,0))-1)*100)</f>
        <v>5.184174624829474</v>
      </c>
      <c r="T230" s="701">
        <f>IF(INDEX(Historical!$F$7:$F$1247,MATCH(B230,Historical!$B$7:$B$1278,0))=0,"n/a",((INDEX(Historical!$C$7:$C$1256,MATCH(B230,Historical!$B$7:$B$1278,0))/INDEX(Historical!$F$7:$F$1247,MATCH(B230,Historical!$B$7:$B$1278,0)))^(1/3)-1)*100)</f>
        <v>7.3058163272460952</v>
      </c>
      <c r="U230" s="701">
        <f>IF(INDEX(Historical!$H$7:$H$1247,MATCH(B230,Historical!$B$7:$B$1278,0))=0,"n/a",((INDEX(Historical!$C$7:$C$1256,MATCH(B230,Historical!$B$7:$B$1278,0))/INDEX(Historical!$H$7:$H$1247,MATCH(B230,Historical!$B$7:$B$1278,0)))^(1/5)-1)*100)</f>
        <v>8.9607621082625766</v>
      </c>
      <c r="V230" s="701">
        <f>IF(INDEX(Historical!$O$7:$O$1247,MATCH(B230,Historical!$B$7:$B$1278,0))=0,"n/a",((INDEX(Historical!$C$7:$C$1256,MATCH(B230,Historical!$B$7:$B$1278,0))/INDEX(Historical!$O$7:$O$1247,MATCH(B230,Historical!$B$7:$B$1278,0)))^(1/10)-1)*100)</f>
        <v>6.4930475603180993</v>
      </c>
      <c r="W230" s="702">
        <f>IF(OR(U230&lt;=0,U230="n/a",V230&lt;=0,V230="n/a"),"n/a",U230/V230)</f>
        <v>1.3800549010338039</v>
      </c>
      <c r="X230" s="703">
        <f>IF(OR(AJ230&lt;=0,AJ230="n/a",U230&lt;=0,U230="n/a"),"n/a",U230/AJ230)</f>
        <v>0.33942280713115819</v>
      </c>
      <c r="Y230" s="876"/>
      <c r="Z230" s="651">
        <f>IF(OR(AC230&lt;0.01,AC230="n/a"),"n/a",M230/AC230*100)</f>
        <v>87.473684210526329</v>
      </c>
      <c r="AA230" s="887">
        <f>IF(OR(AC230&lt;0.01,AC230="n/a"),"n/a",I230/AC230)</f>
        <v>21.535789473684211</v>
      </c>
      <c r="AB230" s="888">
        <v>12</v>
      </c>
      <c r="AC230" s="866">
        <v>9.5</v>
      </c>
      <c r="AD230" s="866">
        <v>2.73</v>
      </c>
      <c r="AE230" s="866">
        <v>8.83</v>
      </c>
      <c r="AF230" s="866">
        <v>2.17</v>
      </c>
      <c r="AG230" s="866">
        <v>10.100000000000001</v>
      </c>
      <c r="AH230" s="866">
        <v>12.8</v>
      </c>
      <c r="AI230" s="866">
        <v>-49.46</v>
      </c>
      <c r="AJ230" s="866">
        <v>26.400000000000002</v>
      </c>
      <c r="AK230" s="866">
        <v>7.9</v>
      </c>
      <c r="AL230" s="879">
        <v>13290</v>
      </c>
      <c r="AM230" s="873">
        <v>2.11</v>
      </c>
      <c r="AN230" s="866">
        <v>1.02</v>
      </c>
      <c r="AO230" s="740">
        <f>IF(U230="n/a","n/a",IF(AA230&lt;0,"n/a",IF(AA230="n/a","n/a",J230+U230-AA230)))</f>
        <v>-8.5132452646346941</v>
      </c>
      <c r="AP230" s="741">
        <f>IF(U230="n/a","n/a",J230+U230)</f>
        <v>13.022544209049517</v>
      </c>
      <c r="AQ230" s="889">
        <f>IF(OR(AC230&lt;0.01,AF230="n/a"),"n/a",(I230/SQRT(22.5*AC230*(I230/AF230))-1)*100)</f>
        <v>44.118258782917174</v>
      </c>
      <c r="AR230" s="651">
        <f>INDEX(Historical!$C$7:$C$1256,MATCH(B230,Historical!$B$7:$B$1278,0))*IF(AH230="n/a",1.03,IF(AH230&lt;0,1.01,IF(AH230&gt;10,1.1,(1+AH230/100))))</f>
        <v>8.4809999999999999</v>
      </c>
      <c r="AS230" s="887">
        <f>IF($AI230="n/a",1.03*AR230,IF($AI230&lt;0,1.01*AR230,IF($AI230&gt;10,1.1*AR230,(1+$AI230/100)*AR230)))</f>
        <v>8.5658100000000008</v>
      </c>
      <c r="AT230" s="887">
        <f>IF($AK230="n/a",1.03*AS230,IF($AK230&lt;0,1.01*AS230,IF($AK230&gt;10,1.1*AS230,(1+$AK230/100)*AS230)))</f>
        <v>9.242508990000001</v>
      </c>
      <c r="AU230" s="887">
        <f>IF($AK230="n/a",1.03*AT230,IF($AK230&lt;0,1.01*AT230,IF($AK230&gt;10,1.1*AT230,(1+$AK230/100)*AT230)))</f>
        <v>9.972667200210001</v>
      </c>
      <c r="AV230" s="887">
        <f>IF($AK230="n/a",1.03*AU230,IF($AK230&lt;0,1.01*AU230,IF($AK230&gt;10,1.1*AU230,(1+$AK230/100)*AU230)))</f>
        <v>10.760507909026591</v>
      </c>
      <c r="AW230" s="651">
        <f>SUM(AR230:AV230)</f>
        <v>47.022494099236596</v>
      </c>
      <c r="AX230" s="748">
        <f>AW230/I230*100</f>
        <v>22.983769538705019</v>
      </c>
      <c r="AY230" s="935">
        <v>0.7</v>
      </c>
      <c r="AZ230" s="873">
        <v>16.37</v>
      </c>
      <c r="BA230" s="873">
        <v>-38.1</v>
      </c>
      <c r="BB230" s="873">
        <v>-2.52</v>
      </c>
      <c r="BC230" s="873">
        <v>-15.040000000000001</v>
      </c>
      <c r="BE230" s="624">
        <v>1995</v>
      </c>
      <c r="BF230" s="899">
        <f>IF(BE230&gt;2008,0,IF(BE230&gt;2001,1,IF(BE230&gt;1990,2,IF(BE230&gt;1980,3,IF(BE230&gt;1973,4,IF(BE230&gt;1970,5,IF(BE230&gt;1960,6,IF(BE230&gt;1958,7,IF(BE230&gt;1953,8,9)))))))))</f>
        <v>2</v>
      </c>
      <c r="BG230" s="883">
        <v>4.8</v>
      </c>
    </row>
    <row r="231" spans="1:59" ht="11.25" customHeight="1" x14ac:dyDescent="0.2">
      <c r="A231" s="864" t="s">
        <v>1132</v>
      </c>
      <c r="B231" s="876" t="s">
        <v>1133</v>
      </c>
      <c r="C231" s="933" t="s">
        <v>112</v>
      </c>
      <c r="D231" s="933" t="s">
        <v>4365</v>
      </c>
      <c r="E231" s="733">
        <v>11</v>
      </c>
      <c r="F231" s="1158">
        <v>309</v>
      </c>
      <c r="G231" s="1158" t="s">
        <v>115</v>
      </c>
      <c r="H231" s="1158" t="s">
        <v>115</v>
      </c>
      <c r="I231" s="875">
        <v>103.79</v>
      </c>
      <c r="J231" s="651">
        <f>(M231/I231)*100</f>
        <v>2.8133731573369301</v>
      </c>
      <c r="K231" s="878">
        <v>0.73</v>
      </c>
      <c r="L231" s="888">
        <v>4</v>
      </c>
      <c r="M231" s="642">
        <f>K231*L231</f>
        <v>2.92</v>
      </c>
      <c r="N231" s="871" t="s">
        <v>594</v>
      </c>
      <c r="O231" s="734">
        <v>0.71</v>
      </c>
      <c r="P231" s="862">
        <v>43902</v>
      </c>
      <c r="Q231" s="862">
        <v>43917</v>
      </c>
      <c r="R231" s="642">
        <f>(K231-O231)/O231*100</f>
        <v>2.8169014084507067</v>
      </c>
      <c r="S231" s="701">
        <f>IF(INDEX(Historical!$D$7:$D$1254,MATCH(B231,Historical!$B$7:$B$1278,0))=0,"n/a",(INDEX(Historical!$C$7:$C$1256,MATCH(B231,Historical!$B$7:$B$1278,0))/INDEX(Historical!$D$7:$D$1254,MATCH(B231,Historical!$B$7:$B$1278,0))-1)*100)</f>
        <v>7.575757575757569</v>
      </c>
      <c r="T231" s="701">
        <f>IF(INDEX(Historical!$F$7:$F$1247,MATCH(B231,Historical!$B$7:$B$1278,0))=0,"n/a",((INDEX(Historical!$C$7:$C$1256,MATCH(B231,Historical!$B$7:$B$1278,0))/INDEX(Historical!$F$7:$F$1247,MATCH(B231,Historical!$B$7:$B$1278,0)))^(1/3)-1)*100)</f>
        <v>7.5955965238099665</v>
      </c>
      <c r="U231" s="701">
        <f>IF(INDEX(Historical!$H$7:$H$1247,MATCH(B231,Historical!$B$7:$B$1278,0))=0,"n/a",((INDEX(Historical!$C$7:$C$1256,MATCH(B231,Historical!$B$7:$B$1278,0))/INDEX(Historical!$H$7:$H$1247,MATCH(B231,Historical!$B$7:$B$1278,0)))^(1/5)-1)*100)</f>
        <v>7.6991941498149918</v>
      </c>
      <c r="V231" s="701">
        <f>IF(INDEX(Historical!$O$7:$O$1247,MATCH(B231,Historical!$B$7:$B$1278,0))=0,"n/a",((INDEX(Historical!$C$7:$C$1256,MATCH(B231,Historical!$B$7:$B$1278,0))/INDEX(Historical!$O$7:$O$1247,MATCH(B231,Historical!$B$7:$B$1278,0)))^(1/10)-1)*100)</f>
        <v>11.002263301204774</v>
      </c>
      <c r="W231" s="702">
        <f>IF(OR(U231&lt;=0,U231="n/a",V231&lt;=0,V231="n/a"),"n/a",U231/V231)</f>
        <v>0.69978275733247641</v>
      </c>
      <c r="X231" s="703">
        <f>IF(OR(AJ231&lt;=0,AJ231="n/a",U231&lt;=0,U231="n/a"),"n/a",U231/AJ231)</f>
        <v>1.1158252391036219</v>
      </c>
      <c r="Y231" s="663" t="s">
        <v>284</v>
      </c>
      <c r="Z231" s="651">
        <f>IF(OR(AC231&lt;0.01,AC231="n/a"),"n/a",M231/AC231*100)</f>
        <v>78.494623655913969</v>
      </c>
      <c r="AA231" s="887">
        <f>IF(OR(AC231&lt;0.01,AC231="n/a"),"n/a",I231/AC231)</f>
        <v>27.900537634408604</v>
      </c>
      <c r="AB231" s="888">
        <v>12</v>
      </c>
      <c r="AC231" s="866">
        <v>3.72</v>
      </c>
      <c r="AD231" s="866" t="s">
        <v>136</v>
      </c>
      <c r="AE231" s="866">
        <v>2.16</v>
      </c>
      <c r="AF231" s="866">
        <v>2.93</v>
      </c>
      <c r="AG231" s="866">
        <v>10.199999999999999</v>
      </c>
      <c r="AH231" s="866">
        <v>7.0000000000000009</v>
      </c>
      <c r="AI231" s="866">
        <v>23.21</v>
      </c>
      <c r="AJ231" s="866">
        <v>6.9</v>
      </c>
      <c r="AK231" s="866">
        <v>-2.87</v>
      </c>
      <c r="AL231" s="879">
        <v>41550</v>
      </c>
      <c r="AM231" s="873">
        <v>0.1</v>
      </c>
      <c r="AN231" s="866">
        <v>0.57999999999999996</v>
      </c>
      <c r="AO231" s="740">
        <f>IF(U231="n/a","n/a",IF(AA231&lt;0,"n/a",IF(AA231="n/a","n/a",J231+U231-AA231)))</f>
        <v>-17.387970327256681</v>
      </c>
      <c r="AP231" s="741">
        <f>IF(U231="n/a","n/a",J231+U231)</f>
        <v>10.512567307151922</v>
      </c>
      <c r="AQ231" s="889">
        <f>IF(OR(AC231&lt;0.01,AF231="n/a"),"n/a",(I231/SQRT(22.5*AC231*(I231/AF231))-1)*100)</f>
        <v>90.61138507307038</v>
      </c>
      <c r="AR231" s="651">
        <f>INDEX(Historical!$C$7:$C$1256,MATCH(B231,Historical!$B$7:$B$1278,0))*IF(AH231="n/a",1.03,IF(AH231&lt;0,1.01,IF(AH231&gt;10,1.1,(1+AH231/100))))</f>
        <v>3.0388000000000002</v>
      </c>
      <c r="AS231" s="887">
        <f>IF($AI231="n/a",1.03*AR231,IF($AI231&lt;0,1.01*AR231,IF($AI231&gt;10,1.1*AR231,(1+$AI231/100)*AR231)))</f>
        <v>3.3426800000000005</v>
      </c>
      <c r="AT231" s="887">
        <f>IF($AK231="n/a",1.03*AS231,IF($AK231&lt;0,1.01*AS231,IF($AK231&gt;10,1.1*AS231,(1+$AK231/100)*AS231)))</f>
        <v>3.3761068000000005</v>
      </c>
      <c r="AU231" s="887">
        <f>IF($AK231="n/a",1.03*AT231,IF($AK231&lt;0,1.01*AT231,IF($AK231&gt;10,1.1*AT231,(1+$AK231/100)*AT231)))</f>
        <v>3.4098678680000005</v>
      </c>
      <c r="AV231" s="887">
        <f>IF($AK231="n/a",1.03*AU231,IF($AK231&lt;0,1.01*AU231,IF($AK231&gt;10,1.1*AU231,(1+$AK231/100)*AU231)))</f>
        <v>3.4439665466800005</v>
      </c>
      <c r="AW231" s="651">
        <f>SUM(AR231:AV231)</f>
        <v>16.611421214680004</v>
      </c>
      <c r="AX231" s="748">
        <f>AW231/I231*100</f>
        <v>16.004837859793817</v>
      </c>
      <c r="AY231" s="935">
        <v>1.1399999999999999</v>
      </c>
      <c r="AZ231" s="873">
        <v>83.98</v>
      </c>
      <c r="BA231" s="873">
        <v>-7.04</v>
      </c>
      <c r="BB231" s="873">
        <v>-0.13</v>
      </c>
      <c r="BC231" s="873">
        <v>12.709999999999999</v>
      </c>
      <c r="BE231" s="624">
        <v>2010</v>
      </c>
      <c r="BF231" s="899">
        <f>IF(BE231&gt;2008,0,IF(BE231&gt;2001,1,IF(BE231&gt;1990,2,IF(BE231&gt;1980,3,IF(BE231&gt;1973,4,IF(BE231&gt;1970,5,IF(BE231&gt;1960,6,IF(BE231&gt;1958,7,IF(BE231&gt;1953,8,9)))))))))</f>
        <v>0</v>
      </c>
      <c r="BG231" s="883">
        <v>4.9000000000000004</v>
      </c>
    </row>
    <row r="232" spans="1:59" ht="11.25" customHeight="1" x14ac:dyDescent="0.2">
      <c r="A232" s="882" t="s">
        <v>4482</v>
      </c>
      <c r="B232" s="876" t="s">
        <v>4480</v>
      </c>
      <c r="C232" s="933" t="s">
        <v>131</v>
      </c>
      <c r="D232" s="933" t="s">
        <v>4332</v>
      </c>
      <c r="E232" s="733">
        <v>5</v>
      </c>
      <c r="F232" s="1158">
        <v>717</v>
      </c>
      <c r="G232" s="1141" t="s">
        <v>106</v>
      </c>
      <c r="H232" s="1141" t="s">
        <v>106</v>
      </c>
      <c r="I232" s="875">
        <v>101.22</v>
      </c>
      <c r="J232" s="651">
        <f>(M232/I232)*100</f>
        <v>3.6751630112625966</v>
      </c>
      <c r="K232" s="878">
        <v>0.93</v>
      </c>
      <c r="L232" s="888">
        <v>4</v>
      </c>
      <c r="M232" s="642">
        <f>K232*L232</f>
        <v>3.72</v>
      </c>
      <c r="N232" s="871" t="s">
        <v>4308</v>
      </c>
      <c r="O232" s="734">
        <v>0.91</v>
      </c>
      <c r="P232" s="619">
        <v>43775</v>
      </c>
      <c r="Q232" s="619">
        <v>43801</v>
      </c>
      <c r="R232" s="642">
        <f>(K232-O232)/O232*100</f>
        <v>2.1978021978021998</v>
      </c>
      <c r="S232" s="701">
        <f>IF(INDEX(Historical!$D$7:$D$1254,MATCH(B232,Historical!$B$7:$B$1278,0))=0,"n/a",(INDEX(Historical!$C$7:$C$1256,MATCH(B232,Historical!$B$7:$B$1278,0))/INDEX(Historical!$D$7:$D$1254,MATCH(B232,Historical!$B$7:$B$1278,0))-1)*100)</f>
        <v>2.2346368715083775</v>
      </c>
      <c r="T232" s="701">
        <f>IF(INDEX(Historical!$F$7:$F$1247,MATCH(B232,Historical!$B$7:$B$1278,0))=0,"n/a",((INDEX(Historical!$C$7:$C$1256,MATCH(B232,Historical!$B$7:$B$1278,0))/INDEX(Historical!$F$7:$F$1247,MATCH(B232,Historical!$B$7:$B$1278,0)))^(1/3)-1)*100)</f>
        <v>2.2865019087619176</v>
      </c>
      <c r="U232" s="701">
        <f>IF(INDEX(Historical!$H$7:$H$1247,MATCH(B232,Historical!$B$7:$B$1278,0))=0,"n/a",((INDEX(Historical!$C$7:$C$1256,MATCH(B232,Historical!$B$7:$B$1278,0))/INDEX(Historical!$H$7:$H$1247,MATCH(B232,Historical!$B$7:$B$1278,0)))^(1/5)-1)*100)</f>
        <v>1.9691033316582951</v>
      </c>
      <c r="V232" s="701">
        <f>IF(INDEX(Historical!$O$7:$O$1247,MATCH(B232,Historical!$B$7:$B$1278,0))=0,"n/a",((INDEX(Historical!$C$7:$C$1256,MATCH(B232,Historical!$B$7:$B$1278,0))/INDEX(Historical!$O$7:$O$1247,MATCH(B232,Historical!$B$7:$B$1278,0)))^(1/10)-1)*100)</f>
        <v>2.0084111217701706</v>
      </c>
      <c r="W232" s="702">
        <f>IF(OR(U232&lt;=0,U232="n/a",V232&lt;=0,V232="n/a"),"n/a",U232/V232)</f>
        <v>0.98042841443875772</v>
      </c>
      <c r="X232" s="703">
        <f>IF(OR(AJ232&lt;=0,AJ232="n/a",U232&lt;=0,U232="n/a"),"n/a",U232/AJ232)</f>
        <v>0.51818508727849877</v>
      </c>
      <c r="Y232" s="877"/>
      <c r="Z232" s="651">
        <f>IF(OR(AC232&lt;0.01,AC232="n/a"),"n/a",M232/AC232*100)</f>
        <v>60.685154975530189</v>
      </c>
      <c r="AA232" s="887">
        <f>IF(OR(AC232&lt;0.01,AC232="n/a"),"n/a",I232/AC232)</f>
        <v>16.512234910277325</v>
      </c>
      <c r="AB232" s="888">
        <v>12</v>
      </c>
      <c r="AC232" s="866">
        <v>6.13</v>
      </c>
      <c r="AD232" s="866">
        <v>3.06</v>
      </c>
      <c r="AE232" s="866">
        <v>1.92</v>
      </c>
      <c r="AF232" s="866">
        <v>1.94</v>
      </c>
      <c r="AG232" s="866">
        <v>12</v>
      </c>
      <c r="AH232" s="866">
        <v>36.1</v>
      </c>
      <c r="AI232" s="866">
        <v>6.8900000000000006</v>
      </c>
      <c r="AJ232" s="866">
        <v>3.8</v>
      </c>
      <c r="AK232" s="866">
        <v>5.4</v>
      </c>
      <c r="AL232" s="879">
        <v>20100</v>
      </c>
      <c r="AM232" s="873">
        <v>0.1</v>
      </c>
      <c r="AN232" s="866">
        <v>2.06</v>
      </c>
      <c r="AO232" s="740">
        <f>IF(U232="n/a","n/a",IF(AA232&lt;0,"n/a",IF(AA232="n/a","n/a",J232+U232-AA232)))</f>
        <v>-10.867968567356433</v>
      </c>
      <c r="AP232" s="741">
        <f>IF(U232="n/a","n/a",J232+U232)</f>
        <v>5.6442663429208917</v>
      </c>
      <c r="AQ232" s="889">
        <f>IF(OR(AC232&lt;0.01,AF232="n/a"),"n/a",(I232/SQRT(22.5*AC232*(I232/AF232))-1)*100)</f>
        <v>19.319805054293781</v>
      </c>
      <c r="AR232" s="651">
        <f>INDEX(Historical!$C$7:$C$1256,MATCH(B232,Historical!$B$7:$B$1278,0))*IF(AH232="n/a",1.03,IF(AH232&lt;0,1.01,IF(AH232&gt;10,1.1,(1+AH232/100))))</f>
        <v>4.0260000000000007</v>
      </c>
      <c r="AS232" s="887">
        <f>IF($AI232="n/a",1.03*AR232,IF($AI232&lt;0,1.01*AR232,IF($AI232&gt;10,1.1*AR232,(1+$AI232/100)*AR232)))</f>
        <v>4.3033914000000006</v>
      </c>
      <c r="AT232" s="887">
        <f>IF($AK232="n/a",1.03*AS232,IF($AK232&lt;0,1.01*AS232,IF($AK232&gt;10,1.1*AS232,(1+$AK232/100)*AS232)))</f>
        <v>4.5357745356000008</v>
      </c>
      <c r="AU232" s="887">
        <f>IF($AK232="n/a",1.03*AT232,IF($AK232&lt;0,1.01*AT232,IF($AK232&gt;10,1.1*AT232,(1+$AK232/100)*AT232)))</f>
        <v>4.7807063605224007</v>
      </c>
      <c r="AV232" s="887">
        <f>IF($AK232="n/a",1.03*AU232,IF($AK232&lt;0,1.01*AU232,IF($AK232&gt;10,1.1*AU232,(1+$AK232/100)*AU232)))</f>
        <v>5.0388645039906104</v>
      </c>
      <c r="AW232" s="651">
        <f>SUM(AR232:AV232)</f>
        <v>22.684736800113015</v>
      </c>
      <c r="AX232" s="748">
        <f>AW232/I232*100</f>
        <v>22.411318711828702</v>
      </c>
      <c r="AY232" s="935">
        <v>0.52</v>
      </c>
      <c r="AZ232" s="873">
        <v>34.61</v>
      </c>
      <c r="BA232" s="873">
        <v>-25.330000000000002</v>
      </c>
      <c r="BB232" s="873">
        <v>0.42</v>
      </c>
      <c r="BC232" s="873">
        <v>-2.77</v>
      </c>
      <c r="BE232" s="624">
        <v>2015</v>
      </c>
      <c r="BF232" s="899">
        <f>IF(BE232&gt;2008,0,IF(BE232&gt;2001,1,IF(BE232&gt;1990,2,IF(BE232&gt;1980,3,IF(BE232&gt;1973,4,IF(BE232&gt;1970,5,IF(BE232&gt;1960,6,IF(BE232&gt;1958,7,IF(BE232&gt;1953,8,9)))))))))</f>
        <v>0</v>
      </c>
      <c r="BG232" s="883">
        <v>2.4</v>
      </c>
    </row>
    <row r="233" spans="1:59" ht="11.25" customHeight="1" x14ac:dyDescent="0.2">
      <c r="A233" s="864" t="s">
        <v>214</v>
      </c>
      <c r="B233" s="876" t="s">
        <v>215</v>
      </c>
      <c r="C233" s="933" t="s">
        <v>108</v>
      </c>
      <c r="D233" s="933" t="s">
        <v>4337</v>
      </c>
      <c r="E233" s="733">
        <v>39</v>
      </c>
      <c r="F233" s="1158">
        <v>66</v>
      </c>
      <c r="G233" s="1158" t="s">
        <v>106</v>
      </c>
      <c r="H233" s="1158" t="s">
        <v>106</v>
      </c>
      <c r="I233" s="866">
        <v>59.79</v>
      </c>
      <c r="J233" s="651">
        <f>(M233/I233)*100</f>
        <v>2.5087807325639742</v>
      </c>
      <c r="K233" s="878">
        <v>0.375</v>
      </c>
      <c r="L233" s="888">
        <v>4</v>
      </c>
      <c r="M233" s="642">
        <f>K233*L233</f>
        <v>1.5</v>
      </c>
      <c r="N233" s="871" t="s">
        <v>107</v>
      </c>
      <c r="O233" s="734">
        <v>0.35</v>
      </c>
      <c r="P233" s="867">
        <v>43768</v>
      </c>
      <c r="Q233" s="867">
        <v>43784</v>
      </c>
      <c r="R233" s="642">
        <f>(K233-O233)/O233*100</f>
        <v>7.1428571428571495</v>
      </c>
      <c r="S233" s="701">
        <f>IF(INDEX(Historical!$D$7:$D$1254,MATCH(B233,Historical!$B$7:$B$1278,0))=0,"n/a",(INDEX(Historical!$C$7:$C$1256,MATCH(B233,Historical!$B$7:$B$1278,0))/INDEX(Historical!$D$7:$D$1254,MATCH(B233,Historical!$B$7:$B$1278,0))-1)*100)</f>
        <v>11.328125</v>
      </c>
      <c r="T233" s="701">
        <f>IF(INDEX(Historical!$F$7:$F$1247,MATCH(B233,Historical!$B$7:$B$1278,0))=0,"n/a",((INDEX(Historical!$C$7:$C$1256,MATCH(B233,Historical!$B$7:$B$1278,0))/INDEX(Historical!$F$7:$F$1247,MATCH(B233,Historical!$B$7:$B$1278,0)))^(1/3)-1)*100)</f>
        <v>9.8505241180611556</v>
      </c>
      <c r="U233" s="701">
        <f>IF(INDEX(Historical!$H$7:$H$1247,MATCH(B233,Historical!$B$7:$B$1278,0))=0,"n/a",((INDEX(Historical!$C$7:$C$1256,MATCH(B233,Historical!$B$7:$B$1278,0))/INDEX(Historical!$H$7:$H$1247,MATCH(B233,Historical!$B$7:$B$1278,0)))^(1/5)-1)*100)</f>
        <v>9.3842250709028399</v>
      </c>
      <c r="V233" s="701">
        <f>IF(INDEX(Historical!$O$7:$O$1247,MATCH(B233,Historical!$B$7:$B$1278,0))=0,"n/a",((INDEX(Historical!$C$7:$C$1256,MATCH(B233,Historical!$B$7:$B$1278,0))/INDEX(Historical!$O$7:$O$1247,MATCH(B233,Historical!$B$7:$B$1278,0)))^(1/10)-1)*100)</f>
        <v>8.5909130346304643</v>
      </c>
      <c r="W233" s="702">
        <f>IF(OR(U233&lt;=0,U233="n/a",V233&lt;=0,V233="n/a"),"n/a",U233/V233)</f>
        <v>1.0923431575985567</v>
      </c>
      <c r="X233" s="703">
        <f>IF(OR(AJ233&lt;=0,AJ233="n/a",U233&lt;=0,U233="n/a"),"n/a",U233/AJ233)</f>
        <v>1.2512300094537119</v>
      </c>
      <c r="Y233" s="664"/>
      <c r="Z233" s="651">
        <f>IF(OR(AC233&lt;0.01,AC233="n/a"),"n/a",M233/AC233*100)</f>
        <v>60</v>
      </c>
      <c r="AA233" s="887">
        <f>IF(OR(AC233&lt;0.01,AC233="n/a"),"n/a",I233/AC233)</f>
        <v>23.916</v>
      </c>
      <c r="AB233" s="888">
        <v>10</v>
      </c>
      <c r="AC233" s="866">
        <v>2.5</v>
      </c>
      <c r="AD233" s="866">
        <v>5.6</v>
      </c>
      <c r="AE233" s="866">
        <v>4</v>
      </c>
      <c r="AF233" s="866">
        <v>5.12</v>
      </c>
      <c r="AG233" s="866">
        <v>22.8</v>
      </c>
      <c r="AH233" s="866">
        <v>5.8000000000000007</v>
      </c>
      <c r="AI233" s="866">
        <v>5.53</v>
      </c>
      <c r="AJ233" s="866">
        <v>7.5</v>
      </c>
      <c r="AK233" s="866">
        <v>4.2799999999999994</v>
      </c>
      <c r="AL233" s="879">
        <v>6840</v>
      </c>
      <c r="AM233" s="873">
        <v>3.5999999999999996</v>
      </c>
      <c r="AN233" s="866">
        <v>0</v>
      </c>
      <c r="AO233" s="740">
        <f>IF(U233="n/a","n/a",IF(AA233&lt;0,"n/a",IF(AA233="n/a","n/a",J233+U233-AA233)))</f>
        <v>-12.022994196533187</v>
      </c>
      <c r="AP233" s="741">
        <f>IF(U233="n/a","n/a",J233+U233)</f>
        <v>11.893005803466814</v>
      </c>
      <c r="AQ233" s="889">
        <f>IF(OR(AC233&lt;0.01,AF233="n/a"),"n/a",(I233/SQRT(22.5*AC233*(I233/AF233))-1)*100)</f>
        <v>133.28563321959342</v>
      </c>
      <c r="AR233" s="651">
        <f>INDEX(Historical!$C$7:$C$1256,MATCH(B233,Historical!$B$7:$B$1278,0))*IF(AH233="n/a",1.03,IF(AH233&lt;0,1.01,IF(AH233&gt;10,1.1,(1+AH233/100))))</f>
        <v>1.5076500000000002</v>
      </c>
      <c r="AS233" s="887">
        <f>IF($AI233="n/a",1.03*AR233,IF($AI233&lt;0,1.01*AR233,IF($AI233&gt;10,1.1*AR233,(1+$AI233/100)*AR233)))</f>
        <v>1.591023045</v>
      </c>
      <c r="AT233" s="887">
        <f>IF($AK233="n/a",1.03*AS233,IF($AK233&lt;0,1.01*AS233,IF($AK233&gt;10,1.1*AS233,(1+$AK233/100)*AS233)))</f>
        <v>1.6591188313259999</v>
      </c>
      <c r="AU233" s="887">
        <f>IF($AK233="n/a",1.03*AT233,IF($AK233&lt;0,1.01*AT233,IF($AK233&gt;10,1.1*AT233,(1+$AK233/100)*AT233)))</f>
        <v>1.7301291173067526</v>
      </c>
      <c r="AV233" s="887">
        <f>IF($AK233="n/a",1.03*AU233,IF($AK233&lt;0,1.01*AU233,IF($AK233&gt;10,1.1*AU233,(1+$AK233/100)*AU233)))</f>
        <v>1.8041786435274816</v>
      </c>
      <c r="AW233" s="651">
        <f>SUM(AR233:AV233)</f>
        <v>8.2920996371602342</v>
      </c>
      <c r="AX233" s="748">
        <f>AW233/I233*100</f>
        <v>13.868706534805545</v>
      </c>
      <c r="AY233" s="935">
        <v>1.56</v>
      </c>
      <c r="AZ233" s="873">
        <v>153.44999999999999</v>
      </c>
      <c r="BA233" s="873">
        <v>-4.26</v>
      </c>
      <c r="BB233" s="873">
        <v>29.73</v>
      </c>
      <c r="BC233" s="873">
        <v>48.04</v>
      </c>
      <c r="BE233" s="624">
        <v>1982</v>
      </c>
      <c r="BF233" s="899">
        <f>IF(BE233&gt;2008,0,IF(BE233&gt;2001,1,IF(BE233&gt;1990,2,IF(BE233&gt;1980,3,IF(BE233&gt;1973,4,IF(BE233&gt;1970,5,IF(BE233&gt;1960,6,IF(BE233&gt;1958,7,IF(BE233&gt;1953,8,9)))))))))</f>
        <v>3</v>
      </c>
      <c r="BG233" s="883">
        <v>6.9</v>
      </c>
    </row>
    <row r="234" spans="1:59" ht="11.25" customHeight="1" x14ac:dyDescent="0.2">
      <c r="A234" s="13" t="s">
        <v>4037</v>
      </c>
      <c r="B234" s="596" t="s">
        <v>4038</v>
      </c>
      <c r="C234" s="933" t="s">
        <v>178</v>
      </c>
      <c r="D234" s="933" t="s">
        <v>4339</v>
      </c>
      <c r="E234" s="733">
        <v>6</v>
      </c>
      <c r="F234" s="1158">
        <v>700</v>
      </c>
      <c r="G234" s="1104" t="s">
        <v>106</v>
      </c>
      <c r="H234" s="1104" t="s">
        <v>106</v>
      </c>
      <c r="I234" s="875">
        <v>42.85</v>
      </c>
      <c r="J234" s="651">
        <f>(M234/I234)*100</f>
        <v>7.1411901983663943</v>
      </c>
      <c r="K234" s="878">
        <v>0.76500000000000001</v>
      </c>
      <c r="L234" s="888">
        <v>4</v>
      </c>
      <c r="M234" s="642">
        <f>K234*L234</f>
        <v>3.06</v>
      </c>
      <c r="N234" s="871" t="s">
        <v>513</v>
      </c>
      <c r="O234" s="734">
        <v>0.68</v>
      </c>
      <c r="P234" s="862">
        <v>44057</v>
      </c>
      <c r="Q234" s="862">
        <v>44071</v>
      </c>
      <c r="R234" s="642">
        <f>(K234-O234)/O234*100</f>
        <v>12.499999999999995</v>
      </c>
      <c r="S234" s="701">
        <f>IF(INDEX(Historical!$D$7:$D$1254,MATCH(B234,Historical!$B$7:$B$1278,0))=0,"n/a",(INDEX(Historical!$C$7:$C$1256,MATCH(B234,Historical!$B$7:$B$1278,0))/INDEX(Historical!$D$7:$D$1254,MATCH(B234,Historical!$B$7:$B$1278,0))-1)*100)</f>
        <v>4.1832669322709348</v>
      </c>
      <c r="T234" s="701">
        <f>IF(INDEX(Historical!$F$7:$F$1247,MATCH(B234,Historical!$B$7:$B$1278,0))=0,"n/a",((INDEX(Historical!$C$7:$C$1256,MATCH(B234,Historical!$B$7:$B$1278,0))/INDEX(Historical!$F$7:$F$1247,MATCH(B234,Historical!$B$7:$B$1278,0)))^(1/3)-1)*100)</f>
        <v>8.8969096471943629</v>
      </c>
      <c r="U234" s="701" t="str">
        <f>IF(INDEX(Historical!$H$7:$H$1247,MATCH(B234,Historical!$B$7:$B$1278,0))=0,"n/a",((INDEX(Historical!$C$7:$C$1256,MATCH(B234,Historical!$B$7:$B$1278,0))/INDEX(Historical!$H$7:$H$1247,MATCH(B234,Historical!$B$7:$B$1278,0)))^(1/5)-1)*100)</f>
        <v>n/a</v>
      </c>
      <c r="V234" s="701" t="str">
        <f>IF(INDEX(Historical!$O$7:$O$1247,MATCH(B234,Historical!$B$7:$B$1278,0))=0,"n/a",((INDEX(Historical!$C$7:$C$1256,MATCH(B234,Historical!$B$7:$B$1278,0))/INDEX(Historical!$O$7:$O$1247,MATCH(B234,Historical!$B$7:$B$1278,0)))^(1/10)-1)*100)</f>
        <v>n/a</v>
      </c>
      <c r="W234" s="702" t="str">
        <f>IF(OR(U234&lt;=0,U234="n/a",V234&lt;=0,V234="n/a"),"n/a",U234/V234)</f>
        <v>n/a</v>
      </c>
      <c r="X234" s="703" t="str">
        <f>IF(OR(AJ234&lt;=0,AJ234="n/a",U234&lt;=0,U234="n/a"),"n/a",U234/AJ234)</f>
        <v>n/a</v>
      </c>
      <c r="Y234" s="877"/>
      <c r="Z234" s="651">
        <f>IF(OR(AC234&lt;0.01,AC234="n/a"),"n/a",M234/AC234*100)</f>
        <v>402.63157894736838</v>
      </c>
      <c r="AA234" s="887">
        <f>IF(OR(AC234&lt;0.01,AC234="n/a"),"n/a",I234/AC234)</f>
        <v>56.381578947368425</v>
      </c>
      <c r="AB234" s="888">
        <v>12</v>
      </c>
      <c r="AC234" s="866">
        <v>0.76</v>
      </c>
      <c r="AD234" s="866" t="s">
        <v>136</v>
      </c>
      <c r="AE234" s="866">
        <v>2.35</v>
      </c>
      <c r="AF234" s="866">
        <v>2.71</v>
      </c>
      <c r="AG234" s="866">
        <v>6.1</v>
      </c>
      <c r="AH234" s="866">
        <v>-136.5</v>
      </c>
      <c r="AI234" s="866">
        <v>27.089999999999996</v>
      </c>
      <c r="AJ234" s="866">
        <v>-59.599999999999994</v>
      </c>
      <c r="AK234" s="866" t="s">
        <v>136</v>
      </c>
      <c r="AL234" s="879">
        <v>1710</v>
      </c>
      <c r="AM234" s="873">
        <v>0.1</v>
      </c>
      <c r="AN234" s="866">
        <v>1.1200000000000001</v>
      </c>
      <c r="AO234" s="740" t="str">
        <f>IF(U234="n/a","n/a",IF(AA234&lt;0,"n/a",IF(AA234="n/a","n/a",J234+U234-AA234)))</f>
        <v>n/a</v>
      </c>
      <c r="AP234" s="741" t="str">
        <f>IF(U234="n/a","n/a",J234+U234)</f>
        <v>n/a</v>
      </c>
      <c r="AQ234" s="889">
        <f>IF(OR(AC234&lt;0.01,AF234="n/a"),"n/a",(I234/SQRT(22.5*AC234*(I234/AF234))-1)*100)</f>
        <v>160.59255463685784</v>
      </c>
      <c r="AR234" s="651">
        <f>INDEX(Historical!$C$7:$C$1256,MATCH(B234,Historical!$B$7:$B$1278,0))*IF(AH234="n/a",1.03,IF(AH234&lt;0,1.01,IF(AH234&gt;10,1.1,(1+AH234/100))))</f>
        <v>2.6411500000000001</v>
      </c>
      <c r="AS234" s="887">
        <f>IF($AI234="n/a",1.03*AR234,IF($AI234&lt;0,1.01*AR234,IF($AI234&gt;10,1.1*AR234,(1+$AI234/100)*AR234)))</f>
        <v>2.9052650000000004</v>
      </c>
      <c r="AT234" s="887">
        <f>IF($AK234="n/a",1.03*AS234,IF($AK234&lt;0,1.01*AS234,IF($AK234&gt;10,1.1*AS234,(1+$AK234/100)*AS234)))</f>
        <v>2.9924229500000004</v>
      </c>
      <c r="AU234" s="887">
        <f>IF($AK234="n/a",1.03*AT234,IF($AK234&lt;0,1.01*AT234,IF($AK234&gt;10,1.1*AT234,(1+$AK234/100)*AT234)))</f>
        <v>3.0821956385000004</v>
      </c>
      <c r="AV234" s="887">
        <f>IF($AK234="n/a",1.03*AU234,IF($AK234&lt;0,1.01*AU234,IF($AK234&gt;10,1.1*AU234,(1+$AK234/100)*AU234)))</f>
        <v>3.1746615076550007</v>
      </c>
      <c r="AW234" s="651">
        <f>SUM(AR234:AV234)</f>
        <v>14.795695096155002</v>
      </c>
      <c r="AX234" s="748">
        <f>AW234/I234*100</f>
        <v>34.529043398261386</v>
      </c>
      <c r="AY234" s="935">
        <v>1.08</v>
      </c>
      <c r="AZ234" s="873">
        <v>107.71</v>
      </c>
      <c r="BA234" s="873">
        <v>-2.6100000000000003</v>
      </c>
      <c r="BB234" s="873">
        <v>6.3</v>
      </c>
      <c r="BC234" s="873">
        <v>18.060000000000002</v>
      </c>
      <c r="BE234" s="624">
        <v>2015</v>
      </c>
      <c r="BF234" s="899">
        <f>IF(BE234&gt;2008,0,IF(BE234&gt;2001,1,IF(BE234&gt;1990,2,IF(BE234&gt;1980,3,IF(BE234&gt;1973,4,IF(BE234&gt;1970,5,IF(BE234&gt;1960,6,IF(BE234&gt;1958,7,IF(BE234&gt;1953,8,9)))))))))</f>
        <v>0</v>
      </c>
      <c r="BG234" s="883">
        <v>2.5</v>
      </c>
    </row>
    <row r="235" spans="1:59" s="774" customFormat="1" ht="11.25" customHeight="1" x14ac:dyDescent="0.2">
      <c r="A235" s="470" t="s">
        <v>1156</v>
      </c>
      <c r="B235" s="861" t="s">
        <v>1157</v>
      </c>
      <c r="C235" s="933" t="s">
        <v>108</v>
      </c>
      <c r="D235" s="933" t="s">
        <v>4341</v>
      </c>
      <c r="E235" s="756">
        <v>9</v>
      </c>
      <c r="F235" s="1158">
        <v>471</v>
      </c>
      <c r="G235" s="1181" t="s">
        <v>106</v>
      </c>
      <c r="H235" s="1181" t="s">
        <v>106</v>
      </c>
      <c r="I235" s="757">
        <v>22.81</v>
      </c>
      <c r="J235" s="758">
        <f>(M235/I235)*100</f>
        <v>5.0854888206926789</v>
      </c>
      <c r="K235" s="759">
        <v>0.57999999999999996</v>
      </c>
      <c r="L235" s="760">
        <v>2</v>
      </c>
      <c r="M235" s="761">
        <f>K235*L235</f>
        <v>1.1599999999999999</v>
      </c>
      <c r="N235" s="762" t="s">
        <v>609</v>
      </c>
      <c r="O235" s="763">
        <v>0.52</v>
      </c>
      <c r="P235" s="764">
        <v>43901</v>
      </c>
      <c r="Q235" s="764">
        <v>43923</v>
      </c>
      <c r="R235" s="761">
        <f>(K235-O235)/O235*100</f>
        <v>11.538461538461526</v>
      </c>
      <c r="S235" s="701">
        <f>IF(INDEX(Historical!$D$7:$D$1254,MATCH(B235,Historical!$B$7:$B$1278,0))=0,"n/a",(INDEX(Historical!$C$7:$C$1256,MATCH(B235,Historical!$B$7:$B$1278,0))/INDEX(Historical!$D$7:$D$1254,MATCH(B235,Historical!$B$7:$B$1278,0))-1)*100)</f>
        <v>13.043478260869556</v>
      </c>
      <c r="T235" s="701">
        <f>IF(INDEX(Historical!$F$7:$F$1247,MATCH(B235,Historical!$B$7:$B$1278,0))=0,"n/a",((INDEX(Historical!$C$7:$C$1256,MATCH(B235,Historical!$B$7:$B$1278,0))/INDEX(Historical!$F$7:$F$1247,MATCH(B235,Historical!$B$7:$B$1278,0)))^(1/3)-1)*100)</f>
        <v>11.021370033491195</v>
      </c>
      <c r="U235" s="701">
        <f>IF(INDEX(Historical!$H$7:$H$1247,MATCH(B235,Historical!$B$7:$B$1278,0))=0,"n/a",((INDEX(Historical!$C$7:$C$1256,MATCH(B235,Historical!$B$7:$B$1278,0))/INDEX(Historical!$H$7:$H$1247,MATCH(B235,Historical!$B$7:$B$1278,0)))^(1/5)-1)*100)</f>
        <v>9.8560543306117854</v>
      </c>
      <c r="V235" s="701">
        <f>IF(INDEX(Historical!$O$7:$O$1247,MATCH(B235,Historical!$B$7:$B$1278,0))=0,"n/a",((INDEX(Historical!$C$7:$C$1256,MATCH(B235,Historical!$B$7:$B$1278,0))/INDEX(Historical!$O$7:$O$1247,MATCH(B235,Historical!$B$7:$B$1278,0)))^(1/10)-1)*100)</f>
        <v>5.4800556934348377</v>
      </c>
      <c r="W235" s="702">
        <f>IF(OR(U235&lt;=0,U235="n/a",V235&lt;=0,V235="n/a"),"n/a",U235/V235)</f>
        <v>1.7985317817881739</v>
      </c>
      <c r="X235" s="703">
        <f>IF(OR(AJ235&lt;=0,AJ235="n/a",U235&lt;=0,U235="n/a"),"n/a",U235/AJ235)</f>
        <v>0.80130523013103938</v>
      </c>
      <c r="Y235" s="775"/>
      <c r="Z235" s="758">
        <f>IF(OR(AC235&lt;0.01,AC235="n/a"),"n/a",M235/AC235*100)</f>
        <v>60.416666666666664</v>
      </c>
      <c r="AA235" s="766">
        <f>IF(OR(AC235&lt;0.01,AC235="n/a"),"n/a",I235/AC235)</f>
        <v>11.880208333333334</v>
      </c>
      <c r="AB235" s="760">
        <v>12</v>
      </c>
      <c r="AC235" s="767">
        <v>1.92</v>
      </c>
      <c r="AD235" s="767" t="s">
        <v>136</v>
      </c>
      <c r="AE235" s="767">
        <v>1.84</v>
      </c>
      <c r="AF235" s="767">
        <v>0.74</v>
      </c>
      <c r="AG235" s="767">
        <v>6.4</v>
      </c>
      <c r="AH235" s="767">
        <v>3.3000000000000003</v>
      </c>
      <c r="AI235" s="767">
        <v>39.300000000000004</v>
      </c>
      <c r="AJ235" s="767">
        <v>12.3</v>
      </c>
      <c r="AK235" s="767" t="s">
        <v>136</v>
      </c>
      <c r="AL235" s="768">
        <v>121.12</v>
      </c>
      <c r="AM235" s="769">
        <v>1.6</v>
      </c>
      <c r="AN235" s="767">
        <v>7.0000000000000007E-2</v>
      </c>
      <c r="AO235" s="770">
        <f>IF(U235="n/a","n/a",IF(AA235&lt;0,"n/a",IF(AA235="n/a","n/a",J235+U235-AA235)))</f>
        <v>3.0613348179711313</v>
      </c>
      <c r="AP235" s="771">
        <f>IF(U235="n/a","n/a",J235+U235)</f>
        <v>14.941543151304465</v>
      </c>
      <c r="AQ235" s="772">
        <f>IF(OR(AC235&lt;0.01,AF235="n/a"),"n/a",(I235/SQRT(22.5*AC235*(I235/AF235))-1)*100)</f>
        <v>-37.491852382921152</v>
      </c>
      <c r="AR235" s="651">
        <f>INDEX(Historical!$C$7:$C$1256,MATCH(B235,Historical!$B$7:$B$1278,0))*IF(AH235="n/a",1.03,IF(AH235&lt;0,1.01,IF(AH235&gt;10,1.1,(1+AH235/100))))</f>
        <v>1.0743199999999999</v>
      </c>
      <c r="AS235" s="766">
        <f>IF($AI235="n/a",1.03*AR235,IF($AI235&lt;0,1.01*AR235,IF($AI235&gt;10,1.1*AR235,(1+$AI235/100)*AR235)))</f>
        <v>1.1817520000000001</v>
      </c>
      <c r="AT235" s="766">
        <f>IF($AK235="n/a",1.03*AS235,IF($AK235&lt;0,1.01*AS235,IF($AK235&gt;10,1.1*AS235,(1+$AK235/100)*AS235)))</f>
        <v>1.2172045600000001</v>
      </c>
      <c r="AU235" s="766">
        <f>IF($AK235="n/a",1.03*AT235,IF($AK235&lt;0,1.01*AT235,IF($AK235&gt;10,1.1*AT235,(1+$AK235/100)*AT235)))</f>
        <v>1.2537206968000001</v>
      </c>
      <c r="AV235" s="766">
        <f>IF($AK235="n/a",1.03*AU235,IF($AK235&lt;0,1.01*AU235,IF($AK235&gt;10,1.1*AU235,(1+$AK235/100)*AU235)))</f>
        <v>1.2913323177040001</v>
      </c>
      <c r="AW235" s="758">
        <f>SUM(AR235:AV235)</f>
        <v>6.0183295745040013</v>
      </c>
      <c r="AX235" s="773">
        <f>AW235/I235*100</f>
        <v>26.384610146882952</v>
      </c>
      <c r="AY235" s="936">
        <v>1.1399999999999999</v>
      </c>
      <c r="AZ235" s="769">
        <v>11.27</v>
      </c>
      <c r="BA235" s="769">
        <v>-45.37</v>
      </c>
      <c r="BB235" s="769">
        <v>-0.57999999999999996</v>
      </c>
      <c r="BC235" s="769">
        <v>-13.84</v>
      </c>
      <c r="BD235" s="909"/>
      <c r="BE235" s="624">
        <v>2012</v>
      </c>
      <c r="BF235" s="899">
        <f>IF(BE235&gt;2008,0,IF(BE235&gt;2001,1,IF(BE235&gt;1990,2,IF(BE235&gt;1980,3,IF(BE235&gt;1973,4,IF(BE235&gt;1970,5,IF(BE235&gt;1960,6,IF(BE235&gt;1958,7,IF(BE235&gt;1953,8,9)))))))))</f>
        <v>0</v>
      </c>
      <c r="BG235" s="825">
        <v>0.6</v>
      </c>
    </row>
    <row r="236" spans="1:59" ht="11.25" customHeight="1" x14ac:dyDescent="0.2">
      <c r="A236" s="872" t="s">
        <v>569</v>
      </c>
      <c r="B236" s="876" t="s">
        <v>570</v>
      </c>
      <c r="C236" s="933" t="s">
        <v>108</v>
      </c>
      <c r="D236" s="933" t="s">
        <v>4337</v>
      </c>
      <c r="E236" s="733">
        <v>14</v>
      </c>
      <c r="F236" s="1158">
        <v>265</v>
      </c>
      <c r="G236" s="1182" t="s">
        <v>106</v>
      </c>
      <c r="H236" s="1182" t="s">
        <v>106</v>
      </c>
      <c r="I236" s="875">
        <v>79.540000000000006</v>
      </c>
      <c r="J236" s="651">
        <f>(M236/I236)*100</f>
        <v>3.0676389238119182</v>
      </c>
      <c r="K236" s="878">
        <v>0.61</v>
      </c>
      <c r="L236" s="888">
        <v>4</v>
      </c>
      <c r="M236" s="642">
        <f>K236*L236</f>
        <v>2.44</v>
      </c>
      <c r="N236" s="871" t="s">
        <v>248</v>
      </c>
      <c r="O236" s="734">
        <v>0.57999999999999996</v>
      </c>
      <c r="P236" s="862">
        <v>44160</v>
      </c>
      <c r="Q236" s="862">
        <v>44176</v>
      </c>
      <c r="R236" s="642">
        <f>(K236-O236)/O236*100</f>
        <v>5.1724137931034528</v>
      </c>
      <c r="S236" s="701">
        <f>IF(INDEX(Historical!$D$7:$D$1254,MATCH(B236,Historical!$B$7:$B$1278,0))=0,"n/a",(INDEX(Historical!$C$7:$C$1256,MATCH(B236,Historical!$B$7:$B$1278,0))/INDEX(Historical!$D$7:$D$1254,MATCH(B236,Historical!$B$7:$B$1278,0))-1)*100)</f>
        <v>17.894736842105274</v>
      </c>
      <c r="T236" s="701">
        <f>IF(INDEX(Historical!$F$7:$F$1247,MATCH(B236,Historical!$B$7:$B$1278,0))=0,"n/a",((INDEX(Historical!$C$7:$C$1256,MATCH(B236,Historical!$B$7:$B$1278,0))/INDEX(Historical!$F$7:$F$1247,MATCH(B236,Historical!$B$7:$B$1278,0)))^(1/3)-1)*100)</f>
        <v>20.822578295256712</v>
      </c>
      <c r="U236" s="701">
        <f>IF(INDEX(Historical!$H$7:$H$1247,MATCH(B236,Historical!$B$7:$B$1278,0))=0,"n/a",((INDEX(Historical!$C$7:$C$1256,MATCH(B236,Historical!$B$7:$B$1278,0))/INDEX(Historical!$H$7:$H$1247,MATCH(B236,Historical!$B$7:$B$1278,0)))^(1/5)-1)*100)</f>
        <v>16.810574186288953</v>
      </c>
      <c r="V236" s="701">
        <f>IF(INDEX(Historical!$O$7:$O$1247,MATCH(B236,Historical!$B$7:$B$1278,0))=0,"n/a",((INDEX(Historical!$C$7:$C$1256,MATCH(B236,Historical!$B$7:$B$1278,0))/INDEX(Historical!$O$7:$O$1247,MATCH(B236,Historical!$B$7:$B$1278,0)))^(1/10)-1)*100)</f>
        <v>15.949207391655239</v>
      </c>
      <c r="W236" s="702">
        <f>IF(OR(U236&lt;=0,U236="n/a",V236&lt;=0,V236="n/a"),"n/a",U236/V236)</f>
        <v>1.0540068715317095</v>
      </c>
      <c r="X236" s="703">
        <f>IF(OR(AJ236&lt;=0,AJ236="n/a",U236&lt;=0,U236="n/a"),"n/a",U236/AJ236)</f>
        <v>0.62031639063796873</v>
      </c>
      <c r="Y236" s="876"/>
      <c r="Z236" s="651">
        <f>IF(OR(AC236&lt;0.01,AC236="n/a"),"n/a",M236/AC236*100)</f>
        <v>43.806104129263915</v>
      </c>
      <c r="AA236" s="887">
        <f>IF(OR(AC236&lt;0.01,AC236="n/a"),"n/a",I236/AC236)</f>
        <v>14.280071813285458</v>
      </c>
      <c r="AB236" s="888">
        <v>12</v>
      </c>
      <c r="AC236" s="866">
        <v>5.57</v>
      </c>
      <c r="AD236" s="866" t="s">
        <v>136</v>
      </c>
      <c r="AE236" s="866">
        <v>1.82</v>
      </c>
      <c r="AF236" s="866">
        <v>3.59</v>
      </c>
      <c r="AG236" s="866">
        <v>31.2</v>
      </c>
      <c r="AH236" s="866">
        <v>-17.399999999999999</v>
      </c>
      <c r="AI236" s="866">
        <v>44.019999999999996</v>
      </c>
      <c r="AJ236" s="866">
        <v>27.1</v>
      </c>
      <c r="AK236" s="866">
        <v>-4</v>
      </c>
      <c r="AL236" s="879">
        <v>3680</v>
      </c>
      <c r="AM236" s="873">
        <v>0.6</v>
      </c>
      <c r="AN236" s="866">
        <v>0.44</v>
      </c>
      <c r="AO236" s="740">
        <f>IF(U236="n/a","n/a",IF(AA236&lt;0,"n/a",IF(AA236="n/a","n/a",J236+U236-AA236)))</f>
        <v>5.5981412968154149</v>
      </c>
      <c r="AP236" s="741">
        <f>IF(U236="n/a","n/a",J236+U236)</f>
        <v>19.878213110100873</v>
      </c>
      <c r="AQ236" s="889">
        <f>IF(OR(AC236&lt;0.01,AF236="n/a"),"n/a",(I236/SQRT(22.5*AC236*(I236/AF236))-1)*100)</f>
        <v>50.945844313183741</v>
      </c>
      <c r="AR236" s="651">
        <f>INDEX(Historical!$C$7:$C$1256,MATCH(B236,Historical!$B$7:$B$1278,0))*IF(AH236="n/a",1.03,IF(AH236&lt;0,1.01,IF(AH236&gt;10,1.1,(1+AH236/100))))</f>
        <v>2.2624000000000004</v>
      </c>
      <c r="AS236" s="887">
        <f>IF($AI236="n/a",1.03*AR236,IF($AI236&lt;0,1.01*AR236,IF($AI236&gt;10,1.1*AR236,(1+$AI236/100)*AR236)))</f>
        <v>2.4886400000000006</v>
      </c>
      <c r="AT236" s="887">
        <f>IF($AK236="n/a",1.03*AS236,IF($AK236&lt;0,1.01*AS236,IF($AK236&gt;10,1.1*AS236,(1+$AK236/100)*AS236)))</f>
        <v>2.5135264000000008</v>
      </c>
      <c r="AU236" s="887">
        <f>IF($AK236="n/a",1.03*AT236,IF($AK236&lt;0,1.01*AT236,IF($AK236&gt;10,1.1*AT236,(1+$AK236/100)*AT236)))</f>
        <v>2.538661664000001</v>
      </c>
      <c r="AV236" s="887">
        <f>IF($AK236="n/a",1.03*AU236,IF($AK236&lt;0,1.01*AU236,IF($AK236&gt;10,1.1*AU236,(1+$AK236/100)*AU236)))</f>
        <v>2.5640482806400011</v>
      </c>
      <c r="AW236" s="651">
        <f>SUM(AR236:AV236)</f>
        <v>12.367276344640004</v>
      </c>
      <c r="AX236" s="748">
        <f>AW236/I236*100</f>
        <v>15.548499301785268</v>
      </c>
      <c r="AY236" s="935">
        <v>1.87</v>
      </c>
      <c r="AZ236" s="873">
        <v>139.22</v>
      </c>
      <c r="BA236" s="873">
        <v>-6.1400000000000006</v>
      </c>
      <c r="BB236" s="873">
        <v>15.68</v>
      </c>
      <c r="BC236" s="873">
        <v>29.110000000000003</v>
      </c>
      <c r="BE236" s="624">
        <v>2007</v>
      </c>
      <c r="BF236" s="899">
        <f>IF(BE236&gt;2008,0,IF(BE236&gt;2001,1,IF(BE236&gt;1990,2,IF(BE236&gt;1980,3,IF(BE236&gt;1973,4,IF(BE236&gt;1970,5,IF(BE236&gt;1960,6,IF(BE236&gt;1958,7,IF(BE236&gt;1953,8,9)))))))))</f>
        <v>1</v>
      </c>
      <c r="BG236" s="883">
        <v>11</v>
      </c>
    </row>
    <row r="237" spans="1:59" ht="11.25" customHeight="1" x14ac:dyDescent="0.2">
      <c r="A237" s="881" t="s">
        <v>4266</v>
      </c>
      <c r="B237" s="876" t="s">
        <v>4265</v>
      </c>
      <c r="C237" s="933" t="s">
        <v>131</v>
      </c>
      <c r="D237" s="933" t="s">
        <v>4332</v>
      </c>
      <c r="E237" s="901">
        <v>15</v>
      </c>
      <c r="F237" s="1158">
        <v>250</v>
      </c>
      <c r="G237" s="1158" t="s">
        <v>106</v>
      </c>
      <c r="H237" s="1158" t="s">
        <v>106</v>
      </c>
      <c r="I237" s="875">
        <v>55.2</v>
      </c>
      <c r="J237" s="651">
        <f>(M237/I237)*100</f>
        <v>3.6594202898550727</v>
      </c>
      <c r="K237" s="878">
        <v>0.505</v>
      </c>
      <c r="L237" s="888">
        <v>4</v>
      </c>
      <c r="M237" s="642">
        <f>K237*L237</f>
        <v>2.02</v>
      </c>
      <c r="N237" s="634" t="s">
        <v>111</v>
      </c>
      <c r="O237" s="734">
        <v>0.47499999999999998</v>
      </c>
      <c r="P237" s="619">
        <v>43794</v>
      </c>
      <c r="Q237" s="619">
        <v>43818</v>
      </c>
      <c r="R237" s="642">
        <f>(K237-O237)/O237*100</f>
        <v>6.3157894736842159</v>
      </c>
      <c r="S237" s="701">
        <f>IF(INDEX(Historical!$D$7:$D$1254,MATCH(B237,Historical!$B$7:$B$1278,0))=0,"n/a",(INDEX(Historical!$C$7:$C$1256,MATCH(B237,Historical!$B$7:$B$1278,0))/INDEX(Historical!$D$7:$D$1254,MATCH(B237,Historical!$B$7:$B$1278,0))-1)*100)</f>
        <v>11.239193083573484</v>
      </c>
      <c r="T237" s="701">
        <f>IF(INDEX(Historical!$F$7:$F$1247,MATCH(B237,Historical!$B$7:$B$1278,0))=0,"n/a",((INDEX(Historical!$C$7:$C$1256,MATCH(B237,Historical!$B$7:$B$1278,0))/INDEX(Historical!$F$7:$F$1247,MATCH(B237,Historical!$B$7:$B$1278,0)))^(1/3)-1)*100)</f>
        <v>8.7648795717572661</v>
      </c>
      <c r="U237" s="701">
        <f>IF(INDEX(Historical!$H$7:$H$1247,MATCH(B237,Historical!$B$7:$B$1278,0))=0,"n/a",((INDEX(Historical!$C$7:$C$1256,MATCH(B237,Historical!$B$7:$B$1278,0))/INDEX(Historical!$H$7:$H$1247,MATCH(B237,Historical!$B$7:$B$1278,0)))^(1/5)-1)*100)</f>
        <v>6.7845696486658724</v>
      </c>
      <c r="V237" s="701">
        <f>IF(INDEX(Historical!$O$7:$O$1247,MATCH(B237,Historical!$B$7:$B$1278,0))=0,"n/a",((INDEX(Historical!$C$7:$C$1256,MATCH(B237,Historical!$B$7:$B$1278,0))/INDEX(Historical!$O$7:$O$1247,MATCH(B237,Historical!$B$7:$B$1278,0)))^(1/10)-1)*100)</f>
        <v>4.9544929322863362</v>
      </c>
      <c r="W237" s="702">
        <f>IF(OR(U237&lt;=0,U237="n/a",V237&lt;=0,V237="n/a"),"n/a",U237/V237)</f>
        <v>1.3693771979073175</v>
      </c>
      <c r="X237" s="703">
        <f>IF(OR(AJ237&lt;=0,AJ237="n/a",U237&lt;=0,U237="n/a"),"n/a",U237/AJ237)</f>
        <v>2.2615232162219576</v>
      </c>
      <c r="Y237" s="877" t="s">
        <v>4267</v>
      </c>
      <c r="Z237" s="651">
        <f>IF(OR(AC237&lt;0.01,AC237="n/a"),"n/a",M237/AC237*100)</f>
        <v>73.992673992674</v>
      </c>
      <c r="AA237" s="887">
        <f>IF(OR(AC237&lt;0.01,AC237="n/a"),"n/a",I237/AC237)</f>
        <v>20.219780219780223</v>
      </c>
      <c r="AB237" s="888">
        <v>12</v>
      </c>
      <c r="AC237" s="866">
        <v>2.73</v>
      </c>
      <c r="AD237" s="866">
        <v>3.37</v>
      </c>
      <c r="AE237" s="866">
        <v>2.5099999999999998</v>
      </c>
      <c r="AF237" s="866">
        <v>1.47</v>
      </c>
      <c r="AG237" s="866">
        <v>7.3999999999999995</v>
      </c>
      <c r="AH237" s="866">
        <v>11.600000000000001</v>
      </c>
      <c r="AI237" s="866">
        <v>7.8299999999999992</v>
      </c>
      <c r="AJ237" s="866">
        <v>3</v>
      </c>
      <c r="AK237" s="866">
        <v>6</v>
      </c>
      <c r="AL237" s="879">
        <v>12570</v>
      </c>
      <c r="AM237" s="873">
        <v>0.2</v>
      </c>
      <c r="AN237" s="866">
        <v>1.22</v>
      </c>
      <c r="AO237" s="740">
        <f>IF(U237="n/a","n/a",IF(AA237&lt;0,"n/a",IF(AA237="n/a","n/a",J237+U237-AA237)))</f>
        <v>-9.7757902812592778</v>
      </c>
      <c r="AP237" s="741">
        <f>IF(U237="n/a","n/a",J237+U237)</f>
        <v>10.443989938520945</v>
      </c>
      <c r="AQ237" s="889">
        <f>IF(OR(AC237&lt;0.01,AF237="n/a"),"n/a",(I237/SQRT(22.5*AC237*(I237/AF237))-1)*100)</f>
        <v>14.93587956011131</v>
      </c>
      <c r="AR237" s="651">
        <f>INDEX(Historical!$C$7:$C$1256,MATCH(B237,Historical!$B$7:$B$1278,0))*IF(AH237="n/a",1.03,IF(AH237&lt;0,1.01,IF(AH237&gt;10,1.1,(1+AH237/100))))</f>
        <v>2.1230000000000002</v>
      </c>
      <c r="AS237" s="887">
        <f>IF($AI237="n/a",1.03*AR237,IF($AI237&lt;0,1.01*AR237,IF($AI237&gt;10,1.1*AR237,(1+$AI237/100)*AR237)))</f>
        <v>2.2892309000000002</v>
      </c>
      <c r="AT237" s="887">
        <f>IF($AK237="n/a",1.03*AS237,IF($AK237&lt;0,1.01*AS237,IF($AK237&gt;10,1.1*AS237,(1+$AK237/100)*AS237)))</f>
        <v>2.4265847540000003</v>
      </c>
      <c r="AU237" s="887">
        <f>IF($AK237="n/a",1.03*AT237,IF($AK237&lt;0,1.01*AT237,IF($AK237&gt;10,1.1*AT237,(1+$AK237/100)*AT237)))</f>
        <v>2.5721798392400004</v>
      </c>
      <c r="AV237" s="887">
        <f>IF($AK237="n/a",1.03*AU237,IF($AK237&lt;0,1.01*AU237,IF($AK237&gt;10,1.1*AU237,(1+$AK237/100)*AU237)))</f>
        <v>2.7265106295944004</v>
      </c>
      <c r="AW237" s="651">
        <f>SUM(AR237:AV237)</f>
        <v>12.137506122834402</v>
      </c>
      <c r="AX237" s="748">
        <f>AW237/I237*100</f>
        <v>21.98823572977247</v>
      </c>
      <c r="AY237" s="935">
        <v>0.43</v>
      </c>
      <c r="AZ237" s="873">
        <v>31.4</v>
      </c>
      <c r="BA237" s="873">
        <v>-27.91</v>
      </c>
      <c r="BB237" s="873">
        <v>4.92</v>
      </c>
      <c r="BC237" s="873">
        <v>-7.0499999999999989</v>
      </c>
      <c r="BE237" s="624">
        <v>2005</v>
      </c>
      <c r="BF237" s="899">
        <f>IF(BE237&gt;2008,0,IF(BE237&gt;2001,1,IF(BE237&gt;1990,2,IF(BE237&gt;1980,3,IF(BE237&gt;1973,4,IF(BE237&gt;1970,5,IF(BE237&gt;1960,6,IF(BE237&gt;1958,7,IF(BE237&gt;1953,8,9)))))))))</f>
        <v>1</v>
      </c>
      <c r="BG237" s="883">
        <v>2.4</v>
      </c>
    </row>
    <row r="238" spans="1:59" ht="11.25" customHeight="1" x14ac:dyDescent="0.2">
      <c r="A238" s="882" t="s">
        <v>4570</v>
      </c>
      <c r="B238" s="876" t="s">
        <v>4565</v>
      </c>
      <c r="C238" s="933" t="s">
        <v>131</v>
      </c>
      <c r="D238" s="933" t="s">
        <v>4332</v>
      </c>
      <c r="E238" s="733">
        <v>5</v>
      </c>
      <c r="F238" s="1158">
        <v>728</v>
      </c>
      <c r="G238" s="1136" t="s">
        <v>106</v>
      </c>
      <c r="H238" s="1136" t="s">
        <v>106</v>
      </c>
      <c r="I238" s="875">
        <v>39.89</v>
      </c>
      <c r="J238" s="651">
        <f>(M238/I238)*100</f>
        <v>3.8355477563299072</v>
      </c>
      <c r="K238" s="878">
        <v>0.38250000000000001</v>
      </c>
      <c r="L238" s="888">
        <v>4</v>
      </c>
      <c r="M238" s="642">
        <f>K238*L238</f>
        <v>1.53</v>
      </c>
      <c r="N238" s="871" t="s">
        <v>294</v>
      </c>
      <c r="O238" s="734">
        <v>0.36249999999999999</v>
      </c>
      <c r="P238" s="862">
        <v>43880</v>
      </c>
      <c r="Q238" s="862">
        <v>43900</v>
      </c>
      <c r="R238" s="642">
        <f>(K238-O238)/O238*100</f>
        <v>5.5172413793103496</v>
      </c>
      <c r="S238" s="701">
        <f>IF(INDEX(Historical!$D$7:$D$1254,MATCH(B238,Historical!$B$7:$B$1278,0))=0,"n/a",(INDEX(Historical!$C$7:$C$1256,MATCH(B238,Historical!$B$7:$B$1278,0))/INDEX(Historical!$D$7:$D$1254,MATCH(B238,Historical!$B$7:$B$1278,0))-1)*100)</f>
        <v>5.0724637681159424</v>
      </c>
      <c r="T238" s="701">
        <f>IF(INDEX(Historical!$F$7:$F$1247,MATCH(B238,Historical!$B$7:$B$1278,0))=0,"n/a",((INDEX(Historical!$C$7:$C$1256,MATCH(B238,Historical!$B$7:$B$1278,0))/INDEX(Historical!$F$7:$F$1247,MATCH(B238,Historical!$B$7:$B$1278,0)))^(1/3)-1)*100)</f>
        <v>4.6823932105689803</v>
      </c>
      <c r="U238" s="701">
        <f>IF(INDEX(Historical!$H$7:$H$1247,MATCH(B238,Historical!$B$7:$B$1278,0))=0,"n/a",((INDEX(Historical!$C$7:$C$1256,MATCH(B238,Historical!$B$7:$B$1278,0))/INDEX(Historical!$H$7:$H$1247,MATCH(B238,Historical!$B$7:$B$1278,0)))^(1/5)-1)*100)</f>
        <v>3.1785127261889867</v>
      </c>
      <c r="V238" s="701">
        <f>IF(INDEX(Historical!$O$7:$O$1247,MATCH(B238,Historical!$B$7:$B$1278,0))=0,"n/a",((INDEX(Historical!$C$7:$C$1256,MATCH(B238,Historical!$B$7:$B$1278,0))/INDEX(Historical!$O$7:$O$1247,MATCH(B238,Historical!$B$7:$B$1278,0)))^(1/10)-1)*100)</f>
        <v>-3.6359885063880881</v>
      </c>
      <c r="W238" s="702" t="str">
        <f>IF(OR(U238&lt;=0,U238="n/a",V238&lt;=0,V238="n/a"),"n/a",U238/V238)</f>
        <v>n/a</v>
      </c>
      <c r="X238" s="703">
        <f>IF(OR(AJ238&lt;=0,AJ238="n/a",U238&lt;=0,U238="n/a"),"n/a",U238/AJ238)</f>
        <v>0.32106189153424108</v>
      </c>
      <c r="Y238" s="877"/>
      <c r="Z238" s="651">
        <f>IF(OR(AC238&lt;0.01,AC238="n/a"),"n/a",M238/AC238*100)</f>
        <v>56.457564575645755</v>
      </c>
      <c r="AA238" s="887">
        <f>IF(OR(AC238&lt;0.01,AC238="n/a"),"n/a",I238/AC238)</f>
        <v>14.719557195571957</v>
      </c>
      <c r="AB238" s="888">
        <v>12</v>
      </c>
      <c r="AC238" s="866">
        <v>2.71</v>
      </c>
      <c r="AD238" s="866" t="s">
        <v>136</v>
      </c>
      <c r="AE238" s="866">
        <v>1.17</v>
      </c>
      <c r="AF238" s="866">
        <v>1.19</v>
      </c>
      <c r="AG238" s="866">
        <v>8.2000000000000011</v>
      </c>
      <c r="AH238" s="866">
        <v>45.7</v>
      </c>
      <c r="AI238" s="866">
        <v>-0.37</v>
      </c>
      <c r="AJ238" s="866">
        <v>9.9</v>
      </c>
      <c r="AK238" s="866">
        <v>-3.4799999999999995</v>
      </c>
      <c r="AL238" s="879">
        <v>38900</v>
      </c>
      <c r="AM238" s="873">
        <v>0.1</v>
      </c>
      <c r="AN238" s="866">
        <v>1.23</v>
      </c>
      <c r="AO238" s="740">
        <f>IF(U238="n/a","n/a",IF(AA238&lt;0,"n/a",IF(AA238="n/a","n/a",J238+U238-AA238)))</f>
        <v>-7.7054967130530629</v>
      </c>
      <c r="AP238" s="741">
        <f>IF(U238="n/a","n/a",J238+U238)</f>
        <v>7.0140604825188939</v>
      </c>
      <c r="AQ238" s="889">
        <f>IF(OR(AC238&lt;0.01,AF238="n/a"),"n/a",(I238/SQRT(22.5*AC238*(I238/AF238))-1)*100)</f>
        <v>-11.767294895245895</v>
      </c>
      <c r="AR238" s="651">
        <f>INDEX(Historical!$C$7:$C$1256,MATCH(B238,Historical!$B$7:$B$1278,0))*IF(AH238="n/a",1.03,IF(AH238&lt;0,1.01,IF(AH238&gt;10,1.1,(1+AH238/100))))</f>
        <v>1.595</v>
      </c>
      <c r="AS238" s="887">
        <f>IF($AI238="n/a",1.03*AR238,IF($AI238&lt;0,1.01*AR238,IF($AI238&gt;10,1.1*AR238,(1+$AI238/100)*AR238)))</f>
        <v>1.6109499999999999</v>
      </c>
      <c r="AT238" s="887">
        <f>IF($AK238="n/a",1.03*AS238,IF($AK238&lt;0,1.01*AS238,IF($AK238&gt;10,1.1*AS238,(1+$AK238/100)*AS238)))</f>
        <v>1.6270594999999999</v>
      </c>
      <c r="AU238" s="887">
        <f>IF($AK238="n/a",1.03*AT238,IF($AK238&lt;0,1.01*AT238,IF($AK238&gt;10,1.1*AT238,(1+$AK238/100)*AT238)))</f>
        <v>1.6433300949999998</v>
      </c>
      <c r="AV238" s="887">
        <f>IF($AK238="n/a",1.03*AU238,IF($AK238&lt;0,1.01*AU238,IF($AK238&gt;10,1.1*AU238,(1+$AK238/100)*AU238)))</f>
        <v>1.6597633959499998</v>
      </c>
      <c r="AW238" s="651">
        <f>SUM(AR238:AV238)</f>
        <v>8.1361029909499987</v>
      </c>
      <c r="AX238" s="748">
        <f>AW238/I238*100</f>
        <v>20.396347432815237</v>
      </c>
      <c r="AY238" s="935">
        <v>0.49</v>
      </c>
      <c r="AZ238" s="873">
        <v>36.24</v>
      </c>
      <c r="BA238" s="873">
        <v>-21.07</v>
      </c>
      <c r="BB238" s="873">
        <v>5.4399999999999995</v>
      </c>
      <c r="BC238" s="873">
        <v>1.77</v>
      </c>
      <c r="BE238" s="624">
        <v>2016</v>
      </c>
      <c r="BF238" s="899">
        <f>IF(BE238&gt;2008,0,IF(BE238&gt;2001,1,IF(BE238&gt;1990,2,IF(BE238&gt;1980,3,IF(BE238&gt;1973,4,IF(BE238&gt;1970,5,IF(BE238&gt;1960,6,IF(BE238&gt;1958,7,IF(BE238&gt;1953,8,9)))))))))</f>
        <v>0</v>
      </c>
      <c r="BG238" s="883">
        <v>2.1</v>
      </c>
    </row>
    <row r="239" spans="1:59" ht="11.25" customHeight="1" x14ac:dyDescent="0.2">
      <c r="A239" s="864" t="s">
        <v>573</v>
      </c>
      <c r="B239" s="876" t="s">
        <v>574</v>
      </c>
      <c r="C239" s="933" t="s">
        <v>112</v>
      </c>
      <c r="D239" s="933" t="s">
        <v>4357</v>
      </c>
      <c r="E239" s="733">
        <v>26</v>
      </c>
      <c r="F239" s="1158">
        <v>128</v>
      </c>
      <c r="G239" s="1158" t="s">
        <v>106</v>
      </c>
      <c r="H239" s="1158" t="s">
        <v>106</v>
      </c>
      <c r="I239" s="866">
        <v>88.37</v>
      </c>
      <c r="J239" s="651">
        <f>(M239/I239)*100</f>
        <v>1.1768699784994907</v>
      </c>
      <c r="K239" s="885">
        <v>0.52</v>
      </c>
      <c r="L239" s="888">
        <v>2</v>
      </c>
      <c r="M239" s="642">
        <f>K239*L239</f>
        <v>1.04</v>
      </c>
      <c r="N239" s="871" t="s">
        <v>575</v>
      </c>
      <c r="O239" s="735">
        <v>0.5</v>
      </c>
      <c r="P239" s="862">
        <v>43980</v>
      </c>
      <c r="Q239" s="862">
        <v>43997</v>
      </c>
      <c r="R239" s="642">
        <f>(K239-O239)/O239*100</f>
        <v>4.0000000000000036</v>
      </c>
      <c r="S239" s="701">
        <f>IF(INDEX(Historical!$D$7:$D$1254,MATCH(B239,Historical!$B$7:$B$1278,0))=0,"n/a",(INDEX(Historical!$C$7:$C$1256,MATCH(B239,Historical!$B$7:$B$1278,0))/INDEX(Historical!$D$7:$D$1254,MATCH(B239,Historical!$B$7:$B$1278,0))-1)*100)</f>
        <v>11.111111111111116</v>
      </c>
      <c r="T239" s="701">
        <f>IF(INDEX(Historical!$F$7:$F$1247,MATCH(B239,Historical!$B$7:$B$1278,0))=0,"n/a",((INDEX(Historical!$C$7:$C$1256,MATCH(B239,Historical!$B$7:$B$1278,0))/INDEX(Historical!$F$7:$F$1247,MATCH(B239,Historical!$B$7:$B$1278,0)))^(1/3)-1)*100)</f>
        <v>7.7217345015941907</v>
      </c>
      <c r="U239" s="701">
        <f>IF(INDEX(Historical!$H$7:$H$1247,MATCH(B239,Historical!$B$7:$B$1278,0))=0,"n/a",((INDEX(Historical!$C$7:$C$1256,MATCH(B239,Historical!$B$7:$B$1278,0))/INDEX(Historical!$H$7:$H$1247,MATCH(B239,Historical!$B$7:$B$1278,0)))^(1/5)-1)*100)</f>
        <v>9.3362073943278112</v>
      </c>
      <c r="V239" s="701">
        <f>IF(INDEX(Historical!$O$7:$O$1247,MATCH(B239,Historical!$B$7:$B$1278,0))=0,"n/a",((INDEX(Historical!$C$7:$C$1256,MATCH(B239,Historical!$B$7:$B$1278,0))/INDEX(Historical!$O$7:$O$1247,MATCH(B239,Historical!$B$7:$B$1278,0)))^(1/10)-1)*100)</f>
        <v>10.159419920323188</v>
      </c>
      <c r="W239" s="702">
        <f>IF(OR(U239&lt;=0,U239="n/a",V239&lt;=0,V239="n/a"),"n/a",U239/V239)</f>
        <v>0.91897051874501223</v>
      </c>
      <c r="X239" s="703">
        <f>IF(OR(AJ239&lt;=0,AJ239="n/a",U239&lt;=0,U239="n/a"),"n/a",U239/AJ239)</f>
        <v>0.77158738796097615</v>
      </c>
      <c r="Y239" s="877"/>
      <c r="Z239" s="651">
        <f>IF(OR(AC239&lt;0.01,AC239="n/a"),"n/a",M239/AC239*100)</f>
        <v>29.545454545454547</v>
      </c>
      <c r="AA239" s="887">
        <f>IF(OR(AC239&lt;0.01,AC239="n/a"),"n/a",I239/AC239)</f>
        <v>25.105113636363637</v>
      </c>
      <c r="AB239" s="888">
        <v>12</v>
      </c>
      <c r="AC239" s="866">
        <v>3.52</v>
      </c>
      <c r="AD239" s="866">
        <v>3.81</v>
      </c>
      <c r="AE239" s="866">
        <v>1.71</v>
      </c>
      <c r="AF239" s="866">
        <v>6.82</v>
      </c>
      <c r="AG239" s="866">
        <v>28.1</v>
      </c>
      <c r="AH239" s="866">
        <v>-5.4</v>
      </c>
      <c r="AI239" s="866">
        <v>3.1300000000000003</v>
      </c>
      <c r="AJ239" s="866">
        <v>12.1</v>
      </c>
      <c r="AK239" s="866">
        <v>6.59</v>
      </c>
      <c r="AL239" s="879">
        <v>14670</v>
      </c>
      <c r="AM239" s="873">
        <v>0.2</v>
      </c>
      <c r="AN239" s="866">
        <v>0</v>
      </c>
      <c r="AO239" s="740">
        <f>IF(U239="n/a","n/a",IF(AA239&lt;0,"n/a",IF(AA239="n/a","n/a",J239+U239-AA239)))</f>
        <v>-14.592036263536334</v>
      </c>
      <c r="AP239" s="741">
        <f>IF(U239="n/a","n/a",J239+U239)</f>
        <v>10.513077372827302</v>
      </c>
      <c r="AQ239" s="889">
        <f>IF(OR(AC239&lt;0.01,AF239="n/a"),"n/a",(I239/SQRT(22.5*AC239*(I239/AF239))-1)*100)</f>
        <v>175.85573927125188</v>
      </c>
      <c r="AR239" s="651">
        <f>INDEX(Historical!$C$7:$C$1256,MATCH(B239,Historical!$B$7:$B$1278,0))*IF(AH239="n/a",1.03,IF(AH239&lt;0,1.01,IF(AH239&gt;10,1.1,(1+AH239/100))))</f>
        <v>1.01</v>
      </c>
      <c r="AS239" s="887">
        <f>IF($AI239="n/a",1.03*AR239,IF($AI239&lt;0,1.01*AR239,IF($AI239&gt;10,1.1*AR239,(1+$AI239/100)*AR239)))</f>
        <v>1.0416130000000001</v>
      </c>
      <c r="AT239" s="887">
        <f>IF($AK239="n/a",1.03*AS239,IF($AK239&lt;0,1.01*AS239,IF($AK239&gt;10,1.1*AS239,(1+$AK239/100)*AS239)))</f>
        <v>1.1102552967000001</v>
      </c>
      <c r="AU239" s="887">
        <f>IF($AK239="n/a",1.03*AT239,IF($AK239&lt;0,1.01*AT239,IF($AK239&gt;10,1.1*AT239,(1+$AK239/100)*AT239)))</f>
        <v>1.1834211207525303</v>
      </c>
      <c r="AV239" s="887">
        <f>IF($AK239="n/a",1.03*AU239,IF($AK239&lt;0,1.01*AU239,IF($AK239&gt;10,1.1*AU239,(1+$AK239/100)*AU239)))</f>
        <v>1.2614085726101221</v>
      </c>
      <c r="AW239" s="651">
        <f>SUM(AR239:AV239)</f>
        <v>5.6066979900626528</v>
      </c>
      <c r="AX239" s="748">
        <f>AW239/I239*100</f>
        <v>6.3445716759790116</v>
      </c>
      <c r="AY239" s="935">
        <v>0.82</v>
      </c>
      <c r="AZ239" s="873">
        <v>68.16</v>
      </c>
      <c r="BA239" s="873">
        <v>-7.3400000000000007</v>
      </c>
      <c r="BB239" s="873">
        <v>-2.44</v>
      </c>
      <c r="BC239" s="873">
        <v>13.020000000000001</v>
      </c>
      <c r="BE239" s="624">
        <v>1995</v>
      </c>
      <c r="BF239" s="899">
        <f>IF(BE239&gt;2008,0,IF(BE239&gt;2001,1,IF(BE239&gt;1990,2,IF(BE239&gt;1980,3,IF(BE239&gt;1973,4,IF(BE239&gt;1970,5,IF(BE239&gt;1960,6,IF(BE239&gt;1958,7,IF(BE239&gt;1953,8,9)))))))))</f>
        <v>2</v>
      </c>
      <c r="BG239" s="883">
        <v>16.400000000000002</v>
      </c>
    </row>
    <row r="240" spans="1:59" ht="11.25" customHeight="1" x14ac:dyDescent="0.2">
      <c r="A240" s="872" t="s">
        <v>1164</v>
      </c>
      <c r="B240" s="876" t="s">
        <v>1165</v>
      </c>
      <c r="C240" s="933" t="s">
        <v>112</v>
      </c>
      <c r="D240" s="933" t="s">
        <v>4364</v>
      </c>
      <c r="E240" s="733">
        <v>8</v>
      </c>
      <c r="F240" s="1158">
        <v>549</v>
      </c>
      <c r="G240" s="1141" t="s">
        <v>106</v>
      </c>
      <c r="H240" s="1141" t="s">
        <v>106</v>
      </c>
      <c r="I240" s="875">
        <v>69.59</v>
      </c>
      <c r="J240" s="651">
        <f>(M240/I240)*100</f>
        <v>1.0921109354792355</v>
      </c>
      <c r="K240" s="886">
        <v>0.19</v>
      </c>
      <c r="L240" s="888">
        <v>4</v>
      </c>
      <c r="M240" s="642">
        <f>K240*L240</f>
        <v>0.76</v>
      </c>
      <c r="N240" s="871" t="s">
        <v>594</v>
      </c>
      <c r="O240" s="738">
        <v>0.16</v>
      </c>
      <c r="P240" s="862">
        <v>43902</v>
      </c>
      <c r="Q240" s="862">
        <v>43917</v>
      </c>
      <c r="R240" s="642">
        <f>(K240-O240)/O240*100</f>
        <v>18.75</v>
      </c>
      <c r="S240" s="701">
        <f>IF(INDEX(Historical!$D$7:$D$1254,MATCH(B240,Historical!$B$7:$B$1278,0))=0,"n/a",(INDEX(Historical!$C$7:$C$1256,MATCH(B240,Historical!$B$7:$B$1278,0))/INDEX(Historical!$D$7:$D$1254,MATCH(B240,Historical!$B$7:$B$1278,0))-1)*100)</f>
        <v>23.076923076923084</v>
      </c>
      <c r="T240" s="701">
        <f>IF(INDEX(Historical!$F$7:$F$1247,MATCH(B240,Historical!$B$7:$B$1278,0))=0,"n/a",((INDEX(Historical!$C$7:$C$1256,MATCH(B240,Historical!$B$7:$B$1278,0))/INDEX(Historical!$F$7:$F$1247,MATCH(B240,Historical!$B$7:$B$1278,0)))^(1/3)-1)*100)</f>
        <v>21.141372855475971</v>
      </c>
      <c r="U240" s="701">
        <f>IF(INDEX(Historical!$H$7:$H$1247,MATCH(B240,Historical!$B$7:$B$1278,0))=0,"n/a",((INDEX(Historical!$C$7:$C$1256,MATCH(B240,Historical!$B$7:$B$1278,0))/INDEX(Historical!$H$7:$H$1247,MATCH(B240,Historical!$B$7:$B$1278,0)))^(1/5)-1)*100)</f>
        <v>20.683526730903257</v>
      </c>
      <c r="V240" s="701" t="str">
        <f>IF(INDEX(Historical!$O$7:$O$1247,MATCH(B240,Historical!$B$7:$B$1278,0))=0,"n/a",((INDEX(Historical!$C$7:$C$1256,MATCH(B240,Historical!$B$7:$B$1278,0))/INDEX(Historical!$O$7:$O$1247,MATCH(B240,Historical!$B$7:$B$1278,0)))^(1/10)-1)*100)</f>
        <v>n/a</v>
      </c>
      <c r="W240" s="702" t="str">
        <f>IF(OR(U240&lt;=0,U240="n/a",V240&lt;=0,V240="n/a"),"n/a",U240/V240)</f>
        <v>n/a</v>
      </c>
      <c r="X240" s="703">
        <f>IF(OR(AJ240&lt;=0,AJ240="n/a",U240&lt;=0,U240="n/a"),"n/a",U240/AJ240)</f>
        <v>1.3090839703103327</v>
      </c>
      <c r="Y240" s="674" t="s">
        <v>4183</v>
      </c>
      <c r="Z240" s="651">
        <f>IF(OR(AC240&lt;0.01,AC240="n/a"),"n/a",M240/AC240*100)</f>
        <v>50</v>
      </c>
      <c r="AA240" s="887">
        <f>IF(OR(AC240&lt;0.01,AC240="n/a"),"n/a",I240/AC240)</f>
        <v>45.78289473684211</v>
      </c>
      <c r="AB240" s="888">
        <v>12</v>
      </c>
      <c r="AC240" s="866">
        <v>1.52</v>
      </c>
      <c r="AD240" s="866">
        <v>3.06</v>
      </c>
      <c r="AE240" s="866">
        <v>8.64</v>
      </c>
      <c r="AF240" s="866">
        <v>10.94</v>
      </c>
      <c r="AG240" s="866">
        <v>23.9</v>
      </c>
      <c r="AH240" s="866">
        <v>14.7</v>
      </c>
      <c r="AI240" s="866">
        <v>19.05</v>
      </c>
      <c r="AJ240" s="866">
        <v>15.8</v>
      </c>
      <c r="AK240" s="866">
        <v>15</v>
      </c>
      <c r="AL240" s="879">
        <v>3540</v>
      </c>
      <c r="AM240" s="873">
        <v>0.5</v>
      </c>
      <c r="AN240" s="866">
        <v>0</v>
      </c>
      <c r="AO240" s="740">
        <f>IF(U240="n/a","n/a",IF(AA240&lt;0,"n/a",IF(AA240="n/a","n/a",J240+U240-AA240)))</f>
        <v>-24.007257070459616</v>
      </c>
      <c r="AP240" s="741">
        <f>IF(U240="n/a","n/a",J240+U240)</f>
        <v>21.775637666382494</v>
      </c>
      <c r="AQ240" s="889">
        <f>IF(OR(AC240&lt;0.01,AF240="n/a"),"n/a",(I240/SQRT(22.5*AC240*(I240/AF240))-1)*100)</f>
        <v>371.81204752224642</v>
      </c>
      <c r="AR240" s="651">
        <f>INDEX(Historical!$C$7:$C$1256,MATCH(B240,Historical!$B$7:$B$1278,0))*IF(AH240="n/a",1.03,IF(AH240&lt;0,1.01,IF(AH240&gt;10,1.1,(1+AH240/100))))</f>
        <v>0.70400000000000007</v>
      </c>
      <c r="AS240" s="887">
        <f>IF($AI240="n/a",1.03*AR240,IF($AI240&lt;0,1.01*AR240,IF($AI240&gt;10,1.1*AR240,(1+$AI240/100)*AR240)))</f>
        <v>0.77440000000000009</v>
      </c>
      <c r="AT240" s="887">
        <f>IF($AK240="n/a",1.03*AS240,IF($AK240&lt;0,1.01*AS240,IF($AK240&gt;10,1.1*AS240,(1+$AK240/100)*AS240)))</f>
        <v>0.85184000000000015</v>
      </c>
      <c r="AU240" s="887">
        <f>IF($AK240="n/a",1.03*AT240,IF($AK240&lt;0,1.01*AT240,IF($AK240&gt;10,1.1*AT240,(1+$AK240/100)*AT240)))</f>
        <v>0.93702400000000019</v>
      </c>
      <c r="AV240" s="887">
        <f>IF($AK240="n/a",1.03*AU240,IF($AK240&lt;0,1.01*AU240,IF($AK240&gt;10,1.1*AU240,(1+$AK240/100)*AU240)))</f>
        <v>1.0307264000000003</v>
      </c>
      <c r="AW240" s="651">
        <f>SUM(AR240:AV240)</f>
        <v>4.2979904000000007</v>
      </c>
      <c r="AX240" s="748">
        <f>AW240/I240*100</f>
        <v>6.1761609426641764</v>
      </c>
      <c r="AY240" s="935">
        <v>0.18</v>
      </c>
      <c r="AZ240" s="873">
        <v>19.919999999999998</v>
      </c>
      <c r="BA240" s="873">
        <v>-17.760000000000002</v>
      </c>
      <c r="BB240" s="873">
        <v>-8.0299999999999994</v>
      </c>
      <c r="BC240" s="873">
        <v>-7.01</v>
      </c>
      <c r="BE240" s="624">
        <v>2013</v>
      </c>
      <c r="BF240" s="899">
        <f>IF(BE240&gt;2008,0,IF(BE240&gt;2001,1,IF(BE240&gt;1990,2,IF(BE240&gt;1980,3,IF(BE240&gt;1973,4,IF(BE240&gt;1970,5,IF(BE240&gt;1960,6,IF(BE240&gt;1958,7,IF(BE240&gt;1953,8,9)))))))))</f>
        <v>0</v>
      </c>
      <c r="BG240" s="883">
        <v>15.5</v>
      </c>
    </row>
    <row r="241" spans="1:59" ht="11.25" customHeight="1" x14ac:dyDescent="0.2">
      <c r="A241" s="864" t="s">
        <v>1166</v>
      </c>
      <c r="B241" s="876" t="s">
        <v>1167</v>
      </c>
      <c r="C241" s="933" t="s">
        <v>4322</v>
      </c>
      <c r="D241" s="933" t="s">
        <v>4323</v>
      </c>
      <c r="E241" s="733">
        <v>10</v>
      </c>
      <c r="F241" s="1158">
        <v>328</v>
      </c>
      <c r="G241" s="1182" t="s">
        <v>106</v>
      </c>
      <c r="H241" s="1182" t="s">
        <v>106</v>
      </c>
      <c r="I241" s="875">
        <v>115.95</v>
      </c>
      <c r="J241" s="651">
        <f>(M241/I241)*100</f>
        <v>3.1047865459249677</v>
      </c>
      <c r="K241" s="878">
        <v>0.9</v>
      </c>
      <c r="L241" s="888">
        <v>4</v>
      </c>
      <c r="M241" s="642">
        <f>K241*L241</f>
        <v>3.6</v>
      </c>
      <c r="N241" s="871" t="s">
        <v>318</v>
      </c>
      <c r="O241" s="734">
        <v>0.86</v>
      </c>
      <c r="P241" s="1128">
        <v>43629</v>
      </c>
      <c r="Q241" s="1128">
        <v>43644</v>
      </c>
      <c r="R241" s="642">
        <f>(K241-O241)/O241*100</f>
        <v>4.6511627906976782</v>
      </c>
      <c r="S241" s="701">
        <f>IF(INDEX(Historical!$D$7:$D$1254,MATCH(B241,Historical!$B$7:$B$1278,0))=0,"n/a",(INDEX(Historical!$C$7:$C$1256,MATCH(B241,Historical!$B$7:$B$1278,0))/INDEX(Historical!$D$7:$D$1254,MATCH(B241,Historical!$B$7:$B$1278,0))-1)*100)</f>
        <v>5.9523809523809534</v>
      </c>
      <c r="T241" s="701">
        <f>IF(INDEX(Historical!$F$7:$F$1247,MATCH(B241,Historical!$B$7:$B$1278,0))=0,"n/a",((INDEX(Historical!$C$7:$C$1256,MATCH(B241,Historical!$B$7:$B$1278,0))/INDEX(Historical!$F$7:$F$1247,MATCH(B241,Historical!$B$7:$B$1278,0)))^(1/3)-1)*100)</f>
        <v>6.7072987030458497</v>
      </c>
      <c r="U241" s="701">
        <f>IF(INDEX(Historical!$H$7:$H$1247,MATCH(B241,Historical!$B$7:$B$1278,0))=0,"n/a",((INDEX(Historical!$C$7:$C$1256,MATCH(B241,Historical!$B$7:$B$1278,0))/INDEX(Historical!$H$7:$H$1247,MATCH(B241,Historical!$B$7:$B$1278,0)))^(1/5)-1)*100)</f>
        <v>14.486501579041743</v>
      </c>
      <c r="V241" s="701">
        <f>IF(INDEX(Historical!$O$7:$O$1247,MATCH(B241,Historical!$B$7:$B$1278,0))=0,"n/a",((INDEX(Historical!$C$7:$C$1256,MATCH(B241,Historical!$B$7:$B$1278,0))/INDEX(Historical!$O$7:$O$1247,MATCH(B241,Historical!$B$7:$B$1278,0)))^(1/10)-1)*100)</f>
        <v>25.07388505219734</v>
      </c>
      <c r="W241" s="702">
        <f>IF(OR(U241&lt;=0,U241="n/a",V241&lt;=0,V241="n/a"),"n/a",U241/V241)</f>
        <v>0.57775257200408292</v>
      </c>
      <c r="X241" s="703">
        <f>IF(OR(AJ241&lt;=0,AJ241="n/a",U241&lt;=0,U241="n/a"),"n/a",U241/AJ241)</f>
        <v>0.89978270677277894</v>
      </c>
      <c r="Y241" s="664"/>
      <c r="Z241" s="651">
        <f>IF(OR(AC241&lt;0.01,AC241="n/a"),"n/a",M241/AC241*100)</f>
        <v>108.43373493975905</v>
      </c>
      <c r="AA241" s="887">
        <f>IF(OR(AC241&lt;0.01,AC241="n/a"),"n/a",I241/AC241)</f>
        <v>34.924698795180724</v>
      </c>
      <c r="AB241" s="888">
        <v>12</v>
      </c>
      <c r="AC241" s="866">
        <v>3.32</v>
      </c>
      <c r="AD241" s="866">
        <v>5.83</v>
      </c>
      <c r="AE241" s="866">
        <v>11.11</v>
      </c>
      <c r="AF241" s="866">
        <v>6.29</v>
      </c>
      <c r="AG241" s="866">
        <v>17.5</v>
      </c>
      <c r="AH241" s="866">
        <v>3.9</v>
      </c>
      <c r="AI241" s="866">
        <v>0.03</v>
      </c>
      <c r="AJ241" s="866">
        <v>16.100000000000001</v>
      </c>
      <c r="AK241" s="866">
        <v>6</v>
      </c>
      <c r="AL241" s="879">
        <v>14810</v>
      </c>
      <c r="AM241" s="873">
        <v>0.8</v>
      </c>
      <c r="AN241" s="866">
        <v>2.14</v>
      </c>
      <c r="AO241" s="740">
        <f>IF(U241="n/a","n/a",IF(AA241&lt;0,"n/a",IF(AA241="n/a","n/a",J241+U241-AA241)))</f>
        <v>-17.333410670214015</v>
      </c>
      <c r="AP241" s="741">
        <f>IF(U241="n/a","n/a",J241+U241)</f>
        <v>17.591288124966709</v>
      </c>
      <c r="AQ241" s="889">
        <f>IF(OR(AC241&lt;0.01,AF241="n/a"),"n/a",(I241/SQRT(22.5*AC241*(I241/AF241))-1)*100)</f>
        <v>212.46429514901678</v>
      </c>
      <c r="AR241" s="651">
        <f>INDEX(Historical!$C$7:$C$1256,MATCH(B241,Historical!$B$7:$B$1278,0))*IF(AH241="n/a",1.03,IF(AH241&lt;0,1.01,IF(AH241&gt;10,1.1,(1+AH241/100))))</f>
        <v>3.6988399999999997</v>
      </c>
      <c r="AS241" s="887">
        <f>IF($AI241="n/a",1.03*AR241,IF($AI241&lt;0,1.01*AR241,IF($AI241&gt;10,1.1*AR241,(1+$AI241/100)*AR241)))</f>
        <v>3.6999496519999995</v>
      </c>
      <c r="AT241" s="887">
        <f>IF($AK241="n/a",1.03*AS241,IF($AK241&lt;0,1.01*AS241,IF($AK241&gt;10,1.1*AS241,(1+$AK241/100)*AS241)))</f>
        <v>3.9219466311199995</v>
      </c>
      <c r="AU241" s="887">
        <f>IF($AK241="n/a",1.03*AT241,IF($AK241&lt;0,1.01*AT241,IF($AK241&gt;10,1.1*AT241,(1+$AK241/100)*AT241)))</f>
        <v>4.1572634289871999</v>
      </c>
      <c r="AV241" s="887">
        <f>IF($AK241="n/a",1.03*AU241,IF($AK241&lt;0,1.01*AU241,IF($AK241&gt;10,1.1*AU241,(1+$AK241/100)*AU241)))</f>
        <v>4.4066992347264318</v>
      </c>
      <c r="AW241" s="651">
        <f>SUM(AR241:AV241)</f>
        <v>19.88469894683363</v>
      </c>
      <c r="AX241" s="748">
        <f>AW241/I241*100</f>
        <v>17.149373822193731</v>
      </c>
      <c r="AY241" s="935">
        <v>0.26</v>
      </c>
      <c r="AZ241" s="873">
        <v>59.489999999999995</v>
      </c>
      <c r="BA241" s="873">
        <v>-3.61</v>
      </c>
      <c r="BB241" s="873">
        <v>4.8500000000000005</v>
      </c>
      <c r="BC241" s="873">
        <v>14.46</v>
      </c>
      <c r="BE241" s="624">
        <v>2010</v>
      </c>
      <c r="BF241" s="899">
        <f>IF(BE241&gt;2008,0,IF(BE241&gt;2001,1,IF(BE241&gt;1990,2,IF(BE241&gt;1980,3,IF(BE241&gt;1973,4,IF(BE241&gt;1970,5,IF(BE241&gt;1960,6,IF(BE241&gt;1958,7,IF(BE241&gt;1953,8,9)))))))))</f>
        <v>0</v>
      </c>
      <c r="BG241" s="883">
        <v>5.0999999999999996</v>
      </c>
    </row>
    <row r="242" spans="1:59" ht="11.25" customHeight="1" x14ac:dyDescent="0.2">
      <c r="A242" s="872" t="s">
        <v>1160</v>
      </c>
      <c r="B242" s="876" t="s">
        <v>1161</v>
      </c>
      <c r="C242" s="933" t="s">
        <v>108</v>
      </c>
      <c r="D242" s="933" t="s">
        <v>4341</v>
      </c>
      <c r="E242" s="733">
        <v>8</v>
      </c>
      <c r="F242" s="1158">
        <v>545</v>
      </c>
      <c r="G242" s="1141" t="s">
        <v>106</v>
      </c>
      <c r="H242" s="1141" t="s">
        <v>106</v>
      </c>
      <c r="I242" s="875">
        <v>116</v>
      </c>
      <c r="J242" s="651">
        <f>(M242/I242)*100</f>
        <v>4.1379310344827589</v>
      </c>
      <c r="K242" s="878">
        <v>1.2</v>
      </c>
      <c r="L242" s="888">
        <v>4</v>
      </c>
      <c r="M242" s="642">
        <f>K242*L242</f>
        <v>4.8</v>
      </c>
      <c r="N242" s="871" t="s">
        <v>135</v>
      </c>
      <c r="O242" s="734">
        <v>1.1499999999999999</v>
      </c>
      <c r="P242" s="862">
        <v>43895</v>
      </c>
      <c r="Q242" s="862">
        <v>43910</v>
      </c>
      <c r="R242" s="642">
        <f>(K242-O242)/O242*100</f>
        <v>4.3478260869565259</v>
      </c>
      <c r="S242" s="701">
        <f>IF(INDEX(Historical!$D$7:$D$1254,MATCH(B242,Historical!$B$7:$B$1278,0))=0,"n/a",(INDEX(Historical!$C$7:$C$1256,MATCH(B242,Historical!$B$7:$B$1278,0))/INDEX(Historical!$D$7:$D$1254,MATCH(B242,Historical!$B$7:$B$1278,0))-1)*100)</f>
        <v>14.285714285714302</v>
      </c>
      <c r="T242" s="701">
        <f>IF(INDEX(Historical!$F$7:$F$1247,MATCH(B242,Historical!$B$7:$B$1278,0))=0,"n/a",((INDEX(Historical!$C$7:$C$1256,MATCH(B242,Historical!$B$7:$B$1278,0))/INDEX(Historical!$F$7:$F$1247,MATCH(B242,Historical!$B$7:$B$1278,0)))^(1/3)-1)*100)</f>
        <v>15.576429093134902</v>
      </c>
      <c r="U242" s="701">
        <f>IF(INDEX(Historical!$H$7:$H$1247,MATCH(B242,Historical!$B$7:$B$1278,0))=0,"n/a",((INDEX(Historical!$C$7:$C$1256,MATCH(B242,Historical!$B$7:$B$1278,0))/INDEX(Historical!$H$7:$H$1247,MATCH(B242,Historical!$B$7:$B$1278,0)))^(1/5)-1)*100)</f>
        <v>23.203826267929074</v>
      </c>
      <c r="V242" s="701" t="str">
        <f>IF(INDEX(Historical!$O$7:$O$1247,MATCH(B242,Historical!$B$7:$B$1278,0))=0,"n/a",((INDEX(Historical!$C$7:$C$1256,MATCH(B242,Historical!$B$7:$B$1278,0))/INDEX(Historical!$O$7:$O$1247,MATCH(B242,Historical!$B$7:$B$1278,0)))^(1/10)-1)*100)</f>
        <v>n/a</v>
      </c>
      <c r="W242" s="702" t="str">
        <f>IF(OR(U242&lt;=0,U242="n/a",V242&lt;=0,V242="n/a"),"n/a",U242/V242)</f>
        <v>n/a</v>
      </c>
      <c r="X242" s="703" t="str">
        <f>IF(OR(AJ242&lt;=0,AJ242="n/a",U242&lt;=0,U242="n/a"),"n/a",U242/AJ242)</f>
        <v>n/a</v>
      </c>
      <c r="Y242" s="877"/>
      <c r="Z242" s="651" t="str">
        <f>IF(OR(AC242&lt;0.01,AC242="n/a"),"n/a",M242/AC242*100)</f>
        <v>n/a</v>
      </c>
      <c r="AA242" s="887" t="str">
        <f>IF(OR(AC242&lt;0.01,AC242="n/a"),"n/a",I242/AC242)</f>
        <v>n/a</v>
      </c>
      <c r="AB242" s="888">
        <v>12</v>
      </c>
      <c r="AC242" s="866" t="s">
        <v>136</v>
      </c>
      <c r="AD242" s="866" t="s">
        <v>136</v>
      </c>
      <c r="AE242" s="866" t="s">
        <v>136</v>
      </c>
      <c r="AF242" s="866" t="s">
        <v>136</v>
      </c>
      <c r="AG242" s="866" t="s">
        <v>136</v>
      </c>
      <c r="AH242" s="866" t="s">
        <v>136</v>
      </c>
      <c r="AI242" s="866" t="s">
        <v>136</v>
      </c>
      <c r="AJ242" s="866" t="s">
        <v>136</v>
      </c>
      <c r="AK242" s="866" t="s">
        <v>136</v>
      </c>
      <c r="AL242" s="879" t="s">
        <v>136</v>
      </c>
      <c r="AM242" s="873" t="s">
        <v>136</v>
      </c>
      <c r="AN242" s="866" t="s">
        <v>136</v>
      </c>
      <c r="AO242" s="740" t="str">
        <f>IF(U242="n/a","n/a",IF(AA242&lt;0,"n/a",IF(AA242="n/a","n/a",J242+U242-AA242)))</f>
        <v>n/a</v>
      </c>
      <c r="AP242" s="741">
        <f>IF(U242="n/a","n/a",J242+U242)</f>
        <v>27.341757302411832</v>
      </c>
      <c r="AQ242" s="889" t="str">
        <f>IF(OR(AC242&lt;0.01,AF242="n/a"),"n/a",(I242/SQRT(22.5*AC242*(I242/AF242))-1)*100)</f>
        <v>n/a</v>
      </c>
      <c r="AR242" s="651">
        <f>INDEX(Historical!$C$7:$C$1256,MATCH(B242,Historical!$B$7:$B$1278,0))*IF(AH242="n/a",1.03,IF(AH242&lt;0,1.01,IF(AH242&gt;10,1.1,(1+AH242/100))))</f>
        <v>4.5320000000000009</v>
      </c>
      <c r="AS242" s="887">
        <f>IF($AI242="n/a",1.03*AR242,IF($AI242&lt;0,1.01*AR242,IF($AI242&gt;10,1.1*AR242,(1+$AI242/100)*AR242)))</f>
        <v>4.6679600000000008</v>
      </c>
      <c r="AT242" s="887">
        <f>IF($AK242="n/a",1.03*AS242,IF($AK242&lt;0,1.01*AS242,IF($AK242&gt;10,1.1*AS242,(1+$AK242/100)*AS242)))</f>
        <v>4.8079988000000009</v>
      </c>
      <c r="AU242" s="887">
        <f>IF($AK242="n/a",1.03*AT242,IF($AK242&lt;0,1.01*AT242,IF($AK242&gt;10,1.1*AT242,(1+$AK242/100)*AT242)))</f>
        <v>4.9522387640000014</v>
      </c>
      <c r="AV242" s="887">
        <f>IF($AK242="n/a",1.03*AU242,IF($AK242&lt;0,1.01*AU242,IF($AK242&gt;10,1.1*AU242,(1+$AK242/100)*AU242)))</f>
        <v>5.1008059269200015</v>
      </c>
      <c r="AW242" s="651">
        <f>SUM(AR242:AV242)</f>
        <v>24.061003490920001</v>
      </c>
      <c r="AX242" s="748">
        <f>AW242/I242*100</f>
        <v>20.742244388724139</v>
      </c>
      <c r="AY242" s="935" t="s">
        <v>136</v>
      </c>
      <c r="AZ242" s="873" t="s">
        <v>136</v>
      </c>
      <c r="BA242" s="873" t="s">
        <v>136</v>
      </c>
      <c r="BB242" s="873" t="s">
        <v>136</v>
      </c>
      <c r="BC242" s="873" t="s">
        <v>136</v>
      </c>
      <c r="BD242" s="908" t="s">
        <v>4268</v>
      </c>
      <c r="BE242" s="624">
        <v>2013</v>
      </c>
      <c r="BF242" s="899">
        <f>IF(BE242&gt;2008,0,IF(BE242&gt;2001,1,IF(BE242&gt;1990,2,IF(BE242&gt;1980,3,IF(BE242&gt;1973,4,IF(BE242&gt;1970,5,IF(BE242&gt;1960,6,IF(BE242&gt;1958,7,IF(BE242&gt;1953,8,9)))))))))</f>
        <v>0</v>
      </c>
      <c r="BG242" s="883" t="s">
        <v>136</v>
      </c>
    </row>
    <row r="243" spans="1:59" ht="11.25" customHeight="1" x14ac:dyDescent="0.2">
      <c r="A243" s="864" t="s">
        <v>1181</v>
      </c>
      <c r="B243" s="876" t="s">
        <v>1182</v>
      </c>
      <c r="C243" s="933" t="s">
        <v>108</v>
      </c>
      <c r="D243" s="933" t="s">
        <v>118</v>
      </c>
      <c r="E243" s="733">
        <v>11</v>
      </c>
      <c r="F243" s="1158">
        <v>303</v>
      </c>
      <c r="G243" s="1154" t="s">
        <v>37</v>
      </c>
      <c r="H243" s="1154" t="s">
        <v>37</v>
      </c>
      <c r="I243" s="875">
        <v>44.59</v>
      </c>
      <c r="J243" s="651">
        <f>(M243/I243)*100</f>
        <v>3.9470733348284366</v>
      </c>
      <c r="K243" s="878">
        <v>0.44</v>
      </c>
      <c r="L243" s="888">
        <v>4</v>
      </c>
      <c r="M243" s="642">
        <f>K243*L243</f>
        <v>1.76</v>
      </c>
      <c r="N243" s="871" t="s">
        <v>148</v>
      </c>
      <c r="O243" s="734">
        <v>0.42</v>
      </c>
      <c r="P243" s="862">
        <v>43896</v>
      </c>
      <c r="Q243" s="862">
        <v>43905</v>
      </c>
      <c r="R243" s="642">
        <f>(K243-O243)/O243*100</f>
        <v>4.7619047619047663</v>
      </c>
      <c r="S243" s="701">
        <f>IF(INDEX(Historical!$D$7:$D$1254,MATCH(B243,Historical!$B$7:$B$1278,0))=0,"n/a",(INDEX(Historical!$C$7:$C$1256,MATCH(B243,Historical!$B$7:$B$1278,0))/INDEX(Historical!$D$7:$D$1254,MATCH(B243,Historical!$B$7:$B$1278,0))-1)*100)</f>
        <v>4.9999999999999822</v>
      </c>
      <c r="T243" s="701">
        <f>IF(INDEX(Historical!$F$7:$F$1247,MATCH(B243,Historical!$B$7:$B$1278,0))=0,"n/a",((INDEX(Historical!$C$7:$C$1256,MATCH(B243,Historical!$B$7:$B$1278,0))/INDEX(Historical!$F$7:$F$1247,MATCH(B243,Historical!$B$7:$B$1278,0)))^(1/3)-1)*100)</f>
        <v>11.868894208139679</v>
      </c>
      <c r="U243" s="701">
        <f>IF(INDEX(Historical!$H$7:$H$1247,MATCH(B243,Historical!$B$7:$B$1278,0))=0,"n/a",((INDEX(Historical!$C$7:$C$1256,MATCH(B243,Historical!$B$7:$B$1278,0))/INDEX(Historical!$H$7:$H$1247,MATCH(B243,Historical!$B$7:$B$1278,0)))^(1/5)-1)*100)</f>
        <v>14.869835499703509</v>
      </c>
      <c r="V243" s="701" t="str">
        <f>IF(INDEX(Historical!$O$7:$O$1247,MATCH(B243,Historical!$B$7:$B$1278,0))=0,"n/a",((INDEX(Historical!$C$7:$C$1256,MATCH(B243,Historical!$B$7:$B$1278,0))/INDEX(Historical!$O$7:$O$1247,MATCH(B243,Historical!$B$7:$B$1278,0)))^(1/10)-1)*100)</f>
        <v>n/a</v>
      </c>
      <c r="W243" s="702" t="str">
        <f>IF(OR(U243&lt;=0,U243="n/a",V243&lt;=0,V243="n/a"),"n/a",U243/V243)</f>
        <v>n/a</v>
      </c>
      <c r="X243" s="703">
        <f>IF(OR(AJ243&lt;=0,AJ243="n/a",U243&lt;=0,U243="n/a"),"n/a",U243/AJ243)</f>
        <v>0.62478300418922317</v>
      </c>
      <c r="Y243" s="673" t="s">
        <v>4497</v>
      </c>
      <c r="Z243" s="651">
        <f>IF(OR(AC243&lt;0.01,AC243="n/a"),"n/a",M243/AC243*100)</f>
        <v>31.150442477876105</v>
      </c>
      <c r="AA243" s="887">
        <f>IF(OR(AC243&lt;0.01,AC243="n/a"),"n/a",I243/AC243)</f>
        <v>7.8920353982300888</v>
      </c>
      <c r="AB243" s="888">
        <v>12</v>
      </c>
      <c r="AC243" s="866">
        <v>5.65</v>
      </c>
      <c r="AD243" s="866">
        <v>2.92</v>
      </c>
      <c r="AE243" s="866">
        <v>0.72</v>
      </c>
      <c r="AF243" s="866">
        <v>1.06</v>
      </c>
      <c r="AG243" s="866">
        <v>14.2</v>
      </c>
      <c r="AH243" s="866">
        <v>48.6</v>
      </c>
      <c r="AI243" s="866">
        <v>-4.0199999999999996</v>
      </c>
      <c r="AJ243" s="866">
        <v>23.799999999999997</v>
      </c>
      <c r="AK243" s="866">
        <v>2.7</v>
      </c>
      <c r="AL243" s="879">
        <v>4800</v>
      </c>
      <c r="AM243" s="873">
        <v>3.0300000000000002</v>
      </c>
      <c r="AN243" s="866">
        <v>0.33</v>
      </c>
      <c r="AO243" s="740">
        <f>IF(U243="n/a","n/a",IF(AA243&lt;0,"n/a",IF(AA243="n/a","n/a",J243+U243-AA243)))</f>
        <v>10.924873436301855</v>
      </c>
      <c r="AP243" s="741">
        <f>IF(U243="n/a","n/a",J243+U243)</f>
        <v>18.816908834531944</v>
      </c>
      <c r="AQ243" s="889">
        <f>IF(OR(AC243&lt;0.01,AF243="n/a"),"n/a",(I243/SQRT(22.5*AC243*(I243/AF243))-1)*100)</f>
        <v>-39.024385485766544</v>
      </c>
      <c r="AR243" s="651">
        <f>INDEX(Historical!$C$7:$C$1256,MATCH(B243,Historical!$B$7:$B$1278,0))*IF(AH243="n/a",1.03,IF(AH243&lt;0,1.01,IF(AH243&gt;10,1.1,(1+AH243/100))))</f>
        <v>1.8480000000000001</v>
      </c>
      <c r="AS243" s="887">
        <f>IF($AI243="n/a",1.03*AR243,IF($AI243&lt;0,1.01*AR243,IF($AI243&gt;10,1.1*AR243,(1+$AI243/100)*AR243)))</f>
        <v>1.8664800000000001</v>
      </c>
      <c r="AT243" s="887">
        <f>IF($AK243="n/a",1.03*AS243,IF($AK243&lt;0,1.01*AS243,IF($AK243&gt;10,1.1*AS243,(1+$AK243/100)*AS243)))</f>
        <v>1.9168749599999999</v>
      </c>
      <c r="AU243" s="887">
        <f>IF($AK243="n/a",1.03*AT243,IF($AK243&lt;0,1.01*AT243,IF($AK243&gt;10,1.1*AT243,(1+$AK243/100)*AT243)))</f>
        <v>1.9686305839199998</v>
      </c>
      <c r="AV243" s="887">
        <f>IF($AK243="n/a",1.03*AU243,IF($AK243&lt;0,1.01*AU243,IF($AK243&gt;10,1.1*AU243,(1+$AK243/100)*AU243)))</f>
        <v>2.0217836096858397</v>
      </c>
      <c r="AW243" s="651">
        <f>SUM(AR243:AV243)</f>
        <v>9.6217691536058396</v>
      </c>
      <c r="AX243" s="748">
        <f>AW243/I243*100</f>
        <v>21.578311625041128</v>
      </c>
      <c r="AY243" s="935">
        <v>1.1299999999999999</v>
      </c>
      <c r="AZ243" s="873">
        <v>51.870000000000005</v>
      </c>
      <c r="BA243" s="873">
        <v>-33.229999999999997</v>
      </c>
      <c r="BB243" s="873">
        <v>-13.52</v>
      </c>
      <c r="BC243" s="873">
        <v>-13.55</v>
      </c>
      <c r="BE243" s="624">
        <v>2010</v>
      </c>
      <c r="BF243" s="899">
        <f>IF(BE243&gt;2008,0,IF(BE243&gt;2001,1,IF(BE243&gt;1990,2,IF(BE243&gt;1980,3,IF(BE243&gt;1973,4,IF(BE243&gt;1970,5,IF(BE243&gt;1960,6,IF(BE243&gt;1958,7,IF(BE243&gt;1953,8,9)))))))))</f>
        <v>0</v>
      </c>
      <c r="BG243" s="883">
        <v>5.3</v>
      </c>
    </row>
    <row r="244" spans="1:59" ht="11.25" customHeight="1" x14ac:dyDescent="0.2">
      <c r="A244" s="864" t="s">
        <v>580</v>
      </c>
      <c r="B244" s="876" t="s">
        <v>581</v>
      </c>
      <c r="C244" s="933" t="s">
        <v>112</v>
      </c>
      <c r="D244" s="933" t="s">
        <v>4335</v>
      </c>
      <c r="E244" s="733">
        <v>21</v>
      </c>
      <c r="F244" s="1158">
        <v>158</v>
      </c>
      <c r="G244" s="1182" t="s">
        <v>106</v>
      </c>
      <c r="H244" s="1182" t="s">
        <v>106</v>
      </c>
      <c r="I244" s="875">
        <v>43.23</v>
      </c>
      <c r="J244" s="651">
        <f>(M244/I244)*100</f>
        <v>2.3132084200786491</v>
      </c>
      <c r="K244" s="878">
        <v>0.25</v>
      </c>
      <c r="L244" s="888">
        <v>4</v>
      </c>
      <c r="M244" s="642">
        <f>K244*L244</f>
        <v>1</v>
      </c>
      <c r="N244" s="871" t="s">
        <v>466</v>
      </c>
      <c r="O244" s="734">
        <v>0.22</v>
      </c>
      <c r="P244" s="862">
        <v>43860</v>
      </c>
      <c r="Q244" s="862">
        <v>43888</v>
      </c>
      <c r="R244" s="642">
        <f>(K244-O244)/O244*100</f>
        <v>13.636363636363635</v>
      </c>
      <c r="S244" s="701">
        <f>IF(INDEX(Historical!$D$7:$D$1254,MATCH(B244,Historical!$B$7:$B$1278,0))=0,"n/a",(INDEX(Historical!$C$7:$C$1256,MATCH(B244,Historical!$B$7:$B$1278,0))/INDEX(Historical!$D$7:$D$1254,MATCH(B244,Historical!$B$7:$B$1278,0))-1)*100)</f>
        <v>12.987012987012992</v>
      </c>
      <c r="T244" s="701">
        <f>IF(INDEX(Historical!$F$7:$F$1247,MATCH(B244,Historical!$B$7:$B$1278,0))=0,"n/a",((INDEX(Historical!$C$7:$C$1256,MATCH(B244,Historical!$B$7:$B$1278,0))/INDEX(Historical!$F$7:$F$1247,MATCH(B244,Historical!$B$7:$B$1278,0)))^(1/3)-1)*100)</f>
        <v>13.18511959629507</v>
      </c>
      <c r="U244" s="701">
        <f>IF(INDEX(Historical!$H$7:$H$1247,MATCH(B244,Historical!$B$7:$B$1278,0))=0,"n/a",((INDEX(Historical!$C$7:$C$1256,MATCH(B244,Historical!$B$7:$B$1278,0))/INDEX(Historical!$H$7:$H$1247,MATCH(B244,Historical!$B$7:$B$1278,0)))^(1/5)-1)*100)</f>
        <v>11.714578086971738</v>
      </c>
      <c r="V244" s="701">
        <f>IF(INDEX(Historical!$O$7:$O$1247,MATCH(B244,Historical!$B$7:$B$1278,0))=0,"n/a",((INDEX(Historical!$C$7:$C$1256,MATCH(B244,Historical!$B$7:$B$1278,0))/INDEX(Historical!$O$7:$O$1247,MATCH(B244,Historical!$B$7:$B$1278,0)))^(1/10)-1)*100)</f>
        <v>17.064354502381818</v>
      </c>
      <c r="W244" s="702">
        <f>IF(OR(U244&lt;=0,U244="n/a",V244&lt;=0,V244="n/a"),"n/a",U244/V244)</f>
        <v>0.68649406488458931</v>
      </c>
      <c r="X244" s="703">
        <f>IF(OR(AJ244&lt;=0,AJ244="n/a",U244&lt;=0,U244="n/a"),"n/a",U244/AJ244)</f>
        <v>1.1051488761294093</v>
      </c>
      <c r="Y244" s="664"/>
      <c r="Z244" s="651">
        <f>IF(OR(AC244&lt;0.01,AC244="n/a"),"n/a",M244/AC244*100)</f>
        <v>68.493150684931507</v>
      </c>
      <c r="AA244" s="887">
        <f>IF(OR(AC244&lt;0.01,AC244="n/a"),"n/a",I244/AC244)</f>
        <v>29.609589041095887</v>
      </c>
      <c r="AB244" s="888">
        <v>12</v>
      </c>
      <c r="AC244" s="866">
        <v>1.46</v>
      </c>
      <c r="AD244" s="866">
        <v>3.99</v>
      </c>
      <c r="AE244" s="866">
        <v>4.37</v>
      </c>
      <c r="AF244" s="866">
        <v>8.59</v>
      </c>
      <c r="AG244" s="866">
        <v>30.599999999999998</v>
      </c>
      <c r="AH244" s="866">
        <v>6.6000000000000005</v>
      </c>
      <c r="AI244" s="866">
        <v>4.42</v>
      </c>
      <c r="AJ244" s="866">
        <v>10.6</v>
      </c>
      <c r="AK244" s="866">
        <v>7.3999999999999995</v>
      </c>
      <c r="AL244" s="879">
        <v>24310</v>
      </c>
      <c r="AM244" s="873">
        <v>0.1</v>
      </c>
      <c r="AN244" s="866">
        <v>0.14000000000000001</v>
      </c>
      <c r="AO244" s="740">
        <f>IF(U244="n/a","n/a",IF(AA244&lt;0,"n/a",IF(AA244="n/a","n/a",J244+U244-AA244)))</f>
        <v>-15.581802534045501</v>
      </c>
      <c r="AP244" s="741">
        <f>IF(U244="n/a","n/a",J244+U244)</f>
        <v>14.027786507050386</v>
      </c>
      <c r="AQ244" s="889">
        <f>IF(OR(AC244&lt;0.01,AF244="n/a"),"n/a",(I244/SQRT(22.5*AC244*(I244/AF244))-1)*100)</f>
        <v>236.21842758871546</v>
      </c>
      <c r="AR244" s="651">
        <f>INDEX(Historical!$C$7:$C$1256,MATCH(B244,Historical!$B$7:$B$1278,0))*IF(AH244="n/a",1.03,IF(AH244&lt;0,1.01,IF(AH244&gt;10,1.1,(1+AH244/100))))</f>
        <v>0.92742000000000002</v>
      </c>
      <c r="AS244" s="887">
        <f>IF($AI244="n/a",1.03*AR244,IF($AI244&lt;0,1.01*AR244,IF($AI244&gt;10,1.1*AR244,(1+$AI244/100)*AR244)))</f>
        <v>0.96841196400000007</v>
      </c>
      <c r="AT244" s="887">
        <f>IF($AK244="n/a",1.03*AS244,IF($AK244&lt;0,1.01*AS244,IF($AK244&gt;10,1.1*AS244,(1+$AK244/100)*AS244)))</f>
        <v>1.0400744493360001</v>
      </c>
      <c r="AU244" s="887">
        <f>IF($AK244="n/a",1.03*AT244,IF($AK244&lt;0,1.01*AT244,IF($AK244&gt;10,1.1*AT244,(1+$AK244/100)*AT244)))</f>
        <v>1.1170399585868642</v>
      </c>
      <c r="AV244" s="887">
        <f>IF($AK244="n/a",1.03*AU244,IF($AK244&lt;0,1.01*AU244,IF($AK244&gt;10,1.1*AU244,(1+$AK244/100)*AU244)))</f>
        <v>1.1997009155222922</v>
      </c>
      <c r="AW244" s="651">
        <f>SUM(AR244:AV244)</f>
        <v>5.2526472874451571</v>
      </c>
      <c r="AX244" s="748">
        <f>AW244/I244*100</f>
        <v>12.150467933021414</v>
      </c>
      <c r="AY244" s="935">
        <v>1.18</v>
      </c>
      <c r="AZ244" s="873">
        <v>61.82</v>
      </c>
      <c r="BA244" s="873">
        <v>-13.3</v>
      </c>
      <c r="BB244" s="873">
        <v>-5.16</v>
      </c>
      <c r="BC244" s="873">
        <v>6.59</v>
      </c>
      <c r="BE244" s="624">
        <v>2000</v>
      </c>
      <c r="BF244" s="899">
        <f>IF(BE244&gt;2008,0,IF(BE244&gt;2001,1,IF(BE244&gt;1990,2,IF(BE244&gt;1980,3,IF(BE244&gt;1973,4,IF(BE244&gt;1970,5,IF(BE244&gt;1960,6,IF(BE244&gt;1958,7,IF(BE244&gt;1953,8,9)))))))))</f>
        <v>2</v>
      </c>
      <c r="BG244" s="883">
        <v>21.099999999999998</v>
      </c>
    </row>
    <row r="245" spans="1:59" s="774" customFormat="1" ht="11.25" customHeight="1" x14ac:dyDescent="0.2">
      <c r="A245" s="755" t="s">
        <v>1219</v>
      </c>
      <c r="B245" s="782" t="s">
        <v>1220</v>
      </c>
      <c r="C245" s="933" t="s">
        <v>112</v>
      </c>
      <c r="D245" s="933" t="s">
        <v>1221</v>
      </c>
      <c r="E245" s="756">
        <v>8</v>
      </c>
      <c r="F245" s="1158">
        <v>544</v>
      </c>
      <c r="G245" s="1181" t="s">
        <v>106</v>
      </c>
      <c r="H245" s="1181" t="s">
        <v>106</v>
      </c>
      <c r="I245" s="757">
        <v>80.87</v>
      </c>
      <c r="J245" s="758">
        <f>(M245/I245)*100</f>
        <v>1.1870903919871398</v>
      </c>
      <c r="K245" s="759">
        <v>0.24</v>
      </c>
      <c r="L245" s="760">
        <v>4</v>
      </c>
      <c r="M245" s="761">
        <f>K245*L245</f>
        <v>0.96</v>
      </c>
      <c r="N245" s="762" t="s">
        <v>135</v>
      </c>
      <c r="O245" s="763">
        <v>0.22</v>
      </c>
      <c r="P245" s="764">
        <v>43887</v>
      </c>
      <c r="Q245" s="764">
        <v>43907</v>
      </c>
      <c r="R245" s="761">
        <f>(K245-O245)/O245*100</f>
        <v>9.0909090909090864</v>
      </c>
      <c r="S245" s="701">
        <f>IF(INDEX(Historical!$D$7:$D$1254,MATCH(B245,Historical!$B$7:$B$1278,0))=0,"n/a",(INDEX(Historical!$C$7:$C$1256,MATCH(B245,Historical!$B$7:$B$1278,0))/INDEX(Historical!$D$7:$D$1254,MATCH(B245,Historical!$B$7:$B$1278,0))-1)*100)</f>
        <v>9.9999999999999858</v>
      </c>
      <c r="T245" s="701">
        <f>IF(INDEX(Historical!$F$7:$F$1247,MATCH(B245,Historical!$B$7:$B$1278,0))=0,"n/a",((INDEX(Historical!$C$7:$C$1256,MATCH(B245,Historical!$B$7:$B$1278,0))/INDEX(Historical!$F$7:$F$1247,MATCH(B245,Historical!$B$7:$B$1278,0)))^(1/3)-1)*100)</f>
        <v>11.199004528465784</v>
      </c>
      <c r="U245" s="701">
        <f>IF(INDEX(Historical!$H$7:$H$1247,MATCH(B245,Historical!$B$7:$B$1278,0))=0,"n/a",((INDEX(Historical!$C$7:$C$1256,MATCH(B245,Historical!$B$7:$B$1278,0))/INDEX(Historical!$H$7:$H$1247,MATCH(B245,Historical!$B$7:$B$1278,0)))^(1/5)-1)*100)</f>
        <v>12.888132073019754</v>
      </c>
      <c r="V245" s="701" t="str">
        <f>IF(INDEX(Historical!$O$7:$O$1247,MATCH(B245,Historical!$B$7:$B$1278,0))=0,"n/a",((INDEX(Historical!$C$7:$C$1256,MATCH(B245,Historical!$B$7:$B$1278,0))/INDEX(Historical!$O$7:$O$1247,MATCH(B245,Historical!$B$7:$B$1278,0)))^(1/10)-1)*100)</f>
        <v>n/a</v>
      </c>
      <c r="W245" s="702" t="str">
        <f>IF(OR(U245&lt;=0,U245="n/a",V245&lt;=0,V245="n/a"),"n/a",U245/V245)</f>
        <v>n/a</v>
      </c>
      <c r="X245" s="703">
        <f>IF(OR(AJ245&lt;=0,AJ245="n/a",U245&lt;=0,U245="n/a"),"n/a",U245/AJ245)</f>
        <v>0.96903248669321451</v>
      </c>
      <c r="Y245" s="765"/>
      <c r="Z245" s="758">
        <f>IF(OR(AC245&lt;0.01,AC245="n/a"),"n/a",M245/AC245*100)</f>
        <v>31.067961165048548</v>
      </c>
      <c r="AA245" s="766">
        <f>IF(OR(AC245&lt;0.01,AC245="n/a"),"n/a",I245/AC245)</f>
        <v>26.171521035598708</v>
      </c>
      <c r="AB245" s="760">
        <v>12</v>
      </c>
      <c r="AC245" s="767">
        <v>3.09</v>
      </c>
      <c r="AD245" s="767">
        <v>3.58</v>
      </c>
      <c r="AE245" s="767">
        <v>1.95</v>
      </c>
      <c r="AF245" s="767">
        <v>4.55</v>
      </c>
      <c r="AG245" s="767">
        <v>18.099999999999998</v>
      </c>
      <c r="AH245" s="767">
        <v>13.200000000000001</v>
      </c>
      <c r="AI245" s="767">
        <v>10.530000000000001</v>
      </c>
      <c r="AJ245" s="767">
        <v>13.3</v>
      </c>
      <c r="AK245" s="767">
        <v>7.3</v>
      </c>
      <c r="AL245" s="768">
        <v>11150</v>
      </c>
      <c r="AM245" s="769">
        <v>0.4</v>
      </c>
      <c r="AN245" s="767">
        <v>0.91</v>
      </c>
      <c r="AO245" s="770">
        <f>IF(U245="n/a","n/a",IF(AA245&lt;0,"n/a",IF(AA245="n/a","n/a",J245+U245-AA245)))</f>
        <v>-12.096298570591815</v>
      </c>
      <c r="AP245" s="771">
        <f>IF(U245="n/a","n/a",J245+U245)</f>
        <v>14.075222465006894</v>
      </c>
      <c r="AQ245" s="772">
        <f>IF(OR(AC245&lt;0.01,AF245="n/a"),"n/a",(I245/SQRT(22.5*AC245*(I245/AF245))-1)*100)</f>
        <v>130.05354034994559</v>
      </c>
      <c r="AR245" s="651">
        <f>INDEX(Historical!$C$7:$C$1256,MATCH(B245,Historical!$B$7:$B$1278,0))*IF(AH245="n/a",1.03,IF(AH245&lt;0,1.01,IF(AH245&gt;10,1.1,(1+AH245/100))))</f>
        <v>0.96800000000000008</v>
      </c>
      <c r="AS245" s="766">
        <f>IF($AI245="n/a",1.03*AR245,IF($AI245&lt;0,1.01*AR245,IF($AI245&gt;10,1.1*AR245,(1+$AI245/100)*AR245)))</f>
        <v>1.0648000000000002</v>
      </c>
      <c r="AT245" s="766">
        <f>IF($AK245="n/a",1.03*AS245,IF($AK245&lt;0,1.01*AS245,IF($AK245&gt;10,1.1*AS245,(1+$AK245/100)*AS245)))</f>
        <v>1.1425304000000001</v>
      </c>
      <c r="AU245" s="766">
        <f>IF($AK245="n/a",1.03*AT245,IF($AK245&lt;0,1.01*AT245,IF($AK245&gt;10,1.1*AT245,(1+$AK245/100)*AT245)))</f>
        <v>1.2259351192000001</v>
      </c>
      <c r="AV245" s="766">
        <f>IF($AK245="n/a",1.03*AU245,IF($AK245&lt;0,1.01*AU245,IF($AK245&gt;10,1.1*AU245,(1+$AK245/100)*AU245)))</f>
        <v>1.3154283829016</v>
      </c>
      <c r="AW245" s="758">
        <f>SUM(AR245:AV245)</f>
        <v>5.7166939021016008</v>
      </c>
      <c r="AX245" s="773">
        <f>AW245/I245*100</f>
        <v>7.0689920886627924</v>
      </c>
      <c r="AY245" s="936">
        <v>1.77</v>
      </c>
      <c r="AZ245" s="769">
        <v>138.54999999999998</v>
      </c>
      <c r="BA245" s="769">
        <v>-11.07</v>
      </c>
      <c r="BB245" s="769">
        <v>-5.0999999999999996</v>
      </c>
      <c r="BC245" s="769">
        <v>20.49</v>
      </c>
      <c r="BD245" s="909"/>
      <c r="BE245" s="624">
        <v>2013</v>
      </c>
      <c r="BF245" s="899">
        <f>IF(BE245&gt;2008,0,IF(BE245&gt;2001,1,IF(BE245&gt;1990,2,IF(BE245&gt;1980,3,IF(BE245&gt;1973,4,IF(BE245&gt;1970,5,IF(BE245&gt;1960,6,IF(BE245&gt;1958,7,IF(BE245&gt;1953,8,9)))))))))</f>
        <v>0</v>
      </c>
      <c r="BG245" s="825">
        <v>6.9</v>
      </c>
    </row>
    <row r="246" spans="1:59" ht="11.25" customHeight="1" x14ac:dyDescent="0.2">
      <c r="A246" s="872" t="s">
        <v>1185</v>
      </c>
      <c r="B246" s="876" t="s">
        <v>1186</v>
      </c>
      <c r="C246" s="933" t="s">
        <v>108</v>
      </c>
      <c r="D246" s="933" t="s">
        <v>4341</v>
      </c>
      <c r="E246" s="733">
        <v>8</v>
      </c>
      <c r="F246" s="1158">
        <v>528</v>
      </c>
      <c r="G246" s="1133" t="s">
        <v>106</v>
      </c>
      <c r="H246" s="1133" t="s">
        <v>106</v>
      </c>
      <c r="I246" s="875">
        <v>17.149999999999999</v>
      </c>
      <c r="J246" s="651">
        <f>(M246/I246)*100</f>
        <v>3.8483965014577266</v>
      </c>
      <c r="K246" s="878">
        <v>0.16500000000000001</v>
      </c>
      <c r="L246" s="888">
        <v>4</v>
      </c>
      <c r="M246" s="642">
        <f>K246*L246</f>
        <v>0.66</v>
      </c>
      <c r="N246" s="871" t="s">
        <v>107</v>
      </c>
      <c r="O246" s="734">
        <v>0.15</v>
      </c>
      <c r="P246" s="862">
        <v>43861</v>
      </c>
      <c r="Q246" s="862">
        <v>43874</v>
      </c>
      <c r="R246" s="642">
        <f>(K246-O246)/O246*100</f>
        <v>10.000000000000009</v>
      </c>
      <c r="S246" s="701">
        <f>IF(INDEX(Historical!$D$7:$D$1254,MATCH(B246,Historical!$B$7:$B$1278,0))=0,"n/a",(INDEX(Historical!$C$7:$C$1256,MATCH(B246,Historical!$B$7:$B$1278,0))/INDEX(Historical!$D$7:$D$1254,MATCH(B246,Historical!$B$7:$B$1278,0))-1)*100)</f>
        <v>7.1428571428571397</v>
      </c>
      <c r="T246" s="701">
        <f>IF(INDEX(Historical!$F$7:$F$1247,MATCH(B246,Historical!$B$7:$B$1278,0))=0,"n/a",((INDEX(Historical!$C$7:$C$1256,MATCH(B246,Historical!$B$7:$B$1278,0))/INDEX(Historical!$F$7:$F$1247,MATCH(B246,Historical!$B$7:$B$1278,0)))^(1/3)-1)*100)</f>
        <v>7.7217345015941907</v>
      </c>
      <c r="U246" s="701">
        <f>IF(INDEX(Historical!$H$7:$H$1247,MATCH(B246,Historical!$B$7:$B$1278,0))=0,"n/a",((INDEX(Historical!$C$7:$C$1256,MATCH(B246,Historical!$B$7:$B$1278,0))/INDEX(Historical!$H$7:$H$1247,MATCH(B246,Historical!$B$7:$B$1278,0)))^(1/5)-1)*100)</f>
        <v>7.3940923785779322</v>
      </c>
      <c r="V246" s="701">
        <f>IF(INDEX(Historical!$O$7:$O$1247,MATCH(B246,Historical!$B$7:$B$1278,0))=0,"n/a",((INDEX(Historical!$C$7:$C$1256,MATCH(B246,Historical!$B$7:$B$1278,0))/INDEX(Historical!$O$7:$O$1247,MATCH(B246,Historical!$B$7:$B$1278,0)))^(1/10)-1)*100)</f>
        <v>15.66509568920158</v>
      </c>
      <c r="W246" s="702">
        <f>IF(OR(U246&lt;=0,U246="n/a",V246&lt;=0,V246="n/a"),"n/a",U246/V246)</f>
        <v>0.47201067425811521</v>
      </c>
      <c r="X246" s="703">
        <f>IF(OR(AJ246&lt;=0,AJ246="n/a",U246&lt;=0,U246="n/a"),"n/a",U246/AJ246)</f>
        <v>0.83079689646943056</v>
      </c>
      <c r="Y246" s="664"/>
      <c r="Z246" s="651">
        <f>IF(OR(AC246&lt;0.01,AC246="n/a"),"n/a",M246/AC246*100)</f>
        <v>34.196891191709852</v>
      </c>
      <c r="AA246" s="887">
        <f>IF(OR(AC246&lt;0.01,AC246="n/a"),"n/a",I246/AC246)</f>
        <v>8.8860103626943001</v>
      </c>
      <c r="AB246" s="888">
        <v>12</v>
      </c>
      <c r="AC246" s="866">
        <v>1.93</v>
      </c>
      <c r="AD246" s="866">
        <v>1.1100000000000001</v>
      </c>
      <c r="AE246" s="866">
        <v>1.74</v>
      </c>
      <c r="AF246" s="866">
        <v>0.73</v>
      </c>
      <c r="AG246" s="866" t="s">
        <v>136</v>
      </c>
      <c r="AH246" s="866">
        <v>44.2</v>
      </c>
      <c r="AI246" s="866">
        <v>-5.0299999999999994</v>
      </c>
      <c r="AJ246" s="866">
        <v>8.9</v>
      </c>
      <c r="AK246" s="866">
        <v>8</v>
      </c>
      <c r="AL246" s="879">
        <v>146.80000000000001</v>
      </c>
      <c r="AM246" s="873">
        <v>3.5999999999999996</v>
      </c>
      <c r="AN246" s="866">
        <v>0.17</v>
      </c>
      <c r="AO246" s="740">
        <f>IF(U246="n/a","n/a",IF(AA246&lt;0,"n/a",IF(AA246="n/a","n/a",J246+U246-AA246)))</f>
        <v>2.3564785173413583</v>
      </c>
      <c r="AP246" s="741">
        <f>IF(U246="n/a","n/a",J246+U246)</f>
        <v>11.242488880035658</v>
      </c>
      <c r="AQ246" s="889">
        <f>IF(OR(AC246&lt;0.01,AF246="n/a"),"n/a",(I246/SQRT(22.5*AC246*(I246/AF246))-1)*100)</f>
        <v>-46.306269495853357</v>
      </c>
      <c r="AR246" s="651">
        <f>INDEX(Historical!$C$7:$C$1256,MATCH(B246,Historical!$B$7:$B$1278,0))*IF(AH246="n/a",1.03,IF(AH246&lt;0,1.01,IF(AH246&gt;10,1.1,(1+AH246/100))))</f>
        <v>0.66</v>
      </c>
      <c r="AS246" s="887">
        <f>IF($AI246="n/a",1.03*AR246,IF($AI246&lt;0,1.01*AR246,IF($AI246&gt;10,1.1*AR246,(1+$AI246/100)*AR246)))</f>
        <v>0.66660000000000008</v>
      </c>
      <c r="AT246" s="887">
        <f>IF($AK246="n/a",1.03*AS246,IF($AK246&lt;0,1.01*AS246,IF($AK246&gt;10,1.1*AS246,(1+$AK246/100)*AS246)))</f>
        <v>0.71992800000000012</v>
      </c>
      <c r="AU246" s="887">
        <f>IF($AK246="n/a",1.03*AT246,IF($AK246&lt;0,1.01*AT246,IF($AK246&gt;10,1.1*AT246,(1+$AK246/100)*AT246)))</f>
        <v>0.77752224000000014</v>
      </c>
      <c r="AV246" s="887">
        <f>IF($AK246="n/a",1.03*AU246,IF($AK246&lt;0,1.01*AU246,IF($AK246&gt;10,1.1*AU246,(1+$AK246/100)*AU246)))</f>
        <v>0.83972401920000017</v>
      </c>
      <c r="AW246" s="651">
        <f>SUM(AR246:AV246)</f>
        <v>3.6637742592000007</v>
      </c>
      <c r="AX246" s="748">
        <f>AW246/I246*100</f>
        <v>21.363115213994174</v>
      </c>
      <c r="AY246" s="935">
        <v>1.19</v>
      </c>
      <c r="AZ246" s="873">
        <v>33.36</v>
      </c>
      <c r="BA246" s="873">
        <v>-37.29</v>
      </c>
      <c r="BB246" s="873">
        <v>9.44</v>
      </c>
      <c r="BC246" s="873">
        <v>-1.43</v>
      </c>
      <c r="BE246" s="624">
        <v>2013</v>
      </c>
      <c r="BF246" s="899">
        <f>IF(BE246&gt;2008,0,IF(BE246&gt;2001,1,IF(BE246&gt;1990,2,IF(BE246&gt;1980,3,IF(BE246&gt;1973,4,IF(BE246&gt;1970,5,IF(BE246&gt;1960,6,IF(BE246&gt;1958,7,IF(BE246&gt;1953,8,9)))))))))</f>
        <v>0</v>
      </c>
      <c r="BG246" s="883" t="s">
        <v>136</v>
      </c>
    </row>
    <row r="247" spans="1:59" ht="11.25" customHeight="1" x14ac:dyDescent="0.2">
      <c r="A247" s="881" t="s">
        <v>1170</v>
      </c>
      <c r="B247" s="876" t="s">
        <v>1171</v>
      </c>
      <c r="C247" s="933" t="s">
        <v>108</v>
      </c>
      <c r="D247" s="933" t="s">
        <v>4341</v>
      </c>
      <c r="E247" s="733">
        <v>8</v>
      </c>
      <c r="F247" s="1158">
        <v>508</v>
      </c>
      <c r="G247" s="1178" t="s">
        <v>106</v>
      </c>
      <c r="H247" s="1178" t="s">
        <v>106</v>
      </c>
      <c r="I247" s="875">
        <v>12.5</v>
      </c>
      <c r="J247" s="651">
        <f>(M247/I247)*100</f>
        <v>3.84</v>
      </c>
      <c r="K247" s="878">
        <v>0.12</v>
      </c>
      <c r="L247" s="888">
        <v>4</v>
      </c>
      <c r="M247" s="642">
        <f>K247*L247</f>
        <v>0.48</v>
      </c>
      <c r="N247" s="871" t="s">
        <v>218</v>
      </c>
      <c r="O247" s="734">
        <v>0.11</v>
      </c>
      <c r="P247" s="867">
        <v>43738</v>
      </c>
      <c r="Q247" s="867">
        <v>43753</v>
      </c>
      <c r="R247" s="642">
        <f>(K247-O247)/O247*100</f>
        <v>9.0909090909090864</v>
      </c>
      <c r="S247" s="701">
        <f>IF(INDEX(Historical!$D$7:$D$1254,MATCH(B247,Historical!$B$7:$B$1278,0))=0,"n/a",(INDEX(Historical!$C$7:$C$1256,MATCH(B247,Historical!$B$7:$B$1278,0))/INDEX(Historical!$D$7:$D$1254,MATCH(B247,Historical!$B$7:$B$1278,0))-1)*100)</f>
        <v>9.7560975609756184</v>
      </c>
      <c r="T247" s="701">
        <f>IF(INDEX(Historical!$F$7:$F$1247,MATCH(B247,Historical!$B$7:$B$1278,0))=0,"n/a",((INDEX(Historical!$C$7:$C$1256,MATCH(B247,Historical!$B$7:$B$1278,0))/INDEX(Historical!$F$7:$F$1247,MATCH(B247,Historical!$B$7:$B$1278,0)))^(1/3)-1)*100)</f>
        <v>12.035118663929122</v>
      </c>
      <c r="U247" s="701">
        <f>IF(INDEX(Historical!$H$7:$H$1247,MATCH(B247,Historical!$B$7:$B$1278,0))=0,"n/a",((INDEX(Historical!$C$7:$C$1256,MATCH(B247,Historical!$B$7:$B$1278,0))/INDEX(Historical!$H$7:$H$1247,MATCH(B247,Historical!$B$7:$B$1278,0)))^(1/5)-1)*100)</f>
        <v>30.258554234867606</v>
      </c>
      <c r="V247" s="701" t="str">
        <f>IF(INDEX(Historical!$O$7:$O$1247,MATCH(B247,Historical!$B$7:$B$1278,0))=0,"n/a",((INDEX(Historical!$C$7:$C$1256,MATCH(B247,Historical!$B$7:$B$1278,0))/INDEX(Historical!$O$7:$O$1247,MATCH(B247,Historical!$B$7:$B$1278,0)))^(1/10)-1)*100)</f>
        <v>n/a</v>
      </c>
      <c r="W247" s="702" t="str">
        <f>IF(OR(U247&lt;=0,U247="n/a",V247&lt;=0,V247="n/a"),"n/a",U247/V247)</f>
        <v>n/a</v>
      </c>
      <c r="X247" s="703" t="str">
        <f>IF(OR(AJ247&lt;=0,AJ247="n/a",U247&lt;=0,U247="n/a"),"n/a",U247/AJ247)</f>
        <v>n/a</v>
      </c>
      <c r="Y247" s="877"/>
      <c r="Z247" s="651" t="str">
        <f>IF(OR(AC247&lt;0.01,AC247="n/a"),"n/a",M247/AC247*100)</f>
        <v>n/a</v>
      </c>
      <c r="AA247" s="887" t="str">
        <f>IF(OR(AC247&lt;0.01,AC247="n/a"),"n/a",I247/AC247)</f>
        <v>n/a</v>
      </c>
      <c r="AB247" s="888">
        <v>12</v>
      </c>
      <c r="AC247" s="866" t="s">
        <v>136</v>
      </c>
      <c r="AD247" s="866" t="s">
        <v>136</v>
      </c>
      <c r="AE247" s="866" t="s">
        <v>136</v>
      </c>
      <c r="AF247" s="866" t="s">
        <v>136</v>
      </c>
      <c r="AG247" s="866" t="s">
        <v>136</v>
      </c>
      <c r="AH247" s="866" t="s">
        <v>136</v>
      </c>
      <c r="AI247" s="866" t="s">
        <v>136</v>
      </c>
      <c r="AJ247" s="866" t="s">
        <v>136</v>
      </c>
      <c r="AK247" s="866" t="s">
        <v>136</v>
      </c>
      <c r="AL247" s="879" t="s">
        <v>136</v>
      </c>
      <c r="AM247" s="873" t="s">
        <v>136</v>
      </c>
      <c r="AN247" s="866" t="s">
        <v>136</v>
      </c>
      <c r="AO247" s="740" t="str">
        <f>IF(U247="n/a","n/a",IF(AA247&lt;0,"n/a",IF(AA247="n/a","n/a",J247+U247-AA247)))</f>
        <v>n/a</v>
      </c>
      <c r="AP247" s="741">
        <f>IF(U247="n/a","n/a",J247+U247)</f>
        <v>34.098554234867606</v>
      </c>
      <c r="AQ247" s="889" t="str">
        <f>IF(OR(AC247&lt;0.01,AF247="n/a"),"n/a",(I247/SQRT(22.5*AC247*(I247/AF247))-1)*100)</f>
        <v>n/a</v>
      </c>
      <c r="AR247" s="651">
        <f>INDEX(Historical!$C$7:$C$1256,MATCH(B247,Historical!$B$7:$B$1278,0))*IF(AH247="n/a",1.03,IF(AH247&lt;0,1.01,IF(AH247&gt;10,1.1,(1+AH247/100))))</f>
        <v>0.46350000000000002</v>
      </c>
      <c r="AS247" s="887">
        <f>IF($AI247="n/a",1.03*AR247,IF($AI247&lt;0,1.01*AR247,IF($AI247&gt;10,1.1*AR247,(1+$AI247/100)*AR247)))</f>
        <v>0.47740500000000002</v>
      </c>
      <c r="AT247" s="887">
        <f>IF($AK247="n/a",1.03*AS247,IF($AK247&lt;0,1.01*AS247,IF($AK247&gt;10,1.1*AS247,(1+$AK247/100)*AS247)))</f>
        <v>0.49172715000000006</v>
      </c>
      <c r="AU247" s="887">
        <f>IF($AK247="n/a",1.03*AT247,IF($AK247&lt;0,1.01*AT247,IF($AK247&gt;10,1.1*AT247,(1+$AK247/100)*AT247)))</f>
        <v>0.50647896450000007</v>
      </c>
      <c r="AV247" s="887">
        <f>IF($AK247="n/a",1.03*AU247,IF($AK247&lt;0,1.01*AU247,IF($AK247&gt;10,1.1*AU247,(1+$AK247/100)*AU247)))</f>
        <v>0.52167333343500011</v>
      </c>
      <c r="AW247" s="651">
        <f>SUM(AR247:AV247)</f>
        <v>2.4607844479350005</v>
      </c>
      <c r="AX247" s="748">
        <f>AW247/I247*100</f>
        <v>19.686275583480004</v>
      </c>
      <c r="AY247" s="935" t="s">
        <v>136</v>
      </c>
      <c r="AZ247" s="873" t="s">
        <v>136</v>
      </c>
      <c r="BA247" s="873" t="s">
        <v>136</v>
      </c>
      <c r="BB247" s="873" t="s">
        <v>136</v>
      </c>
      <c r="BC247" s="873" t="s">
        <v>136</v>
      </c>
      <c r="BD247" s="908" t="s">
        <v>4268</v>
      </c>
      <c r="BE247" s="624">
        <v>2013</v>
      </c>
      <c r="BF247" s="899">
        <f>IF(BE247&gt;2008,0,IF(BE247&gt;2001,1,IF(BE247&gt;1990,2,IF(BE247&gt;1980,3,IF(BE247&gt;1973,4,IF(BE247&gt;1970,5,IF(BE247&gt;1960,6,IF(BE247&gt;1958,7,IF(BE247&gt;1953,8,9)))))))))</f>
        <v>0</v>
      </c>
      <c r="BG247" s="883" t="s">
        <v>136</v>
      </c>
    </row>
    <row r="248" spans="1:59" ht="11.25" customHeight="1" x14ac:dyDescent="0.2">
      <c r="A248" s="872" t="s">
        <v>1187</v>
      </c>
      <c r="B248" s="876" t="s">
        <v>1188</v>
      </c>
      <c r="C248" s="933" t="s">
        <v>108</v>
      </c>
      <c r="D248" s="933" t="s">
        <v>4341</v>
      </c>
      <c r="E248" s="733">
        <v>8</v>
      </c>
      <c r="F248" s="1158">
        <v>493</v>
      </c>
      <c r="G248" s="1178" t="s">
        <v>37</v>
      </c>
      <c r="H248" s="1178" t="s">
        <v>37</v>
      </c>
      <c r="I248" s="875">
        <v>18.98</v>
      </c>
      <c r="J248" s="651">
        <f>(M248/I248)*100</f>
        <v>5.2687038988408856</v>
      </c>
      <c r="K248" s="878">
        <v>0.25</v>
      </c>
      <c r="L248" s="888">
        <v>4</v>
      </c>
      <c r="M248" s="642">
        <f>K248*L248</f>
        <v>1</v>
      </c>
      <c r="N248" s="871" t="s">
        <v>236</v>
      </c>
      <c r="O248" s="734">
        <v>0.21</v>
      </c>
      <c r="P248" s="867">
        <v>43587</v>
      </c>
      <c r="Q248" s="867">
        <v>43602</v>
      </c>
      <c r="R248" s="642">
        <f>(K248-O248)/O248*100</f>
        <v>19.047619047619051</v>
      </c>
      <c r="S248" s="701">
        <f>IF(INDEX(Historical!$D$7:$D$1254,MATCH(B248,Historical!$B$7:$B$1278,0))=0,"n/a",(INDEX(Historical!$C$7:$C$1256,MATCH(B248,Historical!$B$7:$B$1278,0))/INDEX(Historical!$D$7:$D$1254,MATCH(B248,Historical!$B$7:$B$1278,0))-1)*100)</f>
        <v>23.076923076923062</v>
      </c>
      <c r="T248" s="701">
        <f>IF(INDEX(Historical!$F$7:$F$1247,MATCH(B248,Historical!$B$7:$B$1278,0))=0,"n/a",((INDEX(Historical!$C$7:$C$1256,MATCH(B248,Historical!$B$7:$B$1278,0))/INDEX(Historical!$F$7:$F$1247,MATCH(B248,Historical!$B$7:$B$1278,0)))^(1/3)-1)*100)</f>
        <v>16.960709528514649</v>
      </c>
      <c r="U248" s="701">
        <f>IF(INDEX(Historical!$H$7:$H$1247,MATCH(B248,Historical!$B$7:$B$1278,0))=0,"n/a",((INDEX(Historical!$C$7:$C$1256,MATCH(B248,Historical!$B$7:$B$1278,0))/INDEX(Historical!$H$7:$H$1247,MATCH(B248,Historical!$B$7:$B$1278,0)))^(1/5)-1)*100)</f>
        <v>13.935810405670246</v>
      </c>
      <c r="V248" s="701">
        <f>IF(INDEX(Historical!$O$7:$O$1247,MATCH(B248,Historical!$B$7:$B$1278,0))=0,"n/a",((INDEX(Historical!$C$7:$C$1256,MATCH(B248,Historical!$B$7:$B$1278,0))/INDEX(Historical!$O$7:$O$1247,MATCH(B248,Historical!$B$7:$B$1278,0)))^(1/10)-1)*100)</f>
        <v>12.334976252295826</v>
      </c>
      <c r="W248" s="702">
        <f>IF(OR(U248&lt;=0,U248="n/a",V248&lt;=0,V248="n/a"),"n/a",U248/V248)</f>
        <v>1.1297800758292069</v>
      </c>
      <c r="X248" s="703">
        <f>IF(OR(AJ248&lt;=0,AJ248="n/a",U248&lt;=0,U248="n/a"),"n/a",U248/AJ248)</f>
        <v>0.97453219620071652</v>
      </c>
      <c r="Y248" s="661"/>
      <c r="Z248" s="651">
        <f>IF(OR(AC248&lt;0.01,AC248="n/a"),"n/a",M248/AC248*100)</f>
        <v>47.619047619047613</v>
      </c>
      <c r="AA248" s="887">
        <f>IF(OR(AC248&lt;0.01,AC248="n/a"),"n/a",I248/AC248)</f>
        <v>9.038095238095238</v>
      </c>
      <c r="AB248" s="888">
        <v>12</v>
      </c>
      <c r="AC248" s="866">
        <v>2.1</v>
      </c>
      <c r="AD248" s="866">
        <v>1.81</v>
      </c>
      <c r="AE248" s="866">
        <v>3.21</v>
      </c>
      <c r="AF248" s="866">
        <v>0.81</v>
      </c>
      <c r="AG248" s="866">
        <v>8.6999999999999993</v>
      </c>
      <c r="AH248" s="866">
        <v>18.399999999999999</v>
      </c>
      <c r="AI248" s="866">
        <v>-3.95</v>
      </c>
      <c r="AJ248" s="866">
        <v>14.299999999999999</v>
      </c>
      <c r="AK248" s="866">
        <v>5</v>
      </c>
      <c r="AL248" s="879">
        <v>334.81</v>
      </c>
      <c r="AM248" s="873">
        <v>1.3</v>
      </c>
      <c r="AN248" s="866">
        <v>0</v>
      </c>
      <c r="AO248" s="740">
        <f>IF(U248="n/a","n/a",IF(AA248&lt;0,"n/a",IF(AA248="n/a","n/a",J248+U248-AA248)))</f>
        <v>10.166419066415894</v>
      </c>
      <c r="AP248" s="741">
        <f>IF(U248="n/a","n/a",J248+U248)</f>
        <v>19.204514304511132</v>
      </c>
      <c r="AQ248" s="889">
        <f>IF(OR(AC248&lt;0.01,AF248="n/a"),"n/a",(I248/SQRT(22.5*AC248*(I248/AF248))-1)*100)</f>
        <v>-42.958661606565663</v>
      </c>
      <c r="AR248" s="651">
        <f>INDEX(Historical!$C$7:$C$1256,MATCH(B248,Historical!$B$7:$B$1278,0))*IF(AH248="n/a",1.03,IF(AH248&lt;0,1.01,IF(AH248&gt;10,1.1,(1+AH248/100))))</f>
        <v>1.056</v>
      </c>
      <c r="AS248" s="887">
        <f>IF($AI248="n/a",1.03*AR248,IF($AI248&lt;0,1.01*AR248,IF($AI248&gt;10,1.1*AR248,(1+$AI248/100)*AR248)))</f>
        <v>1.06656</v>
      </c>
      <c r="AT248" s="887">
        <f>IF($AK248="n/a",1.03*AS248,IF($AK248&lt;0,1.01*AS248,IF($AK248&gt;10,1.1*AS248,(1+$AK248/100)*AS248)))</f>
        <v>1.119888</v>
      </c>
      <c r="AU248" s="887">
        <f>IF($AK248="n/a",1.03*AT248,IF($AK248&lt;0,1.01*AT248,IF($AK248&gt;10,1.1*AT248,(1+$AK248/100)*AT248)))</f>
        <v>1.1758824000000001</v>
      </c>
      <c r="AV248" s="887">
        <f>IF($AK248="n/a",1.03*AU248,IF($AK248&lt;0,1.01*AU248,IF($AK248&gt;10,1.1*AU248,(1+$AK248/100)*AU248)))</f>
        <v>1.2346765200000001</v>
      </c>
      <c r="AW248" s="651">
        <f>SUM(AR248:AV248)</f>
        <v>5.6530069200000002</v>
      </c>
      <c r="AX248" s="748">
        <f>AW248/I248*100</f>
        <v>29.784019599578503</v>
      </c>
      <c r="AY248" s="935">
        <v>0.56000000000000005</v>
      </c>
      <c r="AZ248" s="873">
        <v>10.280000000000001</v>
      </c>
      <c r="BA248" s="873">
        <v>-42.17</v>
      </c>
      <c r="BB248" s="873">
        <v>-0.48</v>
      </c>
      <c r="BC248" s="873">
        <v>-14.610000000000001</v>
      </c>
      <c r="BE248" s="624">
        <v>2012</v>
      </c>
      <c r="BF248" s="899">
        <f>IF(BE248&gt;2008,0,IF(BE248&gt;2001,1,IF(BE248&gt;1990,2,IF(BE248&gt;1980,3,IF(BE248&gt;1973,4,IF(BE248&gt;1970,5,IF(BE248&gt;1960,6,IF(BE248&gt;1958,7,IF(BE248&gt;1953,8,9)))))))))</f>
        <v>0</v>
      </c>
      <c r="BG248" s="883">
        <v>1.3</v>
      </c>
    </row>
    <row r="249" spans="1:59" ht="11.25" customHeight="1" x14ac:dyDescent="0.2">
      <c r="A249" s="872" t="s">
        <v>1189</v>
      </c>
      <c r="B249" s="876" t="s">
        <v>1190</v>
      </c>
      <c r="C249" s="933" t="s">
        <v>108</v>
      </c>
      <c r="D249" s="933" t="s">
        <v>4341</v>
      </c>
      <c r="E249" s="733">
        <v>8</v>
      </c>
      <c r="F249" s="1158">
        <v>529</v>
      </c>
      <c r="G249" s="1132" t="s">
        <v>37</v>
      </c>
      <c r="H249" s="1132" t="s">
        <v>37</v>
      </c>
      <c r="I249" s="875">
        <v>14.21</v>
      </c>
      <c r="J249" s="651">
        <f>(M249/I249)*100</f>
        <v>3.3779028852920474</v>
      </c>
      <c r="K249" s="878">
        <v>0.12</v>
      </c>
      <c r="L249" s="888">
        <v>4</v>
      </c>
      <c r="M249" s="642">
        <f>K249*L249</f>
        <v>0.48</v>
      </c>
      <c r="N249" s="871" t="s">
        <v>107</v>
      </c>
      <c r="O249" s="734">
        <v>0.11</v>
      </c>
      <c r="P249" s="862">
        <v>43860</v>
      </c>
      <c r="Q249" s="862">
        <v>43874</v>
      </c>
      <c r="R249" s="642">
        <f>(K249-O249)/O249*100</f>
        <v>9.0909090909090864</v>
      </c>
      <c r="S249" s="701">
        <f>IF(INDEX(Historical!$D$7:$D$1254,MATCH(B249,Historical!$B$7:$B$1278,0))=0,"n/a",(INDEX(Historical!$C$7:$C$1256,MATCH(B249,Historical!$B$7:$B$1278,0))/INDEX(Historical!$D$7:$D$1254,MATCH(B249,Historical!$B$7:$B$1278,0))-1)*100)</f>
        <v>9.9999999999999858</v>
      </c>
      <c r="T249" s="701">
        <f>IF(INDEX(Historical!$F$7:$F$1247,MATCH(B249,Historical!$B$7:$B$1278,0))=0,"n/a",((INDEX(Historical!$C$7:$C$1256,MATCH(B249,Historical!$B$7:$B$1278,0))/INDEX(Historical!$F$7:$F$1247,MATCH(B249,Historical!$B$7:$B$1278,0)))^(1/3)-1)*100)</f>
        <v>11.199004528465784</v>
      </c>
      <c r="U249" s="701">
        <f>IF(INDEX(Historical!$H$7:$H$1247,MATCH(B249,Historical!$B$7:$B$1278,0))=0,"n/a",((INDEX(Historical!$C$7:$C$1256,MATCH(B249,Historical!$B$7:$B$1278,0))/INDEX(Historical!$H$7:$H$1247,MATCH(B249,Historical!$B$7:$B$1278,0)))^(1/5)-1)*100)</f>
        <v>12.888132073019754</v>
      </c>
      <c r="V249" s="701">
        <f>IF(INDEX(Historical!$O$7:$O$1247,MATCH(B249,Historical!$B$7:$B$1278,0))=0,"n/a",((INDEX(Historical!$C$7:$C$1256,MATCH(B249,Historical!$B$7:$B$1278,0))/INDEX(Historical!$O$7:$O$1247,MATCH(B249,Historical!$B$7:$B$1278,0)))^(1/10)-1)*100)</f>
        <v>6.2488268514150569</v>
      </c>
      <c r="W249" s="702">
        <f>IF(OR(U249&lt;=0,U249="n/a",V249&lt;=0,V249="n/a"),"n/a",U249/V249)</f>
        <v>2.0624882685141479</v>
      </c>
      <c r="X249" s="703">
        <f>IF(OR(AJ249&lt;=0,AJ249="n/a",U249&lt;=0,U249="n/a"),"n/a",U249/AJ249)</f>
        <v>0.96903248669321451</v>
      </c>
      <c r="Y249" s="665"/>
      <c r="Z249" s="651">
        <f>IF(OR(AC249&lt;0.01,AC249="n/a"),"n/a",M249/AC249*100)</f>
        <v>38.4</v>
      </c>
      <c r="AA249" s="887">
        <f>IF(OR(AC249&lt;0.01,AC249="n/a"),"n/a",I249/AC249)</f>
        <v>11.368</v>
      </c>
      <c r="AB249" s="888">
        <v>12</v>
      </c>
      <c r="AC249" s="866">
        <v>1.25</v>
      </c>
      <c r="AD249" s="866" t="s">
        <v>136</v>
      </c>
      <c r="AE249" s="866">
        <v>2.39</v>
      </c>
      <c r="AF249" s="866">
        <v>0.81</v>
      </c>
      <c r="AG249" s="866">
        <v>8.3000000000000007</v>
      </c>
      <c r="AH249" s="866">
        <v>-0.5</v>
      </c>
      <c r="AI249" s="866">
        <v>-2.16</v>
      </c>
      <c r="AJ249" s="866">
        <v>13.3</v>
      </c>
      <c r="AK249" s="866" t="s">
        <v>136</v>
      </c>
      <c r="AL249" s="879">
        <v>102.88</v>
      </c>
      <c r="AM249" s="873">
        <v>1.0999999999999999</v>
      </c>
      <c r="AN249" s="866">
        <v>0.11</v>
      </c>
      <c r="AO249" s="740">
        <f>IF(U249="n/a","n/a",IF(AA249&lt;0,"n/a",IF(AA249="n/a","n/a",J249+U249-AA249)))</f>
        <v>4.8980349583118024</v>
      </c>
      <c r="AP249" s="741">
        <f>IF(U249="n/a","n/a",J249+U249)</f>
        <v>16.266034958311803</v>
      </c>
      <c r="AQ249" s="889">
        <f>IF(OR(AC249&lt;0.01,AF249="n/a"),"n/a",(I249/SQRT(22.5*AC249*(I249/AF249))-1)*100)</f>
        <v>-36.027505910743166</v>
      </c>
      <c r="AR249" s="651">
        <f>INDEX(Historical!$C$7:$C$1256,MATCH(B249,Historical!$B$7:$B$1278,0))*IF(AH249="n/a",1.03,IF(AH249&lt;0,1.01,IF(AH249&gt;10,1.1,(1+AH249/100))))</f>
        <v>0.44440000000000002</v>
      </c>
      <c r="AS249" s="887">
        <f>IF($AI249="n/a",1.03*AR249,IF($AI249&lt;0,1.01*AR249,IF($AI249&gt;10,1.1*AR249,(1+$AI249/100)*AR249)))</f>
        <v>0.44884400000000002</v>
      </c>
      <c r="AT249" s="887">
        <f>IF($AK249="n/a",1.03*AS249,IF($AK249&lt;0,1.01*AS249,IF($AK249&gt;10,1.1*AS249,(1+$AK249/100)*AS249)))</f>
        <v>0.46230932000000002</v>
      </c>
      <c r="AU249" s="887">
        <f>IF($AK249="n/a",1.03*AT249,IF($AK249&lt;0,1.01*AT249,IF($AK249&gt;10,1.1*AT249,(1+$AK249/100)*AT249)))</f>
        <v>0.47617859960000003</v>
      </c>
      <c r="AV249" s="887">
        <f>IF($AK249="n/a",1.03*AU249,IF($AK249&lt;0,1.01*AU249,IF($AK249&gt;10,1.1*AU249,(1+$AK249/100)*AU249)))</f>
        <v>0.49046395758800004</v>
      </c>
      <c r="AW249" s="651">
        <f>SUM(AR249:AV249)</f>
        <v>2.3221958771880002</v>
      </c>
      <c r="AX249" s="748">
        <f>AW249/I249*100</f>
        <v>16.341983653680508</v>
      </c>
      <c r="AY249" s="935">
        <v>0.67</v>
      </c>
      <c r="AZ249" s="873">
        <v>16.189999999999998</v>
      </c>
      <c r="BA249" s="873">
        <v>-35.410000000000004</v>
      </c>
      <c r="BB249" s="873">
        <v>4.1300000000000008</v>
      </c>
      <c r="BC249" s="873">
        <v>-7.7799999999999994</v>
      </c>
      <c r="BE249" s="624">
        <v>2013</v>
      </c>
      <c r="BF249" s="899">
        <f>IF(BE249&gt;2008,0,IF(BE249&gt;2001,1,IF(BE249&gt;1990,2,IF(BE249&gt;1980,3,IF(BE249&gt;1973,4,IF(BE249&gt;1970,5,IF(BE249&gt;1960,6,IF(BE249&gt;1958,7,IF(BE249&gt;1953,8,9)))))))))</f>
        <v>0</v>
      </c>
      <c r="BG249" s="883">
        <v>0.89999999999999991</v>
      </c>
    </row>
    <row r="250" spans="1:59" ht="11.25" customHeight="1" x14ac:dyDescent="0.2">
      <c r="A250" s="882" t="s">
        <v>4588</v>
      </c>
      <c r="B250" s="876" t="s">
        <v>4583</v>
      </c>
      <c r="C250" s="933" t="s">
        <v>108</v>
      </c>
      <c r="D250" s="933" t="s">
        <v>4341</v>
      </c>
      <c r="E250" s="733">
        <v>5</v>
      </c>
      <c r="F250" s="1158">
        <v>725</v>
      </c>
      <c r="G250" s="1157" t="s">
        <v>106</v>
      </c>
      <c r="H250" s="1157" t="s">
        <v>106</v>
      </c>
      <c r="I250" s="875">
        <v>13.04</v>
      </c>
      <c r="J250" s="651">
        <f>(M250/I250)*100</f>
        <v>2.7607361963190185</v>
      </c>
      <c r="K250" s="878">
        <v>0.09</v>
      </c>
      <c r="L250" s="888">
        <v>4</v>
      </c>
      <c r="M250" s="642">
        <f>K250*L250</f>
        <v>0.36</v>
      </c>
      <c r="N250" s="871" t="s">
        <v>988</v>
      </c>
      <c r="O250" s="734">
        <v>7.4999999999999997E-2</v>
      </c>
      <c r="P250" s="862">
        <v>43874</v>
      </c>
      <c r="Q250" s="862">
        <v>43888</v>
      </c>
      <c r="R250" s="642">
        <f>(K250-O250)/O250*100</f>
        <v>20</v>
      </c>
      <c r="S250" s="701">
        <f>IF(INDEX(Historical!$D$7:$D$1254,MATCH(B250,Historical!$B$7:$B$1278,0))=0,"n/a",(INDEX(Historical!$C$7:$C$1256,MATCH(B250,Historical!$B$7:$B$1278,0))/INDEX(Historical!$D$7:$D$1254,MATCH(B250,Historical!$B$7:$B$1278,0))-1)*100)</f>
        <v>17.647058823529417</v>
      </c>
      <c r="T250" s="701">
        <f>IF(INDEX(Historical!$F$7:$F$1247,MATCH(B250,Historical!$B$7:$B$1278,0))=0,"n/a",((INDEX(Historical!$C$7:$C$1256,MATCH(B250,Historical!$B$7:$B$1278,0))/INDEX(Historical!$F$7:$F$1247,MATCH(B250,Historical!$B$7:$B$1278,0)))^(1/3)-1)*100)</f>
        <v>81.712059283213961</v>
      </c>
      <c r="U250" s="701" t="str">
        <f>IF(INDEX(Historical!$H$7:$H$1247,MATCH(B250,Historical!$B$7:$B$1278,0))=0,"n/a",((INDEX(Historical!$C$7:$C$1256,MATCH(B250,Historical!$B$7:$B$1278,0))/INDEX(Historical!$H$7:$H$1247,MATCH(B250,Historical!$B$7:$B$1278,0)))^(1/5)-1)*100)</f>
        <v>n/a</v>
      </c>
      <c r="V250" s="701" t="str">
        <f>IF(INDEX(Historical!$O$7:$O$1247,MATCH(B250,Historical!$B$7:$B$1278,0))=0,"n/a",((INDEX(Historical!$C$7:$C$1256,MATCH(B250,Historical!$B$7:$B$1278,0))/INDEX(Historical!$O$7:$O$1247,MATCH(B250,Historical!$B$7:$B$1278,0)))^(1/10)-1)*100)</f>
        <v>n/a</v>
      </c>
      <c r="W250" s="702" t="str">
        <f>IF(OR(U250&lt;=0,U250="n/a",V250&lt;=0,V250="n/a"),"n/a",U250/V250)</f>
        <v>n/a</v>
      </c>
      <c r="X250" s="703" t="str">
        <f>IF(OR(AJ250&lt;=0,AJ250="n/a",U250&lt;=0,U250="n/a"),"n/a",U250/AJ250)</f>
        <v>n/a</v>
      </c>
      <c r="Y250" s="877"/>
      <c r="Z250" s="651">
        <f>IF(OR(AC250&lt;0.01,AC250="n/a"),"n/a",M250/AC250*100)</f>
        <v>24.827586206896552</v>
      </c>
      <c r="AA250" s="887">
        <f>IF(OR(AC250&lt;0.01,AC250="n/a"),"n/a",I250/AC250)</f>
        <v>8.9931034482758623</v>
      </c>
      <c r="AB250" s="888">
        <v>12</v>
      </c>
      <c r="AC250" s="866">
        <v>1.45</v>
      </c>
      <c r="AD250" s="866">
        <v>1.1299999999999999</v>
      </c>
      <c r="AE250" s="866">
        <v>1.9</v>
      </c>
      <c r="AF250" s="866">
        <v>0.75</v>
      </c>
      <c r="AG250" s="866">
        <v>8.3000000000000007</v>
      </c>
      <c r="AH250" s="866">
        <v>9.1</v>
      </c>
      <c r="AI250" s="866">
        <v>-13.18</v>
      </c>
      <c r="AJ250" s="866">
        <v>22.5</v>
      </c>
      <c r="AK250" s="866">
        <v>8</v>
      </c>
      <c r="AL250" s="879">
        <v>122.84</v>
      </c>
      <c r="AM250" s="873">
        <v>5.5</v>
      </c>
      <c r="AN250" s="866">
        <v>0.1</v>
      </c>
      <c r="AO250" s="740" t="str">
        <f>IF(U250="n/a","n/a",IF(AA250&lt;0,"n/a",IF(AA250="n/a","n/a",J250+U250-AA250)))</f>
        <v>n/a</v>
      </c>
      <c r="AP250" s="741" t="str">
        <f>IF(U250="n/a","n/a",J250+U250)</f>
        <v>n/a</v>
      </c>
      <c r="AQ250" s="889">
        <f>IF(OR(AC250&lt;0.01,AF250="n/a"),"n/a",(I250/SQRT(22.5*AC250*(I250/AF250))-1)*100)</f>
        <v>-45.248733809844296</v>
      </c>
      <c r="AR250" s="651">
        <f>INDEX(Historical!$C$7:$C$1256,MATCH(B250,Historical!$B$7:$B$1278,0))*IF(AH250="n/a",1.03,IF(AH250&lt;0,1.01,IF(AH250&gt;10,1.1,(1+AH250/100))))</f>
        <v>0.32729999999999998</v>
      </c>
      <c r="AS250" s="887">
        <f>IF($AI250="n/a",1.03*AR250,IF($AI250&lt;0,1.01*AR250,IF($AI250&gt;10,1.1*AR250,(1+$AI250/100)*AR250)))</f>
        <v>0.33057300000000001</v>
      </c>
      <c r="AT250" s="887">
        <f>IF($AK250="n/a",1.03*AS250,IF($AK250&lt;0,1.01*AS250,IF($AK250&gt;10,1.1*AS250,(1+$AK250/100)*AS250)))</f>
        <v>0.35701884</v>
      </c>
      <c r="AU250" s="887">
        <f>IF($AK250="n/a",1.03*AT250,IF($AK250&lt;0,1.01*AT250,IF($AK250&gt;10,1.1*AT250,(1+$AK250/100)*AT250)))</f>
        <v>0.38558034720000001</v>
      </c>
      <c r="AV250" s="887">
        <f>IF($AK250="n/a",1.03*AU250,IF($AK250&lt;0,1.01*AU250,IF($AK250&gt;10,1.1*AU250,(1+$AK250/100)*AU250)))</f>
        <v>0.41642677497600006</v>
      </c>
      <c r="AW250" s="651">
        <f>SUM(AR250:AV250)</f>
        <v>1.8168989621760001</v>
      </c>
      <c r="AX250" s="748">
        <f>AW250/I250*100</f>
        <v>13.933274249815952</v>
      </c>
      <c r="AY250" s="935">
        <v>0.57999999999999996</v>
      </c>
      <c r="AZ250" s="873">
        <v>44.73</v>
      </c>
      <c r="BA250" s="873">
        <v>-43.07</v>
      </c>
      <c r="BB250" s="873">
        <v>6.8199999999999994</v>
      </c>
      <c r="BC250" s="873">
        <v>-5.41</v>
      </c>
      <c r="BE250" s="624">
        <v>2016</v>
      </c>
      <c r="BF250" s="899">
        <f>IF(BE250&gt;2008,0,IF(BE250&gt;2001,1,IF(BE250&gt;1990,2,IF(BE250&gt;1980,3,IF(BE250&gt;1973,4,IF(BE250&gt;1970,5,IF(BE250&gt;1960,6,IF(BE250&gt;1958,7,IF(BE250&gt;1953,8,9)))))))))</f>
        <v>0</v>
      </c>
      <c r="BG250" s="883">
        <v>0.89999999999999991</v>
      </c>
    </row>
    <row r="251" spans="1:59" ht="11.25" customHeight="1" x14ac:dyDescent="0.2">
      <c r="A251" s="882" t="s">
        <v>4553</v>
      </c>
      <c r="B251" s="876" t="s">
        <v>4519</v>
      </c>
      <c r="C251" s="933" t="s">
        <v>108</v>
      </c>
      <c r="D251" s="933" t="s">
        <v>4341</v>
      </c>
      <c r="E251" s="733">
        <v>6</v>
      </c>
      <c r="F251" s="1158">
        <v>718</v>
      </c>
      <c r="G251" s="1158" t="s">
        <v>106</v>
      </c>
      <c r="H251" s="1158" t="s">
        <v>106</v>
      </c>
      <c r="I251" s="875">
        <v>47.66</v>
      </c>
      <c r="J251" s="651">
        <f>(M251/I251)*100</f>
        <v>2.5178346621905163</v>
      </c>
      <c r="K251" s="878">
        <v>0.3</v>
      </c>
      <c r="L251" s="888">
        <v>4</v>
      </c>
      <c r="M251" s="642">
        <f>K251*L251</f>
        <v>1.2</v>
      </c>
      <c r="N251" s="871" t="s">
        <v>294</v>
      </c>
      <c r="O251" s="734">
        <v>0.28000000000000003</v>
      </c>
      <c r="P251" s="862">
        <v>44154</v>
      </c>
      <c r="Q251" s="862">
        <v>44175</v>
      </c>
      <c r="R251" s="642">
        <f>(K251-O251)/O251*100</f>
        <v>7.1428571428571281</v>
      </c>
      <c r="S251" s="701">
        <f>IF(INDEX(Historical!$D$7:$D$1254,MATCH(B251,Historical!$B$7:$B$1278,0))=0,"n/a",(INDEX(Historical!$C$7:$C$1256,MATCH(B251,Historical!$B$7:$B$1278,0))/INDEX(Historical!$D$7:$D$1254,MATCH(B251,Historical!$B$7:$B$1278,0))-1)*100)</f>
        <v>8.163265306122458</v>
      </c>
      <c r="T251" s="701">
        <f>IF(INDEX(Historical!$F$7:$F$1247,MATCH(B251,Historical!$B$7:$B$1278,0))=0,"n/a",((INDEX(Historical!$C$7:$C$1256,MATCH(B251,Historical!$B$7:$B$1278,0))/INDEX(Historical!$F$7:$F$1247,MATCH(B251,Historical!$B$7:$B$1278,0)))^(1/3)-1)*100)</f>
        <v>11.72853158368412</v>
      </c>
      <c r="U251" s="701">
        <f>IF(INDEX(Historical!$H$7:$H$1247,MATCH(B251,Historical!$B$7:$B$1278,0))=0,"n/a",((INDEX(Historical!$C$7:$C$1256,MATCH(B251,Historical!$B$7:$B$1278,0))/INDEX(Historical!$H$7:$H$1247,MATCH(B251,Historical!$B$7:$B$1278,0)))^(1/5)-1)*100)</f>
        <v>9.7183896694939431</v>
      </c>
      <c r="V251" s="701">
        <f>IF(INDEX(Historical!$O$7:$O$1247,MATCH(B251,Historical!$B$7:$B$1278,0))=0,"n/a",((INDEX(Historical!$C$7:$C$1256,MATCH(B251,Historical!$B$7:$B$1278,0))/INDEX(Historical!$O$7:$O$1247,MATCH(B251,Historical!$B$7:$B$1278,0)))^(1/10)-1)*100)</f>
        <v>4.7465463246850526</v>
      </c>
      <c r="W251" s="702">
        <f>IF(OR(U251&lt;=0,U251="n/a",V251&lt;=0,V251="n/a"),"n/a",U251/V251)</f>
        <v>2.0474654632468559</v>
      </c>
      <c r="X251" s="703" t="str">
        <f>IF(OR(AJ251&lt;=0,AJ251="n/a",U251&lt;=0,U251="n/a"),"n/a",U251/AJ251)</f>
        <v>n/a</v>
      </c>
      <c r="Y251" s="877"/>
      <c r="Z251" s="651">
        <f>IF(OR(AC251&lt;0.01,AC251="n/a"),"n/a",M251/AC251*100)</f>
        <v>48.979591836734684</v>
      </c>
      <c r="AA251" s="887">
        <f>IF(OR(AC251&lt;0.01,AC251="n/a"),"n/a",I251/AC251)</f>
        <v>19.453061224489794</v>
      </c>
      <c r="AB251" s="888">
        <v>12</v>
      </c>
      <c r="AC251" s="866">
        <v>2.4500000000000002</v>
      </c>
      <c r="AD251" s="866" t="s">
        <v>136</v>
      </c>
      <c r="AE251" s="866">
        <v>4.26</v>
      </c>
      <c r="AF251" s="866">
        <v>1.53</v>
      </c>
      <c r="AG251" s="866">
        <v>7.9399999999999995</v>
      </c>
      <c r="AH251" s="866" t="s">
        <v>136</v>
      </c>
      <c r="AI251" s="866" t="s">
        <v>136</v>
      </c>
      <c r="AJ251" s="866" t="s">
        <v>136</v>
      </c>
      <c r="AK251" s="866" t="s">
        <v>136</v>
      </c>
      <c r="AL251" s="879">
        <v>242.32</v>
      </c>
      <c r="AM251" s="873">
        <v>22.91</v>
      </c>
      <c r="AN251" s="866" t="s">
        <v>136</v>
      </c>
      <c r="AO251" s="740">
        <f>IF(U251="n/a","n/a",IF(AA251&lt;0,"n/a",IF(AA251="n/a","n/a",J251+U251-AA251)))</f>
        <v>-7.2168368928053344</v>
      </c>
      <c r="AP251" s="741">
        <f>IF(U251="n/a","n/a",J251+U251)</f>
        <v>12.236224331684459</v>
      </c>
      <c r="AQ251" s="889">
        <f>IF(OR(AC251&lt;0.01,AF251="n/a"),"n/a",(I251/SQRT(22.5*AC251*(I251/AF251))-1)*100)</f>
        <v>15.013397622420754</v>
      </c>
      <c r="AR251" s="651">
        <f>INDEX(Historical!$C$7:$C$1256,MATCH(B251,Historical!$B$7:$B$1278,0))*IF(AH251="n/a",1.03,IF(AH251&lt;0,1.01,IF(AH251&gt;10,1.1,(1+AH251/100))))</f>
        <v>1.0918000000000001</v>
      </c>
      <c r="AS251" s="887">
        <f>IF($AI251="n/a",1.03*AR251,IF($AI251&lt;0,1.01*AR251,IF($AI251&gt;10,1.1*AR251,(1+$AI251/100)*AR251)))</f>
        <v>1.1245540000000001</v>
      </c>
      <c r="AT251" s="887">
        <f>IF($AK251="n/a",1.03*AS251,IF($AK251&lt;0,1.01*AS251,IF($AK251&gt;10,1.1*AS251,(1+$AK251/100)*AS251)))</f>
        <v>1.15829062</v>
      </c>
      <c r="AU251" s="887">
        <f>IF($AK251="n/a",1.03*AT251,IF($AK251&lt;0,1.01*AT251,IF($AK251&gt;10,1.1*AT251,(1+$AK251/100)*AT251)))</f>
        <v>1.1930393386</v>
      </c>
      <c r="AV251" s="887">
        <f>IF($AK251="n/a",1.03*AU251,IF($AK251&lt;0,1.01*AU251,IF($AK251&gt;10,1.1*AU251,(1+$AK251/100)*AU251)))</f>
        <v>1.228830518758</v>
      </c>
      <c r="AW251" s="651">
        <f>SUM(AR251:AV251)</f>
        <v>5.7965144773580004</v>
      </c>
      <c r="AX251" s="748">
        <f>AW251/I251*100</f>
        <v>12.162220892484266</v>
      </c>
      <c r="AY251" s="935">
        <v>-0.01</v>
      </c>
      <c r="AZ251" s="873">
        <v>56.26229508196721</v>
      </c>
      <c r="BA251" s="873">
        <v>-31.914285714285718</v>
      </c>
      <c r="BB251" s="873">
        <v>-0.52181173032769257</v>
      </c>
      <c r="BC251" s="873">
        <v>7.2215973003374456</v>
      </c>
      <c r="BE251" s="624">
        <v>2015</v>
      </c>
      <c r="BF251" s="899">
        <f>IF(BE251&gt;2008,0,IF(BE251&gt;2001,1,IF(BE251&gt;1990,2,IF(BE251&gt;1980,3,IF(BE251&gt;1973,4,IF(BE251&gt;1970,5,IF(BE251&gt;1960,6,IF(BE251&gt;1958,7,IF(BE251&gt;1953,8,9)))))))))</f>
        <v>0</v>
      </c>
      <c r="BG251" s="883">
        <v>0.77999999999999992</v>
      </c>
    </row>
    <row r="252" spans="1:59" ht="11.25" customHeight="1" x14ac:dyDescent="0.2">
      <c r="A252" s="864" t="s">
        <v>576</v>
      </c>
      <c r="B252" s="876" t="s">
        <v>577</v>
      </c>
      <c r="C252" s="933" t="s">
        <v>108</v>
      </c>
      <c r="D252" s="933" t="s">
        <v>4337</v>
      </c>
      <c r="E252" s="733">
        <v>22</v>
      </c>
      <c r="F252" s="1158">
        <v>155</v>
      </c>
      <c r="G252" s="1178" t="s">
        <v>106</v>
      </c>
      <c r="H252" s="1178" t="s">
        <v>106</v>
      </c>
      <c r="I252" s="875">
        <v>306.5</v>
      </c>
      <c r="J252" s="651">
        <f>(M252/I252)*100</f>
        <v>1.00489396411093</v>
      </c>
      <c r="K252" s="885">
        <v>0.77</v>
      </c>
      <c r="L252" s="888">
        <v>4</v>
      </c>
      <c r="M252" s="642">
        <f>K252*L252</f>
        <v>3.08</v>
      </c>
      <c r="N252" s="871" t="s">
        <v>325</v>
      </c>
      <c r="O252" s="735">
        <v>0.72</v>
      </c>
      <c r="P252" s="862">
        <v>43979</v>
      </c>
      <c r="Q252" s="862">
        <v>44000</v>
      </c>
      <c r="R252" s="642">
        <f>(K252-O252)/O252*100</f>
        <v>6.94444444444445</v>
      </c>
      <c r="S252" s="701">
        <f>IF(INDEX(Historical!$D$7:$D$1254,MATCH(B252,Historical!$B$7:$B$1278,0))=0,"n/a",(INDEX(Historical!$C$7:$C$1256,MATCH(B252,Historical!$B$7:$B$1278,0))/INDEX(Historical!$D$7:$D$1254,MATCH(B252,Historical!$B$7:$B$1278,0))-1)*100)</f>
        <v>12.903225806451601</v>
      </c>
      <c r="T252" s="701">
        <f>IF(INDEX(Historical!$F$7:$F$1247,MATCH(B252,Historical!$B$7:$B$1278,0))=0,"n/a",((INDEX(Historical!$C$7:$C$1256,MATCH(B252,Historical!$B$7:$B$1278,0))/INDEX(Historical!$F$7:$F$1247,MATCH(B252,Historical!$B$7:$B$1278,0)))^(1/3)-1)*100)</f>
        <v>13.010492383910499</v>
      </c>
      <c r="U252" s="701">
        <f>IF(INDEX(Historical!$H$7:$H$1247,MATCH(B252,Historical!$B$7:$B$1278,0))=0,"n/a",((INDEX(Historical!$C$7:$C$1256,MATCH(B252,Historical!$B$7:$B$1278,0))/INDEX(Historical!$H$7:$H$1247,MATCH(B252,Historical!$B$7:$B$1278,0)))^(1/5)-1)*100)</f>
        <v>12.995952835136615</v>
      </c>
      <c r="V252" s="701">
        <f>IF(INDEX(Historical!$O$7:$O$1247,MATCH(B252,Historical!$B$7:$B$1278,0))=0,"n/a",((INDEX(Historical!$C$7:$C$1256,MATCH(B252,Historical!$B$7:$B$1278,0))/INDEX(Historical!$O$7:$O$1247,MATCH(B252,Historical!$B$7:$B$1278,0)))^(1/10)-1)*100)</f>
        <v>13.633489370223618</v>
      </c>
      <c r="W252" s="702">
        <f>IF(OR(U252&lt;=0,U252="n/a",V252&lt;=0,V252="n/a"),"n/a",U252/V252)</f>
        <v>0.95323746417557476</v>
      </c>
      <c r="X252" s="703">
        <f>IF(OR(AJ252&lt;=0,AJ252="n/a",U252&lt;=0,U252="n/a"),"n/a",U252/AJ252)</f>
        <v>1.015308815245048</v>
      </c>
      <c r="Y252" s="876"/>
      <c r="Z252" s="651">
        <f>IF(OR(AC252&lt;0.01,AC252="n/a"),"n/a",M252/AC252*100)</f>
        <v>31.917098445595855</v>
      </c>
      <c r="AA252" s="887">
        <f>IF(OR(AC252&lt;0.01,AC252="n/a"),"n/a",I252/AC252)</f>
        <v>31.761658031088082</v>
      </c>
      <c r="AB252" s="888">
        <v>8</v>
      </c>
      <c r="AC252" s="866">
        <v>9.65</v>
      </c>
      <c r="AD252" s="866">
        <v>6.31</v>
      </c>
      <c r="AE252" s="866">
        <v>7.78</v>
      </c>
      <c r="AF252" s="866">
        <v>14.64</v>
      </c>
      <c r="AG252" s="866">
        <v>51</v>
      </c>
      <c r="AH252" s="866">
        <v>21</v>
      </c>
      <c r="AI252" s="866">
        <v>6.13</v>
      </c>
      <c r="AJ252" s="866">
        <v>12.8</v>
      </c>
      <c r="AK252" s="866">
        <v>5.04</v>
      </c>
      <c r="AL252" s="879">
        <v>11630</v>
      </c>
      <c r="AM252" s="873">
        <v>0.1</v>
      </c>
      <c r="AN252" s="866">
        <v>0.72</v>
      </c>
      <c r="AO252" s="740">
        <f>IF(U252="n/a","n/a",IF(AA252&lt;0,"n/a",IF(AA252="n/a","n/a",J252+U252-AA252)))</f>
        <v>-17.760811231840535</v>
      </c>
      <c r="AP252" s="741">
        <f>IF(U252="n/a","n/a",J252+U252)</f>
        <v>14.000846799247546</v>
      </c>
      <c r="AQ252" s="889">
        <f>IF(OR(AC252&lt;0.01,AF252="n/a"),"n/a",(I252/SQRT(22.5*AC252*(I252/AF252))-1)*100)</f>
        <v>354.60149756566636</v>
      </c>
      <c r="AR252" s="651">
        <f>INDEX(Historical!$C$7:$C$1256,MATCH(B252,Historical!$B$7:$B$1278,0))*IF(AH252="n/a",1.03,IF(AH252&lt;0,1.01,IF(AH252&gt;10,1.1,(1+AH252/100))))</f>
        <v>3.08</v>
      </c>
      <c r="AS252" s="887">
        <f>IF($AI252="n/a",1.03*AR252,IF($AI252&lt;0,1.01*AR252,IF($AI252&gt;10,1.1*AR252,(1+$AI252/100)*AR252)))</f>
        <v>3.2688039999999998</v>
      </c>
      <c r="AT252" s="887">
        <f>IF($AK252="n/a",1.03*AS252,IF($AK252&lt;0,1.01*AS252,IF($AK252&gt;10,1.1*AS252,(1+$AK252/100)*AS252)))</f>
        <v>3.4335517215999998</v>
      </c>
      <c r="AU252" s="887">
        <f>IF($AK252="n/a",1.03*AT252,IF($AK252&lt;0,1.01*AT252,IF($AK252&gt;10,1.1*AT252,(1+$AK252/100)*AT252)))</f>
        <v>3.6066027283686397</v>
      </c>
      <c r="AV252" s="887">
        <f>IF($AK252="n/a",1.03*AU252,IF($AK252&lt;0,1.01*AU252,IF($AK252&gt;10,1.1*AU252,(1+$AK252/100)*AU252)))</f>
        <v>3.788375505878419</v>
      </c>
      <c r="AW252" s="651">
        <f>SUM(AR252:AV252)</f>
        <v>17.177333955847057</v>
      </c>
      <c r="AX252" s="748">
        <f>AW252/I252*100</f>
        <v>5.6043503934248147</v>
      </c>
      <c r="AY252" s="935">
        <v>0.75</v>
      </c>
      <c r="AZ252" s="873">
        <v>56.999999999999993</v>
      </c>
      <c r="BA252" s="873">
        <v>-15.709999999999999</v>
      </c>
      <c r="BB252" s="873">
        <v>-8.4699999999999989</v>
      </c>
      <c r="BC252" s="873">
        <v>-0.15</v>
      </c>
      <c r="BE252" s="624">
        <v>1999</v>
      </c>
      <c r="BF252" s="899">
        <f>IF(BE252&gt;2008,0,IF(BE252&gt;2001,1,IF(BE252&gt;1990,2,IF(BE252&gt;1980,3,IF(BE252&gt;1973,4,IF(BE252&gt;1970,5,IF(BE252&gt;1960,6,IF(BE252&gt;1958,7,IF(BE252&gt;1953,8,9)))))))))</f>
        <v>2</v>
      </c>
      <c r="BG252" s="883">
        <v>20.599999999999998</v>
      </c>
    </row>
    <row r="253" spans="1:59" ht="11.25" customHeight="1" x14ac:dyDescent="0.2">
      <c r="A253" s="872" t="s">
        <v>234</v>
      </c>
      <c r="B253" s="876" t="s">
        <v>235</v>
      </c>
      <c r="C253" s="933" t="s">
        <v>112</v>
      </c>
      <c r="D253" s="933" t="s">
        <v>211</v>
      </c>
      <c r="E253" s="733">
        <v>28</v>
      </c>
      <c r="F253" s="1158">
        <v>101</v>
      </c>
      <c r="G253" s="1136" t="s">
        <v>106</v>
      </c>
      <c r="H253" s="1136" t="s">
        <v>106</v>
      </c>
      <c r="I253" s="866">
        <v>59.73</v>
      </c>
      <c r="J253" s="651">
        <f>(M253/I253)*100</f>
        <v>1.03800435292148</v>
      </c>
      <c r="K253" s="885">
        <v>0.155</v>
      </c>
      <c r="L253" s="888">
        <v>4</v>
      </c>
      <c r="M253" s="642">
        <f>K253*L253</f>
        <v>0.62</v>
      </c>
      <c r="N253" s="871" t="s">
        <v>168</v>
      </c>
      <c r="O253" s="735">
        <v>0.14499999999999999</v>
      </c>
      <c r="P253" s="862">
        <v>43866</v>
      </c>
      <c r="Q253" s="862">
        <v>43881</v>
      </c>
      <c r="R253" s="642">
        <f>(K253-O253)/O253*100</f>
        <v>6.8965517241379377</v>
      </c>
      <c r="S253" s="701">
        <f>IF(INDEX(Historical!$D$7:$D$1254,MATCH(B253,Historical!$B$7:$B$1278,0))=0,"n/a",(INDEX(Historical!$C$7:$C$1256,MATCH(B253,Historical!$B$7:$B$1278,0))/INDEX(Historical!$D$7:$D$1254,MATCH(B253,Historical!$B$7:$B$1278,0))-1)*100)</f>
        <v>24.064171122994637</v>
      </c>
      <c r="T253" s="701">
        <f>IF(INDEX(Historical!$F$7:$F$1247,MATCH(B253,Historical!$B$7:$B$1278,0))=0,"n/a",((INDEX(Historical!$C$7:$C$1256,MATCH(B253,Historical!$B$7:$B$1278,0))/INDEX(Historical!$F$7:$F$1247,MATCH(B253,Historical!$B$7:$B$1278,0)))^(1/3)-1)*100)</f>
        <v>13.421909239605935</v>
      </c>
      <c r="U253" s="701">
        <f>IF(INDEX(Historical!$H$7:$H$1247,MATCH(B253,Historical!$B$7:$B$1278,0))=0,"n/a",((INDEX(Historical!$C$7:$C$1256,MATCH(B253,Historical!$B$7:$B$1278,0))/INDEX(Historical!$H$7:$H$1247,MATCH(B253,Historical!$B$7:$B$1278,0)))^(1/5)-1)*100)</f>
        <v>10.788488409570141</v>
      </c>
      <c r="V253" s="701">
        <f>IF(INDEX(Historical!$O$7:$O$1247,MATCH(B253,Historical!$B$7:$B$1278,0))=0,"n/a",((INDEX(Historical!$C$7:$C$1256,MATCH(B253,Historical!$B$7:$B$1278,0))/INDEX(Historical!$O$7:$O$1247,MATCH(B253,Historical!$B$7:$B$1278,0)))^(1/10)-1)*100)</f>
        <v>8.7799358808551951</v>
      </c>
      <c r="W253" s="702">
        <f>IF(OR(U253&lt;=0,U253="n/a",V253&lt;=0,V253="n/a"),"n/a",U253/V253)</f>
        <v>1.228766195558971</v>
      </c>
      <c r="X253" s="703">
        <f>IF(OR(AJ253&lt;=0,AJ253="n/a",U253&lt;=0,U253="n/a"),"n/a",U253/AJ253)</f>
        <v>1.4579038391311001</v>
      </c>
      <c r="Y253" s="661"/>
      <c r="Z253" s="651">
        <f>IF(OR(AC253&lt;0.01,AC253="n/a"),"n/a",M253/AC253*100)</f>
        <v>32.804232804232811</v>
      </c>
      <c r="AA253" s="887">
        <f>IF(OR(AC253&lt;0.01,AC253="n/a"),"n/a",I253/AC253)</f>
        <v>31.603174603174605</v>
      </c>
      <c r="AB253" s="888">
        <v>12</v>
      </c>
      <c r="AC253" s="866">
        <v>1.89</v>
      </c>
      <c r="AD253" s="866">
        <v>2.36</v>
      </c>
      <c r="AE253" s="866">
        <v>2.2000000000000002</v>
      </c>
      <c r="AF253" s="866">
        <v>3.57</v>
      </c>
      <c r="AG253" s="866">
        <v>11.4</v>
      </c>
      <c r="AH253" s="866">
        <v>-9.6</v>
      </c>
      <c r="AI253" s="866">
        <v>18.279999999999998</v>
      </c>
      <c r="AJ253" s="866">
        <v>7.3999999999999995</v>
      </c>
      <c r="AK253" s="866">
        <v>13.4</v>
      </c>
      <c r="AL253" s="879">
        <v>2730</v>
      </c>
      <c r="AM253" s="873">
        <v>1.4000000000000001</v>
      </c>
      <c r="AN253" s="866">
        <v>0.12</v>
      </c>
      <c r="AO253" s="740">
        <f>IF(U253="n/a","n/a",IF(AA253&lt;0,"n/a",IF(AA253="n/a","n/a",J253+U253-AA253)))</f>
        <v>-19.776681840682983</v>
      </c>
      <c r="AP253" s="741">
        <f>IF(U253="n/a","n/a",J253+U253)</f>
        <v>11.82649276249162</v>
      </c>
      <c r="AQ253" s="889">
        <f>IF(OR(AC253&lt;0.01,AF253="n/a"),"n/a",(I253/SQRT(22.5*AC253*(I253/AF253))-1)*100)</f>
        <v>123.92789844881702</v>
      </c>
      <c r="AR253" s="651">
        <f>INDEX(Historical!$C$7:$C$1256,MATCH(B253,Historical!$B$7:$B$1278,0))*IF(AH253="n/a",1.03,IF(AH253&lt;0,1.01,IF(AH253&gt;10,1.1,(1+AH253/100))))</f>
        <v>0.58579999999999999</v>
      </c>
      <c r="AS253" s="887">
        <f>IF($AI253="n/a",1.03*AR253,IF($AI253&lt;0,1.01*AR253,IF($AI253&gt;10,1.1*AR253,(1+$AI253/100)*AR253)))</f>
        <v>0.64438000000000006</v>
      </c>
      <c r="AT253" s="887">
        <f>IF($AK253="n/a",1.03*AS253,IF($AK253&lt;0,1.01*AS253,IF($AK253&gt;10,1.1*AS253,(1+$AK253/100)*AS253)))</f>
        <v>0.70881800000000017</v>
      </c>
      <c r="AU253" s="887">
        <f>IF($AK253="n/a",1.03*AT253,IF($AK253&lt;0,1.01*AT253,IF($AK253&gt;10,1.1*AT253,(1+$AK253/100)*AT253)))</f>
        <v>0.77969980000000028</v>
      </c>
      <c r="AV253" s="887">
        <f>IF($AK253="n/a",1.03*AU253,IF($AK253&lt;0,1.01*AU253,IF($AK253&gt;10,1.1*AU253,(1+$AK253/100)*AU253)))</f>
        <v>0.85766978000000038</v>
      </c>
      <c r="AW253" s="651">
        <f>SUM(AR253:AV253)</f>
        <v>3.5763675800000012</v>
      </c>
      <c r="AX253" s="748">
        <f>AW253/I253*100</f>
        <v>5.9875566382052599</v>
      </c>
      <c r="AY253" s="935">
        <v>1.03</v>
      </c>
      <c r="AZ253" s="873">
        <v>44.800000000000004</v>
      </c>
      <c r="BA253" s="873">
        <v>-8.33</v>
      </c>
      <c r="BB253" s="873">
        <v>-0.96</v>
      </c>
      <c r="BC253" s="873">
        <v>9.6</v>
      </c>
      <c r="BE253" s="624">
        <v>1993</v>
      </c>
      <c r="BF253" s="899">
        <f>IF(BE253&gt;2008,0,IF(BE253&gt;2001,1,IF(BE253&gt;1990,2,IF(BE253&gt;1980,3,IF(BE253&gt;1973,4,IF(BE253&gt;1970,5,IF(BE253&gt;1960,6,IF(BE253&gt;1958,7,IF(BE253&gt;1953,8,9)))))))))</f>
        <v>2</v>
      </c>
      <c r="BG253" s="883">
        <v>7.5</v>
      </c>
    </row>
    <row r="254" spans="1:59" s="774" customFormat="1" ht="11.25" customHeight="1" x14ac:dyDescent="0.2">
      <c r="A254" s="755" t="s">
        <v>1172</v>
      </c>
      <c r="B254" s="782" t="s">
        <v>1173</v>
      </c>
      <c r="C254" s="933" t="s">
        <v>108</v>
      </c>
      <c r="D254" s="933" t="s">
        <v>118</v>
      </c>
      <c r="E254" s="756">
        <v>10</v>
      </c>
      <c r="F254" s="1158">
        <v>377</v>
      </c>
      <c r="G254" s="1181" t="s">
        <v>37</v>
      </c>
      <c r="H254" s="1181" t="s">
        <v>115</v>
      </c>
      <c r="I254" s="757">
        <v>49.69</v>
      </c>
      <c r="J254" s="758">
        <f>(M254/I254)*100</f>
        <v>4.0249547192594086</v>
      </c>
      <c r="K254" s="759">
        <v>0.5</v>
      </c>
      <c r="L254" s="760">
        <v>4</v>
      </c>
      <c r="M254" s="761">
        <f>K254*L254</f>
        <v>2</v>
      </c>
      <c r="N254" s="762" t="s">
        <v>151</v>
      </c>
      <c r="O254" s="763">
        <v>0.48</v>
      </c>
      <c r="P254" s="764">
        <v>43903</v>
      </c>
      <c r="Q254" s="764">
        <v>43921</v>
      </c>
      <c r="R254" s="761">
        <f>(K254-O254)/O254*100</f>
        <v>4.1666666666666705</v>
      </c>
      <c r="S254" s="701">
        <f>IF(INDEX(Historical!$D$7:$D$1254,MATCH(B254,Historical!$B$7:$B$1278,0))=0,"n/a",(INDEX(Historical!$C$7:$C$1256,MATCH(B254,Historical!$B$7:$B$1278,0))/INDEX(Historical!$D$7:$D$1254,MATCH(B254,Historical!$B$7:$B$1278,0))-1)*100)</f>
        <v>4.3478260869565188</v>
      </c>
      <c r="T254" s="701">
        <f>IF(INDEX(Historical!$F$7:$F$1247,MATCH(B254,Historical!$B$7:$B$1278,0))=0,"n/a",((INDEX(Historical!$C$7:$C$1256,MATCH(B254,Historical!$B$7:$B$1278,0))/INDEX(Historical!$F$7:$F$1247,MATCH(B254,Historical!$B$7:$B$1278,0)))^(1/3)-1)*100)</f>
        <v>4.5515917149420382</v>
      </c>
      <c r="U254" s="701">
        <f>IF(INDEX(Historical!$H$7:$H$1247,MATCH(B254,Historical!$B$7:$B$1278,0))=0,"n/a",((INDEX(Historical!$C$7:$C$1256,MATCH(B254,Historical!$B$7:$B$1278,0))/INDEX(Historical!$H$7:$H$1247,MATCH(B254,Historical!$B$7:$B$1278,0)))^(1/5)-1)*100)</f>
        <v>6.5208537533447908</v>
      </c>
      <c r="V254" s="701">
        <f>IF(INDEX(Historical!$O$7:$O$1247,MATCH(B254,Historical!$B$7:$B$1278,0))=0,"n/a",((INDEX(Historical!$C$7:$C$1256,MATCH(B254,Historical!$B$7:$B$1278,0))/INDEX(Historical!$O$7:$O$1247,MATCH(B254,Historical!$B$7:$B$1278,0)))^(1/10)-1)*100)</f>
        <v>20.10071996318743</v>
      </c>
      <c r="W254" s="702">
        <f>IF(OR(U254&lt;=0,U254="n/a",V254&lt;=0,V254="n/a"),"n/a",U254/V254)</f>
        <v>0.32440896471803587</v>
      </c>
      <c r="X254" s="703">
        <f>IF(OR(AJ254&lt;=0,AJ254="n/a",U254&lt;=0,U254="n/a"),"n/a",U254/AJ254)</f>
        <v>2.1736179177815971</v>
      </c>
      <c r="Y254" s="784"/>
      <c r="Z254" s="758">
        <f>IF(OR(AC254&lt;0.01,AC254="n/a"),"n/a",M254/AC254*100)</f>
        <v>59.347181008902069</v>
      </c>
      <c r="AA254" s="766">
        <f>IF(OR(AC254&lt;0.01,AC254="n/a"),"n/a",I254/AC254)</f>
        <v>14.74480712166172</v>
      </c>
      <c r="AB254" s="760">
        <v>12</v>
      </c>
      <c r="AC254" s="767">
        <v>3.37</v>
      </c>
      <c r="AD254" s="767">
        <v>1.04</v>
      </c>
      <c r="AE254" s="767">
        <v>1.66</v>
      </c>
      <c r="AF254" s="767">
        <v>0.79</v>
      </c>
      <c r="AG254" s="767">
        <v>5.7</v>
      </c>
      <c r="AH254" s="767">
        <v>35.6</v>
      </c>
      <c r="AI254" s="767">
        <v>18.690000000000001</v>
      </c>
      <c r="AJ254" s="767">
        <v>3</v>
      </c>
      <c r="AK254" s="767">
        <v>14.2</v>
      </c>
      <c r="AL254" s="768">
        <v>1210</v>
      </c>
      <c r="AM254" s="769">
        <v>60.019999999999996</v>
      </c>
      <c r="AN254" s="767">
        <v>0</v>
      </c>
      <c r="AO254" s="770">
        <f>IF(U254="n/a","n/a",IF(AA254&lt;0,"n/a",IF(AA254="n/a","n/a",J254+U254-AA254)))</f>
        <v>-4.1989986490575202</v>
      </c>
      <c r="AP254" s="771">
        <f>IF(U254="n/a","n/a",J254+U254)</f>
        <v>10.5458084726042</v>
      </c>
      <c r="AQ254" s="772">
        <f>IF(OR(AC254&lt;0.01,AF254="n/a"),"n/a",(I254/SQRT(22.5*AC254*(I254/AF254))-1)*100)</f>
        <v>-28.048171589558113</v>
      </c>
      <c r="AR254" s="651">
        <f>INDEX(Historical!$C$7:$C$1256,MATCH(B254,Historical!$B$7:$B$1278,0))*IF(AH254="n/a",1.03,IF(AH254&lt;0,1.01,IF(AH254&gt;10,1.1,(1+AH254/100))))</f>
        <v>2.1120000000000001</v>
      </c>
      <c r="AS254" s="766">
        <f>IF($AI254="n/a",1.03*AR254,IF($AI254&lt;0,1.01*AR254,IF($AI254&gt;10,1.1*AR254,(1+$AI254/100)*AR254)))</f>
        <v>2.3232000000000004</v>
      </c>
      <c r="AT254" s="766">
        <f>IF($AK254="n/a",1.03*AS254,IF($AK254&lt;0,1.01*AS254,IF($AK254&gt;10,1.1*AS254,(1+$AK254/100)*AS254)))</f>
        <v>2.5555200000000005</v>
      </c>
      <c r="AU254" s="766">
        <f>IF($AK254="n/a",1.03*AT254,IF($AK254&lt;0,1.01*AT254,IF($AK254&gt;10,1.1*AT254,(1+$AK254/100)*AT254)))</f>
        <v>2.8110720000000007</v>
      </c>
      <c r="AV254" s="766">
        <f>IF($AK254="n/a",1.03*AU254,IF($AK254&lt;0,1.01*AU254,IF($AK254&gt;10,1.1*AU254,(1+$AK254/100)*AU254)))</f>
        <v>3.0921792000000008</v>
      </c>
      <c r="AW254" s="758">
        <f>SUM(AR254:AV254)</f>
        <v>12.893971200000001</v>
      </c>
      <c r="AX254" s="773">
        <f>AW254/I254*100</f>
        <v>25.948825115717451</v>
      </c>
      <c r="AY254" s="936">
        <v>0.17</v>
      </c>
      <c r="AZ254" s="769">
        <v>71.289999999999992</v>
      </c>
      <c r="BA254" s="769">
        <v>-14.790000000000001</v>
      </c>
      <c r="BB254" s="769">
        <v>5.7799999999999994</v>
      </c>
      <c r="BC254" s="769">
        <v>18.66</v>
      </c>
      <c r="BD254" s="909"/>
      <c r="BE254" s="624">
        <v>2011</v>
      </c>
      <c r="BF254" s="899">
        <f>IF(BE254&gt;2008,0,IF(BE254&gt;2001,1,IF(BE254&gt;1990,2,IF(BE254&gt;1980,3,IF(BE254&gt;1973,4,IF(BE254&gt;1970,5,IF(BE254&gt;1960,6,IF(BE254&gt;1958,7,IF(BE254&gt;1953,8,9)))))))))</f>
        <v>0</v>
      </c>
      <c r="BG254" s="825">
        <v>0.8</v>
      </c>
    </row>
    <row r="255" spans="1:59" ht="11.25" customHeight="1" x14ac:dyDescent="0.2">
      <c r="A255" s="872" t="s">
        <v>3826</v>
      </c>
      <c r="B255" s="876" t="s">
        <v>3827</v>
      </c>
      <c r="C255" s="933" t="s">
        <v>108</v>
      </c>
      <c r="D255" s="933" t="s">
        <v>4341</v>
      </c>
      <c r="E255" s="733">
        <v>6</v>
      </c>
      <c r="F255" s="1158">
        <v>655</v>
      </c>
      <c r="G255" s="1178" t="s">
        <v>106</v>
      </c>
      <c r="H255" s="1178" t="s">
        <v>106</v>
      </c>
      <c r="I255" s="875">
        <v>12.79</v>
      </c>
      <c r="J255" s="651">
        <f>(M255/I255)*100</f>
        <v>6.5676309616888195</v>
      </c>
      <c r="K255" s="878">
        <v>0.21</v>
      </c>
      <c r="L255" s="888">
        <v>4</v>
      </c>
      <c r="M255" s="642">
        <f>K255*L255</f>
        <v>0.84</v>
      </c>
      <c r="N255" s="871" t="s">
        <v>318</v>
      </c>
      <c r="O255" s="734">
        <v>0.2</v>
      </c>
      <c r="P255" s="867">
        <v>43538</v>
      </c>
      <c r="Q255" s="867">
        <v>43553</v>
      </c>
      <c r="R255" s="642">
        <f>(K255-O255)/O255*100</f>
        <v>4.9999999999999902</v>
      </c>
      <c r="S255" s="701">
        <f>IF(INDEX(Historical!$D$7:$D$1254,MATCH(B255,Historical!$B$7:$B$1278,0))=0,"n/a",(INDEX(Historical!$C$7:$C$1256,MATCH(B255,Historical!$B$7:$B$1278,0))/INDEX(Historical!$D$7:$D$1254,MATCH(B255,Historical!$B$7:$B$1278,0))-1)*100)</f>
        <v>4.9999999999999822</v>
      </c>
      <c r="T255" s="701">
        <f>IF(INDEX(Historical!$F$7:$F$1247,MATCH(B255,Historical!$B$7:$B$1278,0))=0,"n/a",((INDEX(Historical!$C$7:$C$1256,MATCH(B255,Historical!$B$7:$B$1278,0))/INDEX(Historical!$F$7:$F$1247,MATCH(B255,Historical!$B$7:$B$1278,0)))^(1/3)-1)*100)</f>
        <v>7.2976287935406337</v>
      </c>
      <c r="U255" s="701">
        <f>IF(INDEX(Historical!$H$7:$H$1247,MATCH(B255,Historical!$B$7:$B$1278,0))=0,"n/a",((INDEX(Historical!$C$7:$C$1256,MATCH(B255,Historical!$B$7:$B$1278,0))/INDEX(Historical!$H$7:$H$1247,MATCH(B255,Historical!$B$7:$B$1278,0)))^(1/5)-1)*100)</f>
        <v>6.9610375725068785</v>
      </c>
      <c r="V255" s="701">
        <f>IF(INDEX(Historical!$O$7:$O$1247,MATCH(B255,Historical!$B$7:$B$1278,0))=0,"n/a",((INDEX(Historical!$C$7:$C$1256,MATCH(B255,Historical!$B$7:$B$1278,0))/INDEX(Historical!$O$7:$O$1247,MATCH(B255,Historical!$B$7:$B$1278,0)))^(1/10)-1)*100)</f>
        <v>4.9125865114427736</v>
      </c>
      <c r="W255" s="702">
        <f>IF(OR(U255&lt;=0,U255="n/a",V255&lt;=0,V255="n/a"),"n/a",U255/V255)</f>
        <v>1.416980150129203</v>
      </c>
      <c r="X255" s="703" t="str">
        <f>IF(OR(AJ255&lt;=0,AJ255="n/a",U255&lt;=0,U255="n/a"),"n/a",U255/AJ255)</f>
        <v>n/a</v>
      </c>
      <c r="Y255" s="664"/>
      <c r="Z255" s="651">
        <f>IF(OR(AC255&lt;0.01,AC255="n/a"),"n/a",M255/AC255*100)</f>
        <v>59.574468085106382</v>
      </c>
      <c r="AA255" s="887">
        <f>IF(OR(AC255&lt;0.01,AC255="n/a"),"n/a",I255/AC255)</f>
        <v>9.0709219858156036</v>
      </c>
      <c r="AB255" s="888">
        <v>12</v>
      </c>
      <c r="AC255" s="866">
        <v>1.41</v>
      </c>
      <c r="AD255" s="866">
        <v>1.34</v>
      </c>
      <c r="AE255" s="866">
        <v>1.32</v>
      </c>
      <c r="AF255" s="866">
        <v>0.65</v>
      </c>
      <c r="AG255" s="866">
        <v>7.1</v>
      </c>
      <c r="AH255" s="866">
        <v>-25.1</v>
      </c>
      <c r="AI255" s="866">
        <v>28.22</v>
      </c>
      <c r="AJ255" s="866">
        <v>-0.6</v>
      </c>
      <c r="AK255" s="866">
        <v>6.8000000000000007</v>
      </c>
      <c r="AL255" s="879">
        <v>358.89</v>
      </c>
      <c r="AM255" s="873">
        <v>0.8</v>
      </c>
      <c r="AN255" s="866">
        <v>0.19</v>
      </c>
      <c r="AO255" s="740">
        <f>IF(U255="n/a","n/a",IF(AA255&lt;0,"n/a",IF(AA255="n/a","n/a",J255+U255-AA255)))</f>
        <v>4.4577465483800953</v>
      </c>
      <c r="AP255" s="741">
        <f>IF(U255="n/a","n/a",J255+U255)</f>
        <v>13.528668534195699</v>
      </c>
      <c r="AQ255" s="889">
        <f>IF(OR(AC255&lt;0.01,AF255="n/a"),"n/a",(I255/SQRT(22.5*AC255*(I255/AF255))-1)*100)</f>
        <v>-48.809292115853061</v>
      </c>
      <c r="AR255" s="651">
        <f>INDEX(Historical!$C$7:$C$1256,MATCH(B255,Historical!$B$7:$B$1278,0))*IF(AH255="n/a",1.03,IF(AH255&lt;0,1.01,IF(AH255&gt;10,1.1,(1+AH255/100))))</f>
        <v>0.84839999999999993</v>
      </c>
      <c r="AS255" s="887">
        <f>IF($AI255="n/a",1.03*AR255,IF($AI255&lt;0,1.01*AR255,IF($AI255&gt;10,1.1*AR255,(1+$AI255/100)*AR255)))</f>
        <v>0.93323999999999996</v>
      </c>
      <c r="AT255" s="887">
        <f>IF($AK255="n/a",1.03*AS255,IF($AK255&lt;0,1.01*AS255,IF($AK255&gt;10,1.1*AS255,(1+$AK255/100)*AS255)))</f>
        <v>0.99670031999999997</v>
      </c>
      <c r="AU255" s="887">
        <f>IF($AK255="n/a",1.03*AT255,IF($AK255&lt;0,1.01*AT255,IF($AK255&gt;10,1.1*AT255,(1+$AK255/100)*AT255)))</f>
        <v>1.06447594176</v>
      </c>
      <c r="AV255" s="887">
        <f>IF($AK255="n/a",1.03*AU255,IF($AK255&lt;0,1.01*AU255,IF($AK255&gt;10,1.1*AU255,(1+$AK255/100)*AU255)))</f>
        <v>1.13686030579968</v>
      </c>
      <c r="AW255" s="651">
        <f>SUM(AR255:AV255)</f>
        <v>4.9796765675596797</v>
      </c>
      <c r="AX255" s="748">
        <f>AW255/I255*100</f>
        <v>38.934140481311026</v>
      </c>
      <c r="AY255" s="935">
        <v>0.92</v>
      </c>
      <c r="AZ255" s="873">
        <v>44.36</v>
      </c>
      <c r="BA255" s="873">
        <v>-44.32</v>
      </c>
      <c r="BB255" s="873">
        <v>9.7000000000000011</v>
      </c>
      <c r="BC255" s="873">
        <v>-2.4</v>
      </c>
      <c r="BE255" s="624">
        <v>2014</v>
      </c>
      <c r="BF255" s="899">
        <f>IF(BE255&gt;2008,0,IF(BE255&gt;2001,1,IF(BE255&gt;1990,2,IF(BE255&gt;1980,3,IF(BE255&gt;1973,4,IF(BE255&gt;1970,5,IF(BE255&gt;1960,6,IF(BE255&gt;1958,7,IF(BE255&gt;1953,8,9)))))))))</f>
        <v>0</v>
      </c>
      <c r="BG255" s="883">
        <v>0.6</v>
      </c>
    </row>
    <row r="256" spans="1:59" ht="11.25" customHeight="1" x14ac:dyDescent="0.2">
      <c r="A256" s="864" t="s">
        <v>1195</v>
      </c>
      <c r="B256" s="876" t="s">
        <v>1196</v>
      </c>
      <c r="C256" s="933" t="s">
        <v>108</v>
      </c>
      <c r="D256" s="933" t="s">
        <v>4341</v>
      </c>
      <c r="E256" s="733">
        <v>10</v>
      </c>
      <c r="F256" s="1158">
        <v>399</v>
      </c>
      <c r="G256" s="1141" t="s">
        <v>106</v>
      </c>
      <c r="H256" s="1141" t="s">
        <v>106</v>
      </c>
      <c r="I256" s="875">
        <v>29.81</v>
      </c>
      <c r="J256" s="651">
        <f>(M256/I256)*100</f>
        <v>1.7443810801744384</v>
      </c>
      <c r="K256" s="878">
        <v>0.13</v>
      </c>
      <c r="L256" s="888">
        <v>4</v>
      </c>
      <c r="M256" s="642">
        <f>K256*L256</f>
        <v>0.52</v>
      </c>
      <c r="N256" s="871" t="s">
        <v>163</v>
      </c>
      <c r="O256" s="738">
        <v>0.12</v>
      </c>
      <c r="P256" s="862">
        <v>43997</v>
      </c>
      <c r="Q256" s="862">
        <v>44013</v>
      </c>
      <c r="R256" s="642">
        <f>(K256-O256)/O256*100</f>
        <v>8.333333333333341</v>
      </c>
      <c r="S256" s="701">
        <f>IF(INDEX(Historical!$D$7:$D$1254,MATCH(B256,Historical!$B$7:$B$1278,0))=0,"n/a",(INDEX(Historical!$C$7:$C$1256,MATCH(B256,Historical!$B$7:$B$1278,0))/INDEX(Historical!$D$7:$D$1254,MATCH(B256,Historical!$B$7:$B$1278,0))-1)*100)</f>
        <v>13.414634146341475</v>
      </c>
      <c r="T256" s="701">
        <f>IF(INDEX(Historical!$F$7:$F$1247,MATCH(B256,Historical!$B$7:$B$1278,0))=0,"n/a",((INDEX(Historical!$C$7:$C$1256,MATCH(B256,Historical!$B$7:$B$1278,0))/INDEX(Historical!$F$7:$F$1247,MATCH(B256,Historical!$B$7:$B$1278,0)))^(1/3)-1)*100)</f>
        <v>11.000434455013796</v>
      </c>
      <c r="U256" s="701">
        <f>IF(INDEX(Historical!$H$7:$H$1247,MATCH(B256,Historical!$B$7:$B$1278,0))=0,"n/a",((INDEX(Historical!$C$7:$C$1256,MATCH(B256,Historical!$B$7:$B$1278,0))/INDEX(Historical!$H$7:$H$1247,MATCH(B256,Historical!$B$7:$B$1278,0)))^(1/5)-1)*100)</f>
        <v>11.485359272536089</v>
      </c>
      <c r="V256" s="701">
        <f>IF(INDEX(Historical!$O$7:$O$1247,MATCH(B256,Historical!$B$7:$B$1278,0))=0,"n/a",((INDEX(Historical!$C$7:$C$1256,MATCH(B256,Historical!$B$7:$B$1278,0))/INDEX(Historical!$O$7:$O$1247,MATCH(B256,Historical!$B$7:$B$1278,0)))^(1/10)-1)*100)</f>
        <v>7.4501061396915258</v>
      </c>
      <c r="W256" s="702">
        <f>IF(OR(U256&lt;=0,U256="n/a",V256&lt;=0,V256="n/a"),"n/a",U256/V256)</f>
        <v>1.5416369991490677</v>
      </c>
      <c r="X256" s="703">
        <f>IF(OR(AJ256&lt;=0,AJ256="n/a",U256&lt;=0,U256="n/a"),"n/a",U256/AJ256)</f>
        <v>0.98165463867829805</v>
      </c>
      <c r="Y256" s="938" t="s">
        <v>3976</v>
      </c>
      <c r="Z256" s="651">
        <f>IF(OR(AC256&lt;0.01,AC256="n/a"),"n/a",M256/AC256*100)</f>
        <v>41.269841269841272</v>
      </c>
      <c r="AA256" s="887">
        <f>IF(OR(AC256&lt;0.01,AC256="n/a"),"n/a",I256/AC256)</f>
        <v>23.658730158730158</v>
      </c>
      <c r="AB256" s="888">
        <v>12</v>
      </c>
      <c r="AC256" s="866">
        <v>1.26</v>
      </c>
      <c r="AD256" s="866">
        <v>2.38</v>
      </c>
      <c r="AE256" s="866">
        <v>12.48</v>
      </c>
      <c r="AF256" s="866">
        <v>2.67</v>
      </c>
      <c r="AG256" s="866">
        <v>11.799999999999999</v>
      </c>
      <c r="AH256" s="866">
        <v>9.6</v>
      </c>
      <c r="AI256" s="866">
        <v>-3.9600000000000004</v>
      </c>
      <c r="AJ256" s="866">
        <v>11.700000000000001</v>
      </c>
      <c r="AK256" s="866">
        <v>10</v>
      </c>
      <c r="AL256" s="879">
        <v>4280</v>
      </c>
      <c r="AM256" s="873">
        <v>1.4000000000000001</v>
      </c>
      <c r="AN256" s="866">
        <v>0</v>
      </c>
      <c r="AO256" s="740">
        <f>IF(U256="n/a","n/a",IF(AA256&lt;0,"n/a",IF(AA256="n/a","n/a",J256+U256-AA256)))</f>
        <v>-10.428989806019631</v>
      </c>
      <c r="AP256" s="741">
        <f>IF(U256="n/a","n/a",J256+U256)</f>
        <v>13.229740352710527</v>
      </c>
      <c r="AQ256" s="889">
        <f>IF(OR(AC256&lt;0.01,AF256="n/a"),"n/a",(I256/SQRT(22.5*AC256*(I256/AF256))-1)*100)</f>
        <v>67.556039744995331</v>
      </c>
      <c r="AR256" s="651">
        <f>INDEX(Historical!$C$7:$C$1256,MATCH(B256,Historical!$B$7:$B$1278,0))*IF(AH256="n/a",1.03,IF(AH256&lt;0,1.01,IF(AH256&gt;10,1.1,(1+AH256/100))))</f>
        <v>0.50964000000000009</v>
      </c>
      <c r="AS256" s="887">
        <f>IF($AI256="n/a",1.03*AR256,IF($AI256&lt;0,1.01*AR256,IF($AI256&gt;10,1.1*AR256,(1+$AI256/100)*AR256)))</f>
        <v>0.51473640000000009</v>
      </c>
      <c r="AT256" s="887">
        <f>IF($AK256="n/a",1.03*AS256,IF($AK256&lt;0,1.01*AS256,IF($AK256&gt;10,1.1*AS256,(1+$AK256/100)*AS256)))</f>
        <v>0.56621004000000019</v>
      </c>
      <c r="AU256" s="887">
        <f>IF($AK256="n/a",1.03*AT256,IF($AK256&lt;0,1.01*AT256,IF($AK256&gt;10,1.1*AT256,(1+$AK256/100)*AT256)))</f>
        <v>0.62283104400000022</v>
      </c>
      <c r="AV256" s="887">
        <f>IF($AK256="n/a",1.03*AU256,IF($AK256&lt;0,1.01*AU256,IF($AK256&gt;10,1.1*AU256,(1+$AK256/100)*AU256)))</f>
        <v>0.68511414840000029</v>
      </c>
      <c r="AW256" s="651">
        <f>SUM(AR256:AV256)</f>
        <v>2.898531632400001</v>
      </c>
      <c r="AX256" s="748">
        <f>AW256/I256*100</f>
        <v>9.7233533458570989</v>
      </c>
      <c r="AY256" s="935">
        <v>1.03</v>
      </c>
      <c r="AZ256" s="873">
        <v>44.01</v>
      </c>
      <c r="BA256" s="873">
        <v>-18.22</v>
      </c>
      <c r="BB256" s="873">
        <v>0.22999999999999998</v>
      </c>
      <c r="BC256" s="873">
        <v>1.17</v>
      </c>
      <c r="BE256" s="624">
        <v>2011</v>
      </c>
      <c r="BF256" s="899">
        <f>IF(BE256&gt;2008,0,IF(BE256&gt;2001,1,IF(BE256&gt;1990,2,IF(BE256&gt;1980,3,IF(BE256&gt;1973,4,IF(BE256&gt;1970,5,IF(BE256&gt;1960,6,IF(BE256&gt;1958,7,IF(BE256&gt;1953,8,9)))))))))</f>
        <v>0</v>
      </c>
      <c r="BG256" s="883">
        <v>1.7999999999999998</v>
      </c>
    </row>
    <row r="257" spans="1:59" ht="11.25" customHeight="1" x14ac:dyDescent="0.2">
      <c r="A257" s="882" t="s">
        <v>585</v>
      </c>
      <c r="B257" s="876" t="s">
        <v>586</v>
      </c>
      <c r="C257" s="933" t="s">
        <v>108</v>
      </c>
      <c r="D257" s="933" t="s">
        <v>4341</v>
      </c>
      <c r="E257" s="733">
        <v>13</v>
      </c>
      <c r="F257" s="1158">
        <v>269</v>
      </c>
      <c r="G257" s="1138" t="s">
        <v>106</v>
      </c>
      <c r="H257" s="1138" t="s">
        <v>106</v>
      </c>
      <c r="I257" s="875">
        <v>44</v>
      </c>
      <c r="J257" s="651">
        <f>(M257/I257)*100</f>
        <v>2.9090909090909092</v>
      </c>
      <c r="K257" s="878">
        <v>0.32</v>
      </c>
      <c r="L257" s="888">
        <v>4</v>
      </c>
      <c r="M257" s="642">
        <f>K257*L257</f>
        <v>1.28</v>
      </c>
      <c r="N257" s="871" t="s">
        <v>239</v>
      </c>
      <c r="O257" s="734">
        <v>0.31</v>
      </c>
      <c r="P257" s="619">
        <v>43828</v>
      </c>
      <c r="Q257" s="619">
        <v>43844</v>
      </c>
      <c r="R257" s="642">
        <f>(K257-O257)/O257*100</f>
        <v>3.2258064516129057</v>
      </c>
      <c r="S257" s="701">
        <f>IF(INDEX(Historical!$D$7:$D$1254,MATCH(B257,Historical!$B$7:$B$1278,0))=0,"n/a",(INDEX(Historical!$C$7:$C$1256,MATCH(B257,Historical!$B$7:$B$1278,0))/INDEX(Historical!$D$7:$D$1254,MATCH(B257,Historical!$B$7:$B$1278,0))-1)*100)</f>
        <v>28.961748633879768</v>
      </c>
      <c r="T257" s="701">
        <f>IF(INDEX(Historical!$F$7:$F$1247,MATCH(B257,Historical!$B$7:$B$1278,0))=0,"n/a",((INDEX(Historical!$C$7:$C$1256,MATCH(B257,Historical!$B$7:$B$1278,0))/INDEX(Historical!$F$7:$F$1247,MATCH(B257,Historical!$B$7:$B$1278,0)))^(1/3)-1)*100)</f>
        <v>23.267092561282212</v>
      </c>
      <c r="U257" s="701">
        <f>IF(INDEX(Historical!$H$7:$H$1247,MATCH(B257,Historical!$B$7:$B$1278,0))=0,"n/a",((INDEX(Historical!$C$7:$C$1256,MATCH(B257,Historical!$B$7:$B$1278,0))/INDEX(Historical!$H$7:$H$1247,MATCH(B257,Historical!$B$7:$B$1278,0)))^(1/5)-1)*100)</f>
        <v>19.216724531209906</v>
      </c>
      <c r="V257" s="701">
        <f>IF(INDEX(Historical!$O$7:$O$1247,MATCH(B257,Historical!$B$7:$B$1278,0))=0,"n/a",((INDEX(Historical!$C$7:$C$1256,MATCH(B257,Historical!$B$7:$B$1278,0))/INDEX(Historical!$O$7:$O$1247,MATCH(B257,Historical!$B$7:$B$1278,0)))^(1/10)-1)*100)</f>
        <v>15.166035229224128</v>
      </c>
      <c r="W257" s="702">
        <f>IF(OR(U257&lt;=0,U257="n/a",V257&lt;=0,V257="n/a"),"n/a",U257/V257)</f>
        <v>1.2670895353177287</v>
      </c>
      <c r="X257" s="703" t="str">
        <f>IF(OR(AJ257&lt;=0,AJ257="n/a",U257&lt;=0,U257="n/a"),"n/a",U257/AJ257)</f>
        <v>n/a</v>
      </c>
      <c r="Y257" s="674"/>
      <c r="Z257" s="651" t="str">
        <f>IF(OR(AC257&lt;0.01,AC257="n/a"),"n/a",M257/AC257*100)</f>
        <v>n/a</v>
      </c>
      <c r="AA257" s="887" t="str">
        <f>IF(OR(AC257&lt;0.01,AC257="n/a"),"n/a",I257/AC257)</f>
        <v>n/a</v>
      </c>
      <c r="AB257" s="888">
        <v>12</v>
      </c>
      <c r="AC257" s="866" t="s">
        <v>136</v>
      </c>
      <c r="AD257" s="866" t="s">
        <v>136</v>
      </c>
      <c r="AE257" s="866" t="s">
        <v>136</v>
      </c>
      <c r="AF257" s="866" t="s">
        <v>136</v>
      </c>
      <c r="AG257" s="866" t="s">
        <v>136</v>
      </c>
      <c r="AH257" s="866" t="s">
        <v>136</v>
      </c>
      <c r="AI257" s="866" t="s">
        <v>136</v>
      </c>
      <c r="AJ257" s="866" t="s">
        <v>136</v>
      </c>
      <c r="AK257" s="866" t="s">
        <v>136</v>
      </c>
      <c r="AL257" s="879" t="s">
        <v>136</v>
      </c>
      <c r="AM257" s="873" t="s">
        <v>136</v>
      </c>
      <c r="AN257" s="866" t="s">
        <v>136</v>
      </c>
      <c r="AO257" s="740" t="str">
        <f>IF(U257="n/a","n/a",IF(AA257&lt;0,"n/a",IF(AA257="n/a","n/a",J257+U257-AA257)))</f>
        <v>n/a</v>
      </c>
      <c r="AP257" s="741">
        <f>IF(U257="n/a","n/a",J257+U257)</f>
        <v>22.125815440300816</v>
      </c>
      <c r="AQ257" s="889" t="str">
        <f>IF(OR(AC257&lt;0.01,AF257="n/a"),"n/a",(I257/SQRT(22.5*AC257*(I257/AF257))-1)*100)</f>
        <v>n/a</v>
      </c>
      <c r="AR257" s="651">
        <f>INDEX(Historical!$C$7:$C$1256,MATCH(B257,Historical!$B$7:$B$1278,0))*IF(AH257="n/a",1.03,IF(AH257&lt;0,1.01,IF(AH257&gt;10,1.1,(1+AH257/100))))</f>
        <v>1.2154</v>
      </c>
      <c r="AS257" s="887">
        <f>IF($AI257="n/a",1.03*AR257,IF($AI257&lt;0,1.01*AR257,IF($AI257&gt;10,1.1*AR257,(1+$AI257/100)*AR257)))</f>
        <v>1.251862</v>
      </c>
      <c r="AT257" s="887">
        <f>IF($AK257="n/a",1.03*AS257,IF($AK257&lt;0,1.01*AS257,IF($AK257&gt;10,1.1*AS257,(1+$AK257/100)*AS257)))</f>
        <v>1.2894178600000001</v>
      </c>
      <c r="AU257" s="887">
        <f>IF($AK257="n/a",1.03*AT257,IF($AK257&lt;0,1.01*AT257,IF($AK257&gt;10,1.1*AT257,(1+$AK257/100)*AT257)))</f>
        <v>1.3281003958000002</v>
      </c>
      <c r="AV257" s="887">
        <f>IF($AK257="n/a",1.03*AU257,IF($AK257&lt;0,1.01*AU257,IF($AK257&gt;10,1.1*AU257,(1+$AK257/100)*AU257)))</f>
        <v>1.3679434076740002</v>
      </c>
      <c r="AW257" s="651">
        <f>SUM(AR257:AV257)</f>
        <v>6.4527236634739999</v>
      </c>
      <c r="AX257" s="748">
        <f>AW257/I257*100</f>
        <v>14.665281053349998</v>
      </c>
      <c r="AY257" s="935" t="s">
        <v>136</v>
      </c>
      <c r="AZ257" s="873" t="s">
        <v>136</v>
      </c>
      <c r="BA257" s="873" t="s">
        <v>136</v>
      </c>
      <c r="BB257" s="873" t="s">
        <v>136</v>
      </c>
      <c r="BC257" s="873" t="s">
        <v>136</v>
      </c>
      <c r="BD257" s="908" t="s">
        <v>4268</v>
      </c>
      <c r="BE257" s="624">
        <v>2008</v>
      </c>
      <c r="BF257" s="899">
        <f>IF(BE257&gt;2008,0,IF(BE257&gt;2001,1,IF(BE257&gt;1990,2,IF(BE257&gt;1980,3,IF(BE257&gt;1973,4,IF(BE257&gt;1970,5,IF(BE257&gt;1960,6,IF(BE257&gt;1958,7,IF(BE257&gt;1953,8,9)))))))))</f>
        <v>1</v>
      </c>
      <c r="BG257" s="883" t="s">
        <v>136</v>
      </c>
    </row>
    <row r="258" spans="1:59" ht="11.25" customHeight="1" x14ac:dyDescent="0.2">
      <c r="A258" s="872" t="s">
        <v>1197</v>
      </c>
      <c r="B258" s="876" t="s">
        <v>1198</v>
      </c>
      <c r="C258" s="933" t="s">
        <v>108</v>
      </c>
      <c r="D258" s="933" t="s">
        <v>4341</v>
      </c>
      <c r="E258" s="733">
        <v>9</v>
      </c>
      <c r="F258" s="1158">
        <v>469</v>
      </c>
      <c r="G258" s="1141" t="s">
        <v>106</v>
      </c>
      <c r="H258" s="1141" t="s">
        <v>106</v>
      </c>
      <c r="I258" s="875">
        <v>10.41</v>
      </c>
      <c r="J258" s="651">
        <f>(M258/I258)*100</f>
        <v>5.7636887608069163</v>
      </c>
      <c r="K258" s="878">
        <v>0.15</v>
      </c>
      <c r="L258" s="888">
        <v>4</v>
      </c>
      <c r="M258" s="642">
        <f>K258*L258</f>
        <v>0.6</v>
      </c>
      <c r="N258" s="871" t="s">
        <v>163</v>
      </c>
      <c r="O258" s="734">
        <v>0.14000000000000001</v>
      </c>
      <c r="P258" s="862">
        <v>43902</v>
      </c>
      <c r="Q258" s="862">
        <v>43921</v>
      </c>
      <c r="R258" s="642">
        <f>(K258-O258)/O258*100</f>
        <v>7.1428571428571281</v>
      </c>
      <c r="S258" s="701">
        <f>IF(INDEX(Historical!$D$7:$D$1254,MATCH(B258,Historical!$B$7:$B$1278,0))=0,"n/a",(INDEX(Historical!$C$7:$C$1256,MATCH(B258,Historical!$B$7:$B$1278,0))/INDEX(Historical!$D$7:$D$1254,MATCH(B258,Historical!$B$7:$B$1278,0))-1)*100)</f>
        <v>24.444444444444446</v>
      </c>
      <c r="T258" s="701">
        <f>IF(INDEX(Historical!$F$7:$F$1247,MATCH(B258,Historical!$B$7:$B$1278,0))=0,"n/a",((INDEX(Historical!$C$7:$C$1256,MATCH(B258,Historical!$B$7:$B$1278,0))/INDEX(Historical!$F$7:$F$1247,MATCH(B258,Historical!$B$7:$B$1278,0)))^(1/3)-1)*100)</f>
        <v>27.528745518159269</v>
      </c>
      <c r="U258" s="701">
        <f>IF(INDEX(Historical!$H$7:$H$1247,MATCH(B258,Historical!$B$7:$B$1278,0))=0,"n/a",((INDEX(Historical!$C$7:$C$1256,MATCH(B258,Historical!$B$7:$B$1278,0))/INDEX(Historical!$H$7:$H$1247,MATCH(B258,Historical!$B$7:$B$1278,0)))^(1/5)-1)*100)</f>
        <v>22.865967908314722</v>
      </c>
      <c r="V258" s="701" t="str">
        <f>IF(INDEX(Historical!$O$7:$O$1247,MATCH(B258,Historical!$B$7:$B$1278,0))=0,"n/a",((INDEX(Historical!$C$7:$C$1256,MATCH(B258,Historical!$B$7:$B$1278,0))/INDEX(Historical!$O$7:$O$1247,MATCH(B258,Historical!$B$7:$B$1278,0)))^(1/10)-1)*100)</f>
        <v>n/a</v>
      </c>
      <c r="W258" s="702" t="str">
        <f>IF(OR(U258&lt;=0,U258="n/a",V258&lt;=0,V258="n/a"),"n/a",U258/V258)</f>
        <v>n/a</v>
      </c>
      <c r="X258" s="703">
        <f>IF(OR(AJ258&lt;=0,AJ258="n/a",U258&lt;=0,U258="n/a"),"n/a",U258/AJ258)</f>
        <v>2.5692098773387326</v>
      </c>
      <c r="Y258" s="664"/>
      <c r="Z258" s="651">
        <f>IF(OR(AC258&lt;0.01,AC258="n/a"),"n/a",M258/AC258*100)</f>
        <v>64.516129032258064</v>
      </c>
      <c r="AA258" s="887">
        <f>IF(OR(AC258&lt;0.01,AC258="n/a"),"n/a",I258/AC258)</f>
        <v>11.193548387096774</v>
      </c>
      <c r="AB258" s="888">
        <v>12</v>
      </c>
      <c r="AC258" s="866">
        <v>0.93</v>
      </c>
      <c r="AD258" s="866">
        <v>1.18</v>
      </c>
      <c r="AE258" s="866">
        <v>3.87</v>
      </c>
      <c r="AF258" s="866">
        <v>0.7</v>
      </c>
      <c r="AG258" s="866">
        <v>7.5</v>
      </c>
      <c r="AH258" s="866">
        <v>-16.3</v>
      </c>
      <c r="AI258" s="866">
        <v>55.87</v>
      </c>
      <c r="AJ258" s="866">
        <v>8.9</v>
      </c>
      <c r="AK258" s="866">
        <v>9.5</v>
      </c>
      <c r="AL258" s="879">
        <v>5950</v>
      </c>
      <c r="AM258" s="873">
        <v>1.5</v>
      </c>
      <c r="AN258" s="866">
        <v>0.43</v>
      </c>
      <c r="AO258" s="740">
        <f>IF(U258="n/a","n/a",IF(AA258&lt;0,"n/a",IF(AA258="n/a","n/a",J258+U258-AA258)))</f>
        <v>17.436108282024861</v>
      </c>
      <c r="AP258" s="741">
        <f>IF(U258="n/a","n/a",J258+U258)</f>
        <v>28.629656669121637</v>
      </c>
      <c r="AQ258" s="889">
        <f>IF(OR(AC258&lt;0.01,AF258="n/a"),"n/a",(I258/SQRT(22.5*AC258*(I258/AF258))-1)*100)</f>
        <v>-40.987820952063949</v>
      </c>
      <c r="AR258" s="651">
        <f>INDEX(Historical!$C$7:$C$1256,MATCH(B258,Historical!$B$7:$B$1278,0))*IF(AH258="n/a",1.03,IF(AH258&lt;0,1.01,IF(AH258&gt;10,1.1,(1+AH258/100))))</f>
        <v>0.5656000000000001</v>
      </c>
      <c r="AS258" s="887">
        <f>IF($AI258="n/a",1.03*AR258,IF($AI258&lt;0,1.01*AR258,IF($AI258&gt;10,1.1*AR258,(1+$AI258/100)*AR258)))</f>
        <v>0.62216000000000016</v>
      </c>
      <c r="AT258" s="887">
        <f>IF($AK258="n/a",1.03*AS258,IF($AK258&lt;0,1.01*AS258,IF($AK258&gt;10,1.1*AS258,(1+$AK258/100)*AS258)))</f>
        <v>0.68126520000000013</v>
      </c>
      <c r="AU258" s="887">
        <f>IF($AK258="n/a",1.03*AT258,IF($AK258&lt;0,1.01*AT258,IF($AK258&gt;10,1.1*AT258,(1+$AK258/100)*AT258)))</f>
        <v>0.74598539400000008</v>
      </c>
      <c r="AV258" s="887">
        <f>IF($AK258="n/a",1.03*AU258,IF($AK258&lt;0,1.01*AU258,IF($AK258&gt;10,1.1*AU258,(1+$AK258/100)*AU258)))</f>
        <v>0.81685400643000006</v>
      </c>
      <c r="AW258" s="651">
        <f>SUM(AR258:AV258)</f>
        <v>3.4318646004300009</v>
      </c>
      <c r="AX258" s="748">
        <f>AW258/I258*100</f>
        <v>32.966999043515862</v>
      </c>
      <c r="AY258" s="935">
        <v>1.62</v>
      </c>
      <c r="AZ258" s="873">
        <v>66.03</v>
      </c>
      <c r="BA258" s="873">
        <v>-40.239999999999995</v>
      </c>
      <c r="BB258" s="873">
        <v>5.16</v>
      </c>
      <c r="BC258" s="873">
        <v>-0.54999999999999993</v>
      </c>
      <c r="BE258" s="624">
        <v>2012</v>
      </c>
      <c r="BF258" s="899">
        <f>IF(BE258&gt;2008,0,IF(BE258&gt;2001,1,IF(BE258&gt;1990,2,IF(BE258&gt;1980,3,IF(BE258&gt;1973,4,IF(BE258&gt;1970,5,IF(BE258&gt;1960,6,IF(BE258&gt;1958,7,IF(BE258&gt;1953,8,9)))))))))</f>
        <v>0</v>
      </c>
      <c r="BG258" s="883">
        <v>0.8</v>
      </c>
    </row>
    <row r="259" spans="1:59" ht="11.25" customHeight="1" x14ac:dyDescent="0.2">
      <c r="A259" s="864" t="s">
        <v>1201</v>
      </c>
      <c r="B259" s="876" t="s">
        <v>1202</v>
      </c>
      <c r="C259" s="933" t="s">
        <v>108</v>
      </c>
      <c r="D259" s="933" t="s">
        <v>4341</v>
      </c>
      <c r="E259" s="733">
        <v>11</v>
      </c>
      <c r="F259" s="1158">
        <v>299</v>
      </c>
      <c r="G259" s="1158" t="s">
        <v>106</v>
      </c>
      <c r="H259" s="1158" t="s">
        <v>106</v>
      </c>
      <c r="I259" s="875">
        <v>35.299999999999997</v>
      </c>
      <c r="J259" s="651">
        <f>(M259/I259)*100</f>
        <v>4.3059490084985841</v>
      </c>
      <c r="K259" s="878">
        <v>0.38</v>
      </c>
      <c r="L259" s="888">
        <v>4</v>
      </c>
      <c r="M259" s="642">
        <f>K259*L259</f>
        <v>1.52</v>
      </c>
      <c r="N259" s="871" t="s">
        <v>440</v>
      </c>
      <c r="O259" s="734">
        <v>0.34</v>
      </c>
      <c r="P259" s="862">
        <v>44140</v>
      </c>
      <c r="Q259" s="862">
        <v>44151</v>
      </c>
      <c r="R259" s="642">
        <f>(K259-O259)/O259*100</f>
        <v>11.764705882352935</v>
      </c>
      <c r="S259" s="701">
        <f>IF(INDEX(Historical!$D$7:$D$1254,MATCH(B259,Historical!$B$7:$B$1278,0))=0,"n/a",(INDEX(Historical!$C$7:$C$1256,MATCH(B259,Historical!$B$7:$B$1278,0))/INDEX(Historical!$D$7:$D$1254,MATCH(B259,Historical!$B$7:$B$1278,0))-1)*100)</f>
        <v>10.714285714285698</v>
      </c>
      <c r="T259" s="701">
        <f>IF(INDEX(Historical!$F$7:$F$1247,MATCH(B259,Historical!$B$7:$B$1278,0))=0,"n/a",((INDEX(Historical!$C$7:$C$1256,MATCH(B259,Historical!$B$7:$B$1278,0))/INDEX(Historical!$F$7:$F$1247,MATCH(B259,Historical!$B$7:$B$1278,0)))^(1/3)-1)*100)</f>
        <v>12.110512440831279</v>
      </c>
      <c r="U259" s="701">
        <f>IF(INDEX(Historical!$H$7:$H$1247,MATCH(B259,Historical!$B$7:$B$1278,0))=0,"n/a",((INDEX(Historical!$C$7:$C$1256,MATCH(B259,Historical!$B$7:$B$1278,0))/INDEX(Historical!$H$7:$H$1247,MATCH(B259,Historical!$B$7:$B$1278,0)))^(1/5)-1)*100)</f>
        <v>14.142752785081459</v>
      </c>
      <c r="V259" s="701" t="str">
        <f>IF(INDEX(Historical!$O$7:$O$1247,MATCH(B259,Historical!$B$7:$B$1278,0))=0,"n/a",((INDEX(Historical!$C$7:$C$1256,MATCH(B259,Historical!$B$7:$B$1278,0))/INDEX(Historical!$O$7:$O$1247,MATCH(B259,Historical!$B$7:$B$1278,0)))^(1/10)-1)*100)</f>
        <v>n/a</v>
      </c>
      <c r="W259" s="702" t="str">
        <f>IF(OR(U259&lt;=0,U259="n/a",V259&lt;=0,V259="n/a"),"n/a",U259/V259)</f>
        <v>n/a</v>
      </c>
      <c r="X259" s="703">
        <f>IF(OR(AJ259&lt;=0,AJ259="n/a",U259&lt;=0,U259="n/a"),"n/a",U259/AJ259)</f>
        <v>1.6256037684001678</v>
      </c>
      <c r="Y259" s="664"/>
      <c r="Z259" s="651">
        <f>IF(OR(AC259&lt;0.01,AC259="n/a"),"n/a",M259/AC259*100)</f>
        <v>58.687258687258691</v>
      </c>
      <c r="AA259" s="887">
        <f>IF(OR(AC259&lt;0.01,AC259="n/a"),"n/a",I259/AC259)</f>
        <v>13.629343629343628</v>
      </c>
      <c r="AB259" s="888">
        <v>12</v>
      </c>
      <c r="AC259" s="866">
        <v>2.59</v>
      </c>
      <c r="AD259" s="866">
        <v>1.7</v>
      </c>
      <c r="AE259" s="866">
        <v>4.24</v>
      </c>
      <c r="AF259" s="866">
        <v>1.1299999999999999</v>
      </c>
      <c r="AG259" s="866">
        <v>8.4</v>
      </c>
      <c r="AH259" s="866">
        <v>3</v>
      </c>
      <c r="AI259" s="866">
        <v>-7.9600000000000009</v>
      </c>
      <c r="AJ259" s="866">
        <v>8.6999999999999993</v>
      </c>
      <c r="AK259" s="866">
        <v>8</v>
      </c>
      <c r="AL259" s="879">
        <v>2300</v>
      </c>
      <c r="AM259" s="873">
        <v>0.5</v>
      </c>
      <c r="AN259" s="866">
        <v>0.1</v>
      </c>
      <c r="AO259" s="740">
        <f>IF(U259="n/a","n/a",IF(AA259&lt;0,"n/a",IF(AA259="n/a","n/a",J259+U259-AA259)))</f>
        <v>4.8193581642364141</v>
      </c>
      <c r="AP259" s="741">
        <f>IF(U259="n/a","n/a",J259+U259)</f>
        <v>18.448701793580042</v>
      </c>
      <c r="AQ259" s="889">
        <f>IF(OR(AC259&lt;0.01,AF259="n/a"),"n/a",(I259/SQRT(22.5*AC259*(I259/AF259))-1)*100)</f>
        <v>-17.265731132986705</v>
      </c>
      <c r="AR259" s="651">
        <f>INDEX(Historical!$C$7:$C$1256,MATCH(B259,Historical!$B$7:$B$1278,0))*IF(AH259="n/a",1.03,IF(AH259&lt;0,1.01,IF(AH259&gt;10,1.1,(1+AH259/100))))</f>
        <v>1.2772000000000001</v>
      </c>
      <c r="AS259" s="887">
        <f>IF($AI259="n/a",1.03*AR259,IF($AI259&lt;0,1.01*AR259,IF($AI259&gt;10,1.1*AR259,(1+$AI259/100)*AR259)))</f>
        <v>1.2899720000000001</v>
      </c>
      <c r="AT259" s="887">
        <f>IF($AK259="n/a",1.03*AS259,IF($AK259&lt;0,1.01*AS259,IF($AK259&gt;10,1.1*AS259,(1+$AK259/100)*AS259)))</f>
        <v>1.3931697600000001</v>
      </c>
      <c r="AU259" s="887">
        <f>IF($AK259="n/a",1.03*AT259,IF($AK259&lt;0,1.01*AT259,IF($AK259&gt;10,1.1*AT259,(1+$AK259/100)*AT259)))</f>
        <v>1.5046233408000003</v>
      </c>
      <c r="AV259" s="887">
        <f>IF($AK259="n/a",1.03*AU259,IF($AK259&lt;0,1.01*AU259,IF($AK259&gt;10,1.1*AU259,(1+$AK259/100)*AU259)))</f>
        <v>1.6249932080640004</v>
      </c>
      <c r="AW259" s="651">
        <f>SUM(AR259:AV259)</f>
        <v>7.0899583088640012</v>
      </c>
      <c r="AX259" s="748">
        <f>AW259/I259*100</f>
        <v>20.084867730492924</v>
      </c>
      <c r="AY259" s="935">
        <v>1.23</v>
      </c>
      <c r="AZ259" s="873">
        <v>44.080000000000005</v>
      </c>
      <c r="BA259" s="873">
        <v>-18.09</v>
      </c>
      <c r="BB259" s="873">
        <v>5.5100000000000007</v>
      </c>
      <c r="BC259" s="873">
        <v>9.5200000000000014</v>
      </c>
      <c r="BE259" s="624">
        <v>2010</v>
      </c>
      <c r="BF259" s="899">
        <f>IF(BE259&gt;2008,0,IF(BE259&gt;2001,1,IF(BE259&gt;1990,2,IF(BE259&gt;1980,3,IF(BE259&gt;1973,4,IF(BE259&gt;1970,5,IF(BE259&gt;1960,6,IF(BE259&gt;1958,7,IF(BE259&gt;1953,8,9)))))))))</f>
        <v>0</v>
      </c>
      <c r="BG259" s="883">
        <v>1.0999999999999999</v>
      </c>
    </row>
    <row r="260" spans="1:59" ht="11.25" customHeight="1" x14ac:dyDescent="0.2">
      <c r="A260" s="704" t="s">
        <v>2262</v>
      </c>
      <c r="B260" s="786" t="s">
        <v>2263</v>
      </c>
      <c r="C260" s="933" t="s">
        <v>108</v>
      </c>
      <c r="D260" s="933" t="s">
        <v>4341</v>
      </c>
      <c r="E260" s="733">
        <v>10</v>
      </c>
      <c r="F260" s="1158">
        <v>385</v>
      </c>
      <c r="G260" s="1178" t="s">
        <v>106</v>
      </c>
      <c r="H260" s="1178" t="s">
        <v>106</v>
      </c>
      <c r="I260" s="884">
        <v>17.73</v>
      </c>
      <c r="J260" s="651">
        <f>(M260/I260)*100</f>
        <v>5.8657642413987592</v>
      </c>
      <c r="K260" s="864">
        <v>0.26</v>
      </c>
      <c r="L260" s="1182">
        <v>4</v>
      </c>
      <c r="M260" s="642">
        <f>K260*L260</f>
        <v>1.04</v>
      </c>
      <c r="N260" s="1182" t="s">
        <v>4174</v>
      </c>
      <c r="O260" s="604">
        <v>0.25</v>
      </c>
      <c r="P260" s="633">
        <v>43908</v>
      </c>
      <c r="Q260" s="633">
        <v>43923</v>
      </c>
      <c r="R260" s="642">
        <f>(K260-O260)/O260*100</f>
        <v>4.0000000000000036</v>
      </c>
      <c r="S260" s="701">
        <f>IF(INDEX(Historical!$D$7:$D$1254,MATCH(B260,Historical!$B$7:$B$1278,0))=0,"n/a",(INDEX(Historical!$C$7:$C$1256,MATCH(B260,Historical!$B$7:$B$1278,0))/INDEX(Historical!$D$7:$D$1254,MATCH(B260,Historical!$B$7:$B$1278,0))-1)*100)</f>
        <v>5.319148936170226</v>
      </c>
      <c r="T260" s="701">
        <f>IF(INDEX(Historical!$F$7:$F$1247,MATCH(B260,Historical!$B$7:$B$1278,0))=0,"n/a",((INDEX(Historical!$C$7:$C$1256,MATCH(B260,Historical!$B$7:$B$1278,0))/INDEX(Historical!$F$7:$F$1247,MATCH(B260,Historical!$B$7:$B$1278,0)))^(1/3)-1)*100)</f>
        <v>6.917810999860885</v>
      </c>
      <c r="U260" s="701">
        <f>IF(INDEX(Historical!$H$7:$H$1247,MATCH(B260,Historical!$B$7:$B$1278,0))=0,"n/a",((INDEX(Historical!$C$7:$C$1256,MATCH(B260,Historical!$B$7:$B$1278,0))/INDEX(Historical!$H$7:$H$1247,MATCH(B260,Historical!$B$7:$B$1278,0)))^(1/5)-1)*100)</f>
        <v>5.1547496797280434</v>
      </c>
      <c r="V260" s="701">
        <f>IF(INDEX(Historical!$O$7:$O$1247,MATCH(B260,Historical!$B$7:$B$1278,0))=0,"n/a",((INDEX(Historical!$C$7:$C$1256,MATCH(B260,Historical!$B$7:$B$1278,0))/INDEX(Historical!$O$7:$O$1247,MATCH(B260,Historical!$B$7:$B$1278,0)))^(1/10)-1)*100)</f>
        <v>9.4857304883770652</v>
      </c>
      <c r="W260" s="702">
        <f>IF(OR(U260&lt;=0,U260="n/a",V260&lt;=0,V260="n/a"),"n/a",U260/V260)</f>
        <v>0.5434214777706573</v>
      </c>
      <c r="X260" s="703">
        <f>IF(OR(AJ260&lt;=0,AJ260="n/a",U260&lt;=0,U260="n/a"),"n/a",U260/AJ260)</f>
        <v>0.63638884934914119</v>
      </c>
      <c r="Y260" s="652"/>
      <c r="Z260" s="651">
        <f>IF(OR(AC260&lt;0.01,AC260="n/a"),"n/a",M260/AC260*100)</f>
        <v>45.414847161572055</v>
      </c>
      <c r="AA260" s="887">
        <f>IF(OR(AC260&lt;0.01,AC260="n/a"),"n/a",I260/AC260)</f>
        <v>7.7423580786026198</v>
      </c>
      <c r="AB260" s="888">
        <v>12</v>
      </c>
      <c r="AC260" s="883">
        <v>2.29</v>
      </c>
      <c r="AD260" s="883">
        <v>0.97</v>
      </c>
      <c r="AE260" s="866">
        <v>1.69</v>
      </c>
      <c r="AF260" s="866">
        <v>0.66</v>
      </c>
      <c r="AG260" s="866">
        <v>8.6999999999999993</v>
      </c>
      <c r="AH260" s="866">
        <v>23.9</v>
      </c>
      <c r="AI260" s="866">
        <v>25.580000000000002</v>
      </c>
      <c r="AJ260" s="681">
        <v>8.1</v>
      </c>
      <c r="AK260" s="681">
        <v>8</v>
      </c>
      <c r="AL260" s="883">
        <v>280.13</v>
      </c>
      <c r="AM260" s="883">
        <v>1.7000000000000002</v>
      </c>
      <c r="AN260" s="883">
        <v>0.09</v>
      </c>
      <c r="AO260" s="740">
        <f>IF(U260="n/a","n/a",IF(AA260&lt;0,"n/a",IF(AA260="n/a","n/a",J260+U260-AA260)))</f>
        <v>3.2781558425241828</v>
      </c>
      <c r="AP260" s="741">
        <f>IF(U260="n/a","n/a",J260+U260)</f>
        <v>11.020513921126803</v>
      </c>
      <c r="AQ260" s="889">
        <f>IF(OR(AC260&lt;0.01,AF260="n/a"),"n/a",(I260/SQRT(22.5*AC260*(I260/AF260))-1)*100)</f>
        <v>-52.344027624475345</v>
      </c>
      <c r="AR260" s="651">
        <f>INDEX(Historical!$C$7:$C$1256,MATCH(B260,Historical!$B$7:$B$1278,0))*IF(AH260="n/a",1.03,IF(AH260&lt;0,1.01,IF(AH260&gt;10,1.1,(1+AH260/100))))</f>
        <v>1.089</v>
      </c>
      <c r="AS260" s="887">
        <f>IF($AI260="n/a",1.03*AR260,IF($AI260&lt;0,1.01*AR260,IF($AI260&gt;10,1.1*AR260,(1+$AI260/100)*AR260)))</f>
        <v>1.1979</v>
      </c>
      <c r="AT260" s="887">
        <f>IF($AK260="n/a",1.03*AS260,IF($AK260&lt;0,1.01*AS260,IF($AK260&gt;10,1.1*AS260,(1+$AK260/100)*AS260)))</f>
        <v>1.2937320000000001</v>
      </c>
      <c r="AU260" s="887">
        <f>IF($AK260="n/a",1.03*AT260,IF($AK260&lt;0,1.01*AT260,IF($AK260&gt;10,1.1*AT260,(1+$AK260/100)*AT260)))</f>
        <v>1.3972305600000001</v>
      </c>
      <c r="AV260" s="887">
        <f>IF($AK260="n/a",1.03*AU260,IF($AK260&lt;0,1.01*AU260,IF($AK260&gt;10,1.1*AU260,(1+$AK260/100)*AU260)))</f>
        <v>1.5090090048000002</v>
      </c>
      <c r="AW260" s="651">
        <f>SUM(AR260:AV260)</f>
        <v>6.4868715648000004</v>
      </c>
      <c r="AX260" s="748">
        <f>AW260/I260*100</f>
        <v>36.586980060913703</v>
      </c>
      <c r="AY260" s="729">
        <v>1.18</v>
      </c>
      <c r="AZ260" s="866">
        <v>38.729999999999997</v>
      </c>
      <c r="BA260" s="866">
        <v>-46.72</v>
      </c>
      <c r="BB260" s="866">
        <v>7.870000000000001</v>
      </c>
      <c r="BC260" s="866">
        <v>-7.5399999999999991</v>
      </c>
      <c r="BE260" s="624">
        <v>2011</v>
      </c>
      <c r="BF260" s="899">
        <f>IF(BE260&gt;2008,0,IF(BE260&gt;2001,1,IF(BE260&gt;1990,2,IF(BE260&gt;1980,3,IF(BE260&gt;1973,4,IF(BE260&gt;1970,5,IF(BE260&gt;1960,6,IF(BE260&gt;1958,7,IF(BE260&gt;1953,8,9)))))))))</f>
        <v>0</v>
      </c>
      <c r="BG260" s="883">
        <v>0.8</v>
      </c>
    </row>
    <row r="261" spans="1:59" ht="11.25" customHeight="1" x14ac:dyDescent="0.2">
      <c r="A261" s="704" t="s">
        <v>2259</v>
      </c>
      <c r="B261" s="786" t="s">
        <v>2260</v>
      </c>
      <c r="C261" s="933" t="s">
        <v>108</v>
      </c>
      <c r="D261" s="933" t="s">
        <v>4341</v>
      </c>
      <c r="E261" s="733">
        <v>10</v>
      </c>
      <c r="F261" s="1158">
        <v>389</v>
      </c>
      <c r="G261" s="1135" t="s">
        <v>106</v>
      </c>
      <c r="H261" s="1135" t="s">
        <v>106</v>
      </c>
      <c r="I261" s="884">
        <v>23.22</v>
      </c>
      <c r="J261" s="651">
        <f>(M261/I261)*100</f>
        <v>4.6511627906976747</v>
      </c>
      <c r="K261" s="864">
        <v>0.27</v>
      </c>
      <c r="L261" s="1182">
        <v>4</v>
      </c>
      <c r="M261" s="642">
        <f>K261*L261</f>
        <v>1.08</v>
      </c>
      <c r="N261" s="1182" t="s">
        <v>489</v>
      </c>
      <c r="O261" s="604">
        <v>0.24</v>
      </c>
      <c r="P261" s="633">
        <v>43920</v>
      </c>
      <c r="Q261" s="633">
        <v>43935</v>
      </c>
      <c r="R261" s="642">
        <f>(K261-O261)/O261*100</f>
        <v>12.500000000000011</v>
      </c>
      <c r="S261" s="701">
        <f>IF(INDEX(Historical!$D$7:$D$1254,MATCH(B261,Historical!$B$7:$B$1278,0))=0,"n/a",(INDEX(Historical!$C$7:$C$1256,MATCH(B261,Historical!$B$7:$B$1278,0))/INDEX(Historical!$D$7:$D$1254,MATCH(B261,Historical!$B$7:$B$1278,0))-1)*100)</f>
        <v>35.294117647058812</v>
      </c>
      <c r="T261" s="701">
        <f>IF(INDEX(Historical!$F$7:$F$1247,MATCH(B261,Historical!$B$7:$B$1278,0))=0,"n/a",((INDEX(Historical!$C$7:$C$1256,MATCH(B261,Historical!$B$7:$B$1278,0))/INDEX(Historical!$F$7:$F$1247,MATCH(B261,Historical!$B$7:$B$1278,0)))^(1/3)-1)*100)</f>
        <v>20.18141671998881</v>
      </c>
      <c r="U261" s="701">
        <f>IF(INDEX(Historical!$H$7:$H$1247,MATCH(B261,Historical!$B$7:$B$1278,0))=0,"n/a",((INDEX(Historical!$C$7:$C$1256,MATCH(B261,Historical!$B$7:$B$1278,0))/INDEX(Historical!$H$7:$H$1247,MATCH(B261,Historical!$B$7:$B$1278,0)))^(1/5)-1)*100)</f>
        <v>12.523577206216263</v>
      </c>
      <c r="V261" s="701">
        <f>IF(INDEX(Historical!$O$7:$O$1247,MATCH(B261,Historical!$B$7:$B$1278,0))=0,"n/a",((INDEX(Historical!$C$7:$C$1256,MATCH(B261,Historical!$B$7:$B$1278,0))/INDEX(Historical!$O$7:$O$1247,MATCH(B261,Historical!$B$7:$B$1278,0)))^(1/10)-1)*100)</f>
        <v>36.827308332615296</v>
      </c>
      <c r="W261" s="702">
        <f>IF(OR(U261&lt;=0,U261="n/a",V261&lt;=0,V261="n/a"),"n/a",U261/V261)</f>
        <v>0.34006224655645095</v>
      </c>
      <c r="X261" s="703">
        <f>IF(OR(AJ261&lt;=0,AJ261="n/a",U261&lt;=0,U261="n/a"),"n/a",U261/AJ261)</f>
        <v>0.84050853732995068</v>
      </c>
      <c r="Y261" s="652"/>
      <c r="Z261" s="651">
        <f>IF(OR(AC261&lt;0.01,AC261="n/a"),"n/a",M261/AC261*100)</f>
        <v>54</v>
      </c>
      <c r="AA261" s="887">
        <f>IF(OR(AC261&lt;0.01,AC261="n/a"),"n/a",I261/AC261)</f>
        <v>11.61</v>
      </c>
      <c r="AB261" s="888">
        <v>12</v>
      </c>
      <c r="AC261" s="883">
        <v>2</v>
      </c>
      <c r="AD261" s="883" t="s">
        <v>136</v>
      </c>
      <c r="AE261" s="866">
        <v>2.79</v>
      </c>
      <c r="AF261" s="866">
        <v>0.81</v>
      </c>
      <c r="AG261" s="866">
        <v>8.4</v>
      </c>
      <c r="AH261" s="866">
        <v>9</v>
      </c>
      <c r="AI261" s="866">
        <v>22.18</v>
      </c>
      <c r="AJ261" s="681">
        <v>14.899999999999999</v>
      </c>
      <c r="AK261" s="681">
        <v>-2.98</v>
      </c>
      <c r="AL261" s="883">
        <v>16230</v>
      </c>
      <c r="AM261" s="883">
        <v>0.28999999999999998</v>
      </c>
      <c r="AN261" s="883">
        <v>0.79</v>
      </c>
      <c r="AO261" s="740">
        <f>IF(U261="n/a","n/a",IF(AA261&lt;0,"n/a",IF(AA261="n/a","n/a",J261+U261-AA261)))</f>
        <v>5.5647399969139393</v>
      </c>
      <c r="AP261" s="741">
        <f>IF(U261="n/a","n/a",J261+U261)</f>
        <v>17.174739996913939</v>
      </c>
      <c r="AQ261" s="889">
        <f>IF(OR(AC261&lt;0.01,AF261="n/a"),"n/a",(I261/SQRT(22.5*AC261*(I261/AF261))-1)*100)</f>
        <v>-35.350174014155314</v>
      </c>
      <c r="AR261" s="651">
        <f>INDEX(Historical!$C$7:$C$1256,MATCH(B261,Historical!$B$7:$B$1278,0))*IF(AH261="n/a",1.03,IF(AH261&lt;0,1.01,IF(AH261&gt;10,1.1,(1+AH261/100))))</f>
        <v>1.0028000000000001</v>
      </c>
      <c r="AS261" s="887">
        <f>IF($AI261="n/a",1.03*AR261,IF($AI261&lt;0,1.01*AR261,IF($AI261&gt;10,1.1*AR261,(1+$AI261/100)*AR261)))</f>
        <v>1.1030800000000003</v>
      </c>
      <c r="AT261" s="887">
        <f>IF($AK261="n/a",1.03*AS261,IF($AK261&lt;0,1.01*AS261,IF($AK261&gt;10,1.1*AS261,(1+$AK261/100)*AS261)))</f>
        <v>1.1141108000000004</v>
      </c>
      <c r="AU261" s="887">
        <f>IF($AK261="n/a",1.03*AT261,IF($AK261&lt;0,1.01*AT261,IF($AK261&gt;10,1.1*AT261,(1+$AK261/100)*AT261)))</f>
        <v>1.1252519080000005</v>
      </c>
      <c r="AV261" s="887">
        <f>IF($AK261="n/a",1.03*AU261,IF($AK261&lt;0,1.01*AU261,IF($AK261&gt;10,1.1*AU261,(1+$AK261/100)*AU261)))</f>
        <v>1.1365044270800004</v>
      </c>
      <c r="AW261" s="651">
        <f>SUM(AR261:AV261)</f>
        <v>5.4817471350800009</v>
      </c>
      <c r="AX261" s="748">
        <f>AW261/I261*100</f>
        <v>23.607868798794147</v>
      </c>
      <c r="AY261" s="729">
        <v>1.77</v>
      </c>
      <c r="AZ261" s="866">
        <v>109.19000000000001</v>
      </c>
      <c r="BA261" s="866">
        <v>-26.61</v>
      </c>
      <c r="BB261" s="866">
        <v>6.370000000000001</v>
      </c>
      <c r="BC261" s="866">
        <v>10.91</v>
      </c>
      <c r="BE261" s="624">
        <v>2011</v>
      </c>
      <c r="BF261" s="899">
        <f>IF(BE261&gt;2008,0,IF(BE261&gt;2001,1,IF(BE261&gt;1990,2,IF(BE261&gt;1980,3,IF(BE261&gt;1973,4,IF(BE261&gt;1970,5,IF(BE261&gt;1960,6,IF(BE261&gt;1958,7,IF(BE261&gt;1953,8,9)))))))))</f>
        <v>0</v>
      </c>
      <c r="BG261" s="883">
        <v>0.89999999999999991</v>
      </c>
    </row>
    <row r="262" spans="1:59" ht="11.25" customHeight="1" x14ac:dyDescent="0.2">
      <c r="A262" s="872" t="s">
        <v>1086</v>
      </c>
      <c r="B262" s="876" t="s">
        <v>1087</v>
      </c>
      <c r="C262" s="933" t="s">
        <v>112</v>
      </c>
      <c r="D262" s="933" t="s">
        <v>4367</v>
      </c>
      <c r="E262" s="733">
        <v>8</v>
      </c>
      <c r="F262" s="1158">
        <v>551</v>
      </c>
      <c r="G262" s="1182" t="s">
        <v>106</v>
      </c>
      <c r="H262" s="1182" t="s">
        <v>106</v>
      </c>
      <c r="I262" s="875">
        <v>45.8</v>
      </c>
      <c r="J262" s="651">
        <f>(M262/I262)*100</f>
        <v>0.9606986899563319</v>
      </c>
      <c r="K262" s="878">
        <v>0.11</v>
      </c>
      <c r="L262" s="888">
        <v>4</v>
      </c>
      <c r="M262" s="642">
        <f>K262*L262</f>
        <v>0.44</v>
      </c>
      <c r="N262" s="871" t="s">
        <v>988</v>
      </c>
      <c r="O262" s="734">
        <v>0.105</v>
      </c>
      <c r="P262" s="862">
        <v>44141</v>
      </c>
      <c r="Q262" s="862">
        <v>44155</v>
      </c>
      <c r="R262" s="642">
        <f>(K262-O262)/O262*100</f>
        <v>4.7619047619047663</v>
      </c>
      <c r="S262" s="701">
        <f>IF(INDEX(Historical!$D$7:$D$1254,MATCH(B262,Historical!$B$7:$B$1278,0))=0,"n/a",(INDEX(Historical!$C$7:$C$1256,MATCH(B262,Historical!$B$7:$B$1278,0))/INDEX(Historical!$D$7:$D$1254,MATCH(B262,Historical!$B$7:$B$1278,0))-1)*100)</f>
        <v>19.696969696969703</v>
      </c>
      <c r="T262" s="701">
        <f>IF(INDEX(Historical!$F$7:$F$1247,MATCH(B262,Historical!$B$7:$B$1278,0))=0,"n/a",((INDEX(Historical!$C$7:$C$1256,MATCH(B262,Historical!$B$7:$B$1278,0))/INDEX(Historical!$F$7:$F$1247,MATCH(B262,Historical!$B$7:$B$1278,0)))^(1/3)-1)*100)</f>
        <v>12.829189197046521</v>
      </c>
      <c r="U262" s="701">
        <f>IF(INDEX(Historical!$H$7:$H$1247,MATCH(B262,Historical!$B$7:$B$1278,0))=0,"n/a",((INDEX(Historical!$C$7:$C$1256,MATCH(B262,Historical!$B$7:$B$1278,0))/INDEX(Historical!$H$7:$H$1247,MATCH(B262,Historical!$B$7:$B$1278,0)))^(1/5)-1)*100)</f>
        <v>11.913612703078558</v>
      </c>
      <c r="V262" s="701">
        <f>IF(INDEX(Historical!$O$7:$O$1247,MATCH(B262,Historical!$B$7:$B$1278,0))=0,"n/a",((INDEX(Historical!$C$7:$C$1256,MATCH(B262,Historical!$B$7:$B$1278,0))/INDEX(Historical!$O$7:$O$1247,MATCH(B262,Historical!$B$7:$B$1278,0)))^(1/10)-1)*100)</f>
        <v>7.5930823530877323</v>
      </c>
      <c r="W262" s="702">
        <f>IF(OR(U262&lt;=0,U262="n/a",V262&lt;=0,V262="n/a"),"n/a",U262/V262)</f>
        <v>1.5690087567974129</v>
      </c>
      <c r="X262" s="703">
        <f>IF(OR(AJ262&lt;=0,AJ262="n/a",U262&lt;=0,U262="n/a"),"n/a",U262/AJ262)</f>
        <v>0.31187467809106167</v>
      </c>
      <c r="Y262" s="877"/>
      <c r="Z262" s="651">
        <f>IF(OR(AC262&lt;0.01,AC262="n/a"),"n/a",M262/AC262*100)</f>
        <v>12.753623188405797</v>
      </c>
      <c r="AA262" s="887">
        <f>IF(OR(AC262&lt;0.01,AC262="n/a"),"n/a",I262/AC262)</f>
        <v>13.275362318840578</v>
      </c>
      <c r="AB262" s="888">
        <v>12</v>
      </c>
      <c r="AC262" s="866">
        <v>3.45</v>
      </c>
      <c r="AD262" s="866">
        <v>1.33</v>
      </c>
      <c r="AE262" s="866">
        <v>0.59</v>
      </c>
      <c r="AF262" s="866">
        <v>2.67</v>
      </c>
      <c r="AG262" s="866">
        <v>21.6</v>
      </c>
      <c r="AH262" s="866">
        <v>2.5</v>
      </c>
      <c r="AI262" s="866">
        <v>-12.24</v>
      </c>
      <c r="AJ262" s="866">
        <v>38.200000000000003</v>
      </c>
      <c r="AK262" s="866">
        <v>10</v>
      </c>
      <c r="AL262" s="879">
        <v>1680</v>
      </c>
      <c r="AM262" s="873">
        <v>2.4</v>
      </c>
      <c r="AN262" s="866">
        <v>0.37</v>
      </c>
      <c r="AO262" s="740">
        <f>IF(U262="n/a","n/a",IF(AA262&lt;0,"n/a",IF(AA262="n/a","n/a",J262+U262-AA262)))</f>
        <v>-0.4010509258056878</v>
      </c>
      <c r="AP262" s="741">
        <f>IF(U262="n/a","n/a",J262+U262)</f>
        <v>12.87431139303489</v>
      </c>
      <c r="AQ262" s="889">
        <f>IF(OR(AC262&lt;0.01,AF262="n/a"),"n/a",(I262/SQRT(22.5*AC262*(I262/AF262))-1)*100)</f>
        <v>25.512668490837285</v>
      </c>
      <c r="AR262" s="651">
        <f>INDEX(Historical!$C$7:$C$1256,MATCH(B262,Historical!$B$7:$B$1278,0))*IF(AH262="n/a",1.03,IF(AH262&lt;0,1.01,IF(AH262&gt;10,1.1,(1+AH262/100))))</f>
        <v>0.40487499999999998</v>
      </c>
      <c r="AS262" s="887">
        <f>IF($AI262="n/a",1.03*AR262,IF($AI262&lt;0,1.01*AR262,IF($AI262&gt;10,1.1*AR262,(1+$AI262/100)*AR262)))</f>
        <v>0.40892374999999997</v>
      </c>
      <c r="AT262" s="887">
        <f>IF($AK262="n/a",1.03*AS262,IF($AK262&lt;0,1.01*AS262,IF($AK262&gt;10,1.1*AS262,(1+$AK262/100)*AS262)))</f>
        <v>0.44981612500000001</v>
      </c>
      <c r="AU262" s="887">
        <f>IF($AK262="n/a",1.03*AT262,IF($AK262&lt;0,1.01*AT262,IF($AK262&gt;10,1.1*AT262,(1+$AK262/100)*AT262)))</f>
        <v>0.49479773750000006</v>
      </c>
      <c r="AV262" s="887">
        <f>IF($AK262="n/a",1.03*AU262,IF($AK262&lt;0,1.01*AU262,IF($AK262&gt;10,1.1*AU262,(1+$AK262/100)*AU262)))</f>
        <v>0.54427751125000012</v>
      </c>
      <c r="AW262" s="651">
        <f>SUM(AR262:AV262)</f>
        <v>2.3026901237500002</v>
      </c>
      <c r="AX262" s="748">
        <f>AW262/I262*100</f>
        <v>5.0277076937772929</v>
      </c>
      <c r="AY262" s="935">
        <v>1.06</v>
      </c>
      <c r="AZ262" s="873">
        <v>66.3</v>
      </c>
      <c r="BA262" s="873">
        <v>-21.22</v>
      </c>
      <c r="BB262" s="873">
        <v>-12.740000000000002</v>
      </c>
      <c r="BC262" s="873">
        <v>4.8500000000000005</v>
      </c>
      <c r="BE262" s="624">
        <v>2013</v>
      </c>
      <c r="BF262" s="899">
        <f>IF(BE262&gt;2008,0,IF(BE262&gt;2001,1,IF(BE262&gt;1990,2,IF(BE262&gt;1980,3,IF(BE262&gt;1973,4,IF(BE262&gt;1970,5,IF(BE262&gt;1960,6,IF(BE262&gt;1958,7,IF(BE262&gt;1953,8,9)))))))))</f>
        <v>0</v>
      </c>
      <c r="BG262" s="883">
        <v>8.1</v>
      </c>
    </row>
    <row r="263" spans="1:59" ht="11.25" customHeight="1" x14ac:dyDescent="0.2">
      <c r="A263" s="864" t="s">
        <v>587</v>
      </c>
      <c r="B263" s="876" t="s">
        <v>588</v>
      </c>
      <c r="C263" s="933" t="s">
        <v>108</v>
      </c>
      <c r="D263" s="933" t="s">
        <v>4341</v>
      </c>
      <c r="E263" s="733">
        <v>25</v>
      </c>
      <c r="F263" s="1158">
        <v>138</v>
      </c>
      <c r="G263" s="1158" t="s">
        <v>37</v>
      </c>
      <c r="H263" s="1158" t="s">
        <v>37</v>
      </c>
      <c r="I263" s="866">
        <v>15.43</v>
      </c>
      <c r="J263" s="651">
        <f>(M263/I263)*100</f>
        <v>4.9254698639014913</v>
      </c>
      <c r="K263" s="885">
        <v>0.19</v>
      </c>
      <c r="L263" s="888">
        <v>4</v>
      </c>
      <c r="M263" s="642">
        <f>K263*L263</f>
        <v>0.76</v>
      </c>
      <c r="N263" s="871" t="s">
        <v>456</v>
      </c>
      <c r="O263" s="735">
        <v>0.18</v>
      </c>
      <c r="P263" s="862">
        <v>44113</v>
      </c>
      <c r="Q263" s="862">
        <v>44126</v>
      </c>
      <c r="R263" s="642">
        <f>(K263-O263)/O263*100</f>
        <v>5.5555555555555607</v>
      </c>
      <c r="S263" s="701">
        <f>IF(INDEX(Historical!$D$7:$D$1254,MATCH(B263,Historical!$B$7:$B$1278,0))=0,"n/a",(INDEX(Historical!$C$7:$C$1256,MATCH(B263,Historical!$B$7:$B$1278,0))/INDEX(Historical!$D$7:$D$1254,MATCH(B263,Historical!$B$7:$B$1278,0))-1)*100)</f>
        <v>11.290322580645151</v>
      </c>
      <c r="T263" s="701">
        <f>IF(INDEX(Historical!$F$7:$F$1247,MATCH(B263,Historical!$B$7:$B$1278,0))=0,"n/a",((INDEX(Historical!$C$7:$C$1256,MATCH(B263,Historical!$B$7:$B$1278,0))/INDEX(Historical!$F$7:$F$1247,MATCH(B263,Historical!$B$7:$B$1278,0)))^(1/3)-1)*100)</f>
        <v>8.5138345254405436</v>
      </c>
      <c r="U263" s="701">
        <f>IF(INDEX(Historical!$H$7:$H$1247,MATCH(B263,Historical!$B$7:$B$1278,0))=0,"n/a",((INDEX(Historical!$C$7:$C$1256,MATCH(B263,Historical!$B$7:$B$1278,0))/INDEX(Historical!$H$7:$H$1247,MATCH(B263,Historical!$B$7:$B$1278,0)))^(1/5)-1)*100)</f>
        <v>7.9309421566509997</v>
      </c>
      <c r="V263" s="701">
        <f>IF(INDEX(Historical!$O$7:$O$1247,MATCH(B263,Historical!$B$7:$B$1278,0))=0,"n/a",((INDEX(Historical!$C$7:$C$1256,MATCH(B263,Historical!$B$7:$B$1278,0))/INDEX(Historical!$O$7:$O$1247,MATCH(B263,Historical!$B$7:$B$1278,0)))^(1/10)-1)*100)</f>
        <v>7.6911436101459785</v>
      </c>
      <c r="W263" s="702">
        <f>IF(OR(U263&lt;=0,U263="n/a",V263&lt;=0,V263="n/a"),"n/a",U263/V263)</f>
        <v>1.031178529313727</v>
      </c>
      <c r="X263" s="703">
        <f>IF(OR(AJ263&lt;=0,AJ263="n/a",U263&lt;=0,U263="n/a"),"n/a",U263/AJ263)</f>
        <v>0.91160254674149432</v>
      </c>
      <c r="Y263" s="661"/>
      <c r="Z263" s="651">
        <f>IF(OR(AC263&lt;0.01,AC263="n/a"),"n/a",M263/AC263*100)</f>
        <v>46.060606060606062</v>
      </c>
      <c r="AA263" s="887">
        <f>IF(OR(AC263&lt;0.01,AC263="n/a"),"n/a",I263/AC263)</f>
        <v>9.3515151515151516</v>
      </c>
      <c r="AB263" s="888">
        <v>12</v>
      </c>
      <c r="AC263" s="866">
        <v>1.65</v>
      </c>
      <c r="AD263" s="866">
        <v>1.34</v>
      </c>
      <c r="AE263" s="866">
        <v>2.61</v>
      </c>
      <c r="AF263" s="866">
        <v>0.94</v>
      </c>
      <c r="AG263" s="866">
        <v>10.299999999999999</v>
      </c>
      <c r="AH263" s="866">
        <v>2.7</v>
      </c>
      <c r="AI263" s="866">
        <v>-3.88</v>
      </c>
      <c r="AJ263" s="866">
        <v>8.6999999999999993</v>
      </c>
      <c r="AK263" s="866">
        <v>7.0000000000000009</v>
      </c>
      <c r="AL263" s="879">
        <v>364.15</v>
      </c>
      <c r="AM263" s="873">
        <v>1.4000000000000001</v>
      </c>
      <c r="AN263" s="866">
        <v>1.1299999999999999</v>
      </c>
      <c r="AO263" s="740">
        <f>IF(U263="n/a","n/a",IF(AA263&lt;0,"n/a",IF(AA263="n/a","n/a",J263+U263-AA263)))</f>
        <v>3.5048968690373385</v>
      </c>
      <c r="AP263" s="741">
        <f>IF(U263="n/a","n/a",J263+U263)</f>
        <v>12.85641202055249</v>
      </c>
      <c r="AQ263" s="889">
        <f>IF(OR(AC263&lt;0.01,AF263="n/a"),"n/a",(I263/SQRT(22.5*AC263*(I263/AF263))-1)*100)</f>
        <v>-37.495158436684136</v>
      </c>
      <c r="AR263" s="651">
        <f>INDEX(Historical!$C$7:$C$1256,MATCH(B263,Historical!$B$7:$B$1278,0))*IF(AH263="n/a",1.03,IF(AH263&lt;0,1.01,IF(AH263&gt;10,1.1,(1+AH263/100))))</f>
        <v>0.70862999999999987</v>
      </c>
      <c r="AS263" s="887">
        <f>IF($AI263="n/a",1.03*AR263,IF($AI263&lt;0,1.01*AR263,IF($AI263&gt;10,1.1*AR263,(1+$AI263/100)*AR263)))</f>
        <v>0.71571629999999986</v>
      </c>
      <c r="AT263" s="887">
        <f>IF($AK263="n/a",1.03*AS263,IF($AK263&lt;0,1.01*AS263,IF($AK263&gt;10,1.1*AS263,(1+$AK263/100)*AS263)))</f>
        <v>0.7658164409999999</v>
      </c>
      <c r="AU263" s="887">
        <f>IF($AK263="n/a",1.03*AT263,IF($AK263&lt;0,1.01*AT263,IF($AK263&gt;10,1.1*AT263,(1+$AK263/100)*AT263)))</f>
        <v>0.81942359186999991</v>
      </c>
      <c r="AV263" s="887">
        <f>IF($AK263="n/a",1.03*AU263,IF($AK263&lt;0,1.01*AU263,IF($AK263&gt;10,1.1*AU263,(1+$AK263/100)*AU263)))</f>
        <v>0.87678324330089996</v>
      </c>
      <c r="AW263" s="651">
        <f>SUM(AR263:AV263)</f>
        <v>3.8863695761708996</v>
      </c>
      <c r="AX263" s="748">
        <f>AW263/I263*100</f>
        <v>25.187100299228128</v>
      </c>
      <c r="AY263" s="935">
        <v>0.52</v>
      </c>
      <c r="AZ263" s="873">
        <v>26.939999999999998</v>
      </c>
      <c r="BA263" s="873">
        <v>-39.56</v>
      </c>
      <c r="BB263" s="873">
        <v>-0.55999999999999994</v>
      </c>
      <c r="BC263" s="873">
        <v>-7.2900000000000009</v>
      </c>
      <c r="BE263" s="624">
        <v>1997</v>
      </c>
      <c r="BF263" s="899">
        <f>IF(BE263&gt;2008,0,IF(BE263&gt;2001,1,IF(BE263&gt;1990,2,IF(BE263&gt;1980,3,IF(BE263&gt;1973,4,IF(BE263&gt;1970,5,IF(BE263&gt;1960,6,IF(BE263&gt;1958,7,IF(BE263&gt;1953,8,9)))))))))</f>
        <v>2</v>
      </c>
      <c r="BG263" s="883">
        <v>1</v>
      </c>
    </row>
    <row r="264" spans="1:59" s="774" customFormat="1" ht="11.25" customHeight="1" x14ac:dyDescent="0.2">
      <c r="A264" s="646" t="s">
        <v>1213</v>
      </c>
      <c r="B264" s="782" t="s">
        <v>1214</v>
      </c>
      <c r="C264" s="933" t="s">
        <v>4196</v>
      </c>
      <c r="D264" s="933" t="s">
        <v>4340</v>
      </c>
      <c r="E264" s="756">
        <v>9</v>
      </c>
      <c r="F264" s="1158">
        <v>414</v>
      </c>
      <c r="G264" s="1181" t="s">
        <v>106</v>
      </c>
      <c r="H264" s="1181" t="s">
        <v>106</v>
      </c>
      <c r="I264" s="757">
        <v>34.69</v>
      </c>
      <c r="J264" s="758">
        <f>(M264/I264)*100</f>
        <v>1.9602190833093114</v>
      </c>
      <c r="K264" s="759">
        <v>0.17</v>
      </c>
      <c r="L264" s="760">
        <v>4</v>
      </c>
      <c r="M264" s="761">
        <f>K264*L264</f>
        <v>0.68</v>
      </c>
      <c r="N264" s="762" t="s">
        <v>226</v>
      </c>
      <c r="O264" s="763">
        <v>0.16</v>
      </c>
      <c r="P264" s="783">
        <v>43517</v>
      </c>
      <c r="Q264" s="783">
        <v>43532</v>
      </c>
      <c r="R264" s="761">
        <f>(K264-O264)/O264*100</f>
        <v>6.2500000000000053</v>
      </c>
      <c r="S264" s="701">
        <f>IF(INDEX(Historical!$D$7:$D$1254,MATCH(B264,Historical!$B$7:$B$1278,0))=0,"n/a",(INDEX(Historical!$C$7:$C$1256,MATCH(B264,Historical!$B$7:$B$1278,0))/INDEX(Historical!$D$7:$D$1254,MATCH(B264,Historical!$B$7:$B$1278,0))-1)*100)</f>
        <v>6.25</v>
      </c>
      <c r="T264" s="701">
        <f>IF(INDEX(Historical!$F$7:$F$1247,MATCH(B264,Historical!$B$7:$B$1278,0))=0,"n/a",((INDEX(Historical!$C$7:$C$1256,MATCH(B264,Historical!$B$7:$B$1278,0))/INDEX(Historical!$F$7:$F$1247,MATCH(B264,Historical!$B$7:$B$1278,0)))^(1/3)-1)*100)</f>
        <v>12.311068346755549</v>
      </c>
      <c r="U264" s="701">
        <f>IF(INDEX(Historical!$H$7:$H$1247,MATCH(B264,Historical!$B$7:$B$1278,0))=0,"n/a",((INDEX(Historical!$C$7:$C$1256,MATCH(B264,Historical!$B$7:$B$1278,0))/INDEX(Historical!$H$7:$H$1247,MATCH(B264,Historical!$B$7:$B$1278,0)))^(1/5)-1)*100)</f>
        <v>11.196158593857874</v>
      </c>
      <c r="V264" s="701" t="str">
        <f>IF(INDEX(Historical!$O$7:$O$1247,MATCH(B264,Historical!$B$7:$B$1278,0))=0,"n/a",((INDEX(Historical!$C$7:$C$1256,MATCH(B264,Historical!$B$7:$B$1278,0))/INDEX(Historical!$O$7:$O$1247,MATCH(B264,Historical!$B$7:$B$1278,0)))^(1/10)-1)*100)</f>
        <v>n/a</v>
      </c>
      <c r="W264" s="702" t="str">
        <f>IF(OR(U264&lt;=0,U264="n/a",V264&lt;=0,V264="n/a"),"n/a",U264/V264)</f>
        <v>n/a</v>
      </c>
      <c r="X264" s="703" t="str">
        <f>IF(OR(AJ264&lt;=0,AJ264="n/a",U264&lt;=0,U264="n/a"),"n/a",U264/AJ264)</f>
        <v>n/a</v>
      </c>
      <c r="Y264" s="779"/>
      <c r="Z264" s="758">
        <f>IF(OR(AC264&lt;0.01,AC264="n/a"),"n/a",M264/AC264*100)</f>
        <v>64.761904761904759</v>
      </c>
      <c r="AA264" s="766">
        <f>IF(OR(AC264&lt;0.01,AC264="n/a"),"n/a",I264/AC264)</f>
        <v>33.038095238095238</v>
      </c>
      <c r="AB264" s="760">
        <v>12</v>
      </c>
      <c r="AC264" s="767">
        <v>1.05</v>
      </c>
      <c r="AD264" s="767">
        <v>5.52</v>
      </c>
      <c r="AE264" s="767">
        <v>2.4500000000000002</v>
      </c>
      <c r="AF264" s="767">
        <v>2.72</v>
      </c>
      <c r="AG264" s="767">
        <v>9.3000000000000007</v>
      </c>
      <c r="AH264" s="767">
        <v>-37.700000000000003</v>
      </c>
      <c r="AI264" s="767">
        <v>1.72</v>
      </c>
      <c r="AJ264" s="767">
        <v>-2.1</v>
      </c>
      <c r="AK264" s="767">
        <v>6</v>
      </c>
      <c r="AL264" s="768">
        <v>4630</v>
      </c>
      <c r="AM264" s="769">
        <v>1</v>
      </c>
      <c r="AN264" s="767">
        <v>0.49</v>
      </c>
      <c r="AO264" s="770">
        <f>IF(U264="n/a","n/a",IF(AA264&lt;0,"n/a",IF(AA264="n/a","n/a",J264+U264-AA264)))</f>
        <v>-19.881717560928053</v>
      </c>
      <c r="AP264" s="771">
        <f>IF(U264="n/a","n/a",J264+U264)</f>
        <v>13.156377677167185</v>
      </c>
      <c r="AQ264" s="772">
        <f>IF(OR(AC264&lt;0.01,AF264="n/a"),"n/a",(I264/SQRT(22.5*AC264*(I264/AF264))-1)*100)</f>
        <v>99.848408158249399</v>
      </c>
      <c r="AR264" s="651">
        <f>INDEX(Historical!$C$7:$C$1256,MATCH(B264,Historical!$B$7:$B$1278,0))*IF(AH264="n/a",1.03,IF(AH264&lt;0,1.01,IF(AH264&gt;10,1.1,(1+AH264/100))))</f>
        <v>0.68680000000000008</v>
      </c>
      <c r="AS264" s="766">
        <f>IF($AI264="n/a",1.03*AR264,IF($AI264&lt;0,1.01*AR264,IF($AI264&gt;10,1.1*AR264,(1+$AI264/100)*AR264)))</f>
        <v>0.69861296000000017</v>
      </c>
      <c r="AT264" s="766">
        <f>IF($AK264="n/a",1.03*AS264,IF($AK264&lt;0,1.01*AS264,IF($AK264&gt;10,1.1*AS264,(1+$AK264/100)*AS264)))</f>
        <v>0.74052973760000018</v>
      </c>
      <c r="AU264" s="766">
        <f>IF($AK264="n/a",1.03*AT264,IF($AK264&lt;0,1.01*AT264,IF($AK264&gt;10,1.1*AT264,(1+$AK264/100)*AT264)))</f>
        <v>0.78496152185600021</v>
      </c>
      <c r="AV264" s="766">
        <f>IF($AK264="n/a",1.03*AU264,IF($AK264&lt;0,1.01*AU264,IF($AK264&gt;10,1.1*AU264,(1+$AK264/100)*AU264)))</f>
        <v>0.83205921316736031</v>
      </c>
      <c r="AW264" s="758">
        <f>SUM(AR264:AV264)</f>
        <v>3.7429634326233607</v>
      </c>
      <c r="AX264" s="773">
        <f>AW264/I264*100</f>
        <v>10.789747571701819</v>
      </c>
      <c r="AY264" s="936">
        <v>1.55</v>
      </c>
      <c r="AZ264" s="769">
        <v>45.45</v>
      </c>
      <c r="BA264" s="769">
        <v>-41.64</v>
      </c>
      <c r="BB264" s="769">
        <v>-3.2199999999999998</v>
      </c>
      <c r="BC264" s="769">
        <v>-15.35</v>
      </c>
      <c r="BD264" s="909"/>
      <c r="BE264" s="624">
        <v>2011</v>
      </c>
      <c r="BF264" s="899">
        <f>IF(BE264&gt;2008,0,IF(BE264&gt;2001,1,IF(BE264&gt;1990,2,IF(BE264&gt;1980,3,IF(BE264&gt;1973,4,IF(BE264&gt;1970,5,IF(BE264&gt;1960,6,IF(BE264&gt;1958,7,IF(BE264&gt;1953,8,9)))))))))</f>
        <v>0</v>
      </c>
      <c r="BG264" s="825">
        <v>5.4</v>
      </c>
    </row>
    <row r="265" spans="1:59" ht="11.25" customHeight="1" x14ac:dyDescent="0.2">
      <c r="A265" s="872" t="s">
        <v>592</v>
      </c>
      <c r="B265" s="876" t="s">
        <v>593</v>
      </c>
      <c r="C265" s="933" t="s">
        <v>128</v>
      </c>
      <c r="D265" s="933" t="s">
        <v>4330</v>
      </c>
      <c r="E265" s="733">
        <v>19</v>
      </c>
      <c r="F265" s="1158">
        <v>171</v>
      </c>
      <c r="G265" s="1182" t="s">
        <v>37</v>
      </c>
      <c r="H265" s="1182" t="s">
        <v>115</v>
      </c>
      <c r="I265" s="875">
        <v>23.58</v>
      </c>
      <c r="J265" s="651">
        <f>(M265/I265)*100</f>
        <v>3.3927056827820192</v>
      </c>
      <c r="K265" s="878">
        <v>0.2</v>
      </c>
      <c r="L265" s="888">
        <v>4</v>
      </c>
      <c r="M265" s="642">
        <f>K265*L265</f>
        <v>0.8</v>
      </c>
      <c r="N265" s="871" t="s">
        <v>594</v>
      </c>
      <c r="O265" s="734">
        <v>0.19</v>
      </c>
      <c r="P265" s="862">
        <v>43986</v>
      </c>
      <c r="Q265" s="862">
        <v>44001</v>
      </c>
      <c r="R265" s="642">
        <f>(K265-O265)/O265*100</f>
        <v>5.2631578947368469</v>
      </c>
      <c r="S265" s="701">
        <f>IF(INDEX(Historical!$D$7:$D$1254,MATCH(B265,Historical!$B$7:$B$1278,0))=0,"n/a",(INDEX(Historical!$C$7:$C$1256,MATCH(B265,Historical!$B$7:$B$1278,0))/INDEX(Historical!$D$7:$D$1254,MATCH(B265,Historical!$B$7:$B$1278,0))-1)*100)</f>
        <v>5.6338028169014231</v>
      </c>
      <c r="T265" s="701">
        <f>IF(INDEX(Historical!$F$7:$F$1247,MATCH(B265,Historical!$B$7:$B$1278,0))=0,"n/a",((INDEX(Historical!$C$7:$C$1256,MATCH(B265,Historical!$B$7:$B$1278,0))/INDEX(Historical!$F$7:$F$1247,MATCH(B265,Historical!$B$7:$B$1278,0)))^(1/3)-1)*100)</f>
        <v>6.2658569182611146</v>
      </c>
      <c r="U265" s="701">
        <f>IF(INDEX(Historical!$H$7:$H$1247,MATCH(B265,Historical!$B$7:$B$1278,0))=0,"n/a",((INDEX(Historical!$C$7:$C$1256,MATCH(B265,Historical!$B$7:$B$1278,0))/INDEX(Historical!$H$7:$H$1247,MATCH(B265,Historical!$B$7:$B$1278,0)))^(1/5)-1)*100)</f>
        <v>9.1098364922036712</v>
      </c>
      <c r="V265" s="701">
        <f>IF(INDEX(Historical!$O$7:$O$1247,MATCH(B265,Historical!$B$7:$B$1278,0))=0,"n/a",((INDEX(Historical!$C$7:$C$1256,MATCH(B265,Historical!$B$7:$B$1278,0))/INDEX(Historical!$O$7:$O$1247,MATCH(B265,Historical!$B$7:$B$1278,0)))^(1/10)-1)*100)</f>
        <v>9.5958226385217227</v>
      </c>
      <c r="W265" s="702">
        <f>IF(OR(U265&lt;=0,U265="n/a",V265&lt;=0,V265="n/a"),"n/a",U265/V265)</f>
        <v>0.94935440507548607</v>
      </c>
      <c r="X265" s="703" t="str">
        <f>IF(OR(AJ265&lt;=0,AJ265="n/a",U265&lt;=0,U265="n/a"),"n/a",U265/AJ265)</f>
        <v>n/a</v>
      </c>
      <c r="Y265" s="877"/>
      <c r="Z265" s="651">
        <f>IF(OR(AC265&lt;0.01,AC265="n/a"),"n/a",M265/AC265*100)</f>
        <v>173.91304347826087</v>
      </c>
      <c r="AA265" s="887">
        <f>IF(OR(AC265&lt;0.01,AC265="n/a"),"n/a",I265/AC265)</f>
        <v>51.260869565217384</v>
      </c>
      <c r="AB265" s="888">
        <v>12</v>
      </c>
      <c r="AC265" s="866">
        <v>0.46</v>
      </c>
      <c r="AD265" s="866">
        <v>6.15</v>
      </c>
      <c r="AE265" s="866">
        <v>1.1599999999999999</v>
      </c>
      <c r="AF265" s="866">
        <v>3.74</v>
      </c>
      <c r="AG265" s="868">
        <v>7.5</v>
      </c>
      <c r="AH265" s="866">
        <v>8.4</v>
      </c>
      <c r="AI265" s="866">
        <v>-2.78</v>
      </c>
      <c r="AJ265" s="866">
        <v>-1.2</v>
      </c>
      <c r="AK265" s="866">
        <v>8.32</v>
      </c>
      <c r="AL265" s="879">
        <v>4950</v>
      </c>
      <c r="AM265" s="873">
        <v>1.9</v>
      </c>
      <c r="AN265" s="866">
        <v>0.78</v>
      </c>
      <c r="AO265" s="740">
        <f>IF(U265="n/a","n/a",IF(AA265&lt;0,"n/a",IF(AA265="n/a","n/a",J265+U265-AA265)))</f>
        <v>-38.758327390231692</v>
      </c>
      <c r="AP265" s="741">
        <f>IF(U265="n/a","n/a",J265+U265)</f>
        <v>12.50254217498569</v>
      </c>
      <c r="AQ265" s="889">
        <f>IF(OR(AC265&lt;0.01,AF265="n/a"),"n/a",(I265/SQRT(22.5*AC265*(I265/AF265))-1)*100)</f>
        <v>191.90230646868679</v>
      </c>
      <c r="AR265" s="651">
        <f>INDEX(Historical!$C$7:$C$1256,MATCH(B265,Historical!$B$7:$B$1278,0))*IF(AH265="n/a",1.03,IF(AH265&lt;0,1.01,IF(AH265&gt;10,1.1,(1+AH265/100))))</f>
        <v>0.81300000000000006</v>
      </c>
      <c r="AS265" s="887">
        <f>IF($AI265="n/a",1.03*AR265,IF($AI265&lt;0,1.01*AR265,IF($AI265&gt;10,1.1*AR265,(1+$AI265/100)*AR265)))</f>
        <v>0.82113000000000003</v>
      </c>
      <c r="AT265" s="887">
        <f>IF($AK265="n/a",1.03*AS265,IF($AK265&lt;0,1.01*AS265,IF($AK265&gt;10,1.1*AS265,(1+$AK265/100)*AS265)))</f>
        <v>0.88944801600000001</v>
      </c>
      <c r="AU265" s="887">
        <f>IF($AK265="n/a",1.03*AT265,IF($AK265&lt;0,1.01*AT265,IF($AK265&gt;10,1.1*AT265,(1+$AK265/100)*AT265)))</f>
        <v>0.96345009093119993</v>
      </c>
      <c r="AV265" s="887">
        <f>IF($AK265="n/a",1.03*AU265,IF($AK265&lt;0,1.01*AU265,IF($AK265&gt;10,1.1*AU265,(1+$AK265/100)*AU265)))</f>
        <v>1.0436091384966757</v>
      </c>
      <c r="AW265" s="651">
        <f>SUM(AR265:AV265)</f>
        <v>4.5306372454278758</v>
      </c>
      <c r="AX265" s="748">
        <f>AW265/I265*100</f>
        <v>19.213898411483786</v>
      </c>
      <c r="AY265" s="935">
        <v>0.44</v>
      </c>
      <c r="AZ265" s="873">
        <v>35.36</v>
      </c>
      <c r="BA265" s="873">
        <v>-6.35</v>
      </c>
      <c r="BB265" s="873">
        <v>-2.5499999999999998</v>
      </c>
      <c r="BC265" s="873">
        <v>3.2300000000000004</v>
      </c>
      <c r="BE265" s="624">
        <v>2002</v>
      </c>
      <c r="BF265" s="899">
        <f>IF(BE265&gt;2008,0,IF(BE265&gt;2001,1,IF(BE265&gt;1990,2,IF(BE265&gt;1980,3,IF(BE265&gt;1973,4,IF(BE265&gt;1970,5,IF(BE265&gt;1960,6,IF(BE265&gt;1958,7,IF(BE265&gt;1953,8,9)))))))))</f>
        <v>1</v>
      </c>
      <c r="BG265" s="883">
        <v>3</v>
      </c>
    </row>
    <row r="266" spans="1:59" ht="11.25" customHeight="1" x14ac:dyDescent="0.2">
      <c r="A266" s="872" t="s">
        <v>578</v>
      </c>
      <c r="B266" s="876" t="s">
        <v>579</v>
      </c>
      <c r="C266" s="933" t="s">
        <v>108</v>
      </c>
      <c r="D266" s="933" t="s">
        <v>4341</v>
      </c>
      <c r="E266" s="733">
        <v>16</v>
      </c>
      <c r="F266" s="1158">
        <v>242</v>
      </c>
      <c r="G266" s="1178" t="s">
        <v>106</v>
      </c>
      <c r="H266" s="1178" t="s">
        <v>106</v>
      </c>
      <c r="I266" s="875">
        <v>20.059999999999999</v>
      </c>
      <c r="J266" s="651">
        <f>(M266/I266)*100</f>
        <v>3.389830508474577</v>
      </c>
      <c r="K266" s="878">
        <v>0.17</v>
      </c>
      <c r="L266" s="888">
        <v>4</v>
      </c>
      <c r="M266" s="642">
        <f>K266*L266</f>
        <v>0.68</v>
      </c>
      <c r="N266" s="871" t="s">
        <v>456</v>
      </c>
      <c r="O266" s="734">
        <v>0.16</v>
      </c>
      <c r="P266" s="862">
        <v>44102</v>
      </c>
      <c r="Q266" s="862">
        <v>44124</v>
      </c>
      <c r="R266" s="642">
        <f>(K266-O266)/O266*100</f>
        <v>6.2500000000000053</v>
      </c>
      <c r="S266" s="701">
        <f>IF(INDEX(Historical!$D$7:$D$1254,MATCH(B266,Historical!$B$7:$B$1278,0))=0,"n/a",(INDEX(Historical!$C$7:$C$1256,MATCH(B266,Historical!$B$7:$B$1278,0))/INDEX(Historical!$D$7:$D$1254,MATCH(B266,Historical!$B$7:$B$1278,0))-1)*100)</f>
        <v>11.111111111111093</v>
      </c>
      <c r="T266" s="701">
        <f>IF(INDEX(Historical!$F$7:$F$1247,MATCH(B266,Historical!$B$7:$B$1278,0))=0,"n/a",((INDEX(Historical!$C$7:$C$1256,MATCH(B266,Historical!$B$7:$B$1278,0))/INDEX(Historical!$F$7:$F$1247,MATCH(B266,Historical!$B$7:$B$1278,0)))^(1/3)-1)*100)</f>
        <v>10.064241629820891</v>
      </c>
      <c r="U266" s="701">
        <f>IF(INDEX(Historical!$H$7:$H$1247,MATCH(B266,Historical!$B$7:$B$1278,0))=0,"n/a",((INDEX(Historical!$C$7:$C$1256,MATCH(B266,Historical!$B$7:$B$1278,0))/INDEX(Historical!$H$7:$H$1247,MATCH(B266,Historical!$B$7:$B$1278,0)))^(1/5)-1)*100)</f>
        <v>7.3940923785779322</v>
      </c>
      <c r="V266" s="701">
        <f>IF(INDEX(Historical!$O$7:$O$1247,MATCH(B266,Historical!$B$7:$B$1278,0))=0,"n/a",((INDEX(Historical!$C$7:$C$1256,MATCH(B266,Historical!$B$7:$B$1278,0))/INDEX(Historical!$O$7:$O$1247,MATCH(B266,Historical!$B$7:$B$1278,0)))^(1/10)-1)*100)</f>
        <v>5.2409779148925528</v>
      </c>
      <c r="W266" s="702">
        <f>IF(OR(U266&lt;=0,U266="n/a",V266&lt;=0,V266="n/a"),"n/a",U266/V266)</f>
        <v>1.4108230369693364</v>
      </c>
      <c r="X266" s="703">
        <f>IF(OR(AJ266&lt;=0,AJ266="n/a",U266&lt;=0,U266="n/a"),"n/a",U266/AJ266)</f>
        <v>0.746878018038175</v>
      </c>
      <c r="Y266" s="877"/>
      <c r="Z266" s="651">
        <f>IF(OR(AC266&lt;0.01,AC266="n/a"),"n/a",M266/AC266*100)</f>
        <v>39.534883720930239</v>
      </c>
      <c r="AA266" s="887">
        <f>IF(OR(AC266&lt;0.01,AC266="n/a"),"n/a",I266/AC266)</f>
        <v>11.662790697674419</v>
      </c>
      <c r="AB266" s="888">
        <v>12</v>
      </c>
      <c r="AC266" s="866">
        <v>1.72</v>
      </c>
      <c r="AD266" s="866" t="s">
        <v>136</v>
      </c>
      <c r="AE266" s="866">
        <v>3.12</v>
      </c>
      <c r="AF266" s="866">
        <v>0.92</v>
      </c>
      <c r="AG266" s="866">
        <v>8.2000000000000011</v>
      </c>
      <c r="AH266" s="866">
        <v>2.7</v>
      </c>
      <c r="AI266" s="866">
        <v>6.7299999999999995</v>
      </c>
      <c r="AJ266" s="866">
        <v>9.9</v>
      </c>
      <c r="AK266" s="866" t="s">
        <v>136</v>
      </c>
      <c r="AL266" s="879">
        <v>218.25</v>
      </c>
      <c r="AM266" s="873">
        <v>4.8</v>
      </c>
      <c r="AN266" s="866">
        <v>0</v>
      </c>
      <c r="AO266" s="740">
        <f>IF(U266="n/a","n/a",IF(AA266&lt;0,"n/a",IF(AA266="n/a","n/a",J266+U266-AA266)))</f>
        <v>-0.87886781062191055</v>
      </c>
      <c r="AP266" s="741">
        <f>IF(U266="n/a","n/a",J266+U266)</f>
        <v>10.783922887052508</v>
      </c>
      <c r="AQ266" s="889">
        <f>IF(OR(AC266&lt;0.01,AF266="n/a"),"n/a",(I266/SQRT(22.5*AC266*(I266/AF266))-1)*100)</f>
        <v>-30.943606163398872</v>
      </c>
      <c r="AR266" s="651">
        <f>INDEX(Historical!$C$7:$C$1256,MATCH(B266,Historical!$B$7:$B$1278,0))*IF(AH266="n/a",1.03,IF(AH266&lt;0,1.01,IF(AH266&gt;10,1.1,(1+AH266/100))))</f>
        <v>0.61619999999999997</v>
      </c>
      <c r="AS266" s="887">
        <f>IF($AI266="n/a",1.03*AR266,IF($AI266&lt;0,1.01*AR266,IF($AI266&gt;10,1.1*AR266,(1+$AI266/100)*AR266)))</f>
        <v>0.65767025999999995</v>
      </c>
      <c r="AT266" s="887">
        <f>IF($AK266="n/a",1.03*AS266,IF($AK266&lt;0,1.01*AS266,IF($AK266&gt;10,1.1*AS266,(1+$AK266/100)*AS266)))</f>
        <v>0.67740036780000001</v>
      </c>
      <c r="AU266" s="887">
        <f>IF($AK266="n/a",1.03*AT266,IF($AK266&lt;0,1.01*AT266,IF($AK266&gt;10,1.1*AT266,(1+$AK266/100)*AT266)))</f>
        <v>0.69772237883400001</v>
      </c>
      <c r="AV266" s="887">
        <f>IF($AK266="n/a",1.03*AU266,IF($AK266&lt;0,1.01*AU266,IF($AK266&gt;10,1.1*AU266,(1+$AK266/100)*AU266)))</f>
        <v>0.71865405019902007</v>
      </c>
      <c r="AW266" s="651">
        <f>SUM(AR266:AV266)</f>
        <v>3.3676470568330199</v>
      </c>
      <c r="AX266" s="748">
        <f>AW266/I266*100</f>
        <v>16.787871669157628</v>
      </c>
      <c r="AY266" s="935">
        <v>0.22</v>
      </c>
      <c r="AZ266" s="873">
        <v>15.290000000000001</v>
      </c>
      <c r="BA266" s="873">
        <v>-36.919999999999995</v>
      </c>
      <c r="BB266" s="873">
        <v>-3.84</v>
      </c>
      <c r="BC266" s="873">
        <v>-12.49</v>
      </c>
      <c r="BE266" s="624">
        <v>2005</v>
      </c>
      <c r="BF266" s="899">
        <f>IF(BE266&gt;2008,0,IF(BE266&gt;2001,1,IF(BE266&gt;1990,2,IF(BE266&gt;1980,3,IF(BE266&gt;1973,4,IF(BE266&gt;1970,5,IF(BE266&gt;1960,6,IF(BE266&gt;1958,7,IF(BE266&gt;1953,8,9)))))))))</f>
        <v>1</v>
      </c>
      <c r="BG266" s="883">
        <v>1.2</v>
      </c>
    </row>
    <row r="267" spans="1:59" ht="11.25" customHeight="1" x14ac:dyDescent="0.2">
      <c r="A267" s="872" t="s">
        <v>1205</v>
      </c>
      <c r="B267" s="876" t="s">
        <v>1206</v>
      </c>
      <c r="C267" s="933" t="s">
        <v>108</v>
      </c>
      <c r="D267" s="933" t="s">
        <v>4341</v>
      </c>
      <c r="E267" s="733">
        <v>9</v>
      </c>
      <c r="F267" s="1158">
        <v>446</v>
      </c>
      <c r="G267" s="1158" t="s">
        <v>106</v>
      </c>
      <c r="H267" s="1158" t="s">
        <v>106</v>
      </c>
      <c r="I267" s="875">
        <v>27.76</v>
      </c>
      <c r="J267" s="651">
        <f>(M267/I267)*100</f>
        <v>2.8818443804034581</v>
      </c>
      <c r="K267" s="878">
        <v>0.4</v>
      </c>
      <c r="L267" s="888">
        <v>2</v>
      </c>
      <c r="M267" s="642">
        <f>K267*L267</f>
        <v>0.8</v>
      </c>
      <c r="N267" s="871" t="s">
        <v>248</v>
      </c>
      <c r="O267" s="734">
        <v>0.36</v>
      </c>
      <c r="P267" s="619">
        <v>43796</v>
      </c>
      <c r="Q267" s="619">
        <v>43812</v>
      </c>
      <c r="R267" s="642">
        <f>(K267-O267)/O267*100</f>
        <v>11.111111111111121</v>
      </c>
      <c r="S267" s="701">
        <f>IF(INDEX(Historical!$D$7:$D$1254,MATCH(B267,Historical!$B$7:$B$1278,0))=0,"n/a",(INDEX(Historical!$C$7:$C$1256,MATCH(B267,Historical!$B$7:$B$1278,0))/INDEX(Historical!$D$7:$D$1254,MATCH(B267,Historical!$B$7:$B$1278,0))-1)*100)</f>
        <v>5.555555555555558</v>
      </c>
      <c r="T267" s="701">
        <f>IF(INDEX(Historical!$F$7:$F$1247,MATCH(B267,Historical!$B$7:$B$1278,0))=0,"n/a",((INDEX(Historical!$C$7:$C$1256,MATCH(B267,Historical!$B$7:$B$1278,0))/INDEX(Historical!$F$7:$F$1247,MATCH(B267,Historical!$B$7:$B$1278,0)))^(1/3)-1)*100)</f>
        <v>7.0222229910164247</v>
      </c>
      <c r="U267" s="701">
        <f>IF(INDEX(Historical!$H$7:$H$1247,MATCH(B267,Historical!$B$7:$B$1278,0))=0,"n/a",((INDEX(Historical!$C$7:$C$1256,MATCH(B267,Historical!$B$7:$B$1278,0))/INDEX(Historical!$H$7:$H$1247,MATCH(B267,Historical!$B$7:$B$1278,0)))^(1/5)-1)*100)</f>
        <v>7.0739850656267755</v>
      </c>
      <c r="V267" s="701">
        <f>IF(INDEX(Historical!$O$7:$O$1247,MATCH(B267,Historical!$B$7:$B$1278,0))=0,"n/a",((INDEX(Historical!$C$7:$C$1256,MATCH(B267,Historical!$B$7:$B$1278,0))/INDEX(Historical!$O$7:$O$1247,MATCH(B267,Historical!$B$7:$B$1278,0)))^(1/10)-1)*100)</f>
        <v>7.1773462536293131</v>
      </c>
      <c r="W267" s="702">
        <f>IF(OR(U267&lt;=0,U267="n/a",V267&lt;=0,V267="n/a"),"n/a",U267/V267)</f>
        <v>0.98559896870653663</v>
      </c>
      <c r="X267" s="703">
        <f>IF(OR(AJ267&lt;=0,AJ267="n/a",U267&lt;=0,U267="n/a"),"n/a",U267/AJ267)</f>
        <v>0.76891142017682346</v>
      </c>
      <c r="Y267" s="877"/>
      <c r="Z267" s="651">
        <f>IF(OR(AC267&lt;0.01,AC267="n/a"),"n/a",M267/AC267*100)</f>
        <v>30.534351145038169</v>
      </c>
      <c r="AA267" s="887">
        <f>IF(OR(AC267&lt;0.01,AC267="n/a"),"n/a",I267/AC267)</f>
        <v>10.595419847328245</v>
      </c>
      <c r="AB267" s="888">
        <v>12</v>
      </c>
      <c r="AC267" s="866">
        <v>2.62</v>
      </c>
      <c r="AD267" s="866">
        <v>1.18</v>
      </c>
      <c r="AE267" s="866">
        <v>3.19</v>
      </c>
      <c r="AF267" s="866">
        <v>0.84</v>
      </c>
      <c r="AG267" s="866">
        <v>8.2000000000000011</v>
      </c>
      <c r="AH267" s="866">
        <v>13.700000000000001</v>
      </c>
      <c r="AI267" s="866">
        <v>-2.04</v>
      </c>
      <c r="AJ267" s="866">
        <v>9.1999999999999993</v>
      </c>
      <c r="AK267" s="866">
        <v>9</v>
      </c>
      <c r="AL267" s="879">
        <v>460.26</v>
      </c>
      <c r="AM267" s="873">
        <v>1</v>
      </c>
      <c r="AN267" s="866">
        <v>0.03</v>
      </c>
      <c r="AO267" s="740">
        <f>IF(U267="n/a","n/a",IF(AA267&lt;0,"n/a",IF(AA267="n/a","n/a",J267+U267-AA267)))</f>
        <v>-0.63959040129801181</v>
      </c>
      <c r="AP267" s="741">
        <f>IF(U267="n/a","n/a",J267+U267)</f>
        <v>9.9558294460302328</v>
      </c>
      <c r="AQ267" s="889">
        <f>IF(OR(AC267&lt;0.01,AF267="n/a"),"n/a",(I267/SQRT(22.5*AC267*(I267/AF267))-1)*100)</f>
        <v>-37.106253016144677</v>
      </c>
      <c r="AR267" s="651">
        <f>INDEX(Historical!$C$7:$C$1256,MATCH(B267,Historical!$B$7:$B$1278,0))*IF(AH267="n/a",1.03,IF(AH267&lt;0,1.01,IF(AH267&gt;10,1.1,(1+AH267/100))))</f>
        <v>0.83600000000000008</v>
      </c>
      <c r="AS267" s="887">
        <f>IF($AI267="n/a",1.03*AR267,IF($AI267&lt;0,1.01*AR267,IF($AI267&gt;10,1.1*AR267,(1+$AI267/100)*AR267)))</f>
        <v>0.84436000000000011</v>
      </c>
      <c r="AT267" s="887">
        <f>IF($AK267="n/a",1.03*AS267,IF($AK267&lt;0,1.01*AS267,IF($AK267&gt;10,1.1*AS267,(1+$AK267/100)*AS267)))</f>
        <v>0.92035240000000018</v>
      </c>
      <c r="AU267" s="887">
        <f>IF($AK267="n/a",1.03*AT267,IF($AK267&lt;0,1.01*AT267,IF($AK267&gt;10,1.1*AT267,(1+$AK267/100)*AT267)))</f>
        <v>1.0031841160000003</v>
      </c>
      <c r="AV267" s="887">
        <f>IF($AK267="n/a",1.03*AU267,IF($AK267&lt;0,1.01*AU267,IF($AK267&gt;10,1.1*AU267,(1+$AK267/100)*AU267)))</f>
        <v>1.0934706864400006</v>
      </c>
      <c r="AW267" s="651">
        <f>SUM(AR267:AV267)</f>
        <v>4.6973672024400015</v>
      </c>
      <c r="AX267" s="748">
        <f>AW267/I267*100</f>
        <v>16.92135159380404</v>
      </c>
      <c r="AY267" s="935">
        <v>0.89</v>
      </c>
      <c r="AZ267" s="873">
        <v>49.25</v>
      </c>
      <c r="BA267" s="873">
        <v>-23.419999999999998</v>
      </c>
      <c r="BB267" s="873">
        <v>5.96</v>
      </c>
      <c r="BC267" s="873">
        <v>5.08</v>
      </c>
      <c r="BE267" s="624">
        <v>2012</v>
      </c>
      <c r="BF267" s="899">
        <f>IF(BE267&gt;2008,0,IF(BE267&gt;2001,1,IF(BE267&gt;1990,2,IF(BE267&gt;1980,3,IF(BE267&gt;1973,4,IF(BE267&gt;1970,5,IF(BE267&gt;1960,6,IF(BE267&gt;1958,7,IF(BE267&gt;1953,8,9)))))))))</f>
        <v>0</v>
      </c>
      <c r="BG267" s="883">
        <v>1.0999999999999999</v>
      </c>
    </row>
    <row r="268" spans="1:59" ht="11.25" customHeight="1" x14ac:dyDescent="0.2">
      <c r="A268" s="881" t="s">
        <v>1207</v>
      </c>
      <c r="B268" s="876" t="s">
        <v>1208</v>
      </c>
      <c r="C268" s="933" t="s">
        <v>108</v>
      </c>
      <c r="D268" s="933" t="s">
        <v>4341</v>
      </c>
      <c r="E268" s="733">
        <v>7</v>
      </c>
      <c r="F268" s="1158">
        <v>582</v>
      </c>
      <c r="G268" s="1158" t="s">
        <v>106</v>
      </c>
      <c r="H268" s="1158" t="s">
        <v>106</v>
      </c>
      <c r="I268" s="875">
        <v>12.55</v>
      </c>
      <c r="J268" s="651">
        <f>(M268/I268)*100</f>
        <v>4.4621513944223112</v>
      </c>
      <c r="K268" s="878">
        <v>0.14000000000000001</v>
      </c>
      <c r="L268" s="888">
        <v>4</v>
      </c>
      <c r="M268" s="642">
        <f>K268*L268</f>
        <v>0.56000000000000005</v>
      </c>
      <c r="N268" s="871" t="s">
        <v>127</v>
      </c>
      <c r="O268" s="734">
        <v>0.12</v>
      </c>
      <c r="P268" s="1128">
        <v>43643</v>
      </c>
      <c r="Q268" s="1128">
        <v>43655</v>
      </c>
      <c r="R268" s="642">
        <f>(K268-O268)/O268*100</f>
        <v>16.666666666666682</v>
      </c>
      <c r="S268" s="701">
        <f>IF(INDEX(Historical!$D$7:$D$1254,MATCH(B268,Historical!$B$7:$B$1278,0))=0,"n/a",(INDEX(Historical!$C$7:$C$1256,MATCH(B268,Historical!$B$7:$B$1278,0))/INDEX(Historical!$D$7:$D$1254,MATCH(B268,Historical!$B$7:$B$1278,0))-1)*100)</f>
        <v>20.930232558139551</v>
      </c>
      <c r="T268" s="701">
        <f>IF(INDEX(Historical!$F$7:$F$1247,MATCH(B268,Historical!$B$7:$B$1278,0))=0,"n/a",((INDEX(Historical!$C$7:$C$1256,MATCH(B268,Historical!$B$7:$B$1278,0))/INDEX(Historical!$F$7:$F$1247,MATCH(B268,Historical!$B$7:$B$1278,0)))^(1/3)-1)*100)</f>
        <v>13.040381433805571</v>
      </c>
      <c r="U268" s="701">
        <f>IF(INDEX(Historical!$H$7:$H$1247,MATCH(B268,Historical!$B$7:$B$1278,0))=0,"n/a",((INDEX(Historical!$C$7:$C$1256,MATCH(B268,Historical!$B$7:$B$1278,0))/INDEX(Historical!$H$7:$H$1247,MATCH(B268,Historical!$B$7:$B$1278,0)))^(1/5)-1)*100)</f>
        <v>11.628841548417412</v>
      </c>
      <c r="V268" s="701">
        <f>IF(INDEX(Historical!$O$7:$O$1247,MATCH(B268,Historical!$B$7:$B$1278,0))=0,"n/a",((INDEX(Historical!$C$7:$C$1256,MATCH(B268,Historical!$B$7:$B$1278,0))/INDEX(Historical!$O$7:$O$1247,MATCH(B268,Historical!$B$7:$B$1278,0)))^(1/10)-1)*100)</f>
        <v>8.7381857107906349</v>
      </c>
      <c r="W268" s="702">
        <f>IF(OR(U268&lt;=0,U268="n/a",V268&lt;=0,V268="n/a"),"n/a",U268/V268)</f>
        <v>1.3308073246895127</v>
      </c>
      <c r="X268" s="703">
        <f>IF(OR(AJ268&lt;=0,AJ268="n/a",U268&lt;=0,U268="n/a"),"n/a",U268/AJ268)</f>
        <v>0.791077656354926</v>
      </c>
      <c r="Y268" s="664"/>
      <c r="Z268" s="651">
        <f>IF(OR(AC268&lt;0.01,AC268="n/a"),"n/a",M268/AC268*100)</f>
        <v>55.445544554455452</v>
      </c>
      <c r="AA268" s="887">
        <f>IF(OR(AC268&lt;0.01,AC268="n/a"),"n/a",I268/AC268)</f>
        <v>12.425742574257427</v>
      </c>
      <c r="AB268" s="888">
        <v>12</v>
      </c>
      <c r="AC268" s="866">
        <v>1.01</v>
      </c>
      <c r="AD268" s="866">
        <v>1.77</v>
      </c>
      <c r="AE268" s="866">
        <v>2.14</v>
      </c>
      <c r="AF268" s="866">
        <v>0.59</v>
      </c>
      <c r="AG268" s="866">
        <v>7.1999999999999993</v>
      </c>
      <c r="AH268" s="866">
        <v>26.900000000000002</v>
      </c>
      <c r="AI268" s="866">
        <v>-17.440000000000001</v>
      </c>
      <c r="AJ268" s="866">
        <v>14.7</v>
      </c>
      <c r="AK268" s="866">
        <v>7.0000000000000009</v>
      </c>
      <c r="AL268" s="879">
        <v>1430</v>
      </c>
      <c r="AM268" s="873">
        <v>0.6</v>
      </c>
      <c r="AN268" s="866">
        <v>0.1</v>
      </c>
      <c r="AO268" s="740">
        <f>IF(U268="n/a","n/a",IF(AA268&lt;0,"n/a",IF(AA268="n/a","n/a",J268+U268-AA268)))</f>
        <v>3.6652503685822957</v>
      </c>
      <c r="AP268" s="741">
        <f>IF(U268="n/a","n/a",J268+U268)</f>
        <v>16.090992942839723</v>
      </c>
      <c r="AQ268" s="889">
        <f>IF(OR(AC268&lt;0.01,AF268="n/a"),"n/a",(I268/SQRT(22.5*AC268*(I268/AF268))-1)*100)</f>
        <v>-42.91842827511617</v>
      </c>
      <c r="AR268" s="651">
        <f>INDEX(Historical!$C$7:$C$1256,MATCH(B268,Historical!$B$7:$B$1278,0))*IF(AH268="n/a",1.03,IF(AH268&lt;0,1.01,IF(AH268&gt;10,1.1,(1+AH268/100))))</f>
        <v>0.57200000000000006</v>
      </c>
      <c r="AS268" s="887">
        <f>IF($AI268="n/a",1.03*AR268,IF($AI268&lt;0,1.01*AR268,IF($AI268&gt;10,1.1*AR268,(1+$AI268/100)*AR268)))</f>
        <v>0.57772000000000012</v>
      </c>
      <c r="AT268" s="887">
        <f>IF($AK268="n/a",1.03*AS268,IF($AK268&lt;0,1.01*AS268,IF($AK268&gt;10,1.1*AS268,(1+$AK268/100)*AS268)))</f>
        <v>0.61816040000000017</v>
      </c>
      <c r="AU268" s="887">
        <f>IF($AK268="n/a",1.03*AT268,IF($AK268&lt;0,1.01*AT268,IF($AK268&gt;10,1.1*AT268,(1+$AK268/100)*AT268)))</f>
        <v>0.66143162800000022</v>
      </c>
      <c r="AV268" s="887">
        <f>IF($AK268="n/a",1.03*AU268,IF($AK268&lt;0,1.01*AU268,IF($AK268&gt;10,1.1*AU268,(1+$AK268/100)*AU268)))</f>
        <v>0.70773184196000027</v>
      </c>
      <c r="AW268" s="651">
        <f>SUM(AR268:AV268)</f>
        <v>3.1370438699600012</v>
      </c>
      <c r="AX268" s="748">
        <f>AW268/I268*100</f>
        <v>24.996365497689251</v>
      </c>
      <c r="AY268" s="935">
        <v>1.35</v>
      </c>
      <c r="AZ268" s="873">
        <v>21.73</v>
      </c>
      <c r="BA268" s="873">
        <v>-46.910000000000004</v>
      </c>
      <c r="BB268" s="873">
        <v>5.3199999999999994</v>
      </c>
      <c r="BC268" s="873">
        <v>-10.9</v>
      </c>
      <c r="BE268" s="624">
        <v>2013</v>
      </c>
      <c r="BF268" s="899">
        <f>IF(BE268&gt;2008,0,IF(BE268&gt;2001,1,IF(BE268&gt;1990,2,IF(BE268&gt;1980,3,IF(BE268&gt;1973,4,IF(BE268&gt;1970,5,IF(BE268&gt;1960,6,IF(BE268&gt;1958,7,IF(BE268&gt;1953,8,9)))))))))</f>
        <v>0</v>
      </c>
      <c r="BG268" s="883">
        <v>0.89999999999999991</v>
      </c>
    </row>
    <row r="269" spans="1:59" ht="11.25" customHeight="1" x14ac:dyDescent="0.2">
      <c r="A269" s="881" t="s">
        <v>1168</v>
      </c>
      <c r="B269" s="876" t="s">
        <v>1169</v>
      </c>
      <c r="C269" s="933" t="s">
        <v>108</v>
      </c>
      <c r="D269" s="933" t="s">
        <v>4341</v>
      </c>
      <c r="E269" s="733">
        <v>8</v>
      </c>
      <c r="F269" s="1158">
        <v>512</v>
      </c>
      <c r="G269" s="1127" t="s">
        <v>106</v>
      </c>
      <c r="H269" s="1127" t="s">
        <v>106</v>
      </c>
      <c r="I269" s="875">
        <v>22</v>
      </c>
      <c r="J269" s="651">
        <f>(M269/I269)*100</f>
        <v>4.7272727272727275</v>
      </c>
      <c r="K269" s="878">
        <v>0.26</v>
      </c>
      <c r="L269" s="888">
        <v>4</v>
      </c>
      <c r="M269" s="642">
        <f>K269*L269</f>
        <v>1.04</v>
      </c>
      <c r="N269" s="871" t="s">
        <v>966</v>
      </c>
      <c r="O269" s="734">
        <v>0.25</v>
      </c>
      <c r="P269" s="867">
        <v>43769</v>
      </c>
      <c r="Q269" s="867">
        <v>43784</v>
      </c>
      <c r="R269" s="642">
        <f>(K269-O269)/O269*100</f>
        <v>4.0000000000000036</v>
      </c>
      <c r="S269" s="701">
        <f>IF(INDEX(Historical!$D$7:$D$1254,MATCH(B269,Historical!$B$7:$B$1278,0))=0,"n/a",(INDEX(Historical!$C$7:$C$1256,MATCH(B269,Historical!$B$7:$B$1278,0))/INDEX(Historical!$D$7:$D$1254,MATCH(B269,Historical!$B$7:$B$1278,0))-1)*100)</f>
        <v>1.0000000000000009</v>
      </c>
      <c r="T269" s="701">
        <f>IF(INDEX(Historical!$F$7:$F$1247,MATCH(B269,Historical!$B$7:$B$1278,0))=0,"n/a",((INDEX(Historical!$C$7:$C$1256,MATCH(B269,Historical!$B$7:$B$1278,0))/INDEX(Historical!$F$7:$F$1247,MATCH(B269,Historical!$B$7:$B$1278,0)))^(1/3)-1)*100)</f>
        <v>8.995589274479121</v>
      </c>
      <c r="U269" s="701">
        <f>IF(INDEX(Historical!$H$7:$H$1247,MATCH(B269,Historical!$B$7:$B$1278,0))=0,"n/a",((INDEX(Historical!$C$7:$C$1256,MATCH(B269,Historical!$B$7:$B$1278,0))/INDEX(Historical!$H$7:$H$1247,MATCH(B269,Historical!$B$7:$B$1278,0)))^(1/5)-1)*100)</f>
        <v>7.6080265297001404</v>
      </c>
      <c r="V269" s="701">
        <f>IF(INDEX(Historical!$O$7:$O$1247,MATCH(B269,Historical!$B$7:$B$1278,0))=0,"n/a",((INDEX(Historical!$C$7:$C$1256,MATCH(B269,Historical!$B$7:$B$1278,0))/INDEX(Historical!$O$7:$O$1247,MATCH(B269,Historical!$B$7:$B$1278,0)))^(1/10)-1)*100)</f>
        <v>5.1717629503484464</v>
      </c>
      <c r="W269" s="702">
        <f>IF(OR(U269&lt;=0,U269="n/a",V269&lt;=0,V269="n/a"),"n/a",U269/V269)</f>
        <v>1.4710702332533534</v>
      </c>
      <c r="X269" s="703" t="str">
        <f>IF(OR(AJ269&lt;=0,AJ269="n/a",U269&lt;=0,U269="n/a"),"n/a",U269/AJ269)</f>
        <v>n/a</v>
      </c>
      <c r="Y269" s="877"/>
      <c r="Z269" s="651" t="str">
        <f>IF(OR(AC269&lt;0.01,AC269="n/a"),"n/a",M269/AC269*100)</f>
        <v>n/a</v>
      </c>
      <c r="AA269" s="887" t="str">
        <f>IF(OR(AC269&lt;0.01,AC269="n/a"),"n/a",I269/AC269)</f>
        <v>n/a</v>
      </c>
      <c r="AB269" s="888">
        <v>12</v>
      </c>
      <c r="AC269" s="866" t="s">
        <v>136</v>
      </c>
      <c r="AD269" s="866" t="s">
        <v>136</v>
      </c>
      <c r="AE269" s="866" t="s">
        <v>136</v>
      </c>
      <c r="AF269" s="866" t="s">
        <v>136</v>
      </c>
      <c r="AG269" s="866" t="s">
        <v>136</v>
      </c>
      <c r="AH269" s="866" t="s">
        <v>136</v>
      </c>
      <c r="AI269" s="866" t="s">
        <v>136</v>
      </c>
      <c r="AJ269" s="866" t="s">
        <v>136</v>
      </c>
      <c r="AK269" s="866" t="s">
        <v>136</v>
      </c>
      <c r="AL269" s="879" t="s">
        <v>136</v>
      </c>
      <c r="AM269" s="873" t="s">
        <v>136</v>
      </c>
      <c r="AN269" s="866" t="s">
        <v>136</v>
      </c>
      <c r="AO269" s="740" t="str">
        <f>IF(U269="n/a","n/a",IF(AA269&lt;0,"n/a",IF(AA269="n/a","n/a",J269+U269-AA269)))</f>
        <v>n/a</v>
      </c>
      <c r="AP269" s="741">
        <f>IF(U269="n/a","n/a",J269+U269)</f>
        <v>12.335299256972867</v>
      </c>
      <c r="AQ269" s="889" t="str">
        <f>IF(OR(AC269&lt;0.01,AF269="n/a"),"n/a",(I269/SQRT(22.5*AC269*(I269/AF269))-1)*100)</f>
        <v>n/a</v>
      </c>
      <c r="AR269" s="651">
        <f>INDEX(Historical!$C$7:$C$1256,MATCH(B269,Historical!$B$7:$B$1278,0))*IF(AH269="n/a",1.03,IF(AH269&lt;0,1.01,IF(AH269&gt;10,1.1,(1+AH269/100))))</f>
        <v>1.0403</v>
      </c>
      <c r="AS269" s="887">
        <f>IF($AI269="n/a",1.03*AR269,IF($AI269&lt;0,1.01*AR269,IF($AI269&gt;10,1.1*AR269,(1+$AI269/100)*AR269)))</f>
        <v>1.071509</v>
      </c>
      <c r="AT269" s="887">
        <f>IF($AK269="n/a",1.03*AS269,IF($AK269&lt;0,1.01*AS269,IF($AK269&gt;10,1.1*AS269,(1+$AK269/100)*AS269)))</f>
        <v>1.10365427</v>
      </c>
      <c r="AU269" s="887">
        <f>IF($AK269="n/a",1.03*AT269,IF($AK269&lt;0,1.01*AT269,IF($AK269&gt;10,1.1*AT269,(1+$AK269/100)*AT269)))</f>
        <v>1.1367638981000001</v>
      </c>
      <c r="AV269" s="887">
        <f>IF($AK269="n/a",1.03*AU269,IF($AK269&lt;0,1.01*AU269,IF($AK269&gt;10,1.1*AU269,(1+$AK269/100)*AU269)))</f>
        <v>1.1708668150430002</v>
      </c>
      <c r="AW269" s="651">
        <f>SUM(AR269:AV269)</f>
        <v>5.5230939831430002</v>
      </c>
      <c r="AX269" s="748">
        <f>AW269/I269*100</f>
        <v>25.104972650649998</v>
      </c>
      <c r="AY269" s="935" t="s">
        <v>136</v>
      </c>
      <c r="AZ269" s="873" t="s">
        <v>136</v>
      </c>
      <c r="BA269" s="873" t="s">
        <v>136</v>
      </c>
      <c r="BB269" s="873" t="s">
        <v>136</v>
      </c>
      <c r="BC269" s="873" t="s">
        <v>136</v>
      </c>
      <c r="BD269" s="908" t="s">
        <v>4268</v>
      </c>
      <c r="BE269" s="624">
        <v>2012</v>
      </c>
      <c r="BF269" s="899">
        <f>IF(BE269&gt;2008,0,IF(BE269&gt;2001,1,IF(BE269&gt;1990,2,IF(BE269&gt;1980,3,IF(BE269&gt;1973,4,IF(BE269&gt;1970,5,IF(BE269&gt;1960,6,IF(BE269&gt;1958,7,IF(BE269&gt;1953,8,9)))))))))</f>
        <v>0</v>
      </c>
      <c r="BG269" s="883" t="s">
        <v>136</v>
      </c>
    </row>
    <row r="270" spans="1:59" ht="11.25" customHeight="1" x14ac:dyDescent="0.2">
      <c r="A270" s="872" t="s">
        <v>227</v>
      </c>
      <c r="B270" s="876" t="s">
        <v>228</v>
      </c>
      <c r="C270" s="933" t="s">
        <v>108</v>
      </c>
      <c r="D270" s="933" t="s">
        <v>4341</v>
      </c>
      <c r="E270" s="733">
        <v>57</v>
      </c>
      <c r="F270" s="1158">
        <v>15</v>
      </c>
      <c r="G270" s="1158" t="s">
        <v>106</v>
      </c>
      <c r="H270" s="1158" t="s">
        <v>106</v>
      </c>
      <c r="I270" s="866">
        <v>705</v>
      </c>
      <c r="J270" s="651">
        <f>(M270/I270)*100</f>
        <v>2.0567375886524819</v>
      </c>
      <c r="K270" s="885">
        <v>7.25</v>
      </c>
      <c r="L270" s="888">
        <v>2</v>
      </c>
      <c r="M270" s="642">
        <f>K270*L270</f>
        <v>14.5</v>
      </c>
      <c r="N270" s="871" t="s">
        <v>229</v>
      </c>
      <c r="O270" s="735">
        <v>7.15</v>
      </c>
      <c r="P270" s="862">
        <v>43993</v>
      </c>
      <c r="Q270" s="862">
        <v>44013</v>
      </c>
      <c r="R270" s="642">
        <f>(K270-O270)/O270*100</f>
        <v>1.3986013986013937</v>
      </c>
      <c r="S270" s="701">
        <f>IF(INDEX(Historical!$D$7:$D$1254,MATCH(B270,Historical!$B$7:$B$1278,0))=0,"n/a",(INDEX(Historical!$C$7:$C$1256,MATCH(B270,Historical!$B$7:$B$1278,0))/INDEX(Historical!$D$7:$D$1254,MATCH(B270,Historical!$B$7:$B$1278,0))-1)*100)</f>
        <v>2.1582733812949506</v>
      </c>
      <c r="T270" s="701">
        <f>IF(INDEX(Historical!$F$7:$F$1247,MATCH(B270,Historical!$B$7:$B$1278,0))=0,"n/a",((INDEX(Historical!$C$7:$C$1256,MATCH(B270,Historical!$B$7:$B$1278,0))/INDEX(Historical!$F$7:$F$1247,MATCH(B270,Historical!$B$7:$B$1278,0)))^(1/3)-1)*100)</f>
        <v>2.8551268747883718</v>
      </c>
      <c r="U270" s="701">
        <f>IF(INDEX(Historical!$H$7:$H$1247,MATCH(B270,Historical!$B$7:$B$1278,0))=0,"n/a",((INDEX(Historical!$C$7:$C$1256,MATCH(B270,Historical!$B$7:$B$1278,0))/INDEX(Historical!$H$7:$H$1247,MATCH(B270,Historical!$B$7:$B$1278,0)))^(1/5)-1)*100)</f>
        <v>2.419714257165384</v>
      </c>
      <c r="V270" s="701">
        <f>IF(INDEX(Historical!$O$7:$O$1247,MATCH(B270,Historical!$B$7:$B$1278,0))=0,"n/a",((INDEX(Historical!$C$7:$C$1256,MATCH(B270,Historical!$B$7:$B$1278,0))/INDEX(Historical!$O$7:$O$1247,MATCH(B270,Historical!$B$7:$B$1278,0)))^(1/10)-1)*100)</f>
        <v>2.6800767556249605</v>
      </c>
      <c r="W270" s="702">
        <f>IF(OR(U270&lt;=0,U270="n/a",V270&lt;=0,V270="n/a"),"n/a",U270/V270)</f>
        <v>0.90285259632466641</v>
      </c>
      <c r="X270" s="703" t="str">
        <f>IF(OR(AJ270&lt;=0,AJ270="n/a",U270&lt;=0,U270="n/a"),"n/a",U270/AJ270)</f>
        <v>n/a</v>
      </c>
      <c r="Y270" s="877"/>
      <c r="Z270" s="651" t="str">
        <f>IF(OR(AC270&lt;0.01,AC270="n/a"),"n/a",M270/AC270*100)</f>
        <v>n/a</v>
      </c>
      <c r="AA270" s="887" t="str">
        <f>IF(OR(AC270&lt;0.01,AC270="n/a"),"n/a",I270/AC270)</f>
        <v>n/a</v>
      </c>
      <c r="AB270" s="888">
        <v>12</v>
      </c>
      <c r="AC270" s="866" t="s">
        <v>136</v>
      </c>
      <c r="AD270" s="866" t="s">
        <v>136</v>
      </c>
      <c r="AE270" s="866" t="s">
        <v>136</v>
      </c>
      <c r="AF270" s="866" t="s">
        <v>136</v>
      </c>
      <c r="AG270" s="866" t="s">
        <v>136</v>
      </c>
      <c r="AH270" s="866" t="s">
        <v>136</v>
      </c>
      <c r="AI270" s="866" t="s">
        <v>136</v>
      </c>
      <c r="AJ270" s="866" t="s">
        <v>136</v>
      </c>
      <c r="AK270" s="866" t="s">
        <v>136</v>
      </c>
      <c r="AL270" s="879" t="s">
        <v>136</v>
      </c>
      <c r="AM270" s="873" t="s">
        <v>136</v>
      </c>
      <c r="AN270" s="866" t="s">
        <v>136</v>
      </c>
      <c r="AO270" s="740" t="str">
        <f>IF(U270="n/a","n/a",IF(AA270&lt;0,"n/a",IF(AA270="n/a","n/a",J270+U270-AA270)))</f>
        <v>n/a</v>
      </c>
      <c r="AP270" s="741">
        <f>IF(U270="n/a","n/a",J270+U270)</f>
        <v>4.4764518458178664</v>
      </c>
      <c r="AQ270" s="889" t="str">
        <f>IF(OR(AC270&lt;0.01,AF270="n/a"),"n/a",(I270/SQRT(22.5*AC270*(I270/AF270))-1)*100)</f>
        <v>n/a</v>
      </c>
      <c r="AR270" s="651">
        <f>INDEX(Historical!$C$7:$C$1256,MATCH(B270,Historical!$B$7:$B$1278,0))*IF(AH270="n/a",1.03,IF(AH270&lt;0,1.01,IF(AH270&gt;10,1.1,(1+AH270/100))))</f>
        <v>14.625999999999999</v>
      </c>
      <c r="AS270" s="887">
        <f>IF($AI270="n/a",1.03*AR270,IF($AI270&lt;0,1.01*AR270,IF($AI270&gt;10,1.1*AR270,(1+$AI270/100)*AR270)))</f>
        <v>15.064779999999999</v>
      </c>
      <c r="AT270" s="887">
        <f>IF($AK270="n/a",1.03*AS270,IF($AK270&lt;0,1.01*AS270,IF($AK270&gt;10,1.1*AS270,(1+$AK270/100)*AS270)))</f>
        <v>15.5167234</v>
      </c>
      <c r="AU270" s="887">
        <f>IF($AK270="n/a",1.03*AT270,IF($AK270&lt;0,1.01*AT270,IF($AK270&gt;10,1.1*AT270,(1+$AK270/100)*AT270)))</f>
        <v>15.982225102000001</v>
      </c>
      <c r="AV270" s="887">
        <f>IF($AK270="n/a",1.03*AU270,IF($AK270&lt;0,1.01*AU270,IF($AK270&gt;10,1.1*AU270,(1+$AK270/100)*AU270)))</f>
        <v>16.46169185506</v>
      </c>
      <c r="AW270" s="651">
        <f>SUM(AR270:AV270)</f>
        <v>77.65142035705999</v>
      </c>
      <c r="AX270" s="748">
        <f>AW270/I270*100</f>
        <v>11.014385866249645</v>
      </c>
      <c r="AY270" s="935" t="s">
        <v>136</v>
      </c>
      <c r="AZ270" s="873" t="s">
        <v>136</v>
      </c>
      <c r="BA270" s="873" t="s">
        <v>136</v>
      </c>
      <c r="BB270" s="873" t="s">
        <v>136</v>
      </c>
      <c r="BC270" s="873" t="s">
        <v>136</v>
      </c>
      <c r="BD270" s="908" t="s">
        <v>4268</v>
      </c>
      <c r="BE270" s="624">
        <v>1964</v>
      </c>
      <c r="BF270" s="899">
        <f>IF(BE270&gt;2008,0,IF(BE270&gt;2001,1,IF(BE270&gt;1990,2,IF(BE270&gt;1980,3,IF(BE270&gt;1973,4,IF(BE270&gt;1970,5,IF(BE270&gt;1960,6,IF(BE270&gt;1958,7,IF(BE270&gt;1953,8,9)))))))))</f>
        <v>6</v>
      </c>
      <c r="BG270" s="883" t="s">
        <v>136</v>
      </c>
    </row>
    <row r="271" spans="1:59" ht="11.25" customHeight="1" x14ac:dyDescent="0.2">
      <c r="A271" s="882" t="s">
        <v>4645</v>
      </c>
      <c r="B271" s="876" t="s">
        <v>4643</v>
      </c>
      <c r="C271" s="933" t="s">
        <v>108</v>
      </c>
      <c r="D271" s="933" t="s">
        <v>4341</v>
      </c>
      <c r="E271" s="733">
        <v>5</v>
      </c>
      <c r="F271" s="1158">
        <v>734</v>
      </c>
      <c r="G271" s="1178" t="s">
        <v>106</v>
      </c>
      <c r="H271" s="1178" t="s">
        <v>106</v>
      </c>
      <c r="I271" s="875">
        <v>11.65</v>
      </c>
      <c r="J271" s="651">
        <f>(M271/I271)*100</f>
        <v>5.6652360515021458</v>
      </c>
      <c r="K271" s="878">
        <v>0.11</v>
      </c>
      <c r="L271" s="888">
        <v>6</v>
      </c>
      <c r="M271" s="642">
        <f>K271*L271</f>
        <v>0.66</v>
      </c>
      <c r="N271" s="871" t="s">
        <v>318</v>
      </c>
      <c r="O271" s="734">
        <v>0.1</v>
      </c>
      <c r="P271" s="862">
        <v>43902</v>
      </c>
      <c r="Q271" s="862">
        <v>43921</v>
      </c>
      <c r="R271" s="642">
        <f>(K271-O271)/O271*100</f>
        <v>9.9999999999999947</v>
      </c>
      <c r="S271" s="701">
        <f>IF(INDEX(Historical!$D$7:$D$1254,MATCH(B271,Historical!$B$7:$B$1278,0))=0,"n/a",(INDEX(Historical!$C$7:$C$1256,MATCH(B271,Historical!$B$7:$B$1278,0))/INDEX(Historical!$D$7:$D$1254,MATCH(B271,Historical!$B$7:$B$1278,0))-1)*100)</f>
        <v>26.666666666666639</v>
      </c>
      <c r="T271" s="701">
        <f>IF(INDEX(Historical!$F$7:$F$1247,MATCH(B271,Historical!$B$7:$B$1278,0))=0,"n/a",((INDEX(Historical!$C$7:$C$1256,MATCH(B271,Historical!$B$7:$B$1278,0))/INDEX(Historical!$F$7:$F$1247,MATCH(B271,Historical!$B$7:$B$1278,0)))^(1/3)-1)*100)</f>
        <v>33.420082436097246</v>
      </c>
      <c r="U271" s="701">
        <f>IF(INDEX(Historical!$H$7:$H$1247,MATCH(B271,Historical!$B$7:$B$1278,0))=0,"n/a",((INDEX(Historical!$C$7:$C$1256,MATCH(B271,Historical!$B$7:$B$1278,0))/INDEX(Historical!$H$7:$H$1247,MATCH(B271,Historical!$B$7:$B$1278,0)))^(1/5)-1)*100)</f>
        <v>25.927467693803852</v>
      </c>
      <c r="V271" s="701">
        <f>IF(INDEX(Historical!$O$7:$O$1247,MATCH(B271,Historical!$B$7:$B$1278,0))=0,"n/a",((INDEX(Historical!$C$7:$C$1256,MATCH(B271,Historical!$B$7:$B$1278,0))/INDEX(Historical!$O$7:$O$1247,MATCH(B271,Historical!$B$7:$B$1278,0)))^(1/10)-1)*100)</f>
        <v>0.542136482688238</v>
      </c>
      <c r="W271" s="702">
        <f>IF(OR(U271&lt;=0,U271="n/a",V271&lt;=0,V271="n/a"),"n/a",U271/V271)</f>
        <v>47.824613398530033</v>
      </c>
      <c r="X271" s="703">
        <f>IF(OR(AJ271&lt;=0,AJ271="n/a",U271&lt;=0,U271="n/a"),"n/a",U271/AJ271)</f>
        <v>1.1893333804497179</v>
      </c>
      <c r="Y271" s="877"/>
      <c r="Z271" s="651">
        <f>IF(OR(AC271&lt;0.01,AC271="n/a"),"n/a",M271/AC271*100)</f>
        <v>48.175182481751818</v>
      </c>
      <c r="AA271" s="887">
        <f>IF(OR(AC271&lt;0.01,AC271="n/a"),"n/a",I271/AC271)</f>
        <v>8.5036496350364956</v>
      </c>
      <c r="AB271" s="888">
        <v>12</v>
      </c>
      <c r="AC271" s="866">
        <v>1.37</v>
      </c>
      <c r="AD271" s="866">
        <v>0.47</v>
      </c>
      <c r="AE271" s="866">
        <v>3.02</v>
      </c>
      <c r="AF271" s="866">
        <v>0.99</v>
      </c>
      <c r="AG271" s="866">
        <v>12.5</v>
      </c>
      <c r="AH271" s="866">
        <v>10.7</v>
      </c>
      <c r="AI271" s="866">
        <v>-19.850000000000001</v>
      </c>
      <c r="AJ271" s="866">
        <v>21.8</v>
      </c>
      <c r="AK271" s="866">
        <v>18</v>
      </c>
      <c r="AL271" s="879">
        <v>325.38</v>
      </c>
      <c r="AM271" s="873">
        <v>1.7999999999999998</v>
      </c>
      <c r="AN271" s="866">
        <v>0.23</v>
      </c>
      <c r="AO271" s="740">
        <f>IF(U271="n/a","n/a",IF(AA271&lt;0,"n/a",IF(AA271="n/a","n/a",J271+U271-AA271)))</f>
        <v>23.089054110269501</v>
      </c>
      <c r="AP271" s="741">
        <f>IF(U271="n/a","n/a",J271+U271)</f>
        <v>31.592703745305997</v>
      </c>
      <c r="AQ271" s="889">
        <f>IF(OR(AC271&lt;0.01,AF271="n/a"),"n/a",(I271/SQRT(22.5*AC271*(I271/AF271))-1)*100)</f>
        <v>-38.83133286219114</v>
      </c>
      <c r="AR271" s="651">
        <f>INDEX(Historical!$C$7:$C$1256,MATCH(B271,Historical!$B$7:$B$1278,0))*IF(AH271="n/a",1.03,IF(AH271&lt;0,1.01,IF(AH271&gt;10,1.1,(1+AH271/100))))</f>
        <v>0.41800000000000004</v>
      </c>
      <c r="AS271" s="887">
        <f>IF($AI271="n/a",1.03*AR271,IF($AI271&lt;0,1.01*AR271,IF($AI271&gt;10,1.1*AR271,(1+$AI271/100)*AR271)))</f>
        <v>0.42218000000000006</v>
      </c>
      <c r="AT271" s="887">
        <f>IF($AK271="n/a",1.03*AS271,IF($AK271&lt;0,1.01*AS271,IF($AK271&gt;10,1.1*AS271,(1+$AK271/100)*AS271)))</f>
        <v>0.46439800000000009</v>
      </c>
      <c r="AU271" s="887">
        <f>IF($AK271="n/a",1.03*AT271,IF($AK271&lt;0,1.01*AT271,IF($AK271&gt;10,1.1*AT271,(1+$AK271/100)*AT271)))</f>
        <v>0.51083780000000012</v>
      </c>
      <c r="AV271" s="887">
        <f>IF($AK271="n/a",1.03*AU271,IF($AK271&lt;0,1.01*AU271,IF($AK271&gt;10,1.1*AU271,(1+$AK271/100)*AU271)))</f>
        <v>0.56192158000000014</v>
      </c>
      <c r="AW271" s="651">
        <f>SUM(AR271:AV271)</f>
        <v>2.3773373800000002</v>
      </c>
      <c r="AX271" s="748">
        <f>AW271/I271*100</f>
        <v>20.406329442060088</v>
      </c>
      <c r="AY271" s="935">
        <v>1</v>
      </c>
      <c r="AZ271" s="873">
        <v>18.64</v>
      </c>
      <c r="BA271" s="873">
        <v>-29.39</v>
      </c>
      <c r="BB271" s="873">
        <v>1.4200000000000002</v>
      </c>
      <c r="BC271" s="873">
        <v>-5.0500000000000007</v>
      </c>
      <c r="BE271" s="624">
        <v>2016</v>
      </c>
      <c r="BF271" s="899">
        <f>IF(BE271&gt;2008,0,IF(BE271&gt;2001,1,IF(BE271&gt;1990,2,IF(BE271&gt;1980,3,IF(BE271&gt;1973,4,IF(BE271&gt;1970,5,IF(BE271&gt;1960,6,IF(BE271&gt;1958,7,IF(BE271&gt;1953,8,9)))))))))</f>
        <v>0</v>
      </c>
      <c r="BG271" s="883">
        <v>1.5</v>
      </c>
    </row>
    <row r="272" spans="1:59" s="774" customFormat="1" ht="11.25" customHeight="1" x14ac:dyDescent="0.2">
      <c r="A272" s="755" t="s">
        <v>1179</v>
      </c>
      <c r="B272" s="782" t="s">
        <v>1180</v>
      </c>
      <c r="C272" s="933" t="s">
        <v>108</v>
      </c>
      <c r="D272" s="933" t="s">
        <v>118</v>
      </c>
      <c r="E272" s="756">
        <v>9</v>
      </c>
      <c r="F272" s="1158">
        <v>520</v>
      </c>
      <c r="G272" s="1181" t="s">
        <v>106</v>
      </c>
      <c r="H272" s="1181" t="s">
        <v>106</v>
      </c>
      <c r="I272" s="757">
        <v>31.29</v>
      </c>
      <c r="J272" s="758">
        <f>(M272/I272)*100</f>
        <v>4.6021093000958775</v>
      </c>
      <c r="K272" s="759">
        <v>0.36</v>
      </c>
      <c r="L272" s="760">
        <v>4</v>
      </c>
      <c r="M272" s="761">
        <f>K272*L272</f>
        <v>1.44</v>
      </c>
      <c r="N272" s="762" t="s">
        <v>318</v>
      </c>
      <c r="O272" s="1171">
        <v>0.33</v>
      </c>
      <c r="P272" s="764">
        <v>44181</v>
      </c>
      <c r="Q272" s="764">
        <v>44196</v>
      </c>
      <c r="R272" s="761">
        <f>(K272-O272)/O272*100</f>
        <v>9.0909090909090811</v>
      </c>
      <c r="S272" s="701">
        <f>IF(INDEX(Historical!$D$7:$D$1254,MATCH(B272,Historical!$B$7:$B$1278,0))=0,"n/a",(INDEX(Historical!$C$7:$C$1256,MATCH(B272,Historical!$B$7:$B$1278,0))/INDEX(Historical!$D$7:$D$1254,MATCH(B272,Historical!$B$7:$B$1278,0))-1)*100)</f>
        <v>5.0000000000000044</v>
      </c>
      <c r="T272" s="701">
        <f>IF(INDEX(Historical!$F$7:$F$1247,MATCH(B272,Historical!$B$7:$B$1278,0))=0,"n/a",((INDEX(Historical!$C$7:$C$1256,MATCH(B272,Historical!$B$7:$B$1278,0))/INDEX(Historical!$F$7:$F$1247,MATCH(B272,Historical!$B$7:$B$1278,0)))^(1/3)-1)*100)</f>
        <v>22.098775997265374</v>
      </c>
      <c r="U272" s="701">
        <f>IF(INDEX(Historical!$H$7:$H$1247,MATCH(B272,Historical!$B$7:$B$1278,0))=0,"n/a",((INDEX(Historical!$C$7:$C$1256,MATCH(B272,Historical!$B$7:$B$1278,0))/INDEX(Historical!$H$7:$H$1247,MATCH(B272,Historical!$B$7:$B$1278,0)))^(1/5)-1)*100)</f>
        <v>19.184739065331247</v>
      </c>
      <c r="V272" s="701">
        <f>IF(INDEX(Historical!$O$7:$O$1247,MATCH(B272,Historical!$B$7:$B$1278,0))=0,"n/a",((INDEX(Historical!$C$7:$C$1256,MATCH(B272,Historical!$B$7:$B$1278,0))/INDEX(Historical!$O$7:$O$1247,MATCH(B272,Historical!$B$7:$B$1278,0)))^(1/10)-1)*100)</f>
        <v>12.496296464563205</v>
      </c>
      <c r="W272" s="702">
        <f>IF(OR(U272&lt;=0,U272="n/a",V272&lt;=0,V272="n/a"),"n/a",U272/V272)</f>
        <v>1.5352339887049751</v>
      </c>
      <c r="X272" s="703">
        <f>IF(OR(AJ272&lt;=0,AJ272="n/a",U272&lt;=0,U272="n/a"),"n/a",U272/AJ272)</f>
        <v>1.1219145652240494</v>
      </c>
      <c r="Y272" s="1161" t="s">
        <v>949</v>
      </c>
      <c r="Z272" s="758">
        <f>IF(OR(AC272&lt;0.01,AC272="n/a"),"n/a",M272/AC272*100)</f>
        <v>48</v>
      </c>
      <c r="AA272" s="766">
        <f>IF(OR(AC272&lt;0.01,AC272="n/a"),"n/a",I272/AC272)</f>
        <v>10.43</v>
      </c>
      <c r="AB272" s="760">
        <v>12</v>
      </c>
      <c r="AC272" s="767">
        <v>3</v>
      </c>
      <c r="AD272" s="767">
        <v>1.29</v>
      </c>
      <c r="AE272" s="767">
        <v>1.01</v>
      </c>
      <c r="AF272" s="767">
        <v>1.36</v>
      </c>
      <c r="AG272" s="767">
        <v>15.2</v>
      </c>
      <c r="AH272" s="767">
        <v>69.699999999999989</v>
      </c>
      <c r="AI272" s="767">
        <v>-0.38999999999999996</v>
      </c>
      <c r="AJ272" s="767">
        <v>17.100000000000001</v>
      </c>
      <c r="AK272" s="767">
        <v>8.1</v>
      </c>
      <c r="AL272" s="768">
        <v>8700</v>
      </c>
      <c r="AM272" s="769">
        <v>2.5</v>
      </c>
      <c r="AN272" s="767">
        <v>0.38</v>
      </c>
      <c r="AO272" s="770">
        <f>IF(U272="n/a","n/a",IF(AA272&lt;0,"n/a",IF(AA272="n/a","n/a",J272+U272-AA272)))</f>
        <v>13.356848365427126</v>
      </c>
      <c r="AP272" s="771">
        <f>IF(U272="n/a","n/a",J272+U272)</f>
        <v>23.786848365427126</v>
      </c>
      <c r="AQ272" s="772">
        <f>IF(OR(AC272&lt;0.01,AF272="n/a"),"n/a",(I272/SQRT(22.5*AC272*(I272/AF272))-1)*100)</f>
        <v>-20.60002798769035</v>
      </c>
      <c r="AR272" s="651">
        <f>INDEX(Historical!$C$7:$C$1256,MATCH(B272,Historical!$B$7:$B$1278,0))*IF(AH272="n/a",1.03,IF(AH272&lt;0,1.01,IF(AH272&gt;10,1.1,(1+AH272/100))))</f>
        <v>1.3860000000000001</v>
      </c>
      <c r="AS272" s="766">
        <f>IF($AI272="n/a",1.03*AR272,IF($AI272&lt;0,1.01*AR272,IF($AI272&gt;10,1.1*AR272,(1+$AI272/100)*AR272)))</f>
        <v>1.3998600000000001</v>
      </c>
      <c r="AT272" s="766">
        <f>IF($AK272="n/a",1.03*AS272,IF($AK272&lt;0,1.01*AS272,IF($AK272&gt;10,1.1*AS272,(1+$AK272/100)*AS272)))</f>
        <v>1.5132486600000001</v>
      </c>
      <c r="AU272" s="766">
        <f>IF($AK272="n/a",1.03*AT272,IF($AK272&lt;0,1.01*AT272,IF($AK272&gt;10,1.1*AT272,(1+$AK272/100)*AT272)))</f>
        <v>1.6358218014600001</v>
      </c>
      <c r="AV272" s="766">
        <f>IF($AK272="n/a",1.03*AU272,IF($AK272&lt;0,1.01*AU272,IF($AK272&gt;10,1.1*AU272,(1+$AK272/100)*AU272)))</f>
        <v>1.7683233673782601</v>
      </c>
      <c r="AW272" s="758">
        <f>SUM(AR272:AV272)</f>
        <v>7.7032538288382604</v>
      </c>
      <c r="AX272" s="773">
        <f>AW272/I272*100</f>
        <v>24.61890006020537</v>
      </c>
      <c r="AY272" s="936">
        <v>1.32</v>
      </c>
      <c r="AZ272" s="769">
        <v>64.680000000000007</v>
      </c>
      <c r="BA272" s="769">
        <v>-36.51</v>
      </c>
      <c r="BB272" s="769">
        <v>-4.2299999999999995</v>
      </c>
      <c r="BC272" s="769">
        <v>-5.82</v>
      </c>
      <c r="BD272" s="909"/>
      <c r="BE272" s="624">
        <v>2012</v>
      </c>
      <c r="BF272" s="899">
        <f>IF(BE272&gt;2008,0,IF(BE272&gt;2001,1,IF(BE272&gt;1990,2,IF(BE272&gt;1980,3,IF(BE272&gt;1973,4,IF(BE272&gt;1970,5,IF(BE272&gt;1960,6,IF(BE272&gt;1958,7,IF(BE272&gt;1953,8,9)))))))))</f>
        <v>0</v>
      </c>
      <c r="BG272" s="825">
        <v>4.2</v>
      </c>
    </row>
    <row r="273" spans="1:59" ht="11.25" customHeight="1" x14ac:dyDescent="0.2">
      <c r="A273" s="864" t="s">
        <v>3816</v>
      </c>
      <c r="B273" s="876" t="s">
        <v>3817</v>
      </c>
      <c r="C273" s="933" t="s">
        <v>108</v>
      </c>
      <c r="D273" s="933" t="s">
        <v>4341</v>
      </c>
      <c r="E273" s="733">
        <v>7</v>
      </c>
      <c r="F273" s="1158">
        <v>638</v>
      </c>
      <c r="G273" s="1182" t="s">
        <v>106</v>
      </c>
      <c r="H273" s="1182" t="s">
        <v>106</v>
      </c>
      <c r="I273" s="880">
        <v>23.13</v>
      </c>
      <c r="J273" s="651">
        <f>(M273/I273)*100</f>
        <v>5.3610030263726767</v>
      </c>
      <c r="K273" s="885">
        <v>0.31</v>
      </c>
      <c r="L273" s="624">
        <v>4</v>
      </c>
      <c r="M273" s="642">
        <f>K273*L273</f>
        <v>1.24</v>
      </c>
      <c r="N273" s="624" t="s">
        <v>718</v>
      </c>
      <c r="O273" s="735">
        <v>0.3</v>
      </c>
      <c r="P273" s="633">
        <v>43929</v>
      </c>
      <c r="Q273" s="633">
        <v>44032</v>
      </c>
      <c r="R273" s="642">
        <f>(K273-O273)/O273*100</f>
        <v>3.3333333333333366</v>
      </c>
      <c r="S273" s="701">
        <f>IF(INDEX(Historical!$D$7:$D$1254,MATCH(B273,Historical!$B$7:$B$1278,0))=0,"n/a",(INDEX(Historical!$C$7:$C$1256,MATCH(B273,Historical!$B$7:$B$1278,0))/INDEX(Historical!$D$7:$D$1254,MATCH(B273,Historical!$B$7:$B$1278,0))-1)*100)</f>
        <v>11.32075471698113</v>
      </c>
      <c r="T273" s="701">
        <f>IF(INDEX(Historical!$F$7:$F$1247,MATCH(B273,Historical!$B$7:$B$1278,0))=0,"n/a",((INDEX(Historical!$C$7:$C$1256,MATCH(B273,Historical!$B$7:$B$1278,0))/INDEX(Historical!$F$7:$F$1247,MATCH(B273,Historical!$B$7:$B$1278,0)))^(1/3)-1)*100)</f>
        <v>9.5875180073659028</v>
      </c>
      <c r="U273" s="701">
        <f>IF(INDEX(Historical!$H$7:$H$1247,MATCH(B273,Historical!$B$7:$B$1278,0))=0,"n/a",((INDEX(Historical!$C$7:$C$1256,MATCH(B273,Historical!$B$7:$B$1278,0))/INDEX(Historical!$H$7:$H$1247,MATCH(B273,Historical!$B$7:$B$1278,0)))^(1/5)-1)*100)</f>
        <v>7.6296654038015221</v>
      </c>
      <c r="V273" s="701">
        <f>IF(INDEX(Historical!$O$7:$O$1247,MATCH(B273,Historical!$B$7:$B$1278,0))=0,"n/a",((INDEX(Historical!$C$7:$C$1256,MATCH(B273,Historical!$B$7:$B$1278,0))/INDEX(Historical!$O$7:$O$1247,MATCH(B273,Historical!$B$7:$B$1278,0)))^(1/10)-1)*100)</f>
        <v>4.2641294704565791</v>
      </c>
      <c r="W273" s="702">
        <f>IF(OR(U273&lt;=0,U273="n/a",V273&lt;=0,V273="n/a"),"n/a",U273/V273)</f>
        <v>1.7892668261277209</v>
      </c>
      <c r="X273" s="703">
        <f>IF(OR(AJ273&lt;=0,AJ273="n/a",U273&lt;=0,U273="n/a"),"n/a",U273/AJ273)</f>
        <v>0.67519162865500193</v>
      </c>
      <c r="Y273" s="876"/>
      <c r="Z273" s="651">
        <f>IF(OR(AC273&lt;0.01,AC273="n/a"),"n/a",M273/AC273*100)</f>
        <v>50.40650406504065</v>
      </c>
      <c r="AA273" s="887">
        <f>IF(OR(AC273&lt;0.01,AC273="n/a"),"n/a",I273/AC273)</f>
        <v>9.4024390243902438</v>
      </c>
      <c r="AB273" s="1182">
        <v>12</v>
      </c>
      <c r="AC273" s="880">
        <v>2.46</v>
      </c>
      <c r="AD273" s="880" t="s">
        <v>136</v>
      </c>
      <c r="AE273" s="880">
        <v>3.25</v>
      </c>
      <c r="AF273" s="880">
        <v>1.1599999999999999</v>
      </c>
      <c r="AG273" s="880">
        <v>12.1</v>
      </c>
      <c r="AH273" s="880">
        <v>8.1</v>
      </c>
      <c r="AI273" s="880" t="s">
        <v>136</v>
      </c>
      <c r="AJ273" s="880">
        <v>11.3</v>
      </c>
      <c r="AK273" s="880" t="s">
        <v>136</v>
      </c>
      <c r="AL273" s="880">
        <v>252.12</v>
      </c>
      <c r="AM273" s="880">
        <v>4.5999999999999996</v>
      </c>
      <c r="AN273" s="880">
        <v>0</v>
      </c>
      <c r="AO273" s="740">
        <f>IF(U273="n/a","n/a",IF(AA273&lt;0,"n/a",IF(AA273="n/a","n/a",J273+U273-AA273)))</f>
        <v>3.5882294057839559</v>
      </c>
      <c r="AP273" s="741">
        <f>IF(U273="n/a","n/a",J273+U273)</f>
        <v>12.9906684301742</v>
      </c>
      <c r="AQ273" s="889">
        <f>IF(OR(AC273&lt;0.01,AF273="n/a"),"n/a",(I273/SQRT(22.5*AC273*(I273/AF273))-1)*100)</f>
        <v>-30.376155845883179</v>
      </c>
      <c r="AR273" s="651">
        <f>INDEX(Historical!$C$7:$C$1256,MATCH(B273,Historical!$B$7:$B$1278,0))*IF(AH273="n/a",1.03,IF(AH273&lt;0,1.01,IF(AH273&gt;10,1.1,(1+AH273/100))))</f>
        <v>1.2755799999999999</v>
      </c>
      <c r="AS273" s="887">
        <f>IF($AI273="n/a",1.03*AR273,IF($AI273&lt;0,1.01*AR273,IF($AI273&gt;10,1.1*AR273,(1+$AI273/100)*AR273)))</f>
        <v>1.3138474</v>
      </c>
      <c r="AT273" s="887">
        <f>IF($AK273="n/a",1.03*AS273,IF($AK273&lt;0,1.01*AS273,IF($AK273&gt;10,1.1*AS273,(1+$AK273/100)*AS273)))</f>
        <v>1.353262822</v>
      </c>
      <c r="AU273" s="887">
        <f>IF($AK273="n/a",1.03*AT273,IF($AK273&lt;0,1.01*AT273,IF($AK273&gt;10,1.1*AT273,(1+$AK273/100)*AT273)))</f>
        <v>1.3938607066600002</v>
      </c>
      <c r="AV273" s="887">
        <f>IF($AK273="n/a",1.03*AU273,IF($AK273&lt;0,1.01*AU273,IF($AK273&gt;10,1.1*AU273,(1+$AK273/100)*AU273)))</f>
        <v>1.4356765278598003</v>
      </c>
      <c r="AW273" s="651">
        <f>SUM(AR273:AV273)</f>
        <v>6.7722274565198006</v>
      </c>
      <c r="AX273" s="748">
        <f>AW273/I273*100</f>
        <v>29.278977330392568</v>
      </c>
      <c r="AY273" s="729">
        <v>0.65</v>
      </c>
      <c r="AZ273" s="883">
        <v>31.3</v>
      </c>
      <c r="BA273" s="883">
        <v>-24.51</v>
      </c>
      <c r="BB273" s="883">
        <v>7.7799999999999994</v>
      </c>
      <c r="BC273" s="883">
        <v>3.95</v>
      </c>
      <c r="BE273" s="624">
        <v>2014</v>
      </c>
      <c r="BF273" s="899">
        <f>IF(BE273&gt;2008,0,IF(BE273&gt;2001,1,IF(BE273&gt;1990,2,IF(BE273&gt;1980,3,IF(BE273&gt;1973,4,IF(BE273&gt;1970,5,IF(BE273&gt;1960,6,IF(BE273&gt;1958,7,IF(BE273&gt;1953,8,9)))))))))</f>
        <v>0</v>
      </c>
      <c r="BG273" s="883">
        <v>1.2</v>
      </c>
    </row>
    <row r="274" spans="1:59" ht="11.25" customHeight="1" x14ac:dyDescent="0.2">
      <c r="A274" s="872" t="s">
        <v>1222</v>
      </c>
      <c r="B274" s="876" t="s">
        <v>1223</v>
      </c>
      <c r="C274" s="933" t="s">
        <v>123</v>
      </c>
      <c r="D274" s="933" t="s">
        <v>4358</v>
      </c>
      <c r="E274" s="733">
        <v>13</v>
      </c>
      <c r="F274" s="1158">
        <v>275</v>
      </c>
      <c r="G274" s="1158" t="s">
        <v>106</v>
      </c>
      <c r="H274" s="1158" t="s">
        <v>106</v>
      </c>
      <c r="I274" s="875">
        <v>136.55000000000001</v>
      </c>
      <c r="J274" s="651">
        <f>(M274/I274)*100</f>
        <v>0.76162577810325893</v>
      </c>
      <c r="K274" s="878">
        <v>0.26</v>
      </c>
      <c r="L274" s="888">
        <v>4</v>
      </c>
      <c r="M274" s="642">
        <f>K274*L274</f>
        <v>1.04</v>
      </c>
      <c r="N274" s="871" t="s">
        <v>151</v>
      </c>
      <c r="O274" s="734">
        <v>0.25</v>
      </c>
      <c r="P274" s="862">
        <v>43992</v>
      </c>
      <c r="Q274" s="862">
        <v>44007</v>
      </c>
      <c r="R274" s="642">
        <f>(K274-O274)/O274*100</f>
        <v>4.0000000000000036</v>
      </c>
      <c r="S274" s="701">
        <f>IF(INDEX(Historical!$D$7:$D$1254,MATCH(B274,Historical!$B$7:$B$1278,0))=0,"n/a",(INDEX(Historical!$C$7:$C$1256,MATCH(B274,Historical!$B$7:$B$1278,0))/INDEX(Historical!$D$7:$D$1254,MATCH(B274,Historical!$B$7:$B$1278,0))-1)*100)</f>
        <v>4.2105263157894868</v>
      </c>
      <c r="T274" s="701">
        <f>IF(INDEX(Historical!$F$7:$F$1247,MATCH(B274,Historical!$B$7:$B$1278,0))=0,"n/a",((INDEX(Historical!$C$7:$C$1256,MATCH(B274,Historical!$B$7:$B$1278,0))/INDEX(Historical!$F$7:$F$1247,MATCH(B274,Historical!$B$7:$B$1278,0)))^(1/3)-1)*100)</f>
        <v>4.4011575622509014</v>
      </c>
      <c r="U274" s="701">
        <f>IF(INDEX(Historical!$H$7:$H$1247,MATCH(B274,Historical!$B$7:$B$1278,0))=0,"n/a",((INDEX(Historical!$C$7:$C$1256,MATCH(B274,Historical!$B$7:$B$1278,0))/INDEX(Historical!$H$7:$H$1247,MATCH(B274,Historical!$B$7:$B$1278,0)))^(1/5)-1)*100)</f>
        <v>4.8837286784054301</v>
      </c>
      <c r="V274" s="701">
        <f>IF(INDEX(Historical!$O$7:$O$1247,MATCH(B274,Historical!$B$7:$B$1278,0))=0,"n/a",((INDEX(Historical!$C$7:$C$1256,MATCH(B274,Historical!$B$7:$B$1278,0))/INDEX(Historical!$O$7:$O$1247,MATCH(B274,Historical!$B$7:$B$1278,0)))^(1/10)-1)*100)</f>
        <v>14.672147799502056</v>
      </c>
      <c r="W274" s="702">
        <f>IF(OR(U274&lt;=0,U274="n/a",V274&lt;=0,V274="n/a"),"n/a",U274/V274)</f>
        <v>0.33285710757161091</v>
      </c>
      <c r="X274" s="703" t="str">
        <f>IF(OR(AJ274&lt;=0,AJ274="n/a",U274&lt;=0,U274="n/a"),"n/a",U274/AJ274)</f>
        <v>n/a</v>
      </c>
      <c r="Y274" s="876" t="s">
        <v>1224</v>
      </c>
      <c r="Z274" s="651">
        <f>IF(OR(AC274&lt;0.01,AC274="n/a"),"n/a",M274/AC274*100)</f>
        <v>93.693693693693689</v>
      </c>
      <c r="AA274" s="887">
        <f>IF(OR(AC274&lt;0.01,AC274="n/a"),"n/a",I274/AC274)</f>
        <v>123.01801801801801</v>
      </c>
      <c r="AB274" s="888">
        <v>12</v>
      </c>
      <c r="AC274" s="866">
        <v>1.1100000000000001</v>
      </c>
      <c r="AD274" s="866">
        <v>15.98</v>
      </c>
      <c r="AE274" s="866">
        <v>28.07</v>
      </c>
      <c r="AF274" s="866">
        <v>5.13</v>
      </c>
      <c r="AG274" s="866" t="s">
        <v>136</v>
      </c>
      <c r="AH274" s="866">
        <v>14.899999999999999</v>
      </c>
      <c r="AI274" s="866">
        <v>6.5</v>
      </c>
      <c r="AJ274" s="866">
        <v>-2.8899999999999997</v>
      </c>
      <c r="AK274" s="866">
        <v>7.6700000000000008</v>
      </c>
      <c r="AL274" s="879">
        <v>26020</v>
      </c>
      <c r="AM274" s="873">
        <v>0.77</v>
      </c>
      <c r="AN274" s="866" t="s">
        <v>136</v>
      </c>
      <c r="AO274" s="740">
        <f>IF(U274="n/a","n/a",IF(AA274&lt;0,"n/a",IF(AA274="n/a","n/a",J274+U274-AA274)))</f>
        <v>-117.37266356150933</v>
      </c>
      <c r="AP274" s="741">
        <f>IF(U274="n/a","n/a",J274+U274)</f>
        <v>5.6453544565086888</v>
      </c>
      <c r="AQ274" s="889">
        <f>IF(OR(AC274&lt;0.01,AF274="n/a"),"n/a",(I274/SQRT(22.5*AC274*(I274/AF274))-1)*100)</f>
        <v>429.60464601538479</v>
      </c>
      <c r="AR274" s="651">
        <f>INDEX(Historical!$C$7:$C$1256,MATCH(B274,Historical!$B$7:$B$1278,0))*IF(AH274="n/a",1.03,IF(AH274&lt;0,1.01,IF(AH274&gt;10,1.1,(1+AH274/100))))</f>
        <v>1.089</v>
      </c>
      <c r="AS274" s="887">
        <f>IF($AI274="n/a",1.03*AR274,IF($AI274&lt;0,1.01*AR274,IF($AI274&gt;10,1.1*AR274,(1+$AI274/100)*AR274)))</f>
        <v>1.1597849999999998</v>
      </c>
      <c r="AT274" s="887">
        <f>IF($AK274="n/a",1.03*AS274,IF($AK274&lt;0,1.01*AS274,IF($AK274&gt;10,1.1*AS274,(1+$AK274/100)*AS274)))</f>
        <v>1.2487405094999999</v>
      </c>
      <c r="AU274" s="887">
        <f>IF($AK274="n/a",1.03*AT274,IF($AK274&lt;0,1.01*AT274,IF($AK274&gt;10,1.1*AT274,(1+$AK274/100)*AT274)))</f>
        <v>1.3445189065786498</v>
      </c>
      <c r="AV274" s="887">
        <f>IF($AK274="n/a",1.03*AU274,IF($AK274&lt;0,1.01*AU274,IF($AK274&gt;10,1.1*AU274,(1+$AK274/100)*AU274)))</f>
        <v>1.4476435067132323</v>
      </c>
      <c r="AW274" s="651">
        <f>SUM(AR274:AV274)</f>
        <v>6.2896879227918827</v>
      </c>
      <c r="AX274" s="748">
        <f>AW274/I274*100</f>
        <v>4.6061427482913819</v>
      </c>
      <c r="AY274" s="935" t="s">
        <v>136</v>
      </c>
      <c r="AZ274" s="873">
        <v>76.92</v>
      </c>
      <c r="BA274" s="873">
        <v>-17.8</v>
      </c>
      <c r="BB274" s="873">
        <v>-4.26</v>
      </c>
      <c r="BC274" s="873">
        <v>3.0700000000000003</v>
      </c>
      <c r="BE274" s="624">
        <v>2008</v>
      </c>
      <c r="BF274" s="899">
        <f>IF(BE274&gt;2008,0,IF(BE274&gt;2001,1,IF(BE274&gt;1990,2,IF(BE274&gt;1980,3,IF(BE274&gt;1973,4,IF(BE274&gt;1970,5,IF(BE274&gt;1960,6,IF(BE274&gt;1958,7,IF(BE274&gt;1953,8,9)))))))))</f>
        <v>1</v>
      </c>
      <c r="BG274" s="883" t="s">
        <v>136</v>
      </c>
    </row>
    <row r="275" spans="1:59" ht="11.25" customHeight="1" x14ac:dyDescent="0.2">
      <c r="A275" s="872" t="s">
        <v>1199</v>
      </c>
      <c r="B275" s="876" t="s">
        <v>1200</v>
      </c>
      <c r="C275" s="933" t="s">
        <v>4322</v>
      </c>
      <c r="D275" s="933" t="s">
        <v>4323</v>
      </c>
      <c r="E275" s="733">
        <v>8</v>
      </c>
      <c r="F275" s="1158">
        <v>557</v>
      </c>
      <c r="G275" s="1155" t="s">
        <v>37</v>
      </c>
      <c r="H275" s="1155" t="s">
        <v>37</v>
      </c>
      <c r="I275" s="875">
        <v>39.81</v>
      </c>
      <c r="J275" s="651">
        <f>(M275/I275)*100</f>
        <v>2.5119316754584271</v>
      </c>
      <c r="K275" s="878">
        <v>0.25</v>
      </c>
      <c r="L275" s="888">
        <v>4</v>
      </c>
      <c r="M275" s="642">
        <f>K275*L275</f>
        <v>1</v>
      </c>
      <c r="N275" s="871" t="s">
        <v>218</v>
      </c>
      <c r="O275" s="734">
        <v>0.23</v>
      </c>
      <c r="P275" s="862">
        <v>43920</v>
      </c>
      <c r="Q275" s="862">
        <v>43941</v>
      </c>
      <c r="R275" s="642">
        <f>(K275-O275)/O275*100</f>
        <v>8.6956521739130395</v>
      </c>
      <c r="S275" s="701">
        <f>IF(INDEX(Historical!$D$7:$D$1254,MATCH(B275,Historical!$B$7:$B$1278,0))=0,"n/a",(INDEX(Historical!$C$7:$C$1256,MATCH(B275,Historical!$B$7:$B$1278,0))/INDEX(Historical!$D$7:$D$1254,MATCH(B275,Historical!$B$7:$B$1278,0))-1)*100)</f>
        <v>5.0347222222222099</v>
      </c>
      <c r="T275" s="701">
        <f>IF(INDEX(Historical!$F$7:$F$1247,MATCH(B275,Historical!$B$7:$B$1278,0))=0,"n/a",((INDEX(Historical!$C$7:$C$1256,MATCH(B275,Historical!$B$7:$B$1278,0))/INDEX(Historical!$F$7:$F$1247,MATCH(B275,Historical!$B$7:$B$1278,0)))^(1/3)-1)*100)</f>
        <v>9.1954691461346485</v>
      </c>
      <c r="U275" s="701">
        <f>IF(INDEX(Historical!$H$7:$H$1247,MATCH(B275,Historical!$B$7:$B$1278,0))=0,"n/a",((INDEX(Historical!$C$7:$C$1256,MATCH(B275,Historical!$B$7:$B$1278,0))/INDEX(Historical!$H$7:$H$1247,MATCH(B275,Historical!$B$7:$B$1278,0)))^(1/5)-1)*100)</f>
        <v>18.340656785304475</v>
      </c>
      <c r="V275" s="701">
        <f>IF(INDEX(Historical!$O$7:$O$1247,MATCH(B275,Historical!$B$7:$B$1278,0))=0,"n/a",((INDEX(Historical!$C$7:$C$1256,MATCH(B275,Historical!$B$7:$B$1278,0))/INDEX(Historical!$O$7:$O$1247,MATCH(B275,Historical!$B$7:$B$1278,0)))^(1/10)-1)*100)</f>
        <v>13.76028266674394</v>
      </c>
      <c r="W275" s="702">
        <f>IF(OR(U275&lt;=0,U275="n/a",V275&lt;=0,V275="n/a"),"n/a",U275/V275)</f>
        <v>1.332869188045857</v>
      </c>
      <c r="X275" s="703">
        <f>IF(OR(AJ275&lt;=0,AJ275="n/a",U275&lt;=0,U275="n/a"),"n/a",U275/AJ275)</f>
        <v>0.30516899809158865</v>
      </c>
      <c r="Y275" s="877"/>
      <c r="Z275" s="651">
        <f>IF(OR(AC275&lt;0.01,AC275="n/a"),"n/a",M275/AC275*100)</f>
        <v>60.975609756097562</v>
      </c>
      <c r="AA275" s="887">
        <f>IF(OR(AC275&lt;0.01,AC275="n/a"),"n/a",I275/AC275)</f>
        <v>24.274390243902442</v>
      </c>
      <c r="AB275" s="888">
        <v>12</v>
      </c>
      <c r="AC275" s="866">
        <v>1.64</v>
      </c>
      <c r="AD275" s="866">
        <v>2.4300000000000002</v>
      </c>
      <c r="AE275" s="866">
        <v>11.31</v>
      </c>
      <c r="AF275" s="866">
        <v>2.88</v>
      </c>
      <c r="AG275" s="866">
        <v>14.6</v>
      </c>
      <c r="AH275" s="866">
        <v>43.5</v>
      </c>
      <c r="AI275" s="866">
        <v>-16.72</v>
      </c>
      <c r="AJ275" s="866">
        <v>60.099999999999994</v>
      </c>
      <c r="AK275" s="866">
        <v>10</v>
      </c>
      <c r="AL275" s="879">
        <v>5050</v>
      </c>
      <c r="AM275" s="873">
        <v>1.1400000000000001</v>
      </c>
      <c r="AN275" s="866">
        <v>0.93</v>
      </c>
      <c r="AO275" s="740">
        <f>IF(U275="n/a","n/a",IF(AA275&lt;0,"n/a",IF(AA275="n/a","n/a",J275+U275-AA275)))</f>
        <v>-3.4218017831395393</v>
      </c>
      <c r="AP275" s="741">
        <f>IF(U275="n/a","n/a",J275+U275)</f>
        <v>20.852588460762902</v>
      </c>
      <c r="AQ275" s="889">
        <f>IF(OR(AC275&lt;0.01,AF275="n/a"),"n/a",(I275/SQRT(22.5*AC275*(I275/AF275))-1)*100)</f>
        <v>76.270302411367979</v>
      </c>
      <c r="AR275" s="651">
        <f>INDEX(Historical!$C$7:$C$1256,MATCH(B275,Historical!$B$7:$B$1278,0))*IF(AH275="n/a",1.03,IF(AH275&lt;0,1.01,IF(AH275&gt;10,1.1,(1+AH275/100))))</f>
        <v>0.99825000000000008</v>
      </c>
      <c r="AS275" s="887">
        <f>IF($AI275="n/a",1.03*AR275,IF($AI275&lt;0,1.01*AR275,IF($AI275&gt;10,1.1*AR275,(1+$AI275/100)*AR275)))</f>
        <v>1.0082325000000001</v>
      </c>
      <c r="AT275" s="887">
        <f>IF($AK275="n/a",1.03*AS275,IF($AK275&lt;0,1.01*AS275,IF($AK275&gt;10,1.1*AS275,(1+$AK275/100)*AS275)))</f>
        <v>1.1090557500000002</v>
      </c>
      <c r="AU275" s="887">
        <f>IF($AK275="n/a",1.03*AT275,IF($AK275&lt;0,1.01*AT275,IF($AK275&gt;10,1.1*AT275,(1+$AK275/100)*AT275)))</f>
        <v>1.2199613250000003</v>
      </c>
      <c r="AV275" s="887">
        <f>IF($AK275="n/a",1.03*AU275,IF($AK275&lt;0,1.01*AU275,IF($AK275&gt;10,1.1*AU275,(1+$AK275/100)*AU275)))</f>
        <v>1.3419574575000004</v>
      </c>
      <c r="AW275" s="651">
        <f>SUM(AR275:AV275)</f>
        <v>5.6774570325000004</v>
      </c>
      <c r="AX275" s="748">
        <f>AW275/I275*100</f>
        <v>14.261384155990958</v>
      </c>
      <c r="AY275" s="935">
        <v>0.91</v>
      </c>
      <c r="AZ275" s="873">
        <v>53.769999999999996</v>
      </c>
      <c r="BA275" s="873">
        <v>-13.68</v>
      </c>
      <c r="BB275" s="873">
        <v>-4.4400000000000004</v>
      </c>
      <c r="BC275" s="873">
        <v>1.1299999999999999</v>
      </c>
      <c r="BE275" s="624">
        <v>2013</v>
      </c>
      <c r="BF275" s="899">
        <f>IF(BE275&gt;2008,0,IF(BE275&gt;2001,1,IF(BE275&gt;1990,2,IF(BE275&gt;1980,3,IF(BE275&gt;1973,4,IF(BE275&gt;1970,5,IF(BE275&gt;1960,6,IF(BE275&gt;1958,7,IF(BE275&gt;1953,8,9)))))))))</f>
        <v>0</v>
      </c>
      <c r="BG275" s="883">
        <v>7.1999999999999993</v>
      </c>
    </row>
    <row r="276" spans="1:59" ht="11.25" customHeight="1" x14ac:dyDescent="0.2">
      <c r="A276" s="882" t="s">
        <v>4143</v>
      </c>
      <c r="B276" s="596" t="s">
        <v>4144</v>
      </c>
      <c r="C276" s="933" t="s">
        <v>108</v>
      </c>
      <c r="D276" s="933" t="s">
        <v>4341</v>
      </c>
      <c r="E276" s="733">
        <v>5</v>
      </c>
      <c r="F276" s="1158">
        <v>708</v>
      </c>
      <c r="G276" s="1158" t="s">
        <v>106</v>
      </c>
      <c r="H276" s="1158" t="s">
        <v>106</v>
      </c>
      <c r="I276" s="875">
        <v>22</v>
      </c>
      <c r="J276" s="651">
        <f>(M276/I276)*100</f>
        <v>5.4545454545454541</v>
      </c>
      <c r="K276" s="878">
        <v>0.3</v>
      </c>
      <c r="L276" s="888">
        <v>4</v>
      </c>
      <c r="M276" s="642">
        <f>K276*L276</f>
        <v>1.2</v>
      </c>
      <c r="N276" s="871" t="s">
        <v>440</v>
      </c>
      <c r="O276" s="734">
        <v>0.27</v>
      </c>
      <c r="P276" s="867">
        <v>43587</v>
      </c>
      <c r="Q276" s="867">
        <v>43607</v>
      </c>
      <c r="R276" s="642">
        <f>(K276-O276)/O276*100</f>
        <v>11.1111111111111</v>
      </c>
      <c r="S276" s="701">
        <f>IF(INDEX(Historical!$D$7:$D$1254,MATCH(B276,Historical!$B$7:$B$1278,0))=0,"n/a",(INDEX(Historical!$C$7:$C$1256,MATCH(B276,Historical!$B$7:$B$1278,0))/INDEX(Historical!$D$7:$D$1254,MATCH(B276,Historical!$B$7:$B$1278,0))-1)*100)</f>
        <v>11.428571428571409</v>
      </c>
      <c r="T276" s="701">
        <f>IF(INDEX(Historical!$F$7:$F$1247,MATCH(B276,Historical!$B$7:$B$1278,0))=0,"n/a",((INDEX(Historical!$C$7:$C$1256,MATCH(B276,Historical!$B$7:$B$1278,0))/INDEX(Historical!$F$7:$F$1247,MATCH(B276,Historical!$B$7:$B$1278,0)))^(1/3)-1)*100)</f>
        <v>12.578986986831463</v>
      </c>
      <c r="U276" s="701">
        <f>IF(INDEX(Historical!$H$7:$H$1247,MATCH(B276,Historical!$B$7:$B$1278,0))=0,"n/a",((INDEX(Historical!$C$7:$C$1256,MATCH(B276,Historical!$B$7:$B$1278,0))/INDEX(Historical!$H$7:$H$1247,MATCH(B276,Historical!$B$7:$B$1278,0)))^(1/5)-1)*100)</f>
        <v>11.464196522477677</v>
      </c>
      <c r="V276" s="701">
        <f>IF(INDEX(Historical!$O$7:$O$1247,MATCH(B276,Historical!$B$7:$B$1278,0))=0,"n/a",((INDEX(Historical!$C$7:$C$1256,MATCH(B276,Historical!$B$7:$B$1278,0))/INDEX(Historical!$O$7:$O$1247,MATCH(B276,Historical!$B$7:$B$1278,0)))^(1/10)-1)*100)</f>
        <v>0.80363905839886396</v>
      </c>
      <c r="W276" s="702">
        <f>IF(OR(U276&lt;=0,U276="n/a",V276&lt;=0,V276="n/a"),"n/a",U276/V276)</f>
        <v>14.265355077836125</v>
      </c>
      <c r="X276" s="703" t="str">
        <f>IF(OR(AJ276&lt;=0,AJ276="n/a",U276&lt;=0,U276="n/a"),"n/a",U276/AJ276)</f>
        <v>n/a</v>
      </c>
      <c r="Y276" s="877"/>
      <c r="Z276" s="651">
        <f>IF(OR(AC276&lt;0.01,AC276="n/a"),"n/a",M276/AC276*100)</f>
        <v>41.379310344827587</v>
      </c>
      <c r="AA276" s="887">
        <f>IF(OR(AC276&lt;0.01,AC276="n/a"),"n/a",I276/AC276)</f>
        <v>7.5862068965517242</v>
      </c>
      <c r="AB276" s="888">
        <v>12</v>
      </c>
      <c r="AC276" s="866">
        <v>2.9</v>
      </c>
      <c r="AD276" s="866" t="s">
        <v>136</v>
      </c>
      <c r="AE276" s="866">
        <v>1.78</v>
      </c>
      <c r="AF276" s="866">
        <v>0.75</v>
      </c>
      <c r="AG276" s="866" t="s">
        <v>136</v>
      </c>
      <c r="AH276" s="866" t="s">
        <v>136</v>
      </c>
      <c r="AI276" s="866" t="s">
        <v>136</v>
      </c>
      <c r="AJ276" s="866" t="s">
        <v>136</v>
      </c>
      <c r="AK276" s="866" t="s">
        <v>136</v>
      </c>
      <c r="AL276" s="879">
        <v>100.64</v>
      </c>
      <c r="AM276" s="873">
        <v>4.1399999999999997</v>
      </c>
      <c r="AN276" s="866" t="s">
        <v>136</v>
      </c>
      <c r="AO276" s="740">
        <f>IF(U276="n/a","n/a",IF(AA276&lt;0,"n/a",IF(AA276="n/a","n/a",J276+U276-AA276)))</f>
        <v>9.3325350804714073</v>
      </c>
      <c r="AP276" s="741">
        <f>IF(U276="n/a","n/a",J276+U276)</f>
        <v>16.918741977023132</v>
      </c>
      <c r="AQ276" s="889">
        <f>IF(OR(AC276&lt;0.01,AF276="n/a"),"n/a",(I276/SQRT(22.5*AC276*(I276/AF276))-1)*100)</f>
        <v>-49.713464702925613</v>
      </c>
      <c r="AR276" s="651">
        <f>INDEX(Historical!$C$7:$C$1256,MATCH(B276,Historical!$B$7:$B$1278,0))*IF(AH276="n/a",1.03,IF(AH276&lt;0,1.01,IF(AH276&gt;10,1.1,(1+AH276/100))))</f>
        <v>1.2051000000000001</v>
      </c>
      <c r="AS276" s="887">
        <f>IF($AI276="n/a",1.03*AR276,IF($AI276&lt;0,1.01*AR276,IF($AI276&gt;10,1.1*AR276,(1+$AI276/100)*AR276)))</f>
        <v>1.2412530000000002</v>
      </c>
      <c r="AT276" s="887">
        <f>IF($AK276="n/a",1.03*AS276,IF($AK276&lt;0,1.01*AS276,IF($AK276&gt;10,1.1*AS276,(1+$AK276/100)*AS276)))</f>
        <v>1.2784905900000001</v>
      </c>
      <c r="AU276" s="887">
        <f>IF($AK276="n/a",1.03*AT276,IF($AK276&lt;0,1.01*AT276,IF($AK276&gt;10,1.1*AT276,(1+$AK276/100)*AT276)))</f>
        <v>1.3168453077000002</v>
      </c>
      <c r="AV276" s="887">
        <f>IF($AK276="n/a",1.03*AU276,IF($AK276&lt;0,1.01*AU276,IF($AK276&gt;10,1.1*AU276,(1+$AK276/100)*AU276)))</f>
        <v>1.3563506669310001</v>
      </c>
      <c r="AW276" s="651">
        <f>SUM(AR276:AV276)</f>
        <v>6.3980395646310004</v>
      </c>
      <c r="AX276" s="748">
        <f>AW276/I276*100</f>
        <v>29.081998021050005</v>
      </c>
      <c r="AY276" s="935" t="s">
        <v>136</v>
      </c>
      <c r="AZ276" s="873">
        <v>12.244897959183664</v>
      </c>
      <c r="BA276" s="873">
        <v>-43.575275711720963</v>
      </c>
      <c r="BB276" s="873">
        <v>-2.9554477282752623</v>
      </c>
      <c r="BC276" s="873">
        <v>-10.277324632952689</v>
      </c>
      <c r="BE276" s="624">
        <v>2015</v>
      </c>
      <c r="BF276" s="899">
        <f>IF(BE276&gt;2008,0,IF(BE276&gt;2001,1,IF(BE276&gt;1990,2,IF(BE276&gt;1980,3,IF(BE276&gt;1973,4,IF(BE276&gt;1970,5,IF(BE276&gt;1960,6,IF(BE276&gt;1958,7,IF(BE276&gt;1953,8,9)))))))))</f>
        <v>0</v>
      </c>
      <c r="BG276" s="883" t="s">
        <v>136</v>
      </c>
    </row>
    <row r="277" spans="1:59" ht="11.25" customHeight="1" x14ac:dyDescent="0.2">
      <c r="A277" s="872" t="s">
        <v>1209</v>
      </c>
      <c r="B277" s="876" t="s">
        <v>1210</v>
      </c>
      <c r="C277" s="933" t="s">
        <v>108</v>
      </c>
      <c r="D277" s="933" t="s">
        <v>4341</v>
      </c>
      <c r="E277" s="733">
        <v>9</v>
      </c>
      <c r="F277" s="1158">
        <v>478</v>
      </c>
      <c r="G277" s="1182" t="s">
        <v>106</v>
      </c>
      <c r="H277" s="1182" t="s">
        <v>106</v>
      </c>
      <c r="I277" s="875">
        <v>126.14</v>
      </c>
      <c r="J277" s="651">
        <f>(M277/I277)*100</f>
        <v>0.63421595053115587</v>
      </c>
      <c r="K277" s="878">
        <v>0.2</v>
      </c>
      <c r="L277" s="888">
        <v>4</v>
      </c>
      <c r="M277" s="642">
        <f>K277*L277</f>
        <v>0.8</v>
      </c>
      <c r="N277" s="871" t="s">
        <v>691</v>
      </c>
      <c r="O277" s="734">
        <v>0.19</v>
      </c>
      <c r="P277" s="862">
        <v>43950</v>
      </c>
      <c r="Q277" s="862">
        <v>43965</v>
      </c>
      <c r="R277" s="642">
        <f>(K277-O277)/O277*100</f>
        <v>5.2631578947368469</v>
      </c>
      <c r="S277" s="701">
        <f>IF(INDEX(Historical!$D$7:$D$1254,MATCH(B277,Historical!$B$7:$B$1278,0))=0,"n/a",(INDEX(Historical!$C$7:$C$1256,MATCH(B277,Historical!$B$7:$B$1278,0))/INDEX(Historical!$D$7:$D$1254,MATCH(B277,Historical!$B$7:$B$1278,0))-1)*100)</f>
        <v>5.6338028169014231</v>
      </c>
      <c r="T277" s="701">
        <f>IF(INDEX(Historical!$F$7:$F$1247,MATCH(B277,Historical!$B$7:$B$1278,0))=0,"n/a",((INDEX(Historical!$C$7:$C$1256,MATCH(B277,Historical!$B$7:$B$1278,0))/INDEX(Historical!$F$7:$F$1247,MATCH(B277,Historical!$B$7:$B$1278,0)))^(1/3)-1)*100)</f>
        <v>5.983983294832651</v>
      </c>
      <c r="U277" s="701">
        <f>IF(INDEX(Historical!$H$7:$H$1247,MATCH(B277,Historical!$B$7:$B$1278,0))=0,"n/a",((INDEX(Historical!$C$7:$C$1256,MATCH(B277,Historical!$B$7:$B$1278,0))/INDEX(Historical!$H$7:$H$1247,MATCH(B277,Historical!$B$7:$B$1278,0)))^(1/5)-1)*100)</f>
        <v>6.790716584560208</v>
      </c>
      <c r="V277" s="701" t="str">
        <f>IF(INDEX(Historical!$O$7:$O$1247,MATCH(B277,Historical!$B$7:$B$1278,0))=0,"n/a",((INDEX(Historical!$C$7:$C$1256,MATCH(B277,Historical!$B$7:$B$1278,0))/INDEX(Historical!$O$7:$O$1247,MATCH(B277,Historical!$B$7:$B$1278,0)))^(1/10)-1)*100)</f>
        <v>n/a</v>
      </c>
      <c r="W277" s="702" t="str">
        <f>IF(OR(U277&lt;=0,U277="n/a",V277&lt;=0,V277="n/a"),"n/a",U277/V277)</f>
        <v>n/a</v>
      </c>
      <c r="X277" s="703">
        <f>IF(OR(AJ277&lt;=0,AJ277="n/a",U277&lt;=0,U277="n/a"),"n/a",U277/AJ277)</f>
        <v>0.61177626887929804</v>
      </c>
      <c r="Y277" s="664"/>
      <c r="Z277" s="651">
        <f>IF(OR(AC277&lt;0.01,AC277="n/a"),"n/a",M277/AC277*100)</f>
        <v>14.311270125223615</v>
      </c>
      <c r="AA277" s="887">
        <f>IF(OR(AC277&lt;0.01,AC277="n/a"),"n/a",I277/AC277)</f>
        <v>22.565295169946335</v>
      </c>
      <c r="AB277" s="888">
        <v>12</v>
      </c>
      <c r="AC277" s="866">
        <v>5.59</v>
      </c>
      <c r="AD277" s="866">
        <v>2.54</v>
      </c>
      <c r="AE277" s="866">
        <v>5.7</v>
      </c>
      <c r="AF277" s="866">
        <v>2.2999999999999998</v>
      </c>
      <c r="AG277" s="866">
        <v>9.7000000000000011</v>
      </c>
      <c r="AH277" s="866">
        <v>8.1</v>
      </c>
      <c r="AI277" s="866">
        <v>2.82</v>
      </c>
      <c r="AJ277" s="866">
        <v>11.1</v>
      </c>
      <c r="AK277" s="866">
        <v>8.870000000000001</v>
      </c>
      <c r="AL277" s="879">
        <v>21650</v>
      </c>
      <c r="AM277" s="873">
        <v>0.4</v>
      </c>
      <c r="AN277" s="866">
        <v>0.19</v>
      </c>
      <c r="AO277" s="740">
        <f>IF(U277="n/a","n/a",IF(AA277&lt;0,"n/a",IF(AA277="n/a","n/a",J277+U277-AA277)))</f>
        <v>-15.14036263485497</v>
      </c>
      <c r="AP277" s="741">
        <f>IF(U277="n/a","n/a",J277+U277)</f>
        <v>7.4249325350913642</v>
      </c>
      <c r="AQ277" s="889">
        <f>IF(OR(AC277&lt;0.01,AF277="n/a"),"n/a",(I277/SQRT(22.5*AC277*(I277/AF277))-1)*100)</f>
        <v>51.877405079632965</v>
      </c>
      <c r="AR277" s="651">
        <f>INDEX(Historical!$C$7:$C$1256,MATCH(B277,Historical!$B$7:$B$1278,0))*IF(AH277="n/a",1.03,IF(AH277&lt;0,1.01,IF(AH277&gt;10,1.1,(1+AH277/100))))</f>
        <v>0.81074999999999997</v>
      </c>
      <c r="AS277" s="887">
        <f>IF($AI277="n/a",1.03*AR277,IF($AI277&lt;0,1.01*AR277,IF($AI277&gt;10,1.1*AR277,(1+$AI277/100)*AR277)))</f>
        <v>0.83361315000000002</v>
      </c>
      <c r="AT277" s="887">
        <f>IF($AK277="n/a",1.03*AS277,IF($AK277&lt;0,1.01*AS277,IF($AK277&gt;10,1.1*AS277,(1+$AK277/100)*AS277)))</f>
        <v>0.907554636405</v>
      </c>
      <c r="AU277" s="887">
        <f>IF($AK277="n/a",1.03*AT277,IF($AK277&lt;0,1.01*AT277,IF($AK277&gt;10,1.1*AT277,(1+$AK277/100)*AT277)))</f>
        <v>0.98805473265412347</v>
      </c>
      <c r="AV277" s="887">
        <f>IF($AK277="n/a",1.03*AU277,IF($AK277&lt;0,1.01*AU277,IF($AK277&gt;10,1.1*AU277,(1+$AK277/100)*AU277)))</f>
        <v>1.0756951874405443</v>
      </c>
      <c r="AW277" s="651">
        <f>SUM(AR277:AV277)</f>
        <v>4.6156677064996678</v>
      </c>
      <c r="AX277" s="748">
        <f>AW277/I277*100</f>
        <v>3.6591626022670591</v>
      </c>
      <c r="AY277" s="935">
        <v>1.22</v>
      </c>
      <c r="AZ277" s="873">
        <v>80.05</v>
      </c>
      <c r="BA277" s="873">
        <v>-4.1500000000000004</v>
      </c>
      <c r="BB277" s="873">
        <v>9.0300000000000011</v>
      </c>
      <c r="BC277" s="873">
        <v>16.98</v>
      </c>
      <c r="BE277" s="624">
        <v>2012</v>
      </c>
      <c r="BF277" s="899">
        <f>IF(BE277&gt;2008,0,IF(BE277&gt;2001,1,IF(BE277&gt;1990,2,IF(BE277&gt;1980,3,IF(BE277&gt;1973,4,IF(BE277&gt;1970,5,IF(BE277&gt;1960,6,IF(BE277&gt;1958,7,IF(BE277&gt;1953,8,9)))))))))</f>
        <v>0</v>
      </c>
      <c r="BG277" s="883">
        <v>0.70000000000000007</v>
      </c>
    </row>
    <row r="278" spans="1:59" ht="11.25" customHeight="1" x14ac:dyDescent="0.2">
      <c r="A278" s="872" t="s">
        <v>1203</v>
      </c>
      <c r="B278" s="876" t="s">
        <v>1204</v>
      </c>
      <c r="C278" s="933" t="s">
        <v>108</v>
      </c>
      <c r="D278" s="933" t="s">
        <v>4341</v>
      </c>
      <c r="E278" s="733">
        <v>8</v>
      </c>
      <c r="F278" s="1158">
        <v>498</v>
      </c>
      <c r="G278" s="1178" t="s">
        <v>106</v>
      </c>
      <c r="H278" s="1178" t="s">
        <v>106</v>
      </c>
      <c r="I278" s="875">
        <v>26.11</v>
      </c>
      <c r="J278" s="651">
        <f>(M278/I278)*100</f>
        <v>3.9831482190731524</v>
      </c>
      <c r="K278" s="878">
        <v>0.26</v>
      </c>
      <c r="L278" s="888">
        <v>4</v>
      </c>
      <c r="M278" s="642">
        <f>K278*L278</f>
        <v>1.04</v>
      </c>
      <c r="N278" s="871" t="s">
        <v>591</v>
      </c>
      <c r="O278" s="734">
        <v>0.22</v>
      </c>
      <c r="P278" s="867">
        <v>43602</v>
      </c>
      <c r="Q278" s="867">
        <v>43637</v>
      </c>
      <c r="R278" s="642">
        <f>(K278-O278)/O278*100</f>
        <v>18.181818181818183</v>
      </c>
      <c r="S278" s="701">
        <f>IF(INDEX(Historical!$D$7:$D$1254,MATCH(B278,Historical!$B$7:$B$1278,0))=0,"n/a",(INDEX(Historical!$C$7:$C$1256,MATCH(B278,Historical!$B$7:$B$1278,0))/INDEX(Historical!$D$7:$D$1254,MATCH(B278,Historical!$B$7:$B$1278,0))-1)*100)</f>
        <v>19.047619047619047</v>
      </c>
      <c r="T278" s="701">
        <f>IF(INDEX(Historical!$F$7:$F$1247,MATCH(B278,Historical!$B$7:$B$1278,0))=0,"n/a",((INDEX(Historical!$C$7:$C$1256,MATCH(B278,Historical!$B$7:$B$1278,0))/INDEX(Historical!$F$7:$F$1247,MATCH(B278,Historical!$B$7:$B$1278,0)))^(1/3)-1)*100)</f>
        <v>22.801049954679552</v>
      </c>
      <c r="U278" s="701">
        <f>IF(INDEX(Historical!$H$7:$H$1247,MATCH(B278,Historical!$B$7:$B$1278,0))=0,"n/a",((INDEX(Historical!$C$7:$C$1256,MATCH(B278,Historical!$B$7:$B$1278,0))/INDEX(Historical!$H$7:$H$1247,MATCH(B278,Historical!$B$7:$B$1278,0)))^(1/5)-1)*100)</f>
        <v>28.091526245681319</v>
      </c>
      <c r="V278" s="701">
        <f>IF(INDEX(Historical!$O$7:$O$1247,MATCH(B278,Historical!$B$7:$B$1278,0))=0,"n/a",((INDEX(Historical!$C$7:$C$1256,MATCH(B278,Historical!$B$7:$B$1278,0))/INDEX(Historical!$O$7:$O$1247,MATCH(B278,Historical!$B$7:$B$1278,0)))^(1/10)-1)*100)</f>
        <v>7.842566326180278</v>
      </c>
      <c r="W278" s="702">
        <f>IF(OR(U278&lt;=0,U278="n/a",V278&lt;=0,V278="n/a"),"n/a",U278/V278)</f>
        <v>3.5819303372552156</v>
      </c>
      <c r="X278" s="703">
        <f>IF(OR(AJ278&lt;=0,AJ278="n/a",U278&lt;=0,U278="n/a"),"n/a",U278/AJ278)</f>
        <v>1.9923068259348455</v>
      </c>
      <c r="Y278" s="877"/>
      <c r="Z278" s="651">
        <f>IF(OR(AC278&lt;0.01,AC278="n/a"),"n/a",M278/AC278*100)</f>
        <v>37.275985663082437</v>
      </c>
      <c r="AA278" s="887">
        <f>IF(OR(AC278&lt;0.01,AC278="n/a"),"n/a",I278/AC278)</f>
        <v>9.3584229390681006</v>
      </c>
      <c r="AB278" s="888">
        <v>12</v>
      </c>
      <c r="AC278" s="866">
        <v>2.79</v>
      </c>
      <c r="AD278" s="866">
        <v>1.34</v>
      </c>
      <c r="AE278" s="866">
        <v>2.96</v>
      </c>
      <c r="AF278" s="866">
        <v>0.78</v>
      </c>
      <c r="AG278" s="866">
        <v>8.5</v>
      </c>
      <c r="AH278" s="866">
        <v>-0.8</v>
      </c>
      <c r="AI278" s="866">
        <v>-11.95</v>
      </c>
      <c r="AJ278" s="866">
        <v>14.099999999999998</v>
      </c>
      <c r="AK278" s="866">
        <v>7.0000000000000009</v>
      </c>
      <c r="AL278" s="879">
        <v>1400</v>
      </c>
      <c r="AM278" s="873">
        <v>1.3</v>
      </c>
      <c r="AN278" s="866">
        <v>0.16</v>
      </c>
      <c r="AO278" s="740">
        <f>IF(U278="n/a","n/a",IF(AA278&lt;0,"n/a",IF(AA278="n/a","n/a",J278+U278-AA278)))</f>
        <v>22.716251525686374</v>
      </c>
      <c r="AP278" s="741">
        <f>IF(U278="n/a","n/a",J278+U278)</f>
        <v>32.074674464754473</v>
      </c>
      <c r="AQ278" s="889">
        <f>IF(OR(AC278&lt;0.01,AF278="n/a"),"n/a",(I278/SQRT(22.5*AC278*(I278/AF278))-1)*100)</f>
        <v>-43.041653065212572</v>
      </c>
      <c r="AR278" s="651">
        <f>INDEX(Historical!$C$7:$C$1256,MATCH(B278,Historical!$B$7:$B$1278,0))*IF(AH278="n/a",1.03,IF(AH278&lt;0,1.01,IF(AH278&gt;10,1.1,(1+AH278/100))))</f>
        <v>1.01</v>
      </c>
      <c r="AS278" s="887">
        <f>IF($AI278="n/a",1.03*AR278,IF($AI278&lt;0,1.01*AR278,IF($AI278&gt;10,1.1*AR278,(1+$AI278/100)*AR278)))</f>
        <v>1.0201</v>
      </c>
      <c r="AT278" s="887">
        <f>IF($AK278="n/a",1.03*AS278,IF($AK278&lt;0,1.01*AS278,IF($AK278&gt;10,1.1*AS278,(1+$AK278/100)*AS278)))</f>
        <v>1.091507</v>
      </c>
      <c r="AU278" s="887">
        <f>IF($AK278="n/a",1.03*AT278,IF($AK278&lt;0,1.01*AT278,IF($AK278&gt;10,1.1*AT278,(1+$AK278/100)*AT278)))</f>
        <v>1.16791249</v>
      </c>
      <c r="AV278" s="887">
        <f>IF($AK278="n/a",1.03*AU278,IF($AK278&lt;0,1.01*AU278,IF($AK278&gt;10,1.1*AU278,(1+$AK278/100)*AU278)))</f>
        <v>1.2496663643000001</v>
      </c>
      <c r="AW278" s="651">
        <f>SUM(AR278:AV278)</f>
        <v>5.5391858543000003</v>
      </c>
      <c r="AX278" s="748">
        <f>AW278/I278*100</f>
        <v>21.214806029490617</v>
      </c>
      <c r="AY278" s="935">
        <v>1.27</v>
      </c>
      <c r="AZ278" s="873">
        <v>23.28</v>
      </c>
      <c r="BA278" s="873">
        <v>-38.54</v>
      </c>
      <c r="BB278" s="873">
        <v>4.75</v>
      </c>
      <c r="BC278" s="873">
        <v>-7.88</v>
      </c>
      <c r="BE278" s="624">
        <v>2012</v>
      </c>
      <c r="BF278" s="899">
        <f>IF(BE278&gt;2008,0,IF(BE278&gt;2001,1,IF(BE278&gt;1990,2,IF(BE278&gt;1980,3,IF(BE278&gt;1973,4,IF(BE278&gt;1970,5,IF(BE278&gt;1960,6,IF(BE278&gt;1958,7,IF(BE278&gt;1953,8,9)))))))))</f>
        <v>0</v>
      </c>
      <c r="BG278" s="883">
        <v>1.2</v>
      </c>
    </row>
    <row r="279" spans="1:59" ht="11.25" customHeight="1" x14ac:dyDescent="0.2">
      <c r="A279" s="864" t="s">
        <v>230</v>
      </c>
      <c r="B279" s="876" t="s">
        <v>231</v>
      </c>
      <c r="C279" s="933" t="s">
        <v>4322</v>
      </c>
      <c r="D279" s="933" t="s">
        <v>4323</v>
      </c>
      <c r="E279" s="733">
        <v>53</v>
      </c>
      <c r="F279" s="1158">
        <v>23</v>
      </c>
      <c r="G279" s="1124" t="s">
        <v>37</v>
      </c>
      <c r="H279" s="1124" t="s">
        <v>37</v>
      </c>
      <c r="I279" s="866">
        <v>68.78</v>
      </c>
      <c r="J279" s="651">
        <f>(M279/I279)*100</f>
        <v>6.1645827275370744</v>
      </c>
      <c r="K279" s="878">
        <v>1.06</v>
      </c>
      <c r="L279" s="888">
        <v>4</v>
      </c>
      <c r="M279" s="642">
        <f>K279*L279</f>
        <v>4.24</v>
      </c>
      <c r="N279" s="871" t="s">
        <v>218</v>
      </c>
      <c r="O279" s="734">
        <v>1.05</v>
      </c>
      <c r="P279" s="862">
        <v>44095</v>
      </c>
      <c r="Q279" s="862">
        <v>44119</v>
      </c>
      <c r="R279" s="642">
        <f>(K279-O279)/O279*100</f>
        <v>0.95238095238095322</v>
      </c>
      <c r="S279" s="701">
        <f>IF(INDEX(Historical!$D$7:$D$1254,MATCH(B279,Historical!$B$7:$B$1278,0))=0,"n/a",(INDEX(Historical!$C$7:$C$1256,MATCH(B279,Historical!$B$7:$B$1278,0))/INDEX(Historical!$D$7:$D$1254,MATCH(B279,Historical!$B$7:$B$1278,0))-1)*100)</f>
        <v>2.2388059701492713</v>
      </c>
      <c r="T279" s="701">
        <f>IF(INDEX(Historical!$F$7:$F$1247,MATCH(B279,Historical!$B$7:$B$1278,0))=0,"n/a",((INDEX(Historical!$C$7:$C$1256,MATCH(B279,Historical!$B$7:$B$1278,0))/INDEX(Historical!$F$7:$F$1247,MATCH(B279,Historical!$B$7:$B$1278,0)))^(1/3)-1)*100)</f>
        <v>2.6485317509305828</v>
      </c>
      <c r="U279" s="701">
        <f>IF(INDEX(Historical!$H$7:$H$1247,MATCH(B279,Historical!$B$7:$B$1278,0))=0,"n/a",((INDEX(Historical!$C$7:$C$1256,MATCH(B279,Historical!$B$7:$B$1278,0))/INDEX(Historical!$H$7:$H$1247,MATCH(B279,Historical!$B$7:$B$1278,0)))^(1/5)-1)*100)</f>
        <v>5.0672482065731161</v>
      </c>
      <c r="V279" s="701">
        <f>IF(INDEX(Historical!$O$7:$O$1247,MATCH(B279,Historical!$B$7:$B$1278,0))=0,"n/a",((INDEX(Historical!$C$7:$C$1256,MATCH(B279,Historical!$B$7:$B$1278,0))/INDEX(Historical!$O$7:$O$1247,MATCH(B279,Historical!$B$7:$B$1278,0)))^(1/10)-1)*100)</f>
        <v>4.6453973653938663</v>
      </c>
      <c r="W279" s="702">
        <f>IF(OR(U279&lt;=0,U279="n/a",V279&lt;=0,V279="n/a"),"n/a",U279/V279)</f>
        <v>1.0908104964974257</v>
      </c>
      <c r="X279" s="703">
        <f>IF(OR(AJ279&lt;=0,AJ279="n/a",U279&lt;=0,U279="n/a"),"n/a",U279/AJ279)</f>
        <v>0.35189223656757757</v>
      </c>
      <c r="Y279" s="876"/>
      <c r="Z279" s="651">
        <f>IF(OR(AC279&lt;0.01,AC279="n/a"),"n/a",M279/AC279*100)</f>
        <v>118.43575418994415</v>
      </c>
      <c r="AA279" s="887">
        <f>IF(OR(AC279&lt;0.01,AC279="n/a"),"n/a",I279/AC279)</f>
        <v>19.212290502793294</v>
      </c>
      <c r="AB279" s="888">
        <v>12</v>
      </c>
      <c r="AC279" s="866">
        <v>3.58</v>
      </c>
      <c r="AD279" s="866">
        <v>2.87</v>
      </c>
      <c r="AE279" s="866">
        <v>5.8</v>
      </c>
      <c r="AF279" s="866">
        <v>2.2799999999999998</v>
      </c>
      <c r="AG279" s="866">
        <v>11.600000000000001</v>
      </c>
      <c r="AH279" s="866">
        <v>53</v>
      </c>
      <c r="AI279" s="866">
        <v>17.95</v>
      </c>
      <c r="AJ279" s="866">
        <v>14.399999999999999</v>
      </c>
      <c r="AK279" s="866">
        <v>6.7</v>
      </c>
      <c r="AL279" s="879">
        <v>5110</v>
      </c>
      <c r="AM279" s="873">
        <v>0.86999999999999988</v>
      </c>
      <c r="AN279" s="866">
        <v>1.99</v>
      </c>
      <c r="AO279" s="740">
        <f>IF(U279="n/a","n/a",IF(AA279&lt;0,"n/a",IF(AA279="n/a","n/a",J279+U279-AA279)))</f>
        <v>-7.9804595686831039</v>
      </c>
      <c r="AP279" s="741">
        <f>IF(U279="n/a","n/a",J279+U279)</f>
        <v>11.231830934110191</v>
      </c>
      <c r="AQ279" s="889">
        <f>IF(OR(AC279&lt;0.01,AF279="n/a"),"n/a",(I279/SQRT(22.5*AC279*(I279/AF279))-1)*100)</f>
        <v>39.529403267425579</v>
      </c>
      <c r="AR279" s="651">
        <f>INDEX(Historical!$C$7:$C$1256,MATCH(B279,Historical!$B$7:$B$1278,0))*IF(AH279="n/a",1.03,IF(AH279&lt;0,1.01,IF(AH279&gt;10,1.1,(1+AH279/100))))</f>
        <v>4.5210000000000008</v>
      </c>
      <c r="AS279" s="887">
        <f>IF($AI279="n/a",1.03*AR279,IF($AI279&lt;0,1.01*AR279,IF($AI279&gt;10,1.1*AR279,(1+$AI279/100)*AR279)))</f>
        <v>4.9731000000000014</v>
      </c>
      <c r="AT279" s="887">
        <f>IF($AK279="n/a",1.03*AS279,IF($AK279&lt;0,1.01*AS279,IF($AK279&gt;10,1.1*AS279,(1+$AK279/100)*AS279)))</f>
        <v>5.3062977000000009</v>
      </c>
      <c r="AU279" s="887">
        <f>IF($AK279="n/a",1.03*AT279,IF($AK279&lt;0,1.01*AT279,IF($AK279&gt;10,1.1*AT279,(1+$AK279/100)*AT279)))</f>
        <v>5.6618196459000005</v>
      </c>
      <c r="AV279" s="887">
        <f>IF($AK279="n/a",1.03*AU279,IF($AK279&lt;0,1.01*AU279,IF($AK279&gt;10,1.1*AU279,(1+$AK279/100)*AU279)))</f>
        <v>6.0411615621752999</v>
      </c>
      <c r="AW279" s="651">
        <f>SUM(AR279:AV279)</f>
        <v>26.503378908075305</v>
      </c>
      <c r="AX279" s="748">
        <f>AW279/I279*100</f>
        <v>38.533554678795149</v>
      </c>
      <c r="AY279" s="935">
        <v>0.92</v>
      </c>
      <c r="AZ279" s="873">
        <v>7.28</v>
      </c>
      <c r="BA279" s="873">
        <v>-51.33</v>
      </c>
      <c r="BB279" s="873">
        <v>-11.020000000000001</v>
      </c>
      <c r="BC279" s="873">
        <v>-21.790000000000003</v>
      </c>
      <c r="BE279" s="624">
        <v>1968</v>
      </c>
      <c r="BF279" s="899">
        <f>IF(BE279&gt;2008,0,IF(BE279&gt;2001,1,IF(BE279&gt;1990,2,IF(BE279&gt;1980,3,IF(BE279&gt;1973,4,IF(BE279&gt;1970,5,IF(BE279&gt;1960,6,IF(BE279&gt;1958,7,IF(BE279&gt;1953,8,9)))))))))</f>
        <v>6</v>
      </c>
      <c r="BG279" s="883">
        <v>3.6999999999999997</v>
      </c>
    </row>
    <row r="280" spans="1:59" s="774" customFormat="1" ht="11.25" customHeight="1" x14ac:dyDescent="0.2">
      <c r="A280" s="755" t="s">
        <v>1225</v>
      </c>
      <c r="B280" s="782" t="s">
        <v>1226</v>
      </c>
      <c r="C280" s="933" t="s">
        <v>108</v>
      </c>
      <c r="D280" s="933" t="s">
        <v>4334</v>
      </c>
      <c r="E280" s="756">
        <v>8</v>
      </c>
      <c r="F280" s="1158">
        <v>533</v>
      </c>
      <c r="G280" s="1181" t="s">
        <v>106</v>
      </c>
      <c r="H280" s="1181" t="s">
        <v>106</v>
      </c>
      <c r="I280" s="757">
        <v>46.31</v>
      </c>
      <c r="J280" s="758">
        <f>(M280/I280)*100</f>
        <v>1.8138630965234288</v>
      </c>
      <c r="K280" s="759">
        <v>0.21</v>
      </c>
      <c r="L280" s="760">
        <v>4</v>
      </c>
      <c r="M280" s="761">
        <f>K280*L280</f>
        <v>0.84</v>
      </c>
      <c r="N280" s="762" t="s">
        <v>556</v>
      </c>
      <c r="O280" s="763">
        <v>0.2</v>
      </c>
      <c r="P280" s="764">
        <v>43865</v>
      </c>
      <c r="Q280" s="764">
        <v>43880</v>
      </c>
      <c r="R280" s="761">
        <f>(K280-O280)/O280*100</f>
        <v>4.9999999999999902</v>
      </c>
      <c r="S280" s="701">
        <f>IF(INDEX(Historical!$D$7:$D$1254,MATCH(B280,Historical!$B$7:$B$1278,0))=0,"n/a",(INDEX(Historical!$C$7:$C$1256,MATCH(B280,Historical!$B$7:$B$1278,0))/INDEX(Historical!$D$7:$D$1254,MATCH(B280,Historical!$B$7:$B$1278,0))-1)*100)</f>
        <v>22.641509433962259</v>
      </c>
      <c r="T280" s="701">
        <f>IF(INDEX(Historical!$F$7:$F$1247,MATCH(B280,Historical!$B$7:$B$1278,0))=0,"n/a",((INDEX(Historical!$C$7:$C$1256,MATCH(B280,Historical!$B$7:$B$1278,0))/INDEX(Historical!$F$7:$F$1247,MATCH(B280,Historical!$B$7:$B$1278,0)))^(1/3)-1)*100)</f>
        <v>20.662006840961624</v>
      </c>
      <c r="U280" s="701">
        <f>IF(INDEX(Historical!$H$7:$H$1247,MATCH(B280,Historical!$B$7:$B$1278,0))=0,"n/a",((INDEX(Historical!$C$7:$C$1256,MATCH(B280,Historical!$B$7:$B$1278,0))/INDEX(Historical!$H$7:$H$1247,MATCH(B280,Historical!$B$7:$B$1278,0)))^(1/5)-1)*100)</f>
        <v>23.094062241259007</v>
      </c>
      <c r="V280" s="701" t="str">
        <f>IF(INDEX(Historical!$O$7:$O$1247,MATCH(B280,Historical!$B$7:$B$1278,0))=0,"n/a",((INDEX(Historical!$C$7:$C$1256,MATCH(B280,Historical!$B$7:$B$1278,0))/INDEX(Historical!$O$7:$O$1247,MATCH(B280,Historical!$B$7:$B$1278,0)))^(1/10)-1)*100)</f>
        <v>n/a</v>
      </c>
      <c r="W280" s="702" t="str">
        <f>IF(OR(U280&lt;=0,U280="n/a",V280&lt;=0,V280="n/a"),"n/a",U280/V280)</f>
        <v>n/a</v>
      </c>
      <c r="X280" s="703">
        <f>IF(OR(AJ280&lt;=0,AJ280="n/a",U280&lt;=0,U280="n/a"),"n/a",U280/AJ280)</f>
        <v>0.8585153249538664</v>
      </c>
      <c r="Y280" s="775"/>
      <c r="Z280" s="758">
        <f>IF(OR(AC280&lt;0.01,AC280="n/a"),"n/a",M280/AC280*100)</f>
        <v>13.291139240506327</v>
      </c>
      <c r="AA280" s="766">
        <f>IF(OR(AC280&lt;0.01,AC280="n/a"),"n/a",I280/AC280)</f>
        <v>7.3275316455696204</v>
      </c>
      <c r="AB280" s="760">
        <v>12</v>
      </c>
      <c r="AC280" s="767">
        <v>6.32</v>
      </c>
      <c r="AD280" s="767">
        <v>1.05</v>
      </c>
      <c r="AE280" s="767">
        <v>2.2000000000000002</v>
      </c>
      <c r="AF280" s="767">
        <v>0.94</v>
      </c>
      <c r="AG280" s="767">
        <v>13.900000000000002</v>
      </c>
      <c r="AH280" s="767">
        <v>-20.399999999999999</v>
      </c>
      <c r="AI280" s="767">
        <v>-27.250000000000004</v>
      </c>
      <c r="AJ280" s="767">
        <v>26.900000000000002</v>
      </c>
      <c r="AK280" s="767">
        <v>7.0000000000000009</v>
      </c>
      <c r="AL280" s="768">
        <v>194.5</v>
      </c>
      <c r="AM280" s="769">
        <v>5.8999999999999995</v>
      </c>
      <c r="AN280" s="767">
        <v>0.05</v>
      </c>
      <c r="AO280" s="770">
        <f>IF(U280="n/a","n/a",IF(AA280&lt;0,"n/a",IF(AA280="n/a","n/a",J280+U280-AA280)))</f>
        <v>17.580393692212816</v>
      </c>
      <c r="AP280" s="771">
        <f>IF(U280="n/a","n/a",J280+U280)</f>
        <v>24.907925337782437</v>
      </c>
      <c r="AQ280" s="772">
        <f>IF(OR(AC280&lt;0.01,AF280="n/a"),"n/a",(I280/SQRT(22.5*AC280*(I280/AF280))-1)*100)</f>
        <v>-44.671165858275863</v>
      </c>
      <c r="AR280" s="651">
        <f>INDEX(Historical!$C$7:$C$1256,MATCH(B280,Historical!$B$7:$B$1278,0))*IF(AH280="n/a",1.03,IF(AH280&lt;0,1.01,IF(AH280&gt;10,1.1,(1+AH280/100))))</f>
        <v>0.65650000000000008</v>
      </c>
      <c r="AS280" s="766">
        <f>IF($AI280="n/a",1.03*AR280,IF($AI280&lt;0,1.01*AR280,IF($AI280&gt;10,1.1*AR280,(1+$AI280/100)*AR280)))</f>
        <v>0.66306500000000013</v>
      </c>
      <c r="AT280" s="766">
        <f>IF($AK280="n/a",1.03*AS280,IF($AK280&lt;0,1.01*AS280,IF($AK280&gt;10,1.1*AS280,(1+$AK280/100)*AS280)))</f>
        <v>0.70947955000000018</v>
      </c>
      <c r="AU280" s="766">
        <f>IF($AK280="n/a",1.03*AT280,IF($AK280&lt;0,1.01*AT280,IF($AK280&gt;10,1.1*AT280,(1+$AK280/100)*AT280)))</f>
        <v>0.75914311850000027</v>
      </c>
      <c r="AV280" s="766">
        <f>IF($AK280="n/a",1.03*AU280,IF($AK280&lt;0,1.01*AU280,IF($AK280&gt;10,1.1*AU280,(1+$AK280/100)*AU280)))</f>
        <v>0.8122831367950003</v>
      </c>
      <c r="AW280" s="758">
        <f>SUM(AR280:AV280)</f>
        <v>3.600470805295001</v>
      </c>
      <c r="AX280" s="773">
        <f>AW280/I280*100</f>
        <v>7.7747156236126127</v>
      </c>
      <c r="AY280" s="936">
        <v>1.32</v>
      </c>
      <c r="AZ280" s="769">
        <v>68.400000000000006</v>
      </c>
      <c r="BA280" s="769">
        <v>-28.1</v>
      </c>
      <c r="BB280" s="769">
        <v>9.73</v>
      </c>
      <c r="BC280" s="769">
        <v>10.549999999999999</v>
      </c>
      <c r="BD280" s="909"/>
      <c r="BE280" s="624">
        <v>2013</v>
      </c>
      <c r="BF280" s="899">
        <f>IF(BE280&gt;2008,0,IF(BE280&gt;2001,1,IF(BE280&gt;1990,2,IF(BE280&gt;1980,3,IF(BE280&gt;1973,4,IF(BE280&gt;1970,5,IF(BE280&gt;1960,6,IF(BE280&gt;1958,7,IF(BE280&gt;1953,8,9)))))))))</f>
        <v>0</v>
      </c>
      <c r="BG280" s="825">
        <v>1.5</v>
      </c>
    </row>
    <row r="281" spans="1:59" ht="11.25" customHeight="1" x14ac:dyDescent="0.2">
      <c r="A281" s="872" t="s">
        <v>3824</v>
      </c>
      <c r="B281" s="876" t="s">
        <v>3825</v>
      </c>
      <c r="C281" s="933" t="s">
        <v>108</v>
      </c>
      <c r="D281" s="933" t="s">
        <v>4341</v>
      </c>
      <c r="E281" s="733">
        <v>7</v>
      </c>
      <c r="F281" s="1158">
        <v>625</v>
      </c>
      <c r="G281" s="1136" t="s">
        <v>106</v>
      </c>
      <c r="H281" s="1136" t="s">
        <v>106</v>
      </c>
      <c r="I281" s="875">
        <v>54.05</v>
      </c>
      <c r="J281" s="651">
        <f>(M281/I281)*100</f>
        <v>1.2580943570767809</v>
      </c>
      <c r="K281" s="878">
        <v>0.17</v>
      </c>
      <c r="L281" s="888">
        <v>4</v>
      </c>
      <c r="M281" s="642">
        <f>K281*L281</f>
        <v>0.68</v>
      </c>
      <c r="N281" s="871" t="s">
        <v>318</v>
      </c>
      <c r="O281" s="734">
        <v>0.16</v>
      </c>
      <c r="P281" s="862">
        <v>43906</v>
      </c>
      <c r="Q281" s="862">
        <v>43921</v>
      </c>
      <c r="R281" s="642">
        <f>(K281-O281)/O281*100</f>
        <v>6.2500000000000053</v>
      </c>
      <c r="S281" s="701">
        <f>IF(INDEX(Historical!$D$7:$D$1254,MATCH(B281,Historical!$B$7:$B$1278,0))=0,"n/a",(INDEX(Historical!$C$7:$C$1256,MATCH(B281,Historical!$B$7:$B$1278,0))/INDEX(Historical!$D$7:$D$1254,MATCH(B281,Historical!$B$7:$B$1278,0))-1)*100)</f>
        <v>6.6666666666666652</v>
      </c>
      <c r="T281" s="701">
        <f>IF(INDEX(Historical!$F$7:$F$1247,MATCH(B281,Historical!$B$7:$B$1278,0))=0,"n/a",((INDEX(Historical!$C$7:$C$1256,MATCH(B281,Historical!$B$7:$B$1278,0))/INDEX(Historical!$F$7:$F$1247,MATCH(B281,Historical!$B$7:$B$1278,0)))^(1/3)-1)*100)</f>
        <v>7.1664579674248774</v>
      </c>
      <c r="U281" s="701">
        <f>IF(INDEX(Historical!$H$7:$H$1247,MATCH(B281,Historical!$B$7:$B$1278,0))=0,"n/a",((INDEX(Historical!$C$7:$C$1256,MATCH(B281,Historical!$B$7:$B$1278,0))/INDEX(Historical!$H$7:$H$1247,MATCH(B281,Historical!$B$7:$B$1278,0)))^(1/5)-1)*100)</f>
        <v>7.7818067712725814</v>
      </c>
      <c r="V281" s="701">
        <f>IF(INDEX(Historical!$O$7:$O$1247,MATCH(B281,Historical!$B$7:$B$1278,0))=0,"n/a",((INDEX(Historical!$C$7:$C$1256,MATCH(B281,Historical!$B$7:$B$1278,0))/INDEX(Historical!$O$7:$O$1247,MATCH(B281,Historical!$B$7:$B$1278,0)))^(1/10)-1)*100)</f>
        <v>23.11444133449163</v>
      </c>
      <c r="W281" s="702">
        <f>IF(OR(U281&lt;=0,U281="n/a",V281&lt;=0,V281="n/a"),"n/a",U281/V281)</f>
        <v>0.33666428094286155</v>
      </c>
      <c r="X281" s="703">
        <f>IF(OR(AJ281&lt;=0,AJ281="n/a",U281&lt;=0,U281="n/a"),"n/a",U281/AJ281)</f>
        <v>0.32696667106187322</v>
      </c>
      <c r="Y281" s="664"/>
      <c r="Z281" s="651">
        <f>IF(OR(AC281&lt;0.01,AC281="n/a"),"n/a",M281/AC281*100)</f>
        <v>6.8548387096774199</v>
      </c>
      <c r="AA281" s="887">
        <f>IF(OR(AC281&lt;0.01,AC281="n/a"),"n/a",I281/AC281)</f>
        <v>5.448588709677419</v>
      </c>
      <c r="AB281" s="888">
        <v>12</v>
      </c>
      <c r="AC281" s="866">
        <v>9.92</v>
      </c>
      <c r="AD281" s="866" t="s">
        <v>136</v>
      </c>
      <c r="AE281" s="866">
        <v>2.25</v>
      </c>
      <c r="AF281" s="866">
        <v>0.9</v>
      </c>
      <c r="AG281" s="866">
        <v>18.7</v>
      </c>
      <c r="AH281" s="866">
        <v>50.4</v>
      </c>
      <c r="AI281" s="866">
        <v>-49.769999999999996</v>
      </c>
      <c r="AJ281" s="866">
        <v>23.799999999999997</v>
      </c>
      <c r="AK281" s="866" t="s">
        <v>136</v>
      </c>
      <c r="AL281" s="879">
        <v>127.56</v>
      </c>
      <c r="AM281" s="873">
        <v>0.3</v>
      </c>
      <c r="AN281" s="866">
        <v>0.14000000000000001</v>
      </c>
      <c r="AO281" s="740">
        <f>IF(U281="n/a","n/a",IF(AA281&lt;0,"n/a",IF(AA281="n/a","n/a",J281+U281-AA281)))</f>
        <v>3.5913124186719427</v>
      </c>
      <c r="AP281" s="741">
        <f>IF(U281="n/a","n/a",J281+U281)</f>
        <v>9.0399011283493618</v>
      </c>
      <c r="AQ281" s="889">
        <f>IF(OR(AC281&lt;0.01,AF281="n/a"),"n/a",(I281/SQRT(22.5*AC281*(I281/AF281))-1)*100)</f>
        <v>-53.315575575241716</v>
      </c>
      <c r="AR281" s="651">
        <f>INDEX(Historical!$C$7:$C$1256,MATCH(B281,Historical!$B$7:$B$1278,0))*IF(AH281="n/a",1.03,IF(AH281&lt;0,1.01,IF(AH281&gt;10,1.1,(1+AH281/100))))</f>
        <v>0.70400000000000007</v>
      </c>
      <c r="AS281" s="887">
        <f>IF($AI281="n/a",1.03*AR281,IF($AI281&lt;0,1.01*AR281,IF($AI281&gt;10,1.1*AR281,(1+$AI281/100)*AR281)))</f>
        <v>0.71104000000000012</v>
      </c>
      <c r="AT281" s="887">
        <f>IF($AK281="n/a",1.03*AS281,IF($AK281&lt;0,1.01*AS281,IF($AK281&gt;10,1.1*AS281,(1+$AK281/100)*AS281)))</f>
        <v>0.73237120000000011</v>
      </c>
      <c r="AU281" s="887">
        <f>IF($AK281="n/a",1.03*AT281,IF($AK281&lt;0,1.01*AT281,IF($AK281&gt;10,1.1*AT281,(1+$AK281/100)*AT281)))</f>
        <v>0.75434233600000011</v>
      </c>
      <c r="AV281" s="887">
        <f>IF($AK281="n/a",1.03*AU281,IF($AK281&lt;0,1.01*AU281,IF($AK281&gt;10,1.1*AU281,(1+$AK281/100)*AU281)))</f>
        <v>0.77697260608000018</v>
      </c>
      <c r="AW281" s="651">
        <f>SUM(AR281:AV281)</f>
        <v>3.6787261420800008</v>
      </c>
      <c r="AX281" s="748">
        <f>AW281/I281*100</f>
        <v>6.8061538243848307</v>
      </c>
      <c r="AY281" s="935">
        <v>0.81</v>
      </c>
      <c r="AZ281" s="873">
        <v>83.22</v>
      </c>
      <c r="BA281" s="873">
        <v>-21.4</v>
      </c>
      <c r="BB281" s="873">
        <v>9.0499999999999989</v>
      </c>
      <c r="BC281" s="873">
        <v>11.23</v>
      </c>
      <c r="BE281" s="624">
        <v>2014</v>
      </c>
      <c r="BF281" s="899">
        <f>IF(BE281&gt;2008,0,IF(BE281&gt;2001,1,IF(BE281&gt;1990,2,IF(BE281&gt;1980,3,IF(BE281&gt;1973,4,IF(BE281&gt;1970,5,IF(BE281&gt;1960,6,IF(BE281&gt;1958,7,IF(BE281&gt;1953,8,9)))))))))</f>
        <v>0</v>
      </c>
      <c r="BG281" s="883">
        <v>1.7000000000000002</v>
      </c>
    </row>
    <row r="282" spans="1:59" ht="11.25" customHeight="1" x14ac:dyDescent="0.2">
      <c r="A282" s="882" t="s">
        <v>4050</v>
      </c>
      <c r="B282" s="876" t="s">
        <v>4051</v>
      </c>
      <c r="C282" s="933" t="s">
        <v>4322</v>
      </c>
      <c r="D282" s="933" t="s">
        <v>4352</v>
      </c>
      <c r="E282" s="733">
        <v>6</v>
      </c>
      <c r="F282" s="1158">
        <v>695</v>
      </c>
      <c r="G282" s="1178" t="s">
        <v>106</v>
      </c>
      <c r="H282" s="1178" t="s">
        <v>106</v>
      </c>
      <c r="I282" s="875">
        <v>134.16</v>
      </c>
      <c r="J282" s="651">
        <f>(M282/I282)*100</f>
        <v>0.49194991055456172</v>
      </c>
      <c r="K282" s="878">
        <v>0.16500000000000001</v>
      </c>
      <c r="L282" s="888">
        <v>4</v>
      </c>
      <c r="M282" s="642">
        <f>K282*L282</f>
        <v>0.66</v>
      </c>
      <c r="N282" s="871" t="s">
        <v>4428</v>
      </c>
      <c r="O282" s="734">
        <v>0.15</v>
      </c>
      <c r="P282" s="862">
        <v>43920</v>
      </c>
      <c r="Q282" s="862">
        <v>43928</v>
      </c>
      <c r="R282" s="642">
        <f>(K282-O282)/O282*100</f>
        <v>10.000000000000009</v>
      </c>
      <c r="S282" s="701">
        <f>IF(INDEX(Historical!$D$7:$D$1254,MATCH(B282,Historical!$B$7:$B$1278,0))=0,"n/a",(INDEX(Historical!$C$7:$C$1256,MATCH(B282,Historical!$B$7:$B$1278,0))/INDEX(Historical!$D$7:$D$1254,MATCH(B282,Historical!$B$7:$B$1278,0))-1)*100)</f>
        <v>10.90047393364928</v>
      </c>
      <c r="T282" s="701">
        <f>IF(INDEX(Historical!$F$7:$F$1247,MATCH(B282,Historical!$B$7:$B$1278,0))=0,"n/a",((INDEX(Historical!$C$7:$C$1256,MATCH(B282,Historical!$B$7:$B$1278,0))/INDEX(Historical!$F$7:$F$1247,MATCH(B282,Historical!$B$7:$B$1278,0)))^(1/3)-1)*100)</f>
        <v>10.805794015300684</v>
      </c>
      <c r="U282" s="701" t="str">
        <f>IF(INDEX(Historical!$H$7:$H$1247,MATCH(B282,Historical!$B$7:$B$1278,0))=0,"n/a",((INDEX(Historical!$C$7:$C$1256,MATCH(B282,Historical!$B$7:$B$1278,0))/INDEX(Historical!$H$7:$H$1247,MATCH(B282,Historical!$B$7:$B$1278,0)))^(1/5)-1)*100)</f>
        <v>n/a</v>
      </c>
      <c r="V282" s="701" t="str">
        <f>IF(INDEX(Historical!$O$7:$O$1247,MATCH(B282,Historical!$B$7:$B$1278,0))=0,"n/a",((INDEX(Historical!$C$7:$C$1256,MATCH(B282,Historical!$B$7:$B$1278,0))/INDEX(Historical!$O$7:$O$1247,MATCH(B282,Historical!$B$7:$B$1278,0)))^(1/10)-1)*100)</f>
        <v>n/a</v>
      </c>
      <c r="W282" s="702" t="str">
        <f>IF(OR(U282&lt;=0,U282="n/a",V282&lt;=0,V282="n/a"),"n/a",U282/V282)</f>
        <v>n/a</v>
      </c>
      <c r="X282" s="703" t="str">
        <f>IF(OR(AJ282&lt;=0,AJ282="n/a",U282&lt;=0,U282="n/a"),"n/a",U282/AJ282)</f>
        <v>n/a</v>
      </c>
      <c r="Y282" s="877"/>
      <c r="Z282" s="651">
        <f>IF(OR(AC282&lt;0.01,AC282="n/a"),"n/a",M282/AC282*100)</f>
        <v>47.142857142857146</v>
      </c>
      <c r="AA282" s="887">
        <f>IF(OR(AC282&lt;0.01,AC282="n/a"),"n/a",I282/AC282)</f>
        <v>95.828571428571436</v>
      </c>
      <c r="AB282" s="888">
        <v>12</v>
      </c>
      <c r="AC282" s="866">
        <v>1.4</v>
      </c>
      <c r="AD282" s="866">
        <v>6.41</v>
      </c>
      <c r="AE282" s="866">
        <v>2.2400000000000002</v>
      </c>
      <c r="AF282" s="866">
        <v>9.68</v>
      </c>
      <c r="AG282" s="866" t="s">
        <v>136</v>
      </c>
      <c r="AH282" s="866">
        <v>28.1</v>
      </c>
      <c r="AI282" s="866">
        <v>9.6</v>
      </c>
      <c r="AJ282" s="866">
        <v>26.150000000000002</v>
      </c>
      <c r="AK282" s="866">
        <v>15</v>
      </c>
      <c r="AL282" s="879">
        <v>5830</v>
      </c>
      <c r="AM282" s="873">
        <v>16.5</v>
      </c>
      <c r="AN282" s="866" t="s">
        <v>136</v>
      </c>
      <c r="AO282" s="740" t="str">
        <f>IF(U282="n/a","n/a",IF(AA282&lt;0,"n/a",IF(AA282="n/a","n/a",J282+U282-AA282)))</f>
        <v>n/a</v>
      </c>
      <c r="AP282" s="741" t="str">
        <f>IF(U282="n/a","n/a",J282+U282)</f>
        <v>n/a</v>
      </c>
      <c r="AQ282" s="889">
        <f>IF(OR(AC282&lt;0.01,AF282="n/a"),"n/a",(I282/SQRT(22.5*AC282*(I282/AF282))-1)*100)</f>
        <v>542.08707316360881</v>
      </c>
      <c r="AR282" s="651">
        <f>INDEX(Historical!$C$7:$C$1256,MATCH(B282,Historical!$B$7:$B$1278,0))*IF(AH282="n/a",1.03,IF(AH282&lt;0,1.01,IF(AH282&gt;10,1.1,(1+AH282/100))))</f>
        <v>0.64349999999999996</v>
      </c>
      <c r="AS282" s="887">
        <f>IF($AI282="n/a",1.03*AR282,IF($AI282&lt;0,1.01*AR282,IF($AI282&gt;10,1.1*AR282,(1+$AI282/100)*AR282)))</f>
        <v>0.70527600000000001</v>
      </c>
      <c r="AT282" s="887">
        <f>IF($AK282="n/a",1.03*AS282,IF($AK282&lt;0,1.01*AS282,IF($AK282&gt;10,1.1*AS282,(1+$AK282/100)*AS282)))</f>
        <v>0.77580360000000004</v>
      </c>
      <c r="AU282" s="887">
        <f>IF($AK282="n/a",1.03*AT282,IF($AK282&lt;0,1.01*AT282,IF($AK282&gt;10,1.1*AT282,(1+$AK282/100)*AT282)))</f>
        <v>0.85338396000000016</v>
      </c>
      <c r="AV282" s="887">
        <f>IF($AK282="n/a",1.03*AU282,IF($AK282&lt;0,1.01*AU282,IF($AK282&gt;10,1.1*AU282,(1+$AK282/100)*AU282)))</f>
        <v>0.9387223560000002</v>
      </c>
      <c r="AW282" s="651">
        <f>SUM(AR282:AV282)</f>
        <v>3.9166859160000005</v>
      </c>
      <c r="AX282" s="748">
        <f>AW282/I282*100</f>
        <v>2.9194140697674422</v>
      </c>
      <c r="AY282" s="935" t="s">
        <v>136</v>
      </c>
      <c r="AZ282" s="873">
        <v>133.81</v>
      </c>
      <c r="BA282" s="873">
        <v>-3.38</v>
      </c>
      <c r="BB282" s="873">
        <v>3.4299999999999997</v>
      </c>
      <c r="BC282" s="873">
        <v>28.199999999999996</v>
      </c>
      <c r="BE282" s="624">
        <v>2015</v>
      </c>
      <c r="BF282" s="899">
        <f>IF(BE282&gt;2008,0,IF(BE282&gt;2001,1,IF(BE282&gt;1990,2,IF(BE282&gt;1980,3,IF(BE282&gt;1973,4,IF(BE282&gt;1970,5,IF(BE282&gt;1960,6,IF(BE282&gt;1958,7,IF(BE282&gt;1953,8,9)))))))))</f>
        <v>0</v>
      </c>
      <c r="BG282" s="883" t="s">
        <v>136</v>
      </c>
    </row>
    <row r="283" spans="1:59" ht="11.25" customHeight="1" x14ac:dyDescent="0.2">
      <c r="A283" s="864" t="s">
        <v>249</v>
      </c>
      <c r="B283" s="876" t="s">
        <v>250</v>
      </c>
      <c r="C283" s="933" t="s">
        <v>123</v>
      </c>
      <c r="D283" s="933" t="s">
        <v>4177</v>
      </c>
      <c r="E283" s="733">
        <v>51</v>
      </c>
      <c r="F283" s="1158">
        <v>27</v>
      </c>
      <c r="G283" s="1178" t="s">
        <v>115</v>
      </c>
      <c r="H283" s="1178" t="s">
        <v>115</v>
      </c>
      <c r="I283" s="866">
        <v>45.25</v>
      </c>
      <c r="J283" s="651">
        <f>(M283/I283)*100</f>
        <v>1.4364640883977902</v>
      </c>
      <c r="K283" s="878">
        <v>0.16250000000000001</v>
      </c>
      <c r="L283" s="888">
        <v>4</v>
      </c>
      <c r="M283" s="642">
        <f>K283*L283</f>
        <v>0.65</v>
      </c>
      <c r="N283" s="871" t="s">
        <v>691</v>
      </c>
      <c r="O283" s="734">
        <v>0.16</v>
      </c>
      <c r="P283" s="862">
        <v>43936</v>
      </c>
      <c r="Q283" s="862">
        <v>43951</v>
      </c>
      <c r="R283" s="642">
        <f>(K283-O283)/O283*100</f>
        <v>1.5625000000000013</v>
      </c>
      <c r="S283" s="701">
        <f>IF(INDEX(Historical!$D$7:$D$1254,MATCH(B283,Historical!$B$7:$B$1278,0))=0,"n/a",(INDEX(Historical!$C$7:$C$1256,MATCH(B283,Historical!$B$7:$B$1278,0))/INDEX(Historical!$D$7:$D$1254,MATCH(B283,Historical!$B$7:$B$1278,0))-1)*100)</f>
        <v>3.2520325203251987</v>
      </c>
      <c r="T283" s="701">
        <f>IF(INDEX(Historical!$F$7:$F$1247,MATCH(B283,Historical!$B$7:$B$1278,0))=0,"n/a",((INDEX(Historical!$C$7:$C$1256,MATCH(B283,Historical!$B$7:$B$1278,0))/INDEX(Historical!$F$7:$F$1247,MATCH(B283,Historical!$B$7:$B$1278,0)))^(1/3)-1)*100)</f>
        <v>4.9068093647468114</v>
      </c>
      <c r="U283" s="701">
        <f>IF(INDEX(Historical!$H$7:$H$1247,MATCH(B283,Historical!$B$7:$B$1278,0))=0,"n/a",((INDEX(Historical!$C$7:$C$1256,MATCH(B283,Historical!$B$7:$B$1278,0))/INDEX(Historical!$H$7:$H$1247,MATCH(B283,Historical!$B$7:$B$1278,0)))^(1/5)-1)*100)</f>
        <v>6.660392797243464</v>
      </c>
      <c r="V283" s="701">
        <f>IF(INDEX(Historical!$O$7:$O$1247,MATCH(B283,Historical!$B$7:$B$1278,0))=0,"n/a",((INDEX(Historical!$C$7:$C$1256,MATCH(B283,Historical!$B$7:$B$1278,0))/INDEX(Historical!$O$7:$O$1247,MATCH(B283,Historical!$B$7:$B$1278,0)))^(1/10)-1)*100)</f>
        <v>8.9283677923822182</v>
      </c>
      <c r="W283" s="702">
        <f>IF(OR(U283&lt;=0,U283="n/a",V283&lt;=0,V283="n/a"),"n/a",U283/V283)</f>
        <v>0.7459810070689723</v>
      </c>
      <c r="X283" s="703">
        <f>IF(OR(AJ283&lt;=0,AJ283="n/a",U283&lt;=0,U283="n/a"),"n/a",U283/AJ283)</f>
        <v>0.3171615617734983</v>
      </c>
      <c r="Y283" s="876"/>
      <c r="Z283" s="651">
        <f>IF(OR(AC283&lt;0.01,AC283="n/a"),"n/a",M283/AC283*100)</f>
        <v>29.54545454545454</v>
      </c>
      <c r="AA283" s="887">
        <f>IF(OR(AC283&lt;0.01,AC283="n/a"),"n/a",I283/AC283)</f>
        <v>20.568181818181817</v>
      </c>
      <c r="AB283" s="888">
        <v>11</v>
      </c>
      <c r="AC283" s="866">
        <v>2.2000000000000002</v>
      </c>
      <c r="AD283" s="866">
        <v>2.57</v>
      </c>
      <c r="AE283" s="866">
        <v>0.85</v>
      </c>
      <c r="AF283" s="866">
        <v>1.8</v>
      </c>
      <c r="AG283" s="866">
        <v>9.3000000000000007</v>
      </c>
      <c r="AH283" s="866">
        <v>-38.700000000000003</v>
      </c>
      <c r="AI283" s="866">
        <v>23.31</v>
      </c>
      <c r="AJ283" s="866">
        <v>21</v>
      </c>
      <c r="AK283" s="866">
        <v>8.01</v>
      </c>
      <c r="AL283" s="879">
        <v>2330</v>
      </c>
      <c r="AM283" s="873">
        <v>0.70000000000000007</v>
      </c>
      <c r="AN283" s="866">
        <v>1.42</v>
      </c>
      <c r="AO283" s="740">
        <f>IF(U283="n/a","n/a",IF(AA283&lt;0,"n/a",IF(AA283="n/a","n/a",J283+U283-AA283)))</f>
        <v>-12.471324932540563</v>
      </c>
      <c r="AP283" s="741">
        <f>IF(U283="n/a","n/a",J283+U283)</f>
        <v>8.0968568856412535</v>
      </c>
      <c r="AQ283" s="889">
        <f>IF(OR(AC283&lt;0.01,AF283="n/a"),"n/a",(I283/SQRT(22.5*AC283*(I283/AF283))-1)*100)</f>
        <v>28.275272186596624</v>
      </c>
      <c r="AR283" s="651">
        <f>INDEX(Historical!$C$7:$C$1256,MATCH(B283,Historical!$B$7:$B$1278,0))*IF(AH283="n/a",1.03,IF(AH283&lt;0,1.01,IF(AH283&gt;10,1.1,(1+AH283/100))))</f>
        <v>0.64134999999999998</v>
      </c>
      <c r="AS283" s="887">
        <f>IF($AI283="n/a",1.03*AR283,IF($AI283&lt;0,1.01*AR283,IF($AI283&gt;10,1.1*AR283,(1+$AI283/100)*AR283)))</f>
        <v>0.70548500000000003</v>
      </c>
      <c r="AT283" s="887">
        <f>IF($AK283="n/a",1.03*AS283,IF($AK283&lt;0,1.01*AS283,IF($AK283&gt;10,1.1*AS283,(1+$AK283/100)*AS283)))</f>
        <v>0.76199434850000003</v>
      </c>
      <c r="AU283" s="887">
        <f>IF($AK283="n/a",1.03*AT283,IF($AK283&lt;0,1.01*AT283,IF($AK283&gt;10,1.1*AT283,(1+$AK283/100)*AT283)))</f>
        <v>0.82303009581485009</v>
      </c>
      <c r="AV283" s="887">
        <f>IF($AK283="n/a",1.03*AU283,IF($AK283&lt;0,1.01*AU283,IF($AK283&gt;10,1.1*AU283,(1+$AK283/100)*AU283)))</f>
        <v>0.88895480648961966</v>
      </c>
      <c r="AW283" s="651">
        <f>SUM(AR283:AV283)</f>
        <v>3.8208142508044696</v>
      </c>
      <c r="AX283" s="748">
        <f>AW283/I283*100</f>
        <v>8.4437883995678895</v>
      </c>
      <c r="AY283" s="935">
        <v>1.78</v>
      </c>
      <c r="AZ283" s="873">
        <v>91.09</v>
      </c>
      <c r="BA283" s="873">
        <v>-13.65</v>
      </c>
      <c r="BB283" s="873">
        <v>-6.4799999999999995</v>
      </c>
      <c r="BC283" s="873">
        <v>7.2900000000000009</v>
      </c>
      <c r="BE283" s="624">
        <v>1970</v>
      </c>
      <c r="BF283" s="899">
        <f>IF(BE283&gt;2008,0,IF(BE283&gt;2001,1,IF(BE283&gt;1990,2,IF(BE283&gt;1980,3,IF(BE283&gt;1973,4,IF(BE283&gt;1970,5,IF(BE283&gt;1960,6,IF(BE283&gt;1958,7,IF(BE283&gt;1953,8,9)))))))))</f>
        <v>6</v>
      </c>
      <c r="BG283" s="883">
        <v>2.9000000000000004</v>
      </c>
    </row>
    <row r="284" spans="1:59" ht="11.25" customHeight="1" x14ac:dyDescent="0.2">
      <c r="A284" s="882" t="s">
        <v>4112</v>
      </c>
      <c r="B284" s="876" t="s">
        <v>2286</v>
      </c>
      <c r="C284" s="933" t="s">
        <v>108</v>
      </c>
      <c r="D284" s="933" t="s">
        <v>4341</v>
      </c>
      <c r="E284" s="733">
        <v>5</v>
      </c>
      <c r="F284" s="1158">
        <v>707</v>
      </c>
      <c r="G284" s="1141" t="s">
        <v>106</v>
      </c>
      <c r="H284" s="1141" t="s">
        <v>106</v>
      </c>
      <c r="I284" s="875">
        <v>10.99</v>
      </c>
      <c r="J284" s="651">
        <f>(M284/I284)*100</f>
        <v>4.7315741583257509</v>
      </c>
      <c r="K284" s="878">
        <v>0.13</v>
      </c>
      <c r="L284" s="888">
        <v>4</v>
      </c>
      <c r="M284" s="642">
        <f>K284*L284</f>
        <v>0.52</v>
      </c>
      <c r="N284" s="871" t="s">
        <v>489</v>
      </c>
      <c r="O284" s="734">
        <v>0.12</v>
      </c>
      <c r="P284" s="867">
        <v>43553</v>
      </c>
      <c r="Q284" s="867">
        <v>43570</v>
      </c>
      <c r="R284" s="642">
        <f>(K284-O284)/O284*100</f>
        <v>8.333333333333341</v>
      </c>
      <c r="S284" s="701">
        <f>IF(INDEX(Historical!$D$7:$D$1254,MATCH(B284,Historical!$B$7:$B$1278,0))=0,"n/a",(INDEX(Historical!$C$7:$C$1256,MATCH(B284,Historical!$B$7:$B$1278,0))/INDEX(Historical!$D$7:$D$1254,MATCH(B284,Historical!$B$7:$B$1278,0))-1)*100)</f>
        <v>8.5106382978723527</v>
      </c>
      <c r="T284" s="701">
        <f>IF(INDEX(Historical!$F$7:$F$1247,MATCH(B284,Historical!$B$7:$B$1278,0))=0,"n/a",((INDEX(Historical!$C$7:$C$1256,MATCH(B284,Historical!$B$7:$B$1278,0))/INDEX(Historical!$F$7:$F$1247,MATCH(B284,Historical!$B$7:$B$1278,0)))^(1/3)-1)*100)</f>
        <v>9.3541299792876842</v>
      </c>
      <c r="U284" s="701">
        <f>IF(INDEX(Historical!$H$7:$H$1247,MATCH(B284,Historical!$B$7:$B$1278,0))=0,"n/a",((INDEX(Historical!$C$7:$C$1256,MATCH(B284,Historical!$B$7:$B$1278,0))/INDEX(Historical!$H$7:$H$1247,MATCH(B284,Historical!$B$7:$B$1278,0)))^(1/5)-1)*100)</f>
        <v>9.7700948713745017</v>
      </c>
      <c r="V284" s="701">
        <f>IF(INDEX(Historical!$O$7:$O$1247,MATCH(B284,Historical!$B$7:$B$1278,0))=0,"n/a",((INDEX(Historical!$C$7:$C$1256,MATCH(B284,Historical!$B$7:$B$1278,0))/INDEX(Historical!$O$7:$O$1247,MATCH(B284,Historical!$B$7:$B$1278,0)))^(1/10)-1)*100)</f>
        <v>6.9694302943088537</v>
      </c>
      <c r="W284" s="702">
        <f>IF(OR(U284&lt;=0,U284="n/a",V284&lt;=0,V284="n/a"),"n/a",U284/V284)</f>
        <v>1.4018498584242436</v>
      </c>
      <c r="X284" s="703">
        <f>IF(OR(AJ284&lt;=0,AJ284="n/a",U284&lt;=0,U284="n/a"),"n/a",U284/AJ284)</f>
        <v>0.99694845626270423</v>
      </c>
      <c r="Y284" s="877"/>
      <c r="Z284" s="651">
        <f>IF(OR(AC284&lt;0.01,AC284="n/a"),"n/a",M284/AC284*100)</f>
        <v>48.598130841121495</v>
      </c>
      <c r="AA284" s="887">
        <f>IF(OR(AC284&lt;0.01,AC284="n/a"),"n/a",I284/AC284)</f>
        <v>10.271028037383177</v>
      </c>
      <c r="AB284" s="888">
        <v>12</v>
      </c>
      <c r="AC284" s="866">
        <v>1.07</v>
      </c>
      <c r="AD284" s="866">
        <v>1.28</v>
      </c>
      <c r="AE284" s="866">
        <v>2.36</v>
      </c>
      <c r="AF284" s="866">
        <v>0.76</v>
      </c>
      <c r="AG284" s="866">
        <v>8.4</v>
      </c>
      <c r="AH284" s="866">
        <v>14.299999999999999</v>
      </c>
      <c r="AI284" s="866">
        <v>-7.76</v>
      </c>
      <c r="AJ284" s="866">
        <v>9.8000000000000007</v>
      </c>
      <c r="AK284" s="866">
        <v>8</v>
      </c>
      <c r="AL284" s="879">
        <v>1800</v>
      </c>
      <c r="AM284" s="873">
        <v>0.8</v>
      </c>
      <c r="AN284" s="866">
        <v>0.32</v>
      </c>
      <c r="AO284" s="740">
        <f>IF(U284="n/a","n/a",IF(AA284&lt;0,"n/a",IF(AA284="n/a","n/a",J284+U284-AA284)))</f>
        <v>4.2306409923170758</v>
      </c>
      <c r="AP284" s="741">
        <f>IF(U284="n/a","n/a",J284+U284)</f>
        <v>14.501669029700253</v>
      </c>
      <c r="AQ284" s="889">
        <f>IF(OR(AC284&lt;0.01,AF284="n/a"),"n/a",(I284/SQRT(22.5*AC284*(I284/AF284))-1)*100)</f>
        <v>-41.099023556815808</v>
      </c>
      <c r="AR284" s="651">
        <f>INDEX(Historical!$C$7:$C$1256,MATCH(B284,Historical!$B$7:$B$1278,0))*IF(AH284="n/a",1.03,IF(AH284&lt;0,1.01,IF(AH284&gt;10,1.1,(1+AH284/100))))</f>
        <v>0.56100000000000005</v>
      </c>
      <c r="AS284" s="887">
        <f>IF($AI284="n/a",1.03*AR284,IF($AI284&lt;0,1.01*AR284,IF($AI284&gt;10,1.1*AR284,(1+$AI284/100)*AR284)))</f>
        <v>0.56661000000000006</v>
      </c>
      <c r="AT284" s="887">
        <f>IF($AK284="n/a",1.03*AS284,IF($AK284&lt;0,1.01*AS284,IF($AK284&gt;10,1.1*AS284,(1+$AK284/100)*AS284)))</f>
        <v>0.61193880000000012</v>
      </c>
      <c r="AU284" s="887">
        <f>IF($AK284="n/a",1.03*AT284,IF($AK284&lt;0,1.01*AT284,IF($AK284&gt;10,1.1*AT284,(1+$AK284/100)*AT284)))</f>
        <v>0.66089390400000014</v>
      </c>
      <c r="AV284" s="887">
        <f>IF($AK284="n/a",1.03*AU284,IF($AK284&lt;0,1.01*AU284,IF($AK284&gt;10,1.1*AU284,(1+$AK284/100)*AU284)))</f>
        <v>0.71376541632000023</v>
      </c>
      <c r="AW284" s="651">
        <f>SUM(AR284:AV284)</f>
        <v>3.1142081203200007</v>
      </c>
      <c r="AX284" s="748">
        <f>AW284/I284*100</f>
        <v>28.336743587989087</v>
      </c>
      <c r="AY284" s="935">
        <v>0.9</v>
      </c>
      <c r="AZ284" s="873">
        <v>23.62</v>
      </c>
      <c r="BA284" s="873">
        <v>-38.940000000000005</v>
      </c>
      <c r="BB284" s="873">
        <v>10.24</v>
      </c>
      <c r="BC284" s="873">
        <v>-4.82</v>
      </c>
      <c r="BE284" s="624">
        <v>2015</v>
      </c>
      <c r="BF284" s="899">
        <f>IF(BE284&gt;2008,0,IF(BE284&gt;2001,1,IF(BE284&gt;1990,2,IF(BE284&gt;1980,3,IF(BE284&gt;1973,4,IF(BE284&gt;1970,5,IF(BE284&gt;1960,6,IF(BE284&gt;1958,7,IF(BE284&gt;1953,8,9)))))))))</f>
        <v>0</v>
      </c>
      <c r="BG284" s="883">
        <v>0.89999999999999991</v>
      </c>
    </row>
    <row r="285" spans="1:59" ht="11.25" customHeight="1" x14ac:dyDescent="0.2">
      <c r="A285" s="872" t="s">
        <v>3822</v>
      </c>
      <c r="B285" s="876" t="s">
        <v>3823</v>
      </c>
      <c r="C285" s="933" t="s">
        <v>108</v>
      </c>
      <c r="D285" s="933" t="s">
        <v>4341</v>
      </c>
      <c r="E285" s="733">
        <v>7</v>
      </c>
      <c r="F285" s="1158">
        <v>617</v>
      </c>
      <c r="G285" s="1124" t="s">
        <v>106</v>
      </c>
      <c r="H285" s="1124" t="s">
        <v>106</v>
      </c>
      <c r="I285" s="875">
        <v>14</v>
      </c>
      <c r="J285" s="651">
        <f>(M285/I285)*100</f>
        <v>3.1428571428571432</v>
      </c>
      <c r="K285" s="878">
        <v>0.11</v>
      </c>
      <c r="L285" s="888">
        <v>4</v>
      </c>
      <c r="M285" s="642">
        <f>K285*L285</f>
        <v>0.44</v>
      </c>
      <c r="N285" s="871" t="s">
        <v>591</v>
      </c>
      <c r="O285" s="734">
        <v>0.09</v>
      </c>
      <c r="P285" s="862">
        <v>43888</v>
      </c>
      <c r="Q285" s="862">
        <v>43903</v>
      </c>
      <c r="R285" s="642">
        <f>(K285-O285)/O285*100</f>
        <v>22.222222222222225</v>
      </c>
      <c r="S285" s="701">
        <f>IF(INDEX(Historical!$D$7:$D$1254,MATCH(B285,Historical!$B$7:$B$1278,0))=0,"n/a",(INDEX(Historical!$C$7:$C$1256,MATCH(B285,Historical!$B$7:$B$1278,0))/INDEX(Historical!$D$7:$D$1254,MATCH(B285,Historical!$B$7:$B$1278,0))-1)*100)</f>
        <v>79.999999999999986</v>
      </c>
      <c r="T285" s="701">
        <f>IF(INDEX(Historical!$F$7:$F$1247,MATCH(B285,Historical!$B$7:$B$1278,0))=0,"n/a",((INDEX(Historical!$C$7:$C$1256,MATCH(B285,Historical!$B$7:$B$1278,0))/INDEX(Historical!$F$7:$F$1247,MATCH(B285,Historical!$B$7:$B$1278,0)))^(1/3)-1)*100)</f>
        <v>44.224957030740832</v>
      </c>
      <c r="U285" s="701">
        <f>IF(INDEX(Historical!$H$7:$H$1247,MATCH(B285,Historical!$B$7:$B$1278,0))=0,"n/a",((INDEX(Historical!$C$7:$C$1256,MATCH(B285,Historical!$B$7:$B$1278,0))/INDEX(Historical!$H$7:$H$1247,MATCH(B285,Historical!$B$7:$B$1278,0)))^(1/5)-1)*100)</f>
        <v>36.851085783726333</v>
      </c>
      <c r="V285" s="701">
        <f>IF(INDEX(Historical!$O$7:$O$1247,MATCH(B285,Historical!$B$7:$B$1278,0))=0,"n/a",((INDEX(Historical!$C$7:$C$1256,MATCH(B285,Historical!$B$7:$B$1278,0))/INDEX(Historical!$O$7:$O$1247,MATCH(B285,Historical!$B$7:$B$1278,0)))^(1/10)-1)*100)</f>
        <v>-4.3221412410634148</v>
      </c>
      <c r="W285" s="702" t="str">
        <f>IF(OR(U285&lt;=0,U285="n/a",V285&lt;=0,V285="n/a"),"n/a",U285/V285)</f>
        <v>n/a</v>
      </c>
      <c r="X285" s="703" t="str">
        <f>IF(OR(AJ285&lt;=0,AJ285="n/a",U285&lt;=0,U285="n/a"),"n/a",U285/AJ285)</f>
        <v>n/a</v>
      </c>
      <c r="Y285" s="877"/>
      <c r="Z285" s="651" t="str">
        <f>IF(OR(AC285&lt;0.01,AC285="n/a"),"n/a",M285/AC285*100)</f>
        <v>n/a</v>
      </c>
      <c r="AA285" s="887" t="str">
        <f>IF(OR(AC285&lt;0.01,AC285="n/a"),"n/a",I285/AC285)</f>
        <v>n/a</v>
      </c>
      <c r="AB285" s="888">
        <v>12</v>
      </c>
      <c r="AC285" s="866" t="s">
        <v>136</v>
      </c>
      <c r="AD285" s="866" t="s">
        <v>136</v>
      </c>
      <c r="AE285" s="866" t="s">
        <v>136</v>
      </c>
      <c r="AF285" s="866" t="s">
        <v>136</v>
      </c>
      <c r="AG285" s="866" t="s">
        <v>136</v>
      </c>
      <c r="AH285" s="866" t="s">
        <v>136</v>
      </c>
      <c r="AI285" s="866" t="s">
        <v>136</v>
      </c>
      <c r="AJ285" s="866" t="s">
        <v>136</v>
      </c>
      <c r="AK285" s="866" t="s">
        <v>136</v>
      </c>
      <c r="AL285" s="879" t="s">
        <v>136</v>
      </c>
      <c r="AM285" s="873" t="s">
        <v>136</v>
      </c>
      <c r="AN285" s="866" t="s">
        <v>136</v>
      </c>
      <c r="AO285" s="740" t="str">
        <f>IF(U285="n/a","n/a",IF(AA285&lt;0,"n/a",IF(AA285="n/a","n/a",J285+U285-AA285)))</f>
        <v>n/a</v>
      </c>
      <c r="AP285" s="741">
        <f>IF(U285="n/a","n/a",J285+U285)</f>
        <v>39.993942926583479</v>
      </c>
      <c r="AQ285" s="889" t="str">
        <f>IF(OR(AC285&lt;0.01,AF285="n/a"),"n/a",(I285/SQRT(22.5*AC285*(I285/AF285))-1)*100)</f>
        <v>n/a</v>
      </c>
      <c r="AR285" s="651">
        <f>INDEX(Historical!$C$7:$C$1256,MATCH(B285,Historical!$B$7:$B$1278,0))*IF(AH285="n/a",1.03,IF(AH285&lt;0,1.01,IF(AH285&gt;10,1.1,(1+AH285/100))))</f>
        <v>0.37080000000000002</v>
      </c>
      <c r="AS285" s="887">
        <f>IF($AI285="n/a",1.03*AR285,IF($AI285&lt;0,1.01*AR285,IF($AI285&gt;10,1.1*AR285,(1+$AI285/100)*AR285)))</f>
        <v>0.38192400000000004</v>
      </c>
      <c r="AT285" s="887">
        <f>IF($AK285="n/a",1.03*AS285,IF($AK285&lt;0,1.01*AS285,IF($AK285&gt;10,1.1*AS285,(1+$AK285/100)*AS285)))</f>
        <v>0.39338172000000005</v>
      </c>
      <c r="AU285" s="887">
        <f>IF($AK285="n/a",1.03*AT285,IF($AK285&lt;0,1.01*AT285,IF($AK285&gt;10,1.1*AT285,(1+$AK285/100)*AT285)))</f>
        <v>0.40518317160000006</v>
      </c>
      <c r="AV285" s="887">
        <f>IF($AK285="n/a",1.03*AU285,IF($AK285&lt;0,1.01*AU285,IF($AK285&gt;10,1.1*AU285,(1+$AK285/100)*AU285)))</f>
        <v>0.41733866674800008</v>
      </c>
      <c r="AW285" s="651">
        <f>SUM(AR285:AV285)</f>
        <v>1.9686275583480002</v>
      </c>
      <c r="AX285" s="748">
        <f>AW285/I285*100</f>
        <v>14.061625416771431</v>
      </c>
      <c r="AY285" s="935" t="s">
        <v>136</v>
      </c>
      <c r="AZ285" s="873" t="s">
        <v>136</v>
      </c>
      <c r="BA285" s="873" t="s">
        <v>136</v>
      </c>
      <c r="BB285" s="873" t="s">
        <v>136</v>
      </c>
      <c r="BC285" s="873" t="s">
        <v>136</v>
      </c>
      <c r="BD285" s="908" t="s">
        <v>4268</v>
      </c>
      <c r="BE285" s="624">
        <v>2014</v>
      </c>
      <c r="BF285" s="899">
        <f>IF(BE285&gt;2008,0,IF(BE285&gt;2001,1,IF(BE285&gt;1990,2,IF(BE285&gt;1980,3,IF(BE285&gt;1973,4,IF(BE285&gt;1970,5,IF(BE285&gt;1960,6,IF(BE285&gt;1958,7,IF(BE285&gt;1953,8,9)))))))))</f>
        <v>0</v>
      </c>
      <c r="BG285" s="883" t="s">
        <v>136</v>
      </c>
    </row>
    <row r="286" spans="1:59" s="774" customFormat="1" ht="11.25" customHeight="1" x14ac:dyDescent="0.2">
      <c r="A286" s="755" t="s">
        <v>1237</v>
      </c>
      <c r="B286" s="782" t="s">
        <v>1238</v>
      </c>
      <c r="C286" s="933" t="s">
        <v>108</v>
      </c>
      <c r="D286" s="933" t="s">
        <v>4341</v>
      </c>
      <c r="E286" s="756">
        <v>8</v>
      </c>
      <c r="F286" s="1158">
        <v>534</v>
      </c>
      <c r="G286" s="1181" t="s">
        <v>106</v>
      </c>
      <c r="H286" s="1181" t="s">
        <v>106</v>
      </c>
      <c r="I286" s="757">
        <v>30.17</v>
      </c>
      <c r="J286" s="758">
        <f>(M286/I286)*100</f>
        <v>2.5190586675505466</v>
      </c>
      <c r="K286" s="759">
        <v>0.19</v>
      </c>
      <c r="L286" s="760">
        <v>4</v>
      </c>
      <c r="M286" s="761">
        <f>K286*L286</f>
        <v>0.76</v>
      </c>
      <c r="N286" s="762" t="s">
        <v>1239</v>
      </c>
      <c r="O286" s="763">
        <v>0.17</v>
      </c>
      <c r="P286" s="764">
        <v>43868</v>
      </c>
      <c r="Q286" s="764">
        <v>43881</v>
      </c>
      <c r="R286" s="761">
        <f>(K286-O286)/O286*100</f>
        <v>11.764705882352935</v>
      </c>
      <c r="S286" s="701">
        <f>IF(INDEX(Historical!$D$7:$D$1254,MATCH(B286,Historical!$B$7:$B$1278,0))=0,"n/a",(INDEX(Historical!$C$7:$C$1256,MATCH(B286,Historical!$B$7:$B$1278,0))/INDEX(Historical!$D$7:$D$1254,MATCH(B286,Historical!$B$7:$B$1278,0))-1)*100)</f>
        <v>13.333333333333353</v>
      </c>
      <c r="T286" s="701">
        <f>IF(INDEX(Historical!$F$7:$F$1247,MATCH(B286,Historical!$B$7:$B$1278,0))=0,"n/a",((INDEX(Historical!$C$7:$C$1256,MATCH(B286,Historical!$B$7:$B$1278,0))/INDEX(Historical!$F$7:$F$1247,MATCH(B286,Historical!$B$7:$B$1278,0)))^(1/3)-1)*100)</f>
        <v>12.311068346755549</v>
      </c>
      <c r="U286" s="701">
        <f>IF(INDEX(Historical!$H$7:$H$1247,MATCH(B286,Historical!$B$7:$B$1278,0))=0,"n/a",((INDEX(Historical!$C$7:$C$1256,MATCH(B286,Historical!$B$7:$B$1278,0))/INDEX(Historical!$H$7:$H$1247,MATCH(B286,Historical!$B$7:$B$1278,0)))^(1/5)-1)*100)</f>
        <v>9.7700948713745017</v>
      </c>
      <c r="V286" s="701">
        <f>IF(INDEX(Historical!$O$7:$O$1247,MATCH(B286,Historical!$B$7:$B$1278,0))=0,"n/a",((INDEX(Historical!$C$7:$C$1256,MATCH(B286,Historical!$B$7:$B$1278,0))/INDEX(Historical!$O$7:$O$1247,MATCH(B286,Historical!$B$7:$B$1278,0)))^(1/10)-1)*100)</f>
        <v>6.1796316715072797</v>
      </c>
      <c r="W286" s="702">
        <f>IF(OR(U286&lt;=0,U286="n/a",V286&lt;=0,V286="n/a"),"n/a",U286/V286)</f>
        <v>1.5810157288859044</v>
      </c>
      <c r="X286" s="703">
        <f>IF(OR(AJ286&lt;=0,AJ286="n/a",U286&lt;=0,U286="n/a"),"n/a",U286/AJ286)</f>
        <v>0.98687826983580818</v>
      </c>
      <c r="Y286" s="775"/>
      <c r="Z286" s="758">
        <f>IF(OR(AC286&lt;0.01,AC286="n/a"),"n/a",M286/AC286*100)</f>
        <v>36.363636363636367</v>
      </c>
      <c r="AA286" s="766">
        <f>IF(OR(AC286&lt;0.01,AC286="n/a"),"n/a",I286/AC286)</f>
        <v>14.435406698564595</v>
      </c>
      <c r="AB286" s="760">
        <v>12</v>
      </c>
      <c r="AC286" s="767">
        <v>2.09</v>
      </c>
      <c r="AD286" s="767">
        <v>1.6</v>
      </c>
      <c r="AE286" s="767">
        <v>4.4000000000000004</v>
      </c>
      <c r="AF286" s="767">
        <v>1.34</v>
      </c>
      <c r="AG286" s="767">
        <v>9.6</v>
      </c>
      <c r="AH286" s="767">
        <v>15.2</v>
      </c>
      <c r="AI286" s="767">
        <v>-12.02</v>
      </c>
      <c r="AJ286" s="767">
        <v>9.9</v>
      </c>
      <c r="AK286" s="767">
        <v>9</v>
      </c>
      <c r="AL286" s="768">
        <v>797.39</v>
      </c>
      <c r="AM286" s="769">
        <v>1.2</v>
      </c>
      <c r="AN286" s="767">
        <v>0.01</v>
      </c>
      <c r="AO286" s="770">
        <f>IF(U286="n/a","n/a",IF(AA286&lt;0,"n/a",IF(AA286="n/a","n/a",J286+U286-AA286)))</f>
        <v>-2.1462531596395458</v>
      </c>
      <c r="AP286" s="771">
        <f>IF(U286="n/a","n/a",J286+U286)</f>
        <v>12.289153538925049</v>
      </c>
      <c r="AQ286" s="772">
        <f>IF(OR(AC286&lt;0.01,AF286="n/a"),"n/a",(I286/SQRT(22.5*AC286*(I286/AF286))-1)*100)</f>
        <v>-7.2795240735142315</v>
      </c>
      <c r="AR286" s="651">
        <f>INDEX(Historical!$C$7:$C$1256,MATCH(B286,Historical!$B$7:$B$1278,0))*IF(AH286="n/a",1.03,IF(AH286&lt;0,1.01,IF(AH286&gt;10,1.1,(1+AH286/100))))</f>
        <v>0.74800000000000011</v>
      </c>
      <c r="AS286" s="766">
        <f>IF($AI286="n/a",1.03*AR286,IF($AI286&lt;0,1.01*AR286,IF($AI286&gt;10,1.1*AR286,(1+$AI286/100)*AR286)))</f>
        <v>0.75548000000000015</v>
      </c>
      <c r="AT286" s="766">
        <f>IF($AK286="n/a",1.03*AS286,IF($AK286&lt;0,1.01*AS286,IF($AK286&gt;10,1.1*AS286,(1+$AK286/100)*AS286)))</f>
        <v>0.82347320000000024</v>
      </c>
      <c r="AU286" s="766">
        <f>IF($AK286="n/a",1.03*AT286,IF($AK286&lt;0,1.01*AT286,IF($AK286&gt;10,1.1*AT286,(1+$AK286/100)*AT286)))</f>
        <v>0.89758578800000033</v>
      </c>
      <c r="AV286" s="766">
        <f>IF($AK286="n/a",1.03*AU286,IF($AK286&lt;0,1.01*AU286,IF($AK286&gt;10,1.1*AU286,(1+$AK286/100)*AU286)))</f>
        <v>0.97836850892000038</v>
      </c>
      <c r="AW286" s="758">
        <f>SUM(AR286:AV286)</f>
        <v>4.2029074969200009</v>
      </c>
      <c r="AX286" s="773">
        <f>AW286/I286*100</f>
        <v>13.930750735565134</v>
      </c>
      <c r="AY286" s="936">
        <v>0.84</v>
      </c>
      <c r="AZ286" s="769">
        <v>28.16</v>
      </c>
      <c r="BA286" s="769">
        <v>-16.59</v>
      </c>
      <c r="BB286" s="769">
        <v>4.7</v>
      </c>
      <c r="BC286" s="769">
        <v>2.16</v>
      </c>
      <c r="BD286" s="909"/>
      <c r="BE286" s="624">
        <v>2013</v>
      </c>
      <c r="BF286" s="899">
        <f>IF(BE286&gt;2008,0,IF(BE286&gt;2001,1,IF(BE286&gt;1990,2,IF(BE286&gt;1980,3,IF(BE286&gt;1973,4,IF(BE286&gt;1970,5,IF(BE286&gt;1960,6,IF(BE286&gt;1958,7,IF(BE286&gt;1953,8,9)))))))))</f>
        <v>0</v>
      </c>
      <c r="BG286" s="825">
        <v>1.2</v>
      </c>
    </row>
    <row r="287" spans="1:59" ht="11.25" customHeight="1" x14ac:dyDescent="0.2">
      <c r="A287" s="881" t="s">
        <v>1246</v>
      </c>
      <c r="B287" s="876" t="s">
        <v>1247</v>
      </c>
      <c r="C287" s="933" t="s">
        <v>108</v>
      </c>
      <c r="D287" s="933" t="s">
        <v>4337</v>
      </c>
      <c r="E287" s="733">
        <v>9</v>
      </c>
      <c r="F287" s="1158">
        <v>466</v>
      </c>
      <c r="G287" s="1155" t="s">
        <v>106</v>
      </c>
      <c r="H287" s="1155" t="s">
        <v>106</v>
      </c>
      <c r="I287" s="875">
        <v>8.33</v>
      </c>
      <c r="J287" s="651">
        <f>(M287/I287)*100</f>
        <v>10.084033613445378</v>
      </c>
      <c r="K287" s="878">
        <v>6.9999999999999993E-2</v>
      </c>
      <c r="L287" s="888">
        <v>12</v>
      </c>
      <c r="M287" s="642">
        <f>K287*L287</f>
        <v>0.83999999999999986</v>
      </c>
      <c r="N287" s="871" t="s">
        <v>1051</v>
      </c>
      <c r="O287" s="734">
        <v>6.8000000000000005E-2</v>
      </c>
      <c r="P287" s="862">
        <v>43879</v>
      </c>
      <c r="Q287" s="862">
        <v>43920</v>
      </c>
      <c r="R287" s="642">
        <f>(K287-O287)/O287*100</f>
        <v>2.9411764705882173</v>
      </c>
      <c r="S287" s="701">
        <f>IF(INDEX(Historical!$D$7:$D$1254,MATCH(B287,Historical!$B$7:$B$1278,0))=0,"n/a",(INDEX(Historical!$C$7:$C$1256,MATCH(B287,Historical!$B$7:$B$1278,0))/INDEX(Historical!$D$7:$D$1254,MATCH(B287,Historical!$B$7:$B$1278,0))-1)*100)</f>
        <v>1.8726591760299449</v>
      </c>
      <c r="T287" s="701">
        <f>IF(INDEX(Historical!$F$7:$F$1247,MATCH(B287,Historical!$B$7:$B$1278,0))=0,"n/a",((INDEX(Historical!$C$7:$C$1256,MATCH(B287,Historical!$B$7:$B$1278,0))/INDEX(Historical!$F$7:$F$1247,MATCH(B287,Historical!$B$7:$B$1278,0)))^(1/3)-1)*100)</f>
        <v>2.8512636263294144</v>
      </c>
      <c r="U287" s="701">
        <f>IF(INDEX(Historical!$H$7:$H$1247,MATCH(B287,Historical!$B$7:$B$1278,0))=0,"n/a",((INDEX(Historical!$C$7:$C$1256,MATCH(B287,Historical!$B$7:$B$1278,0))/INDEX(Historical!$H$7:$H$1247,MATCH(B287,Historical!$B$7:$B$1278,0)))^(1/5)-1)*100)</f>
        <v>2.5348575657732741</v>
      </c>
      <c r="V287" s="701">
        <f>IF(INDEX(Historical!$O$7:$O$1247,MATCH(B287,Historical!$B$7:$B$1278,0))=0,"n/a",((INDEX(Historical!$C$7:$C$1256,MATCH(B287,Historical!$B$7:$B$1278,0))/INDEX(Historical!$O$7:$O$1247,MATCH(B287,Historical!$B$7:$B$1278,0)))^(1/10)-1)*100)</f>
        <v>3.1226086938676012</v>
      </c>
      <c r="W287" s="702">
        <f>IF(OR(U287&lt;=0,U287="n/a",V287&lt;=0,V287="n/a"),"n/a",U287/V287)</f>
        <v>0.81177560632281776</v>
      </c>
      <c r="X287" s="703">
        <f>IF(OR(AJ287&lt;=0,AJ287="n/a",U287&lt;=0,U287="n/a"),"n/a",U287/AJ287)</f>
        <v>0.79712502068341951</v>
      </c>
      <c r="Y287" s="673"/>
      <c r="Z287" s="651" t="str">
        <f>IF(OR(AC287&lt;0.01,AC287="n/a"),"n/a",M287/AC287*100)</f>
        <v>n/a</v>
      </c>
      <c r="AA287" s="887" t="str">
        <f>IF(OR(AC287&lt;0.01,AC287="n/a"),"n/a",I287/AC287)</f>
        <v>n/a</v>
      </c>
      <c r="AB287" s="888">
        <v>3</v>
      </c>
      <c r="AC287" s="866">
        <v>-0.4</v>
      </c>
      <c r="AD287" s="866" t="s">
        <v>136</v>
      </c>
      <c r="AE287" s="866">
        <v>5</v>
      </c>
      <c r="AF287" s="866">
        <v>0.77</v>
      </c>
      <c r="AG287" s="866" t="s">
        <v>136</v>
      </c>
      <c r="AH287" s="866">
        <v>-51.4</v>
      </c>
      <c r="AI287" s="866">
        <v>25.900000000000002</v>
      </c>
      <c r="AJ287" s="866">
        <v>3.18</v>
      </c>
      <c r="AK287" s="866">
        <v>7.0000000000000009</v>
      </c>
      <c r="AL287" s="879">
        <v>276.60000000000002</v>
      </c>
      <c r="AM287" s="873">
        <v>2.21</v>
      </c>
      <c r="AN287" s="866" t="s">
        <v>136</v>
      </c>
      <c r="AO287" s="740" t="str">
        <f>IF(U287="n/a","n/a",IF(AA287&lt;0,"n/a",IF(AA287="n/a","n/a",J287+U287-AA287)))</f>
        <v>n/a</v>
      </c>
      <c r="AP287" s="741">
        <f>IF(U287="n/a","n/a",J287+U287)</f>
        <v>12.618891179218652</v>
      </c>
      <c r="AQ287" s="889" t="str">
        <f>IF(OR(AC287&lt;0.01,AF287="n/a"),"n/a",(I287/SQRT(22.5*AC287*(I287/AF287))-1)*100)</f>
        <v>n/a</v>
      </c>
      <c r="AR287" s="651">
        <f>INDEX(Historical!$C$7:$C$1256,MATCH(B287,Historical!$B$7:$B$1278,0))*IF(AH287="n/a",1.03,IF(AH287&lt;0,1.01,IF(AH287&gt;10,1.1,(1+AH287/100))))</f>
        <v>0.82416</v>
      </c>
      <c r="AS287" s="887">
        <f>IF($AI287="n/a",1.03*AR287,IF($AI287&lt;0,1.01*AR287,IF($AI287&gt;10,1.1*AR287,(1+$AI287/100)*AR287)))</f>
        <v>0.90657600000000005</v>
      </c>
      <c r="AT287" s="887">
        <f>IF($AK287="n/a",1.03*AS287,IF($AK287&lt;0,1.01*AS287,IF($AK287&gt;10,1.1*AS287,(1+$AK287/100)*AS287)))</f>
        <v>0.97003632000000006</v>
      </c>
      <c r="AU287" s="887">
        <f>IF($AK287="n/a",1.03*AT287,IF($AK287&lt;0,1.01*AT287,IF($AK287&gt;10,1.1*AT287,(1+$AK287/100)*AT287)))</f>
        <v>1.0379388624000001</v>
      </c>
      <c r="AV287" s="887">
        <f>IF($AK287="n/a",1.03*AU287,IF($AK287&lt;0,1.01*AU287,IF($AK287&gt;10,1.1*AU287,(1+$AK287/100)*AU287)))</f>
        <v>1.1105945827680002</v>
      </c>
      <c r="AW287" s="651">
        <f>SUM(AR287:AV287)</f>
        <v>4.8493057651680003</v>
      </c>
      <c r="AX287" s="748">
        <f>AW287/I287*100</f>
        <v>58.214955164081637</v>
      </c>
      <c r="AY287" s="935" t="s">
        <v>136</v>
      </c>
      <c r="AZ287" s="873">
        <v>30.580000000000002</v>
      </c>
      <c r="BA287" s="873">
        <v>-45.26</v>
      </c>
      <c r="BB287" s="873">
        <v>-8.84</v>
      </c>
      <c r="BC287" s="873">
        <v>-18.350000000000001</v>
      </c>
      <c r="BE287" s="624">
        <v>2012</v>
      </c>
      <c r="BF287" s="899">
        <f>IF(BE287&gt;2008,0,IF(BE287&gt;2001,1,IF(BE287&gt;1990,2,IF(BE287&gt;1980,3,IF(BE287&gt;1973,4,IF(BE287&gt;1970,5,IF(BE287&gt;1960,6,IF(BE287&gt;1958,7,IF(BE287&gt;1953,8,9)))))))))</f>
        <v>0</v>
      </c>
      <c r="BG287" s="883" t="s">
        <v>136</v>
      </c>
    </row>
    <row r="288" spans="1:59" ht="11.25" customHeight="1" x14ac:dyDescent="0.2">
      <c r="A288" s="872" t="s">
        <v>1229</v>
      </c>
      <c r="B288" s="876" t="s">
        <v>1230</v>
      </c>
      <c r="C288" s="933" t="s">
        <v>112</v>
      </c>
      <c r="D288" s="933" t="s">
        <v>4335</v>
      </c>
      <c r="E288" s="733">
        <v>10</v>
      </c>
      <c r="F288" s="1158">
        <v>378</v>
      </c>
      <c r="G288" s="1182" t="s">
        <v>37</v>
      </c>
      <c r="H288" s="1182" t="s">
        <v>37</v>
      </c>
      <c r="I288" s="875">
        <v>68.28</v>
      </c>
      <c r="J288" s="651">
        <f>(M288/I288)*100</f>
        <v>2.8119507908611596</v>
      </c>
      <c r="K288" s="878">
        <v>0.48</v>
      </c>
      <c r="L288" s="888">
        <v>4</v>
      </c>
      <c r="M288" s="642">
        <f>K288*L288</f>
        <v>1.92</v>
      </c>
      <c r="N288" s="871" t="s">
        <v>355</v>
      </c>
      <c r="O288" s="734">
        <v>0.46</v>
      </c>
      <c r="P288" s="862">
        <v>43888</v>
      </c>
      <c r="Q288" s="862">
        <v>43921</v>
      </c>
      <c r="R288" s="642">
        <f>(K288-O288)/O288*100</f>
        <v>4.3478260869565135</v>
      </c>
      <c r="S288" s="701">
        <f>IF(INDEX(Historical!$D$7:$D$1254,MATCH(B288,Historical!$B$7:$B$1278,0))=0,"n/a",(INDEX(Historical!$C$7:$C$1256,MATCH(B288,Historical!$B$7:$B$1278,0))/INDEX(Historical!$D$7:$D$1254,MATCH(B288,Historical!$B$7:$B$1278,0))-1)*100)</f>
        <v>4.5454545454545414</v>
      </c>
      <c r="T288" s="701">
        <f>IF(INDEX(Historical!$F$7:$F$1247,MATCH(B288,Historical!$B$7:$B$1278,0))=0,"n/a",((INDEX(Historical!$C$7:$C$1256,MATCH(B288,Historical!$B$7:$B$1278,0))/INDEX(Historical!$F$7:$F$1247,MATCH(B288,Historical!$B$7:$B$1278,0)))^(1/3)-1)*100)</f>
        <v>4.7689553171647248</v>
      </c>
      <c r="U288" s="701">
        <f>IF(INDEX(Historical!$H$7:$H$1247,MATCH(B288,Historical!$B$7:$B$1278,0))=0,"n/a",((INDEX(Historical!$C$7:$C$1256,MATCH(B288,Historical!$B$7:$B$1278,0))/INDEX(Historical!$H$7:$H$1247,MATCH(B288,Historical!$B$7:$B$1278,0)))^(1/5)-1)*100)</f>
        <v>6.8682698374176177</v>
      </c>
      <c r="V288" s="701">
        <f>IF(INDEX(Historical!$O$7:$O$1247,MATCH(B288,Historical!$B$7:$B$1278,0))=0,"n/a",((INDEX(Historical!$C$7:$C$1256,MATCH(B288,Historical!$B$7:$B$1278,0))/INDEX(Historical!$O$7:$O$1247,MATCH(B288,Historical!$B$7:$B$1278,0)))^(1/10)-1)*100)</f>
        <v>5.089658325849622</v>
      </c>
      <c r="W288" s="702">
        <f>IF(OR(U288&lt;=0,U288="n/a",V288&lt;=0,V288="n/a"),"n/a",U288/V288)</f>
        <v>1.3494559747821757</v>
      </c>
      <c r="X288" s="703">
        <f>IF(OR(AJ288&lt;=0,AJ288="n/a",U288&lt;=0,U288="n/a"),"n/a",U288/AJ288)</f>
        <v>1.2958999693240789</v>
      </c>
      <c r="Y288" s="664"/>
      <c r="Z288" s="651">
        <f>IF(OR(AC288&lt;0.01,AC288="n/a"),"n/a",M288/AC288*100)</f>
        <v>36.852207293666027</v>
      </c>
      <c r="AA288" s="887">
        <f>IF(OR(AC288&lt;0.01,AC288="n/a"),"n/a",I288/AC288)</f>
        <v>13.105566218809981</v>
      </c>
      <c r="AB288" s="888">
        <v>12</v>
      </c>
      <c r="AC288" s="866">
        <v>5.21</v>
      </c>
      <c r="AD288" s="866">
        <v>1.0900000000000001</v>
      </c>
      <c r="AE288" s="866">
        <v>1.8</v>
      </c>
      <c r="AF288" s="866">
        <v>1.27</v>
      </c>
      <c r="AG288" s="866">
        <v>11.799999999999999</v>
      </c>
      <c r="AH288" s="866">
        <v>14.099999999999998</v>
      </c>
      <c r="AI288" s="866">
        <v>-3.75</v>
      </c>
      <c r="AJ288" s="866">
        <v>5.3</v>
      </c>
      <c r="AK288" s="866">
        <v>12</v>
      </c>
      <c r="AL288" s="879">
        <v>2380</v>
      </c>
      <c r="AM288" s="873">
        <v>0.70000000000000007</v>
      </c>
      <c r="AN288" s="866">
        <v>2.71</v>
      </c>
      <c r="AO288" s="740">
        <f>IF(U288="n/a","n/a",IF(AA288&lt;0,"n/a",IF(AA288="n/a","n/a",J288+U288-AA288)))</f>
        <v>-3.4253455905312045</v>
      </c>
      <c r="AP288" s="741">
        <f>IF(U288="n/a","n/a",J288+U288)</f>
        <v>9.6802206282787768</v>
      </c>
      <c r="AQ288" s="889">
        <f>IF(OR(AC288&lt;0.01,AF288="n/a"),"n/a",(I288/SQRT(22.5*AC288*(I288/AF288))-1)*100)</f>
        <v>-13.992069880120484</v>
      </c>
      <c r="AR288" s="651">
        <f>INDEX(Historical!$C$7:$C$1256,MATCH(B288,Historical!$B$7:$B$1278,0))*IF(AH288="n/a",1.03,IF(AH288&lt;0,1.01,IF(AH288&gt;10,1.1,(1+AH288/100))))</f>
        <v>2.0240000000000005</v>
      </c>
      <c r="AS288" s="887">
        <f>IF($AI288="n/a",1.03*AR288,IF($AI288&lt;0,1.01*AR288,IF($AI288&gt;10,1.1*AR288,(1+$AI288/100)*AR288)))</f>
        <v>2.0442400000000003</v>
      </c>
      <c r="AT288" s="887">
        <f>IF($AK288="n/a",1.03*AS288,IF($AK288&lt;0,1.01*AS288,IF($AK288&gt;10,1.1*AS288,(1+$AK288/100)*AS288)))</f>
        <v>2.2486640000000007</v>
      </c>
      <c r="AU288" s="887">
        <f>IF($AK288="n/a",1.03*AT288,IF($AK288&lt;0,1.01*AT288,IF($AK288&gt;10,1.1*AT288,(1+$AK288/100)*AT288)))</f>
        <v>2.4735304000000009</v>
      </c>
      <c r="AV288" s="887">
        <f>IF($AK288="n/a",1.03*AU288,IF($AK288&lt;0,1.01*AU288,IF($AK288&gt;10,1.1*AU288,(1+$AK288/100)*AU288)))</f>
        <v>2.720883440000001</v>
      </c>
      <c r="AW288" s="651">
        <f>SUM(AR288:AV288)</f>
        <v>11.511317840000004</v>
      </c>
      <c r="AX288" s="748">
        <f>AW288/I288*100</f>
        <v>16.858989220855307</v>
      </c>
      <c r="AY288" s="935">
        <v>1.06</v>
      </c>
      <c r="AZ288" s="873">
        <v>34.699999999999996</v>
      </c>
      <c r="BA288" s="873">
        <v>-20.61</v>
      </c>
      <c r="BB288" s="873">
        <v>3.3099999999999996</v>
      </c>
      <c r="BC288" s="873">
        <v>5.17</v>
      </c>
      <c r="BE288" s="624">
        <v>2011</v>
      </c>
      <c r="BF288" s="899">
        <f>IF(BE288&gt;2008,0,IF(BE288&gt;2001,1,IF(BE288&gt;1990,2,IF(BE288&gt;1980,3,IF(BE288&gt;1973,4,IF(BE288&gt;1970,5,IF(BE288&gt;1960,6,IF(BE288&gt;1958,7,IF(BE288&gt;1953,8,9)))))))))</f>
        <v>0</v>
      </c>
      <c r="BG288" s="883">
        <v>2.6</v>
      </c>
    </row>
    <row r="289" spans="1:59" ht="11.25" customHeight="1" x14ac:dyDescent="0.2">
      <c r="A289" s="872" t="s">
        <v>1244</v>
      </c>
      <c r="B289" s="876" t="s">
        <v>1245</v>
      </c>
      <c r="C289" s="933" t="s">
        <v>108</v>
      </c>
      <c r="D289" s="933" t="s">
        <v>4341</v>
      </c>
      <c r="E289" s="733">
        <v>9</v>
      </c>
      <c r="F289" s="1158">
        <v>509</v>
      </c>
      <c r="G289" s="1116" t="s">
        <v>115</v>
      </c>
      <c r="H289" s="1116" t="s">
        <v>115</v>
      </c>
      <c r="I289" s="875">
        <v>35.799999999999997</v>
      </c>
      <c r="J289" s="651">
        <f>(M289/I289)*100</f>
        <v>3.3519553072625698</v>
      </c>
      <c r="K289" s="878">
        <v>0.3</v>
      </c>
      <c r="L289" s="888">
        <v>4</v>
      </c>
      <c r="M289" s="642">
        <f>K289*L289</f>
        <v>1.2</v>
      </c>
      <c r="N289" s="871" t="s">
        <v>423</v>
      </c>
      <c r="O289" s="734">
        <v>0.28999999999999998</v>
      </c>
      <c r="P289" s="862">
        <v>44113</v>
      </c>
      <c r="Q289" s="862">
        <v>44126</v>
      </c>
      <c r="R289" s="642">
        <f>(K289-O289)/O289*100</f>
        <v>3.4482758620689689</v>
      </c>
      <c r="S289" s="701">
        <f>IF(INDEX(Historical!$D$7:$D$1254,MATCH(B289,Historical!$B$7:$B$1278,0))=0,"n/a",(INDEX(Historical!$C$7:$C$1256,MATCH(B289,Historical!$B$7:$B$1278,0))/INDEX(Historical!$D$7:$D$1254,MATCH(B289,Historical!$B$7:$B$1278,0))-1)*100)</f>
        <v>9.9009900990099098</v>
      </c>
      <c r="T289" s="701">
        <f>IF(INDEX(Historical!$F$7:$F$1247,MATCH(B289,Historical!$B$7:$B$1278,0))=0,"n/a",((INDEX(Historical!$C$7:$C$1256,MATCH(B289,Historical!$B$7:$B$1278,0))/INDEX(Historical!$F$7:$F$1247,MATCH(B289,Historical!$B$7:$B$1278,0)))^(1/3)-1)*100)</f>
        <v>12.00359499353576</v>
      </c>
      <c r="U289" s="701">
        <f>IF(INDEX(Historical!$H$7:$H$1247,MATCH(B289,Historical!$B$7:$B$1278,0))=0,"n/a",((INDEX(Historical!$C$7:$C$1256,MATCH(B289,Historical!$B$7:$B$1278,0))/INDEX(Historical!$H$7:$H$1247,MATCH(B289,Historical!$B$7:$B$1278,0)))^(1/5)-1)*100)</f>
        <v>10.296774759988491</v>
      </c>
      <c r="V289" s="701">
        <f>IF(INDEX(Historical!$O$7:$O$1247,MATCH(B289,Historical!$B$7:$B$1278,0))=0,"n/a",((INDEX(Historical!$C$7:$C$1256,MATCH(B289,Historical!$B$7:$B$1278,0))/INDEX(Historical!$O$7:$O$1247,MATCH(B289,Historical!$B$7:$B$1278,0)))^(1/10)-1)*100)</f>
        <v>7.8777707895960392</v>
      </c>
      <c r="W289" s="702">
        <f>IF(OR(U289&lt;=0,U289="n/a",V289&lt;=0,V289="n/a"),"n/a",U289/V289)</f>
        <v>1.3070670669407094</v>
      </c>
      <c r="X289" s="703">
        <f>IF(OR(AJ289&lt;=0,AJ289="n/a",U289&lt;=0,U289="n/a"),"n/a",U289/AJ289)</f>
        <v>1.0725807041654678</v>
      </c>
      <c r="Y289" s="665"/>
      <c r="Z289" s="651">
        <f>IF(OR(AC289&lt;0.01,AC289="n/a"),"n/a",M289/AC289*100)</f>
        <v>51.724137931034484</v>
      </c>
      <c r="AA289" s="887">
        <f>IF(OR(AC289&lt;0.01,AC289="n/a"),"n/a",I289/AC289)</f>
        <v>15.431034482758621</v>
      </c>
      <c r="AB289" s="888">
        <v>12</v>
      </c>
      <c r="AC289" s="866">
        <v>2.3199999999999998</v>
      </c>
      <c r="AD289" s="866">
        <v>1.54</v>
      </c>
      <c r="AE289" s="866">
        <v>5.63</v>
      </c>
      <c r="AF289" s="866">
        <v>1.55</v>
      </c>
      <c r="AG289" s="866">
        <v>9.9</v>
      </c>
      <c r="AH289" s="866">
        <v>9.6</v>
      </c>
      <c r="AI289" s="866">
        <v>-17.940000000000001</v>
      </c>
      <c r="AJ289" s="866">
        <v>9.6</v>
      </c>
      <c r="AK289" s="866">
        <v>10</v>
      </c>
      <c r="AL289" s="879">
        <v>3300</v>
      </c>
      <c r="AM289" s="873">
        <v>0.1</v>
      </c>
      <c r="AN289" s="866">
        <v>0.48</v>
      </c>
      <c r="AO289" s="740">
        <f>IF(U289="n/a","n/a",IF(AA289&lt;0,"n/a",IF(AA289="n/a","n/a",J289+U289-AA289)))</f>
        <v>-1.7823044155075607</v>
      </c>
      <c r="AP289" s="741">
        <f>IF(U289="n/a","n/a",J289+U289)</f>
        <v>13.64873006725106</v>
      </c>
      <c r="AQ289" s="889">
        <f>IF(OR(AC289&lt;0.01,AF289="n/a"),"n/a",(I289/SQRT(22.5*AC289*(I289/AF289))-1)*100)</f>
        <v>3.1031919934281893</v>
      </c>
      <c r="AR289" s="651">
        <f>INDEX(Historical!$C$7:$C$1256,MATCH(B289,Historical!$B$7:$B$1278,0))*IF(AH289="n/a",1.03,IF(AH289&lt;0,1.01,IF(AH289&gt;10,1.1,(1+AH289/100))))</f>
        <v>1.2165600000000003</v>
      </c>
      <c r="AS289" s="887">
        <f>IF($AI289="n/a",1.03*AR289,IF($AI289&lt;0,1.01*AR289,IF($AI289&gt;10,1.1*AR289,(1+$AI289/100)*AR289)))</f>
        <v>1.2287256000000004</v>
      </c>
      <c r="AT289" s="887">
        <f>IF($AK289="n/a",1.03*AS289,IF($AK289&lt;0,1.01*AS289,IF($AK289&gt;10,1.1*AS289,(1+$AK289/100)*AS289)))</f>
        <v>1.3515981600000007</v>
      </c>
      <c r="AU289" s="887">
        <f>IF($AK289="n/a",1.03*AT289,IF($AK289&lt;0,1.01*AT289,IF($AK289&gt;10,1.1*AT289,(1+$AK289/100)*AT289)))</f>
        <v>1.4867579760000009</v>
      </c>
      <c r="AV289" s="887">
        <f>IF($AK289="n/a",1.03*AU289,IF($AK289&lt;0,1.01*AU289,IF($AK289&gt;10,1.1*AU289,(1+$AK289/100)*AU289)))</f>
        <v>1.6354337736000011</v>
      </c>
      <c r="AW289" s="651">
        <f>SUM(AR289:AV289)</f>
        <v>6.9190755096000034</v>
      </c>
      <c r="AX289" s="748">
        <f>AW289/I289*100</f>
        <v>19.327026563128502</v>
      </c>
      <c r="AY289" s="935">
        <v>1.07</v>
      </c>
      <c r="AZ289" s="873">
        <v>34.28</v>
      </c>
      <c r="BA289" s="873">
        <v>-23.080000000000002</v>
      </c>
      <c r="BB289" s="873">
        <v>3.93</v>
      </c>
      <c r="BC289" s="873">
        <v>-2.04</v>
      </c>
      <c r="BE289" s="624">
        <v>2012</v>
      </c>
      <c r="BF289" s="899">
        <f>IF(BE289&gt;2008,0,IF(BE289&gt;2001,1,IF(BE289&gt;1990,2,IF(BE289&gt;1980,3,IF(BE289&gt;1973,4,IF(BE289&gt;1970,5,IF(BE289&gt;1960,6,IF(BE289&gt;1958,7,IF(BE289&gt;1953,8,9)))))))))</f>
        <v>0</v>
      </c>
      <c r="BG289" s="883">
        <v>1.4000000000000001</v>
      </c>
    </row>
    <row r="290" spans="1:59" ht="11.25" customHeight="1" x14ac:dyDescent="0.2">
      <c r="A290" s="872" t="s">
        <v>3833</v>
      </c>
      <c r="B290" s="876" t="s">
        <v>3834</v>
      </c>
      <c r="C290" s="933" t="s">
        <v>112</v>
      </c>
      <c r="D290" s="933" t="s">
        <v>211</v>
      </c>
      <c r="E290" s="733">
        <v>7</v>
      </c>
      <c r="F290" s="1158">
        <v>608</v>
      </c>
      <c r="G290" s="1135" t="s">
        <v>106</v>
      </c>
      <c r="H290" s="1135" t="s">
        <v>106</v>
      </c>
      <c r="I290" s="875">
        <v>26.98</v>
      </c>
      <c r="J290" s="651">
        <f>(M290/I290)*100</f>
        <v>4.0029651593773172</v>
      </c>
      <c r="K290" s="878">
        <v>0.27</v>
      </c>
      <c r="L290" s="888">
        <v>4</v>
      </c>
      <c r="M290" s="642">
        <f>K290*L290</f>
        <v>1.08</v>
      </c>
      <c r="N290" s="871" t="s">
        <v>966</v>
      </c>
      <c r="O290" s="734">
        <v>0.25</v>
      </c>
      <c r="P290" s="862">
        <v>43857</v>
      </c>
      <c r="Q290" s="862">
        <v>43878</v>
      </c>
      <c r="R290" s="642">
        <f>(K290-O290)/O290*100</f>
        <v>8.0000000000000071</v>
      </c>
      <c r="S290" s="701">
        <f>IF(INDEX(Historical!$D$7:$D$1254,MATCH(B290,Historical!$B$7:$B$1278,0))=0,"n/a",(INDEX(Historical!$C$7:$C$1256,MATCH(B290,Historical!$B$7:$B$1278,0))/INDEX(Historical!$D$7:$D$1254,MATCH(B290,Historical!$B$7:$B$1278,0))-1)*100)</f>
        <v>2.0408163265306145</v>
      </c>
      <c r="T290" s="701">
        <f>IF(INDEX(Historical!$F$7:$F$1247,MATCH(B290,Historical!$B$7:$B$1278,0))=0,"n/a",((INDEX(Historical!$C$7:$C$1256,MATCH(B290,Historical!$B$7:$B$1278,0))/INDEX(Historical!$F$7:$F$1247,MATCH(B290,Historical!$B$7:$B$1278,0)))^(1/3)-1)*100)</f>
        <v>6.8387297498542221</v>
      </c>
      <c r="U290" s="701">
        <f>IF(INDEX(Historical!$H$7:$H$1247,MATCH(B290,Historical!$B$7:$B$1278,0))=0,"n/a",((INDEX(Historical!$C$7:$C$1256,MATCH(B290,Historical!$B$7:$B$1278,0))/INDEX(Historical!$H$7:$H$1247,MATCH(B290,Historical!$B$7:$B$1278,0)))^(1/5)-1)*100)</f>
        <v>27.22596365393921</v>
      </c>
      <c r="V290" s="701">
        <f>IF(INDEX(Historical!$O$7:$O$1247,MATCH(B290,Historical!$B$7:$B$1278,0))=0,"n/a",((INDEX(Historical!$C$7:$C$1256,MATCH(B290,Historical!$B$7:$B$1278,0))/INDEX(Historical!$O$7:$O$1247,MATCH(B290,Historical!$B$7:$B$1278,0)))^(1/10)-1)*100)</f>
        <v>37.972966146121493</v>
      </c>
      <c r="W290" s="702">
        <f>IF(OR(U290&lt;=0,U290="n/a",V290&lt;=0,V290="n/a"),"n/a",U290/V290)</f>
        <v>0.71698280163768646</v>
      </c>
      <c r="X290" s="703" t="str">
        <f>IF(OR(AJ290&lt;=0,AJ290="n/a",U290&lt;=0,U290="n/a"),"n/a",U290/AJ290)</f>
        <v>n/a</v>
      </c>
      <c r="Y290" s="673"/>
      <c r="Z290" s="651">
        <f>IF(OR(AC290&lt;0.01,AC290="n/a"),"n/a",M290/AC290*100)</f>
        <v>43.548387096774199</v>
      </c>
      <c r="AA290" s="887">
        <f>IF(OR(AC290&lt;0.01,AC290="n/a"),"n/a",I290/AC290)</f>
        <v>10.879032258064516</v>
      </c>
      <c r="AB290" s="888">
        <v>8</v>
      </c>
      <c r="AC290" s="866">
        <v>2.48</v>
      </c>
      <c r="AD290" s="866">
        <v>1.56</v>
      </c>
      <c r="AE290" s="866">
        <v>0.32</v>
      </c>
      <c r="AF290" s="866">
        <v>0.68</v>
      </c>
      <c r="AG290" s="866">
        <v>6.6000000000000005</v>
      </c>
      <c r="AH290" s="866">
        <v>-44.6</v>
      </c>
      <c r="AI290" s="866">
        <v>76.92</v>
      </c>
      <c r="AJ290" s="866">
        <v>-9</v>
      </c>
      <c r="AK290" s="866">
        <v>7.0000000000000009</v>
      </c>
      <c r="AL290" s="879">
        <v>970.74</v>
      </c>
      <c r="AM290" s="873">
        <v>0.3</v>
      </c>
      <c r="AN290" s="866">
        <v>0</v>
      </c>
      <c r="AO290" s="740">
        <f>IF(U290="n/a","n/a",IF(AA290&lt;0,"n/a",IF(AA290="n/a","n/a",J290+U290-AA290)))</f>
        <v>20.349896555252013</v>
      </c>
      <c r="AP290" s="741">
        <f>IF(U290="n/a","n/a",J290+U290)</f>
        <v>31.228928813316529</v>
      </c>
      <c r="AQ290" s="889">
        <f>IF(OR(AC290&lt;0.01,AF290="n/a"),"n/a",(I290/SQRT(22.5*AC290*(I290/AF290))-1)*100)</f>
        <v>-42.659915376243994</v>
      </c>
      <c r="AR290" s="651">
        <f>INDEX(Historical!$C$7:$C$1256,MATCH(B290,Historical!$B$7:$B$1278,0))*IF(AH290="n/a",1.03,IF(AH290&lt;0,1.01,IF(AH290&gt;10,1.1,(1+AH290/100))))</f>
        <v>1.01</v>
      </c>
      <c r="AS290" s="887">
        <f>IF($AI290="n/a",1.03*AR290,IF($AI290&lt;0,1.01*AR290,IF($AI290&gt;10,1.1*AR290,(1+$AI290/100)*AR290)))</f>
        <v>1.1110000000000002</v>
      </c>
      <c r="AT290" s="887">
        <f>IF($AK290="n/a",1.03*AS290,IF($AK290&lt;0,1.01*AS290,IF($AK290&gt;10,1.1*AS290,(1+$AK290/100)*AS290)))</f>
        <v>1.1887700000000003</v>
      </c>
      <c r="AU290" s="887">
        <f>IF($AK290="n/a",1.03*AT290,IF($AK290&lt;0,1.01*AT290,IF($AK290&gt;10,1.1*AT290,(1+$AK290/100)*AT290)))</f>
        <v>1.2719839000000004</v>
      </c>
      <c r="AV290" s="887">
        <f>IF($AK290="n/a",1.03*AU290,IF($AK290&lt;0,1.01*AU290,IF($AK290&gt;10,1.1*AU290,(1+$AK290/100)*AU290)))</f>
        <v>1.3610227730000004</v>
      </c>
      <c r="AW290" s="651">
        <f>SUM(AR290:AV290)</f>
        <v>5.9427766730000009</v>
      </c>
      <c r="AX290" s="748">
        <f>AW290/I290*100</f>
        <v>22.026599974054857</v>
      </c>
      <c r="AY290" s="935">
        <v>1.53</v>
      </c>
      <c r="AZ290" s="873">
        <v>109.31</v>
      </c>
      <c r="BA290" s="873">
        <v>-22.400000000000002</v>
      </c>
      <c r="BB290" s="873">
        <v>-8.98</v>
      </c>
      <c r="BC290" s="873">
        <v>12.5</v>
      </c>
      <c r="BE290" s="624">
        <v>2014</v>
      </c>
      <c r="BF290" s="899">
        <f>IF(BE290&gt;2008,0,IF(BE290&gt;2001,1,IF(BE290&gt;1990,2,IF(BE290&gt;1980,3,IF(BE290&gt;1973,4,IF(BE290&gt;1970,5,IF(BE290&gt;1960,6,IF(BE290&gt;1958,7,IF(BE290&gt;1953,8,9)))))))))</f>
        <v>0</v>
      </c>
      <c r="BG290" s="883">
        <v>2.8000000000000003</v>
      </c>
    </row>
    <row r="291" spans="1:59" ht="11.25" customHeight="1" x14ac:dyDescent="0.2">
      <c r="A291" s="882" t="s">
        <v>4524</v>
      </c>
      <c r="B291" s="876" t="s">
        <v>4504</v>
      </c>
      <c r="C291" s="933" t="s">
        <v>108</v>
      </c>
      <c r="D291" s="933" t="s">
        <v>4334</v>
      </c>
      <c r="E291" s="733">
        <v>7</v>
      </c>
      <c r="F291" s="1158">
        <v>641</v>
      </c>
      <c r="G291" s="1135" t="s">
        <v>106</v>
      </c>
      <c r="H291" s="1135" t="s">
        <v>106</v>
      </c>
      <c r="I291" s="875">
        <v>22.55</v>
      </c>
      <c r="J291" s="651">
        <f>(M291/I291)*100</f>
        <v>2.1286031042128601</v>
      </c>
      <c r="K291" s="878">
        <v>0.12</v>
      </c>
      <c r="L291" s="888">
        <v>4</v>
      </c>
      <c r="M291" s="642">
        <f>K291*L291</f>
        <v>0.48</v>
      </c>
      <c r="N291" s="871" t="s">
        <v>516</v>
      </c>
      <c r="O291" s="734">
        <v>0.11</v>
      </c>
      <c r="P291" s="862">
        <v>44056</v>
      </c>
      <c r="Q291" s="862">
        <v>44074</v>
      </c>
      <c r="R291" s="642">
        <f>(K291-O291)/O291*100</f>
        <v>9.0909090909090864</v>
      </c>
      <c r="S291" s="701">
        <f>IF(INDEX(Historical!$D$7:$D$1254,MATCH(B291,Historical!$B$7:$B$1278,0))=0,"n/a",(INDEX(Historical!$C$7:$C$1256,MATCH(B291,Historical!$B$7:$B$1278,0))/INDEX(Historical!$D$7:$D$1254,MATCH(B291,Historical!$B$7:$B$1278,0))-1)*100)</f>
        <v>6.3291139240506222</v>
      </c>
      <c r="T291" s="701">
        <f>IF(INDEX(Historical!$F$7:$F$1247,MATCH(B291,Historical!$B$7:$B$1278,0))=0,"n/a",((INDEX(Historical!$C$7:$C$1256,MATCH(B291,Historical!$B$7:$B$1278,0))/INDEX(Historical!$F$7:$F$1247,MATCH(B291,Historical!$B$7:$B$1278,0)))^(1/3)-1)*100)</f>
        <v>3.8498820370220788</v>
      </c>
      <c r="U291" s="701">
        <f>IF(INDEX(Historical!$H$7:$H$1247,MATCH(B291,Historical!$B$7:$B$1278,0))=0,"n/a",((INDEX(Historical!$C$7:$C$1256,MATCH(B291,Historical!$B$7:$B$1278,0))/INDEX(Historical!$H$7:$H$1247,MATCH(B291,Historical!$B$7:$B$1278,0)))^(1/5)-1)*100)</f>
        <v>3.4199176136354037</v>
      </c>
      <c r="V291" s="701">
        <f>IF(INDEX(Historical!$O$7:$O$1247,MATCH(B291,Historical!$B$7:$B$1278,0))=0,"n/a",((INDEX(Historical!$C$7:$C$1256,MATCH(B291,Historical!$B$7:$B$1278,0))/INDEX(Historical!$O$7:$O$1247,MATCH(B291,Historical!$B$7:$B$1278,0)))^(1/10)-1)*100)</f>
        <v>2.1355747920446699</v>
      </c>
      <c r="W291" s="702">
        <f>IF(OR(U291&lt;=0,U291="n/a",V291&lt;=0,V291="n/a"),"n/a",U291/V291)</f>
        <v>1.6014038123951919</v>
      </c>
      <c r="X291" s="703">
        <f>IF(OR(AJ291&lt;=0,AJ291="n/a",U291&lt;=0,U291="n/a"),"n/a",U291/AJ291)</f>
        <v>0.16285321969692398</v>
      </c>
      <c r="Y291" s="877"/>
      <c r="Z291" s="651">
        <f>IF(OR(AC291&lt;0.01,AC291="n/a"),"n/a",M291/AC291*100)</f>
        <v>21.818181818181813</v>
      </c>
      <c r="AA291" s="887">
        <f>IF(OR(AC291&lt;0.01,AC291="n/a"),"n/a",I291/AC291)</f>
        <v>10.25</v>
      </c>
      <c r="AB291" s="888">
        <v>6</v>
      </c>
      <c r="AC291" s="866">
        <v>2.2000000000000002</v>
      </c>
      <c r="AD291" s="866" t="s">
        <v>136</v>
      </c>
      <c r="AE291" s="866">
        <v>3.63</v>
      </c>
      <c r="AF291" s="866">
        <v>1.49</v>
      </c>
      <c r="AG291" s="866">
        <v>14.899999999999999</v>
      </c>
      <c r="AH291" s="866">
        <v>7.1999999999999993</v>
      </c>
      <c r="AI291" s="866" t="s">
        <v>136</v>
      </c>
      <c r="AJ291" s="866">
        <v>21</v>
      </c>
      <c r="AK291" s="866" t="s">
        <v>136</v>
      </c>
      <c r="AL291" s="879">
        <v>193.7</v>
      </c>
      <c r="AM291" s="873">
        <v>1.7999999999999998</v>
      </c>
      <c r="AN291" s="866">
        <v>0</v>
      </c>
      <c r="AO291" s="740">
        <f>IF(U291="n/a","n/a",IF(AA291&lt;0,"n/a",IF(AA291="n/a","n/a",J291+U291-AA291)))</f>
        <v>-4.7014792821517357</v>
      </c>
      <c r="AP291" s="741">
        <f>IF(U291="n/a","n/a",J291+U291)</f>
        <v>5.5485207178482643</v>
      </c>
      <c r="AQ291" s="889">
        <f>IF(OR(AC291&lt;0.01,AF291="n/a"),"n/a",(I291/SQRT(22.5*AC291*(I291/AF291))-1)*100)</f>
        <v>-17.612028925468881</v>
      </c>
      <c r="AR291" s="651">
        <f>INDEX(Historical!$C$7:$C$1256,MATCH(B291,Historical!$B$7:$B$1278,0))*IF(AH291="n/a",1.03,IF(AH291&lt;0,1.01,IF(AH291&gt;10,1.1,(1+AH291/100))))</f>
        <v>0.45024000000000003</v>
      </c>
      <c r="AS291" s="887">
        <f>IF($AI291="n/a",1.03*AR291,IF($AI291&lt;0,1.01*AR291,IF($AI291&gt;10,1.1*AR291,(1+$AI291/100)*AR291)))</f>
        <v>0.46374720000000003</v>
      </c>
      <c r="AT291" s="887">
        <f>IF($AK291="n/a",1.03*AS291,IF($AK291&lt;0,1.01*AS291,IF($AK291&gt;10,1.1*AS291,(1+$AK291/100)*AS291)))</f>
        <v>0.47765961600000006</v>
      </c>
      <c r="AU291" s="887">
        <f>IF($AK291="n/a",1.03*AT291,IF($AK291&lt;0,1.01*AT291,IF($AK291&gt;10,1.1*AT291,(1+$AK291/100)*AT291)))</f>
        <v>0.49198940448000006</v>
      </c>
      <c r="AV291" s="887">
        <f>IF($AK291="n/a",1.03*AU291,IF($AK291&lt;0,1.01*AU291,IF($AK291&gt;10,1.1*AU291,(1+$AK291/100)*AU291)))</f>
        <v>0.5067490866144001</v>
      </c>
      <c r="AW291" s="651">
        <f>SUM(AR291:AV291)</f>
        <v>2.3903853070944003</v>
      </c>
      <c r="AX291" s="748">
        <f>AW291/I291*100</f>
        <v>10.600378301970732</v>
      </c>
      <c r="AY291" s="935">
        <v>0.42</v>
      </c>
      <c r="AZ291" s="873">
        <v>50.23</v>
      </c>
      <c r="BA291" s="873">
        <v>-25.45</v>
      </c>
      <c r="BB291" s="873">
        <v>0.42</v>
      </c>
      <c r="BC291" s="873">
        <v>-4.21</v>
      </c>
      <c r="BE291" s="624">
        <v>2014</v>
      </c>
      <c r="BF291" s="899">
        <f>IF(BE291&gt;2008,0,IF(BE291&gt;2001,1,IF(BE291&gt;1990,2,IF(BE291&gt;1980,3,IF(BE291&gt;1973,4,IF(BE291&gt;1970,5,IF(BE291&gt;1960,6,IF(BE291&gt;1958,7,IF(BE291&gt;1953,8,9)))))))))</f>
        <v>0</v>
      </c>
      <c r="BG291" s="883">
        <v>1.2</v>
      </c>
    </row>
    <row r="292" spans="1:59" ht="11.25" customHeight="1" x14ac:dyDescent="0.2">
      <c r="A292" s="872" t="s">
        <v>240</v>
      </c>
      <c r="B292" s="876" t="s">
        <v>241</v>
      </c>
      <c r="C292" s="933" t="s">
        <v>112</v>
      </c>
      <c r="D292" s="933" t="s">
        <v>4347</v>
      </c>
      <c r="E292" s="733">
        <v>29</v>
      </c>
      <c r="F292" s="1158">
        <v>94</v>
      </c>
      <c r="G292" s="1182" t="s">
        <v>106</v>
      </c>
      <c r="H292" s="1182" t="s">
        <v>106</v>
      </c>
      <c r="I292" s="866">
        <v>131.33000000000001</v>
      </c>
      <c r="J292" s="651">
        <f>(M292/I292)*100</f>
        <v>3.3503388410873374</v>
      </c>
      <c r="K292" s="885">
        <v>1.1000000000000001</v>
      </c>
      <c r="L292" s="888">
        <v>4</v>
      </c>
      <c r="M292" s="642">
        <f>K292*L292</f>
        <v>4.4000000000000004</v>
      </c>
      <c r="N292" s="871" t="s">
        <v>455</v>
      </c>
      <c r="O292" s="735">
        <v>1.02</v>
      </c>
      <c r="P292" s="862">
        <v>43929</v>
      </c>
      <c r="Q292" s="862">
        <v>43959</v>
      </c>
      <c r="R292" s="642">
        <f>(K292-O292)/O292*100</f>
        <v>7.8431372549019676</v>
      </c>
      <c r="S292" s="701">
        <f>IF(INDEX(Historical!$D$7:$D$1254,MATCH(B292,Historical!$B$7:$B$1278,0))=0,"n/a",(INDEX(Historical!$C$7:$C$1256,MATCH(B292,Historical!$B$7:$B$1278,0))/INDEX(Historical!$D$7:$D$1254,MATCH(B292,Historical!$B$7:$B$1278,0))-1)*100)</f>
        <v>9.9173553719008378</v>
      </c>
      <c r="T292" s="701">
        <f>IF(INDEX(Historical!$F$7:$F$1247,MATCH(B292,Historical!$B$7:$B$1278,0))=0,"n/a",((INDEX(Historical!$C$7:$C$1256,MATCH(B292,Historical!$B$7:$B$1278,0))/INDEX(Historical!$F$7:$F$1247,MATCH(B292,Historical!$B$7:$B$1278,0)))^(1/3)-1)*100)</f>
        <v>10.341482704395411</v>
      </c>
      <c r="U292" s="701">
        <f>IF(INDEX(Historical!$H$7:$H$1247,MATCH(B292,Historical!$B$7:$B$1278,0))=0,"n/a",((INDEX(Historical!$C$7:$C$1256,MATCH(B292,Historical!$B$7:$B$1278,0))/INDEX(Historical!$H$7:$H$1247,MATCH(B292,Historical!$B$7:$B$1278,0)))^(1/5)-1)*100)</f>
        <v>10.517615454992036</v>
      </c>
      <c r="V292" s="701">
        <f>IF(INDEX(Historical!$O$7:$O$1247,MATCH(B292,Historical!$B$7:$B$1278,0))=0,"n/a",((INDEX(Historical!$C$7:$C$1256,MATCH(B292,Historical!$B$7:$B$1278,0))/INDEX(Historical!$O$7:$O$1247,MATCH(B292,Historical!$B$7:$B$1278,0)))^(1/10)-1)*100)</f>
        <v>10.351607191013269</v>
      </c>
      <c r="W292" s="702">
        <f>IF(OR(U292&lt;=0,U292="n/a",V292&lt;=0,V292="n/a"),"n/a",U292/V292)</f>
        <v>1.0160369555099509</v>
      </c>
      <c r="X292" s="703">
        <f>IF(OR(AJ292&lt;=0,AJ292="n/a",U292&lt;=0,U292="n/a"),"n/a",U292/AJ292)</f>
        <v>1.1817545455047231</v>
      </c>
      <c r="Y292" s="659"/>
      <c r="Z292" s="651">
        <f>IF(OR(AC292&lt;0.01,AC292="n/a"),"n/a",M292/AC292*100)</f>
        <v>39.076376554174068</v>
      </c>
      <c r="AA292" s="887">
        <f>IF(OR(AC292&lt;0.01,AC292="n/a"),"n/a",I292/AC292)</f>
        <v>11.663410301953821</v>
      </c>
      <c r="AB292" s="888">
        <v>12</v>
      </c>
      <c r="AC292" s="866">
        <v>11.26</v>
      </c>
      <c r="AD292" s="866">
        <v>3.01</v>
      </c>
      <c r="AE292" s="866">
        <v>0.97</v>
      </c>
      <c r="AF292" s="866">
        <v>2.71</v>
      </c>
      <c r="AG292" s="866">
        <v>24.099999999999998</v>
      </c>
      <c r="AH292" s="868">
        <v>6.7</v>
      </c>
      <c r="AI292" s="868">
        <v>8.7800000000000011</v>
      </c>
      <c r="AJ292" s="866">
        <v>8.9</v>
      </c>
      <c r="AK292" s="866">
        <v>3.88</v>
      </c>
      <c r="AL292" s="879">
        <v>37340</v>
      </c>
      <c r="AM292" s="873">
        <v>0.4</v>
      </c>
      <c r="AN292" s="866">
        <v>1.05</v>
      </c>
      <c r="AO292" s="740">
        <f>IF(U292="n/a","n/a",IF(AA292&lt;0,"n/a",IF(AA292="n/a","n/a",J292+U292-AA292)))</f>
        <v>2.2045439941255527</v>
      </c>
      <c r="AP292" s="741">
        <f>IF(U292="n/a","n/a",J292+U292)</f>
        <v>13.867954296079374</v>
      </c>
      <c r="AQ292" s="889">
        <f>IF(OR(AC292&lt;0.01,AF292="n/a"),"n/a",(I292/SQRT(22.5*AC292*(I292/AF292))-1)*100)</f>
        <v>18.523962731020681</v>
      </c>
      <c r="AR292" s="651">
        <f>INDEX(Historical!$C$7:$C$1256,MATCH(B292,Historical!$B$7:$B$1278,0))*IF(AH292="n/a",1.03,IF(AH292&lt;0,1.01,IF(AH292&gt;10,1.1,(1+AH292/100))))</f>
        <v>4.2573299999999996</v>
      </c>
      <c r="AS292" s="887">
        <f>IF($AI292="n/a",1.03*AR292,IF($AI292&lt;0,1.01*AR292,IF($AI292&gt;10,1.1*AR292,(1+$AI292/100)*AR292)))</f>
        <v>4.6311235740000001</v>
      </c>
      <c r="AT292" s="887">
        <f>IF($AK292="n/a",1.03*AS292,IF($AK292&lt;0,1.01*AS292,IF($AK292&gt;10,1.1*AS292,(1+$AK292/100)*AS292)))</f>
        <v>4.8108111686711998</v>
      </c>
      <c r="AU292" s="887">
        <f>IF($AK292="n/a",1.03*AT292,IF($AK292&lt;0,1.01*AT292,IF($AK292&gt;10,1.1*AT292,(1+$AK292/100)*AT292)))</f>
        <v>4.9974706420156423</v>
      </c>
      <c r="AV292" s="887">
        <f>IF($AK292="n/a",1.03*AU292,IF($AK292&lt;0,1.01*AU292,IF($AK292&gt;10,1.1*AU292,(1+$AK292/100)*AU292)))</f>
        <v>5.1913725029258488</v>
      </c>
      <c r="AW292" s="651">
        <f>SUM(AR292:AV292)</f>
        <v>23.888107887612691</v>
      </c>
      <c r="AX292" s="748">
        <f>AW292/I292*100</f>
        <v>18.189376294534902</v>
      </c>
      <c r="AY292" s="935">
        <v>1</v>
      </c>
      <c r="AZ292" s="873">
        <v>30.61</v>
      </c>
      <c r="BA292" s="873">
        <v>-30.91</v>
      </c>
      <c r="BB292" s="873">
        <v>-8.49</v>
      </c>
      <c r="BC292" s="873">
        <v>-11.81</v>
      </c>
      <c r="BE292" s="624">
        <v>1992</v>
      </c>
      <c r="BF292" s="899">
        <f>IF(BE292&gt;2008,0,IF(BE292&gt;2001,1,IF(BE292&gt;1990,2,IF(BE292&gt;1980,3,IF(BE292&gt;1973,4,IF(BE292&gt;1970,5,IF(BE292&gt;1960,6,IF(BE292&gt;1958,7,IF(BE292&gt;1953,8,9)))))))))</f>
        <v>2</v>
      </c>
      <c r="BG292" s="883">
        <v>6.5</v>
      </c>
    </row>
    <row r="293" spans="1:59" ht="11.25" customHeight="1" x14ac:dyDescent="0.2">
      <c r="A293" s="881" t="s">
        <v>3956</v>
      </c>
      <c r="B293" s="876" t="s">
        <v>3957</v>
      </c>
      <c r="C293" s="933" t="s">
        <v>108</v>
      </c>
      <c r="D293" s="933" t="s">
        <v>4334</v>
      </c>
      <c r="E293" s="733">
        <v>7</v>
      </c>
      <c r="F293" s="1158">
        <v>601</v>
      </c>
      <c r="G293" s="1178" t="s">
        <v>106</v>
      </c>
      <c r="H293" s="1178" t="s">
        <v>106</v>
      </c>
      <c r="I293" s="875">
        <v>14.1</v>
      </c>
      <c r="J293" s="651">
        <f>(M293/I293)*100</f>
        <v>4.2553191489361701</v>
      </c>
      <c r="K293" s="878">
        <v>0.15</v>
      </c>
      <c r="L293" s="888">
        <v>4</v>
      </c>
      <c r="M293" s="642">
        <f>K293*L293</f>
        <v>0.6</v>
      </c>
      <c r="N293" s="871" t="s">
        <v>239</v>
      </c>
      <c r="O293" s="734">
        <v>0.13</v>
      </c>
      <c r="P293" s="862">
        <v>43832</v>
      </c>
      <c r="Q293" s="862">
        <v>43845</v>
      </c>
      <c r="R293" s="642">
        <f>(K293-O293)/O293*100</f>
        <v>15.384615384615378</v>
      </c>
      <c r="S293" s="701">
        <f>IF(INDEX(Historical!$D$7:$D$1254,MATCH(B293,Historical!$B$7:$B$1278,0))=0,"n/a",(INDEX(Historical!$C$7:$C$1256,MATCH(B293,Historical!$B$7:$B$1278,0))/INDEX(Historical!$D$7:$D$1254,MATCH(B293,Historical!$B$7:$B$1278,0))-1)*100)</f>
        <v>8.3333333333333481</v>
      </c>
      <c r="T293" s="701">
        <f>IF(INDEX(Historical!$F$7:$F$1247,MATCH(B293,Historical!$B$7:$B$1278,0))=0,"n/a",((INDEX(Historical!$C$7:$C$1256,MATCH(B293,Historical!$B$7:$B$1278,0))/INDEX(Historical!$F$7:$F$1247,MATCH(B293,Historical!$B$7:$B$1278,0)))^(1/3)-1)*100)</f>
        <v>17.566734386037886</v>
      </c>
      <c r="U293" s="701">
        <f>IF(INDEX(Historical!$H$7:$H$1247,MATCH(B293,Historical!$B$7:$B$1278,0))=0,"n/a",((INDEX(Historical!$C$7:$C$1256,MATCH(B293,Historical!$B$7:$B$1278,0))/INDEX(Historical!$H$7:$H$1247,MATCH(B293,Historical!$B$7:$B$1278,0)))^(1/5)-1)*100)</f>
        <v>28.227866656891742</v>
      </c>
      <c r="V293" s="701" t="str">
        <f>IF(INDEX(Historical!$O$7:$O$1247,MATCH(B293,Historical!$B$7:$B$1278,0))=0,"n/a",((INDEX(Historical!$C$7:$C$1256,MATCH(B293,Historical!$B$7:$B$1278,0))/INDEX(Historical!$O$7:$O$1247,MATCH(B293,Historical!$B$7:$B$1278,0)))^(1/10)-1)*100)</f>
        <v>n/a</v>
      </c>
      <c r="W293" s="702" t="str">
        <f>IF(OR(U293&lt;=0,U293="n/a",V293&lt;=0,V293="n/a"),"n/a",U293/V293)</f>
        <v>n/a</v>
      </c>
      <c r="X293" s="703">
        <f>IF(OR(AJ293&lt;=0,AJ293="n/a",U293&lt;=0,U293="n/a"),"n/a",U293/AJ293)</f>
        <v>2.9404027767595564</v>
      </c>
      <c r="Y293" s="661"/>
      <c r="Z293" s="651">
        <f>IF(OR(AC293&lt;0.01,AC293="n/a"),"n/a",M293/AC293*100)</f>
        <v>31.746031746031743</v>
      </c>
      <c r="AA293" s="887">
        <f>IF(OR(AC293&lt;0.01,AC293="n/a"),"n/a",I293/AC293)</f>
        <v>7.4603174603174605</v>
      </c>
      <c r="AB293" s="888">
        <v>12</v>
      </c>
      <c r="AC293" s="866">
        <v>1.89</v>
      </c>
      <c r="AD293" s="866" t="s">
        <v>136</v>
      </c>
      <c r="AE293" s="866">
        <v>1.46</v>
      </c>
      <c r="AF293" s="866">
        <v>0.71</v>
      </c>
      <c r="AG293" s="866">
        <v>11.1</v>
      </c>
      <c r="AH293" s="866">
        <v>28.999999999999996</v>
      </c>
      <c r="AI293" s="866">
        <v>-62.81</v>
      </c>
      <c r="AJ293" s="866">
        <v>9.6</v>
      </c>
      <c r="AK293" s="866" t="s">
        <v>136</v>
      </c>
      <c r="AL293" s="879">
        <v>61.62</v>
      </c>
      <c r="AM293" s="873">
        <v>0.6</v>
      </c>
      <c r="AN293" s="866">
        <v>0.31</v>
      </c>
      <c r="AO293" s="740">
        <f>IF(U293="n/a","n/a",IF(AA293&lt;0,"n/a",IF(AA293="n/a","n/a",J293+U293-AA293)))</f>
        <v>25.022868345510453</v>
      </c>
      <c r="AP293" s="741">
        <f>IF(U293="n/a","n/a",J293+U293)</f>
        <v>32.483185805827915</v>
      </c>
      <c r="AQ293" s="889">
        <f>IF(OR(AC293&lt;0.01,AF293="n/a"),"n/a",(I293/SQRT(22.5*AC293*(I293/AF293))-1)*100)</f>
        <v>-51.480471758154046</v>
      </c>
      <c r="AR293" s="651">
        <f>INDEX(Historical!$C$7:$C$1256,MATCH(B293,Historical!$B$7:$B$1278,0))*IF(AH293="n/a",1.03,IF(AH293&lt;0,1.01,IF(AH293&gt;10,1.1,(1+AH293/100))))</f>
        <v>0.57200000000000006</v>
      </c>
      <c r="AS293" s="887">
        <f>IF($AI293="n/a",1.03*AR293,IF($AI293&lt;0,1.01*AR293,IF($AI293&gt;10,1.1*AR293,(1+$AI293/100)*AR293)))</f>
        <v>0.57772000000000012</v>
      </c>
      <c r="AT293" s="887">
        <f>IF($AK293="n/a",1.03*AS293,IF($AK293&lt;0,1.01*AS293,IF($AK293&gt;10,1.1*AS293,(1+$AK293/100)*AS293)))</f>
        <v>0.59505160000000012</v>
      </c>
      <c r="AU293" s="887">
        <f>IF($AK293="n/a",1.03*AT293,IF($AK293&lt;0,1.01*AT293,IF($AK293&gt;10,1.1*AT293,(1+$AK293/100)*AT293)))</f>
        <v>0.61290314800000012</v>
      </c>
      <c r="AV293" s="887">
        <f>IF($AK293="n/a",1.03*AU293,IF($AK293&lt;0,1.01*AU293,IF($AK293&gt;10,1.1*AU293,(1+$AK293/100)*AU293)))</f>
        <v>0.63129024244000009</v>
      </c>
      <c r="AW293" s="651">
        <f>SUM(AR293:AV293)</f>
        <v>2.9889649904400004</v>
      </c>
      <c r="AX293" s="748">
        <f>AW293/I293*100</f>
        <v>21.198333265531918</v>
      </c>
      <c r="AY293" s="935">
        <v>0.52</v>
      </c>
      <c r="AZ293" s="873">
        <v>11.020000000000001</v>
      </c>
      <c r="BA293" s="873">
        <v>-47.64</v>
      </c>
      <c r="BB293" s="873">
        <v>-0.84</v>
      </c>
      <c r="BC293" s="873">
        <v>-22.09</v>
      </c>
      <c r="BE293" s="624">
        <v>2014</v>
      </c>
      <c r="BF293" s="899">
        <f>IF(BE293&gt;2008,0,IF(BE293&gt;2001,1,IF(BE293&gt;1990,2,IF(BE293&gt;1980,3,IF(BE293&gt;1973,4,IF(BE293&gt;1970,5,IF(BE293&gt;1960,6,IF(BE293&gt;1958,7,IF(BE293&gt;1953,8,9)))))))))</f>
        <v>0</v>
      </c>
      <c r="BG293" s="883">
        <v>0.89999999999999991</v>
      </c>
    </row>
    <row r="294" spans="1:59" s="774" customFormat="1" ht="11.25" customHeight="1" x14ac:dyDescent="0.2">
      <c r="A294" s="755" t="s">
        <v>1252</v>
      </c>
      <c r="B294" s="782" t="s">
        <v>1253</v>
      </c>
      <c r="C294" s="933" t="s">
        <v>112</v>
      </c>
      <c r="D294" s="933" t="s">
        <v>1221</v>
      </c>
      <c r="E294" s="756">
        <v>9</v>
      </c>
      <c r="F294" s="1158">
        <v>447</v>
      </c>
      <c r="G294" s="1181" t="s">
        <v>106</v>
      </c>
      <c r="H294" s="1181" t="s">
        <v>106</v>
      </c>
      <c r="I294" s="767">
        <v>21.44</v>
      </c>
      <c r="J294" s="758">
        <f>(M294/I294)*100</f>
        <v>1.3992537313432836</v>
      </c>
      <c r="K294" s="759">
        <v>7.4999999999999997E-2</v>
      </c>
      <c r="L294" s="760">
        <v>4</v>
      </c>
      <c r="M294" s="761">
        <f>K294*L294</f>
        <v>0.3</v>
      </c>
      <c r="N294" s="762" t="s">
        <v>707</v>
      </c>
      <c r="O294" s="763">
        <v>7.2499999999999995E-2</v>
      </c>
      <c r="P294" s="778">
        <v>43794</v>
      </c>
      <c r="Q294" s="778">
        <v>43817</v>
      </c>
      <c r="R294" s="761">
        <f>(K294-O294)/O294*100</f>
        <v>3.4482758620689689</v>
      </c>
      <c r="S294" s="701">
        <f>IF(INDEX(Historical!$D$7:$D$1254,MATCH(B294,Historical!$B$7:$B$1278,0))=0,"n/a",(INDEX(Historical!$C$7:$C$1256,MATCH(B294,Historical!$B$7:$B$1278,0))/INDEX(Historical!$D$7:$D$1254,MATCH(B294,Historical!$B$7:$B$1278,0))-1)*100)</f>
        <v>3.7234042553191626</v>
      </c>
      <c r="T294" s="701">
        <f>IF(INDEX(Historical!$F$7:$F$1247,MATCH(B294,Historical!$B$7:$B$1278,0))=0,"n/a",((INDEX(Historical!$C$7:$C$1256,MATCH(B294,Historical!$B$7:$B$1278,0))/INDEX(Historical!$F$7:$F$1247,MATCH(B294,Historical!$B$7:$B$1278,0)))^(1/3)-1)*100)</f>
        <v>11.678316506545784</v>
      </c>
      <c r="U294" s="701">
        <f>IF(INDEX(Historical!$H$7:$H$1247,MATCH(B294,Historical!$B$7:$B$1278,0))=0,"n/a",((INDEX(Historical!$C$7:$C$1256,MATCH(B294,Historical!$B$7:$B$1278,0))/INDEX(Historical!$H$7:$H$1247,MATCH(B294,Historical!$B$7:$B$1278,0)))^(1/5)-1)*100)</f>
        <v>17.607902252467355</v>
      </c>
      <c r="V294" s="701" t="str">
        <f>IF(INDEX(Historical!$O$7:$O$1247,MATCH(B294,Historical!$B$7:$B$1278,0))=0,"n/a",((INDEX(Historical!$C$7:$C$1256,MATCH(B294,Historical!$B$7:$B$1278,0))/INDEX(Historical!$O$7:$O$1247,MATCH(B294,Historical!$B$7:$B$1278,0)))^(1/10)-1)*100)</f>
        <v>n/a</v>
      </c>
      <c r="W294" s="702" t="str">
        <f>IF(OR(U294&lt;=0,U294="n/a",V294&lt;=0,V294="n/a"),"n/a",U294/V294)</f>
        <v>n/a</v>
      </c>
      <c r="X294" s="703">
        <f>IF(OR(AJ294&lt;=0,AJ294="n/a",U294&lt;=0,U294="n/a"),"n/a",U294/AJ294)</f>
        <v>8.2821741545001673E-2</v>
      </c>
      <c r="Y294" s="1173"/>
      <c r="Z294" s="758">
        <f>IF(OR(AC294&lt;0.01,AC294="n/a"),"n/a",M294/AC294*100)</f>
        <v>26.548672566371685</v>
      </c>
      <c r="AA294" s="766">
        <f>IF(OR(AC294&lt;0.01,AC294="n/a"),"n/a",I294/AC294)</f>
        <v>18.973451327433633</v>
      </c>
      <c r="AB294" s="760">
        <v>9</v>
      </c>
      <c r="AC294" s="767">
        <v>1.1299999999999999</v>
      </c>
      <c r="AD294" s="767">
        <v>0.93</v>
      </c>
      <c r="AE294" s="767">
        <v>0.51</v>
      </c>
      <c r="AF294" s="767">
        <v>1.76</v>
      </c>
      <c r="AG294" s="767">
        <v>10.100000000000001</v>
      </c>
      <c r="AH294" s="776">
        <v>256.2</v>
      </c>
      <c r="AI294" s="776">
        <v>-2.19</v>
      </c>
      <c r="AJ294" s="767">
        <v>212.6</v>
      </c>
      <c r="AK294" s="767">
        <v>20.41</v>
      </c>
      <c r="AL294" s="768">
        <v>1200</v>
      </c>
      <c r="AM294" s="769">
        <v>3.5999999999999996</v>
      </c>
      <c r="AN294" s="767">
        <v>2.23</v>
      </c>
      <c r="AO294" s="770">
        <f>IF(U294="n/a","n/a",IF(AA294&lt;0,"n/a",IF(AA294="n/a","n/a",J294+U294-AA294)))</f>
        <v>3.3704656377004483E-2</v>
      </c>
      <c r="AP294" s="771">
        <f>IF(U294="n/a","n/a",J294+U294)</f>
        <v>19.007155983810637</v>
      </c>
      <c r="AQ294" s="772">
        <f>IF(OR(AC294&lt;0.01,AF294="n/a"),"n/a",(I294/SQRT(22.5*AC294*(I294/AF294))-1)*100)</f>
        <v>21.825511534203311</v>
      </c>
      <c r="AR294" s="651">
        <f>INDEX(Historical!$C$7:$C$1256,MATCH(B294,Historical!$B$7:$B$1278,0))*IF(AH294="n/a",1.03,IF(AH294&lt;0,1.01,IF(AH294&gt;10,1.1,(1+AH294/100))))</f>
        <v>0.32174999999999998</v>
      </c>
      <c r="AS294" s="766">
        <f>IF($AI294="n/a",1.03*AR294,IF($AI294&lt;0,1.01*AR294,IF($AI294&gt;10,1.1*AR294,(1+$AI294/100)*AR294)))</f>
        <v>0.32496749999999996</v>
      </c>
      <c r="AT294" s="766">
        <f>IF($AK294="n/a",1.03*AS294,IF($AK294&lt;0,1.01*AS294,IF($AK294&gt;10,1.1*AS294,(1+$AK294/100)*AS294)))</f>
        <v>0.35746424999999998</v>
      </c>
      <c r="AU294" s="766">
        <f>IF($AK294="n/a",1.03*AT294,IF($AK294&lt;0,1.01*AT294,IF($AK294&gt;10,1.1*AT294,(1+$AK294/100)*AT294)))</f>
        <v>0.39321067500000001</v>
      </c>
      <c r="AV294" s="766">
        <f>IF($AK294="n/a",1.03*AU294,IF($AK294&lt;0,1.01*AU294,IF($AK294&gt;10,1.1*AU294,(1+$AK294/100)*AU294)))</f>
        <v>0.43253174250000004</v>
      </c>
      <c r="AW294" s="758">
        <f>SUM(AR294:AV294)</f>
        <v>1.8299241674999998</v>
      </c>
      <c r="AX294" s="773">
        <f>AW294/I294*100</f>
        <v>8.535094064832089</v>
      </c>
      <c r="AY294" s="936">
        <v>2.31</v>
      </c>
      <c r="AZ294" s="769">
        <v>134.32</v>
      </c>
      <c r="BA294" s="769">
        <v>-22.12</v>
      </c>
      <c r="BB294" s="769">
        <v>0.06</v>
      </c>
      <c r="BC294" s="769">
        <v>14.87</v>
      </c>
      <c r="BD294" s="909"/>
      <c r="BE294" s="624">
        <v>2012</v>
      </c>
      <c r="BF294" s="899">
        <f>IF(BE294&gt;2008,0,IF(BE294&gt;2001,1,IF(BE294&gt;1990,2,IF(BE294&gt;1980,3,IF(BE294&gt;1973,4,IF(BE294&gt;1970,5,IF(BE294&gt;1960,6,IF(BE294&gt;1958,7,IF(BE294&gt;1953,8,9)))))))))</f>
        <v>0</v>
      </c>
      <c r="BG294" s="825">
        <v>2.1999999999999997</v>
      </c>
    </row>
    <row r="295" spans="1:59" ht="11.25" customHeight="1" x14ac:dyDescent="0.2">
      <c r="A295" s="864" t="s">
        <v>600</v>
      </c>
      <c r="B295" s="876" t="s">
        <v>601</v>
      </c>
      <c r="C295" s="933" t="s">
        <v>112</v>
      </c>
      <c r="D295" s="933" t="s">
        <v>211</v>
      </c>
      <c r="E295" s="733">
        <v>23</v>
      </c>
      <c r="F295" s="1158">
        <v>143</v>
      </c>
      <c r="G295" s="1178" t="s">
        <v>37</v>
      </c>
      <c r="H295" s="1178" t="s">
        <v>37</v>
      </c>
      <c r="I295" s="875">
        <v>61.9</v>
      </c>
      <c r="J295" s="651">
        <f>(M295/I295)*100</f>
        <v>1.1308562197092082</v>
      </c>
      <c r="K295" s="885">
        <v>0.17499999999999999</v>
      </c>
      <c r="L295" s="888">
        <v>4</v>
      </c>
      <c r="M295" s="642">
        <f>K295*L295</f>
        <v>0.7</v>
      </c>
      <c r="N295" s="871" t="s">
        <v>563</v>
      </c>
      <c r="O295" s="735">
        <v>0.16</v>
      </c>
      <c r="P295" s="862">
        <v>43846</v>
      </c>
      <c r="Q295" s="862">
        <v>43865</v>
      </c>
      <c r="R295" s="642">
        <f>(K295-O295)/O295*100</f>
        <v>9.3749999999999911</v>
      </c>
      <c r="S295" s="701">
        <f>IF(INDEX(Historical!$D$7:$D$1254,MATCH(B295,Historical!$B$7:$B$1278,0))=0,"n/a",(INDEX(Historical!$C$7:$C$1256,MATCH(B295,Historical!$B$7:$B$1278,0))/INDEX(Historical!$D$7:$D$1254,MATCH(B295,Historical!$B$7:$B$1278,0))-1)*100)</f>
        <v>21.212121212121215</v>
      </c>
      <c r="T295" s="701">
        <f>IF(INDEX(Historical!$F$7:$F$1247,MATCH(B295,Historical!$B$7:$B$1278,0))=0,"n/a",((INDEX(Historical!$C$7:$C$1256,MATCH(B295,Historical!$B$7:$B$1278,0))/INDEX(Historical!$F$7:$F$1247,MATCH(B295,Historical!$B$7:$B$1278,0)))^(1/3)-1)*100)</f>
        <v>13.30326698854094</v>
      </c>
      <c r="U295" s="701">
        <f>IF(INDEX(Historical!$H$7:$H$1247,MATCH(B295,Historical!$B$7:$B$1278,0))=0,"n/a",((INDEX(Historical!$C$7:$C$1256,MATCH(B295,Historical!$B$7:$B$1278,0))/INDEX(Historical!$H$7:$H$1247,MATCH(B295,Historical!$B$7:$B$1278,0)))^(1/5)-1)*100)</f>
        <v>11.784530914564041</v>
      </c>
      <c r="V295" s="701">
        <f>IF(INDEX(Historical!$O$7:$O$1247,MATCH(B295,Historical!$B$7:$B$1278,0))=0,"n/a",((INDEX(Historical!$C$7:$C$1256,MATCH(B295,Historical!$B$7:$B$1278,0))/INDEX(Historical!$O$7:$O$1247,MATCH(B295,Historical!$B$7:$B$1278,0)))^(1/10)-1)*100)</f>
        <v>9.7106438166846054</v>
      </c>
      <c r="W295" s="702">
        <f>IF(OR(U295&lt;=0,U295="n/a",V295&lt;=0,V295="n/a"),"n/a",U295/V295)</f>
        <v>1.2135684447941679</v>
      </c>
      <c r="X295" s="703">
        <f>IF(OR(AJ295&lt;=0,AJ295="n/a",U295&lt;=0,U295="n/a"),"n/a",U295/AJ295)</f>
        <v>1.1223362775775276</v>
      </c>
      <c r="Y295" s="659"/>
      <c r="Z295" s="651">
        <f>IF(OR(AC295&lt;0.01,AC295="n/a"),"n/a",M295/AC295*100)</f>
        <v>40</v>
      </c>
      <c r="AA295" s="887">
        <f>IF(OR(AC295&lt;0.01,AC295="n/a"),"n/a",I295/AC295)</f>
        <v>35.371428571428574</v>
      </c>
      <c r="AB295" s="888">
        <v>12</v>
      </c>
      <c r="AC295" s="866">
        <v>1.75</v>
      </c>
      <c r="AD295" s="866">
        <v>4.42</v>
      </c>
      <c r="AE295" s="866">
        <v>6.55</v>
      </c>
      <c r="AF295" s="866">
        <v>8.8699999999999992</v>
      </c>
      <c r="AG295" s="866">
        <v>28.4</v>
      </c>
      <c r="AH295" s="866">
        <v>1.7999999999999998</v>
      </c>
      <c r="AI295" s="866">
        <v>12.97</v>
      </c>
      <c r="AJ295" s="866">
        <v>10.5</v>
      </c>
      <c r="AK295" s="866">
        <v>8</v>
      </c>
      <c r="AL295" s="879">
        <v>10430</v>
      </c>
      <c r="AM295" s="873">
        <v>0.6</v>
      </c>
      <c r="AN295" s="866">
        <v>0.27</v>
      </c>
      <c r="AO295" s="740">
        <f>IF(U295="n/a","n/a",IF(AA295&lt;0,"n/a",IF(AA295="n/a","n/a",J295+U295-AA295)))</f>
        <v>-22.456041437155324</v>
      </c>
      <c r="AP295" s="741">
        <f>IF(U295="n/a","n/a",J295+U295)</f>
        <v>12.915387134273249</v>
      </c>
      <c r="AQ295" s="889">
        <f>IF(OR(AC295&lt;0.01,AF295="n/a"),"n/a",(I295/SQRT(22.5*AC295*(I295/AF295))-1)*100)</f>
        <v>273.41937783948993</v>
      </c>
      <c r="AR295" s="651">
        <f>INDEX(Historical!$C$7:$C$1256,MATCH(B295,Historical!$B$7:$B$1278,0))*IF(AH295="n/a",1.03,IF(AH295&lt;0,1.01,IF(AH295&gt;10,1.1,(1+AH295/100))))</f>
        <v>0.65151999999999999</v>
      </c>
      <c r="AS295" s="887">
        <f>IF($AI295="n/a",1.03*AR295,IF($AI295&lt;0,1.01*AR295,IF($AI295&gt;10,1.1*AR295,(1+$AI295/100)*AR295)))</f>
        <v>0.71667200000000009</v>
      </c>
      <c r="AT295" s="887">
        <f>IF($AK295="n/a",1.03*AS295,IF($AK295&lt;0,1.01*AS295,IF($AK295&gt;10,1.1*AS295,(1+$AK295/100)*AS295)))</f>
        <v>0.7740057600000001</v>
      </c>
      <c r="AU295" s="887">
        <f>IF($AK295="n/a",1.03*AT295,IF($AK295&lt;0,1.01*AT295,IF($AK295&gt;10,1.1*AT295,(1+$AK295/100)*AT295)))</f>
        <v>0.83592622080000012</v>
      </c>
      <c r="AV295" s="887">
        <f>IF($AK295="n/a",1.03*AU295,IF($AK295&lt;0,1.01*AU295,IF($AK295&gt;10,1.1*AU295,(1+$AK295/100)*AU295)))</f>
        <v>0.90280031846400022</v>
      </c>
      <c r="AW295" s="651">
        <f>SUM(AR295:AV295)</f>
        <v>3.8809242992640005</v>
      </c>
      <c r="AX295" s="748">
        <f>AW295/I295*100</f>
        <v>6.2696676886332803</v>
      </c>
      <c r="AY295" s="935">
        <v>0.55000000000000004</v>
      </c>
      <c r="AZ295" s="873">
        <v>61.07</v>
      </c>
      <c r="BA295" s="873">
        <v>-7.61</v>
      </c>
      <c r="BB295" s="873">
        <v>1.0900000000000001</v>
      </c>
      <c r="BC295" s="873">
        <v>17.5</v>
      </c>
      <c r="BE295" s="624">
        <v>1998</v>
      </c>
      <c r="BF295" s="899">
        <f>IF(BE295&gt;2008,0,IF(BE295&gt;2001,1,IF(BE295&gt;1990,2,IF(BE295&gt;1980,3,IF(BE295&gt;1973,4,IF(BE295&gt;1970,5,IF(BE295&gt;1960,6,IF(BE295&gt;1958,7,IF(BE295&gt;1953,8,9)))))))))</f>
        <v>2</v>
      </c>
      <c r="BG295" s="883">
        <v>15.8</v>
      </c>
    </row>
    <row r="296" spans="1:59" ht="11.25" customHeight="1" x14ac:dyDescent="0.2">
      <c r="A296" s="882" t="s">
        <v>4052</v>
      </c>
      <c r="B296" s="876" t="s">
        <v>4053</v>
      </c>
      <c r="C296" s="933" t="s">
        <v>153</v>
      </c>
      <c r="D296" s="933" t="s">
        <v>916</v>
      </c>
      <c r="E296" s="733">
        <v>6</v>
      </c>
      <c r="F296" s="1158">
        <v>689</v>
      </c>
      <c r="G296" s="1135" t="s">
        <v>106</v>
      </c>
      <c r="H296" s="1135" t="s">
        <v>106</v>
      </c>
      <c r="I296" s="875">
        <v>58.15</v>
      </c>
      <c r="J296" s="651">
        <f>(M296/I296)*100</f>
        <v>4.6775580395528804</v>
      </c>
      <c r="K296" s="878">
        <v>0.68</v>
      </c>
      <c r="L296" s="888">
        <v>4</v>
      </c>
      <c r="M296" s="642">
        <f>K296*L296</f>
        <v>2.72</v>
      </c>
      <c r="N296" s="871" t="s">
        <v>287</v>
      </c>
      <c r="O296" s="734">
        <v>0.63</v>
      </c>
      <c r="P296" s="862">
        <v>43902</v>
      </c>
      <c r="Q296" s="862">
        <v>43920</v>
      </c>
      <c r="R296" s="642">
        <f>(K296-O296)/O296*100</f>
        <v>7.936507936507943</v>
      </c>
      <c r="S296" s="701">
        <f>IF(INDEX(Historical!$D$7:$D$1254,MATCH(B296,Historical!$B$7:$B$1278,0))=0,"n/a",(INDEX(Historical!$C$7:$C$1256,MATCH(B296,Historical!$B$7:$B$1278,0))/INDEX(Historical!$D$7:$D$1254,MATCH(B296,Historical!$B$7:$B$1278,0))-1)*100)</f>
        <v>10.526315789473696</v>
      </c>
      <c r="T296" s="701">
        <f>IF(INDEX(Historical!$F$7:$F$1247,MATCH(B296,Historical!$B$7:$B$1278,0))=0,"n/a",((INDEX(Historical!$C$7:$C$1256,MATCH(B296,Historical!$B$7:$B$1278,0))/INDEX(Historical!$F$7:$F$1247,MATCH(B296,Historical!$B$7:$B$1278,0)))^(1/3)-1)*100)</f>
        <v>11.052303824457699</v>
      </c>
      <c r="U296" s="701" t="str">
        <f>IF(INDEX(Historical!$H$7:$H$1247,MATCH(B296,Historical!$B$7:$B$1278,0))=0,"n/a",((INDEX(Historical!$C$7:$C$1256,MATCH(B296,Historical!$B$7:$B$1278,0))/INDEX(Historical!$H$7:$H$1247,MATCH(B296,Historical!$B$7:$B$1278,0)))^(1/5)-1)*100)</f>
        <v>n/a</v>
      </c>
      <c r="V296" s="701" t="str">
        <f>IF(INDEX(Historical!$O$7:$O$1247,MATCH(B296,Historical!$B$7:$B$1278,0))=0,"n/a",((INDEX(Historical!$C$7:$C$1256,MATCH(B296,Historical!$B$7:$B$1278,0))/INDEX(Historical!$O$7:$O$1247,MATCH(B296,Historical!$B$7:$B$1278,0)))^(1/10)-1)*100)</f>
        <v>n/a</v>
      </c>
      <c r="W296" s="702" t="str">
        <f>IF(OR(U296&lt;=0,U296="n/a",V296&lt;=0,V296="n/a"),"n/a",U296/V296)</f>
        <v>n/a</v>
      </c>
      <c r="X296" s="703" t="str">
        <f>IF(OR(AJ296&lt;=0,AJ296="n/a",U296&lt;=0,U296="n/a"),"n/a",U296/AJ296)</f>
        <v>n/a</v>
      </c>
      <c r="Y296" s="877"/>
      <c r="Z296" s="651" t="str">
        <f>IF(OR(AC296&lt;0.01,AC296="n/a"),"n/a",M296/AC296*100)</f>
        <v>n/a</v>
      </c>
      <c r="AA296" s="887" t="str">
        <f>IF(OR(AC296&lt;0.01,AC296="n/a"),"n/a",I296/AC296)</f>
        <v>n/a</v>
      </c>
      <c r="AB296" s="888">
        <v>12</v>
      </c>
      <c r="AC296" s="866">
        <v>-0.24</v>
      </c>
      <c r="AD296" s="866" t="s">
        <v>136</v>
      </c>
      <c r="AE296" s="866">
        <v>3.28</v>
      </c>
      <c r="AF296" s="866">
        <v>4.05</v>
      </c>
      <c r="AG296" s="866">
        <v>-1.2</v>
      </c>
      <c r="AH296" s="866">
        <v>1.0999999999999999</v>
      </c>
      <c r="AI296" s="866">
        <v>-1.4200000000000002</v>
      </c>
      <c r="AJ296" s="866">
        <v>-10.5</v>
      </c>
      <c r="AK296" s="866">
        <v>0.59</v>
      </c>
      <c r="AL296" s="879">
        <v>72760</v>
      </c>
      <c r="AM296" s="873">
        <v>0.41000000000000003</v>
      </c>
      <c r="AN296" s="866">
        <v>1.34</v>
      </c>
      <c r="AO296" s="740" t="str">
        <f>IF(U296="n/a","n/a",IF(AA296&lt;0,"n/a",IF(AA296="n/a","n/a",J296+U296-AA296)))</f>
        <v>n/a</v>
      </c>
      <c r="AP296" s="741" t="str">
        <f>IF(U296="n/a","n/a",J296+U296)</f>
        <v>n/a</v>
      </c>
      <c r="AQ296" s="889" t="str">
        <f>IF(OR(AC296&lt;0.01,AF296="n/a"),"n/a",(I296/SQRT(22.5*AC296*(I296/AF296))-1)*100)</f>
        <v>n/a</v>
      </c>
      <c r="AR296" s="651">
        <f>INDEX(Historical!$C$7:$C$1256,MATCH(B296,Historical!$B$7:$B$1278,0))*IF(AH296="n/a",1.03,IF(AH296&lt;0,1.01,IF(AH296&gt;10,1.1,(1+AH296/100))))</f>
        <v>2.54772</v>
      </c>
      <c r="AS296" s="887">
        <f>IF($AI296="n/a",1.03*AR296,IF($AI296&lt;0,1.01*AR296,IF($AI296&gt;10,1.1*AR296,(1+$AI296/100)*AR296)))</f>
        <v>2.5731972000000001</v>
      </c>
      <c r="AT296" s="887">
        <f>IF($AK296="n/a",1.03*AS296,IF($AK296&lt;0,1.01*AS296,IF($AK296&gt;10,1.1*AS296,(1+$AK296/100)*AS296)))</f>
        <v>2.5883790634800001</v>
      </c>
      <c r="AU296" s="887">
        <f>IF($AK296="n/a",1.03*AT296,IF($AK296&lt;0,1.01*AT296,IF($AK296&gt;10,1.1*AT296,(1+$AK296/100)*AT296)))</f>
        <v>2.603650499954532</v>
      </c>
      <c r="AV296" s="887">
        <f>IF($AK296="n/a",1.03*AU296,IF($AK296&lt;0,1.01*AU296,IF($AK296&gt;10,1.1*AU296,(1+$AK296/100)*AU296)))</f>
        <v>2.6190120379042638</v>
      </c>
      <c r="AW296" s="651">
        <f>SUM(AR296:AV296)</f>
        <v>12.931958801338796</v>
      </c>
      <c r="AX296" s="748">
        <f>AW296/I296*100</f>
        <v>22.238966124400338</v>
      </c>
      <c r="AY296" s="935">
        <v>0.52</v>
      </c>
      <c r="AZ296" s="873">
        <v>1.95</v>
      </c>
      <c r="BA296" s="873">
        <v>-32.36</v>
      </c>
      <c r="BB296" s="873">
        <v>-8.6199999999999992</v>
      </c>
      <c r="BC296" s="873">
        <v>-18.099999999999998</v>
      </c>
      <c r="BE296" s="624">
        <v>2015</v>
      </c>
      <c r="BF296" s="899">
        <f>IF(BE296&gt;2008,0,IF(BE296&gt;2001,1,IF(BE296&gt;1990,2,IF(BE296&gt;1980,3,IF(BE296&gt;1973,4,IF(BE296&gt;1970,5,IF(BE296&gt;1960,6,IF(BE296&gt;1958,7,IF(BE296&gt;1953,8,9)))))))))</f>
        <v>0</v>
      </c>
      <c r="BG296" s="883">
        <v>-0.4</v>
      </c>
    </row>
    <row r="297" spans="1:59" ht="11.25" customHeight="1" x14ac:dyDescent="0.2">
      <c r="A297" s="872" t="s">
        <v>4467</v>
      </c>
      <c r="B297" s="876" t="s">
        <v>4466</v>
      </c>
      <c r="C297" s="933" t="s">
        <v>108</v>
      </c>
      <c r="D297" s="933" t="s">
        <v>118</v>
      </c>
      <c r="E297" s="733">
        <v>15</v>
      </c>
      <c r="F297" s="1158">
        <v>254</v>
      </c>
      <c r="G297" s="1130" t="s">
        <v>115</v>
      </c>
      <c r="H297" s="1130" t="s">
        <v>115</v>
      </c>
      <c r="I297" s="875">
        <v>81.09</v>
      </c>
      <c r="J297" s="651">
        <f>(M297/I297)*100</f>
        <v>0.92489826119126906</v>
      </c>
      <c r="K297" s="878">
        <v>0.1875</v>
      </c>
      <c r="L297" s="888">
        <v>4</v>
      </c>
      <c r="M297" s="642">
        <f>K297*L297</f>
        <v>0.75</v>
      </c>
      <c r="N297" s="871" t="s">
        <v>139</v>
      </c>
      <c r="O297" s="734">
        <v>0.17249999999999999</v>
      </c>
      <c r="P297" s="862">
        <v>43923</v>
      </c>
      <c r="Q297" s="862">
        <v>43952</v>
      </c>
      <c r="R297" s="642">
        <f>(K297-O297)/O297*100</f>
        <v>8.6956521739130519</v>
      </c>
      <c r="S297" s="701">
        <f>IF(INDEX(Historical!$D$7:$D$1254,MATCH(B297,Historical!$B$7:$B$1278,0))=0,"n/a",(INDEX(Historical!$C$7:$C$1256,MATCH(B297,Historical!$B$7:$B$1278,0))/INDEX(Historical!$D$7:$D$1254,MATCH(B297,Historical!$B$7:$B$1278,0))-1)*100)</f>
        <v>7.5396825396825351</v>
      </c>
      <c r="T297" s="701">
        <f>IF(INDEX(Historical!$F$7:$F$1247,MATCH(B297,Historical!$B$7:$B$1278,0))=0,"n/a",((INDEX(Historical!$C$7:$C$1256,MATCH(B297,Historical!$B$7:$B$1278,0))/INDEX(Historical!$F$7:$F$1247,MATCH(B297,Historical!$B$7:$B$1278,0)))^(1/3)-1)*100)</f>
        <v>6.8740101711165735</v>
      </c>
      <c r="U297" s="701">
        <f>IF(INDEX(Historical!$H$7:$H$1247,MATCH(B297,Historical!$B$7:$B$1278,0))=0,"n/a",((INDEX(Historical!$C$7:$C$1256,MATCH(B297,Historical!$B$7:$B$1278,0))/INDEX(Historical!$H$7:$H$1247,MATCH(B297,Historical!$B$7:$B$1278,0)))^(1/5)-1)*100)</f>
        <v>6.5500769692147021</v>
      </c>
      <c r="V297" s="701">
        <f>IF(INDEX(Historical!$O$7:$O$1247,MATCH(B297,Historical!$B$7:$B$1278,0))=0,"n/a",((INDEX(Historical!$C$7:$C$1256,MATCH(B297,Historical!$B$7:$B$1278,0))/INDEX(Historical!$O$7:$O$1247,MATCH(B297,Historical!$B$7:$B$1278,0)))^(1/10)-1)*100)</f>
        <v>10.532598280175254</v>
      </c>
      <c r="W297" s="702">
        <f>IF(OR(U297&lt;=0,U297="n/a",V297&lt;=0,V297="n/a"),"n/a",U297/V297)</f>
        <v>0.62188614765109163</v>
      </c>
      <c r="X297" s="703">
        <f>IF(OR(AJ297&lt;=0,AJ297="n/a",U297&lt;=0,U297="n/a"),"n/a",U297/AJ297)</f>
        <v>0.57456815519427207</v>
      </c>
      <c r="Y297" s="664"/>
      <c r="Z297" s="651">
        <f>IF(OR(AC297&lt;0.01,AC297="n/a"),"n/a",M297/AC297*100)</f>
        <v>11.398176291793312</v>
      </c>
      <c r="AA297" s="887">
        <f>IF(OR(AC297&lt;0.01,AC297="n/a"),"n/a",I297/AC297)</f>
        <v>12.323708206686931</v>
      </c>
      <c r="AB297" s="888">
        <v>12</v>
      </c>
      <c r="AC297" s="866">
        <v>6.58</v>
      </c>
      <c r="AD297" s="866">
        <v>1.88</v>
      </c>
      <c r="AE297" s="866">
        <v>1.85</v>
      </c>
      <c r="AF297" s="866">
        <v>1.1000000000000001</v>
      </c>
      <c r="AG297" s="866">
        <v>10.199999999999999</v>
      </c>
      <c r="AH297" s="866">
        <v>12.4</v>
      </c>
      <c r="AI297" s="866">
        <v>9.36</v>
      </c>
      <c r="AJ297" s="866">
        <v>11.4</v>
      </c>
      <c r="AK297" s="866">
        <v>6.54</v>
      </c>
      <c r="AL297" s="879">
        <v>8670</v>
      </c>
      <c r="AM297" s="873">
        <v>1.5</v>
      </c>
      <c r="AN297" s="866">
        <v>0.27</v>
      </c>
      <c r="AO297" s="740">
        <f>IF(U297="n/a","n/a",IF(AA297&lt;0,"n/a",IF(AA297="n/a","n/a",J297+U297-AA297)))</f>
        <v>-4.8487329762809592</v>
      </c>
      <c r="AP297" s="741">
        <f>IF(U297="n/a","n/a",J297+U297)</f>
        <v>7.4749752304059713</v>
      </c>
      <c r="AQ297" s="889">
        <f>IF(OR(AC297&lt;0.01,AF297="n/a"),"n/a",(I297/SQRT(22.5*AC297*(I297/AF297))-1)*100)</f>
        <v>-22.379616000962386</v>
      </c>
      <c r="AR297" s="651">
        <f>INDEX(Historical!$C$7:$C$1256,MATCH(B297,Historical!$B$7:$B$1278,0))*IF(AH297="n/a",1.03,IF(AH297&lt;0,1.01,IF(AH297&gt;10,1.1,(1+AH297/100))))</f>
        <v>0.74525000000000008</v>
      </c>
      <c r="AS297" s="887">
        <f>IF($AI297="n/a",1.03*AR297,IF($AI297&lt;0,1.01*AR297,IF($AI297&gt;10,1.1*AR297,(1+$AI297/100)*AR297)))</f>
        <v>0.81500539999999999</v>
      </c>
      <c r="AT297" s="887">
        <f>IF($AK297="n/a",1.03*AS297,IF($AK297&lt;0,1.01*AS297,IF($AK297&gt;10,1.1*AS297,(1+$AK297/100)*AS297)))</f>
        <v>0.86830675315999994</v>
      </c>
      <c r="AU297" s="887">
        <f>IF($AK297="n/a",1.03*AT297,IF($AK297&lt;0,1.01*AT297,IF($AK297&gt;10,1.1*AT297,(1+$AK297/100)*AT297)))</f>
        <v>0.92509401481666387</v>
      </c>
      <c r="AV297" s="887">
        <f>IF($AK297="n/a",1.03*AU297,IF($AK297&lt;0,1.01*AU297,IF($AK297&gt;10,1.1*AU297,(1+$AK297/100)*AU297)))</f>
        <v>0.98559516338567354</v>
      </c>
      <c r="AW297" s="651">
        <f>SUM(AR297:AV297)</f>
        <v>4.3392513313623375</v>
      </c>
      <c r="AX297" s="748">
        <f>AW297/I297*100</f>
        <v>5.3511546816652329</v>
      </c>
      <c r="AY297" s="935">
        <v>1.1399999999999999</v>
      </c>
      <c r="AZ297" s="873">
        <v>42.92</v>
      </c>
      <c r="BA297" s="873">
        <v>-27.229999999999997</v>
      </c>
      <c r="BB297" s="873">
        <v>-1.0999999999999999</v>
      </c>
      <c r="BC297" s="873">
        <v>-1.25</v>
      </c>
      <c r="BE297" s="624">
        <v>2006</v>
      </c>
      <c r="BF297" s="899">
        <f>IF(BE297&gt;2008,0,IF(BE297&gt;2001,1,IF(BE297&gt;1990,2,IF(BE297&gt;1980,3,IF(BE297&gt;1973,4,IF(BE297&gt;1970,5,IF(BE297&gt;1960,6,IF(BE297&gt;1958,7,IF(BE297&gt;1953,8,9)))))))))</f>
        <v>1</v>
      </c>
      <c r="BG297" s="883">
        <v>2.8000000000000003</v>
      </c>
    </row>
    <row r="298" spans="1:59" ht="11.25" customHeight="1" x14ac:dyDescent="0.2">
      <c r="A298" s="864" t="s">
        <v>1094</v>
      </c>
      <c r="B298" s="876" t="s">
        <v>1095</v>
      </c>
      <c r="C298" s="933" t="s">
        <v>4196</v>
      </c>
      <c r="D298" s="933" t="s">
        <v>4340</v>
      </c>
      <c r="E298" s="733">
        <v>10</v>
      </c>
      <c r="F298" s="1158">
        <v>379</v>
      </c>
      <c r="G298" s="1182" t="s">
        <v>106</v>
      </c>
      <c r="H298" s="1182" t="s">
        <v>106</v>
      </c>
      <c r="I298" s="875">
        <v>31.97</v>
      </c>
      <c r="J298" s="651">
        <f>(M298/I298)*100</f>
        <v>2.752580544260244</v>
      </c>
      <c r="K298" s="878">
        <v>0.22</v>
      </c>
      <c r="L298" s="888">
        <v>4</v>
      </c>
      <c r="M298" s="642">
        <f>K298*L298</f>
        <v>0.88</v>
      </c>
      <c r="N298" s="871" t="s">
        <v>151</v>
      </c>
      <c r="O298" s="734">
        <v>0.2</v>
      </c>
      <c r="P298" s="862">
        <v>43888</v>
      </c>
      <c r="Q298" s="862">
        <v>43921</v>
      </c>
      <c r="R298" s="642">
        <f>(K298-O298)/O298*100</f>
        <v>9.9999999999999947</v>
      </c>
      <c r="S298" s="701">
        <f>IF(INDEX(Historical!$D$7:$D$1254,MATCH(B298,Historical!$B$7:$B$1278,0))=0,"n/a",(INDEX(Historical!$C$7:$C$1256,MATCH(B298,Historical!$B$7:$B$1278,0))/INDEX(Historical!$D$7:$D$1254,MATCH(B298,Historical!$B$7:$B$1278,0))-1)*100)</f>
        <v>11.111111111111116</v>
      </c>
      <c r="T298" s="701">
        <f>IF(INDEX(Historical!$F$7:$F$1247,MATCH(B298,Historical!$B$7:$B$1278,0))=0,"n/a",((INDEX(Historical!$C$7:$C$1256,MATCH(B298,Historical!$B$7:$B$1278,0))/INDEX(Historical!$F$7:$F$1247,MATCH(B298,Historical!$B$7:$B$1278,0)))^(1/3)-1)*100)</f>
        <v>13.998396445113137</v>
      </c>
      <c r="U298" s="701">
        <f>IF(INDEX(Historical!$H$7:$H$1247,MATCH(B298,Historical!$B$7:$B$1278,0))=0,"n/a",((INDEX(Historical!$C$7:$C$1256,MATCH(B298,Historical!$B$7:$B$1278,0))/INDEX(Historical!$H$7:$H$1247,MATCH(B298,Historical!$B$7:$B$1278,0)))^(1/5)-1)*100)</f>
        <v>14.869835499703509</v>
      </c>
      <c r="V298" s="701">
        <f>IF(INDEX(Historical!$O$7:$O$1247,MATCH(B298,Historical!$B$7:$B$1278,0))=0,"n/a",((INDEX(Historical!$C$7:$C$1256,MATCH(B298,Historical!$B$7:$B$1278,0))/INDEX(Historical!$O$7:$O$1247,MATCH(B298,Historical!$B$7:$B$1278,0)))^(1/10)-1)*100)</f>
        <v>14.869835499703509</v>
      </c>
      <c r="W298" s="702">
        <f>IF(OR(U298&lt;=0,U298="n/a",V298&lt;=0,V298="n/a"),"n/a",U298/V298)</f>
        <v>1</v>
      </c>
      <c r="X298" s="703" t="str">
        <f>IF(OR(AJ298&lt;=0,AJ298="n/a",U298&lt;=0,U298="n/a"),"n/a",U298/AJ298)</f>
        <v>n/a</v>
      </c>
      <c r="Y298" s="661"/>
      <c r="Z298" s="651">
        <f>IF(OR(AC298&lt;0.01,AC298="n/a"),"n/a",M298/AC298*100)</f>
        <v>879.99999999999989</v>
      </c>
      <c r="AA298" s="887">
        <f>IF(OR(AC298&lt;0.01,AC298="n/a"),"n/a",I298/AC298)</f>
        <v>319.7</v>
      </c>
      <c r="AB298" s="888">
        <v>12</v>
      </c>
      <c r="AC298" s="866">
        <v>0.1</v>
      </c>
      <c r="AD298" s="866">
        <v>243.49</v>
      </c>
      <c r="AE298" s="866">
        <v>2.27</v>
      </c>
      <c r="AF298" s="866">
        <v>2.4900000000000002</v>
      </c>
      <c r="AG298" s="866">
        <v>1</v>
      </c>
      <c r="AH298" s="868">
        <v>-5.7</v>
      </c>
      <c r="AI298" s="868">
        <v>42.559999999999995</v>
      </c>
      <c r="AJ298" s="866">
        <v>-9.1999999999999993</v>
      </c>
      <c r="AK298" s="866">
        <v>1.3</v>
      </c>
      <c r="AL298" s="879">
        <v>24270</v>
      </c>
      <c r="AM298" s="873">
        <v>0.1</v>
      </c>
      <c r="AN298" s="866">
        <v>0.8</v>
      </c>
      <c r="AO298" s="740">
        <f>IF(U298="n/a","n/a",IF(AA298&lt;0,"n/a",IF(AA298="n/a","n/a",J298+U298-AA298)))</f>
        <v>-302.07758395603622</v>
      </c>
      <c r="AP298" s="741">
        <f>IF(U298="n/a","n/a",J298+U298)</f>
        <v>17.622416043963753</v>
      </c>
      <c r="AQ298" s="889">
        <f>IF(OR(AC298&lt;0.01,AF298="n/a"),"n/a",(I298/SQRT(22.5*AC298*(I298/AF298))-1)*100)</f>
        <v>494.8120151218647</v>
      </c>
      <c r="AR298" s="651">
        <f>INDEX(Historical!$C$7:$C$1256,MATCH(B298,Historical!$B$7:$B$1278,0))*IF(AH298="n/a",1.03,IF(AH298&lt;0,1.01,IF(AH298&gt;10,1.1,(1+AH298/100))))</f>
        <v>0.80800000000000005</v>
      </c>
      <c r="AS298" s="887">
        <f>IF($AI298="n/a",1.03*AR298,IF($AI298&lt;0,1.01*AR298,IF($AI298&gt;10,1.1*AR298,(1+$AI298/100)*AR298)))</f>
        <v>0.88880000000000015</v>
      </c>
      <c r="AT298" s="887">
        <f>IF($AK298="n/a",1.03*AS298,IF($AK298&lt;0,1.01*AS298,IF($AK298&gt;10,1.1*AS298,(1+$AK298/100)*AS298)))</f>
        <v>0.90035440000000011</v>
      </c>
      <c r="AU298" s="887">
        <f>IF($AK298="n/a",1.03*AT298,IF($AK298&lt;0,1.01*AT298,IF($AK298&gt;10,1.1*AT298,(1+$AK298/100)*AT298)))</f>
        <v>0.91205900719999999</v>
      </c>
      <c r="AV298" s="887">
        <f>IF($AK298="n/a",1.03*AU298,IF($AK298&lt;0,1.01*AU298,IF($AK298&gt;10,1.1*AU298,(1+$AK298/100)*AU298)))</f>
        <v>0.92391577429359995</v>
      </c>
      <c r="AW298" s="651">
        <f>SUM(AR298:AV298)</f>
        <v>4.4331291814935998</v>
      </c>
      <c r="AX298" s="748">
        <f>AW298/I298*100</f>
        <v>13.866528562695027</v>
      </c>
      <c r="AY298" s="935">
        <v>1.1499999999999999</v>
      </c>
      <c r="AZ298" s="873">
        <v>83.31</v>
      </c>
      <c r="BA298" s="873">
        <v>-10.77</v>
      </c>
      <c r="BB298" s="873">
        <v>-3.3099999999999996</v>
      </c>
      <c r="BC298" s="873">
        <v>17.510000000000002</v>
      </c>
      <c r="BE298" s="624">
        <v>2011</v>
      </c>
      <c r="BF298" s="899">
        <f>IF(BE298&gt;2008,0,IF(BE298&gt;2001,1,IF(BE298&gt;1990,2,IF(BE298&gt;1980,3,IF(BE298&gt;1973,4,IF(BE298&gt;1970,5,IF(BE298&gt;1960,6,IF(BE298&gt;1958,7,IF(BE298&gt;1953,8,9)))))))))</f>
        <v>0</v>
      </c>
      <c r="BG298" s="883">
        <v>0.4</v>
      </c>
    </row>
    <row r="299" spans="1:59" ht="11.25" customHeight="1" x14ac:dyDescent="0.2">
      <c r="A299" s="864" t="s">
        <v>1233</v>
      </c>
      <c r="B299" s="876" t="s">
        <v>1234</v>
      </c>
      <c r="C299" s="933" t="s">
        <v>245</v>
      </c>
      <c r="D299" s="933" t="s">
        <v>4336</v>
      </c>
      <c r="E299" s="733">
        <v>10</v>
      </c>
      <c r="F299" s="1158">
        <v>394</v>
      </c>
      <c r="G299" s="1158" t="s">
        <v>106</v>
      </c>
      <c r="H299" s="1158" t="s">
        <v>106</v>
      </c>
      <c r="I299" s="875">
        <v>27.67</v>
      </c>
      <c r="J299" s="651">
        <f>(M299/I299)*100</f>
        <v>1.734730755330683</v>
      </c>
      <c r="K299" s="878">
        <v>0.12</v>
      </c>
      <c r="L299" s="888">
        <v>4</v>
      </c>
      <c r="M299" s="642">
        <f>K299*L299</f>
        <v>0.48</v>
      </c>
      <c r="N299" s="871" t="s">
        <v>619</v>
      </c>
      <c r="O299" s="734">
        <v>0.115</v>
      </c>
      <c r="P299" s="862">
        <v>43929</v>
      </c>
      <c r="Q299" s="862">
        <v>43943</v>
      </c>
      <c r="R299" s="642">
        <f>(K299-O299)/O299*100</f>
        <v>4.3478260869565135</v>
      </c>
      <c r="S299" s="701">
        <f>IF(INDEX(Historical!$D$7:$D$1254,MATCH(B299,Historical!$B$7:$B$1278,0))=0,"n/a",(INDEX(Historical!$C$7:$C$1256,MATCH(B299,Historical!$B$7:$B$1278,0))/INDEX(Historical!$D$7:$D$1254,MATCH(B299,Historical!$B$7:$B$1278,0))-1)*100)</f>
        <v>5.8139534883721034</v>
      </c>
      <c r="T299" s="701">
        <f>IF(INDEX(Historical!$F$7:$F$1247,MATCH(B299,Historical!$B$7:$B$1278,0))=0,"n/a",((INDEX(Historical!$C$7:$C$1256,MATCH(B299,Historical!$B$7:$B$1278,0))/INDEX(Historical!$F$7:$F$1247,MATCH(B299,Historical!$B$7:$B$1278,0)))^(1/3)-1)*100)</f>
        <v>9.1392883061105934</v>
      </c>
      <c r="U299" s="701">
        <f>IF(INDEX(Historical!$H$7:$H$1247,MATCH(B299,Historical!$B$7:$B$1278,0))=0,"n/a",((INDEX(Historical!$C$7:$C$1256,MATCH(B299,Historical!$B$7:$B$1278,0))/INDEX(Historical!$H$7:$H$1247,MATCH(B299,Historical!$B$7:$B$1278,0)))^(1/5)-1)*100)</f>
        <v>8.6871068489539525</v>
      </c>
      <c r="V299" s="701">
        <f>IF(INDEX(Historical!$O$7:$O$1247,MATCH(B299,Historical!$B$7:$B$1278,0))=0,"n/a",((INDEX(Historical!$C$7:$C$1256,MATCH(B299,Historical!$B$7:$B$1278,0))/INDEX(Historical!$O$7:$O$1247,MATCH(B299,Historical!$B$7:$B$1278,0)))^(1/10)-1)*100)</f>
        <v>7.5372364582237061</v>
      </c>
      <c r="W299" s="702">
        <f>IF(OR(U299&lt;=0,U299="n/a",V299&lt;=0,V299="n/a"),"n/a",U299/V299)</f>
        <v>1.1525586197412778</v>
      </c>
      <c r="X299" s="703">
        <f>IF(OR(AJ299&lt;=0,AJ299="n/a",U299&lt;=0,U299="n/a"),"n/a",U299/AJ299)</f>
        <v>0.7826222386445002</v>
      </c>
      <c r="Y299" s="654"/>
      <c r="Z299" s="651">
        <f>IF(OR(AC299&lt;0.01,AC299="n/a"),"n/a",M299/AC299*100)</f>
        <v>40.677966101694921</v>
      </c>
      <c r="AA299" s="887">
        <f>IF(OR(AC299&lt;0.01,AC299="n/a"),"n/a",I299/AC299)</f>
        <v>23.449152542372882</v>
      </c>
      <c r="AB299" s="888">
        <v>12</v>
      </c>
      <c r="AC299" s="866">
        <v>1.18</v>
      </c>
      <c r="AD299" s="866">
        <v>1.56</v>
      </c>
      <c r="AE299" s="866">
        <v>4.1100000000000003</v>
      </c>
      <c r="AF299" s="866">
        <v>3.67</v>
      </c>
      <c r="AG299" s="866" t="s">
        <v>136</v>
      </c>
      <c r="AH299" s="866">
        <v>2.1</v>
      </c>
      <c r="AI299" s="866">
        <v>40.739999999999995</v>
      </c>
      <c r="AJ299" s="866">
        <v>11.1</v>
      </c>
      <c r="AK299" s="866">
        <v>15</v>
      </c>
      <c r="AL299" s="879">
        <v>6590</v>
      </c>
      <c r="AM299" s="873">
        <v>0.2</v>
      </c>
      <c r="AN299" s="866">
        <v>0.04</v>
      </c>
      <c r="AO299" s="740">
        <f>IF(U299="n/a","n/a",IF(AA299&lt;0,"n/a",IF(AA299="n/a","n/a",J299+U299-AA299)))</f>
        <v>-13.027314938088248</v>
      </c>
      <c r="AP299" s="741">
        <f>IF(U299="n/a","n/a",J299+U299)</f>
        <v>10.421837604284635</v>
      </c>
      <c r="AQ299" s="889">
        <f>IF(OR(AC299&lt;0.01,AF299="n/a"),"n/a",(I299/SQRT(22.5*AC299*(I299/AF299))-1)*100)</f>
        <v>95.571401943136294</v>
      </c>
      <c r="AR299" s="651">
        <f>INDEX(Historical!$C$7:$C$1256,MATCH(B299,Historical!$B$7:$B$1278,0))*IF(AH299="n/a",1.03,IF(AH299&lt;0,1.01,IF(AH299&gt;10,1.1,(1+AH299/100))))</f>
        <v>0.464555</v>
      </c>
      <c r="AS299" s="887">
        <f>IF($AI299="n/a",1.03*AR299,IF($AI299&lt;0,1.01*AR299,IF($AI299&gt;10,1.1*AR299,(1+$AI299/100)*AR299)))</f>
        <v>0.51101050000000003</v>
      </c>
      <c r="AT299" s="887">
        <f>IF($AK299="n/a",1.03*AS299,IF($AK299&lt;0,1.01*AS299,IF($AK299&gt;10,1.1*AS299,(1+$AK299/100)*AS299)))</f>
        <v>0.56211155000000013</v>
      </c>
      <c r="AU299" s="887">
        <f>IF($AK299="n/a",1.03*AT299,IF($AK299&lt;0,1.01*AT299,IF($AK299&gt;10,1.1*AT299,(1+$AK299/100)*AT299)))</f>
        <v>0.61832270500000019</v>
      </c>
      <c r="AV299" s="887">
        <f>IF($AK299="n/a",1.03*AU299,IF($AK299&lt;0,1.01*AU299,IF($AK299&gt;10,1.1*AU299,(1+$AK299/100)*AU299)))</f>
        <v>0.68015497550000026</v>
      </c>
      <c r="AW299" s="651">
        <f>SUM(AR299:AV299)</f>
        <v>2.8361547305000006</v>
      </c>
      <c r="AX299" s="748">
        <f>AW299/I299*100</f>
        <v>10.249926745572823</v>
      </c>
      <c r="AY299" s="935">
        <v>1.1499999999999999</v>
      </c>
      <c r="AZ299" s="873">
        <v>42.04</v>
      </c>
      <c r="BA299" s="873">
        <v>-11.51</v>
      </c>
      <c r="BB299" s="873">
        <v>2.62</v>
      </c>
      <c r="BC299" s="873">
        <v>4.83</v>
      </c>
      <c r="BE299" s="624">
        <v>2011</v>
      </c>
      <c r="BF299" s="899">
        <f>IF(BE299&gt;2008,0,IF(BE299&gt;2001,1,IF(BE299&gt;1990,2,IF(BE299&gt;1980,3,IF(BE299&gt;1973,4,IF(BE299&gt;1970,5,IF(BE299&gt;1960,6,IF(BE299&gt;1958,7,IF(BE299&gt;1953,8,9)))))))))</f>
        <v>0</v>
      </c>
      <c r="BG299" s="883" t="s">
        <v>136</v>
      </c>
    </row>
    <row r="300" spans="1:59" ht="11.25" customHeight="1" x14ac:dyDescent="0.2">
      <c r="A300" s="864" t="s">
        <v>243</v>
      </c>
      <c r="B300" s="876" t="s">
        <v>244</v>
      </c>
      <c r="C300" s="933" t="s">
        <v>245</v>
      </c>
      <c r="D300" s="933" t="s">
        <v>4361</v>
      </c>
      <c r="E300" s="733">
        <v>64</v>
      </c>
      <c r="F300" s="1158">
        <v>4</v>
      </c>
      <c r="G300" s="1178" t="s">
        <v>37</v>
      </c>
      <c r="H300" s="1178" t="s">
        <v>37</v>
      </c>
      <c r="I300" s="866">
        <v>90.43</v>
      </c>
      <c r="J300" s="651">
        <f>(M300/I300)*100</f>
        <v>3.4944155700541852</v>
      </c>
      <c r="K300" s="878">
        <v>0.79</v>
      </c>
      <c r="L300" s="888">
        <v>4</v>
      </c>
      <c r="M300" s="642">
        <f>K300*L300</f>
        <v>3.16</v>
      </c>
      <c r="N300" s="871" t="s">
        <v>163</v>
      </c>
      <c r="O300" s="734">
        <v>0.76249999999999996</v>
      </c>
      <c r="P300" s="862">
        <v>43895</v>
      </c>
      <c r="Q300" s="862">
        <v>43922</v>
      </c>
      <c r="R300" s="642">
        <f>(K300-O300)/O300*100</f>
        <v>3.606557377049191</v>
      </c>
      <c r="S300" s="701">
        <f>IF(INDEX(Historical!$D$7:$D$1254,MATCH(B300,Historical!$B$7:$B$1278,0))=0,"n/a",(INDEX(Historical!$C$7:$C$1256,MATCH(B300,Historical!$B$7:$B$1278,0))/INDEX(Historical!$D$7:$D$1254,MATCH(B300,Historical!$B$7:$B$1278,0))-1)*100)</f>
        <v>6.0846560846560704</v>
      </c>
      <c r="T300" s="701">
        <f>IF(INDEX(Historical!$F$7:$F$1247,MATCH(B300,Historical!$B$7:$B$1278,0))=0,"n/a",((INDEX(Historical!$C$7:$C$1256,MATCH(B300,Historical!$B$7:$B$1278,0))/INDEX(Historical!$F$7:$F$1247,MATCH(B300,Historical!$B$7:$B$1278,0)))^(1/3)-1)*100)</f>
        <v>5.1417236815872736</v>
      </c>
      <c r="U300" s="701">
        <f>IF(INDEX(Historical!$H$7:$H$1247,MATCH(B300,Historical!$B$7:$B$1278,0))=0,"n/a",((INDEX(Historical!$C$7:$C$1256,MATCH(B300,Historical!$B$7:$B$1278,0))/INDEX(Historical!$H$7:$H$1247,MATCH(B300,Historical!$B$7:$B$1278,0)))^(1/5)-1)*100)</f>
        <v>5.5104705778027618</v>
      </c>
      <c r="V300" s="701">
        <f>IF(INDEX(Historical!$O$7:$O$1247,MATCH(B300,Historical!$B$7:$B$1278,0))=0,"n/a",((INDEX(Historical!$C$7:$C$1256,MATCH(B300,Historical!$B$7:$B$1278,0))/INDEX(Historical!$O$7:$O$1247,MATCH(B300,Historical!$B$7:$B$1278,0)))^(1/10)-1)*100)</f>
        <v>6.5812602501814643</v>
      </c>
      <c r="W300" s="702">
        <f>IF(OR(U300&lt;=0,U300="n/a",V300&lt;=0,V300="n/a"),"n/a",U300/V300)</f>
        <v>0.83729716928468556</v>
      </c>
      <c r="X300" s="703" t="str">
        <f>IF(OR(AJ300&lt;=0,AJ300="n/a",U300&lt;=0,U300="n/a"),"n/a",U300/AJ300)</f>
        <v>n/a</v>
      </c>
      <c r="Y300" s="876"/>
      <c r="Z300" s="651">
        <f>IF(OR(AC300&lt;0.01,AC300="n/a"),"n/a",M300/AC300*100)</f>
        <v>10533.333333333334</v>
      </c>
      <c r="AA300" s="887">
        <f>IF(OR(AC300&lt;0.01,AC300="n/a"),"n/a",I300/AC300)</f>
        <v>3014.3333333333335</v>
      </c>
      <c r="AB300" s="888">
        <v>12</v>
      </c>
      <c r="AC300" s="866">
        <v>0.03</v>
      </c>
      <c r="AD300" s="866" t="s">
        <v>136</v>
      </c>
      <c r="AE300" s="866">
        <v>0.75</v>
      </c>
      <c r="AF300" s="866">
        <v>4.33</v>
      </c>
      <c r="AG300" s="866">
        <v>-5.8999999999999995</v>
      </c>
      <c r="AH300" s="866">
        <v>-22.900000000000002</v>
      </c>
      <c r="AI300" s="866">
        <v>11.53</v>
      </c>
      <c r="AJ300" s="866">
        <v>-1.5</v>
      </c>
      <c r="AK300" s="866">
        <v>-1.0999999999999999</v>
      </c>
      <c r="AL300" s="879">
        <v>12780</v>
      </c>
      <c r="AM300" s="873">
        <v>2.76</v>
      </c>
      <c r="AN300" s="866">
        <v>0.96</v>
      </c>
      <c r="AO300" s="740">
        <f>IF(U300="n/a","n/a",IF(AA300&lt;0,"n/a",IF(AA300="n/a","n/a",J300+U300-AA300)))</f>
        <v>-3005.3284471854768</v>
      </c>
      <c r="AP300" s="741">
        <f>IF(U300="n/a","n/a",J300+U300)</f>
        <v>9.0048861478569471</v>
      </c>
      <c r="AQ300" s="889">
        <f>IF(OR(AC300&lt;0.01,AF300="n/a"),"n/a",(I300/SQRT(22.5*AC300*(I300/AF300))-1)*100)</f>
        <v>2308.5092976854044</v>
      </c>
      <c r="AR300" s="651">
        <f>INDEX(Historical!$C$7:$C$1256,MATCH(B300,Historical!$B$7:$B$1278,0))*IF(AH300="n/a",1.03,IF(AH300&lt;0,1.01,IF(AH300&gt;10,1.1,(1+AH300/100))))</f>
        <v>3.0375749999999999</v>
      </c>
      <c r="AS300" s="887">
        <f>IF($AI300="n/a",1.03*AR300,IF($AI300&lt;0,1.01*AR300,IF($AI300&gt;10,1.1*AR300,(1+$AI300/100)*AR300)))</f>
        <v>3.3413325</v>
      </c>
      <c r="AT300" s="887">
        <f>IF($AK300="n/a",1.03*AS300,IF($AK300&lt;0,1.01*AS300,IF($AK300&gt;10,1.1*AS300,(1+$AK300/100)*AS300)))</f>
        <v>3.3747458250000002</v>
      </c>
      <c r="AU300" s="887">
        <f>IF($AK300="n/a",1.03*AT300,IF($AK300&lt;0,1.01*AT300,IF($AK300&gt;10,1.1*AT300,(1+$AK300/100)*AT300)))</f>
        <v>3.4084932832500003</v>
      </c>
      <c r="AV300" s="887">
        <f>IF($AK300="n/a",1.03*AU300,IF($AK300&lt;0,1.01*AU300,IF($AK300&gt;10,1.1*AU300,(1+$AK300/100)*AU300)))</f>
        <v>3.4425782160825005</v>
      </c>
      <c r="AW300" s="651">
        <f>SUM(AR300:AV300)</f>
        <v>16.6047248243325</v>
      </c>
      <c r="AX300" s="748">
        <f>AW300/I300*100</f>
        <v>18.361964861586308</v>
      </c>
      <c r="AY300" s="935">
        <v>1.08</v>
      </c>
      <c r="AZ300" s="873">
        <v>82.02000000000001</v>
      </c>
      <c r="BA300" s="873">
        <v>-16.72</v>
      </c>
      <c r="BB300" s="873">
        <v>-7.1</v>
      </c>
      <c r="BC300" s="873">
        <v>3.38</v>
      </c>
      <c r="BE300" s="624">
        <v>1957</v>
      </c>
      <c r="BF300" s="899">
        <f>IF(BE300&gt;2008,0,IF(BE300&gt;2001,1,IF(BE300&gt;1990,2,IF(BE300&gt;1980,3,IF(BE300&gt;1973,4,IF(BE300&gt;1970,5,IF(BE300&gt;1960,6,IF(BE300&gt;1958,7,IF(BE300&gt;1953,8,9)))))))))</f>
        <v>8</v>
      </c>
      <c r="BG300" s="883">
        <v>-1.4000000000000001</v>
      </c>
    </row>
    <row r="301" spans="1:59" ht="11.25" customHeight="1" x14ac:dyDescent="0.2">
      <c r="A301" s="882" t="s">
        <v>4585</v>
      </c>
      <c r="B301" s="876" t="s">
        <v>4580</v>
      </c>
      <c r="C301" s="933" t="s">
        <v>123</v>
      </c>
      <c r="D301" s="933" t="s">
        <v>4177</v>
      </c>
      <c r="E301" s="733">
        <v>5</v>
      </c>
      <c r="F301" s="1158">
        <v>731</v>
      </c>
      <c r="G301" s="1178" t="s">
        <v>106</v>
      </c>
      <c r="H301" s="1178" t="s">
        <v>106</v>
      </c>
      <c r="I301" s="875">
        <v>43.49</v>
      </c>
      <c r="J301" s="651">
        <f>(M301/I301)*100</f>
        <v>2.7592550011496892</v>
      </c>
      <c r="K301" s="878">
        <v>0.3</v>
      </c>
      <c r="L301" s="888">
        <v>4</v>
      </c>
      <c r="M301" s="642">
        <f>K301*L301</f>
        <v>1.2</v>
      </c>
      <c r="N301" s="871" t="s">
        <v>4533</v>
      </c>
      <c r="O301" s="734">
        <v>0.27</v>
      </c>
      <c r="P301" s="862">
        <v>43885</v>
      </c>
      <c r="Q301" s="862">
        <v>43907</v>
      </c>
      <c r="R301" s="642">
        <f>(K301-O301)/O301*100</f>
        <v>11.1111111111111</v>
      </c>
      <c r="S301" s="701">
        <f>IF(INDEX(Historical!$D$7:$D$1254,MATCH(B301,Historical!$B$7:$B$1278,0))=0,"n/a",(INDEX(Historical!$C$7:$C$1256,MATCH(B301,Historical!$B$7:$B$1278,0))/INDEX(Historical!$D$7:$D$1254,MATCH(B301,Historical!$B$7:$B$1278,0))-1)*100)</f>
        <v>12.500000000000021</v>
      </c>
      <c r="T301" s="701">
        <f>IF(INDEX(Historical!$F$7:$F$1247,MATCH(B301,Historical!$B$7:$B$1278,0))=0,"n/a",((INDEX(Historical!$C$7:$C$1256,MATCH(B301,Historical!$B$7:$B$1278,0))/INDEX(Historical!$F$7:$F$1247,MATCH(B301,Historical!$B$7:$B$1278,0)))^(1/3)-1)*100)</f>
        <v>28.415622034199295</v>
      </c>
      <c r="U301" s="701" t="str">
        <f>IF(INDEX(Historical!$H$7:$H$1247,MATCH(B301,Historical!$B$7:$B$1278,0))=0,"n/a",((INDEX(Historical!$C$7:$C$1256,MATCH(B301,Historical!$B$7:$B$1278,0))/INDEX(Historical!$H$7:$H$1247,MATCH(B301,Historical!$B$7:$B$1278,0)))^(1/5)-1)*100)</f>
        <v>n/a</v>
      </c>
      <c r="V301" s="701" t="str">
        <f>IF(INDEX(Historical!$O$7:$O$1247,MATCH(B301,Historical!$B$7:$B$1278,0))=0,"n/a",((INDEX(Historical!$C$7:$C$1256,MATCH(B301,Historical!$B$7:$B$1278,0))/INDEX(Historical!$O$7:$O$1247,MATCH(B301,Historical!$B$7:$B$1278,0)))^(1/10)-1)*100)</f>
        <v>n/a</v>
      </c>
      <c r="W301" s="702" t="str">
        <f>IF(OR(U301&lt;=0,U301="n/a",V301&lt;=0,V301="n/a"),"n/a",U301/V301)</f>
        <v>n/a</v>
      </c>
      <c r="X301" s="703" t="str">
        <f>IF(OR(AJ301&lt;=0,AJ301="n/a",U301&lt;=0,U301="n/a"),"n/a",U301/AJ301)</f>
        <v>n/a</v>
      </c>
      <c r="Y301" s="877"/>
      <c r="Z301" s="651">
        <f>IF(OR(AC301&lt;0.01,AC301="n/a"),"n/a",M301/AC301*100)</f>
        <v>133.33333333333331</v>
      </c>
      <c r="AA301" s="887">
        <f>IF(OR(AC301&lt;0.01,AC301="n/a"),"n/a",I301/AC301)</f>
        <v>48.322222222222223</v>
      </c>
      <c r="AB301" s="888">
        <v>12</v>
      </c>
      <c r="AC301" s="866">
        <v>0.9</v>
      </c>
      <c r="AD301" s="866">
        <v>5.18</v>
      </c>
      <c r="AE301" s="866">
        <v>1.55</v>
      </c>
      <c r="AF301" s="866">
        <v>8.33</v>
      </c>
      <c r="AG301" s="866">
        <v>15.4</v>
      </c>
      <c r="AH301" s="866">
        <v>-15.6</v>
      </c>
      <c r="AI301" s="866">
        <v>48.07</v>
      </c>
      <c r="AJ301" s="866">
        <v>4.2</v>
      </c>
      <c r="AK301" s="866">
        <v>9.31</v>
      </c>
      <c r="AL301" s="879">
        <v>2820</v>
      </c>
      <c r="AM301" s="873">
        <v>0.4</v>
      </c>
      <c r="AN301" s="866">
        <v>7.87</v>
      </c>
      <c r="AO301" s="740" t="str">
        <f>IF(U301="n/a","n/a",IF(AA301&lt;0,"n/a",IF(AA301="n/a","n/a",J301+U301-AA301)))</f>
        <v>n/a</v>
      </c>
      <c r="AP301" s="741" t="str">
        <f>IF(U301="n/a","n/a",J301+U301)</f>
        <v>n/a</v>
      </c>
      <c r="AQ301" s="889">
        <f>IF(OR(AC301&lt;0.01,AF301="n/a"),"n/a",(I301/SQRT(22.5*AC301*(I301/AF301))-1)*100)</f>
        <v>322.96525263698862</v>
      </c>
      <c r="AR301" s="651">
        <f>INDEX(Historical!$C$7:$C$1256,MATCH(B301,Historical!$B$7:$B$1278,0))*IF(AH301="n/a",1.03,IF(AH301&lt;0,1.01,IF(AH301&gt;10,1.1,(1+AH301/100))))</f>
        <v>1.0908</v>
      </c>
      <c r="AS301" s="887">
        <f>IF($AI301="n/a",1.03*AR301,IF($AI301&lt;0,1.01*AR301,IF($AI301&gt;10,1.1*AR301,(1+$AI301/100)*AR301)))</f>
        <v>1.1998800000000001</v>
      </c>
      <c r="AT301" s="887">
        <f>IF($AK301="n/a",1.03*AS301,IF($AK301&lt;0,1.01*AS301,IF($AK301&gt;10,1.1*AS301,(1+$AK301/100)*AS301)))</f>
        <v>1.3115888280000001</v>
      </c>
      <c r="AU301" s="887">
        <f>IF($AK301="n/a",1.03*AT301,IF($AK301&lt;0,1.01*AT301,IF($AK301&gt;10,1.1*AT301,(1+$AK301/100)*AT301)))</f>
        <v>1.4336977478868</v>
      </c>
      <c r="AV301" s="887">
        <f>IF($AK301="n/a",1.03*AU301,IF($AK301&lt;0,1.01*AU301,IF($AK301&gt;10,1.1*AU301,(1+$AK301/100)*AU301)))</f>
        <v>1.5671750082150611</v>
      </c>
      <c r="AW301" s="651">
        <f>SUM(AR301:AV301)</f>
        <v>6.603141584101861</v>
      </c>
      <c r="AX301" s="748">
        <f>AW301/I301*100</f>
        <v>15.183126199360453</v>
      </c>
      <c r="AY301" s="935">
        <v>1.42</v>
      </c>
      <c r="AZ301" s="873">
        <v>62.580000000000005</v>
      </c>
      <c r="BA301" s="873">
        <v>-40.72</v>
      </c>
      <c r="BB301" s="873">
        <v>1.22</v>
      </c>
      <c r="BC301" s="873">
        <v>-10.01</v>
      </c>
      <c r="BE301" s="624">
        <v>2016</v>
      </c>
      <c r="BF301" s="899">
        <f>IF(BE301&gt;2008,0,IF(BE301&gt;2001,1,IF(BE301&gt;1990,2,IF(BE301&gt;1980,3,IF(BE301&gt;1973,4,IF(BE301&gt;1970,5,IF(BE301&gt;1960,6,IF(BE301&gt;1958,7,IF(BE301&gt;1953,8,9)))))))))</f>
        <v>0</v>
      </c>
      <c r="BG301" s="883">
        <v>1.5</v>
      </c>
    </row>
    <row r="302" spans="1:59" ht="11.25" customHeight="1" x14ac:dyDescent="0.2">
      <c r="A302" s="864" t="s">
        <v>246</v>
      </c>
      <c r="B302" s="876" t="s">
        <v>247</v>
      </c>
      <c r="C302" s="933" t="s">
        <v>112</v>
      </c>
      <c r="D302" s="933" t="s">
        <v>211</v>
      </c>
      <c r="E302" s="733">
        <v>48</v>
      </c>
      <c r="F302" s="1158">
        <v>43</v>
      </c>
      <c r="G302" s="1130" t="s">
        <v>37</v>
      </c>
      <c r="H302" s="1130" t="s">
        <v>37</v>
      </c>
      <c r="I302" s="866">
        <v>31.05</v>
      </c>
      <c r="J302" s="651">
        <f>(M302/I302)*100</f>
        <v>1.9967793880837359</v>
      </c>
      <c r="K302" s="878">
        <v>0.155</v>
      </c>
      <c r="L302" s="888">
        <v>4</v>
      </c>
      <c r="M302" s="642">
        <f>K302*L302</f>
        <v>0.62</v>
      </c>
      <c r="N302" s="871" t="s">
        <v>248</v>
      </c>
      <c r="O302" s="734">
        <v>0.14499999999999999</v>
      </c>
      <c r="P302" s="862">
        <v>44147</v>
      </c>
      <c r="Q302" s="862">
        <v>44175</v>
      </c>
      <c r="R302" s="642">
        <f>(K302-O302)/O302*100</f>
        <v>6.8965517241379377</v>
      </c>
      <c r="S302" s="701">
        <f>IF(INDEX(Historical!$D$7:$D$1254,MATCH(B302,Historical!$B$7:$B$1278,0))=0,"n/a",(INDEX(Historical!$C$7:$C$1256,MATCH(B302,Historical!$B$7:$B$1278,0))/INDEX(Historical!$D$7:$D$1254,MATCH(B302,Historical!$B$7:$B$1278,0))-1)*100)</f>
        <v>7.8431372549019773</v>
      </c>
      <c r="T302" s="701">
        <f>IF(INDEX(Historical!$F$7:$F$1247,MATCH(B302,Historical!$B$7:$B$1278,0))=0,"n/a",((INDEX(Historical!$C$7:$C$1256,MATCH(B302,Historical!$B$7:$B$1278,0))/INDEX(Historical!$F$7:$F$1247,MATCH(B302,Historical!$B$7:$B$1278,0)))^(1/3)-1)*100)</f>
        <v>8.5503957932088639</v>
      </c>
      <c r="U302" s="701">
        <f>IF(INDEX(Historical!$H$7:$H$1247,MATCH(B302,Historical!$B$7:$B$1278,0))=0,"n/a",((INDEX(Historical!$C$7:$C$1256,MATCH(B302,Historical!$B$7:$B$1278,0))/INDEX(Historical!$H$7:$H$1247,MATCH(B302,Historical!$B$7:$B$1278,0)))^(1/5)-1)*100)</f>
        <v>8.2510688249816333</v>
      </c>
      <c r="V302" s="701">
        <f>IF(INDEX(Historical!$O$7:$O$1247,MATCH(B302,Historical!$B$7:$B$1278,0))=0,"n/a",((INDEX(Historical!$C$7:$C$1256,MATCH(B302,Historical!$B$7:$B$1278,0))/INDEX(Historical!$O$7:$O$1247,MATCH(B302,Historical!$B$7:$B$1278,0)))^(1/10)-1)*100)</f>
        <v>7.8134067217353165</v>
      </c>
      <c r="W302" s="702">
        <f>IF(OR(U302&lt;=0,U302="n/a",V302&lt;=0,V302="n/a"),"n/a",U302/V302)</f>
        <v>1.0560142481804806</v>
      </c>
      <c r="X302" s="703" t="str">
        <f>IF(OR(AJ302&lt;=0,AJ302="n/a",U302&lt;=0,U302="n/a"),"n/a",U302/AJ302)</f>
        <v>n/a</v>
      </c>
      <c r="Y302" s="664"/>
      <c r="Z302" s="651">
        <f>IF(OR(AC302&lt;0.01,AC302="n/a"),"n/a",M302/AC302*100)</f>
        <v>55.357142857142847</v>
      </c>
      <c r="AA302" s="887">
        <f>IF(OR(AC302&lt;0.01,AC302="n/a"),"n/a",I302/AC302)</f>
        <v>27.723214285714285</v>
      </c>
      <c r="AB302" s="888">
        <v>12</v>
      </c>
      <c r="AC302" s="866">
        <v>1.1200000000000001</v>
      </c>
      <c r="AD302" s="866">
        <v>1.85</v>
      </c>
      <c r="AE302" s="866">
        <v>2.11</v>
      </c>
      <c r="AF302" s="866">
        <v>2.59</v>
      </c>
      <c r="AG302" s="866">
        <v>11</v>
      </c>
      <c r="AH302" s="866">
        <v>-9</v>
      </c>
      <c r="AI302" s="866">
        <v>36.28</v>
      </c>
      <c r="AJ302" s="866">
        <v>-0.1</v>
      </c>
      <c r="AK302" s="866">
        <v>15</v>
      </c>
      <c r="AL302" s="883">
        <v>780.6</v>
      </c>
      <c r="AM302" s="873">
        <v>0.4</v>
      </c>
      <c r="AN302" s="866">
        <v>0</v>
      </c>
      <c r="AO302" s="740">
        <f>IF(U302="n/a","n/a",IF(AA302&lt;0,"n/a",IF(AA302="n/a","n/a",J302+U302-AA302)))</f>
        <v>-17.475366072648917</v>
      </c>
      <c r="AP302" s="741">
        <f>IF(U302="n/a","n/a",J302+U302)</f>
        <v>10.247848213065369</v>
      </c>
      <c r="AQ302" s="889">
        <f>IF(OR(AC302&lt;0.01,AF302="n/a"),"n/a",(I302/SQRT(22.5*AC302*(I302/AF302))-1)*100)</f>
        <v>78.64070084949843</v>
      </c>
      <c r="AR302" s="651">
        <f>INDEX(Historical!$C$7:$C$1256,MATCH(B302,Historical!$B$7:$B$1278,0))*IF(AH302="n/a",1.03,IF(AH302&lt;0,1.01,IF(AH302&gt;10,1.1,(1+AH302/100))))</f>
        <v>0.5555000000000001</v>
      </c>
      <c r="AS302" s="887">
        <f>IF($AI302="n/a",1.03*AR302,IF($AI302&lt;0,1.01*AR302,IF($AI302&gt;10,1.1*AR302,(1+$AI302/100)*AR302)))</f>
        <v>0.6110500000000002</v>
      </c>
      <c r="AT302" s="887">
        <f>IF($AK302="n/a",1.03*AS302,IF($AK302&lt;0,1.01*AS302,IF($AK302&gt;10,1.1*AS302,(1+$AK302/100)*AS302)))</f>
        <v>0.67215500000000028</v>
      </c>
      <c r="AU302" s="887">
        <f>IF($AK302="n/a",1.03*AT302,IF($AK302&lt;0,1.01*AT302,IF($AK302&gt;10,1.1*AT302,(1+$AK302/100)*AT302)))</f>
        <v>0.73937050000000037</v>
      </c>
      <c r="AV302" s="887">
        <f>IF($AK302="n/a",1.03*AU302,IF($AK302&lt;0,1.01*AU302,IF($AK302&gt;10,1.1*AU302,(1+$AK302/100)*AU302)))</f>
        <v>0.81330755000000043</v>
      </c>
      <c r="AW302" s="651">
        <f>SUM(AR302:AV302)</f>
        <v>3.3913830500000017</v>
      </c>
      <c r="AX302" s="748">
        <f>AW302/I302*100</f>
        <v>10.922328663446059</v>
      </c>
      <c r="AY302" s="935">
        <v>0.63</v>
      </c>
      <c r="AZ302" s="873">
        <v>44.49</v>
      </c>
      <c r="BA302" s="873">
        <v>-21.59</v>
      </c>
      <c r="BB302" s="873">
        <v>-2.5100000000000002</v>
      </c>
      <c r="BC302" s="873">
        <v>-0.95</v>
      </c>
      <c r="BE302" s="624">
        <v>1974</v>
      </c>
      <c r="BF302" s="899">
        <f>IF(BE302&gt;2008,0,IF(BE302&gt;2001,1,IF(BE302&gt;1990,2,IF(BE302&gt;1980,3,IF(BE302&gt;1973,4,IF(BE302&gt;1970,5,IF(BE302&gt;1960,6,IF(BE302&gt;1958,7,IF(BE302&gt;1953,8,9)))))))))</f>
        <v>4</v>
      </c>
      <c r="BG302" s="883">
        <v>8.9</v>
      </c>
    </row>
    <row r="303" spans="1:59" s="774" customFormat="1" ht="11.25" customHeight="1" x14ac:dyDescent="0.2">
      <c r="A303" s="755" t="s">
        <v>1248</v>
      </c>
      <c r="B303" s="782" t="s">
        <v>1249</v>
      </c>
      <c r="C303" s="933" t="s">
        <v>108</v>
      </c>
      <c r="D303" s="933" t="s">
        <v>4337</v>
      </c>
      <c r="E303" s="756">
        <v>9</v>
      </c>
      <c r="F303" s="1158">
        <v>436</v>
      </c>
      <c r="G303" s="1181" t="s">
        <v>106</v>
      </c>
      <c r="H303" s="1181" t="s">
        <v>106</v>
      </c>
      <c r="I303" s="757">
        <v>189.04</v>
      </c>
      <c r="J303" s="758">
        <f>(M303/I303)*100</f>
        <v>2.6449428692340247</v>
      </c>
      <c r="K303" s="759">
        <v>1.25</v>
      </c>
      <c r="L303" s="760">
        <v>4</v>
      </c>
      <c r="M303" s="761">
        <f>K303*L303</f>
        <v>5</v>
      </c>
      <c r="N303" s="762" t="s">
        <v>287</v>
      </c>
      <c r="O303" s="763">
        <v>0.85</v>
      </c>
      <c r="P303" s="783">
        <v>43706</v>
      </c>
      <c r="Q303" s="783">
        <v>43735</v>
      </c>
      <c r="R303" s="761">
        <f>(K303-O303)/O303*100</f>
        <v>47.058823529411768</v>
      </c>
      <c r="S303" s="701">
        <f>IF(INDEX(Historical!$D$7:$D$1254,MATCH(B303,Historical!$B$7:$B$1278,0))=0,"n/a",(INDEX(Historical!$C$7:$C$1256,MATCH(B303,Historical!$B$7:$B$1278,0))/INDEX(Historical!$D$7:$D$1254,MATCH(B303,Historical!$B$7:$B$1278,0))-1)*100)</f>
        <v>31.746031746031768</v>
      </c>
      <c r="T303" s="701">
        <f>IF(INDEX(Historical!$F$7:$F$1247,MATCH(B303,Historical!$B$7:$B$1278,0))=0,"n/a",((INDEX(Historical!$C$7:$C$1256,MATCH(B303,Historical!$B$7:$B$1278,0))/INDEX(Historical!$F$7:$F$1247,MATCH(B303,Historical!$B$7:$B$1278,0)))^(1/3)-1)*100)</f>
        <v>16.866915815850405</v>
      </c>
      <c r="U303" s="701">
        <f>IF(INDEX(Historical!$H$7:$H$1247,MATCH(B303,Historical!$B$7:$B$1278,0))=0,"n/a",((INDEX(Historical!$C$7:$C$1256,MATCH(B303,Historical!$B$7:$B$1278,0))/INDEX(Historical!$H$7:$H$1247,MATCH(B303,Historical!$B$7:$B$1278,0)))^(1/5)-1)*100)</f>
        <v>13.02463565463019</v>
      </c>
      <c r="V303" s="701">
        <f>IF(INDEX(Historical!$O$7:$O$1247,MATCH(B303,Historical!$B$7:$B$1278,0))=0,"n/a",((INDEX(Historical!$C$7:$C$1256,MATCH(B303,Historical!$B$7:$B$1278,0))/INDEX(Historical!$O$7:$O$1247,MATCH(B303,Historical!$B$7:$B$1278,0)))^(1/10)-1)*100)</f>
        <v>11.478728370107838</v>
      </c>
      <c r="W303" s="702">
        <f>IF(OR(U303&lt;=0,U303="n/a",V303&lt;=0,V303="n/a"),"n/a",U303/V303)</f>
        <v>1.1346758312138567</v>
      </c>
      <c r="X303" s="703">
        <f>IF(OR(AJ303&lt;=0,AJ303="n/a",U303&lt;=0,U303="n/a"),"n/a",U303/AJ303)</f>
        <v>3.0289850359605093</v>
      </c>
      <c r="Y303" s="779"/>
      <c r="Z303" s="758">
        <f>IF(OR(AC303&lt;0.01,AC303="n/a"),"n/a",M303/AC303*100)</f>
        <v>27.73155851358846</v>
      </c>
      <c r="AA303" s="766">
        <f>IF(OR(AC303&lt;0.01,AC303="n/a"),"n/a",I303/AC303)</f>
        <v>10.484747642817526</v>
      </c>
      <c r="AB303" s="760">
        <v>12</v>
      </c>
      <c r="AC303" s="767">
        <v>18.03</v>
      </c>
      <c r="AD303" s="767">
        <v>1.22</v>
      </c>
      <c r="AE303" s="767">
        <v>1.2</v>
      </c>
      <c r="AF303" s="767">
        <v>0.85</v>
      </c>
      <c r="AG303" s="767">
        <v>8.6</v>
      </c>
      <c r="AH303" s="767">
        <v>-12.4</v>
      </c>
      <c r="AI303" s="767">
        <v>25.540000000000003</v>
      </c>
      <c r="AJ303" s="767">
        <v>4.3</v>
      </c>
      <c r="AK303" s="767">
        <v>8.6300000000000008</v>
      </c>
      <c r="AL303" s="768">
        <v>65160</v>
      </c>
      <c r="AM303" s="769">
        <v>0.6</v>
      </c>
      <c r="AN303" s="767">
        <v>8.4499999999999993</v>
      </c>
      <c r="AO303" s="770">
        <f>IF(U303="n/a","n/a",IF(AA303&lt;0,"n/a",IF(AA303="n/a","n/a",J303+U303-AA303)))</f>
        <v>5.1848308810466879</v>
      </c>
      <c r="AP303" s="771">
        <f>IF(U303="n/a","n/a",J303+U303)</f>
        <v>15.669578523864214</v>
      </c>
      <c r="AQ303" s="772">
        <f>IF(OR(AC303&lt;0.01,AF303="n/a"),"n/a",(I303/SQRT(22.5*AC303*(I303/AF303))-1)*100)</f>
        <v>-37.064281484482933</v>
      </c>
      <c r="AR303" s="651">
        <f>INDEX(Historical!$C$7:$C$1256,MATCH(B303,Historical!$B$7:$B$1278,0))*IF(AH303="n/a",1.03,IF(AH303&lt;0,1.01,IF(AH303&gt;10,1.1,(1+AH303/100))))</f>
        <v>4.1915000000000004</v>
      </c>
      <c r="AS303" s="766">
        <f>IF($AI303="n/a",1.03*AR303,IF($AI303&lt;0,1.01*AR303,IF($AI303&gt;10,1.1*AR303,(1+$AI303/100)*AR303)))</f>
        <v>4.6106500000000006</v>
      </c>
      <c r="AT303" s="766">
        <f>IF($AK303="n/a",1.03*AS303,IF($AK303&lt;0,1.01*AS303,IF($AK303&gt;10,1.1*AS303,(1+$AK303/100)*AS303)))</f>
        <v>5.0085490950000011</v>
      </c>
      <c r="AU303" s="766">
        <f>IF($AK303="n/a",1.03*AT303,IF($AK303&lt;0,1.01*AT303,IF($AK303&gt;10,1.1*AT303,(1+$AK303/100)*AT303)))</f>
        <v>5.440786881898501</v>
      </c>
      <c r="AV303" s="766">
        <f>IF($AK303="n/a",1.03*AU303,IF($AK303&lt;0,1.01*AU303,IF($AK303&gt;10,1.1*AU303,(1+$AK303/100)*AU303)))</f>
        <v>5.9103267898063416</v>
      </c>
      <c r="AW303" s="758">
        <f>SUM(AR303:AV303)</f>
        <v>25.161812766704845</v>
      </c>
      <c r="AX303" s="773">
        <f>AW303/I303*100</f>
        <v>13.310311450859524</v>
      </c>
      <c r="AY303" s="936">
        <v>1.41</v>
      </c>
      <c r="AZ303" s="769">
        <v>44.47</v>
      </c>
      <c r="BA303" s="769">
        <v>-24.52</v>
      </c>
      <c r="BB303" s="769">
        <v>-6.5100000000000007</v>
      </c>
      <c r="BC303" s="769">
        <v>-5.2200000000000006</v>
      </c>
      <c r="BD303" s="909"/>
      <c r="BE303" s="624">
        <v>2011</v>
      </c>
      <c r="BF303" s="899">
        <f>IF(BE303&gt;2008,0,IF(BE303&gt;2001,1,IF(BE303&gt;1990,2,IF(BE303&gt;1980,3,IF(BE303&gt;1973,4,IF(BE303&gt;1970,5,IF(BE303&gt;1960,6,IF(BE303&gt;1958,7,IF(BE303&gt;1953,8,9)))))))))</f>
        <v>0</v>
      </c>
      <c r="BG303" s="825">
        <v>0.6</v>
      </c>
    </row>
    <row r="304" spans="1:59" ht="11.25" customHeight="1" x14ac:dyDescent="0.2">
      <c r="A304" s="872" t="s">
        <v>3831</v>
      </c>
      <c r="B304" s="876" t="s">
        <v>3832</v>
      </c>
      <c r="C304" s="933" t="s">
        <v>108</v>
      </c>
      <c r="D304" s="933" t="s">
        <v>4341</v>
      </c>
      <c r="E304" s="733">
        <v>6</v>
      </c>
      <c r="F304" s="1158">
        <v>665</v>
      </c>
      <c r="G304" s="1104" t="s">
        <v>106</v>
      </c>
      <c r="H304" s="1104" t="s">
        <v>106</v>
      </c>
      <c r="I304" s="875">
        <v>40.950000000000003</v>
      </c>
      <c r="J304" s="651">
        <f>(M304/I304)*100</f>
        <v>3.3211233211233213</v>
      </c>
      <c r="K304" s="878">
        <v>0.34</v>
      </c>
      <c r="L304" s="888">
        <v>4</v>
      </c>
      <c r="M304" s="642">
        <f>K304*L304</f>
        <v>1.36</v>
      </c>
      <c r="N304" s="871" t="s">
        <v>218</v>
      </c>
      <c r="O304" s="734">
        <v>0.32</v>
      </c>
      <c r="P304" s="867">
        <v>43735</v>
      </c>
      <c r="Q304" s="867">
        <v>43752</v>
      </c>
      <c r="R304" s="642">
        <f>(K304-O304)/O304*100</f>
        <v>6.2500000000000053</v>
      </c>
      <c r="S304" s="701">
        <f>IF(INDEX(Historical!$D$7:$D$1254,MATCH(B304,Historical!$B$7:$B$1278,0))=0,"n/a",(INDEX(Historical!$C$7:$C$1256,MATCH(B304,Historical!$B$7:$B$1278,0))/INDEX(Historical!$D$7:$D$1254,MATCH(B304,Historical!$B$7:$B$1278,0))-1)*100)</f>
        <v>16.071428571428559</v>
      </c>
      <c r="T304" s="701">
        <f>IF(INDEX(Historical!$F$7:$F$1247,MATCH(B304,Historical!$B$7:$B$1278,0))=0,"n/a",((INDEX(Historical!$C$7:$C$1256,MATCH(B304,Historical!$B$7:$B$1278,0))/INDEX(Historical!$F$7:$F$1247,MATCH(B304,Historical!$B$7:$B$1278,0)))^(1/3)-1)*100)</f>
        <v>13.890341028279973</v>
      </c>
      <c r="U304" s="701">
        <f>IF(INDEX(Historical!$H$7:$H$1247,MATCH(B304,Historical!$B$7:$B$1278,0))=0,"n/a",((INDEX(Historical!$C$7:$C$1256,MATCH(B304,Historical!$B$7:$B$1278,0))/INDEX(Historical!$H$7:$H$1247,MATCH(B304,Historical!$B$7:$B$1278,0)))^(1/5)-1)*100)</f>
        <v>10.756634324829006</v>
      </c>
      <c r="V304" s="701">
        <f>IF(INDEX(Historical!$O$7:$O$1247,MATCH(B304,Historical!$B$7:$B$1278,0))=0,"n/a",((INDEX(Historical!$C$7:$C$1256,MATCH(B304,Historical!$B$7:$B$1278,0))/INDEX(Historical!$O$7:$O$1247,MATCH(B304,Historical!$B$7:$B$1278,0)))^(1/10)-1)*100)</f>
        <v>6.0867355188575445</v>
      </c>
      <c r="W304" s="702">
        <f>IF(OR(U304&lt;=0,U304="n/a",V304&lt;=0,V304="n/a"),"n/a",U304/V304)</f>
        <v>1.7672255171106865</v>
      </c>
      <c r="X304" s="703">
        <f>IF(OR(AJ304&lt;=0,AJ304="n/a",U304&lt;=0,U304="n/a"),"n/a",U304/AJ304)</f>
        <v>1.0052929275541127</v>
      </c>
      <c r="Y304" s="877"/>
      <c r="Z304" s="651">
        <f>IF(OR(AC304&lt;0.01,AC304="n/a"),"n/a",M304/AC304*100)</f>
        <v>32.692307692307693</v>
      </c>
      <c r="AA304" s="887">
        <f>IF(OR(AC304&lt;0.01,AC304="n/a"),"n/a",I304/AC304)</f>
        <v>9.84375</v>
      </c>
      <c r="AB304" s="888">
        <v>12</v>
      </c>
      <c r="AC304" s="866">
        <v>4.16</v>
      </c>
      <c r="AD304" s="866">
        <v>1.64</v>
      </c>
      <c r="AE304" s="866">
        <v>2.5</v>
      </c>
      <c r="AF304" s="866">
        <v>0.92</v>
      </c>
      <c r="AG304" s="866">
        <v>11.600000000000001</v>
      </c>
      <c r="AH304" s="866">
        <v>9.1999999999999993</v>
      </c>
      <c r="AI304" s="866">
        <v>-19.2</v>
      </c>
      <c r="AJ304" s="866">
        <v>10.7</v>
      </c>
      <c r="AK304" s="866">
        <v>6</v>
      </c>
      <c r="AL304" s="879">
        <v>560.20000000000005</v>
      </c>
      <c r="AM304" s="873">
        <v>1</v>
      </c>
      <c r="AN304" s="866">
        <v>0.28000000000000003</v>
      </c>
      <c r="AO304" s="740">
        <f>IF(U304="n/a","n/a",IF(AA304&lt;0,"n/a",IF(AA304="n/a","n/a",J304+U304-AA304)))</f>
        <v>4.2340076459523281</v>
      </c>
      <c r="AP304" s="741">
        <f>IF(U304="n/a","n/a",J304+U304)</f>
        <v>14.077757645952328</v>
      </c>
      <c r="AQ304" s="889">
        <f>IF(OR(AC304&lt;0.01,AF304="n/a"),"n/a",(I304/SQRT(22.5*AC304*(I304/AF304))-1)*100)</f>
        <v>-36.557112297752404</v>
      </c>
      <c r="AR304" s="651">
        <f>INDEX(Historical!$C$7:$C$1256,MATCH(B304,Historical!$B$7:$B$1278,0))*IF(AH304="n/a",1.03,IF(AH304&lt;0,1.01,IF(AH304&gt;10,1.1,(1+AH304/100))))</f>
        <v>1.4196000000000002</v>
      </c>
      <c r="AS304" s="887">
        <f>IF($AI304="n/a",1.03*AR304,IF($AI304&lt;0,1.01*AR304,IF($AI304&gt;10,1.1*AR304,(1+$AI304/100)*AR304)))</f>
        <v>1.4337960000000003</v>
      </c>
      <c r="AT304" s="887">
        <f>IF($AK304="n/a",1.03*AS304,IF($AK304&lt;0,1.01*AS304,IF($AK304&gt;10,1.1*AS304,(1+$AK304/100)*AS304)))</f>
        <v>1.5198237600000004</v>
      </c>
      <c r="AU304" s="887">
        <f>IF($AK304="n/a",1.03*AT304,IF($AK304&lt;0,1.01*AT304,IF($AK304&gt;10,1.1*AT304,(1+$AK304/100)*AT304)))</f>
        <v>1.6110131856000005</v>
      </c>
      <c r="AV304" s="887">
        <f>IF($AK304="n/a",1.03*AU304,IF($AK304&lt;0,1.01*AU304,IF($AK304&gt;10,1.1*AU304,(1+$AK304/100)*AU304)))</f>
        <v>1.7076739767360005</v>
      </c>
      <c r="AW304" s="651">
        <f>SUM(AR304:AV304)</f>
        <v>7.6919069223360026</v>
      </c>
      <c r="AX304" s="748">
        <f>AW304/I304*100</f>
        <v>18.783655488000008</v>
      </c>
      <c r="AY304" s="935">
        <v>1.07</v>
      </c>
      <c r="AZ304" s="873">
        <v>27.060000000000002</v>
      </c>
      <c r="BA304" s="873">
        <v>-35.42</v>
      </c>
      <c r="BB304" s="873">
        <v>7.07</v>
      </c>
      <c r="BC304" s="873">
        <v>-2.19</v>
      </c>
      <c r="BE304" s="624">
        <v>2014</v>
      </c>
      <c r="BF304" s="899">
        <f>IF(BE304&gt;2008,0,IF(BE304&gt;2001,1,IF(BE304&gt;1990,2,IF(BE304&gt;1980,3,IF(BE304&gt;1973,4,IF(BE304&gt;1970,5,IF(BE304&gt;1960,6,IF(BE304&gt;1958,7,IF(BE304&gt;1953,8,9)))))))))</f>
        <v>0</v>
      </c>
      <c r="BG304" s="883">
        <v>1.4000000000000001</v>
      </c>
    </row>
    <row r="305" spans="1:59" ht="11.25" customHeight="1" x14ac:dyDescent="0.2">
      <c r="A305" s="872" t="s">
        <v>1240</v>
      </c>
      <c r="B305" s="876" t="s">
        <v>1241</v>
      </c>
      <c r="C305" s="933" t="s">
        <v>4322</v>
      </c>
      <c r="D305" s="933" t="s">
        <v>4323</v>
      </c>
      <c r="E305" s="733">
        <v>9</v>
      </c>
      <c r="F305" s="1158">
        <v>522</v>
      </c>
      <c r="G305" s="1182" t="s">
        <v>37</v>
      </c>
      <c r="H305" s="1182" t="s">
        <v>115</v>
      </c>
      <c r="I305" s="875">
        <v>26.28</v>
      </c>
      <c r="J305" s="651">
        <f>(M305/I305)*100</f>
        <v>5.93607305936073</v>
      </c>
      <c r="K305" s="878">
        <v>0.39</v>
      </c>
      <c r="L305" s="888">
        <v>4</v>
      </c>
      <c r="M305" s="642">
        <f>K305*L305</f>
        <v>1.56</v>
      </c>
      <c r="N305" s="871" t="s">
        <v>264</v>
      </c>
      <c r="O305" s="734">
        <v>0.37</v>
      </c>
      <c r="P305" s="862">
        <v>44188</v>
      </c>
      <c r="Q305" s="862">
        <v>44203</v>
      </c>
      <c r="R305" s="642">
        <f>(K305-O305)/O305*100</f>
        <v>5.4054054054054106</v>
      </c>
      <c r="S305" s="701">
        <f>IF(INDEX(Historical!$D$7:$D$1254,MATCH(B305,Historical!$B$7:$B$1278,0))=0,"n/a",(INDEX(Historical!$C$7:$C$1256,MATCH(B305,Historical!$B$7:$B$1278,0))/INDEX(Historical!$D$7:$D$1254,MATCH(B305,Historical!$B$7:$B$1278,0))-1)*100)</f>
        <v>9.375</v>
      </c>
      <c r="T305" s="701">
        <f>IF(INDEX(Historical!$F$7:$F$1247,MATCH(B305,Historical!$B$7:$B$1278,0))=0,"n/a",((INDEX(Historical!$C$7:$C$1256,MATCH(B305,Historical!$B$7:$B$1278,0))/INDEX(Historical!$F$7:$F$1247,MATCH(B305,Historical!$B$7:$B$1278,0)))^(1/3)-1)*100)</f>
        <v>11.868894208139679</v>
      </c>
      <c r="U305" s="701">
        <f>IF(INDEX(Historical!$H$7:$H$1247,MATCH(B305,Historical!$B$7:$B$1278,0))=0,"n/a",((INDEX(Historical!$C$7:$C$1256,MATCH(B305,Historical!$B$7:$B$1278,0))/INDEX(Historical!$H$7:$H$1247,MATCH(B305,Historical!$B$7:$B$1278,0)))^(1/5)-1)*100)</f>
        <v>11.842691472014465</v>
      </c>
      <c r="V305" s="701">
        <f>IF(INDEX(Historical!$O$7:$O$1247,MATCH(B305,Historical!$B$7:$B$1278,0))=0,"n/a",((INDEX(Historical!$C$7:$C$1256,MATCH(B305,Historical!$B$7:$B$1278,0))/INDEX(Historical!$O$7:$O$1247,MATCH(B305,Historical!$B$7:$B$1278,0)))^(1/10)-1)*100)</f>
        <v>-2.9307513348039493</v>
      </c>
      <c r="W305" s="702" t="str">
        <f>IF(OR(U305&lt;=0,U305="n/a",V305&lt;=0,V305="n/a"),"n/a",U305/V305)</f>
        <v>n/a</v>
      </c>
      <c r="X305" s="703">
        <f>IF(OR(AJ305&lt;=0,AJ305="n/a",U305&lt;=0,U305="n/a"),"n/a",U305/AJ305)</f>
        <v>0.81114325150784006</v>
      </c>
      <c r="Y305" s="661"/>
      <c r="Z305" s="651">
        <f>IF(OR(AC305&lt;0.01,AC305="n/a"),"n/a",M305/AC305*100)</f>
        <v>134.48275862068968</v>
      </c>
      <c r="AA305" s="887">
        <f>IF(OR(AC305&lt;0.01,AC305="n/a"),"n/a",I305/AC305)</f>
        <v>22.655172413793107</v>
      </c>
      <c r="AB305" s="888">
        <v>12</v>
      </c>
      <c r="AC305" s="866">
        <v>1.1599999999999999</v>
      </c>
      <c r="AD305" s="866" t="s">
        <v>136</v>
      </c>
      <c r="AE305" s="866">
        <v>7.57</v>
      </c>
      <c r="AF305" s="866">
        <v>1.8</v>
      </c>
      <c r="AG305" s="866">
        <v>8</v>
      </c>
      <c r="AH305" s="866">
        <v>1.5</v>
      </c>
      <c r="AI305" s="866">
        <v>10.11</v>
      </c>
      <c r="AJ305" s="866">
        <v>14.6</v>
      </c>
      <c r="AK305" s="866" t="s">
        <v>136</v>
      </c>
      <c r="AL305" s="879">
        <v>1110</v>
      </c>
      <c r="AM305" s="873">
        <v>0.1</v>
      </c>
      <c r="AN305" s="866">
        <v>0.91</v>
      </c>
      <c r="AO305" s="740">
        <f>IF(U305="n/a","n/a",IF(AA305&lt;0,"n/a",IF(AA305="n/a","n/a",J305+U305-AA305)))</f>
        <v>-4.8764078824179116</v>
      </c>
      <c r="AP305" s="741">
        <f>IF(U305="n/a","n/a",J305+U305)</f>
        <v>17.778764531375195</v>
      </c>
      <c r="AQ305" s="889">
        <f>IF(OR(AC305&lt;0.01,AF305="n/a"),"n/a",(I305/SQRT(22.5*AC305*(I305/AF305))-1)*100)</f>
        <v>34.625918496530559</v>
      </c>
      <c r="AR305" s="651">
        <f>INDEX(Historical!$C$7:$C$1256,MATCH(B305,Historical!$B$7:$B$1278,0))*IF(AH305="n/a",1.03,IF(AH305&lt;0,1.01,IF(AH305&gt;10,1.1,(1+AH305/100))))</f>
        <v>1.4209999999999998</v>
      </c>
      <c r="AS305" s="887">
        <f>IF($AI305="n/a",1.03*AR305,IF($AI305&lt;0,1.01*AR305,IF($AI305&gt;10,1.1*AR305,(1+$AI305/100)*AR305)))</f>
        <v>1.5630999999999999</v>
      </c>
      <c r="AT305" s="887">
        <f>IF($AK305="n/a",1.03*AS305,IF($AK305&lt;0,1.01*AS305,IF($AK305&gt;10,1.1*AS305,(1+$AK305/100)*AS305)))</f>
        <v>1.609993</v>
      </c>
      <c r="AU305" s="887">
        <f>IF($AK305="n/a",1.03*AT305,IF($AK305&lt;0,1.01*AT305,IF($AK305&gt;10,1.1*AT305,(1+$AK305/100)*AT305)))</f>
        <v>1.65829279</v>
      </c>
      <c r="AV305" s="887">
        <f>IF($AK305="n/a",1.03*AU305,IF($AK305&lt;0,1.01*AU305,IF($AK305&gt;10,1.1*AU305,(1+$AK305/100)*AU305)))</f>
        <v>1.7080415737000001</v>
      </c>
      <c r="AW305" s="651">
        <f>SUM(AR305:AV305)</f>
        <v>7.9604273637</v>
      </c>
      <c r="AX305" s="748">
        <f>AW305/I305*100</f>
        <v>30.290819496575338</v>
      </c>
      <c r="AY305" s="935">
        <v>0.79</v>
      </c>
      <c r="AZ305" s="873">
        <v>60.640000000000008</v>
      </c>
      <c r="BA305" s="873">
        <v>-22.13</v>
      </c>
      <c r="BB305" s="873">
        <v>-3.7600000000000002</v>
      </c>
      <c r="BC305" s="873">
        <v>-5.56</v>
      </c>
      <c r="BE305" s="624">
        <v>2013</v>
      </c>
      <c r="BF305" s="899">
        <f>IF(BE305&gt;2008,0,IF(BE305&gt;2001,1,IF(BE305&gt;1990,2,IF(BE305&gt;1980,3,IF(BE305&gt;1973,4,IF(BE305&gt;1970,5,IF(BE305&gt;1960,6,IF(BE305&gt;1958,7,IF(BE305&gt;1953,8,9)))))))))</f>
        <v>0</v>
      </c>
      <c r="BG305" s="883">
        <v>3.8</v>
      </c>
    </row>
    <row r="306" spans="1:59" ht="11.25" customHeight="1" x14ac:dyDescent="0.2">
      <c r="A306" s="864" t="s">
        <v>379</v>
      </c>
      <c r="B306" s="876" t="s">
        <v>380</v>
      </c>
      <c r="C306" s="933" t="s">
        <v>112</v>
      </c>
      <c r="D306" s="933" t="s">
        <v>4335</v>
      </c>
      <c r="E306" s="733">
        <v>49</v>
      </c>
      <c r="F306" s="1158">
        <v>34</v>
      </c>
      <c r="G306" s="1136" t="s">
        <v>106</v>
      </c>
      <c r="H306" s="1136" t="s">
        <v>106</v>
      </c>
      <c r="I306" s="866">
        <v>350.02</v>
      </c>
      <c r="J306" s="651">
        <f>(M306/I306)*100</f>
        <v>1.7484715159133766</v>
      </c>
      <c r="K306" s="878">
        <v>1.53</v>
      </c>
      <c r="L306" s="888">
        <v>4</v>
      </c>
      <c r="M306" s="642">
        <f>K306*L306</f>
        <v>6.12</v>
      </c>
      <c r="N306" s="871" t="s">
        <v>119</v>
      </c>
      <c r="O306" s="734">
        <v>1.44</v>
      </c>
      <c r="P306" s="862">
        <v>44050</v>
      </c>
      <c r="Q306" s="862">
        <v>44075</v>
      </c>
      <c r="R306" s="642">
        <f>(K306-O306)/O306*100</f>
        <v>6.2500000000000053</v>
      </c>
      <c r="S306" s="701">
        <f>IF(INDEX(Historical!$D$7:$D$1254,MATCH(B306,Historical!$B$7:$B$1278,0))=0,"n/a",(INDEX(Historical!$C$7:$C$1256,MATCH(B306,Historical!$B$7:$B$1278,0))/INDEX(Historical!$D$7:$D$1254,MATCH(B306,Historical!$B$7:$B$1278,0))-1)*100)</f>
        <v>5.9701492537313383</v>
      </c>
      <c r="T306" s="701">
        <f>IF(INDEX(Historical!$F$7:$F$1247,MATCH(B306,Historical!$B$7:$B$1278,0))=0,"n/a",((INDEX(Historical!$C$7:$C$1256,MATCH(B306,Historical!$B$7:$B$1278,0))/INDEX(Historical!$F$7:$F$1247,MATCH(B306,Historical!$B$7:$B$1278,0)))^(1/3)-1)*100)</f>
        <v>5.5521462104258346</v>
      </c>
      <c r="U306" s="701">
        <f>IF(INDEX(Historical!$H$7:$H$1247,MATCH(B306,Historical!$B$7:$B$1278,0))=0,"n/a",((INDEX(Historical!$C$7:$C$1256,MATCH(B306,Historical!$B$7:$B$1278,0))/INDEX(Historical!$H$7:$H$1247,MATCH(B306,Historical!$B$7:$B$1278,0)))^(1/5)-1)*100)</f>
        <v>6.3757061705500329</v>
      </c>
      <c r="V306" s="701">
        <f>IF(INDEX(Historical!$O$7:$O$1247,MATCH(B306,Historical!$B$7:$B$1278,0))=0,"n/a",((INDEX(Historical!$C$7:$C$1256,MATCH(B306,Historical!$B$7:$B$1278,0))/INDEX(Historical!$O$7:$O$1247,MATCH(B306,Historical!$B$7:$B$1278,0)))^(1/10)-1)*100)</f>
        <v>12.303381525935686</v>
      </c>
      <c r="W306" s="702">
        <f>IF(OR(U306&lt;=0,U306="n/a",V306&lt;=0,V306="n/a"),"n/a",U306/V306)</f>
        <v>0.51820762910667795</v>
      </c>
      <c r="X306" s="703">
        <f>IF(OR(AJ306&lt;=0,AJ306="n/a",U306&lt;=0,U306="n/a"),"n/a",U306/AJ306)</f>
        <v>1.0120168524682591</v>
      </c>
      <c r="Y306" s="876"/>
      <c r="Z306" s="651">
        <f>IF(OR(AC306&lt;0.01,AC306="n/a"),"n/a",M306/AC306*100)</f>
        <v>52.307692307692314</v>
      </c>
      <c r="AA306" s="887">
        <f>IF(OR(AC306&lt;0.01,AC306="n/a"),"n/a",I306/AC306)</f>
        <v>29.916239316239317</v>
      </c>
      <c r="AB306" s="888">
        <v>12</v>
      </c>
      <c r="AC306" s="866">
        <v>11.7</v>
      </c>
      <c r="AD306" s="866">
        <v>4.66</v>
      </c>
      <c r="AE306" s="866">
        <v>1.61</v>
      </c>
      <c r="AF306" s="866">
        <v>8.8000000000000007</v>
      </c>
      <c r="AG306" s="866">
        <v>32.6</v>
      </c>
      <c r="AH306" s="866">
        <v>12.1</v>
      </c>
      <c r="AI306" s="866">
        <v>12.72</v>
      </c>
      <c r="AJ306" s="866">
        <v>6.3</v>
      </c>
      <c r="AK306" s="866">
        <v>6.419999999999999</v>
      </c>
      <c r="AL306" s="879">
        <v>18800</v>
      </c>
      <c r="AM306" s="873">
        <v>0.3</v>
      </c>
      <c r="AN306" s="866">
        <v>1.1299999999999999</v>
      </c>
      <c r="AO306" s="740">
        <f>IF(U306="n/a","n/a",IF(AA306&lt;0,"n/a",IF(AA306="n/a","n/a",J306+U306-AA306)))</f>
        <v>-21.792061629775908</v>
      </c>
      <c r="AP306" s="741">
        <f>IF(U306="n/a","n/a",J306+U306)</f>
        <v>8.1241776864634101</v>
      </c>
      <c r="AQ306" s="889">
        <f>IF(OR(AC306&lt;0.01,AF306="n/a"),"n/a",(I306/SQRT(22.5*AC306*(I306/AF306))-1)*100)</f>
        <v>242.06101209053728</v>
      </c>
      <c r="AR306" s="651">
        <f>INDEX(Historical!$C$7:$C$1256,MATCH(B306,Historical!$B$7:$B$1278,0))*IF(AH306="n/a",1.03,IF(AH306&lt;0,1.01,IF(AH306&gt;10,1.1,(1+AH306/100))))</f>
        <v>6.2480000000000002</v>
      </c>
      <c r="AS306" s="887">
        <f>IF($AI306="n/a",1.03*AR306,IF($AI306&lt;0,1.01*AR306,IF($AI306&gt;10,1.1*AR306,(1+$AI306/100)*AR306)))</f>
        <v>6.8728000000000007</v>
      </c>
      <c r="AT306" s="887">
        <f>IF($AK306="n/a",1.03*AS306,IF($AK306&lt;0,1.01*AS306,IF($AK306&gt;10,1.1*AS306,(1+$AK306/100)*AS306)))</f>
        <v>7.3140337600000009</v>
      </c>
      <c r="AU306" s="887">
        <f>IF($AK306="n/a",1.03*AT306,IF($AK306&lt;0,1.01*AT306,IF($AK306&gt;10,1.1*AT306,(1+$AK306/100)*AT306)))</f>
        <v>7.7835947273920016</v>
      </c>
      <c r="AV306" s="887">
        <f>IF($AK306="n/a",1.03*AU306,IF($AK306&lt;0,1.01*AU306,IF($AK306&gt;10,1.1*AU306,(1+$AK306/100)*AU306)))</f>
        <v>8.2833015088905686</v>
      </c>
      <c r="AW306" s="651">
        <f>SUM(AR306:AV306)</f>
        <v>36.50172999628257</v>
      </c>
      <c r="AX306" s="748">
        <f>AW306/I306*100</f>
        <v>10.428469800663555</v>
      </c>
      <c r="AY306" s="935">
        <v>1.1000000000000001</v>
      </c>
      <c r="AZ306" s="873">
        <v>74.48</v>
      </c>
      <c r="BA306" s="873">
        <v>-10.83</v>
      </c>
      <c r="BB306" s="873">
        <v>-3.26</v>
      </c>
      <c r="BC306" s="873">
        <v>11.15</v>
      </c>
      <c r="BE306" s="624">
        <v>1972</v>
      </c>
      <c r="BF306" s="899">
        <f>IF(BE306&gt;2008,0,IF(BE306&gt;2001,1,IF(BE306&gt;1990,2,IF(BE306&gt;1980,3,IF(BE306&gt;1973,4,IF(BE306&gt;1970,5,IF(BE306&gt;1960,6,IF(BE306&gt;1958,7,IF(BE306&gt;1953,8,9)))))))))</f>
        <v>5</v>
      </c>
      <c r="BG306" s="883">
        <v>9.3000000000000007</v>
      </c>
    </row>
    <row r="307" spans="1:59" ht="11.25" customHeight="1" x14ac:dyDescent="0.2">
      <c r="A307" s="872" t="s">
        <v>605</v>
      </c>
      <c r="B307" s="876" t="s">
        <v>606</v>
      </c>
      <c r="C307" s="933" t="s">
        <v>245</v>
      </c>
      <c r="D307" s="933" t="s">
        <v>4348</v>
      </c>
      <c r="E307" s="733">
        <v>16</v>
      </c>
      <c r="F307" s="1158">
        <v>222</v>
      </c>
      <c r="G307" s="1158" t="s">
        <v>115</v>
      </c>
      <c r="H307" s="1158" t="s">
        <v>115</v>
      </c>
      <c r="I307" s="875">
        <v>82.72</v>
      </c>
      <c r="J307" s="651">
        <f>(M307/I307)*100</f>
        <v>3.2882011605415866</v>
      </c>
      <c r="K307" s="878">
        <v>0.68</v>
      </c>
      <c r="L307" s="888">
        <v>4</v>
      </c>
      <c r="M307" s="642">
        <f>K307*L307</f>
        <v>2.72</v>
      </c>
      <c r="N307" s="871" t="s">
        <v>107</v>
      </c>
      <c r="O307" s="734">
        <v>0.63</v>
      </c>
      <c r="P307" s="867">
        <v>43585</v>
      </c>
      <c r="Q307" s="867">
        <v>43600</v>
      </c>
      <c r="R307" s="642">
        <f>(K307-O307)/O307*100</f>
        <v>7.936507936507943</v>
      </c>
      <c r="S307" s="701">
        <f>IF(INDEX(Historical!$D$7:$D$1254,MATCH(B307,Historical!$B$7:$B$1278,0))=0,"n/a",(INDEX(Historical!$C$7:$C$1256,MATCH(B307,Historical!$B$7:$B$1278,0))/INDEX(Historical!$D$7:$D$1254,MATCH(B307,Historical!$B$7:$B$1278,0))-1)*100)</f>
        <v>8.5365853658536661</v>
      </c>
      <c r="T307" s="701">
        <f>IF(INDEX(Historical!$F$7:$F$1247,MATCH(B307,Historical!$B$7:$B$1278,0))=0,"n/a",((INDEX(Historical!$C$7:$C$1256,MATCH(B307,Historical!$B$7:$B$1278,0))/INDEX(Historical!$F$7:$F$1247,MATCH(B307,Historical!$B$7:$B$1278,0)))^(1/3)-1)*100)</f>
        <v>10.294213551333819</v>
      </c>
      <c r="U307" s="701">
        <f>IF(INDEX(Historical!$H$7:$H$1247,MATCH(B307,Historical!$B$7:$B$1278,0))=0,"n/a",((INDEX(Historical!$C$7:$C$1256,MATCH(B307,Historical!$B$7:$B$1278,0))/INDEX(Historical!$H$7:$H$1247,MATCH(B307,Historical!$B$7:$B$1278,0)))^(1/5)-1)*100)</f>
        <v>9.5783890294993022</v>
      </c>
      <c r="V307" s="701">
        <f>IF(INDEX(Historical!$O$7:$O$1247,MATCH(B307,Historical!$B$7:$B$1278,0))=0,"n/a",((INDEX(Historical!$C$7:$C$1256,MATCH(B307,Historical!$B$7:$B$1278,0))/INDEX(Historical!$O$7:$O$1247,MATCH(B307,Historical!$B$7:$B$1278,0)))^(1/10)-1)*100)</f>
        <v>12.808578686873041</v>
      </c>
      <c r="W307" s="702">
        <f>IF(OR(U307&lt;=0,U307="n/a",V307&lt;=0,V307="n/a"),"n/a",U307/V307)</f>
        <v>0.74781045295180015</v>
      </c>
      <c r="X307" s="703">
        <f>IF(OR(AJ307&lt;=0,AJ307="n/a",U307&lt;=0,U307="n/a"),"n/a",U307/AJ307)</f>
        <v>1.9954977144790214</v>
      </c>
      <c r="Y307" s="659"/>
      <c r="Z307" s="651">
        <f>IF(OR(AC307&lt;0.01,AC307="n/a"),"n/a",M307/AC307*100)</f>
        <v>92.832764505119457</v>
      </c>
      <c r="AA307" s="887">
        <f>IF(OR(AC307&lt;0.01,AC307="n/a"),"n/a",I307/AC307)</f>
        <v>28.232081911262796</v>
      </c>
      <c r="AB307" s="888">
        <v>12</v>
      </c>
      <c r="AC307" s="866">
        <v>2.93</v>
      </c>
      <c r="AD307" s="866">
        <v>3.36</v>
      </c>
      <c r="AE307" s="866">
        <v>2.23</v>
      </c>
      <c r="AF307" s="866">
        <v>4.3600000000000003</v>
      </c>
      <c r="AG307" s="866">
        <v>14.799999999999999</v>
      </c>
      <c r="AH307" s="866">
        <v>96.8</v>
      </c>
      <c r="AI307" s="866">
        <v>32.36</v>
      </c>
      <c r="AJ307" s="866">
        <v>4.8</v>
      </c>
      <c r="AK307" s="866">
        <v>8.4</v>
      </c>
      <c r="AL307" s="879">
        <v>11070</v>
      </c>
      <c r="AM307" s="873">
        <v>0.2</v>
      </c>
      <c r="AN307" s="866">
        <v>1.99</v>
      </c>
      <c r="AO307" s="740">
        <f>IF(U307="n/a","n/a",IF(AA307&lt;0,"n/a",IF(AA307="n/a","n/a",J307+U307-AA307)))</f>
        <v>-15.365491721221908</v>
      </c>
      <c r="AP307" s="741">
        <f>IF(U307="n/a","n/a",J307+U307)</f>
        <v>12.866590190040888</v>
      </c>
      <c r="AQ307" s="889">
        <f>IF(OR(AC307&lt;0.01,AF307="n/a"),"n/a",(I307/SQRT(22.5*AC307*(I307/AF307))-1)*100)</f>
        <v>133.89634658978116</v>
      </c>
      <c r="AR307" s="651">
        <f>INDEX(Historical!$C$7:$C$1256,MATCH(B307,Historical!$B$7:$B$1278,0))*IF(AH307="n/a",1.03,IF(AH307&lt;0,1.01,IF(AH307&gt;10,1.1,(1+AH307/100))))</f>
        <v>2.9370000000000003</v>
      </c>
      <c r="AS307" s="887">
        <f>IF($AI307="n/a",1.03*AR307,IF($AI307&lt;0,1.01*AR307,IF($AI307&gt;10,1.1*AR307,(1+$AI307/100)*AR307)))</f>
        <v>3.2307000000000006</v>
      </c>
      <c r="AT307" s="887">
        <f>IF($AK307="n/a",1.03*AS307,IF($AK307&lt;0,1.01*AS307,IF($AK307&gt;10,1.1*AS307,(1+$AK307/100)*AS307)))</f>
        <v>3.5020788000000009</v>
      </c>
      <c r="AU307" s="887">
        <f>IF($AK307="n/a",1.03*AT307,IF($AK307&lt;0,1.01*AT307,IF($AK307&gt;10,1.1*AT307,(1+$AK307/100)*AT307)))</f>
        <v>3.7962534192000015</v>
      </c>
      <c r="AV307" s="887">
        <f>IF($AK307="n/a",1.03*AU307,IF($AK307&lt;0,1.01*AU307,IF($AK307&gt;10,1.1*AU307,(1+$AK307/100)*AU307)))</f>
        <v>4.115138706412802</v>
      </c>
      <c r="AW307" s="651">
        <f>SUM(AR307:AV307)</f>
        <v>17.581170925612803</v>
      </c>
      <c r="AX307" s="748">
        <f>AW307/I307*100</f>
        <v>21.253833324000006</v>
      </c>
      <c r="AY307" s="935">
        <v>0.91</v>
      </c>
      <c r="AZ307" s="873">
        <v>100.15</v>
      </c>
      <c r="BA307" s="873">
        <v>-24.46</v>
      </c>
      <c r="BB307" s="873">
        <v>0.9900000000000001</v>
      </c>
      <c r="BC307" s="873">
        <v>5.74</v>
      </c>
      <c r="BE307" s="624">
        <v>2004</v>
      </c>
      <c r="BF307" s="899">
        <f>IF(BE307&gt;2008,0,IF(BE307&gt;2001,1,IF(BE307&gt;1990,2,IF(BE307&gt;1980,3,IF(BE307&gt;1973,4,IF(BE307&gt;1970,5,IF(BE307&gt;1960,6,IF(BE307&gt;1958,7,IF(BE307&gt;1953,8,9)))))))))</f>
        <v>1</v>
      </c>
      <c r="BG307" s="883">
        <v>4.3</v>
      </c>
    </row>
    <row r="308" spans="1:59" ht="11.25" customHeight="1" x14ac:dyDescent="0.2">
      <c r="A308" s="864" t="s">
        <v>1306</v>
      </c>
      <c r="B308" s="876" t="s">
        <v>1307</v>
      </c>
      <c r="C308" s="933" t="s">
        <v>108</v>
      </c>
      <c r="D308" s="933" t="s">
        <v>4341</v>
      </c>
      <c r="E308" s="733">
        <v>9</v>
      </c>
      <c r="F308" s="1158">
        <v>437</v>
      </c>
      <c r="G308" s="1158" t="s">
        <v>115</v>
      </c>
      <c r="H308" s="1158" t="s">
        <v>115</v>
      </c>
      <c r="I308" s="875">
        <v>10.44</v>
      </c>
      <c r="J308" s="651">
        <f>(M308/I308)*100</f>
        <v>5.7471264367816088</v>
      </c>
      <c r="K308" s="878">
        <v>0.15</v>
      </c>
      <c r="L308" s="888">
        <v>4</v>
      </c>
      <c r="M308" s="642">
        <f>K308*L308</f>
        <v>0.6</v>
      </c>
      <c r="N308" s="871" t="s">
        <v>163</v>
      </c>
      <c r="O308" s="734">
        <v>0.14000000000000001</v>
      </c>
      <c r="P308" s="867">
        <v>43724</v>
      </c>
      <c r="Q308" s="867">
        <v>43739</v>
      </c>
      <c r="R308" s="642">
        <f>(K308-O308)/O308*100</f>
        <v>7.1428571428571281</v>
      </c>
      <c r="S308" s="701">
        <f>IF(INDEX(Historical!$D$7:$D$1254,MATCH(B308,Historical!$B$7:$B$1278,0))=0,"n/a",(INDEX(Historical!$C$7:$C$1256,MATCH(B308,Historical!$B$7:$B$1278,0))/INDEX(Historical!$D$7:$D$1254,MATCH(B308,Historical!$B$7:$B$1278,0))-1)*100)</f>
        <v>21.276595744680836</v>
      </c>
      <c r="T308" s="701">
        <f>IF(INDEX(Historical!$F$7:$F$1247,MATCH(B308,Historical!$B$7:$B$1278,0))=0,"n/a",((INDEX(Historical!$C$7:$C$1256,MATCH(B308,Historical!$B$7:$B$1278,0))/INDEX(Historical!$F$7:$F$1247,MATCH(B308,Historical!$B$7:$B$1278,0)))^(1/3)-1)*100)</f>
        <v>26.737637754761188</v>
      </c>
      <c r="U308" s="701">
        <f>IF(INDEX(Historical!$H$7:$H$1247,MATCH(B308,Historical!$B$7:$B$1278,0))=0,"n/a",((INDEX(Historical!$C$7:$C$1256,MATCH(B308,Historical!$B$7:$B$1278,0))/INDEX(Historical!$H$7:$H$1247,MATCH(B308,Historical!$B$7:$B$1278,0)))^(1/5)-1)*100)</f>
        <v>23.30167376865284</v>
      </c>
      <c r="V308" s="701">
        <f>IF(INDEX(Historical!$O$7:$O$1247,MATCH(B308,Historical!$B$7:$B$1278,0))=0,"n/a",((INDEX(Historical!$C$7:$C$1256,MATCH(B308,Historical!$B$7:$B$1278,0))/INDEX(Historical!$O$7:$O$1247,MATCH(B308,Historical!$B$7:$B$1278,0)))^(1/10)-1)*100)</f>
        <v>13.313300459253497</v>
      </c>
      <c r="W308" s="702">
        <f>IF(OR(U308&lt;=0,U308="n/a",V308&lt;=0,V308="n/a"),"n/a",U308/V308)</f>
        <v>1.7502552308474986</v>
      </c>
      <c r="X308" s="703">
        <f>IF(OR(AJ308&lt;=0,AJ308="n/a",U308&lt;=0,U308="n/a"),"n/a",U308/AJ308)</f>
        <v>1.958123846105281</v>
      </c>
      <c r="Y308" s="661"/>
      <c r="Z308" s="651">
        <f>IF(OR(AC308&lt;0.01,AC308="n/a"),"n/a",M308/AC308*100)</f>
        <v>84.507042253521121</v>
      </c>
      <c r="AA308" s="887">
        <f>IF(OR(AC308&lt;0.01,AC308="n/a"),"n/a",I308/AC308)</f>
        <v>14.704225352112676</v>
      </c>
      <c r="AB308" s="888">
        <v>12</v>
      </c>
      <c r="AC308" s="866">
        <v>0.71</v>
      </c>
      <c r="AD308" s="866" t="s">
        <v>136</v>
      </c>
      <c r="AE308" s="866">
        <v>2.79</v>
      </c>
      <c r="AF308" s="866">
        <v>1</v>
      </c>
      <c r="AG308" s="866">
        <v>9.7000000000000011</v>
      </c>
      <c r="AH308" s="866">
        <v>6.1</v>
      </c>
      <c r="AI308" s="866">
        <v>48.79</v>
      </c>
      <c r="AJ308" s="866">
        <v>11.899999999999999</v>
      </c>
      <c r="AK308" s="866">
        <v>-2.25</v>
      </c>
      <c r="AL308" s="879">
        <v>10530</v>
      </c>
      <c r="AM308" s="873">
        <v>1.0999999999999999</v>
      </c>
      <c r="AN308" s="866">
        <v>0.92</v>
      </c>
      <c r="AO308" s="740">
        <f>IF(U308="n/a","n/a",IF(AA308&lt;0,"n/a",IF(AA308="n/a","n/a",J308+U308-AA308)))</f>
        <v>14.344574853321774</v>
      </c>
      <c r="AP308" s="741">
        <f>IF(U308="n/a","n/a",J308+U308)</f>
        <v>29.04880020543445</v>
      </c>
      <c r="AQ308" s="889">
        <f>IF(OR(AC308&lt;0.01,AF308="n/a"),"n/a",(I308/SQRT(22.5*AC308*(I308/AF308))-1)*100)</f>
        <v>-19.159346442488268</v>
      </c>
      <c r="AR308" s="651">
        <f>INDEX(Historical!$C$7:$C$1256,MATCH(B308,Historical!$B$7:$B$1278,0))*IF(AH308="n/a",1.03,IF(AH308&lt;0,1.01,IF(AH308&gt;10,1.1,(1+AH308/100))))</f>
        <v>0.60476999999999992</v>
      </c>
      <c r="AS308" s="887">
        <f>IF($AI308="n/a",1.03*AR308,IF($AI308&lt;0,1.01*AR308,IF($AI308&gt;10,1.1*AR308,(1+$AI308/100)*AR308)))</f>
        <v>0.66524699999999992</v>
      </c>
      <c r="AT308" s="887">
        <f>IF($AK308="n/a",1.03*AS308,IF($AK308&lt;0,1.01*AS308,IF($AK308&gt;10,1.1*AS308,(1+$AK308/100)*AS308)))</f>
        <v>0.67189946999999994</v>
      </c>
      <c r="AU308" s="887">
        <f>IF($AK308="n/a",1.03*AT308,IF($AK308&lt;0,1.01*AT308,IF($AK308&gt;10,1.1*AT308,(1+$AK308/100)*AT308)))</f>
        <v>0.67861846469999998</v>
      </c>
      <c r="AV308" s="887">
        <f>IF($AK308="n/a",1.03*AU308,IF($AK308&lt;0,1.01*AU308,IF($AK308&gt;10,1.1*AU308,(1+$AK308/100)*AU308)))</f>
        <v>0.68540464934699996</v>
      </c>
      <c r="AW308" s="651">
        <f>SUM(AR308:AV308)</f>
        <v>3.3059395840469996</v>
      </c>
      <c r="AX308" s="748">
        <f>AW308/I308*100</f>
        <v>31.666087969798852</v>
      </c>
      <c r="AY308" s="935">
        <v>1.56</v>
      </c>
      <c r="AZ308" s="873">
        <v>53.080000000000005</v>
      </c>
      <c r="BA308" s="873">
        <v>-33.21</v>
      </c>
      <c r="BB308" s="873">
        <v>8.7800000000000011</v>
      </c>
      <c r="BC308" s="873">
        <v>5.65</v>
      </c>
      <c r="BE308" s="624">
        <v>2011</v>
      </c>
      <c r="BF308" s="899">
        <f>IF(BE308&gt;2008,0,IF(BE308&gt;2001,1,IF(BE308&gt;1990,2,IF(BE308&gt;1980,3,IF(BE308&gt;1973,4,IF(BE308&gt;1970,5,IF(BE308&gt;1960,6,IF(BE308&gt;1958,7,IF(BE308&gt;1953,8,9)))))))))</f>
        <v>0</v>
      </c>
      <c r="BG308" s="883">
        <v>0.89999999999999991</v>
      </c>
    </row>
    <row r="309" spans="1:59" ht="11.25" customHeight="1" x14ac:dyDescent="0.2">
      <c r="A309" s="872" t="s">
        <v>3837</v>
      </c>
      <c r="B309" s="876" t="s">
        <v>3838</v>
      </c>
      <c r="C309" s="933" t="s">
        <v>108</v>
      </c>
      <c r="D309" s="933" t="s">
        <v>4334</v>
      </c>
      <c r="E309" s="733">
        <v>6</v>
      </c>
      <c r="F309" s="1158">
        <v>666</v>
      </c>
      <c r="G309" s="1127" t="s">
        <v>106</v>
      </c>
      <c r="H309" s="1127" t="s">
        <v>106</v>
      </c>
      <c r="I309" s="875">
        <v>25.24</v>
      </c>
      <c r="J309" s="651">
        <f>(M309/I309)*100</f>
        <v>3.4865293185419968</v>
      </c>
      <c r="K309" s="878">
        <v>0.22</v>
      </c>
      <c r="L309" s="888">
        <v>4</v>
      </c>
      <c r="M309" s="642">
        <f>K309*L309</f>
        <v>0.88</v>
      </c>
      <c r="N309" s="871" t="s">
        <v>236</v>
      </c>
      <c r="O309" s="734">
        <v>0.21</v>
      </c>
      <c r="P309" s="619">
        <v>43776</v>
      </c>
      <c r="Q309" s="619">
        <v>43791</v>
      </c>
      <c r="R309" s="642">
        <f>(K309-O309)/O309*100</f>
        <v>4.7619047619047663</v>
      </c>
      <c r="S309" s="701">
        <f>IF(INDEX(Historical!$D$7:$D$1254,MATCH(B309,Historical!$B$7:$B$1278,0))=0,"n/a",(INDEX(Historical!$C$7:$C$1256,MATCH(B309,Historical!$B$7:$B$1278,0))/INDEX(Historical!$D$7:$D$1254,MATCH(B309,Historical!$B$7:$B$1278,0))-1)*100)</f>
        <v>18.309859154929576</v>
      </c>
      <c r="T309" s="701">
        <f>IF(INDEX(Historical!$F$7:$F$1247,MATCH(B309,Historical!$B$7:$B$1278,0))=0,"n/a",((INDEX(Historical!$C$7:$C$1256,MATCH(B309,Historical!$B$7:$B$1278,0))/INDEX(Historical!$F$7:$F$1247,MATCH(B309,Historical!$B$7:$B$1278,0)))^(1/3)-1)*100)</f>
        <v>27.00821423309716</v>
      </c>
      <c r="U309" s="701">
        <f>IF(INDEX(Historical!$H$7:$H$1247,MATCH(B309,Historical!$B$7:$B$1278,0))=0,"n/a",((INDEX(Historical!$C$7:$C$1256,MATCH(B309,Historical!$B$7:$B$1278,0))/INDEX(Historical!$H$7:$H$1247,MATCH(B309,Historical!$B$7:$B$1278,0)))^(1/5)-1)*100)</f>
        <v>64.375182951722579</v>
      </c>
      <c r="V309" s="701" t="str">
        <f>IF(INDEX(Historical!$O$7:$O$1247,MATCH(B309,Historical!$B$7:$B$1278,0))=0,"n/a",((INDEX(Historical!$C$7:$C$1256,MATCH(B309,Historical!$B$7:$B$1278,0))/INDEX(Historical!$O$7:$O$1247,MATCH(B309,Historical!$B$7:$B$1278,0)))^(1/10)-1)*100)</f>
        <v>n/a</v>
      </c>
      <c r="W309" s="702" t="str">
        <f>IF(OR(U309&lt;=0,U309="n/a",V309&lt;=0,V309="n/a"),"n/a",U309/V309)</f>
        <v>n/a</v>
      </c>
      <c r="X309" s="703">
        <f>IF(OR(AJ309&lt;=0,AJ309="n/a",U309&lt;=0,U309="n/a"),"n/a",U309/AJ309)</f>
        <v>3.9015262394983381</v>
      </c>
      <c r="Y309" s="877"/>
      <c r="Z309" s="651">
        <f>IF(OR(AC309&lt;0.01,AC309="n/a"),"n/a",M309/AC309*100)</f>
        <v>44.44444444444445</v>
      </c>
      <c r="AA309" s="887">
        <f>IF(OR(AC309&lt;0.01,AC309="n/a"),"n/a",I309/AC309)</f>
        <v>12.747474747474747</v>
      </c>
      <c r="AB309" s="888">
        <v>12</v>
      </c>
      <c r="AC309" s="866">
        <v>1.98</v>
      </c>
      <c r="AD309" s="866" t="s">
        <v>136</v>
      </c>
      <c r="AE309" s="866">
        <v>2.14</v>
      </c>
      <c r="AF309" s="866">
        <v>0.71</v>
      </c>
      <c r="AG309" s="866">
        <v>5.7</v>
      </c>
      <c r="AH309" s="866">
        <v>-7.8</v>
      </c>
      <c r="AI309" s="866">
        <v>17.11</v>
      </c>
      <c r="AJ309" s="866">
        <v>16.5</v>
      </c>
      <c r="AK309" s="866" t="s">
        <v>136</v>
      </c>
      <c r="AL309" s="879">
        <v>218.33</v>
      </c>
      <c r="AM309" s="873">
        <v>2.1</v>
      </c>
      <c r="AN309" s="866">
        <v>0.02</v>
      </c>
      <c r="AO309" s="740">
        <f>IF(U309="n/a","n/a",IF(AA309&lt;0,"n/a",IF(AA309="n/a","n/a",J309+U309-AA309)))</f>
        <v>55.114237522789828</v>
      </c>
      <c r="AP309" s="741">
        <f>IF(U309="n/a","n/a",J309+U309)</f>
        <v>67.861712270264576</v>
      </c>
      <c r="AQ309" s="889">
        <f>IF(OR(AC309&lt;0.01,AF309="n/a"),"n/a",(I309/SQRT(22.5*AC309*(I309/AF309))-1)*100)</f>
        <v>-36.576530559501805</v>
      </c>
      <c r="AR309" s="651">
        <f>INDEX(Historical!$C$7:$C$1256,MATCH(B309,Historical!$B$7:$B$1278,0))*IF(AH309="n/a",1.03,IF(AH309&lt;0,1.01,IF(AH309&gt;10,1.1,(1+AH309/100))))</f>
        <v>0.84839999999999993</v>
      </c>
      <c r="AS309" s="887">
        <f>IF($AI309="n/a",1.03*AR309,IF($AI309&lt;0,1.01*AR309,IF($AI309&gt;10,1.1*AR309,(1+$AI309/100)*AR309)))</f>
        <v>0.93323999999999996</v>
      </c>
      <c r="AT309" s="887">
        <f>IF($AK309="n/a",1.03*AS309,IF($AK309&lt;0,1.01*AS309,IF($AK309&gt;10,1.1*AS309,(1+$AK309/100)*AS309)))</f>
        <v>0.96123720000000001</v>
      </c>
      <c r="AU309" s="887">
        <f>IF($AK309="n/a",1.03*AT309,IF($AK309&lt;0,1.01*AT309,IF($AK309&gt;10,1.1*AT309,(1+$AK309/100)*AT309)))</f>
        <v>0.99007431600000007</v>
      </c>
      <c r="AV309" s="887">
        <f>IF($AK309="n/a",1.03*AU309,IF($AK309&lt;0,1.01*AU309,IF($AK309&gt;10,1.1*AU309,(1+$AK309/100)*AU309)))</f>
        <v>1.0197765454800001</v>
      </c>
      <c r="AW309" s="651">
        <f>SUM(AR309:AV309)</f>
        <v>4.75272806148</v>
      </c>
      <c r="AX309" s="748">
        <f>AW309/I309*100</f>
        <v>18.830142874326466</v>
      </c>
      <c r="AY309" s="935">
        <v>0.75</v>
      </c>
      <c r="AZ309" s="873">
        <v>35.92</v>
      </c>
      <c r="BA309" s="873">
        <v>-36.9</v>
      </c>
      <c r="BB309" s="873">
        <v>0.53</v>
      </c>
      <c r="BC309" s="873">
        <v>-5.13</v>
      </c>
      <c r="BE309" s="624">
        <v>2014</v>
      </c>
      <c r="BF309" s="899">
        <f>IF(BE309&gt;2008,0,IF(BE309&gt;2001,1,IF(BE309&gt;1990,2,IF(BE309&gt;1980,3,IF(BE309&gt;1973,4,IF(BE309&gt;1970,5,IF(BE309&gt;1960,6,IF(BE309&gt;1958,7,IF(BE309&gt;1953,8,9)))))))))</f>
        <v>0</v>
      </c>
      <c r="BG309" s="883">
        <v>0.8</v>
      </c>
    </row>
    <row r="310" spans="1:59" ht="11.25" customHeight="1" x14ac:dyDescent="0.2">
      <c r="A310" s="864" t="s">
        <v>1298</v>
      </c>
      <c r="B310" s="876" t="s">
        <v>1299</v>
      </c>
      <c r="C310" s="933" t="s">
        <v>108</v>
      </c>
      <c r="D310" s="933" t="s">
        <v>4341</v>
      </c>
      <c r="E310" s="733">
        <v>9</v>
      </c>
      <c r="F310" s="1158">
        <v>429</v>
      </c>
      <c r="G310" s="1158" t="s">
        <v>37</v>
      </c>
      <c r="H310" s="1158" t="s">
        <v>37</v>
      </c>
      <c r="I310" s="875">
        <v>12.4</v>
      </c>
      <c r="J310" s="651">
        <f>(M310/I310)*100</f>
        <v>3.8709677419354835</v>
      </c>
      <c r="K310" s="886">
        <v>0.12</v>
      </c>
      <c r="L310" s="888">
        <v>4</v>
      </c>
      <c r="M310" s="642">
        <f>K310*L310</f>
        <v>0.48</v>
      </c>
      <c r="N310" s="871" t="s">
        <v>456</v>
      </c>
      <c r="O310" s="738">
        <v>0.1</v>
      </c>
      <c r="P310" s="867">
        <v>43649</v>
      </c>
      <c r="Q310" s="867">
        <v>43665</v>
      </c>
      <c r="R310" s="642">
        <f>(K310-O310)/O310*100</f>
        <v>19.999999999999989</v>
      </c>
      <c r="S310" s="701">
        <f>IF(INDEX(Historical!$D$7:$D$1254,MATCH(B310,Historical!$B$7:$B$1278,0))=0,"n/a",(INDEX(Historical!$C$7:$C$1256,MATCH(B310,Historical!$B$7:$B$1278,0))/INDEX(Historical!$D$7:$D$1254,MATCH(B310,Historical!$B$7:$B$1278,0))-1)*100)</f>
        <v>13.783294543573831</v>
      </c>
      <c r="T310" s="701">
        <f>IF(INDEX(Historical!$F$7:$F$1247,MATCH(B310,Historical!$B$7:$B$1278,0))=0,"n/a",((INDEX(Historical!$C$7:$C$1256,MATCH(B310,Historical!$B$7:$B$1278,0))/INDEX(Historical!$F$7:$F$1247,MATCH(B310,Historical!$B$7:$B$1278,0)))^(1/3)-1)*100)</f>
        <v>18.166575046750143</v>
      </c>
      <c r="U310" s="701">
        <f>IF(INDEX(Historical!$H$7:$H$1247,MATCH(B310,Historical!$B$7:$B$1278,0))=0,"n/a",((INDEX(Historical!$C$7:$C$1256,MATCH(B310,Historical!$B$7:$B$1278,0))/INDEX(Historical!$H$7:$H$1247,MATCH(B310,Historical!$B$7:$B$1278,0)))^(1/5)-1)*100)</f>
        <v>15.578962436501453</v>
      </c>
      <c r="V310" s="701">
        <f>IF(INDEX(Historical!$O$7:$O$1247,MATCH(B310,Historical!$B$7:$B$1278,0))=0,"n/a",((INDEX(Historical!$C$7:$C$1256,MATCH(B310,Historical!$B$7:$B$1278,0))/INDEX(Historical!$O$7:$O$1247,MATCH(B310,Historical!$B$7:$B$1278,0)))^(1/10)-1)*100)</f>
        <v>12.5973904374165</v>
      </c>
      <c r="W310" s="702">
        <f>IF(OR(U310&lt;=0,U310="n/a",V310&lt;=0,V310="n/a"),"n/a",U310/V310)</f>
        <v>1.2366817170506321</v>
      </c>
      <c r="X310" s="703">
        <f>IF(OR(AJ310&lt;=0,AJ310="n/a",U310&lt;=0,U310="n/a"),"n/a",U310/AJ310)</f>
        <v>1.2364255901985279</v>
      </c>
      <c r="Y310" s="674" t="s">
        <v>4178</v>
      </c>
      <c r="Z310" s="651">
        <f>IF(OR(AC310&lt;0.01,AC310="n/a"),"n/a",M310/AC310*100)</f>
        <v>32.87671232876712</v>
      </c>
      <c r="AA310" s="887">
        <f>IF(OR(AC310&lt;0.01,AC310="n/a"),"n/a",I310/AC310)</f>
        <v>8.493150684931507</v>
      </c>
      <c r="AB310" s="888">
        <v>12</v>
      </c>
      <c r="AC310" s="866">
        <v>1.46</v>
      </c>
      <c r="AD310" s="866" t="s">
        <v>136</v>
      </c>
      <c r="AE310" s="866">
        <v>2.54</v>
      </c>
      <c r="AF310" s="866">
        <v>0.83</v>
      </c>
      <c r="AG310" s="866">
        <v>10.100000000000001</v>
      </c>
      <c r="AH310" s="866">
        <v>10.6</v>
      </c>
      <c r="AI310" s="866">
        <v>-8.41</v>
      </c>
      <c r="AJ310" s="866">
        <v>12.6</v>
      </c>
      <c r="AK310" s="866" t="s">
        <v>136</v>
      </c>
      <c r="AL310" s="879">
        <v>536.04999999999995</v>
      </c>
      <c r="AM310" s="873">
        <v>0.70000000000000007</v>
      </c>
      <c r="AN310" s="866">
        <v>1.07</v>
      </c>
      <c r="AO310" s="740">
        <f>IF(U310="n/a","n/a",IF(AA310&lt;0,"n/a",IF(AA310="n/a","n/a",J310+U310-AA310)))</f>
        <v>10.956779493505429</v>
      </c>
      <c r="AP310" s="741">
        <f>IF(U310="n/a","n/a",J310+U310)</f>
        <v>19.449930178436937</v>
      </c>
      <c r="AQ310" s="889">
        <f>IF(OR(AC310&lt;0.01,AF310="n/a"),"n/a",(I310/SQRT(22.5*AC310*(I310/AF310))-1)*100)</f>
        <v>-44.026533792069934</v>
      </c>
      <c r="AR310" s="651">
        <f>INDEX(Historical!$C$7:$C$1256,MATCH(B310,Historical!$B$7:$B$1278,0))*IF(AH310="n/a",1.03,IF(AH310&lt;0,1.01,IF(AH310&gt;10,1.1,(1+AH310/100))))</f>
        <v>0.48400000000000004</v>
      </c>
      <c r="AS310" s="887">
        <f>IF($AI310="n/a",1.03*AR310,IF($AI310&lt;0,1.01*AR310,IF($AI310&gt;10,1.1*AR310,(1+$AI310/100)*AR310)))</f>
        <v>0.48884000000000005</v>
      </c>
      <c r="AT310" s="887">
        <f>IF($AK310="n/a",1.03*AS310,IF($AK310&lt;0,1.01*AS310,IF($AK310&gt;10,1.1*AS310,(1+$AK310/100)*AS310)))</f>
        <v>0.5035052000000001</v>
      </c>
      <c r="AU310" s="887">
        <f>IF($AK310="n/a",1.03*AT310,IF($AK310&lt;0,1.01*AT310,IF($AK310&gt;10,1.1*AT310,(1+$AK310/100)*AT310)))</f>
        <v>0.51861035600000016</v>
      </c>
      <c r="AV310" s="887">
        <f>IF($AK310="n/a",1.03*AU310,IF($AK310&lt;0,1.01*AU310,IF($AK310&gt;10,1.1*AU310,(1+$AK310/100)*AU310)))</f>
        <v>0.53416866668000018</v>
      </c>
      <c r="AW310" s="651">
        <f>SUM(AR310:AV310)</f>
        <v>2.5291242226800006</v>
      </c>
      <c r="AX310" s="748">
        <f>AW310/I310*100</f>
        <v>20.396163086129036</v>
      </c>
      <c r="AY310" s="935">
        <v>1.37</v>
      </c>
      <c r="AZ310" s="873">
        <v>67.12</v>
      </c>
      <c r="BA310" s="873">
        <v>-36.340000000000003</v>
      </c>
      <c r="BB310" s="873">
        <v>12.5</v>
      </c>
      <c r="BC310" s="873">
        <v>7.1099999999999994</v>
      </c>
      <c r="BE310" s="624">
        <v>2011</v>
      </c>
      <c r="BF310" s="899">
        <f>IF(BE310&gt;2008,0,IF(BE310&gt;2001,1,IF(BE310&gt;1990,2,IF(BE310&gt;1980,3,IF(BE310&gt;1973,4,IF(BE310&gt;1970,5,IF(BE310&gt;1960,6,IF(BE310&gt;1958,7,IF(BE310&gt;1953,8,9)))))))))</f>
        <v>0</v>
      </c>
      <c r="BG310" s="883">
        <v>1.2</v>
      </c>
    </row>
    <row r="311" spans="1:59" ht="11.25" customHeight="1" x14ac:dyDescent="0.2">
      <c r="A311" s="864" t="s">
        <v>4197</v>
      </c>
      <c r="B311" s="876" t="s">
        <v>4192</v>
      </c>
      <c r="C311" s="933" t="s">
        <v>4196</v>
      </c>
      <c r="D311" s="933" t="s">
        <v>4328</v>
      </c>
      <c r="E311" s="733">
        <v>7</v>
      </c>
      <c r="F311" s="1158">
        <v>637</v>
      </c>
      <c r="G311" s="1182" t="s">
        <v>106</v>
      </c>
      <c r="H311" s="1182" t="s">
        <v>106</v>
      </c>
      <c r="I311" s="880">
        <v>12.92</v>
      </c>
      <c r="J311" s="651">
        <f>(M311/I311)*100</f>
        <v>2.9411764705882351</v>
      </c>
      <c r="K311" s="885">
        <v>9.5000000000000001E-2</v>
      </c>
      <c r="L311" s="624">
        <v>4</v>
      </c>
      <c r="M311" s="642">
        <f>K311*L311</f>
        <v>0.38</v>
      </c>
      <c r="N311" s="624" t="s">
        <v>127</v>
      </c>
      <c r="O311" s="735">
        <v>0.09</v>
      </c>
      <c r="P311" s="633">
        <v>44011</v>
      </c>
      <c r="Q311" s="633">
        <v>44022</v>
      </c>
      <c r="R311" s="642">
        <f>(K311-O311)/O311*100</f>
        <v>5.5555555555555607</v>
      </c>
      <c r="S311" s="701">
        <f>IF(INDEX(Historical!$D$7:$D$1254,MATCH(B311,Historical!$B$7:$B$1278,0))=0,"n/a",(INDEX(Historical!$C$7:$C$1256,MATCH(B311,Historical!$B$7:$B$1278,0))/INDEX(Historical!$D$7:$D$1254,MATCH(B311,Historical!$B$7:$B$1278,0))-1)*100)</f>
        <v>12.5</v>
      </c>
      <c r="T311" s="701">
        <f>IF(INDEX(Historical!$F$7:$F$1247,MATCH(B311,Historical!$B$7:$B$1278,0))=0,"n/a",((INDEX(Historical!$C$7:$C$1256,MATCH(B311,Historical!$B$7:$B$1278,0))/INDEX(Historical!$F$7:$F$1247,MATCH(B311,Historical!$B$7:$B$1278,0)))^(1/3)-1)*100)</f>
        <v>11.457607795906144</v>
      </c>
      <c r="U311" s="701">
        <f>IF(INDEX(Historical!$H$7:$H$1247,MATCH(B311,Historical!$B$7:$B$1278,0))=0,"n/a",((INDEX(Historical!$C$7:$C$1256,MATCH(B311,Historical!$B$7:$B$1278,0))/INDEX(Historical!$H$7:$H$1247,MATCH(B311,Historical!$B$7:$B$1278,0)))^(1/5)-1)*100)</f>
        <v>24.573093961551741</v>
      </c>
      <c r="V311" s="701" t="str">
        <f>IF(INDEX(Historical!$O$7:$O$1247,MATCH(B311,Historical!$B$7:$B$1278,0))=0,"n/a",((INDEX(Historical!$C$7:$C$1256,MATCH(B311,Historical!$B$7:$B$1278,0))/INDEX(Historical!$O$7:$O$1247,MATCH(B311,Historical!$B$7:$B$1278,0)))^(1/10)-1)*100)</f>
        <v>n/a</v>
      </c>
      <c r="W311" s="702" t="str">
        <f>IF(OR(U311&lt;=0,U311="n/a",V311&lt;=0,V311="n/a"),"n/a",U311/V311)</f>
        <v>n/a</v>
      </c>
      <c r="X311" s="703">
        <f>IF(OR(AJ311&lt;=0,AJ311="n/a",U311&lt;=0,U311="n/a"),"n/a",U311/AJ311)</f>
        <v>1.4286682535785897</v>
      </c>
      <c r="Y311" s="876"/>
      <c r="Z311" s="651">
        <f>IF(OR(AC311&lt;0.01,AC311="n/a"),"n/a",M311/AC311*100)</f>
        <v>118.75</v>
      </c>
      <c r="AA311" s="887">
        <f>IF(OR(AC311&lt;0.01,AC311="n/a"),"n/a",I311/AC311)</f>
        <v>40.375</v>
      </c>
      <c r="AB311" s="1182">
        <v>12</v>
      </c>
      <c r="AC311" s="880">
        <v>0.32</v>
      </c>
      <c r="AD311" s="880">
        <v>2.96</v>
      </c>
      <c r="AE311" s="880">
        <v>1.46</v>
      </c>
      <c r="AF311" s="880">
        <v>2.84</v>
      </c>
      <c r="AG311" s="880">
        <v>7.8</v>
      </c>
      <c r="AH311" s="880">
        <v>-15.2</v>
      </c>
      <c r="AI311" s="880">
        <v>58.720000000000006</v>
      </c>
      <c r="AJ311" s="880">
        <v>17.2</v>
      </c>
      <c r="AK311" s="880">
        <v>13.5</v>
      </c>
      <c r="AL311" s="880">
        <v>386.82</v>
      </c>
      <c r="AM311" s="880">
        <v>17.380000000000003</v>
      </c>
      <c r="AN311" s="880">
        <v>0</v>
      </c>
      <c r="AO311" s="740">
        <f>IF(U311="n/a","n/a",IF(AA311&lt;0,"n/a",IF(AA311="n/a","n/a",J311+U311-AA311)))</f>
        <v>-12.860729567860023</v>
      </c>
      <c r="AP311" s="741">
        <f>IF(U311="n/a","n/a",J311+U311)</f>
        <v>27.514270432139977</v>
      </c>
      <c r="AQ311" s="889">
        <f>IF(OR(AC311&lt;0.01,AF311="n/a"),"n/a",(I311/SQRT(22.5*AC311*(I311/AF311))-1)*100)</f>
        <v>125.74813891197908</v>
      </c>
      <c r="AR311" s="651">
        <f>INDEX(Historical!$C$7:$C$1256,MATCH(B311,Historical!$B$7:$B$1278,0))*IF(AH311="n/a",1.03,IF(AH311&lt;0,1.01,IF(AH311&gt;10,1.1,(1+AH311/100))))</f>
        <v>0.36359999999999998</v>
      </c>
      <c r="AS311" s="887">
        <f>IF($AI311="n/a",1.03*AR311,IF($AI311&lt;0,1.01*AR311,IF($AI311&gt;10,1.1*AR311,(1+$AI311/100)*AR311)))</f>
        <v>0.39995999999999998</v>
      </c>
      <c r="AT311" s="887">
        <f>IF($AK311="n/a",1.03*AS311,IF($AK311&lt;0,1.01*AS311,IF($AK311&gt;10,1.1*AS311,(1+$AK311/100)*AS311)))</f>
        <v>0.43995600000000001</v>
      </c>
      <c r="AU311" s="887">
        <f>IF($AK311="n/a",1.03*AT311,IF($AK311&lt;0,1.01*AT311,IF($AK311&gt;10,1.1*AT311,(1+$AK311/100)*AT311)))</f>
        <v>0.48395160000000004</v>
      </c>
      <c r="AV311" s="887">
        <f>IF($AK311="n/a",1.03*AU311,IF($AK311&lt;0,1.01*AU311,IF($AK311&gt;10,1.1*AU311,(1+$AK311/100)*AU311)))</f>
        <v>0.53234676000000003</v>
      </c>
      <c r="AW311" s="651">
        <f>SUM(AR311:AV311)</f>
        <v>2.21981436</v>
      </c>
      <c r="AX311" s="748">
        <f>AW311/I311*100</f>
        <v>17.181225696594428</v>
      </c>
      <c r="AY311" s="729">
        <v>0.8</v>
      </c>
      <c r="AZ311" s="883">
        <v>36</v>
      </c>
      <c r="BA311" s="883">
        <v>-31.64</v>
      </c>
      <c r="BB311" s="883">
        <v>4.72</v>
      </c>
      <c r="BC311" s="883">
        <v>-5.27</v>
      </c>
      <c r="BE311" s="624">
        <v>2014</v>
      </c>
      <c r="BF311" s="899">
        <f>IF(BE311&gt;2008,0,IF(BE311&gt;2001,1,IF(BE311&gt;1990,2,IF(BE311&gt;1980,3,IF(BE311&gt;1973,4,IF(BE311&gt;1970,5,IF(BE311&gt;1960,6,IF(BE311&gt;1958,7,IF(BE311&gt;1953,8,9)))))))))</f>
        <v>0</v>
      </c>
      <c r="BG311" s="883">
        <v>5.6000000000000005</v>
      </c>
    </row>
    <row r="312" spans="1:59" ht="11.25" customHeight="1" x14ac:dyDescent="0.2">
      <c r="A312" s="872" t="s">
        <v>613</v>
      </c>
      <c r="B312" s="876" t="s">
        <v>614</v>
      </c>
      <c r="C312" s="933" t="s">
        <v>112</v>
      </c>
      <c r="D312" s="933" t="s">
        <v>4325</v>
      </c>
      <c r="E312" s="733">
        <v>18</v>
      </c>
      <c r="F312" s="1158">
        <v>192</v>
      </c>
      <c r="G312" s="1136" t="s">
        <v>37</v>
      </c>
      <c r="H312" s="1136" t="s">
        <v>106</v>
      </c>
      <c r="I312" s="875">
        <v>22.88</v>
      </c>
      <c r="J312" s="651">
        <f>(M312/I312)*100</f>
        <v>3.5839160839160842</v>
      </c>
      <c r="K312" s="878">
        <v>0.20499999999999999</v>
      </c>
      <c r="L312" s="888">
        <v>4</v>
      </c>
      <c r="M312" s="642">
        <f>K312*L312</f>
        <v>0.82</v>
      </c>
      <c r="N312" s="871" t="s">
        <v>151</v>
      </c>
      <c r="O312" s="734">
        <v>0.20250000000000001</v>
      </c>
      <c r="P312" s="862">
        <v>44154</v>
      </c>
      <c r="Q312" s="862">
        <v>44189</v>
      </c>
      <c r="R312" s="642">
        <f>(K312-O312)/O312*100</f>
        <v>1.2345679012345552</v>
      </c>
      <c r="S312" s="701">
        <f>IF(INDEX(Historical!$D$7:$D$1254,MATCH(B312,Historical!$B$7:$B$1278,0))=0,"n/a",(INDEX(Historical!$C$7:$C$1256,MATCH(B312,Historical!$B$7:$B$1278,0))/INDEX(Historical!$D$7:$D$1254,MATCH(B312,Historical!$B$7:$B$1278,0))-1)*100)</f>
        <v>2.5889967637540368</v>
      </c>
      <c r="T312" s="701">
        <f>IF(INDEX(Historical!$F$7:$F$1247,MATCH(B312,Historical!$B$7:$B$1278,0))=0,"n/a",((INDEX(Historical!$C$7:$C$1256,MATCH(B312,Historical!$B$7:$B$1278,0))/INDEX(Historical!$F$7:$F$1247,MATCH(B312,Historical!$B$7:$B$1278,0)))^(1/3)-1)*100)</f>
        <v>2.6590436043216981</v>
      </c>
      <c r="U312" s="701">
        <f>IF(INDEX(Historical!$H$7:$H$1247,MATCH(B312,Historical!$B$7:$B$1278,0))=0,"n/a",((INDEX(Historical!$C$7:$C$1256,MATCH(B312,Historical!$B$7:$B$1278,0))/INDEX(Historical!$H$7:$H$1247,MATCH(B312,Historical!$B$7:$B$1278,0)))^(1/5)-1)*100)</f>
        <v>2.734402310887929</v>
      </c>
      <c r="V312" s="701">
        <f>IF(INDEX(Historical!$O$7:$O$1247,MATCH(B312,Historical!$B$7:$B$1278,0))=0,"n/a",((INDEX(Historical!$C$7:$C$1256,MATCH(B312,Historical!$B$7:$B$1278,0))/INDEX(Historical!$O$7:$O$1247,MATCH(B312,Historical!$B$7:$B$1278,0)))^(1/10)-1)*100)</f>
        <v>4.8542829042560687</v>
      </c>
      <c r="W312" s="702">
        <f>IF(OR(U312&lt;=0,U312="n/a",V312&lt;=0,V312="n/a"),"n/a",U312/V312)</f>
        <v>0.56329685863394963</v>
      </c>
      <c r="X312" s="703">
        <f>IF(OR(AJ312&lt;=0,AJ312="n/a",U312&lt;=0,U312="n/a"),"n/a",U312/AJ312)</f>
        <v>0.11837239441073284</v>
      </c>
      <c r="Y312" s="877"/>
      <c r="Z312" s="651">
        <f>IF(OR(AC312&lt;0.01,AC312="n/a"),"n/a",M312/AC312*100)</f>
        <v>68.333333333333329</v>
      </c>
      <c r="AA312" s="887">
        <f>IF(OR(AC312&lt;0.01,AC312="n/a"),"n/a",I312/AC312)</f>
        <v>19.066666666666666</v>
      </c>
      <c r="AB312" s="888">
        <v>12</v>
      </c>
      <c r="AC312" s="866">
        <v>1.2</v>
      </c>
      <c r="AD312" s="866">
        <v>2.11</v>
      </c>
      <c r="AE312" s="866">
        <v>0.96</v>
      </c>
      <c r="AF312" s="866">
        <v>3.8</v>
      </c>
      <c r="AG312" s="866">
        <v>16.8</v>
      </c>
      <c r="AH312" s="866">
        <v>-22.7</v>
      </c>
      <c r="AI312" s="866">
        <v>-0.57000000000000006</v>
      </c>
      <c r="AJ312" s="866">
        <v>23.1</v>
      </c>
      <c r="AK312" s="866">
        <v>9</v>
      </c>
      <c r="AL312" s="879">
        <v>1720</v>
      </c>
      <c r="AM312" s="873">
        <v>0.6</v>
      </c>
      <c r="AN312" s="866">
        <v>0</v>
      </c>
      <c r="AO312" s="740">
        <f>IF(U312="n/a","n/a",IF(AA312&lt;0,"n/a",IF(AA312="n/a","n/a",J312+U312-AA312)))</f>
        <v>-12.748348271862653</v>
      </c>
      <c r="AP312" s="741">
        <f>IF(U312="n/a","n/a",J312+U312)</f>
        <v>6.3183183948040131</v>
      </c>
      <c r="AQ312" s="889">
        <f>IF(OR(AC312&lt;0.01,AF312="n/a"),"n/a",(I312/SQRT(22.5*AC312*(I312/AF312))-1)*100)</f>
        <v>79.44771238854365</v>
      </c>
      <c r="AR312" s="651">
        <f>INDEX(Historical!$C$7:$C$1256,MATCH(B312,Historical!$B$7:$B$1278,0))*IF(AH312="n/a",1.03,IF(AH312&lt;0,1.01,IF(AH312&gt;10,1.1,(1+AH312/100))))</f>
        <v>0.80042499999999994</v>
      </c>
      <c r="AS312" s="887">
        <f>IF($AI312="n/a",1.03*AR312,IF($AI312&lt;0,1.01*AR312,IF($AI312&gt;10,1.1*AR312,(1+$AI312/100)*AR312)))</f>
        <v>0.80842924999999999</v>
      </c>
      <c r="AT312" s="887">
        <f>IF($AK312="n/a",1.03*AS312,IF($AK312&lt;0,1.01*AS312,IF($AK312&gt;10,1.1*AS312,(1+$AK312/100)*AS312)))</f>
        <v>0.88118788250000002</v>
      </c>
      <c r="AU312" s="887">
        <f>IF($AK312="n/a",1.03*AT312,IF($AK312&lt;0,1.01*AT312,IF($AK312&gt;10,1.1*AT312,(1+$AK312/100)*AT312)))</f>
        <v>0.96049479192500009</v>
      </c>
      <c r="AV312" s="887">
        <f>IF($AK312="n/a",1.03*AU312,IF($AK312&lt;0,1.01*AU312,IF($AK312&gt;10,1.1*AU312,(1+$AK312/100)*AU312)))</f>
        <v>1.0469393231982502</v>
      </c>
      <c r="AW312" s="651">
        <f>SUM(AR312:AV312)</f>
        <v>4.4974762476232497</v>
      </c>
      <c r="AX312" s="748">
        <f>AW312/I312*100</f>
        <v>19.656801781570149</v>
      </c>
      <c r="AY312" s="935">
        <v>0.45</v>
      </c>
      <c r="AZ312" s="873">
        <v>44.81</v>
      </c>
      <c r="BA312" s="873">
        <v>-26.900000000000002</v>
      </c>
      <c r="BB312" s="873">
        <v>3.9899999999999998</v>
      </c>
      <c r="BC312" s="873">
        <v>-4.9000000000000004</v>
      </c>
      <c r="BE312" s="624">
        <v>2003</v>
      </c>
      <c r="BF312" s="899">
        <f>IF(BE312&gt;2008,0,IF(BE312&gt;2001,1,IF(BE312&gt;1990,2,IF(BE312&gt;1980,3,IF(BE312&gt;1973,4,IF(BE312&gt;1970,5,IF(BE312&gt;1960,6,IF(BE312&gt;1958,7,IF(BE312&gt;1953,8,9)))))))))</f>
        <v>1</v>
      </c>
      <c r="BG312" s="883">
        <v>10.4</v>
      </c>
    </row>
    <row r="313" spans="1:59" ht="11.25" customHeight="1" x14ac:dyDescent="0.2">
      <c r="A313" s="864" t="s">
        <v>1290</v>
      </c>
      <c r="B313" s="876" t="s">
        <v>1291</v>
      </c>
      <c r="C313" s="933" t="s">
        <v>245</v>
      </c>
      <c r="D313" s="933" t="s">
        <v>4320</v>
      </c>
      <c r="E313" s="733">
        <v>11</v>
      </c>
      <c r="F313" s="1158">
        <v>308</v>
      </c>
      <c r="G313" s="1118" t="s">
        <v>115</v>
      </c>
      <c r="H313" s="1118" t="s">
        <v>115</v>
      </c>
      <c r="I313" s="875">
        <v>266.70999999999998</v>
      </c>
      <c r="J313" s="651">
        <f>(M313/I313)*100</f>
        <v>2.2496344344044092</v>
      </c>
      <c r="K313" s="878">
        <v>1.5</v>
      </c>
      <c r="L313" s="888">
        <v>4</v>
      </c>
      <c r="M313" s="642">
        <f>K313*L313</f>
        <v>6</v>
      </c>
      <c r="N313" s="871" t="s">
        <v>604</v>
      </c>
      <c r="O313" s="734">
        <v>1.36</v>
      </c>
      <c r="P313" s="862">
        <v>43901</v>
      </c>
      <c r="Q313" s="862">
        <v>43916</v>
      </c>
      <c r="R313" s="642">
        <f>(K313-O313)/O313*100</f>
        <v>10.294117647058815</v>
      </c>
      <c r="S313" s="701">
        <f>IF(INDEX(Historical!$D$7:$D$1254,MATCH(B313,Historical!$B$7:$B$1278,0))=0,"n/a",(INDEX(Historical!$C$7:$C$1256,MATCH(B313,Historical!$B$7:$B$1278,0))/INDEX(Historical!$D$7:$D$1254,MATCH(B313,Historical!$B$7:$B$1278,0))-1)*100)</f>
        <v>32.038834951456316</v>
      </c>
      <c r="T313" s="701">
        <f>IF(INDEX(Historical!$F$7:$F$1247,MATCH(B313,Historical!$B$7:$B$1278,0))=0,"n/a",((INDEX(Historical!$C$7:$C$1256,MATCH(B313,Historical!$B$7:$B$1278,0))/INDEX(Historical!$F$7:$F$1247,MATCH(B313,Historical!$B$7:$B$1278,0)))^(1/3)-1)*100)</f>
        <v>25.380483197296044</v>
      </c>
      <c r="U313" s="701">
        <f>IF(INDEX(Historical!$H$7:$H$1247,MATCH(B313,Historical!$B$7:$B$1278,0))=0,"n/a",((INDEX(Historical!$C$7:$C$1256,MATCH(B313,Historical!$B$7:$B$1278,0))/INDEX(Historical!$H$7:$H$1247,MATCH(B313,Historical!$B$7:$B$1278,0)))^(1/5)-1)*100)</f>
        <v>23.676791529390083</v>
      </c>
      <c r="V313" s="701">
        <f>IF(INDEX(Historical!$O$7:$O$1247,MATCH(B313,Historical!$B$7:$B$1278,0))=0,"n/a",((INDEX(Historical!$C$7:$C$1256,MATCH(B313,Historical!$B$7:$B$1278,0))/INDEX(Historical!$O$7:$O$1247,MATCH(B313,Historical!$B$7:$B$1278,0)))^(1/10)-1)*100)</f>
        <v>19.422675814038648</v>
      </c>
      <c r="W313" s="702">
        <f>IF(OR(U313&lt;=0,U313="n/a",V313&lt;=0,V313="n/a"),"n/a",U313/V313)</f>
        <v>1.2190283025924047</v>
      </c>
      <c r="X313" s="703">
        <f>IF(OR(AJ313&lt;=0,AJ313="n/a",U313&lt;=0,U313="n/a"),"n/a",U313/AJ313)</f>
        <v>1.409332829130362</v>
      </c>
      <c r="Y313" s="664"/>
      <c r="Z313" s="651">
        <f>IF(OR(AC313&lt;0.01,AC313="n/a"),"n/a",M313/AC313*100)</f>
        <v>54.945054945054949</v>
      </c>
      <c r="AA313" s="887">
        <f>IF(OR(AC313&lt;0.01,AC313="n/a"),"n/a",I313/AC313)</f>
        <v>24.423992673992672</v>
      </c>
      <c r="AB313" s="888">
        <v>1</v>
      </c>
      <c r="AC313" s="866">
        <v>10.92</v>
      </c>
      <c r="AD313" s="866">
        <v>3.44</v>
      </c>
      <c r="AE313" s="866">
        <v>2.39</v>
      </c>
      <c r="AF313" s="868" t="s">
        <v>136</v>
      </c>
      <c r="AG313" s="868">
        <v>-583.90000000000009</v>
      </c>
      <c r="AH313" s="866">
        <v>6.1</v>
      </c>
      <c r="AI313" s="866">
        <v>5.09</v>
      </c>
      <c r="AJ313" s="866">
        <v>16.8</v>
      </c>
      <c r="AK313" s="866">
        <v>7.1</v>
      </c>
      <c r="AL313" s="879">
        <v>285240</v>
      </c>
      <c r="AM313" s="873">
        <v>0.12</v>
      </c>
      <c r="AN313" s="868" t="s">
        <v>136</v>
      </c>
      <c r="AO313" s="740">
        <f>IF(U313="n/a","n/a",IF(AA313&lt;0,"n/a",IF(AA313="n/a","n/a",J313+U313-AA313)))</f>
        <v>1.5024332898018216</v>
      </c>
      <c r="AP313" s="741">
        <f>IF(U313="n/a","n/a",J313+U313)</f>
        <v>25.926425963794493</v>
      </c>
      <c r="AQ313" s="889" t="str">
        <f>IF(OR(AC313&lt;0.01,AF313="n/a"),"n/a",(I313/SQRT(22.5*AC313*(I313/AF313))-1)*100)</f>
        <v>n/a</v>
      </c>
      <c r="AR313" s="651">
        <f>INDEX(Historical!$C$7:$C$1256,MATCH(B313,Historical!$B$7:$B$1278,0))*IF(AH313="n/a",1.03,IF(AH313&lt;0,1.01,IF(AH313&gt;10,1.1,(1+AH313/100))))</f>
        <v>5.7718400000000001</v>
      </c>
      <c r="AS313" s="887">
        <f>IF($AI313="n/a",1.03*AR313,IF($AI313&lt;0,1.01*AR313,IF($AI313&gt;10,1.1*AR313,(1+$AI313/100)*AR313)))</f>
        <v>6.0656266560000001</v>
      </c>
      <c r="AT313" s="887">
        <f>IF($AK313="n/a",1.03*AS313,IF($AK313&lt;0,1.01*AS313,IF($AK313&gt;10,1.1*AS313,(1+$AK313/100)*AS313)))</f>
        <v>6.496286148576</v>
      </c>
      <c r="AU313" s="887">
        <f>IF($AK313="n/a",1.03*AT313,IF($AK313&lt;0,1.01*AT313,IF($AK313&gt;10,1.1*AT313,(1+$AK313/100)*AT313)))</f>
        <v>6.9575224651248959</v>
      </c>
      <c r="AV313" s="887">
        <f>IF($AK313="n/a",1.03*AU313,IF($AK313&lt;0,1.01*AU313,IF($AK313&gt;10,1.1*AU313,(1+$AK313/100)*AU313)))</f>
        <v>7.4515065601487631</v>
      </c>
      <c r="AW313" s="651">
        <f>SUM(AR313:AV313)</f>
        <v>32.742781829849662</v>
      </c>
      <c r="AX313" s="748">
        <f>AW313/I313*100</f>
        <v>12.27654824710347</v>
      </c>
      <c r="AY313" s="935">
        <v>1.1000000000000001</v>
      </c>
      <c r="AZ313" s="873">
        <v>89.649999999999991</v>
      </c>
      <c r="BA313" s="873">
        <v>-8.9599999999999991</v>
      </c>
      <c r="BB313" s="873">
        <v>-4.6899999999999995</v>
      </c>
      <c r="BC313" s="873">
        <v>8.7099999999999991</v>
      </c>
      <c r="BE313" s="624">
        <v>2010</v>
      </c>
      <c r="BF313" s="899">
        <f>IF(BE313&gt;2008,0,IF(BE313&gt;2001,1,IF(BE313&gt;1990,2,IF(BE313&gt;1980,3,IF(BE313&gt;1973,4,IF(BE313&gt;1970,5,IF(BE313&gt;1960,6,IF(BE313&gt;1958,7,IF(BE313&gt;1953,8,9)))))))))</f>
        <v>0</v>
      </c>
      <c r="BG313" s="883">
        <v>21</v>
      </c>
    </row>
    <row r="314" spans="1:59" ht="11.25" customHeight="1" x14ac:dyDescent="0.2">
      <c r="A314" s="864" t="s">
        <v>610</v>
      </c>
      <c r="B314" s="876" t="s">
        <v>611</v>
      </c>
      <c r="C314" s="933" t="s">
        <v>108</v>
      </c>
      <c r="D314" s="933" t="s">
        <v>4341</v>
      </c>
      <c r="E314" s="733">
        <v>18</v>
      </c>
      <c r="F314" s="1158">
        <v>175</v>
      </c>
      <c r="G314" s="1116" t="s">
        <v>106</v>
      </c>
      <c r="H314" s="1116" t="s">
        <v>106</v>
      </c>
      <c r="I314" s="875">
        <v>57.44</v>
      </c>
      <c r="J314" s="651">
        <f>(M314/I314)*100</f>
        <v>1.1244777158774375</v>
      </c>
      <c r="K314" s="878">
        <v>0.64590000000000003</v>
      </c>
      <c r="L314" s="888">
        <v>1</v>
      </c>
      <c r="M314" s="642">
        <f>K314*L314</f>
        <v>0.64590000000000003</v>
      </c>
      <c r="N314" s="871" t="s">
        <v>612</v>
      </c>
      <c r="O314" s="734">
        <v>0.54700000000000004</v>
      </c>
      <c r="P314" s="1128">
        <v>43635</v>
      </c>
      <c r="Q314" s="1128">
        <v>43700</v>
      </c>
      <c r="R314" s="642">
        <f>(K314-O314)/O314*100</f>
        <v>18.080438756855571</v>
      </c>
      <c r="S314" s="701">
        <f>IF(INDEX(Historical!$D$7:$D$1254,MATCH(B314,Historical!$B$7:$B$1278,0))=0,"n/a",(INDEX(Historical!$C$7:$C$1256,MATCH(B314,Historical!$B$7:$B$1278,0))/INDEX(Historical!$D$7:$D$1254,MATCH(B314,Historical!$B$7:$B$1278,0))-1)*100)</f>
        <v>18.080438756855564</v>
      </c>
      <c r="T314" s="701">
        <f>IF(INDEX(Historical!$F$7:$F$1247,MATCH(B314,Historical!$B$7:$B$1278,0))=0,"n/a",((INDEX(Historical!$C$7:$C$1256,MATCH(B314,Historical!$B$7:$B$1278,0))/INDEX(Historical!$F$7:$F$1247,MATCH(B314,Historical!$B$7:$B$1278,0)))^(1/3)-1)*100)</f>
        <v>15.192879234554812</v>
      </c>
      <c r="U314" s="701">
        <f>IF(INDEX(Historical!$H$7:$H$1247,MATCH(B314,Historical!$B$7:$B$1278,0))=0,"n/a",((INDEX(Historical!$C$7:$C$1256,MATCH(B314,Historical!$B$7:$B$1278,0))/INDEX(Historical!$H$7:$H$1247,MATCH(B314,Historical!$B$7:$B$1278,0)))^(1/5)-1)*100)</f>
        <v>13.062031478711811</v>
      </c>
      <c r="V314" s="701">
        <f>IF(INDEX(Historical!$O$7:$O$1247,MATCH(B314,Historical!$B$7:$B$1278,0))=0,"n/a",((INDEX(Historical!$C$7:$C$1256,MATCH(B314,Historical!$B$7:$B$1278,0))/INDEX(Historical!$O$7:$O$1247,MATCH(B314,Historical!$B$7:$B$1278,0)))^(1/10)-1)*100)</f>
        <v>18.352838355749878</v>
      </c>
      <c r="W314" s="702">
        <f>IF(OR(U314&lt;=0,U314="n/a",V314&lt;=0,V314="n/a"),"n/a",U314/V314)</f>
        <v>0.71171724098030453</v>
      </c>
      <c r="X314" s="703">
        <f>IF(OR(AJ314&lt;=0,AJ314="n/a",U314&lt;=0,U314="n/a"),"n/a",U314/AJ314)</f>
        <v>0.92968195578019996</v>
      </c>
      <c r="Y314" s="877" t="s">
        <v>4165</v>
      </c>
      <c r="Z314" s="651">
        <f>IF(OR(AC314&lt;0.01,AC314="n/a"),"n/a",M314/AC314*100)</f>
        <v>124.21153846153847</v>
      </c>
      <c r="AA314" s="887">
        <f>IF(OR(AC314&lt;0.01,AC314="n/a"),"n/a",I314/AC314)</f>
        <v>110.46153846153845</v>
      </c>
      <c r="AB314" s="888">
        <v>3</v>
      </c>
      <c r="AC314" s="866">
        <v>0.52</v>
      </c>
      <c r="AD314" s="866">
        <v>4.66</v>
      </c>
      <c r="AE314" s="866" t="s">
        <v>136</v>
      </c>
      <c r="AF314" s="866">
        <v>18.600000000000001</v>
      </c>
      <c r="AG314" s="866" t="s">
        <v>136</v>
      </c>
      <c r="AH314" s="866">
        <v>-1.9</v>
      </c>
      <c r="AI314" s="866">
        <v>22.3</v>
      </c>
      <c r="AJ314" s="866">
        <v>14.05</v>
      </c>
      <c r="AK314" s="866">
        <v>23.799999999999997</v>
      </c>
      <c r="AL314" s="879">
        <v>104960</v>
      </c>
      <c r="AM314" s="873">
        <v>0.02</v>
      </c>
      <c r="AN314" s="866" t="s">
        <v>136</v>
      </c>
      <c r="AO314" s="740">
        <f>IF(U314="n/a","n/a",IF(AA314&lt;0,"n/a",IF(AA314="n/a","n/a",J314+U314-AA314)))</f>
        <v>-96.275029266949204</v>
      </c>
      <c r="AP314" s="741">
        <f>IF(U314="n/a","n/a",J314+U314)</f>
        <v>14.186509194589249</v>
      </c>
      <c r="AQ314" s="889">
        <f>IF(OR(AC314&lt;0.01,AF314="n/a"),"n/a",(I314/SQRT(22.5*AC314*(I314/AF314))-1)*100)</f>
        <v>855.58815289261395</v>
      </c>
      <c r="AR314" s="651">
        <f>INDEX(Historical!$C$7:$C$1256,MATCH(B314,Historical!$B$7:$B$1278,0))*IF(AH314="n/a",1.03,IF(AH314&lt;0,1.01,IF(AH314&gt;10,1.1,(1+AH314/100))))</f>
        <v>0.65235900000000002</v>
      </c>
      <c r="AS314" s="887">
        <f>IF($AI314="n/a",1.03*AR314,IF($AI314&lt;0,1.01*AR314,IF($AI314&gt;10,1.1*AR314,(1+$AI314/100)*AR314)))</f>
        <v>0.71759490000000004</v>
      </c>
      <c r="AT314" s="887">
        <f>IF($AK314="n/a",1.03*AS314,IF($AK314&lt;0,1.01*AS314,IF($AK314&gt;10,1.1*AS314,(1+$AK314/100)*AS314)))</f>
        <v>0.78935439000000007</v>
      </c>
      <c r="AU314" s="887">
        <f>IF($AK314="n/a",1.03*AT314,IF($AK314&lt;0,1.01*AT314,IF($AK314&gt;10,1.1*AT314,(1+$AK314/100)*AT314)))</f>
        <v>0.86828982900000018</v>
      </c>
      <c r="AV314" s="887">
        <f>IF($AK314="n/a",1.03*AU314,IF($AK314&lt;0,1.01*AU314,IF($AK314&gt;10,1.1*AU314,(1+$AK314/100)*AU314)))</f>
        <v>0.95511881190000025</v>
      </c>
      <c r="AW314" s="651">
        <f>SUM(AR314:AV314)</f>
        <v>3.9827169309000006</v>
      </c>
      <c r="AX314" s="748">
        <f>AW314/I314*100</f>
        <v>6.9336993922353773</v>
      </c>
      <c r="AY314" s="935" t="s">
        <v>136</v>
      </c>
      <c r="AZ314" s="873">
        <v>94.710000000000008</v>
      </c>
      <c r="BA314" s="873">
        <v>-12.139999999999999</v>
      </c>
      <c r="BB314" s="873">
        <v>9.64</v>
      </c>
      <c r="BC314" s="873">
        <v>19.759999999999998</v>
      </c>
      <c r="BE314" s="624">
        <v>2002</v>
      </c>
      <c r="BF314" s="899">
        <f>IF(BE314&gt;2008,0,IF(BE314&gt;2001,1,IF(BE314&gt;1990,2,IF(BE314&gt;1980,3,IF(BE314&gt;1973,4,IF(BE314&gt;1970,5,IF(BE314&gt;1960,6,IF(BE314&gt;1958,7,IF(BE314&gt;1953,8,9)))))))))</f>
        <v>1</v>
      </c>
      <c r="BG314" s="883" t="s">
        <v>136</v>
      </c>
    </row>
    <row r="315" spans="1:59" ht="11.25" customHeight="1" x14ac:dyDescent="0.2">
      <c r="A315" s="872" t="s">
        <v>4184</v>
      </c>
      <c r="B315" s="876" t="s">
        <v>4185</v>
      </c>
      <c r="C315" s="933" t="s">
        <v>112</v>
      </c>
      <c r="D315" s="933" t="s">
        <v>4347</v>
      </c>
      <c r="E315" s="733">
        <v>13</v>
      </c>
      <c r="F315" s="1158">
        <v>270</v>
      </c>
      <c r="G315" s="1182" t="s">
        <v>106</v>
      </c>
      <c r="H315" s="1182" t="s">
        <v>106</v>
      </c>
      <c r="I315" s="875">
        <v>105.05</v>
      </c>
      <c r="J315" s="651">
        <f>(M315/I315)*100</f>
        <v>0.15230842455973345</v>
      </c>
      <c r="K315" s="878">
        <v>0.08</v>
      </c>
      <c r="L315" s="888">
        <v>2</v>
      </c>
      <c r="M315" s="642">
        <f>K315*L315</f>
        <v>0.16</v>
      </c>
      <c r="N315" s="871" t="s">
        <v>229</v>
      </c>
      <c r="O315" s="734">
        <v>7.0000000000000007E-2</v>
      </c>
      <c r="P315" s="862">
        <v>43837</v>
      </c>
      <c r="Q315" s="862">
        <v>43852</v>
      </c>
      <c r="R315" s="642">
        <f>(K315-O315)/O315*100</f>
        <v>14.285714285714276</v>
      </c>
      <c r="S315" s="701">
        <f>IF(INDEX(Historical!$D$7:$D$1254,MATCH(B315,Historical!$B$7:$B$1278,0))=0,"n/a",(INDEX(Historical!$C$7:$C$1256,MATCH(B315,Historical!$B$7:$B$1278,0))/INDEX(Historical!$D$7:$D$1254,MATCH(B315,Historical!$B$7:$B$1278,0))-1)*100)</f>
        <v>33.587786259542</v>
      </c>
      <c r="T315" s="701">
        <f>IF(INDEX(Historical!$F$7:$F$1247,MATCH(B315,Historical!$B$7:$B$1278,0))=0,"n/a",((INDEX(Historical!$C$7:$C$1256,MATCH(B315,Historical!$B$7:$B$1278,0))/INDEX(Historical!$F$7:$F$1247,MATCH(B315,Historical!$B$7:$B$1278,0)))^(1/3)-1)*100)</f>
        <v>19.519305557184687</v>
      </c>
      <c r="U315" s="701">
        <f>IF(INDEX(Historical!$H$7:$H$1247,MATCH(B315,Historical!$B$7:$B$1278,0))=0,"n/a",((INDEX(Historical!$C$7:$C$1256,MATCH(B315,Historical!$B$7:$B$1278,0))/INDEX(Historical!$H$7:$H$1247,MATCH(B315,Historical!$B$7:$B$1278,0)))^(1/5)-1)*100)</f>
        <v>17.921211638741894</v>
      </c>
      <c r="V315" s="701">
        <f>IF(INDEX(Historical!$O$7:$O$1247,MATCH(B315,Historical!$B$7:$B$1278,0))=0,"n/a",((INDEX(Historical!$C$7:$C$1256,MATCH(B315,Historical!$B$7:$B$1278,0))/INDEX(Historical!$O$7:$O$1247,MATCH(B315,Historical!$B$7:$B$1278,0)))^(1/10)-1)*100)</f>
        <v>18.706021469188027</v>
      </c>
      <c r="W315" s="702">
        <f>IF(OR(U315&lt;=0,U315="n/a",V315&lt;=0,V315="n/a"),"n/a",U315/V315)</f>
        <v>0.95804506951203672</v>
      </c>
      <c r="X315" s="703">
        <f>IF(OR(AJ315&lt;=0,AJ315="n/a",U315&lt;=0,U315="n/a"),"n/a",U315/AJ315)</f>
        <v>0.85339103041628073</v>
      </c>
      <c r="Y315" s="674"/>
      <c r="Z315" s="651">
        <f>IF(OR(AC315&lt;0.01,AC315="n/a"),"n/a",M315/AC315*100)</f>
        <v>6.5040650406504072</v>
      </c>
      <c r="AA315" s="887">
        <f>IF(OR(AC315&lt;0.01,AC315="n/a"),"n/a",I315/AC315)</f>
        <v>42.703252032520325</v>
      </c>
      <c r="AB315" s="888">
        <v>10</v>
      </c>
      <c r="AC315" s="866">
        <v>2.46</v>
      </c>
      <c r="AD315" s="866">
        <v>6.56</v>
      </c>
      <c r="AE315" s="866">
        <v>6.85</v>
      </c>
      <c r="AF315" s="866">
        <v>7.37</v>
      </c>
      <c r="AG315" s="866">
        <v>18.7</v>
      </c>
      <c r="AH315" s="866">
        <v>32</v>
      </c>
      <c r="AI315" s="866">
        <v>-2.62</v>
      </c>
      <c r="AJ315" s="866">
        <v>21</v>
      </c>
      <c r="AK315" s="866">
        <v>6.52</v>
      </c>
      <c r="AL315" s="879">
        <v>13020</v>
      </c>
      <c r="AM315" s="873">
        <v>6.1</v>
      </c>
      <c r="AN315" s="866">
        <v>0.39</v>
      </c>
      <c r="AO315" s="740">
        <f>IF(U315="n/a","n/a",IF(AA315&lt;0,"n/a",IF(AA315="n/a","n/a",J315+U315-AA315)))</f>
        <v>-24.629731969218696</v>
      </c>
      <c r="AP315" s="741">
        <f>IF(U315="n/a","n/a",J315+U315)</f>
        <v>18.073520063301629</v>
      </c>
      <c r="AQ315" s="889">
        <f>IF(OR(AC315&lt;0.01,AF315="n/a"),"n/a",(I315/SQRT(22.5*AC315*(I315/AF315))-1)*100)</f>
        <v>274.0011690294711</v>
      </c>
      <c r="AR315" s="651">
        <f>INDEX(Historical!$C$7:$C$1256,MATCH(B315,Historical!$B$7:$B$1278,0))*IF(AH315="n/a",1.03,IF(AH315&lt;0,1.01,IF(AH315&gt;10,1.1,(1+AH315/100))))</f>
        <v>0.15400000000000003</v>
      </c>
      <c r="AS315" s="887">
        <f>IF($AI315="n/a",1.03*AR315,IF($AI315&lt;0,1.01*AR315,IF($AI315&gt;10,1.1*AR315,(1+$AI315/100)*AR315)))</f>
        <v>0.15554000000000004</v>
      </c>
      <c r="AT315" s="887">
        <f>IF($AK315="n/a",1.03*AS315,IF($AK315&lt;0,1.01*AS315,IF($AK315&gt;10,1.1*AS315,(1+$AK315/100)*AS315)))</f>
        <v>0.16568120800000002</v>
      </c>
      <c r="AU315" s="887">
        <f>IF($AK315="n/a",1.03*AT315,IF($AK315&lt;0,1.01*AT315,IF($AK315&gt;10,1.1*AT315,(1+$AK315/100)*AT315)))</f>
        <v>0.17648362276160001</v>
      </c>
      <c r="AV315" s="887">
        <f>IF($AK315="n/a",1.03*AU315,IF($AK315&lt;0,1.01*AU315,IF($AK315&gt;10,1.1*AU315,(1+$AK315/100)*AU315)))</f>
        <v>0.18799035496565633</v>
      </c>
      <c r="AW315" s="651">
        <f>SUM(AR315:AV315)</f>
        <v>0.83969518572725632</v>
      </c>
      <c r="AX315" s="748">
        <f>AW315/I315*100</f>
        <v>0.79932906780319501</v>
      </c>
      <c r="AY315" s="935">
        <v>1.1499999999999999</v>
      </c>
      <c r="AZ315" s="873">
        <v>101.98</v>
      </c>
      <c r="BA315" s="873">
        <v>-21.87</v>
      </c>
      <c r="BB315" s="873">
        <v>-3.55</v>
      </c>
      <c r="BC315" s="873">
        <v>3.53</v>
      </c>
      <c r="BE315" s="624">
        <v>2008</v>
      </c>
      <c r="BF315" s="899">
        <f>IF(BE315&gt;2008,0,IF(BE315&gt;2001,1,IF(BE315&gt;1990,2,IF(BE315&gt;1980,3,IF(BE315&gt;1973,4,IF(BE315&gt;1970,5,IF(BE315&gt;1960,6,IF(BE315&gt;1958,7,IF(BE315&gt;1953,8,9)))))))))</f>
        <v>1</v>
      </c>
      <c r="BG315" s="883">
        <v>10.5</v>
      </c>
    </row>
    <row r="316" spans="1:59" ht="11.25" customHeight="1" x14ac:dyDescent="0.2">
      <c r="A316" s="864" t="s">
        <v>4198</v>
      </c>
      <c r="B316" s="876" t="s">
        <v>3839</v>
      </c>
      <c r="C316" s="933" t="s">
        <v>108</v>
      </c>
      <c r="D316" s="933" t="s">
        <v>4334</v>
      </c>
      <c r="E316" s="733">
        <v>7</v>
      </c>
      <c r="F316" s="1158">
        <v>640</v>
      </c>
      <c r="G316" s="1141" t="s">
        <v>106</v>
      </c>
      <c r="H316" s="1141" t="s">
        <v>106</v>
      </c>
      <c r="I316" s="880">
        <v>23.96</v>
      </c>
      <c r="J316" s="651">
        <f>(M316/I316)*100</f>
        <v>2.7545909849749584</v>
      </c>
      <c r="K316" s="885">
        <v>0.16500000000000001</v>
      </c>
      <c r="L316" s="624">
        <v>4</v>
      </c>
      <c r="M316" s="642">
        <f>K316*L316</f>
        <v>0.66</v>
      </c>
      <c r="N316" s="624" t="s">
        <v>4199</v>
      </c>
      <c r="O316" s="735">
        <v>0.16</v>
      </c>
      <c r="P316" s="633">
        <v>44043</v>
      </c>
      <c r="Q316" s="633">
        <v>44060</v>
      </c>
      <c r="R316" s="642">
        <f>(K316-O316)/O316*100</f>
        <v>3.1250000000000027</v>
      </c>
      <c r="S316" s="701">
        <f>IF(INDEX(Historical!$D$7:$D$1254,MATCH(B316,Historical!$B$7:$B$1278,0))=0,"n/a",(INDEX(Historical!$C$7:$C$1256,MATCH(B316,Historical!$B$7:$B$1278,0))/INDEX(Historical!$D$7:$D$1254,MATCH(B316,Historical!$B$7:$B$1278,0))-1)*100)</f>
        <v>15.384615384615374</v>
      </c>
      <c r="T316" s="701">
        <f>IF(INDEX(Historical!$F$7:$F$1247,MATCH(B316,Historical!$B$7:$B$1278,0))=0,"n/a",((INDEX(Historical!$C$7:$C$1256,MATCH(B316,Historical!$B$7:$B$1278,0))/INDEX(Historical!$F$7:$F$1247,MATCH(B316,Historical!$B$7:$B$1278,0)))^(1/3)-1)*100)</f>
        <v>20.843727005349997</v>
      </c>
      <c r="U316" s="701">
        <f>IF(INDEX(Historical!$H$7:$H$1247,MATCH(B316,Historical!$B$7:$B$1278,0))=0,"n/a",((INDEX(Historical!$C$7:$C$1256,MATCH(B316,Historical!$B$7:$B$1278,0))/INDEX(Historical!$H$7:$H$1247,MATCH(B316,Historical!$B$7:$B$1278,0)))^(1/5)-1)*100)</f>
        <v>18.204927370905001</v>
      </c>
      <c r="V316" s="701">
        <f>IF(INDEX(Historical!$O$7:$O$1247,MATCH(B316,Historical!$B$7:$B$1278,0))=0,"n/a",((INDEX(Historical!$C$7:$C$1256,MATCH(B316,Historical!$B$7:$B$1278,0))/INDEX(Historical!$O$7:$O$1247,MATCH(B316,Historical!$B$7:$B$1278,0)))^(1/10)-1)*100)</f>
        <v>9.5958226385217227</v>
      </c>
      <c r="W316" s="702">
        <f>IF(OR(U316&lt;=0,U316="n/a",V316&lt;=0,V316="n/a"),"n/a",U316/V316)</f>
        <v>1.8971721400750636</v>
      </c>
      <c r="X316" s="703">
        <f>IF(OR(AJ316&lt;=0,AJ316="n/a",U316&lt;=0,U316="n/a"),"n/a",U316/AJ316)</f>
        <v>3.4348919567745284</v>
      </c>
      <c r="Y316" s="876"/>
      <c r="Z316" s="651">
        <f>IF(OR(AC316&lt;0.01,AC316="n/a"),"n/a",M316/AC316*100)</f>
        <v>30.697674418604652</v>
      </c>
      <c r="AA316" s="887">
        <f>IF(OR(AC316&lt;0.01,AC316="n/a"),"n/a",I316/AC316)</f>
        <v>11.14418604651163</v>
      </c>
      <c r="AB316" s="1182">
        <v>12</v>
      </c>
      <c r="AC316" s="880">
        <v>2.15</v>
      </c>
      <c r="AD316" s="880" t="s">
        <v>136</v>
      </c>
      <c r="AE316" s="880">
        <v>2.0299999999999998</v>
      </c>
      <c r="AF316" s="880">
        <v>0.77</v>
      </c>
      <c r="AG316" s="880">
        <v>7.7</v>
      </c>
      <c r="AH316" s="880">
        <v>-14.499999999999998</v>
      </c>
      <c r="AI316" s="880" t="s">
        <v>136</v>
      </c>
      <c r="AJ316" s="880">
        <v>5.3</v>
      </c>
      <c r="AK316" s="880" t="s">
        <v>136</v>
      </c>
      <c r="AL316" s="880">
        <v>41.21</v>
      </c>
      <c r="AM316" s="880">
        <v>4.1000000000000005</v>
      </c>
      <c r="AN316" s="880">
        <v>0</v>
      </c>
      <c r="AO316" s="740">
        <f>IF(U316="n/a","n/a",IF(AA316&lt;0,"n/a",IF(AA316="n/a","n/a",J316+U316-AA316)))</f>
        <v>9.815332309368328</v>
      </c>
      <c r="AP316" s="741">
        <f>IF(U316="n/a","n/a",J316+U316)</f>
        <v>20.959518355879958</v>
      </c>
      <c r="AQ316" s="889">
        <f>IF(OR(AC316&lt;0.01,AF316="n/a"),"n/a",(I316/SQRT(22.5*AC316*(I316/AF316))-1)*100)</f>
        <v>-38.244124864956454</v>
      </c>
      <c r="AR316" s="651">
        <f>INDEX(Historical!$C$7:$C$1256,MATCH(B316,Historical!$B$7:$B$1278,0))*IF(AH316="n/a",1.03,IF(AH316&lt;0,1.01,IF(AH316&gt;10,1.1,(1+AH316/100))))</f>
        <v>0.60599999999999998</v>
      </c>
      <c r="AS316" s="887">
        <f>IF($AI316="n/a",1.03*AR316,IF($AI316&lt;0,1.01*AR316,IF($AI316&gt;10,1.1*AR316,(1+$AI316/100)*AR316)))</f>
        <v>0.62417999999999996</v>
      </c>
      <c r="AT316" s="887">
        <f>IF($AK316="n/a",1.03*AS316,IF($AK316&lt;0,1.01*AS316,IF($AK316&gt;10,1.1*AS316,(1+$AK316/100)*AS316)))</f>
        <v>0.64290539999999996</v>
      </c>
      <c r="AU316" s="887">
        <f>IF($AK316="n/a",1.03*AT316,IF($AK316&lt;0,1.01*AT316,IF($AK316&gt;10,1.1*AT316,(1+$AK316/100)*AT316)))</f>
        <v>0.66219256199999998</v>
      </c>
      <c r="AV316" s="887">
        <f>IF($AK316="n/a",1.03*AU316,IF($AK316&lt;0,1.01*AU316,IF($AK316&gt;10,1.1*AU316,(1+$AK316/100)*AU316)))</f>
        <v>0.68205833886</v>
      </c>
      <c r="AW316" s="651">
        <f>SUM(AR316:AV316)</f>
        <v>3.21733630086</v>
      </c>
      <c r="AX316" s="748">
        <f>AW316/I316*100</f>
        <v>13.42794783330551</v>
      </c>
      <c r="AY316" s="729">
        <v>0.57999999999999996</v>
      </c>
      <c r="AZ316" s="883">
        <v>19.8</v>
      </c>
      <c r="BA316" s="883">
        <v>-36.93</v>
      </c>
      <c r="BB316" s="883">
        <v>2.2599999999999998</v>
      </c>
      <c r="BC316" s="883">
        <v>-17.990000000000002</v>
      </c>
      <c r="BE316" s="624">
        <v>2014</v>
      </c>
      <c r="BF316" s="899">
        <f>IF(BE316&gt;2008,0,IF(BE316&gt;2001,1,IF(BE316&gt;1990,2,IF(BE316&gt;1980,3,IF(BE316&gt;1973,4,IF(BE316&gt;1970,5,IF(BE316&gt;1960,6,IF(BE316&gt;1958,7,IF(BE316&gt;1953,8,9)))))))))</f>
        <v>0</v>
      </c>
      <c r="BG316" s="883">
        <v>0.8</v>
      </c>
    </row>
    <row r="317" spans="1:59" ht="11.25" customHeight="1" x14ac:dyDescent="0.2">
      <c r="A317" s="864" t="s">
        <v>1278</v>
      </c>
      <c r="B317" s="876" t="s">
        <v>1279</v>
      </c>
      <c r="C317" s="933" t="s">
        <v>108</v>
      </c>
      <c r="D317" s="933" t="s">
        <v>4341</v>
      </c>
      <c r="E317" s="733">
        <v>10</v>
      </c>
      <c r="F317" s="1158">
        <v>358</v>
      </c>
      <c r="G317" s="1182" t="s">
        <v>106</v>
      </c>
      <c r="H317" s="1182" t="s">
        <v>106</v>
      </c>
      <c r="I317" s="875">
        <v>20.96</v>
      </c>
      <c r="J317" s="651">
        <f>(M317/I317)*100</f>
        <v>3.8167938931297711</v>
      </c>
      <c r="K317" s="878">
        <v>0.2</v>
      </c>
      <c r="L317" s="888">
        <v>4</v>
      </c>
      <c r="M317" s="642">
        <f>K317*L317</f>
        <v>0.8</v>
      </c>
      <c r="N317" s="871" t="s">
        <v>704</v>
      </c>
      <c r="O317" s="734">
        <v>0.19</v>
      </c>
      <c r="P317" s="862">
        <v>43866</v>
      </c>
      <c r="Q317" s="862">
        <v>43880</v>
      </c>
      <c r="R317" s="642">
        <f>(K317-O317)/O317*100</f>
        <v>5.2631578947368469</v>
      </c>
      <c r="S317" s="701">
        <f>IF(INDEX(Historical!$D$7:$D$1254,MATCH(B317,Historical!$B$7:$B$1278,0))=0,"n/a",(INDEX(Historical!$C$7:$C$1256,MATCH(B317,Historical!$B$7:$B$1278,0))/INDEX(Historical!$D$7:$D$1254,MATCH(B317,Historical!$B$7:$B$1278,0))-1)*100)</f>
        <v>2.7777777777777901</v>
      </c>
      <c r="T317" s="701">
        <f>IF(INDEX(Historical!$F$7:$F$1247,MATCH(B317,Historical!$B$7:$B$1278,0))=0,"n/a",((INDEX(Historical!$C$7:$C$1256,MATCH(B317,Historical!$B$7:$B$1278,0))/INDEX(Historical!$F$7:$F$1247,MATCH(B317,Historical!$B$7:$B$1278,0)))^(1/3)-1)*100)</f>
        <v>16.335239232339415</v>
      </c>
      <c r="U317" s="701">
        <f>IF(INDEX(Historical!$H$7:$H$1247,MATCH(B317,Historical!$B$7:$B$1278,0))=0,"n/a",((INDEX(Historical!$C$7:$C$1256,MATCH(B317,Historical!$B$7:$B$1278,0))/INDEX(Historical!$H$7:$H$1247,MATCH(B317,Historical!$B$7:$B$1278,0)))^(1/5)-1)*100)</f>
        <v>16.828973416570705</v>
      </c>
      <c r="V317" s="701">
        <f>IF(INDEX(Historical!$O$7:$O$1247,MATCH(B317,Historical!$B$7:$B$1278,0))=0,"n/a",((INDEX(Historical!$C$7:$C$1256,MATCH(B317,Historical!$B$7:$B$1278,0))/INDEX(Historical!$O$7:$O$1247,MATCH(B317,Historical!$B$7:$B$1278,0)))^(1/10)-1)*100)</f>
        <v>22.158353917150887</v>
      </c>
      <c r="W317" s="702">
        <f>IF(OR(U317&lt;=0,U317="n/a",V317&lt;=0,V317="n/a"),"n/a",U317/V317)</f>
        <v>0.75948662429950786</v>
      </c>
      <c r="X317" s="703">
        <f>IF(OR(AJ317&lt;=0,AJ317="n/a",U317&lt;=0,U317="n/a"),"n/a",U317/AJ317)</f>
        <v>0.96718238026268422</v>
      </c>
      <c r="Y317" s="665" t="s">
        <v>4309</v>
      </c>
      <c r="Z317" s="651">
        <f>IF(OR(AC317&lt;0.01,AC317="n/a"),"n/a",M317/AC317*100)</f>
        <v>72.727272727272734</v>
      </c>
      <c r="AA317" s="887">
        <f>IF(OR(AC317&lt;0.01,AC317="n/a"),"n/a",I317/AC317)</f>
        <v>19.054545454545455</v>
      </c>
      <c r="AB317" s="888">
        <v>12</v>
      </c>
      <c r="AC317" s="866">
        <v>1.1000000000000001</v>
      </c>
      <c r="AD317" s="866">
        <v>2.72</v>
      </c>
      <c r="AE317" s="866">
        <v>3.96</v>
      </c>
      <c r="AF317" s="866">
        <v>0.95</v>
      </c>
      <c r="AG317" s="866" t="s">
        <v>136</v>
      </c>
      <c r="AH317" s="866">
        <v>22.2</v>
      </c>
      <c r="AI317" s="866">
        <v>5.1499999999999995</v>
      </c>
      <c r="AJ317" s="866">
        <v>17.399999999999999</v>
      </c>
      <c r="AK317" s="866">
        <v>7.0000000000000009</v>
      </c>
      <c r="AL317" s="879">
        <v>760.22</v>
      </c>
      <c r="AM317" s="873">
        <v>1.2</v>
      </c>
      <c r="AN317" s="866">
        <v>0.03</v>
      </c>
      <c r="AO317" s="740">
        <f>IF(U317="n/a","n/a",IF(AA317&lt;0,"n/a",IF(AA317="n/a","n/a",J317+U317-AA317)))</f>
        <v>1.5912218551550197</v>
      </c>
      <c r="AP317" s="741">
        <f>IF(U317="n/a","n/a",J317+U317)</f>
        <v>20.645767309700474</v>
      </c>
      <c r="AQ317" s="889">
        <f>IF(OR(AC317&lt;0.01,AF317="n/a"),"n/a",(I317/SQRT(22.5*AC317*(I317/AF317))-1)*100)</f>
        <v>-10.304668319624765</v>
      </c>
      <c r="AR317" s="651">
        <f>INDEX(Historical!$C$7:$C$1256,MATCH(B317,Historical!$B$7:$B$1278,0))*IF(AH317="n/a",1.03,IF(AH317&lt;0,1.01,IF(AH317&gt;10,1.1,(1+AH317/100))))</f>
        <v>0.81400000000000006</v>
      </c>
      <c r="AS317" s="887">
        <f>IF($AI317="n/a",1.03*AR317,IF($AI317&lt;0,1.01*AR317,IF($AI317&gt;10,1.1*AR317,(1+$AI317/100)*AR317)))</f>
        <v>0.85592100000000015</v>
      </c>
      <c r="AT317" s="887">
        <f>IF($AK317="n/a",1.03*AS317,IF($AK317&lt;0,1.01*AS317,IF($AK317&gt;10,1.1*AS317,(1+$AK317/100)*AS317)))</f>
        <v>0.91583547000000021</v>
      </c>
      <c r="AU317" s="887">
        <f>IF($AK317="n/a",1.03*AT317,IF($AK317&lt;0,1.01*AT317,IF($AK317&gt;10,1.1*AT317,(1+$AK317/100)*AT317)))</f>
        <v>0.97994395290000025</v>
      </c>
      <c r="AV317" s="887">
        <f>IF($AK317="n/a",1.03*AU317,IF($AK317&lt;0,1.01*AU317,IF($AK317&gt;10,1.1*AU317,(1+$AK317/100)*AU317)))</f>
        <v>1.0485400296030003</v>
      </c>
      <c r="AW317" s="651">
        <f>SUM(AR317:AV317)</f>
        <v>4.614240452503001</v>
      </c>
      <c r="AX317" s="748">
        <f>AW317/I317*100</f>
        <v>22.014505975682255</v>
      </c>
      <c r="AY317" s="935">
        <v>0.83</v>
      </c>
      <c r="AZ317" s="873">
        <v>43.07</v>
      </c>
      <c r="BA317" s="873">
        <v>-28.33</v>
      </c>
      <c r="BB317" s="873">
        <v>5.33</v>
      </c>
      <c r="BC317" s="873">
        <v>1.6400000000000001</v>
      </c>
      <c r="BE317" s="624">
        <v>2011</v>
      </c>
      <c r="BF317" s="899">
        <f>IF(BE317&gt;2008,0,IF(BE317&gt;2001,1,IF(BE317&gt;1990,2,IF(BE317&gt;1980,3,IF(BE317&gt;1973,4,IF(BE317&gt;1970,5,IF(BE317&gt;1960,6,IF(BE317&gt;1958,7,IF(BE317&gt;1953,8,9)))))))))</f>
        <v>0</v>
      </c>
      <c r="BG317" s="883" t="s">
        <v>136</v>
      </c>
    </row>
    <row r="318" spans="1:59" ht="11.25" customHeight="1" x14ac:dyDescent="0.2">
      <c r="A318" s="872" t="s">
        <v>615</v>
      </c>
      <c r="B318" s="876" t="s">
        <v>616</v>
      </c>
      <c r="C318" s="933" t="s">
        <v>112</v>
      </c>
      <c r="D318" s="933" t="s">
        <v>211</v>
      </c>
      <c r="E318" s="733">
        <v>13</v>
      </c>
      <c r="F318" s="1158">
        <v>268</v>
      </c>
      <c r="G318" s="1178" t="s">
        <v>106</v>
      </c>
      <c r="H318" s="1178" t="s">
        <v>106</v>
      </c>
      <c r="I318" s="875">
        <v>29.25</v>
      </c>
      <c r="J318" s="651">
        <f>(M318/I318)*100</f>
        <v>2.9059829059829059</v>
      </c>
      <c r="K318" s="878">
        <v>0.21249999999999999</v>
      </c>
      <c r="L318" s="888">
        <v>4</v>
      </c>
      <c r="M318" s="642">
        <f>K318*L318</f>
        <v>0.85</v>
      </c>
      <c r="N318" s="871" t="s">
        <v>151</v>
      </c>
      <c r="O318" s="734">
        <v>0.21</v>
      </c>
      <c r="P318" s="619">
        <v>43814</v>
      </c>
      <c r="Q318" s="619">
        <v>43829</v>
      </c>
      <c r="R318" s="642">
        <f>(K318-O318)/O318*100</f>
        <v>1.1904761904761916</v>
      </c>
      <c r="S318" s="701">
        <f>IF(INDEX(Historical!$D$7:$D$1254,MATCH(B318,Historical!$B$7:$B$1278,0))=0,"n/a",(INDEX(Historical!$C$7:$C$1256,MATCH(B318,Historical!$B$7:$B$1278,0))/INDEX(Historical!$D$7:$D$1254,MATCH(B318,Historical!$B$7:$B$1278,0))-1)*100)</f>
        <v>1.3838748495788256</v>
      </c>
      <c r="T318" s="701">
        <f>IF(INDEX(Historical!$F$7:$F$1247,MATCH(B318,Historical!$B$7:$B$1278,0))=0,"n/a",((INDEX(Historical!$C$7:$C$1256,MATCH(B318,Historical!$B$7:$B$1278,0))/INDEX(Historical!$F$7:$F$1247,MATCH(B318,Historical!$B$7:$B$1278,0)))^(1/3)-1)*100)</f>
        <v>1.2159245811923736</v>
      </c>
      <c r="U318" s="701">
        <f>IF(INDEX(Historical!$H$7:$H$1247,MATCH(B318,Historical!$B$7:$B$1278,0))=0,"n/a",((INDEX(Historical!$C$7:$C$1256,MATCH(B318,Historical!$B$7:$B$1278,0))/INDEX(Historical!$H$7:$H$1247,MATCH(B318,Historical!$B$7:$B$1278,0)))^(1/5)-1)*100)</f>
        <v>1.2311400255211158</v>
      </c>
      <c r="V318" s="701">
        <f>IF(INDEX(Historical!$O$7:$O$1247,MATCH(B318,Historical!$B$7:$B$1278,0))=0,"n/a",((INDEX(Historical!$C$7:$C$1256,MATCH(B318,Historical!$B$7:$B$1278,0))/INDEX(Historical!$O$7:$O$1247,MATCH(B318,Historical!$B$7:$B$1278,0)))^(1/10)-1)*100)</f>
        <v>1.2715239020566038</v>
      </c>
      <c r="W318" s="702">
        <f>IF(OR(U318&lt;=0,U318="n/a",V318&lt;=0,V318="n/a"),"n/a",U318/V318)</f>
        <v>0.96823978183172976</v>
      </c>
      <c r="X318" s="703">
        <f>IF(OR(AJ318&lt;=0,AJ318="n/a",U318&lt;=0,U318="n/a"),"n/a",U318/AJ318)</f>
        <v>0.55960910250959817</v>
      </c>
      <c r="Y318" s="877" t="s">
        <v>152</v>
      </c>
      <c r="Z318" s="651" t="str">
        <f>IF(OR(AC318&lt;0.01,AC318="n/a"),"n/a",M318/AC318*100)</f>
        <v>n/a</v>
      </c>
      <c r="AA318" s="887" t="str">
        <f>IF(OR(AC318&lt;0.01,AC318="n/a"),"n/a",I318/AC318)</f>
        <v>n/a</v>
      </c>
      <c r="AB318" s="888">
        <v>9</v>
      </c>
      <c r="AC318" s="866">
        <v>-0.32</v>
      </c>
      <c r="AD318" s="866" t="s">
        <v>136</v>
      </c>
      <c r="AE318" s="866">
        <v>0.94</v>
      </c>
      <c r="AF318" s="866">
        <v>2.12</v>
      </c>
      <c r="AG318" s="866" t="s">
        <v>136</v>
      </c>
      <c r="AH318" s="866">
        <v>39.800000000000004</v>
      </c>
      <c r="AI318" s="866">
        <v>-0.75</v>
      </c>
      <c r="AJ318" s="866">
        <v>2.1999999999999997</v>
      </c>
      <c r="AK318" s="866">
        <v>12.5</v>
      </c>
      <c r="AL318" s="879">
        <v>2180</v>
      </c>
      <c r="AM318" s="873">
        <v>0.3</v>
      </c>
      <c r="AN318" s="866">
        <v>1.65</v>
      </c>
      <c r="AO318" s="740" t="str">
        <f>IF(U318="n/a","n/a",IF(AA318&lt;0,"n/a",IF(AA318="n/a","n/a",J318+U318-AA318)))</f>
        <v>n/a</v>
      </c>
      <c r="AP318" s="741">
        <f>IF(U318="n/a","n/a",J318+U318)</f>
        <v>4.1371229315040221</v>
      </c>
      <c r="AQ318" s="889" t="str">
        <f>IF(OR(AC318&lt;0.01,AF318="n/a"),"n/a",(I318/SQRT(22.5*AC318*(I318/AF318))-1)*100)</f>
        <v>n/a</v>
      </c>
      <c r="AR318" s="651">
        <f>INDEX(Historical!$C$7:$C$1256,MATCH(B318,Historical!$B$7:$B$1278,0))*IF(AH318="n/a",1.03,IF(AH318&lt;0,1.01,IF(AH318&gt;10,1.1,(1+AH318/100))))</f>
        <v>0.92675000000000007</v>
      </c>
      <c r="AS318" s="887">
        <f>IF($AI318="n/a",1.03*AR318,IF($AI318&lt;0,1.01*AR318,IF($AI318&gt;10,1.1*AR318,(1+$AI318/100)*AR318)))</f>
        <v>0.93601750000000006</v>
      </c>
      <c r="AT318" s="887">
        <f>IF($AK318="n/a",1.03*AS318,IF($AK318&lt;0,1.01*AS318,IF($AK318&gt;10,1.1*AS318,(1+$AK318/100)*AS318)))</f>
        <v>1.0296192500000001</v>
      </c>
      <c r="AU318" s="887">
        <f>IF($AK318="n/a",1.03*AT318,IF($AK318&lt;0,1.01*AT318,IF($AK318&gt;10,1.1*AT318,(1+$AK318/100)*AT318)))</f>
        <v>1.1325811750000001</v>
      </c>
      <c r="AV318" s="887">
        <f>IF($AK318="n/a",1.03*AU318,IF($AK318&lt;0,1.01*AU318,IF($AK318&gt;10,1.1*AU318,(1+$AK318/100)*AU318)))</f>
        <v>1.2458392925000001</v>
      </c>
      <c r="AW318" s="651">
        <f>SUM(AR318:AV318)</f>
        <v>5.2708072175000007</v>
      </c>
      <c r="AX318" s="748">
        <f>AW318/I318*100</f>
        <v>18.019853735042737</v>
      </c>
      <c r="AY318" s="935">
        <v>1.47</v>
      </c>
      <c r="AZ318" s="873">
        <v>114.92</v>
      </c>
      <c r="BA318" s="873">
        <v>-15.55</v>
      </c>
      <c r="BB318" s="873">
        <v>-3.38</v>
      </c>
      <c r="BC318" s="873">
        <v>11.42</v>
      </c>
      <c r="BE318" s="624">
        <v>2008</v>
      </c>
      <c r="BF318" s="899">
        <f>IF(BE318&gt;2008,0,IF(BE318&gt;2001,1,IF(BE318&gt;1990,2,IF(BE318&gt;1980,3,IF(BE318&gt;1973,4,IF(BE318&gt;1970,5,IF(BE318&gt;1960,6,IF(BE318&gt;1958,7,IF(BE318&gt;1953,8,9)))))))))</f>
        <v>1</v>
      </c>
      <c r="BG318" s="883" t="s">
        <v>136</v>
      </c>
    </row>
    <row r="319" spans="1:59" ht="11.25" customHeight="1" x14ac:dyDescent="0.2">
      <c r="A319" s="864" t="s">
        <v>617</v>
      </c>
      <c r="B319" s="876" t="s">
        <v>618</v>
      </c>
      <c r="C319" s="933" t="s">
        <v>108</v>
      </c>
      <c r="D319" s="933" t="s">
        <v>4334</v>
      </c>
      <c r="E319" s="733">
        <v>13</v>
      </c>
      <c r="F319" s="1158">
        <v>278</v>
      </c>
      <c r="G319" s="1158" t="s">
        <v>106</v>
      </c>
      <c r="H319" s="1158" t="s">
        <v>106</v>
      </c>
      <c r="I319" s="866">
        <v>201.97</v>
      </c>
      <c r="J319" s="651">
        <f>(M319/I319)*100</f>
        <v>0.89122146853493101</v>
      </c>
      <c r="K319" s="885">
        <v>0.45</v>
      </c>
      <c r="L319" s="888">
        <v>4</v>
      </c>
      <c r="M319" s="642">
        <f>K319*L319</f>
        <v>1.8</v>
      </c>
      <c r="N319" s="871" t="s">
        <v>619</v>
      </c>
      <c r="O319" s="735">
        <v>0.43</v>
      </c>
      <c r="P319" s="862">
        <v>44106</v>
      </c>
      <c r="Q319" s="862">
        <v>44118</v>
      </c>
      <c r="R319" s="642">
        <f>(K319-O319)/O319*100</f>
        <v>4.6511627906976782</v>
      </c>
      <c r="S319" s="701">
        <f>IF(INDEX(Historical!$D$7:$D$1254,MATCH(B319,Historical!$B$7:$B$1278,0))=0,"n/a",(INDEX(Historical!$C$7:$C$1256,MATCH(B319,Historical!$B$7:$B$1278,0))/INDEX(Historical!$D$7:$D$1254,MATCH(B319,Historical!$B$7:$B$1278,0))-1)*100)</f>
        <v>10.791366906474821</v>
      </c>
      <c r="T319" s="701">
        <f>IF(INDEX(Historical!$F$7:$F$1247,MATCH(B319,Historical!$B$7:$B$1278,0))=0,"n/a",((INDEX(Historical!$C$7:$C$1256,MATCH(B319,Historical!$B$7:$B$1278,0))/INDEX(Historical!$F$7:$F$1247,MATCH(B319,Historical!$B$7:$B$1278,0)))^(1/3)-1)*100)</f>
        <v>8.0737688160205998</v>
      </c>
      <c r="U319" s="701">
        <f>IF(INDEX(Historical!$H$7:$H$1247,MATCH(B319,Historical!$B$7:$B$1278,0))=0,"n/a",((INDEX(Historical!$C$7:$C$1256,MATCH(B319,Historical!$B$7:$B$1278,0))/INDEX(Historical!$H$7:$H$1247,MATCH(B319,Historical!$B$7:$B$1278,0)))^(1/5)-1)*100)</f>
        <v>7.156580080526953</v>
      </c>
      <c r="V319" s="701">
        <f>IF(INDEX(Historical!$O$7:$O$1247,MATCH(B319,Historical!$B$7:$B$1278,0))=0,"n/a",((INDEX(Historical!$C$7:$C$1256,MATCH(B319,Historical!$B$7:$B$1278,0))/INDEX(Historical!$O$7:$O$1247,MATCH(B319,Historical!$B$7:$B$1278,0)))^(1/10)-1)*100)</f>
        <v>6.1231615010033824</v>
      </c>
      <c r="W319" s="702">
        <f>IF(OR(U319&lt;=0,U319="n/a",V319&lt;=0,V319="n/a"),"n/a",U319/V319)</f>
        <v>1.1687720598834814</v>
      </c>
      <c r="X319" s="703">
        <f>IF(OR(AJ319&lt;=0,AJ319="n/a",U319&lt;=0,U319="n/a"),"n/a",U319/AJ319)</f>
        <v>0.41608023723993914</v>
      </c>
      <c r="Y319" s="663"/>
      <c r="Z319" s="651">
        <f>IF(OR(AC319&lt;0.01,AC319="n/a"),"n/a",M319/AC319*100)</f>
        <v>8.7040618955512574</v>
      </c>
      <c r="AA319" s="887">
        <f>IF(OR(AC319&lt;0.01,AC319="n/a"),"n/a",I319/AC319)</f>
        <v>9.766441005802708</v>
      </c>
      <c r="AB319" s="888">
        <v>12</v>
      </c>
      <c r="AC319" s="866">
        <v>20.68</v>
      </c>
      <c r="AD319" s="866" t="s">
        <v>136</v>
      </c>
      <c r="AE319" s="866">
        <v>4.03</v>
      </c>
      <c r="AF319" s="866">
        <v>1.63</v>
      </c>
      <c r="AG319" s="866">
        <v>12.5</v>
      </c>
      <c r="AH319" s="866">
        <v>16.7</v>
      </c>
      <c r="AI319" s="866" t="s">
        <v>136</v>
      </c>
      <c r="AJ319" s="866">
        <v>17.2</v>
      </c>
      <c r="AK319" s="866" t="s">
        <v>136</v>
      </c>
      <c r="AL319" s="879">
        <v>430.2</v>
      </c>
      <c r="AM319" s="873">
        <v>3.4000000000000004</v>
      </c>
      <c r="AN319" s="866">
        <v>0</v>
      </c>
      <c r="AO319" s="740">
        <f>IF(U319="n/a","n/a",IF(AA319&lt;0,"n/a",IF(AA319="n/a","n/a",J319+U319-AA319)))</f>
        <v>-1.7186394567408243</v>
      </c>
      <c r="AP319" s="741">
        <f>IF(U319="n/a","n/a",J319+U319)</f>
        <v>8.0478015490618837</v>
      </c>
      <c r="AQ319" s="889">
        <f>IF(OR(AC319&lt;0.01,AF319="n/a"),"n/a",(I319/SQRT(22.5*AC319*(I319/AF319))-1)*100)</f>
        <v>-15.885530800889057</v>
      </c>
      <c r="AR319" s="651">
        <f>INDEX(Historical!$C$7:$C$1256,MATCH(B319,Historical!$B$7:$B$1278,0))*IF(AH319="n/a",1.03,IF(AH319&lt;0,1.01,IF(AH319&gt;10,1.1,(1+AH319/100))))</f>
        <v>1.6940000000000002</v>
      </c>
      <c r="AS319" s="887">
        <f>IF($AI319="n/a",1.03*AR319,IF($AI319&lt;0,1.01*AR319,IF($AI319&gt;10,1.1*AR319,(1+$AI319/100)*AR319)))</f>
        <v>1.7448200000000003</v>
      </c>
      <c r="AT319" s="887">
        <f>IF($AK319="n/a",1.03*AS319,IF($AK319&lt;0,1.01*AS319,IF($AK319&gt;10,1.1*AS319,(1+$AK319/100)*AS319)))</f>
        <v>1.7971646000000003</v>
      </c>
      <c r="AU319" s="887">
        <f>IF($AK319="n/a",1.03*AT319,IF($AK319&lt;0,1.01*AT319,IF($AK319&gt;10,1.1*AT319,(1+$AK319/100)*AT319)))</f>
        <v>1.8510795380000005</v>
      </c>
      <c r="AV319" s="887">
        <f>IF($AK319="n/a",1.03*AU319,IF($AK319&lt;0,1.01*AU319,IF($AK319&gt;10,1.1*AU319,(1+$AK319/100)*AU319)))</f>
        <v>1.9066119241400006</v>
      </c>
      <c r="AW319" s="651">
        <f>SUM(AR319:AV319)</f>
        <v>8.9936760621400023</v>
      </c>
      <c r="AX319" s="748">
        <f>AW319/I319*100</f>
        <v>4.4529762153488157</v>
      </c>
      <c r="AY319" s="935">
        <v>0.95</v>
      </c>
      <c r="AZ319" s="873">
        <v>60.870000000000005</v>
      </c>
      <c r="BA319" s="873">
        <v>-6.8500000000000005</v>
      </c>
      <c r="BB319" s="873">
        <v>4.21</v>
      </c>
      <c r="BC319" s="873">
        <v>14.719999999999999</v>
      </c>
      <c r="BE319" s="624">
        <v>2008</v>
      </c>
      <c r="BF319" s="899">
        <f>IF(BE319&gt;2008,0,IF(BE319&gt;2001,1,IF(BE319&gt;1990,2,IF(BE319&gt;1980,3,IF(BE319&gt;1973,4,IF(BE319&gt;1970,5,IF(BE319&gt;1960,6,IF(BE319&gt;1958,7,IF(BE319&gt;1953,8,9)))))))))</f>
        <v>1</v>
      </c>
      <c r="BG319" s="883">
        <v>1.2</v>
      </c>
    </row>
    <row r="320" spans="1:59" s="774" customFormat="1" ht="11.25" customHeight="1" x14ac:dyDescent="0.2">
      <c r="A320" s="755" t="s">
        <v>1266</v>
      </c>
      <c r="B320" s="782" t="s">
        <v>1267</v>
      </c>
      <c r="C320" s="933" t="s">
        <v>108</v>
      </c>
      <c r="D320" s="933" t="s">
        <v>118</v>
      </c>
      <c r="E320" s="756">
        <v>10</v>
      </c>
      <c r="F320" s="1158">
        <v>386</v>
      </c>
      <c r="G320" s="1181" t="s">
        <v>37</v>
      </c>
      <c r="H320" s="1181" t="s">
        <v>37</v>
      </c>
      <c r="I320" s="757">
        <v>38.520000000000003</v>
      </c>
      <c r="J320" s="758">
        <f>(M320/I320)*100</f>
        <v>3.3748701973001038</v>
      </c>
      <c r="K320" s="759">
        <v>0.32500000000000001</v>
      </c>
      <c r="L320" s="760">
        <v>4</v>
      </c>
      <c r="M320" s="761">
        <f>K320*L320</f>
        <v>1.3</v>
      </c>
      <c r="N320" s="762" t="s">
        <v>163</v>
      </c>
      <c r="O320" s="763">
        <v>0.3</v>
      </c>
      <c r="P320" s="764">
        <v>43889</v>
      </c>
      <c r="Q320" s="764">
        <v>43923</v>
      </c>
      <c r="R320" s="761">
        <f>(K320-O320)/O320*100</f>
        <v>8.333333333333341</v>
      </c>
      <c r="S320" s="701">
        <f>IF(INDEX(Historical!$D$7:$D$1254,MATCH(B320,Historical!$B$7:$B$1278,0))=0,"n/a",(INDEX(Historical!$C$7:$C$1256,MATCH(B320,Historical!$B$7:$B$1278,0))/INDEX(Historical!$D$7:$D$1254,MATCH(B320,Historical!$B$7:$B$1278,0))-1)*100)</f>
        <v>14.285714285714279</v>
      </c>
      <c r="T320" s="701">
        <f>IF(INDEX(Historical!$F$7:$F$1247,MATCH(B320,Historical!$B$7:$B$1278,0))=0,"n/a",((INDEX(Historical!$C$7:$C$1256,MATCH(B320,Historical!$B$7:$B$1278,0))/INDEX(Historical!$F$7:$F$1247,MATCH(B320,Historical!$B$7:$B$1278,0)))^(1/3)-1)*100)</f>
        <v>12.624788044360603</v>
      </c>
      <c r="U320" s="701">
        <f>IF(INDEX(Historical!$H$7:$H$1247,MATCH(B320,Historical!$B$7:$B$1278,0))=0,"n/a",((INDEX(Historical!$C$7:$C$1256,MATCH(B320,Historical!$B$7:$B$1278,0))/INDEX(Historical!$H$7:$H$1247,MATCH(B320,Historical!$B$7:$B$1278,0)))^(1/5)-1)*100)</f>
        <v>13.754383035188301</v>
      </c>
      <c r="V320" s="701">
        <f>IF(INDEX(Historical!$O$7:$O$1247,MATCH(B320,Historical!$B$7:$B$1278,0))=0,"n/a",((INDEX(Historical!$C$7:$C$1256,MATCH(B320,Historical!$B$7:$B$1278,0))/INDEX(Historical!$O$7:$O$1247,MATCH(B320,Historical!$B$7:$B$1278,0)))^(1/10)-1)*100)</f>
        <v>9.8268022686760936</v>
      </c>
      <c r="W320" s="702">
        <f>IF(OR(U320&lt;=0,U320="n/a",V320&lt;=0,V320="n/a"),"n/a",U320/V320)</f>
        <v>1.3996804513948307</v>
      </c>
      <c r="X320" s="703">
        <f>IF(OR(AJ320&lt;=0,AJ320="n/a",U320&lt;=0,U320="n/a"),"n/a",U320/AJ320)</f>
        <v>0.9824559310848785</v>
      </c>
      <c r="Y320" s="934"/>
      <c r="Z320" s="758">
        <f>IF(OR(AC320&lt;0.01,AC320="n/a"),"n/a",M320/AC320*100)</f>
        <v>26.209677419354836</v>
      </c>
      <c r="AA320" s="766">
        <f>IF(OR(AC320&lt;0.01,AC320="n/a"),"n/a",I320/AC320)</f>
        <v>7.7661290322580649</v>
      </c>
      <c r="AB320" s="760">
        <v>12</v>
      </c>
      <c r="AC320" s="767">
        <v>4.96</v>
      </c>
      <c r="AD320" s="767" t="s">
        <v>136</v>
      </c>
      <c r="AE320" s="767">
        <v>0.65</v>
      </c>
      <c r="AF320" s="767">
        <v>0.82</v>
      </c>
      <c r="AG320" s="767">
        <v>11.4</v>
      </c>
      <c r="AH320" s="767">
        <v>43</v>
      </c>
      <c r="AI320" s="767">
        <v>13.25</v>
      </c>
      <c r="AJ320" s="767">
        <v>14.000000000000002</v>
      </c>
      <c r="AK320" s="767">
        <v>-2.6</v>
      </c>
      <c r="AL320" s="768">
        <v>13580</v>
      </c>
      <c r="AM320" s="769">
        <v>0.1</v>
      </c>
      <c r="AN320" s="767">
        <v>0.26</v>
      </c>
      <c r="AO320" s="770">
        <f>IF(U320="n/a","n/a",IF(AA320&lt;0,"n/a",IF(AA320="n/a","n/a",J320+U320-AA320)))</f>
        <v>9.3631242002303416</v>
      </c>
      <c r="AP320" s="771">
        <f>IF(U320="n/a","n/a",J320+U320)</f>
        <v>17.129253232488406</v>
      </c>
      <c r="AQ320" s="772">
        <f>IF(OR(AC320&lt;0.01,AF320="n/a"),"n/a",(I320/SQRT(22.5*AC320*(I320/AF320))-1)*100)</f>
        <v>-46.799223871778317</v>
      </c>
      <c r="AR320" s="651">
        <f>INDEX(Historical!$C$7:$C$1256,MATCH(B320,Historical!$B$7:$B$1278,0))*IF(AH320="n/a",1.03,IF(AH320&lt;0,1.01,IF(AH320&gt;10,1.1,(1+AH320/100))))</f>
        <v>1.32</v>
      </c>
      <c r="AS320" s="766">
        <f>IF($AI320="n/a",1.03*AR320,IF($AI320&lt;0,1.01*AR320,IF($AI320&gt;10,1.1*AR320,(1+$AI320/100)*AR320)))</f>
        <v>1.4520000000000002</v>
      </c>
      <c r="AT320" s="766">
        <f>IF($AK320="n/a",1.03*AS320,IF($AK320&lt;0,1.01*AS320,IF($AK320&gt;10,1.1*AS320,(1+$AK320/100)*AS320)))</f>
        <v>1.4665200000000003</v>
      </c>
      <c r="AU320" s="766">
        <f>IF($AK320="n/a",1.03*AT320,IF($AK320&lt;0,1.01*AT320,IF($AK320&gt;10,1.1*AT320,(1+$AK320/100)*AT320)))</f>
        <v>1.4811852000000003</v>
      </c>
      <c r="AV320" s="766">
        <f>IF($AK320="n/a",1.03*AU320,IF($AK320&lt;0,1.01*AU320,IF($AK320&gt;10,1.1*AU320,(1+$AK320/100)*AU320)))</f>
        <v>1.4959970520000003</v>
      </c>
      <c r="AW320" s="758">
        <f>SUM(AR320:AV320)</f>
        <v>7.2157022520000016</v>
      </c>
      <c r="AX320" s="773">
        <f>AW320/I320*100</f>
        <v>18.732352679127729</v>
      </c>
      <c r="AY320" s="936">
        <v>1.02</v>
      </c>
      <c r="AZ320" s="769">
        <v>102.30999999999999</v>
      </c>
      <c r="BA320" s="769">
        <v>-38.61</v>
      </c>
      <c r="BB320" s="769">
        <v>-0.33999999999999997</v>
      </c>
      <c r="BC320" s="769">
        <v>-8.15</v>
      </c>
      <c r="BD320" s="909"/>
      <c r="BE320" s="624">
        <v>2011</v>
      </c>
      <c r="BF320" s="899">
        <f>IF(BE320&gt;2008,0,IF(BE320&gt;2001,1,IF(BE320&gt;1990,2,IF(BE320&gt;1980,3,IF(BE320&gt;1973,4,IF(BE320&gt;1970,5,IF(BE320&gt;1960,6,IF(BE320&gt;1958,7,IF(BE320&gt;1953,8,9)))))))))</f>
        <v>0</v>
      </c>
      <c r="BG320" s="825">
        <v>2.6</v>
      </c>
    </row>
    <row r="321" spans="1:59" ht="11.25" customHeight="1" x14ac:dyDescent="0.2">
      <c r="A321" s="872" t="s">
        <v>1308</v>
      </c>
      <c r="B321" s="876" t="s">
        <v>1309</v>
      </c>
      <c r="C321" s="933" t="s">
        <v>112</v>
      </c>
      <c r="D321" s="933" t="s">
        <v>4347</v>
      </c>
      <c r="E321" s="733">
        <v>8</v>
      </c>
      <c r="F321" s="1158">
        <v>516</v>
      </c>
      <c r="G321" s="1158" t="s">
        <v>106</v>
      </c>
      <c r="H321" s="1158" t="s">
        <v>106</v>
      </c>
      <c r="I321" s="875">
        <v>147.47999999999999</v>
      </c>
      <c r="J321" s="651">
        <f>(M321/I321)*100</f>
        <v>2.7935991320857068</v>
      </c>
      <c r="K321" s="878">
        <v>1.03</v>
      </c>
      <c r="L321" s="888">
        <v>4</v>
      </c>
      <c r="M321" s="642">
        <f>K321*L321</f>
        <v>4.12</v>
      </c>
      <c r="N321" s="871" t="s">
        <v>248</v>
      </c>
      <c r="O321" s="734">
        <v>0.86</v>
      </c>
      <c r="P321" s="619">
        <v>43795</v>
      </c>
      <c r="Q321" s="619">
        <v>43811</v>
      </c>
      <c r="R321" s="642">
        <f>(K321-O321)/O321*100</f>
        <v>19.767441860465119</v>
      </c>
      <c r="S321" s="701">
        <f>IF(INDEX(Historical!$D$7:$D$1254,MATCH(B321,Historical!$B$7:$B$1278,0))=0,"n/a",(INDEX(Historical!$C$7:$C$1256,MATCH(B321,Historical!$B$7:$B$1278,0))/INDEX(Historical!$D$7:$D$1254,MATCH(B321,Historical!$B$7:$B$1278,0))-1)*100)</f>
        <v>19.536423841059602</v>
      </c>
      <c r="T321" s="701">
        <f>IF(INDEX(Historical!$F$7:$F$1247,MATCH(B321,Historical!$B$7:$B$1278,0))=0,"n/a",((INDEX(Historical!$C$7:$C$1256,MATCH(B321,Historical!$B$7:$B$1278,0))/INDEX(Historical!$F$7:$F$1247,MATCH(B321,Historical!$B$7:$B$1278,0)))^(1/3)-1)*100)</f>
        <v>19.792410053297793</v>
      </c>
      <c r="U321" s="701">
        <f>IF(INDEX(Historical!$H$7:$H$1247,MATCH(B321,Historical!$B$7:$B$1278,0))=0,"n/a",((INDEX(Historical!$C$7:$C$1256,MATCH(B321,Historical!$B$7:$B$1278,0))/INDEX(Historical!$H$7:$H$1247,MATCH(B321,Historical!$B$7:$B$1278,0)))^(1/5)-1)*100)</f>
        <v>29.27109882050749</v>
      </c>
      <c r="V321" s="701" t="str">
        <f>IF(INDEX(Historical!$O$7:$O$1247,MATCH(B321,Historical!$B$7:$B$1278,0))=0,"n/a",((INDEX(Historical!$C$7:$C$1256,MATCH(B321,Historical!$B$7:$B$1278,0))/INDEX(Historical!$O$7:$O$1247,MATCH(B321,Historical!$B$7:$B$1278,0)))^(1/10)-1)*100)</f>
        <v>n/a</v>
      </c>
      <c r="W321" s="702" t="str">
        <f>IF(OR(U321&lt;=0,U321="n/a",V321&lt;=0,V321="n/a"),"n/a",U321/V321)</f>
        <v>n/a</v>
      </c>
      <c r="X321" s="703">
        <f>IF(OR(AJ321&lt;=0,AJ321="n/a",U321&lt;=0,U321="n/a"),"n/a",U321/AJ321)</f>
        <v>2.0759644553551415</v>
      </c>
      <c r="Y321" s="664"/>
      <c r="Z321" s="651">
        <f>IF(OR(AC321&lt;0.01,AC321="n/a"),"n/a",M321/AC321*100)</f>
        <v>32.012432012432015</v>
      </c>
      <c r="AA321" s="887">
        <f>IF(OR(AC321&lt;0.01,AC321="n/a"),"n/a",I321/AC321)</f>
        <v>11.459207459207459</v>
      </c>
      <c r="AB321" s="888">
        <v>12</v>
      </c>
      <c r="AC321" s="866">
        <v>12.87</v>
      </c>
      <c r="AD321" s="866">
        <v>4.9800000000000004</v>
      </c>
      <c r="AE321" s="866">
        <v>0.67</v>
      </c>
      <c r="AF321" s="866">
        <v>3.58</v>
      </c>
      <c r="AG321" s="866">
        <v>31.900000000000002</v>
      </c>
      <c r="AH321" s="866">
        <v>-30.5</v>
      </c>
      <c r="AI321" s="866">
        <v>-22</v>
      </c>
      <c r="AJ321" s="866">
        <v>14.099999999999998</v>
      </c>
      <c r="AK321" s="866">
        <v>2.2999999999999998</v>
      </c>
      <c r="AL321" s="879">
        <v>5950</v>
      </c>
      <c r="AM321" s="873">
        <v>0.4</v>
      </c>
      <c r="AN321" s="866">
        <v>0</v>
      </c>
      <c r="AO321" s="740">
        <f>IF(U321="n/a","n/a",IF(AA321&lt;0,"n/a",IF(AA321="n/a","n/a",J321+U321-AA321)))</f>
        <v>20.605490493385741</v>
      </c>
      <c r="AP321" s="741">
        <f>IF(U321="n/a","n/a",J321+U321)</f>
        <v>32.0646979525932</v>
      </c>
      <c r="AQ321" s="889">
        <f>IF(OR(AC321&lt;0.01,AF321="n/a"),"n/a",(I321/SQRT(22.5*AC321*(I321/AF321))-1)*100)</f>
        <v>35.029153566451399</v>
      </c>
      <c r="AR321" s="651">
        <f>INDEX(Historical!$C$7:$C$1256,MATCH(B321,Historical!$B$7:$B$1278,0))*IF(AH321="n/a",1.03,IF(AH321&lt;0,1.01,IF(AH321&gt;10,1.1,(1+AH321/100))))</f>
        <v>3.6461000000000001</v>
      </c>
      <c r="AS321" s="887">
        <f>IF($AI321="n/a",1.03*AR321,IF($AI321&lt;0,1.01*AR321,IF($AI321&gt;10,1.1*AR321,(1+$AI321/100)*AR321)))</f>
        <v>3.6825610000000002</v>
      </c>
      <c r="AT321" s="887">
        <f>IF($AK321="n/a",1.03*AS321,IF($AK321&lt;0,1.01*AS321,IF($AK321&gt;10,1.1*AS321,(1+$AK321/100)*AS321)))</f>
        <v>3.7672599029999998</v>
      </c>
      <c r="AU321" s="887">
        <f>IF($AK321="n/a",1.03*AT321,IF($AK321&lt;0,1.01*AT321,IF($AK321&gt;10,1.1*AT321,(1+$AK321/100)*AT321)))</f>
        <v>3.8539068807689993</v>
      </c>
      <c r="AV321" s="887">
        <f>IF($AK321="n/a",1.03*AU321,IF($AK321&lt;0,1.01*AU321,IF($AK321&gt;10,1.1*AU321,(1+$AK321/100)*AU321)))</f>
        <v>3.9425467390266862</v>
      </c>
      <c r="AW321" s="651">
        <f>SUM(AR321:AV321)</f>
        <v>18.892374522795684</v>
      </c>
      <c r="AX321" s="748">
        <f>AW321/I321*100</f>
        <v>12.810126473281588</v>
      </c>
      <c r="AY321" s="935">
        <v>0.93</v>
      </c>
      <c r="AZ321" s="873">
        <v>8.09</v>
      </c>
      <c r="BA321" s="873">
        <v>-47.27</v>
      </c>
      <c r="BB321" s="873">
        <v>-0.22999999999999998</v>
      </c>
      <c r="BC321" s="873">
        <v>-19.98</v>
      </c>
      <c r="BE321" s="624">
        <v>2013</v>
      </c>
      <c r="BF321" s="899">
        <f>IF(BE321&gt;2008,0,IF(BE321&gt;2001,1,IF(BE321&gt;1990,2,IF(BE321&gt;1980,3,IF(BE321&gt;1973,4,IF(BE321&gt;1970,5,IF(BE321&gt;1960,6,IF(BE321&gt;1958,7,IF(BE321&gt;1953,8,9)))))))))</f>
        <v>0</v>
      </c>
      <c r="BG321" s="883">
        <v>7.0000000000000009</v>
      </c>
    </row>
    <row r="322" spans="1:59" ht="11.25" customHeight="1" x14ac:dyDescent="0.2">
      <c r="A322" s="881" t="s">
        <v>1274</v>
      </c>
      <c r="B322" s="876" t="s">
        <v>1275</v>
      </c>
      <c r="C322" s="933" t="s">
        <v>108</v>
      </c>
      <c r="D322" s="933" t="s">
        <v>4341</v>
      </c>
      <c r="E322" s="733">
        <v>8</v>
      </c>
      <c r="F322" s="1158">
        <v>555</v>
      </c>
      <c r="G322" s="1182" t="s">
        <v>106</v>
      </c>
      <c r="H322" s="1182" t="s">
        <v>106</v>
      </c>
      <c r="I322" s="875">
        <v>72.98</v>
      </c>
      <c r="J322" s="651">
        <f>(M322/I322)*100</f>
        <v>3.1241436009865713</v>
      </c>
      <c r="K322" s="878">
        <v>0.56999999999999995</v>
      </c>
      <c r="L322" s="888">
        <v>4</v>
      </c>
      <c r="M322" s="642">
        <f>K322*L322</f>
        <v>2.2799999999999998</v>
      </c>
      <c r="N322" s="871" t="s">
        <v>127</v>
      </c>
      <c r="O322" s="734">
        <v>0.52</v>
      </c>
      <c r="P322" s="862">
        <v>43914</v>
      </c>
      <c r="Q322" s="862">
        <v>43930</v>
      </c>
      <c r="R322" s="642">
        <f>(K322-O322)/O322*100</f>
        <v>9.6153846153846025</v>
      </c>
      <c r="S322" s="701">
        <f>IF(INDEX(Historical!$D$7:$D$1254,MATCH(B322,Historical!$B$7:$B$1278,0))=0,"n/a",(INDEX(Historical!$C$7:$C$1256,MATCH(B322,Historical!$B$7:$B$1278,0))/INDEX(Historical!$D$7:$D$1254,MATCH(B322,Historical!$B$7:$B$1278,0))-1)*100)</f>
        <v>9.932951227425125</v>
      </c>
      <c r="T322" s="701">
        <f>IF(INDEX(Historical!$F$7:$F$1247,MATCH(B322,Historical!$B$7:$B$1278,0))=0,"n/a",((INDEX(Historical!$C$7:$C$1256,MATCH(B322,Historical!$B$7:$B$1278,0))/INDEX(Historical!$F$7:$F$1247,MATCH(B322,Historical!$B$7:$B$1278,0)))^(1/3)-1)*100)</f>
        <v>9.637490641491663</v>
      </c>
      <c r="U322" s="701">
        <f>IF(INDEX(Historical!$H$7:$H$1247,MATCH(B322,Historical!$B$7:$B$1278,0))=0,"n/a",((INDEX(Historical!$C$7:$C$1256,MATCH(B322,Historical!$B$7:$B$1278,0))/INDEX(Historical!$H$7:$H$1247,MATCH(B322,Historical!$B$7:$B$1278,0)))^(1/5)-1)*100)</f>
        <v>7.4601672368568295</v>
      </c>
      <c r="V322" s="701">
        <f>IF(INDEX(Historical!$O$7:$O$1247,MATCH(B322,Historical!$B$7:$B$1278,0))=0,"n/a",((INDEX(Historical!$C$7:$C$1256,MATCH(B322,Historical!$B$7:$B$1278,0))/INDEX(Historical!$O$7:$O$1247,MATCH(B322,Historical!$B$7:$B$1278,0)))^(1/10)-1)*100)</f>
        <v>4.7316427783497872</v>
      </c>
      <c r="W322" s="702">
        <f>IF(OR(U322&lt;=0,U322="n/a",V322&lt;=0,V322="n/a"),"n/a",U322/V322)</f>
        <v>1.5766547869995049</v>
      </c>
      <c r="X322" s="703" t="str">
        <f>IF(OR(AJ322&lt;=0,AJ322="n/a",U322&lt;=0,U322="n/a"),"n/a",U322/AJ322)</f>
        <v>n/a</v>
      </c>
      <c r="Y322" s="664"/>
      <c r="Z322" s="651" t="str">
        <f>IF(OR(AC322&lt;0.01,AC322="n/a"),"n/a",M322/AC322*100)</f>
        <v>n/a</v>
      </c>
      <c r="AA322" s="887" t="str">
        <f>IF(OR(AC322&lt;0.01,AC322="n/a"),"n/a",I322/AC322)</f>
        <v>n/a</v>
      </c>
      <c r="AB322" s="888">
        <v>12</v>
      </c>
      <c r="AC322" s="866" t="s">
        <v>136</v>
      </c>
      <c r="AD322" s="866" t="s">
        <v>136</v>
      </c>
      <c r="AE322" s="866" t="s">
        <v>136</v>
      </c>
      <c r="AF322" s="866" t="s">
        <v>136</v>
      </c>
      <c r="AG322" s="866" t="s">
        <v>136</v>
      </c>
      <c r="AH322" s="866" t="s">
        <v>136</v>
      </c>
      <c r="AI322" s="866" t="s">
        <v>136</v>
      </c>
      <c r="AJ322" s="866" t="s">
        <v>136</v>
      </c>
      <c r="AK322" s="866" t="s">
        <v>136</v>
      </c>
      <c r="AL322" s="879" t="s">
        <v>136</v>
      </c>
      <c r="AM322" s="873" t="s">
        <v>136</v>
      </c>
      <c r="AN322" s="866" t="s">
        <v>136</v>
      </c>
      <c r="AO322" s="740" t="str">
        <f>IF(U322="n/a","n/a",IF(AA322&lt;0,"n/a",IF(AA322="n/a","n/a",J322+U322-AA322)))</f>
        <v>n/a</v>
      </c>
      <c r="AP322" s="741">
        <f>IF(U322="n/a","n/a",J322+U322)</f>
        <v>10.5843108378434</v>
      </c>
      <c r="AQ322" s="889" t="str">
        <f>IF(OR(AC322&lt;0.01,AF322="n/a"),"n/a",(I322/SQRT(22.5*AC322*(I322/AF322))-1)*100)</f>
        <v>n/a</v>
      </c>
      <c r="AR322" s="651">
        <f>INDEX(Historical!$C$7:$C$1256,MATCH(B322,Historical!$B$7:$B$1278,0))*IF(AH322="n/a",1.03,IF(AH322&lt;0,1.01,IF(AH322&gt;10,1.1,(1+AH322/100))))</f>
        <v>2.094093</v>
      </c>
      <c r="AS322" s="887">
        <f>IF($AI322="n/a",1.03*AR322,IF($AI322&lt;0,1.01*AR322,IF($AI322&gt;10,1.1*AR322,(1+$AI322/100)*AR322)))</f>
        <v>2.1569157900000002</v>
      </c>
      <c r="AT322" s="887">
        <f>IF($AK322="n/a",1.03*AS322,IF($AK322&lt;0,1.01*AS322,IF($AK322&gt;10,1.1*AS322,(1+$AK322/100)*AS322)))</f>
        <v>2.2216232637000002</v>
      </c>
      <c r="AU322" s="887">
        <f>IF($AK322="n/a",1.03*AT322,IF($AK322&lt;0,1.01*AT322,IF($AK322&gt;10,1.1*AT322,(1+$AK322/100)*AT322)))</f>
        <v>2.2882719616110001</v>
      </c>
      <c r="AV322" s="887">
        <f>IF($AK322="n/a",1.03*AU322,IF($AK322&lt;0,1.01*AU322,IF($AK322&gt;10,1.1*AU322,(1+$AK322/100)*AU322)))</f>
        <v>2.3569201204593302</v>
      </c>
      <c r="AW322" s="651">
        <f>SUM(AR322:AV322)</f>
        <v>11.117824135770331</v>
      </c>
      <c r="AX322" s="748">
        <f>AW322/I322*100</f>
        <v>15.234069794149535</v>
      </c>
      <c r="AY322" s="935" t="s">
        <v>136</v>
      </c>
      <c r="AZ322" s="873" t="s">
        <v>136</v>
      </c>
      <c r="BA322" s="873" t="s">
        <v>136</v>
      </c>
      <c r="BB322" s="873" t="s">
        <v>136</v>
      </c>
      <c r="BC322" s="873" t="s">
        <v>136</v>
      </c>
      <c r="BD322" s="908" t="s">
        <v>4268</v>
      </c>
      <c r="BE322" s="624">
        <v>2013</v>
      </c>
      <c r="BF322" s="899">
        <f>IF(BE322&gt;2008,0,IF(BE322&gt;2001,1,IF(BE322&gt;1990,2,IF(BE322&gt;1980,3,IF(BE322&gt;1973,4,IF(BE322&gt;1970,5,IF(BE322&gt;1960,6,IF(BE322&gt;1958,7,IF(BE322&gt;1953,8,9)))))))))</f>
        <v>0</v>
      </c>
      <c r="BG322" s="883" t="s">
        <v>136</v>
      </c>
    </row>
    <row r="323" spans="1:59" ht="11.25" customHeight="1" x14ac:dyDescent="0.2">
      <c r="A323" s="882" t="s">
        <v>4446</v>
      </c>
      <c r="B323" s="876" t="s">
        <v>4445</v>
      </c>
      <c r="C323" s="933" t="s">
        <v>108</v>
      </c>
      <c r="D323" s="933" t="s">
        <v>4337</v>
      </c>
      <c r="E323" s="733">
        <v>6</v>
      </c>
      <c r="F323" s="1158">
        <v>702</v>
      </c>
      <c r="G323" s="1182" t="s">
        <v>106</v>
      </c>
      <c r="H323" s="1182" t="s">
        <v>106</v>
      </c>
      <c r="I323" s="875">
        <v>62.7</v>
      </c>
      <c r="J323" s="651">
        <f>(M323/I323)*100</f>
        <v>2.1052631578947367</v>
      </c>
      <c r="K323" s="878">
        <v>0.33</v>
      </c>
      <c r="L323" s="888">
        <v>4</v>
      </c>
      <c r="M323" s="642">
        <f>K323*L323</f>
        <v>1.32</v>
      </c>
      <c r="N323" s="871" t="s">
        <v>148</v>
      </c>
      <c r="O323" s="734">
        <v>0.31</v>
      </c>
      <c r="P323" s="862">
        <v>44075</v>
      </c>
      <c r="Q323" s="862">
        <v>44089</v>
      </c>
      <c r="R323" s="642">
        <f>(K323-O323)/O323*100</f>
        <v>6.4516129032258114</v>
      </c>
      <c r="S323" s="701">
        <f>IF(INDEX(Historical!$D$7:$D$1254,MATCH(B323,Historical!$B$7:$B$1278,0))=0,"n/a",(INDEX(Historical!$C$7:$C$1256,MATCH(B323,Historical!$B$7:$B$1278,0))/INDEX(Historical!$D$7:$D$1254,MATCH(B323,Historical!$B$7:$B$1278,0))-1)*100)</f>
        <v>18.811881188118807</v>
      </c>
      <c r="T323" s="701">
        <f>IF(INDEX(Historical!$F$7:$F$1247,MATCH(B323,Historical!$B$7:$B$1278,0))=0,"n/a",((INDEX(Historical!$C$7:$C$1256,MATCH(B323,Historical!$B$7:$B$1278,0))/INDEX(Historical!$F$7:$F$1247,MATCH(B323,Historical!$B$7:$B$1278,0)))^(1/3)-1)*100)</f>
        <v>22.052244447028492</v>
      </c>
      <c r="U323" s="701" t="str">
        <f>IF(INDEX(Historical!$H$7:$H$1247,MATCH(B323,Historical!$B$7:$B$1278,0))=0,"n/a",((INDEX(Historical!$C$7:$C$1256,MATCH(B323,Historical!$B$7:$B$1278,0))/INDEX(Historical!$H$7:$H$1247,MATCH(B323,Historical!$B$7:$B$1278,0)))^(1/5)-1)*100)</f>
        <v>n/a</v>
      </c>
      <c r="V323" s="701" t="str">
        <f>IF(INDEX(Historical!$O$7:$O$1247,MATCH(B323,Historical!$B$7:$B$1278,0))=0,"n/a",((INDEX(Historical!$C$7:$C$1256,MATCH(B323,Historical!$B$7:$B$1278,0))/INDEX(Historical!$O$7:$O$1247,MATCH(B323,Historical!$B$7:$B$1278,0)))^(1/10)-1)*100)</f>
        <v>n/a</v>
      </c>
      <c r="W323" s="702" t="str">
        <f>IF(OR(U323&lt;=0,U323="n/a",V323&lt;=0,V323="n/a"),"n/a",U323/V323)</f>
        <v>n/a</v>
      </c>
      <c r="X323" s="703" t="str">
        <f>IF(OR(AJ323&lt;=0,AJ323="n/a",U323&lt;=0,U323="n/a"),"n/a",U323/AJ323)</f>
        <v>n/a</v>
      </c>
      <c r="Y323" s="877"/>
      <c r="Z323" s="651">
        <f>IF(OR(AC323&lt;0.01,AC323="n/a"),"n/a",M323/AC323*100)</f>
        <v>46.478873239436624</v>
      </c>
      <c r="AA323" s="887">
        <f>IF(OR(AC323&lt;0.01,AC323="n/a"),"n/a",I323/AC323)</f>
        <v>22.077464788732396</v>
      </c>
      <c r="AB323" s="888">
        <v>3</v>
      </c>
      <c r="AC323" s="866">
        <v>2.84</v>
      </c>
      <c r="AD323" s="866">
        <v>2.54</v>
      </c>
      <c r="AE323" s="866">
        <v>3.89</v>
      </c>
      <c r="AF323" s="866">
        <v>3.3</v>
      </c>
      <c r="AG323" s="866">
        <v>18.600000000000001</v>
      </c>
      <c r="AH323" s="866">
        <v>14.799999999999999</v>
      </c>
      <c r="AI323" s="866">
        <v>37.93</v>
      </c>
      <c r="AJ323" s="866">
        <v>17.899999999999999</v>
      </c>
      <c r="AK323" s="866">
        <v>8.6999999999999993</v>
      </c>
      <c r="AL323" s="879">
        <v>4360</v>
      </c>
      <c r="AM323" s="873">
        <v>0.1</v>
      </c>
      <c r="AN323" s="866">
        <v>0</v>
      </c>
      <c r="AO323" s="740" t="str">
        <f>IF(U323="n/a","n/a",IF(AA323&lt;0,"n/a",IF(AA323="n/a","n/a",J323+U323-AA323)))</f>
        <v>n/a</v>
      </c>
      <c r="AP323" s="741" t="str">
        <f>IF(U323="n/a","n/a",J323+U323)</f>
        <v>n/a</v>
      </c>
      <c r="AQ323" s="889">
        <f>IF(OR(AC323&lt;0.01,AF323="n/a"),"n/a",(I323/SQRT(22.5*AC323*(I323/AF323))-1)*100)</f>
        <v>79.945218580936043</v>
      </c>
      <c r="AR323" s="651">
        <f>INDEX(Historical!$C$7:$C$1256,MATCH(B323,Historical!$B$7:$B$1278,0))*IF(AH323="n/a",1.03,IF(AH323&lt;0,1.01,IF(AH323&gt;10,1.1,(1+AH323/100))))</f>
        <v>1.32</v>
      </c>
      <c r="AS323" s="887">
        <f>IF($AI323="n/a",1.03*AR323,IF($AI323&lt;0,1.01*AR323,IF($AI323&gt;10,1.1*AR323,(1+$AI323/100)*AR323)))</f>
        <v>1.4520000000000002</v>
      </c>
      <c r="AT323" s="887">
        <f>IF($AK323="n/a",1.03*AS323,IF($AK323&lt;0,1.01*AS323,IF($AK323&gt;10,1.1*AS323,(1+$AK323/100)*AS323)))</f>
        <v>1.5783240000000001</v>
      </c>
      <c r="AU323" s="887">
        <f>IF($AK323="n/a",1.03*AT323,IF($AK323&lt;0,1.01*AT323,IF($AK323&gt;10,1.1*AT323,(1+$AK323/100)*AT323)))</f>
        <v>1.715638188</v>
      </c>
      <c r="AV323" s="887">
        <f>IF($AK323="n/a",1.03*AU323,IF($AK323&lt;0,1.01*AU323,IF($AK323&gt;10,1.1*AU323,(1+$AK323/100)*AU323)))</f>
        <v>1.864898710356</v>
      </c>
      <c r="AW323" s="651">
        <f>SUM(AR323:AV323)</f>
        <v>7.9308608983560003</v>
      </c>
      <c r="AX323" s="748">
        <f>AW323/I323*100</f>
        <v>12.648900954315788</v>
      </c>
      <c r="AY323" s="935">
        <v>0.74</v>
      </c>
      <c r="AZ323" s="873">
        <v>46.29</v>
      </c>
      <c r="BA323" s="873">
        <v>-3.91</v>
      </c>
      <c r="BB323" s="873">
        <v>4.1399999999999997</v>
      </c>
      <c r="BC323" s="873">
        <v>10.290000000000001</v>
      </c>
      <c r="BE323" s="624">
        <v>2015</v>
      </c>
      <c r="BF323" s="899">
        <f>IF(BE323&gt;2008,0,IF(BE323&gt;2001,1,IF(BE323&gt;1990,2,IF(BE323&gt;1980,3,IF(BE323&gt;1973,4,IF(BE323&gt;1970,5,IF(BE323&gt;1960,6,IF(BE323&gt;1958,7,IF(BE323&gt;1953,8,9)))))))))</f>
        <v>0</v>
      </c>
      <c r="BG323" s="883">
        <v>11.799999999999999</v>
      </c>
    </row>
    <row r="324" spans="1:59" ht="11.25" customHeight="1" x14ac:dyDescent="0.2">
      <c r="A324" s="864" t="s">
        <v>1296</v>
      </c>
      <c r="B324" s="876" t="s">
        <v>1297</v>
      </c>
      <c r="C324" s="933" t="s">
        <v>108</v>
      </c>
      <c r="D324" s="933" t="s">
        <v>118</v>
      </c>
      <c r="E324" s="733">
        <v>11</v>
      </c>
      <c r="F324" s="1158">
        <v>312</v>
      </c>
      <c r="G324" s="1136" t="s">
        <v>115</v>
      </c>
      <c r="H324" s="1136" t="s">
        <v>115</v>
      </c>
      <c r="I324" s="875">
        <v>33.909999999999997</v>
      </c>
      <c r="J324" s="651">
        <f>(M324/I324)*100</f>
        <v>3.5387791212031852</v>
      </c>
      <c r="K324" s="878">
        <v>0.3</v>
      </c>
      <c r="L324" s="888">
        <v>4</v>
      </c>
      <c r="M324" s="642">
        <f>K324*L324</f>
        <v>1.2</v>
      </c>
      <c r="N324" s="871" t="s">
        <v>318</v>
      </c>
      <c r="O324" s="734">
        <v>0.28749999999999998</v>
      </c>
      <c r="P324" s="862">
        <v>43906</v>
      </c>
      <c r="Q324" s="862">
        <v>43921</v>
      </c>
      <c r="R324" s="642">
        <f>(K324-O324)/O324*100</f>
        <v>4.3478260869565259</v>
      </c>
      <c r="S324" s="701">
        <f>IF(INDEX(Historical!$D$7:$D$1254,MATCH(B324,Historical!$B$7:$B$1278,0))=0,"n/a",(INDEX(Historical!$C$7:$C$1256,MATCH(B324,Historical!$B$7:$B$1278,0))/INDEX(Historical!$D$7:$D$1254,MATCH(B324,Historical!$B$7:$B$1278,0))-1)*100)</f>
        <v>0.87719298245614308</v>
      </c>
      <c r="T324" s="701">
        <f>IF(INDEX(Historical!$F$7:$F$1247,MATCH(B324,Historical!$B$7:$B$1278,0))=0,"n/a",((INDEX(Historical!$C$7:$C$1256,MATCH(B324,Historical!$B$7:$B$1278,0))/INDEX(Historical!$F$7:$F$1247,MATCH(B324,Historical!$B$7:$B$1278,0)))^(1/3)-1)*100)</f>
        <v>2.7536659143547526</v>
      </c>
      <c r="U324" s="701">
        <f>IF(INDEX(Historical!$H$7:$H$1247,MATCH(B324,Historical!$B$7:$B$1278,0))=0,"n/a",((INDEX(Historical!$C$7:$C$1256,MATCH(B324,Historical!$B$7:$B$1278,0))/INDEX(Historical!$H$7:$H$1247,MATCH(B324,Historical!$B$7:$B$1278,0)))^(1/5)-1)*100)</f>
        <v>4.5639552591273169</v>
      </c>
      <c r="V324" s="701">
        <f>IF(INDEX(Historical!$O$7:$O$1247,MATCH(B324,Historical!$B$7:$B$1278,0))=0,"n/a",((INDEX(Historical!$C$7:$C$1256,MATCH(B324,Historical!$B$7:$B$1278,0))/INDEX(Historical!$O$7:$O$1247,MATCH(B324,Historical!$B$7:$B$1278,0)))^(1/10)-1)*100)</f>
        <v>17.085582970286151</v>
      </c>
      <c r="W324" s="702">
        <f>IF(OR(U324&lt;=0,U324="n/a",V324&lt;=0,V324="n/a"),"n/a",U324/V324)</f>
        <v>0.26712318023122622</v>
      </c>
      <c r="X324" s="703">
        <f>IF(OR(AJ324&lt;=0,AJ324="n/a",U324&lt;=0,U324="n/a"),"n/a",U324/AJ324)</f>
        <v>0.37409469337109158</v>
      </c>
      <c r="Y324" s="664"/>
      <c r="Z324" s="651">
        <f>IF(OR(AC324&lt;0.01,AC324="n/a"),"n/a",M324/AC324*100)</f>
        <v>46.875</v>
      </c>
      <c r="AA324" s="887">
        <f>IF(OR(AC324&lt;0.01,AC324="n/a"),"n/a",I324/AC324)</f>
        <v>13.246093749999998</v>
      </c>
      <c r="AB324" s="888">
        <v>12</v>
      </c>
      <c r="AC324" s="866">
        <v>2.56</v>
      </c>
      <c r="AD324" s="866">
        <v>1.04</v>
      </c>
      <c r="AE324" s="866">
        <v>1.08</v>
      </c>
      <c r="AF324" s="866">
        <v>0.87</v>
      </c>
      <c r="AG324" s="866">
        <v>6.9</v>
      </c>
      <c r="AH324" s="866">
        <v>904.19999999999993</v>
      </c>
      <c r="AI324" s="866">
        <v>-4.5900000000000007</v>
      </c>
      <c r="AJ324" s="866">
        <v>12.2</v>
      </c>
      <c r="AK324" s="866">
        <v>12.7</v>
      </c>
      <c r="AL324" s="879">
        <v>1400</v>
      </c>
      <c r="AM324" s="873">
        <v>1.0999999999999999</v>
      </c>
      <c r="AN324" s="866">
        <v>0.27</v>
      </c>
      <c r="AO324" s="740">
        <f>IF(U324="n/a","n/a",IF(AA324&lt;0,"n/a",IF(AA324="n/a","n/a",J324+U324-AA324)))</f>
        <v>-5.1433593696694953</v>
      </c>
      <c r="AP324" s="741">
        <f>IF(U324="n/a","n/a",J324+U324)</f>
        <v>8.102734380330503</v>
      </c>
      <c r="AQ324" s="889">
        <f>IF(OR(AC324&lt;0.01,AF324="n/a"),"n/a",(I324/SQRT(22.5*AC324*(I324/AF324))-1)*100)</f>
        <v>-28.433087836160865</v>
      </c>
      <c r="AR324" s="651">
        <f>INDEX(Historical!$C$7:$C$1256,MATCH(B324,Historical!$B$7:$B$1278,0))*IF(AH324="n/a",1.03,IF(AH324&lt;0,1.01,IF(AH324&gt;10,1.1,(1+AH324/100))))</f>
        <v>1.2649999999999999</v>
      </c>
      <c r="AS324" s="887">
        <f>IF($AI324="n/a",1.03*AR324,IF($AI324&lt;0,1.01*AR324,IF($AI324&gt;10,1.1*AR324,(1+$AI324/100)*AR324)))</f>
        <v>1.27765</v>
      </c>
      <c r="AT324" s="887">
        <f>IF($AK324="n/a",1.03*AS324,IF($AK324&lt;0,1.01*AS324,IF($AK324&gt;10,1.1*AS324,(1+$AK324/100)*AS324)))</f>
        <v>1.4054150000000001</v>
      </c>
      <c r="AU324" s="887">
        <f>IF($AK324="n/a",1.03*AT324,IF($AK324&lt;0,1.01*AT324,IF($AK324&gt;10,1.1*AT324,(1+$AK324/100)*AT324)))</f>
        <v>1.5459565000000002</v>
      </c>
      <c r="AV324" s="887">
        <f>IF($AK324="n/a",1.03*AU324,IF($AK324&lt;0,1.01*AU324,IF($AK324&gt;10,1.1*AU324,(1+$AK324/100)*AU324)))</f>
        <v>1.7005521500000003</v>
      </c>
      <c r="AW324" s="651">
        <f>SUM(AR324:AV324)</f>
        <v>7.1945736500000006</v>
      </c>
      <c r="AX324" s="748">
        <f>AW324/I324*100</f>
        <v>21.216672515482163</v>
      </c>
      <c r="AY324" s="935">
        <v>0.56999999999999995</v>
      </c>
      <c r="AZ324" s="873">
        <v>11.25</v>
      </c>
      <c r="BA324" s="873">
        <v>-26.650000000000002</v>
      </c>
      <c r="BB324" s="873">
        <v>-4.72</v>
      </c>
      <c r="BC324" s="873">
        <v>-8.9599999999999991</v>
      </c>
      <c r="BE324" s="624">
        <v>2010</v>
      </c>
      <c r="BF324" s="899">
        <f>IF(BE324&gt;2008,0,IF(BE324&gt;2001,1,IF(BE324&gt;1990,2,IF(BE324&gt;1980,3,IF(BE324&gt;1973,4,IF(BE324&gt;1970,5,IF(BE324&gt;1960,6,IF(BE324&gt;1958,7,IF(BE324&gt;1953,8,9)))))))))</f>
        <v>0</v>
      </c>
      <c r="BG324" s="883">
        <v>0.89999999999999991</v>
      </c>
    </row>
    <row r="325" spans="1:59" ht="11.25" customHeight="1" x14ac:dyDescent="0.2">
      <c r="A325" s="864" t="s">
        <v>1286</v>
      </c>
      <c r="B325" s="876" t="s">
        <v>1287</v>
      </c>
      <c r="C325" s="933" t="s">
        <v>112</v>
      </c>
      <c r="D325" s="933" t="s">
        <v>4325</v>
      </c>
      <c r="E325" s="733">
        <v>9</v>
      </c>
      <c r="F325" s="1158">
        <v>420</v>
      </c>
      <c r="G325" s="1141" t="s">
        <v>106</v>
      </c>
      <c r="H325" s="1141" t="s">
        <v>106</v>
      </c>
      <c r="I325" s="866">
        <v>32.549999999999997</v>
      </c>
      <c r="J325" s="651">
        <f>(M325/I325)*100</f>
        <v>3.7480798771121355</v>
      </c>
      <c r="K325" s="878">
        <v>0.30499999999999999</v>
      </c>
      <c r="L325" s="888">
        <v>4</v>
      </c>
      <c r="M325" s="642">
        <f>K325*L325</f>
        <v>1.22</v>
      </c>
      <c r="N325" s="871" t="s">
        <v>119</v>
      </c>
      <c r="O325" s="734">
        <v>0.29499999999999998</v>
      </c>
      <c r="P325" s="867">
        <v>43601</v>
      </c>
      <c r="Q325" s="867">
        <v>43619</v>
      </c>
      <c r="R325" s="642">
        <f>(K325-O325)/O325*100</f>
        <v>3.3898305084745797</v>
      </c>
      <c r="S325" s="701">
        <f>IF(INDEX(Historical!$D$7:$D$1254,MATCH(B325,Historical!$B$7:$B$1278,0))=0,"n/a",(INDEX(Historical!$C$7:$C$1256,MATCH(B325,Historical!$B$7:$B$1278,0))/INDEX(Historical!$D$7:$D$1254,MATCH(B325,Historical!$B$7:$B$1278,0))-1)*100)</f>
        <v>3.4188034188034289</v>
      </c>
      <c r="T325" s="701">
        <f>IF(INDEX(Historical!$F$7:$F$1247,MATCH(B325,Historical!$B$7:$B$1278,0))=0,"n/a",((INDEX(Historical!$C$7:$C$1256,MATCH(B325,Historical!$B$7:$B$1278,0))/INDEX(Historical!$F$7:$F$1247,MATCH(B325,Historical!$B$7:$B$1278,0)))^(1/3)-1)*100)</f>
        <v>3.5427330403113633</v>
      </c>
      <c r="U325" s="701">
        <f>IF(INDEX(Historical!$H$7:$H$1247,MATCH(B325,Historical!$B$7:$B$1278,0))=0,"n/a",((INDEX(Historical!$C$7:$C$1256,MATCH(B325,Historical!$B$7:$B$1278,0))/INDEX(Historical!$H$7:$H$1247,MATCH(B325,Historical!$B$7:$B$1278,0)))^(1/5)-1)*100)</f>
        <v>4.0950396969256841</v>
      </c>
      <c r="V325" s="701">
        <f>IF(INDEX(Historical!$O$7:$O$1247,MATCH(B325,Historical!$B$7:$B$1278,0))=0,"n/a",((INDEX(Historical!$C$7:$C$1256,MATCH(B325,Historical!$B$7:$B$1278,0))/INDEX(Historical!$O$7:$O$1247,MATCH(B325,Historical!$B$7:$B$1278,0)))^(1/10)-1)*100)</f>
        <v>3.4733933859090849</v>
      </c>
      <c r="W325" s="702">
        <f>IF(OR(U325&lt;=0,U325="n/a",V325&lt;=0,V325="n/a"),"n/a",U325/V325)</f>
        <v>1.1789737705894483</v>
      </c>
      <c r="X325" s="703">
        <f>IF(OR(AJ325&lt;=0,AJ325="n/a",U325&lt;=0,U325="n/a"),"n/a",U325/AJ325)</f>
        <v>0.30333627384634698</v>
      </c>
      <c r="Y325" s="665"/>
      <c r="Z325" s="651">
        <f>IF(OR(AC325&lt;0.01,AC325="n/a"),"n/a",M325/AC325*100)</f>
        <v>78.709677419354847</v>
      </c>
      <c r="AA325" s="887">
        <f>IF(OR(AC325&lt;0.01,AC325="n/a"),"n/a",I325/AC325)</f>
        <v>20.999999999999996</v>
      </c>
      <c r="AB325" s="888">
        <v>12</v>
      </c>
      <c r="AC325" s="866">
        <v>1.55</v>
      </c>
      <c r="AD325" s="866">
        <v>2.33</v>
      </c>
      <c r="AE325" s="866">
        <v>0.68</v>
      </c>
      <c r="AF325" s="866">
        <v>2.5099999999999998</v>
      </c>
      <c r="AG325" s="866">
        <v>15.2</v>
      </c>
      <c r="AH325" s="866">
        <v>20.599999999999998</v>
      </c>
      <c r="AI325" s="866">
        <v>16.559999999999999</v>
      </c>
      <c r="AJ325" s="866">
        <v>13.5</v>
      </c>
      <c r="AK325" s="866">
        <v>9</v>
      </c>
      <c r="AL325" s="879">
        <v>1370</v>
      </c>
      <c r="AM325" s="873">
        <v>1</v>
      </c>
      <c r="AN325" s="866">
        <v>0.34</v>
      </c>
      <c r="AO325" s="740">
        <f>IF(U325="n/a","n/a",IF(AA325&lt;0,"n/a",IF(AA325="n/a","n/a",J325+U325-AA325)))</f>
        <v>-13.156880425962177</v>
      </c>
      <c r="AP325" s="741">
        <f>IF(U325="n/a","n/a",J325+U325)</f>
        <v>7.8431195740378197</v>
      </c>
      <c r="AQ325" s="889">
        <f>IF(OR(AC325&lt;0.01,AF325="n/a"),"n/a",(I325/SQRT(22.5*AC325*(I325/AF325))-1)*100)</f>
        <v>53.057723315965546</v>
      </c>
      <c r="AR325" s="651">
        <f>INDEX(Historical!$C$7:$C$1256,MATCH(B325,Historical!$B$7:$B$1278,0))*IF(AH325="n/a",1.03,IF(AH325&lt;0,1.01,IF(AH325&gt;10,1.1,(1+AH325/100))))</f>
        <v>1.331</v>
      </c>
      <c r="AS325" s="887">
        <f>IF($AI325="n/a",1.03*AR325,IF($AI325&lt;0,1.01*AR325,IF($AI325&gt;10,1.1*AR325,(1+$AI325/100)*AR325)))</f>
        <v>1.4641000000000002</v>
      </c>
      <c r="AT325" s="887">
        <f>IF($AK325="n/a",1.03*AS325,IF($AK325&lt;0,1.01*AS325,IF($AK325&gt;10,1.1*AS325,(1+$AK325/100)*AS325)))</f>
        <v>1.5958690000000002</v>
      </c>
      <c r="AU325" s="887">
        <f>IF($AK325="n/a",1.03*AT325,IF($AK325&lt;0,1.01*AT325,IF($AK325&gt;10,1.1*AT325,(1+$AK325/100)*AT325)))</f>
        <v>1.7394972100000003</v>
      </c>
      <c r="AV325" s="887">
        <f>IF($AK325="n/a",1.03*AU325,IF($AK325&lt;0,1.01*AU325,IF($AK325&gt;10,1.1*AU325,(1+$AK325/100)*AU325)))</f>
        <v>1.8960519589000004</v>
      </c>
      <c r="AW325" s="651">
        <f>SUM(AR325:AV325)</f>
        <v>8.0265181689000009</v>
      </c>
      <c r="AX325" s="748">
        <f>AW325/I325*100</f>
        <v>24.659041993548392</v>
      </c>
      <c r="AY325" s="935">
        <v>1.18</v>
      </c>
      <c r="AZ325" s="873">
        <v>96.03</v>
      </c>
      <c r="BA325" s="873">
        <v>-24.13</v>
      </c>
      <c r="BB325" s="873">
        <v>-1.25</v>
      </c>
      <c r="BC325" s="873">
        <v>8.52</v>
      </c>
      <c r="BE325" s="624">
        <v>2011</v>
      </c>
      <c r="BF325" s="899">
        <f>IF(BE325&gt;2008,0,IF(BE325&gt;2001,1,IF(BE325&gt;1990,2,IF(BE325&gt;1980,3,IF(BE325&gt;1973,4,IF(BE325&gt;1970,5,IF(BE325&gt;1960,6,IF(BE325&gt;1958,7,IF(BE325&gt;1953,8,9)))))))))</f>
        <v>0</v>
      </c>
      <c r="BG325" s="883">
        <v>6.1</v>
      </c>
    </row>
    <row r="326" spans="1:59" ht="11.25" customHeight="1" x14ac:dyDescent="0.2">
      <c r="A326" s="872" t="s">
        <v>3835</v>
      </c>
      <c r="B326" s="876" t="s">
        <v>3836</v>
      </c>
      <c r="C326" s="933" t="s">
        <v>108</v>
      </c>
      <c r="D326" s="933" t="s">
        <v>4337</v>
      </c>
      <c r="E326" s="733">
        <v>6</v>
      </c>
      <c r="F326" s="1158">
        <v>663</v>
      </c>
      <c r="G326" s="1127" t="s">
        <v>106</v>
      </c>
      <c r="H326" s="1127" t="s">
        <v>106</v>
      </c>
      <c r="I326" s="875">
        <v>8.07</v>
      </c>
      <c r="J326" s="651">
        <f>(M326/I326)*100</f>
        <v>6.8153655514250318</v>
      </c>
      <c r="K326" s="878">
        <v>0.13750000000000001</v>
      </c>
      <c r="L326" s="888">
        <v>4</v>
      </c>
      <c r="M326" s="642">
        <f>K326*L326</f>
        <v>0.55000000000000004</v>
      </c>
      <c r="N326" s="871" t="s">
        <v>303</v>
      </c>
      <c r="O326" s="734">
        <v>0.11</v>
      </c>
      <c r="P326" s="867">
        <v>43696</v>
      </c>
      <c r="Q326" s="867">
        <v>43718</v>
      </c>
      <c r="R326" s="642">
        <f>(K326-O326)/O326*100</f>
        <v>25.000000000000011</v>
      </c>
      <c r="S326" s="701">
        <f>IF(INDEX(Historical!$D$7:$D$1254,MATCH(B326,Historical!$B$7:$B$1278,0))=0,"n/a",(INDEX(Historical!$C$7:$C$1256,MATCH(B326,Historical!$B$7:$B$1278,0))/INDEX(Historical!$D$7:$D$1254,MATCH(B326,Historical!$B$7:$B$1278,0))-1)*100)</f>
        <v>20.731707317073166</v>
      </c>
      <c r="T326" s="701">
        <f>IF(INDEX(Historical!$F$7:$F$1247,MATCH(B326,Historical!$B$7:$B$1278,0))=0,"n/a",((INDEX(Historical!$C$7:$C$1256,MATCH(B326,Historical!$B$7:$B$1278,0))/INDEX(Historical!$F$7:$F$1247,MATCH(B326,Historical!$B$7:$B$1278,0)))^(1/3)-1)*100)</f>
        <v>29.739714955348397</v>
      </c>
      <c r="U326" s="701">
        <f>IF(INDEX(Historical!$H$7:$H$1247,MATCH(B326,Historical!$B$7:$B$1278,0))=0,"n/a",((INDEX(Historical!$C$7:$C$1256,MATCH(B326,Historical!$B$7:$B$1278,0))/INDEX(Historical!$H$7:$H$1247,MATCH(B326,Historical!$B$7:$B$1278,0)))^(1/5)-1)*100)</f>
        <v>34.292356784634912</v>
      </c>
      <c r="V326" s="701">
        <f>IF(INDEX(Historical!$O$7:$O$1247,MATCH(B326,Historical!$B$7:$B$1278,0))=0,"n/a",((INDEX(Historical!$C$7:$C$1256,MATCH(B326,Historical!$B$7:$B$1278,0))/INDEX(Historical!$O$7:$O$1247,MATCH(B326,Historical!$B$7:$B$1278,0)))^(1/10)-1)*100)</f>
        <v>23.493868371626792</v>
      </c>
      <c r="W326" s="702">
        <f>IF(OR(U326&lt;=0,U326="n/a",V326&lt;=0,V326="n/a"),"n/a",U326/V326)</f>
        <v>1.4596300720765636</v>
      </c>
      <c r="X326" s="703">
        <f>IF(OR(AJ326&lt;=0,AJ326="n/a",U326&lt;=0,U326="n/a"),"n/a",U326/AJ326)</f>
        <v>3.2973419985225876</v>
      </c>
      <c r="Y326" s="664"/>
      <c r="Z326" s="651">
        <f>IF(OR(AC326&lt;0.01,AC326="n/a"),"n/a",M326/AC326*100)</f>
        <v>46.610169491525426</v>
      </c>
      <c r="AA326" s="887">
        <f>IF(OR(AC326&lt;0.01,AC326="n/a"),"n/a",I326/AC326)</f>
        <v>6.8389830508474585</v>
      </c>
      <c r="AB326" s="888">
        <v>9</v>
      </c>
      <c r="AC326" s="866">
        <v>1.18</v>
      </c>
      <c r="AD326" s="866" t="s">
        <v>136</v>
      </c>
      <c r="AE326" s="866">
        <v>1.63</v>
      </c>
      <c r="AF326" s="866">
        <v>0.76</v>
      </c>
      <c r="AG326" s="866">
        <v>11.5</v>
      </c>
      <c r="AH326" s="866">
        <v>-54.500000000000007</v>
      </c>
      <c r="AI326" s="866" t="s">
        <v>136</v>
      </c>
      <c r="AJ326" s="866">
        <v>10.4</v>
      </c>
      <c r="AK326" s="866" t="s">
        <v>136</v>
      </c>
      <c r="AL326" s="879">
        <v>58.91</v>
      </c>
      <c r="AM326" s="873">
        <v>44.5</v>
      </c>
      <c r="AN326" s="866">
        <v>0</v>
      </c>
      <c r="AO326" s="740">
        <f>IF(U326="n/a","n/a",IF(AA326&lt;0,"n/a",IF(AA326="n/a","n/a",J326+U326-AA326)))</f>
        <v>34.268739285212483</v>
      </c>
      <c r="AP326" s="741">
        <f>IF(U326="n/a","n/a",J326+U326)</f>
        <v>41.107722336059943</v>
      </c>
      <c r="AQ326" s="889">
        <f>IF(OR(AC326&lt;0.01,AF326="n/a"),"n/a",(I326/SQRT(22.5*AC326*(I326/AF326))-1)*100)</f>
        <v>-51.936952893359532</v>
      </c>
      <c r="AR326" s="651">
        <f>INDEX(Historical!$C$7:$C$1256,MATCH(B326,Historical!$B$7:$B$1278,0))*IF(AH326="n/a",1.03,IF(AH326&lt;0,1.01,IF(AH326&gt;10,1.1,(1+AH326/100))))</f>
        <v>0.49995000000000001</v>
      </c>
      <c r="AS326" s="887">
        <f>IF($AI326="n/a",1.03*AR326,IF($AI326&lt;0,1.01*AR326,IF($AI326&gt;10,1.1*AR326,(1+$AI326/100)*AR326)))</f>
        <v>0.51494850000000003</v>
      </c>
      <c r="AT326" s="887">
        <f>IF($AK326="n/a",1.03*AS326,IF($AK326&lt;0,1.01*AS326,IF($AK326&gt;10,1.1*AS326,(1+$AK326/100)*AS326)))</f>
        <v>0.53039695500000006</v>
      </c>
      <c r="AU326" s="887">
        <f>IF($AK326="n/a",1.03*AT326,IF($AK326&lt;0,1.01*AT326,IF($AK326&gt;10,1.1*AT326,(1+$AK326/100)*AT326)))</f>
        <v>0.54630886365000009</v>
      </c>
      <c r="AV326" s="887">
        <f>IF($AK326="n/a",1.03*AU326,IF($AK326&lt;0,1.01*AU326,IF($AK326&gt;10,1.1*AU326,(1+$AK326/100)*AU326)))</f>
        <v>0.56269812955950016</v>
      </c>
      <c r="AW326" s="651">
        <f>SUM(AR326:AV326)</f>
        <v>2.6543024482095006</v>
      </c>
      <c r="AX326" s="748">
        <f>AW326/I326*100</f>
        <v>32.89098448834573</v>
      </c>
      <c r="AY326" s="935">
        <v>0.95</v>
      </c>
      <c r="AZ326" s="873">
        <v>41.949999999999996</v>
      </c>
      <c r="BA326" s="873">
        <v>-36.85</v>
      </c>
      <c r="BB326" s="873">
        <v>-7.33</v>
      </c>
      <c r="BC326" s="873">
        <v>-6.2600000000000007</v>
      </c>
      <c r="BE326" s="624">
        <v>2014</v>
      </c>
      <c r="BF326" s="899">
        <f>IF(BE326&gt;2008,0,IF(BE326&gt;2001,1,IF(BE326&gt;1990,2,IF(BE326&gt;1980,3,IF(BE326&gt;1973,4,IF(BE326&gt;1970,5,IF(BE326&gt;1960,6,IF(BE326&gt;1958,7,IF(BE326&gt;1953,8,9)))))))))</f>
        <v>0</v>
      </c>
      <c r="BG326" s="883">
        <v>8.6999999999999993</v>
      </c>
    </row>
    <row r="327" spans="1:59" ht="11.25" customHeight="1" x14ac:dyDescent="0.2">
      <c r="A327" s="864" t="s">
        <v>1288</v>
      </c>
      <c r="B327" s="876" t="s">
        <v>1289</v>
      </c>
      <c r="C327" s="933" t="s">
        <v>108</v>
      </c>
      <c r="D327" s="933" t="s">
        <v>4341</v>
      </c>
      <c r="E327" s="733">
        <v>10</v>
      </c>
      <c r="F327" s="1158">
        <v>421</v>
      </c>
      <c r="G327" s="1178" t="s">
        <v>106</v>
      </c>
      <c r="H327" s="1178" t="s">
        <v>106</v>
      </c>
      <c r="I327" s="875">
        <v>16.600000000000001</v>
      </c>
      <c r="J327" s="651">
        <f>(M327/I327)*100</f>
        <v>3.3734939759036147</v>
      </c>
      <c r="K327" s="878">
        <v>0.14000000000000001</v>
      </c>
      <c r="L327" s="888">
        <v>4</v>
      </c>
      <c r="M327" s="642">
        <f>K327*L327</f>
        <v>0.56000000000000005</v>
      </c>
      <c r="N327" s="871" t="s">
        <v>791</v>
      </c>
      <c r="O327" s="734">
        <v>0.13</v>
      </c>
      <c r="P327" s="862">
        <v>44144</v>
      </c>
      <c r="Q327" s="862">
        <v>44167</v>
      </c>
      <c r="R327" s="642">
        <f>(K327-O327)/O327*100</f>
        <v>7.6923076923076987</v>
      </c>
      <c r="S327" s="701">
        <f>IF(INDEX(Historical!$D$7:$D$1254,MATCH(B327,Historical!$B$7:$B$1278,0))=0,"n/a",(INDEX(Historical!$C$7:$C$1256,MATCH(B327,Historical!$B$7:$B$1278,0))/INDEX(Historical!$D$7:$D$1254,MATCH(B327,Historical!$B$7:$B$1278,0))-1)*100)</f>
        <v>10.869565217391308</v>
      </c>
      <c r="T327" s="701">
        <f>IF(INDEX(Historical!$F$7:$F$1247,MATCH(B327,Historical!$B$7:$B$1278,0))=0,"n/a",((INDEX(Historical!$C$7:$C$1256,MATCH(B327,Historical!$B$7:$B$1278,0))/INDEX(Historical!$F$7:$F$1247,MATCH(B327,Historical!$B$7:$B$1278,0)))^(1/3)-1)*100)</f>
        <v>14.192224550956389</v>
      </c>
      <c r="U327" s="701">
        <f>IF(INDEX(Historical!$H$7:$H$1247,MATCH(B327,Historical!$B$7:$B$1278,0))=0,"n/a",((INDEX(Historical!$C$7:$C$1256,MATCH(B327,Historical!$B$7:$B$1278,0))/INDEX(Historical!$H$7:$H$1247,MATCH(B327,Historical!$B$7:$B$1278,0)))^(1/5)-1)*100)</f>
        <v>23.852970009599229</v>
      </c>
      <c r="V327" s="701">
        <f>IF(INDEX(Historical!$O$7:$O$1247,MATCH(B327,Historical!$B$7:$B$1278,0))=0,"n/a",((INDEX(Historical!$C$7:$C$1256,MATCH(B327,Historical!$B$7:$B$1278,0))/INDEX(Historical!$O$7:$O$1247,MATCH(B327,Historical!$B$7:$B$1278,0)))^(1/10)-1)*100)</f>
        <v>25.050520646078112</v>
      </c>
      <c r="W327" s="702">
        <f>IF(OR(U327&lt;=0,U327="n/a",V327&lt;=0,V327="n/a"),"n/a",U327/V327)</f>
        <v>0.95219458096706777</v>
      </c>
      <c r="X327" s="703">
        <f>IF(OR(AJ327&lt;=0,AJ327="n/a",U327&lt;=0,U327="n/a"),"n/a",U327/AJ327)</f>
        <v>1.5692743427367914</v>
      </c>
      <c r="Y327" s="877"/>
      <c r="Z327" s="651">
        <f>IF(OR(AC327&lt;0.01,AC327="n/a"),"n/a",M327/AC327*100)</f>
        <v>45.161290322580648</v>
      </c>
      <c r="AA327" s="887">
        <f>IF(OR(AC327&lt;0.01,AC327="n/a"),"n/a",I327/AC327)</f>
        <v>13.38709677419355</v>
      </c>
      <c r="AB327" s="888">
        <v>12</v>
      </c>
      <c r="AC327" s="866">
        <v>1.24</v>
      </c>
      <c r="AD327" s="866">
        <v>2.67</v>
      </c>
      <c r="AE327" s="866">
        <v>3.9</v>
      </c>
      <c r="AF327" s="866">
        <v>1.1000000000000001</v>
      </c>
      <c r="AG327" s="866">
        <v>8.7999999999999989</v>
      </c>
      <c r="AH327" s="866">
        <v>0</v>
      </c>
      <c r="AI327" s="866">
        <v>20.45</v>
      </c>
      <c r="AJ327" s="866">
        <v>15.2</v>
      </c>
      <c r="AK327" s="866">
        <v>5</v>
      </c>
      <c r="AL327" s="879">
        <v>2670</v>
      </c>
      <c r="AM327" s="873">
        <v>8.2100000000000009</v>
      </c>
      <c r="AN327" s="866">
        <v>0.15</v>
      </c>
      <c r="AO327" s="740">
        <f>IF(U327="n/a","n/a",IF(AA327&lt;0,"n/a",IF(AA327="n/a","n/a",J327+U327-AA327)))</f>
        <v>13.839367211309293</v>
      </c>
      <c r="AP327" s="741">
        <f>IF(U327="n/a","n/a",J327+U327)</f>
        <v>27.226463985502843</v>
      </c>
      <c r="AQ327" s="889">
        <f>IF(OR(AC327&lt;0.01,AF327="n/a"),"n/a",(I327/SQRT(22.5*AC327*(I327/AF327))-1)*100)</f>
        <v>-19.1000440829322</v>
      </c>
      <c r="AR327" s="651">
        <f>INDEX(Historical!$C$7:$C$1256,MATCH(B327,Historical!$B$7:$B$1278,0))*IF(AH327="n/a",1.03,IF(AH327&lt;0,1.01,IF(AH327&gt;10,1.1,(1+AH327/100))))</f>
        <v>0.51</v>
      </c>
      <c r="AS327" s="887">
        <f>IF($AI327="n/a",1.03*AR327,IF($AI327&lt;0,1.01*AR327,IF($AI327&gt;10,1.1*AR327,(1+$AI327/100)*AR327)))</f>
        <v>0.56100000000000005</v>
      </c>
      <c r="AT327" s="887">
        <f>IF($AK327="n/a",1.03*AS327,IF($AK327&lt;0,1.01*AS327,IF($AK327&gt;10,1.1*AS327,(1+$AK327/100)*AS327)))</f>
        <v>0.58905000000000007</v>
      </c>
      <c r="AU327" s="887">
        <f>IF($AK327="n/a",1.03*AT327,IF($AK327&lt;0,1.01*AT327,IF($AK327&gt;10,1.1*AT327,(1+$AK327/100)*AT327)))</f>
        <v>0.61850250000000007</v>
      </c>
      <c r="AV327" s="887">
        <f>IF($AK327="n/a",1.03*AU327,IF($AK327&lt;0,1.01*AU327,IF($AK327&gt;10,1.1*AU327,(1+$AK327/100)*AU327)))</f>
        <v>0.64942762500000006</v>
      </c>
      <c r="AW327" s="651">
        <f>SUM(AR327:AV327)</f>
        <v>2.9279801250000004</v>
      </c>
      <c r="AX327" s="748">
        <f>AW327/I327*100</f>
        <v>17.638434487951805</v>
      </c>
      <c r="AY327" s="935">
        <v>1.59</v>
      </c>
      <c r="AZ327" s="873">
        <v>70.960000000000008</v>
      </c>
      <c r="BA327" s="873">
        <v>-21.099999999999998</v>
      </c>
      <c r="BB327" s="873">
        <v>2.62</v>
      </c>
      <c r="BC327" s="873">
        <v>5.62</v>
      </c>
      <c r="BE327" s="624">
        <v>2011</v>
      </c>
      <c r="BF327" s="899">
        <f>IF(BE327&gt;2008,0,IF(BE327&gt;2001,1,IF(BE327&gt;1990,2,IF(BE327&gt;1980,3,IF(BE327&gt;1973,4,IF(BE327&gt;1970,5,IF(BE327&gt;1960,6,IF(BE327&gt;1958,7,IF(BE327&gt;1953,8,9)))))))))</f>
        <v>0</v>
      </c>
      <c r="BG327" s="883">
        <v>1.4000000000000001</v>
      </c>
    </row>
    <row r="328" spans="1:59" ht="11.25" customHeight="1" x14ac:dyDescent="0.2">
      <c r="A328" s="872" t="s">
        <v>1292</v>
      </c>
      <c r="B328" s="876" t="s">
        <v>1293</v>
      </c>
      <c r="C328" s="933" t="s">
        <v>112</v>
      </c>
      <c r="D328" s="933" t="s">
        <v>4363</v>
      </c>
      <c r="E328" s="733">
        <v>10</v>
      </c>
      <c r="F328" s="1158">
        <v>409</v>
      </c>
      <c r="G328" s="1178" t="s">
        <v>37</v>
      </c>
      <c r="H328" s="1178" t="s">
        <v>37</v>
      </c>
      <c r="I328" s="875">
        <v>164.95</v>
      </c>
      <c r="J328" s="651">
        <f>(M328/I328)*100</f>
        <v>2.2552288572294641</v>
      </c>
      <c r="K328" s="878">
        <v>0.93</v>
      </c>
      <c r="L328" s="888">
        <v>4</v>
      </c>
      <c r="M328" s="642">
        <f>K328*L328</f>
        <v>3.72</v>
      </c>
      <c r="N328" s="871" t="s">
        <v>248</v>
      </c>
      <c r="O328" s="734">
        <v>0.9</v>
      </c>
      <c r="P328" s="862">
        <v>44147</v>
      </c>
      <c r="Q328" s="862">
        <v>44169</v>
      </c>
      <c r="R328" s="642">
        <f>(K328-O328)/O328*100</f>
        <v>3.3333333333333361</v>
      </c>
      <c r="S328" s="701">
        <f>IF(INDEX(Historical!$D$7:$D$1254,MATCH(B328,Historical!$B$7:$B$1278,0))=0,"n/a",(INDEX(Historical!$C$7:$C$1256,MATCH(B328,Historical!$B$7:$B$1278,0))/INDEX(Historical!$D$7:$D$1254,MATCH(B328,Historical!$B$7:$B$1278,0))-1)*100)</f>
        <v>9.9836333878887018</v>
      </c>
      <c r="T328" s="701">
        <f>IF(INDEX(Historical!$F$7:$F$1247,MATCH(B328,Historical!$B$7:$B$1278,0))=0,"n/a",((INDEX(Historical!$C$7:$C$1256,MATCH(B328,Historical!$B$7:$B$1278,0))/INDEX(Historical!$F$7:$F$1247,MATCH(B328,Historical!$B$7:$B$1278,0)))^(1/3)-1)*100)</f>
        <v>11.102644857564847</v>
      </c>
      <c r="U328" s="701">
        <f>IF(INDEX(Historical!$H$7:$H$1247,MATCH(B328,Historical!$B$7:$B$1278,0))=0,"n/a",((INDEX(Historical!$C$7:$C$1256,MATCH(B328,Historical!$B$7:$B$1278,0))/INDEX(Historical!$H$7:$H$1247,MATCH(B328,Historical!$B$7:$B$1278,0)))^(1/5)-1)*100)</f>
        <v>12.464571627241106</v>
      </c>
      <c r="V328" s="701">
        <f>IF(INDEX(Historical!$O$7:$O$1247,MATCH(B328,Historical!$B$7:$B$1278,0))=0,"n/a",((INDEX(Historical!$C$7:$C$1256,MATCH(B328,Historical!$B$7:$B$1278,0))/INDEX(Historical!$O$7:$O$1247,MATCH(B328,Historical!$B$7:$B$1278,0)))^(1/10)-1)*100)</f>
        <v>10.752972403706075</v>
      </c>
      <c r="W328" s="702">
        <f>IF(OR(U328&lt;=0,U328="n/a",V328&lt;=0,V328="n/a"),"n/a",U328/V328)</f>
        <v>1.1591745202419677</v>
      </c>
      <c r="X328" s="703">
        <f>IF(OR(AJ328&lt;=0,AJ328="n/a",U328&lt;=0,U328="n/a"),"n/a",U328/AJ328)</f>
        <v>1.4664201914401302</v>
      </c>
      <c r="Y328" s="654"/>
      <c r="Z328" s="651">
        <f>IF(OR(AC328&lt;0.01,AC328="n/a"),"n/a",M328/AC328*100)</f>
        <v>48.062015503875969</v>
      </c>
      <c r="AA328" s="887">
        <f>IF(OR(AC328&lt;0.01,AC328="n/a"),"n/a",I328/AC328)</f>
        <v>21.311369509043924</v>
      </c>
      <c r="AB328" s="888">
        <v>12</v>
      </c>
      <c r="AC328" s="866">
        <v>7.74</v>
      </c>
      <c r="AD328" s="866">
        <v>11.61</v>
      </c>
      <c r="AE328" s="866">
        <v>3.38</v>
      </c>
      <c r="AF328" s="866">
        <v>6.38</v>
      </c>
      <c r="AG328" s="866">
        <v>32.300000000000004</v>
      </c>
      <c r="AH328" s="866">
        <v>-4.3999999999999995</v>
      </c>
      <c r="AI328" s="866">
        <v>13.88</v>
      </c>
      <c r="AJ328" s="866">
        <v>8.5</v>
      </c>
      <c r="AK328" s="866">
        <v>1.8399999999999999</v>
      </c>
      <c r="AL328" s="879">
        <v>116620</v>
      </c>
      <c r="AM328" s="873">
        <v>0.1</v>
      </c>
      <c r="AN328" s="866">
        <v>1.22</v>
      </c>
      <c r="AO328" s="740">
        <f>IF(U328="n/a","n/a",IF(AA328&lt;0,"n/a",IF(AA328="n/a","n/a",J328+U328-AA328)))</f>
        <v>-6.5915690245733529</v>
      </c>
      <c r="AP328" s="741">
        <f>IF(U328="n/a","n/a",J328+U328)</f>
        <v>14.719800484470571</v>
      </c>
      <c r="AQ328" s="889">
        <f>IF(OR(AC328&lt;0.01,AF328="n/a"),"n/a",(I328/SQRT(22.5*AC328*(I328/AF328))-1)*100)</f>
        <v>145.82427099020708</v>
      </c>
      <c r="AR328" s="651">
        <f>INDEX(Historical!$C$7:$C$1256,MATCH(B328,Historical!$B$7:$B$1278,0))*IF(AH328="n/a",1.03,IF(AH328&lt;0,1.01,IF(AH328&gt;10,1.1,(1+AH328/100))))</f>
        <v>3.3935999999999997</v>
      </c>
      <c r="AS328" s="887">
        <f>IF($AI328="n/a",1.03*AR328,IF($AI328&lt;0,1.01*AR328,IF($AI328&gt;10,1.1*AR328,(1+$AI328/100)*AR328)))</f>
        <v>3.7329599999999998</v>
      </c>
      <c r="AT328" s="887">
        <f>IF($AK328="n/a",1.03*AS328,IF($AK328&lt;0,1.01*AS328,IF($AK328&gt;10,1.1*AS328,(1+$AK328/100)*AS328)))</f>
        <v>3.8016464639999996</v>
      </c>
      <c r="AU328" s="887">
        <f>IF($AK328="n/a",1.03*AT328,IF($AK328&lt;0,1.01*AT328,IF($AK328&gt;10,1.1*AT328,(1+$AK328/100)*AT328)))</f>
        <v>3.8715967589375997</v>
      </c>
      <c r="AV328" s="887">
        <f>IF($AK328="n/a",1.03*AU328,IF($AK328&lt;0,1.01*AU328,IF($AK328&gt;10,1.1*AU328,(1+$AK328/100)*AU328)))</f>
        <v>3.9428341393020516</v>
      </c>
      <c r="AW328" s="651">
        <f>SUM(AR328:AV328)</f>
        <v>18.742637362239648</v>
      </c>
      <c r="AX328" s="748">
        <f>AW328/I328*100</f>
        <v>11.362617376319886</v>
      </c>
      <c r="AY328" s="935">
        <v>1.03</v>
      </c>
      <c r="AZ328" s="873">
        <v>63.190000000000005</v>
      </c>
      <c r="BA328" s="873">
        <v>-10.38</v>
      </c>
      <c r="BB328" s="873">
        <v>-1.4000000000000001</v>
      </c>
      <c r="BC328" s="873">
        <v>6.8000000000000007</v>
      </c>
      <c r="BE328" s="624">
        <v>2012</v>
      </c>
      <c r="BF328" s="899">
        <f>IF(BE328&gt;2008,0,IF(BE328&gt;2001,1,IF(BE328&gt;1990,2,IF(BE328&gt;1980,3,IF(BE328&gt;1973,4,IF(BE328&gt;1970,5,IF(BE328&gt;1960,6,IF(BE328&gt;1958,7,IF(BE328&gt;1953,8,9)))))))))</f>
        <v>0</v>
      </c>
      <c r="BG328" s="883">
        <v>9.8000000000000007</v>
      </c>
    </row>
    <row r="329" spans="1:59" ht="11.25" customHeight="1" x14ac:dyDescent="0.2">
      <c r="A329" s="864" t="s">
        <v>622</v>
      </c>
      <c r="B329" s="876" t="s">
        <v>623</v>
      </c>
      <c r="C329" s="933" t="s">
        <v>108</v>
      </c>
      <c r="D329" s="933" t="s">
        <v>4341</v>
      </c>
      <c r="E329" s="733">
        <v>15</v>
      </c>
      <c r="F329" s="1158">
        <v>249</v>
      </c>
      <c r="G329" s="1158" t="s">
        <v>106</v>
      </c>
      <c r="H329" s="1158" t="s">
        <v>106</v>
      </c>
      <c r="I329" s="875">
        <v>115</v>
      </c>
      <c r="J329" s="651">
        <f>(M329/I329)*100</f>
        <v>1.6</v>
      </c>
      <c r="K329" s="878">
        <v>0.46</v>
      </c>
      <c r="L329" s="888">
        <v>4</v>
      </c>
      <c r="M329" s="642">
        <f>K329*L329</f>
        <v>1.84</v>
      </c>
      <c r="N329" s="871" t="s">
        <v>516</v>
      </c>
      <c r="O329" s="734">
        <v>0.44</v>
      </c>
      <c r="P329" s="619">
        <v>43783</v>
      </c>
      <c r="Q329" s="619">
        <v>43798</v>
      </c>
      <c r="R329" s="642">
        <f>(K329-O329)/O329*100</f>
        <v>4.5454545454545494</v>
      </c>
      <c r="S329" s="701">
        <f>IF(INDEX(Historical!$D$7:$D$1254,MATCH(B329,Historical!$B$7:$B$1278,0))=0,"n/a",(INDEX(Historical!$C$7:$C$1256,MATCH(B329,Historical!$B$7:$B$1278,0))/INDEX(Historical!$D$7:$D$1254,MATCH(B329,Historical!$B$7:$B$1278,0))-1)*100)</f>
        <v>6.5868263473053856</v>
      </c>
      <c r="T329" s="701">
        <f>IF(INDEX(Historical!$F$7:$F$1247,MATCH(B329,Historical!$B$7:$B$1278,0))=0,"n/a",((INDEX(Historical!$C$7:$C$1256,MATCH(B329,Historical!$B$7:$B$1278,0))/INDEX(Historical!$F$7:$F$1247,MATCH(B329,Historical!$B$7:$B$1278,0)))^(1/3)-1)*100)</f>
        <v>14.045875999309576</v>
      </c>
      <c r="U329" s="701">
        <f>IF(INDEX(Historical!$H$7:$H$1247,MATCH(B329,Historical!$B$7:$B$1278,0))=0,"n/a",((INDEX(Historical!$C$7:$C$1256,MATCH(B329,Historical!$B$7:$B$1278,0))/INDEX(Historical!$H$7:$H$1247,MATCH(B329,Historical!$B$7:$B$1278,0)))^(1/5)-1)*100)</f>
        <v>11.346695461064794</v>
      </c>
      <c r="V329" s="701">
        <f>IF(INDEX(Historical!$O$7:$O$1247,MATCH(B329,Historical!$B$7:$B$1278,0))=0,"n/a",((INDEX(Historical!$C$7:$C$1256,MATCH(B329,Historical!$B$7:$B$1278,0))/INDEX(Historical!$O$7:$O$1247,MATCH(B329,Historical!$B$7:$B$1278,0)))^(1/10)-1)*100)</f>
        <v>11.963177647877821</v>
      </c>
      <c r="W329" s="702">
        <f>IF(OR(U329&lt;=0,U329="n/a",V329&lt;=0,V329="n/a"),"n/a",U329/V329)</f>
        <v>0.94846835807688723</v>
      </c>
      <c r="X329" s="703" t="str">
        <f>IF(OR(AJ329&lt;=0,AJ329="n/a",U329&lt;=0,U329="n/a"),"n/a",U329/AJ329)</f>
        <v>n/a</v>
      </c>
      <c r="Y329" s="665"/>
      <c r="Z329" s="651" t="str">
        <f>IF(OR(AC329&lt;0.01,AC329="n/a"),"n/a",M329/AC329*100)</f>
        <v>n/a</v>
      </c>
      <c r="AA329" s="887" t="str">
        <f>IF(OR(AC329&lt;0.01,AC329="n/a"),"n/a",I329/AC329)</f>
        <v>n/a</v>
      </c>
      <c r="AB329" s="888">
        <v>12</v>
      </c>
      <c r="AC329" s="866" t="s">
        <v>136</v>
      </c>
      <c r="AD329" s="866" t="s">
        <v>136</v>
      </c>
      <c r="AE329" s="866" t="s">
        <v>136</v>
      </c>
      <c r="AF329" s="866" t="s">
        <v>136</v>
      </c>
      <c r="AG329" s="866" t="s">
        <v>136</v>
      </c>
      <c r="AH329" s="866" t="s">
        <v>136</v>
      </c>
      <c r="AI329" s="866" t="s">
        <v>136</v>
      </c>
      <c r="AJ329" s="866" t="s">
        <v>136</v>
      </c>
      <c r="AK329" s="866" t="s">
        <v>136</v>
      </c>
      <c r="AL329" s="879" t="s">
        <v>136</v>
      </c>
      <c r="AM329" s="873" t="s">
        <v>136</v>
      </c>
      <c r="AN329" s="866" t="s">
        <v>136</v>
      </c>
      <c r="AO329" s="740" t="str">
        <f>IF(U329="n/a","n/a",IF(AA329&lt;0,"n/a",IF(AA329="n/a","n/a",J329+U329-AA329)))</f>
        <v>n/a</v>
      </c>
      <c r="AP329" s="741">
        <f>IF(U329="n/a","n/a",J329+U329)</f>
        <v>12.946695461064794</v>
      </c>
      <c r="AQ329" s="889" t="str">
        <f>IF(OR(AC329&lt;0.01,AF329="n/a"),"n/a",(I329/SQRT(22.5*AC329*(I329/AF329))-1)*100)</f>
        <v>n/a</v>
      </c>
      <c r="AR329" s="651">
        <f>INDEX(Historical!$C$7:$C$1256,MATCH(B329,Historical!$B$7:$B$1278,0))*IF(AH329="n/a",1.03,IF(AH329&lt;0,1.01,IF(AH329&gt;10,1.1,(1+AH329/100))))</f>
        <v>1.8334000000000001</v>
      </c>
      <c r="AS329" s="887">
        <f>IF($AI329="n/a",1.03*AR329,IF($AI329&lt;0,1.01*AR329,IF($AI329&gt;10,1.1*AR329,(1+$AI329/100)*AR329)))</f>
        <v>1.8884020000000001</v>
      </c>
      <c r="AT329" s="887">
        <f>IF($AK329="n/a",1.03*AS329,IF($AK329&lt;0,1.01*AS329,IF($AK329&gt;10,1.1*AS329,(1+$AK329/100)*AS329)))</f>
        <v>1.9450540600000001</v>
      </c>
      <c r="AU329" s="887">
        <f>IF($AK329="n/a",1.03*AT329,IF($AK329&lt;0,1.01*AT329,IF($AK329&gt;10,1.1*AT329,(1+$AK329/100)*AT329)))</f>
        <v>2.0034056818000003</v>
      </c>
      <c r="AV329" s="887">
        <f>IF($AK329="n/a",1.03*AU329,IF($AK329&lt;0,1.01*AU329,IF($AK329&gt;10,1.1*AU329,(1+$AK329/100)*AU329)))</f>
        <v>2.0635078522540002</v>
      </c>
      <c r="AW329" s="651">
        <f>SUM(AR329:AV329)</f>
        <v>9.7337695940540012</v>
      </c>
      <c r="AX329" s="748">
        <f>AW329/I329*100</f>
        <v>8.4641474730904367</v>
      </c>
      <c r="AY329" s="935" t="s">
        <v>136</v>
      </c>
      <c r="AZ329" s="873" t="s">
        <v>136</v>
      </c>
      <c r="BA329" s="873" t="s">
        <v>136</v>
      </c>
      <c r="BB329" s="873" t="s">
        <v>136</v>
      </c>
      <c r="BC329" s="873" t="s">
        <v>136</v>
      </c>
      <c r="BD329" s="908" t="s">
        <v>4268</v>
      </c>
      <c r="BE329" s="624">
        <v>2005</v>
      </c>
      <c r="BF329" s="899">
        <f>IF(BE329&gt;2008,0,IF(BE329&gt;2001,1,IF(BE329&gt;1990,2,IF(BE329&gt;1980,3,IF(BE329&gt;1973,4,IF(BE329&gt;1970,5,IF(BE329&gt;1960,6,IF(BE329&gt;1958,7,IF(BE329&gt;1953,8,9)))))))))</f>
        <v>1</v>
      </c>
      <c r="BG329" s="883" t="s">
        <v>136</v>
      </c>
    </row>
    <row r="330" spans="1:59" ht="11.25" customHeight="1" x14ac:dyDescent="0.2">
      <c r="A330" s="882" t="s">
        <v>4556</v>
      </c>
      <c r="B330" s="876" t="s">
        <v>4521</v>
      </c>
      <c r="C330" s="933" t="s">
        <v>4196</v>
      </c>
      <c r="D330" s="933" t="s">
        <v>4321</v>
      </c>
      <c r="E330" s="733">
        <v>5</v>
      </c>
      <c r="F330" s="1158">
        <v>721</v>
      </c>
      <c r="G330" s="1158" t="s">
        <v>106</v>
      </c>
      <c r="H330" s="1158" t="s">
        <v>106</v>
      </c>
      <c r="I330" s="875">
        <v>8.64</v>
      </c>
      <c r="J330" s="651">
        <f>(M330/I330)*100</f>
        <v>5.5555555555555554</v>
      </c>
      <c r="K330" s="878">
        <v>0.12</v>
      </c>
      <c r="L330" s="888">
        <v>4</v>
      </c>
      <c r="M330" s="642">
        <f>K330*L330</f>
        <v>0.48</v>
      </c>
      <c r="N330" s="871" t="s">
        <v>4534</v>
      </c>
      <c r="O330" s="734">
        <v>0.1125</v>
      </c>
      <c r="P330" s="619" t="s">
        <v>4529</v>
      </c>
      <c r="Q330" s="619" t="s">
        <v>4530</v>
      </c>
      <c r="R330" s="642">
        <f>(K330-O330)/O330*100</f>
        <v>6.6666666666666599</v>
      </c>
      <c r="S330" s="701">
        <f>IF(INDEX(Historical!$D$7:$D$1254,MATCH(B330,Historical!$B$7:$B$1278,0))=0,"n/a",(INDEX(Historical!$C$7:$C$1256,MATCH(B330,Historical!$B$7:$B$1278,0))/INDEX(Historical!$D$7:$D$1254,MATCH(B330,Historical!$B$7:$B$1278,0))-1)*100)</f>
        <v>19.999999999999996</v>
      </c>
      <c r="T330" s="701">
        <f>IF(INDEX(Historical!$F$7:$F$1247,MATCH(B330,Historical!$B$7:$B$1278,0))=0,"n/a",((INDEX(Historical!$C$7:$C$1256,MATCH(B330,Historical!$B$7:$B$1278,0))/INDEX(Historical!$F$7:$F$1247,MATCH(B330,Historical!$B$7:$B$1278,0)))^(1/3)-1)*100)</f>
        <v>39.771438695554352</v>
      </c>
      <c r="U330" s="701" t="str">
        <f>IF(INDEX(Historical!$H$7:$H$1247,MATCH(B330,Historical!$B$7:$B$1278,0))=0,"n/a",((INDEX(Historical!$C$7:$C$1256,MATCH(B330,Historical!$B$7:$B$1278,0))/INDEX(Historical!$H$7:$H$1247,MATCH(B330,Historical!$B$7:$B$1278,0)))^(1/5)-1)*100)</f>
        <v>n/a</v>
      </c>
      <c r="V330" s="701" t="str">
        <f>IF(INDEX(Historical!$O$7:$O$1247,MATCH(B330,Historical!$B$7:$B$1278,0))=0,"n/a",((INDEX(Historical!$C$7:$C$1256,MATCH(B330,Historical!$B$7:$B$1278,0))/INDEX(Historical!$O$7:$O$1247,MATCH(B330,Historical!$B$7:$B$1278,0)))^(1/10)-1)*100)</f>
        <v>n/a</v>
      </c>
      <c r="W330" s="702" t="str">
        <f>IF(OR(U330&lt;=0,U330="n/a",V330&lt;=0,V330="n/a"),"n/a",U330/V330)</f>
        <v>n/a</v>
      </c>
      <c r="X330" s="703" t="str">
        <f>IF(OR(AJ330&lt;=0,AJ330="n/a",U330&lt;=0,U330="n/a"),"n/a",U330/AJ330)</f>
        <v>n/a</v>
      </c>
      <c r="Y330" s="877"/>
      <c r="Z330" s="651">
        <f>IF(OR(AC330&lt;0.01,AC330="n/a"),"n/a",M330/AC330*100)</f>
        <v>600</v>
      </c>
      <c r="AA330" s="887">
        <f>IF(OR(AC330&lt;0.01,AC330="n/a"),"n/a",I330/AC330)</f>
        <v>108</v>
      </c>
      <c r="AB330" s="888">
        <v>10</v>
      </c>
      <c r="AC330" s="866">
        <v>0.08</v>
      </c>
      <c r="AD330" s="866" t="s">
        <v>136</v>
      </c>
      <c r="AE330" s="866">
        <v>0.41</v>
      </c>
      <c r="AF330" s="866">
        <v>0.69</v>
      </c>
      <c r="AG330" s="866">
        <v>0</v>
      </c>
      <c r="AH330" s="866">
        <v>-36.799999999999997</v>
      </c>
      <c r="AI330" s="866">
        <v>15.879999999999999</v>
      </c>
      <c r="AJ330" s="866">
        <v>5.0999999999999996</v>
      </c>
      <c r="AK330" s="866">
        <v>-2.62</v>
      </c>
      <c r="AL330" s="879">
        <v>11090</v>
      </c>
      <c r="AM330" s="873">
        <v>0.1</v>
      </c>
      <c r="AN330" s="866">
        <v>1.2</v>
      </c>
      <c r="AO330" s="740" t="str">
        <f>IF(U330="n/a","n/a",IF(AA330&lt;0,"n/a",IF(AA330="n/a","n/a",J330+U330-AA330)))</f>
        <v>n/a</v>
      </c>
      <c r="AP330" s="741" t="str">
        <f>IF(U330="n/a","n/a",J330+U330)</f>
        <v>n/a</v>
      </c>
      <c r="AQ330" s="889">
        <f>IF(OR(AC330&lt;0.01,AF330="n/a"),"n/a",(I330/SQRT(22.5*AC330*(I330/AF330))-1)*100)</f>
        <v>81.989010657237202</v>
      </c>
      <c r="AR330" s="651">
        <f>INDEX(Historical!$C$7:$C$1256,MATCH(B330,Historical!$B$7:$B$1278,0))*IF(AH330="n/a",1.03,IF(AH330&lt;0,1.01,IF(AH330&gt;10,1.1,(1+AH330/100))))</f>
        <v>0.45450000000000002</v>
      </c>
      <c r="AS330" s="887">
        <f>IF($AI330="n/a",1.03*AR330,IF($AI330&lt;0,1.01*AR330,IF($AI330&gt;10,1.1*AR330,(1+$AI330/100)*AR330)))</f>
        <v>0.49995000000000006</v>
      </c>
      <c r="AT330" s="887">
        <f>IF($AK330="n/a",1.03*AS330,IF($AK330&lt;0,1.01*AS330,IF($AK330&gt;10,1.1*AS330,(1+$AK330/100)*AS330)))</f>
        <v>0.50494950000000005</v>
      </c>
      <c r="AU330" s="887">
        <f>IF($AK330="n/a",1.03*AT330,IF($AK330&lt;0,1.01*AT330,IF($AK330&gt;10,1.1*AT330,(1+$AK330/100)*AT330)))</f>
        <v>0.50999899500000001</v>
      </c>
      <c r="AV330" s="887">
        <f>IF($AK330="n/a",1.03*AU330,IF($AK330&lt;0,1.01*AU330,IF($AK330&gt;10,1.1*AU330,(1+$AK330/100)*AU330)))</f>
        <v>0.51509898495000006</v>
      </c>
      <c r="AW330" s="651">
        <f>SUM(AR330:AV330)</f>
        <v>2.4844974799499999</v>
      </c>
      <c r="AX330" s="748">
        <f>AW330/I330*100</f>
        <v>28.755757869791665</v>
      </c>
      <c r="AY330" s="935">
        <v>1.24</v>
      </c>
      <c r="AZ330" s="873">
        <v>16.29</v>
      </c>
      <c r="BA330" s="873">
        <v>-50.88</v>
      </c>
      <c r="BB330" s="873">
        <v>-8.3699999999999992</v>
      </c>
      <c r="BC330" s="873">
        <v>-17.059999999999999</v>
      </c>
      <c r="BE330" s="624">
        <v>2016</v>
      </c>
      <c r="BF330" s="899">
        <f>IF(BE330&gt;2008,0,IF(BE330&gt;2001,1,IF(BE330&gt;1990,2,IF(BE330&gt;1980,3,IF(BE330&gt;1973,4,IF(BE330&gt;1970,5,IF(BE330&gt;1960,6,IF(BE330&gt;1958,7,IF(BE330&gt;1953,8,9)))))))))</f>
        <v>0</v>
      </c>
      <c r="BG330" s="883">
        <v>0</v>
      </c>
    </row>
    <row r="331" spans="1:59" ht="11.25" customHeight="1" x14ac:dyDescent="0.2">
      <c r="A331" s="872" t="s">
        <v>1302</v>
      </c>
      <c r="B331" s="876" t="s">
        <v>1303</v>
      </c>
      <c r="C331" s="933" t="s">
        <v>4196</v>
      </c>
      <c r="D331" s="933" t="s">
        <v>4321</v>
      </c>
      <c r="E331" s="733">
        <v>10</v>
      </c>
      <c r="F331" s="1158">
        <v>346</v>
      </c>
      <c r="G331" s="1127" t="s">
        <v>106</v>
      </c>
      <c r="H331" s="1127" t="s">
        <v>106</v>
      </c>
      <c r="I331" s="875">
        <v>17.96</v>
      </c>
      <c r="J331" s="651">
        <f>(M331/I331)*100</f>
        <v>3.9242761692650334</v>
      </c>
      <c r="K331" s="878">
        <v>0.1762</v>
      </c>
      <c r="L331" s="888">
        <v>4</v>
      </c>
      <c r="M331" s="642">
        <f>K331*L331</f>
        <v>0.70479999999999998</v>
      </c>
      <c r="N331" s="871" t="s">
        <v>188</v>
      </c>
      <c r="O331" s="734">
        <v>0.16020000000000001</v>
      </c>
      <c r="P331" s="619">
        <v>43808</v>
      </c>
      <c r="Q331" s="619">
        <v>43831</v>
      </c>
      <c r="R331" s="642">
        <f>(K331-O331)/O331*100</f>
        <v>9.9875156054931242</v>
      </c>
      <c r="S331" s="701">
        <f>IF(INDEX(Historical!$D$7:$D$1254,MATCH(B331,Historical!$B$7:$B$1278,0))=0,"n/a",(INDEX(Historical!$C$7:$C$1256,MATCH(B331,Historical!$B$7:$B$1278,0))/INDEX(Historical!$D$7:$D$1254,MATCH(B331,Historical!$B$7:$B$1278,0))-1)*100)</f>
        <v>15.003589375448678</v>
      </c>
      <c r="T331" s="701">
        <f>IF(INDEX(Historical!$F$7:$F$1247,MATCH(B331,Historical!$B$7:$B$1278,0))=0,"n/a",((INDEX(Historical!$C$7:$C$1256,MATCH(B331,Historical!$B$7:$B$1278,0))/INDEX(Historical!$F$7:$F$1247,MATCH(B331,Historical!$B$7:$B$1278,0)))^(1/3)-1)*100)</f>
        <v>9.2075003790599297</v>
      </c>
      <c r="U331" s="701">
        <f>IF(INDEX(Historical!$H$7:$H$1247,MATCH(B331,Historical!$B$7:$B$1278,0))=0,"n/a",((INDEX(Historical!$C$7:$C$1256,MATCH(B331,Historical!$B$7:$B$1278,0))/INDEX(Historical!$H$7:$H$1247,MATCH(B331,Historical!$B$7:$B$1278,0)))^(1/5)-1)*100)</f>
        <v>17.361393152666761</v>
      </c>
      <c r="V331" s="701">
        <f>IF(INDEX(Historical!$O$7:$O$1247,MATCH(B331,Historical!$B$7:$B$1278,0))=0,"n/a",((INDEX(Historical!$C$7:$C$1256,MATCH(B331,Historical!$B$7:$B$1278,0))/INDEX(Historical!$O$7:$O$1247,MATCH(B331,Historical!$B$7:$B$1278,0)))^(1/10)-1)*100)</f>
        <v>15.560412327708772</v>
      </c>
      <c r="W331" s="702">
        <f>IF(OR(U331&lt;=0,U331="n/a",V331&lt;=0,V331="n/a"),"n/a",U331/V331)</f>
        <v>1.1157412019057453</v>
      </c>
      <c r="X331" s="703">
        <f>IF(OR(AJ331&lt;=0,AJ331="n/a",U331&lt;=0,U331="n/a"),"n/a",U331/AJ331)</f>
        <v>3.0458584478362738</v>
      </c>
      <c r="Y331" s="661"/>
      <c r="Z331" s="651">
        <f>IF(OR(AC331&lt;0.01,AC331="n/a"),"n/a",M331/AC331*100)</f>
        <v>39.819209039548021</v>
      </c>
      <c r="AA331" s="887">
        <f>IF(OR(AC331&lt;0.01,AC331="n/a"),"n/a",I331/AC331)</f>
        <v>10.146892655367232</v>
      </c>
      <c r="AB331" s="888">
        <v>10</v>
      </c>
      <c r="AC331" s="866">
        <v>1.77</v>
      </c>
      <c r="AD331" s="866">
        <v>1.0900000000000001</v>
      </c>
      <c r="AE331" s="866">
        <v>0.44</v>
      </c>
      <c r="AF331" s="868" t="s">
        <v>136</v>
      </c>
      <c r="AG331" s="869">
        <v>-184.60000000000002</v>
      </c>
      <c r="AH331" s="866">
        <v>15.1</v>
      </c>
      <c r="AI331" s="866">
        <v>7.4899999999999993</v>
      </c>
      <c r="AJ331" s="866">
        <v>5.7</v>
      </c>
      <c r="AK331" s="866">
        <v>9.34</v>
      </c>
      <c r="AL331" s="879">
        <v>24960</v>
      </c>
      <c r="AM331" s="873">
        <v>0.1</v>
      </c>
      <c r="AN331" s="866" t="s">
        <v>136</v>
      </c>
      <c r="AO331" s="740">
        <f>IF(U331="n/a","n/a",IF(AA331&lt;0,"n/a",IF(AA331="n/a","n/a",J331+U331-AA331)))</f>
        <v>11.138776666564564</v>
      </c>
      <c r="AP331" s="741">
        <f>IF(U331="n/a","n/a",J331+U331)</f>
        <v>21.285669321931795</v>
      </c>
      <c r="AQ331" s="889" t="str">
        <f>IF(OR(AC331&lt;0.01,AF331="n/a"),"n/a",(I331/SQRT(22.5*AC331*(I331/AF331))-1)*100)</f>
        <v>n/a</v>
      </c>
      <c r="AR331" s="651">
        <f>INDEX(Historical!$C$7:$C$1256,MATCH(B331,Historical!$B$7:$B$1278,0))*IF(AH331="n/a",1.03,IF(AH331&lt;0,1.01,IF(AH331&gt;10,1.1,(1+AH331/100))))</f>
        <v>0.70488000000000006</v>
      </c>
      <c r="AS331" s="887">
        <f>IF($AI331="n/a",1.03*AR331,IF($AI331&lt;0,1.01*AR331,IF($AI331&gt;10,1.1*AR331,(1+$AI331/100)*AR331)))</f>
        <v>0.75767551200000005</v>
      </c>
      <c r="AT331" s="887">
        <f>IF($AK331="n/a",1.03*AS331,IF($AK331&lt;0,1.01*AS331,IF($AK331&gt;10,1.1*AS331,(1+$AK331/100)*AS331)))</f>
        <v>0.8284424048208</v>
      </c>
      <c r="AU331" s="887">
        <f>IF($AK331="n/a",1.03*AT331,IF($AK331&lt;0,1.01*AT331,IF($AK331&gt;10,1.1*AT331,(1+$AK331/100)*AT331)))</f>
        <v>0.90581892543106268</v>
      </c>
      <c r="AV331" s="887">
        <f>IF($AK331="n/a",1.03*AU331,IF($AK331&lt;0,1.01*AU331,IF($AK331&gt;10,1.1*AU331,(1+$AK331/100)*AU331)))</f>
        <v>0.99042241306632384</v>
      </c>
      <c r="AW331" s="651">
        <f>SUM(AR331:AV331)</f>
        <v>4.187239255318187</v>
      </c>
      <c r="AX331" s="748">
        <f>AW331/I331*100</f>
        <v>23.314249751214849</v>
      </c>
      <c r="AY331" s="935">
        <v>0.97</v>
      </c>
      <c r="AZ331" s="873">
        <v>43.22</v>
      </c>
      <c r="BA331" s="873">
        <v>-24.95</v>
      </c>
      <c r="BB331" s="873">
        <v>-5.4399999999999995</v>
      </c>
      <c r="BC331" s="873">
        <v>-0.59</v>
      </c>
      <c r="BE331" s="624">
        <v>2011</v>
      </c>
      <c r="BF331" s="899">
        <f>IF(BE331&gt;2008,0,IF(BE331&gt;2001,1,IF(BE331&gt;1990,2,IF(BE331&gt;1980,3,IF(BE331&gt;1973,4,IF(BE331&gt;1970,5,IF(BE331&gt;1960,6,IF(BE331&gt;1958,7,IF(BE331&gt;1953,8,9)))))))))</f>
        <v>0</v>
      </c>
      <c r="BG331" s="883">
        <v>7.7</v>
      </c>
    </row>
    <row r="332" spans="1:59" ht="11.25" customHeight="1" x14ac:dyDescent="0.2">
      <c r="A332" s="864" t="s">
        <v>1284</v>
      </c>
      <c r="B332" s="876" t="s">
        <v>1285</v>
      </c>
      <c r="C332" s="933" t="s">
        <v>153</v>
      </c>
      <c r="D332" s="933" t="s">
        <v>4327</v>
      </c>
      <c r="E332" s="733">
        <v>10</v>
      </c>
      <c r="F332" s="1158">
        <v>380</v>
      </c>
      <c r="G332" s="1182" t="s">
        <v>37</v>
      </c>
      <c r="H332" s="1182" t="s">
        <v>115</v>
      </c>
      <c r="I332" s="875">
        <v>91.07</v>
      </c>
      <c r="J332" s="651">
        <f>(M332/I332)*100</f>
        <v>0.96628966728889865</v>
      </c>
      <c r="K332" s="878">
        <v>0.22</v>
      </c>
      <c r="L332" s="888">
        <v>4</v>
      </c>
      <c r="M332" s="642">
        <f>K332*L332</f>
        <v>0.88</v>
      </c>
      <c r="N332" s="871" t="s">
        <v>318</v>
      </c>
      <c r="O332" s="734">
        <v>0.21</v>
      </c>
      <c r="P332" s="862">
        <v>43910</v>
      </c>
      <c r="Q332" s="862">
        <v>43921</v>
      </c>
      <c r="R332" s="642">
        <f>(K332-O332)/O332*100</f>
        <v>4.7619047619047663</v>
      </c>
      <c r="S332" s="701">
        <f>IF(INDEX(Historical!$D$7:$D$1254,MATCH(B332,Historical!$B$7:$B$1278,0))=0,"n/a",(INDEX(Historical!$C$7:$C$1256,MATCH(B332,Historical!$B$7:$B$1278,0))/INDEX(Historical!$D$7:$D$1254,MATCH(B332,Historical!$B$7:$B$1278,0))-1)*100)</f>
        <v>4.9999999999999822</v>
      </c>
      <c r="T332" s="701">
        <f>IF(INDEX(Historical!$F$7:$F$1247,MATCH(B332,Historical!$B$7:$B$1278,0))=0,"n/a",((INDEX(Historical!$C$7:$C$1256,MATCH(B332,Historical!$B$7:$B$1278,0))/INDEX(Historical!$F$7:$F$1247,MATCH(B332,Historical!$B$7:$B$1278,0)))^(1/3)-1)*100)</f>
        <v>7.2976287935406337</v>
      </c>
      <c r="U332" s="701">
        <f>IF(INDEX(Historical!$H$7:$H$1247,MATCH(B332,Historical!$B$7:$B$1278,0))=0,"n/a",((INDEX(Historical!$C$7:$C$1256,MATCH(B332,Historical!$B$7:$B$1278,0))/INDEX(Historical!$H$7:$H$1247,MATCH(B332,Historical!$B$7:$B$1278,0)))^(1/5)-1)*100)</f>
        <v>6.6080231448029991</v>
      </c>
      <c r="V332" s="701">
        <f>IF(INDEX(Historical!$O$7:$O$1247,MATCH(B332,Historical!$B$7:$B$1278,0))=0,"n/a",((INDEX(Historical!$C$7:$C$1256,MATCH(B332,Historical!$B$7:$B$1278,0))/INDEX(Historical!$O$7:$O$1247,MATCH(B332,Historical!$B$7:$B$1278,0)))^(1/10)-1)*100)</f>
        <v>7.4359288518188515</v>
      </c>
      <c r="W332" s="702">
        <f>IF(OR(U332&lt;=0,U332="n/a",V332&lt;=0,V332="n/a"),"n/a",U332/V332)</f>
        <v>0.88866142703700779</v>
      </c>
      <c r="X332" s="703">
        <f>IF(OR(AJ332&lt;=0,AJ332="n/a",U332&lt;=0,U332="n/a"),"n/a",U332/AJ332)</f>
        <v>0.39807368342186739</v>
      </c>
      <c r="Y332" s="876"/>
      <c r="Z332" s="651">
        <f>IF(OR(AC332&lt;0.01,AC332="n/a"),"n/a",M332/AC332*100)</f>
        <v>28.387096774193548</v>
      </c>
      <c r="AA332" s="887">
        <f>IF(OR(AC332&lt;0.01,AC332="n/a"),"n/a",I332/AC332)</f>
        <v>29.377419354838707</v>
      </c>
      <c r="AB332" s="888">
        <v>9</v>
      </c>
      <c r="AC332" s="866">
        <v>3.1</v>
      </c>
      <c r="AD332" s="866">
        <v>2.19</v>
      </c>
      <c r="AE332" s="866">
        <v>2.02</v>
      </c>
      <c r="AF332" s="866">
        <v>3.67</v>
      </c>
      <c r="AG332" s="866">
        <v>13</v>
      </c>
      <c r="AH332" s="866">
        <v>-16.8</v>
      </c>
      <c r="AI332" s="866">
        <v>-0.57000000000000006</v>
      </c>
      <c r="AJ332" s="866">
        <v>16.600000000000001</v>
      </c>
      <c r="AK332" s="866">
        <v>13.450000000000001</v>
      </c>
      <c r="AL332" s="879">
        <v>5980</v>
      </c>
      <c r="AM332" s="873">
        <v>0.1</v>
      </c>
      <c r="AN332" s="866">
        <v>1.23</v>
      </c>
      <c r="AO332" s="740">
        <f>IF(U332="n/a","n/a",IF(AA332&lt;0,"n/a",IF(AA332="n/a","n/a",J332+U332-AA332)))</f>
        <v>-21.803106542746811</v>
      </c>
      <c r="AP332" s="741">
        <f>IF(U332="n/a","n/a",J332+U332)</f>
        <v>7.5743128120918977</v>
      </c>
      <c r="AQ332" s="889">
        <f>IF(OR(AC332&lt;0.01,AF332="n/a"),"n/a",(I332/SQRT(22.5*AC332*(I332/AF332))-1)*100)</f>
        <v>118.90142787439287</v>
      </c>
      <c r="AR332" s="651">
        <f>INDEX(Historical!$C$7:$C$1256,MATCH(B332,Historical!$B$7:$B$1278,0))*IF(AH332="n/a",1.03,IF(AH332&lt;0,1.01,IF(AH332&gt;10,1.1,(1+AH332/100))))</f>
        <v>0.84839999999999993</v>
      </c>
      <c r="AS332" s="887">
        <f>IF($AI332="n/a",1.03*AR332,IF($AI332&lt;0,1.01*AR332,IF($AI332&gt;10,1.1*AR332,(1+$AI332/100)*AR332)))</f>
        <v>0.85688399999999998</v>
      </c>
      <c r="AT332" s="887">
        <f>IF($AK332="n/a",1.03*AS332,IF($AK332&lt;0,1.01*AS332,IF($AK332&gt;10,1.1*AS332,(1+$AK332/100)*AS332)))</f>
        <v>0.94257240000000009</v>
      </c>
      <c r="AU332" s="887">
        <f>IF($AK332="n/a",1.03*AT332,IF($AK332&lt;0,1.01*AT332,IF($AK332&gt;10,1.1*AT332,(1+$AK332/100)*AT332)))</f>
        <v>1.0368296400000001</v>
      </c>
      <c r="AV332" s="887">
        <f>IF($AK332="n/a",1.03*AU332,IF($AK332&lt;0,1.01*AU332,IF($AK332&gt;10,1.1*AU332,(1+$AK332/100)*AU332)))</f>
        <v>1.1405126040000002</v>
      </c>
      <c r="AW332" s="651">
        <f>SUM(AR332:AV332)</f>
        <v>4.8251986440000003</v>
      </c>
      <c r="AX332" s="748">
        <f>AW332/I332*100</f>
        <v>5.2983404458109149</v>
      </c>
      <c r="AY332" s="935">
        <v>0.67</v>
      </c>
      <c r="AZ332" s="873">
        <v>25.979999999999997</v>
      </c>
      <c r="BA332" s="873">
        <v>-22.61</v>
      </c>
      <c r="BB332" s="873">
        <v>2.77</v>
      </c>
      <c r="BC332" s="873">
        <v>-8.99</v>
      </c>
      <c r="BE332" s="624">
        <v>2011</v>
      </c>
      <c r="BF332" s="899">
        <f>IF(BE332&gt;2008,0,IF(BE332&gt;2001,1,IF(BE332&gt;1990,2,IF(BE332&gt;1980,3,IF(BE332&gt;1973,4,IF(BE332&gt;1970,5,IF(BE332&gt;1960,6,IF(BE332&gt;1958,7,IF(BE332&gt;1953,8,9)))))))))</f>
        <v>0</v>
      </c>
      <c r="BG332" s="883">
        <v>4.3999999999999995</v>
      </c>
    </row>
    <row r="333" spans="1:59" ht="11.25" customHeight="1" x14ac:dyDescent="0.2">
      <c r="A333" s="864" t="s">
        <v>253</v>
      </c>
      <c r="B333" s="876" t="s">
        <v>254</v>
      </c>
      <c r="C333" s="933" t="s">
        <v>128</v>
      </c>
      <c r="D333" s="933" t="s">
        <v>4330</v>
      </c>
      <c r="E333" s="733">
        <v>53</v>
      </c>
      <c r="F333" s="1158">
        <v>18</v>
      </c>
      <c r="G333" s="1182" t="s">
        <v>37</v>
      </c>
      <c r="H333" s="1182" t="s">
        <v>37</v>
      </c>
      <c r="I333" s="866">
        <v>48.69</v>
      </c>
      <c r="J333" s="651">
        <f>(M333/I333)*100</f>
        <v>1.9100431300061615</v>
      </c>
      <c r="K333" s="878">
        <v>0.23250000000000001</v>
      </c>
      <c r="L333" s="888">
        <v>4</v>
      </c>
      <c r="M333" s="642">
        <f>K333*L333</f>
        <v>0.93</v>
      </c>
      <c r="N333" s="871" t="s">
        <v>107</v>
      </c>
      <c r="O333" s="734">
        <v>0.21</v>
      </c>
      <c r="P333" s="862">
        <v>43839</v>
      </c>
      <c r="Q333" s="862">
        <v>43879</v>
      </c>
      <c r="R333" s="642">
        <f>(K333-O333)/O333*100</f>
        <v>10.714285714285724</v>
      </c>
      <c r="S333" s="701">
        <f>IF(INDEX(Historical!$D$7:$D$1254,MATCH(B333,Historical!$B$7:$B$1278,0))=0,"n/a",(INDEX(Historical!$C$7:$C$1256,MATCH(B333,Historical!$B$7:$B$1278,0))/INDEX(Historical!$D$7:$D$1254,MATCH(B333,Historical!$B$7:$B$1278,0))-1)*100)</f>
        <v>11.999999999999989</v>
      </c>
      <c r="T333" s="701">
        <f>IF(INDEX(Historical!$F$7:$F$1247,MATCH(B333,Historical!$B$7:$B$1278,0))=0,"n/a",((INDEX(Historical!$C$7:$C$1256,MATCH(B333,Historical!$B$7:$B$1278,0))/INDEX(Historical!$F$7:$F$1247,MATCH(B333,Historical!$B$7:$B$1278,0)))^(1/3)-1)*100)</f>
        <v>13.140240479934251</v>
      </c>
      <c r="U333" s="701">
        <f>IF(INDEX(Historical!$H$7:$H$1247,MATCH(B333,Historical!$B$7:$B$1278,0))=0,"n/a",((INDEX(Historical!$C$7:$C$1256,MATCH(B333,Historical!$B$7:$B$1278,0))/INDEX(Historical!$H$7:$H$1247,MATCH(B333,Historical!$B$7:$B$1278,0)))^(1/5)-1)*100)</f>
        <v>15.996225865400127</v>
      </c>
      <c r="V333" s="701">
        <f>IF(INDEX(Historical!$O$7:$O$1247,MATCH(B333,Historical!$B$7:$B$1278,0))=0,"n/a",((INDEX(Historical!$C$7:$C$1256,MATCH(B333,Historical!$B$7:$B$1278,0))/INDEX(Historical!$O$7:$O$1247,MATCH(B333,Historical!$B$7:$B$1278,0)))^(1/10)-1)*100)</f>
        <v>16.025264865483567</v>
      </c>
      <c r="W333" s="702">
        <f>IF(OR(U333&lt;=0,U333="n/a",V333&lt;=0,V333="n/a"),"n/a",U333/V333)</f>
        <v>0.99818792386102861</v>
      </c>
      <c r="X333" s="703">
        <f>IF(OR(AJ333&lt;=0,AJ333="n/a",U333&lt;=0,U333="n/a"),"n/a",U333/AJ333)</f>
        <v>1.5996225865400127</v>
      </c>
      <c r="Y333" s="661"/>
      <c r="Z333" s="651">
        <f>IF(OR(AC333&lt;0.01,AC333="n/a"),"n/a",M333/AC333*100)</f>
        <v>54.705882352941181</v>
      </c>
      <c r="AA333" s="887">
        <f>IF(OR(AC333&lt;0.01,AC333="n/a"),"n/a",I333/AC333)</f>
        <v>28.641176470588235</v>
      </c>
      <c r="AB333" s="888">
        <v>10</v>
      </c>
      <c r="AC333" s="866">
        <v>1.7</v>
      </c>
      <c r="AD333" s="866">
        <v>28.57</v>
      </c>
      <c r="AE333" s="866">
        <v>2.7</v>
      </c>
      <c r="AF333" s="866">
        <v>4.1900000000000004</v>
      </c>
      <c r="AG333" s="866">
        <v>15.2</v>
      </c>
      <c r="AH333" s="866">
        <v>4</v>
      </c>
      <c r="AI333" s="866">
        <v>8.67</v>
      </c>
      <c r="AJ333" s="866">
        <v>10</v>
      </c>
      <c r="AK333" s="866">
        <v>1</v>
      </c>
      <c r="AL333" s="879">
        <v>26130</v>
      </c>
      <c r="AM333" s="873">
        <v>0.2</v>
      </c>
      <c r="AN333" s="866">
        <v>0.21</v>
      </c>
      <c r="AO333" s="740">
        <f>IF(U333="n/a","n/a",IF(AA333&lt;0,"n/a",IF(AA333="n/a","n/a",J333+U333-AA333)))</f>
        <v>-10.734907475181945</v>
      </c>
      <c r="AP333" s="741">
        <f>IF(U333="n/a","n/a",J333+U333)</f>
        <v>17.90626899540629</v>
      </c>
      <c r="AQ333" s="889">
        <f>IF(OR(AC333&lt;0.01,AF333="n/a"),"n/a",(I333/SQRT(22.5*AC333*(I333/AF333))-1)*100)</f>
        <v>130.94639051978635</v>
      </c>
      <c r="AR333" s="651">
        <f>INDEX(Historical!$C$7:$C$1256,MATCH(B333,Historical!$B$7:$B$1278,0))*IF(AH333="n/a",1.03,IF(AH333&lt;0,1.01,IF(AH333&gt;10,1.1,(1+AH333/100))))</f>
        <v>0.87360000000000004</v>
      </c>
      <c r="AS333" s="887">
        <f>IF($AI333="n/a",1.03*AR333,IF($AI333&lt;0,1.01*AR333,IF($AI333&gt;10,1.1*AR333,(1+$AI333/100)*AR333)))</f>
        <v>0.94934112000000004</v>
      </c>
      <c r="AT333" s="887">
        <f>IF($AK333="n/a",1.03*AS333,IF($AK333&lt;0,1.01*AS333,IF($AK333&gt;10,1.1*AS333,(1+$AK333/100)*AS333)))</f>
        <v>0.95883453120000006</v>
      </c>
      <c r="AU333" s="887">
        <f>IF($AK333="n/a",1.03*AT333,IF($AK333&lt;0,1.01*AT333,IF($AK333&gt;10,1.1*AT333,(1+$AK333/100)*AT333)))</f>
        <v>0.9684228765120001</v>
      </c>
      <c r="AV333" s="887">
        <f>IF($AK333="n/a",1.03*AU333,IF($AK333&lt;0,1.01*AU333,IF($AK333&gt;10,1.1*AU333,(1+$AK333/100)*AU333)))</f>
        <v>0.97810710527712008</v>
      </c>
      <c r="AW333" s="651">
        <f>SUM(AR333:AV333)</f>
        <v>4.7283056329891204</v>
      </c>
      <c r="AX333" s="748">
        <f>AW333/I333*100</f>
        <v>9.7110405278067784</v>
      </c>
      <c r="AY333" s="935">
        <v>-0.06</v>
      </c>
      <c r="AZ333" s="873">
        <v>24.81</v>
      </c>
      <c r="BA333" s="873">
        <v>-8.08</v>
      </c>
      <c r="BB333" s="873">
        <v>-2.2999999999999998</v>
      </c>
      <c r="BC333" s="873">
        <v>1.1199999999999999</v>
      </c>
      <c r="BE333" s="624">
        <v>1967</v>
      </c>
      <c r="BF333" s="899">
        <f>IF(BE333&gt;2008,0,IF(BE333&gt;2001,1,IF(BE333&gt;1990,2,IF(BE333&gt;1980,3,IF(BE333&gt;1973,4,IF(BE333&gt;1970,5,IF(BE333&gt;1960,6,IF(BE333&gt;1958,7,IF(BE333&gt;1953,8,9)))))))))</f>
        <v>6</v>
      </c>
      <c r="BG333" s="883">
        <v>10.8</v>
      </c>
    </row>
    <row r="334" spans="1:59" ht="11.25" customHeight="1" x14ac:dyDescent="0.2">
      <c r="A334" s="864" t="s">
        <v>1282</v>
      </c>
      <c r="B334" s="876" t="s">
        <v>1283</v>
      </c>
      <c r="C334" s="933" t="s">
        <v>128</v>
      </c>
      <c r="D334" s="933" t="s">
        <v>4330</v>
      </c>
      <c r="E334" s="733">
        <v>11</v>
      </c>
      <c r="F334" s="1158">
        <v>323</v>
      </c>
      <c r="G334" s="1158" t="s">
        <v>115</v>
      </c>
      <c r="H334" s="1158" t="s">
        <v>115</v>
      </c>
      <c r="I334" s="875">
        <v>137.46</v>
      </c>
      <c r="J334" s="651">
        <f>(M334/I334)*100</f>
        <v>2.3395896988214751</v>
      </c>
      <c r="K334" s="878">
        <v>0.80400000000000005</v>
      </c>
      <c r="L334" s="888">
        <v>4</v>
      </c>
      <c r="M334" s="642">
        <f>K334*L334</f>
        <v>3.2160000000000002</v>
      </c>
      <c r="N334" s="871" t="s">
        <v>148</v>
      </c>
      <c r="O334" s="734">
        <v>0.77300000000000002</v>
      </c>
      <c r="P334" s="862">
        <v>44063</v>
      </c>
      <c r="Q334" s="862">
        <v>44089</v>
      </c>
      <c r="R334" s="642">
        <f>(K334-O334)/O334*100</f>
        <v>4.0103492884864202</v>
      </c>
      <c r="S334" s="701">
        <f>IF(INDEX(Historical!$D$7:$D$1254,MATCH(B334,Historical!$B$7:$B$1278,0))=0,"n/a",(INDEX(Historical!$C$7:$C$1256,MATCH(B334,Historical!$B$7:$B$1278,0))/INDEX(Historical!$D$7:$D$1254,MATCH(B334,Historical!$B$7:$B$1278,0))-1)*100)</f>
        <v>8.4905660377358583</v>
      </c>
      <c r="T334" s="701">
        <f>IF(INDEX(Historical!$F$7:$F$1247,MATCH(B334,Historical!$B$7:$B$1278,0))=0,"n/a",((INDEX(Historical!$C$7:$C$1256,MATCH(B334,Historical!$B$7:$B$1278,0))/INDEX(Historical!$F$7:$F$1247,MATCH(B334,Historical!$B$7:$B$1278,0)))^(1/3)-1)*100)</f>
        <v>7.5720376237683906</v>
      </c>
      <c r="U334" s="701">
        <f>IF(INDEX(Historical!$H$7:$H$1247,MATCH(B334,Historical!$B$7:$B$1278,0))=0,"n/a",((INDEX(Historical!$C$7:$C$1256,MATCH(B334,Historical!$B$7:$B$1278,0))/INDEX(Historical!$H$7:$H$1247,MATCH(B334,Historical!$B$7:$B$1278,0)))^(1/5)-1)*100)</f>
        <v>7.9464101755928773</v>
      </c>
      <c r="V334" s="701">
        <f>IF(INDEX(Historical!$O$7:$O$1247,MATCH(B334,Historical!$B$7:$B$1278,0))=0,"n/a",((INDEX(Historical!$C$7:$C$1256,MATCH(B334,Historical!$B$7:$B$1278,0))/INDEX(Historical!$O$7:$O$1247,MATCH(B334,Historical!$B$7:$B$1278,0)))^(1/10)-1)*100)</f>
        <v>9.650956059196858</v>
      </c>
      <c r="W334" s="702">
        <f>IF(OR(U334&lt;=0,U334="n/a",V334&lt;=0,V334="n/a"),"n/a",U334/V334)</f>
        <v>0.82338061916885041</v>
      </c>
      <c r="X334" s="703">
        <f>IF(OR(AJ334&lt;=0,AJ334="n/a",U334&lt;=0,U334="n/a"),"n/a",U334/AJ334)</f>
        <v>1.0320013215055686</v>
      </c>
      <c r="Y334" s="670"/>
      <c r="Z334" s="651">
        <f>IF(OR(AC334&lt;0.01,AC334="n/a"),"n/a",M334/AC334*100)</f>
        <v>63.058823529411775</v>
      </c>
      <c r="AA334" s="887">
        <f>IF(OR(AC334&lt;0.01,AC334="n/a"),"n/a",I334/AC334)</f>
        <v>26.952941176470592</v>
      </c>
      <c r="AB334" s="888">
        <v>12</v>
      </c>
      <c r="AC334" s="866">
        <v>5.0999999999999996</v>
      </c>
      <c r="AD334" s="866">
        <v>3.97</v>
      </c>
      <c r="AE334" s="866">
        <v>3.58</v>
      </c>
      <c r="AF334" s="866">
        <v>16.329999999999998</v>
      </c>
      <c r="AG334" s="868">
        <v>62</v>
      </c>
      <c r="AH334" s="866">
        <v>-1.6</v>
      </c>
      <c r="AI334" s="866">
        <v>6.5500000000000007</v>
      </c>
      <c r="AJ334" s="866">
        <v>7.7</v>
      </c>
      <c r="AK334" s="866">
        <v>6.78</v>
      </c>
      <c r="AL334" s="879">
        <v>28420</v>
      </c>
      <c r="AM334" s="874">
        <v>0.2</v>
      </c>
      <c r="AN334" s="866">
        <v>2.9</v>
      </c>
      <c r="AO334" s="740">
        <f>IF(U334="n/a","n/a",IF(AA334&lt;0,"n/a",IF(AA334="n/a","n/a",J334+U334-AA334)))</f>
        <v>-16.666941302056237</v>
      </c>
      <c r="AP334" s="741">
        <f>IF(U334="n/a","n/a",J334+U334)</f>
        <v>10.285999874414353</v>
      </c>
      <c r="AQ334" s="889">
        <f>IF(OR(AC334&lt;0.01,AF334="n/a"),"n/a",(I334/SQRT(22.5*AC334*(I334/AF334))-1)*100)</f>
        <v>342.2877542011986</v>
      </c>
      <c r="AR334" s="651">
        <f>INDEX(Historical!$C$7:$C$1256,MATCH(B334,Historical!$B$7:$B$1278,0))*IF(AH334="n/a",1.03,IF(AH334&lt;0,1.01,IF(AH334&gt;10,1.1,(1+AH334/100))))</f>
        <v>3.0199000000000003</v>
      </c>
      <c r="AS334" s="887">
        <f>IF($AI334="n/a",1.03*AR334,IF($AI334&lt;0,1.01*AR334,IF($AI334&gt;10,1.1*AR334,(1+$AI334/100)*AR334)))</f>
        <v>3.2177034500000006</v>
      </c>
      <c r="AT334" s="887">
        <f>IF($AK334="n/a",1.03*AS334,IF($AK334&lt;0,1.01*AS334,IF($AK334&gt;10,1.1*AS334,(1+$AK334/100)*AS334)))</f>
        <v>3.435863743910001</v>
      </c>
      <c r="AU334" s="887">
        <f>IF($AK334="n/a",1.03*AT334,IF($AK334&lt;0,1.01*AT334,IF($AK334&gt;10,1.1*AT334,(1+$AK334/100)*AT334)))</f>
        <v>3.6688153057470996</v>
      </c>
      <c r="AV334" s="887">
        <f>IF($AK334="n/a",1.03*AU334,IF($AK334&lt;0,1.01*AU334,IF($AK334&gt;10,1.1*AU334,(1+$AK334/100)*AU334)))</f>
        <v>3.9175609834767533</v>
      </c>
      <c r="AW334" s="651">
        <f>SUM(AR334:AV334)</f>
        <v>17.259843483133853</v>
      </c>
      <c r="AX334" s="748">
        <f>AW334/I334*100</f>
        <v>12.55626617425713</v>
      </c>
      <c r="AY334" s="935">
        <v>0.25</v>
      </c>
      <c r="AZ334" s="873">
        <v>25.1</v>
      </c>
      <c r="BA334" s="873">
        <v>-15.06</v>
      </c>
      <c r="BB334" s="873">
        <v>-5.01</v>
      </c>
      <c r="BC334" s="873">
        <v>-2.76</v>
      </c>
      <c r="BE334" s="624">
        <v>2010</v>
      </c>
      <c r="BF334" s="899">
        <f>IF(BE334&gt;2008,0,IF(BE334&gt;2001,1,IF(BE334&gt;1990,2,IF(BE334&gt;1980,3,IF(BE334&gt;1973,4,IF(BE334&gt;1970,5,IF(BE334&gt;1960,6,IF(BE334&gt;1958,7,IF(BE334&gt;1953,8,9)))))))))</f>
        <v>0</v>
      </c>
      <c r="BG334" s="883">
        <v>12.5</v>
      </c>
    </row>
    <row r="335" spans="1:59" ht="11.25" customHeight="1" x14ac:dyDescent="0.2">
      <c r="A335" s="881" t="s">
        <v>1270</v>
      </c>
      <c r="B335" s="876" t="s">
        <v>1271</v>
      </c>
      <c r="C335" s="933" t="s">
        <v>4322</v>
      </c>
      <c r="D335" s="933" t="s">
        <v>4323</v>
      </c>
      <c r="E335" s="733">
        <v>9</v>
      </c>
      <c r="F335" s="1158">
        <v>485</v>
      </c>
      <c r="G335" s="1158" t="s">
        <v>106</v>
      </c>
      <c r="H335" s="1158" t="s">
        <v>106</v>
      </c>
      <c r="I335" s="875">
        <v>24.3</v>
      </c>
      <c r="J335" s="651">
        <f>(M335/I335)*100</f>
        <v>5.2674897119341564</v>
      </c>
      <c r="K335" s="878">
        <v>0.32</v>
      </c>
      <c r="L335" s="888">
        <v>4</v>
      </c>
      <c r="M335" s="642">
        <f>K335*L335</f>
        <v>1.28</v>
      </c>
      <c r="N335" s="871" t="s">
        <v>584</v>
      </c>
      <c r="O335" s="734">
        <v>0.315</v>
      </c>
      <c r="P335" s="862">
        <v>44013</v>
      </c>
      <c r="Q335" s="862">
        <v>44113</v>
      </c>
      <c r="R335" s="642">
        <f>(K335-O335)/O335*100</f>
        <v>1.5873015873015885</v>
      </c>
      <c r="S335" s="701">
        <f>IF(INDEX(Historical!$D$7:$D$1254,MATCH(B335,Historical!$B$7:$B$1278,0))=0,"n/a",(INDEX(Historical!$C$7:$C$1256,MATCH(B335,Historical!$B$7:$B$1278,0))/INDEX(Historical!$D$7:$D$1254,MATCH(B335,Historical!$B$7:$B$1278,0))-1)*100)</f>
        <v>1.6326530612244872</v>
      </c>
      <c r="T335" s="701">
        <f>IF(INDEX(Historical!$F$7:$F$1247,MATCH(B335,Historical!$B$7:$B$1278,0))=0,"n/a",((INDEX(Historical!$C$7:$C$1256,MATCH(B335,Historical!$B$7:$B$1278,0))/INDEX(Historical!$F$7:$F$1247,MATCH(B335,Historical!$B$7:$B$1278,0)))^(1/3)-1)*100)</f>
        <v>1.6600534473382167</v>
      </c>
      <c r="U335" s="701">
        <f>IF(INDEX(Historical!$H$7:$H$1247,MATCH(B335,Historical!$B$7:$B$1278,0))=0,"n/a",((INDEX(Historical!$C$7:$C$1256,MATCH(B335,Historical!$B$7:$B$1278,0))/INDEX(Historical!$H$7:$H$1247,MATCH(B335,Historical!$B$7:$B$1278,0)))^(1/5)-1)*100)</f>
        <v>1.5560225777011771</v>
      </c>
      <c r="V335" s="701" t="str">
        <f>IF(INDEX(Historical!$O$7:$O$1247,MATCH(B335,Historical!$B$7:$B$1278,0))=0,"n/a",((INDEX(Historical!$C$7:$C$1256,MATCH(B335,Historical!$B$7:$B$1278,0))/INDEX(Historical!$O$7:$O$1247,MATCH(B335,Historical!$B$7:$B$1278,0)))^(1/10)-1)*100)</f>
        <v>n/a</v>
      </c>
      <c r="W335" s="702" t="str">
        <f>IF(OR(U335&lt;=0,U335="n/a",V335&lt;=0,V335="n/a"),"n/a",U335/V335)</f>
        <v>n/a</v>
      </c>
      <c r="X335" s="703" t="str">
        <f>IF(OR(AJ335&lt;=0,AJ335="n/a",U335&lt;=0,U335="n/a"),"n/a",U335/AJ335)</f>
        <v>n/a</v>
      </c>
      <c r="Y335" s="660"/>
      <c r="Z335" s="651">
        <f>IF(OR(AC335&lt;0.01,AC335="n/a"),"n/a",M335/AC335*100)</f>
        <v>914.28571428571422</v>
      </c>
      <c r="AA335" s="887">
        <f>IF(OR(AC335&lt;0.01,AC335="n/a"),"n/a",I335/AC335)</f>
        <v>173.57142857142856</v>
      </c>
      <c r="AB335" s="888">
        <v>12</v>
      </c>
      <c r="AC335" s="866">
        <v>0.14000000000000001</v>
      </c>
      <c r="AD335" s="866" t="s">
        <v>136</v>
      </c>
      <c r="AE335" s="866">
        <v>7.39</v>
      </c>
      <c r="AF335" s="866">
        <v>1.62</v>
      </c>
      <c r="AG335" s="866">
        <v>1</v>
      </c>
      <c r="AH335" s="866">
        <v>-85.8</v>
      </c>
      <c r="AI335" s="866">
        <v>15.049999999999999</v>
      </c>
      <c r="AJ335" s="866">
        <v>-17.399999999999999</v>
      </c>
      <c r="AK335" s="866" t="s">
        <v>136</v>
      </c>
      <c r="AL335" s="879">
        <v>5290</v>
      </c>
      <c r="AM335" s="873">
        <v>0.1</v>
      </c>
      <c r="AN335" s="866">
        <v>0.86</v>
      </c>
      <c r="AO335" s="740">
        <f>IF(U335="n/a","n/a",IF(AA335&lt;0,"n/a",IF(AA335="n/a","n/a",J335+U335-AA335)))</f>
        <v>-166.74791628179321</v>
      </c>
      <c r="AP335" s="741">
        <f>IF(U335="n/a","n/a",J335+U335)</f>
        <v>6.8235122896353335</v>
      </c>
      <c r="AQ335" s="889">
        <f>IF(OR(AC335&lt;0.01,AF335="n/a"),"n/a",(I335/SQRT(22.5*AC335*(I335/AF335))-1)*100)</f>
        <v>253.51298218230767</v>
      </c>
      <c r="AR335" s="651">
        <f>INDEX(Historical!$C$7:$C$1256,MATCH(B335,Historical!$B$7:$B$1278,0))*IF(AH335="n/a",1.03,IF(AH335&lt;0,1.01,IF(AH335&gt;10,1.1,(1+AH335/100))))</f>
        <v>1.2574500000000002</v>
      </c>
      <c r="AS335" s="887">
        <f>IF($AI335="n/a",1.03*AR335,IF($AI335&lt;0,1.01*AR335,IF($AI335&gt;10,1.1*AR335,(1+$AI335/100)*AR335)))</f>
        <v>1.3831950000000004</v>
      </c>
      <c r="AT335" s="887">
        <f>IF($AK335="n/a",1.03*AS335,IF($AK335&lt;0,1.01*AS335,IF($AK335&gt;10,1.1*AS335,(1+$AK335/100)*AS335)))</f>
        <v>1.4246908500000004</v>
      </c>
      <c r="AU335" s="887">
        <f>IF($AK335="n/a",1.03*AT335,IF($AK335&lt;0,1.01*AT335,IF($AK335&gt;10,1.1*AT335,(1+$AK335/100)*AT335)))</f>
        <v>1.4674315755000005</v>
      </c>
      <c r="AV335" s="887">
        <f>IF($AK335="n/a",1.03*AU335,IF($AK335&lt;0,1.01*AU335,IF($AK335&gt;10,1.1*AU335,(1+$AK335/100)*AU335)))</f>
        <v>1.5114545227650005</v>
      </c>
      <c r="AW335" s="651">
        <f>SUM(AR335:AV335)</f>
        <v>7.0442219482650019</v>
      </c>
      <c r="AX335" s="748">
        <f>AW335/I335*100</f>
        <v>28.98856768833334</v>
      </c>
      <c r="AY335" s="935">
        <v>0.51</v>
      </c>
      <c r="AZ335" s="873">
        <v>17.899999999999999</v>
      </c>
      <c r="BA335" s="873">
        <v>-28.99</v>
      </c>
      <c r="BB335" s="873">
        <v>-5.9799999999999995</v>
      </c>
      <c r="BC335" s="873">
        <v>-10.08</v>
      </c>
      <c r="BE335" s="624">
        <v>2012</v>
      </c>
      <c r="BF335" s="899">
        <f>IF(BE335&gt;2008,0,IF(BE335&gt;2001,1,IF(BE335&gt;1990,2,IF(BE335&gt;1980,3,IF(BE335&gt;1973,4,IF(BE335&gt;1970,5,IF(BE335&gt;1960,6,IF(BE335&gt;1958,7,IF(BE335&gt;1953,8,9)))))))))</f>
        <v>0</v>
      </c>
      <c r="BG335" s="883">
        <v>0.5</v>
      </c>
    </row>
    <row r="336" spans="1:59" ht="11.25" customHeight="1" x14ac:dyDescent="0.2">
      <c r="A336" s="872" t="s">
        <v>1276</v>
      </c>
      <c r="B336" s="876" t="s">
        <v>1277</v>
      </c>
      <c r="C336" s="933" t="s">
        <v>108</v>
      </c>
      <c r="D336" s="933" t="s">
        <v>4341</v>
      </c>
      <c r="E336" s="733">
        <v>8</v>
      </c>
      <c r="F336" s="1158">
        <v>532</v>
      </c>
      <c r="G336" s="1158" t="s">
        <v>106</v>
      </c>
      <c r="H336" s="1158" t="s">
        <v>106</v>
      </c>
      <c r="I336" s="875">
        <v>7.25</v>
      </c>
      <c r="J336" s="651">
        <f>(M336/I336)*100</f>
        <v>7.1724137931034475</v>
      </c>
      <c r="K336" s="878">
        <v>0.13</v>
      </c>
      <c r="L336" s="888">
        <v>4</v>
      </c>
      <c r="M336" s="642">
        <f>K336*L336</f>
        <v>0.52</v>
      </c>
      <c r="N336" s="871" t="s">
        <v>440</v>
      </c>
      <c r="O336" s="734">
        <v>0.12</v>
      </c>
      <c r="P336" s="862">
        <v>43865</v>
      </c>
      <c r="Q336" s="862">
        <v>43879</v>
      </c>
      <c r="R336" s="642">
        <f>(K336-O336)/O336*100</f>
        <v>8.333333333333341</v>
      </c>
      <c r="S336" s="701">
        <f>IF(INDEX(Historical!$D$7:$D$1254,MATCH(B336,Historical!$B$7:$B$1278,0))=0,"n/a",(INDEX(Historical!$C$7:$C$1256,MATCH(B336,Historical!$B$7:$B$1278,0))/INDEX(Historical!$D$7:$D$1254,MATCH(B336,Historical!$B$7:$B$1278,0))-1)*100)</f>
        <v>9.0909090909090828</v>
      </c>
      <c r="T336" s="701">
        <f>IF(INDEX(Historical!$F$7:$F$1247,MATCH(B336,Historical!$B$7:$B$1278,0))=0,"n/a",((INDEX(Historical!$C$7:$C$1256,MATCH(B336,Historical!$B$7:$B$1278,0))/INDEX(Historical!$F$7:$F$1247,MATCH(B336,Historical!$B$7:$B$1278,0)))^(1/3)-1)*100)</f>
        <v>10.064241629820891</v>
      </c>
      <c r="U336" s="701">
        <f>IF(INDEX(Historical!$H$7:$H$1247,MATCH(B336,Historical!$B$7:$B$1278,0))=0,"n/a",((INDEX(Historical!$C$7:$C$1256,MATCH(B336,Historical!$B$7:$B$1278,0))/INDEX(Historical!$H$7:$H$1247,MATCH(B336,Historical!$B$7:$B$1278,0)))^(1/5)-1)*100)</f>
        <v>21.672868378641152</v>
      </c>
      <c r="V336" s="701">
        <f>IF(INDEX(Historical!$O$7:$O$1247,MATCH(B336,Historical!$B$7:$B$1278,0))=0,"n/a",((INDEX(Historical!$C$7:$C$1256,MATCH(B336,Historical!$B$7:$B$1278,0))/INDEX(Historical!$O$7:$O$1247,MATCH(B336,Historical!$B$7:$B$1278,0)))^(1/10)-1)*100)</f>
        <v>37.41088103166372</v>
      </c>
      <c r="W336" s="702">
        <f>IF(OR(U336&lt;=0,U336="n/a",V336&lt;=0,V336="n/a"),"n/a",U336/V336)</f>
        <v>0.5793199139121511</v>
      </c>
      <c r="X336" s="703">
        <f>IF(OR(AJ336&lt;=0,AJ336="n/a",U336&lt;=0,U336="n/a"),"n/a",U336/AJ336)</f>
        <v>1.4352892965987518</v>
      </c>
      <c r="Y336" s="664"/>
      <c r="Z336" s="651">
        <f>IF(OR(AC336&lt;0.01,AC336="n/a"),"n/a",M336/AC336*100)</f>
        <v>92.857142857142847</v>
      </c>
      <c r="AA336" s="887">
        <f>IF(OR(AC336&lt;0.01,AC336="n/a"),"n/a",I336/AC336)</f>
        <v>12.946428571428569</v>
      </c>
      <c r="AB336" s="888">
        <v>12</v>
      </c>
      <c r="AC336" s="866">
        <v>0.56000000000000005</v>
      </c>
      <c r="AD336" s="866">
        <v>1.85</v>
      </c>
      <c r="AE336" s="866">
        <v>2.81</v>
      </c>
      <c r="AF336" s="866">
        <v>0.75</v>
      </c>
      <c r="AG336" s="866">
        <v>5.7</v>
      </c>
      <c r="AH336" s="866">
        <v>0.8</v>
      </c>
      <c r="AI336" s="866">
        <v>6.41</v>
      </c>
      <c r="AJ336" s="866">
        <v>15.1</v>
      </c>
      <c r="AK336" s="866">
        <v>7.0000000000000009</v>
      </c>
      <c r="AL336" s="879">
        <v>432.46</v>
      </c>
      <c r="AM336" s="873">
        <v>2.6</v>
      </c>
      <c r="AN336" s="866">
        <v>7.0000000000000007E-2</v>
      </c>
      <c r="AO336" s="740">
        <f>IF(U336="n/a","n/a",IF(AA336&lt;0,"n/a",IF(AA336="n/a","n/a",J336+U336-AA336)))</f>
        <v>15.898853600316031</v>
      </c>
      <c r="AP336" s="741">
        <f>IF(U336="n/a","n/a",J336+U336)</f>
        <v>28.8452821717446</v>
      </c>
      <c r="AQ336" s="889">
        <f>IF(OR(AC336&lt;0.01,AF336="n/a"),"n/a",(I336/SQRT(22.5*AC336*(I336/AF336))-1)*100)</f>
        <v>-34.30771589846956</v>
      </c>
      <c r="AR336" s="651">
        <f>INDEX(Historical!$C$7:$C$1256,MATCH(B336,Historical!$B$7:$B$1278,0))*IF(AH336="n/a",1.03,IF(AH336&lt;0,1.01,IF(AH336&gt;10,1.1,(1+AH336/100))))</f>
        <v>0.48383999999999999</v>
      </c>
      <c r="AS336" s="887">
        <f>IF($AI336="n/a",1.03*AR336,IF($AI336&lt;0,1.01*AR336,IF($AI336&gt;10,1.1*AR336,(1+$AI336/100)*AR336)))</f>
        <v>0.51485414400000007</v>
      </c>
      <c r="AT336" s="887">
        <f>IF($AK336="n/a",1.03*AS336,IF($AK336&lt;0,1.01*AS336,IF($AK336&gt;10,1.1*AS336,(1+$AK336/100)*AS336)))</f>
        <v>0.55089393408000009</v>
      </c>
      <c r="AU336" s="887">
        <f>IF($AK336="n/a",1.03*AT336,IF($AK336&lt;0,1.01*AT336,IF($AK336&gt;10,1.1*AT336,(1+$AK336/100)*AT336)))</f>
        <v>0.58945650946560013</v>
      </c>
      <c r="AV336" s="887">
        <f>IF($AK336="n/a",1.03*AU336,IF($AK336&lt;0,1.01*AU336,IF($AK336&gt;10,1.1*AU336,(1+$AK336/100)*AU336)))</f>
        <v>0.63071846512819218</v>
      </c>
      <c r="AW336" s="651">
        <f>SUM(AR336:AV336)</f>
        <v>2.7697630526737926</v>
      </c>
      <c r="AX336" s="748">
        <f>AW336/I336*100</f>
        <v>38.203628312741969</v>
      </c>
      <c r="AY336" s="935">
        <v>1.22</v>
      </c>
      <c r="AZ336" s="873">
        <v>20.03</v>
      </c>
      <c r="BA336" s="873">
        <v>-44.82</v>
      </c>
      <c r="BB336" s="873">
        <v>4.4799999999999995</v>
      </c>
      <c r="BC336" s="873">
        <v>-10.280000000000001</v>
      </c>
      <c r="BE336" s="624">
        <v>2013</v>
      </c>
      <c r="BF336" s="899">
        <f>IF(BE336&gt;2008,0,IF(BE336&gt;2001,1,IF(BE336&gt;1990,2,IF(BE336&gt;1980,3,IF(BE336&gt;1973,4,IF(BE336&gt;1970,5,IF(BE336&gt;1960,6,IF(BE336&gt;1958,7,IF(BE336&gt;1953,8,9)))))))))</f>
        <v>0</v>
      </c>
      <c r="BG336" s="883">
        <v>0.8</v>
      </c>
    </row>
    <row r="337" spans="1:59" ht="11.25" customHeight="1" x14ac:dyDescent="0.2">
      <c r="A337" s="882" t="s">
        <v>4589</v>
      </c>
      <c r="B337" s="876" t="s">
        <v>4584</v>
      </c>
      <c r="C337" s="933" t="s">
        <v>108</v>
      </c>
      <c r="D337" s="933" t="s">
        <v>4341</v>
      </c>
      <c r="E337" s="733">
        <v>5</v>
      </c>
      <c r="F337" s="1158">
        <v>726</v>
      </c>
      <c r="G337" s="1158" t="s">
        <v>106</v>
      </c>
      <c r="H337" s="1158" t="s">
        <v>106</v>
      </c>
      <c r="I337" s="875">
        <v>22.81</v>
      </c>
      <c r="J337" s="651">
        <f>(M337/I337)*100</f>
        <v>1.578255151249452</v>
      </c>
      <c r="K337" s="878">
        <v>0.09</v>
      </c>
      <c r="L337" s="888">
        <v>4</v>
      </c>
      <c r="M337" s="642">
        <f>K337*L337</f>
        <v>0.36</v>
      </c>
      <c r="N337" s="871" t="s">
        <v>516</v>
      </c>
      <c r="O337" s="734">
        <v>0.08</v>
      </c>
      <c r="P337" s="862">
        <v>43874</v>
      </c>
      <c r="Q337" s="862">
        <v>43889</v>
      </c>
      <c r="R337" s="642">
        <f>(K337-O337)/O337*100</f>
        <v>12.499999999999993</v>
      </c>
      <c r="S337" s="701">
        <f>IF(INDEX(Historical!$D$7:$D$1254,MATCH(B337,Historical!$B$7:$B$1278,0))=0,"n/a",(INDEX(Historical!$C$7:$C$1256,MATCH(B337,Historical!$B$7:$B$1278,0))/INDEX(Historical!$D$7:$D$1254,MATCH(B337,Historical!$B$7:$B$1278,0))-1)*100)</f>
        <v>14.285714285714279</v>
      </c>
      <c r="T337" s="701">
        <f>IF(INDEX(Historical!$F$7:$F$1247,MATCH(B337,Historical!$B$7:$B$1278,0))=0,"n/a",((INDEX(Historical!$C$7:$C$1256,MATCH(B337,Historical!$B$7:$B$1278,0))/INDEX(Historical!$F$7:$F$1247,MATCH(B337,Historical!$B$7:$B$1278,0)))^(1/3)-1)*100)</f>
        <v>74.716092947259767</v>
      </c>
      <c r="U337" s="701" t="str">
        <f>IF(INDEX(Historical!$H$7:$H$1247,MATCH(B337,Historical!$B$7:$B$1278,0))=0,"n/a",((INDEX(Historical!$C$7:$C$1256,MATCH(B337,Historical!$B$7:$B$1278,0))/INDEX(Historical!$H$7:$H$1247,MATCH(B337,Historical!$B$7:$B$1278,0)))^(1/5)-1)*100)</f>
        <v>n/a</v>
      </c>
      <c r="V337" s="701" t="str">
        <f>IF(INDEX(Historical!$O$7:$O$1247,MATCH(B337,Historical!$B$7:$B$1278,0))=0,"n/a",((INDEX(Historical!$C$7:$C$1256,MATCH(B337,Historical!$B$7:$B$1278,0))/INDEX(Historical!$O$7:$O$1247,MATCH(B337,Historical!$B$7:$B$1278,0)))^(1/10)-1)*100)</f>
        <v>n/a</v>
      </c>
      <c r="W337" s="702" t="str">
        <f>IF(OR(U337&lt;=0,U337="n/a",V337&lt;=0,V337="n/a"),"n/a",U337/V337)</f>
        <v>n/a</v>
      </c>
      <c r="X337" s="703" t="str">
        <f>IF(OR(AJ337&lt;=0,AJ337="n/a",U337&lt;=0,U337="n/a"),"n/a",U337/AJ337)</f>
        <v>n/a</v>
      </c>
      <c r="Y337" s="877"/>
      <c r="Z337" s="651">
        <f>IF(OR(AC337&lt;0.01,AC337="n/a"),"n/a",M337/AC337*100)</f>
        <v>11.960132890365449</v>
      </c>
      <c r="AA337" s="887">
        <f>IF(OR(AC337&lt;0.01,AC337="n/a"),"n/a",I337/AC337)</f>
        <v>7.5780730897009967</v>
      </c>
      <c r="AB337" s="888">
        <v>12</v>
      </c>
      <c r="AC337" s="866">
        <v>3.01</v>
      </c>
      <c r="AD337" s="866">
        <v>0.51</v>
      </c>
      <c r="AE337" s="866">
        <v>3.59</v>
      </c>
      <c r="AF337" s="866">
        <v>0.91</v>
      </c>
      <c r="AG337" s="866">
        <v>11</v>
      </c>
      <c r="AH337" s="866">
        <v>90.9</v>
      </c>
      <c r="AI337" s="866">
        <v>-41.07</v>
      </c>
      <c r="AJ337" s="866">
        <v>15.8</v>
      </c>
      <c r="AK337" s="866">
        <v>15</v>
      </c>
      <c r="AL337" s="879">
        <v>2140</v>
      </c>
      <c r="AM337" s="873">
        <v>2.4</v>
      </c>
      <c r="AN337" s="866">
        <v>0.23</v>
      </c>
      <c r="AO337" s="740" t="str">
        <f>IF(U337="n/a","n/a",IF(AA337&lt;0,"n/a",IF(AA337="n/a","n/a",J337+U337-AA337)))</f>
        <v>n/a</v>
      </c>
      <c r="AP337" s="741" t="str">
        <f>IF(U337="n/a","n/a",J337+U337)</f>
        <v>n/a</v>
      </c>
      <c r="AQ337" s="889">
        <f>IF(OR(AC337&lt;0.01,AF337="n/a"),"n/a",(I337/SQRT(22.5*AC337*(I337/AF337))-1)*100)</f>
        <v>-44.638374656053358</v>
      </c>
      <c r="AR337" s="651">
        <f>INDEX(Historical!$C$7:$C$1256,MATCH(B337,Historical!$B$7:$B$1278,0))*IF(AH337="n/a",1.03,IF(AH337&lt;0,1.01,IF(AH337&gt;10,1.1,(1+AH337/100))))</f>
        <v>0.35200000000000004</v>
      </c>
      <c r="AS337" s="887">
        <f>IF($AI337="n/a",1.03*AR337,IF($AI337&lt;0,1.01*AR337,IF($AI337&gt;10,1.1*AR337,(1+$AI337/100)*AR337)))</f>
        <v>0.35552000000000006</v>
      </c>
      <c r="AT337" s="887">
        <f>IF($AK337="n/a",1.03*AS337,IF($AK337&lt;0,1.01*AS337,IF($AK337&gt;10,1.1*AS337,(1+$AK337/100)*AS337)))</f>
        <v>0.39107200000000009</v>
      </c>
      <c r="AU337" s="887">
        <f>IF($AK337="n/a",1.03*AT337,IF($AK337&lt;0,1.01*AT337,IF($AK337&gt;10,1.1*AT337,(1+$AK337/100)*AT337)))</f>
        <v>0.43017920000000015</v>
      </c>
      <c r="AV337" s="887">
        <f>IF($AK337="n/a",1.03*AU337,IF($AK337&lt;0,1.01*AU337,IF($AK337&gt;10,1.1*AU337,(1+$AK337/100)*AU337)))</f>
        <v>0.47319712000000019</v>
      </c>
      <c r="AW337" s="651">
        <f>SUM(AR337:AV337)</f>
        <v>2.0019683200000005</v>
      </c>
      <c r="AX337" s="748">
        <f>AW337/I337*100</f>
        <v>8.776713371328368</v>
      </c>
      <c r="AY337" s="935">
        <v>1.32</v>
      </c>
      <c r="AZ337" s="873">
        <v>106.43</v>
      </c>
      <c r="BA337" s="873">
        <v>-13.200000000000001</v>
      </c>
      <c r="BB337" s="873">
        <v>10.459999999999999</v>
      </c>
      <c r="BC337" s="873">
        <v>18.709999999999997</v>
      </c>
      <c r="BE337" s="624">
        <v>2016</v>
      </c>
      <c r="BF337" s="899">
        <f>IF(BE337&gt;2008,0,IF(BE337&gt;2001,1,IF(BE337&gt;1990,2,IF(BE337&gt;1980,3,IF(BE337&gt;1973,4,IF(BE337&gt;1970,5,IF(BE337&gt;1960,6,IF(BE337&gt;1958,7,IF(BE337&gt;1953,8,9)))))))))</f>
        <v>0</v>
      </c>
      <c r="BG337" s="883">
        <v>1.5</v>
      </c>
    </row>
    <row r="338" spans="1:59" ht="11.25" customHeight="1" x14ac:dyDescent="0.2">
      <c r="A338" s="872" t="s">
        <v>624</v>
      </c>
      <c r="B338" s="877" t="s">
        <v>625</v>
      </c>
      <c r="C338" s="933" t="s">
        <v>112</v>
      </c>
      <c r="D338" s="933" t="s">
        <v>4365</v>
      </c>
      <c r="E338" s="733">
        <v>13</v>
      </c>
      <c r="F338" s="1158">
        <v>283</v>
      </c>
      <c r="G338" s="1157" t="s">
        <v>37</v>
      </c>
      <c r="H338" s="1157" t="s">
        <v>37</v>
      </c>
      <c r="I338" s="875">
        <v>145.51</v>
      </c>
      <c r="J338" s="651">
        <f>(M338/I338)*100</f>
        <v>2.6939729228231739</v>
      </c>
      <c r="K338" s="878">
        <v>0.98</v>
      </c>
      <c r="L338" s="888">
        <v>4</v>
      </c>
      <c r="M338" s="642">
        <f>K338*L338</f>
        <v>3.92</v>
      </c>
      <c r="N338" s="871" t="s">
        <v>148</v>
      </c>
      <c r="O338" s="734">
        <v>0.91</v>
      </c>
      <c r="P338" s="862">
        <v>44162</v>
      </c>
      <c r="Q338" s="862">
        <v>44180</v>
      </c>
      <c r="R338" s="642">
        <f>(K338-O338)/O338*100</f>
        <v>7.6923076923076872</v>
      </c>
      <c r="S338" s="701">
        <f>IF(INDEX(Historical!$D$7:$D$1254,MATCH(B338,Historical!$B$7:$B$1278,0))=0,"n/a",(INDEX(Historical!$C$7:$C$1256,MATCH(B338,Historical!$B$7:$B$1278,0))/INDEX(Historical!$D$7:$D$1254,MATCH(B338,Historical!$B$7:$B$1278,0))-1)*100)</f>
        <v>8.8888888888889017</v>
      </c>
      <c r="T338" s="701">
        <f>IF(INDEX(Historical!$F$7:$F$1247,MATCH(B338,Historical!$B$7:$B$1278,0))=0,"n/a",((INDEX(Historical!$C$7:$C$1256,MATCH(B338,Historical!$B$7:$B$1278,0))/INDEX(Historical!$F$7:$F$1247,MATCH(B338,Historical!$B$7:$B$1278,0)))^(1/3)-1)*100)</f>
        <v>9.8157887721507908</v>
      </c>
      <c r="U338" s="701">
        <f>IF(INDEX(Historical!$H$7:$H$1247,MATCH(B338,Historical!$B$7:$B$1278,0))=0,"n/a",((INDEX(Historical!$C$7:$C$1256,MATCH(B338,Historical!$B$7:$B$1278,0))/INDEX(Historical!$H$7:$H$1247,MATCH(B338,Historical!$B$7:$B$1278,0)))^(1/5)-1)*100)</f>
        <v>10.735119825473127</v>
      </c>
      <c r="V338" s="701">
        <f>IF(INDEX(Historical!$O$7:$O$1247,MATCH(B338,Historical!$B$7:$B$1278,0))=0,"n/a",((INDEX(Historical!$C$7:$C$1256,MATCH(B338,Historical!$B$7:$B$1278,0))/INDEX(Historical!$O$7:$O$1247,MATCH(B338,Historical!$B$7:$B$1278,0)))^(1/10)-1)*100)</f>
        <v>9.3746329125196972</v>
      </c>
      <c r="W338" s="702">
        <f>IF(OR(U338&lt;=0,U338="n/a",V338&lt;=0,V338="n/a"),"n/a",U338/V338)</f>
        <v>1.1451242865346245</v>
      </c>
      <c r="X338" s="703">
        <f>IF(OR(AJ338&lt;=0,AJ338="n/a",U338&lt;=0,U338="n/a"),"n/a",U338/AJ338)</f>
        <v>1.819511834825954</v>
      </c>
      <c r="Y338" s="877"/>
      <c r="Z338" s="651">
        <f>IF(OR(AC338&lt;0.01,AC338="n/a"),"n/a",M338/AC338*100)</f>
        <v>54.218533886583678</v>
      </c>
      <c r="AA338" s="887">
        <f>IF(OR(AC338&lt;0.01,AC338="n/a"),"n/a",I338/AC338)</f>
        <v>20.12586445366528</v>
      </c>
      <c r="AB338" s="888">
        <v>12</v>
      </c>
      <c r="AC338" s="866">
        <v>7.23</v>
      </c>
      <c r="AD338" s="866">
        <v>2.0099999999999998</v>
      </c>
      <c r="AE338" s="866">
        <v>1.77</v>
      </c>
      <c r="AF338" s="866">
        <v>4.0199999999999996</v>
      </c>
      <c r="AG338" s="866">
        <v>20.399999999999999</v>
      </c>
      <c r="AH338" s="866">
        <v>13.600000000000001</v>
      </c>
      <c r="AI338" s="866">
        <v>9.66</v>
      </c>
      <c r="AJ338" s="866">
        <v>5.8999999999999995</v>
      </c>
      <c r="AK338" s="866">
        <v>10</v>
      </c>
      <c r="AL338" s="879">
        <v>7700</v>
      </c>
      <c r="AM338" s="873">
        <v>0.6</v>
      </c>
      <c r="AN338" s="866">
        <v>0.9</v>
      </c>
      <c r="AO338" s="740">
        <f>IF(U338="n/a","n/a",IF(AA338&lt;0,"n/a",IF(AA338="n/a","n/a",J338+U338-AA338)))</f>
        <v>-6.6967717053689775</v>
      </c>
      <c r="AP338" s="741">
        <f>IF(U338="n/a","n/a",J338+U338)</f>
        <v>13.429092748296302</v>
      </c>
      <c r="AQ338" s="889">
        <f>IF(OR(AC338&lt;0.01,AF338="n/a"),"n/a",(I338/SQRT(22.5*AC338*(I338/AF338))-1)*100)</f>
        <v>89.62650436375003</v>
      </c>
      <c r="AR338" s="651">
        <f>INDEX(Historical!$C$7:$C$1256,MATCH(B338,Historical!$B$7:$B$1278,0))*IF(AH338="n/a",1.03,IF(AH338&lt;0,1.01,IF(AH338&gt;10,1.1,(1+AH338/100))))</f>
        <v>3.7730000000000006</v>
      </c>
      <c r="AS338" s="887">
        <f>IF($AI338="n/a",1.03*AR338,IF($AI338&lt;0,1.01*AR338,IF($AI338&gt;10,1.1*AR338,(1+$AI338/100)*AR338)))</f>
        <v>4.137471800000001</v>
      </c>
      <c r="AT338" s="887">
        <f>IF($AK338="n/a",1.03*AS338,IF($AK338&lt;0,1.01*AS338,IF($AK338&gt;10,1.1*AS338,(1+$AK338/100)*AS338)))</f>
        <v>4.5512189800000016</v>
      </c>
      <c r="AU338" s="887">
        <f>IF($AK338="n/a",1.03*AT338,IF($AK338&lt;0,1.01*AT338,IF($AK338&gt;10,1.1*AT338,(1+$AK338/100)*AT338)))</f>
        <v>5.0063408780000023</v>
      </c>
      <c r="AV338" s="887">
        <f>IF($AK338="n/a",1.03*AU338,IF($AK338&lt;0,1.01*AU338,IF($AK338&gt;10,1.1*AU338,(1+$AK338/100)*AU338)))</f>
        <v>5.5069749658000031</v>
      </c>
      <c r="AW338" s="651">
        <f>SUM(AR338:AV338)</f>
        <v>22.975006623800006</v>
      </c>
      <c r="AX338" s="748">
        <f>AW338/I338*100</f>
        <v>15.789297384234766</v>
      </c>
      <c r="AY338" s="935">
        <v>1.25</v>
      </c>
      <c r="AZ338" s="873">
        <v>69.95</v>
      </c>
      <c r="BA338" s="873">
        <v>-6.12</v>
      </c>
      <c r="BB338" s="873">
        <v>1.91</v>
      </c>
      <c r="BC338" s="873">
        <v>10.16</v>
      </c>
      <c r="BE338" s="624">
        <v>2009</v>
      </c>
      <c r="BF338" s="899">
        <f>IF(BE338&gt;2008,0,IF(BE338&gt;2001,1,IF(BE338&gt;1990,2,IF(BE338&gt;1980,3,IF(BE338&gt;1973,4,IF(BE338&gt;1970,5,IF(BE338&gt;1960,6,IF(BE338&gt;1958,7,IF(BE338&gt;1953,8,9)))))))))</f>
        <v>0</v>
      </c>
      <c r="BG338" s="883">
        <v>7.9</v>
      </c>
    </row>
    <row r="339" spans="1:59" ht="11.25" customHeight="1" x14ac:dyDescent="0.2">
      <c r="A339" s="864" t="s">
        <v>1304</v>
      </c>
      <c r="B339" s="876" t="s">
        <v>1305</v>
      </c>
      <c r="C339" s="933" t="s">
        <v>153</v>
      </c>
      <c r="D339" s="933" t="s">
        <v>4324</v>
      </c>
      <c r="E339" s="733">
        <v>10</v>
      </c>
      <c r="F339" s="1158">
        <v>395</v>
      </c>
      <c r="G339" s="1140" t="s">
        <v>106</v>
      </c>
      <c r="H339" s="1140" t="s">
        <v>106</v>
      </c>
      <c r="I339" s="875">
        <v>399.28</v>
      </c>
      <c r="J339" s="651">
        <f>(M339/I339)*100</f>
        <v>0.62612702865157288</v>
      </c>
      <c r="K339" s="878">
        <v>0.625</v>
      </c>
      <c r="L339" s="888">
        <v>4</v>
      </c>
      <c r="M339" s="642">
        <f>K339*L339</f>
        <v>2.5</v>
      </c>
      <c r="N339" s="871" t="s">
        <v>4059</v>
      </c>
      <c r="O339" s="734">
        <v>0.55000000000000004</v>
      </c>
      <c r="P339" s="862">
        <v>43920</v>
      </c>
      <c r="Q339" s="862">
        <v>43945</v>
      </c>
      <c r="R339" s="642">
        <f>(K339-O339)/O339*100</f>
        <v>13.636363636363628</v>
      </c>
      <c r="S339" s="701">
        <f>IF(INDEX(Historical!$D$7:$D$1254,MATCH(B339,Historical!$B$7:$B$1278,0))=0,"n/a",(INDEX(Historical!$C$7:$C$1256,MATCH(B339,Historical!$B$7:$B$1278,0))/INDEX(Historical!$D$7:$D$1254,MATCH(B339,Historical!$B$7:$B$1278,0))-1)*100)</f>
        <v>13.157894736842103</v>
      </c>
      <c r="T339" s="701">
        <f>IF(INDEX(Historical!$F$7:$F$1247,MATCH(B339,Historical!$B$7:$B$1278,0))=0,"n/a",((INDEX(Historical!$C$7:$C$1256,MATCH(B339,Historical!$B$7:$B$1278,0))/INDEX(Historical!$F$7:$F$1247,MATCH(B339,Historical!$B$7:$B$1278,0)))^(1/3)-1)*100)</f>
        <v>22.836327477434494</v>
      </c>
      <c r="U339" s="701">
        <f>IF(INDEX(Historical!$H$7:$H$1247,MATCH(B339,Historical!$B$7:$B$1278,0))=0,"n/a",((INDEX(Historical!$C$7:$C$1256,MATCH(B339,Historical!$B$7:$B$1278,0))/INDEX(Historical!$H$7:$H$1247,MATCH(B339,Historical!$B$7:$B$1278,0)))^(1/5)-1)*100)</f>
        <v>14.342887420949847</v>
      </c>
      <c r="V339" s="701" t="str">
        <f>IF(INDEX(Historical!$O$7:$O$1247,MATCH(B339,Historical!$B$7:$B$1278,0))=0,"n/a",((INDEX(Historical!$C$7:$C$1256,MATCH(B339,Historical!$B$7:$B$1278,0))/INDEX(Historical!$O$7:$O$1247,MATCH(B339,Historical!$B$7:$B$1278,0)))^(1/10)-1)*100)</f>
        <v>n/a</v>
      </c>
      <c r="W339" s="702" t="str">
        <f>IF(OR(U339&lt;=0,U339="n/a",V339&lt;=0,V339="n/a"),"n/a",U339/V339)</f>
        <v>n/a</v>
      </c>
      <c r="X339" s="703">
        <f>IF(OR(AJ339&lt;=0,AJ339="n/a",U339&lt;=0,U339="n/a"),"n/a",U339/AJ339)</f>
        <v>0.64607600995269587</v>
      </c>
      <c r="Y339" s="664"/>
      <c r="Z339" s="651">
        <f>IF(OR(AC339&lt;0.01,AC339="n/a"),"n/a",M339/AC339*100)</f>
        <v>9.512937595129376</v>
      </c>
      <c r="AA339" s="887">
        <f>IF(OR(AC339&lt;0.01,AC339="n/a"),"n/a",I339/AC339)</f>
        <v>15.193302891933028</v>
      </c>
      <c r="AB339" s="888">
        <v>12</v>
      </c>
      <c r="AC339" s="866">
        <v>26.28</v>
      </c>
      <c r="AD339" s="866">
        <v>1.22</v>
      </c>
      <c r="AE339" s="866">
        <v>0.74</v>
      </c>
      <c r="AF339" s="866">
        <v>3.66</v>
      </c>
      <c r="AG339" s="866">
        <v>27.800000000000004</v>
      </c>
      <c r="AH339" s="866">
        <v>61.5</v>
      </c>
      <c r="AI339" s="866">
        <v>16.63</v>
      </c>
      <c r="AJ339" s="866">
        <v>22.2</v>
      </c>
      <c r="AK339" s="866">
        <v>12.45</v>
      </c>
      <c r="AL339" s="879">
        <v>52450</v>
      </c>
      <c r="AM339" s="873">
        <v>0.25</v>
      </c>
      <c r="AN339" s="866">
        <v>0.56000000000000005</v>
      </c>
      <c r="AO339" s="740">
        <f>IF(U339="n/a","n/a",IF(AA339&lt;0,"n/a",IF(AA339="n/a","n/a",J339+U339-AA339)))</f>
        <v>-0.22428844233160916</v>
      </c>
      <c r="AP339" s="741">
        <f>IF(U339="n/a","n/a",J339+U339)</f>
        <v>14.969014449601419</v>
      </c>
      <c r="AQ339" s="889">
        <f>IF(OR(AC339&lt;0.01,AF339="n/a"),"n/a",(I339/SQRT(22.5*AC339*(I339/AF339))-1)*100)</f>
        <v>57.208267501673468</v>
      </c>
      <c r="AR339" s="651">
        <f>INDEX(Historical!$C$7:$C$1256,MATCH(B339,Historical!$B$7:$B$1278,0))*IF(AH339="n/a",1.03,IF(AH339&lt;0,1.01,IF(AH339&gt;10,1.1,(1+AH339/100))))</f>
        <v>2.3650000000000002</v>
      </c>
      <c r="AS339" s="887">
        <f>IF($AI339="n/a",1.03*AR339,IF($AI339&lt;0,1.01*AR339,IF($AI339&gt;10,1.1*AR339,(1+$AI339/100)*AR339)))</f>
        <v>2.6015000000000006</v>
      </c>
      <c r="AT339" s="887">
        <f>IF($AK339="n/a",1.03*AS339,IF($AK339&lt;0,1.01*AS339,IF($AK339&gt;10,1.1*AS339,(1+$AK339/100)*AS339)))</f>
        <v>2.8616500000000009</v>
      </c>
      <c r="AU339" s="887">
        <f>IF($AK339="n/a",1.03*AT339,IF($AK339&lt;0,1.01*AT339,IF($AK339&gt;10,1.1*AT339,(1+$AK339/100)*AT339)))</f>
        <v>3.1478150000000014</v>
      </c>
      <c r="AV339" s="887">
        <f>IF($AK339="n/a",1.03*AU339,IF($AK339&lt;0,1.01*AU339,IF($AK339&gt;10,1.1*AU339,(1+$AK339/100)*AU339)))</f>
        <v>3.4625965000000019</v>
      </c>
      <c r="AW339" s="651">
        <f>SUM(AR339:AV339)</f>
        <v>14.438561500000004</v>
      </c>
      <c r="AX339" s="748">
        <f>AW339/I339*100</f>
        <v>3.6161494439991997</v>
      </c>
      <c r="AY339" s="935">
        <v>0.94</v>
      </c>
      <c r="AZ339" s="873">
        <v>91.73</v>
      </c>
      <c r="BA339" s="873">
        <v>-11.16</v>
      </c>
      <c r="BB339" s="873">
        <v>-3.58</v>
      </c>
      <c r="BC339" s="873">
        <v>5.6899999999999995</v>
      </c>
      <c r="BE339" s="624">
        <v>2011</v>
      </c>
      <c r="BF339" s="899">
        <f>IF(BE339&gt;2008,0,IF(BE339&gt;2001,1,IF(BE339&gt;1990,2,IF(BE339&gt;1980,3,IF(BE339&gt;1973,4,IF(BE339&gt;1970,5,IF(BE339&gt;1960,6,IF(BE339&gt;1958,7,IF(BE339&gt;1953,8,9)))))))))</f>
        <v>0</v>
      </c>
      <c r="BG339" s="883">
        <v>10.7</v>
      </c>
    </row>
    <row r="340" spans="1:59" ht="11.25" customHeight="1" x14ac:dyDescent="0.2">
      <c r="A340" s="872" t="s">
        <v>1310</v>
      </c>
      <c r="B340" s="876" t="s">
        <v>1311</v>
      </c>
      <c r="C340" s="933" t="s">
        <v>112</v>
      </c>
      <c r="D340" s="933" t="s">
        <v>211</v>
      </c>
      <c r="E340" s="733">
        <v>8</v>
      </c>
      <c r="F340" s="1158">
        <v>556</v>
      </c>
      <c r="G340" s="1178" t="s">
        <v>106</v>
      </c>
      <c r="H340" s="1178" t="s">
        <v>106</v>
      </c>
      <c r="I340" s="875">
        <v>29.84</v>
      </c>
      <c r="J340" s="651">
        <f>(M340/I340)*100</f>
        <v>1.7426273458445041</v>
      </c>
      <c r="K340" s="878">
        <v>0.13</v>
      </c>
      <c r="L340" s="888">
        <v>4</v>
      </c>
      <c r="M340" s="642">
        <f>K340*L340</f>
        <v>0.52</v>
      </c>
      <c r="N340" s="871" t="s">
        <v>218</v>
      </c>
      <c r="O340" s="734">
        <v>0.12</v>
      </c>
      <c r="P340" s="862">
        <v>43917</v>
      </c>
      <c r="Q340" s="862">
        <v>43934</v>
      </c>
      <c r="R340" s="642">
        <f>(K340-O340)/O340*100</f>
        <v>8.333333333333341</v>
      </c>
      <c r="S340" s="701">
        <f>IF(INDEX(Historical!$D$7:$D$1254,MATCH(B340,Historical!$B$7:$B$1278,0))=0,"n/a",(INDEX(Historical!$C$7:$C$1256,MATCH(B340,Historical!$B$7:$B$1278,0))/INDEX(Historical!$D$7:$D$1254,MATCH(B340,Historical!$B$7:$B$1278,0))-1)*100)</f>
        <v>9.302325581395344</v>
      </c>
      <c r="T340" s="701">
        <f>IF(INDEX(Historical!$F$7:$F$1247,MATCH(B340,Historical!$B$7:$B$1278,0))=0,"n/a",((INDEX(Historical!$C$7:$C$1256,MATCH(B340,Historical!$B$7:$B$1278,0))/INDEX(Historical!$F$7:$F$1247,MATCH(B340,Historical!$B$7:$B$1278,0)))^(1/3)-1)*100)</f>
        <v>10.325677865290107</v>
      </c>
      <c r="U340" s="701">
        <f>IF(INDEX(Historical!$H$7:$H$1247,MATCH(B340,Historical!$B$7:$B$1278,0))=0,"n/a",((INDEX(Historical!$C$7:$C$1256,MATCH(B340,Historical!$B$7:$B$1278,0))/INDEX(Historical!$H$7:$H$1247,MATCH(B340,Historical!$B$7:$B$1278,0)))^(1/5)-1)*100)</f>
        <v>12.570579552275095</v>
      </c>
      <c r="V340" s="701" t="str">
        <f>IF(INDEX(Historical!$O$7:$O$1247,MATCH(B340,Historical!$B$7:$B$1278,0))=0,"n/a",((INDEX(Historical!$C$7:$C$1256,MATCH(B340,Historical!$B$7:$B$1278,0))/INDEX(Historical!$O$7:$O$1247,MATCH(B340,Historical!$B$7:$B$1278,0)))^(1/10)-1)*100)</f>
        <v>n/a</v>
      </c>
      <c r="W340" s="702" t="str">
        <f>IF(OR(U340&lt;=0,U340="n/a",V340&lt;=0,V340="n/a"),"n/a",U340/V340)</f>
        <v>n/a</v>
      </c>
      <c r="X340" s="703">
        <f>IF(OR(AJ340&lt;=0,AJ340="n/a",U340&lt;=0,U340="n/a"),"n/a",U340/AJ340)</f>
        <v>6.616094501197419</v>
      </c>
      <c r="Y340" s="664"/>
      <c r="Z340" s="651" t="str">
        <f>IF(OR(AC340&lt;0.01,AC340="n/a"),"n/a",M340/AC340*100)</f>
        <v>n/a</v>
      </c>
      <c r="AA340" s="887" t="str">
        <f>IF(OR(AC340&lt;0.01,AC340="n/a"),"n/a",I340/AC340)</f>
        <v>n/a</v>
      </c>
      <c r="AB340" s="888">
        <v>6</v>
      </c>
      <c r="AC340" s="866">
        <v>-0.08</v>
      </c>
      <c r="AD340" s="866" t="s">
        <v>136</v>
      </c>
      <c r="AE340" s="866">
        <v>1.05</v>
      </c>
      <c r="AF340" s="866">
        <v>0.84</v>
      </c>
      <c r="AG340" s="866">
        <v>-0.2</v>
      </c>
      <c r="AH340" s="866">
        <v>-28.7</v>
      </c>
      <c r="AI340" s="866" t="s">
        <v>136</v>
      </c>
      <c r="AJ340" s="866">
        <v>1.9</v>
      </c>
      <c r="AK340" s="866" t="s">
        <v>136</v>
      </c>
      <c r="AL340" s="879">
        <v>196.35</v>
      </c>
      <c r="AM340" s="873">
        <v>2.1</v>
      </c>
      <c r="AN340" s="866">
        <v>0</v>
      </c>
      <c r="AO340" s="740" t="str">
        <f>IF(U340="n/a","n/a",IF(AA340&lt;0,"n/a",IF(AA340="n/a","n/a",J340+U340-AA340)))</f>
        <v>n/a</v>
      </c>
      <c r="AP340" s="741">
        <f>IF(U340="n/a","n/a",J340+U340)</f>
        <v>14.313206898119599</v>
      </c>
      <c r="AQ340" s="889" t="str">
        <f>IF(OR(AC340&lt;0.01,AF340="n/a"),"n/a",(I340/SQRT(22.5*AC340*(I340/AF340))-1)*100)</f>
        <v>n/a</v>
      </c>
      <c r="AR340" s="651">
        <f>INDEX(Historical!$C$7:$C$1256,MATCH(B340,Historical!$B$7:$B$1278,0))*IF(AH340="n/a",1.03,IF(AH340&lt;0,1.01,IF(AH340&gt;10,1.1,(1+AH340/100))))</f>
        <v>0.47469999999999996</v>
      </c>
      <c r="AS340" s="887">
        <f>IF($AI340="n/a",1.03*AR340,IF($AI340&lt;0,1.01*AR340,IF($AI340&gt;10,1.1*AR340,(1+$AI340/100)*AR340)))</f>
        <v>0.48894099999999996</v>
      </c>
      <c r="AT340" s="887">
        <f>IF($AK340="n/a",1.03*AS340,IF($AK340&lt;0,1.01*AS340,IF($AK340&gt;10,1.1*AS340,(1+$AK340/100)*AS340)))</f>
        <v>0.50360923000000002</v>
      </c>
      <c r="AU340" s="887">
        <f>IF($AK340="n/a",1.03*AT340,IF($AK340&lt;0,1.01*AT340,IF($AK340&gt;10,1.1*AT340,(1+$AK340/100)*AT340)))</f>
        <v>0.51871750690000007</v>
      </c>
      <c r="AV340" s="887">
        <f>IF($AK340="n/a",1.03*AU340,IF($AK340&lt;0,1.01*AU340,IF($AK340&gt;10,1.1*AU340,(1+$AK340/100)*AU340)))</f>
        <v>0.53427903210700012</v>
      </c>
      <c r="AW340" s="651">
        <f>SUM(AR340:AV340)</f>
        <v>2.5202467690070001</v>
      </c>
      <c r="AX340" s="748">
        <f>AW340/I340*100</f>
        <v>8.4458671883612606</v>
      </c>
      <c r="AY340" s="935">
        <v>0.74</v>
      </c>
      <c r="AZ340" s="873">
        <v>46.35</v>
      </c>
      <c r="BA340" s="873">
        <v>-24.23</v>
      </c>
      <c r="BB340" s="873">
        <v>1.0999999999999999</v>
      </c>
      <c r="BC340" s="873">
        <v>2.0500000000000003</v>
      </c>
      <c r="BE340" s="624">
        <v>2013</v>
      </c>
      <c r="BF340" s="899">
        <f>IF(BE340&gt;2008,0,IF(BE340&gt;2001,1,IF(BE340&gt;1990,2,IF(BE340&gt;1980,3,IF(BE340&gt;1973,4,IF(BE340&gt;1970,5,IF(BE340&gt;1960,6,IF(BE340&gt;1958,7,IF(BE340&gt;1953,8,9)))))))))</f>
        <v>0</v>
      </c>
      <c r="BG340" s="883">
        <v>-0.2</v>
      </c>
    </row>
    <row r="341" spans="1:59" ht="11.25" customHeight="1" x14ac:dyDescent="0.2">
      <c r="A341" s="872" t="s">
        <v>4186</v>
      </c>
      <c r="B341" s="876" t="s">
        <v>4187</v>
      </c>
      <c r="C341" s="933" t="s">
        <v>108</v>
      </c>
      <c r="D341" s="933" t="s">
        <v>4341</v>
      </c>
      <c r="E341" s="733">
        <v>8</v>
      </c>
      <c r="F341" s="1158">
        <v>499</v>
      </c>
      <c r="G341" s="1158" t="s">
        <v>37</v>
      </c>
      <c r="H341" s="1158" t="s">
        <v>37</v>
      </c>
      <c r="I341" s="875">
        <v>18.96</v>
      </c>
      <c r="J341" s="651">
        <f>(M341/I341)*100</f>
        <v>2.5316455696202533</v>
      </c>
      <c r="K341" s="878">
        <v>0.12</v>
      </c>
      <c r="L341" s="888">
        <v>4</v>
      </c>
      <c r="M341" s="642">
        <f>K341*L341</f>
        <v>0.48</v>
      </c>
      <c r="N341" s="871" t="s">
        <v>145</v>
      </c>
      <c r="O341" s="734">
        <v>0.1</v>
      </c>
      <c r="P341" s="1128">
        <v>43630</v>
      </c>
      <c r="Q341" s="1128">
        <v>43647</v>
      </c>
      <c r="R341" s="642">
        <f>(K341-O341)/O341*100</f>
        <v>19.999999999999989</v>
      </c>
      <c r="S341" s="701">
        <f>IF(INDEX(Historical!$D$7:$D$1254,MATCH(B341,Historical!$B$7:$B$1278,0))=0,"n/a",(INDEX(Historical!$C$7:$C$1256,MATCH(B341,Historical!$B$7:$B$1278,0))/INDEX(Historical!$D$7:$D$1254,MATCH(B341,Historical!$B$7:$B$1278,0))-1)*100)</f>
        <v>29.411764705882337</v>
      </c>
      <c r="T341" s="701">
        <f>IF(INDEX(Historical!$F$7:$F$1247,MATCH(B341,Historical!$B$7:$B$1278,0))=0,"n/a",((INDEX(Historical!$C$7:$C$1256,MATCH(B341,Historical!$B$7:$B$1278,0))/INDEX(Historical!$F$7:$F$1247,MATCH(B341,Historical!$B$7:$B$1278,0)))^(1/3)-1)*100)</f>
        <v>30.059144685138683</v>
      </c>
      <c r="U341" s="701">
        <f>IF(INDEX(Historical!$H$7:$H$1247,MATCH(B341,Historical!$B$7:$B$1278,0))=0,"n/a",((INDEX(Historical!$C$7:$C$1256,MATCH(B341,Historical!$B$7:$B$1278,0))/INDEX(Historical!$H$7:$H$1247,MATCH(B341,Historical!$B$7:$B$1278,0)))^(1/5)-1)*100)</f>
        <v>19.653676552950429</v>
      </c>
      <c r="V341" s="701">
        <f>IF(INDEX(Historical!$O$7:$O$1247,MATCH(B341,Historical!$B$7:$B$1278,0))=0,"n/a",((INDEX(Historical!$C$7:$C$1256,MATCH(B341,Historical!$B$7:$B$1278,0))/INDEX(Historical!$O$7:$O$1247,MATCH(B341,Historical!$B$7:$B$1278,0)))^(1/10)-1)*100)</f>
        <v>-0.67430279167030038</v>
      </c>
      <c r="W341" s="702" t="str">
        <f>IF(OR(U341&lt;=0,U341="n/a",V341&lt;=0,V341="n/a"),"n/a",U341/V341)</f>
        <v>n/a</v>
      </c>
      <c r="X341" s="703">
        <f>IF(OR(AJ341&lt;=0,AJ341="n/a",U341&lt;=0,U341="n/a"),"n/a",U341/AJ341)</f>
        <v>1.1983949117652699</v>
      </c>
      <c r="Y341" s="674"/>
      <c r="Z341" s="651">
        <f>IF(OR(AC341&lt;0.01,AC341="n/a"),"n/a",M341/AC341*100)</f>
        <v>25.94594594594594</v>
      </c>
      <c r="AA341" s="887">
        <f>IF(OR(AC341&lt;0.01,AC341="n/a"),"n/a",I341/AC341)</f>
        <v>10.248648648648649</v>
      </c>
      <c r="AB341" s="888">
        <v>12</v>
      </c>
      <c r="AC341" s="866">
        <v>1.85</v>
      </c>
      <c r="AD341" s="866" t="s">
        <v>136</v>
      </c>
      <c r="AE341" s="866">
        <v>1.89</v>
      </c>
      <c r="AF341" s="866">
        <v>1.02</v>
      </c>
      <c r="AG341" s="866">
        <v>10.4</v>
      </c>
      <c r="AH341" s="866">
        <v>57.499999999999993</v>
      </c>
      <c r="AI341" s="866" t="s">
        <v>136</v>
      </c>
      <c r="AJ341" s="866">
        <v>16.400000000000002</v>
      </c>
      <c r="AK341" s="866" t="s">
        <v>136</v>
      </c>
      <c r="AL341" s="879">
        <v>119.83</v>
      </c>
      <c r="AM341" s="873">
        <v>1.0999999999999999</v>
      </c>
      <c r="AN341" s="866">
        <v>0.41</v>
      </c>
      <c r="AO341" s="740">
        <f>IF(U341="n/a","n/a",IF(AA341&lt;0,"n/a",IF(AA341="n/a","n/a",J341+U341-AA341)))</f>
        <v>11.936673473922033</v>
      </c>
      <c r="AP341" s="741">
        <f>IF(U341="n/a","n/a",J341+U341)</f>
        <v>22.185322122570682</v>
      </c>
      <c r="AQ341" s="889">
        <f>IF(OR(AC341&lt;0.01,AF341="n/a"),"n/a",(I341/SQRT(22.5*AC341*(I341/AF341))-1)*100)</f>
        <v>-31.8380307352109</v>
      </c>
      <c r="AR341" s="651">
        <f>INDEX(Historical!$C$7:$C$1256,MATCH(B341,Historical!$B$7:$B$1278,0))*IF(AH341="n/a",1.03,IF(AH341&lt;0,1.01,IF(AH341&gt;10,1.1,(1+AH341/100))))</f>
        <v>0.48400000000000004</v>
      </c>
      <c r="AS341" s="887">
        <f>IF($AI341="n/a",1.03*AR341,IF($AI341&lt;0,1.01*AR341,IF($AI341&gt;10,1.1*AR341,(1+$AI341/100)*AR341)))</f>
        <v>0.49852000000000007</v>
      </c>
      <c r="AT341" s="887">
        <f>IF($AK341="n/a",1.03*AS341,IF($AK341&lt;0,1.01*AS341,IF($AK341&gt;10,1.1*AS341,(1+$AK341/100)*AS341)))</f>
        <v>0.51347560000000014</v>
      </c>
      <c r="AU341" s="887">
        <f>IF($AK341="n/a",1.03*AT341,IF($AK341&lt;0,1.01*AT341,IF($AK341&gt;10,1.1*AT341,(1+$AK341/100)*AT341)))</f>
        <v>0.5288798680000002</v>
      </c>
      <c r="AV341" s="887">
        <f>IF($AK341="n/a",1.03*AU341,IF($AK341&lt;0,1.01*AU341,IF($AK341&gt;10,1.1*AU341,(1+$AK341/100)*AU341)))</f>
        <v>0.54474626404000026</v>
      </c>
      <c r="AW341" s="651">
        <f>SUM(AR341:AV341)</f>
        <v>2.5696217320400008</v>
      </c>
      <c r="AX341" s="748">
        <f>AW341/I341*100</f>
        <v>13.552857236497895</v>
      </c>
      <c r="AY341" s="935">
        <v>0.43</v>
      </c>
      <c r="AZ341" s="873">
        <v>46.61</v>
      </c>
      <c r="BA341" s="873">
        <v>-24.15</v>
      </c>
      <c r="BB341" s="873">
        <v>1.4200000000000002</v>
      </c>
      <c r="BC341" s="873">
        <v>0.77</v>
      </c>
      <c r="BE341" s="624">
        <v>2012</v>
      </c>
      <c r="BF341" s="899">
        <f>IF(BE341&gt;2008,0,IF(BE341&gt;2001,1,IF(BE341&gt;1990,2,IF(BE341&gt;1980,3,IF(BE341&gt;1973,4,IF(BE341&gt;1970,5,IF(BE341&gt;1960,6,IF(BE341&gt;1958,7,IF(BE341&gt;1953,8,9)))))))))</f>
        <v>0</v>
      </c>
      <c r="BG341" s="883">
        <v>0.8</v>
      </c>
    </row>
    <row r="342" spans="1:59" s="774" customFormat="1" ht="11.25" customHeight="1" x14ac:dyDescent="0.2">
      <c r="A342" s="755" t="s">
        <v>607</v>
      </c>
      <c r="B342" s="782" t="s">
        <v>608</v>
      </c>
      <c r="C342" s="933" t="s">
        <v>123</v>
      </c>
      <c r="D342" s="933" t="s">
        <v>4177</v>
      </c>
      <c r="E342" s="756">
        <v>16</v>
      </c>
      <c r="F342" s="1158">
        <v>232</v>
      </c>
      <c r="G342" s="1181" t="s">
        <v>37</v>
      </c>
      <c r="H342" s="1181" t="s">
        <v>37</v>
      </c>
      <c r="I342" s="757">
        <v>46.71</v>
      </c>
      <c r="J342" s="758">
        <f>(M342/I342)*100</f>
        <v>1.9910083493898525</v>
      </c>
      <c r="K342" s="759">
        <v>0.23250000000000001</v>
      </c>
      <c r="L342" s="760">
        <v>4</v>
      </c>
      <c r="M342" s="761">
        <f>K342*L342</f>
        <v>0.93</v>
      </c>
      <c r="N342" s="762" t="s">
        <v>208</v>
      </c>
      <c r="O342" s="1017">
        <v>0.23</v>
      </c>
      <c r="P342" s="764">
        <v>43881</v>
      </c>
      <c r="Q342" s="764">
        <v>43896</v>
      </c>
      <c r="R342" s="761">
        <f>(K342-O342)/O342*100</f>
        <v>1.0869565217391313</v>
      </c>
      <c r="S342" s="701">
        <f>IF(INDEX(Historical!$D$7:$D$1254,MATCH(B342,Historical!$B$7:$B$1278,0))=0,"n/a",(INDEX(Historical!$C$7:$C$1256,MATCH(B342,Historical!$B$7:$B$1278,0))/INDEX(Historical!$D$7:$D$1254,MATCH(B342,Historical!$B$7:$B$1278,0))-1)*100)</f>
        <v>3.3707865168539408</v>
      </c>
      <c r="T342" s="701">
        <f>IF(INDEX(Historical!$F$7:$F$1247,MATCH(B342,Historical!$B$7:$B$1278,0))=0,"n/a",((INDEX(Historical!$C$7:$C$1256,MATCH(B342,Historical!$B$7:$B$1278,0))/INDEX(Historical!$F$7:$F$1247,MATCH(B342,Historical!$B$7:$B$1278,0)))^(1/3)-1)*100)</f>
        <v>3.9101547621242849</v>
      </c>
      <c r="U342" s="701">
        <f>IF(INDEX(Historical!$H$7:$H$1247,MATCH(B342,Historical!$B$7:$B$1278,0))=0,"n/a",((INDEX(Historical!$C$7:$C$1256,MATCH(B342,Historical!$B$7:$B$1278,0))/INDEX(Historical!$H$7:$H$1247,MATCH(B342,Historical!$B$7:$B$1278,0)))^(1/5)-1)*100)</f>
        <v>4.4506679342421807</v>
      </c>
      <c r="V342" s="701">
        <f>IF(INDEX(Historical!$O$7:$O$1247,MATCH(B342,Historical!$B$7:$B$1278,0))=0,"n/a",((INDEX(Historical!$C$7:$C$1256,MATCH(B342,Historical!$B$7:$B$1278,0))/INDEX(Historical!$O$7:$O$1247,MATCH(B342,Historical!$B$7:$B$1278,0)))^(1/10)-1)*100)</f>
        <v>5.472540459911901</v>
      </c>
      <c r="W342" s="702">
        <f>IF(OR(U342&lt;=0,U342="n/a",V342&lt;=0,V342="n/a"),"n/a",U342/V342)</f>
        <v>0.81327273262659971</v>
      </c>
      <c r="X342" s="703">
        <f>IF(OR(AJ342&lt;=0,AJ342="n/a",U342&lt;=0,U342="n/a"),"n/a",U342/AJ342)</f>
        <v>0.54946517706693587</v>
      </c>
      <c r="Y342" s="775" t="s">
        <v>4209</v>
      </c>
      <c r="Z342" s="758">
        <f>IF(OR(AC342&lt;0.01,AC342="n/a"),"n/a",M342/AC342*100)</f>
        <v>29.712460063897765</v>
      </c>
      <c r="AA342" s="766">
        <f>IF(OR(AC342&lt;0.01,AC342="n/a"),"n/a",I342/AC342)</f>
        <v>14.923322683706072</v>
      </c>
      <c r="AB342" s="760">
        <v>3</v>
      </c>
      <c r="AC342" s="767">
        <v>3.13</v>
      </c>
      <c r="AD342" s="767" t="s">
        <v>136</v>
      </c>
      <c r="AE342" s="767">
        <v>0.97</v>
      </c>
      <c r="AF342" s="767">
        <v>1.93</v>
      </c>
      <c r="AG342" s="767">
        <v>13.8</v>
      </c>
      <c r="AH342" s="767">
        <v>16.900000000000002</v>
      </c>
      <c r="AI342" s="767">
        <v>5.21</v>
      </c>
      <c r="AJ342" s="767">
        <v>8.1</v>
      </c>
      <c r="AK342" s="767" t="s">
        <v>136</v>
      </c>
      <c r="AL342" s="768">
        <v>525.95000000000005</v>
      </c>
      <c r="AM342" s="769">
        <v>3.6999999999999997</v>
      </c>
      <c r="AN342" s="767">
        <v>0.3</v>
      </c>
      <c r="AO342" s="770">
        <f>IF(U342="n/a","n/a",IF(AA342&lt;0,"n/a",IF(AA342="n/a","n/a",J342+U342-AA342)))</f>
        <v>-8.4816464000740392</v>
      </c>
      <c r="AP342" s="771">
        <f>IF(U342="n/a","n/a",J342+U342)</f>
        <v>6.4416762836320327</v>
      </c>
      <c r="AQ342" s="772">
        <f>IF(OR(AC342&lt;0.01,AF342="n/a"),"n/a",(I342/SQRT(22.5*AC342*(I342/AF342))-1)*100)</f>
        <v>13.141038393193561</v>
      </c>
      <c r="AR342" s="651">
        <f>INDEX(Historical!$C$7:$C$1256,MATCH(B342,Historical!$B$7:$B$1278,0))*IF(AH342="n/a",1.03,IF(AH342&lt;0,1.01,IF(AH342&gt;10,1.1,(1+AH342/100))))</f>
        <v>1.0120000000000002</v>
      </c>
      <c r="AS342" s="766">
        <f>IF($AI342="n/a",1.03*AR342,IF($AI342&lt;0,1.01*AR342,IF($AI342&gt;10,1.1*AR342,(1+$AI342/100)*AR342)))</f>
        <v>1.0647252000000003</v>
      </c>
      <c r="AT342" s="766">
        <f>IF($AK342="n/a",1.03*AS342,IF($AK342&lt;0,1.01*AS342,IF($AK342&gt;10,1.1*AS342,(1+$AK342/100)*AS342)))</f>
        <v>1.0966669560000002</v>
      </c>
      <c r="AU342" s="766">
        <f>IF($AK342="n/a",1.03*AT342,IF($AK342&lt;0,1.01*AT342,IF($AK342&gt;10,1.1*AT342,(1+$AK342/100)*AT342)))</f>
        <v>1.1295669646800002</v>
      </c>
      <c r="AV342" s="766">
        <f>IF($AK342="n/a",1.03*AU342,IF($AK342&lt;0,1.01*AU342,IF($AK342&gt;10,1.1*AU342,(1+$AK342/100)*AU342)))</f>
        <v>1.1634539736204002</v>
      </c>
      <c r="AW342" s="758">
        <f>SUM(AR342:AV342)</f>
        <v>5.4664130943004006</v>
      </c>
      <c r="AX342" s="773">
        <f>AW342/I342*100</f>
        <v>11.702875389210876</v>
      </c>
      <c r="AY342" s="936">
        <v>0.92</v>
      </c>
      <c r="AZ342" s="769">
        <v>74.16</v>
      </c>
      <c r="BA342" s="769">
        <v>-22.009999999999998</v>
      </c>
      <c r="BB342" s="769">
        <v>-4.55</v>
      </c>
      <c r="BC342" s="769">
        <v>8.76</v>
      </c>
      <c r="BD342" s="909"/>
      <c r="BE342" s="624">
        <v>2005</v>
      </c>
      <c r="BF342" s="899">
        <f>IF(BE342&gt;2008,0,IF(BE342&gt;2001,1,IF(BE342&gt;1990,2,IF(BE342&gt;1980,3,IF(BE342&gt;1973,4,IF(BE342&gt;1970,5,IF(BE342&gt;1960,6,IF(BE342&gt;1958,7,IF(BE342&gt;1953,8,9)))))))))</f>
        <v>1</v>
      </c>
      <c r="BG342" s="825">
        <v>8.3000000000000007</v>
      </c>
    </row>
    <row r="343" spans="1:59" ht="11.25" customHeight="1" x14ac:dyDescent="0.2">
      <c r="A343" s="872" t="s">
        <v>1312</v>
      </c>
      <c r="B343" s="876" t="s">
        <v>1313</v>
      </c>
      <c r="C343" s="933" t="s">
        <v>112</v>
      </c>
      <c r="D343" s="933" t="s">
        <v>211</v>
      </c>
      <c r="E343" s="733">
        <v>8</v>
      </c>
      <c r="F343" s="1158">
        <v>497</v>
      </c>
      <c r="G343" s="1140" t="s">
        <v>106</v>
      </c>
      <c r="H343" s="1140" t="s">
        <v>106</v>
      </c>
      <c r="I343" s="875">
        <v>42.4</v>
      </c>
      <c r="J343" s="651">
        <f>(M343/I343)*100</f>
        <v>2.9952830188679247</v>
      </c>
      <c r="K343" s="878">
        <v>0.3175</v>
      </c>
      <c r="L343" s="888">
        <v>4</v>
      </c>
      <c r="M343" s="642">
        <f>K343*L343</f>
        <v>1.27</v>
      </c>
      <c r="N343" s="871" t="s">
        <v>148</v>
      </c>
      <c r="O343" s="734">
        <v>0.31</v>
      </c>
      <c r="P343" s="867">
        <v>43615</v>
      </c>
      <c r="Q343" s="867">
        <v>43630</v>
      </c>
      <c r="R343" s="642">
        <f>(K343-O343)/O343*100</f>
        <v>2.4193548387096793</v>
      </c>
      <c r="S343" s="701">
        <f>IF(INDEX(Historical!$D$7:$D$1254,MATCH(B343,Historical!$B$7:$B$1278,0))=0,"n/a",(INDEX(Historical!$C$7:$C$1256,MATCH(B343,Historical!$B$7:$B$1278,0))/INDEX(Historical!$D$7:$D$1254,MATCH(B343,Historical!$B$7:$B$1278,0))-1)*100)</f>
        <v>2.4340770791074995</v>
      </c>
      <c r="T343" s="701">
        <f>IF(INDEX(Historical!$F$7:$F$1247,MATCH(B343,Historical!$B$7:$B$1278,0))=0,"n/a",((INDEX(Historical!$C$7:$C$1256,MATCH(B343,Historical!$B$7:$B$1278,0))/INDEX(Historical!$F$7:$F$1247,MATCH(B343,Historical!$B$7:$B$1278,0)))^(1/3)-1)*100)</f>
        <v>2.5687764964034576</v>
      </c>
      <c r="U343" s="701">
        <f>IF(INDEX(Historical!$H$7:$H$1247,MATCH(B343,Historical!$B$7:$B$1278,0))=0,"n/a",((INDEX(Historical!$C$7:$C$1256,MATCH(B343,Historical!$B$7:$B$1278,0))/INDEX(Historical!$H$7:$H$1247,MATCH(B343,Historical!$B$7:$B$1278,0)))^(1/5)-1)*100)</f>
        <v>3.267719041044459</v>
      </c>
      <c r="V343" s="701" t="str">
        <f>IF(INDEX(Historical!$O$7:$O$1247,MATCH(B343,Historical!$B$7:$B$1278,0))=0,"n/a",((INDEX(Historical!$C$7:$C$1256,MATCH(B343,Historical!$B$7:$B$1278,0))/INDEX(Historical!$O$7:$O$1247,MATCH(B343,Historical!$B$7:$B$1278,0)))^(1/10)-1)*100)</f>
        <v>n/a</v>
      </c>
      <c r="W343" s="702" t="str">
        <f>IF(OR(U343&lt;=0,U343="n/a",V343&lt;=0,V343="n/a"),"n/a",U343/V343)</f>
        <v>n/a</v>
      </c>
      <c r="X343" s="703" t="str">
        <f>IF(OR(AJ343&lt;=0,AJ343="n/a",U343&lt;=0,U343="n/a"),"n/a",U343/AJ343)</f>
        <v>n/a</v>
      </c>
      <c r="Y343" s="655"/>
      <c r="Z343" s="651">
        <f>IF(OR(AC343&lt;0.01,AC343="n/a"),"n/a",M343/AC343*100)</f>
        <v>60.765550239234457</v>
      </c>
      <c r="AA343" s="887">
        <f>IF(OR(AC343&lt;0.01,AC343="n/a"),"n/a",I343/AC343)</f>
        <v>20.28708133971292</v>
      </c>
      <c r="AB343" s="888">
        <v>12</v>
      </c>
      <c r="AC343" s="866">
        <v>2.09</v>
      </c>
      <c r="AD343" s="866">
        <v>1.35</v>
      </c>
      <c r="AE343" s="866">
        <v>0.23</v>
      </c>
      <c r="AF343" s="866">
        <v>1.34</v>
      </c>
      <c r="AG343" s="866">
        <v>6.7</v>
      </c>
      <c r="AH343" s="866">
        <v>2.4</v>
      </c>
      <c r="AI343" s="866">
        <v>42.68</v>
      </c>
      <c r="AJ343" s="866">
        <v>-20.100000000000001</v>
      </c>
      <c r="AK343" s="866">
        <v>15</v>
      </c>
      <c r="AL343" s="879">
        <v>700.87</v>
      </c>
      <c r="AM343" s="873">
        <v>1.4000000000000001</v>
      </c>
      <c r="AN343" s="866">
        <v>0.64</v>
      </c>
      <c r="AO343" s="740">
        <f>IF(U343="n/a","n/a",IF(AA343&lt;0,"n/a",IF(AA343="n/a","n/a",J343+U343-AA343)))</f>
        <v>-14.024079279800535</v>
      </c>
      <c r="AP343" s="741">
        <f>IF(U343="n/a","n/a",J343+U343)</f>
        <v>6.2630020599123837</v>
      </c>
      <c r="AQ343" s="889">
        <f>IF(OR(AC343&lt;0.01,AF343="n/a"),"n/a",(I343/SQRT(22.5*AC343*(I343/AF343))-1)*100)</f>
        <v>9.9185334594374517</v>
      </c>
      <c r="AR343" s="651">
        <f>INDEX(Historical!$C$7:$C$1256,MATCH(B343,Historical!$B$7:$B$1278,0))*IF(AH343="n/a",1.03,IF(AH343&lt;0,1.01,IF(AH343&gt;10,1.1,(1+AH343/100))))</f>
        <v>1.2927999999999999</v>
      </c>
      <c r="AS343" s="887">
        <f>IF($AI343="n/a",1.03*AR343,IF($AI343&lt;0,1.01*AR343,IF($AI343&gt;10,1.1*AR343,(1+$AI343/100)*AR343)))</f>
        <v>1.42208</v>
      </c>
      <c r="AT343" s="887">
        <f>IF($AK343="n/a",1.03*AS343,IF($AK343&lt;0,1.01*AS343,IF($AK343&gt;10,1.1*AS343,(1+$AK343/100)*AS343)))</f>
        <v>1.5642880000000001</v>
      </c>
      <c r="AU343" s="887">
        <f>IF($AK343="n/a",1.03*AT343,IF($AK343&lt;0,1.01*AT343,IF($AK343&gt;10,1.1*AT343,(1+$AK343/100)*AT343)))</f>
        <v>1.7207168000000004</v>
      </c>
      <c r="AV343" s="887">
        <f>IF($AK343="n/a",1.03*AU343,IF($AK343&lt;0,1.01*AU343,IF($AK343&gt;10,1.1*AU343,(1+$AK343/100)*AU343)))</f>
        <v>1.8927884800000006</v>
      </c>
      <c r="AW343" s="651">
        <f>SUM(AR343:AV343)</f>
        <v>7.8926732800000003</v>
      </c>
      <c r="AX343" s="748">
        <f>AW343/I343*100</f>
        <v>18.614795471698116</v>
      </c>
      <c r="AY343" s="935">
        <v>1.25</v>
      </c>
      <c r="AZ343" s="873">
        <v>40.17</v>
      </c>
      <c r="BA343" s="873">
        <v>-35.17</v>
      </c>
      <c r="BB343" s="873">
        <v>3.62</v>
      </c>
      <c r="BC343" s="873">
        <v>2.31</v>
      </c>
      <c r="BE343" s="624">
        <v>2012</v>
      </c>
      <c r="BF343" s="899">
        <f>IF(BE343&gt;2008,0,IF(BE343&gt;2001,1,IF(BE343&gt;1990,2,IF(BE343&gt;1980,3,IF(BE343&gt;1973,4,IF(BE343&gt;1970,5,IF(BE343&gt;1960,6,IF(BE343&gt;1958,7,IF(BE343&gt;1953,8,9)))))))))</f>
        <v>0</v>
      </c>
      <c r="BG343" s="883">
        <v>1.9</v>
      </c>
    </row>
    <row r="344" spans="1:59" ht="11.25" customHeight="1" x14ac:dyDescent="0.2">
      <c r="A344" s="872" t="s">
        <v>3842</v>
      </c>
      <c r="B344" s="876" t="s">
        <v>3843</v>
      </c>
      <c r="C344" s="933" t="s">
        <v>108</v>
      </c>
      <c r="D344" s="933" t="s">
        <v>4341</v>
      </c>
      <c r="E344" s="733">
        <v>7</v>
      </c>
      <c r="F344" s="1158">
        <v>606</v>
      </c>
      <c r="G344" s="1141" t="s">
        <v>115</v>
      </c>
      <c r="H344" s="1141" t="s">
        <v>115</v>
      </c>
      <c r="I344" s="875">
        <v>14.97</v>
      </c>
      <c r="J344" s="651">
        <f>(M344/I344)*100</f>
        <v>5.3440213760855046</v>
      </c>
      <c r="K344" s="878">
        <v>0.2</v>
      </c>
      <c r="L344" s="888">
        <v>4</v>
      </c>
      <c r="M344" s="642">
        <f>K344*L344</f>
        <v>0.8</v>
      </c>
      <c r="N344" s="871" t="s">
        <v>107</v>
      </c>
      <c r="O344" s="734">
        <v>0.18</v>
      </c>
      <c r="P344" s="862">
        <v>43865</v>
      </c>
      <c r="Q344" s="862">
        <v>43874</v>
      </c>
      <c r="R344" s="642">
        <f>(K344-O344)/O344*100</f>
        <v>11.111111111111121</v>
      </c>
      <c r="S344" s="701">
        <f>IF(INDEX(Historical!$D$7:$D$1254,MATCH(B344,Historical!$B$7:$B$1278,0))=0,"n/a",(INDEX(Historical!$C$7:$C$1256,MATCH(B344,Historical!$B$7:$B$1278,0))/INDEX(Historical!$D$7:$D$1254,MATCH(B344,Historical!$B$7:$B$1278,0))-1)*100)</f>
        <v>19.999999999999996</v>
      </c>
      <c r="T344" s="701">
        <f>IF(INDEX(Historical!$F$7:$F$1247,MATCH(B344,Historical!$B$7:$B$1278,0))=0,"n/a",((INDEX(Historical!$C$7:$C$1256,MATCH(B344,Historical!$B$7:$B$1278,0))/INDEX(Historical!$F$7:$F$1247,MATCH(B344,Historical!$B$7:$B$1278,0)))^(1/3)-1)*100)</f>
        <v>28.415622034199274</v>
      </c>
      <c r="U344" s="701">
        <f>IF(INDEX(Historical!$H$7:$H$1247,MATCH(B344,Historical!$B$7:$B$1278,0))=0,"n/a",((INDEX(Historical!$C$7:$C$1256,MATCH(B344,Historical!$B$7:$B$1278,0))/INDEX(Historical!$H$7:$H$1247,MATCH(B344,Historical!$B$7:$B$1278,0)))^(1/5)-1)*100)</f>
        <v>31.95079107728942</v>
      </c>
      <c r="V344" s="701">
        <f>IF(INDEX(Historical!$O$7:$O$1247,MATCH(B344,Historical!$B$7:$B$1278,0))=0,"n/a",((INDEX(Historical!$C$7:$C$1256,MATCH(B344,Historical!$B$7:$B$1278,0))/INDEX(Historical!$O$7:$O$1247,MATCH(B344,Historical!$B$7:$B$1278,0)))^(1/10)-1)*100)</f>
        <v>33.5141362540313</v>
      </c>
      <c r="W344" s="702">
        <f>IF(OR(U344&lt;=0,U344="n/a",V344&lt;=0,V344="n/a"),"n/a",U344/V344)</f>
        <v>0.95335266393583895</v>
      </c>
      <c r="X344" s="703">
        <f>IF(OR(AJ344&lt;=0,AJ344="n/a",U344&lt;=0,U344="n/a"),"n/a",U344/AJ344)</f>
        <v>1.5142555012933376</v>
      </c>
      <c r="Y344" s="877"/>
      <c r="Z344" s="651">
        <f>IF(OR(AC344&lt;0.01,AC344="n/a"),"n/a",M344/AC344*100)</f>
        <v>39.215686274509807</v>
      </c>
      <c r="AA344" s="887">
        <f>IF(OR(AC344&lt;0.01,AC344="n/a"),"n/a",I344/AC344)</f>
        <v>7.3382352941176476</v>
      </c>
      <c r="AB344" s="888">
        <v>12</v>
      </c>
      <c r="AC344" s="866">
        <v>2.04</v>
      </c>
      <c r="AD344" s="866">
        <v>0.92</v>
      </c>
      <c r="AE344" s="866">
        <v>2.25</v>
      </c>
      <c r="AF344" s="866">
        <v>0.92</v>
      </c>
      <c r="AG344" s="866">
        <v>13.3</v>
      </c>
      <c r="AH344" s="866">
        <v>19.5</v>
      </c>
      <c r="AI344" s="866">
        <v>-16.079999999999998</v>
      </c>
      <c r="AJ344" s="866">
        <v>21.099999999999998</v>
      </c>
      <c r="AK344" s="866">
        <v>8</v>
      </c>
      <c r="AL344" s="879">
        <v>324.7</v>
      </c>
      <c r="AM344" s="873">
        <v>0.6</v>
      </c>
      <c r="AN344" s="866">
        <v>0.22</v>
      </c>
      <c r="AO344" s="740">
        <f>IF(U344="n/a","n/a",IF(AA344&lt;0,"n/a",IF(AA344="n/a","n/a",J344+U344-AA344)))</f>
        <v>29.956577159257275</v>
      </c>
      <c r="AP344" s="741">
        <f>IF(U344="n/a","n/a",J344+U344)</f>
        <v>37.294812453374924</v>
      </c>
      <c r="AQ344" s="889">
        <f>IF(OR(AC344&lt;0.01,AF344="n/a"),"n/a",(I344/SQRT(22.5*AC344*(I344/AF344))-1)*100)</f>
        <v>-45.222971276117995</v>
      </c>
      <c r="AR344" s="651">
        <f>INDEX(Historical!$C$7:$C$1256,MATCH(B344,Historical!$B$7:$B$1278,0))*IF(AH344="n/a",1.03,IF(AH344&lt;0,1.01,IF(AH344&gt;10,1.1,(1+AH344/100))))</f>
        <v>0.79200000000000004</v>
      </c>
      <c r="AS344" s="887">
        <f>IF($AI344="n/a",1.03*AR344,IF($AI344&lt;0,1.01*AR344,IF($AI344&gt;10,1.1*AR344,(1+$AI344/100)*AR344)))</f>
        <v>0.79992000000000008</v>
      </c>
      <c r="AT344" s="887">
        <f>IF($AK344="n/a",1.03*AS344,IF($AK344&lt;0,1.01*AS344,IF($AK344&gt;10,1.1*AS344,(1+$AK344/100)*AS344)))</f>
        <v>0.86391360000000017</v>
      </c>
      <c r="AU344" s="887">
        <f>IF($AK344="n/a",1.03*AT344,IF($AK344&lt;0,1.01*AT344,IF($AK344&gt;10,1.1*AT344,(1+$AK344/100)*AT344)))</f>
        <v>0.93302668800000021</v>
      </c>
      <c r="AV344" s="887">
        <f>IF($AK344="n/a",1.03*AU344,IF($AK344&lt;0,1.01*AU344,IF($AK344&gt;10,1.1*AU344,(1+$AK344/100)*AU344)))</f>
        <v>1.0076688230400004</v>
      </c>
      <c r="AW344" s="651">
        <f>SUM(AR344:AV344)</f>
        <v>4.3965291110400004</v>
      </c>
      <c r="AX344" s="748">
        <f>AW344/I344*100</f>
        <v>29.368931937474951</v>
      </c>
      <c r="AY344" s="935">
        <v>1.1100000000000001</v>
      </c>
      <c r="AZ344" s="873">
        <v>62.89</v>
      </c>
      <c r="BA344" s="873">
        <v>-35.32</v>
      </c>
      <c r="BB344" s="873">
        <v>6.4399999999999995</v>
      </c>
      <c r="BC344" s="873">
        <v>-1.5599999999999998</v>
      </c>
      <c r="BE344" s="624">
        <v>2014</v>
      </c>
      <c r="BF344" s="899">
        <f>IF(BE344&gt;2008,0,IF(BE344&gt;2001,1,IF(BE344&gt;1990,2,IF(BE344&gt;1980,3,IF(BE344&gt;1973,4,IF(BE344&gt;1970,5,IF(BE344&gt;1960,6,IF(BE344&gt;1958,7,IF(BE344&gt;1953,8,9)))))))))</f>
        <v>0</v>
      </c>
      <c r="BG344" s="883">
        <v>1.2</v>
      </c>
    </row>
    <row r="345" spans="1:59" ht="11.25" customHeight="1" x14ac:dyDescent="0.2">
      <c r="A345" s="864" t="s">
        <v>628</v>
      </c>
      <c r="B345" s="876" t="s">
        <v>629</v>
      </c>
      <c r="C345" s="933" t="s">
        <v>4196</v>
      </c>
      <c r="D345" s="933" t="s">
        <v>4328</v>
      </c>
      <c r="E345" s="733">
        <v>25</v>
      </c>
      <c r="F345" s="1158">
        <v>136</v>
      </c>
      <c r="G345" s="1178" t="s">
        <v>115</v>
      </c>
      <c r="H345" s="1178" t="s">
        <v>115</v>
      </c>
      <c r="I345" s="866">
        <v>111.66</v>
      </c>
      <c r="J345" s="651">
        <f>(M345/I345)*100</f>
        <v>5.8391545763926205</v>
      </c>
      <c r="K345" s="885">
        <v>1.63</v>
      </c>
      <c r="L345" s="888">
        <v>4</v>
      </c>
      <c r="M345" s="642">
        <f>K345*L345</f>
        <v>6.52</v>
      </c>
      <c r="N345" s="871" t="s">
        <v>226</v>
      </c>
      <c r="O345" s="735">
        <v>1.62</v>
      </c>
      <c r="P345" s="862">
        <v>43958</v>
      </c>
      <c r="Q345" s="862">
        <v>43992</v>
      </c>
      <c r="R345" s="642">
        <f>(K345-O345)/O345*100</f>
        <v>0.6172839506172707</v>
      </c>
      <c r="S345" s="701">
        <f>IF(INDEX(Historical!$D$7:$D$1254,MATCH(B345,Historical!$B$7:$B$1278,0))=0,"n/a",(INDEX(Historical!$C$7:$C$1256,MATCH(B345,Historical!$B$7:$B$1278,0))/INDEX(Historical!$D$7:$D$1254,MATCH(B345,Historical!$B$7:$B$1278,0))-1)*100)</f>
        <v>3.5426731078904927</v>
      </c>
      <c r="T345" s="701">
        <f>IF(INDEX(Historical!$F$7:$F$1247,MATCH(B345,Historical!$B$7:$B$1278,0))=0,"n/a",((INDEX(Historical!$C$7:$C$1256,MATCH(B345,Historical!$B$7:$B$1278,0))/INDEX(Historical!$F$7:$F$1247,MATCH(B345,Historical!$B$7:$B$1278,0)))^(1/3)-1)*100)</f>
        <v>5.3455256425956499</v>
      </c>
      <c r="U345" s="701">
        <f>IF(INDEX(Historical!$H$7:$H$1247,MATCH(B345,Historical!$B$7:$B$1278,0))=0,"n/a",((INDEX(Historical!$C$7:$C$1256,MATCH(B345,Historical!$B$7:$B$1278,0))/INDEX(Historical!$H$7:$H$1247,MATCH(B345,Historical!$B$7:$B$1278,0)))^(1/5)-1)*100)</f>
        <v>8.6336592202783677</v>
      </c>
      <c r="V345" s="701">
        <f>IF(INDEX(Historical!$O$7:$O$1247,MATCH(B345,Historical!$B$7:$B$1278,0))=0,"n/a",((INDEX(Historical!$C$7:$C$1256,MATCH(B345,Historical!$B$7:$B$1278,0))/INDEX(Historical!$O$7:$O$1247,MATCH(B345,Historical!$B$7:$B$1278,0)))^(1/10)-1)*100)</f>
        <v>11.577660546940137</v>
      </c>
      <c r="W345" s="702">
        <f>IF(OR(U345&lt;=0,U345="n/a",V345&lt;=0,V345="n/a"),"n/a",U345/V345)</f>
        <v>0.74571708034402162</v>
      </c>
      <c r="X345" s="703" t="str">
        <f>IF(OR(AJ345&lt;=0,AJ345="n/a",U345&lt;=0,U345="n/a"),"n/a",U345/AJ345)</f>
        <v>n/a</v>
      </c>
      <c r="Y345" s="876"/>
      <c r="Z345" s="651">
        <f>IF(OR(AC345&lt;0.01,AC345="n/a"),"n/a",M345/AC345*100)</f>
        <v>72.767857142857125</v>
      </c>
      <c r="AA345" s="887">
        <f>IF(OR(AC345&lt;0.01,AC345="n/a"),"n/a",I345/AC345)</f>
        <v>12.462053571428569</v>
      </c>
      <c r="AB345" s="888">
        <v>12</v>
      </c>
      <c r="AC345" s="866">
        <v>8.9600000000000009</v>
      </c>
      <c r="AD345" s="866" t="s">
        <v>136</v>
      </c>
      <c r="AE345" s="866">
        <v>1.32</v>
      </c>
      <c r="AF345" s="866">
        <v>4.83</v>
      </c>
      <c r="AG345" s="868">
        <v>45.4</v>
      </c>
      <c r="AH345" s="866">
        <v>-8.6</v>
      </c>
      <c r="AI345" s="866">
        <v>38.690000000000005</v>
      </c>
      <c r="AJ345" s="866">
        <v>-7.1999999999999993</v>
      </c>
      <c r="AK345" s="866">
        <v>-1.0900000000000001</v>
      </c>
      <c r="AL345" s="879">
        <v>99240</v>
      </c>
      <c r="AM345" s="873">
        <v>0.1</v>
      </c>
      <c r="AN345" s="866">
        <v>3.15</v>
      </c>
      <c r="AO345" s="740">
        <f>IF(U345="n/a","n/a",IF(AA345&lt;0,"n/a",IF(AA345="n/a","n/a",J345+U345-AA345)))</f>
        <v>2.0107602252424179</v>
      </c>
      <c r="AP345" s="741">
        <f>IF(U345="n/a","n/a",J345+U345)</f>
        <v>14.472813796670987</v>
      </c>
      <c r="AQ345" s="889">
        <f>IF(OR(AC345&lt;0.01,AF345="n/a"),"n/a",(I345/SQRT(22.5*AC345*(I345/AF345))-1)*100)</f>
        <v>63.56000427977493</v>
      </c>
      <c r="AR345" s="651">
        <f>INDEX(Historical!$C$7:$C$1256,MATCH(B345,Historical!$B$7:$B$1278,0))*IF(AH345="n/a",1.03,IF(AH345&lt;0,1.01,IF(AH345&gt;10,1.1,(1+AH345/100))))</f>
        <v>6.4943</v>
      </c>
      <c r="AS345" s="887">
        <f>IF($AI345="n/a",1.03*AR345,IF($AI345&lt;0,1.01*AR345,IF($AI345&gt;10,1.1*AR345,(1+$AI345/100)*AR345)))</f>
        <v>7.1437300000000006</v>
      </c>
      <c r="AT345" s="887">
        <f>IF($AK345="n/a",1.03*AS345,IF($AK345&lt;0,1.01*AS345,IF($AK345&gt;10,1.1*AS345,(1+$AK345/100)*AS345)))</f>
        <v>7.2151673000000009</v>
      </c>
      <c r="AU345" s="887">
        <f>IF($AK345="n/a",1.03*AT345,IF($AK345&lt;0,1.01*AT345,IF($AK345&gt;10,1.1*AT345,(1+$AK345/100)*AT345)))</f>
        <v>7.2873189730000014</v>
      </c>
      <c r="AV345" s="887">
        <f>IF($AK345="n/a",1.03*AU345,IF($AK345&lt;0,1.01*AU345,IF($AK345&gt;10,1.1*AU345,(1+$AK345/100)*AU345)))</f>
        <v>7.3601921627300015</v>
      </c>
      <c r="AW345" s="651">
        <f>SUM(AR345:AV345)</f>
        <v>35.500708435730004</v>
      </c>
      <c r="AX345" s="748">
        <f>AW345/I345*100</f>
        <v>31.793577320195244</v>
      </c>
      <c r="AY345" s="935">
        <v>1.23</v>
      </c>
      <c r="AZ345" s="873">
        <v>23.3</v>
      </c>
      <c r="BA345" s="873">
        <v>-29.659999999999997</v>
      </c>
      <c r="BB345" s="873">
        <v>-8.19</v>
      </c>
      <c r="BC345" s="873">
        <v>-10.34</v>
      </c>
      <c r="BE345" s="624">
        <v>1996</v>
      </c>
      <c r="BF345" s="899">
        <f>IF(BE345&gt;2008,0,IF(BE345&gt;2001,1,IF(BE345&gt;1990,2,IF(BE345&gt;1980,3,IF(BE345&gt;1973,4,IF(BE345&gt;1970,5,IF(BE345&gt;1960,6,IF(BE345&gt;1958,7,IF(BE345&gt;1953,8,9)))))))))</f>
        <v>2</v>
      </c>
      <c r="BG345" s="883">
        <v>5.8999999999999995</v>
      </c>
    </row>
    <row r="346" spans="1:59" ht="11.25" customHeight="1" x14ac:dyDescent="0.2">
      <c r="A346" s="864" t="s">
        <v>1331</v>
      </c>
      <c r="B346" s="876" t="s">
        <v>1332</v>
      </c>
      <c r="C346" s="933" t="s">
        <v>108</v>
      </c>
      <c r="D346" s="933" t="s">
        <v>4341</v>
      </c>
      <c r="E346" s="733">
        <v>10</v>
      </c>
      <c r="F346" s="1158">
        <v>334</v>
      </c>
      <c r="G346" s="1104" t="s">
        <v>106</v>
      </c>
      <c r="H346" s="1104" t="s">
        <v>106</v>
      </c>
      <c r="I346" s="875">
        <v>27.68</v>
      </c>
      <c r="J346" s="651">
        <f>(M346/I346)*100</f>
        <v>3.9739884393063587</v>
      </c>
      <c r="K346" s="878">
        <v>0.55000000000000004</v>
      </c>
      <c r="L346" s="888">
        <v>2</v>
      </c>
      <c r="M346" s="642">
        <f>K346*L346</f>
        <v>1.1000000000000001</v>
      </c>
      <c r="N346" s="871" t="s">
        <v>609</v>
      </c>
      <c r="O346" s="734">
        <v>0.5</v>
      </c>
      <c r="P346" s="867">
        <v>43735</v>
      </c>
      <c r="Q346" s="867">
        <v>43753</v>
      </c>
      <c r="R346" s="642">
        <f>(K346-O346)/O346*100</f>
        <v>10.000000000000009</v>
      </c>
      <c r="S346" s="701">
        <f>IF(INDEX(Historical!$D$7:$D$1254,MATCH(B346,Historical!$B$7:$B$1278,0))=0,"n/a",(INDEX(Historical!$C$7:$C$1256,MATCH(B346,Historical!$B$7:$B$1278,0))/INDEX(Historical!$D$7:$D$1254,MATCH(B346,Historical!$B$7:$B$1278,0))-1)*100)</f>
        <v>40.000000000000014</v>
      </c>
      <c r="T346" s="701">
        <f>IF(INDEX(Historical!$F$7:$F$1247,MATCH(B346,Historical!$B$7:$B$1278,0))=0,"n/a",((INDEX(Historical!$C$7:$C$1256,MATCH(B346,Historical!$B$7:$B$1278,0))/INDEX(Historical!$F$7:$F$1247,MATCH(B346,Historical!$B$7:$B$1278,0)))^(1/3)-1)*100)</f>
        <v>21.184133668365579</v>
      </c>
      <c r="U346" s="701">
        <f>IF(INDEX(Historical!$H$7:$H$1247,MATCH(B346,Historical!$B$7:$B$1278,0))=0,"n/a",((INDEX(Historical!$C$7:$C$1256,MATCH(B346,Historical!$B$7:$B$1278,0))/INDEX(Historical!$H$7:$H$1247,MATCH(B346,Historical!$B$7:$B$1278,0)))^(1/5)-1)*100)</f>
        <v>15.089894269502381</v>
      </c>
      <c r="V346" s="701">
        <f>IF(INDEX(Historical!$O$7:$O$1247,MATCH(B346,Historical!$B$7:$B$1278,0))=0,"n/a",((INDEX(Historical!$C$7:$C$1256,MATCH(B346,Historical!$B$7:$B$1278,0))/INDEX(Historical!$O$7:$O$1247,MATCH(B346,Historical!$B$7:$B$1278,0)))^(1/10)-1)*100)</f>
        <v>11.936323399923987</v>
      </c>
      <c r="W346" s="702">
        <f>IF(OR(U346&lt;=0,U346="n/a",V346&lt;=0,V346="n/a"),"n/a",U346/V346)</f>
        <v>1.2641995163769169</v>
      </c>
      <c r="X346" s="703">
        <f>IF(OR(AJ346&lt;=0,AJ346="n/a",U346&lt;=0,U346="n/a"),"n/a",U346/AJ346)</f>
        <v>2.3215221953080585</v>
      </c>
      <c r="Y346" s="877"/>
      <c r="Z346" s="651">
        <f>IF(OR(AC346&lt;0.01,AC346="n/a"),"n/a",M346/AC346*100)</f>
        <v>39.855072463768124</v>
      </c>
      <c r="AA346" s="887">
        <f>IF(OR(AC346&lt;0.01,AC346="n/a"),"n/a",I346/AC346)</f>
        <v>10.028985507246377</v>
      </c>
      <c r="AB346" s="888">
        <v>12</v>
      </c>
      <c r="AC346" s="866">
        <v>2.76</v>
      </c>
      <c r="AD346" s="866">
        <v>1</v>
      </c>
      <c r="AE346" s="866">
        <v>3.71</v>
      </c>
      <c r="AF346" s="866">
        <v>0.82</v>
      </c>
      <c r="AG346" s="866">
        <v>8.5</v>
      </c>
      <c r="AH346" s="866">
        <v>-2.9000000000000004</v>
      </c>
      <c r="AI346" s="866" t="s">
        <v>136</v>
      </c>
      <c r="AJ346" s="866">
        <v>6.5</v>
      </c>
      <c r="AK346" s="866">
        <v>10</v>
      </c>
      <c r="AL346" s="879">
        <v>1750</v>
      </c>
      <c r="AM346" s="873">
        <v>6.1</v>
      </c>
      <c r="AN346" s="866">
        <v>0.06</v>
      </c>
      <c r="AO346" s="740">
        <f>IF(U346="n/a","n/a",IF(AA346&lt;0,"n/a",IF(AA346="n/a","n/a",J346+U346-AA346)))</f>
        <v>9.0348972015623641</v>
      </c>
      <c r="AP346" s="741">
        <f>IF(U346="n/a","n/a",J346+U346)</f>
        <v>19.063882708808741</v>
      </c>
      <c r="AQ346" s="889">
        <f>IF(OR(AC346&lt;0.01,AF346="n/a"),"n/a",(I346/SQRT(22.5*AC346*(I346/AF346))-1)*100)</f>
        <v>-39.543337409928171</v>
      </c>
      <c r="AR346" s="651">
        <f>INDEX(Historical!$C$7:$C$1256,MATCH(B346,Historical!$B$7:$B$1278,0))*IF(AH346="n/a",1.03,IF(AH346&lt;0,1.01,IF(AH346&gt;10,1.1,(1+AH346/100))))</f>
        <v>1.0605</v>
      </c>
      <c r="AS346" s="887">
        <f>IF($AI346="n/a",1.03*AR346,IF($AI346&lt;0,1.01*AR346,IF($AI346&gt;10,1.1*AR346,(1+$AI346/100)*AR346)))</f>
        <v>1.0923149999999999</v>
      </c>
      <c r="AT346" s="887">
        <f>IF($AK346="n/a",1.03*AS346,IF($AK346&lt;0,1.01*AS346,IF($AK346&gt;10,1.1*AS346,(1+$AK346/100)*AS346)))</f>
        <v>1.2015465000000001</v>
      </c>
      <c r="AU346" s="887">
        <f>IF($AK346="n/a",1.03*AT346,IF($AK346&lt;0,1.01*AT346,IF($AK346&gt;10,1.1*AT346,(1+$AK346/100)*AT346)))</f>
        <v>1.3217011500000002</v>
      </c>
      <c r="AV346" s="887">
        <f>IF($AK346="n/a",1.03*AU346,IF($AK346&lt;0,1.01*AU346,IF($AK346&gt;10,1.1*AU346,(1+$AK346/100)*AU346)))</f>
        <v>1.4538712650000003</v>
      </c>
      <c r="AW346" s="651">
        <f>SUM(AR346:AV346)</f>
        <v>6.1299339150000005</v>
      </c>
      <c r="AX346" s="748">
        <f>AW346/I346*100</f>
        <v>22.145715010838153</v>
      </c>
      <c r="AY346" s="935">
        <v>1.35</v>
      </c>
      <c r="AZ346" s="873">
        <v>77.44</v>
      </c>
      <c r="BA346" s="873">
        <v>-37.090000000000003</v>
      </c>
      <c r="BB346" s="873">
        <v>-4.25</v>
      </c>
      <c r="BC346" s="873">
        <v>-9.93</v>
      </c>
      <c r="BE346" s="624">
        <v>2010</v>
      </c>
      <c r="BF346" s="899">
        <f>IF(BE346&gt;2008,0,IF(BE346&gt;2001,1,IF(BE346&gt;1990,2,IF(BE346&gt;1980,3,IF(BE346&gt;1973,4,IF(BE346&gt;1970,5,IF(BE346&gt;1960,6,IF(BE346&gt;1958,7,IF(BE346&gt;1953,8,9)))))))))</f>
        <v>0</v>
      </c>
      <c r="BG346" s="883">
        <v>1.4000000000000001</v>
      </c>
    </row>
    <row r="347" spans="1:59" ht="11.25" customHeight="1" x14ac:dyDescent="0.2">
      <c r="A347" s="881" t="s">
        <v>4039</v>
      </c>
      <c r="B347" s="876" t="s">
        <v>4040</v>
      </c>
      <c r="C347" s="933" t="s">
        <v>108</v>
      </c>
      <c r="D347" s="933" t="s">
        <v>4341</v>
      </c>
      <c r="E347" s="733">
        <v>7</v>
      </c>
      <c r="F347" s="1158">
        <v>654</v>
      </c>
      <c r="G347" s="1158" t="s">
        <v>106</v>
      </c>
      <c r="H347" s="1158" t="s">
        <v>106</v>
      </c>
      <c r="I347" s="875">
        <v>51.58</v>
      </c>
      <c r="J347" s="651">
        <f>(M347/I347)*100</f>
        <v>2.3264831329972857</v>
      </c>
      <c r="K347" s="878">
        <v>0.3</v>
      </c>
      <c r="L347" s="888">
        <v>4</v>
      </c>
      <c r="M347" s="642">
        <f>K347*L347</f>
        <v>1.2</v>
      </c>
      <c r="N347" s="871" t="s">
        <v>168</v>
      </c>
      <c r="O347" s="734">
        <v>0.25</v>
      </c>
      <c r="P347" s="862">
        <v>44140</v>
      </c>
      <c r="Q347" s="862">
        <v>44154</v>
      </c>
      <c r="R347" s="642">
        <f>(K347-O347)/O347*100</f>
        <v>19.999999999999996</v>
      </c>
      <c r="S347" s="701">
        <f>IF(INDEX(Historical!$D$7:$D$1254,MATCH(B347,Historical!$B$7:$B$1278,0))=0,"n/a",(INDEX(Historical!$C$7:$C$1256,MATCH(B347,Historical!$B$7:$B$1278,0))/INDEX(Historical!$D$7:$D$1254,MATCH(B347,Historical!$B$7:$B$1278,0))-1)*100)</f>
        <v>85.185185185185162</v>
      </c>
      <c r="T347" s="701">
        <f>IF(INDEX(Historical!$F$7:$F$1247,MATCH(B347,Historical!$B$7:$B$1278,0))=0,"n/a",((INDEX(Historical!$C$7:$C$1256,MATCH(B347,Historical!$B$7:$B$1278,0))/INDEX(Historical!$F$7:$F$1247,MATCH(B347,Historical!$B$7:$B$1278,0)))^(1/3)-1)*100)</f>
        <v>43.276081158318114</v>
      </c>
      <c r="U347" s="701">
        <f>IF(INDEX(Historical!$H$7:$H$1247,MATCH(B347,Historical!$B$7:$B$1278,0))=0,"n/a",((INDEX(Historical!$C$7:$C$1256,MATCH(B347,Historical!$B$7:$B$1278,0))/INDEX(Historical!$H$7:$H$1247,MATCH(B347,Historical!$B$7:$B$1278,0)))^(1/5)-1)*100)</f>
        <v>33.032499713098588</v>
      </c>
      <c r="V347" s="701" t="str">
        <f>IF(INDEX(Historical!$O$7:$O$1247,MATCH(B347,Historical!$B$7:$B$1278,0))=0,"n/a",((INDEX(Historical!$C$7:$C$1256,MATCH(B347,Historical!$B$7:$B$1278,0))/INDEX(Historical!$O$7:$O$1247,MATCH(B347,Historical!$B$7:$B$1278,0)))^(1/10)-1)*100)</f>
        <v>n/a</v>
      </c>
      <c r="W347" s="702" t="str">
        <f>IF(OR(U347&lt;=0,U347="n/a",V347&lt;=0,V347="n/a"),"n/a",U347/V347)</f>
        <v>n/a</v>
      </c>
      <c r="X347" s="703">
        <f>IF(OR(AJ347&lt;=0,AJ347="n/a",U347&lt;=0,U347="n/a"),"n/a",U347/AJ347)</f>
        <v>1.7204426933905514</v>
      </c>
      <c r="Y347" s="877"/>
      <c r="Z347" s="651">
        <f>IF(OR(AC347&lt;0.01,AC347="n/a"),"n/a",M347/AC347*100)</f>
        <v>27.33485193621868</v>
      </c>
      <c r="AA347" s="887">
        <f>IF(OR(AC347&lt;0.01,AC347="n/a"),"n/a",I347/AC347)</f>
        <v>11.749430523917995</v>
      </c>
      <c r="AB347" s="888">
        <v>12</v>
      </c>
      <c r="AC347" s="866">
        <v>4.3899999999999997</v>
      </c>
      <c r="AD347" s="866">
        <v>1.18</v>
      </c>
      <c r="AE347" s="866">
        <v>3.43</v>
      </c>
      <c r="AF347" s="866">
        <v>0.91</v>
      </c>
      <c r="AG347" s="866">
        <v>7.9</v>
      </c>
      <c r="AH347" s="866">
        <v>2.9000000000000004</v>
      </c>
      <c r="AI347" s="866">
        <v>-0.02</v>
      </c>
      <c r="AJ347" s="866">
        <v>19.2</v>
      </c>
      <c r="AK347" s="866">
        <v>10</v>
      </c>
      <c r="AL347" s="879">
        <v>2180</v>
      </c>
      <c r="AM347" s="873">
        <v>2.6</v>
      </c>
      <c r="AN347" s="866">
        <v>0.1</v>
      </c>
      <c r="AO347" s="740">
        <f>IF(U347="n/a","n/a",IF(AA347&lt;0,"n/a",IF(AA347="n/a","n/a",J347+U347-AA347)))</f>
        <v>23.609552322177876</v>
      </c>
      <c r="AP347" s="741">
        <f>IF(U347="n/a","n/a",J347+U347)</f>
        <v>35.35898284609587</v>
      </c>
      <c r="AQ347" s="889">
        <f>IF(OR(AC347&lt;0.01,AF347="n/a"),"n/a",(I347/SQRT(22.5*AC347*(I347/AF347))-1)*100)</f>
        <v>-31.065306987086593</v>
      </c>
      <c r="AR347" s="651">
        <f>INDEX(Historical!$C$7:$C$1256,MATCH(B347,Historical!$B$7:$B$1278,0))*IF(AH347="n/a",1.03,IF(AH347&lt;0,1.01,IF(AH347&gt;10,1.1,(1+AH347/100))))</f>
        <v>1.0289999999999999</v>
      </c>
      <c r="AS347" s="887">
        <f>IF($AI347="n/a",1.03*AR347,IF($AI347&lt;0,1.01*AR347,IF($AI347&gt;10,1.1*AR347,(1+$AI347/100)*AR347)))</f>
        <v>1.0392899999999998</v>
      </c>
      <c r="AT347" s="887">
        <f>IF($AK347="n/a",1.03*AS347,IF($AK347&lt;0,1.01*AS347,IF($AK347&gt;10,1.1*AS347,(1+$AK347/100)*AS347)))</f>
        <v>1.143219</v>
      </c>
      <c r="AU347" s="887">
        <f>IF($AK347="n/a",1.03*AT347,IF($AK347&lt;0,1.01*AT347,IF($AK347&gt;10,1.1*AT347,(1+$AK347/100)*AT347)))</f>
        <v>1.2575409000000002</v>
      </c>
      <c r="AV347" s="887">
        <f>IF($AK347="n/a",1.03*AU347,IF($AK347&lt;0,1.01*AU347,IF($AK347&gt;10,1.1*AU347,(1+$AK347/100)*AU347)))</f>
        <v>1.3832949900000002</v>
      </c>
      <c r="AW347" s="651">
        <f>SUM(AR347:AV347)</f>
        <v>5.8523448900000004</v>
      </c>
      <c r="AX347" s="748">
        <f>AW347/I347*100</f>
        <v>11.34615139588988</v>
      </c>
      <c r="AY347" s="935">
        <v>2.0699999999999998</v>
      </c>
      <c r="AZ347" s="873">
        <v>153.46</v>
      </c>
      <c r="BA347" s="873">
        <v>-18.329999999999998</v>
      </c>
      <c r="BB347" s="873">
        <v>9.84</v>
      </c>
      <c r="BC347" s="873">
        <v>25.89</v>
      </c>
      <c r="BE347" s="624">
        <v>2014</v>
      </c>
      <c r="BF347" s="899">
        <f>IF(BE347&gt;2008,0,IF(BE347&gt;2001,1,IF(BE347&gt;1990,2,IF(BE347&gt;1980,3,IF(BE347&gt;1973,4,IF(BE347&gt;1970,5,IF(BE347&gt;1960,6,IF(BE347&gt;1958,7,IF(BE347&gt;1953,8,9)))))))))</f>
        <v>0</v>
      </c>
      <c r="BG347" s="883">
        <v>1.2</v>
      </c>
    </row>
    <row r="348" spans="1:59" ht="11.25" customHeight="1" x14ac:dyDescent="0.2">
      <c r="A348" s="872" t="s">
        <v>1327</v>
      </c>
      <c r="B348" s="876" t="s">
        <v>1328</v>
      </c>
      <c r="C348" s="933" t="s">
        <v>108</v>
      </c>
      <c r="D348" s="933" t="s">
        <v>4337</v>
      </c>
      <c r="E348" s="733">
        <v>8</v>
      </c>
      <c r="F348" s="1158">
        <v>553</v>
      </c>
      <c r="G348" s="1158" t="s">
        <v>106</v>
      </c>
      <c r="H348" s="1158" t="s">
        <v>106</v>
      </c>
      <c r="I348" s="875">
        <v>94.4</v>
      </c>
      <c r="J348" s="651">
        <f>(M348/I348)*100</f>
        <v>1.271186440677966</v>
      </c>
      <c r="K348" s="878">
        <v>0.3</v>
      </c>
      <c r="L348" s="888">
        <v>4</v>
      </c>
      <c r="M348" s="642">
        <f>K348*L348</f>
        <v>1.2</v>
      </c>
      <c r="N348" s="871" t="s">
        <v>151</v>
      </c>
      <c r="O348" s="734">
        <v>0.27500000000000002</v>
      </c>
      <c r="P348" s="862">
        <v>43906</v>
      </c>
      <c r="Q348" s="862">
        <v>43921</v>
      </c>
      <c r="R348" s="642">
        <f>(K348-O348)/O348*100</f>
        <v>9.0909090909090793</v>
      </c>
      <c r="S348" s="701">
        <f>IF(INDEX(Historical!$D$7:$D$1254,MATCH(B348,Historical!$B$7:$B$1278,0))=0,"n/a",(INDEX(Historical!$C$7:$C$1256,MATCH(B348,Historical!$B$7:$B$1278,0))/INDEX(Historical!$D$7:$D$1254,MATCH(B348,Historical!$B$7:$B$1278,0))-1)*100)</f>
        <v>14.583333333333348</v>
      </c>
      <c r="T348" s="701">
        <f>IF(INDEX(Historical!$F$7:$F$1247,MATCH(B348,Historical!$B$7:$B$1278,0))=0,"n/a",((INDEX(Historical!$C$7:$C$1256,MATCH(B348,Historical!$B$7:$B$1278,0))/INDEX(Historical!$F$7:$F$1247,MATCH(B348,Historical!$B$7:$B$1278,0)))^(1/3)-1)*100)</f>
        <v>17.389140861314466</v>
      </c>
      <c r="U348" s="701">
        <f>IF(INDEX(Historical!$H$7:$H$1247,MATCH(B348,Historical!$B$7:$B$1278,0))=0,"n/a",((INDEX(Historical!$C$7:$C$1256,MATCH(B348,Historical!$B$7:$B$1278,0))/INDEX(Historical!$H$7:$H$1247,MATCH(B348,Historical!$B$7:$B$1278,0)))^(1/5)-1)*100)</f>
        <v>16.165687838587317</v>
      </c>
      <c r="V348" s="701" t="str">
        <f>IF(INDEX(Historical!$O$7:$O$1247,MATCH(B348,Historical!$B$7:$B$1278,0))=0,"n/a",((INDEX(Historical!$C$7:$C$1256,MATCH(B348,Historical!$B$7:$B$1278,0))/INDEX(Historical!$O$7:$O$1247,MATCH(B348,Historical!$B$7:$B$1278,0)))^(1/10)-1)*100)</f>
        <v>n/a</v>
      </c>
      <c r="W348" s="702" t="str">
        <f>IF(OR(U348&lt;=0,U348="n/a",V348&lt;=0,V348="n/a"),"n/a",U348/V348)</f>
        <v>n/a</v>
      </c>
      <c r="X348" s="703">
        <f>IF(OR(AJ348&lt;=0,AJ348="n/a",U348&lt;=0,U348="n/a"),"n/a",U348/AJ348)</f>
        <v>1.0635320946439024</v>
      </c>
      <c r="Y348" s="661"/>
      <c r="Z348" s="651">
        <f>IF(OR(AC348&lt;0.01,AC348="n/a"),"n/a",M348/AC348*100)</f>
        <v>31.088082901554404</v>
      </c>
      <c r="AA348" s="887">
        <f>IF(OR(AC348&lt;0.01,AC348="n/a"),"n/a",I348/AC348)</f>
        <v>24.4559585492228</v>
      </c>
      <c r="AB348" s="888">
        <v>12</v>
      </c>
      <c r="AC348" s="866">
        <v>3.86</v>
      </c>
      <c r="AD348" s="866">
        <v>2.42</v>
      </c>
      <c r="AE348" s="866">
        <v>9.52</v>
      </c>
      <c r="AF348" s="866">
        <v>3.04</v>
      </c>
      <c r="AG348" s="866">
        <v>12.6</v>
      </c>
      <c r="AH348" s="866">
        <v>0.2</v>
      </c>
      <c r="AI348" s="866">
        <v>6.419999999999999</v>
      </c>
      <c r="AJ348" s="866">
        <v>15.2</v>
      </c>
      <c r="AK348" s="866">
        <v>10.09</v>
      </c>
      <c r="AL348" s="879">
        <v>53200</v>
      </c>
      <c r="AM348" s="873">
        <v>0.3</v>
      </c>
      <c r="AN348" s="866">
        <v>0.5</v>
      </c>
      <c r="AO348" s="740">
        <f>IF(U348="n/a","n/a",IF(AA348&lt;0,"n/a",IF(AA348="n/a","n/a",J348+U348-AA348)))</f>
        <v>-7.0190842699575171</v>
      </c>
      <c r="AP348" s="741">
        <f>IF(U348="n/a","n/a",J348+U348)</f>
        <v>17.436874279265282</v>
      </c>
      <c r="AQ348" s="889">
        <f>IF(OR(AC348&lt;0.01,AF348="n/a"),"n/a",(I348/SQRT(22.5*AC348*(I348/AF348))-1)*100)</f>
        <v>81.776558798783782</v>
      </c>
      <c r="AR348" s="651">
        <f>INDEX(Historical!$C$7:$C$1256,MATCH(B348,Historical!$B$7:$B$1278,0))*IF(AH348="n/a",1.03,IF(AH348&lt;0,1.01,IF(AH348&gt;10,1.1,(1+AH348/100))))</f>
        <v>1.1022000000000001</v>
      </c>
      <c r="AS348" s="887">
        <f>IF($AI348="n/a",1.03*AR348,IF($AI348&lt;0,1.01*AR348,IF($AI348&gt;10,1.1*AR348,(1+$AI348/100)*AR348)))</f>
        <v>1.17296124</v>
      </c>
      <c r="AT348" s="887">
        <f>IF($AK348="n/a",1.03*AS348,IF($AK348&lt;0,1.01*AS348,IF($AK348&gt;10,1.1*AS348,(1+$AK348/100)*AS348)))</f>
        <v>1.2902573640000001</v>
      </c>
      <c r="AU348" s="887">
        <f>IF($AK348="n/a",1.03*AT348,IF($AK348&lt;0,1.01*AT348,IF($AK348&gt;10,1.1*AT348,(1+$AK348/100)*AT348)))</f>
        <v>1.4192831004000002</v>
      </c>
      <c r="AV348" s="887">
        <f>IF($AK348="n/a",1.03*AU348,IF($AK348&lt;0,1.01*AU348,IF($AK348&gt;10,1.1*AU348,(1+$AK348/100)*AU348)))</f>
        <v>1.5612114104400003</v>
      </c>
      <c r="AW348" s="651">
        <f>SUM(AR348:AV348)</f>
        <v>6.5459131148400012</v>
      </c>
      <c r="AX348" s="748">
        <f>AW348/I348*100</f>
        <v>6.9342299945338999</v>
      </c>
      <c r="AY348" s="935">
        <v>0.61</v>
      </c>
      <c r="AZ348" s="873">
        <v>48.64</v>
      </c>
      <c r="BA348" s="873">
        <v>-11.77</v>
      </c>
      <c r="BB348" s="873">
        <v>-6.5299999999999994</v>
      </c>
      <c r="BC348" s="873">
        <v>0.13999999999999999</v>
      </c>
      <c r="BE348" s="624">
        <v>2013</v>
      </c>
      <c r="BF348" s="899">
        <f>IF(BE348&gt;2008,0,IF(BE348&gt;2001,1,IF(BE348&gt;1990,2,IF(BE348&gt;1980,3,IF(BE348&gt;1973,4,IF(BE348&gt;1970,5,IF(BE348&gt;1960,6,IF(BE348&gt;1958,7,IF(BE348&gt;1953,8,9)))))))))</f>
        <v>0</v>
      </c>
      <c r="BG348" s="883">
        <v>1.9</v>
      </c>
    </row>
    <row r="349" spans="1:59" s="774" customFormat="1" ht="11.25" customHeight="1" x14ac:dyDescent="0.2">
      <c r="A349" s="755" t="s">
        <v>1314</v>
      </c>
      <c r="B349" s="782" t="s">
        <v>1315</v>
      </c>
      <c r="C349" s="933" t="s">
        <v>131</v>
      </c>
      <c r="D349" s="933" t="s">
        <v>4332</v>
      </c>
      <c r="E349" s="756">
        <v>9</v>
      </c>
      <c r="F349" s="1158">
        <v>513</v>
      </c>
      <c r="G349" s="1181" t="s">
        <v>37</v>
      </c>
      <c r="H349" s="1181" t="s">
        <v>37</v>
      </c>
      <c r="I349" s="757">
        <v>87.73</v>
      </c>
      <c r="J349" s="758">
        <f>(M349/I349)*100</f>
        <v>3.2372050609825598</v>
      </c>
      <c r="K349" s="759">
        <v>0.71</v>
      </c>
      <c r="L349" s="760">
        <v>4</v>
      </c>
      <c r="M349" s="761">
        <f>K349*L349</f>
        <v>2.84</v>
      </c>
      <c r="N349" s="762" t="s">
        <v>516</v>
      </c>
      <c r="O349" s="763">
        <v>0.67</v>
      </c>
      <c r="P349" s="764">
        <v>44139</v>
      </c>
      <c r="Q349" s="764">
        <v>44165</v>
      </c>
      <c r="R349" s="761">
        <f>(K349-O349)/O349*100</f>
        <v>5.9701492537313312</v>
      </c>
      <c r="S349" s="701">
        <f>IF(INDEX(Historical!$D$7:$D$1254,MATCH(B349,Historical!$B$7:$B$1278,0))=0,"n/a",(INDEX(Historical!$C$7:$C$1256,MATCH(B349,Historical!$B$7:$B$1278,0))/INDEX(Historical!$D$7:$D$1254,MATCH(B349,Historical!$B$7:$B$1278,0))-1)*100)</f>
        <v>6.6666666666666652</v>
      </c>
      <c r="T349" s="701">
        <f>IF(INDEX(Historical!$F$7:$F$1247,MATCH(B349,Historical!$B$7:$B$1278,0))=0,"n/a",((INDEX(Historical!$C$7:$C$1256,MATCH(B349,Historical!$B$7:$B$1278,0))/INDEX(Historical!$F$7:$F$1247,MATCH(B349,Historical!$B$7:$B$1278,0)))^(1/3)-1)*100)</f>
        <v>7.1664579674248774</v>
      </c>
      <c r="U349" s="701">
        <f>IF(INDEX(Historical!$H$7:$H$1247,MATCH(B349,Historical!$B$7:$B$1278,0))=0,"n/a",((INDEX(Historical!$C$7:$C$1256,MATCH(B349,Historical!$B$7:$B$1278,0))/INDEX(Historical!$H$7:$H$1247,MATCH(B349,Historical!$B$7:$B$1278,0)))^(1/5)-1)*100)</f>
        <v>7.7818067712725814</v>
      </c>
      <c r="V349" s="701">
        <f>IF(INDEX(Historical!$O$7:$O$1247,MATCH(B349,Historical!$B$7:$B$1278,0))=0,"n/a",((INDEX(Historical!$C$7:$C$1256,MATCH(B349,Historical!$B$7:$B$1278,0))/INDEX(Historical!$O$7:$O$1247,MATCH(B349,Historical!$B$7:$B$1278,0)))^(1/10)-1)*100)</f>
        <v>7.871289892416522</v>
      </c>
      <c r="W349" s="702">
        <f>IF(OR(U349&lt;=0,U349="n/a",V349&lt;=0,V349="n/a"),"n/a",U349/V349)</f>
        <v>0.98863170809778567</v>
      </c>
      <c r="X349" s="703">
        <f>IF(OR(AJ349&lt;=0,AJ349="n/a",U349&lt;=0,U349="n/a"),"n/a",U349/AJ349)</f>
        <v>2.1616129920201619</v>
      </c>
      <c r="Y349" s="779"/>
      <c r="Z349" s="758">
        <f>IF(OR(AC349&lt;0.01,AC349="n/a"),"n/a",M349/AC349*100)</f>
        <v>61.075268817204297</v>
      </c>
      <c r="AA349" s="766">
        <f>IF(OR(AC349&lt;0.01,AC349="n/a"),"n/a",I349/AC349)</f>
        <v>18.866666666666667</v>
      </c>
      <c r="AB349" s="760">
        <v>12</v>
      </c>
      <c r="AC349" s="767">
        <v>4.6500000000000004</v>
      </c>
      <c r="AD349" s="767">
        <v>7.26</v>
      </c>
      <c r="AE349" s="767">
        <v>3.4</v>
      </c>
      <c r="AF349" s="767">
        <v>1.78</v>
      </c>
      <c r="AG349" s="767">
        <v>9.5</v>
      </c>
      <c r="AH349" s="767">
        <v>5.0999999999999996</v>
      </c>
      <c r="AI349" s="767">
        <v>3.6700000000000004</v>
      </c>
      <c r="AJ349" s="767">
        <v>3.5999999999999996</v>
      </c>
      <c r="AK349" s="767">
        <v>2.6</v>
      </c>
      <c r="AL349" s="768">
        <v>4380</v>
      </c>
      <c r="AM349" s="769">
        <v>0.3</v>
      </c>
      <c r="AN349" s="767">
        <v>0.87</v>
      </c>
      <c r="AO349" s="770">
        <f>IF(U349="n/a","n/a",IF(AA349&lt;0,"n/a",IF(AA349="n/a","n/a",J349+U349-AA349)))</f>
        <v>-7.8476548344115251</v>
      </c>
      <c r="AP349" s="771">
        <f>IF(U349="n/a","n/a",J349+U349)</f>
        <v>11.019011832255142</v>
      </c>
      <c r="AQ349" s="772">
        <f>IF(OR(AC349&lt;0.01,AF349="n/a"),"n/a",(I349/SQRT(22.5*AC349*(I349/AF349))-1)*100)</f>
        <v>22.170494104057823</v>
      </c>
      <c r="AR349" s="651">
        <f>INDEX(Historical!$C$7:$C$1256,MATCH(B349,Historical!$B$7:$B$1278,0))*IF(AH349="n/a",1.03,IF(AH349&lt;0,1.01,IF(AH349&gt;10,1.1,(1+AH349/100))))</f>
        <v>2.6905600000000001</v>
      </c>
      <c r="AS349" s="766">
        <f>IF($AI349="n/a",1.03*AR349,IF($AI349&lt;0,1.01*AR349,IF($AI349&gt;10,1.1*AR349,(1+$AI349/100)*AR349)))</f>
        <v>2.7893035519999998</v>
      </c>
      <c r="AT349" s="766">
        <f>IF($AK349="n/a",1.03*AS349,IF($AK349&lt;0,1.01*AS349,IF($AK349&gt;10,1.1*AS349,(1+$AK349/100)*AS349)))</f>
        <v>2.8618254443519997</v>
      </c>
      <c r="AU349" s="766">
        <f>IF($AK349="n/a",1.03*AT349,IF($AK349&lt;0,1.01*AT349,IF($AK349&gt;10,1.1*AT349,(1+$AK349/100)*AT349)))</f>
        <v>2.9362329059051517</v>
      </c>
      <c r="AV349" s="766">
        <f>IF($AK349="n/a",1.03*AU349,IF($AK349&lt;0,1.01*AU349,IF($AK349&gt;10,1.1*AU349,(1+$AK349/100)*AU349)))</f>
        <v>3.0125749614586859</v>
      </c>
      <c r="AW349" s="758">
        <f>SUM(AR349:AV349)</f>
        <v>14.290496863715838</v>
      </c>
      <c r="AX349" s="773">
        <f>AW349/I349*100</f>
        <v>16.289179144780391</v>
      </c>
      <c r="AY349" s="936">
        <v>0.48</v>
      </c>
      <c r="AZ349" s="769">
        <v>27.05</v>
      </c>
      <c r="BA349" s="769">
        <v>-22.759999999999998</v>
      </c>
      <c r="BB349" s="769">
        <v>2.08</v>
      </c>
      <c r="BC349" s="769">
        <v>-5.0500000000000007</v>
      </c>
      <c r="BD349" s="909"/>
      <c r="BE349" s="624">
        <v>2013</v>
      </c>
      <c r="BF349" s="899">
        <f>IF(BE349&gt;2008,0,IF(BE349&gt;2001,1,IF(BE349&gt;1990,2,IF(BE349&gt;1980,3,IF(BE349&gt;1973,4,IF(BE349&gt;1970,5,IF(BE349&gt;1960,6,IF(BE349&gt;1958,7,IF(BE349&gt;1953,8,9)))))))))</f>
        <v>0</v>
      </c>
      <c r="BG349" s="825">
        <v>3.5000000000000004</v>
      </c>
    </row>
    <row r="350" spans="1:59" ht="11.25" customHeight="1" x14ac:dyDescent="0.2">
      <c r="A350" s="864" t="s">
        <v>1316</v>
      </c>
      <c r="B350" s="876" t="s">
        <v>1317</v>
      </c>
      <c r="C350" s="933" t="s">
        <v>112</v>
      </c>
      <c r="D350" s="933" t="s">
        <v>211</v>
      </c>
      <c r="E350" s="733">
        <v>10</v>
      </c>
      <c r="F350" s="1158">
        <v>327</v>
      </c>
      <c r="G350" s="1135" t="s">
        <v>106</v>
      </c>
      <c r="H350" s="1135" t="s">
        <v>106</v>
      </c>
      <c r="I350" s="875">
        <v>170.39</v>
      </c>
      <c r="J350" s="651">
        <f>(M350/I350)*100</f>
        <v>1.173777803861729</v>
      </c>
      <c r="K350" s="878">
        <v>0.5</v>
      </c>
      <c r="L350" s="888">
        <v>4</v>
      </c>
      <c r="M350" s="642">
        <f>K350*L350</f>
        <v>2</v>
      </c>
      <c r="N350" s="871" t="s">
        <v>208</v>
      </c>
      <c r="O350" s="734">
        <v>0.43</v>
      </c>
      <c r="P350" s="867">
        <v>43601</v>
      </c>
      <c r="Q350" s="867">
        <v>43616</v>
      </c>
      <c r="R350" s="642">
        <f>(K350-O350)/O350*100</f>
        <v>16.279069767441861</v>
      </c>
      <c r="S350" s="701">
        <f>IF(INDEX(Historical!$D$7:$D$1254,MATCH(B350,Historical!$B$7:$B$1278,0))=0,"n/a",(INDEX(Historical!$C$7:$C$1256,MATCH(B350,Historical!$B$7:$B$1278,0))/INDEX(Historical!$D$7:$D$1254,MATCH(B350,Historical!$B$7:$B$1278,0))-1)*100)</f>
        <v>16.265060240963859</v>
      </c>
      <c r="T350" s="701">
        <f>IF(INDEX(Historical!$F$7:$F$1247,MATCH(B350,Historical!$B$7:$B$1278,0))=0,"n/a",((INDEX(Historical!$C$7:$C$1256,MATCH(B350,Historical!$B$7:$B$1278,0))/INDEX(Historical!$F$7:$F$1247,MATCH(B350,Historical!$B$7:$B$1278,0)))^(1/3)-1)*100)</f>
        <v>12.932125878756317</v>
      </c>
      <c r="U350" s="701">
        <f>IF(INDEX(Historical!$H$7:$H$1247,MATCH(B350,Historical!$B$7:$B$1278,0))=0,"n/a",((INDEX(Historical!$C$7:$C$1256,MATCH(B350,Historical!$B$7:$B$1278,0))/INDEX(Historical!$H$7:$H$1247,MATCH(B350,Historical!$B$7:$B$1278,0)))^(1/5)-1)*100)</f>
        <v>12.521290978061938</v>
      </c>
      <c r="V350" s="701">
        <f>IF(INDEX(Historical!$O$7:$O$1247,MATCH(B350,Historical!$B$7:$B$1278,0))=0,"n/a",((INDEX(Historical!$C$7:$C$1256,MATCH(B350,Historical!$B$7:$B$1278,0))/INDEX(Historical!$O$7:$O$1247,MATCH(B350,Historical!$B$7:$B$1278,0)))^(1/10)-1)*100)</f>
        <v>14.929523777857344</v>
      </c>
      <c r="W350" s="702">
        <f>IF(OR(U350&lt;=0,U350="n/a",V350&lt;=0,V350="n/a"),"n/a",U350/V350)</f>
        <v>0.83869326070754069</v>
      </c>
      <c r="X350" s="703">
        <f>IF(OR(AJ350&lt;=0,AJ350="n/a",U350&lt;=0,U350="n/a"),"n/a",U350/AJ350)</f>
        <v>1.2521290978061939</v>
      </c>
      <c r="Y350" s="664"/>
      <c r="Z350" s="651">
        <f>IF(OR(AC350&lt;0.01,AC350="n/a"),"n/a",M350/AC350*100)</f>
        <v>40.816326530612237</v>
      </c>
      <c r="AA350" s="887">
        <f>IF(OR(AC350&lt;0.01,AC350="n/a"),"n/a",I350/AC350)</f>
        <v>34.7734693877551</v>
      </c>
      <c r="AB350" s="888">
        <v>12</v>
      </c>
      <c r="AC350" s="866">
        <v>4.9000000000000004</v>
      </c>
      <c r="AD350" s="866">
        <v>2.67</v>
      </c>
      <c r="AE350" s="866">
        <v>5.32</v>
      </c>
      <c r="AF350" s="866">
        <v>5.66</v>
      </c>
      <c r="AG350" s="866">
        <v>16.8</v>
      </c>
      <c r="AH350" s="866">
        <v>6.3</v>
      </c>
      <c r="AI350" s="866">
        <v>12.809999999999999</v>
      </c>
      <c r="AJ350" s="866">
        <v>10</v>
      </c>
      <c r="AK350" s="866">
        <v>13</v>
      </c>
      <c r="AL350" s="879">
        <v>12690</v>
      </c>
      <c r="AM350" s="873">
        <v>0.5</v>
      </c>
      <c r="AN350" s="866">
        <v>0.46</v>
      </c>
      <c r="AO350" s="740">
        <f>IF(U350="n/a","n/a",IF(AA350&lt;0,"n/a",IF(AA350="n/a","n/a",J350+U350-AA350)))</f>
        <v>-21.078400605831433</v>
      </c>
      <c r="AP350" s="741">
        <f>IF(U350="n/a","n/a",J350+U350)</f>
        <v>13.695068781923666</v>
      </c>
      <c r="AQ350" s="889">
        <f>IF(OR(AC350&lt;0.01,AF350="n/a"),"n/a",(I350/SQRT(22.5*AC350*(I350/AF350))-1)*100)</f>
        <v>195.76104223563382</v>
      </c>
      <c r="AR350" s="651">
        <f>INDEX(Historical!$C$7:$C$1256,MATCH(B350,Historical!$B$7:$B$1278,0))*IF(AH350="n/a",1.03,IF(AH350&lt;0,1.01,IF(AH350&gt;10,1.1,(1+AH350/100))))</f>
        <v>2.05159</v>
      </c>
      <c r="AS350" s="887">
        <f>IF($AI350="n/a",1.03*AR350,IF($AI350&lt;0,1.01*AR350,IF($AI350&gt;10,1.1*AR350,(1+$AI350/100)*AR350)))</f>
        <v>2.2567490000000001</v>
      </c>
      <c r="AT350" s="887">
        <f>IF($AK350="n/a",1.03*AS350,IF($AK350&lt;0,1.01*AS350,IF($AK350&gt;10,1.1*AS350,(1+$AK350/100)*AS350)))</f>
        <v>2.4824239000000001</v>
      </c>
      <c r="AU350" s="887">
        <f>IF($AK350="n/a",1.03*AT350,IF($AK350&lt;0,1.01*AT350,IF($AK350&gt;10,1.1*AT350,(1+$AK350/100)*AT350)))</f>
        <v>2.7306662900000003</v>
      </c>
      <c r="AV350" s="887">
        <f>IF($AK350="n/a",1.03*AU350,IF($AK350&lt;0,1.01*AU350,IF($AK350&gt;10,1.1*AU350,(1+$AK350/100)*AU350)))</f>
        <v>3.0037329190000004</v>
      </c>
      <c r="AW350" s="651">
        <f>SUM(AR350:AV350)</f>
        <v>12.525162109000002</v>
      </c>
      <c r="AX350" s="748">
        <f>AW350/I350*100</f>
        <v>7.3508786366570824</v>
      </c>
      <c r="AY350" s="935">
        <v>1.06</v>
      </c>
      <c r="AZ350" s="873">
        <v>62.970000000000006</v>
      </c>
      <c r="BA350" s="873">
        <v>-12.31</v>
      </c>
      <c r="BB350" s="873">
        <v>-6.8900000000000006</v>
      </c>
      <c r="BC350" s="873">
        <v>4.46</v>
      </c>
      <c r="BE350" s="624">
        <v>2010</v>
      </c>
      <c r="BF350" s="899">
        <f>IF(BE350&gt;2008,0,IF(BE350&gt;2001,1,IF(BE350&gt;1990,2,IF(BE350&gt;1980,3,IF(BE350&gt;1973,4,IF(BE350&gt;1970,5,IF(BE350&gt;1960,6,IF(BE350&gt;1958,7,IF(BE350&gt;1953,8,9)))))))))</f>
        <v>0</v>
      </c>
      <c r="BG350" s="883">
        <v>9.6</v>
      </c>
    </row>
    <row r="351" spans="1:59" ht="11.25" customHeight="1" x14ac:dyDescent="0.2">
      <c r="A351" s="872" t="s">
        <v>630</v>
      </c>
      <c r="B351" s="876" t="s">
        <v>631</v>
      </c>
      <c r="C351" s="933" t="s">
        <v>123</v>
      </c>
      <c r="D351" s="933" t="s">
        <v>4177</v>
      </c>
      <c r="E351" s="733">
        <v>18</v>
      </c>
      <c r="F351" s="1158">
        <v>195</v>
      </c>
      <c r="G351" s="1182" t="s">
        <v>37</v>
      </c>
      <c r="H351" s="1182" t="s">
        <v>37</v>
      </c>
      <c r="I351" s="875">
        <v>102.66</v>
      </c>
      <c r="J351" s="651">
        <f>(M351/I351)*100</f>
        <v>3.0001948178453151</v>
      </c>
      <c r="K351" s="878">
        <v>0.77</v>
      </c>
      <c r="L351" s="888">
        <v>4</v>
      </c>
      <c r="M351" s="642">
        <f>K351*L351</f>
        <v>3.08</v>
      </c>
      <c r="N351" s="871" t="s">
        <v>584</v>
      </c>
      <c r="O351" s="734">
        <v>0.75</v>
      </c>
      <c r="P351" s="862">
        <v>44097</v>
      </c>
      <c r="Q351" s="862">
        <v>44109</v>
      </c>
      <c r="R351" s="642">
        <f>(K351-O351)/O351*100</f>
        <v>2.6666666666666687</v>
      </c>
      <c r="S351" s="701">
        <f>IF(INDEX(Historical!$D$7:$D$1254,MATCH(B351,Historical!$B$7:$B$1278,0))=0,"n/a",(INDEX(Historical!$C$7:$C$1256,MATCH(B351,Historical!$B$7:$B$1278,0))/INDEX(Historical!$D$7:$D$1254,MATCH(B351,Historical!$B$7:$B$1278,0))-1)*100)</f>
        <v>5.7142857142857162</v>
      </c>
      <c r="T351" s="701">
        <f>IF(INDEX(Historical!$F$7:$F$1247,MATCH(B351,Historical!$B$7:$B$1278,0))=0,"n/a",((INDEX(Historical!$C$7:$C$1256,MATCH(B351,Historical!$B$7:$B$1278,0))/INDEX(Historical!$F$7:$F$1247,MATCH(B351,Historical!$B$7:$B$1278,0)))^(1/3)-1)*100)</f>
        <v>8.4595775991327393</v>
      </c>
      <c r="U351" s="701">
        <f>IF(INDEX(Historical!$H$7:$H$1247,MATCH(B351,Historical!$B$7:$B$1278,0))=0,"n/a",((INDEX(Historical!$C$7:$C$1256,MATCH(B351,Historical!$B$7:$B$1278,0))/INDEX(Historical!$H$7:$H$1247,MATCH(B351,Historical!$B$7:$B$1278,0)))^(1/5)-1)*100)</f>
        <v>12.535507187104278</v>
      </c>
      <c r="V351" s="701">
        <f>IF(INDEX(Historical!$O$7:$O$1247,MATCH(B351,Historical!$B$7:$B$1278,0))=0,"n/a",((INDEX(Historical!$C$7:$C$1256,MATCH(B351,Historical!$B$7:$B$1278,0))/INDEX(Historical!$O$7:$O$1247,MATCH(B351,Historical!$B$7:$B$1278,0)))^(1/10)-1)*100)</f>
        <v>11.462600467961238</v>
      </c>
      <c r="W351" s="702">
        <f>IF(OR(U351&lt;=0,U351="n/a",V351&lt;=0,V351="n/a"),"n/a",U351/V351)</f>
        <v>1.0936006381921701</v>
      </c>
      <c r="X351" s="703" t="str">
        <f>IF(OR(AJ351&lt;=0,AJ351="n/a",U351&lt;=0,U351="n/a"),"n/a",U351/AJ351)</f>
        <v>n/a</v>
      </c>
      <c r="Y351" s="661"/>
      <c r="Z351" s="651">
        <f>IF(OR(AC351&lt;0.01,AC351="n/a"),"n/a",M351/AC351*100)</f>
        <v>82.79569892473117</v>
      </c>
      <c r="AA351" s="887">
        <f>IF(OR(AC351&lt;0.01,AC351="n/a"),"n/a",I351/AC351)</f>
        <v>27.596774193548384</v>
      </c>
      <c r="AB351" s="888">
        <v>12</v>
      </c>
      <c r="AC351" s="866">
        <v>3.72</v>
      </c>
      <c r="AD351" s="866">
        <v>16.649999999999999</v>
      </c>
      <c r="AE351" s="866">
        <v>2.1800000000000002</v>
      </c>
      <c r="AF351" s="866">
        <v>1.92</v>
      </c>
      <c r="AG351" s="866">
        <v>7.0000000000000009</v>
      </c>
      <c r="AH351" s="866">
        <v>-3.9</v>
      </c>
      <c r="AI351" s="866">
        <v>8.67</v>
      </c>
      <c r="AJ351" s="866">
        <v>-4.5999999999999996</v>
      </c>
      <c r="AK351" s="866">
        <v>1.66</v>
      </c>
      <c r="AL351" s="879">
        <v>11100</v>
      </c>
      <c r="AM351" s="873">
        <v>0.3</v>
      </c>
      <c r="AN351" s="866">
        <v>0.73</v>
      </c>
      <c r="AO351" s="740">
        <f>IF(U351="n/a","n/a",IF(AA351&lt;0,"n/a",IF(AA351="n/a","n/a",J351+U351-AA351)))</f>
        <v>-12.061072188598791</v>
      </c>
      <c r="AP351" s="741">
        <f>IF(U351="n/a","n/a",J351+U351)</f>
        <v>15.535702004949593</v>
      </c>
      <c r="AQ351" s="889">
        <f>IF(OR(AC351&lt;0.01,AF351="n/a"),"n/a",(I351/SQRT(22.5*AC351*(I351/AF351))-1)*100)</f>
        <v>53.457640122047856</v>
      </c>
      <c r="AR351" s="651">
        <f>INDEX(Historical!$C$7:$C$1256,MATCH(B351,Historical!$B$7:$B$1278,0))*IF(AH351="n/a",1.03,IF(AH351&lt;0,1.01,IF(AH351&gt;10,1.1,(1+AH351/100))))</f>
        <v>2.9895999999999998</v>
      </c>
      <c r="AS351" s="887">
        <f>IF($AI351="n/a",1.03*AR351,IF($AI351&lt;0,1.01*AR351,IF($AI351&gt;10,1.1*AR351,(1+$AI351/100)*AR351)))</f>
        <v>3.2487983199999997</v>
      </c>
      <c r="AT351" s="887">
        <f>IF($AK351="n/a",1.03*AS351,IF($AK351&lt;0,1.01*AS351,IF($AK351&gt;10,1.1*AS351,(1+$AK351/100)*AS351)))</f>
        <v>3.3027283721119995</v>
      </c>
      <c r="AU351" s="887">
        <f>IF($AK351="n/a",1.03*AT351,IF($AK351&lt;0,1.01*AT351,IF($AK351&gt;10,1.1*AT351,(1+$AK351/100)*AT351)))</f>
        <v>3.3575536630890586</v>
      </c>
      <c r="AV351" s="887">
        <f>IF($AK351="n/a",1.03*AU351,IF($AK351&lt;0,1.01*AU351,IF($AK351&gt;10,1.1*AU351,(1+$AK351/100)*AU351)))</f>
        <v>3.413289053896337</v>
      </c>
      <c r="AW351" s="651">
        <f>SUM(AR351:AV351)</f>
        <v>16.311969409097394</v>
      </c>
      <c r="AX351" s="748">
        <f>AW351/I351*100</f>
        <v>15.889313665592631</v>
      </c>
      <c r="AY351" s="935">
        <v>0.93</v>
      </c>
      <c r="AZ351" s="873">
        <v>11.42</v>
      </c>
      <c r="BA351" s="873">
        <v>-28.64</v>
      </c>
      <c r="BB351" s="873">
        <v>-13.459999999999999</v>
      </c>
      <c r="BC351" s="873">
        <v>-17.11</v>
      </c>
      <c r="BE351" s="624">
        <v>2003</v>
      </c>
      <c r="BF351" s="899">
        <f>IF(BE351&gt;2008,0,IF(BE351&gt;2001,1,IF(BE351&gt;1990,2,IF(BE351&gt;1980,3,IF(BE351&gt;1973,4,IF(BE351&gt;1970,5,IF(BE351&gt;1960,6,IF(BE351&gt;1958,7,IF(BE351&gt;1953,8,9)))))))))</f>
        <v>1</v>
      </c>
      <c r="BG351" s="883">
        <v>3.3000000000000003</v>
      </c>
    </row>
    <row r="352" spans="1:59" ht="11.25" customHeight="1" x14ac:dyDescent="0.2">
      <c r="A352" s="704" t="s">
        <v>3840</v>
      </c>
      <c r="B352" s="786" t="s">
        <v>3841</v>
      </c>
      <c r="C352" s="933" t="s">
        <v>108</v>
      </c>
      <c r="D352" s="933" t="s">
        <v>118</v>
      </c>
      <c r="E352" s="733">
        <v>7</v>
      </c>
      <c r="F352" s="1158">
        <v>636</v>
      </c>
      <c r="G352" s="1158" t="s">
        <v>106</v>
      </c>
      <c r="H352" s="1158" t="s">
        <v>106</v>
      </c>
      <c r="I352" s="884">
        <v>37.82</v>
      </c>
      <c r="J352" s="651">
        <f>(M352/I352)*100</f>
        <v>1.1634056054997355</v>
      </c>
      <c r="K352" s="864">
        <v>0.22</v>
      </c>
      <c r="L352" s="1182">
        <v>2</v>
      </c>
      <c r="M352" s="642">
        <f>K352*L352</f>
        <v>0.44</v>
      </c>
      <c r="N352" s="1182" t="s">
        <v>4176</v>
      </c>
      <c r="O352" s="604">
        <v>0.2</v>
      </c>
      <c r="P352" s="633">
        <v>43994</v>
      </c>
      <c r="Q352" s="633">
        <v>44011</v>
      </c>
      <c r="R352" s="642">
        <f>(K352-O352)/O352*100</f>
        <v>9.9999999999999947</v>
      </c>
      <c r="S352" s="701">
        <f>IF(INDEX(Historical!$D$7:$D$1254,MATCH(B352,Historical!$B$7:$B$1278,0))=0,"n/a",(INDEX(Historical!$C$7:$C$1256,MATCH(B352,Historical!$B$7:$B$1278,0))/INDEX(Historical!$D$7:$D$1254,MATCH(B352,Historical!$B$7:$B$1278,0))-1)*100)</f>
        <v>39.999999999999993</v>
      </c>
      <c r="T352" s="701">
        <f>IF(INDEX(Historical!$F$7:$F$1247,MATCH(B352,Historical!$B$7:$B$1278,0))=0,"n/a",((INDEX(Historical!$C$7:$C$1256,MATCH(B352,Historical!$B$7:$B$1278,0))/INDEX(Historical!$F$7:$F$1247,MATCH(B352,Historical!$B$7:$B$1278,0)))^(1/3)-1)*100)</f>
        <v>32.63524026321307</v>
      </c>
      <c r="U352" s="701">
        <f>IF(INDEX(Historical!$H$7:$H$1247,MATCH(B352,Historical!$B$7:$B$1278,0))=0,"n/a",((INDEX(Historical!$C$7:$C$1256,MATCH(B352,Historical!$B$7:$B$1278,0))/INDEX(Historical!$H$7:$H$1247,MATCH(B352,Historical!$B$7:$B$1278,0)))^(1/5)-1)*100)</f>
        <v>37.972966146121493</v>
      </c>
      <c r="V352" s="701">
        <f>IF(INDEX(Historical!$O$7:$O$1247,MATCH(B352,Historical!$B$7:$B$1278,0))=0,"n/a",((INDEX(Historical!$C$7:$C$1256,MATCH(B352,Historical!$B$7:$B$1278,0))/INDEX(Historical!$O$7:$O$1247,MATCH(B352,Historical!$B$7:$B$1278,0)))^(1/10)-1)*100)</f>
        <v>21.481404403906691</v>
      </c>
      <c r="W352" s="702">
        <f>IF(OR(U352&lt;=0,U352="n/a",V352&lt;=0,V352="n/a"),"n/a",U352/V352)</f>
        <v>1.7677133874550393</v>
      </c>
      <c r="X352" s="703" t="str">
        <f>IF(OR(AJ352&lt;=0,AJ352="n/a",U352&lt;=0,U352="n/a"),"n/a",U352/AJ352)</f>
        <v>n/a</v>
      </c>
      <c r="Y352" s="652"/>
      <c r="Z352" s="651">
        <f>IF(OR(AC352&lt;0.01,AC352="n/a"),"n/a",M352/AC352*100)</f>
        <v>439.99999999999994</v>
      </c>
      <c r="AA352" s="887">
        <f>IF(OR(AC352&lt;0.01,AC352="n/a"),"n/a",I352/AC352)</f>
        <v>378.2</v>
      </c>
      <c r="AB352" s="888">
        <v>12</v>
      </c>
      <c r="AC352" s="883">
        <v>0.1</v>
      </c>
      <c r="AD352" s="883" t="s">
        <v>136</v>
      </c>
      <c r="AE352" s="866">
        <v>1.4</v>
      </c>
      <c r="AF352" s="866">
        <v>1.22</v>
      </c>
      <c r="AG352" s="866">
        <v>0.3</v>
      </c>
      <c r="AH352" s="866">
        <v>-57.9</v>
      </c>
      <c r="AI352" s="866" t="s">
        <v>136</v>
      </c>
      <c r="AJ352" s="681">
        <v>0</v>
      </c>
      <c r="AK352" s="681" t="s">
        <v>136</v>
      </c>
      <c r="AL352" s="883">
        <v>554.82000000000005</v>
      </c>
      <c r="AM352" s="883">
        <v>67.14</v>
      </c>
      <c r="AN352" s="883">
        <v>0</v>
      </c>
      <c r="AO352" s="740">
        <f>IF(U352="n/a","n/a",IF(AA352&lt;0,"n/a",IF(AA352="n/a","n/a",J352+U352-AA352)))</f>
        <v>-339.06362824837879</v>
      </c>
      <c r="AP352" s="741">
        <f>IF(U352="n/a","n/a",J352+U352)</f>
        <v>39.136371751621226</v>
      </c>
      <c r="AQ352" s="889">
        <f>IF(OR(AC352&lt;0.01,AF352="n/a"),"n/a",(I352/SQRT(22.5*AC352*(I352/AF352))-1)*100)</f>
        <v>352.84483484350847</v>
      </c>
      <c r="AR352" s="651">
        <f>INDEX(Historical!$C$7:$C$1256,MATCH(B352,Historical!$B$7:$B$1278,0))*IF(AH352="n/a",1.03,IF(AH352&lt;0,1.01,IF(AH352&gt;10,1.1,(1+AH352/100))))</f>
        <v>0.35349999999999998</v>
      </c>
      <c r="AS352" s="887">
        <f>IF($AI352="n/a",1.03*AR352,IF($AI352&lt;0,1.01*AR352,IF($AI352&gt;10,1.1*AR352,(1+$AI352/100)*AR352)))</f>
        <v>0.36410500000000001</v>
      </c>
      <c r="AT352" s="887">
        <f>IF($AK352="n/a",1.03*AS352,IF($AK352&lt;0,1.01*AS352,IF($AK352&gt;10,1.1*AS352,(1+$AK352/100)*AS352)))</f>
        <v>0.37502815</v>
      </c>
      <c r="AU352" s="887">
        <f>IF($AK352="n/a",1.03*AT352,IF($AK352&lt;0,1.01*AT352,IF($AK352&gt;10,1.1*AT352,(1+$AK352/100)*AT352)))</f>
        <v>0.38627899450000003</v>
      </c>
      <c r="AV352" s="887">
        <f>IF($AK352="n/a",1.03*AU352,IF($AK352&lt;0,1.01*AU352,IF($AK352&gt;10,1.1*AU352,(1+$AK352/100)*AU352)))</f>
        <v>0.39786736433500003</v>
      </c>
      <c r="AW352" s="651">
        <f>SUM(AR352:AV352)</f>
        <v>1.8767795088350003</v>
      </c>
      <c r="AX352" s="748">
        <f>AW352/I352*100</f>
        <v>4.9623995474219997</v>
      </c>
      <c r="AY352" s="729">
        <v>0.78</v>
      </c>
      <c r="AZ352" s="866">
        <v>71.91</v>
      </c>
      <c r="BA352" s="866">
        <v>-13.26</v>
      </c>
      <c r="BB352" s="866">
        <v>-0.04</v>
      </c>
      <c r="BC352" s="866">
        <v>12.98</v>
      </c>
      <c r="BE352" s="624">
        <v>2014</v>
      </c>
      <c r="BF352" s="899">
        <f>IF(BE352&gt;2008,0,IF(BE352&gt;2001,1,IF(BE352&gt;1990,2,IF(BE352&gt;1980,3,IF(BE352&gt;1973,4,IF(BE352&gt;1970,5,IF(BE352&gt;1960,6,IF(BE352&gt;1958,7,IF(BE352&gt;1953,8,9)))))))))</f>
        <v>0</v>
      </c>
      <c r="BG352" s="883">
        <v>0.1</v>
      </c>
    </row>
    <row r="353" spans="1:59" ht="11.25" customHeight="1" x14ac:dyDescent="0.2">
      <c r="A353" s="872" t="s">
        <v>1318</v>
      </c>
      <c r="B353" s="876" t="s">
        <v>1319</v>
      </c>
      <c r="C353" s="933" t="s">
        <v>108</v>
      </c>
      <c r="D353" s="933" t="s">
        <v>4341</v>
      </c>
      <c r="E353" s="733">
        <v>10</v>
      </c>
      <c r="F353" s="1158">
        <v>387</v>
      </c>
      <c r="G353" s="1182" t="s">
        <v>37</v>
      </c>
      <c r="H353" s="1182" t="s">
        <v>37</v>
      </c>
      <c r="I353" s="875">
        <v>57.29</v>
      </c>
      <c r="J353" s="651">
        <f>(M353/I353)*100</f>
        <v>3.2117297957758772</v>
      </c>
      <c r="K353" s="878">
        <v>0.46</v>
      </c>
      <c r="L353" s="888">
        <v>4</v>
      </c>
      <c r="M353" s="642">
        <f>K353*L353</f>
        <v>1.84</v>
      </c>
      <c r="N353" s="871" t="s">
        <v>584</v>
      </c>
      <c r="O353" s="734">
        <v>0.44</v>
      </c>
      <c r="P353" s="862">
        <v>43917</v>
      </c>
      <c r="Q353" s="862">
        <v>43930</v>
      </c>
      <c r="R353" s="642">
        <f>(K353-O353)/O353*100</f>
        <v>4.5454545454545494</v>
      </c>
      <c r="S353" s="701">
        <f>IF(INDEX(Historical!$D$7:$D$1254,MATCH(B353,Historical!$B$7:$B$1278,0))=0,"n/a",(INDEX(Historical!$C$7:$C$1256,MATCH(B353,Historical!$B$7:$B$1278,0))/INDEX(Historical!$D$7:$D$1254,MATCH(B353,Historical!$B$7:$B$1278,0))-1)*100)</f>
        <v>16.43835616438356</v>
      </c>
      <c r="T353" s="701">
        <f>IF(INDEX(Historical!$F$7:$F$1247,MATCH(B353,Historical!$B$7:$B$1278,0))=0,"n/a",((INDEX(Historical!$C$7:$C$1256,MATCH(B353,Historical!$B$7:$B$1278,0))/INDEX(Historical!$F$7:$F$1247,MATCH(B353,Historical!$B$7:$B$1278,0)))^(1/3)-1)*100)</f>
        <v>14.583871699202234</v>
      </c>
      <c r="U353" s="701">
        <f>IF(INDEX(Historical!$H$7:$H$1247,MATCH(B353,Historical!$B$7:$B$1278,0))=0,"n/a",((INDEX(Historical!$C$7:$C$1256,MATCH(B353,Historical!$B$7:$B$1278,0))/INDEX(Historical!$H$7:$H$1247,MATCH(B353,Historical!$B$7:$B$1278,0)))^(1/5)-1)*100)</f>
        <v>12.580769701763362</v>
      </c>
      <c r="V353" s="701">
        <f>IF(INDEX(Historical!$O$7:$O$1247,MATCH(B353,Historical!$B$7:$B$1278,0))=0,"n/a",((INDEX(Historical!$C$7:$C$1256,MATCH(B353,Historical!$B$7:$B$1278,0))/INDEX(Historical!$O$7:$O$1247,MATCH(B353,Historical!$B$7:$B$1278,0)))^(1/10)-1)*100)</f>
        <v>8.9711771877705626</v>
      </c>
      <c r="W353" s="702">
        <f>IF(OR(U353&lt;=0,U353="n/a",V353&lt;=0,V353="n/a"),"n/a",U353/V353)</f>
        <v>1.4023543887766889</v>
      </c>
      <c r="X353" s="703">
        <f>IF(OR(AJ353&lt;=0,AJ353="n/a",U353&lt;=0,U353="n/a"),"n/a",U353/AJ353)</f>
        <v>0.83871798011755749</v>
      </c>
      <c r="Y353" s="654"/>
      <c r="Z353" s="651">
        <f>IF(OR(AC353&lt;0.01,AC353="n/a"),"n/a",M353/AC353*100)</f>
        <v>41.628959276018101</v>
      </c>
      <c r="AA353" s="887">
        <f>IF(OR(AC353&lt;0.01,AC353="n/a"),"n/a",I353/AC353)</f>
        <v>12.961538461538462</v>
      </c>
      <c r="AB353" s="888">
        <v>12</v>
      </c>
      <c r="AC353" s="866">
        <v>4.42</v>
      </c>
      <c r="AD353" s="866">
        <v>5.18</v>
      </c>
      <c r="AE353" s="866">
        <v>4.09</v>
      </c>
      <c r="AF353" s="866">
        <v>1.1299999999999999</v>
      </c>
      <c r="AG353" s="866">
        <v>9.3000000000000007</v>
      </c>
      <c r="AH353" s="866">
        <v>14.299999999999999</v>
      </c>
      <c r="AI353" s="866">
        <v>0.4</v>
      </c>
      <c r="AJ353" s="866">
        <v>15</v>
      </c>
      <c r="AK353" s="866">
        <v>2.5</v>
      </c>
      <c r="AL353" s="879">
        <v>1800</v>
      </c>
      <c r="AM353" s="873">
        <v>0.5</v>
      </c>
      <c r="AN353" s="866">
        <v>0.09</v>
      </c>
      <c r="AO353" s="740">
        <f>IF(U353="n/a","n/a",IF(AA353&lt;0,"n/a",IF(AA353="n/a","n/a",J353+U353-AA353)))</f>
        <v>2.8309610360007778</v>
      </c>
      <c r="AP353" s="741">
        <f>IF(U353="n/a","n/a",J353+U353)</f>
        <v>15.792499497539239</v>
      </c>
      <c r="AQ353" s="889">
        <f>IF(OR(AC353&lt;0.01,AF353="n/a"),"n/a",(I353/SQRT(22.5*AC353*(I353/AF353))-1)*100)</f>
        <v>-19.318077306173176</v>
      </c>
      <c r="AR353" s="651">
        <f>INDEX(Historical!$C$7:$C$1256,MATCH(B353,Historical!$B$7:$B$1278,0))*IF(AH353="n/a",1.03,IF(AH353&lt;0,1.01,IF(AH353&gt;10,1.1,(1+AH353/100))))</f>
        <v>1.87</v>
      </c>
      <c r="AS353" s="887">
        <f>IF($AI353="n/a",1.03*AR353,IF($AI353&lt;0,1.01*AR353,IF($AI353&gt;10,1.1*AR353,(1+$AI353/100)*AR353)))</f>
        <v>1.87748</v>
      </c>
      <c r="AT353" s="887">
        <f>IF($AK353="n/a",1.03*AS353,IF($AK353&lt;0,1.01*AS353,IF($AK353&gt;10,1.1*AS353,(1+$AK353/100)*AS353)))</f>
        <v>1.9244169999999998</v>
      </c>
      <c r="AU353" s="887">
        <f>IF($AK353="n/a",1.03*AT353,IF($AK353&lt;0,1.01*AT353,IF($AK353&gt;10,1.1*AT353,(1+$AK353/100)*AT353)))</f>
        <v>1.9725274249999996</v>
      </c>
      <c r="AV353" s="887">
        <f>IF($AK353="n/a",1.03*AU353,IF($AK353&lt;0,1.01*AU353,IF($AK353&gt;10,1.1*AU353,(1+$AK353/100)*AU353)))</f>
        <v>2.0218406106249995</v>
      </c>
      <c r="AW353" s="651">
        <f>SUM(AR353:AV353)</f>
        <v>9.6662650356249991</v>
      </c>
      <c r="AX353" s="748">
        <f>AW353/I353*100</f>
        <v>16.872517080860533</v>
      </c>
      <c r="AY353" s="935">
        <v>1</v>
      </c>
      <c r="AZ353" s="873">
        <v>16.32</v>
      </c>
      <c r="BA353" s="873">
        <v>-34.229999999999997</v>
      </c>
      <c r="BB353" s="873">
        <v>1.31</v>
      </c>
      <c r="BC353" s="873">
        <v>-11.66</v>
      </c>
      <c r="BE353" s="624">
        <v>2011</v>
      </c>
      <c r="BF353" s="899">
        <f>IF(BE353&gt;2008,0,IF(BE353&gt;2001,1,IF(BE353&gt;1990,2,IF(BE353&gt;1980,3,IF(BE353&gt;1973,4,IF(BE353&gt;1970,5,IF(BE353&gt;1960,6,IF(BE353&gt;1958,7,IF(BE353&gt;1953,8,9)))))))))</f>
        <v>0</v>
      </c>
      <c r="BG353" s="883">
        <v>1.3</v>
      </c>
    </row>
    <row r="354" spans="1:59" ht="11.25" customHeight="1" x14ac:dyDescent="0.2">
      <c r="A354" s="872" t="s">
        <v>1321</v>
      </c>
      <c r="B354" s="876" t="s">
        <v>1322</v>
      </c>
      <c r="C354" s="933" t="s">
        <v>128</v>
      </c>
      <c r="D354" s="933" t="s">
        <v>4330</v>
      </c>
      <c r="E354" s="733">
        <v>10</v>
      </c>
      <c r="F354" s="1158">
        <v>407</v>
      </c>
      <c r="G354" s="1178" t="s">
        <v>115</v>
      </c>
      <c r="H354" s="1178" t="s">
        <v>115</v>
      </c>
      <c r="I354" s="866">
        <v>70.89</v>
      </c>
      <c r="J354" s="651">
        <f>(M354/I354)*100</f>
        <v>3.6112286641275215</v>
      </c>
      <c r="K354" s="878">
        <v>0.64</v>
      </c>
      <c r="L354" s="888">
        <v>4</v>
      </c>
      <c r="M354" s="642">
        <f>K354*L354</f>
        <v>2.56</v>
      </c>
      <c r="N354" s="871" t="s">
        <v>410</v>
      </c>
      <c r="O354" s="734">
        <v>0.63</v>
      </c>
      <c r="P354" s="862">
        <v>44104</v>
      </c>
      <c r="Q354" s="862">
        <v>44130</v>
      </c>
      <c r="R354" s="642">
        <f>(K354-O354)/O354*100</f>
        <v>1.5873015873015885</v>
      </c>
      <c r="S354" s="701">
        <f>IF(INDEX(Historical!$D$7:$D$1254,MATCH(B354,Historical!$B$7:$B$1278,0))=0,"n/a",(INDEX(Historical!$C$7:$C$1256,MATCH(B354,Historical!$B$7:$B$1278,0))/INDEX(Historical!$D$7:$D$1254,MATCH(B354,Historical!$B$7:$B$1278,0))-1)*100)</f>
        <v>3.2989690721649589</v>
      </c>
      <c r="T354" s="701">
        <f>IF(INDEX(Historical!$F$7:$F$1247,MATCH(B354,Historical!$B$7:$B$1278,0))=0,"n/a",((INDEX(Historical!$C$7:$C$1256,MATCH(B354,Historical!$B$7:$B$1278,0))/INDEX(Historical!$F$7:$F$1247,MATCH(B354,Historical!$B$7:$B$1278,0)))^(1/3)-1)*100)</f>
        <v>10.631465977814702</v>
      </c>
      <c r="U354" s="701">
        <f>IF(INDEX(Historical!$H$7:$H$1247,MATCH(B354,Historical!$B$7:$B$1278,0))=0,"n/a",((INDEX(Historical!$C$7:$C$1256,MATCH(B354,Historical!$B$7:$B$1278,0))/INDEX(Historical!$H$7:$H$1247,MATCH(B354,Historical!$B$7:$B$1278,0)))^(1/5)-1)*100)</f>
        <v>8.3177648451102648</v>
      </c>
      <c r="V354" s="701">
        <f>IF(INDEX(Historical!$O$7:$O$1247,MATCH(B354,Historical!$B$7:$B$1278,0))=0,"n/a",((INDEX(Historical!$C$7:$C$1256,MATCH(B354,Historical!$B$7:$B$1278,0))/INDEX(Historical!$O$7:$O$1247,MATCH(B354,Historical!$B$7:$B$1278,0)))^(1/10)-1)*100)</f>
        <v>16.161435501439914</v>
      </c>
      <c r="W354" s="702">
        <f>IF(OR(U354&lt;=0,U354="n/a",V354&lt;=0,V354="n/a"),"n/a",U354/V354)</f>
        <v>0.5146674529232993</v>
      </c>
      <c r="X354" s="703">
        <f>IF(OR(AJ354&lt;=0,AJ354="n/a",U354&lt;=0,U354="n/a"),"n/a",U354/AJ354)</f>
        <v>1.5693895934170312</v>
      </c>
      <c r="Y354" s="654"/>
      <c r="Z354" s="651">
        <f>IF(OR(AC354&lt;0.01,AC354="n/a"),"n/a",M354/AC354*100)</f>
        <v>49.516441005802712</v>
      </c>
      <c r="AA354" s="887">
        <f>IF(OR(AC354&lt;0.01,AC354="n/a"),"n/a",I354/AC354)</f>
        <v>13.711798839458414</v>
      </c>
      <c r="AB354" s="888">
        <v>12</v>
      </c>
      <c r="AC354" s="866">
        <v>5.17</v>
      </c>
      <c r="AD354" s="866">
        <v>7.22</v>
      </c>
      <c r="AE354" s="866">
        <v>0.76</v>
      </c>
      <c r="AF354" s="866">
        <v>1.8</v>
      </c>
      <c r="AG354" s="866">
        <v>13.200000000000001</v>
      </c>
      <c r="AH354" s="866">
        <v>-1.4000000000000001</v>
      </c>
      <c r="AI354" s="866">
        <v>13.16</v>
      </c>
      <c r="AJ354" s="866">
        <v>5.3</v>
      </c>
      <c r="AK354" s="866">
        <v>1.9</v>
      </c>
      <c r="AL354" s="879">
        <v>4780</v>
      </c>
      <c r="AM354" s="873">
        <v>0.4</v>
      </c>
      <c r="AN354" s="866">
        <v>0.99</v>
      </c>
      <c r="AO354" s="740">
        <f>IF(U354="n/a","n/a",IF(AA354&lt;0,"n/a",IF(AA354="n/a","n/a",J354+U354-AA354)))</f>
        <v>-1.7828053302206275</v>
      </c>
      <c r="AP354" s="741">
        <f>IF(U354="n/a","n/a",J354+U354)</f>
        <v>11.928993509237786</v>
      </c>
      <c r="AQ354" s="889">
        <f>IF(OR(AC354&lt;0.01,AF354="n/a"),"n/a",(I354/SQRT(22.5*AC354*(I354/AF354))-1)*100)</f>
        <v>4.7350899725910001</v>
      </c>
      <c r="AR354" s="651">
        <f>INDEX(Historical!$C$7:$C$1256,MATCH(B354,Historical!$B$7:$B$1278,0))*IF(AH354="n/a",1.03,IF(AH354&lt;0,1.01,IF(AH354&gt;10,1.1,(1+AH354/100))))</f>
        <v>2.5300500000000001</v>
      </c>
      <c r="AS354" s="887">
        <f>IF($AI354="n/a",1.03*AR354,IF($AI354&lt;0,1.01*AR354,IF($AI354&gt;10,1.1*AR354,(1+$AI354/100)*AR354)))</f>
        <v>2.7830550000000005</v>
      </c>
      <c r="AT354" s="887">
        <f>IF($AK354="n/a",1.03*AS354,IF($AK354&lt;0,1.01*AS354,IF($AK354&gt;10,1.1*AS354,(1+$AK354/100)*AS354)))</f>
        <v>2.8359330450000004</v>
      </c>
      <c r="AU354" s="887">
        <f>IF($AK354="n/a",1.03*AT354,IF($AK354&lt;0,1.01*AT354,IF($AK354&gt;10,1.1*AT354,(1+$AK354/100)*AT354)))</f>
        <v>2.889815772855</v>
      </c>
      <c r="AV354" s="887">
        <f>IF($AK354="n/a",1.03*AU354,IF($AK354&lt;0,1.01*AU354,IF($AK354&gt;10,1.1*AU354,(1+$AK354/100)*AU354)))</f>
        <v>2.9447222725392446</v>
      </c>
      <c r="AW354" s="651">
        <f>SUM(AR354:AV354)</f>
        <v>13.983576090394246</v>
      </c>
      <c r="AX354" s="748">
        <f>AW354/I354*100</f>
        <v>19.725738595562486</v>
      </c>
      <c r="AY354" s="935">
        <v>0.72</v>
      </c>
      <c r="AZ354" s="873">
        <v>19.93</v>
      </c>
      <c r="BA354" s="873">
        <v>-28.76</v>
      </c>
      <c r="BB354" s="873">
        <v>-9.15</v>
      </c>
      <c r="BC354" s="873">
        <v>-13.370000000000001</v>
      </c>
      <c r="BE354" s="624">
        <v>2011</v>
      </c>
      <c r="BF354" s="899">
        <f>IF(BE354&gt;2008,0,IF(BE354&gt;2001,1,IF(BE354&gt;1990,2,IF(BE354&gt;1980,3,IF(BE354&gt;1973,4,IF(BE354&gt;1970,5,IF(BE354&gt;1960,6,IF(BE354&gt;1958,7,IF(BE354&gt;1953,8,9)))))))))</f>
        <v>0</v>
      </c>
      <c r="BG354" s="883">
        <v>5.7</v>
      </c>
    </row>
    <row r="355" spans="1:59" ht="11.25" customHeight="1" x14ac:dyDescent="0.2">
      <c r="A355" s="155" t="s">
        <v>2394</v>
      </c>
      <c r="B355" s="596" t="s">
        <v>2395</v>
      </c>
      <c r="C355" s="933" t="s">
        <v>4196</v>
      </c>
      <c r="D355" s="933" t="s">
        <v>4329</v>
      </c>
      <c r="E355" s="733">
        <v>6</v>
      </c>
      <c r="F355" s="1158">
        <v>682</v>
      </c>
      <c r="G355" s="1178" t="s">
        <v>106</v>
      </c>
      <c r="H355" s="1178" t="s">
        <v>106</v>
      </c>
      <c r="I355" s="875">
        <v>44.28</v>
      </c>
      <c r="J355" s="651">
        <f>(M355/I355)*100</f>
        <v>2.9810298102981028</v>
      </c>
      <c r="K355" s="878">
        <v>0.33</v>
      </c>
      <c r="L355" s="888">
        <v>4</v>
      </c>
      <c r="M355" s="642">
        <f>K355*L355</f>
        <v>1.32</v>
      </c>
      <c r="N355" s="871" t="s">
        <v>4417</v>
      </c>
      <c r="O355" s="734">
        <v>0.315</v>
      </c>
      <c r="P355" s="862">
        <v>43867</v>
      </c>
      <c r="Q355" s="862">
        <v>43890</v>
      </c>
      <c r="R355" s="642">
        <f>(K355-O355)/O355*100</f>
        <v>4.7619047619047654</v>
      </c>
      <c r="S355" s="701">
        <f>IF(INDEX(Historical!$D$7:$D$1254,MATCH(B355,Historical!$B$7:$B$1278,0))=0,"n/a",(INDEX(Historical!$C$7:$C$1256,MATCH(B355,Historical!$B$7:$B$1278,0))/INDEX(Historical!$D$7:$D$1254,MATCH(B355,Historical!$B$7:$B$1278,0))-1)*100)</f>
        <v>5.0000000000000044</v>
      </c>
      <c r="T355" s="701">
        <f>IF(INDEX(Historical!$F$7:$F$1247,MATCH(B355,Historical!$B$7:$B$1278,0))=0,"n/a",((INDEX(Historical!$C$7:$C$1256,MATCH(B355,Historical!$B$7:$B$1278,0))/INDEX(Historical!$F$7:$F$1247,MATCH(B355,Historical!$B$7:$B$1278,0)))^(1/3)-1)*100)</f>
        <v>6.6053667550018957</v>
      </c>
      <c r="U355" s="701">
        <f>IF(INDEX(Historical!$H$7:$H$1247,MATCH(B355,Historical!$B$7:$B$1278,0))=0,"n/a",((INDEX(Historical!$C$7:$C$1256,MATCH(B355,Historical!$B$7:$B$1278,0))/INDEX(Historical!$H$7:$H$1247,MATCH(B355,Historical!$B$7:$B$1278,0)))^(1/5)-1)*100)</f>
        <v>6.9610375725068785</v>
      </c>
      <c r="V355" s="701">
        <f>IF(INDEX(Historical!$O$7:$O$1247,MATCH(B355,Historical!$B$7:$B$1278,0))=0,"n/a",((INDEX(Historical!$C$7:$C$1256,MATCH(B355,Historical!$B$7:$B$1278,0))/INDEX(Historical!$O$7:$O$1247,MATCH(B355,Historical!$B$7:$B$1278,0)))^(1/10)-1)*100)</f>
        <v>8.4471771197698544</v>
      </c>
      <c r="W355" s="702">
        <f>IF(OR(U355&lt;=0,U355="n/a",V355&lt;=0,V355="n/a"),"n/a",U355/V355)</f>
        <v>0.82406672357031552</v>
      </c>
      <c r="X355" s="703">
        <f>IF(OR(AJ355&lt;=0,AJ355="n/a",U355&lt;=0,U355="n/a"),"n/a",U355/AJ355)</f>
        <v>0.45796299819124203</v>
      </c>
      <c r="Y355" s="877"/>
      <c r="Z355" s="651">
        <f>IF(OR(AC355&lt;0.01,AC355="n/a"),"n/a",M355/AC355*100)</f>
        <v>24.264705882352942</v>
      </c>
      <c r="AA355" s="887">
        <f>IF(OR(AC355&lt;0.01,AC355="n/a"),"n/a",I355/AC355)</f>
        <v>8.1397058823529402</v>
      </c>
      <c r="AB355" s="888">
        <v>12</v>
      </c>
      <c r="AC355" s="866">
        <v>5.44</v>
      </c>
      <c r="AD355" s="866">
        <v>1.03</v>
      </c>
      <c r="AE355" s="866">
        <v>2.67</v>
      </c>
      <c r="AF355" s="866">
        <v>2.4900000000000002</v>
      </c>
      <c r="AG355" s="866">
        <v>28.299999999999997</v>
      </c>
      <c r="AH355" s="866">
        <v>6.6000000000000005</v>
      </c>
      <c r="AI355" s="866">
        <v>-6.8000000000000007</v>
      </c>
      <c r="AJ355" s="866">
        <v>15.2</v>
      </c>
      <c r="AK355" s="866">
        <v>7.9399999999999995</v>
      </c>
      <c r="AL355" s="879">
        <v>210590</v>
      </c>
      <c r="AM355" s="873">
        <v>0.05</v>
      </c>
      <c r="AN355" s="866">
        <v>0.49</v>
      </c>
      <c r="AO355" s="740">
        <f>IF(U355="n/a","n/a",IF(AA355&lt;0,"n/a",IF(AA355="n/a","n/a",J355+U355-AA355)))</f>
        <v>1.8023615004520419</v>
      </c>
      <c r="AP355" s="741">
        <f>IF(U355="n/a","n/a",J355+U355)</f>
        <v>9.9420673828049821</v>
      </c>
      <c r="AQ355" s="889">
        <f>IF(OR(AC355&lt;0.01,AF355="n/a"),"n/a",(I355/SQRT(22.5*AC355*(I355/AF355))-1)*100)</f>
        <v>-5.089825748392018</v>
      </c>
      <c r="AR355" s="651">
        <f>INDEX(Historical!$C$7:$C$1256,MATCH(B355,Historical!$B$7:$B$1278,0))*IF(AH355="n/a",1.03,IF(AH355&lt;0,1.01,IF(AH355&gt;10,1.1,(1+AH355/100))))</f>
        <v>1.3431600000000001</v>
      </c>
      <c r="AS355" s="887">
        <f>IF($AI355="n/a",1.03*AR355,IF($AI355&lt;0,1.01*AR355,IF($AI355&gt;10,1.1*AR355,(1+$AI355/100)*AR355)))</f>
        <v>1.3565916000000002</v>
      </c>
      <c r="AT355" s="887">
        <f>IF($AK355="n/a",1.03*AS355,IF($AK355&lt;0,1.01*AS355,IF($AK355&gt;10,1.1*AS355,(1+$AK355/100)*AS355)))</f>
        <v>1.4643049730400002</v>
      </c>
      <c r="AU355" s="887">
        <f>IF($AK355="n/a",1.03*AT355,IF($AK355&lt;0,1.01*AT355,IF($AK355&gt;10,1.1*AT355,(1+$AK355/100)*AT355)))</f>
        <v>1.580570787899376</v>
      </c>
      <c r="AV355" s="887">
        <f>IF($AK355="n/a",1.03*AU355,IF($AK355&lt;0,1.01*AU355,IF($AK355&gt;10,1.1*AU355,(1+$AK355/100)*AU355)))</f>
        <v>1.7060681084585863</v>
      </c>
      <c r="AW355" s="651">
        <f>SUM(AR355:AV355)</f>
        <v>7.4506954693979628</v>
      </c>
      <c r="AX355" s="748">
        <f>AW355/I355*100</f>
        <v>16.826322198279048</v>
      </c>
      <c r="AY355" s="935">
        <v>0.68</v>
      </c>
      <c r="AZ355" s="873">
        <v>1.49</v>
      </c>
      <c r="BA355" s="873">
        <v>-36.090000000000003</v>
      </c>
      <c r="BB355" s="873">
        <v>-12.43</v>
      </c>
      <c r="BC355" s="873">
        <v>-21.25</v>
      </c>
      <c r="BE355" s="624">
        <v>2015</v>
      </c>
      <c r="BF355" s="899">
        <f>IF(BE355&gt;2008,0,IF(BE355&gt;2001,1,IF(BE355&gt;1990,2,IF(BE355&gt;1980,3,IF(BE355&gt;1973,4,IF(BE355&gt;1970,5,IF(BE355&gt;1960,6,IF(BE355&gt;1958,7,IF(BE355&gt;1953,8,9)))))))))</f>
        <v>0</v>
      </c>
      <c r="BG355" s="883">
        <v>15.1</v>
      </c>
    </row>
    <row r="356" spans="1:59" ht="11.25" customHeight="1" x14ac:dyDescent="0.2">
      <c r="A356" s="864" t="s">
        <v>1337</v>
      </c>
      <c r="B356" s="876" t="s">
        <v>1338</v>
      </c>
      <c r="C356" s="933" t="s">
        <v>4196</v>
      </c>
      <c r="D356" s="933" t="s">
        <v>4370</v>
      </c>
      <c r="E356" s="733">
        <v>10</v>
      </c>
      <c r="F356" s="1158">
        <v>406</v>
      </c>
      <c r="G356" s="1155" t="s">
        <v>106</v>
      </c>
      <c r="H356" s="1155" t="s">
        <v>106</v>
      </c>
      <c r="I356" s="875">
        <v>314.68</v>
      </c>
      <c r="J356" s="651">
        <f>(M356/I356)*100</f>
        <v>0.7499682216855218</v>
      </c>
      <c r="K356" s="878">
        <v>0.59</v>
      </c>
      <c r="L356" s="888">
        <v>4</v>
      </c>
      <c r="M356" s="642">
        <f>K356*L356</f>
        <v>2.36</v>
      </c>
      <c r="N356" s="871" t="s">
        <v>378</v>
      </c>
      <c r="O356" s="734">
        <v>0.53</v>
      </c>
      <c r="P356" s="862">
        <v>44021</v>
      </c>
      <c r="Q356" s="862">
        <v>44123</v>
      </c>
      <c r="R356" s="642">
        <f>(K356-O356)/O356*100</f>
        <v>11.320754716981121</v>
      </c>
      <c r="S356" s="701">
        <f>IF(INDEX(Historical!$D$7:$D$1254,MATCH(B356,Historical!$B$7:$B$1278,0))=0,"n/a",(INDEX(Historical!$C$7:$C$1256,MATCH(B356,Historical!$B$7:$B$1278,0))/INDEX(Historical!$D$7:$D$1254,MATCH(B356,Historical!$B$7:$B$1278,0))-1)*100)</f>
        <v>18.292682926829261</v>
      </c>
      <c r="T356" s="701">
        <f>IF(INDEX(Historical!$F$7:$F$1247,MATCH(B356,Historical!$B$7:$B$1278,0))=0,"n/a",((INDEX(Historical!$C$7:$C$1256,MATCH(B356,Historical!$B$7:$B$1278,0))/INDEX(Historical!$F$7:$F$1247,MATCH(B356,Historical!$B$7:$B$1278,0)))^(1/3)-1)*100)</f>
        <v>16.089608946568788</v>
      </c>
      <c r="U356" s="701">
        <f>IF(INDEX(Historical!$H$7:$H$1247,MATCH(B356,Historical!$B$7:$B$1278,0))=0,"n/a",((INDEX(Historical!$C$7:$C$1256,MATCH(B356,Historical!$B$7:$B$1278,0))/INDEX(Historical!$H$7:$H$1247,MATCH(B356,Historical!$B$7:$B$1278,0)))^(1/5)-1)*100)</f>
        <v>18.794839608701032</v>
      </c>
      <c r="V356" s="701" t="str">
        <f>IF(INDEX(Historical!$O$7:$O$1247,MATCH(B356,Historical!$B$7:$B$1278,0))=0,"n/a",((INDEX(Historical!$C$7:$C$1256,MATCH(B356,Historical!$B$7:$B$1278,0))/INDEX(Historical!$O$7:$O$1247,MATCH(B356,Historical!$B$7:$B$1278,0)))^(1/10)-1)*100)</f>
        <v>n/a</v>
      </c>
      <c r="W356" s="702" t="str">
        <f>IF(OR(U356&lt;=0,U356="n/a",V356&lt;=0,V356="n/a"),"n/a",U356/V356)</f>
        <v>n/a</v>
      </c>
      <c r="X356" s="703">
        <f>IF(OR(AJ356&lt;=0,AJ356="n/a",U356&lt;=0,U356="n/a"),"n/a",U356/AJ356)</f>
        <v>0.51072933719296287</v>
      </c>
      <c r="Y356" s="668"/>
      <c r="Z356" s="651">
        <f>IF(OR(AC356&lt;0.01,AC356="n/a"),"n/a",M356/AC356*100)</f>
        <v>34.104046242774565</v>
      </c>
      <c r="AA356" s="887">
        <f>IF(OR(AC356&lt;0.01,AC356="n/a"),"n/a",I356/AC356)</f>
        <v>45.47398843930636</v>
      </c>
      <c r="AB356" s="888">
        <v>7</v>
      </c>
      <c r="AC356" s="866">
        <v>6.92</v>
      </c>
      <c r="AD356" s="866">
        <v>6</v>
      </c>
      <c r="AE356" s="866">
        <v>10.65</v>
      </c>
      <c r="AF356" s="866">
        <v>16.09</v>
      </c>
      <c r="AG356" s="866">
        <v>42.5</v>
      </c>
      <c r="AH356" s="866">
        <v>17.299999999999997</v>
      </c>
      <c r="AI356" s="866">
        <v>13.51</v>
      </c>
      <c r="AJ356" s="866">
        <v>36.799999999999997</v>
      </c>
      <c r="AK356" s="866">
        <v>7.580000000000001</v>
      </c>
      <c r="AL356" s="879">
        <v>81740</v>
      </c>
      <c r="AM356" s="873">
        <v>0.2</v>
      </c>
      <c r="AN356" s="866">
        <v>0.66</v>
      </c>
      <c r="AO356" s="740">
        <f>IF(U356="n/a","n/a",IF(AA356&lt;0,"n/a",IF(AA356="n/a","n/a",J356+U356-AA356)))</f>
        <v>-25.929180608919808</v>
      </c>
      <c r="AP356" s="741">
        <f>IF(U356="n/a","n/a",J356+U356)</f>
        <v>19.544807830386553</v>
      </c>
      <c r="AQ356" s="889">
        <f>IF(OR(AC356&lt;0.01,AF356="n/a"),"n/a",(I356/SQRT(22.5*AC356*(I356/AF356))-1)*100)</f>
        <v>470.25392939887934</v>
      </c>
      <c r="AR356" s="651">
        <f>INDEX(Historical!$C$7:$C$1256,MATCH(B356,Historical!$B$7:$B$1278,0))*IF(AH356="n/a",1.03,IF(AH356&lt;0,1.01,IF(AH356&gt;10,1.1,(1+AH356/100))))</f>
        <v>2.1339999999999999</v>
      </c>
      <c r="AS356" s="887">
        <f>IF($AI356="n/a",1.03*AR356,IF($AI356&lt;0,1.01*AR356,IF($AI356&gt;10,1.1*AR356,(1+$AI356/100)*AR356)))</f>
        <v>2.3473999999999999</v>
      </c>
      <c r="AT356" s="887">
        <f>IF($AK356="n/a",1.03*AS356,IF($AK356&lt;0,1.01*AS356,IF($AK356&gt;10,1.1*AS356,(1+$AK356/100)*AS356)))</f>
        <v>2.5253329200000003</v>
      </c>
      <c r="AU356" s="887">
        <f>IF($AK356="n/a",1.03*AT356,IF($AK356&lt;0,1.01*AT356,IF($AK356&gt;10,1.1*AT356,(1+$AK356/100)*AT356)))</f>
        <v>2.7167531553360007</v>
      </c>
      <c r="AV356" s="887">
        <f>IF($AK356="n/a",1.03*AU356,IF($AK356&lt;0,1.01*AU356,IF($AK356&gt;10,1.1*AU356,(1+$AK356/100)*AU356)))</f>
        <v>2.9226830445104697</v>
      </c>
      <c r="AW356" s="651">
        <f>SUM(AR356:AV356)</f>
        <v>12.646169119846471</v>
      </c>
      <c r="AX356" s="748">
        <f>AW356/I356*100</f>
        <v>4.018739392349838</v>
      </c>
      <c r="AY356" s="935">
        <v>0.97</v>
      </c>
      <c r="AZ356" s="873">
        <v>67.67</v>
      </c>
      <c r="BA356" s="873">
        <v>-12.590000000000002</v>
      </c>
      <c r="BB356" s="873">
        <v>-4.45</v>
      </c>
      <c r="BC356" s="873">
        <v>7.75</v>
      </c>
      <c r="BE356" s="624">
        <v>2011</v>
      </c>
      <c r="BF356" s="899">
        <f>IF(BE356&gt;2008,0,IF(BE356&gt;2001,1,IF(BE356&gt;1990,2,IF(BE356&gt;1980,3,IF(BE356&gt;1973,4,IF(BE356&gt;1970,5,IF(BE356&gt;1960,6,IF(BE356&gt;1958,7,IF(BE356&gt;1953,8,9)))))))))</f>
        <v>0</v>
      </c>
      <c r="BG356" s="883">
        <v>23.1</v>
      </c>
    </row>
    <row r="357" spans="1:59" s="774" customFormat="1" ht="11.25" customHeight="1" x14ac:dyDescent="0.2">
      <c r="A357" s="1163" t="s">
        <v>3844</v>
      </c>
      <c r="B357" s="1164" t="s">
        <v>3845</v>
      </c>
      <c r="C357" s="933" t="s">
        <v>123</v>
      </c>
      <c r="D357" s="933" t="s">
        <v>4177</v>
      </c>
      <c r="E357" s="756">
        <v>6</v>
      </c>
      <c r="F357" s="1158">
        <v>667</v>
      </c>
      <c r="G357" s="1181" t="s">
        <v>106</v>
      </c>
      <c r="H357" s="1181" t="s">
        <v>106</v>
      </c>
      <c r="I357" s="1165">
        <v>66.14</v>
      </c>
      <c r="J357" s="758">
        <f>(M357/I357)*100</f>
        <v>1.572422134865437</v>
      </c>
      <c r="K357" s="646">
        <v>0.52</v>
      </c>
      <c r="L357" s="1181">
        <v>2</v>
      </c>
      <c r="M357" s="761">
        <f>K357*L357</f>
        <v>1.04</v>
      </c>
      <c r="N357" s="1181" t="s">
        <v>399</v>
      </c>
      <c r="O357" s="1166">
        <v>0.5</v>
      </c>
      <c r="P357" s="1172">
        <v>43786</v>
      </c>
      <c r="Q357" s="1172">
        <v>43795</v>
      </c>
      <c r="R357" s="761">
        <f>(K357-O357)/O357*100</f>
        <v>4.0000000000000036</v>
      </c>
      <c r="S357" s="701">
        <f>IF(INDEX(Historical!$D$7:$D$1254,MATCH(B357,Historical!$B$7:$B$1278,0))=0,"n/a",(INDEX(Historical!$C$7:$C$1256,MATCH(B357,Historical!$B$7:$B$1278,0))/INDEX(Historical!$D$7:$D$1254,MATCH(B357,Historical!$B$7:$B$1278,0))-1)*100)</f>
        <v>14.606741573033698</v>
      </c>
      <c r="T357" s="701">
        <f>IF(INDEX(Historical!$F$7:$F$1247,MATCH(B357,Historical!$B$7:$B$1278,0))=0,"n/a",((INDEX(Historical!$C$7:$C$1256,MATCH(B357,Historical!$B$7:$B$1278,0))/INDEX(Historical!$F$7:$F$1247,MATCH(B357,Historical!$B$7:$B$1278,0)))^(1/3)-1)*100)</f>
        <v>15.038123710576222</v>
      </c>
      <c r="U357" s="701">
        <f>IF(INDEX(Historical!$H$7:$H$1247,MATCH(B357,Historical!$B$7:$B$1278,0))=0,"n/a",((INDEX(Historical!$C$7:$C$1256,MATCH(B357,Historical!$B$7:$B$1278,0))/INDEX(Historical!$H$7:$H$1247,MATCH(B357,Historical!$B$7:$B$1278,0)))^(1/5)-1)*100)</f>
        <v>13.148160141522647</v>
      </c>
      <c r="V357" s="701">
        <f>IF(INDEX(Historical!$O$7:$O$1247,MATCH(B357,Historical!$B$7:$B$1278,0))=0,"n/a",((INDEX(Historical!$C$7:$C$1256,MATCH(B357,Historical!$B$7:$B$1278,0))/INDEX(Historical!$O$7:$O$1247,MATCH(B357,Historical!$B$7:$B$1278,0)))^(1/10)-1)*100)</f>
        <v>35.195742952188212</v>
      </c>
      <c r="W357" s="702">
        <f>IF(OR(U357&lt;=0,U357="n/a",V357&lt;=0,V357="n/a"),"n/a",U357/V357)</f>
        <v>0.37357245617414053</v>
      </c>
      <c r="X357" s="703">
        <f>IF(OR(AJ357&lt;=0,AJ357="n/a",U357&lt;=0,U357="n/a"),"n/a",U357/AJ357)</f>
        <v>2.1554360887742043</v>
      </c>
      <c r="Y357" s="1167"/>
      <c r="Z357" s="758">
        <f>IF(OR(AC357&lt;0.01,AC357="n/a"),"n/a",M357/AC357*100)</f>
        <v>47.926267281105993</v>
      </c>
      <c r="AA357" s="766">
        <f>IF(OR(AC357&lt;0.01,AC357="n/a"),"n/a",I357/AC357)</f>
        <v>30.47926267281106</v>
      </c>
      <c r="AB357" s="760">
        <v>12</v>
      </c>
      <c r="AC357" s="825">
        <v>2.17</v>
      </c>
      <c r="AD357" s="825">
        <v>4.0599999999999996</v>
      </c>
      <c r="AE357" s="767">
        <v>1.18</v>
      </c>
      <c r="AF357" s="767">
        <v>1.81</v>
      </c>
      <c r="AG357" s="767">
        <v>6</v>
      </c>
      <c r="AH357" s="767">
        <v>14.7</v>
      </c>
      <c r="AI357" s="767">
        <v>78.95</v>
      </c>
      <c r="AJ357" s="1168">
        <v>6.1</v>
      </c>
      <c r="AK357" s="1168">
        <v>7.5</v>
      </c>
      <c r="AL357" s="825">
        <v>1620</v>
      </c>
      <c r="AM357" s="825">
        <v>0.8</v>
      </c>
      <c r="AN357" s="825">
        <v>0.04</v>
      </c>
      <c r="AO357" s="770">
        <f>IF(U357="n/a","n/a",IF(AA357&lt;0,"n/a",IF(AA357="n/a","n/a",J357+U357-AA357)))</f>
        <v>-15.758680396422976</v>
      </c>
      <c r="AP357" s="771">
        <f>IF(U357="n/a","n/a",J357+U357)</f>
        <v>14.720582276388084</v>
      </c>
      <c r="AQ357" s="772">
        <f>IF(OR(AC357&lt;0.01,AF357="n/a"),"n/a",(I357/SQRT(22.5*AC357*(I357/AF357))-1)*100)</f>
        <v>56.585036091913274</v>
      </c>
      <c r="AR357" s="651">
        <f>INDEX(Historical!$C$7:$C$1256,MATCH(B357,Historical!$B$7:$B$1278,0))*IF(AH357="n/a",1.03,IF(AH357&lt;0,1.01,IF(AH357&gt;10,1.1,(1+AH357/100))))</f>
        <v>1.1220000000000001</v>
      </c>
      <c r="AS357" s="766">
        <f>IF($AI357="n/a",1.03*AR357,IF($AI357&lt;0,1.01*AR357,IF($AI357&gt;10,1.1*AR357,(1+$AI357/100)*AR357)))</f>
        <v>1.2342000000000002</v>
      </c>
      <c r="AT357" s="766">
        <f>IF($AK357="n/a",1.03*AS357,IF($AK357&lt;0,1.01*AS357,IF($AK357&gt;10,1.1*AS357,(1+$AK357/100)*AS357)))</f>
        <v>1.3267650000000002</v>
      </c>
      <c r="AU357" s="766">
        <f>IF($AK357="n/a",1.03*AT357,IF($AK357&lt;0,1.01*AT357,IF($AK357&gt;10,1.1*AT357,(1+$AK357/100)*AT357)))</f>
        <v>1.4262723750000001</v>
      </c>
      <c r="AV357" s="766">
        <f>IF($AK357="n/a",1.03*AU357,IF($AK357&lt;0,1.01*AU357,IF($AK357&gt;10,1.1*AU357,(1+$AK357/100)*AU357)))</f>
        <v>1.5332428031250001</v>
      </c>
      <c r="AW357" s="758">
        <f>SUM(AR357:AV357)</f>
        <v>6.642480178125</v>
      </c>
      <c r="AX357" s="773">
        <f>AW357/I357*100</f>
        <v>10.043060444700636</v>
      </c>
      <c r="AY357" s="1156">
        <v>1.26</v>
      </c>
      <c r="AZ357" s="767">
        <v>16.63</v>
      </c>
      <c r="BA357" s="767">
        <v>-38.67</v>
      </c>
      <c r="BB357" s="767">
        <v>-3.58</v>
      </c>
      <c r="BC357" s="767">
        <v>-14.069999999999999</v>
      </c>
      <c r="BD357" s="909"/>
      <c r="BE357" s="624">
        <v>2014</v>
      </c>
      <c r="BF357" s="899">
        <f>IF(BE357&gt;2008,0,IF(BE357&gt;2001,1,IF(BE357&gt;1990,2,IF(BE357&gt;1980,3,IF(BE357&gt;1973,4,IF(BE357&gt;1970,5,IF(BE357&gt;1960,6,IF(BE357&gt;1958,7,IF(BE357&gt;1953,8,9)))))))))</f>
        <v>0</v>
      </c>
      <c r="BG357" s="825">
        <v>3.8</v>
      </c>
    </row>
    <row r="358" spans="1:59" ht="11.25" customHeight="1" x14ac:dyDescent="0.2">
      <c r="A358" s="872" t="s">
        <v>1333</v>
      </c>
      <c r="B358" s="876" t="s">
        <v>1334</v>
      </c>
      <c r="C358" s="933" t="s">
        <v>123</v>
      </c>
      <c r="D358" s="933" t="s">
        <v>4344</v>
      </c>
      <c r="E358" s="733">
        <v>10</v>
      </c>
      <c r="F358" s="1158">
        <v>343</v>
      </c>
      <c r="G358" s="1182" t="s">
        <v>37</v>
      </c>
      <c r="H358" s="1182" t="s">
        <v>37</v>
      </c>
      <c r="I358" s="875">
        <v>43.75</v>
      </c>
      <c r="J358" s="651">
        <f>(M358/I358)*100</f>
        <v>4.6857142857142851</v>
      </c>
      <c r="K358" s="878">
        <v>0.51249999999999996</v>
      </c>
      <c r="L358" s="888">
        <v>4</v>
      </c>
      <c r="M358" s="642">
        <f>K358*L358</f>
        <v>2.0499999999999998</v>
      </c>
      <c r="N358" s="871" t="s">
        <v>148</v>
      </c>
      <c r="O358" s="734">
        <v>0.5</v>
      </c>
      <c r="P358" s="619">
        <v>43783</v>
      </c>
      <c r="Q358" s="619">
        <v>43815</v>
      </c>
      <c r="R358" s="642">
        <f>(K358-O358)/O358*100</f>
        <v>2.4999999999999911</v>
      </c>
      <c r="S358" s="701">
        <f>IF(INDEX(Historical!$D$7:$D$1254,MATCH(B358,Historical!$B$7:$B$1278,0))=0,"n/a",(INDEX(Historical!$C$7:$C$1256,MATCH(B358,Historical!$B$7:$B$1278,0))/INDEX(Historical!$D$7:$D$1254,MATCH(B358,Historical!$B$7:$B$1278,0))-1)*100)</f>
        <v>4.5454545454545414</v>
      </c>
      <c r="T358" s="701">
        <f>IF(INDEX(Historical!$F$7:$F$1247,MATCH(B358,Historical!$B$7:$B$1278,0))=0,"n/a",((INDEX(Historical!$C$7:$C$1256,MATCH(B358,Historical!$B$7:$B$1278,0))/INDEX(Historical!$F$7:$F$1247,MATCH(B358,Historical!$B$7:$B$1278,0)))^(1/3)-1)*100)</f>
        <v>4.128301283656044</v>
      </c>
      <c r="U358" s="701">
        <f>IF(INDEX(Historical!$H$7:$H$1247,MATCH(B358,Historical!$B$7:$B$1278,0))=0,"n/a",((INDEX(Historical!$C$7:$C$1256,MATCH(B358,Historical!$B$7:$B$1278,0))/INDEX(Historical!$H$7:$H$1247,MATCH(B358,Historical!$B$7:$B$1278,0)))^(1/5)-1)*100)</f>
        <v>6.9188240376148347</v>
      </c>
      <c r="V358" s="701">
        <f>IF(INDEX(Historical!$O$7:$O$1247,MATCH(B358,Historical!$B$7:$B$1278,0))=0,"n/a",((INDEX(Historical!$C$7:$C$1256,MATCH(B358,Historical!$B$7:$B$1278,0))/INDEX(Historical!$O$7:$O$1247,MATCH(B358,Historical!$B$7:$B$1278,0)))^(1/10)-1)*100)</f>
        <v>19.956888759929626</v>
      </c>
      <c r="W358" s="702">
        <f>IF(OR(U358&lt;=0,U358="n/a",V358&lt;=0,V358="n/a"),"n/a",U358/V358)</f>
        <v>0.34668851046094784</v>
      </c>
      <c r="X358" s="703">
        <f>IF(OR(AJ358&lt;=0,AJ358="n/a",U358&lt;=0,U358="n/a"),"n/a",U358/AJ358)</f>
        <v>0.3760230455225454</v>
      </c>
      <c r="Y358" s="661"/>
      <c r="Z358" s="651">
        <f>IF(OR(AC358&lt;0.01,AC358="n/a"),"n/a",M358/AC358*100)</f>
        <v>127.32919254658384</v>
      </c>
      <c r="AA358" s="887">
        <f>IF(OR(AC358&lt;0.01,AC358="n/a"),"n/a",I358/AC358)</f>
        <v>27.173913043478258</v>
      </c>
      <c r="AB358" s="888">
        <v>12</v>
      </c>
      <c r="AC358" s="866">
        <v>1.61</v>
      </c>
      <c r="AD358" s="866">
        <v>16.809999999999999</v>
      </c>
      <c r="AE358" s="866">
        <v>0.81</v>
      </c>
      <c r="AF358" s="866">
        <v>2.44</v>
      </c>
      <c r="AG358" s="866">
        <v>8.6999999999999993</v>
      </c>
      <c r="AH358" s="866">
        <v>-21.8</v>
      </c>
      <c r="AI358" s="866">
        <v>18.88</v>
      </c>
      <c r="AJ358" s="866">
        <v>18.399999999999999</v>
      </c>
      <c r="AK358" s="866">
        <v>1.6199999999999999</v>
      </c>
      <c r="AL358" s="879">
        <v>17270</v>
      </c>
      <c r="AM358" s="873">
        <v>0.24</v>
      </c>
      <c r="AN358" s="866">
        <v>1.34</v>
      </c>
      <c r="AO358" s="740">
        <f>IF(U358="n/a","n/a",IF(AA358&lt;0,"n/a",IF(AA358="n/a","n/a",J358+U358-AA358)))</f>
        <v>-15.569374720149138</v>
      </c>
      <c r="AP358" s="741">
        <f>IF(U358="n/a","n/a",J358+U358)</f>
        <v>11.60453832332912</v>
      </c>
      <c r="AQ358" s="889">
        <f>IF(OR(AC358&lt;0.01,AF358="n/a"),"n/a",(I358/SQRT(22.5*AC358*(I358/AF358))-1)*100)</f>
        <v>71.664204287954078</v>
      </c>
      <c r="AR358" s="651">
        <f>INDEX(Historical!$C$7:$C$1256,MATCH(B358,Historical!$B$7:$B$1278,0))*IF(AH358="n/a",1.03,IF(AH358&lt;0,1.01,IF(AH358&gt;10,1.1,(1+AH358/100))))</f>
        <v>2.0326250000000003</v>
      </c>
      <c r="AS358" s="887">
        <f>IF($AI358="n/a",1.03*AR358,IF($AI358&lt;0,1.01*AR358,IF($AI358&gt;10,1.1*AR358,(1+$AI358/100)*AR358)))</f>
        <v>2.2358875000000005</v>
      </c>
      <c r="AT358" s="887">
        <f>IF($AK358="n/a",1.03*AS358,IF($AK358&lt;0,1.01*AS358,IF($AK358&gt;10,1.1*AS358,(1+$AK358/100)*AS358)))</f>
        <v>2.2721088775000005</v>
      </c>
      <c r="AU358" s="887">
        <f>IF($AK358="n/a",1.03*AT358,IF($AK358&lt;0,1.01*AT358,IF($AK358&gt;10,1.1*AT358,(1+$AK358/100)*AT358)))</f>
        <v>2.3089170413155005</v>
      </c>
      <c r="AV358" s="887">
        <f>IF($AK358="n/a",1.03*AU358,IF($AK358&lt;0,1.01*AU358,IF($AK358&gt;10,1.1*AU358,(1+$AK358/100)*AU358)))</f>
        <v>2.3463214973848117</v>
      </c>
      <c r="AW358" s="651">
        <f>SUM(AR358:AV358)</f>
        <v>11.195859916200314</v>
      </c>
      <c r="AX358" s="748">
        <f>AW358/I358*100</f>
        <v>25.590536951315002</v>
      </c>
      <c r="AY358" s="935">
        <v>1.17</v>
      </c>
      <c r="AZ358" s="873">
        <v>65.849999999999994</v>
      </c>
      <c r="BA358" s="873">
        <v>-8.17</v>
      </c>
      <c r="BB358" s="873">
        <v>6.5500000000000007</v>
      </c>
      <c r="BC358" s="873">
        <v>18</v>
      </c>
      <c r="BE358" s="624">
        <v>2011</v>
      </c>
      <c r="BF358" s="899">
        <f>IF(BE358&gt;2008,0,IF(BE358&gt;2001,1,IF(BE358&gt;1990,2,IF(BE358&gt;1980,3,IF(BE358&gt;1973,4,IF(BE358&gt;1970,5,IF(BE358&gt;1960,6,IF(BE358&gt;1958,7,IF(BE358&gt;1953,8,9)))))))))</f>
        <v>0</v>
      </c>
      <c r="BG358" s="883">
        <v>1.9</v>
      </c>
    </row>
    <row r="359" spans="1:59" ht="11.25" customHeight="1" x14ac:dyDescent="0.2">
      <c r="A359" s="872" t="s">
        <v>1335</v>
      </c>
      <c r="B359" s="876" t="s">
        <v>1336</v>
      </c>
      <c r="C359" s="933" t="s">
        <v>4345</v>
      </c>
      <c r="D359" s="933" t="s">
        <v>519</v>
      </c>
      <c r="E359" s="733">
        <v>8</v>
      </c>
      <c r="F359" s="1158">
        <v>542</v>
      </c>
      <c r="G359" s="1158" t="s">
        <v>115</v>
      </c>
      <c r="H359" s="1158" t="s">
        <v>115</v>
      </c>
      <c r="I359" s="875">
        <v>18.09</v>
      </c>
      <c r="J359" s="651">
        <f>(M359/I359)*100</f>
        <v>5.6384742951907132</v>
      </c>
      <c r="K359" s="878">
        <v>0.255</v>
      </c>
      <c r="L359" s="888">
        <v>4</v>
      </c>
      <c r="M359" s="642">
        <f>K359*L359</f>
        <v>1.02</v>
      </c>
      <c r="N359" s="871" t="s">
        <v>148</v>
      </c>
      <c r="O359" s="734">
        <v>0.23499999999999999</v>
      </c>
      <c r="P359" s="862">
        <v>43889</v>
      </c>
      <c r="Q359" s="862">
        <v>43906</v>
      </c>
      <c r="R359" s="642">
        <f>(K359-O359)/O359*100</f>
        <v>8.5106382978723492</v>
      </c>
      <c r="S359" s="701">
        <f>IF(INDEX(Historical!$D$7:$D$1254,MATCH(B359,Historical!$B$7:$B$1278,0))=0,"n/a",(INDEX(Historical!$C$7:$C$1256,MATCH(B359,Historical!$B$7:$B$1278,0))/INDEX(Historical!$D$7:$D$1254,MATCH(B359,Historical!$B$7:$B$1278,0))-1)*100)</f>
        <v>11.904761904761907</v>
      </c>
      <c r="T359" s="701">
        <f>IF(INDEX(Historical!$F$7:$F$1247,MATCH(B359,Historical!$B$7:$B$1278,0))=0,"n/a",((INDEX(Historical!$C$7:$C$1256,MATCH(B359,Historical!$B$7:$B$1278,0))/INDEX(Historical!$F$7:$F$1247,MATCH(B359,Historical!$B$7:$B$1278,0)))^(1/3)-1)*100)</f>
        <v>16.142775708728507</v>
      </c>
      <c r="U359" s="701">
        <f>IF(INDEX(Historical!$H$7:$H$1247,MATCH(B359,Historical!$B$7:$B$1278,0))=0,"n/a",((INDEX(Historical!$C$7:$C$1256,MATCH(B359,Historical!$B$7:$B$1278,0))/INDEX(Historical!$H$7:$H$1247,MATCH(B359,Historical!$B$7:$B$1278,0)))^(1/5)-1)*100)</f>
        <v>19.858503613188617</v>
      </c>
      <c r="V359" s="701" t="str">
        <f>IF(INDEX(Historical!$O$7:$O$1247,MATCH(B359,Historical!$B$7:$B$1278,0))=0,"n/a",((INDEX(Historical!$C$7:$C$1256,MATCH(B359,Historical!$B$7:$B$1278,0))/INDEX(Historical!$O$7:$O$1247,MATCH(B359,Historical!$B$7:$B$1278,0)))^(1/10)-1)*100)</f>
        <v>n/a</v>
      </c>
      <c r="W359" s="702" t="str">
        <f>IF(OR(U359&lt;=0,U359="n/a",V359&lt;=0,V359="n/a"),"n/a",U359/V359)</f>
        <v>n/a</v>
      </c>
      <c r="X359" s="703">
        <f>IF(OR(AJ359&lt;=0,AJ359="n/a",U359&lt;=0,U359="n/a"),"n/a",U359/AJ359)</f>
        <v>2.3641075729986447</v>
      </c>
      <c r="Y359" s="876"/>
      <c r="Z359" s="651">
        <f>IF(OR(AC359&lt;0.01,AC359="n/a"),"n/a",M359/AC359*100)</f>
        <v>70.833333333333343</v>
      </c>
      <c r="AA359" s="887">
        <f>IF(OR(AC359&lt;0.01,AC359="n/a"),"n/a",I359/AC359)</f>
        <v>12.5625</v>
      </c>
      <c r="AB359" s="888">
        <v>12</v>
      </c>
      <c r="AC359" s="866">
        <v>1.44</v>
      </c>
      <c r="AD359" s="866">
        <v>11.42</v>
      </c>
      <c r="AE359" s="866">
        <v>0.74</v>
      </c>
      <c r="AF359" s="866">
        <v>2.59</v>
      </c>
      <c r="AG359" s="866">
        <v>21.7</v>
      </c>
      <c r="AH359" s="866">
        <v>5.4</v>
      </c>
      <c r="AI359" s="866">
        <v>15.509999999999998</v>
      </c>
      <c r="AJ359" s="866">
        <v>8.4</v>
      </c>
      <c r="AK359" s="866">
        <v>1.0999999999999999</v>
      </c>
      <c r="AL359" s="879">
        <v>6980</v>
      </c>
      <c r="AM359" s="873">
        <v>0.1</v>
      </c>
      <c r="AN359" s="866">
        <v>1.46</v>
      </c>
      <c r="AO359" s="740">
        <f>IF(U359="n/a","n/a",IF(AA359&lt;0,"n/a",IF(AA359="n/a","n/a",J359+U359-AA359)))</f>
        <v>12.934477908379328</v>
      </c>
      <c r="AP359" s="741">
        <f>IF(U359="n/a","n/a",J359+U359)</f>
        <v>25.496977908379328</v>
      </c>
      <c r="AQ359" s="889">
        <f>IF(OR(AC359&lt;0.01,AF359="n/a"),"n/a",(I359/SQRT(22.5*AC359*(I359/AF359))-1)*100)</f>
        <v>20.253205085491732</v>
      </c>
      <c r="AR359" s="651">
        <f>INDEX(Historical!$C$7:$C$1256,MATCH(B359,Historical!$B$7:$B$1278,0))*IF(AH359="n/a",1.03,IF(AH359&lt;0,1.01,IF(AH359&gt;10,1.1,(1+AH359/100))))</f>
        <v>0.99075999999999997</v>
      </c>
      <c r="AS359" s="887">
        <f>IF($AI359="n/a",1.03*AR359,IF($AI359&lt;0,1.01*AR359,IF($AI359&gt;10,1.1*AR359,(1+$AI359/100)*AR359)))</f>
        <v>1.089836</v>
      </c>
      <c r="AT359" s="887">
        <f>IF($AK359="n/a",1.03*AS359,IF($AK359&lt;0,1.01*AS359,IF($AK359&gt;10,1.1*AS359,(1+$AK359/100)*AS359)))</f>
        <v>1.1018241959999999</v>
      </c>
      <c r="AU359" s="887">
        <f>IF($AK359="n/a",1.03*AT359,IF($AK359&lt;0,1.01*AT359,IF($AK359&gt;10,1.1*AT359,(1+$AK359/100)*AT359)))</f>
        <v>1.1139442621559998</v>
      </c>
      <c r="AV359" s="887">
        <f>IF($AK359="n/a",1.03*AU359,IF($AK359&lt;0,1.01*AU359,IF($AK359&gt;10,1.1*AU359,(1+$AK359/100)*AU359)))</f>
        <v>1.1261976490397156</v>
      </c>
      <c r="AW359" s="651">
        <f>SUM(AR359:AV359)</f>
        <v>5.4225621071957155</v>
      </c>
      <c r="AX359" s="748">
        <f>AW359/I359*100</f>
        <v>29.975467701468855</v>
      </c>
      <c r="AY359" s="935">
        <v>0.93</v>
      </c>
      <c r="AZ359" s="873">
        <v>55.55</v>
      </c>
      <c r="BA359" s="873">
        <v>-28.21</v>
      </c>
      <c r="BB359" s="873">
        <v>1.5699999999999998</v>
      </c>
      <c r="BC359" s="873">
        <v>-0.62</v>
      </c>
      <c r="BE359" s="624">
        <v>2013</v>
      </c>
      <c r="BF359" s="899">
        <f>IF(BE359&gt;2008,0,IF(BE359&gt;2001,1,IF(BE359&gt;1990,2,IF(BE359&gt;1980,3,IF(BE359&gt;1973,4,IF(BE359&gt;1970,5,IF(BE359&gt;1960,6,IF(BE359&gt;1958,7,IF(BE359&gt;1953,8,9)))))))))</f>
        <v>0</v>
      </c>
      <c r="BG359" s="883">
        <v>3.5000000000000004</v>
      </c>
    </row>
    <row r="360" spans="1:59" ht="11.25" customHeight="1" x14ac:dyDescent="0.2">
      <c r="A360" s="864" t="s">
        <v>1343</v>
      </c>
      <c r="B360" s="876" t="s">
        <v>1344</v>
      </c>
      <c r="C360" s="933" t="s">
        <v>4322</v>
      </c>
      <c r="D360" s="933" t="s">
        <v>4323</v>
      </c>
      <c r="E360" s="733">
        <v>10</v>
      </c>
      <c r="F360" s="1158">
        <v>347</v>
      </c>
      <c r="G360" s="1136" t="s">
        <v>106</v>
      </c>
      <c r="H360" s="1136" t="s">
        <v>106</v>
      </c>
      <c r="I360" s="875">
        <v>26.06</v>
      </c>
      <c r="J360" s="651">
        <f>(M360/I360)*100</f>
        <v>9.4934765924788955</v>
      </c>
      <c r="K360" s="878">
        <v>0.61850000000000005</v>
      </c>
      <c r="L360" s="888">
        <v>4</v>
      </c>
      <c r="M360" s="642">
        <f>K360*L360</f>
        <v>2.4740000000000002</v>
      </c>
      <c r="N360" s="871" t="s">
        <v>163</v>
      </c>
      <c r="O360" s="734">
        <v>0.61099999999999999</v>
      </c>
      <c r="P360" s="619">
        <v>43811</v>
      </c>
      <c r="Q360" s="619">
        <v>43831</v>
      </c>
      <c r="R360" s="642">
        <f>(K360-O360)/O360*100</f>
        <v>1.2274959083469823</v>
      </c>
      <c r="S360" s="701">
        <f>IF(INDEX(Historical!$D$7:$D$1254,MATCH(B360,Historical!$B$7:$B$1278,0))=0,"n/a",(INDEX(Historical!$C$7:$C$1256,MATCH(B360,Historical!$B$7:$B$1278,0))/INDEX(Historical!$D$7:$D$1254,MATCH(B360,Historical!$B$7:$B$1278,0))-1)*100)</f>
        <v>4.0000000000000036</v>
      </c>
      <c r="T360" s="701">
        <f>IF(INDEX(Historical!$F$7:$F$1247,MATCH(B360,Historical!$B$7:$B$1278,0))=0,"n/a",((INDEX(Historical!$C$7:$C$1256,MATCH(B360,Historical!$B$7:$B$1278,0))/INDEX(Historical!$F$7:$F$1247,MATCH(B360,Historical!$B$7:$B$1278,0)))^(1/3)-1)*100)</f>
        <v>6.8223861639851613</v>
      </c>
      <c r="U360" s="701">
        <f>IF(INDEX(Historical!$H$7:$H$1247,MATCH(B360,Historical!$B$7:$B$1278,0))=0,"n/a",((INDEX(Historical!$C$7:$C$1256,MATCH(B360,Historical!$B$7:$B$1278,0))/INDEX(Historical!$H$7:$H$1247,MATCH(B360,Historical!$B$7:$B$1278,0)))^(1/5)-1)*100)</f>
        <v>10.403536876924523</v>
      </c>
      <c r="V360" s="701" t="str">
        <f>IF(INDEX(Historical!$O$7:$O$1247,MATCH(B360,Historical!$B$7:$B$1278,0))=0,"n/a",((INDEX(Historical!$C$7:$C$1256,MATCH(B360,Historical!$B$7:$B$1278,0))/INDEX(Historical!$O$7:$O$1247,MATCH(B360,Historical!$B$7:$B$1278,0)))^(1/10)-1)*100)</f>
        <v>n/a</v>
      </c>
      <c r="W360" s="702" t="str">
        <f>IF(OR(U360&lt;=0,U360="n/a",V360&lt;=0,V360="n/a"),"n/a",U360/V360)</f>
        <v>n/a</v>
      </c>
      <c r="X360" s="703" t="str">
        <f>IF(OR(AJ360&lt;=0,AJ360="n/a",U360&lt;=0,U360="n/a"),"n/a",U360/AJ360)</f>
        <v>n/a</v>
      </c>
      <c r="Y360" s="661"/>
      <c r="Z360" s="651">
        <f>IF(OR(AC360&lt;0.01,AC360="n/a"),"n/a",M360/AC360*100)</f>
        <v>353.42857142857144</v>
      </c>
      <c r="AA360" s="887">
        <f>IF(OR(AC360&lt;0.01,AC360="n/a"),"n/a",I360/AC360)</f>
        <v>37.228571428571428</v>
      </c>
      <c r="AB360" s="888">
        <v>12</v>
      </c>
      <c r="AC360" s="866">
        <v>0.7</v>
      </c>
      <c r="AD360" s="866">
        <v>4.6399999999999997</v>
      </c>
      <c r="AE360" s="866">
        <v>1.78</v>
      </c>
      <c r="AF360" s="866">
        <v>7.32</v>
      </c>
      <c r="AG360" s="866">
        <v>15.8</v>
      </c>
      <c r="AH360" s="866">
        <v>-27.3</v>
      </c>
      <c r="AI360" s="866">
        <v>26.529999999999998</v>
      </c>
      <c r="AJ360" s="866">
        <v>-9.7000000000000011</v>
      </c>
      <c r="AK360" s="866">
        <v>8</v>
      </c>
      <c r="AL360" s="879">
        <v>7460</v>
      </c>
      <c r="AM360" s="873">
        <v>0.8</v>
      </c>
      <c r="AN360" s="868">
        <v>9.4600000000000009</v>
      </c>
      <c r="AO360" s="740">
        <f>IF(U360="n/a","n/a",IF(AA360&lt;0,"n/a",IF(AA360="n/a","n/a",J360+U360-AA360)))</f>
        <v>-17.331557959168009</v>
      </c>
      <c r="AP360" s="741">
        <f>IF(U360="n/a","n/a",J360+U360)</f>
        <v>19.897013469403419</v>
      </c>
      <c r="AQ360" s="889">
        <f>IF(OR(AC360&lt;0.01,AF360="n/a"),"n/a",(I360/SQRT(22.5*AC360*(I360/AF360))-1)*100)</f>
        <v>248.01860924518445</v>
      </c>
      <c r="AR360" s="651">
        <f>INDEX(Historical!$C$7:$C$1256,MATCH(B360,Historical!$B$7:$B$1278,0))*IF(AH360="n/a",1.03,IF(AH360&lt;0,1.01,IF(AH360&gt;10,1.1,(1+AH360/100))))</f>
        <v>2.4684400000000002</v>
      </c>
      <c r="AS360" s="887">
        <f>IF($AI360="n/a",1.03*AR360,IF($AI360&lt;0,1.01*AR360,IF($AI360&gt;10,1.1*AR360,(1+$AI360/100)*AR360)))</f>
        <v>2.7152840000000005</v>
      </c>
      <c r="AT360" s="887">
        <f>IF($AK360="n/a",1.03*AS360,IF($AK360&lt;0,1.01*AS360,IF($AK360&gt;10,1.1*AS360,(1+$AK360/100)*AS360)))</f>
        <v>2.9325067200000006</v>
      </c>
      <c r="AU360" s="887">
        <f>IF($AK360="n/a",1.03*AT360,IF($AK360&lt;0,1.01*AT360,IF($AK360&gt;10,1.1*AT360,(1+$AK360/100)*AT360)))</f>
        <v>3.167107257600001</v>
      </c>
      <c r="AV360" s="887">
        <f>IF($AK360="n/a",1.03*AU360,IF($AK360&lt;0,1.01*AU360,IF($AK360&gt;10,1.1*AU360,(1+$AK360/100)*AU360)))</f>
        <v>3.4204758382080014</v>
      </c>
      <c r="AW360" s="651">
        <f>SUM(AR360:AV360)</f>
        <v>14.703813815808005</v>
      </c>
      <c r="AX360" s="748">
        <f>AW360/I360*100</f>
        <v>56.4229233146892</v>
      </c>
      <c r="AY360" s="935">
        <v>0.85</v>
      </c>
      <c r="AZ360" s="873">
        <v>24.099999999999998</v>
      </c>
      <c r="BA360" s="873">
        <v>-24.44</v>
      </c>
      <c r="BB360" s="873">
        <v>-8.0299999999999994</v>
      </c>
      <c r="BC360" s="873">
        <v>-6.2</v>
      </c>
      <c r="BE360" s="624">
        <v>2011</v>
      </c>
      <c r="BF360" s="899">
        <f>IF(BE360&gt;2008,0,IF(BE360&gt;2001,1,IF(BE360&gt;1990,2,IF(BE360&gt;1980,3,IF(BE360&gt;1973,4,IF(BE360&gt;1970,5,IF(BE360&gt;1960,6,IF(BE360&gt;1958,7,IF(BE360&gt;1953,8,9)))))))))</f>
        <v>0</v>
      </c>
      <c r="BG360" s="883">
        <v>1.5</v>
      </c>
    </row>
    <row r="361" spans="1:59" ht="11.25" customHeight="1" x14ac:dyDescent="0.2">
      <c r="A361" s="864" t="s">
        <v>634</v>
      </c>
      <c r="B361" s="876" t="s">
        <v>635</v>
      </c>
      <c r="C361" s="933" t="s">
        <v>108</v>
      </c>
      <c r="D361" s="933" t="s">
        <v>4341</v>
      </c>
      <c r="E361" s="733">
        <v>15</v>
      </c>
      <c r="F361" s="1158">
        <v>252</v>
      </c>
      <c r="G361" s="1182" t="s">
        <v>106</v>
      </c>
      <c r="H361" s="1182" t="s">
        <v>106</v>
      </c>
      <c r="I361" s="875">
        <v>16.100000000000001</v>
      </c>
      <c r="J361" s="651">
        <f>(M361/I361)*100</f>
        <v>6.70807453416149</v>
      </c>
      <c r="K361" s="878">
        <v>0.27</v>
      </c>
      <c r="L361" s="888">
        <v>4</v>
      </c>
      <c r="M361" s="642">
        <f>K361*L361</f>
        <v>1.08</v>
      </c>
      <c r="N361" s="871" t="s">
        <v>151</v>
      </c>
      <c r="O361" s="734">
        <v>0.26</v>
      </c>
      <c r="P361" s="619">
        <v>43825</v>
      </c>
      <c r="Q361" s="619">
        <v>43830</v>
      </c>
      <c r="R361" s="642">
        <f>(K361-O361)/O361*100</f>
        <v>3.8461538461538494</v>
      </c>
      <c r="S361" s="701">
        <f>IF(INDEX(Historical!$D$7:$D$1254,MATCH(B361,Historical!$B$7:$B$1278,0))=0,"n/a",(INDEX(Historical!$C$7:$C$1256,MATCH(B361,Historical!$B$7:$B$1278,0))/INDEX(Historical!$D$7:$D$1254,MATCH(B361,Historical!$B$7:$B$1278,0))-1)*100)</f>
        <v>0.96153846153845812</v>
      </c>
      <c r="T361" s="701">
        <f>IF(INDEX(Historical!$F$7:$F$1247,MATCH(B361,Historical!$B$7:$B$1278,0))=0,"n/a",((INDEX(Historical!$C$7:$C$1256,MATCH(B361,Historical!$B$7:$B$1278,0))/INDEX(Historical!$F$7:$F$1247,MATCH(B361,Historical!$B$7:$B$1278,0)))^(1/3)-1)*100)</f>
        <v>2.3264108093813185</v>
      </c>
      <c r="U361" s="701">
        <f>IF(INDEX(Historical!$H$7:$H$1247,MATCH(B361,Historical!$B$7:$B$1278,0))=0,"n/a",((INDEX(Historical!$C$7:$C$1256,MATCH(B361,Historical!$B$7:$B$1278,0))/INDEX(Historical!$H$7:$H$1247,MATCH(B361,Historical!$B$7:$B$1278,0)))^(1/5)-1)*100)</f>
        <v>3.3617511439721914</v>
      </c>
      <c r="V361" s="701">
        <f>IF(INDEX(Historical!$O$7:$O$1247,MATCH(B361,Historical!$B$7:$B$1278,0))=0,"n/a",((INDEX(Historical!$C$7:$C$1256,MATCH(B361,Historical!$B$7:$B$1278,0))/INDEX(Historical!$O$7:$O$1247,MATCH(B361,Historical!$B$7:$B$1278,0)))^(1/10)-1)*100)</f>
        <v>7.4884777101442701</v>
      </c>
      <c r="W361" s="702">
        <f>IF(OR(U361&lt;=0,U361="n/a",V361&lt;=0,V361="n/a"),"n/a",U361/V361)</f>
        <v>0.44892316891298129</v>
      </c>
      <c r="X361" s="703" t="str">
        <f>IF(OR(AJ361&lt;=0,AJ361="n/a",U361&lt;=0,U361="n/a"),"n/a",U361/AJ361)</f>
        <v>n/a</v>
      </c>
      <c r="Y361" s="673"/>
      <c r="Z361" s="651" t="str">
        <f>IF(OR(AC361&lt;0.01,AC361="n/a"),"n/a",M361/AC361*100)</f>
        <v>n/a</v>
      </c>
      <c r="AA361" s="887" t="str">
        <f>IF(OR(AC361&lt;0.01,AC361="n/a"),"n/a",I361/AC361)</f>
        <v>n/a</v>
      </c>
      <c r="AB361" s="888">
        <v>12</v>
      </c>
      <c r="AC361" s="866" t="s">
        <v>136</v>
      </c>
      <c r="AD361" s="866" t="s">
        <v>136</v>
      </c>
      <c r="AE361" s="866" t="s">
        <v>136</v>
      </c>
      <c r="AF361" s="866" t="s">
        <v>136</v>
      </c>
      <c r="AG361" s="866" t="s">
        <v>136</v>
      </c>
      <c r="AH361" s="866" t="s">
        <v>136</v>
      </c>
      <c r="AI361" s="866" t="s">
        <v>136</v>
      </c>
      <c r="AJ361" s="866" t="s">
        <v>136</v>
      </c>
      <c r="AK361" s="866" t="s">
        <v>136</v>
      </c>
      <c r="AL361" s="879" t="s">
        <v>136</v>
      </c>
      <c r="AM361" s="873" t="s">
        <v>136</v>
      </c>
      <c r="AN361" s="866" t="s">
        <v>136</v>
      </c>
      <c r="AO361" s="740" t="str">
        <f>IF(U361="n/a","n/a",IF(AA361&lt;0,"n/a",IF(AA361="n/a","n/a",J361+U361-AA361)))</f>
        <v>n/a</v>
      </c>
      <c r="AP361" s="741">
        <f>IF(U361="n/a","n/a",J361+U361)</f>
        <v>10.069825678133682</v>
      </c>
      <c r="AQ361" s="889" t="str">
        <f>IF(OR(AC361&lt;0.01,AF361="n/a"),"n/a",(I361/SQRT(22.5*AC361*(I361/AF361))-1)*100)</f>
        <v>n/a</v>
      </c>
      <c r="AR361" s="651">
        <f>INDEX(Historical!$C$7:$C$1256,MATCH(B361,Historical!$B$7:$B$1278,0))*IF(AH361="n/a",1.03,IF(AH361&lt;0,1.01,IF(AH361&gt;10,1.1,(1+AH361/100))))</f>
        <v>1.0815000000000001</v>
      </c>
      <c r="AS361" s="887">
        <f>IF($AI361="n/a",1.03*AR361,IF($AI361&lt;0,1.01*AR361,IF($AI361&gt;10,1.1*AR361,(1+$AI361/100)*AR361)))</f>
        <v>1.1139450000000002</v>
      </c>
      <c r="AT361" s="887">
        <f>IF($AK361="n/a",1.03*AS361,IF($AK361&lt;0,1.01*AS361,IF($AK361&gt;10,1.1*AS361,(1+$AK361/100)*AS361)))</f>
        <v>1.1473633500000002</v>
      </c>
      <c r="AU361" s="887">
        <f>IF($AK361="n/a",1.03*AT361,IF($AK361&lt;0,1.01*AT361,IF($AK361&gt;10,1.1*AT361,(1+$AK361/100)*AT361)))</f>
        <v>1.1817842505000002</v>
      </c>
      <c r="AV361" s="887">
        <f>IF($AK361="n/a",1.03*AU361,IF($AK361&lt;0,1.01*AU361,IF($AK361&gt;10,1.1*AU361,(1+$AK361/100)*AU361)))</f>
        <v>1.2172377780150003</v>
      </c>
      <c r="AW361" s="651">
        <f>SUM(AR361:AV361)</f>
        <v>5.7418303785150009</v>
      </c>
      <c r="AX361" s="748">
        <f>AW361/I361*100</f>
        <v>35.663542723695656</v>
      </c>
      <c r="AY361" s="935" t="s">
        <v>136</v>
      </c>
      <c r="AZ361" s="873" t="s">
        <v>136</v>
      </c>
      <c r="BA361" s="873" t="s">
        <v>136</v>
      </c>
      <c r="BB361" s="873" t="s">
        <v>136</v>
      </c>
      <c r="BC361" s="873" t="s">
        <v>136</v>
      </c>
      <c r="BD361" s="908" t="s">
        <v>4268</v>
      </c>
      <c r="BE361" s="624">
        <v>2007</v>
      </c>
      <c r="BF361" s="899">
        <f>IF(BE361&gt;2008,0,IF(BE361&gt;2001,1,IF(BE361&gt;1990,2,IF(BE361&gt;1980,3,IF(BE361&gt;1973,4,IF(BE361&gt;1970,5,IF(BE361&gt;1960,6,IF(BE361&gt;1958,7,IF(BE361&gt;1953,8,9)))))))))</f>
        <v>1</v>
      </c>
      <c r="BG361" s="883" t="s">
        <v>136</v>
      </c>
    </row>
    <row r="362" spans="1:59" ht="11.25" customHeight="1" x14ac:dyDescent="0.2">
      <c r="A362" s="864" t="s">
        <v>1341</v>
      </c>
      <c r="B362" s="876" t="s">
        <v>1342</v>
      </c>
      <c r="C362" s="933" t="s">
        <v>108</v>
      </c>
      <c r="D362" s="933" t="s">
        <v>4341</v>
      </c>
      <c r="E362" s="733">
        <v>9</v>
      </c>
      <c r="F362" s="1158">
        <v>461</v>
      </c>
      <c r="G362" s="1141" t="s">
        <v>106</v>
      </c>
      <c r="H362" s="1141" t="s">
        <v>106</v>
      </c>
      <c r="I362" s="875">
        <v>8.4600000000000009</v>
      </c>
      <c r="J362" s="651">
        <f>(M362/I362)*100</f>
        <v>5.6737588652482263</v>
      </c>
      <c r="K362" s="878">
        <v>0.12</v>
      </c>
      <c r="L362" s="888">
        <v>4</v>
      </c>
      <c r="M362" s="642">
        <f>K362*L362</f>
        <v>0.48</v>
      </c>
      <c r="N362" s="871" t="s">
        <v>642</v>
      </c>
      <c r="O362" s="734">
        <v>0.11</v>
      </c>
      <c r="P362" s="862">
        <v>43868</v>
      </c>
      <c r="Q362" s="862">
        <v>43886</v>
      </c>
      <c r="R362" s="642">
        <f>(K362-O362)/O362*100</f>
        <v>9.0909090909090864</v>
      </c>
      <c r="S362" s="701">
        <f>IF(INDEX(Historical!$D$7:$D$1254,MATCH(B362,Historical!$B$7:$B$1278,0))=0,"n/a",(INDEX(Historical!$C$7:$C$1256,MATCH(B362,Historical!$B$7:$B$1278,0))/INDEX(Historical!$D$7:$D$1254,MATCH(B362,Historical!$B$7:$B$1278,0))-1)*100)</f>
        <v>15.789473684210531</v>
      </c>
      <c r="T362" s="701">
        <f>IF(INDEX(Historical!$F$7:$F$1247,MATCH(B362,Historical!$B$7:$B$1278,0))=0,"n/a",((INDEX(Historical!$C$7:$C$1256,MATCH(B362,Historical!$B$7:$B$1278,0))/INDEX(Historical!$F$7:$F$1247,MATCH(B362,Historical!$B$7:$B$1278,0)))^(1/3)-1)*100)</f>
        <v>19.168034448193151</v>
      </c>
      <c r="U362" s="701">
        <f>IF(INDEX(Historical!$H$7:$H$1247,MATCH(B362,Historical!$B$7:$B$1278,0))=0,"n/a",((INDEX(Historical!$C$7:$C$1256,MATCH(B362,Historical!$B$7:$B$1278,0))/INDEX(Historical!$H$7:$H$1247,MATCH(B362,Historical!$B$7:$B$1278,0)))^(1/5)-1)*100)</f>
        <v>29.839292945512376</v>
      </c>
      <c r="V362" s="701" t="str">
        <f>IF(INDEX(Historical!$O$7:$O$1247,MATCH(B362,Historical!$B$7:$B$1278,0))=0,"n/a",((INDEX(Historical!$C$7:$C$1256,MATCH(B362,Historical!$B$7:$B$1278,0))/INDEX(Historical!$O$7:$O$1247,MATCH(B362,Historical!$B$7:$B$1278,0)))^(1/10)-1)*100)</f>
        <v>n/a</v>
      </c>
      <c r="W362" s="702" t="str">
        <f>IF(OR(U362&lt;=0,U362="n/a",V362&lt;=0,V362="n/a"),"n/a",U362/V362)</f>
        <v>n/a</v>
      </c>
      <c r="X362" s="703">
        <f>IF(OR(AJ362&lt;=0,AJ362="n/a",U362&lt;=0,U362="n/a"),"n/a",U362/AJ362)</f>
        <v>2.057882272104302</v>
      </c>
      <c r="Y362" s="673"/>
      <c r="Z362" s="651">
        <f>IF(OR(AC362&lt;0.01,AC362="n/a"),"n/a",M362/AC362*100)</f>
        <v>64.86486486486487</v>
      </c>
      <c r="AA362" s="887">
        <f>IF(OR(AC362&lt;0.01,AC362="n/a"),"n/a",I362/AC362)</f>
        <v>11.432432432432433</v>
      </c>
      <c r="AB362" s="888">
        <v>12</v>
      </c>
      <c r="AC362" s="866">
        <v>0.74</v>
      </c>
      <c r="AD362" s="866">
        <v>1.1000000000000001</v>
      </c>
      <c r="AE362" s="866">
        <v>2.04</v>
      </c>
      <c r="AF362" s="869">
        <v>0.76</v>
      </c>
      <c r="AG362" s="866">
        <v>6.8000000000000007</v>
      </c>
      <c r="AH362" s="866">
        <v>5.0999999999999996</v>
      </c>
      <c r="AI362" s="866">
        <v>12.34</v>
      </c>
      <c r="AJ362" s="866">
        <v>14.499999999999998</v>
      </c>
      <c r="AK362" s="866">
        <v>10.38</v>
      </c>
      <c r="AL362" s="879">
        <v>2090</v>
      </c>
      <c r="AM362" s="873">
        <v>1.7000000000000002</v>
      </c>
      <c r="AN362" s="866">
        <v>0</v>
      </c>
      <c r="AO362" s="740">
        <f>IF(U362="n/a","n/a",IF(AA362&lt;0,"n/a",IF(AA362="n/a","n/a",J362+U362-AA362)))</f>
        <v>24.080619378328166</v>
      </c>
      <c r="AP362" s="741">
        <f>IF(U362="n/a","n/a",J362+U362)</f>
        <v>35.513051810760601</v>
      </c>
      <c r="AQ362" s="889">
        <f>IF(OR(AC362&lt;0.01,AF362="n/a"),"n/a",(I362/SQRT(22.5*AC362*(I362/AF362))-1)*100)</f>
        <v>-37.8580526405744</v>
      </c>
      <c r="AR362" s="651">
        <f>INDEX(Historical!$C$7:$C$1256,MATCH(B362,Historical!$B$7:$B$1278,0))*IF(AH362="n/a",1.03,IF(AH362&lt;0,1.01,IF(AH362&gt;10,1.1,(1+AH362/100))))</f>
        <v>0.46243999999999996</v>
      </c>
      <c r="AS362" s="887">
        <f>IF($AI362="n/a",1.03*AR362,IF($AI362&lt;0,1.01*AR362,IF($AI362&gt;10,1.1*AR362,(1+$AI362/100)*AR362)))</f>
        <v>0.50868400000000003</v>
      </c>
      <c r="AT362" s="887">
        <f>IF($AK362="n/a",1.03*AS362,IF($AK362&lt;0,1.01*AS362,IF($AK362&gt;10,1.1*AS362,(1+$AK362/100)*AS362)))</f>
        <v>0.55955240000000006</v>
      </c>
      <c r="AU362" s="887">
        <f>IF($AK362="n/a",1.03*AT362,IF($AK362&lt;0,1.01*AT362,IF($AK362&gt;10,1.1*AT362,(1+$AK362/100)*AT362)))</f>
        <v>0.61550764000000013</v>
      </c>
      <c r="AV362" s="887">
        <f>IF($AK362="n/a",1.03*AU362,IF($AK362&lt;0,1.01*AU362,IF($AK362&gt;10,1.1*AU362,(1+$AK362/100)*AU362)))</f>
        <v>0.67705840400000017</v>
      </c>
      <c r="AW362" s="651">
        <f>SUM(AR362:AV362)</f>
        <v>2.8232424440000004</v>
      </c>
      <c r="AX362" s="748">
        <f>AW362/I362*100</f>
        <v>33.37166009456265</v>
      </c>
      <c r="AY362" s="935">
        <v>1.18</v>
      </c>
      <c r="AZ362" s="873">
        <v>34.07</v>
      </c>
      <c r="BA362" s="873">
        <v>-32.700000000000003</v>
      </c>
      <c r="BB362" s="873">
        <v>9.49</v>
      </c>
      <c r="BC362" s="873">
        <v>-3.52</v>
      </c>
      <c r="BE362" s="624">
        <v>2013</v>
      </c>
      <c r="BF362" s="899">
        <f>IF(BE362&gt;2008,0,IF(BE362&gt;2001,1,IF(BE362&gt;1990,2,IF(BE362&gt;1980,3,IF(BE362&gt;1973,4,IF(BE362&gt;1970,5,IF(BE362&gt;1960,6,IF(BE362&gt;1958,7,IF(BE362&gt;1953,8,9)))))))))</f>
        <v>0</v>
      </c>
      <c r="BG362" s="883">
        <v>0.70000000000000007</v>
      </c>
    </row>
    <row r="363" spans="1:59" ht="11.25" customHeight="1" x14ac:dyDescent="0.2">
      <c r="A363" s="881" t="s">
        <v>3953</v>
      </c>
      <c r="B363" s="876" t="s">
        <v>3954</v>
      </c>
      <c r="C363" s="933" t="s">
        <v>108</v>
      </c>
      <c r="D363" s="933" t="s">
        <v>4341</v>
      </c>
      <c r="E363" s="733">
        <v>7</v>
      </c>
      <c r="F363" s="1158">
        <v>646</v>
      </c>
      <c r="G363" s="1141" t="s">
        <v>106</v>
      </c>
      <c r="H363" s="1141" t="s">
        <v>106</v>
      </c>
      <c r="I363" s="875">
        <v>13.94</v>
      </c>
      <c r="J363" s="651">
        <f>(M363/I363)*100</f>
        <v>1.8651362984218081</v>
      </c>
      <c r="K363" s="878">
        <v>6.5000000000000002E-2</v>
      </c>
      <c r="L363" s="888">
        <v>4</v>
      </c>
      <c r="M363" s="642">
        <f>K363*L363</f>
        <v>0.26</v>
      </c>
      <c r="N363" s="871" t="s">
        <v>718</v>
      </c>
      <c r="O363" s="734">
        <v>0.06</v>
      </c>
      <c r="P363" s="862">
        <v>44106</v>
      </c>
      <c r="Q363" s="862">
        <v>44135</v>
      </c>
      <c r="R363" s="642">
        <f>(K363-O363)/O363*100</f>
        <v>8.333333333333341</v>
      </c>
      <c r="S363" s="701">
        <f>IF(INDEX(Historical!$D$7:$D$1254,MATCH(B363,Historical!$B$7:$B$1278,0))=0,"n/a",(INDEX(Historical!$C$7:$C$1256,MATCH(B363,Historical!$B$7:$B$1278,0))/INDEX(Historical!$D$7:$D$1254,MATCH(B363,Historical!$B$7:$B$1278,0))-1)*100)</f>
        <v>50.231023102310225</v>
      </c>
      <c r="T363" s="701">
        <f>IF(INDEX(Historical!$F$7:$F$1247,MATCH(B363,Historical!$B$7:$B$1278,0))=0,"n/a",((INDEX(Historical!$C$7:$C$1256,MATCH(B363,Historical!$B$7:$B$1278,0))/INDEX(Historical!$F$7:$F$1247,MATCH(B363,Historical!$B$7:$B$1278,0)))^(1/3)-1)*100)</f>
        <v>80.659852375582403</v>
      </c>
      <c r="U363" s="701">
        <f>IF(INDEX(Historical!$H$7:$H$1247,MATCH(B363,Historical!$B$7:$B$1278,0))=0,"n/a",((INDEX(Historical!$C$7:$C$1256,MATCH(B363,Historical!$B$7:$B$1278,0))/INDEX(Historical!$H$7:$H$1247,MATCH(B363,Historical!$B$7:$B$1278,0)))^(1/5)-1)*100)</f>
        <v>101.80534698030654</v>
      </c>
      <c r="V363" s="701" t="str">
        <f>IF(INDEX(Historical!$O$7:$O$1247,MATCH(B363,Historical!$B$7:$B$1278,0))=0,"n/a",((INDEX(Historical!$C$7:$C$1256,MATCH(B363,Historical!$B$7:$B$1278,0))/INDEX(Historical!$O$7:$O$1247,MATCH(B363,Historical!$B$7:$B$1278,0)))^(1/10)-1)*100)</f>
        <v>n/a</v>
      </c>
      <c r="W363" s="702" t="str">
        <f>IF(OR(U363&lt;=0,U363="n/a",V363&lt;=0,V363="n/a"),"n/a",U363/V363)</f>
        <v>n/a</v>
      </c>
      <c r="X363" s="703">
        <f>IF(OR(AJ363&lt;=0,AJ363="n/a",U363&lt;=0,U363="n/a"),"n/a",U363/AJ363)</f>
        <v>8.3447005721562739</v>
      </c>
      <c r="Y363" s="877"/>
      <c r="Z363" s="651">
        <f>IF(OR(AC363&lt;0.01,AC363="n/a"),"n/a",M363/AC363*100)</f>
        <v>21.138211382113823</v>
      </c>
      <c r="AA363" s="887">
        <f>IF(OR(AC363&lt;0.01,AC363="n/a"),"n/a",I363/AC363)</f>
        <v>11.333333333333334</v>
      </c>
      <c r="AB363" s="888">
        <v>12</v>
      </c>
      <c r="AC363" s="866">
        <v>1.23</v>
      </c>
      <c r="AD363" s="866" t="s">
        <v>136</v>
      </c>
      <c r="AE363" s="866">
        <v>1.59</v>
      </c>
      <c r="AF363" s="866">
        <v>0.64</v>
      </c>
      <c r="AG363" s="866">
        <v>5.8000000000000007</v>
      </c>
      <c r="AH363" s="866">
        <v>15.5</v>
      </c>
      <c r="AI363" s="866">
        <v>2.5</v>
      </c>
      <c r="AJ363" s="866">
        <v>12.2</v>
      </c>
      <c r="AK363" s="866" t="s">
        <v>136</v>
      </c>
      <c r="AL363" s="879">
        <v>149.30000000000001</v>
      </c>
      <c r="AM363" s="873">
        <v>3.3000000000000003</v>
      </c>
      <c r="AN363" s="866">
        <v>0.21</v>
      </c>
      <c r="AO363" s="740">
        <f>IF(U363="n/a","n/a",IF(AA363&lt;0,"n/a",IF(AA363="n/a","n/a",J363+U363-AA363)))</f>
        <v>92.337149945395012</v>
      </c>
      <c r="AP363" s="741">
        <f>IF(U363="n/a","n/a",J363+U363)</f>
        <v>103.67048327872834</v>
      </c>
      <c r="AQ363" s="889">
        <f>IF(OR(AC363&lt;0.01,AF363="n/a"),"n/a",(I363/SQRT(22.5*AC363*(I363/AF363))-1)*100)</f>
        <v>-43.222330941613116</v>
      </c>
      <c r="AR363" s="651">
        <f>INDEX(Historical!$C$7:$C$1256,MATCH(B363,Historical!$B$7:$B$1278,0))*IF(AH363="n/a",1.03,IF(AH363&lt;0,1.01,IF(AH363&gt;10,1.1,(1+AH363/100))))</f>
        <v>0.25036000000000003</v>
      </c>
      <c r="AS363" s="887">
        <f>IF($AI363="n/a",1.03*AR363,IF($AI363&lt;0,1.01*AR363,IF($AI363&gt;10,1.1*AR363,(1+$AI363/100)*AR363)))</f>
        <v>0.25661899999999999</v>
      </c>
      <c r="AT363" s="887">
        <f>IF($AK363="n/a",1.03*AS363,IF($AK363&lt;0,1.01*AS363,IF($AK363&gt;10,1.1*AS363,(1+$AK363/100)*AS363)))</f>
        <v>0.26431757</v>
      </c>
      <c r="AU363" s="887">
        <f>IF($AK363="n/a",1.03*AT363,IF($AK363&lt;0,1.01*AT363,IF($AK363&gt;10,1.1*AT363,(1+$AK363/100)*AT363)))</f>
        <v>0.2722470971</v>
      </c>
      <c r="AV363" s="887">
        <f>IF($AK363="n/a",1.03*AU363,IF($AK363&lt;0,1.01*AU363,IF($AK363&gt;10,1.1*AU363,(1+$AK363/100)*AU363)))</f>
        <v>0.280414510013</v>
      </c>
      <c r="AW363" s="651">
        <f>SUM(AR363:AV363)</f>
        <v>1.323958177113</v>
      </c>
      <c r="AX363" s="748">
        <f>AW363/I363*100</f>
        <v>9.4975478989454807</v>
      </c>
      <c r="AY363" s="935">
        <v>0.69</v>
      </c>
      <c r="AZ363" s="873">
        <v>64.19</v>
      </c>
      <c r="BA363" s="873">
        <v>-47.32</v>
      </c>
      <c r="BB363" s="873">
        <v>2.3199999999999998</v>
      </c>
      <c r="BC363" s="873">
        <v>-6.5699999999999994</v>
      </c>
      <c r="BE363" s="624">
        <v>2014</v>
      </c>
      <c r="BF363" s="899">
        <f>IF(BE363&gt;2008,0,IF(BE363&gt;2001,1,IF(BE363&gt;1990,2,IF(BE363&gt;1980,3,IF(BE363&gt;1973,4,IF(BE363&gt;1970,5,IF(BE363&gt;1960,6,IF(BE363&gt;1958,7,IF(BE363&gt;1953,8,9)))))))))</f>
        <v>0</v>
      </c>
      <c r="BG363" s="883">
        <v>0.6</v>
      </c>
    </row>
    <row r="364" spans="1:59" ht="11.25" customHeight="1" x14ac:dyDescent="0.2">
      <c r="A364" s="872" t="s">
        <v>1345</v>
      </c>
      <c r="B364" s="876" t="s">
        <v>1346</v>
      </c>
      <c r="C364" s="933" t="s">
        <v>112</v>
      </c>
      <c r="D364" s="933" t="s">
        <v>211</v>
      </c>
      <c r="E364" s="733">
        <v>8</v>
      </c>
      <c r="F364" s="1158">
        <v>554</v>
      </c>
      <c r="G364" s="1157" t="s">
        <v>37</v>
      </c>
      <c r="H364" s="1157" t="s">
        <v>37</v>
      </c>
      <c r="I364" s="875">
        <v>60.51</v>
      </c>
      <c r="J364" s="651">
        <f>(M364/I364)*100</f>
        <v>1.117170715584201</v>
      </c>
      <c r="K364" s="878">
        <v>0.16900000000000001</v>
      </c>
      <c r="L364" s="888">
        <v>4</v>
      </c>
      <c r="M364" s="642">
        <f>K364*L364</f>
        <v>0.67600000000000005</v>
      </c>
      <c r="N364" s="871" t="s">
        <v>163</v>
      </c>
      <c r="O364" s="734">
        <v>0.14699999999999999</v>
      </c>
      <c r="P364" s="862">
        <v>43903</v>
      </c>
      <c r="Q364" s="862">
        <v>43927</v>
      </c>
      <c r="R364" s="642">
        <f>(K364-O364)/O364*100</f>
        <v>14.965986394557836</v>
      </c>
      <c r="S364" s="701">
        <f>IF(INDEX(Historical!$D$7:$D$1254,MATCH(B364,Historical!$B$7:$B$1278,0))=0,"n/a",(INDEX(Historical!$C$7:$C$1256,MATCH(B364,Historical!$B$7:$B$1278,0))/INDEX(Historical!$D$7:$D$1254,MATCH(B364,Historical!$B$7:$B$1278,0))-1)*100)</f>
        <v>9.7014925373134275</v>
      </c>
      <c r="T364" s="701">
        <f>IF(INDEX(Historical!$F$7:$F$1247,MATCH(B364,Historical!$B$7:$B$1278,0))=0,"n/a",((INDEX(Historical!$C$7:$C$1256,MATCH(B364,Historical!$B$7:$B$1278,0))/INDEX(Historical!$F$7:$F$1247,MATCH(B364,Historical!$B$7:$B$1278,0)))^(1/3)-1)*100)</f>
        <v>5.8356260660274328</v>
      </c>
      <c r="U364" s="701">
        <f>IF(INDEX(Historical!$H$7:$H$1247,MATCH(B364,Historical!$B$7:$B$1278,0))=0,"n/a",((INDEX(Historical!$C$7:$C$1256,MATCH(B364,Historical!$B$7:$B$1278,0))/INDEX(Historical!$H$7:$H$1247,MATCH(B364,Historical!$B$7:$B$1278,0)))^(1/5)-1)*100)</f>
        <v>5.9704869331214994</v>
      </c>
      <c r="V364" s="701">
        <f>IF(INDEX(Historical!$O$7:$O$1247,MATCH(B364,Historical!$B$7:$B$1278,0))=0,"n/a",((INDEX(Historical!$C$7:$C$1256,MATCH(B364,Historical!$B$7:$B$1278,0))/INDEX(Historical!$O$7:$O$1247,MATCH(B364,Historical!$B$7:$B$1278,0)))^(1/10)-1)*100)</f>
        <v>6.0903696541140695</v>
      </c>
      <c r="W364" s="702">
        <f>IF(OR(U364&lt;=0,U364="n/a",V364&lt;=0,V364="n/a"),"n/a",U364/V364)</f>
        <v>0.98031601892808118</v>
      </c>
      <c r="X364" s="703">
        <f>IF(OR(AJ364&lt;=0,AJ364="n/a",U364&lt;=0,U364="n/a"),"n/a",U364/AJ364)</f>
        <v>0.4814908817033467</v>
      </c>
      <c r="Y364" s="671"/>
      <c r="Z364" s="651">
        <f>IF(OR(AC364&lt;0.01,AC364="n/a"),"n/a",M364/AC364*100)</f>
        <v>18.935574229691881</v>
      </c>
      <c r="AA364" s="887">
        <f>IF(OR(AC364&lt;0.01,AC364="n/a"),"n/a",I364/AC364)</f>
        <v>16.949579831932773</v>
      </c>
      <c r="AB364" s="888">
        <v>12</v>
      </c>
      <c r="AC364" s="866">
        <v>3.57</v>
      </c>
      <c r="AD364" s="866" t="s">
        <v>136</v>
      </c>
      <c r="AE364" s="866">
        <v>2</v>
      </c>
      <c r="AF364" s="866">
        <v>2.54</v>
      </c>
      <c r="AG364" s="866">
        <v>15.7</v>
      </c>
      <c r="AH364" s="866">
        <v>6.9</v>
      </c>
      <c r="AI364" s="866">
        <v>19.46</v>
      </c>
      <c r="AJ364" s="866">
        <v>12.4</v>
      </c>
      <c r="AK364" s="866">
        <v>-2</v>
      </c>
      <c r="AL364" s="879">
        <v>5230</v>
      </c>
      <c r="AM364" s="873">
        <v>0.2</v>
      </c>
      <c r="AN364" s="866">
        <v>0.13</v>
      </c>
      <c r="AO364" s="740">
        <f>IF(U364="n/a","n/a",IF(AA364&lt;0,"n/a",IF(AA364="n/a","n/a",J364+U364-AA364)))</f>
        <v>-9.8619221832270725</v>
      </c>
      <c r="AP364" s="741">
        <f>IF(U364="n/a","n/a",J364+U364)</f>
        <v>7.0876576487057008</v>
      </c>
      <c r="AQ364" s="889">
        <f>IF(OR(AC364&lt;0.01,AF364="n/a"),"n/a",(I364/SQRT(22.5*AC364*(I364/AF364))-1)*100)</f>
        <v>38.326397855232642</v>
      </c>
      <c r="AR364" s="651">
        <f>INDEX(Historical!$C$7:$C$1256,MATCH(B364,Historical!$B$7:$B$1278,0))*IF(AH364="n/a",1.03,IF(AH364&lt;0,1.01,IF(AH364&gt;10,1.1,(1+AH364/100))))</f>
        <v>0.62857199999999991</v>
      </c>
      <c r="AS364" s="887">
        <f>IF($AI364="n/a",1.03*AR364,IF($AI364&lt;0,1.01*AR364,IF($AI364&gt;10,1.1*AR364,(1+$AI364/100)*AR364)))</f>
        <v>0.69142919999999997</v>
      </c>
      <c r="AT364" s="887">
        <f>IF($AK364="n/a",1.03*AS364,IF($AK364&lt;0,1.01*AS364,IF($AK364&gt;10,1.1*AS364,(1+$AK364/100)*AS364)))</f>
        <v>0.69834349200000001</v>
      </c>
      <c r="AU364" s="887">
        <f>IF($AK364="n/a",1.03*AT364,IF($AK364&lt;0,1.01*AT364,IF($AK364&gt;10,1.1*AT364,(1+$AK364/100)*AT364)))</f>
        <v>0.70532692691999999</v>
      </c>
      <c r="AV364" s="887">
        <f>IF($AK364="n/a",1.03*AU364,IF($AK364&lt;0,1.01*AU364,IF($AK364&gt;10,1.1*AU364,(1+$AK364/100)*AU364)))</f>
        <v>0.71238019618920001</v>
      </c>
      <c r="AW364" s="651">
        <f>SUM(AR364:AV364)</f>
        <v>3.4360518151092001</v>
      </c>
      <c r="AX364" s="748">
        <f>AW364/I364*100</f>
        <v>5.6784858950738721</v>
      </c>
      <c r="AY364" s="935">
        <v>1.56</v>
      </c>
      <c r="AZ364" s="873">
        <v>70.88</v>
      </c>
      <c r="BA364" s="873">
        <v>-19.919999999999998</v>
      </c>
      <c r="BB364" s="873">
        <v>-2.91</v>
      </c>
      <c r="BC364" s="873">
        <v>3.8</v>
      </c>
      <c r="BD364" s="645"/>
      <c r="BE364" s="624">
        <v>2013</v>
      </c>
      <c r="BF364" s="899">
        <f>IF(BE364&gt;2008,0,IF(BE364&gt;2001,1,IF(BE364&gt;1990,2,IF(BE364&gt;1980,3,IF(BE364&gt;1973,4,IF(BE364&gt;1970,5,IF(BE364&gt;1960,6,IF(BE364&gt;1958,7,IF(BE364&gt;1953,8,9)))))))))</f>
        <v>0</v>
      </c>
      <c r="BG364" s="883">
        <v>7.7</v>
      </c>
    </row>
    <row r="365" spans="1:59" ht="11.25" customHeight="1" x14ac:dyDescent="0.2">
      <c r="A365" s="864" t="s">
        <v>255</v>
      </c>
      <c r="B365" s="876" t="s">
        <v>256</v>
      </c>
      <c r="C365" s="933" t="s">
        <v>112</v>
      </c>
      <c r="D365" s="933" t="s">
        <v>211</v>
      </c>
      <c r="E365" s="733">
        <v>46</v>
      </c>
      <c r="F365" s="1158">
        <v>51</v>
      </c>
      <c r="G365" s="1141" t="s">
        <v>37</v>
      </c>
      <c r="H365" s="1141" t="s">
        <v>37</v>
      </c>
      <c r="I365" s="866">
        <v>195.88</v>
      </c>
      <c r="J365" s="651">
        <f>(M365/I365)*100</f>
        <v>2.3279558913620586</v>
      </c>
      <c r="K365" s="878">
        <v>1.1399999999999999</v>
      </c>
      <c r="L365" s="888">
        <v>4</v>
      </c>
      <c r="M365" s="642">
        <f>K365*L365</f>
        <v>4.5599999999999996</v>
      </c>
      <c r="N365" s="871" t="s">
        <v>127</v>
      </c>
      <c r="O365" s="734">
        <v>1.07</v>
      </c>
      <c r="P365" s="862">
        <v>44103</v>
      </c>
      <c r="Q365" s="862">
        <v>44118</v>
      </c>
      <c r="R365" s="642">
        <f>(K365-O365)/O365*100</f>
        <v>6.5420560747663394</v>
      </c>
      <c r="S365" s="701">
        <f>IF(INDEX(Historical!$D$7:$D$1254,MATCH(B365,Historical!$B$7:$B$1278,0))=0,"n/a",(INDEX(Historical!$C$7:$C$1256,MATCH(B365,Historical!$B$7:$B$1278,0))/INDEX(Historical!$D$7:$D$1254,MATCH(B365,Historical!$B$7:$B$1278,0))-1)*100)</f>
        <v>21.856287425149713</v>
      </c>
      <c r="T365" s="701">
        <f>IF(INDEX(Historical!$F$7:$F$1247,MATCH(B365,Historical!$B$7:$B$1278,0))=0,"n/a",((INDEX(Historical!$C$7:$C$1256,MATCH(B365,Historical!$B$7:$B$1278,0))/INDEX(Historical!$F$7:$F$1247,MATCH(B365,Historical!$B$7:$B$1278,0)))^(1/3)-1)*100)</f>
        <v>20.954544713721202</v>
      </c>
      <c r="U365" s="701">
        <f>IF(INDEX(Historical!$H$7:$H$1247,MATCH(B365,Historical!$B$7:$B$1278,0))=0,"n/a",((INDEX(Historical!$C$7:$C$1256,MATCH(B365,Historical!$B$7:$B$1278,0))/INDEX(Historical!$H$7:$H$1247,MATCH(B365,Historical!$B$7:$B$1278,0)))^(1/5)-1)*100)</f>
        <v>18.456745225824921</v>
      </c>
      <c r="V365" s="701">
        <f>IF(INDEX(Historical!$O$7:$O$1247,MATCH(B365,Historical!$B$7:$B$1278,0))=0,"n/a",((INDEX(Historical!$C$7:$C$1256,MATCH(B365,Historical!$B$7:$B$1278,0))/INDEX(Historical!$O$7:$O$1247,MATCH(B365,Historical!$B$7:$B$1278,0)))^(1/10)-1)*100)</f>
        <v>12.620453650645791</v>
      </c>
      <c r="W365" s="702">
        <f>IF(OR(U365&lt;=0,U365="n/a",V365&lt;=0,V365="n/a"),"n/a",U365/V365)</f>
        <v>1.4624470511708179</v>
      </c>
      <c r="X365" s="703">
        <f>IF(OR(AJ365&lt;=0,AJ365="n/a",U365&lt;=0,U365="n/a"),"n/a",U365/AJ365)</f>
        <v>1.741202379794804</v>
      </c>
      <c r="Y365" s="659"/>
      <c r="Z365" s="651">
        <f>IF(OR(AC365&lt;0.01,AC365="n/a"),"n/a",M365/AC365*100)</f>
        <v>67.058823529411754</v>
      </c>
      <c r="AA365" s="887">
        <f>IF(OR(AC365&lt;0.01,AC365="n/a"),"n/a",I365/AC365)</f>
        <v>28.805882352941175</v>
      </c>
      <c r="AB365" s="888">
        <v>12</v>
      </c>
      <c r="AC365" s="866">
        <v>6.8</v>
      </c>
      <c r="AD365" s="866">
        <v>42.74</v>
      </c>
      <c r="AE365" s="866">
        <v>4.74</v>
      </c>
      <c r="AF365" s="866">
        <v>26.26</v>
      </c>
      <c r="AG365" s="866">
        <v>93.7</v>
      </c>
      <c r="AH365" s="866">
        <v>1.7999999999999998</v>
      </c>
      <c r="AI365" s="866">
        <v>21.560000000000002</v>
      </c>
      <c r="AJ365" s="866">
        <v>10.6</v>
      </c>
      <c r="AK365" s="866">
        <v>0.67</v>
      </c>
      <c r="AL365" s="879">
        <v>60440</v>
      </c>
      <c r="AM365" s="873">
        <v>0.2</v>
      </c>
      <c r="AN365" s="866">
        <v>3.3</v>
      </c>
      <c r="AO365" s="740">
        <f>IF(U365="n/a","n/a",IF(AA365&lt;0,"n/a",IF(AA365="n/a","n/a",J365+U365-AA365)))</f>
        <v>-8.0211812357541952</v>
      </c>
      <c r="AP365" s="741">
        <f>IF(U365="n/a","n/a",J365+U365)</f>
        <v>20.78470111718698</v>
      </c>
      <c r="AQ365" s="889">
        <f>IF(OR(AC365&lt;0.01,AF365="n/a"),"n/a",(I365/SQRT(22.5*AC365*(I365/AF365))-1)*100)</f>
        <v>479.82467487575178</v>
      </c>
      <c r="AR365" s="651">
        <f>INDEX(Historical!$C$7:$C$1256,MATCH(B365,Historical!$B$7:$B$1278,0))*IF(AH365="n/a",1.03,IF(AH365&lt;0,1.01,IF(AH365&gt;10,1.1,(1+AH365/100))))</f>
        <v>4.1432600000000006</v>
      </c>
      <c r="AS365" s="887">
        <f>IF($AI365="n/a",1.03*AR365,IF($AI365&lt;0,1.01*AR365,IF($AI365&gt;10,1.1*AR365,(1+$AI365/100)*AR365)))</f>
        <v>4.5575860000000015</v>
      </c>
      <c r="AT365" s="887">
        <f>IF($AK365="n/a",1.03*AS365,IF($AK365&lt;0,1.01*AS365,IF($AK365&gt;10,1.1*AS365,(1+$AK365/100)*AS365)))</f>
        <v>4.588121826200001</v>
      </c>
      <c r="AU365" s="887">
        <f>IF($AK365="n/a",1.03*AT365,IF($AK365&lt;0,1.01*AT365,IF($AK365&gt;10,1.1*AT365,(1+$AK365/100)*AT365)))</f>
        <v>4.618862242435541</v>
      </c>
      <c r="AV365" s="887">
        <f>IF($AK365="n/a",1.03*AU365,IF($AK365&lt;0,1.01*AU365,IF($AK365&gt;10,1.1*AU365,(1+$AK365/100)*AU365)))</f>
        <v>4.6498086194598587</v>
      </c>
      <c r="AW365" s="651">
        <f>SUM(AR365:AV365)</f>
        <v>22.557638688095402</v>
      </c>
      <c r="AX365" s="748">
        <f>AW365/I365*100</f>
        <v>11.51604997350184</v>
      </c>
      <c r="AY365" s="935">
        <v>1.1499999999999999</v>
      </c>
      <c r="AZ365" s="873">
        <v>68.95</v>
      </c>
      <c r="BA365" s="873">
        <v>-5.86</v>
      </c>
      <c r="BB365" s="873">
        <v>-0.9900000000000001</v>
      </c>
      <c r="BC365" s="873">
        <v>10.67</v>
      </c>
      <c r="BE365" s="624">
        <v>1975</v>
      </c>
      <c r="BF365" s="899">
        <f>IF(BE365&gt;2008,0,IF(BE365&gt;2001,1,IF(BE365&gt;1990,2,IF(BE365&gt;1980,3,IF(BE365&gt;1973,4,IF(BE365&gt;1970,5,IF(BE365&gt;1960,6,IF(BE365&gt;1958,7,IF(BE365&gt;1953,8,9)))))))))</f>
        <v>4</v>
      </c>
      <c r="BG365" s="883">
        <v>17</v>
      </c>
    </row>
    <row r="366" spans="1:59" s="774" customFormat="1" ht="11.25" customHeight="1" x14ac:dyDescent="0.2">
      <c r="A366" s="755" t="s">
        <v>640</v>
      </c>
      <c r="B366" s="782" t="s">
        <v>641</v>
      </c>
      <c r="C366" s="933" t="s">
        <v>112</v>
      </c>
      <c r="D366" s="933" t="s">
        <v>4359</v>
      </c>
      <c r="E366" s="756">
        <v>17</v>
      </c>
      <c r="F366" s="1158">
        <v>207</v>
      </c>
      <c r="G366" s="1181" t="s">
        <v>106</v>
      </c>
      <c r="H366" s="1181" t="s">
        <v>106</v>
      </c>
      <c r="I366" s="757">
        <v>121.74</v>
      </c>
      <c r="J366" s="758">
        <f>(M366/I366)*100</f>
        <v>0.8871365204534255</v>
      </c>
      <c r="K366" s="759">
        <v>0.27</v>
      </c>
      <c r="L366" s="760">
        <v>4</v>
      </c>
      <c r="M366" s="761">
        <f>K366*L366</f>
        <v>1.08</v>
      </c>
      <c r="N366" s="762" t="s">
        <v>432</v>
      </c>
      <c r="O366" s="763">
        <v>0.26</v>
      </c>
      <c r="P366" s="764">
        <v>43867</v>
      </c>
      <c r="Q366" s="764">
        <v>43881</v>
      </c>
      <c r="R366" s="761">
        <f>(K366-O366)/O366*100</f>
        <v>3.8461538461538494</v>
      </c>
      <c r="S366" s="701">
        <f>IF(INDEX(Historical!$D$7:$D$1254,MATCH(B366,Historical!$B$7:$B$1278,0))=0,"n/a",(INDEX(Historical!$C$7:$C$1256,MATCH(B366,Historical!$B$7:$B$1278,0))/INDEX(Historical!$D$7:$D$1254,MATCH(B366,Historical!$B$7:$B$1278,0))-1)*100)</f>
        <v>8.3333333333333481</v>
      </c>
      <c r="T366" s="701">
        <f>IF(INDEX(Historical!$F$7:$F$1247,MATCH(B366,Historical!$B$7:$B$1278,0))=0,"n/a",((INDEX(Historical!$C$7:$C$1256,MATCH(B366,Historical!$B$7:$B$1278,0))/INDEX(Historical!$F$7:$F$1247,MATCH(B366,Historical!$B$7:$B$1278,0)))^(1/3)-1)*100)</f>
        <v>5.7264270346431223</v>
      </c>
      <c r="U366" s="701">
        <f>IF(INDEX(Historical!$H$7:$H$1247,MATCH(B366,Historical!$B$7:$B$1278,0))=0,"n/a",((INDEX(Historical!$C$7:$C$1256,MATCH(B366,Historical!$B$7:$B$1278,0))/INDEX(Historical!$H$7:$H$1247,MATCH(B366,Historical!$B$7:$B$1278,0)))^(1/5)-1)*100)</f>
        <v>5.387395206178347</v>
      </c>
      <c r="V366" s="701">
        <f>IF(INDEX(Historical!$O$7:$O$1247,MATCH(B366,Historical!$B$7:$B$1278,0))=0,"n/a",((INDEX(Historical!$C$7:$C$1256,MATCH(B366,Historical!$B$7:$B$1278,0))/INDEX(Historical!$O$7:$O$1247,MATCH(B366,Historical!$B$7:$B$1278,0)))^(1/10)-1)*100)</f>
        <v>8.9828262537239301</v>
      </c>
      <c r="W366" s="702">
        <f>IF(OR(U366&lt;=0,U366="n/a",V366&lt;=0,V366="n/a"),"n/a",U366/V366)</f>
        <v>0.59974389507366266</v>
      </c>
      <c r="X366" s="703">
        <f>IF(OR(AJ366&lt;=0,AJ366="n/a",U366&lt;=0,U366="n/a"),"n/a",U366/AJ366)</f>
        <v>0.63381120072686437</v>
      </c>
      <c r="Y366" s="765"/>
      <c r="Z366" s="758">
        <f>IF(OR(AC366&lt;0.01,AC366="n/a"),"n/a",M366/AC366*100)</f>
        <v>23.225806451612904</v>
      </c>
      <c r="AA366" s="766">
        <f>IF(OR(AC366&lt;0.01,AC366="n/a"),"n/a",I366/AC366)</f>
        <v>26.180645161290318</v>
      </c>
      <c r="AB366" s="760">
        <v>12</v>
      </c>
      <c r="AC366" s="767">
        <v>4.6500000000000004</v>
      </c>
      <c r="AD366" s="767">
        <v>2.2400000000000002</v>
      </c>
      <c r="AE366" s="767">
        <v>1.36</v>
      </c>
      <c r="AF366" s="767">
        <v>5.37</v>
      </c>
      <c r="AG366" s="767">
        <v>22</v>
      </c>
      <c r="AH366" s="767">
        <v>6.8000000000000007</v>
      </c>
      <c r="AI366" s="767">
        <v>30.11</v>
      </c>
      <c r="AJ366" s="767">
        <v>8.5</v>
      </c>
      <c r="AK366" s="767">
        <v>11.66</v>
      </c>
      <c r="AL366" s="768">
        <v>12700</v>
      </c>
      <c r="AM366" s="769">
        <v>2</v>
      </c>
      <c r="AN366" s="767">
        <v>0</v>
      </c>
      <c r="AO366" s="770">
        <f>IF(U366="n/a","n/a",IF(AA366&lt;0,"n/a",IF(AA366="n/a","n/a",J366+U366-AA366)))</f>
        <v>-19.906113434658547</v>
      </c>
      <c r="AP366" s="771">
        <f>IF(U366="n/a","n/a",J366+U366)</f>
        <v>6.2745317266317722</v>
      </c>
      <c r="AQ366" s="772">
        <f>IF(OR(AC366&lt;0.01,AF366="n/a"),"n/a",(I366/SQRT(22.5*AC366*(I366/AF366))-1)*100)</f>
        <v>149.96894430764706</v>
      </c>
      <c r="AR366" s="651">
        <f>INDEX(Historical!$C$7:$C$1256,MATCH(B366,Historical!$B$7:$B$1278,0))*IF(AH366="n/a",1.03,IF(AH366&lt;0,1.01,IF(AH366&gt;10,1.1,(1+AH366/100))))</f>
        <v>1.1107200000000002</v>
      </c>
      <c r="AS366" s="766">
        <f>IF($AI366="n/a",1.03*AR366,IF($AI366&lt;0,1.01*AR366,IF($AI366&gt;10,1.1*AR366,(1+$AI366/100)*AR366)))</f>
        <v>1.2217920000000002</v>
      </c>
      <c r="AT366" s="766">
        <f>IF($AK366="n/a",1.03*AS366,IF($AK366&lt;0,1.01*AS366,IF($AK366&gt;10,1.1*AS366,(1+$AK366/100)*AS366)))</f>
        <v>1.3439712000000004</v>
      </c>
      <c r="AU366" s="766">
        <f>IF($AK366="n/a",1.03*AT366,IF($AK366&lt;0,1.01*AT366,IF($AK366&gt;10,1.1*AT366,(1+$AK366/100)*AT366)))</f>
        <v>1.4783683200000006</v>
      </c>
      <c r="AV366" s="766">
        <f>IF($AK366="n/a",1.03*AU366,IF($AK366&lt;0,1.01*AU366,IF($AK366&gt;10,1.1*AU366,(1+$AK366/100)*AU366)))</f>
        <v>1.6262051520000007</v>
      </c>
      <c r="AW366" s="758">
        <f>SUM(AR366:AV366)</f>
        <v>6.7810566720000018</v>
      </c>
      <c r="AX366" s="773">
        <f>AW366/I366*100</f>
        <v>5.5701139083292279</v>
      </c>
      <c r="AY366" s="936">
        <v>1</v>
      </c>
      <c r="AZ366" s="769">
        <v>61.69</v>
      </c>
      <c r="BA366" s="769">
        <v>-15.659999999999998</v>
      </c>
      <c r="BB366" s="769">
        <v>-8.6199999999999992</v>
      </c>
      <c r="BC366" s="769">
        <v>4.4799999999999995</v>
      </c>
      <c r="BD366" s="909"/>
      <c r="BE366" s="624">
        <v>2004</v>
      </c>
      <c r="BF366" s="899">
        <f>IF(BE366&gt;2008,0,IF(BE366&gt;2001,1,IF(BE366&gt;1990,2,IF(BE366&gt;1980,3,IF(BE366&gt;1973,4,IF(BE366&gt;1970,5,IF(BE366&gt;1960,6,IF(BE366&gt;1958,7,IF(BE366&gt;1953,8,9)))))))))</f>
        <v>1</v>
      </c>
      <c r="BG366" s="825">
        <v>9.1999999999999993</v>
      </c>
    </row>
    <row r="367" spans="1:59" ht="11.25" customHeight="1" x14ac:dyDescent="0.2">
      <c r="A367" s="872" t="s">
        <v>638</v>
      </c>
      <c r="B367" s="876" t="s">
        <v>639</v>
      </c>
      <c r="C367" s="933" t="s">
        <v>128</v>
      </c>
      <c r="D367" s="933" t="s">
        <v>4330</v>
      </c>
      <c r="E367" s="733">
        <v>16</v>
      </c>
      <c r="F367" s="1158">
        <v>228</v>
      </c>
      <c r="G367" s="1158" t="s">
        <v>106</v>
      </c>
      <c r="H367" s="1158" t="s">
        <v>106</v>
      </c>
      <c r="I367" s="875">
        <v>135.57</v>
      </c>
      <c r="J367" s="651">
        <f>(M367/I367)*100</f>
        <v>1.6965405325662017</v>
      </c>
      <c r="K367" s="878">
        <v>0.57499999999999996</v>
      </c>
      <c r="L367" s="888">
        <v>4</v>
      </c>
      <c r="M367" s="642">
        <f>K367*L367</f>
        <v>2.2999999999999998</v>
      </c>
      <c r="N367" s="871" t="s">
        <v>264</v>
      </c>
      <c r="O367" s="734">
        <v>0.5</v>
      </c>
      <c r="P367" s="619">
        <v>43817</v>
      </c>
      <c r="Q367" s="619">
        <v>43836</v>
      </c>
      <c r="R367" s="642">
        <f>(K367-O367)/O367*100</f>
        <v>14.999999999999991</v>
      </c>
      <c r="S367" s="701">
        <f>IF(INDEX(Historical!$D$7:$D$1254,MATCH(B367,Historical!$B$7:$B$1278,0))=0,"n/a",(INDEX(Historical!$C$7:$C$1256,MATCH(B367,Historical!$B$7:$B$1278,0))/INDEX(Historical!$D$7:$D$1254,MATCH(B367,Historical!$B$7:$B$1278,0))-1)*100)</f>
        <v>11.111111111111116</v>
      </c>
      <c r="T367" s="701">
        <f>IF(INDEX(Historical!$F$7:$F$1247,MATCH(B367,Historical!$B$7:$B$1278,0))=0,"n/a",((INDEX(Historical!$C$7:$C$1256,MATCH(B367,Historical!$B$7:$B$1278,0))/INDEX(Historical!$F$7:$F$1247,MATCH(B367,Historical!$B$7:$B$1278,0)))^(1/3)-1)*100)</f>
        <v>8.6346740846674042</v>
      </c>
      <c r="U367" s="701">
        <f>IF(INDEX(Historical!$H$7:$H$1247,MATCH(B367,Historical!$B$7:$B$1278,0))=0,"n/a",((INDEX(Historical!$C$7:$C$1256,MATCH(B367,Historical!$B$7:$B$1278,0))/INDEX(Historical!$H$7:$H$1247,MATCH(B367,Historical!$B$7:$B$1278,0)))^(1/5)-1)*100)</f>
        <v>9.3362073943278112</v>
      </c>
      <c r="V367" s="701">
        <f>IF(INDEX(Historical!$O$7:$O$1247,MATCH(B367,Historical!$B$7:$B$1278,0))=0,"n/a",((INDEX(Historical!$C$7:$C$1256,MATCH(B367,Historical!$B$7:$B$1278,0))/INDEX(Historical!$O$7:$O$1247,MATCH(B367,Historical!$B$7:$B$1278,0)))^(1/10)-1)*100)</f>
        <v>17.759658855587279</v>
      </c>
      <c r="W367" s="702">
        <f>IF(OR(U367&lt;=0,U367="n/a",V367&lt;=0,V367="n/a"),"n/a",U367/V367)</f>
        <v>0.5256974511867154</v>
      </c>
      <c r="X367" s="703">
        <f>IF(OR(AJ367&lt;=0,AJ367="n/a",U367&lt;=0,U367="n/a"),"n/a",U367/AJ367)</f>
        <v>1.7615485649675116</v>
      </c>
      <c r="Y367" s="666"/>
      <c r="Z367" s="651">
        <f>IF(OR(AC367&lt;0.01,AC367="n/a"),"n/a",M367/AC367*100)</f>
        <v>116.75126903553299</v>
      </c>
      <c r="AA367" s="887">
        <f>IF(OR(AC367&lt;0.01,AC367="n/a"),"n/a",I367/AC367)</f>
        <v>68.817258883248726</v>
      </c>
      <c r="AB367" s="888">
        <v>9</v>
      </c>
      <c r="AC367" s="866">
        <v>1.97</v>
      </c>
      <c r="AD367" s="866">
        <v>11.46</v>
      </c>
      <c r="AE367" s="866">
        <v>2.33</v>
      </c>
      <c r="AF367" s="866">
        <v>3.16</v>
      </c>
      <c r="AG367" s="866">
        <v>4.5999999999999996</v>
      </c>
      <c r="AH367" s="866">
        <v>24.3</v>
      </c>
      <c r="AI367" s="866">
        <v>201.02</v>
      </c>
      <c r="AJ367" s="866">
        <v>5.3</v>
      </c>
      <c r="AK367" s="866">
        <v>6</v>
      </c>
      <c r="AL367" s="879">
        <v>2520</v>
      </c>
      <c r="AM367" s="873">
        <v>0.5</v>
      </c>
      <c r="AN367" s="866">
        <v>0</v>
      </c>
      <c r="AO367" s="740">
        <f>IF(U367="n/a","n/a",IF(AA367&lt;0,"n/a",IF(AA367="n/a","n/a",J367+U367-AA367)))</f>
        <v>-57.784510956354715</v>
      </c>
      <c r="AP367" s="741">
        <f>IF(U367="n/a","n/a",J367+U367)</f>
        <v>11.032747926894013</v>
      </c>
      <c r="AQ367" s="889">
        <f>IF(OR(AC367&lt;0.01,AF367="n/a"),"n/a",(I367/SQRT(22.5*AC367*(I367/AF367))-1)*100)</f>
        <v>210.88585834751922</v>
      </c>
      <c r="AR367" s="651">
        <f>INDEX(Historical!$C$7:$C$1256,MATCH(B367,Historical!$B$7:$B$1278,0))*IF(AH367="n/a",1.03,IF(AH367&lt;0,1.01,IF(AH367&gt;10,1.1,(1+AH367/100))))</f>
        <v>2.2000000000000002</v>
      </c>
      <c r="AS367" s="887">
        <f>IF($AI367="n/a",1.03*AR367,IF($AI367&lt;0,1.01*AR367,IF($AI367&gt;10,1.1*AR367,(1+$AI367/100)*AR367)))</f>
        <v>2.4200000000000004</v>
      </c>
      <c r="AT367" s="887">
        <f>IF($AK367="n/a",1.03*AS367,IF($AK367&lt;0,1.01*AS367,IF($AK367&gt;10,1.1*AS367,(1+$AK367/100)*AS367)))</f>
        <v>2.5652000000000004</v>
      </c>
      <c r="AU367" s="887">
        <f>IF($AK367="n/a",1.03*AT367,IF($AK367&lt;0,1.01*AT367,IF($AK367&gt;10,1.1*AT367,(1+$AK367/100)*AT367)))</f>
        <v>2.7191120000000004</v>
      </c>
      <c r="AV367" s="887">
        <f>IF($AK367="n/a",1.03*AU367,IF($AK367&lt;0,1.01*AU367,IF($AK367&gt;10,1.1*AU367,(1+$AK367/100)*AU367)))</f>
        <v>2.8822587200000007</v>
      </c>
      <c r="AW367" s="651">
        <f>SUM(AR367:AV367)</f>
        <v>12.786570720000004</v>
      </c>
      <c r="AX367" s="748">
        <f>AW367/I367*100</f>
        <v>9.4317110865235705</v>
      </c>
      <c r="AY367" s="935">
        <v>0.57999999999999996</v>
      </c>
      <c r="AZ367" s="873">
        <v>28.299999999999997</v>
      </c>
      <c r="BA367" s="873">
        <v>-29.79</v>
      </c>
      <c r="BB367" s="873">
        <v>1.48</v>
      </c>
      <c r="BC367" s="873">
        <v>-0.28999999999999998</v>
      </c>
      <c r="BE367" s="624">
        <v>2005</v>
      </c>
      <c r="BF367" s="899">
        <f>IF(BE367&gt;2008,0,IF(BE367&gt;2001,1,IF(BE367&gt;1990,2,IF(BE367&gt;1980,3,IF(BE367&gt;1973,4,IF(BE367&gt;1970,5,IF(BE367&gt;1960,6,IF(BE367&gt;1958,7,IF(BE367&gt;1953,8,9)))))))))</f>
        <v>1</v>
      </c>
      <c r="BG367" s="883">
        <v>3.5999999999999996</v>
      </c>
    </row>
    <row r="368" spans="1:59" ht="11.25" customHeight="1" x14ac:dyDescent="0.2">
      <c r="A368" s="872" t="s">
        <v>257</v>
      </c>
      <c r="B368" s="876" t="s">
        <v>258</v>
      </c>
      <c r="C368" s="933" t="s">
        <v>4196</v>
      </c>
      <c r="D368" s="933" t="s">
        <v>4328</v>
      </c>
      <c r="E368" s="733">
        <v>30</v>
      </c>
      <c r="F368" s="1158">
        <v>92</v>
      </c>
      <c r="G368" s="1158" t="s">
        <v>37</v>
      </c>
      <c r="H368" s="1158" t="s">
        <v>106</v>
      </c>
      <c r="I368" s="866">
        <v>148.25</v>
      </c>
      <c r="J368" s="651">
        <f>(M368/I368)*100</f>
        <v>1.160202360876897</v>
      </c>
      <c r="K368" s="885">
        <v>0.43</v>
      </c>
      <c r="L368" s="888">
        <v>4</v>
      </c>
      <c r="M368" s="642">
        <f>K368*L368</f>
        <v>1.72</v>
      </c>
      <c r="N368" s="871" t="s">
        <v>591</v>
      </c>
      <c r="O368" s="735">
        <v>0.4</v>
      </c>
      <c r="P368" s="862">
        <v>43889</v>
      </c>
      <c r="Q368" s="862">
        <v>43909</v>
      </c>
      <c r="R368" s="642">
        <f>(K368-O368)/O368*100</f>
        <v>7.4999999999999929</v>
      </c>
      <c r="S368" s="701">
        <f>IF(INDEX(Historical!$D$7:$D$1254,MATCH(B368,Historical!$B$7:$B$1278,0))=0,"n/a",(INDEX(Historical!$C$7:$C$1256,MATCH(B368,Historical!$B$7:$B$1278,0))/INDEX(Historical!$D$7:$D$1254,MATCH(B368,Historical!$B$7:$B$1278,0))-1)*100)</f>
        <v>8.1081081081081141</v>
      </c>
      <c r="T368" s="701">
        <f>IF(INDEX(Historical!$F$7:$F$1247,MATCH(B368,Historical!$B$7:$B$1278,0))=0,"n/a",((INDEX(Historical!$C$7:$C$1256,MATCH(B368,Historical!$B$7:$B$1278,0))/INDEX(Historical!$F$7:$F$1247,MATCH(B368,Historical!$B$7:$B$1278,0)))^(1/3)-1)*100)</f>
        <v>12.624788044360603</v>
      </c>
      <c r="U368" s="701">
        <f>IF(INDEX(Historical!$H$7:$H$1247,MATCH(B368,Historical!$B$7:$B$1278,0))=0,"n/a",((INDEX(Historical!$C$7:$C$1256,MATCH(B368,Historical!$B$7:$B$1278,0))/INDEX(Historical!$H$7:$H$1247,MATCH(B368,Historical!$B$7:$B$1278,0)))^(1/5)-1)*100)</f>
        <v>12.700920209792542</v>
      </c>
      <c r="V368" s="701">
        <f>IF(INDEX(Historical!$O$7:$O$1247,MATCH(B368,Historical!$B$7:$B$1278,0))=0,"n/a",((INDEX(Historical!$C$7:$C$1256,MATCH(B368,Historical!$B$7:$B$1278,0))/INDEX(Historical!$O$7:$O$1247,MATCH(B368,Historical!$B$7:$B$1278,0)))^(1/10)-1)*100)</f>
        <v>16.751940226096163</v>
      </c>
      <c r="W368" s="702">
        <f>IF(OR(U368&lt;=0,U368="n/a",V368&lt;=0,V368="n/a"),"n/a",U368/V368)</f>
        <v>0.7581760702564504</v>
      </c>
      <c r="X368" s="703">
        <f>IF(OR(AJ368&lt;=0,AJ368="n/a",U368&lt;=0,U368="n/a"),"n/a",U368/AJ368)</f>
        <v>1.5302313505774146</v>
      </c>
      <c r="Y368" s="877" t="s">
        <v>152</v>
      </c>
      <c r="Z368" s="651">
        <f>IF(OR(AC368&lt;0.01,AC368="n/a"),"n/a",M368/AC368*100)</f>
        <v>44.559585492227981</v>
      </c>
      <c r="AA368" s="887">
        <f>IF(OR(AC368&lt;0.01,AC368="n/a"),"n/a",I368/AC368)</f>
        <v>38.406735751295336</v>
      </c>
      <c r="AB368" s="888">
        <v>6</v>
      </c>
      <c r="AC368" s="866">
        <v>3.86</v>
      </c>
      <c r="AD368" s="866">
        <v>5.49</v>
      </c>
      <c r="AE368" s="866">
        <v>6.65</v>
      </c>
      <c r="AF368" s="866">
        <v>7.33</v>
      </c>
      <c r="AG368" s="866">
        <v>19.7</v>
      </c>
      <c r="AH368" s="866">
        <v>9.8000000000000007</v>
      </c>
      <c r="AI368" s="866">
        <v>17.64</v>
      </c>
      <c r="AJ368" s="866">
        <v>8.3000000000000007</v>
      </c>
      <c r="AK368" s="866">
        <v>7.0000000000000009</v>
      </c>
      <c r="AL368" s="879">
        <v>11280</v>
      </c>
      <c r="AM368" s="873">
        <v>0.6</v>
      </c>
      <c r="AN368" s="866">
        <v>0</v>
      </c>
      <c r="AO368" s="740">
        <f>IF(U368="n/a","n/a",IF(AA368&lt;0,"n/a",IF(AA368="n/a","n/a",J368+U368-AA368)))</f>
        <v>-24.545613180625899</v>
      </c>
      <c r="AP368" s="741">
        <f>IF(U368="n/a","n/a",J368+U368)</f>
        <v>13.861122570669439</v>
      </c>
      <c r="AQ368" s="889">
        <f>IF(OR(AC368&lt;0.01,AF368="n/a"),"n/a",(I368/SQRT(22.5*AC368*(I368/AF368))-1)*100)</f>
        <v>253.72391811630899</v>
      </c>
      <c r="AR368" s="651">
        <f>INDEX(Historical!$C$7:$C$1256,MATCH(B368,Historical!$B$7:$B$1278,0))*IF(AH368="n/a",1.03,IF(AH368&lt;0,1.01,IF(AH368&gt;10,1.1,(1+AH368/100))))</f>
        <v>1.7568000000000001</v>
      </c>
      <c r="AS368" s="887">
        <f>IF($AI368="n/a",1.03*AR368,IF($AI368&lt;0,1.01*AR368,IF($AI368&gt;10,1.1*AR368,(1+$AI368/100)*AR368)))</f>
        <v>1.9324800000000004</v>
      </c>
      <c r="AT368" s="887">
        <f>IF($AK368="n/a",1.03*AS368,IF($AK368&lt;0,1.01*AS368,IF($AK368&gt;10,1.1*AS368,(1+$AK368/100)*AS368)))</f>
        <v>2.0677536000000005</v>
      </c>
      <c r="AU368" s="887">
        <f>IF($AK368="n/a",1.03*AT368,IF($AK368&lt;0,1.01*AT368,IF($AK368&gt;10,1.1*AT368,(1+$AK368/100)*AT368)))</f>
        <v>2.2124963520000005</v>
      </c>
      <c r="AV368" s="887">
        <f>IF($AK368="n/a",1.03*AU368,IF($AK368&lt;0,1.01*AU368,IF($AK368&gt;10,1.1*AU368,(1+$AK368/100)*AU368)))</f>
        <v>2.3673710966400008</v>
      </c>
      <c r="AW368" s="651">
        <f>SUM(AR368:AV368)</f>
        <v>10.336901048640003</v>
      </c>
      <c r="AX368" s="748">
        <f>AW368/I368*100</f>
        <v>6.9726145353389573</v>
      </c>
      <c r="AY368" s="935">
        <v>0.47</v>
      </c>
      <c r="AZ368" s="873">
        <v>19.900000000000002</v>
      </c>
      <c r="BA368" s="873">
        <v>-26.240000000000002</v>
      </c>
      <c r="BB368" s="873">
        <v>-8.07</v>
      </c>
      <c r="BC368" s="873">
        <v>-11.77</v>
      </c>
      <c r="BE368" s="624">
        <v>1991</v>
      </c>
      <c r="BF368" s="899">
        <f>IF(BE368&gt;2008,0,IF(BE368&gt;2001,1,IF(BE368&gt;1990,2,IF(BE368&gt;1980,3,IF(BE368&gt;1973,4,IF(BE368&gt;1970,5,IF(BE368&gt;1960,6,IF(BE368&gt;1958,7,IF(BE368&gt;1953,8,9)))))))))</f>
        <v>2</v>
      </c>
      <c r="BG368" s="883">
        <v>13.100000000000001</v>
      </c>
    </row>
    <row r="369" spans="1:59" ht="11.25" customHeight="1" x14ac:dyDescent="0.2">
      <c r="A369" s="872" t="s">
        <v>1353</v>
      </c>
      <c r="B369" s="876" t="s">
        <v>1354</v>
      </c>
      <c r="C369" s="933" t="s">
        <v>4322</v>
      </c>
      <c r="D369" s="933" t="s">
        <v>4352</v>
      </c>
      <c r="E369" s="733">
        <v>9</v>
      </c>
      <c r="F369" s="1158">
        <v>422</v>
      </c>
      <c r="G369" s="1182" t="s">
        <v>115</v>
      </c>
      <c r="H369" s="1182" t="s">
        <v>115</v>
      </c>
      <c r="I369" s="875">
        <v>112.86</v>
      </c>
      <c r="J369" s="651">
        <f>(M369/I369)*100</f>
        <v>0.76200602516391991</v>
      </c>
      <c r="K369" s="878">
        <v>0.43</v>
      </c>
      <c r="L369" s="888">
        <v>2</v>
      </c>
      <c r="M369" s="642">
        <f>K369*L369</f>
        <v>0.86</v>
      </c>
      <c r="N369" s="871" t="s">
        <v>1355</v>
      </c>
      <c r="O369" s="734">
        <v>0.41</v>
      </c>
      <c r="P369" s="867">
        <v>43601</v>
      </c>
      <c r="Q369" s="867">
        <v>43630</v>
      </c>
      <c r="R369" s="642">
        <f>(K369-O369)/O369*100</f>
        <v>4.8780487804878092</v>
      </c>
      <c r="S369" s="701">
        <f>IF(INDEX(Historical!$D$7:$D$1254,MATCH(B369,Historical!$B$7:$B$1278,0))=0,"n/a",(INDEX(Historical!$C$7:$C$1256,MATCH(B369,Historical!$B$7:$B$1278,0))/INDEX(Historical!$D$7:$D$1254,MATCH(B369,Historical!$B$7:$B$1278,0))-1)*100)</f>
        <v>4.8780487804878092</v>
      </c>
      <c r="T369" s="701">
        <f>IF(INDEX(Historical!$F$7:$F$1247,MATCH(B369,Historical!$B$7:$B$1278,0))=0,"n/a",((INDEX(Historical!$C$7:$C$1256,MATCH(B369,Historical!$B$7:$B$1278,0))/INDEX(Historical!$F$7:$F$1247,MATCH(B369,Historical!$B$7:$B$1278,0)))^(1/3)-1)*100)</f>
        <v>10.3501240610526</v>
      </c>
      <c r="U369" s="701">
        <f>IF(INDEX(Historical!$H$7:$H$1247,MATCH(B369,Historical!$B$7:$B$1278,0))=0,"n/a",((INDEX(Historical!$C$7:$C$1256,MATCH(B369,Historical!$B$7:$B$1278,0))/INDEX(Historical!$H$7:$H$1247,MATCH(B369,Historical!$B$7:$B$1278,0)))^(1/5)-1)*100)</f>
        <v>12.370274760425982</v>
      </c>
      <c r="V369" s="701">
        <f>IF(INDEX(Historical!$O$7:$O$1247,MATCH(B369,Historical!$B$7:$B$1278,0))=0,"n/a",((INDEX(Historical!$C$7:$C$1256,MATCH(B369,Historical!$B$7:$B$1278,0))/INDEX(Historical!$O$7:$O$1247,MATCH(B369,Historical!$B$7:$B$1278,0)))^(1/10)-1)*100)</f>
        <v>15.703593010346783</v>
      </c>
      <c r="W369" s="702">
        <f>IF(OR(U369&lt;=0,U369="n/a",V369&lt;=0,V369="n/a"),"n/a",U369/V369)</f>
        <v>0.78773531333086999</v>
      </c>
      <c r="X369" s="703">
        <f>IF(OR(AJ369&lt;=0,AJ369="n/a",U369&lt;=0,U369="n/a"),"n/a",U369/AJ369)</f>
        <v>2.5771405750887464</v>
      </c>
      <c r="Y369" s="877"/>
      <c r="Z369" s="651">
        <f>IF(OR(AC369&lt;0.01,AC369="n/a"),"n/a",M369/AC369*100)</f>
        <v>10.736579275905118</v>
      </c>
      <c r="AA369" s="887">
        <f>IF(OR(AC369&lt;0.01,AC369="n/a"),"n/a",I369/AC369)</f>
        <v>14.089887640449438</v>
      </c>
      <c r="AB369" s="888">
        <v>12</v>
      </c>
      <c r="AC369" s="866">
        <v>8.01</v>
      </c>
      <c r="AD369" s="866">
        <v>1.57</v>
      </c>
      <c r="AE369" s="866">
        <v>0.33</v>
      </c>
      <c r="AF369" s="866">
        <v>1.1599999999999999</v>
      </c>
      <c r="AG369" s="866">
        <v>8.5</v>
      </c>
      <c r="AH369" s="868">
        <v>-6.7</v>
      </c>
      <c r="AI369" s="868">
        <v>57.269999999999996</v>
      </c>
      <c r="AJ369" s="866">
        <v>4.8</v>
      </c>
      <c r="AK369" s="866">
        <v>9</v>
      </c>
      <c r="AL369" s="879">
        <v>5820</v>
      </c>
      <c r="AM369" s="873">
        <v>0.2</v>
      </c>
      <c r="AN369" s="866">
        <v>0.45</v>
      </c>
      <c r="AO369" s="740">
        <f>IF(U369="n/a","n/a",IF(AA369&lt;0,"n/a",IF(AA369="n/a","n/a",J369+U369-AA369)))</f>
        <v>-0.95760685485953623</v>
      </c>
      <c r="AP369" s="741">
        <f>IF(U369="n/a","n/a",J369+U369)</f>
        <v>13.132280785589902</v>
      </c>
      <c r="AQ369" s="889">
        <f>IF(OR(AC369&lt;0.01,AF369="n/a"),"n/a",(I369/SQRT(22.5*AC369*(I369/AF369))-1)*100)</f>
        <v>-14.770193886250881</v>
      </c>
      <c r="AR369" s="651">
        <f>INDEX(Historical!$C$7:$C$1256,MATCH(B369,Historical!$B$7:$B$1278,0))*IF(AH369="n/a",1.03,IF(AH369&lt;0,1.01,IF(AH369&gt;10,1.1,(1+AH369/100))))</f>
        <v>0.86860000000000004</v>
      </c>
      <c r="AS369" s="887">
        <f>IF($AI369="n/a",1.03*AR369,IF($AI369&lt;0,1.01*AR369,IF($AI369&gt;10,1.1*AR369,(1+$AI369/100)*AR369)))</f>
        <v>0.95546000000000009</v>
      </c>
      <c r="AT369" s="887">
        <f>IF($AK369="n/a",1.03*AS369,IF($AK369&lt;0,1.01*AS369,IF($AK369&gt;10,1.1*AS369,(1+$AK369/100)*AS369)))</f>
        <v>1.0414514000000001</v>
      </c>
      <c r="AU369" s="887">
        <f>IF($AK369="n/a",1.03*AT369,IF($AK369&lt;0,1.01*AT369,IF($AK369&gt;10,1.1*AT369,(1+$AK369/100)*AT369)))</f>
        <v>1.1351820260000003</v>
      </c>
      <c r="AV369" s="887">
        <f>IF($AK369="n/a",1.03*AU369,IF($AK369&lt;0,1.01*AU369,IF($AK369&gt;10,1.1*AU369,(1+$AK369/100)*AU369)))</f>
        <v>1.2373484083400004</v>
      </c>
      <c r="AW369" s="651">
        <f>SUM(AR369:AV369)</f>
        <v>5.2380418343400006</v>
      </c>
      <c r="AX369" s="748">
        <f>AW369/I369*100</f>
        <v>4.6411853928229672</v>
      </c>
      <c r="AY369" s="935">
        <v>1.56</v>
      </c>
      <c r="AZ369" s="873">
        <v>44.16</v>
      </c>
      <c r="BA369" s="873">
        <v>-36.79</v>
      </c>
      <c r="BB369" s="873">
        <v>9.0399999999999991</v>
      </c>
      <c r="BC369" s="873">
        <v>-0.91</v>
      </c>
      <c r="BE369" s="624">
        <v>2011</v>
      </c>
      <c r="BF369" s="899">
        <f>IF(BE369&gt;2008,0,IF(BE369&gt;2001,1,IF(BE369&gt;1990,2,IF(BE369&gt;1980,3,IF(BE369&gt;1973,4,IF(BE369&gt;1970,5,IF(BE369&gt;1960,6,IF(BE369&gt;1958,7,IF(BE369&gt;1953,8,9)))))))))</f>
        <v>0</v>
      </c>
      <c r="BG369" s="883">
        <v>3.2</v>
      </c>
    </row>
    <row r="370" spans="1:59" ht="11.25" customHeight="1" x14ac:dyDescent="0.2">
      <c r="A370" s="864" t="s">
        <v>259</v>
      </c>
      <c r="B370" s="876" t="s">
        <v>260</v>
      </c>
      <c r="C370" s="933" t="s">
        <v>153</v>
      </c>
      <c r="D370" s="933" t="s">
        <v>4351</v>
      </c>
      <c r="E370" s="733">
        <v>58</v>
      </c>
      <c r="F370" s="1158">
        <v>11</v>
      </c>
      <c r="G370" s="1178" t="s">
        <v>37</v>
      </c>
      <c r="H370" s="1178" t="s">
        <v>37</v>
      </c>
      <c r="I370" s="866">
        <v>137.11000000000001</v>
      </c>
      <c r="J370" s="651">
        <f>(M370/I370)*100</f>
        <v>2.9465392750346435</v>
      </c>
      <c r="K370" s="878">
        <v>1.01</v>
      </c>
      <c r="L370" s="888">
        <v>4</v>
      </c>
      <c r="M370" s="642">
        <f>K370*L370</f>
        <v>4.04</v>
      </c>
      <c r="N370" s="871" t="s">
        <v>111</v>
      </c>
      <c r="O370" s="734">
        <v>0.95</v>
      </c>
      <c r="P370" s="862">
        <v>43973</v>
      </c>
      <c r="Q370" s="862">
        <v>43991</v>
      </c>
      <c r="R370" s="642">
        <f>(K370-O370)/O370*100</f>
        <v>6.3157894736842159</v>
      </c>
      <c r="S370" s="701">
        <f>IF(INDEX(Historical!$D$7:$D$1254,MATCH(B370,Historical!$B$7:$B$1278,0))=0,"n/a",(INDEX(Historical!$C$7:$C$1256,MATCH(B370,Historical!$B$7:$B$1278,0))/INDEX(Historical!$D$7:$D$1254,MATCH(B370,Historical!$B$7:$B$1278,0))-1)*100)</f>
        <v>5.9322033898305149</v>
      </c>
      <c r="T370" s="701">
        <f>IF(INDEX(Historical!$F$7:$F$1247,MATCH(B370,Historical!$B$7:$B$1278,0))=0,"n/a",((INDEX(Historical!$C$7:$C$1256,MATCH(B370,Historical!$B$7:$B$1278,0))/INDEX(Historical!$F$7:$F$1247,MATCH(B370,Historical!$B$7:$B$1278,0)))^(1/3)-1)*100)</f>
        <v>5.983983294832651</v>
      </c>
      <c r="U370" s="701">
        <f>IF(INDEX(Historical!$H$7:$H$1247,MATCH(B370,Historical!$B$7:$B$1278,0))=0,"n/a",((INDEX(Historical!$C$7:$C$1256,MATCH(B370,Historical!$B$7:$B$1278,0))/INDEX(Historical!$H$7:$H$1247,MATCH(B370,Historical!$B$7:$B$1278,0)))^(1/5)-1)*100)</f>
        <v>6.322318187613063</v>
      </c>
      <c r="V370" s="701">
        <f>IF(INDEX(Historical!$O$7:$O$1247,MATCH(B370,Historical!$B$7:$B$1278,0))=0,"n/a",((INDEX(Historical!$C$7:$C$1256,MATCH(B370,Historical!$B$7:$B$1278,0))/INDEX(Historical!$O$7:$O$1247,MATCH(B370,Historical!$B$7:$B$1278,0)))^(1/10)-1)*100)</f>
        <v>6.867929644412607</v>
      </c>
      <c r="W370" s="702">
        <f>IF(OR(U370&lt;=0,U370="n/a",V370&lt;=0,V370="n/a"),"n/a",U370/V370)</f>
        <v>0.9205566327774739</v>
      </c>
      <c r="X370" s="703" t="str">
        <f>IF(OR(AJ370&lt;=0,AJ370="n/a",U370&lt;=0,U370="n/a"),"n/a",U370/AJ370)</f>
        <v>n/a</v>
      </c>
      <c r="Y370" s="876"/>
      <c r="Z370" s="651">
        <f>IF(OR(AC370&lt;0.01,AC370="n/a"),"n/a",M370/AC370*100)</f>
        <v>64.64</v>
      </c>
      <c r="AA370" s="887">
        <f>IF(OR(AC370&lt;0.01,AC370="n/a"),"n/a",I370/AC370)</f>
        <v>21.937600000000003</v>
      </c>
      <c r="AB370" s="888">
        <v>12</v>
      </c>
      <c r="AC370" s="866">
        <v>6.25</v>
      </c>
      <c r="AD370" s="866">
        <v>5.07</v>
      </c>
      <c r="AE370" s="866">
        <v>4.46</v>
      </c>
      <c r="AF370" s="866">
        <v>5.6</v>
      </c>
      <c r="AG370" s="866">
        <v>24.5</v>
      </c>
      <c r="AH370" s="866">
        <v>0.5</v>
      </c>
      <c r="AI370" s="866">
        <v>12.42</v>
      </c>
      <c r="AJ370" s="866">
        <v>-0.2</v>
      </c>
      <c r="AK370" s="866">
        <v>4.33</v>
      </c>
      <c r="AL370" s="879">
        <v>360590</v>
      </c>
      <c r="AM370" s="873">
        <v>0.08</v>
      </c>
      <c r="AN370" s="866">
        <v>0.59</v>
      </c>
      <c r="AO370" s="740">
        <f>IF(U370="n/a","n/a",IF(AA370&lt;0,"n/a",IF(AA370="n/a","n/a",J370+U370-AA370)))</f>
        <v>-12.668742537352298</v>
      </c>
      <c r="AP370" s="741">
        <f>IF(U370="n/a","n/a",J370+U370)</f>
        <v>9.2688574626477056</v>
      </c>
      <c r="AQ370" s="889">
        <f>IF(OR(AC370&lt;0.01,AF370="n/a"),"n/a",(I370/SQRT(22.5*AC370*(I370/AF370))-1)*100)</f>
        <v>133.6669614834089</v>
      </c>
      <c r="AR370" s="651">
        <f>INDEX(Historical!$C$7:$C$1256,MATCH(B370,Historical!$B$7:$B$1278,0))*IF(AH370="n/a",1.03,IF(AH370&lt;0,1.01,IF(AH370&gt;10,1.1,(1+AH370/100))))</f>
        <v>3.7687499999999998</v>
      </c>
      <c r="AS370" s="887">
        <f>IF($AI370="n/a",1.03*AR370,IF($AI370&lt;0,1.01*AR370,IF($AI370&gt;10,1.1*AR370,(1+$AI370/100)*AR370)))</f>
        <v>4.1456249999999999</v>
      </c>
      <c r="AT370" s="887">
        <f>IF($AK370="n/a",1.03*AS370,IF($AK370&lt;0,1.01*AS370,IF($AK370&gt;10,1.1*AS370,(1+$AK370/100)*AS370)))</f>
        <v>4.3251305624999992</v>
      </c>
      <c r="AU370" s="887">
        <f>IF($AK370="n/a",1.03*AT370,IF($AK370&lt;0,1.01*AT370,IF($AK370&gt;10,1.1*AT370,(1+$AK370/100)*AT370)))</f>
        <v>4.5124087158562487</v>
      </c>
      <c r="AV370" s="887">
        <f>IF($AK370="n/a",1.03*AU370,IF($AK370&lt;0,1.01*AU370,IF($AK370&gt;10,1.1*AU370,(1+$AK370/100)*AU370)))</f>
        <v>4.7077960132528238</v>
      </c>
      <c r="AW370" s="651">
        <f>SUM(AR370:AV370)</f>
        <v>21.459710291609074</v>
      </c>
      <c r="AX370" s="748">
        <f>AW370/I370*100</f>
        <v>15.65145524878497</v>
      </c>
      <c r="AY370" s="935">
        <v>0.66</v>
      </c>
      <c r="AZ370" s="873">
        <v>25.6</v>
      </c>
      <c r="BA370" s="873">
        <v>-12.67</v>
      </c>
      <c r="BB370" s="873">
        <v>-7.23</v>
      </c>
      <c r="BC370" s="873">
        <v>-5.63</v>
      </c>
      <c r="BE370" s="624">
        <v>1963</v>
      </c>
      <c r="BF370" s="899">
        <f>IF(BE370&gt;2008,0,IF(BE370&gt;2001,1,IF(BE370&gt;1990,2,IF(BE370&gt;1980,3,IF(BE370&gt;1973,4,IF(BE370&gt;1970,5,IF(BE370&gt;1960,6,IF(BE370&gt;1958,7,IF(BE370&gt;1953,8,9)))))))))</f>
        <v>6</v>
      </c>
      <c r="BG370" s="883">
        <v>9.5</v>
      </c>
    </row>
    <row r="371" spans="1:59" ht="11.25" customHeight="1" x14ac:dyDescent="0.2">
      <c r="A371" s="872" t="s">
        <v>1351</v>
      </c>
      <c r="B371" s="876" t="s">
        <v>1352</v>
      </c>
      <c r="C371" s="933" t="s">
        <v>245</v>
      </c>
      <c r="D371" s="933" t="s">
        <v>4348</v>
      </c>
      <c r="E371" s="733">
        <v>8</v>
      </c>
      <c r="F371" s="1158">
        <v>569</v>
      </c>
      <c r="G371" s="1141" t="s">
        <v>106</v>
      </c>
      <c r="H371" s="1141" t="s">
        <v>106</v>
      </c>
      <c r="I371" s="875">
        <v>87.33</v>
      </c>
      <c r="J371" s="651">
        <f>(M371/I371)*100</f>
        <v>0.96186877361731349</v>
      </c>
      <c r="K371" s="878">
        <v>0.21</v>
      </c>
      <c r="L371" s="888">
        <v>4</v>
      </c>
      <c r="M371" s="642">
        <f>K371*L371</f>
        <v>0.84</v>
      </c>
      <c r="N371" s="871" t="s">
        <v>3951</v>
      </c>
      <c r="O371" s="734">
        <v>0.17</v>
      </c>
      <c r="P371" s="862">
        <v>44112</v>
      </c>
      <c r="Q371" s="862">
        <v>44127</v>
      </c>
      <c r="R371" s="642">
        <f>(K371-O371)/O371*100</f>
        <v>23.52941176470587</v>
      </c>
      <c r="S371" s="701">
        <f>IF(INDEX(Historical!$D$7:$D$1254,MATCH(B371,Historical!$B$7:$B$1278,0))=0,"n/a",(INDEX(Historical!$C$7:$C$1256,MATCH(B371,Historical!$B$7:$B$1278,0))/INDEX(Historical!$D$7:$D$1254,MATCH(B371,Historical!$B$7:$B$1278,0))-1)*100)</f>
        <v>22.916666666666675</v>
      </c>
      <c r="T371" s="701">
        <f>IF(INDEX(Historical!$F$7:$F$1247,MATCH(B371,Historical!$B$7:$B$1278,0))=0,"n/a",((INDEX(Historical!$C$7:$C$1256,MATCH(B371,Historical!$B$7:$B$1278,0))/INDEX(Historical!$F$7:$F$1247,MATCH(B371,Historical!$B$7:$B$1278,0)))^(1/3)-1)*100)</f>
        <v>21.370374105343572</v>
      </c>
      <c r="U371" s="701">
        <f>IF(INDEX(Historical!$H$7:$H$1247,MATCH(B371,Historical!$B$7:$B$1278,0))=0,"n/a",((INDEX(Historical!$C$7:$C$1256,MATCH(B371,Historical!$B$7:$B$1278,0))/INDEX(Historical!$H$7:$H$1247,MATCH(B371,Historical!$B$7:$B$1278,0)))^(1/5)-1)*100)</f>
        <v>14.484357556762649</v>
      </c>
      <c r="V371" s="701" t="str">
        <f>IF(INDEX(Historical!$O$7:$O$1247,MATCH(B371,Historical!$B$7:$B$1278,0))=0,"n/a",((INDEX(Historical!$C$7:$C$1256,MATCH(B371,Historical!$B$7:$B$1278,0))/INDEX(Historical!$O$7:$O$1247,MATCH(B371,Historical!$B$7:$B$1278,0)))^(1/10)-1)*100)</f>
        <v>n/a</v>
      </c>
      <c r="W371" s="702" t="str">
        <f>IF(OR(U371&lt;=0,U371="n/a",V371&lt;=0,V371="n/a"),"n/a",U371/V371)</f>
        <v>n/a</v>
      </c>
      <c r="X371" s="703">
        <f>IF(OR(AJ371&lt;=0,AJ371="n/a",U371&lt;=0,U371="n/a"),"n/a",U371/AJ371)</f>
        <v>0.3603074019095186</v>
      </c>
      <c r="Y371" s="654"/>
      <c r="Z371" s="651">
        <f>IF(OR(AC371&lt;0.01,AC371="n/a"),"n/a",M371/AC371*100)</f>
        <v>19.399538106235564</v>
      </c>
      <c r="AA371" s="887">
        <f>IF(OR(AC371&lt;0.01,AC371="n/a"),"n/a",I371/AC371)</f>
        <v>20.168591224018474</v>
      </c>
      <c r="AB371" s="888">
        <v>9</v>
      </c>
      <c r="AC371" s="866">
        <v>4.33</v>
      </c>
      <c r="AD371" s="866">
        <v>1.44</v>
      </c>
      <c r="AE371" s="866">
        <v>1.63</v>
      </c>
      <c r="AF371" s="866">
        <v>2.4300000000000002</v>
      </c>
      <c r="AG371" s="866">
        <v>12.8</v>
      </c>
      <c r="AH371" s="866">
        <v>4.5</v>
      </c>
      <c r="AI371" s="866">
        <v>13.919999999999998</v>
      </c>
      <c r="AJ371" s="866">
        <v>40.200000000000003</v>
      </c>
      <c r="AK371" s="866">
        <v>14.000000000000002</v>
      </c>
      <c r="AL371" s="879">
        <v>870.68</v>
      </c>
      <c r="AM371" s="873">
        <v>0.6</v>
      </c>
      <c r="AN371" s="866">
        <v>0</v>
      </c>
      <c r="AO371" s="740">
        <f>IF(U371="n/a","n/a",IF(AA371&lt;0,"n/a",IF(AA371="n/a","n/a",J371+U371-AA371)))</f>
        <v>-4.7223648936385114</v>
      </c>
      <c r="AP371" s="741">
        <f>IF(U371="n/a","n/a",J371+U371)</f>
        <v>15.446226330379963</v>
      </c>
      <c r="AQ371" s="889">
        <f>IF(OR(AC371&lt;0.01,AF371="n/a"),"n/a",(I371/SQRT(22.5*AC371*(I371/AF371))-1)*100)</f>
        <v>47.587528341455588</v>
      </c>
      <c r="AR371" s="651">
        <f>INDEX(Historical!$C$7:$C$1256,MATCH(B371,Historical!$B$7:$B$1278,0))*IF(AH371="n/a",1.03,IF(AH371&lt;0,1.01,IF(AH371&gt;10,1.1,(1+AH371/100))))</f>
        <v>0.61654999999999993</v>
      </c>
      <c r="AS371" s="887">
        <f>IF($AI371="n/a",1.03*AR371,IF($AI371&lt;0,1.01*AR371,IF($AI371&gt;10,1.1*AR371,(1+$AI371/100)*AR371)))</f>
        <v>0.67820499999999995</v>
      </c>
      <c r="AT371" s="887">
        <f>IF($AK371="n/a",1.03*AS371,IF($AK371&lt;0,1.01*AS371,IF($AK371&gt;10,1.1*AS371,(1+$AK371/100)*AS371)))</f>
        <v>0.74602550000000001</v>
      </c>
      <c r="AU371" s="887">
        <f>IF($AK371="n/a",1.03*AT371,IF($AK371&lt;0,1.01*AT371,IF($AK371&gt;10,1.1*AT371,(1+$AK371/100)*AT371)))</f>
        <v>0.82062805000000005</v>
      </c>
      <c r="AV371" s="887">
        <f>IF($AK371="n/a",1.03*AU371,IF($AK371&lt;0,1.01*AU371,IF($AK371&gt;10,1.1*AU371,(1+$AK371/100)*AU371)))</f>
        <v>0.90269085500000013</v>
      </c>
      <c r="AW371" s="651">
        <f>SUM(AR371:AV371)</f>
        <v>3.7640994050000005</v>
      </c>
      <c r="AX371" s="748">
        <f>AW371/I371*100</f>
        <v>4.3102019981678694</v>
      </c>
      <c r="AY371" s="935">
        <v>0.98</v>
      </c>
      <c r="AZ371" s="873">
        <v>79.100000000000009</v>
      </c>
      <c r="BA371" s="873">
        <v>-9.9699999999999989</v>
      </c>
      <c r="BB371" s="873">
        <v>2.68</v>
      </c>
      <c r="BC371" s="873">
        <v>13.900000000000002</v>
      </c>
      <c r="BE371" s="624">
        <v>2013</v>
      </c>
      <c r="BF371" s="899">
        <f>IF(BE371&gt;2008,0,IF(BE371&gt;2001,1,IF(BE371&gt;1990,2,IF(BE371&gt;1980,3,IF(BE371&gt;1973,4,IF(BE371&gt;1970,5,IF(BE371&gt;1960,6,IF(BE371&gt;1958,7,IF(BE371&gt;1953,8,9)))))))))</f>
        <v>0</v>
      </c>
      <c r="BG371" s="883">
        <v>9</v>
      </c>
    </row>
    <row r="372" spans="1:59" ht="11.25" customHeight="1" x14ac:dyDescent="0.2">
      <c r="A372" s="872" t="s">
        <v>1356</v>
      </c>
      <c r="B372" s="876" t="s">
        <v>1357</v>
      </c>
      <c r="C372" s="933" t="s">
        <v>108</v>
      </c>
      <c r="D372" s="933" t="s">
        <v>4341</v>
      </c>
      <c r="E372" s="733">
        <v>9</v>
      </c>
      <c r="F372" s="1158">
        <v>440</v>
      </c>
      <c r="G372" s="1154" t="s">
        <v>37</v>
      </c>
      <c r="H372" s="1154" t="s">
        <v>37</v>
      </c>
      <c r="I372" s="875">
        <v>98.04</v>
      </c>
      <c r="J372" s="651">
        <f>(M372/I372)*100</f>
        <v>3.6719706242350063</v>
      </c>
      <c r="K372" s="878">
        <v>0.9</v>
      </c>
      <c r="L372" s="888">
        <v>4</v>
      </c>
      <c r="M372" s="642">
        <f>K372*L372</f>
        <v>3.6</v>
      </c>
      <c r="N372" s="871" t="s">
        <v>160</v>
      </c>
      <c r="O372" s="734">
        <v>0.8</v>
      </c>
      <c r="P372" s="867">
        <v>43741</v>
      </c>
      <c r="Q372" s="867">
        <v>43769</v>
      </c>
      <c r="R372" s="642">
        <f>(K372-O372)/O372*100</f>
        <v>12.499999999999996</v>
      </c>
      <c r="S372" s="701">
        <f>IF(INDEX(Historical!$D$7:$D$1254,MATCH(B372,Historical!$B$7:$B$1278,0))=0,"n/a",(INDEX(Historical!$C$7:$C$1256,MATCH(B372,Historical!$B$7:$B$1278,0))/INDEX(Historical!$D$7:$D$1254,MATCH(B372,Historical!$B$7:$B$1278,0))-1)*100)</f>
        <v>33.064516129032249</v>
      </c>
      <c r="T372" s="701">
        <f>IF(INDEX(Historical!$F$7:$F$1247,MATCH(B372,Historical!$B$7:$B$1278,0))=0,"n/a",((INDEX(Historical!$C$7:$C$1256,MATCH(B372,Historical!$B$7:$B$1278,0))/INDEX(Historical!$F$7:$F$1247,MATCH(B372,Historical!$B$7:$B$1278,0)))^(1/3)-1)*100)</f>
        <v>21.496949030504076</v>
      </c>
      <c r="U372" s="701">
        <f>IF(INDEX(Historical!$H$7:$H$1247,MATCH(B372,Historical!$B$7:$B$1278,0))=0,"n/a",((INDEX(Historical!$C$7:$C$1256,MATCH(B372,Historical!$B$7:$B$1278,0))/INDEX(Historical!$H$7:$H$1247,MATCH(B372,Historical!$B$7:$B$1278,0)))^(1/5)-1)*100)</f>
        <v>16.165687838587317</v>
      </c>
      <c r="V372" s="701">
        <f>IF(INDEX(Historical!$O$7:$O$1247,MATCH(B372,Historical!$B$7:$B$1278,0))=0,"n/a",((INDEX(Historical!$C$7:$C$1256,MATCH(B372,Historical!$B$7:$B$1278,0))/INDEX(Historical!$O$7:$O$1247,MATCH(B372,Historical!$B$7:$B$1278,0)))^(1/10)-1)*100)</f>
        <v>20.067040795605529</v>
      </c>
      <c r="W372" s="702">
        <f>IF(OR(U372&lt;=0,U372="n/a",V372&lt;=0,V372="n/a"),"n/a",U372/V372)</f>
        <v>0.80558404217364388</v>
      </c>
      <c r="X372" s="703">
        <f>IF(OR(AJ372&lt;=0,AJ372="n/a",U372&lt;=0,U372="n/a"),"n/a",U372/AJ372)</f>
        <v>1.0635320946439024</v>
      </c>
      <c r="Y372" s="877"/>
      <c r="Z372" s="651">
        <f>IF(OR(AC372&lt;0.01,AC372="n/a"),"n/a",M372/AC372*100)</f>
        <v>46.997389033942561</v>
      </c>
      <c r="AA372" s="887">
        <f>IF(OR(AC372&lt;0.01,AC372="n/a"),"n/a",I372/AC372)</f>
        <v>12.798955613577023</v>
      </c>
      <c r="AB372" s="888">
        <v>12</v>
      </c>
      <c r="AC372" s="866">
        <v>7.66</v>
      </c>
      <c r="AD372" s="866" t="s">
        <v>136</v>
      </c>
      <c r="AE372" s="866">
        <v>4.24</v>
      </c>
      <c r="AF372" s="866">
        <v>1.29</v>
      </c>
      <c r="AG372" s="866">
        <v>12.1</v>
      </c>
      <c r="AH372" s="866">
        <v>20.399999999999999</v>
      </c>
      <c r="AI372" s="866">
        <v>20.260000000000002</v>
      </c>
      <c r="AJ372" s="866">
        <v>15.2</v>
      </c>
      <c r="AK372" s="866">
        <v>-1.1100000000000001</v>
      </c>
      <c r="AL372" s="879">
        <v>296110</v>
      </c>
      <c r="AM372" s="873">
        <v>0.1</v>
      </c>
      <c r="AN372" s="866">
        <v>1.35</v>
      </c>
      <c r="AO372" s="740">
        <f>IF(U372="n/a","n/a",IF(AA372&lt;0,"n/a",IF(AA372="n/a","n/a",J372+U372-AA372)))</f>
        <v>7.0387028492452988</v>
      </c>
      <c r="AP372" s="741">
        <f>IF(U372="n/a","n/a",J372+U372)</f>
        <v>19.837658462822322</v>
      </c>
      <c r="AQ372" s="889">
        <f>IF(OR(AC372&lt;0.01,AF372="n/a"),"n/a",(I372/SQRT(22.5*AC372*(I372/AF372))-1)*100)</f>
        <v>-14.33747677591154</v>
      </c>
      <c r="AR372" s="651">
        <f>INDEX(Historical!$C$7:$C$1256,MATCH(B372,Historical!$B$7:$B$1278,0))*IF(AH372="n/a",1.03,IF(AH372&lt;0,1.01,IF(AH372&gt;10,1.1,(1+AH372/100))))</f>
        <v>3.63</v>
      </c>
      <c r="AS372" s="887">
        <f>IF($AI372="n/a",1.03*AR372,IF($AI372&lt;0,1.01*AR372,IF($AI372&gt;10,1.1*AR372,(1+$AI372/100)*AR372)))</f>
        <v>3.9930000000000003</v>
      </c>
      <c r="AT372" s="887">
        <f>IF($AK372="n/a",1.03*AS372,IF($AK372&lt;0,1.01*AS372,IF($AK372&gt;10,1.1*AS372,(1+$AK372/100)*AS372)))</f>
        <v>4.0329300000000003</v>
      </c>
      <c r="AU372" s="887">
        <f>IF($AK372="n/a",1.03*AT372,IF($AK372&lt;0,1.01*AT372,IF($AK372&gt;10,1.1*AT372,(1+$AK372/100)*AT372)))</f>
        <v>4.0732593000000001</v>
      </c>
      <c r="AV372" s="887">
        <f>IF($AK372="n/a",1.03*AU372,IF($AK372&lt;0,1.01*AU372,IF($AK372&gt;10,1.1*AU372,(1+$AK372/100)*AU372)))</f>
        <v>4.1139918930000006</v>
      </c>
      <c r="AW372" s="651">
        <f>SUM(AR372:AV372)</f>
        <v>19.843181193000003</v>
      </c>
      <c r="AX372" s="748">
        <f>AW372/I372*100</f>
        <v>20.239882897796818</v>
      </c>
      <c r="AY372" s="935">
        <v>1.1599999999999999</v>
      </c>
      <c r="AZ372" s="873">
        <v>27.47</v>
      </c>
      <c r="BA372" s="873">
        <v>-30.520000000000003</v>
      </c>
      <c r="BB372" s="873">
        <v>-1.26</v>
      </c>
      <c r="BC372" s="873">
        <v>-4.4400000000000004</v>
      </c>
      <c r="BE372" s="624">
        <v>2011</v>
      </c>
      <c r="BF372" s="899">
        <f>IF(BE372&gt;2008,0,IF(BE372&gt;2001,1,IF(BE372&gt;1990,2,IF(BE372&gt;1980,3,IF(BE372&gt;1973,4,IF(BE372&gt;1970,5,IF(BE372&gt;1960,6,IF(BE372&gt;1958,7,IF(BE372&gt;1953,8,9)))))))))</f>
        <v>0</v>
      </c>
      <c r="BG372" s="883">
        <v>1</v>
      </c>
    </row>
    <row r="373" spans="1:59" s="774" customFormat="1" ht="11.25" customHeight="1" x14ac:dyDescent="0.2">
      <c r="A373" s="646" t="s">
        <v>643</v>
      </c>
      <c r="B373" s="782" t="s">
        <v>644</v>
      </c>
      <c r="C373" s="933" t="s">
        <v>4345</v>
      </c>
      <c r="D373" s="933" t="s">
        <v>519</v>
      </c>
      <c r="E373" s="756">
        <v>27</v>
      </c>
      <c r="F373" s="1158">
        <v>115</v>
      </c>
      <c r="G373" s="1181" t="s">
        <v>106</v>
      </c>
      <c r="H373" s="1181" t="s">
        <v>106</v>
      </c>
      <c r="I373" s="767">
        <v>30.96</v>
      </c>
      <c r="J373" s="758">
        <f>(M373/I373)*100</f>
        <v>4.4250645994832043</v>
      </c>
      <c r="K373" s="780">
        <v>0.34250000000000003</v>
      </c>
      <c r="L373" s="760">
        <v>4</v>
      </c>
      <c r="M373" s="761">
        <f>K373*L373</f>
        <v>1.37</v>
      </c>
      <c r="N373" s="762" t="s">
        <v>423</v>
      </c>
      <c r="O373" s="781">
        <v>0.34</v>
      </c>
      <c r="P373" s="764">
        <v>44018</v>
      </c>
      <c r="Q373" s="764">
        <v>44034</v>
      </c>
      <c r="R373" s="761">
        <f>(K373-O373)/O373*100</f>
        <v>0.73529411764705943</v>
      </c>
      <c r="S373" s="701">
        <f>IF(INDEX(Historical!$D$7:$D$1254,MATCH(B373,Historical!$B$7:$B$1278,0))=0,"n/a",(INDEX(Historical!$C$7:$C$1256,MATCH(B373,Historical!$B$7:$B$1278,0))/INDEX(Historical!$D$7:$D$1254,MATCH(B373,Historical!$B$7:$B$1278,0))-1)*100)</f>
        <v>3.0769230769230882</v>
      </c>
      <c r="T373" s="701">
        <f>IF(INDEX(Historical!$F$7:$F$1247,MATCH(B373,Historical!$B$7:$B$1278,0))=0,"n/a",((INDEX(Historical!$C$7:$C$1256,MATCH(B373,Historical!$B$7:$B$1278,0))/INDEX(Historical!$F$7:$F$1247,MATCH(B373,Historical!$B$7:$B$1278,0)))^(1/3)-1)*100)</f>
        <v>3.1767053684250257</v>
      </c>
      <c r="U373" s="701">
        <f>IF(INDEX(Historical!$H$7:$H$1247,MATCH(B373,Historical!$B$7:$B$1278,0))=0,"n/a",((INDEX(Historical!$C$7:$C$1256,MATCH(B373,Historical!$B$7:$B$1278,0))/INDEX(Historical!$H$7:$H$1247,MATCH(B373,Historical!$B$7:$B$1278,0)))^(1/5)-1)*100)</f>
        <v>4.4085846538828521</v>
      </c>
      <c r="V373" s="701">
        <f>IF(INDEX(Historical!$O$7:$O$1247,MATCH(B373,Historical!$B$7:$B$1278,0))=0,"n/a",((INDEX(Historical!$C$7:$C$1256,MATCH(B373,Historical!$B$7:$B$1278,0))/INDEX(Historical!$O$7:$O$1247,MATCH(B373,Historical!$B$7:$B$1278,0)))^(1/10)-1)*100)</f>
        <v>9.5143686643373258</v>
      </c>
      <c r="W373" s="702">
        <f>IF(OR(U373&lt;=0,U373="n/a",V373&lt;=0,V373="n/a"),"n/a",U373/V373)</f>
        <v>0.46336071361282588</v>
      </c>
      <c r="X373" s="703" t="str">
        <f>IF(OR(AJ373&lt;=0,AJ373="n/a",U373&lt;=0,U373="n/a"),"n/a",U373/AJ373)</f>
        <v>n/a</v>
      </c>
      <c r="Y373" s="775" t="s">
        <v>645</v>
      </c>
      <c r="Z373" s="758" t="str">
        <f>IF(OR(AC373&lt;0.01,AC373="n/a"),"n/a",M373/AC373*100)</f>
        <v>n/a</v>
      </c>
      <c r="AA373" s="766" t="str">
        <f>IF(OR(AC373&lt;0.01,AC373="n/a"),"n/a",I373/AC373)</f>
        <v>n/a</v>
      </c>
      <c r="AB373" s="760">
        <v>4</v>
      </c>
      <c r="AC373" s="767">
        <v>-1.1200000000000001</v>
      </c>
      <c r="AD373" s="767" t="s">
        <v>136</v>
      </c>
      <c r="AE373" s="767">
        <v>1.0900000000000001</v>
      </c>
      <c r="AF373" s="767">
        <v>1.78</v>
      </c>
      <c r="AG373" s="767">
        <v>-5.8000000000000007</v>
      </c>
      <c r="AH373" s="767">
        <v>-145.4</v>
      </c>
      <c r="AI373" s="767">
        <v>12.559999999999999</v>
      </c>
      <c r="AJ373" s="767">
        <v>-19.600000000000001</v>
      </c>
      <c r="AK373" s="767">
        <v>2.6</v>
      </c>
      <c r="AL373" s="768">
        <v>2000</v>
      </c>
      <c r="AM373" s="769">
        <v>0.6</v>
      </c>
      <c r="AN373" s="767">
        <v>0.87</v>
      </c>
      <c r="AO373" s="770" t="str">
        <f>IF(U373="n/a","n/a",IF(AA373&lt;0,"n/a",IF(AA373="n/a","n/a",J373+U373-AA373)))</f>
        <v>n/a</v>
      </c>
      <c r="AP373" s="771">
        <f>IF(U373="n/a","n/a",J373+U373)</f>
        <v>8.8336492533660564</v>
      </c>
      <c r="AQ373" s="772" t="str">
        <f>IF(OR(AC373&lt;0.01,AF373="n/a"),"n/a",(I373/SQRT(22.5*AC373*(I373/AF373))-1)*100)</f>
        <v>n/a</v>
      </c>
      <c r="AR373" s="651">
        <f>INDEX(Historical!$C$7:$C$1256,MATCH(B373,Historical!$B$7:$B$1278,0))*IF(AH373="n/a",1.03,IF(AH373&lt;0,1.01,IF(AH373&gt;10,1.1,(1+AH373/100))))</f>
        <v>1.3534000000000002</v>
      </c>
      <c r="AS373" s="766">
        <f>IF($AI373="n/a",1.03*AR373,IF($AI373&lt;0,1.01*AR373,IF($AI373&gt;10,1.1*AR373,(1+$AI373/100)*AR373)))</f>
        <v>1.4887400000000004</v>
      </c>
      <c r="AT373" s="766">
        <f>IF($AK373="n/a",1.03*AS373,IF($AK373&lt;0,1.01*AS373,IF($AK373&gt;10,1.1*AS373,(1+$AK373/100)*AS373)))</f>
        <v>1.5274472400000005</v>
      </c>
      <c r="AU373" s="766">
        <f>IF($AK373="n/a",1.03*AT373,IF($AK373&lt;0,1.01*AT373,IF($AK373&gt;10,1.1*AT373,(1+$AK373/100)*AT373)))</f>
        <v>1.5671608682400007</v>
      </c>
      <c r="AV373" s="766">
        <f>IF($AK373="n/a",1.03*AU373,IF($AK373&lt;0,1.01*AU373,IF($AK373&gt;10,1.1*AU373,(1+$AK373/100)*AU373)))</f>
        <v>1.6079070508142408</v>
      </c>
      <c r="AW373" s="758">
        <f>SUM(AR373:AV373)</f>
        <v>7.5446551590542423</v>
      </c>
      <c r="AX373" s="773">
        <f>AW373/I373*100</f>
        <v>24.36904121141551</v>
      </c>
      <c r="AY373" s="936">
        <v>0.7</v>
      </c>
      <c r="AZ373" s="769">
        <v>3.2</v>
      </c>
      <c r="BA373" s="769">
        <v>-38.14</v>
      </c>
      <c r="BB373" s="769">
        <v>-4.3999999999999995</v>
      </c>
      <c r="BC373" s="769">
        <v>-15.989999999999998</v>
      </c>
      <c r="BD373" s="909"/>
      <c r="BE373" s="624">
        <v>1994</v>
      </c>
      <c r="BF373" s="899">
        <f>IF(BE373&gt;2008,0,IF(BE373&gt;2001,1,IF(BE373&gt;1990,2,IF(BE373&gt;1980,3,IF(BE373&gt;1973,4,IF(BE373&gt;1970,5,IF(BE373&gt;1960,6,IF(BE373&gt;1958,7,IF(BE373&gt;1953,8,9)))))))))</f>
        <v>2</v>
      </c>
      <c r="BG373" s="825">
        <v>-1.9</v>
      </c>
    </row>
    <row r="374" spans="1:59" ht="11.25" customHeight="1" x14ac:dyDescent="0.2">
      <c r="A374" s="872" t="s">
        <v>646</v>
      </c>
      <c r="B374" s="876" t="s">
        <v>647</v>
      </c>
      <c r="C374" s="933" t="s">
        <v>128</v>
      </c>
      <c r="D374" s="933" t="s">
        <v>4330</v>
      </c>
      <c r="E374" s="733">
        <v>16</v>
      </c>
      <c r="F374" s="1158">
        <v>226</v>
      </c>
      <c r="G374" s="1136" t="s">
        <v>37</v>
      </c>
      <c r="H374" s="1136" t="s">
        <v>37</v>
      </c>
      <c r="I374" s="875">
        <v>62.89</v>
      </c>
      <c r="J374" s="651">
        <f>(M374/I374)*100</f>
        <v>3.6253776435045313</v>
      </c>
      <c r="K374" s="878">
        <v>0.56999999999999995</v>
      </c>
      <c r="L374" s="888">
        <v>4</v>
      </c>
      <c r="M374" s="642">
        <f>K374*L374</f>
        <v>2.2799999999999998</v>
      </c>
      <c r="N374" s="871" t="s">
        <v>148</v>
      </c>
      <c r="O374" s="734">
        <v>0.56000000000000005</v>
      </c>
      <c r="P374" s="867">
        <v>43707</v>
      </c>
      <c r="Q374" s="867">
        <v>43721</v>
      </c>
      <c r="R374" s="642">
        <f>(K374-O374)/O374*100</f>
        <v>1.7857142857142672</v>
      </c>
      <c r="S374" s="701">
        <f>IF(INDEX(Historical!$D$7:$D$1254,MATCH(B374,Historical!$B$7:$B$1278,0))=0,"n/a",(INDEX(Historical!$C$7:$C$1256,MATCH(B374,Historical!$B$7:$B$1278,0))/INDEX(Historical!$D$7:$D$1254,MATCH(B374,Historical!$B$7:$B$1278,0))-1)*100)</f>
        <v>2.7272727272727115</v>
      </c>
      <c r="T374" s="701">
        <f>IF(INDEX(Historical!$F$7:$F$1247,MATCH(B374,Historical!$B$7:$B$1278,0))=0,"n/a",((INDEX(Historical!$C$7:$C$1256,MATCH(B374,Historical!$B$7:$B$1278,0))/INDEX(Historical!$F$7:$F$1247,MATCH(B374,Historical!$B$7:$B$1278,0)))^(1/3)-1)*100)</f>
        <v>3.472773603699264</v>
      </c>
      <c r="U374" s="701">
        <f>IF(INDEX(Historical!$H$7:$H$1247,MATCH(B374,Historical!$B$7:$B$1278,0))=0,"n/a",((INDEX(Historical!$C$7:$C$1256,MATCH(B374,Historical!$B$7:$B$1278,0))/INDEX(Historical!$H$7:$H$1247,MATCH(B374,Historical!$B$7:$B$1278,0)))^(1/5)-1)*100)</f>
        <v>3.5311332075272484</v>
      </c>
      <c r="V374" s="701">
        <f>IF(INDEX(Historical!$O$7:$O$1247,MATCH(B374,Historical!$B$7:$B$1278,0))=0,"n/a",((INDEX(Historical!$C$7:$C$1256,MATCH(B374,Historical!$B$7:$B$1278,0))/INDEX(Historical!$O$7:$O$1247,MATCH(B374,Historical!$B$7:$B$1278,0)))^(1/10)-1)*100)</f>
        <v>4.6832603331742106</v>
      </c>
      <c r="W374" s="702">
        <f>IF(OR(U374&lt;=0,U374="n/a",V374&lt;=0,V374="n/a"),"n/a",U374/V374)</f>
        <v>0.75399037344010389</v>
      </c>
      <c r="X374" s="703">
        <f>IF(OR(AJ374&lt;=0,AJ374="n/a",U374&lt;=0,U374="n/a"),"n/a",U374/AJ374)</f>
        <v>0.36031971505380084</v>
      </c>
      <c r="Y374" s="668"/>
      <c r="Z374" s="651">
        <f>IF(OR(AC374&lt;0.01,AC374="n/a"),"n/a",M374/AC374*100)</f>
        <v>71.924290220820183</v>
      </c>
      <c r="AA374" s="887">
        <f>IF(OR(AC374&lt;0.01,AC374="n/a"),"n/a",I374/AC374)</f>
        <v>19.839116719242902</v>
      </c>
      <c r="AB374" s="888">
        <v>12</v>
      </c>
      <c r="AC374" s="866">
        <v>3.17</v>
      </c>
      <c r="AD374" s="866">
        <v>10.71</v>
      </c>
      <c r="AE374" s="866">
        <v>1.59</v>
      </c>
      <c r="AF374" s="866">
        <v>7.51</v>
      </c>
      <c r="AG374" s="866">
        <v>39.6</v>
      </c>
      <c r="AH374" s="866">
        <v>-26.5</v>
      </c>
      <c r="AI374" s="866">
        <v>0.35000000000000003</v>
      </c>
      <c r="AJ374" s="866">
        <v>9.8000000000000007</v>
      </c>
      <c r="AK374" s="866">
        <v>1.8499999999999999</v>
      </c>
      <c r="AL374" s="879">
        <v>21440</v>
      </c>
      <c r="AM374" s="873">
        <v>0.69</v>
      </c>
      <c r="AN374" s="866">
        <v>2.94</v>
      </c>
      <c r="AO374" s="740">
        <f>IF(U374="n/a","n/a",IF(AA374&lt;0,"n/a",IF(AA374="n/a","n/a",J374+U374-AA374)))</f>
        <v>-12.682605868211123</v>
      </c>
      <c r="AP374" s="741">
        <f>IF(U374="n/a","n/a",J374+U374)</f>
        <v>7.1565108510317792</v>
      </c>
      <c r="AQ374" s="889">
        <f>IF(OR(AC374&lt;0.01,AF374="n/a"),"n/a",(I374/SQRT(22.5*AC374*(I374/AF374))-1)*100)</f>
        <v>157.32967748829228</v>
      </c>
      <c r="AR374" s="651">
        <f>INDEX(Historical!$C$7:$C$1256,MATCH(B374,Historical!$B$7:$B$1278,0))*IF(AH374="n/a",1.03,IF(AH374&lt;0,1.01,IF(AH374&gt;10,1.1,(1+AH374/100))))</f>
        <v>2.2826</v>
      </c>
      <c r="AS374" s="887">
        <f>IF($AI374="n/a",1.03*AR374,IF($AI374&lt;0,1.01*AR374,IF($AI374&gt;10,1.1*AR374,(1+$AI374/100)*AR374)))</f>
        <v>2.2905891</v>
      </c>
      <c r="AT374" s="887">
        <f>IF($AK374="n/a",1.03*AS374,IF($AK374&lt;0,1.01*AS374,IF($AK374&gt;10,1.1*AS374,(1+$AK374/100)*AS374)))</f>
        <v>2.33296499835</v>
      </c>
      <c r="AU374" s="887">
        <f>IF($AK374="n/a",1.03*AT374,IF($AK374&lt;0,1.01*AT374,IF($AK374&gt;10,1.1*AT374,(1+$AK374/100)*AT374)))</f>
        <v>2.3761248508194748</v>
      </c>
      <c r="AV374" s="887">
        <f>IF($AK374="n/a",1.03*AU374,IF($AK374&lt;0,1.01*AU374,IF($AK374&gt;10,1.1*AU374,(1+$AK374/100)*AU374)))</f>
        <v>2.4200831605596349</v>
      </c>
      <c r="AW374" s="651">
        <f>SUM(AR374:AV374)</f>
        <v>11.70236210972911</v>
      </c>
      <c r="AX374" s="748">
        <f>AW374/I374*100</f>
        <v>18.607667530178261</v>
      </c>
      <c r="AY374" s="935">
        <v>0.64</v>
      </c>
      <c r="AZ374" s="873">
        <v>19.420000000000002</v>
      </c>
      <c r="BA374" s="873">
        <v>-13.71</v>
      </c>
      <c r="BB374" s="873">
        <v>-4.8899999999999997</v>
      </c>
      <c r="BC374" s="873">
        <v>-4.1500000000000004</v>
      </c>
      <c r="BE374" s="624">
        <v>2004</v>
      </c>
      <c r="BF374" s="899">
        <f>IF(BE374&gt;2008,0,IF(BE374&gt;2001,1,IF(BE374&gt;1990,2,IF(BE374&gt;1980,3,IF(BE374&gt;1973,4,IF(BE374&gt;1970,5,IF(BE374&gt;1960,6,IF(BE374&gt;1958,7,IF(BE374&gt;1953,8,9)))))))))</f>
        <v>1</v>
      </c>
      <c r="BG374" s="883">
        <v>6.1</v>
      </c>
    </row>
    <row r="375" spans="1:59" ht="11.25" customHeight="1" x14ac:dyDescent="0.2">
      <c r="A375" s="872" t="s">
        <v>1358</v>
      </c>
      <c r="B375" s="876" t="s">
        <v>1359</v>
      </c>
      <c r="C375" s="933" t="s">
        <v>112</v>
      </c>
      <c r="D375" s="933" t="s">
        <v>211</v>
      </c>
      <c r="E375" s="733">
        <v>8</v>
      </c>
      <c r="F375" s="1158">
        <v>558</v>
      </c>
      <c r="G375" s="1141" t="s">
        <v>106</v>
      </c>
      <c r="H375" s="1141" t="s">
        <v>106</v>
      </c>
      <c r="I375" s="875">
        <v>115.12</v>
      </c>
      <c r="J375" s="651">
        <f>(M375/I375)*100</f>
        <v>0.83391243919388458</v>
      </c>
      <c r="K375" s="878">
        <v>0.24</v>
      </c>
      <c r="L375" s="888">
        <v>4</v>
      </c>
      <c r="M375" s="642">
        <f>K375*L375</f>
        <v>0.96</v>
      </c>
      <c r="N375" s="871" t="s">
        <v>691</v>
      </c>
      <c r="O375" s="734">
        <v>0.23</v>
      </c>
      <c r="P375" s="862">
        <v>43927</v>
      </c>
      <c r="Q375" s="862">
        <v>43956</v>
      </c>
      <c r="R375" s="642">
        <f>(K375-O375)/O375*100</f>
        <v>4.3478260869565135</v>
      </c>
      <c r="S375" s="701">
        <f>IF(INDEX(Historical!$D$7:$D$1254,MATCH(B375,Historical!$B$7:$B$1278,0))=0,"n/a",(INDEX(Historical!$C$7:$C$1256,MATCH(B375,Historical!$B$7:$B$1278,0))/INDEX(Historical!$D$7:$D$1254,MATCH(B375,Historical!$B$7:$B$1278,0))-1)*100)</f>
        <v>4.5977011494252817</v>
      </c>
      <c r="T375" s="701">
        <f>IF(INDEX(Historical!$F$7:$F$1247,MATCH(B375,Historical!$B$7:$B$1278,0))=0,"n/a",((INDEX(Historical!$C$7:$C$1256,MATCH(B375,Historical!$B$7:$B$1278,0))/INDEX(Historical!$F$7:$F$1247,MATCH(B375,Historical!$B$7:$B$1278,0)))^(1/3)-1)*100)</f>
        <v>7.1362787323828947</v>
      </c>
      <c r="U375" s="701">
        <f>IF(INDEX(Historical!$H$7:$H$1247,MATCH(B375,Historical!$B$7:$B$1278,0))=0,"n/a",((INDEX(Historical!$C$7:$C$1256,MATCH(B375,Historical!$B$7:$B$1278,0))/INDEX(Historical!$H$7:$H$1247,MATCH(B375,Historical!$B$7:$B$1278,0)))^(1/5)-1)*100)</f>
        <v>9.6161916604832633</v>
      </c>
      <c r="V375" s="701" t="str">
        <f>IF(INDEX(Historical!$O$7:$O$1247,MATCH(B375,Historical!$B$7:$B$1278,0))=0,"n/a",((INDEX(Historical!$C$7:$C$1256,MATCH(B375,Historical!$B$7:$B$1278,0))/INDEX(Historical!$O$7:$O$1247,MATCH(B375,Historical!$B$7:$B$1278,0)))^(1/10)-1)*100)</f>
        <v>n/a</v>
      </c>
      <c r="W375" s="702" t="str">
        <f>IF(OR(U375&lt;=0,U375="n/a",V375&lt;=0,V375="n/a"),"n/a",U375/V375)</f>
        <v>n/a</v>
      </c>
      <c r="X375" s="703">
        <f>IF(OR(AJ375&lt;=0,AJ375="n/a",U375&lt;=0,U375="n/a"),"n/a",U375/AJ375)</f>
        <v>0.78821243118715278</v>
      </c>
      <c r="Y375" s="672"/>
      <c r="Z375" s="651">
        <f>IF(OR(AC375&lt;0.01,AC375="n/a"),"n/a",M375/AC375*100)</f>
        <v>22.535211267605636</v>
      </c>
      <c r="AA375" s="887">
        <f>IF(OR(AC375&lt;0.01,AC375="n/a"),"n/a",I375/AC375)</f>
        <v>27.02347417840376</v>
      </c>
      <c r="AB375" s="888">
        <v>12</v>
      </c>
      <c r="AC375" s="866">
        <v>4.26</v>
      </c>
      <c r="AD375" s="866">
        <v>3.38</v>
      </c>
      <c r="AE375" s="866">
        <v>1.93</v>
      </c>
      <c r="AF375" s="866">
        <v>3.01</v>
      </c>
      <c r="AG375" s="866">
        <v>11.600000000000001</v>
      </c>
      <c r="AH375" s="868">
        <v>-14.099999999999998</v>
      </c>
      <c r="AI375" s="868">
        <v>17.45</v>
      </c>
      <c r="AJ375" s="866">
        <v>12.2</v>
      </c>
      <c r="AK375" s="866">
        <v>8</v>
      </c>
      <c r="AL375" s="879">
        <v>1290</v>
      </c>
      <c r="AM375" s="873">
        <v>1.0999999999999999</v>
      </c>
      <c r="AN375" s="866">
        <v>0.65</v>
      </c>
      <c r="AO375" s="740">
        <f>IF(U375="n/a","n/a",IF(AA375&lt;0,"n/a",IF(AA375="n/a","n/a",J375+U375-AA375)))</f>
        <v>-16.573370078726612</v>
      </c>
      <c r="AP375" s="741">
        <f>IF(U375="n/a","n/a",J375+U375)</f>
        <v>10.450104099677148</v>
      </c>
      <c r="AQ375" s="889">
        <f>IF(OR(AC375&lt;0.01,AF375="n/a"),"n/a",(I375/SQRT(22.5*AC375*(I375/AF375))-1)*100)</f>
        <v>90.135223549504744</v>
      </c>
      <c r="AR375" s="651">
        <f>INDEX(Historical!$C$7:$C$1256,MATCH(B375,Historical!$B$7:$B$1278,0))*IF(AH375="n/a",1.03,IF(AH375&lt;0,1.01,IF(AH375&gt;10,1.1,(1+AH375/100))))</f>
        <v>0.91910000000000003</v>
      </c>
      <c r="AS375" s="887">
        <f>IF($AI375="n/a",1.03*AR375,IF($AI375&lt;0,1.01*AR375,IF($AI375&gt;10,1.1*AR375,(1+$AI375/100)*AR375)))</f>
        <v>1.0110100000000002</v>
      </c>
      <c r="AT375" s="887">
        <f>IF($AK375="n/a",1.03*AS375,IF($AK375&lt;0,1.01*AS375,IF($AK375&gt;10,1.1*AS375,(1+$AK375/100)*AS375)))</f>
        <v>1.0918908000000003</v>
      </c>
      <c r="AU375" s="887">
        <f>IF($AK375="n/a",1.03*AT375,IF($AK375&lt;0,1.01*AT375,IF($AK375&gt;10,1.1*AT375,(1+$AK375/100)*AT375)))</f>
        <v>1.1792420640000003</v>
      </c>
      <c r="AV375" s="887">
        <f>IF($AK375="n/a",1.03*AU375,IF($AK375&lt;0,1.01*AU375,IF($AK375&gt;10,1.1*AU375,(1+$AK375/100)*AU375)))</f>
        <v>1.2735814291200005</v>
      </c>
      <c r="AW375" s="651">
        <f>SUM(AR375:AV375)</f>
        <v>5.4748242931200011</v>
      </c>
      <c r="AX375" s="748">
        <f>AW375/I375*100</f>
        <v>4.7557542504517034</v>
      </c>
      <c r="AY375" s="935">
        <v>1.45</v>
      </c>
      <c r="AZ375" s="873">
        <v>118.39999999999999</v>
      </c>
      <c r="BA375" s="873">
        <v>-9.4700000000000006</v>
      </c>
      <c r="BB375" s="873">
        <v>-0.01</v>
      </c>
      <c r="BC375" s="873">
        <v>14.580000000000002</v>
      </c>
      <c r="BE375" s="624">
        <v>2013</v>
      </c>
      <c r="BF375" s="899">
        <f>IF(BE375&gt;2008,0,IF(BE375&gt;2001,1,IF(BE375&gt;1990,2,IF(BE375&gt;1980,3,IF(BE375&gt;1973,4,IF(BE375&gt;1970,5,IF(BE375&gt;1960,6,IF(BE375&gt;1958,7,IF(BE375&gt;1953,8,9)))))))))</f>
        <v>0</v>
      </c>
      <c r="BG375" s="883">
        <v>5.3</v>
      </c>
    </row>
    <row r="376" spans="1:59" ht="11.25" customHeight="1" x14ac:dyDescent="0.2">
      <c r="A376" s="864" t="s">
        <v>1360</v>
      </c>
      <c r="B376" s="876" t="s">
        <v>1361</v>
      </c>
      <c r="C376" s="933" t="s">
        <v>123</v>
      </c>
      <c r="D376" s="933" t="s">
        <v>4358</v>
      </c>
      <c r="E376" s="733">
        <v>9</v>
      </c>
      <c r="F376" s="1158">
        <v>456</v>
      </c>
      <c r="G376" s="1178" t="s">
        <v>106</v>
      </c>
      <c r="H376" s="1178" t="s">
        <v>106</v>
      </c>
      <c r="I376" s="875">
        <v>62.93</v>
      </c>
      <c r="J376" s="651">
        <f>(M376/I376)*100</f>
        <v>4.2587001430160498</v>
      </c>
      <c r="K376" s="878">
        <v>0.67</v>
      </c>
      <c r="L376" s="888">
        <v>4</v>
      </c>
      <c r="M376" s="642">
        <f>K376*L376</f>
        <v>2.68</v>
      </c>
      <c r="N376" s="871" t="s">
        <v>107</v>
      </c>
      <c r="O376" s="734">
        <v>0.6</v>
      </c>
      <c r="P376" s="862">
        <v>43853</v>
      </c>
      <c r="Q376" s="862">
        <v>43874</v>
      </c>
      <c r="R376" s="642">
        <f>(K376-O376)/O376*100</f>
        <v>11.666666666666679</v>
      </c>
      <c r="S376" s="701">
        <f>IF(INDEX(Historical!$D$7:$D$1254,MATCH(B376,Historical!$B$7:$B$1278,0))=0,"n/a",(INDEX(Historical!$C$7:$C$1256,MATCH(B376,Historical!$B$7:$B$1278,0))/INDEX(Historical!$D$7:$D$1254,MATCH(B376,Historical!$B$7:$B$1278,0))-1)*100)</f>
        <v>9.0909090909090828</v>
      </c>
      <c r="T376" s="701">
        <f>IF(INDEX(Historical!$F$7:$F$1247,MATCH(B376,Historical!$B$7:$B$1278,0))=0,"n/a",((INDEX(Historical!$C$7:$C$1256,MATCH(B376,Historical!$B$7:$B$1278,0))/INDEX(Historical!$F$7:$F$1247,MATCH(B376,Historical!$B$7:$B$1278,0)))^(1/3)-1)*100)</f>
        <v>10.064241629820891</v>
      </c>
      <c r="U376" s="701">
        <f>IF(INDEX(Historical!$H$7:$H$1247,MATCH(B376,Historical!$B$7:$B$1278,0))=0,"n/a",((INDEX(Historical!$C$7:$C$1256,MATCH(B376,Historical!$B$7:$B$1278,0))/INDEX(Historical!$H$7:$H$1247,MATCH(B376,Historical!$B$7:$B$1278,0)))^(1/5)-1)*100)</f>
        <v>11.382417860287909</v>
      </c>
      <c r="V376" s="701">
        <f>IF(INDEX(Historical!$O$7:$O$1247,MATCH(B376,Historical!$B$7:$B$1278,0))=0,"n/a",((INDEX(Historical!$C$7:$C$1256,MATCH(B376,Historical!$B$7:$B$1278,0))/INDEX(Historical!$O$7:$O$1247,MATCH(B376,Historical!$B$7:$B$1278,0)))^(1/10)-1)*100)</f>
        <v>9.5958226385217227</v>
      </c>
      <c r="W376" s="702">
        <f>IF(OR(U376&lt;=0,U376="n/a",V376&lt;=0,V376="n/a"),"n/a",U376/V376)</f>
        <v>1.186184685677081</v>
      </c>
      <c r="X376" s="703" t="str">
        <f>IF(OR(AJ376&lt;=0,AJ376="n/a",U376&lt;=0,U376="n/a"),"n/a",U376/AJ376)</f>
        <v>n/a</v>
      </c>
      <c r="Y376" s="877"/>
      <c r="Z376" s="651">
        <f>IF(OR(AC376&lt;0.01,AC376="n/a"),"n/a",M376/AC376*100)</f>
        <v>116.01731601731602</v>
      </c>
      <c r="AA376" s="887">
        <f>IF(OR(AC376&lt;0.01,AC376="n/a"),"n/a",I376/AC376)</f>
        <v>27.242424242424242</v>
      </c>
      <c r="AB376" s="888">
        <v>12</v>
      </c>
      <c r="AC376" s="866">
        <v>2.31</v>
      </c>
      <c r="AD376" s="866">
        <v>4.84</v>
      </c>
      <c r="AE376" s="866">
        <v>0.72</v>
      </c>
      <c r="AF376" s="866">
        <v>1.38</v>
      </c>
      <c r="AG376" s="866">
        <v>8.6</v>
      </c>
      <c r="AH376" s="868">
        <v>-29.7</v>
      </c>
      <c r="AI376" s="868">
        <v>69.069999999999993</v>
      </c>
      <c r="AJ376" s="866">
        <v>-0.2</v>
      </c>
      <c r="AK376" s="866">
        <v>5.64</v>
      </c>
      <c r="AL376" s="879">
        <v>1000</v>
      </c>
      <c r="AM376" s="873">
        <v>1.3</v>
      </c>
      <c r="AN376" s="866">
        <v>1.17</v>
      </c>
      <c r="AO376" s="740">
        <f>IF(U376="n/a","n/a",IF(AA376&lt;0,"n/a",IF(AA376="n/a","n/a",J376+U376-AA376)))</f>
        <v>-11.601306239120284</v>
      </c>
      <c r="AP376" s="741">
        <f>IF(U376="n/a","n/a",J376+U376)</f>
        <v>15.641118003303959</v>
      </c>
      <c r="AQ376" s="889">
        <f>IF(OR(AC376&lt;0.01,AF376="n/a"),"n/a",(I376/SQRT(22.5*AC376*(I376/AF376))-1)*100)</f>
        <v>29.262085967567721</v>
      </c>
      <c r="AR376" s="651">
        <f>INDEX(Historical!$C$7:$C$1256,MATCH(B376,Historical!$B$7:$B$1278,0))*IF(AH376="n/a",1.03,IF(AH376&lt;0,1.01,IF(AH376&gt;10,1.1,(1+AH376/100))))</f>
        <v>2.4239999999999999</v>
      </c>
      <c r="AS376" s="887">
        <f>IF($AI376="n/a",1.03*AR376,IF($AI376&lt;0,1.01*AR376,IF($AI376&gt;10,1.1*AR376,(1+$AI376/100)*AR376)))</f>
        <v>2.6664000000000003</v>
      </c>
      <c r="AT376" s="887">
        <f>IF($AK376="n/a",1.03*AS376,IF($AK376&lt;0,1.01*AS376,IF($AK376&gt;10,1.1*AS376,(1+$AK376/100)*AS376)))</f>
        <v>2.8167849600000006</v>
      </c>
      <c r="AU376" s="887">
        <f>IF($AK376="n/a",1.03*AT376,IF($AK376&lt;0,1.01*AT376,IF($AK376&gt;10,1.1*AT376,(1+$AK376/100)*AT376)))</f>
        <v>2.9756516317440007</v>
      </c>
      <c r="AV376" s="887">
        <f>IF($AK376="n/a",1.03*AU376,IF($AK376&lt;0,1.01*AU376,IF($AK376&gt;10,1.1*AU376,(1+$AK376/100)*AU376)))</f>
        <v>3.1434783837743625</v>
      </c>
      <c r="AW376" s="651">
        <f>SUM(AR376:AV376)</f>
        <v>14.026314975518364</v>
      </c>
      <c r="AX376" s="748">
        <f>AW376/I376*100</f>
        <v>22.288757310532915</v>
      </c>
      <c r="AY376" s="935">
        <v>1.17</v>
      </c>
      <c r="AZ376" s="873">
        <v>24.64</v>
      </c>
      <c r="BA376" s="873">
        <v>-46.239999999999995</v>
      </c>
      <c r="BB376" s="873">
        <v>4</v>
      </c>
      <c r="BC376" s="873">
        <v>-13.950000000000001</v>
      </c>
      <c r="BE376" s="624">
        <v>2012</v>
      </c>
      <c r="BF376" s="899">
        <f>IF(BE376&gt;2008,0,IF(BE376&gt;2001,1,IF(BE376&gt;1990,2,IF(BE376&gt;1980,3,IF(BE376&gt;1973,4,IF(BE376&gt;1970,5,IF(BE376&gt;1960,6,IF(BE376&gt;1958,7,IF(BE376&gt;1953,8,9)))))))))</f>
        <v>0</v>
      </c>
      <c r="BG376" s="883">
        <v>4</v>
      </c>
    </row>
    <row r="377" spans="1:59" ht="11.25" customHeight="1" x14ac:dyDescent="0.2">
      <c r="A377" s="882" t="s">
        <v>4461</v>
      </c>
      <c r="B377" s="876" t="s">
        <v>4460</v>
      </c>
      <c r="C377" s="933" t="s">
        <v>112</v>
      </c>
      <c r="D377" s="933" t="s">
        <v>4325</v>
      </c>
      <c r="E377" s="733">
        <v>5</v>
      </c>
      <c r="F377" s="1158">
        <v>713</v>
      </c>
      <c r="G377" s="1158" t="s">
        <v>106</v>
      </c>
      <c r="H377" s="1158" t="s">
        <v>106</v>
      </c>
      <c r="I377" s="875">
        <v>10.3</v>
      </c>
      <c r="J377" s="651">
        <f>(M377/I377)*100</f>
        <v>3.4951456310679605</v>
      </c>
      <c r="K377" s="878">
        <v>0.09</v>
      </c>
      <c r="L377" s="888">
        <v>4</v>
      </c>
      <c r="M377" s="642">
        <f>K377*L377</f>
        <v>0.36</v>
      </c>
      <c r="N377" s="871" t="s">
        <v>489</v>
      </c>
      <c r="O377" s="734">
        <v>0.08</v>
      </c>
      <c r="P377" s="867">
        <v>43732</v>
      </c>
      <c r="Q377" s="867">
        <v>43753</v>
      </c>
      <c r="R377" s="642">
        <f>(K377-O377)/O377*100</f>
        <v>12.499999999999993</v>
      </c>
      <c r="S377" s="701">
        <f>IF(INDEX(Historical!$D$7:$D$1254,MATCH(B377,Historical!$B$7:$B$1278,0))=0,"n/a",(INDEX(Historical!$C$7:$C$1256,MATCH(B377,Historical!$B$7:$B$1278,0))/INDEX(Historical!$D$7:$D$1254,MATCH(B377,Historical!$B$7:$B$1278,0))-1)*100)</f>
        <v>6.8965517241379226</v>
      </c>
      <c r="T377" s="701">
        <f>IF(INDEX(Historical!$F$7:$F$1247,MATCH(B377,Historical!$B$7:$B$1278,0))=0,"n/a",((INDEX(Historical!$C$7:$C$1256,MATCH(B377,Historical!$B$7:$B$1278,0))/INDEX(Historical!$F$7:$F$1247,MATCH(B377,Historical!$B$7:$B$1278,0)))^(1/3)-1)*100)</f>
        <v>11.273835644272513</v>
      </c>
      <c r="U377" s="701">
        <f>IF(INDEX(Historical!$H$7:$H$1247,MATCH(B377,Historical!$B$7:$B$1278,0))=0,"n/a",((INDEX(Historical!$C$7:$C$1256,MATCH(B377,Historical!$B$7:$B$1278,0))/INDEX(Historical!$H$7:$H$1247,MATCH(B377,Historical!$B$7:$B$1278,0)))^(1/5)-1)*100)</f>
        <v>9.1607069589288557</v>
      </c>
      <c r="V377" s="701">
        <f>IF(INDEX(Historical!$O$7:$O$1247,MATCH(B377,Historical!$B$7:$B$1278,0))=0,"n/a",((INDEX(Historical!$C$7:$C$1256,MATCH(B377,Historical!$B$7:$B$1278,0))/INDEX(Historical!$O$7:$O$1247,MATCH(B377,Historical!$B$7:$B$1278,0)))^(1/10)-1)*100)</f>
        <v>0</v>
      </c>
      <c r="W377" s="702" t="str">
        <f>IF(OR(U377&lt;=0,U377="n/a",V377&lt;=0,V377="n/a"),"n/a",U377/V377)</f>
        <v>n/a</v>
      </c>
      <c r="X377" s="703">
        <f>IF(OR(AJ377&lt;=0,AJ377="n/a",U377&lt;=0,U377="n/a"),"n/a",U377/AJ377)</f>
        <v>0.29455649385623328</v>
      </c>
      <c r="Y377" s="877"/>
      <c r="Z377" s="651">
        <f>IF(OR(AC377&lt;0.01,AC377="n/a"),"n/a",M377/AC377*100)</f>
        <v>32.432432432432428</v>
      </c>
      <c r="AA377" s="887">
        <f>IF(OR(AC377&lt;0.01,AC377="n/a"),"n/a",I377/AC377)</f>
        <v>9.2792792792792795</v>
      </c>
      <c r="AB377" s="888">
        <v>6</v>
      </c>
      <c r="AC377" s="866">
        <v>1.1100000000000001</v>
      </c>
      <c r="AD377" s="866">
        <v>0.55000000000000004</v>
      </c>
      <c r="AE377" s="866">
        <v>0.51</v>
      </c>
      <c r="AF377" s="866">
        <v>1.55</v>
      </c>
      <c r="AG377" s="866">
        <v>17.5</v>
      </c>
      <c r="AH377" s="866">
        <v>4.3999999999999995</v>
      </c>
      <c r="AI377" s="866">
        <v>84.09</v>
      </c>
      <c r="AJ377" s="866">
        <v>31.1</v>
      </c>
      <c r="AK377" s="866">
        <v>17</v>
      </c>
      <c r="AL377" s="879">
        <v>371.21</v>
      </c>
      <c r="AM377" s="873">
        <v>2.1999999999999997</v>
      </c>
      <c r="AN377" s="866">
        <v>0</v>
      </c>
      <c r="AO377" s="740">
        <f>IF(U377="n/a","n/a",IF(AA377&lt;0,"n/a",IF(AA377="n/a","n/a",J377+U377-AA377)))</f>
        <v>3.3765733107175357</v>
      </c>
      <c r="AP377" s="741">
        <f>IF(U377="n/a","n/a",J377+U377)</f>
        <v>12.655852589996815</v>
      </c>
      <c r="AQ377" s="889">
        <f>IF(OR(AC377&lt;0.01,AF377="n/a"),"n/a",(I377/SQRT(22.5*AC377*(I377/AF377))-1)*100)</f>
        <v>-20.047561685759753</v>
      </c>
      <c r="AR377" s="651">
        <f>INDEX(Historical!$C$7:$C$1256,MATCH(B377,Historical!$B$7:$B$1278,0))*IF(AH377="n/a",1.03,IF(AH377&lt;0,1.01,IF(AH377&gt;10,1.1,(1+AH377/100))))</f>
        <v>0.32363999999999998</v>
      </c>
      <c r="AS377" s="887">
        <f>IF($AI377="n/a",1.03*AR377,IF($AI377&lt;0,1.01*AR377,IF($AI377&gt;10,1.1*AR377,(1+$AI377/100)*AR377)))</f>
        <v>0.35600399999999999</v>
      </c>
      <c r="AT377" s="887">
        <f>IF($AK377="n/a",1.03*AS377,IF($AK377&lt;0,1.01*AS377,IF($AK377&gt;10,1.1*AS377,(1+$AK377/100)*AS377)))</f>
        <v>0.39160440000000002</v>
      </c>
      <c r="AU377" s="887">
        <f>IF($AK377="n/a",1.03*AT377,IF($AK377&lt;0,1.01*AT377,IF($AK377&gt;10,1.1*AT377,(1+$AK377/100)*AT377)))</f>
        <v>0.43076484000000004</v>
      </c>
      <c r="AV377" s="887">
        <f>IF($AK377="n/a",1.03*AU377,IF($AK377&lt;0,1.01*AU377,IF($AK377&gt;10,1.1*AU377,(1+$AK377/100)*AU377)))</f>
        <v>0.47384132400000006</v>
      </c>
      <c r="AW377" s="651">
        <f>SUM(AR377:AV377)</f>
        <v>1.9758545640000003</v>
      </c>
      <c r="AX377" s="748">
        <f>AW377/I377*100</f>
        <v>19.183054019417479</v>
      </c>
      <c r="AY377" s="935">
        <v>0.92</v>
      </c>
      <c r="AZ377" s="873">
        <v>25.759999999999998</v>
      </c>
      <c r="BA377" s="873">
        <v>-54.02</v>
      </c>
      <c r="BB377" s="873">
        <v>-6.7100000000000009</v>
      </c>
      <c r="BC377" s="873">
        <v>-17.190000000000001</v>
      </c>
      <c r="BE377" s="624">
        <v>2015</v>
      </c>
      <c r="BF377" s="899">
        <f>IF(BE377&gt;2008,0,IF(BE377&gt;2001,1,IF(BE377&gt;1990,2,IF(BE377&gt;1980,3,IF(BE377&gt;1973,4,IF(BE377&gt;1970,5,IF(BE377&gt;1960,6,IF(BE377&gt;1958,7,IF(BE377&gt;1953,8,9)))))))))</f>
        <v>0</v>
      </c>
      <c r="BG377" s="883">
        <v>10.7</v>
      </c>
    </row>
    <row r="378" spans="1:59" ht="11.25" customHeight="1" x14ac:dyDescent="0.2">
      <c r="A378" s="864" t="s">
        <v>1370</v>
      </c>
      <c r="B378" s="876" t="s">
        <v>1371</v>
      </c>
      <c r="C378" s="933" t="s">
        <v>108</v>
      </c>
      <c r="D378" s="933" t="s">
        <v>4341</v>
      </c>
      <c r="E378" s="733">
        <v>9</v>
      </c>
      <c r="F378" s="1158">
        <v>435</v>
      </c>
      <c r="G378" s="1182" t="s">
        <v>37</v>
      </c>
      <c r="H378" s="1182" t="s">
        <v>115</v>
      </c>
      <c r="I378" s="875">
        <v>12.98</v>
      </c>
      <c r="J378" s="651">
        <f>(M378/I378)*100</f>
        <v>5.7010785824345138</v>
      </c>
      <c r="K378" s="878">
        <v>0.185</v>
      </c>
      <c r="L378" s="888">
        <v>4</v>
      </c>
      <c r="M378" s="642">
        <f>K378*L378</f>
        <v>0.74</v>
      </c>
      <c r="N378" s="871" t="s">
        <v>148</v>
      </c>
      <c r="O378" s="734">
        <v>0.17</v>
      </c>
      <c r="P378" s="867">
        <v>43703</v>
      </c>
      <c r="Q378" s="867">
        <v>43721</v>
      </c>
      <c r="R378" s="642">
        <f>(K378-O378)/O378*100</f>
        <v>8.8235294117646959</v>
      </c>
      <c r="S378" s="701">
        <f>IF(INDEX(Historical!$D$7:$D$1254,MATCH(B378,Historical!$B$7:$B$1278,0))=0,"n/a",(INDEX(Historical!$C$7:$C$1256,MATCH(B378,Historical!$B$7:$B$1278,0))/INDEX(Historical!$D$7:$D$1254,MATCH(B378,Historical!$B$7:$B$1278,0))-1)*100)</f>
        <v>22.123893805309748</v>
      </c>
      <c r="T378" s="701">
        <f>IF(INDEX(Historical!$F$7:$F$1247,MATCH(B378,Historical!$B$7:$B$1278,0))=0,"n/a",((INDEX(Historical!$C$7:$C$1256,MATCH(B378,Historical!$B$7:$B$1278,0))/INDEX(Historical!$F$7:$F$1247,MATCH(B378,Historical!$B$7:$B$1278,0)))^(1/3)-1)*100)</f>
        <v>27.872861448303944</v>
      </c>
      <c r="U378" s="701">
        <f>IF(INDEX(Historical!$H$7:$H$1247,MATCH(B378,Historical!$B$7:$B$1278,0))=0,"n/a",((INDEX(Historical!$C$7:$C$1256,MATCH(B378,Historical!$B$7:$B$1278,0))/INDEX(Historical!$H$7:$H$1247,MATCH(B378,Historical!$B$7:$B$1278,0)))^(1/5)-1)*100)</f>
        <v>22.512898942832859</v>
      </c>
      <c r="V378" s="701">
        <f>IF(INDEX(Historical!$O$7:$O$1247,MATCH(B378,Historical!$B$7:$B$1278,0))=0,"n/a",((INDEX(Historical!$C$7:$C$1256,MATCH(B378,Historical!$B$7:$B$1278,0))/INDEX(Historical!$O$7:$O$1247,MATCH(B378,Historical!$B$7:$B$1278,0)))^(1/10)-1)*100)</f>
        <v>22.256155801944267</v>
      </c>
      <c r="W378" s="702">
        <f>IF(OR(U378&lt;=0,U378="n/a",V378&lt;=0,V378="n/a"),"n/a",U378/V378)</f>
        <v>1.0115358260057725</v>
      </c>
      <c r="X378" s="703">
        <f>IF(OR(AJ378&lt;=0,AJ378="n/a",U378&lt;=0,U378="n/a"),"n/a",U378/AJ378)</f>
        <v>2.5014332158703176</v>
      </c>
      <c r="Y378" s="876"/>
      <c r="Z378" s="651">
        <f>IF(OR(AC378&lt;0.01,AC378="n/a"),"n/a",M378/AC378*100)</f>
        <v>64.912280701754383</v>
      </c>
      <c r="AA378" s="887">
        <f>IF(OR(AC378&lt;0.01,AC378="n/a"),"n/a",I378/AC378)</f>
        <v>11.385964912280704</v>
      </c>
      <c r="AB378" s="888">
        <v>12</v>
      </c>
      <c r="AC378" s="866">
        <v>1.1399999999999999</v>
      </c>
      <c r="AD378" s="866" t="s">
        <v>136</v>
      </c>
      <c r="AE378" s="866">
        <v>2.54</v>
      </c>
      <c r="AF378" s="866">
        <v>0.8</v>
      </c>
      <c r="AG378" s="866">
        <v>8.7999999999999989</v>
      </c>
      <c r="AH378" s="866">
        <v>-5.5</v>
      </c>
      <c r="AI378" s="866">
        <v>23.64</v>
      </c>
      <c r="AJ378" s="866">
        <v>9</v>
      </c>
      <c r="AK378" s="866">
        <v>-12.6</v>
      </c>
      <c r="AL378" s="879">
        <v>12320</v>
      </c>
      <c r="AM378" s="873">
        <v>0.2</v>
      </c>
      <c r="AN378" s="866">
        <v>0.88</v>
      </c>
      <c r="AO378" s="740">
        <f>IF(U378="n/a","n/a",IF(AA378&lt;0,"n/a",IF(AA378="n/a","n/a",J378+U378-AA378)))</f>
        <v>16.828012612986669</v>
      </c>
      <c r="AP378" s="741">
        <f>IF(U378="n/a","n/a",J378+U378)</f>
        <v>28.213977525267374</v>
      </c>
      <c r="AQ378" s="889">
        <f>IF(OR(AC378&lt;0.01,AF378="n/a"),"n/a",(I378/SQRT(22.5*AC378*(I378/AF378))-1)*100)</f>
        <v>-36.373409018539824</v>
      </c>
      <c r="AR378" s="651">
        <f>INDEX(Historical!$C$7:$C$1256,MATCH(B378,Historical!$B$7:$B$1278,0))*IF(AH378="n/a",1.03,IF(AH378&lt;0,1.01,IF(AH378&gt;10,1.1,(1+AH378/100))))</f>
        <v>0.69689999999999996</v>
      </c>
      <c r="AS378" s="887">
        <f>IF($AI378="n/a",1.03*AR378,IF($AI378&lt;0,1.01*AR378,IF($AI378&gt;10,1.1*AR378,(1+$AI378/100)*AR378)))</f>
        <v>0.76658999999999999</v>
      </c>
      <c r="AT378" s="887">
        <f>IF($AK378="n/a",1.03*AS378,IF($AK378&lt;0,1.01*AS378,IF($AK378&gt;10,1.1*AS378,(1+$AK378/100)*AS378)))</f>
        <v>0.7742559</v>
      </c>
      <c r="AU378" s="887">
        <f>IF($AK378="n/a",1.03*AT378,IF($AK378&lt;0,1.01*AT378,IF($AK378&gt;10,1.1*AT378,(1+$AK378/100)*AT378)))</f>
        <v>0.78199845899999998</v>
      </c>
      <c r="AV378" s="887">
        <f>IF($AK378="n/a",1.03*AU378,IF($AK378&lt;0,1.01*AU378,IF($AK378&gt;10,1.1*AU378,(1+$AK378/100)*AU378)))</f>
        <v>0.78981844358999997</v>
      </c>
      <c r="AW378" s="651">
        <f>SUM(AR378:AV378)</f>
        <v>3.8095628025900004</v>
      </c>
      <c r="AX378" s="748">
        <f>AW378/I378*100</f>
        <v>29.349482300385212</v>
      </c>
      <c r="AY378" s="935">
        <v>1.59</v>
      </c>
      <c r="AZ378" s="873">
        <v>74.22999999999999</v>
      </c>
      <c r="BA378" s="873">
        <v>-36.76</v>
      </c>
      <c r="BB378" s="873">
        <v>3.58</v>
      </c>
      <c r="BC378" s="873">
        <v>-0.8</v>
      </c>
      <c r="BE378" s="624">
        <v>2011</v>
      </c>
      <c r="BF378" s="899">
        <f>IF(BE378&gt;2008,0,IF(BE378&gt;2001,1,IF(BE378&gt;1990,2,IF(BE378&gt;1980,3,IF(BE378&gt;1973,4,IF(BE378&gt;1970,5,IF(BE378&gt;1960,6,IF(BE378&gt;1958,7,IF(BE378&gt;1953,8,9)))))))))</f>
        <v>0</v>
      </c>
      <c r="BG378" s="883">
        <v>0.89999999999999991</v>
      </c>
    </row>
    <row r="379" spans="1:59" ht="11.25" customHeight="1" x14ac:dyDescent="0.2">
      <c r="A379" s="864" t="s">
        <v>1378</v>
      </c>
      <c r="B379" s="876" t="s">
        <v>1379</v>
      </c>
      <c r="C379" s="933" t="s">
        <v>4196</v>
      </c>
      <c r="D379" s="933" t="s">
        <v>4329</v>
      </c>
      <c r="E379" s="733">
        <v>11</v>
      </c>
      <c r="F379" s="1158">
        <v>319</v>
      </c>
      <c r="G379" s="1154" t="s">
        <v>106</v>
      </c>
      <c r="H379" s="1154" t="s">
        <v>106</v>
      </c>
      <c r="I379" s="875">
        <v>197.18</v>
      </c>
      <c r="J379" s="651">
        <f>(M379/I379)*100</f>
        <v>1.8257429759610508</v>
      </c>
      <c r="K379" s="878">
        <v>0.9</v>
      </c>
      <c r="L379" s="888">
        <v>4</v>
      </c>
      <c r="M379" s="642">
        <f>K379*L379</f>
        <v>3.6</v>
      </c>
      <c r="N379" s="871" t="s">
        <v>119</v>
      </c>
      <c r="O379" s="734">
        <v>0.85</v>
      </c>
      <c r="P379" s="862">
        <v>44057</v>
      </c>
      <c r="Q379" s="862">
        <v>44075</v>
      </c>
      <c r="R379" s="642">
        <f>(K379-O379)/O379*100</f>
        <v>5.8823529411764763</v>
      </c>
      <c r="S379" s="701">
        <f>IF(INDEX(Historical!$D$7:$D$1254,MATCH(B379,Historical!$B$7:$B$1278,0))=0,"n/a",(INDEX(Historical!$C$7:$C$1256,MATCH(B379,Historical!$B$7:$B$1278,0))/INDEX(Historical!$D$7:$D$1254,MATCH(B379,Historical!$B$7:$B$1278,0))-1)*100)</f>
        <v>9.1549295774647987</v>
      </c>
      <c r="T379" s="701">
        <f>IF(INDEX(Historical!$F$7:$F$1247,MATCH(B379,Historical!$B$7:$B$1278,0))=0,"n/a",((INDEX(Historical!$C$7:$C$1256,MATCH(B379,Historical!$B$7:$B$1278,0))/INDEX(Historical!$F$7:$F$1247,MATCH(B379,Historical!$B$7:$B$1278,0)))^(1/3)-1)*100)</f>
        <v>13.862522184714066</v>
      </c>
      <c r="U379" s="701">
        <f>IF(INDEX(Historical!$H$7:$H$1247,MATCH(B379,Historical!$B$7:$B$1278,0))=0,"n/a",((INDEX(Historical!$C$7:$C$1256,MATCH(B379,Historical!$B$7:$B$1278,0))/INDEX(Historical!$H$7:$H$1247,MATCH(B379,Historical!$B$7:$B$1278,0)))^(1/5)-1)*100)</f>
        <v>10.286313147852999</v>
      </c>
      <c r="V379" s="701">
        <f>IF(INDEX(Historical!$O$7:$O$1247,MATCH(B379,Historical!$B$7:$B$1278,0))=0,"n/a",((INDEX(Historical!$C$7:$C$1256,MATCH(B379,Historical!$B$7:$B$1278,0))/INDEX(Historical!$O$7:$O$1247,MATCH(B379,Historical!$B$7:$B$1278,0)))^(1/10)-1)*100)</f>
        <v>17.847681928814318</v>
      </c>
      <c r="W379" s="702">
        <f>IF(OR(U379&lt;=0,U379="n/a",V379&lt;=0,V379="n/a"),"n/a",U379/V379)</f>
        <v>0.57633888753060902</v>
      </c>
      <c r="X379" s="703">
        <f>IF(OR(AJ379&lt;=0,AJ379="n/a",U379&lt;=0,U379="n/a"),"n/a",U379/AJ379)</f>
        <v>0.36606096611576505</v>
      </c>
      <c r="Y379" s="664"/>
      <c r="Z379" s="651">
        <f>IF(OR(AC379&lt;0.01,AC379="n/a"),"n/a",M379/AC379*100)</f>
        <v>46.814044213263976</v>
      </c>
      <c r="AA379" s="887">
        <f>IF(OR(AC379&lt;0.01,AC379="n/a"),"n/a",I379/AC379)</f>
        <v>25.64109232769831</v>
      </c>
      <c r="AB379" s="888">
        <v>6</v>
      </c>
      <c r="AC379" s="866">
        <v>7.69</v>
      </c>
      <c r="AD379" s="866">
        <v>2.76</v>
      </c>
      <c r="AE379" s="866">
        <v>5.27</v>
      </c>
      <c r="AF379" s="866">
        <v>11.48</v>
      </c>
      <c r="AG379" s="868">
        <v>47.199999999999996</v>
      </c>
      <c r="AH379" s="866">
        <v>4.5</v>
      </c>
      <c r="AI379" s="866">
        <v>7.6499999999999995</v>
      </c>
      <c r="AJ379" s="866">
        <v>28.1</v>
      </c>
      <c r="AK379" s="866">
        <v>9.2899999999999991</v>
      </c>
      <c r="AL379" s="879">
        <v>30610</v>
      </c>
      <c r="AM379" s="873">
        <v>0.3</v>
      </c>
      <c r="AN379" s="868">
        <v>1.3</v>
      </c>
      <c r="AO379" s="740">
        <f>IF(U379="n/a","n/a",IF(AA379&lt;0,"n/a",IF(AA379="n/a","n/a",J379+U379-AA379)))</f>
        <v>-13.52903620388426</v>
      </c>
      <c r="AP379" s="741">
        <f>IF(U379="n/a","n/a",J379+U379)</f>
        <v>12.11205612381405</v>
      </c>
      <c r="AQ379" s="889">
        <f>IF(OR(AC379&lt;0.01,AF379="n/a"),"n/a",(I379/SQRT(22.5*AC379*(I379/AF379))-1)*100)</f>
        <v>261.69953148495233</v>
      </c>
      <c r="AR379" s="651">
        <f>INDEX(Historical!$C$7:$C$1256,MATCH(B379,Historical!$B$7:$B$1278,0))*IF(AH379="n/a",1.03,IF(AH379&lt;0,1.01,IF(AH379&gt;10,1.1,(1+AH379/100))))</f>
        <v>3.2395</v>
      </c>
      <c r="AS379" s="887">
        <f>IF($AI379="n/a",1.03*AR379,IF($AI379&lt;0,1.01*AR379,IF($AI379&gt;10,1.1*AR379,(1+$AI379/100)*AR379)))</f>
        <v>3.48732175</v>
      </c>
      <c r="AT379" s="887">
        <f>IF($AK379="n/a",1.03*AS379,IF($AK379&lt;0,1.01*AS379,IF($AK379&gt;10,1.1*AS379,(1+$AK379/100)*AS379)))</f>
        <v>3.8112939405750001</v>
      </c>
      <c r="AU379" s="887">
        <f>IF($AK379="n/a",1.03*AT379,IF($AK379&lt;0,1.01*AT379,IF($AK379&gt;10,1.1*AT379,(1+$AK379/100)*AT379)))</f>
        <v>4.1653631476544177</v>
      </c>
      <c r="AV379" s="887">
        <f>IF($AK379="n/a",1.03*AU379,IF($AK379&lt;0,1.01*AU379,IF($AK379&gt;10,1.1*AU379,(1+$AK379/100)*AU379)))</f>
        <v>4.552325384071513</v>
      </c>
      <c r="AW379" s="651">
        <f>SUM(AR379:AV379)</f>
        <v>19.255804222300931</v>
      </c>
      <c r="AX379" s="748">
        <f>AW379/I379*100</f>
        <v>9.7655970292630752</v>
      </c>
      <c r="AY379" s="935">
        <v>1.1499999999999999</v>
      </c>
      <c r="AZ379" s="873">
        <v>78.95</v>
      </c>
      <c r="BA379" s="873">
        <v>-11.790000000000001</v>
      </c>
      <c r="BB379" s="873">
        <v>-0.09</v>
      </c>
      <c r="BC379" s="873">
        <v>9.75</v>
      </c>
      <c r="BE379" s="624">
        <v>2010</v>
      </c>
      <c r="BF379" s="899">
        <f>IF(BE379&gt;2008,0,IF(BE379&gt;2001,1,IF(BE379&gt;1990,2,IF(BE379&gt;1980,3,IF(BE379&gt;1973,4,IF(BE379&gt;1970,5,IF(BE379&gt;1960,6,IF(BE379&gt;1958,7,IF(BE379&gt;1953,8,9)))))))))</f>
        <v>0</v>
      </c>
      <c r="BG379" s="883">
        <v>13.3</v>
      </c>
    </row>
    <row r="380" spans="1:59" s="774" customFormat="1" ht="11.25" customHeight="1" x14ac:dyDescent="0.2">
      <c r="A380" s="646" t="s">
        <v>262</v>
      </c>
      <c r="B380" s="782" t="s">
        <v>263</v>
      </c>
      <c r="C380" s="933" t="s">
        <v>128</v>
      </c>
      <c r="D380" s="933" t="s">
        <v>4356</v>
      </c>
      <c r="E380" s="756">
        <v>48</v>
      </c>
      <c r="F380" s="1158">
        <v>40</v>
      </c>
      <c r="G380" s="1181" t="s">
        <v>115</v>
      </c>
      <c r="H380" s="1181" t="s">
        <v>37</v>
      </c>
      <c r="I380" s="767">
        <v>132.59</v>
      </c>
      <c r="J380" s="758">
        <f>(M380/I380)*100</f>
        <v>3.2279960781356061</v>
      </c>
      <c r="K380" s="759">
        <v>1.07</v>
      </c>
      <c r="L380" s="760">
        <v>4</v>
      </c>
      <c r="M380" s="761">
        <f>K380*L380</f>
        <v>4.28</v>
      </c>
      <c r="N380" s="762" t="s">
        <v>188</v>
      </c>
      <c r="O380" s="763">
        <v>1.03</v>
      </c>
      <c r="P380" s="764">
        <v>43895</v>
      </c>
      <c r="Q380" s="764">
        <v>43922</v>
      </c>
      <c r="R380" s="761">
        <f>(K380-O380)/O380*100</f>
        <v>3.8834951456310711</v>
      </c>
      <c r="S380" s="701">
        <f>IF(INDEX(Historical!$D$7:$D$1254,MATCH(B380,Historical!$B$7:$B$1278,0))=0,"n/a",(INDEX(Historical!$C$7:$C$1256,MATCH(B380,Historical!$B$7:$B$1278,0))/INDEX(Historical!$D$7:$D$1254,MATCH(B380,Historical!$B$7:$B$1278,0))-1)*100)</f>
        <v>3.0226700251889005</v>
      </c>
      <c r="T380" s="701">
        <f>IF(INDEX(Historical!$F$7:$F$1247,MATCH(B380,Historical!$B$7:$B$1278,0))=0,"n/a",((INDEX(Historical!$C$7:$C$1256,MATCH(B380,Historical!$B$7:$B$1278,0))/INDEX(Historical!$F$7:$F$1247,MATCH(B380,Historical!$B$7:$B$1278,0)))^(1/3)-1)*100)</f>
        <v>3.9618441645456137</v>
      </c>
      <c r="U380" s="701">
        <f>IF(INDEX(Historical!$H$7:$H$1247,MATCH(B380,Historical!$B$7:$B$1278,0))=0,"n/a",((INDEX(Historical!$C$7:$C$1256,MATCH(B380,Historical!$B$7:$B$1278,0))/INDEX(Historical!$H$7:$H$1247,MATCH(B380,Historical!$B$7:$B$1278,0)))^(1/5)-1)*100)</f>
        <v>4.6658122225865295</v>
      </c>
      <c r="V380" s="701">
        <f>IF(INDEX(Historical!$O$7:$O$1247,MATCH(B380,Historical!$B$7:$B$1278,0))=0,"n/a",((INDEX(Historical!$C$7:$C$1256,MATCH(B380,Historical!$B$7:$B$1278,0))/INDEX(Historical!$O$7:$O$1247,MATCH(B380,Historical!$B$7:$B$1278,0)))^(1/10)-1)*100)</f>
        <v>6.0123398646766413</v>
      </c>
      <c r="W380" s="702">
        <f>IF(OR(U380&lt;=0,U380="n/a",V380&lt;=0,V380="n/a"),"n/a",U380/V380)</f>
        <v>0.77603933370414491</v>
      </c>
      <c r="X380" s="703">
        <f>IF(OR(AJ380&lt;=0,AJ380="n/a",U380&lt;=0,U380="n/a"),"n/a",U380/AJ380)</f>
        <v>0.47610328801903357</v>
      </c>
      <c r="Y380" s="775"/>
      <c r="Z380" s="758">
        <f>IF(OR(AC380&lt;0.01,AC380="n/a"),"n/a",M380/AC380*100)</f>
        <v>62.209302325581397</v>
      </c>
      <c r="AA380" s="766">
        <f>IF(OR(AC380&lt;0.01,AC380="n/a"),"n/a",I380/AC380)</f>
        <v>19.271802325581397</v>
      </c>
      <c r="AB380" s="760">
        <v>12</v>
      </c>
      <c r="AC380" s="767">
        <v>6.88</v>
      </c>
      <c r="AD380" s="767">
        <v>3.09</v>
      </c>
      <c r="AE380" s="767">
        <v>2.42</v>
      </c>
      <c r="AF380" s="776">
        <v>135.30000000000001</v>
      </c>
      <c r="AG380" s="776" t="s">
        <v>136</v>
      </c>
      <c r="AH380" s="767">
        <v>42.9</v>
      </c>
      <c r="AI380" s="767">
        <v>2.75</v>
      </c>
      <c r="AJ380" s="767">
        <v>9.8000000000000007</v>
      </c>
      <c r="AK380" s="767">
        <v>6.2399999999999993</v>
      </c>
      <c r="AL380" s="768">
        <v>45620</v>
      </c>
      <c r="AM380" s="769">
        <v>0.33999999999999997</v>
      </c>
      <c r="AN380" s="1142">
        <v>25.07</v>
      </c>
      <c r="AO380" s="770">
        <f>IF(U380="n/a","n/a",IF(AA380&lt;0,"n/a",IF(AA380="n/a","n/a",J380+U380-AA380)))</f>
        <v>-11.377994024859262</v>
      </c>
      <c r="AP380" s="771">
        <f>IF(U380="n/a","n/a",J380+U380)</f>
        <v>7.8938083007221351</v>
      </c>
      <c r="AQ380" s="772">
        <f>IF(OR(AC380&lt;0.01,AF380="n/a"),"n/a",(I380/SQRT(22.5*AC380*(I380/AF380))-1)*100)</f>
        <v>976.51182677121324</v>
      </c>
      <c r="AR380" s="651">
        <f>INDEX(Historical!$C$7:$C$1256,MATCH(B380,Historical!$B$7:$B$1278,0))*IF(AH380="n/a",1.03,IF(AH380&lt;0,1.01,IF(AH380&gt;10,1.1,(1+AH380/100))))</f>
        <v>4.4990000000000006</v>
      </c>
      <c r="AS380" s="766">
        <f>IF($AI380="n/a",1.03*AR380,IF($AI380&lt;0,1.01*AR380,IF($AI380&gt;10,1.1*AR380,(1+$AI380/100)*AR380)))</f>
        <v>4.622722500000001</v>
      </c>
      <c r="AT380" s="766">
        <f>IF($AK380="n/a",1.03*AS380,IF($AK380&lt;0,1.01*AS380,IF($AK380&gt;10,1.1*AS380,(1+$AK380/100)*AS380)))</f>
        <v>4.9111803840000015</v>
      </c>
      <c r="AU380" s="766">
        <f>IF($AK380="n/a",1.03*AT380,IF($AK380&lt;0,1.01*AT380,IF($AK380&gt;10,1.1*AT380,(1+$AK380/100)*AT380)))</f>
        <v>5.217638039961602</v>
      </c>
      <c r="AV380" s="766">
        <f>IF($AK380="n/a",1.03*AU380,IF($AK380&lt;0,1.01*AU380,IF($AK380&gt;10,1.1*AU380,(1+$AK380/100)*AU380)))</f>
        <v>5.5432186536552059</v>
      </c>
      <c r="AW380" s="758">
        <f>SUM(AR380:AV380)</f>
        <v>24.793759577616811</v>
      </c>
      <c r="AX380" s="773">
        <f>AW380/I380*100</f>
        <v>18.699569784762659</v>
      </c>
      <c r="AY380" s="936">
        <v>0.46</v>
      </c>
      <c r="AZ380" s="769">
        <v>19.82</v>
      </c>
      <c r="BA380" s="769">
        <v>-17.21</v>
      </c>
      <c r="BB380" s="769">
        <v>-11.01</v>
      </c>
      <c r="BC380" s="769">
        <v>-7.1999999999999993</v>
      </c>
      <c r="BD380" s="909"/>
      <c r="BE380" s="624">
        <v>1973</v>
      </c>
      <c r="BF380" s="899">
        <f>IF(BE380&gt;2008,0,IF(BE380&gt;2001,1,IF(BE380&gt;1990,2,IF(BE380&gt;1980,3,IF(BE380&gt;1973,4,IF(BE380&gt;1970,5,IF(BE380&gt;1960,6,IF(BE380&gt;1958,7,IF(BE380&gt;1953,8,9)))))))))</f>
        <v>5</v>
      </c>
      <c r="BG380" s="825">
        <v>14.799999999999999</v>
      </c>
    </row>
    <row r="381" spans="1:59" ht="11.25" customHeight="1" x14ac:dyDescent="0.2">
      <c r="A381" s="882" t="s">
        <v>4586</v>
      </c>
      <c r="B381" s="876" t="s">
        <v>4581</v>
      </c>
      <c r="C381" s="933" t="s">
        <v>108</v>
      </c>
      <c r="D381" s="933" t="s">
        <v>118</v>
      </c>
      <c r="E381" s="733">
        <v>5</v>
      </c>
      <c r="F381" s="1158">
        <v>729</v>
      </c>
      <c r="G381" s="1138" t="s">
        <v>106</v>
      </c>
      <c r="H381" s="1138" t="s">
        <v>106</v>
      </c>
      <c r="I381" s="875">
        <v>187.47</v>
      </c>
      <c r="J381" s="651">
        <f>(M381/I381)*100</f>
        <v>0.19203072491598655</v>
      </c>
      <c r="K381" s="878">
        <v>0.09</v>
      </c>
      <c r="L381" s="888">
        <v>4</v>
      </c>
      <c r="M381" s="642">
        <f>K381*L381</f>
        <v>0.36</v>
      </c>
      <c r="N381" s="871" t="s">
        <v>148</v>
      </c>
      <c r="O381" s="734">
        <v>0.08</v>
      </c>
      <c r="P381" s="862">
        <v>43888</v>
      </c>
      <c r="Q381" s="862">
        <v>43902</v>
      </c>
      <c r="R381" s="642">
        <f>(K381-O381)/O381*100</f>
        <v>12.499999999999993</v>
      </c>
      <c r="S381" s="701">
        <f>IF(INDEX(Historical!$D$7:$D$1254,MATCH(B381,Historical!$B$7:$B$1278,0))=0,"n/a",(INDEX(Historical!$C$7:$C$1256,MATCH(B381,Historical!$B$7:$B$1278,0))/INDEX(Historical!$D$7:$D$1254,MATCH(B381,Historical!$B$7:$B$1278,0))-1)*100)</f>
        <v>14.285714285714279</v>
      </c>
      <c r="T381" s="701">
        <f>IF(INDEX(Historical!$F$7:$F$1247,MATCH(B381,Historical!$B$7:$B$1278,0))=0,"n/a",((INDEX(Historical!$C$7:$C$1256,MATCH(B381,Historical!$B$7:$B$1278,0))/INDEX(Historical!$F$7:$F$1247,MATCH(B381,Historical!$B$7:$B$1278,0)))^(1/3)-1)*100)</f>
        <v>47.361259945615465</v>
      </c>
      <c r="U381" s="701" t="str">
        <f>IF(INDEX(Historical!$H$7:$H$1247,MATCH(B381,Historical!$B$7:$B$1278,0))=0,"n/a",((INDEX(Historical!$C$7:$C$1256,MATCH(B381,Historical!$B$7:$B$1278,0))/INDEX(Historical!$H$7:$H$1247,MATCH(B381,Historical!$B$7:$B$1278,0)))^(1/5)-1)*100)</f>
        <v>n/a</v>
      </c>
      <c r="V381" s="701" t="str">
        <f>IF(INDEX(Historical!$O$7:$O$1247,MATCH(B381,Historical!$B$7:$B$1278,0))=0,"n/a",((INDEX(Historical!$C$7:$C$1256,MATCH(B381,Historical!$B$7:$B$1278,0))/INDEX(Historical!$O$7:$O$1247,MATCH(B381,Historical!$B$7:$B$1278,0)))^(1/10)-1)*100)</f>
        <v>n/a</v>
      </c>
      <c r="W381" s="702" t="str">
        <f>IF(OR(U381&lt;=0,U381="n/a",V381&lt;=0,V381="n/a"),"n/a",U381/V381)</f>
        <v>n/a</v>
      </c>
      <c r="X381" s="703" t="str">
        <f>IF(OR(AJ381&lt;=0,AJ381="n/a",U381&lt;=0,U381="n/a"),"n/a",U381/AJ381)</f>
        <v>n/a</v>
      </c>
      <c r="Y381" s="877"/>
      <c r="Z381" s="651">
        <f>IF(OR(AC381&lt;0.01,AC381="n/a"),"n/a",M381/AC381*100)</f>
        <v>12.28668941979522</v>
      </c>
      <c r="AA381" s="887">
        <f>IF(OR(AC381&lt;0.01,AC381="n/a"),"n/a",I381/AC381)</f>
        <v>63.982935153583611</v>
      </c>
      <c r="AB381" s="888">
        <v>12</v>
      </c>
      <c r="AC381" s="866">
        <v>2.93</v>
      </c>
      <c r="AD381" s="866">
        <v>4.2699999999999996</v>
      </c>
      <c r="AE381" s="866">
        <v>11.48</v>
      </c>
      <c r="AF381" s="866">
        <v>9.1</v>
      </c>
      <c r="AG381" s="866">
        <v>16</v>
      </c>
      <c r="AH381" s="866">
        <v>83.6</v>
      </c>
      <c r="AI381" s="866">
        <v>14.790000000000001</v>
      </c>
      <c r="AJ381" s="866">
        <v>35.799999999999997</v>
      </c>
      <c r="AK381" s="866">
        <v>15</v>
      </c>
      <c r="AL381" s="879">
        <v>4240</v>
      </c>
      <c r="AM381" s="873">
        <v>2.9000000000000004</v>
      </c>
      <c r="AN381" s="866">
        <v>7.0000000000000007E-2</v>
      </c>
      <c r="AO381" s="740" t="str">
        <f>IF(U381="n/a","n/a",IF(AA381&lt;0,"n/a",IF(AA381="n/a","n/a",J381+U381-AA381)))</f>
        <v>n/a</v>
      </c>
      <c r="AP381" s="741" t="str">
        <f>IF(U381="n/a","n/a",J381+U381)</f>
        <v>n/a</v>
      </c>
      <c r="AQ381" s="889">
        <f>IF(OR(AC381&lt;0.01,AF381="n/a"),"n/a",(I381/SQRT(22.5*AC381*(I381/AF381))-1)*100)</f>
        <v>408.6997411255096</v>
      </c>
      <c r="AR381" s="651">
        <f>INDEX(Historical!$C$7:$C$1256,MATCH(B381,Historical!$B$7:$B$1278,0))*IF(AH381="n/a",1.03,IF(AH381&lt;0,1.01,IF(AH381&gt;10,1.1,(1+AH381/100))))</f>
        <v>0.35200000000000004</v>
      </c>
      <c r="AS381" s="887">
        <f>IF($AI381="n/a",1.03*AR381,IF($AI381&lt;0,1.01*AR381,IF($AI381&gt;10,1.1*AR381,(1+$AI381/100)*AR381)))</f>
        <v>0.38720000000000004</v>
      </c>
      <c r="AT381" s="887">
        <f>IF($AK381="n/a",1.03*AS381,IF($AK381&lt;0,1.01*AS381,IF($AK381&gt;10,1.1*AS381,(1+$AK381/100)*AS381)))</f>
        <v>0.42592000000000008</v>
      </c>
      <c r="AU381" s="887">
        <f>IF($AK381="n/a",1.03*AT381,IF($AK381&lt;0,1.01*AT381,IF($AK381&gt;10,1.1*AT381,(1+$AK381/100)*AT381)))</f>
        <v>0.4685120000000001</v>
      </c>
      <c r="AV381" s="887">
        <f>IF($AK381="n/a",1.03*AU381,IF($AK381&lt;0,1.01*AU381,IF($AK381&gt;10,1.1*AU381,(1+$AK381/100)*AU381)))</f>
        <v>0.51536320000000013</v>
      </c>
      <c r="AW381" s="651">
        <f>SUM(AR381:AV381)</f>
        <v>2.1489952000000003</v>
      </c>
      <c r="AX381" s="748">
        <f>AW381/I381*100</f>
        <v>1.14631418360271</v>
      </c>
      <c r="AY381" s="935">
        <v>0.73</v>
      </c>
      <c r="AZ381" s="873">
        <v>131.64000000000001</v>
      </c>
      <c r="BA381" s="873">
        <v>-12.620000000000001</v>
      </c>
      <c r="BB381" s="873">
        <v>-5.62</v>
      </c>
      <c r="BC381" s="873">
        <v>23.23</v>
      </c>
      <c r="BE381" s="624">
        <v>2016</v>
      </c>
      <c r="BF381" s="899">
        <f>IF(BE381&gt;2008,0,IF(BE381&gt;2001,1,IF(BE381&gt;1990,2,IF(BE381&gt;1980,3,IF(BE381&gt;1973,4,IF(BE381&gt;1970,5,IF(BE381&gt;1960,6,IF(BE381&gt;1958,7,IF(BE381&gt;1953,8,9)))))))))</f>
        <v>0</v>
      </c>
      <c r="BG381" s="883">
        <v>5.8000000000000007</v>
      </c>
    </row>
    <row r="382" spans="1:59" ht="11.25" customHeight="1" x14ac:dyDescent="0.2">
      <c r="A382" s="864" t="s">
        <v>186</v>
      </c>
      <c r="B382" s="876" t="s">
        <v>187</v>
      </c>
      <c r="C382" s="933" t="s">
        <v>128</v>
      </c>
      <c r="D382" s="933" t="s">
        <v>4349</v>
      </c>
      <c r="E382" s="733">
        <v>58</v>
      </c>
      <c r="F382" s="1158">
        <v>10</v>
      </c>
      <c r="G382" s="1158" t="s">
        <v>115</v>
      </c>
      <c r="H382" s="1158" t="s">
        <v>115</v>
      </c>
      <c r="I382" s="866">
        <v>48.06</v>
      </c>
      <c r="J382" s="651">
        <f>(M382/I382)*100</f>
        <v>3.4124011652101536</v>
      </c>
      <c r="K382" s="878">
        <v>0.41</v>
      </c>
      <c r="L382" s="888">
        <v>4</v>
      </c>
      <c r="M382" s="642">
        <f>K382*L382</f>
        <v>1.64</v>
      </c>
      <c r="N382" s="871" t="s">
        <v>163</v>
      </c>
      <c r="O382" s="734">
        <v>0.4</v>
      </c>
      <c r="P382" s="862">
        <v>43903</v>
      </c>
      <c r="Q382" s="862">
        <v>43922</v>
      </c>
      <c r="R382" s="642">
        <f>(K382-O382)/O382*100</f>
        <v>2.4999999999999885</v>
      </c>
      <c r="S382" s="701">
        <f>IF(INDEX(Historical!$D$7:$D$1254,MATCH(B382,Historical!$B$7:$B$1278,0))=0,"n/a",(INDEX(Historical!$C$7:$C$1256,MATCH(B382,Historical!$B$7:$B$1278,0))/INDEX(Historical!$D$7:$D$1254,MATCH(B382,Historical!$B$7:$B$1278,0))-1)*100)</f>
        <v>2.5641025641025772</v>
      </c>
      <c r="T382" s="701">
        <f>IF(INDEX(Historical!$F$7:$F$1247,MATCH(B382,Historical!$B$7:$B$1278,0))=0,"n/a",((INDEX(Historical!$C$7:$C$1256,MATCH(B382,Historical!$B$7:$B$1278,0))/INDEX(Historical!$F$7:$F$1247,MATCH(B382,Historical!$B$7:$B$1278,0)))^(1/3)-1)*100)</f>
        <v>4.5515917149420382</v>
      </c>
      <c r="U382" s="701">
        <f>IF(INDEX(Historical!$H$7:$H$1247,MATCH(B382,Historical!$B$7:$B$1278,0))=0,"n/a",((INDEX(Historical!$C$7:$C$1256,MATCH(B382,Historical!$B$7:$B$1278,0))/INDEX(Historical!$H$7:$H$1247,MATCH(B382,Historical!$B$7:$B$1278,0)))^(1/5)-1)*100)</f>
        <v>5.5727976512114141</v>
      </c>
      <c r="V382" s="701">
        <f>IF(INDEX(Historical!$O$7:$O$1247,MATCH(B382,Historical!$B$7:$B$1278,0))=0,"n/a",((INDEX(Historical!$C$7:$C$1256,MATCH(B382,Historical!$B$7:$B$1278,0))/INDEX(Historical!$O$7:$O$1247,MATCH(B382,Historical!$B$7:$B$1278,0)))^(1/10)-1)*100)</f>
        <v>6.9130238595059845</v>
      </c>
      <c r="W382" s="702">
        <f>IF(OR(U382&lt;=0,U382="n/a",V382&lt;=0,V382="n/a"),"n/a",U382/V382)</f>
        <v>0.80613024986863779</v>
      </c>
      <c r="X382" s="703">
        <f>IF(OR(AJ382&lt;=0,AJ382="n/a",U382&lt;=0,U382="n/a"),"n/a",U382/AJ382)</f>
        <v>1.0514712549455498</v>
      </c>
      <c r="Y382" s="664"/>
      <c r="Z382" s="651">
        <f>IF(OR(AC382&lt;0.01,AC382="n/a"),"n/a",M382/AC382*100)</f>
        <v>84.974093264248708</v>
      </c>
      <c r="AA382" s="887">
        <f>IF(OR(AC382&lt;0.01,AC382="n/a"),"n/a",I382/AC382)</f>
        <v>24.901554404145081</v>
      </c>
      <c r="AB382" s="888">
        <v>12</v>
      </c>
      <c r="AC382" s="866">
        <v>1.93</v>
      </c>
      <c r="AD382" s="866">
        <v>7.46</v>
      </c>
      <c r="AE382" s="866">
        <v>6.19</v>
      </c>
      <c r="AF382" s="866">
        <v>11.1</v>
      </c>
      <c r="AG382" s="866">
        <v>45.5</v>
      </c>
      <c r="AH382" s="866">
        <v>38</v>
      </c>
      <c r="AI382" s="866">
        <v>12</v>
      </c>
      <c r="AJ382" s="866">
        <v>5.3</v>
      </c>
      <c r="AK382" s="866">
        <v>3.34</v>
      </c>
      <c r="AL382" s="879">
        <v>207090</v>
      </c>
      <c r="AM382" s="873">
        <v>0.70000000000000007</v>
      </c>
      <c r="AN382" s="866">
        <v>2.84</v>
      </c>
      <c r="AO382" s="740">
        <f>IF(U382="n/a","n/a",IF(AA382&lt;0,"n/a",IF(AA382="n/a","n/a",J382+U382-AA382)))</f>
        <v>-15.916355587723514</v>
      </c>
      <c r="AP382" s="741">
        <f>IF(U382="n/a","n/a",J382+U382)</f>
        <v>8.9851988164215673</v>
      </c>
      <c r="AQ382" s="889">
        <f>IF(OR(AC382&lt;0.01,AF382="n/a"),"n/a",(I382/SQRT(22.5*AC382*(I382/AF382))-1)*100)</f>
        <v>250.49631723283824</v>
      </c>
      <c r="AR382" s="651">
        <f>INDEX(Historical!$C$7:$C$1256,MATCH(B382,Historical!$B$7:$B$1278,0))*IF(AH382="n/a",1.03,IF(AH382&lt;0,1.01,IF(AH382&gt;10,1.1,(1+AH382/100))))</f>
        <v>1.7600000000000002</v>
      </c>
      <c r="AS382" s="887">
        <f>IF($AI382="n/a",1.03*AR382,IF($AI382&lt;0,1.01*AR382,IF($AI382&gt;10,1.1*AR382,(1+$AI382/100)*AR382)))</f>
        <v>1.9360000000000004</v>
      </c>
      <c r="AT382" s="887">
        <f>IF($AK382="n/a",1.03*AS382,IF($AK382&lt;0,1.01*AS382,IF($AK382&gt;10,1.1*AS382,(1+$AK382/100)*AS382)))</f>
        <v>2.0006624000000004</v>
      </c>
      <c r="AU382" s="887">
        <f>IF($AK382="n/a",1.03*AT382,IF($AK382&lt;0,1.01*AT382,IF($AK382&gt;10,1.1*AT382,(1+$AK382/100)*AT382)))</f>
        <v>2.0674845241600006</v>
      </c>
      <c r="AV382" s="887">
        <f>IF($AK382="n/a",1.03*AU382,IF($AK382&lt;0,1.01*AU382,IF($AK382&gt;10,1.1*AU382,(1+$AK382/100)*AU382)))</f>
        <v>2.1365385072669447</v>
      </c>
      <c r="AW382" s="651">
        <f>SUM(AR382:AV382)</f>
        <v>9.9006854314269468</v>
      </c>
      <c r="AX382" s="748">
        <f>AW382/I382*100</f>
        <v>20.60067713571982</v>
      </c>
      <c r="AY382" s="935">
        <v>0.55000000000000004</v>
      </c>
      <c r="AZ382" s="873">
        <v>32.51</v>
      </c>
      <c r="BA382" s="873">
        <v>-20.07</v>
      </c>
      <c r="BB382" s="873">
        <v>-3.1300000000000003</v>
      </c>
      <c r="BC382" s="873">
        <v>-2.13</v>
      </c>
      <c r="BE382" s="624">
        <v>1963</v>
      </c>
      <c r="BF382" s="899">
        <f>IF(BE382&gt;2008,0,IF(BE382&gt;2001,1,IF(BE382&gt;1990,2,IF(BE382&gt;1980,3,IF(BE382&gt;1973,4,IF(BE382&gt;1970,5,IF(BE382&gt;1960,6,IF(BE382&gt;1958,7,IF(BE382&gt;1953,8,9)))))))))</f>
        <v>6</v>
      </c>
      <c r="BG382" s="883">
        <v>9</v>
      </c>
    </row>
    <row r="383" spans="1:59" ht="11.25" customHeight="1" x14ac:dyDescent="0.2">
      <c r="A383" s="872" t="s">
        <v>648</v>
      </c>
      <c r="B383" s="876" t="s">
        <v>649</v>
      </c>
      <c r="C383" s="933" t="s">
        <v>128</v>
      </c>
      <c r="D383" s="933" t="s">
        <v>4338</v>
      </c>
      <c r="E383" s="733">
        <v>15</v>
      </c>
      <c r="F383" s="1158">
        <v>255</v>
      </c>
      <c r="G383" s="1178" t="s">
        <v>106</v>
      </c>
      <c r="H383" s="1178" t="s">
        <v>106</v>
      </c>
      <c r="I383" s="875">
        <v>32.21</v>
      </c>
      <c r="J383" s="651">
        <f>(M383/I383)*100</f>
        <v>2.2353306426575599</v>
      </c>
      <c r="K383" s="878">
        <v>0.18</v>
      </c>
      <c r="L383" s="888">
        <v>4</v>
      </c>
      <c r="M383" s="642">
        <f>K383*L383</f>
        <v>0.72</v>
      </c>
      <c r="N383" s="871" t="s">
        <v>119</v>
      </c>
      <c r="O383" s="734">
        <v>0.16</v>
      </c>
      <c r="P383" s="862">
        <v>44056</v>
      </c>
      <c r="Q383" s="862">
        <v>44075</v>
      </c>
      <c r="R383" s="642">
        <f>(K383-O383)/O383*100</f>
        <v>12.499999999999993</v>
      </c>
      <c r="S383" s="701">
        <f>IF(INDEX(Historical!$D$7:$D$1254,MATCH(B383,Historical!$B$7:$B$1278,0))=0,"n/a",(INDEX(Historical!$C$7:$C$1256,MATCH(B383,Historical!$B$7:$B$1278,0))/INDEX(Historical!$D$7:$D$1254,MATCH(B383,Historical!$B$7:$B$1278,0))-1)*100)</f>
        <v>13.207547169811317</v>
      </c>
      <c r="T383" s="701">
        <f>IF(INDEX(Historical!$F$7:$F$1247,MATCH(B383,Historical!$B$7:$B$1278,0))=0,"n/a",((INDEX(Historical!$C$7:$C$1256,MATCH(B383,Historical!$B$7:$B$1278,0))/INDEX(Historical!$F$7:$F$1247,MATCH(B383,Historical!$B$7:$B$1278,0)))^(1/3)-1)*100)</f>
        <v>10.064241629820891</v>
      </c>
      <c r="U383" s="701">
        <f>IF(INDEX(Historical!$H$7:$H$1247,MATCH(B383,Historical!$B$7:$B$1278,0))=0,"n/a",((INDEX(Historical!$C$7:$C$1256,MATCH(B383,Historical!$B$7:$B$1278,0))/INDEX(Historical!$H$7:$H$1247,MATCH(B383,Historical!$B$7:$B$1278,0)))^(1/5)-1)*100)</f>
        <v>12.030033714161736</v>
      </c>
      <c r="V383" s="701">
        <f>IF(INDEX(Historical!$O$7:$O$1247,MATCH(B383,Historical!$B$7:$B$1278,0))=0,"n/a",((INDEX(Historical!$C$7:$C$1256,MATCH(B383,Historical!$B$7:$B$1278,0))/INDEX(Historical!$O$7:$O$1247,MATCH(B383,Historical!$B$7:$B$1278,0)))^(1/10)-1)*100)</f>
        <v>12.639013480415162</v>
      </c>
      <c r="W383" s="702">
        <f>IF(OR(U383&lt;=0,U383="n/a",V383&lt;=0,V383="n/a"),"n/a",U383/V383)</f>
        <v>0.95181746050061</v>
      </c>
      <c r="X383" s="703">
        <f>IF(OR(AJ383&lt;=0,AJ383="n/a",U383&lt;=0,U383="n/a"),"n/a",U383/AJ383)</f>
        <v>3.7593855356755421</v>
      </c>
      <c r="Y383" s="664"/>
      <c r="Z383" s="651">
        <f>IF(OR(AC383&lt;0.01,AC383="n/a"),"n/a",M383/AC383*100)</f>
        <v>22.01834862385321</v>
      </c>
      <c r="AA383" s="887">
        <f>IF(OR(AC383&lt;0.01,AC383="n/a"),"n/a",I383/AC383)</f>
        <v>9.8501529051987777</v>
      </c>
      <c r="AB383" s="888">
        <v>1</v>
      </c>
      <c r="AC383" s="866">
        <v>3.27</v>
      </c>
      <c r="AD383" s="866">
        <v>1.23</v>
      </c>
      <c r="AE383" s="866">
        <v>0.19</v>
      </c>
      <c r="AF383" s="866">
        <v>2.5499999999999998</v>
      </c>
      <c r="AG383" s="866">
        <v>28.199999999999996</v>
      </c>
      <c r="AH383" s="866">
        <v>-45.800000000000004</v>
      </c>
      <c r="AI383" s="866">
        <v>-17.41</v>
      </c>
      <c r="AJ383" s="866">
        <v>3.2</v>
      </c>
      <c r="AK383" s="866">
        <v>7.99</v>
      </c>
      <c r="AL383" s="879">
        <v>24850</v>
      </c>
      <c r="AM383" s="873">
        <v>0.70000000000000007</v>
      </c>
      <c r="AN383" s="866">
        <v>1.37</v>
      </c>
      <c r="AO383" s="740">
        <f>IF(U383="n/a","n/a",IF(AA383&lt;0,"n/a",IF(AA383="n/a","n/a",J383+U383-AA383)))</f>
        <v>4.4152114516205181</v>
      </c>
      <c r="AP383" s="741">
        <f>IF(U383="n/a","n/a",J383+U383)</f>
        <v>14.265364356819296</v>
      </c>
      <c r="AQ383" s="889">
        <f>IF(OR(AC383&lt;0.01,AF383="n/a"),"n/a",(I383/SQRT(22.5*AC383*(I383/AF383))-1)*100)</f>
        <v>5.6574967803607601</v>
      </c>
      <c r="AR383" s="651">
        <f>INDEX(Historical!$C$7:$C$1256,MATCH(B383,Historical!$B$7:$B$1278,0))*IF(AH383="n/a",1.03,IF(AH383&lt;0,1.01,IF(AH383&gt;10,1.1,(1+AH383/100))))</f>
        <v>0.60599999999999998</v>
      </c>
      <c r="AS383" s="887">
        <f>IF($AI383="n/a",1.03*AR383,IF($AI383&lt;0,1.01*AR383,IF($AI383&gt;10,1.1*AR383,(1+$AI383/100)*AR383)))</f>
        <v>0.61205999999999994</v>
      </c>
      <c r="AT383" s="887">
        <f>IF($AK383="n/a",1.03*AS383,IF($AK383&lt;0,1.01*AS383,IF($AK383&gt;10,1.1*AS383,(1+$AK383/100)*AS383)))</f>
        <v>0.66096359399999993</v>
      </c>
      <c r="AU383" s="887">
        <f>IF($AK383="n/a",1.03*AT383,IF($AK383&lt;0,1.01*AT383,IF($AK383&gt;10,1.1*AT383,(1+$AK383/100)*AT383)))</f>
        <v>0.71377458516059999</v>
      </c>
      <c r="AV383" s="887">
        <f>IF($AK383="n/a",1.03*AU383,IF($AK383&lt;0,1.01*AU383,IF($AK383&gt;10,1.1*AU383,(1+$AK383/100)*AU383)))</f>
        <v>0.77080517451493202</v>
      </c>
      <c r="AW383" s="651">
        <f>SUM(AR383:AV383)</f>
        <v>3.3636033536755319</v>
      </c>
      <c r="AX383" s="748">
        <f>AW383/I383*100</f>
        <v>10.44273006418979</v>
      </c>
      <c r="AY383" s="935">
        <v>0.33</v>
      </c>
      <c r="AZ383" s="873">
        <v>31.85</v>
      </c>
      <c r="BA383" s="873">
        <v>-13.459999999999999</v>
      </c>
      <c r="BB383" s="873">
        <v>-5.74</v>
      </c>
      <c r="BC383" s="873">
        <v>-0.80999999999999994</v>
      </c>
      <c r="BE383" s="624">
        <v>2006</v>
      </c>
      <c r="BF383" s="899">
        <f>IF(BE383&gt;2008,0,IF(BE383&gt;2001,1,IF(BE383&gt;1990,2,IF(BE383&gt;1980,3,IF(BE383&gt;1973,4,IF(BE383&gt;1970,5,IF(BE383&gt;1960,6,IF(BE383&gt;1958,7,IF(BE383&gt;1953,8,9)))))))))</f>
        <v>1</v>
      </c>
      <c r="BG383" s="883">
        <v>5.6000000000000005</v>
      </c>
    </row>
    <row r="384" spans="1:59" ht="11.25" customHeight="1" x14ac:dyDescent="0.2">
      <c r="A384" s="882" t="s">
        <v>4638</v>
      </c>
      <c r="B384" s="876" t="s">
        <v>4639</v>
      </c>
      <c r="C384" s="933" t="s">
        <v>4322</v>
      </c>
      <c r="D384" s="933" t="s">
        <v>4323</v>
      </c>
      <c r="E384" s="733">
        <v>5</v>
      </c>
      <c r="F384" s="1158">
        <v>739</v>
      </c>
      <c r="G384" s="1141" t="s">
        <v>106</v>
      </c>
      <c r="H384" s="1141" t="s">
        <v>106</v>
      </c>
      <c r="I384" s="875">
        <v>47.08</v>
      </c>
      <c r="J384" s="651">
        <f>(M384/I384)*100</f>
        <v>4.2480883602378929</v>
      </c>
      <c r="K384" s="13">
        <v>0.5</v>
      </c>
      <c r="L384" s="888">
        <v>4</v>
      </c>
      <c r="M384" s="642">
        <f>K384*L384</f>
        <v>2</v>
      </c>
      <c r="N384" s="871" t="s">
        <v>489</v>
      </c>
      <c r="O384" s="734">
        <v>0.48499999999999999</v>
      </c>
      <c r="P384" s="862">
        <v>44103</v>
      </c>
      <c r="Q384" s="862">
        <v>44118</v>
      </c>
      <c r="R384" s="642">
        <f>(K384-O384)/O384*100</f>
        <v>3.092783505154642</v>
      </c>
      <c r="S384" s="701">
        <f>IF(INDEX(Historical!$D$7:$D$1254,MATCH(B384,Historical!$B$7:$B$1278,0))=0,"n/a",(INDEX(Historical!$C$7:$C$1256,MATCH(B384,Historical!$B$7:$B$1278,0))/INDEX(Historical!$D$7:$D$1254,MATCH(B384,Historical!$B$7:$B$1278,0))-1)*100)</f>
        <v>6.8181818181818121</v>
      </c>
      <c r="T384" s="701">
        <f>IF(INDEX(Historical!$F$7:$F$1247,MATCH(B384,Historical!$B$7:$B$1278,0))=0,"n/a",((INDEX(Historical!$C$7:$C$1256,MATCH(B384,Historical!$B$7:$B$1278,0))/INDEX(Historical!$F$7:$F$1247,MATCH(B384,Historical!$B$7:$B$1278,0)))^(1/3)-1)*100)</f>
        <v>9.0427048146833435</v>
      </c>
      <c r="U384" s="701">
        <f>IF(INDEX(Historical!$H$7:$H$1247,MATCH(B384,Historical!$B$7:$B$1278,0))=0,"n/a",((INDEX(Historical!$C$7:$C$1256,MATCH(B384,Historical!$B$7:$B$1278,0))/INDEX(Historical!$H$7:$H$1247,MATCH(B384,Historical!$B$7:$B$1278,0)))^(1/5)-1)*100)</f>
        <v>6.0732713038533337</v>
      </c>
      <c r="V384" s="701">
        <f>IF(INDEX(Historical!$O$7:$O$1247,MATCH(B384,Historical!$B$7:$B$1278,0))=0,"n/a",((INDEX(Historical!$C$7:$C$1256,MATCH(B384,Historical!$B$7:$B$1278,0))/INDEX(Historical!$O$7:$O$1247,MATCH(B384,Historical!$B$7:$B$1278,0)))^(1/10)-1)*100)</f>
        <v>0.10701010616800399</v>
      </c>
      <c r="W384" s="702">
        <f>IF(OR(U384&lt;=0,U384="n/a",V384&lt;=0,V384="n/a"),"n/a",U384/V384)</f>
        <v>56.754184453554359</v>
      </c>
      <c r="X384" s="703">
        <f>IF(OR(AJ384&lt;=0,AJ384="n/a",U384&lt;=0,U384="n/a"),"n/a",U384/AJ384)</f>
        <v>0.205873603520452</v>
      </c>
      <c r="Y384" s="877"/>
      <c r="Z384" s="651">
        <f>IF(OR(AC384&lt;0.01,AC384="n/a"),"n/a",M384/AC384*100)</f>
        <v>123.45679012345678</v>
      </c>
      <c r="AA384" s="887">
        <f>IF(OR(AC384&lt;0.01,AC384="n/a"),"n/a",I384/AC384)</f>
        <v>29.061728395061724</v>
      </c>
      <c r="AB384" s="888">
        <v>12</v>
      </c>
      <c r="AC384" s="866">
        <v>1.62</v>
      </c>
      <c r="AD384" s="866">
        <v>3.64</v>
      </c>
      <c r="AE384" s="866">
        <v>6.11</v>
      </c>
      <c r="AF384" s="866">
        <v>1.0900000000000001</v>
      </c>
      <c r="AG384" s="866">
        <v>3.6999999999999997</v>
      </c>
      <c r="AH384" s="866">
        <v>-27</v>
      </c>
      <c r="AI384" s="866">
        <v>0.97</v>
      </c>
      <c r="AJ384" s="866">
        <v>29.5</v>
      </c>
      <c r="AK384" s="866">
        <v>8</v>
      </c>
      <c r="AL384" s="879">
        <v>5360</v>
      </c>
      <c r="AM384" s="873">
        <v>1.4000000000000001</v>
      </c>
      <c r="AN384" s="866">
        <v>0.74</v>
      </c>
      <c r="AO384" s="740">
        <f>IF(U384="n/a","n/a",IF(AA384&lt;0,"n/a",IF(AA384="n/a","n/a",J384+U384-AA384)))</f>
        <v>-18.740368730970498</v>
      </c>
      <c r="AP384" s="741">
        <f>IF(U384="n/a","n/a",J384+U384)</f>
        <v>10.321359664091226</v>
      </c>
      <c r="AQ384" s="889">
        <f>IF(OR(AC384&lt;0.01,AF384="n/a"),"n/a",(I384/SQRT(22.5*AC384*(I384/AF384))-1)*100)</f>
        <v>18.654089128613727</v>
      </c>
      <c r="AR384" s="651">
        <f>INDEX(Historical!$C$7:$C$1256,MATCH(B384,Historical!$B$7:$B$1278,0))*IF(AH384="n/a",1.03,IF(AH384&lt;0,1.01,IF(AH384&gt;10,1.1,(1+AH384/100))))</f>
        <v>1.8987999999999998</v>
      </c>
      <c r="AS384" s="887">
        <f>IF($AI384="n/a",1.03*AR384,IF($AI384&lt;0,1.01*AR384,IF($AI384&gt;10,1.1*AR384,(1+$AI384/100)*AR384)))</f>
        <v>1.9172183599999999</v>
      </c>
      <c r="AT384" s="887">
        <f>IF($AK384="n/a",1.03*AS384,IF($AK384&lt;0,1.01*AS384,IF($AK384&gt;10,1.1*AS384,(1+$AK384/100)*AS384)))</f>
        <v>2.0705958288000001</v>
      </c>
      <c r="AU384" s="887">
        <f>IF($AK384="n/a",1.03*AT384,IF($AK384&lt;0,1.01*AT384,IF($AK384&gt;10,1.1*AT384,(1+$AK384/100)*AT384)))</f>
        <v>2.2362434951040004</v>
      </c>
      <c r="AV384" s="887">
        <f>IF($AK384="n/a",1.03*AU384,IF($AK384&lt;0,1.01*AU384,IF($AK384&gt;10,1.1*AU384,(1+$AK384/100)*AU384)))</f>
        <v>2.4151429747123205</v>
      </c>
      <c r="AW384" s="651">
        <f>SUM(AR384:AV384)</f>
        <v>10.538000658616321</v>
      </c>
      <c r="AX384" s="748">
        <f>AW384/I384*100</f>
        <v>22.383178969023625</v>
      </c>
      <c r="AY384" s="935">
        <v>0.72</v>
      </c>
      <c r="AZ384" s="873">
        <v>3.9800000000000004</v>
      </c>
      <c r="BA384" s="873">
        <v>-47.099999999999994</v>
      </c>
      <c r="BB384" s="873">
        <v>-12.75</v>
      </c>
      <c r="BC384" s="873">
        <v>-24.39</v>
      </c>
      <c r="BD384" s="645"/>
      <c r="BE384" s="1182">
        <v>2016</v>
      </c>
      <c r="BF384" s="1137">
        <f>IF(BE384&gt;2008,0,IF(BE384&gt;2001,1,IF(BE384&gt;1990,2,IF(BE384&gt;1980,3,IF(BE384&gt;1973,4,IF(BE384&gt;1970,5,IF(BE384&gt;1960,6,IF(BE384&gt;1958,7,IF(BE384&gt;1953,8,9)))))))))</f>
        <v>0</v>
      </c>
      <c r="BG384" s="883">
        <v>1.9</v>
      </c>
    </row>
    <row r="385" spans="1:59" ht="11.25" customHeight="1" x14ac:dyDescent="0.2">
      <c r="A385" s="882" t="s">
        <v>4547</v>
      </c>
      <c r="B385" s="876" t="s">
        <v>4515</v>
      </c>
      <c r="C385" s="933" t="s">
        <v>108</v>
      </c>
      <c r="D385" s="933" t="s">
        <v>4334</v>
      </c>
      <c r="E385" s="733">
        <v>6</v>
      </c>
      <c r="F385" s="1158">
        <v>685</v>
      </c>
      <c r="G385" s="1182" t="s">
        <v>106</v>
      </c>
      <c r="H385" s="1182" t="s">
        <v>106</v>
      </c>
      <c r="I385" s="875">
        <v>8.4</v>
      </c>
      <c r="J385" s="651">
        <f>(M385/I385)*100</f>
        <v>3.8095238095238093</v>
      </c>
      <c r="K385" s="878">
        <v>0.08</v>
      </c>
      <c r="L385" s="888">
        <v>4</v>
      </c>
      <c r="M385" s="642">
        <f>K385*L385</f>
        <v>0.32</v>
      </c>
      <c r="N385" s="871" t="s">
        <v>325</v>
      </c>
      <c r="O385" s="734">
        <v>7.0000000000000007E-2</v>
      </c>
      <c r="P385" s="862">
        <v>43893</v>
      </c>
      <c r="Q385" s="862">
        <v>43908</v>
      </c>
      <c r="R385" s="642">
        <f>(K385-O385)/O385*100</f>
        <v>14.285714285714276</v>
      </c>
      <c r="S385" s="701">
        <f>IF(INDEX(Historical!$D$7:$D$1254,MATCH(B385,Historical!$B$7:$B$1278,0))=0,"n/a",(INDEX(Historical!$C$7:$C$1256,MATCH(B385,Historical!$B$7:$B$1278,0))/INDEX(Historical!$D$7:$D$1254,MATCH(B385,Historical!$B$7:$B$1278,0))-1)*100)</f>
        <v>56.25</v>
      </c>
      <c r="T385" s="701">
        <f>IF(INDEX(Historical!$F$7:$F$1247,MATCH(B385,Historical!$B$7:$B$1278,0))=0,"n/a",((INDEX(Historical!$C$7:$C$1256,MATCH(B385,Historical!$B$7:$B$1278,0))/INDEX(Historical!$F$7:$F$1247,MATCH(B385,Historical!$B$7:$B$1278,0)))^(1/3)-1)*100)</f>
        <v>46.200886910643305</v>
      </c>
      <c r="U385" s="701" t="str">
        <f>IF(INDEX(Historical!$H$7:$H$1247,MATCH(B385,Historical!$B$7:$B$1278,0))=0,"n/a",((INDEX(Historical!$C$7:$C$1256,MATCH(B385,Historical!$B$7:$B$1278,0))/INDEX(Historical!$H$7:$H$1247,MATCH(B385,Historical!$B$7:$B$1278,0)))^(1/5)-1)*100)</f>
        <v>n/a</v>
      </c>
      <c r="V385" s="701">
        <f>IF(INDEX(Historical!$O$7:$O$1247,MATCH(B385,Historical!$B$7:$B$1278,0))=0,"n/a",((INDEX(Historical!$C$7:$C$1256,MATCH(B385,Historical!$B$7:$B$1278,0))/INDEX(Historical!$O$7:$O$1247,MATCH(B385,Historical!$B$7:$B$1278,0)))^(1/10)-1)*100)</f>
        <v>2.2565182563572872</v>
      </c>
      <c r="W385" s="702" t="str">
        <f>IF(OR(U385&lt;=0,U385="n/a",V385&lt;=0,V385="n/a"),"n/a",U385/V385)</f>
        <v>n/a</v>
      </c>
      <c r="X385" s="703" t="str">
        <f>IF(OR(AJ385&lt;=0,AJ385="n/a",U385&lt;=0,U385="n/a"),"n/a",U385/AJ385)</f>
        <v>n/a</v>
      </c>
      <c r="Y385" s="877"/>
      <c r="Z385" s="651">
        <f>IF(OR(AC385&lt;0.01,AC385="n/a"),"n/a",M385/AC385*100)</f>
        <v>58.18181818181818</v>
      </c>
      <c r="AA385" s="887">
        <f>IF(OR(AC385&lt;0.01,AC385="n/a"),"n/a",I385/AC385)</f>
        <v>15.272727272727272</v>
      </c>
      <c r="AB385" s="888">
        <v>6</v>
      </c>
      <c r="AC385" s="866">
        <v>0.55000000000000004</v>
      </c>
      <c r="AD385" s="866">
        <v>3.85</v>
      </c>
      <c r="AE385" s="866">
        <v>3.2</v>
      </c>
      <c r="AF385" s="866">
        <v>0.62</v>
      </c>
      <c r="AG385" s="866">
        <v>4.1000000000000005</v>
      </c>
      <c r="AH385" s="866">
        <v>18</v>
      </c>
      <c r="AI385" s="866">
        <v>10.059999999999999</v>
      </c>
      <c r="AJ385" s="866">
        <v>54.800000000000004</v>
      </c>
      <c r="AK385" s="866">
        <v>4</v>
      </c>
      <c r="AL385" s="879">
        <v>745.16</v>
      </c>
      <c r="AM385" s="873">
        <v>0.70000000000000007</v>
      </c>
      <c r="AN385" s="866">
        <v>0.01</v>
      </c>
      <c r="AO385" s="740" t="str">
        <f>IF(U385="n/a","n/a",IF(AA385&lt;0,"n/a",IF(AA385="n/a","n/a",J385+U385-AA385)))</f>
        <v>n/a</v>
      </c>
      <c r="AP385" s="741" t="str">
        <f>IF(U385="n/a","n/a",J385+U385)</f>
        <v>n/a</v>
      </c>
      <c r="AQ385" s="889">
        <f>IF(OR(AC385&lt;0.01,AF385="n/a"),"n/a",(I385/SQRT(22.5*AC385*(I385/AF385))-1)*100)</f>
        <v>-35.127164016941201</v>
      </c>
      <c r="AR385" s="651">
        <f>INDEX(Historical!$C$7:$C$1256,MATCH(B385,Historical!$B$7:$B$1278,0))*IF(AH385="n/a",1.03,IF(AH385&lt;0,1.01,IF(AH385&gt;10,1.1,(1+AH385/100))))</f>
        <v>0.27500000000000002</v>
      </c>
      <c r="AS385" s="887">
        <f>IF($AI385="n/a",1.03*AR385,IF($AI385&lt;0,1.01*AR385,IF($AI385&gt;10,1.1*AR385,(1+$AI385/100)*AR385)))</f>
        <v>0.30250000000000005</v>
      </c>
      <c r="AT385" s="887">
        <f>IF($AK385="n/a",1.03*AS385,IF($AK385&lt;0,1.01*AS385,IF($AK385&gt;10,1.1*AS385,(1+$AK385/100)*AS385)))</f>
        <v>0.31460000000000005</v>
      </c>
      <c r="AU385" s="887">
        <f>IF($AK385="n/a",1.03*AT385,IF($AK385&lt;0,1.01*AT385,IF($AK385&gt;10,1.1*AT385,(1+$AK385/100)*AT385)))</f>
        <v>0.32718400000000009</v>
      </c>
      <c r="AV385" s="887">
        <f>IF($AK385="n/a",1.03*AU385,IF($AK385&lt;0,1.01*AU385,IF($AK385&gt;10,1.1*AU385,(1+$AK385/100)*AU385)))</f>
        <v>0.34027136000000008</v>
      </c>
      <c r="AW385" s="651">
        <f>SUM(AR385:AV385)</f>
        <v>1.5595553600000003</v>
      </c>
      <c r="AX385" s="748">
        <f>AW385/I385*100</f>
        <v>18.566135238095242</v>
      </c>
      <c r="AY385" s="935">
        <v>0.73</v>
      </c>
      <c r="AZ385" s="873">
        <v>21.560000000000002</v>
      </c>
      <c r="BA385" s="873">
        <v>-41.67</v>
      </c>
      <c r="BB385" s="873">
        <v>7.03</v>
      </c>
      <c r="BC385" s="873">
        <v>-5.17</v>
      </c>
      <c r="BE385" s="624">
        <v>2015</v>
      </c>
      <c r="BF385" s="899">
        <f>IF(BE385&gt;2008,0,IF(BE385&gt;2001,1,IF(BE385&gt;1990,2,IF(BE385&gt;1980,3,IF(BE385&gt;1973,4,IF(BE385&gt;1970,5,IF(BE385&gt;1960,6,IF(BE385&gt;1958,7,IF(BE385&gt;1953,8,9)))))))))</f>
        <v>0</v>
      </c>
      <c r="BG385" s="883">
        <v>0.70000000000000007</v>
      </c>
    </row>
    <row r="386" spans="1:59" ht="11.25" customHeight="1" x14ac:dyDescent="0.2">
      <c r="A386" s="872" t="s">
        <v>1366</v>
      </c>
      <c r="B386" s="876" t="s">
        <v>1367</v>
      </c>
      <c r="C386" s="933" t="s">
        <v>4322</v>
      </c>
      <c r="D386" s="933" t="s">
        <v>4352</v>
      </c>
      <c r="E386" s="733">
        <v>10</v>
      </c>
      <c r="F386" s="1158">
        <v>348</v>
      </c>
      <c r="G386" s="1154" t="s">
        <v>106</v>
      </c>
      <c r="H386" s="1154" t="s">
        <v>106</v>
      </c>
      <c r="I386" s="875">
        <v>13.18</v>
      </c>
      <c r="J386" s="651">
        <f>(M386/I386)*100</f>
        <v>6.6767830045523517</v>
      </c>
      <c r="K386" s="878">
        <v>0.22</v>
      </c>
      <c r="L386" s="888">
        <v>4</v>
      </c>
      <c r="M386" s="642">
        <f>K386*L386</f>
        <v>0.88</v>
      </c>
      <c r="N386" s="871" t="s">
        <v>264</v>
      </c>
      <c r="O386" s="734">
        <v>0.21</v>
      </c>
      <c r="P386" s="619">
        <v>43824</v>
      </c>
      <c r="Q386" s="619">
        <v>43831</v>
      </c>
      <c r="R386" s="642">
        <f>(K386-O386)/O386*100</f>
        <v>4.7619047619047663</v>
      </c>
      <c r="S386" s="701">
        <f>IF(INDEX(Historical!$D$7:$D$1254,MATCH(B386,Historical!$B$7:$B$1278,0))=0,"n/a",(INDEX(Historical!$C$7:$C$1256,MATCH(B386,Historical!$B$7:$B$1278,0))/INDEX(Historical!$D$7:$D$1254,MATCH(B386,Historical!$B$7:$B$1278,0))-1)*100)</f>
        <v>10.526315789473673</v>
      </c>
      <c r="T386" s="701">
        <f>IF(INDEX(Historical!$F$7:$F$1247,MATCH(B386,Historical!$B$7:$B$1278,0))=0,"n/a",((INDEX(Historical!$C$7:$C$1256,MATCH(B386,Historical!$B$7:$B$1278,0))/INDEX(Historical!$F$7:$F$1247,MATCH(B386,Historical!$B$7:$B$1278,0)))^(1/3)-1)*100)</f>
        <v>15.867554829548315</v>
      </c>
      <c r="U386" s="701">
        <f>IF(INDEX(Historical!$H$7:$H$1247,MATCH(B386,Historical!$B$7:$B$1278,0))=0,"n/a",((INDEX(Historical!$C$7:$C$1256,MATCH(B386,Historical!$B$7:$B$1278,0))/INDEX(Historical!$H$7:$H$1247,MATCH(B386,Historical!$B$7:$B$1278,0)))^(1/5)-1)*100)</f>
        <v>19.828486453496662</v>
      </c>
      <c r="V386" s="701" t="str">
        <f>IF(INDEX(Historical!$O$7:$O$1247,MATCH(B386,Historical!$B$7:$B$1278,0))=0,"n/a",((INDEX(Historical!$C$7:$C$1256,MATCH(B386,Historical!$B$7:$B$1278,0))/INDEX(Historical!$O$7:$O$1247,MATCH(B386,Historical!$B$7:$B$1278,0)))^(1/10)-1)*100)</f>
        <v>n/a</v>
      </c>
      <c r="W386" s="702" t="str">
        <f>IF(OR(U386&lt;=0,U386="n/a",V386&lt;=0,V386="n/a"),"n/a",U386/V386)</f>
        <v>n/a</v>
      </c>
      <c r="X386" s="703">
        <f>IF(OR(AJ386&lt;=0,AJ386="n/a",U386&lt;=0,U386="n/a"),"n/a",U386/AJ386)</f>
        <v>0.3122596291889238</v>
      </c>
      <c r="Y386" s="661"/>
      <c r="Z386" s="651">
        <f>IF(OR(AC386&lt;0.01,AC386="n/a"),"n/a",M386/AC386*100)</f>
        <v>98.876404494382015</v>
      </c>
      <c r="AA386" s="887">
        <f>IF(OR(AC386&lt;0.01,AC386="n/a"),"n/a",I386/AC386)</f>
        <v>14.808988764044944</v>
      </c>
      <c r="AB386" s="888">
        <v>12</v>
      </c>
      <c r="AC386" s="866">
        <v>0.89</v>
      </c>
      <c r="AD386" s="866">
        <v>1.85</v>
      </c>
      <c r="AE386" s="866">
        <v>3.63</v>
      </c>
      <c r="AF386" s="866">
        <v>1.48</v>
      </c>
      <c r="AG386" s="866">
        <v>9.8000000000000007</v>
      </c>
      <c r="AH386" s="868">
        <v>53.5</v>
      </c>
      <c r="AI386" s="868">
        <v>78.400000000000006</v>
      </c>
      <c r="AJ386" s="866">
        <v>63.5</v>
      </c>
      <c r="AK386" s="866">
        <v>8</v>
      </c>
      <c r="AL386" s="879">
        <v>1870</v>
      </c>
      <c r="AM386" s="873">
        <v>4.3</v>
      </c>
      <c r="AN386" s="866">
        <v>4</v>
      </c>
      <c r="AO386" s="740">
        <f>IF(U386="n/a","n/a",IF(AA386&lt;0,"n/a",IF(AA386="n/a","n/a",J386+U386-AA386)))</f>
        <v>11.69628069400407</v>
      </c>
      <c r="AP386" s="741">
        <f>IF(U386="n/a","n/a",J386+U386)</f>
        <v>26.505269458049014</v>
      </c>
      <c r="AQ386" s="889">
        <f>IF(OR(AC386&lt;0.01,AF386="n/a"),"n/a",(I386/SQRT(22.5*AC386*(I386/AF386))-1)*100)</f>
        <v>-1.3033753345659593</v>
      </c>
      <c r="AR386" s="651">
        <f>INDEX(Historical!$C$7:$C$1256,MATCH(B386,Historical!$B$7:$B$1278,0))*IF(AH386="n/a",1.03,IF(AH386&lt;0,1.01,IF(AH386&gt;10,1.1,(1+AH386/100))))</f>
        <v>0.92400000000000004</v>
      </c>
      <c r="AS386" s="887">
        <f>IF($AI386="n/a",1.03*AR386,IF($AI386&lt;0,1.01*AR386,IF($AI386&gt;10,1.1*AR386,(1+$AI386/100)*AR386)))</f>
        <v>1.0164000000000002</v>
      </c>
      <c r="AT386" s="887">
        <f>IF($AK386="n/a",1.03*AS386,IF($AK386&lt;0,1.01*AS386,IF($AK386&gt;10,1.1*AS386,(1+$AK386/100)*AS386)))</f>
        <v>1.0977120000000002</v>
      </c>
      <c r="AU386" s="887">
        <f>IF($AK386="n/a",1.03*AT386,IF($AK386&lt;0,1.01*AT386,IF($AK386&gt;10,1.1*AT386,(1+$AK386/100)*AT386)))</f>
        <v>1.1855289600000003</v>
      </c>
      <c r="AV386" s="887">
        <f>IF($AK386="n/a",1.03*AU386,IF($AK386&lt;0,1.01*AU386,IF($AK386&gt;10,1.1*AU386,(1+$AK386/100)*AU386)))</f>
        <v>1.2803712768000004</v>
      </c>
      <c r="AW386" s="651">
        <f>SUM(AR386:AV386)</f>
        <v>5.5040122368000013</v>
      </c>
      <c r="AX386" s="748">
        <f>AW386/I386*100</f>
        <v>41.760335635811849</v>
      </c>
      <c r="AY386" s="935">
        <v>1.1100000000000001</v>
      </c>
      <c r="AZ386" s="873">
        <v>20.04</v>
      </c>
      <c r="BA386" s="873">
        <v>-43.91</v>
      </c>
      <c r="BB386" s="873">
        <v>-8.85</v>
      </c>
      <c r="BC386" s="873">
        <v>-16.82</v>
      </c>
      <c r="BE386" s="624">
        <v>2011</v>
      </c>
      <c r="BF386" s="899">
        <f>IF(BE386&gt;2008,0,IF(BE386&gt;2001,1,IF(BE386&gt;1990,2,IF(BE386&gt;1980,3,IF(BE386&gt;1973,4,IF(BE386&gt;1970,5,IF(BE386&gt;1960,6,IF(BE386&gt;1958,7,IF(BE386&gt;1953,8,9)))))))))</f>
        <v>0</v>
      </c>
      <c r="BG386" s="883">
        <v>1.7999999999999998</v>
      </c>
    </row>
    <row r="387" spans="1:59" ht="11.25" customHeight="1" x14ac:dyDescent="0.2">
      <c r="A387" s="872" t="s">
        <v>744</v>
      </c>
      <c r="B387" s="876" t="s">
        <v>745</v>
      </c>
      <c r="C387" s="933" t="s">
        <v>123</v>
      </c>
      <c r="D387" s="933" t="s">
        <v>4177</v>
      </c>
      <c r="E387" s="733">
        <v>13</v>
      </c>
      <c r="F387" s="1158">
        <v>279</v>
      </c>
      <c r="G387" s="1136" t="s">
        <v>37</v>
      </c>
      <c r="H387" s="1136" t="s">
        <v>37</v>
      </c>
      <c r="I387" s="875">
        <v>190.79</v>
      </c>
      <c r="J387" s="651">
        <f>(M387/I387)*100</f>
        <v>0.82813564652235461</v>
      </c>
      <c r="K387" s="878">
        <v>0.39500000000000002</v>
      </c>
      <c r="L387" s="888">
        <v>4</v>
      </c>
      <c r="M387" s="642">
        <f>K387*L387</f>
        <v>1.58</v>
      </c>
      <c r="N387" s="871" t="s">
        <v>160</v>
      </c>
      <c r="O387" s="734">
        <v>0.38500000000000001</v>
      </c>
      <c r="P387" s="862">
        <v>44119</v>
      </c>
      <c r="Q387" s="862">
        <v>44134</v>
      </c>
      <c r="R387" s="642">
        <f>(K387-O387)/O387*100</f>
        <v>2.5974025974025996</v>
      </c>
      <c r="S387" s="701">
        <f>IF(INDEX(Historical!$D$7:$D$1254,MATCH(B387,Historical!$B$7:$B$1278,0))=0,"n/a",(INDEX(Historical!$C$7:$C$1256,MATCH(B387,Historical!$B$7:$B$1278,0))/INDEX(Historical!$D$7:$D$1254,MATCH(B387,Historical!$B$7:$B$1278,0))-1)*100)</f>
        <v>4.1379310344827669</v>
      </c>
      <c r="T387" s="701">
        <f>IF(INDEX(Historical!$F$7:$F$1247,MATCH(B387,Historical!$B$7:$B$1278,0))=0,"n/a",((INDEX(Historical!$C$7:$C$1256,MATCH(B387,Historical!$B$7:$B$1278,0))/INDEX(Historical!$F$7:$F$1247,MATCH(B387,Historical!$B$7:$B$1278,0)))^(1/3)-1)*100)</f>
        <v>4.3218072561138854</v>
      </c>
      <c r="U387" s="701">
        <f>IF(INDEX(Historical!$H$7:$H$1247,MATCH(B387,Historical!$B$7:$B$1278,0))=0,"n/a",((INDEX(Historical!$C$7:$C$1256,MATCH(B387,Historical!$B$7:$B$1278,0))/INDEX(Historical!$H$7:$H$1247,MATCH(B387,Historical!$B$7:$B$1278,0)))^(1/5)-1)*100)</f>
        <v>6.5410205199840643</v>
      </c>
      <c r="V387" s="701">
        <f>IF(INDEX(Historical!$O$7:$O$1247,MATCH(B387,Historical!$B$7:$B$1278,0))=0,"n/a",((INDEX(Historical!$C$7:$C$1256,MATCH(B387,Historical!$B$7:$B$1278,0))/INDEX(Historical!$O$7:$O$1247,MATCH(B387,Historical!$B$7:$B$1278,0)))^(1/10)-1)*100)</f>
        <v>5.0797212386123114</v>
      </c>
      <c r="W387" s="702">
        <f>IF(OR(U387&lt;=0,U387="n/a",V387&lt;=0,V387="n/a"),"n/a",U387/V387)</f>
        <v>1.2876731247108657</v>
      </c>
      <c r="X387" s="703" t="str">
        <f>IF(OR(AJ387&lt;=0,AJ387="n/a",U387&lt;=0,U387="n/a"),"n/a",U387/AJ387)</f>
        <v>n/a</v>
      </c>
      <c r="Y387" s="876"/>
      <c r="Z387" s="651" t="str">
        <f>IF(OR(AC387&lt;0.01,AC387="n/a"),"n/a",M387/AC387*100)</f>
        <v>n/a</v>
      </c>
      <c r="AA387" s="887" t="str">
        <f>IF(OR(AC387&lt;0.01,AC387="n/a"),"n/a",I387/AC387)</f>
        <v>n/a</v>
      </c>
      <c r="AB387" s="888">
        <v>12</v>
      </c>
      <c r="AC387" s="866">
        <v>-1.98</v>
      </c>
      <c r="AD387" s="866" t="s">
        <v>136</v>
      </c>
      <c r="AE387" s="866">
        <v>2.46</v>
      </c>
      <c r="AF387" s="866">
        <v>2.89</v>
      </c>
      <c r="AG387" s="866">
        <v>-2.8000000000000003</v>
      </c>
      <c r="AH387" s="866">
        <v>-58.8</v>
      </c>
      <c r="AI387" s="866">
        <v>68.67</v>
      </c>
      <c r="AJ387" s="866">
        <v>-13.4</v>
      </c>
      <c r="AK387" s="866">
        <v>12.75</v>
      </c>
      <c r="AL387" s="879">
        <v>3400</v>
      </c>
      <c r="AM387" s="873">
        <v>25</v>
      </c>
      <c r="AN387" s="866">
        <v>0.95</v>
      </c>
      <c r="AO387" s="740" t="str">
        <f>IF(U387="n/a","n/a",IF(AA387&lt;0,"n/a",IF(AA387="n/a","n/a",J387+U387-AA387)))</f>
        <v>n/a</v>
      </c>
      <c r="AP387" s="741">
        <f>IF(U387="n/a","n/a",J387+U387)</f>
        <v>7.3691561665064187</v>
      </c>
      <c r="AQ387" s="889" t="str">
        <f>IF(OR(AC387&lt;0.01,AF387="n/a"),"n/a",(I387/SQRT(22.5*AC387*(I387/AF387))-1)*100)</f>
        <v>n/a</v>
      </c>
      <c r="AR387" s="651">
        <f>INDEX(Historical!$C$7:$C$1256,MATCH(B387,Historical!$B$7:$B$1278,0))*IF(AH387="n/a",1.03,IF(AH387&lt;0,1.01,IF(AH387&gt;10,1.1,(1+AH387/100))))</f>
        <v>1.5251000000000001</v>
      </c>
      <c r="AS387" s="887">
        <f>IF($AI387="n/a",1.03*AR387,IF($AI387&lt;0,1.01*AR387,IF($AI387&gt;10,1.1*AR387,(1+$AI387/100)*AR387)))</f>
        <v>1.6776100000000003</v>
      </c>
      <c r="AT387" s="887">
        <f>IF($AK387="n/a",1.03*AS387,IF($AK387&lt;0,1.01*AS387,IF($AK387&gt;10,1.1*AS387,(1+$AK387/100)*AS387)))</f>
        <v>1.8453710000000005</v>
      </c>
      <c r="AU387" s="887">
        <f>IF($AK387="n/a",1.03*AT387,IF($AK387&lt;0,1.01*AT387,IF($AK387&gt;10,1.1*AT387,(1+$AK387/100)*AT387)))</f>
        <v>2.0299081000000005</v>
      </c>
      <c r="AV387" s="887">
        <f>IF($AK387="n/a",1.03*AU387,IF($AK387&lt;0,1.01*AU387,IF($AK387&gt;10,1.1*AU387,(1+$AK387/100)*AU387)))</f>
        <v>2.2328989100000007</v>
      </c>
      <c r="AW387" s="651">
        <f>SUM(AR387:AV387)</f>
        <v>9.3108880100000029</v>
      </c>
      <c r="AX387" s="748">
        <f>AW387/I387*100</f>
        <v>4.8801761151003733</v>
      </c>
      <c r="AY387" s="935">
        <v>1.47</v>
      </c>
      <c r="AZ387" s="873">
        <v>76.429999999999993</v>
      </c>
      <c r="BA387" s="873">
        <v>-8.39</v>
      </c>
      <c r="BB387" s="873">
        <v>0.91</v>
      </c>
      <c r="BC387" s="873">
        <v>10.32</v>
      </c>
      <c r="BE387" s="624">
        <v>2008</v>
      </c>
      <c r="BF387" s="899">
        <f>IF(BE387&gt;2008,0,IF(BE387&gt;2001,1,IF(BE387&gt;1990,2,IF(BE387&gt;1980,3,IF(BE387&gt;1973,4,IF(BE387&gt;1970,5,IF(BE387&gt;1960,6,IF(BE387&gt;1958,7,IF(BE387&gt;1953,8,9)))))))))</f>
        <v>1</v>
      </c>
      <c r="BG387" s="883">
        <v>-1.2</v>
      </c>
    </row>
    <row r="388" spans="1:59" ht="11.25" customHeight="1" x14ac:dyDescent="0.2">
      <c r="A388" s="864" t="s">
        <v>1412</v>
      </c>
      <c r="B388" s="876" t="s">
        <v>1413</v>
      </c>
      <c r="C388" s="933" t="s">
        <v>245</v>
      </c>
      <c r="D388" s="933" t="s">
        <v>4320</v>
      </c>
      <c r="E388" s="733">
        <v>11</v>
      </c>
      <c r="F388" s="1158">
        <v>318</v>
      </c>
      <c r="G388" s="1141" t="s">
        <v>106</v>
      </c>
      <c r="H388" s="1141" t="s">
        <v>106</v>
      </c>
      <c r="I388" s="875">
        <v>229.57</v>
      </c>
      <c r="J388" s="651">
        <f>(M388/I388)*100</f>
        <v>0.54014026222938538</v>
      </c>
      <c r="K388" s="878">
        <v>0.31</v>
      </c>
      <c r="L388" s="888">
        <v>4</v>
      </c>
      <c r="M388" s="642">
        <f>K388*L388</f>
        <v>1.24</v>
      </c>
      <c r="N388" s="871" t="s">
        <v>988</v>
      </c>
      <c r="O388" s="734">
        <v>0.3</v>
      </c>
      <c r="P388" s="862">
        <v>44056</v>
      </c>
      <c r="Q388" s="862">
        <v>44071</v>
      </c>
      <c r="R388" s="642">
        <f>(K388-O388)/O388*100</f>
        <v>3.3333333333333366</v>
      </c>
      <c r="S388" s="701">
        <f>IF(INDEX(Historical!$D$7:$D$1254,MATCH(B388,Historical!$B$7:$B$1278,0))=0,"n/a",(INDEX(Historical!$C$7:$C$1256,MATCH(B388,Historical!$B$7:$B$1278,0))/INDEX(Historical!$D$7:$D$1254,MATCH(B388,Historical!$B$7:$B$1278,0))-1)*100)</f>
        <v>4.3859649122807154</v>
      </c>
      <c r="T388" s="701">
        <f>IF(INDEX(Historical!$F$7:$F$1247,MATCH(B388,Historical!$B$7:$B$1278,0))=0,"n/a",((INDEX(Historical!$C$7:$C$1256,MATCH(B388,Historical!$B$7:$B$1278,0))/INDEX(Historical!$F$7:$F$1247,MATCH(B388,Historical!$B$7:$B$1278,0)))^(1/3)-1)*100)</f>
        <v>7.7972757146414162</v>
      </c>
      <c r="U388" s="701">
        <f>IF(INDEX(Historical!$H$7:$H$1247,MATCH(B388,Historical!$B$7:$B$1278,0))=0,"n/a",((INDEX(Historical!$C$7:$C$1256,MATCH(B388,Historical!$B$7:$B$1278,0))/INDEX(Historical!$H$7:$H$1247,MATCH(B388,Historical!$B$7:$B$1278,0)))^(1/5)-1)*100)</f>
        <v>14.299261735823322</v>
      </c>
      <c r="V388" s="701" t="str">
        <f>IF(INDEX(Historical!$O$7:$O$1247,MATCH(B388,Historical!$B$7:$B$1278,0))=0,"n/a",((INDEX(Historical!$C$7:$C$1256,MATCH(B388,Historical!$B$7:$B$1278,0))/INDEX(Historical!$O$7:$O$1247,MATCH(B388,Historical!$B$7:$B$1278,0)))^(1/10)-1)*100)</f>
        <v>n/a</v>
      </c>
      <c r="W388" s="702" t="str">
        <f>IF(OR(U388&lt;=0,U388="n/a",V388&lt;=0,V388="n/a"),"n/a",U388/V388)</f>
        <v>n/a</v>
      </c>
      <c r="X388" s="703">
        <f>IF(OR(AJ388&lt;=0,AJ388="n/a",U388&lt;=0,U388="n/a"),"n/a",U388/AJ388)</f>
        <v>0.80786789467928377</v>
      </c>
      <c r="Y388" s="661"/>
      <c r="Z388" s="651">
        <f>IF(OR(AC388&lt;0.01,AC388="n/a"),"n/a",M388/AC388*100)</f>
        <v>8.2173624917163686</v>
      </c>
      <c r="AA388" s="887">
        <f>IF(OR(AC388&lt;0.01,AC388="n/a"),"n/a",I388/AC388)</f>
        <v>15.213386348575215</v>
      </c>
      <c r="AB388" s="888">
        <v>12</v>
      </c>
      <c r="AC388" s="866">
        <v>15.09</v>
      </c>
      <c r="AD388" s="866">
        <v>0.69</v>
      </c>
      <c r="AE388" s="866">
        <v>0.49</v>
      </c>
      <c r="AF388" s="866">
        <v>3.42</v>
      </c>
      <c r="AG388" s="866">
        <v>18</v>
      </c>
      <c r="AH388" s="866">
        <v>13.8</v>
      </c>
      <c r="AI388" s="866">
        <v>13.74</v>
      </c>
      <c r="AJ388" s="866">
        <v>17.7</v>
      </c>
      <c r="AK388" s="866">
        <v>21.9</v>
      </c>
      <c r="AL388" s="879">
        <v>6080</v>
      </c>
      <c r="AM388" s="873">
        <v>1.2</v>
      </c>
      <c r="AN388" s="866">
        <v>1.88</v>
      </c>
      <c r="AO388" s="740">
        <f>IF(U388="n/a","n/a",IF(AA388&lt;0,"n/a",IF(AA388="n/a","n/a",J388+U388-AA388)))</f>
        <v>-0.37398435052250711</v>
      </c>
      <c r="AP388" s="741">
        <f>IF(U388="n/a","n/a",J388+U388)</f>
        <v>14.839401998052708</v>
      </c>
      <c r="AQ388" s="889">
        <f>IF(OR(AC388&lt;0.01,AF388="n/a"),"n/a",(I388/SQRT(22.5*AC388*(I388/AF388))-1)*100)</f>
        <v>52.066917012985868</v>
      </c>
      <c r="AR388" s="651">
        <f>INDEX(Historical!$C$7:$C$1256,MATCH(B388,Historical!$B$7:$B$1278,0))*IF(AH388="n/a",1.03,IF(AH388&lt;0,1.01,IF(AH388&gt;10,1.1,(1+AH388/100))))</f>
        <v>1.3089999999999999</v>
      </c>
      <c r="AS388" s="887">
        <f>IF($AI388="n/a",1.03*AR388,IF($AI388&lt;0,1.01*AR388,IF($AI388&gt;10,1.1*AR388,(1+$AI388/100)*AR388)))</f>
        <v>1.4399</v>
      </c>
      <c r="AT388" s="887">
        <f>IF($AK388="n/a",1.03*AS388,IF($AK388&lt;0,1.01*AS388,IF($AK388&gt;10,1.1*AS388,(1+$AK388/100)*AS388)))</f>
        <v>1.58389</v>
      </c>
      <c r="AU388" s="887">
        <f>IF($AK388="n/a",1.03*AT388,IF($AK388&lt;0,1.01*AT388,IF($AK388&gt;10,1.1*AT388,(1+$AK388/100)*AT388)))</f>
        <v>1.7422790000000001</v>
      </c>
      <c r="AV388" s="887">
        <f>IF($AK388="n/a",1.03*AU388,IF($AK388&lt;0,1.01*AU388,IF($AK388&gt;10,1.1*AU388,(1+$AK388/100)*AU388)))</f>
        <v>1.9165069000000003</v>
      </c>
      <c r="AW388" s="651">
        <f>SUM(AR388:AV388)</f>
        <v>7.9915759000000008</v>
      </c>
      <c r="AX388" s="748">
        <f>AW388/I388*100</f>
        <v>3.4811063727839007</v>
      </c>
      <c r="AY388" s="935">
        <v>1.9</v>
      </c>
      <c r="AZ388" s="873">
        <v>311.85999999999996</v>
      </c>
      <c r="BA388" s="873">
        <v>-20.440000000000001</v>
      </c>
      <c r="BB388" s="873">
        <v>-8.27</v>
      </c>
      <c r="BC388" s="873">
        <v>38.43</v>
      </c>
      <c r="BE388" s="624">
        <v>2010</v>
      </c>
      <c r="BF388" s="899">
        <f>IF(BE388&gt;2008,0,IF(BE388&gt;2001,1,IF(BE388&gt;1990,2,IF(BE388&gt;1980,3,IF(BE388&gt;1973,4,IF(BE388&gt;1970,5,IF(BE388&gt;1960,6,IF(BE388&gt;1958,7,IF(BE388&gt;1953,8,9)))))))))</f>
        <v>0</v>
      </c>
      <c r="BG388" s="883">
        <v>4.5</v>
      </c>
    </row>
    <row r="389" spans="1:59" ht="11.25" customHeight="1" x14ac:dyDescent="0.2">
      <c r="A389" s="864" t="s">
        <v>265</v>
      </c>
      <c r="B389" s="876" t="s">
        <v>266</v>
      </c>
      <c r="C389" s="933" t="s">
        <v>128</v>
      </c>
      <c r="D389" s="933" t="s">
        <v>4330</v>
      </c>
      <c r="E389" s="733">
        <v>57</v>
      </c>
      <c r="F389" s="1158">
        <v>13</v>
      </c>
      <c r="G389" s="1178" t="s">
        <v>37</v>
      </c>
      <c r="H389" s="1178" t="s">
        <v>37</v>
      </c>
      <c r="I389" s="866">
        <v>166.14</v>
      </c>
      <c r="J389" s="651">
        <f>(M389/I389)*100</f>
        <v>1.6853256289876009</v>
      </c>
      <c r="K389" s="878">
        <v>0.7</v>
      </c>
      <c r="L389" s="888">
        <v>4</v>
      </c>
      <c r="M389" s="642">
        <f>K389*L389</f>
        <v>2.8</v>
      </c>
      <c r="N389" s="871" t="s">
        <v>151</v>
      </c>
      <c r="O389" s="734">
        <v>0.65</v>
      </c>
      <c r="P389" s="619">
        <v>43803</v>
      </c>
      <c r="Q389" s="619">
        <v>43829</v>
      </c>
      <c r="R389" s="642">
        <f>(K389-O389)/O389*100</f>
        <v>7.6923076923076819</v>
      </c>
      <c r="S389" s="701">
        <f>IF(INDEX(Historical!$D$7:$D$1254,MATCH(B389,Historical!$B$7:$B$1278,0))=0,"n/a",(INDEX(Historical!$C$7:$C$1256,MATCH(B389,Historical!$B$7:$B$1278,0))/INDEX(Historical!$D$7:$D$1254,MATCH(B389,Historical!$B$7:$B$1278,0))-1)*100)</f>
        <v>8.1632653061224367</v>
      </c>
      <c r="T389" s="701">
        <f>IF(INDEX(Historical!$F$7:$F$1247,MATCH(B389,Historical!$B$7:$B$1278,0))=0,"n/a",((INDEX(Historical!$C$7:$C$1256,MATCH(B389,Historical!$B$7:$B$1278,0))/INDEX(Historical!$F$7:$F$1247,MATCH(B389,Historical!$B$7:$B$1278,0)))^(1/3)-1)*100)</f>
        <v>8.9341387842532871</v>
      </c>
      <c r="U389" s="701">
        <f>IF(INDEX(Historical!$H$7:$H$1247,MATCH(B389,Historical!$B$7:$B$1278,0))=0,"n/a",((INDEX(Historical!$C$7:$C$1256,MATCH(B389,Historical!$B$7:$B$1278,0))/INDEX(Historical!$H$7:$H$1247,MATCH(B389,Historical!$B$7:$B$1278,0)))^(1/5)-1)*100)</f>
        <v>8.2842204447633137</v>
      </c>
      <c r="V389" s="701">
        <f>IF(INDEX(Historical!$O$7:$O$1247,MATCH(B389,Historical!$B$7:$B$1278,0))=0,"n/a",((INDEX(Historical!$C$7:$C$1256,MATCH(B389,Historical!$B$7:$B$1278,0))/INDEX(Historical!$O$7:$O$1247,MATCH(B389,Historical!$B$7:$B$1278,0)))^(1/10)-1)*100)</f>
        <v>8.659171412759914</v>
      </c>
      <c r="W389" s="702">
        <f>IF(OR(U389&lt;=0,U389="n/a",V389&lt;=0,V389="n/a"),"n/a",U389/V389)</f>
        <v>0.95669897844450991</v>
      </c>
      <c r="X389" s="703">
        <f>IF(OR(AJ389&lt;=0,AJ389="n/a",U389&lt;=0,U389="n/a"),"n/a",U389/AJ389)</f>
        <v>1.3807034074605522</v>
      </c>
      <c r="Y389" s="665"/>
      <c r="Z389" s="651">
        <f>IF(OR(AC389&lt;0.01,AC389="n/a"),"n/a",M389/AC389*100)</f>
        <v>56.338028169014088</v>
      </c>
      <c r="AA389" s="887">
        <f>IF(OR(AC389&lt;0.01,AC389="n/a"),"n/a",I389/AC389)</f>
        <v>33.428571428571431</v>
      </c>
      <c r="AB389" s="888">
        <v>6</v>
      </c>
      <c r="AC389" s="866">
        <v>4.97</v>
      </c>
      <c r="AD389" s="866">
        <v>11.14</v>
      </c>
      <c r="AE389" s="866">
        <v>3.42</v>
      </c>
      <c r="AF389" s="866">
        <v>5.82</v>
      </c>
      <c r="AG389" s="866">
        <v>17.8</v>
      </c>
      <c r="AH389" s="866">
        <v>-8.9</v>
      </c>
      <c r="AI389" s="866">
        <v>8.0399999999999991</v>
      </c>
      <c r="AJ389" s="866">
        <v>6</v>
      </c>
      <c r="AK389" s="866">
        <v>3</v>
      </c>
      <c r="AL389" s="879">
        <v>4560</v>
      </c>
      <c r="AM389" s="873">
        <v>0.2</v>
      </c>
      <c r="AN389" s="866">
        <v>0</v>
      </c>
      <c r="AO389" s="740">
        <f>IF(U389="n/a","n/a",IF(AA389&lt;0,"n/a",IF(AA389="n/a","n/a",J389+U389-AA389)))</f>
        <v>-23.459025354820518</v>
      </c>
      <c r="AP389" s="741">
        <f>IF(U389="n/a","n/a",J389+U389)</f>
        <v>9.9695460737509141</v>
      </c>
      <c r="AQ389" s="889">
        <f>IF(OR(AC389&lt;0.01,AF389="n/a"),"n/a",(I389/SQRT(22.5*AC389*(I389/AF389))-1)*100)</f>
        <v>194.05538836853751</v>
      </c>
      <c r="AR389" s="651">
        <f>INDEX(Historical!$C$7:$C$1256,MATCH(B389,Historical!$B$7:$B$1278,0))*IF(AH389="n/a",1.03,IF(AH389&lt;0,1.01,IF(AH389&gt;10,1.1,(1+AH389/100))))</f>
        <v>2.6764999999999999</v>
      </c>
      <c r="AS389" s="887">
        <f>IF($AI389="n/a",1.03*AR389,IF($AI389&lt;0,1.01*AR389,IF($AI389&gt;10,1.1*AR389,(1+$AI389/100)*AR389)))</f>
        <v>2.8916906</v>
      </c>
      <c r="AT389" s="887">
        <f>IF($AK389="n/a",1.03*AS389,IF($AK389&lt;0,1.01*AS389,IF($AK389&gt;10,1.1*AS389,(1+$AK389/100)*AS389)))</f>
        <v>2.9784413180000002</v>
      </c>
      <c r="AU389" s="887">
        <f>IF($AK389="n/a",1.03*AT389,IF($AK389&lt;0,1.01*AT389,IF($AK389&gt;10,1.1*AT389,(1+$AK389/100)*AT389)))</f>
        <v>3.0677945575400005</v>
      </c>
      <c r="AV389" s="887">
        <f>IF($AK389="n/a",1.03*AU389,IF($AK389&lt;0,1.01*AU389,IF($AK389&gt;10,1.1*AU389,(1+$AK389/100)*AU389)))</f>
        <v>3.1598283942662007</v>
      </c>
      <c r="AW389" s="651">
        <f>SUM(AR389:AV389)</f>
        <v>14.774254869806201</v>
      </c>
      <c r="AX389" s="748">
        <f>AW389/I389*100</f>
        <v>8.8926537075997363</v>
      </c>
      <c r="AY389" s="935">
        <v>0.22</v>
      </c>
      <c r="AZ389" s="873">
        <v>45.04</v>
      </c>
      <c r="BA389" s="873">
        <v>-10.18</v>
      </c>
      <c r="BB389" s="873">
        <v>-5.76</v>
      </c>
      <c r="BC389" s="873">
        <v>5.76</v>
      </c>
      <c r="BE389" s="624">
        <v>1964</v>
      </c>
      <c r="BF389" s="899">
        <f>IF(BE389&gt;2008,0,IF(BE389&gt;2001,1,IF(BE389&gt;1990,2,IF(BE389&gt;1980,3,IF(BE389&gt;1973,4,IF(BE389&gt;1970,5,IF(BE389&gt;1960,6,IF(BE389&gt;1958,7,IF(BE389&gt;1953,8,9)))))))))</f>
        <v>6</v>
      </c>
      <c r="BG389" s="883">
        <v>13.900000000000002</v>
      </c>
    </row>
    <row r="390" spans="1:59" s="774" customFormat="1" ht="11.25" customHeight="1" x14ac:dyDescent="0.2">
      <c r="A390" s="1077" t="s">
        <v>3986</v>
      </c>
      <c r="B390" s="957" t="s">
        <v>3987</v>
      </c>
      <c r="C390" s="933" t="s">
        <v>4322</v>
      </c>
      <c r="D390" s="933" t="s">
        <v>4323</v>
      </c>
      <c r="E390" s="756">
        <v>6</v>
      </c>
      <c r="F390" s="1158">
        <v>698</v>
      </c>
      <c r="G390" s="1181" t="s">
        <v>106</v>
      </c>
      <c r="H390" s="1181" t="s">
        <v>106</v>
      </c>
      <c r="I390" s="757">
        <v>13.87</v>
      </c>
      <c r="J390" s="758">
        <f>(M390/I390)*100</f>
        <v>3.8846431146359057</v>
      </c>
      <c r="K390" s="759">
        <v>4.4900000000000002E-2</v>
      </c>
      <c r="L390" s="760">
        <v>12</v>
      </c>
      <c r="M390" s="761">
        <f>K390*L390</f>
        <v>0.53880000000000006</v>
      </c>
      <c r="N390" s="762" t="s">
        <v>718</v>
      </c>
      <c r="O390" s="763">
        <v>4.48E-2</v>
      </c>
      <c r="P390" s="764">
        <v>44154</v>
      </c>
      <c r="Q390" s="764">
        <v>44196</v>
      </c>
      <c r="R390" s="761">
        <f>(K390-O390)/O390*100</f>
        <v>0.22321428571429211</v>
      </c>
      <c r="S390" s="701">
        <f>IF(INDEX(Historical!$D$7:$D$1254,MATCH(B390,Historical!$B$7:$B$1278,0))=0,"n/a",(INDEX(Historical!$C$7:$C$1256,MATCH(B390,Historical!$B$7:$B$1278,0))/INDEX(Historical!$D$7:$D$1254,MATCH(B390,Historical!$B$7:$B$1278,0))-1)*100)</f>
        <v>0.45121263395373479</v>
      </c>
      <c r="T390" s="701">
        <f>IF(INDEX(Historical!$F$7:$F$1247,MATCH(B390,Historical!$B$7:$B$1278,0))=0,"n/a",((INDEX(Historical!$C$7:$C$1256,MATCH(B390,Historical!$B$7:$B$1278,0))/INDEX(Historical!$F$7:$F$1247,MATCH(B390,Historical!$B$7:$B$1278,0)))^(1/3)-1)*100)</f>
        <v>2.5586468260214934</v>
      </c>
      <c r="U390" s="701">
        <f>IF(INDEX(Historical!$H$7:$H$1247,MATCH(B390,Historical!$B$7:$B$1278,0))=0,"n/a",((INDEX(Historical!$C$7:$C$1256,MATCH(B390,Historical!$B$7:$B$1278,0))/INDEX(Historical!$H$7:$H$1247,MATCH(B390,Historical!$B$7:$B$1278,0)))^(1/5)-1)*100)</f>
        <v>8.2172602588328925</v>
      </c>
      <c r="V390" s="701" t="str">
        <f>IF(INDEX(Historical!$O$7:$O$1247,MATCH(B390,Historical!$B$7:$B$1278,0))=0,"n/a",((INDEX(Historical!$C$7:$C$1256,MATCH(B390,Historical!$B$7:$B$1278,0))/INDEX(Historical!$O$7:$O$1247,MATCH(B390,Historical!$B$7:$B$1278,0)))^(1/10)-1)*100)</f>
        <v>n/a</v>
      </c>
      <c r="W390" s="702" t="str">
        <f>IF(OR(U390&lt;=0,U390="n/a",V390&lt;=0,V390="n/a"),"n/a",U390/V390)</f>
        <v>n/a</v>
      </c>
      <c r="X390" s="703" t="str">
        <f>IF(OR(AJ390&lt;=0,AJ390="n/a",U390&lt;=0,U390="n/a"),"n/a",U390/AJ390)</f>
        <v>n/a</v>
      </c>
      <c r="Y390" s="775"/>
      <c r="Z390" s="758" t="str">
        <f>IF(OR(AC390&lt;0.01,AC390="n/a"),"n/a",M390/AC390*100)</f>
        <v>n/a</v>
      </c>
      <c r="AA390" s="766" t="str">
        <f>IF(OR(AC390&lt;0.01,AC390="n/a"),"n/a",I390/AC390)</f>
        <v>n/a</v>
      </c>
      <c r="AB390" s="760">
        <v>12</v>
      </c>
      <c r="AC390" s="767">
        <v>-0.12</v>
      </c>
      <c r="AD390" s="767" t="s">
        <v>136</v>
      </c>
      <c r="AE390" s="767">
        <v>6.29</v>
      </c>
      <c r="AF390" s="767">
        <v>0.97</v>
      </c>
      <c r="AG390" s="767">
        <v>-0.89999999999999991</v>
      </c>
      <c r="AH390" s="767">
        <v>-187.79999999999998</v>
      </c>
      <c r="AI390" s="767">
        <v>7.1</v>
      </c>
      <c r="AJ390" s="767">
        <v>-47.5</v>
      </c>
      <c r="AK390" s="767">
        <v>10</v>
      </c>
      <c r="AL390" s="768">
        <v>329.55</v>
      </c>
      <c r="AM390" s="769">
        <v>11.97</v>
      </c>
      <c r="AN390" s="767">
        <v>1.7</v>
      </c>
      <c r="AO390" s="770" t="str">
        <f>IF(U390="n/a","n/a",IF(AA390&lt;0,"n/a",IF(AA390="n/a","n/a",J390+U390-AA390)))</f>
        <v>n/a</v>
      </c>
      <c r="AP390" s="771">
        <f>IF(U390="n/a","n/a",J390+U390)</f>
        <v>12.101903373468797</v>
      </c>
      <c r="AQ390" s="772" t="str">
        <f>IF(OR(AC390&lt;0.01,AF390="n/a"),"n/a",(I390/SQRT(22.5*AC390*(I390/AF390))-1)*100)</f>
        <v>n/a</v>
      </c>
      <c r="AR390" s="651">
        <f>INDEX(Historical!$C$7:$C$1256,MATCH(B390,Historical!$B$7:$B$1278,0))*IF(AH390="n/a",1.03,IF(AH390&lt;0,1.01,IF(AH390&gt;10,1.1,(1+AH390/100))))</f>
        <v>0.53964299999999998</v>
      </c>
      <c r="AS390" s="766">
        <f>IF($AI390="n/a",1.03*AR390,IF($AI390&lt;0,1.01*AR390,IF($AI390&gt;10,1.1*AR390,(1+$AI390/100)*AR390)))</f>
        <v>0.5779576529999999</v>
      </c>
      <c r="AT390" s="766">
        <f>IF($AK390="n/a",1.03*AS390,IF($AK390&lt;0,1.01*AS390,IF($AK390&gt;10,1.1*AS390,(1+$AK390/100)*AS390)))</f>
        <v>0.63575341829999998</v>
      </c>
      <c r="AU390" s="766">
        <f>IF($AK390="n/a",1.03*AT390,IF($AK390&lt;0,1.01*AT390,IF($AK390&gt;10,1.1*AT390,(1+$AK390/100)*AT390)))</f>
        <v>0.69932876013</v>
      </c>
      <c r="AV390" s="766">
        <f>IF($AK390="n/a",1.03*AU390,IF($AK390&lt;0,1.01*AU390,IF($AK390&gt;10,1.1*AU390,(1+$AK390/100)*AU390)))</f>
        <v>0.76926163614300003</v>
      </c>
      <c r="AW390" s="758">
        <f>SUM(AR390:AV390)</f>
        <v>3.2219444675729996</v>
      </c>
      <c r="AX390" s="773">
        <f>AW390/I390*100</f>
        <v>23.229592412206198</v>
      </c>
      <c r="AY390" s="936">
        <v>0.73</v>
      </c>
      <c r="AZ390" s="769">
        <v>44.330000000000005</v>
      </c>
      <c r="BA390" s="769">
        <v>-17.239999999999998</v>
      </c>
      <c r="BB390" s="769">
        <v>-7.3599999999999994</v>
      </c>
      <c r="BC390" s="769">
        <v>-2.87</v>
      </c>
      <c r="BD390" s="909"/>
      <c r="BE390" s="624">
        <v>2015</v>
      </c>
      <c r="BF390" s="899">
        <f>IF(BE390&gt;2008,0,IF(BE390&gt;2001,1,IF(BE390&gt;1990,2,IF(BE390&gt;1980,3,IF(BE390&gt;1973,4,IF(BE390&gt;1970,5,IF(BE390&gt;1960,6,IF(BE390&gt;1958,7,IF(BE390&gt;1953,8,9)))))))))</f>
        <v>0</v>
      </c>
      <c r="BG390" s="825">
        <v>-0.3</v>
      </c>
    </row>
    <row r="391" spans="1:59" ht="11.25" customHeight="1" x14ac:dyDescent="0.2">
      <c r="A391" s="864" t="s">
        <v>652</v>
      </c>
      <c r="B391" s="876" t="s">
        <v>653</v>
      </c>
      <c r="C391" s="1074" t="s">
        <v>108</v>
      </c>
      <c r="D391" s="1074" t="s">
        <v>4341</v>
      </c>
      <c r="E391" s="733">
        <v>17</v>
      </c>
      <c r="F391" s="1158">
        <v>209</v>
      </c>
      <c r="G391" s="1158" t="s">
        <v>106</v>
      </c>
      <c r="H391" s="1158" t="s">
        <v>106</v>
      </c>
      <c r="I391" s="875">
        <v>23.45</v>
      </c>
      <c r="J391" s="651">
        <f>(M391/I391)*100</f>
        <v>3.411513859275054</v>
      </c>
      <c r="K391" s="878">
        <v>0.2</v>
      </c>
      <c r="L391" s="888">
        <v>4</v>
      </c>
      <c r="M391" s="642">
        <f>K391*L391</f>
        <v>0.8</v>
      </c>
      <c r="N391" s="871" t="s">
        <v>426</v>
      </c>
      <c r="O391" s="736">
        <v>0.19047619047619047</v>
      </c>
      <c r="P391" s="862">
        <v>43879</v>
      </c>
      <c r="Q391" s="862">
        <v>43894</v>
      </c>
      <c r="R391" s="642">
        <f>(K391-O391)/O391*100</f>
        <v>5.0000000000000115</v>
      </c>
      <c r="S391" s="701">
        <f>IF(INDEX(Historical!$D$7:$D$1254,MATCH(B391,Historical!$B$7:$B$1278,0))=0,"n/a",(INDEX(Historical!$C$7:$C$1256,MATCH(B391,Historical!$B$7:$B$1278,0))/INDEX(Historical!$D$7:$D$1254,MATCH(B391,Historical!$B$7:$B$1278,0))-1)*100)</f>
        <v>5.0000000000000044</v>
      </c>
      <c r="T391" s="701">
        <f>IF(INDEX(Historical!$F$7:$F$1247,MATCH(B391,Historical!$B$7:$B$1278,0))=0,"n/a",((INDEX(Historical!$C$7:$C$1256,MATCH(B391,Historical!$B$7:$B$1278,0))/INDEX(Historical!$F$7:$F$1247,MATCH(B391,Historical!$B$7:$B$1278,0)))^(1/3)-1)*100)</f>
        <v>5.0000000000000044</v>
      </c>
      <c r="U391" s="701">
        <f>IF(INDEX(Historical!$H$7:$H$1247,MATCH(B391,Historical!$B$7:$B$1278,0))=0,"n/a",((INDEX(Historical!$C$7:$C$1256,MATCH(B391,Historical!$B$7:$B$1278,0))/INDEX(Historical!$H$7:$H$1247,MATCH(B391,Historical!$B$7:$B$1278,0)))^(1/5)-1)*100)</f>
        <v>6.0827032283832905</v>
      </c>
      <c r="V391" s="701">
        <f>IF(INDEX(Historical!$O$7:$O$1247,MATCH(B391,Historical!$B$7:$B$1278,0))=0,"n/a",((INDEX(Historical!$C$7:$C$1256,MATCH(B391,Historical!$B$7:$B$1278,0))/INDEX(Historical!$O$7:$O$1247,MATCH(B391,Historical!$B$7:$B$1278,0)))^(1/10)-1)*100)</f>
        <v>5.5399612205154103</v>
      </c>
      <c r="W391" s="702">
        <f>IF(OR(U391&lt;=0,U391="n/a",V391&lt;=0,V391="n/a"),"n/a",U391/V391)</f>
        <v>1.0979685572270823</v>
      </c>
      <c r="X391" s="703">
        <f>IF(OR(AJ391&lt;=0,AJ391="n/a",U391&lt;=0,U391="n/a"),"n/a",U391/AJ391)</f>
        <v>1.3824325519052933</v>
      </c>
      <c r="Y391" s="669" t="s">
        <v>437</v>
      </c>
      <c r="Z391" s="651">
        <f>IF(OR(AC391&lt;0.01,AC391="n/a"),"n/a",M391/AC391*100)</f>
        <v>25.477707006369428</v>
      </c>
      <c r="AA391" s="887">
        <f>IF(OR(AC391&lt;0.01,AC391="n/a"),"n/a",I391/AC391)</f>
        <v>7.468152866242038</v>
      </c>
      <c r="AB391" s="888">
        <v>12</v>
      </c>
      <c r="AC391" s="866">
        <v>3.14</v>
      </c>
      <c r="AD391" s="866" t="s">
        <v>136</v>
      </c>
      <c r="AE391" s="866">
        <v>2.95</v>
      </c>
      <c r="AF391" s="866">
        <v>0.9</v>
      </c>
      <c r="AG391" s="866">
        <v>12.9</v>
      </c>
      <c r="AH391" s="866">
        <v>0.89999999999999991</v>
      </c>
      <c r="AI391" s="866" t="s">
        <v>136</v>
      </c>
      <c r="AJ391" s="866">
        <v>4.3999999999999995</v>
      </c>
      <c r="AK391" s="866" t="s">
        <v>136</v>
      </c>
      <c r="AL391" s="879">
        <v>111.86</v>
      </c>
      <c r="AM391" s="873">
        <v>14.899999999999999</v>
      </c>
      <c r="AN391" s="866">
        <v>0.27</v>
      </c>
      <c r="AO391" s="740">
        <f>IF(U391="n/a","n/a",IF(AA391&lt;0,"n/a",IF(AA391="n/a","n/a",J391+U391-AA391)))</f>
        <v>2.0260642214163074</v>
      </c>
      <c r="AP391" s="741">
        <f>IF(U391="n/a","n/a",J391+U391)</f>
        <v>9.4942170876583454</v>
      </c>
      <c r="AQ391" s="889">
        <f>IF(OR(AC391&lt;0.01,AF391="n/a"),"n/a",(I391/SQRT(22.5*AC391*(I391/AF391))-1)*100)</f>
        <v>-45.34415725197519</v>
      </c>
      <c r="AR391" s="651">
        <f>INDEX(Historical!$C$7:$C$1256,MATCH(B391,Historical!$B$7:$B$1278,0))*IF(AH391="n/a",1.03,IF(AH391&lt;0,1.01,IF(AH391&gt;10,1.1,(1+AH391/100))))</f>
        <v>0.80719999999999992</v>
      </c>
      <c r="AS391" s="887">
        <f>IF($AI391="n/a",1.03*AR391,IF($AI391&lt;0,1.01*AR391,IF($AI391&gt;10,1.1*AR391,(1+$AI391/100)*AR391)))</f>
        <v>0.83141599999999993</v>
      </c>
      <c r="AT391" s="887">
        <f>IF($AK391="n/a",1.03*AS391,IF($AK391&lt;0,1.01*AS391,IF($AK391&gt;10,1.1*AS391,(1+$AK391/100)*AS391)))</f>
        <v>0.85635847999999992</v>
      </c>
      <c r="AU391" s="887">
        <f>IF($AK391="n/a",1.03*AT391,IF($AK391&lt;0,1.01*AT391,IF($AK391&gt;10,1.1*AT391,(1+$AK391/100)*AT391)))</f>
        <v>0.88204923439999994</v>
      </c>
      <c r="AV391" s="887">
        <f>IF($AK391="n/a",1.03*AU391,IF($AK391&lt;0,1.01*AU391,IF($AK391&gt;10,1.1*AU391,(1+$AK391/100)*AU391)))</f>
        <v>0.90851071143199991</v>
      </c>
      <c r="AW391" s="651">
        <f>SUM(AR391:AV391)</f>
        <v>4.2855344258320001</v>
      </c>
      <c r="AX391" s="748">
        <f>AW391/I391*100</f>
        <v>18.275200110157783</v>
      </c>
      <c r="AY391" s="935">
        <v>0.51</v>
      </c>
      <c r="AZ391" s="873">
        <v>56.86</v>
      </c>
      <c r="BA391" s="873">
        <v>-15.590000000000002</v>
      </c>
      <c r="BB391" s="873">
        <v>6.1899999999999995</v>
      </c>
      <c r="BC391" s="873">
        <v>3.92</v>
      </c>
      <c r="BE391" s="624">
        <v>2002</v>
      </c>
      <c r="BF391" s="899">
        <f>IF(BE391&gt;2008,0,IF(BE391&gt;2001,1,IF(BE391&gt;1990,2,IF(BE391&gt;1980,3,IF(BE391&gt;1973,4,IF(BE391&gt;1970,5,IF(BE391&gt;1960,6,IF(BE391&gt;1958,7,IF(BE391&gt;1953,8,9)))))))))</f>
        <v>1</v>
      </c>
      <c r="BG391" s="883">
        <v>1.4000000000000001</v>
      </c>
    </row>
    <row r="392" spans="1:59" ht="11.25" customHeight="1" x14ac:dyDescent="0.2">
      <c r="A392" s="872" t="s">
        <v>656</v>
      </c>
      <c r="B392" s="876" t="s">
        <v>657</v>
      </c>
      <c r="C392" s="933" t="s">
        <v>108</v>
      </c>
      <c r="D392" s="933" t="s">
        <v>4337</v>
      </c>
      <c r="E392" s="733">
        <v>12</v>
      </c>
      <c r="F392" s="1158">
        <v>281</v>
      </c>
      <c r="G392" s="1182" t="s">
        <v>106</v>
      </c>
      <c r="H392" s="1182" t="s">
        <v>106</v>
      </c>
      <c r="I392" s="875">
        <v>33.67</v>
      </c>
      <c r="J392" s="651">
        <f>(M392/I392)*100</f>
        <v>5.5836055836055829</v>
      </c>
      <c r="K392" s="878">
        <v>0.47</v>
      </c>
      <c r="L392" s="888">
        <v>4</v>
      </c>
      <c r="M392" s="642">
        <f>K392*L392</f>
        <v>1.88</v>
      </c>
      <c r="N392" s="871" t="s">
        <v>236</v>
      </c>
      <c r="O392" s="734">
        <v>0.44</v>
      </c>
      <c r="P392" s="867">
        <v>43588</v>
      </c>
      <c r="Q392" s="867">
        <v>43602</v>
      </c>
      <c r="R392" s="642">
        <f>(K392-O392)/O392*100</f>
        <v>6.8181818181818121</v>
      </c>
      <c r="S392" s="701">
        <f>IF(INDEX(Historical!$D$7:$D$1254,MATCH(B392,Historical!$B$7:$B$1278,0))=0,"n/a",(INDEX(Historical!$C$7:$C$1256,MATCH(B392,Historical!$B$7:$B$1278,0))/INDEX(Historical!$D$7:$D$1254,MATCH(B392,Historical!$B$7:$B$1278,0))-1)*100)</f>
        <v>6.9364161849710948</v>
      </c>
      <c r="T392" s="701">
        <f>IF(INDEX(Historical!$F$7:$F$1247,MATCH(B392,Historical!$B$7:$B$1278,0))=0,"n/a",((INDEX(Historical!$C$7:$C$1256,MATCH(B392,Historical!$B$7:$B$1278,0))/INDEX(Historical!$F$7:$F$1247,MATCH(B392,Historical!$B$7:$B$1278,0)))^(1/3)-1)*100)</f>
        <v>7.4802051385038482</v>
      </c>
      <c r="U392" s="701">
        <f>IF(INDEX(Historical!$H$7:$H$1247,MATCH(B392,Historical!$B$7:$B$1278,0))=0,"n/a",((INDEX(Historical!$C$7:$C$1256,MATCH(B392,Historical!$B$7:$B$1278,0))/INDEX(Historical!$H$7:$H$1247,MATCH(B392,Historical!$B$7:$B$1278,0)))^(1/5)-1)*100)</f>
        <v>9.043076613444212</v>
      </c>
      <c r="V392" s="701">
        <f>IF(INDEX(Historical!$O$7:$O$1247,MATCH(B392,Historical!$B$7:$B$1278,0))=0,"n/a",((INDEX(Historical!$C$7:$C$1256,MATCH(B392,Historical!$B$7:$B$1278,0))/INDEX(Historical!$O$7:$O$1247,MATCH(B392,Historical!$B$7:$B$1278,0)))^(1/10)-1)*100)</f>
        <v>15.184998625644308</v>
      </c>
      <c r="W392" s="702">
        <f>IF(OR(U392&lt;=0,U392="n/a",V392&lt;=0,V392="n/a"),"n/a",U392/V392)</f>
        <v>0.59552699584525048</v>
      </c>
      <c r="X392" s="703" t="str">
        <f>IF(OR(AJ392&lt;=0,AJ392="n/a",U392&lt;=0,U392="n/a"),"n/a",U392/AJ392)</f>
        <v>n/a</v>
      </c>
      <c r="Y392" s="877" t="s">
        <v>473</v>
      </c>
      <c r="Z392" s="651">
        <f>IF(OR(AC392&lt;0.01,AC392="n/a"),"n/a",M392/AC392*100)</f>
        <v>81.385281385281388</v>
      </c>
      <c r="AA392" s="887">
        <f>IF(OR(AC392&lt;0.01,AC392="n/a"),"n/a",I392/AC392)</f>
        <v>14.575757575757576</v>
      </c>
      <c r="AB392" s="888">
        <v>12</v>
      </c>
      <c r="AC392" s="866">
        <v>2.31</v>
      </c>
      <c r="AD392" s="866">
        <v>9.65</v>
      </c>
      <c r="AE392" s="866">
        <v>1.52</v>
      </c>
      <c r="AF392" s="866">
        <v>5.98</v>
      </c>
      <c r="AG392" s="868">
        <v>44.800000000000004</v>
      </c>
      <c r="AH392" s="866">
        <v>-39.200000000000003</v>
      </c>
      <c r="AI392" s="866">
        <v>34.260000000000005</v>
      </c>
      <c r="AJ392" s="866">
        <v>-5</v>
      </c>
      <c r="AK392" s="866">
        <v>1.51</v>
      </c>
      <c r="AL392" s="879">
        <v>3810</v>
      </c>
      <c r="AM392" s="873">
        <v>1</v>
      </c>
      <c r="AN392" s="866">
        <v>2.82</v>
      </c>
      <c r="AO392" s="740">
        <f>IF(U392="n/a","n/a",IF(AA392&lt;0,"n/a",IF(AA392="n/a","n/a",J392+U392-AA392)))</f>
        <v>5.0924621292219641E-2</v>
      </c>
      <c r="AP392" s="741">
        <f>IF(U392="n/a","n/a",J392+U392)</f>
        <v>14.626682197049796</v>
      </c>
      <c r="AQ392" s="889">
        <f>IF(OR(AC392&lt;0.01,AF392="n/a"),"n/a",(I392/SQRT(22.5*AC392*(I392/AF392))-1)*100)</f>
        <v>96.822571315193869</v>
      </c>
      <c r="AR392" s="651">
        <f>INDEX(Historical!$C$7:$C$1256,MATCH(B392,Historical!$B$7:$B$1278,0))*IF(AH392="n/a",1.03,IF(AH392&lt;0,1.01,IF(AH392&gt;10,1.1,(1+AH392/100))))</f>
        <v>1.8685</v>
      </c>
      <c r="AS392" s="887">
        <f>IF($AI392="n/a",1.03*AR392,IF($AI392&lt;0,1.01*AR392,IF($AI392&gt;10,1.1*AR392,(1+$AI392/100)*AR392)))</f>
        <v>2.0553500000000002</v>
      </c>
      <c r="AT392" s="887">
        <f>IF($AK392="n/a",1.03*AS392,IF($AK392&lt;0,1.01*AS392,IF($AK392&gt;10,1.1*AS392,(1+$AK392/100)*AS392)))</f>
        <v>2.086385785</v>
      </c>
      <c r="AU392" s="887">
        <f>IF($AK392="n/a",1.03*AT392,IF($AK392&lt;0,1.01*AT392,IF($AK392&gt;10,1.1*AT392,(1+$AK392/100)*AT392)))</f>
        <v>2.1178902103535</v>
      </c>
      <c r="AV392" s="887">
        <f>IF($AK392="n/a",1.03*AU392,IF($AK392&lt;0,1.01*AU392,IF($AK392&gt;10,1.1*AU392,(1+$AK392/100)*AU392)))</f>
        <v>2.1498703525298377</v>
      </c>
      <c r="AW392" s="651">
        <f>SUM(AR392:AV392)</f>
        <v>10.277996347883338</v>
      </c>
      <c r="AX392" s="748">
        <f>AW392/I392*100</f>
        <v>30.525679678893191</v>
      </c>
      <c r="AY392" s="935">
        <v>1.72</v>
      </c>
      <c r="AZ392" s="873">
        <v>60.79</v>
      </c>
      <c r="BA392" s="873">
        <v>-25.09</v>
      </c>
      <c r="BB392" s="873">
        <v>0.09</v>
      </c>
      <c r="BC392" s="873">
        <v>6.9500000000000011</v>
      </c>
      <c r="BE392" s="624">
        <v>2008</v>
      </c>
      <c r="BF392" s="899">
        <f>IF(BE392&gt;2008,0,IF(BE392&gt;2001,1,IF(BE392&gt;1990,2,IF(BE392&gt;1980,3,IF(BE392&gt;1973,4,IF(BE392&gt;1970,5,IF(BE392&gt;1960,6,IF(BE392&gt;1958,7,IF(BE392&gt;1953,8,9)))))))))</f>
        <v>1</v>
      </c>
      <c r="BG392" s="883">
        <v>4.8</v>
      </c>
    </row>
    <row r="393" spans="1:59" ht="11.25" customHeight="1" x14ac:dyDescent="0.2">
      <c r="A393" s="864" t="s">
        <v>1386</v>
      </c>
      <c r="B393" s="876" t="s">
        <v>1387</v>
      </c>
      <c r="C393" s="933" t="s">
        <v>108</v>
      </c>
      <c r="D393" s="933" t="s">
        <v>4341</v>
      </c>
      <c r="E393" s="733">
        <v>9</v>
      </c>
      <c r="F393" s="1158">
        <v>416</v>
      </c>
      <c r="G393" s="1155" t="s">
        <v>37</v>
      </c>
      <c r="H393" s="1155" t="s">
        <v>37</v>
      </c>
      <c r="I393" s="875">
        <v>11.13</v>
      </c>
      <c r="J393" s="651">
        <f>(M393/I393)*100</f>
        <v>4.4923629829290208</v>
      </c>
      <c r="K393" s="878">
        <v>0.125</v>
      </c>
      <c r="L393" s="888">
        <v>4</v>
      </c>
      <c r="M393" s="642">
        <f>K393*L393</f>
        <v>0.5</v>
      </c>
      <c r="N393" s="871" t="s">
        <v>107</v>
      </c>
      <c r="O393" s="734">
        <v>0.115</v>
      </c>
      <c r="P393" s="867">
        <v>43593</v>
      </c>
      <c r="Q393" s="867">
        <v>43602</v>
      </c>
      <c r="R393" s="642">
        <f>(K393-O393)/O393*100</f>
        <v>8.6956521739130395</v>
      </c>
      <c r="S393" s="701">
        <f>IF(INDEX(Historical!$D$7:$D$1254,MATCH(B393,Historical!$B$7:$B$1278,0))=0,"n/a",(INDEX(Historical!$C$7:$C$1256,MATCH(B393,Historical!$B$7:$B$1278,0))/INDEX(Historical!$D$7:$D$1254,MATCH(B393,Historical!$B$7:$B$1278,0))-1)*100)</f>
        <v>10.1123595505618</v>
      </c>
      <c r="T393" s="701">
        <f>IF(INDEX(Historical!$F$7:$F$1247,MATCH(B393,Historical!$B$7:$B$1278,0))=0,"n/a",((INDEX(Historical!$C$7:$C$1256,MATCH(B393,Historical!$B$7:$B$1278,0))/INDEX(Historical!$F$7:$F$1247,MATCH(B393,Historical!$B$7:$B$1278,0)))^(1/3)-1)*100)</f>
        <v>9.8157887721507677</v>
      </c>
      <c r="U393" s="701">
        <f>IF(INDEX(Historical!$H$7:$H$1247,MATCH(B393,Historical!$B$7:$B$1278,0))=0,"n/a",((INDEX(Historical!$C$7:$C$1256,MATCH(B393,Historical!$B$7:$B$1278,0))/INDEX(Historical!$H$7:$H$1247,MATCH(B393,Historical!$B$7:$B$1278,0)))^(1/5)-1)*100)</f>
        <v>10.84272762737859</v>
      </c>
      <c r="V393" s="701">
        <f>IF(INDEX(Historical!$O$7:$O$1247,MATCH(B393,Historical!$B$7:$B$1278,0))=0,"n/a",((INDEX(Historical!$C$7:$C$1256,MATCH(B393,Historical!$B$7:$B$1278,0))/INDEX(Historical!$O$7:$O$1247,MATCH(B393,Historical!$B$7:$B$1278,0)))^(1/10)-1)*100)</f>
        <v>6.5776555439444939</v>
      </c>
      <c r="W393" s="702">
        <f>IF(OR(U393&lt;=0,U393="n/a",V393&lt;=0,V393="n/a"),"n/a",U393/V393)</f>
        <v>1.6484182783576433</v>
      </c>
      <c r="X393" s="703">
        <f>IF(OR(AJ393&lt;=0,AJ393="n/a",U393&lt;=0,U393="n/a"),"n/a",U393/AJ393)</f>
        <v>0.97682230877284593</v>
      </c>
      <c r="Y393" s="661"/>
      <c r="Z393" s="651">
        <f>IF(OR(AC393&lt;0.01,AC393="n/a"),"n/a",M393/AC393*100)</f>
        <v>37.878787878787875</v>
      </c>
      <c r="AA393" s="887">
        <f>IF(OR(AC393&lt;0.01,AC393="n/a"),"n/a",I393/AC393)</f>
        <v>8.4318181818181817</v>
      </c>
      <c r="AB393" s="888">
        <v>12</v>
      </c>
      <c r="AC393" s="866">
        <v>1.32</v>
      </c>
      <c r="AD393" s="866">
        <v>0.94</v>
      </c>
      <c r="AE393" s="866">
        <v>2.14</v>
      </c>
      <c r="AF393" s="866">
        <v>0.75</v>
      </c>
      <c r="AG393" s="866">
        <v>9.1999999999999993</v>
      </c>
      <c r="AH393" s="866">
        <v>5.2</v>
      </c>
      <c r="AI393" s="866">
        <v>9.5699999999999985</v>
      </c>
      <c r="AJ393" s="866">
        <v>11.1</v>
      </c>
      <c r="AK393" s="866">
        <v>9</v>
      </c>
      <c r="AL393" s="879">
        <v>548.82000000000005</v>
      </c>
      <c r="AM393" s="873">
        <v>0.5</v>
      </c>
      <c r="AN393" s="866">
        <v>0.16</v>
      </c>
      <c r="AO393" s="740">
        <f>IF(U393="n/a","n/a",IF(AA393&lt;0,"n/a",IF(AA393="n/a","n/a",J393+U393-AA393)))</f>
        <v>6.9032724284894282</v>
      </c>
      <c r="AP393" s="741">
        <f>IF(U393="n/a","n/a",J393+U393)</f>
        <v>15.33509061030761</v>
      </c>
      <c r="AQ393" s="889">
        <f>IF(OR(AC393&lt;0.01,AF393="n/a"),"n/a",(I393/SQRT(22.5*AC393*(I393/AF393))-1)*100)</f>
        <v>-46.984850649969303</v>
      </c>
      <c r="AR393" s="651">
        <f>INDEX(Historical!$C$7:$C$1256,MATCH(B393,Historical!$B$7:$B$1278,0))*IF(AH393="n/a",1.03,IF(AH393&lt;0,1.01,IF(AH393&gt;10,1.1,(1+AH393/100))))</f>
        <v>0.51548000000000005</v>
      </c>
      <c r="AS393" s="887">
        <f>IF($AI393="n/a",1.03*AR393,IF($AI393&lt;0,1.01*AR393,IF($AI393&gt;10,1.1*AR393,(1+$AI393/100)*AR393)))</f>
        <v>0.56481143600000006</v>
      </c>
      <c r="AT393" s="887">
        <f>IF($AK393="n/a",1.03*AS393,IF($AK393&lt;0,1.01*AS393,IF($AK393&gt;10,1.1*AS393,(1+$AK393/100)*AS393)))</f>
        <v>0.61564446524000016</v>
      </c>
      <c r="AU393" s="887">
        <f>IF($AK393="n/a",1.03*AT393,IF($AK393&lt;0,1.01*AT393,IF($AK393&gt;10,1.1*AT393,(1+$AK393/100)*AT393)))</f>
        <v>0.67105246711160027</v>
      </c>
      <c r="AV393" s="887">
        <f>IF($AK393="n/a",1.03*AU393,IF($AK393&lt;0,1.01*AU393,IF($AK393&gt;10,1.1*AU393,(1+$AK393/100)*AU393)))</f>
        <v>0.73144718915164431</v>
      </c>
      <c r="AW393" s="651">
        <f>SUM(AR393:AV393)</f>
        <v>3.0984355575032447</v>
      </c>
      <c r="AX393" s="748">
        <f>AW393/I393*100</f>
        <v>27.838594407037238</v>
      </c>
      <c r="AY393" s="935">
        <v>1.04</v>
      </c>
      <c r="AZ393" s="873">
        <v>33.94</v>
      </c>
      <c r="BA393" s="873">
        <v>-36.870000000000005</v>
      </c>
      <c r="BB393" s="873">
        <v>5.1499999999999995</v>
      </c>
      <c r="BC393" s="873">
        <v>-4.3999999999999995</v>
      </c>
      <c r="BE393" s="624">
        <v>2011</v>
      </c>
      <c r="BF393" s="899">
        <f>IF(BE393&gt;2008,0,IF(BE393&gt;2001,1,IF(BE393&gt;1990,2,IF(BE393&gt;1980,3,IF(BE393&gt;1973,4,IF(BE393&gt;1970,5,IF(BE393&gt;1960,6,IF(BE393&gt;1958,7,IF(BE393&gt;1953,8,9)))))))))</f>
        <v>0</v>
      </c>
      <c r="BG393" s="883">
        <v>1</v>
      </c>
    </row>
    <row r="394" spans="1:59" ht="11.25" customHeight="1" x14ac:dyDescent="0.2">
      <c r="A394" s="882" t="s">
        <v>4636</v>
      </c>
      <c r="B394" s="876" t="s">
        <v>4637</v>
      </c>
      <c r="C394" s="933" t="s">
        <v>245</v>
      </c>
      <c r="D394" s="933" t="s">
        <v>4336</v>
      </c>
      <c r="E394" s="733">
        <v>5</v>
      </c>
      <c r="F394" s="1158">
        <v>737</v>
      </c>
      <c r="G394" s="1182" t="s">
        <v>106</v>
      </c>
      <c r="H394" s="1182" t="s">
        <v>106</v>
      </c>
      <c r="I394" s="875">
        <v>109.66</v>
      </c>
      <c r="J394" s="651">
        <f>(M394/I394)*100</f>
        <v>2.7357286157213205</v>
      </c>
      <c r="K394" s="13">
        <v>0.75</v>
      </c>
      <c r="L394" s="888">
        <v>4</v>
      </c>
      <c r="M394" s="642">
        <f>K394*L394</f>
        <v>3</v>
      </c>
      <c r="N394" s="871" t="s">
        <v>325</v>
      </c>
      <c r="O394" s="734">
        <v>0.65</v>
      </c>
      <c r="P394" s="862">
        <v>44077</v>
      </c>
      <c r="Q394" s="862">
        <v>44092</v>
      </c>
      <c r="R394" s="642">
        <f>(K394-O394)/O394*100</f>
        <v>15.38461538461538</v>
      </c>
      <c r="S394" s="701">
        <f>IF(INDEX(Historical!$D$7:$D$1254,MATCH(B394,Historical!$B$7:$B$1278,0))=0,"n/a",(INDEX(Historical!$C$7:$C$1256,MATCH(B394,Historical!$B$7:$B$1278,0))/INDEX(Historical!$D$7:$D$1254,MATCH(B394,Historical!$B$7:$B$1278,0))-1)*100)</f>
        <v>8.5106382978723296</v>
      </c>
      <c r="T394" s="701">
        <f>IF(INDEX(Historical!$F$7:$F$1247,MATCH(B394,Historical!$B$7:$B$1278,0))=0,"n/a",((INDEX(Historical!$C$7:$C$1256,MATCH(B394,Historical!$B$7:$B$1278,0))/INDEX(Historical!$F$7:$F$1247,MATCH(B394,Historical!$B$7:$B$1278,0)))^(1/3)-1)*100)</f>
        <v>32.347527341766494</v>
      </c>
      <c r="U394" s="701" t="str">
        <f>IF(INDEX(Historical!$H$7:$H$1247,MATCH(B394,Historical!$B$7:$B$1278,0))=0,"n/a",((INDEX(Historical!$C$7:$C$1256,MATCH(B394,Historical!$B$7:$B$1278,0))/INDEX(Historical!$H$7:$H$1247,MATCH(B394,Historical!$B$7:$B$1278,0)))^(1/5)-1)*100)</f>
        <v>n/a</v>
      </c>
      <c r="V394" s="701" t="str">
        <f>IF(INDEX(Historical!$O$7:$O$1247,MATCH(B394,Historical!$B$7:$B$1278,0))=0,"n/a",((INDEX(Historical!$C$7:$C$1256,MATCH(B394,Historical!$B$7:$B$1278,0))/INDEX(Historical!$O$7:$O$1247,MATCH(B394,Historical!$B$7:$B$1278,0)))^(1/10)-1)*100)</f>
        <v>n/a</v>
      </c>
      <c r="W394" s="702" t="str">
        <f>IF(OR(U394&lt;=0,U394="n/a",V394&lt;=0,V394="n/a"),"n/a",U394/V394)</f>
        <v>n/a</v>
      </c>
      <c r="X394" s="703" t="str">
        <f>IF(OR(AJ394&lt;=0,AJ394="n/a",U394&lt;=0,U394="n/a"),"n/a",U394/AJ394)</f>
        <v>n/a</v>
      </c>
      <c r="Y394" s="877"/>
      <c r="Z394" s="651">
        <f>IF(OR(AC394&lt;0.01,AC394="n/a"),"n/a",M394/AC394*100)</f>
        <v>71.258907363420434</v>
      </c>
      <c r="AA394" s="887">
        <f>IF(OR(AC394&lt;0.01,AC394="n/a"),"n/a",I394/AC394)</f>
        <v>26.047505938242281</v>
      </c>
      <c r="AB394" s="888">
        <v>12</v>
      </c>
      <c r="AC394" s="866">
        <v>4.21</v>
      </c>
      <c r="AD394" s="866">
        <v>1.3</v>
      </c>
      <c r="AE394" s="866">
        <v>1.19</v>
      </c>
      <c r="AF394" s="866">
        <v>3.38</v>
      </c>
      <c r="AG394" s="866">
        <v>13.200000000000001</v>
      </c>
      <c r="AH394" s="866">
        <v>-0.3</v>
      </c>
      <c r="AI394" s="866">
        <v>29.18</v>
      </c>
      <c r="AJ394" s="866">
        <v>17.899999999999999</v>
      </c>
      <c r="AK394" s="866">
        <v>20</v>
      </c>
      <c r="AL394" s="879">
        <v>2780</v>
      </c>
      <c r="AM394" s="873">
        <v>1.5</v>
      </c>
      <c r="AN394" s="866">
        <v>0.86</v>
      </c>
      <c r="AO394" s="740" t="str">
        <f>IF(U394="n/a","n/a",IF(AA394&lt;0,"n/a",IF(AA394="n/a","n/a",J394+U394-AA394)))</f>
        <v>n/a</v>
      </c>
      <c r="AP394" s="741" t="str">
        <f>IF(U394="n/a","n/a",J394+U394)</f>
        <v>n/a</v>
      </c>
      <c r="AQ394" s="889">
        <f>IF(OR(AC394&lt;0.01,AF394="n/a"),"n/a",(I394/SQRT(22.5*AC394*(I394/AF394))-1)*100)</f>
        <v>97.8108749636704</v>
      </c>
      <c r="AR394" s="651">
        <f>INDEX(Historical!$C$7:$C$1256,MATCH(B394,Historical!$B$7:$B$1278,0))*IF(AH394="n/a",1.03,IF(AH394&lt;0,1.01,IF(AH394&gt;10,1.1,(1+AH394/100))))</f>
        <v>2.5754999999999999</v>
      </c>
      <c r="AS394" s="887">
        <f>IF($AI394="n/a",1.03*AR394,IF($AI394&lt;0,1.01*AR394,IF($AI394&gt;10,1.1*AR394,(1+$AI394/100)*AR394)))</f>
        <v>2.8330500000000001</v>
      </c>
      <c r="AT394" s="887">
        <f>IF($AK394="n/a",1.03*AS394,IF($AK394&lt;0,1.01*AS394,IF($AK394&gt;10,1.1*AS394,(1+$AK394/100)*AS394)))</f>
        <v>3.1163550000000004</v>
      </c>
      <c r="AU394" s="887">
        <f>IF($AK394="n/a",1.03*AT394,IF($AK394&lt;0,1.01*AT394,IF($AK394&gt;10,1.1*AT394,(1+$AK394/100)*AT394)))</f>
        <v>3.4279905000000008</v>
      </c>
      <c r="AV394" s="887">
        <f>IF($AK394="n/a",1.03*AU394,IF($AK394&lt;0,1.01*AU394,IF($AK394&gt;10,1.1*AU394,(1+$AK394/100)*AU394)))</f>
        <v>3.7707895500000013</v>
      </c>
      <c r="AW394" s="651">
        <f>SUM(AR394:AV394)</f>
        <v>15.723685050000002</v>
      </c>
      <c r="AX394" s="748">
        <f>AW394/I394*100</f>
        <v>14.338578378624842</v>
      </c>
      <c r="AY394" s="935">
        <v>1.67</v>
      </c>
      <c r="AZ394" s="873">
        <v>98.34</v>
      </c>
      <c r="BA394" s="873">
        <v>-16.739999999999998</v>
      </c>
      <c r="BB394" s="873">
        <v>-3</v>
      </c>
      <c r="BC394" s="873">
        <v>6.17</v>
      </c>
      <c r="BD394" s="645"/>
      <c r="BE394" s="1182">
        <v>2016</v>
      </c>
      <c r="BF394" s="1137">
        <f>IF(BE394&gt;2008,0,IF(BE394&gt;2001,1,IF(BE394&gt;1990,2,IF(BE394&gt;1980,3,IF(BE394&gt;1973,4,IF(BE394&gt;1970,5,IF(BE394&gt;1960,6,IF(BE394&gt;1958,7,IF(BE394&gt;1953,8,9)))))))))</f>
        <v>0</v>
      </c>
      <c r="BG394" s="883">
        <v>5.8000000000000007</v>
      </c>
    </row>
    <row r="395" spans="1:59" ht="11.25" customHeight="1" x14ac:dyDescent="0.2">
      <c r="A395" s="864" t="s">
        <v>658</v>
      </c>
      <c r="B395" s="876" t="s">
        <v>659</v>
      </c>
      <c r="C395" s="933" t="s">
        <v>112</v>
      </c>
      <c r="D395" s="933" t="s">
        <v>211</v>
      </c>
      <c r="E395" s="733">
        <v>26</v>
      </c>
      <c r="F395" s="1158">
        <v>132</v>
      </c>
      <c r="G395" s="1158" t="s">
        <v>37</v>
      </c>
      <c r="H395" s="1158" t="s">
        <v>37</v>
      </c>
      <c r="I395" s="866">
        <v>101.82</v>
      </c>
      <c r="J395" s="651">
        <f>(M395/I395)*100</f>
        <v>2.0035356511490869</v>
      </c>
      <c r="K395" s="885">
        <v>0.51</v>
      </c>
      <c r="L395" s="888">
        <v>4</v>
      </c>
      <c r="M395" s="642">
        <f>K395*L395</f>
        <v>2.04</v>
      </c>
      <c r="N395" s="871" t="s">
        <v>463</v>
      </c>
      <c r="O395" s="735">
        <v>0.49</v>
      </c>
      <c r="P395" s="862">
        <v>44195</v>
      </c>
      <c r="Q395" s="862">
        <v>44211</v>
      </c>
      <c r="R395" s="642">
        <f>(K395-O395)/O395*100</f>
        <v>4.0816326530612281</v>
      </c>
      <c r="S395" s="701">
        <f>IF(INDEX(Historical!$D$7:$D$1254,MATCH(B395,Historical!$B$7:$B$1278,0))=0,"n/a",(INDEX(Historical!$C$7:$C$1256,MATCH(B395,Historical!$B$7:$B$1278,0))/INDEX(Historical!$D$7:$D$1254,MATCH(B395,Historical!$B$7:$B$1278,0))-1)*100)</f>
        <v>20.512820512820507</v>
      </c>
      <c r="T395" s="701">
        <f>IF(INDEX(Historical!$F$7:$F$1247,MATCH(B395,Historical!$B$7:$B$1278,0))=0,"n/a",((INDEX(Historical!$C$7:$C$1256,MATCH(B395,Historical!$B$7:$B$1278,0))/INDEX(Historical!$F$7:$F$1247,MATCH(B395,Historical!$B$7:$B$1278,0)))^(1/3)-1)*100)</f>
        <v>13.670898594408598</v>
      </c>
      <c r="U395" s="701">
        <f>IF(INDEX(Historical!$H$7:$H$1247,MATCH(B395,Historical!$B$7:$B$1278,0))=0,"n/a",((INDEX(Historical!$C$7:$C$1256,MATCH(B395,Historical!$B$7:$B$1278,0))/INDEX(Historical!$H$7:$H$1247,MATCH(B395,Historical!$B$7:$B$1278,0)))^(1/5)-1)*100)</f>
        <v>15.36498246073117</v>
      </c>
      <c r="V395" s="701">
        <f>IF(INDEX(Historical!$O$7:$O$1247,MATCH(B395,Historical!$B$7:$B$1278,0))=0,"n/a",((INDEX(Historical!$C$7:$C$1256,MATCH(B395,Historical!$B$7:$B$1278,0))/INDEX(Historical!$O$7:$O$1247,MATCH(B395,Historical!$B$7:$B$1278,0)))^(1/10)-1)*100)</f>
        <v>13.286043385171364</v>
      </c>
      <c r="W395" s="702">
        <f>IF(OR(U395&lt;=0,U395="n/a",V395&lt;=0,V395="n/a"),"n/a",U395/V395)</f>
        <v>1.1564754092162699</v>
      </c>
      <c r="X395" s="703">
        <f>IF(OR(AJ395&lt;=0,AJ395="n/a",U395&lt;=0,U395="n/a"),"n/a",U395/AJ395)</f>
        <v>1.9206228075913963</v>
      </c>
      <c r="Y395" s="661"/>
      <c r="Z395" s="651">
        <f>IF(OR(AC395&lt;0.01,AC395="n/a"),"n/a",M395/AC395*100)</f>
        <v>57.142857142857153</v>
      </c>
      <c r="AA395" s="887">
        <f>IF(OR(AC395&lt;0.01,AC395="n/a"),"n/a",I395/AC395)</f>
        <v>28.521008403361343</v>
      </c>
      <c r="AB395" s="888">
        <v>12</v>
      </c>
      <c r="AC395" s="866">
        <v>3.57</v>
      </c>
      <c r="AD395" s="866">
        <v>4.05</v>
      </c>
      <c r="AE395" s="866">
        <v>2.16</v>
      </c>
      <c r="AF395" s="866">
        <v>9.16</v>
      </c>
      <c r="AG395" s="866">
        <v>29.599999999999998</v>
      </c>
      <c r="AH395" s="866">
        <v>6.9</v>
      </c>
      <c r="AI395" s="866">
        <v>20.919999999999998</v>
      </c>
      <c r="AJ395" s="866">
        <v>8</v>
      </c>
      <c r="AK395" s="866">
        <v>7.0499999999999989</v>
      </c>
      <c r="AL395" s="879">
        <v>5950</v>
      </c>
      <c r="AM395" s="873">
        <v>0.1</v>
      </c>
      <c r="AN395" s="866">
        <v>1.1599999999999999</v>
      </c>
      <c r="AO395" s="740">
        <f>IF(U395="n/a","n/a",IF(AA395&lt;0,"n/a",IF(AA395="n/a","n/a",J395+U395-AA395)))</f>
        <v>-11.152490291481087</v>
      </c>
      <c r="AP395" s="741">
        <f>IF(U395="n/a","n/a",J395+U395)</f>
        <v>17.368518111880256</v>
      </c>
      <c r="AQ395" s="889">
        <f>IF(OR(AC395&lt;0.01,AF395="n/a"),"n/a",(I395/SQRT(22.5*AC395*(I395/AF395))-1)*100)</f>
        <v>240.75239428508456</v>
      </c>
      <c r="AR395" s="651">
        <f>INDEX(Historical!$C$7:$C$1256,MATCH(B395,Historical!$B$7:$B$1278,0))*IF(AH395="n/a",1.03,IF(AH395&lt;0,1.01,IF(AH395&gt;10,1.1,(1+AH395/100))))</f>
        <v>2.0097199999999997</v>
      </c>
      <c r="AS395" s="887">
        <f>IF($AI395="n/a",1.03*AR395,IF($AI395&lt;0,1.01*AR395,IF($AI395&gt;10,1.1*AR395,(1+$AI395/100)*AR395)))</f>
        <v>2.2106919999999999</v>
      </c>
      <c r="AT395" s="887">
        <f>IF($AK395="n/a",1.03*AS395,IF($AK395&lt;0,1.01*AS395,IF($AK395&gt;10,1.1*AS395,(1+$AK395/100)*AS395)))</f>
        <v>2.3665457860000001</v>
      </c>
      <c r="AU395" s="887">
        <f>IF($AK395="n/a",1.03*AT395,IF($AK395&lt;0,1.01*AT395,IF($AK395&gt;10,1.1*AT395,(1+$AK395/100)*AT395)))</f>
        <v>2.5333872639130002</v>
      </c>
      <c r="AV395" s="887">
        <f>IF($AK395="n/a",1.03*AU395,IF($AK395&lt;0,1.01*AU395,IF($AK395&gt;10,1.1*AU395,(1+$AK395/100)*AU395)))</f>
        <v>2.7119910660188666</v>
      </c>
      <c r="AW395" s="651">
        <f>SUM(AR395:AV395)</f>
        <v>11.832336115931865</v>
      </c>
      <c r="AX395" s="748">
        <f>AW395/I395*100</f>
        <v>11.62083688463157</v>
      </c>
      <c r="AY395" s="935">
        <v>1.22</v>
      </c>
      <c r="AZ395" s="873">
        <v>71.72</v>
      </c>
      <c r="BA395" s="873">
        <v>-4.12</v>
      </c>
      <c r="BB395" s="873">
        <v>6.2799999999999994</v>
      </c>
      <c r="BC395" s="873">
        <v>17.71</v>
      </c>
      <c r="BE395" s="624">
        <v>1996</v>
      </c>
      <c r="BF395" s="899">
        <f>IF(BE395&gt;2008,0,IF(BE395&gt;2001,1,IF(BE395&gt;1990,2,IF(BE395&gt;1980,3,IF(BE395&gt;1973,4,IF(BE395&gt;1970,5,IF(BE395&gt;1960,6,IF(BE395&gt;1958,7,IF(BE395&gt;1953,8,9)))))))))</f>
        <v>2</v>
      </c>
      <c r="BG395" s="883">
        <v>9.5</v>
      </c>
    </row>
    <row r="396" spans="1:59" ht="11.25" customHeight="1" x14ac:dyDescent="0.2">
      <c r="A396" s="864" t="s">
        <v>267</v>
      </c>
      <c r="B396" s="876" t="s">
        <v>268</v>
      </c>
      <c r="C396" s="933" t="s">
        <v>245</v>
      </c>
      <c r="D396" s="933" t="s">
        <v>4353</v>
      </c>
      <c r="E396" s="733">
        <v>48</v>
      </c>
      <c r="F396" s="1158">
        <v>38</v>
      </c>
      <c r="G396" s="1158" t="s">
        <v>106</v>
      </c>
      <c r="H396" s="1158" t="s">
        <v>106</v>
      </c>
      <c r="I396" s="866">
        <v>41.73</v>
      </c>
      <c r="J396" s="651">
        <f>(M396/I396)*100</f>
        <v>3.8341720584711241</v>
      </c>
      <c r="K396" s="878">
        <v>0.4</v>
      </c>
      <c r="L396" s="888">
        <v>4</v>
      </c>
      <c r="M396" s="642">
        <f>K396*L396</f>
        <v>1.6</v>
      </c>
      <c r="N396" s="871" t="s">
        <v>181</v>
      </c>
      <c r="O396" s="734">
        <v>0.38</v>
      </c>
      <c r="P396" s="1128">
        <v>43629</v>
      </c>
      <c r="Q396" s="1128">
        <v>43661</v>
      </c>
      <c r="R396" s="642">
        <f>(K396-O396)/O396*100</f>
        <v>5.2631578947368469</v>
      </c>
      <c r="S396" s="701">
        <f>IF(INDEX(Historical!$D$7:$D$1254,MATCH(B396,Historical!$B$7:$B$1278,0))=0,"n/a",(INDEX(Historical!$C$7:$C$1256,MATCH(B396,Historical!$B$7:$B$1278,0))/INDEX(Historical!$D$7:$D$1254,MATCH(B396,Historical!$B$7:$B$1278,0))-1)*100)</f>
        <v>5.4054054054054168</v>
      </c>
      <c r="T396" s="701">
        <f>IF(INDEX(Historical!$F$7:$F$1247,MATCH(B396,Historical!$B$7:$B$1278,0))=0,"n/a",((INDEX(Historical!$C$7:$C$1256,MATCH(B396,Historical!$B$7:$B$1278,0))/INDEX(Historical!$F$7:$F$1247,MATCH(B396,Historical!$B$7:$B$1278,0)))^(1/3)-1)*100)</f>
        <v>5.7264270346431223</v>
      </c>
      <c r="U396" s="701">
        <f>IF(INDEX(Historical!$H$7:$H$1247,MATCH(B396,Historical!$B$7:$B$1278,0))=0,"n/a",((INDEX(Historical!$C$7:$C$1256,MATCH(B396,Historical!$B$7:$B$1278,0))/INDEX(Historical!$H$7:$H$1247,MATCH(B396,Historical!$B$7:$B$1278,0)))^(1/5)-1)*100)</f>
        <v>5.2126224443751035</v>
      </c>
      <c r="V396" s="701">
        <f>IF(INDEX(Historical!$O$7:$O$1247,MATCH(B396,Historical!$B$7:$B$1278,0))=0,"n/a",((INDEX(Historical!$C$7:$C$1256,MATCH(B396,Historical!$B$7:$B$1278,0))/INDEX(Historical!$O$7:$O$1247,MATCH(B396,Historical!$B$7:$B$1278,0)))^(1/10)-1)*100)</f>
        <v>4.4432367708736376</v>
      </c>
      <c r="W396" s="702">
        <f>IF(OR(U396&lt;=0,U396="n/a",V396&lt;=0,V396="n/a"),"n/a",U396/V396)</f>
        <v>1.1731588283894643</v>
      </c>
      <c r="X396" s="703">
        <f>IF(OR(AJ396&lt;=0,AJ396="n/a",U396&lt;=0,U396="n/a"),"n/a",U396/AJ396)</f>
        <v>0.53738375715207243</v>
      </c>
      <c r="Y396" s="876"/>
      <c r="Z396" s="651">
        <f>IF(OR(AC396&lt;0.01,AC396="n/a"),"n/a",M396/AC396*100)</f>
        <v>95.80838323353295</v>
      </c>
      <c r="AA396" s="887">
        <f>IF(OR(AC396&lt;0.01,AC396="n/a"),"n/a",I396/AC396)</f>
        <v>24.988023952095809</v>
      </c>
      <c r="AB396" s="888">
        <v>12</v>
      </c>
      <c r="AC396" s="866">
        <v>1.67</v>
      </c>
      <c r="AD396" s="866">
        <v>4.82</v>
      </c>
      <c r="AE396" s="866">
        <v>1.28</v>
      </c>
      <c r="AF396" s="866">
        <v>4.66</v>
      </c>
      <c r="AG396" s="866">
        <v>18</v>
      </c>
      <c r="AH396" s="866">
        <v>9.6</v>
      </c>
      <c r="AI396" s="866">
        <v>29.23</v>
      </c>
      <c r="AJ396" s="866">
        <v>9.7000000000000011</v>
      </c>
      <c r="AK396" s="866">
        <v>5.2</v>
      </c>
      <c r="AL396" s="879">
        <v>5490</v>
      </c>
      <c r="AM396" s="873">
        <v>1.4000000000000001</v>
      </c>
      <c r="AN396" s="866">
        <v>1.76</v>
      </c>
      <c r="AO396" s="740">
        <f>IF(U396="n/a","n/a",IF(AA396&lt;0,"n/a",IF(AA396="n/a","n/a",J396+U396-AA396)))</f>
        <v>-15.941229449249581</v>
      </c>
      <c r="AP396" s="741">
        <f>IF(U396="n/a","n/a",J396+U396)</f>
        <v>9.0467945028462271</v>
      </c>
      <c r="AQ396" s="889">
        <f>IF(OR(AC396&lt;0.01,AF396="n/a"),"n/a",(I396/SQRT(22.5*AC396*(I396/AF396))-1)*100)</f>
        <v>127.49280000012355</v>
      </c>
      <c r="AR396" s="651">
        <f>INDEX(Historical!$C$7:$C$1256,MATCH(B396,Historical!$B$7:$B$1278,0))*IF(AH396="n/a",1.03,IF(AH396&lt;0,1.01,IF(AH396&gt;10,1.1,(1+AH396/100))))</f>
        <v>1.7097600000000002</v>
      </c>
      <c r="AS396" s="887">
        <f>IF($AI396="n/a",1.03*AR396,IF($AI396&lt;0,1.01*AR396,IF($AI396&gt;10,1.1*AR396,(1+$AI396/100)*AR396)))</f>
        <v>1.8807360000000004</v>
      </c>
      <c r="AT396" s="887">
        <f>IF($AK396="n/a",1.03*AS396,IF($AK396&lt;0,1.01*AS396,IF($AK396&gt;10,1.1*AS396,(1+$AK396/100)*AS396)))</f>
        <v>1.9785342720000005</v>
      </c>
      <c r="AU396" s="887">
        <f>IF($AK396="n/a",1.03*AT396,IF($AK396&lt;0,1.01*AT396,IF($AK396&gt;10,1.1*AT396,(1+$AK396/100)*AT396)))</f>
        <v>2.0814180541440006</v>
      </c>
      <c r="AV396" s="887">
        <f>IF($AK396="n/a",1.03*AU396,IF($AK396&lt;0,1.01*AU396,IF($AK396&gt;10,1.1*AU396,(1+$AK396/100)*AU396)))</f>
        <v>2.1896517929594888</v>
      </c>
      <c r="AW396" s="651">
        <f>SUM(AR396:AV396)</f>
        <v>9.8401001191034894</v>
      </c>
      <c r="AX396" s="748">
        <f>AW396/I396*100</f>
        <v>23.580398080765612</v>
      </c>
      <c r="AY396" s="935">
        <v>1.59</v>
      </c>
      <c r="AZ396" s="873">
        <v>89.42</v>
      </c>
      <c r="BA396" s="873">
        <v>-24.7</v>
      </c>
      <c r="BB396" s="873">
        <v>-2.46</v>
      </c>
      <c r="BC396" s="873">
        <v>11.42</v>
      </c>
      <c r="BE396" s="624">
        <v>1972</v>
      </c>
      <c r="BF396" s="899">
        <f>IF(BE396&gt;2008,0,IF(BE396&gt;2001,1,IF(BE396&gt;1990,2,IF(BE396&gt;1980,3,IF(BE396&gt;1973,4,IF(BE396&gt;1970,5,IF(BE396&gt;1960,6,IF(BE396&gt;1958,7,IF(BE396&gt;1953,8,9)))))))))</f>
        <v>5</v>
      </c>
      <c r="BG396" s="883">
        <v>4.7</v>
      </c>
    </row>
    <row r="397" spans="1:59" ht="11.25" customHeight="1" x14ac:dyDescent="0.2">
      <c r="A397" s="864" t="s">
        <v>1414</v>
      </c>
      <c r="B397" s="876" t="s">
        <v>1415</v>
      </c>
      <c r="C397" s="933" t="s">
        <v>4196</v>
      </c>
      <c r="D397" s="933" t="s">
        <v>4340</v>
      </c>
      <c r="E397" s="733">
        <v>10</v>
      </c>
      <c r="F397" s="1158">
        <v>331</v>
      </c>
      <c r="G397" s="1178" t="s">
        <v>106</v>
      </c>
      <c r="H397" s="1178" t="s">
        <v>106</v>
      </c>
      <c r="I397" s="875">
        <v>197.94</v>
      </c>
      <c r="J397" s="651">
        <f>(M397/I397)*100</f>
        <v>0.96999090633525309</v>
      </c>
      <c r="K397" s="878">
        <v>0.48</v>
      </c>
      <c r="L397" s="888">
        <v>4</v>
      </c>
      <c r="M397" s="642">
        <f>K397*L397</f>
        <v>1.92</v>
      </c>
      <c r="N397" s="871" t="s">
        <v>426</v>
      </c>
      <c r="O397" s="734">
        <v>0.43</v>
      </c>
      <c r="P397" s="867">
        <v>43698</v>
      </c>
      <c r="Q397" s="867">
        <v>43713</v>
      </c>
      <c r="R397" s="642">
        <f>(K397-O397)/O397*100</f>
        <v>11.627906976744184</v>
      </c>
      <c r="S397" s="701">
        <f>IF(INDEX(Historical!$D$7:$D$1254,MATCH(B397,Historical!$B$7:$B$1278,0))=0,"n/a",(INDEX(Historical!$C$7:$C$1256,MATCH(B397,Historical!$B$7:$B$1278,0))/INDEX(Historical!$D$7:$D$1254,MATCH(B397,Historical!$B$7:$B$1278,0))-1)*100)</f>
        <v>13.749999999999996</v>
      </c>
      <c r="T397" s="701">
        <f>IF(INDEX(Historical!$F$7:$F$1247,MATCH(B397,Historical!$B$7:$B$1278,0))=0,"n/a",((INDEX(Historical!$C$7:$C$1256,MATCH(B397,Historical!$B$7:$B$1278,0))/INDEX(Historical!$F$7:$F$1247,MATCH(B397,Historical!$B$7:$B$1278,0)))^(1/3)-1)*100)</f>
        <v>13.644886946224833</v>
      </c>
      <c r="U397" s="701">
        <f>IF(INDEX(Historical!$H$7:$H$1247,MATCH(B397,Historical!$B$7:$B$1278,0))=0,"n/a",((INDEX(Historical!$C$7:$C$1256,MATCH(B397,Historical!$B$7:$B$1278,0))/INDEX(Historical!$H$7:$H$1247,MATCH(B397,Historical!$B$7:$B$1278,0)))^(1/5)-1)*100)</f>
        <v>14.127080293376215</v>
      </c>
      <c r="V397" s="701" t="str">
        <f>IF(INDEX(Historical!$O$7:$O$1247,MATCH(B397,Historical!$B$7:$B$1278,0))=0,"n/a",((INDEX(Historical!$C$7:$C$1256,MATCH(B397,Historical!$B$7:$B$1278,0))/INDEX(Historical!$O$7:$O$1247,MATCH(B397,Historical!$B$7:$B$1278,0)))^(1/10)-1)*100)</f>
        <v>n/a</v>
      </c>
      <c r="W397" s="702" t="str">
        <f>IF(OR(U397&lt;=0,U397="n/a",V397&lt;=0,V397="n/a"),"n/a",U397/V397)</f>
        <v>n/a</v>
      </c>
      <c r="X397" s="703">
        <f>IF(OR(AJ397&lt;=0,AJ397="n/a",U397&lt;=0,U397="n/a"),"n/a",U397/AJ397)</f>
        <v>2.6161259802548544</v>
      </c>
      <c r="Y397" s="876"/>
      <c r="Z397" s="651">
        <f>IF(OR(AC397&lt;0.01,AC397="n/a"),"n/a",M397/AC397*100)</f>
        <v>64</v>
      </c>
      <c r="AA397" s="887">
        <f>IF(OR(AC397&lt;0.01,AC397="n/a"),"n/a",I397/AC397)</f>
        <v>65.98</v>
      </c>
      <c r="AB397" s="888">
        <v>12</v>
      </c>
      <c r="AC397" s="866">
        <v>3</v>
      </c>
      <c r="AD397" s="866">
        <v>5.5</v>
      </c>
      <c r="AE397" s="866">
        <v>3.52</v>
      </c>
      <c r="AF397" s="866">
        <v>3.29</v>
      </c>
      <c r="AG397" s="866">
        <v>5</v>
      </c>
      <c r="AH397" s="866">
        <v>-15.7</v>
      </c>
      <c r="AI397" s="866">
        <v>52.64</v>
      </c>
      <c r="AJ397" s="866">
        <v>5.4</v>
      </c>
      <c r="AK397" s="866">
        <v>12</v>
      </c>
      <c r="AL397" s="879">
        <v>4760</v>
      </c>
      <c r="AM397" s="873">
        <v>2.4</v>
      </c>
      <c r="AN397" s="866">
        <v>0.53</v>
      </c>
      <c r="AO397" s="740">
        <f>IF(U397="n/a","n/a",IF(AA397&lt;0,"n/a",IF(AA397="n/a","n/a",J397+U397-AA397)))</f>
        <v>-50.882928800288539</v>
      </c>
      <c r="AP397" s="741">
        <f>IF(U397="n/a","n/a",J397+U397)</f>
        <v>15.097071199711468</v>
      </c>
      <c r="AQ397" s="889">
        <f>IF(OR(AC397&lt;0.01,AF397="n/a"),"n/a",(I397/SQRT(22.5*AC397*(I397/AF397))-1)*100)</f>
        <v>210.60814899519659</v>
      </c>
      <c r="AR397" s="651">
        <f>INDEX(Historical!$C$7:$C$1256,MATCH(B397,Historical!$B$7:$B$1278,0))*IF(AH397="n/a",1.03,IF(AH397&lt;0,1.01,IF(AH397&gt;10,1.1,(1+AH397/100))))</f>
        <v>1.8382000000000001</v>
      </c>
      <c r="AS397" s="887">
        <f>IF($AI397="n/a",1.03*AR397,IF($AI397&lt;0,1.01*AR397,IF($AI397&gt;10,1.1*AR397,(1+$AI397/100)*AR397)))</f>
        <v>2.0220200000000004</v>
      </c>
      <c r="AT397" s="887">
        <f>IF($AK397="n/a",1.03*AS397,IF($AK397&lt;0,1.01*AS397,IF($AK397&gt;10,1.1*AS397,(1+$AK397/100)*AS397)))</f>
        <v>2.2242220000000006</v>
      </c>
      <c r="AU397" s="887">
        <f>IF($AK397="n/a",1.03*AT397,IF($AK397&lt;0,1.01*AT397,IF($AK397&gt;10,1.1*AT397,(1+$AK397/100)*AT397)))</f>
        <v>2.446644200000001</v>
      </c>
      <c r="AV397" s="887">
        <f>IF($AK397="n/a",1.03*AU397,IF($AK397&lt;0,1.01*AU397,IF($AK397&gt;10,1.1*AU397,(1+$AK397/100)*AU397)))</f>
        <v>2.6913086200000014</v>
      </c>
      <c r="AW397" s="651">
        <f>SUM(AR397:AV397)</f>
        <v>11.222394820000003</v>
      </c>
      <c r="AX397" s="748">
        <f>AW397/I397*100</f>
        <v>5.6695942305749236</v>
      </c>
      <c r="AY397" s="935">
        <v>1.1399999999999999</v>
      </c>
      <c r="AZ397" s="873">
        <v>91.01</v>
      </c>
      <c r="BA397" s="873">
        <v>-3.04</v>
      </c>
      <c r="BB397" s="873">
        <v>7.79</v>
      </c>
      <c r="BC397" s="873">
        <v>18.509999999999998</v>
      </c>
      <c r="BE397" s="624">
        <v>2010</v>
      </c>
      <c r="BF397" s="899">
        <f>IF(BE397&gt;2008,0,IF(BE397&gt;2001,1,IF(BE397&gt;1990,2,IF(BE397&gt;1980,3,IF(BE397&gt;1973,4,IF(BE397&gt;1970,5,IF(BE397&gt;1960,6,IF(BE397&gt;1958,7,IF(BE397&gt;1953,8,9)))))))))</f>
        <v>0</v>
      </c>
      <c r="BG397" s="883">
        <v>2.9000000000000004</v>
      </c>
    </row>
    <row r="398" spans="1:59" s="774" customFormat="1" ht="11.25" customHeight="1" x14ac:dyDescent="0.2">
      <c r="A398" s="755" t="s">
        <v>4452</v>
      </c>
      <c r="B398" s="782" t="s">
        <v>4451</v>
      </c>
      <c r="C398" s="933" t="s">
        <v>112</v>
      </c>
      <c r="D398" s="933" t="s">
        <v>4347</v>
      </c>
      <c r="E398" s="756">
        <v>19</v>
      </c>
      <c r="F398" s="1158">
        <v>169</v>
      </c>
      <c r="G398" s="1181" t="s">
        <v>37</v>
      </c>
      <c r="H398" s="1181" t="s">
        <v>37</v>
      </c>
      <c r="I398" s="757">
        <v>161.11000000000001</v>
      </c>
      <c r="J398" s="758">
        <f>(M398/I398)*100</f>
        <v>2.1103593817888395</v>
      </c>
      <c r="K398" s="759">
        <v>0.85</v>
      </c>
      <c r="L398" s="760">
        <v>4</v>
      </c>
      <c r="M398" s="761">
        <f>K398*L398</f>
        <v>3.4</v>
      </c>
      <c r="N398" s="762" t="s">
        <v>604</v>
      </c>
      <c r="O398" s="763">
        <v>0.75</v>
      </c>
      <c r="P398" s="764">
        <v>43902</v>
      </c>
      <c r="Q398" s="764">
        <v>43917</v>
      </c>
      <c r="R398" s="761">
        <f>(K398-O398)/O398*100</f>
        <v>13.33333333333333</v>
      </c>
      <c r="S398" s="701">
        <f>IF(INDEX(Historical!$D$7:$D$1254,MATCH(B398,Historical!$B$7:$B$1278,0))=0,"n/a",(INDEX(Historical!$C$7:$C$1256,MATCH(B398,Historical!$B$7:$B$1278,0))/INDEX(Historical!$D$7:$D$1254,MATCH(B398,Historical!$B$7:$B$1278,0))-1)*100)</f>
        <v>14.342629482071722</v>
      </c>
      <c r="T398" s="701">
        <f>IF(INDEX(Historical!$F$7:$F$1247,MATCH(B398,Historical!$B$7:$B$1278,0))=0,"n/a",((INDEX(Historical!$C$7:$C$1256,MATCH(B398,Historical!$B$7:$B$1278,0))/INDEX(Historical!$F$7:$F$1247,MATCH(B398,Historical!$B$7:$B$1278,0)))^(1/3)-1)*100)</f>
        <v>11.687582878684765</v>
      </c>
      <c r="U398" s="701">
        <f>IF(INDEX(Historical!$H$7:$H$1247,MATCH(B398,Historical!$B$7:$B$1278,0))=0,"n/a",((INDEX(Historical!$C$7:$C$1256,MATCH(B398,Historical!$B$7:$B$1278,0))/INDEX(Historical!$H$7:$H$1247,MATCH(B398,Historical!$B$7:$B$1278,0)))^(1/5)-1)*100)</f>
        <v>10.025253760241037</v>
      </c>
      <c r="V398" s="701">
        <f>IF(INDEX(Historical!$O$7:$O$1247,MATCH(B398,Historical!$B$7:$B$1278,0))=0,"n/a",((INDEX(Historical!$C$7:$C$1256,MATCH(B398,Historical!$B$7:$B$1278,0))/INDEX(Historical!$O$7:$O$1247,MATCH(B398,Historical!$B$7:$B$1278,0)))^(1/10)-1)*100)</f>
        <v>13.073350509641957</v>
      </c>
      <c r="W398" s="702">
        <f>IF(OR(U398&lt;=0,U398="n/a",V398&lt;=0,V398="n/a"),"n/a",U398/V398)</f>
        <v>0.76684655191086137</v>
      </c>
      <c r="X398" s="703">
        <f>IF(OR(AJ398&lt;=0,AJ398="n/a",U398&lt;=0,U398="n/a"),"n/a",U398/AJ398)</f>
        <v>1.5189778424607632</v>
      </c>
      <c r="Y398" s="775"/>
      <c r="Z398" s="758">
        <f>IF(OR(AC398&lt;0.01,AC398="n/a"),"n/a",M398/AC398*100)</f>
        <v>57.142857142857139</v>
      </c>
      <c r="AA398" s="766">
        <f>IF(OR(AC398&lt;0.01,AC398="n/a"),"n/a",I398/AC398)</f>
        <v>27.077310924369748</v>
      </c>
      <c r="AB398" s="760">
        <v>6</v>
      </c>
      <c r="AC398" s="767">
        <v>5.95</v>
      </c>
      <c r="AD398" s="767">
        <v>2.02</v>
      </c>
      <c r="AE398" s="767">
        <v>1.88</v>
      </c>
      <c r="AF398" s="767">
        <v>1.57</v>
      </c>
      <c r="AG398" s="767">
        <v>5.8999999999999995</v>
      </c>
      <c r="AH398" s="767">
        <v>-53.400000000000006</v>
      </c>
      <c r="AI398" s="767">
        <v>12.7</v>
      </c>
      <c r="AJ398" s="767">
        <v>6.6000000000000005</v>
      </c>
      <c r="AK398" s="767">
        <v>13.4</v>
      </c>
      <c r="AL398" s="768">
        <v>34390</v>
      </c>
      <c r="AM398" s="769">
        <v>0.48</v>
      </c>
      <c r="AN398" s="767">
        <v>0.31</v>
      </c>
      <c r="AO398" s="770">
        <f>IF(U398="n/a","n/a",IF(AA398&lt;0,"n/a",IF(AA398="n/a","n/a",J398+U398-AA398)))</f>
        <v>-14.941697782339871</v>
      </c>
      <c r="AP398" s="771">
        <f>IF(U398="n/a","n/a",J398+U398)</f>
        <v>12.135613142029877</v>
      </c>
      <c r="AQ398" s="772">
        <f>IF(OR(AC398&lt;0.01,AF398="n/a"),"n/a",(I398/SQRT(22.5*AC398*(I398/AF398))-1)*100)</f>
        <v>37.455250336262779</v>
      </c>
      <c r="AR398" s="651">
        <f>INDEX(Historical!$C$7:$C$1256,MATCH(B398,Historical!$B$7:$B$1278,0))*IF(AH398="n/a",1.03,IF(AH398&lt;0,1.01,IF(AH398&gt;10,1.1,(1+AH398/100))))</f>
        <v>2.8987000000000003</v>
      </c>
      <c r="AS398" s="766">
        <f>IF($AI398="n/a",1.03*AR398,IF($AI398&lt;0,1.01*AR398,IF($AI398&gt;10,1.1*AR398,(1+$AI398/100)*AR398)))</f>
        <v>3.1885700000000003</v>
      </c>
      <c r="AT398" s="766">
        <f>IF($AK398="n/a",1.03*AS398,IF($AK398&lt;0,1.01*AS398,IF($AK398&gt;10,1.1*AS398,(1+$AK398/100)*AS398)))</f>
        <v>3.5074270000000007</v>
      </c>
      <c r="AU398" s="766">
        <f>IF($AK398="n/a",1.03*AT398,IF($AK398&lt;0,1.01*AT398,IF($AK398&gt;10,1.1*AT398,(1+$AK398/100)*AT398)))</f>
        <v>3.8581697000000013</v>
      </c>
      <c r="AV398" s="766">
        <f>IF($AK398="n/a",1.03*AU398,IF($AK398&lt;0,1.01*AU398,IF($AK398&gt;10,1.1*AU398,(1+$AK398/100)*AU398)))</f>
        <v>4.2439866700000017</v>
      </c>
      <c r="AW398" s="758">
        <f>SUM(AR398:AV398)</f>
        <v>17.696853370000003</v>
      </c>
      <c r="AX398" s="773">
        <f>AW398/I398*100</f>
        <v>10.984329569859105</v>
      </c>
      <c r="AY398" s="936">
        <v>0.69</v>
      </c>
      <c r="AZ398" s="769">
        <v>13.450000000000001</v>
      </c>
      <c r="BA398" s="769">
        <v>-30.25</v>
      </c>
      <c r="BB398" s="769">
        <v>-8.6999999999999993</v>
      </c>
      <c r="BC398" s="769">
        <v>-13.55</v>
      </c>
      <c r="BD398" s="909"/>
      <c r="BE398" s="624">
        <v>2002</v>
      </c>
      <c r="BF398" s="899">
        <f>IF(BE398&gt;2008,0,IF(BE398&gt;2001,1,IF(BE398&gt;1990,2,IF(BE398&gt;1980,3,IF(BE398&gt;1973,4,IF(BE398&gt;1970,5,IF(BE398&gt;1960,6,IF(BE398&gt;1958,7,IF(BE398&gt;1953,8,9)))))))))</f>
        <v>1</v>
      </c>
      <c r="BG398" s="825">
        <v>3.5000000000000004</v>
      </c>
    </row>
    <row r="399" spans="1:59" ht="11.25" customHeight="1" x14ac:dyDescent="0.2">
      <c r="A399" s="864" t="s">
        <v>1402</v>
      </c>
      <c r="B399" s="876" t="s">
        <v>1403</v>
      </c>
      <c r="C399" s="933" t="s">
        <v>112</v>
      </c>
      <c r="D399" s="933" t="s">
        <v>1221</v>
      </c>
      <c r="E399" s="733">
        <v>10</v>
      </c>
      <c r="F399" s="1158">
        <v>330</v>
      </c>
      <c r="G399" s="1178" t="s">
        <v>106</v>
      </c>
      <c r="H399" s="1178" t="s">
        <v>106</v>
      </c>
      <c r="I399" s="875">
        <v>271.66000000000003</v>
      </c>
      <c r="J399" s="651">
        <f>(M399/I399)*100</f>
        <v>1.1337701538688065</v>
      </c>
      <c r="K399" s="878">
        <v>0.77</v>
      </c>
      <c r="L399" s="888">
        <v>4</v>
      </c>
      <c r="M399" s="642">
        <f>K399*L399</f>
        <v>3.08</v>
      </c>
      <c r="N399" s="871" t="s">
        <v>568</v>
      </c>
      <c r="O399" s="734">
        <v>0.64</v>
      </c>
      <c r="P399" s="1128">
        <v>43643</v>
      </c>
      <c r="Q399" s="1128">
        <v>43661</v>
      </c>
      <c r="R399" s="642">
        <f>(K399-O399)/O399*100</f>
        <v>20.3125</v>
      </c>
      <c r="S399" s="701">
        <f>IF(INDEX(Historical!$D$7:$D$1254,MATCH(B399,Historical!$B$7:$B$1278,0))=0,"n/a",(INDEX(Historical!$C$7:$C$1256,MATCH(B399,Historical!$B$7:$B$1278,0))/INDEX(Historical!$D$7:$D$1254,MATCH(B399,Historical!$B$7:$B$1278,0))-1)*100)</f>
        <v>22.608695652173914</v>
      </c>
      <c r="T399" s="701">
        <f>IF(INDEX(Historical!$F$7:$F$1247,MATCH(B399,Historical!$B$7:$B$1278,0))=0,"n/a",((INDEX(Historical!$C$7:$C$1256,MATCH(B399,Historical!$B$7:$B$1278,0))/INDEX(Historical!$F$7:$F$1247,MATCH(B399,Historical!$B$7:$B$1278,0)))^(1/3)-1)*100)</f>
        <v>21.300895521799635</v>
      </c>
      <c r="U399" s="701">
        <f>IF(INDEX(Historical!$H$7:$H$1247,MATCH(B399,Historical!$B$7:$B$1278,0))=0,"n/a",((INDEX(Historical!$C$7:$C$1256,MATCH(B399,Historical!$B$7:$B$1278,0))/INDEX(Historical!$H$7:$H$1247,MATCH(B399,Historical!$B$7:$B$1278,0)))^(1/5)-1)*100)</f>
        <v>21.161619749413418</v>
      </c>
      <c r="V399" s="701">
        <f>IF(INDEX(Historical!$O$7:$O$1247,MATCH(B399,Historical!$B$7:$B$1278,0))=0,"n/a",((INDEX(Historical!$C$7:$C$1256,MATCH(B399,Historical!$B$7:$B$1278,0))/INDEX(Historical!$O$7:$O$1247,MATCH(B399,Historical!$B$7:$B$1278,0)))^(1/10)-1)*100)</f>
        <v>17.545527192670328</v>
      </c>
      <c r="W399" s="702">
        <f>IF(OR(U399&lt;=0,U399="n/a",V399&lt;=0,V399="n/a"),"n/a",U399/V399)</f>
        <v>1.206097686152954</v>
      </c>
      <c r="X399" s="703">
        <f>IF(OR(AJ399&lt;=0,AJ399="n/a",U399&lt;=0,U399="n/a"),"n/a",U399/AJ399)</f>
        <v>1.090805141722341</v>
      </c>
      <c r="Y399" s="876"/>
      <c r="Z399" s="651">
        <f>IF(OR(AC399&lt;0.01,AC399="n/a"),"n/a",M399/AC399*100)</f>
        <v>33.225458468176917</v>
      </c>
      <c r="AA399" s="887">
        <f>IF(OR(AC399&lt;0.01,AC399="n/a"),"n/a",I399/AC399)</f>
        <v>29.305285868392669</v>
      </c>
      <c r="AB399" s="888">
        <v>12</v>
      </c>
      <c r="AC399" s="866">
        <v>9.27</v>
      </c>
      <c r="AD399" s="866">
        <v>46.39</v>
      </c>
      <c r="AE399" s="866">
        <v>2.89</v>
      </c>
      <c r="AF399" s="868" t="s">
        <v>136</v>
      </c>
      <c r="AG399" s="866">
        <v>-172.2</v>
      </c>
      <c r="AH399" s="866">
        <v>16.900000000000002</v>
      </c>
      <c r="AI399" s="866">
        <v>13.28</v>
      </c>
      <c r="AJ399" s="866">
        <v>19.400000000000002</v>
      </c>
      <c r="AK399" s="866">
        <v>0.63</v>
      </c>
      <c r="AL399" s="879">
        <v>10420</v>
      </c>
      <c r="AM399" s="873">
        <v>1.0999999999999999</v>
      </c>
      <c r="AN399" s="869" t="s">
        <v>136</v>
      </c>
      <c r="AO399" s="740">
        <f>IF(U399="n/a","n/a",IF(AA399&lt;0,"n/a",IF(AA399="n/a","n/a",J399+U399-AA399)))</f>
        <v>-7.0098959651104451</v>
      </c>
      <c r="AP399" s="741">
        <f>IF(U399="n/a","n/a",J399+U399)</f>
        <v>22.295389903282224</v>
      </c>
      <c r="AQ399" s="889" t="str">
        <f>IF(OR(AC399&lt;0.01,AF399="n/a"),"n/a",(I399/SQRT(22.5*AC399*(I399/AF399))-1)*100)</f>
        <v>n/a</v>
      </c>
      <c r="AR399" s="651">
        <f>INDEX(Historical!$C$7:$C$1256,MATCH(B399,Historical!$B$7:$B$1278,0))*IF(AH399="n/a",1.03,IF(AH399&lt;0,1.01,IF(AH399&gt;10,1.1,(1+AH399/100))))</f>
        <v>3.1019999999999999</v>
      </c>
      <c r="AS399" s="887">
        <f>IF($AI399="n/a",1.03*AR399,IF($AI399&lt;0,1.01*AR399,IF($AI399&gt;10,1.1*AR399,(1+$AI399/100)*AR399)))</f>
        <v>3.4122000000000003</v>
      </c>
      <c r="AT399" s="887">
        <f>IF($AK399="n/a",1.03*AS399,IF($AK399&lt;0,1.01*AS399,IF($AK399&gt;10,1.1*AS399,(1+$AK399/100)*AS399)))</f>
        <v>3.4336968600000004</v>
      </c>
      <c r="AU399" s="887">
        <f>IF($AK399="n/a",1.03*AT399,IF($AK399&lt;0,1.01*AT399,IF($AK399&gt;10,1.1*AT399,(1+$AK399/100)*AT399)))</f>
        <v>3.4553291502180001</v>
      </c>
      <c r="AV399" s="887">
        <f>IF($AK399="n/a",1.03*AU399,IF($AK399&lt;0,1.01*AU399,IF($AK399&gt;10,1.1*AU399,(1+$AK399/100)*AU399)))</f>
        <v>3.4770977238643734</v>
      </c>
      <c r="AW399" s="651">
        <f>SUM(AR399:AV399)</f>
        <v>16.880323734082374</v>
      </c>
      <c r="AX399" s="748">
        <f>AW399/I399*100</f>
        <v>6.2137685835538443</v>
      </c>
      <c r="AY399" s="935">
        <v>0.89</v>
      </c>
      <c r="AZ399" s="873">
        <v>66.259999999999991</v>
      </c>
      <c r="BA399" s="873">
        <v>-8.5299999999999994</v>
      </c>
      <c r="BB399" s="873">
        <v>-2.33</v>
      </c>
      <c r="BC399" s="873">
        <v>14.14</v>
      </c>
      <c r="BE399" s="624">
        <v>2010</v>
      </c>
      <c r="BF399" s="899">
        <f>IF(BE399&gt;2008,0,IF(BE399&gt;2001,1,IF(BE399&gt;1990,2,IF(BE399&gt;1980,3,IF(BE399&gt;1973,4,IF(BE399&gt;1970,5,IF(BE399&gt;1960,6,IF(BE399&gt;1958,7,IF(BE399&gt;1953,8,9)))))))))</f>
        <v>0</v>
      </c>
      <c r="BG399" s="883">
        <v>17.299999999999997</v>
      </c>
    </row>
    <row r="400" spans="1:59" ht="11.25" customHeight="1" x14ac:dyDescent="0.2">
      <c r="A400" s="864" t="s">
        <v>4379</v>
      </c>
      <c r="B400" s="876" t="s">
        <v>4380</v>
      </c>
      <c r="C400" s="933" t="s">
        <v>123</v>
      </c>
      <c r="D400" s="933" t="s">
        <v>4177</v>
      </c>
      <c r="E400" s="733">
        <v>27</v>
      </c>
      <c r="F400" s="1158">
        <v>113</v>
      </c>
      <c r="G400" s="1157" t="s">
        <v>37</v>
      </c>
      <c r="H400" s="1157" t="s">
        <v>37</v>
      </c>
      <c r="I400" s="866">
        <v>220.34</v>
      </c>
      <c r="J400" s="651">
        <f>(M400/I400)*100</f>
        <v>1.7482073159662339</v>
      </c>
      <c r="K400" s="885">
        <v>0.96299999999999997</v>
      </c>
      <c r="L400" s="888">
        <v>4</v>
      </c>
      <c r="M400" s="642">
        <f>K400*L400</f>
        <v>3.8519999999999999</v>
      </c>
      <c r="N400" s="871" t="s">
        <v>148</v>
      </c>
      <c r="O400" s="735">
        <v>0.875</v>
      </c>
      <c r="P400" s="862">
        <v>43895</v>
      </c>
      <c r="Q400" s="862">
        <v>43910</v>
      </c>
      <c r="R400" s="642">
        <f>(K400-O400)/O400*100</f>
        <v>10.057142857142853</v>
      </c>
      <c r="S400" s="701">
        <f>IF(INDEX(Historical!$D$7:$D$1254,MATCH(B400,Historical!$B$7:$B$1278,0))=0,"n/a",(INDEX(Historical!$C$7:$C$1256,MATCH(B400,Historical!$B$7:$B$1278,0))/INDEX(Historical!$D$7:$D$1254,MATCH(B400,Historical!$B$7:$B$1278,0))-1)*100)</f>
        <v>6.0606060606060552</v>
      </c>
      <c r="T400" s="701">
        <f>IF(INDEX(Historical!$F$7:$F$1247,MATCH(B400,Historical!$B$7:$B$1278,0))=0,"n/a",((INDEX(Historical!$C$7:$C$1256,MATCH(B400,Historical!$B$7:$B$1278,0))/INDEX(Historical!$F$7:$F$1247,MATCH(B400,Historical!$B$7:$B$1278,0)))^(1/3)-1)*100)</f>
        <v>5.2726599609396629</v>
      </c>
      <c r="U400" s="701">
        <f>IF(INDEX(Historical!$H$7:$H$1247,MATCH(B400,Historical!$B$7:$B$1278,0))=0,"n/a",((INDEX(Historical!$C$7:$C$1256,MATCH(B400,Historical!$B$7:$B$1278,0))/INDEX(Historical!$H$7:$H$1247,MATCH(B400,Historical!$B$7:$B$1278,0)))^(1/5)-1)*100)</f>
        <v>6.1253020375036993</v>
      </c>
      <c r="V400" s="701">
        <f>IF(INDEX(Historical!$O$7:$O$1247,MATCH(B400,Historical!$B$7:$B$1278,0))=0,"n/a",((INDEX(Historical!$C$7:$C$1256,MATCH(B400,Historical!$B$7:$B$1278,0))/INDEX(Historical!$O$7:$O$1247,MATCH(B400,Historical!$B$7:$B$1278,0)))^(1/10)-1)*100)</f>
        <v>8.1421018250528618</v>
      </c>
      <c r="W400" s="702">
        <f>IF(OR(U400&lt;=0,U400="n/a",V400&lt;=0,V400="n/a"),"n/a",U400/V400)</f>
        <v>0.75229985685716128</v>
      </c>
      <c r="X400" s="703" t="str">
        <f>IF(OR(AJ400&lt;=0,AJ400="n/a",U400&lt;=0,U400="n/a"),"n/a",U400/AJ400)</f>
        <v>n/a</v>
      </c>
      <c r="Y400" s="670"/>
      <c r="Z400" s="651">
        <f>IF(OR(AC400&lt;0.01,AC400="n/a"),"n/a",M400/AC400*100)</f>
        <v>91.496437054631826</v>
      </c>
      <c r="AA400" s="887">
        <f>IF(OR(AC400&lt;0.01,AC400="n/a"),"n/a",I400/AC400)</f>
        <v>52.337292161520189</v>
      </c>
      <c r="AB400" s="888">
        <v>12</v>
      </c>
      <c r="AC400" s="866">
        <v>4.21</v>
      </c>
      <c r="AD400" s="866">
        <v>4.83</v>
      </c>
      <c r="AE400" s="866">
        <v>4.24</v>
      </c>
      <c r="AF400" s="866">
        <v>2.54</v>
      </c>
      <c r="AG400" s="866">
        <v>4.8</v>
      </c>
      <c r="AH400" s="866">
        <v>-70.8</v>
      </c>
      <c r="AI400" s="866">
        <v>13.44</v>
      </c>
      <c r="AJ400" s="866">
        <v>-6.9</v>
      </c>
      <c r="AK400" s="866">
        <v>10.83</v>
      </c>
      <c r="AL400" s="879">
        <v>115230</v>
      </c>
      <c r="AM400" s="873">
        <v>0.1</v>
      </c>
      <c r="AN400" s="866">
        <v>0.38</v>
      </c>
      <c r="AO400" s="740">
        <f>IF(U400="n/a","n/a",IF(AA400&lt;0,"n/a",IF(AA400="n/a","n/a",J400+U400-AA400)))</f>
        <v>-44.463782808050254</v>
      </c>
      <c r="AP400" s="741">
        <f>IF(U400="n/a","n/a",J400+U400)</f>
        <v>7.8735093534699327</v>
      </c>
      <c r="AQ400" s="889">
        <f>IF(OR(AC400&lt;0.01,AF400="n/a"),"n/a",(I400/SQRT(22.5*AC400*(I400/AF400))-1)*100)</f>
        <v>143.06992326421565</v>
      </c>
      <c r="AR400" s="651">
        <f>INDEX(Historical!$C$7:$C$1256,MATCH(B400,Historical!$B$7:$B$1278,0))*IF(AH400="n/a",1.03,IF(AH400&lt;0,1.01,IF(AH400&gt;10,1.1,(1+AH400/100))))</f>
        <v>3.5350000000000001</v>
      </c>
      <c r="AS400" s="887">
        <f>IF($AI400="n/a",1.03*AR400,IF($AI400&lt;0,1.01*AR400,IF($AI400&gt;10,1.1*AR400,(1+$AI400/100)*AR400)))</f>
        <v>3.8885000000000005</v>
      </c>
      <c r="AT400" s="887">
        <f>IF($AK400="n/a",1.03*AS400,IF($AK400&lt;0,1.01*AS400,IF($AK400&gt;10,1.1*AS400,(1+$AK400/100)*AS400)))</f>
        <v>4.2773500000000011</v>
      </c>
      <c r="AU400" s="887">
        <f>IF($AK400="n/a",1.03*AT400,IF($AK400&lt;0,1.01*AT400,IF($AK400&gt;10,1.1*AT400,(1+$AK400/100)*AT400)))</f>
        <v>4.7050850000000013</v>
      </c>
      <c r="AV400" s="887">
        <f>IF($AK400="n/a",1.03*AU400,IF($AK400&lt;0,1.01*AU400,IF($AK400&gt;10,1.1*AU400,(1+$AK400/100)*AU400)))</f>
        <v>5.1755935000000015</v>
      </c>
      <c r="AW400" s="651">
        <f>SUM(AR400:AV400)</f>
        <v>21.581528500000005</v>
      </c>
      <c r="AX400" s="748">
        <f>AW400/I400*100</f>
        <v>9.7946484977761656</v>
      </c>
      <c r="AY400" s="935">
        <v>0.72</v>
      </c>
      <c r="AZ400" s="873">
        <v>50.19</v>
      </c>
      <c r="BA400" s="873">
        <v>-15.409999999999998</v>
      </c>
      <c r="BB400" s="873">
        <v>-8.2900000000000009</v>
      </c>
      <c r="BC400" s="873">
        <v>3.18</v>
      </c>
      <c r="BE400" s="624">
        <v>1994</v>
      </c>
      <c r="BF400" s="899">
        <f>IF(BE400&gt;2008,0,IF(BE400&gt;2001,1,IF(BE400&gt;1990,2,IF(BE400&gt;1980,3,IF(BE400&gt;1973,4,IF(BE400&gt;1970,5,IF(BE400&gt;1960,6,IF(BE400&gt;1958,7,IF(BE400&gt;1953,8,9)))))))))</f>
        <v>2</v>
      </c>
      <c r="BG400" s="883">
        <v>2.7</v>
      </c>
    </row>
    <row r="401" spans="1:59" ht="11.25" customHeight="1" x14ac:dyDescent="0.2">
      <c r="A401" s="872" t="s">
        <v>1388</v>
      </c>
      <c r="B401" s="876" t="s">
        <v>1389</v>
      </c>
      <c r="C401" s="933" t="s">
        <v>108</v>
      </c>
      <c r="D401" s="933" t="s">
        <v>4341</v>
      </c>
      <c r="E401" s="733">
        <v>8</v>
      </c>
      <c r="F401" s="1158">
        <v>491</v>
      </c>
      <c r="G401" s="1182" t="s">
        <v>37</v>
      </c>
      <c r="H401" s="1182" t="s">
        <v>37</v>
      </c>
      <c r="I401" s="875">
        <v>51.13</v>
      </c>
      <c r="J401" s="651">
        <f>(M401/I401)*100</f>
        <v>2.3469587326422841</v>
      </c>
      <c r="K401" s="878">
        <v>0.3</v>
      </c>
      <c r="L401" s="888">
        <v>4</v>
      </c>
      <c r="M401" s="642">
        <f>K401*L401</f>
        <v>1.2</v>
      </c>
      <c r="N401" s="871" t="s">
        <v>563</v>
      </c>
      <c r="O401" s="734">
        <v>0.26</v>
      </c>
      <c r="P401" s="867">
        <v>43579</v>
      </c>
      <c r="Q401" s="867">
        <v>43591</v>
      </c>
      <c r="R401" s="642">
        <f>(K401-O401)/O401*100</f>
        <v>15.384615384615378</v>
      </c>
      <c r="S401" s="701">
        <f>IF(INDEX(Historical!$D$7:$D$1254,MATCH(B401,Historical!$B$7:$B$1278,0))=0,"n/a",(INDEX(Historical!$C$7:$C$1256,MATCH(B401,Historical!$B$7:$B$1278,0))/INDEX(Historical!$D$7:$D$1254,MATCH(B401,Historical!$B$7:$B$1278,0))-1)*100)</f>
        <v>15.999999999999993</v>
      </c>
      <c r="T401" s="701">
        <f>IF(INDEX(Historical!$F$7:$F$1247,MATCH(B401,Historical!$B$7:$B$1278,0))=0,"n/a",((INDEX(Historical!$C$7:$C$1256,MATCH(B401,Historical!$B$7:$B$1278,0))/INDEX(Historical!$F$7:$F$1247,MATCH(B401,Historical!$B$7:$B$1278,0)))^(1/3)-1)*100)</f>
        <v>16.871203704827998</v>
      </c>
      <c r="U401" s="701">
        <f>IF(INDEX(Historical!$H$7:$H$1247,MATCH(B401,Historical!$B$7:$B$1278,0))=0,"n/a",((INDEX(Historical!$C$7:$C$1256,MATCH(B401,Historical!$B$7:$B$1278,0))/INDEX(Historical!$H$7:$H$1247,MATCH(B401,Historical!$B$7:$B$1278,0)))^(1/5)-1)*100)</f>
        <v>16.237719058357094</v>
      </c>
      <c r="V401" s="701">
        <f>IF(INDEX(Historical!$O$7:$O$1247,MATCH(B401,Historical!$B$7:$B$1278,0))=0,"n/a",((INDEX(Historical!$C$7:$C$1256,MATCH(B401,Historical!$B$7:$B$1278,0))/INDEX(Historical!$O$7:$O$1247,MATCH(B401,Historical!$B$7:$B$1278,0)))^(1/10)-1)*100)</f>
        <v>10.870436121393068</v>
      </c>
      <c r="W401" s="702">
        <f>IF(OR(U401&lt;=0,U401="n/a",V401&lt;=0,V401="n/a"),"n/a",U401/V401)</f>
        <v>1.4937504693488046</v>
      </c>
      <c r="X401" s="703">
        <f>IF(OR(AJ401&lt;=0,AJ401="n/a",U401&lt;=0,U401="n/a"),"n/a",U401/AJ401)</f>
        <v>1.1435013421378235</v>
      </c>
      <c r="Y401" s="877"/>
      <c r="Z401" s="651">
        <f>IF(OR(AC401&lt;0.01,AC401="n/a"),"n/a",M401/AC401*100)</f>
        <v>38.216560509554135</v>
      </c>
      <c r="AA401" s="887">
        <f>IF(OR(AC401&lt;0.01,AC401="n/a"),"n/a",I401/AC401)</f>
        <v>16.283439490445861</v>
      </c>
      <c r="AB401" s="888">
        <v>12</v>
      </c>
      <c r="AC401" s="866">
        <v>3.14</v>
      </c>
      <c r="AD401" s="866">
        <v>1.63</v>
      </c>
      <c r="AE401" s="866">
        <v>6.28</v>
      </c>
      <c r="AF401" s="866">
        <v>2.09</v>
      </c>
      <c r="AG401" s="866">
        <v>13.4</v>
      </c>
      <c r="AH401" s="866">
        <v>8.6999999999999993</v>
      </c>
      <c r="AI401" s="866">
        <v>-9.6100000000000012</v>
      </c>
      <c r="AJ401" s="866">
        <v>14.2</v>
      </c>
      <c r="AK401" s="866">
        <v>10</v>
      </c>
      <c r="AL401" s="879">
        <v>1280</v>
      </c>
      <c r="AM401" s="873">
        <v>1.7999999999999998</v>
      </c>
      <c r="AN401" s="866">
        <v>0.02</v>
      </c>
      <c r="AO401" s="740">
        <f>IF(U401="n/a","n/a",IF(AA401&lt;0,"n/a",IF(AA401="n/a","n/a",J401+U401-AA401)))</f>
        <v>2.3012383005535177</v>
      </c>
      <c r="AP401" s="741">
        <f>IF(U401="n/a","n/a",J401+U401)</f>
        <v>18.584677790999379</v>
      </c>
      <c r="AQ401" s="889">
        <f>IF(OR(AC401&lt;0.01,AF401="n/a"),"n/a",(I401/SQRT(22.5*AC401*(I401/AF401))-1)*100)</f>
        <v>22.985795991121314</v>
      </c>
      <c r="AR401" s="651">
        <f>INDEX(Historical!$C$7:$C$1256,MATCH(B401,Historical!$B$7:$B$1278,0))*IF(AH401="n/a",1.03,IF(AH401&lt;0,1.01,IF(AH401&gt;10,1.1,(1+AH401/100))))</f>
        <v>1.2609199999999998</v>
      </c>
      <c r="AS401" s="887">
        <f>IF($AI401="n/a",1.03*AR401,IF($AI401&lt;0,1.01*AR401,IF($AI401&gt;10,1.1*AR401,(1+$AI401/100)*AR401)))</f>
        <v>1.2735291999999998</v>
      </c>
      <c r="AT401" s="887">
        <f>IF($AK401="n/a",1.03*AS401,IF($AK401&lt;0,1.01*AS401,IF($AK401&gt;10,1.1*AS401,(1+$AK401/100)*AS401)))</f>
        <v>1.4008821199999999</v>
      </c>
      <c r="AU401" s="887">
        <f>IF($AK401="n/a",1.03*AT401,IF($AK401&lt;0,1.01*AT401,IF($AK401&gt;10,1.1*AT401,(1+$AK401/100)*AT401)))</f>
        <v>1.5409703320000001</v>
      </c>
      <c r="AV401" s="887">
        <f>IF($AK401="n/a",1.03*AU401,IF($AK401&lt;0,1.01*AU401,IF($AK401&gt;10,1.1*AU401,(1+$AK401/100)*AU401)))</f>
        <v>1.6950673652000003</v>
      </c>
      <c r="AW401" s="651">
        <f>SUM(AR401:AV401)</f>
        <v>7.1713690172</v>
      </c>
      <c r="AX401" s="748">
        <f>AW401/I401*100</f>
        <v>14.025755949931545</v>
      </c>
      <c r="AY401" s="935">
        <v>1.1299999999999999</v>
      </c>
      <c r="AZ401" s="873">
        <v>67.69</v>
      </c>
      <c r="BA401" s="873">
        <v>-3.53</v>
      </c>
      <c r="BB401" s="873">
        <v>12.8</v>
      </c>
      <c r="BC401" s="873">
        <v>18.07</v>
      </c>
      <c r="BE401" s="624">
        <v>2012</v>
      </c>
      <c r="BF401" s="899">
        <f>IF(BE401&gt;2008,0,IF(BE401&gt;2001,1,IF(BE401&gt;1990,2,IF(BE401&gt;1980,3,IF(BE401&gt;1973,4,IF(BE401&gt;1970,5,IF(BE401&gt;1960,6,IF(BE401&gt;1958,7,IF(BE401&gt;1953,8,9)))))))))</f>
        <v>0</v>
      </c>
      <c r="BG401" s="883">
        <v>1.6</v>
      </c>
    </row>
    <row r="402" spans="1:59" ht="11.25" customHeight="1" x14ac:dyDescent="0.2">
      <c r="A402" s="13" t="s">
        <v>2211</v>
      </c>
      <c r="B402" s="596" t="s">
        <v>2212</v>
      </c>
      <c r="C402" s="933" t="s">
        <v>153</v>
      </c>
      <c r="D402" s="933" t="s">
        <v>4351</v>
      </c>
      <c r="E402" s="733">
        <v>6</v>
      </c>
      <c r="F402" s="1158">
        <v>683</v>
      </c>
      <c r="G402" s="1182" t="s">
        <v>106</v>
      </c>
      <c r="H402" s="1182" t="s">
        <v>106</v>
      </c>
      <c r="I402" s="875">
        <v>130.46</v>
      </c>
      <c r="J402" s="651">
        <f>(M402/I402)*100</f>
        <v>2.2688946803617966</v>
      </c>
      <c r="K402" s="878">
        <v>0.74</v>
      </c>
      <c r="L402" s="888">
        <v>4</v>
      </c>
      <c r="M402" s="642">
        <f>K402*L402</f>
        <v>2.96</v>
      </c>
      <c r="N402" s="871" t="s">
        <v>4418</v>
      </c>
      <c r="O402" s="734">
        <v>0.64500000000000002</v>
      </c>
      <c r="P402" s="862">
        <v>43873</v>
      </c>
      <c r="Q402" s="862">
        <v>43899</v>
      </c>
      <c r="R402" s="642">
        <f>(K402-O402)/O402*100</f>
        <v>14.728682170542632</v>
      </c>
      <c r="S402" s="701">
        <f>IF(INDEX(Historical!$D$7:$D$1254,MATCH(B402,Historical!$B$7:$B$1278,0))=0,"n/a",(INDEX(Historical!$C$7:$C$1256,MATCH(B402,Historical!$B$7:$B$1278,0))/INDEX(Historical!$D$7:$D$1254,MATCH(B402,Historical!$B$7:$B$1278,0))-1)*100)</f>
        <v>14.666666666666671</v>
      </c>
      <c r="T402" s="701">
        <f>IF(INDEX(Historical!$F$7:$F$1247,MATCH(B402,Historical!$B$7:$B$1278,0))=0,"n/a",((INDEX(Historical!$C$7:$C$1256,MATCH(B402,Historical!$B$7:$B$1278,0))/INDEX(Historical!$F$7:$F$1247,MATCH(B402,Historical!$B$7:$B$1278,0)))^(1/3)-1)*100)</f>
        <v>8.1425267992054184</v>
      </c>
      <c r="U402" s="701">
        <f>IF(INDEX(Historical!$H$7:$H$1247,MATCH(B402,Historical!$B$7:$B$1278,0))=0,"n/a",((INDEX(Historical!$C$7:$C$1256,MATCH(B402,Historical!$B$7:$B$1278,0))/INDEX(Historical!$H$7:$H$1247,MATCH(B402,Historical!$B$7:$B$1278,0)))^(1/5)-1)*100)</f>
        <v>5.6507846722514632</v>
      </c>
      <c r="V402" s="701">
        <f>IF(INDEX(Historical!$O$7:$O$1247,MATCH(B402,Historical!$B$7:$B$1278,0))=0,"n/a",((INDEX(Historical!$C$7:$C$1256,MATCH(B402,Historical!$B$7:$B$1278,0))/INDEX(Historical!$O$7:$O$1247,MATCH(B402,Historical!$B$7:$B$1278,0)))^(1/10)-1)*100)</f>
        <v>2.7865675427735326</v>
      </c>
      <c r="W402" s="702">
        <f>IF(OR(U402&lt;=0,U402="n/a",V402&lt;=0,V402="n/a"),"n/a",U402/V402)</f>
        <v>2.0278656754277384</v>
      </c>
      <c r="X402" s="703">
        <f>IF(OR(AJ402&lt;=0,AJ402="n/a",U402&lt;=0,U402="n/a"),"n/a",U402/AJ402)</f>
        <v>0.3247577397845669</v>
      </c>
      <c r="Y402" s="877"/>
      <c r="Z402" s="651">
        <f>IF(OR(AC402&lt;0.01,AC402="n/a"),"n/a",M402/AC402*100)</f>
        <v>48.130081300813004</v>
      </c>
      <c r="AA402" s="887">
        <f>IF(OR(AC402&lt;0.01,AC402="n/a"),"n/a",I402/AC402)</f>
        <v>21.213008130081302</v>
      </c>
      <c r="AB402" s="888">
        <v>12</v>
      </c>
      <c r="AC402" s="866">
        <v>6.15</v>
      </c>
      <c r="AD402" s="866">
        <v>1.64</v>
      </c>
      <c r="AE402" s="866">
        <v>5.41</v>
      </c>
      <c r="AF402" s="866">
        <v>28.93</v>
      </c>
      <c r="AG402" s="866">
        <v>170.70000000000002</v>
      </c>
      <c r="AH402" s="866">
        <v>54.1</v>
      </c>
      <c r="AI402" s="866">
        <v>10.57</v>
      </c>
      <c r="AJ402" s="866">
        <v>17.399999999999999</v>
      </c>
      <c r="AK402" s="866">
        <v>12.98</v>
      </c>
      <c r="AL402" s="879">
        <v>124140</v>
      </c>
      <c r="AM402" s="873">
        <v>11.700000000000001</v>
      </c>
      <c r="AN402" s="866">
        <v>3.99</v>
      </c>
      <c r="AO402" s="740">
        <f>IF(U402="n/a","n/a",IF(AA402&lt;0,"n/a",IF(AA402="n/a","n/a",J402+U402-AA402)))</f>
        <v>-13.293328777468043</v>
      </c>
      <c r="AP402" s="741">
        <f>IF(U402="n/a","n/a",J402+U402)</f>
        <v>7.9196793526132598</v>
      </c>
      <c r="AQ402" s="889">
        <f>IF(OR(AC402&lt;0.01,AF402="n/a"),"n/a",(I402/SQRT(22.5*AC402*(I402/AF402))-1)*100)</f>
        <v>422.25678026692839</v>
      </c>
      <c r="AR402" s="651">
        <f>INDEX(Historical!$C$7:$C$1256,MATCH(B402,Historical!$B$7:$B$1278,0))*IF(AH402="n/a",1.03,IF(AH402&lt;0,1.01,IF(AH402&gt;10,1.1,(1+AH402/100))))</f>
        <v>2.8380000000000005</v>
      </c>
      <c r="AS402" s="887">
        <f>IF($AI402="n/a",1.03*AR402,IF($AI402&lt;0,1.01*AR402,IF($AI402&gt;10,1.1*AR402,(1+$AI402/100)*AR402)))</f>
        <v>3.1218000000000008</v>
      </c>
      <c r="AT402" s="887">
        <f>IF($AK402="n/a",1.03*AS402,IF($AK402&lt;0,1.01*AS402,IF($AK402&gt;10,1.1*AS402,(1+$AK402/100)*AS402)))</f>
        <v>3.4339800000000014</v>
      </c>
      <c r="AU402" s="887">
        <f>IF($AK402="n/a",1.03*AT402,IF($AK402&lt;0,1.01*AT402,IF($AK402&gt;10,1.1*AT402,(1+$AK402/100)*AT402)))</f>
        <v>3.7773780000000019</v>
      </c>
      <c r="AV402" s="887">
        <f>IF($AK402="n/a",1.03*AU402,IF($AK402&lt;0,1.01*AU402,IF($AK402&gt;10,1.1*AU402,(1+$AK402/100)*AU402)))</f>
        <v>4.1551158000000026</v>
      </c>
      <c r="AW402" s="651">
        <f>SUM(AR402:AV402)</f>
        <v>17.32627380000001</v>
      </c>
      <c r="AX402" s="748">
        <f>AW402/I402*100</f>
        <v>13.280908937605403</v>
      </c>
      <c r="AY402" s="935">
        <v>0.22</v>
      </c>
      <c r="AZ402" s="873">
        <v>18.05</v>
      </c>
      <c r="BA402" s="873">
        <v>-23.599999999999998</v>
      </c>
      <c r="BB402" s="873">
        <v>-11.49</v>
      </c>
      <c r="BC402" s="873">
        <v>-12.36</v>
      </c>
      <c r="BE402" s="624">
        <v>2015</v>
      </c>
      <c r="BF402" s="899">
        <f>IF(BE402&gt;2008,0,IF(BE402&gt;2001,1,IF(BE402&gt;1990,2,IF(BE402&gt;1980,3,IF(BE402&gt;1973,4,IF(BE402&gt;1970,5,IF(BE402&gt;1960,6,IF(BE402&gt;1958,7,IF(BE402&gt;1953,8,9)))))))))</f>
        <v>0</v>
      </c>
      <c r="BG402" s="883">
        <v>14.000000000000002</v>
      </c>
    </row>
    <row r="403" spans="1:59" s="774" customFormat="1" ht="11.25" customHeight="1" x14ac:dyDescent="0.2">
      <c r="A403" s="755" t="s">
        <v>1400</v>
      </c>
      <c r="B403" s="782" t="s">
        <v>1401</v>
      </c>
      <c r="C403" s="933" t="s">
        <v>153</v>
      </c>
      <c r="D403" s="933" t="s">
        <v>4327</v>
      </c>
      <c r="E403" s="756">
        <v>10</v>
      </c>
      <c r="F403" s="1158">
        <v>368</v>
      </c>
      <c r="G403" s="1181" t="s">
        <v>106</v>
      </c>
      <c r="H403" s="1181" t="s">
        <v>106</v>
      </c>
      <c r="I403" s="757">
        <v>32.479999999999997</v>
      </c>
      <c r="J403" s="758">
        <f>(M403/I403)*100</f>
        <v>1.1699507389162562</v>
      </c>
      <c r="K403" s="759">
        <v>9.5000000000000001E-2</v>
      </c>
      <c r="L403" s="760">
        <v>4</v>
      </c>
      <c r="M403" s="761">
        <f>K403*L403</f>
        <v>0.38</v>
      </c>
      <c r="N403" s="762" t="s">
        <v>502</v>
      </c>
      <c r="O403" s="763">
        <v>8.5000000000000006E-2</v>
      </c>
      <c r="P403" s="764">
        <v>43892</v>
      </c>
      <c r="Q403" s="764">
        <v>43909</v>
      </c>
      <c r="R403" s="761">
        <f>(K403-O403)/O403*100</f>
        <v>11.764705882352935</v>
      </c>
      <c r="S403" s="701">
        <f>IF(INDEX(Historical!$D$7:$D$1254,MATCH(B403,Historical!$B$7:$B$1278,0))=0,"n/a",(INDEX(Historical!$C$7:$C$1256,MATCH(B403,Historical!$B$7:$B$1278,0))/INDEX(Historical!$D$7:$D$1254,MATCH(B403,Historical!$B$7:$B$1278,0))-1)*100)</f>
        <v>21.42857142857142</v>
      </c>
      <c r="T403" s="701">
        <f>IF(INDEX(Historical!$F$7:$F$1247,MATCH(B403,Historical!$B$7:$B$1278,0))=0,"n/a",((INDEX(Historical!$C$7:$C$1256,MATCH(B403,Historical!$B$7:$B$1278,0))/INDEX(Historical!$F$7:$F$1247,MATCH(B403,Historical!$B$7:$B$1278,0)))^(1/3)-1)*100)</f>
        <v>24.780567401032737</v>
      </c>
      <c r="U403" s="701">
        <f>IF(INDEX(Historical!$H$7:$H$1247,MATCH(B403,Historical!$B$7:$B$1278,0))=0,"n/a",((INDEX(Historical!$C$7:$C$1256,MATCH(B403,Historical!$B$7:$B$1278,0))/INDEX(Historical!$H$7:$H$1247,MATCH(B403,Historical!$B$7:$B$1278,0)))^(1/5)-1)*100)</f>
        <v>20.28986284740084</v>
      </c>
      <c r="V403" s="701" t="str">
        <f>IF(INDEX(Historical!$O$7:$O$1247,MATCH(B403,Historical!$B$7:$B$1278,0))=0,"n/a",((INDEX(Historical!$C$7:$C$1256,MATCH(B403,Historical!$B$7:$B$1278,0))/INDEX(Historical!$O$7:$O$1247,MATCH(B403,Historical!$B$7:$B$1278,0)))^(1/10)-1)*100)</f>
        <v>n/a</v>
      </c>
      <c r="W403" s="702" t="str">
        <f>IF(OR(U403&lt;=0,U403="n/a",V403&lt;=0,V403="n/a"),"n/a",U403/V403)</f>
        <v>n/a</v>
      </c>
      <c r="X403" s="703">
        <f>IF(OR(AJ403&lt;=0,AJ403="n/a",U403&lt;=0,U403="n/a"),"n/a",U403/AJ403)</f>
        <v>0.65876178075976755</v>
      </c>
      <c r="Y403" s="782"/>
      <c r="Z403" s="758">
        <f>IF(OR(AC403&lt;0.01,AC403="n/a"),"n/a",M403/AC403*100)</f>
        <v>46.913580246913575</v>
      </c>
      <c r="AA403" s="766">
        <f>IF(OR(AC403&lt;0.01,AC403="n/a"),"n/a",I403/AC403)</f>
        <v>40.098765432098759</v>
      </c>
      <c r="AB403" s="760">
        <v>12</v>
      </c>
      <c r="AC403" s="767">
        <v>0.81</v>
      </c>
      <c r="AD403" s="767" t="s">
        <v>136</v>
      </c>
      <c r="AE403" s="767">
        <v>5.67</v>
      </c>
      <c r="AF403" s="767">
        <v>4.3</v>
      </c>
      <c r="AG403" s="767">
        <v>11.1</v>
      </c>
      <c r="AH403" s="767">
        <v>-20.8</v>
      </c>
      <c r="AI403" s="767">
        <v>31.790000000000003</v>
      </c>
      <c r="AJ403" s="767">
        <v>30.8</v>
      </c>
      <c r="AK403" s="767">
        <v>-1.7999999999999998</v>
      </c>
      <c r="AL403" s="768">
        <v>650.25</v>
      </c>
      <c r="AM403" s="769">
        <v>15.5</v>
      </c>
      <c r="AN403" s="767">
        <v>0.42</v>
      </c>
      <c r="AO403" s="770">
        <f>IF(U403="n/a","n/a",IF(AA403&lt;0,"n/a",IF(AA403="n/a","n/a",J403+U403-AA403)))</f>
        <v>-18.638951845781662</v>
      </c>
      <c r="AP403" s="771">
        <f>IF(U403="n/a","n/a",J403+U403)</f>
        <v>21.459813586317097</v>
      </c>
      <c r="AQ403" s="772">
        <f>IF(OR(AC403&lt;0.01,AF403="n/a"),"n/a",(I403/SQRT(22.5*AC403*(I403/AF403))-1)*100)</f>
        <v>176.82701486509958</v>
      </c>
      <c r="AR403" s="651">
        <f>INDEX(Historical!$C$7:$C$1256,MATCH(B403,Historical!$B$7:$B$1278,0))*IF(AH403="n/a",1.03,IF(AH403&lt;0,1.01,IF(AH403&gt;10,1.1,(1+AH403/100))))</f>
        <v>0.34340000000000004</v>
      </c>
      <c r="AS403" s="766">
        <f>IF($AI403="n/a",1.03*AR403,IF($AI403&lt;0,1.01*AR403,IF($AI403&gt;10,1.1*AR403,(1+$AI403/100)*AR403)))</f>
        <v>0.37774000000000008</v>
      </c>
      <c r="AT403" s="766">
        <f>IF($AK403="n/a",1.03*AS403,IF($AK403&lt;0,1.01*AS403,IF($AK403&gt;10,1.1*AS403,(1+$AK403/100)*AS403)))</f>
        <v>0.38151740000000006</v>
      </c>
      <c r="AU403" s="766">
        <f>IF($AK403="n/a",1.03*AT403,IF($AK403&lt;0,1.01*AT403,IF($AK403&gt;10,1.1*AT403,(1+$AK403/100)*AT403)))</f>
        <v>0.38533257400000004</v>
      </c>
      <c r="AV403" s="766">
        <f>IF($AK403="n/a",1.03*AU403,IF($AK403&lt;0,1.01*AU403,IF($AK403&gt;10,1.1*AU403,(1+$AK403/100)*AU403)))</f>
        <v>0.38918589974000006</v>
      </c>
      <c r="AW403" s="758">
        <f>SUM(AR403:AV403)</f>
        <v>1.8771758737400002</v>
      </c>
      <c r="AX403" s="773">
        <f>AW403/I403*100</f>
        <v>5.7794823698891635</v>
      </c>
      <c r="AY403" s="936">
        <v>1.34</v>
      </c>
      <c r="AZ403" s="769">
        <v>73.13</v>
      </c>
      <c r="BA403" s="769">
        <v>-15.939999999999998</v>
      </c>
      <c r="BB403" s="769">
        <v>0.85000000000000009</v>
      </c>
      <c r="BC403" s="769">
        <v>12.049999999999999</v>
      </c>
      <c r="BD403" s="909"/>
      <c r="BE403" s="624">
        <v>2011</v>
      </c>
      <c r="BF403" s="899">
        <f>IF(BE403&gt;2008,0,IF(BE403&gt;2001,1,IF(BE403&gt;1990,2,IF(BE403&gt;1980,3,IF(BE403&gt;1973,4,IF(BE403&gt;1970,5,IF(BE403&gt;1960,6,IF(BE403&gt;1958,7,IF(BE403&gt;1953,8,9)))))))))</f>
        <v>0</v>
      </c>
      <c r="BG403" s="825">
        <v>8.2000000000000011</v>
      </c>
    </row>
    <row r="404" spans="1:59" ht="11.25" customHeight="1" x14ac:dyDescent="0.2">
      <c r="A404" s="864" t="s">
        <v>1408</v>
      </c>
      <c r="B404" s="876" t="s">
        <v>1409</v>
      </c>
      <c r="C404" s="933" t="s">
        <v>128</v>
      </c>
      <c r="D404" s="933" t="s">
        <v>4330</v>
      </c>
      <c r="E404" s="733">
        <v>11</v>
      </c>
      <c r="F404" s="1158">
        <v>289</v>
      </c>
      <c r="G404" s="1158" t="s">
        <v>106</v>
      </c>
      <c r="H404" s="1158" t="s">
        <v>106</v>
      </c>
      <c r="I404" s="875">
        <v>13.83</v>
      </c>
      <c r="J404" s="651">
        <f>(M404/I404)*100</f>
        <v>2.1691973969631237</v>
      </c>
      <c r="K404" s="878">
        <v>7.4999999999999997E-2</v>
      </c>
      <c r="L404" s="888">
        <v>4</v>
      </c>
      <c r="M404" s="642">
        <f>K404*L404</f>
        <v>0.3</v>
      </c>
      <c r="N404" s="871" t="s">
        <v>568</v>
      </c>
      <c r="O404" s="734">
        <v>6.25E-2</v>
      </c>
      <c r="P404" s="867">
        <v>43462</v>
      </c>
      <c r="Q404" s="867">
        <v>43480</v>
      </c>
      <c r="R404" s="642">
        <f>(K404-O404)/O404*100</f>
        <v>19.999999999999996</v>
      </c>
      <c r="S404" s="701">
        <f>IF(INDEX(Historical!$D$7:$D$1254,MATCH(B404,Historical!$B$7:$B$1278,0))=0,"n/a",(INDEX(Historical!$C$7:$C$1256,MATCH(B404,Historical!$B$7:$B$1278,0))/INDEX(Historical!$D$7:$D$1254,MATCH(B404,Historical!$B$7:$B$1278,0))-1)*100)</f>
        <v>19.999999999999996</v>
      </c>
      <c r="T404" s="701">
        <f>IF(INDEX(Historical!$F$7:$F$1247,MATCH(B404,Historical!$B$7:$B$1278,0))=0,"n/a",((INDEX(Historical!$C$7:$C$1256,MATCH(B404,Historical!$B$7:$B$1278,0))/INDEX(Historical!$F$7:$F$1247,MATCH(B404,Historical!$B$7:$B$1278,0)))^(1/3)-1)*100)</f>
        <v>14.471424255333186</v>
      </c>
      <c r="U404" s="701">
        <f>IF(INDEX(Historical!$H$7:$H$1247,MATCH(B404,Historical!$B$7:$B$1278,0))=0,"n/a",((INDEX(Historical!$C$7:$C$1256,MATCH(B404,Historical!$B$7:$B$1278,0))/INDEX(Historical!$H$7:$H$1247,MATCH(B404,Historical!$B$7:$B$1278,0)))^(1/5)-1)*100)</f>
        <v>12.700920209792542</v>
      </c>
      <c r="V404" s="701">
        <f>IF(INDEX(Historical!$O$7:$O$1247,MATCH(B404,Historical!$B$7:$B$1278,0))=0,"n/a",((INDEX(Historical!$C$7:$C$1256,MATCH(B404,Historical!$B$7:$B$1278,0))/INDEX(Historical!$O$7:$O$1247,MATCH(B404,Historical!$B$7:$B$1278,0)))^(1/10)-1)*100)</f>
        <v>25.379670249735685</v>
      </c>
      <c r="W404" s="702">
        <f>IF(OR(U404&lt;=0,U404="n/a",V404&lt;=0,V404="n/a"),"n/a",U404/V404)</f>
        <v>0.50043677025018929</v>
      </c>
      <c r="X404" s="703" t="str">
        <f>IF(OR(AJ404&lt;=0,AJ404="n/a",U404&lt;=0,U404="n/a"),"n/a",U404/AJ404)</f>
        <v>n/a</v>
      </c>
      <c r="Y404" s="661"/>
      <c r="Z404" s="651" t="str">
        <f>IF(OR(AC404&lt;0.01,AC404="n/a"),"n/a",M404/AC404*100)</f>
        <v>n/a</v>
      </c>
      <c r="AA404" s="887" t="str">
        <f>IF(OR(AC404&lt;0.01,AC404="n/a"),"n/a",I404/AC404)</f>
        <v>n/a</v>
      </c>
      <c r="AB404" s="888">
        <v>10</v>
      </c>
      <c r="AC404" s="866">
        <v>-0.72</v>
      </c>
      <c r="AD404" s="866" t="s">
        <v>136</v>
      </c>
      <c r="AE404" s="866">
        <v>1.45</v>
      </c>
      <c r="AF404" s="866">
        <v>1.26</v>
      </c>
      <c r="AG404" s="866">
        <v>-6.4</v>
      </c>
      <c r="AH404" s="866">
        <v>-163.30000000000001</v>
      </c>
      <c r="AI404" s="866">
        <v>145.79999999999998</v>
      </c>
      <c r="AJ404" s="866">
        <v>-22.8</v>
      </c>
      <c r="AK404" s="866">
        <v>15</v>
      </c>
      <c r="AL404" s="879">
        <v>247.7</v>
      </c>
      <c r="AM404" s="873">
        <v>0.3</v>
      </c>
      <c r="AN404" s="866">
        <v>0.65</v>
      </c>
      <c r="AO404" s="740" t="str">
        <f>IF(U404="n/a","n/a",IF(AA404&lt;0,"n/a",IF(AA404="n/a","n/a",J404+U404-AA404)))</f>
        <v>n/a</v>
      </c>
      <c r="AP404" s="741">
        <f>IF(U404="n/a","n/a",J404+U404)</f>
        <v>14.870117606755667</v>
      </c>
      <c r="AQ404" s="889" t="str">
        <f>IF(OR(AC404&lt;0.01,AF404="n/a"),"n/a",(I404/SQRT(22.5*AC404*(I404/AF404))-1)*100)</f>
        <v>n/a</v>
      </c>
      <c r="AR404" s="651">
        <f>INDEX(Historical!$C$7:$C$1256,MATCH(B404,Historical!$B$7:$B$1278,0))*IF(AH404="n/a",1.03,IF(AH404&lt;0,1.01,IF(AH404&gt;10,1.1,(1+AH404/100))))</f>
        <v>0.30299999999999999</v>
      </c>
      <c r="AS404" s="887">
        <f>IF($AI404="n/a",1.03*AR404,IF($AI404&lt;0,1.01*AR404,IF($AI404&gt;10,1.1*AR404,(1+$AI404/100)*AR404)))</f>
        <v>0.33330000000000004</v>
      </c>
      <c r="AT404" s="887">
        <f>IF($AK404="n/a",1.03*AS404,IF($AK404&lt;0,1.01*AS404,IF($AK404&gt;10,1.1*AS404,(1+$AK404/100)*AS404)))</f>
        <v>0.36663000000000007</v>
      </c>
      <c r="AU404" s="887">
        <f>IF($AK404="n/a",1.03*AT404,IF($AK404&lt;0,1.01*AT404,IF($AK404&gt;10,1.1*AT404,(1+$AK404/100)*AT404)))</f>
        <v>0.40329300000000012</v>
      </c>
      <c r="AV404" s="887">
        <f>IF($AK404="n/a",1.03*AU404,IF($AK404&lt;0,1.01*AU404,IF($AK404&gt;10,1.1*AU404,(1+$AK404/100)*AU404)))</f>
        <v>0.44362230000000019</v>
      </c>
      <c r="AW404" s="651">
        <f>SUM(AR404:AV404)</f>
        <v>1.8498453000000004</v>
      </c>
      <c r="AX404" s="748">
        <f>AW404/I404*100</f>
        <v>13.375598698481564</v>
      </c>
      <c r="AY404" s="935">
        <v>1.08</v>
      </c>
      <c r="AZ404" s="873">
        <v>30.470000000000002</v>
      </c>
      <c r="BA404" s="873">
        <v>-36.700000000000003</v>
      </c>
      <c r="BB404" s="873">
        <v>-6.16</v>
      </c>
      <c r="BC404" s="873">
        <v>-7.1</v>
      </c>
      <c r="BE404" s="624">
        <v>2009</v>
      </c>
      <c r="BF404" s="899">
        <f>IF(BE404&gt;2008,0,IF(BE404&gt;2001,1,IF(BE404&gt;1990,2,IF(BE404&gt;1980,3,IF(BE404&gt;1973,4,IF(BE404&gt;1970,5,IF(BE404&gt;1960,6,IF(BE404&gt;1958,7,IF(BE404&gt;1953,8,9)))))))))</f>
        <v>0</v>
      </c>
      <c r="BG404" s="883">
        <v>-3.1</v>
      </c>
    </row>
    <row r="405" spans="1:59" ht="11.25" customHeight="1" x14ac:dyDescent="0.2">
      <c r="A405" s="872" t="s">
        <v>662</v>
      </c>
      <c r="B405" s="876" t="s">
        <v>663</v>
      </c>
      <c r="C405" s="933" t="s">
        <v>112</v>
      </c>
      <c r="D405" s="933" t="s">
        <v>4347</v>
      </c>
      <c r="E405" s="733">
        <v>18</v>
      </c>
      <c r="F405" s="1158">
        <v>197</v>
      </c>
      <c r="G405" s="1136" t="s">
        <v>115</v>
      </c>
      <c r="H405" s="1136" t="s">
        <v>115</v>
      </c>
      <c r="I405" s="875">
        <v>350.13</v>
      </c>
      <c r="J405" s="651">
        <f>(M405/I405)*100</f>
        <v>2.9703253077428386</v>
      </c>
      <c r="K405" s="878">
        <v>2.6</v>
      </c>
      <c r="L405" s="888">
        <v>4</v>
      </c>
      <c r="M405" s="642">
        <f>K405*L405</f>
        <v>10.4</v>
      </c>
      <c r="N405" s="871" t="s">
        <v>151</v>
      </c>
      <c r="O405" s="734">
        <v>2.4</v>
      </c>
      <c r="P405" s="862">
        <v>44165</v>
      </c>
      <c r="Q405" s="862">
        <v>44189</v>
      </c>
      <c r="R405" s="642">
        <f>(K405-O405)/O405*100</f>
        <v>8.333333333333341</v>
      </c>
      <c r="S405" s="701">
        <f>IF(INDEX(Historical!$D$7:$D$1254,MATCH(B405,Historical!$B$7:$B$1278,0))=0,"n/a",(INDEX(Historical!$C$7:$C$1256,MATCH(B405,Historical!$B$7:$B$1278,0))/INDEX(Historical!$D$7:$D$1254,MATCH(B405,Historical!$B$7:$B$1278,0))-1)*100)</f>
        <v>9.7560975609756184</v>
      </c>
      <c r="T405" s="701">
        <f>IF(INDEX(Historical!$F$7:$F$1247,MATCH(B405,Historical!$B$7:$B$1278,0))=0,"n/a",((INDEX(Historical!$C$7:$C$1256,MATCH(B405,Historical!$B$7:$B$1278,0))/INDEX(Historical!$F$7:$F$1247,MATCH(B405,Historical!$B$7:$B$1278,0)))^(1/3)-1)*100)</f>
        <v>9.9557504391272431</v>
      </c>
      <c r="U405" s="701">
        <f>IF(INDEX(Historical!$H$7:$H$1247,MATCH(B405,Historical!$B$7:$B$1278,0))=0,"n/a",((INDEX(Historical!$C$7:$C$1256,MATCH(B405,Historical!$B$7:$B$1278,0))/INDEX(Historical!$H$7:$H$1247,MATCH(B405,Historical!$B$7:$B$1278,0)))^(1/5)-1)*100)</f>
        <v>10.391092901821718</v>
      </c>
      <c r="V405" s="701">
        <f>IF(INDEX(Historical!$O$7:$O$1247,MATCH(B405,Historical!$B$7:$B$1278,0))=0,"n/a",((INDEX(Historical!$C$7:$C$1256,MATCH(B405,Historical!$B$7:$B$1278,0))/INDEX(Historical!$O$7:$O$1247,MATCH(B405,Historical!$B$7:$B$1278,0)))^(1/10)-1)*100)</f>
        <v>14.42019015983278</v>
      </c>
      <c r="W405" s="702">
        <f>IF(OR(U405&lt;=0,U405="n/a",V405&lt;=0,V405="n/a"),"n/a",U405/V405)</f>
        <v>0.72059333383591218</v>
      </c>
      <c r="X405" s="703">
        <f>IF(OR(AJ405&lt;=0,AJ405="n/a",U405&lt;=0,U405="n/a"),"n/a",U405/AJ405)</f>
        <v>0.61851743463224507</v>
      </c>
      <c r="Y405" s="876"/>
      <c r="Z405" s="651">
        <f>IF(OR(AC405&lt;0.01,AC405="n/a"),"n/a",M405/AC405*100)</f>
        <v>44.44444444444445</v>
      </c>
      <c r="AA405" s="887">
        <f>IF(OR(AC405&lt;0.01,AC405="n/a"),"n/a",I405/AC405)</f>
        <v>14.962820512820514</v>
      </c>
      <c r="AB405" s="888">
        <v>12</v>
      </c>
      <c r="AC405" s="866">
        <v>23.4</v>
      </c>
      <c r="AD405" s="866">
        <v>1.84</v>
      </c>
      <c r="AE405" s="866">
        <v>1.5</v>
      </c>
      <c r="AF405" s="868">
        <v>19.75</v>
      </c>
      <c r="AG405" s="868">
        <v>171.2</v>
      </c>
      <c r="AH405" s="866">
        <v>25.8</v>
      </c>
      <c r="AI405" s="866">
        <v>6.63</v>
      </c>
      <c r="AJ405" s="866">
        <v>16.8</v>
      </c>
      <c r="AK405" s="866">
        <v>8.129999999999999</v>
      </c>
      <c r="AL405" s="879">
        <v>96470</v>
      </c>
      <c r="AM405" s="873">
        <v>6.9999999999999993E-2</v>
      </c>
      <c r="AN405" s="866">
        <v>2.56</v>
      </c>
      <c r="AO405" s="740">
        <f>IF(U405="n/a","n/a",IF(AA405&lt;0,"n/a",IF(AA405="n/a","n/a",J405+U405-AA405)))</f>
        <v>-1.6014023032559574</v>
      </c>
      <c r="AP405" s="741">
        <f>IF(U405="n/a","n/a",J405+U405)</f>
        <v>13.361418209564556</v>
      </c>
      <c r="AQ405" s="889">
        <f>IF(OR(AC405&lt;0.01,AF405="n/a"),"n/a",(I405/SQRT(22.5*AC405*(I405/AF405))-1)*100)</f>
        <v>262.40904154051321</v>
      </c>
      <c r="AR405" s="651">
        <f>INDEX(Historical!$C$7:$C$1256,MATCH(B405,Historical!$B$7:$B$1278,0))*IF(AH405="n/a",1.03,IF(AH405&lt;0,1.01,IF(AH405&gt;10,1.1,(1+AH405/100))))</f>
        <v>9.9</v>
      </c>
      <c r="AS405" s="887">
        <f>IF($AI405="n/a",1.03*AR405,IF($AI405&lt;0,1.01*AR405,IF($AI405&gt;10,1.1*AR405,(1+$AI405/100)*AR405)))</f>
        <v>10.556370000000001</v>
      </c>
      <c r="AT405" s="887">
        <f>IF($AK405="n/a",1.03*AS405,IF($AK405&lt;0,1.01*AS405,IF($AK405&gt;10,1.1*AS405,(1+$AK405/100)*AS405)))</f>
        <v>11.414602881</v>
      </c>
      <c r="AU405" s="887">
        <f>IF($AK405="n/a",1.03*AT405,IF($AK405&lt;0,1.01*AT405,IF($AK405&gt;10,1.1*AT405,(1+$AK405/100)*AT405)))</f>
        <v>12.3426100952253</v>
      </c>
      <c r="AV405" s="887">
        <f>IF($AK405="n/a",1.03*AU405,IF($AK405&lt;0,1.01*AU405,IF($AK405&gt;10,1.1*AU405,(1+$AK405/100)*AU405)))</f>
        <v>13.346064295967116</v>
      </c>
      <c r="AW405" s="651">
        <f>SUM(AR405:AV405)</f>
        <v>57.559647272192414</v>
      </c>
      <c r="AX405" s="748">
        <f>AW405/I405*100</f>
        <v>16.439507403590785</v>
      </c>
      <c r="AY405" s="935">
        <v>0.95</v>
      </c>
      <c r="AZ405" s="873">
        <v>31.569999999999997</v>
      </c>
      <c r="BA405" s="873">
        <v>-20.880000000000003</v>
      </c>
      <c r="BB405" s="873">
        <v>-8.85</v>
      </c>
      <c r="BC405" s="873">
        <v>-8.33</v>
      </c>
      <c r="BE405" s="624">
        <v>2003</v>
      </c>
      <c r="BF405" s="899">
        <f>IF(BE405&gt;2008,0,IF(BE405&gt;2001,1,IF(BE405&gt;1990,2,IF(BE405&gt;1980,3,IF(BE405&gt;1973,4,IF(BE405&gt;1970,5,IF(BE405&gt;1960,6,IF(BE405&gt;1958,7,IF(BE405&gt;1953,8,9)))))))))</f>
        <v>1</v>
      </c>
      <c r="BG405" s="883">
        <v>13.3</v>
      </c>
    </row>
    <row r="406" spans="1:59" ht="11.25" customHeight="1" x14ac:dyDescent="0.2">
      <c r="A406" s="872" t="s">
        <v>1410</v>
      </c>
      <c r="B406" s="876" t="s">
        <v>1411</v>
      </c>
      <c r="C406" s="933" t="s">
        <v>108</v>
      </c>
      <c r="D406" s="933" t="s">
        <v>118</v>
      </c>
      <c r="E406" s="733">
        <v>10</v>
      </c>
      <c r="F406" s="1158">
        <v>357</v>
      </c>
      <c r="G406" s="1182" t="s">
        <v>115</v>
      </c>
      <c r="H406" s="1182" t="s">
        <v>115</v>
      </c>
      <c r="I406" s="875">
        <v>35.1</v>
      </c>
      <c r="J406" s="651">
        <f>(M406/I406)*100</f>
        <v>4.5584045584045585</v>
      </c>
      <c r="K406" s="878">
        <v>0.4</v>
      </c>
      <c r="L406" s="888">
        <v>4</v>
      </c>
      <c r="M406" s="642">
        <f>K406*L406</f>
        <v>1.6</v>
      </c>
      <c r="N406" s="871" t="s">
        <v>139</v>
      </c>
      <c r="O406" s="734">
        <v>0.37</v>
      </c>
      <c r="P406" s="862">
        <v>43838</v>
      </c>
      <c r="Q406" s="862">
        <v>43861</v>
      </c>
      <c r="R406" s="642">
        <f>(K406-O406)/O406*100</f>
        <v>8.1081081081081159</v>
      </c>
      <c r="S406" s="701">
        <f>IF(INDEX(Historical!$D$7:$D$1254,MATCH(B406,Historical!$B$7:$B$1278,0))=0,"n/a",(INDEX(Historical!$C$7:$C$1256,MATCH(B406,Historical!$B$7:$B$1278,0))/INDEX(Historical!$D$7:$D$1254,MATCH(B406,Historical!$B$7:$B$1278,0))-1)*100)</f>
        <v>12.12121212121211</v>
      </c>
      <c r="T406" s="701">
        <f>IF(INDEX(Historical!$F$7:$F$1247,MATCH(B406,Historical!$B$7:$B$1278,0))=0,"n/a",((INDEX(Historical!$C$7:$C$1256,MATCH(B406,Historical!$B$7:$B$1278,0))/INDEX(Historical!$F$7:$F$1247,MATCH(B406,Historical!$B$7:$B$1278,0)))^(1/3)-1)*100)</f>
        <v>13.960384306101293</v>
      </c>
      <c r="U406" s="701">
        <f>IF(INDEX(Historical!$H$7:$H$1247,MATCH(B406,Historical!$B$7:$B$1278,0))=0,"n/a",((INDEX(Historical!$C$7:$C$1256,MATCH(B406,Historical!$B$7:$B$1278,0))/INDEX(Historical!$H$7:$H$1247,MATCH(B406,Historical!$B$7:$B$1278,0)))^(1/5)-1)*100)</f>
        <v>18.254138431828171</v>
      </c>
      <c r="V406" s="701">
        <f>IF(INDEX(Historical!$O$7:$O$1247,MATCH(B406,Historical!$B$7:$B$1278,0))=0,"n/a",((INDEX(Historical!$C$7:$C$1256,MATCH(B406,Historical!$B$7:$B$1278,0))/INDEX(Historical!$O$7:$O$1247,MATCH(B406,Historical!$B$7:$B$1278,0)))^(1/10)-1)*100)</f>
        <v>19.951324380539639</v>
      </c>
      <c r="W406" s="702">
        <f>IF(OR(U406&lt;=0,U406="n/a",V406&lt;=0,V406="n/a"),"n/a",U406/V406)</f>
        <v>0.91493366974841583</v>
      </c>
      <c r="X406" s="703" t="str">
        <f>IF(OR(AJ406&lt;=0,AJ406="n/a",U406&lt;=0,U406="n/a"),"n/a",U406/AJ406)</f>
        <v>n/a</v>
      </c>
      <c r="Y406" s="661"/>
      <c r="Z406" s="651">
        <f>IF(OR(AC406&lt;0.01,AC406="n/a"),"n/a",M406/AC406*100)</f>
        <v>152.38095238095238</v>
      </c>
      <c r="AA406" s="887">
        <f>IF(OR(AC406&lt;0.01,AC406="n/a"),"n/a",I406/AC406)</f>
        <v>33.428571428571431</v>
      </c>
      <c r="AB406" s="888">
        <v>12</v>
      </c>
      <c r="AC406" s="866">
        <v>1.05</v>
      </c>
      <c r="AD406" s="866">
        <v>1.81</v>
      </c>
      <c r="AE406" s="866">
        <v>0.4</v>
      </c>
      <c r="AF406" s="866">
        <v>0.33</v>
      </c>
      <c r="AG406" s="866">
        <v>1.2</v>
      </c>
      <c r="AH406" s="866">
        <v>-41.8</v>
      </c>
      <c r="AI406" s="866">
        <v>30.349999999999998</v>
      </c>
      <c r="AJ406" s="866">
        <v>-5.3</v>
      </c>
      <c r="AK406" s="866">
        <v>18.360000000000003</v>
      </c>
      <c r="AL406" s="879">
        <v>6750</v>
      </c>
      <c r="AM406" s="873">
        <v>0.70000000000000007</v>
      </c>
      <c r="AN406" s="866">
        <v>0.32</v>
      </c>
      <c r="AO406" s="740">
        <f>IF(U406="n/a","n/a",IF(AA406&lt;0,"n/a",IF(AA406="n/a","n/a",J406+U406-AA406)))</f>
        <v>-10.616028438338702</v>
      </c>
      <c r="AP406" s="741">
        <f>IF(U406="n/a","n/a",J406+U406)</f>
        <v>22.812542990232728</v>
      </c>
      <c r="AQ406" s="889">
        <f>IF(OR(AC406&lt;0.01,AF406="n/a"),"n/a",(I406/SQRT(22.5*AC406*(I406/AF406))-1)*100)</f>
        <v>-29.97959481081859</v>
      </c>
      <c r="AR406" s="651">
        <f>INDEX(Historical!$C$7:$C$1256,MATCH(B406,Historical!$B$7:$B$1278,0))*IF(AH406="n/a",1.03,IF(AH406&lt;0,1.01,IF(AH406&gt;10,1.1,(1+AH406/100))))</f>
        <v>1.4947999999999999</v>
      </c>
      <c r="AS406" s="887">
        <f>IF($AI406="n/a",1.03*AR406,IF($AI406&lt;0,1.01*AR406,IF($AI406&gt;10,1.1*AR406,(1+$AI406/100)*AR406)))</f>
        <v>1.64428</v>
      </c>
      <c r="AT406" s="887">
        <f>IF($AK406="n/a",1.03*AS406,IF($AK406&lt;0,1.01*AS406,IF($AK406&gt;10,1.1*AS406,(1+$AK406/100)*AS406)))</f>
        <v>1.8087080000000002</v>
      </c>
      <c r="AU406" s="887">
        <f>IF($AK406="n/a",1.03*AT406,IF($AK406&lt;0,1.01*AT406,IF($AK406&gt;10,1.1*AT406,(1+$AK406/100)*AT406)))</f>
        <v>1.9895788000000003</v>
      </c>
      <c r="AV406" s="887">
        <f>IF($AK406="n/a",1.03*AU406,IF($AK406&lt;0,1.01*AU406,IF($AK406&gt;10,1.1*AU406,(1+$AK406/100)*AU406)))</f>
        <v>2.1885366800000003</v>
      </c>
      <c r="AW406" s="651">
        <f>SUM(AR406:AV406)</f>
        <v>9.1259034800000016</v>
      </c>
      <c r="AX406" s="748">
        <f>AW406/I406*100</f>
        <v>25.999725014245019</v>
      </c>
      <c r="AY406" s="935">
        <v>2.23</v>
      </c>
      <c r="AZ406" s="873">
        <v>117.87</v>
      </c>
      <c r="BA406" s="873">
        <v>-43.78</v>
      </c>
      <c r="BB406" s="873">
        <v>2.16</v>
      </c>
      <c r="BC406" s="873">
        <v>-7.3800000000000008</v>
      </c>
      <c r="BE406" s="624">
        <v>2011</v>
      </c>
      <c r="BF406" s="899">
        <f>IF(BE406&gt;2008,0,IF(BE406&gt;2001,1,IF(BE406&gt;1990,2,IF(BE406&gt;1980,3,IF(BE406&gt;1973,4,IF(BE406&gt;1970,5,IF(BE406&gt;1960,6,IF(BE406&gt;1958,7,IF(BE406&gt;1953,8,9)))))))))</f>
        <v>0</v>
      </c>
      <c r="BG406" s="883">
        <v>0.1</v>
      </c>
    </row>
    <row r="407" spans="1:59" ht="11.25" customHeight="1" x14ac:dyDescent="0.2">
      <c r="A407" s="872" t="s">
        <v>660</v>
      </c>
      <c r="B407" s="876" t="s">
        <v>661</v>
      </c>
      <c r="C407" s="933" t="s">
        <v>112</v>
      </c>
      <c r="D407" s="933" t="s">
        <v>211</v>
      </c>
      <c r="E407" s="733">
        <v>18</v>
      </c>
      <c r="F407" s="1158">
        <v>189</v>
      </c>
      <c r="G407" s="1157" t="s">
        <v>106</v>
      </c>
      <c r="H407" s="1157" t="s">
        <v>106</v>
      </c>
      <c r="I407" s="875">
        <v>105.3</v>
      </c>
      <c r="J407" s="651">
        <f>(M407/I407)*100</f>
        <v>1.2155745489078824</v>
      </c>
      <c r="K407" s="878">
        <v>0.32</v>
      </c>
      <c r="L407" s="888">
        <v>4</v>
      </c>
      <c r="M407" s="642">
        <f>K407*L407</f>
        <v>1.28</v>
      </c>
      <c r="N407" s="871" t="s">
        <v>208</v>
      </c>
      <c r="O407" s="734">
        <v>0.31</v>
      </c>
      <c r="P407" s="862">
        <v>43965</v>
      </c>
      <c r="Q407" s="862">
        <v>43980</v>
      </c>
      <c r="R407" s="642">
        <f>(K407-O407)/O407*100</f>
        <v>3.2258064516129057</v>
      </c>
      <c r="S407" s="701">
        <f>IF(INDEX(Historical!$D$7:$D$1254,MATCH(B407,Historical!$B$7:$B$1278,0))=0,"n/a",(INDEX(Historical!$C$7:$C$1256,MATCH(B407,Historical!$B$7:$B$1278,0))/INDEX(Historical!$D$7:$D$1254,MATCH(B407,Historical!$B$7:$B$1278,0))-1)*100)</f>
        <v>1.6393442622950838</v>
      </c>
      <c r="T407" s="701">
        <f>IF(INDEX(Historical!$F$7:$F$1247,MATCH(B407,Historical!$B$7:$B$1278,0))=0,"n/a",((INDEX(Historical!$C$7:$C$1256,MATCH(B407,Historical!$B$7:$B$1278,0))/INDEX(Historical!$F$7:$F$1247,MATCH(B407,Historical!$B$7:$B$1278,0)))^(1/3)-1)*100)</f>
        <v>2.8424177276338281</v>
      </c>
      <c r="U407" s="701">
        <f>IF(INDEX(Historical!$H$7:$H$1247,MATCH(B407,Historical!$B$7:$B$1278,0))=0,"n/a",((INDEX(Historical!$C$7:$C$1256,MATCH(B407,Historical!$B$7:$B$1278,0))/INDEX(Historical!$H$7:$H$1247,MATCH(B407,Historical!$B$7:$B$1278,0)))^(1/5)-1)*100)</f>
        <v>3.186567045409161</v>
      </c>
      <c r="V407" s="701">
        <f>IF(INDEX(Historical!$O$7:$O$1247,MATCH(B407,Historical!$B$7:$B$1278,0))=0,"n/a",((INDEX(Historical!$C$7:$C$1256,MATCH(B407,Historical!$B$7:$B$1278,0))/INDEX(Historical!$O$7:$O$1247,MATCH(B407,Historical!$B$7:$B$1278,0)))^(1/10)-1)*100)</f>
        <v>14.869835499703509</v>
      </c>
      <c r="W407" s="702">
        <f>IF(OR(U407&lt;=0,U407="n/a",V407&lt;=0,V407="n/a"),"n/a",U407/V407)</f>
        <v>0.21429739726930391</v>
      </c>
      <c r="X407" s="703">
        <f>IF(OR(AJ407&lt;=0,AJ407="n/a",U407&lt;=0,U407="n/a"),"n/a",U407/AJ407)</f>
        <v>0.3251599025927715</v>
      </c>
      <c r="Y407" s="673" t="s">
        <v>4495</v>
      </c>
      <c r="Z407" s="651">
        <f>IF(OR(AC407&lt;0.01,AC407="n/a"),"n/a",M407/AC407*100)</f>
        <v>52.459016393442624</v>
      </c>
      <c r="AA407" s="887">
        <f>IF(OR(AC407&lt;0.01,AC407="n/a"),"n/a",I407/AC407)</f>
        <v>43.155737704918032</v>
      </c>
      <c r="AB407" s="888">
        <v>8</v>
      </c>
      <c r="AC407" s="866">
        <v>2.44</v>
      </c>
      <c r="AD407" s="866">
        <v>1.89</v>
      </c>
      <c r="AE407" s="866">
        <v>2.52</v>
      </c>
      <c r="AF407" s="866">
        <v>3.82</v>
      </c>
      <c r="AG407" s="866">
        <v>13.700000000000001</v>
      </c>
      <c r="AH407" s="866">
        <v>120</v>
      </c>
      <c r="AI407" s="866">
        <v>21.81</v>
      </c>
      <c r="AJ407" s="866">
        <v>9.8000000000000007</v>
      </c>
      <c r="AK407" s="866">
        <v>22.900000000000002</v>
      </c>
      <c r="AL407" s="879">
        <v>1130</v>
      </c>
      <c r="AM407" s="873">
        <v>1.02</v>
      </c>
      <c r="AN407" s="866">
        <v>0.39</v>
      </c>
      <c r="AO407" s="740">
        <f>IF(U407="n/a","n/a",IF(AA407&lt;0,"n/a",IF(AA407="n/a","n/a",J407+U407-AA407)))</f>
        <v>-38.753596110600988</v>
      </c>
      <c r="AP407" s="741">
        <f>IF(U407="n/a","n/a",J407+U407)</f>
        <v>4.4021415943170439</v>
      </c>
      <c r="AQ407" s="889">
        <f>IF(OR(AC407&lt;0.01,AF407="n/a"),"n/a",(I407/SQRT(22.5*AC407*(I407/AF407))-1)*100)</f>
        <v>170.68219826766665</v>
      </c>
      <c r="AR407" s="651">
        <f>INDEX(Historical!$C$7:$C$1256,MATCH(B407,Historical!$B$7:$B$1278,0))*IF(AH407="n/a",1.03,IF(AH407&lt;0,1.01,IF(AH407&gt;10,1.1,(1+AH407/100))))</f>
        <v>1.3640000000000001</v>
      </c>
      <c r="AS407" s="887">
        <f>IF($AI407="n/a",1.03*AR407,IF($AI407&lt;0,1.01*AR407,IF($AI407&gt;10,1.1*AR407,(1+$AI407/100)*AR407)))</f>
        <v>1.5004000000000002</v>
      </c>
      <c r="AT407" s="887">
        <f>IF($AK407="n/a",1.03*AS407,IF($AK407&lt;0,1.01*AS407,IF($AK407&gt;10,1.1*AS407,(1+$AK407/100)*AS407)))</f>
        <v>1.6504400000000004</v>
      </c>
      <c r="AU407" s="887">
        <f>IF($AK407="n/a",1.03*AT407,IF($AK407&lt;0,1.01*AT407,IF($AK407&gt;10,1.1*AT407,(1+$AK407/100)*AT407)))</f>
        <v>1.8154840000000005</v>
      </c>
      <c r="AV407" s="887">
        <f>IF($AK407="n/a",1.03*AU407,IF($AK407&lt;0,1.01*AU407,IF($AK407&gt;10,1.1*AU407,(1+$AK407/100)*AU407)))</f>
        <v>1.9970324000000008</v>
      </c>
      <c r="AW407" s="651">
        <f>SUM(AR407:AV407)</f>
        <v>8.3273564000000011</v>
      </c>
      <c r="AX407" s="748">
        <f>AW407/I407*100</f>
        <v>7.9082207027540372</v>
      </c>
      <c r="AY407" s="935">
        <v>0.28000000000000003</v>
      </c>
      <c r="AZ407" s="873">
        <v>46.53</v>
      </c>
      <c r="BA407" s="873">
        <v>-12.620000000000001</v>
      </c>
      <c r="BB407" s="873">
        <v>3.84</v>
      </c>
      <c r="BC407" s="873">
        <v>8.5299999999999994</v>
      </c>
      <c r="BE407" s="624">
        <v>2003</v>
      </c>
      <c r="BF407" s="899">
        <f>IF(BE407&gt;2008,0,IF(BE407&gt;2001,1,IF(BE407&gt;1990,2,IF(BE407&gt;1980,3,IF(BE407&gt;1973,4,IF(BE407&gt;1970,5,IF(BE407&gt;1960,6,IF(BE407&gt;1958,7,IF(BE407&gt;1953,8,9)))))))))</f>
        <v>1</v>
      </c>
      <c r="BG407" s="883">
        <v>7.1</v>
      </c>
    </row>
    <row r="408" spans="1:59" ht="11.25" customHeight="1" x14ac:dyDescent="0.2">
      <c r="A408" s="872" t="s">
        <v>404</v>
      </c>
      <c r="B408" s="876" t="s">
        <v>405</v>
      </c>
      <c r="C408" s="933" t="s">
        <v>131</v>
      </c>
      <c r="D408" s="933" t="s">
        <v>4332</v>
      </c>
      <c r="E408" s="733">
        <v>17</v>
      </c>
      <c r="F408" s="1158">
        <v>206</v>
      </c>
      <c r="G408" s="1178" t="s">
        <v>37</v>
      </c>
      <c r="H408" s="1178" t="s">
        <v>37</v>
      </c>
      <c r="I408" s="875">
        <v>55.28</v>
      </c>
      <c r="J408" s="651">
        <f>(M408/I408)*100</f>
        <v>2.7496382054992763</v>
      </c>
      <c r="K408" s="878">
        <v>0.38</v>
      </c>
      <c r="L408" s="888">
        <v>4</v>
      </c>
      <c r="M408" s="642">
        <f>K408*L408</f>
        <v>1.52</v>
      </c>
      <c r="N408" s="871" t="s">
        <v>107</v>
      </c>
      <c r="O408" s="734">
        <v>0.35499999999999998</v>
      </c>
      <c r="P408" s="862">
        <v>43860</v>
      </c>
      <c r="Q408" s="862">
        <v>43878</v>
      </c>
      <c r="R408" s="642">
        <f>(K408-O408)/O408*100</f>
        <v>7.0422535211267681</v>
      </c>
      <c r="S408" s="701">
        <f>IF(INDEX(Historical!$D$7:$D$1254,MATCH(B408,Historical!$B$7:$B$1278,0))=0,"n/a",(INDEX(Historical!$C$7:$C$1256,MATCH(B408,Historical!$B$7:$B$1278,0))/INDEX(Historical!$D$7:$D$1254,MATCH(B408,Historical!$B$7:$B$1278,0))-1)*100)</f>
        <v>5.9701492537313383</v>
      </c>
      <c r="T408" s="701">
        <f>IF(INDEX(Historical!$F$7:$F$1247,MATCH(B408,Historical!$B$7:$B$1278,0))=0,"n/a",((INDEX(Historical!$C$7:$C$1256,MATCH(B408,Historical!$B$7:$B$1278,0))/INDEX(Historical!$F$7:$F$1247,MATCH(B408,Historical!$B$7:$B$1278,0)))^(1/3)-1)*100)</f>
        <v>6.5164848676112941</v>
      </c>
      <c r="U408" s="701">
        <f>IF(INDEX(Historical!$H$7:$H$1247,MATCH(B408,Historical!$B$7:$B$1278,0))=0,"n/a",((INDEX(Historical!$C$7:$C$1256,MATCH(B408,Historical!$B$7:$B$1278,0))/INDEX(Historical!$H$7:$H$1247,MATCH(B408,Historical!$B$7:$B$1278,0)))^(1/5)-1)*100)</f>
        <v>6.840923807777366</v>
      </c>
      <c r="V408" s="701">
        <f>IF(INDEX(Historical!$O$7:$O$1247,MATCH(B408,Historical!$B$7:$B$1278,0))=0,"n/a",((INDEX(Historical!$C$7:$C$1256,MATCH(B408,Historical!$B$7:$B$1278,0))/INDEX(Historical!$O$7:$O$1247,MATCH(B408,Historical!$B$7:$B$1278,0)))^(1/10)-1)*100)</f>
        <v>6.5915329557377556</v>
      </c>
      <c r="W408" s="702">
        <f>IF(OR(U408&lt;=0,U408="n/a",V408&lt;=0,V408="n/a"),"n/a",U408/V408)</f>
        <v>1.0378350307453932</v>
      </c>
      <c r="X408" s="703">
        <f>IF(OR(AJ408&lt;=0,AJ408="n/a",U408&lt;=0,U408="n/a"),"n/a",U408/AJ408)</f>
        <v>1.1401539679628943</v>
      </c>
      <c r="Y408" s="661"/>
      <c r="Z408" s="651">
        <f>IF(OR(AC408&lt;0.01,AC408="n/a"),"n/a",M408/AC408*100)</f>
        <v>57.575757575757571</v>
      </c>
      <c r="AA408" s="887">
        <f>IF(OR(AC408&lt;0.01,AC408="n/a"),"n/a",I408/AC408)</f>
        <v>20.939393939393938</v>
      </c>
      <c r="AB408" s="888">
        <v>12</v>
      </c>
      <c r="AC408" s="866">
        <v>2.64</v>
      </c>
      <c r="AD408" s="866">
        <v>3.81</v>
      </c>
      <c r="AE408" s="866">
        <v>3.87</v>
      </c>
      <c r="AF408" s="866">
        <v>2.4900000000000002</v>
      </c>
      <c r="AG408" s="866">
        <v>12.1</v>
      </c>
      <c r="AH408" s="866">
        <v>7.5</v>
      </c>
      <c r="AI408" s="866">
        <v>6.47</v>
      </c>
      <c r="AJ408" s="866">
        <v>6</v>
      </c>
      <c r="AK408" s="866">
        <v>5.5</v>
      </c>
      <c r="AL408" s="879">
        <v>13750</v>
      </c>
      <c r="AM408" s="873">
        <v>0.18</v>
      </c>
      <c r="AN408" s="866">
        <v>1.22</v>
      </c>
      <c r="AO408" s="740">
        <f>IF(U408="n/a","n/a",IF(AA408&lt;0,"n/a",IF(AA408="n/a","n/a",J408+U408-AA408)))</f>
        <v>-11.348831926117295</v>
      </c>
      <c r="AP408" s="741">
        <f>IF(U408="n/a","n/a",J408+U408)</f>
        <v>9.5905620132766423</v>
      </c>
      <c r="AQ408" s="889">
        <f>IF(OR(AC408&lt;0.01,AF408="n/a"),"n/a",(I408/SQRT(22.5*AC408*(I408/AF408))-1)*100)</f>
        <v>52.226572230111287</v>
      </c>
      <c r="AR408" s="651">
        <f>INDEX(Historical!$C$7:$C$1256,MATCH(B408,Historical!$B$7:$B$1278,0))*IF(AH408="n/a",1.03,IF(AH408&lt;0,1.01,IF(AH408&gt;10,1.1,(1+AH408/100))))</f>
        <v>1.5265</v>
      </c>
      <c r="AS408" s="887">
        <f>IF($AI408="n/a",1.03*AR408,IF($AI408&lt;0,1.01*AR408,IF($AI408&gt;10,1.1*AR408,(1+$AI408/100)*AR408)))</f>
        <v>1.62526455</v>
      </c>
      <c r="AT408" s="887">
        <f>IF($AK408="n/a",1.03*AS408,IF($AK408&lt;0,1.01*AS408,IF($AK408&gt;10,1.1*AS408,(1+$AK408/100)*AS408)))</f>
        <v>1.71465410025</v>
      </c>
      <c r="AU408" s="887">
        <f>IF($AK408="n/a",1.03*AT408,IF($AK408&lt;0,1.01*AT408,IF($AK408&gt;10,1.1*AT408,(1+$AK408/100)*AT408)))</f>
        <v>1.8089600757637498</v>
      </c>
      <c r="AV408" s="887">
        <f>IF($AK408="n/a",1.03*AU408,IF($AK408&lt;0,1.01*AU408,IF($AK408&gt;10,1.1*AU408,(1+$AK408/100)*AU408)))</f>
        <v>1.9084528799307561</v>
      </c>
      <c r="AW408" s="651">
        <f>SUM(AR408:AV408)</f>
        <v>8.5838316059445052</v>
      </c>
      <c r="AX408" s="748">
        <f>AW408/I408*100</f>
        <v>15.527915350840276</v>
      </c>
      <c r="AY408" s="935">
        <v>0.4</v>
      </c>
      <c r="AZ408" s="873">
        <v>46.79</v>
      </c>
      <c r="BA408" s="873">
        <v>-8.2900000000000009</v>
      </c>
      <c r="BB408" s="873">
        <v>3.19</v>
      </c>
      <c r="BC408" s="873">
        <v>6.18</v>
      </c>
      <c r="BE408" s="624">
        <v>2004</v>
      </c>
      <c r="BF408" s="899">
        <f>IF(BE408&gt;2008,0,IF(BE408&gt;2001,1,IF(BE408&gt;1990,2,IF(BE408&gt;1980,3,IF(BE408&gt;1973,4,IF(BE408&gt;1970,5,IF(BE408&gt;1960,6,IF(BE408&gt;1958,7,IF(BE408&gt;1953,8,9)))))))))</f>
        <v>1</v>
      </c>
      <c r="BG408" s="883">
        <v>3.8</v>
      </c>
    </row>
    <row r="409" spans="1:59" ht="11.25" customHeight="1" x14ac:dyDescent="0.2">
      <c r="A409" s="881" t="s">
        <v>4259</v>
      </c>
      <c r="B409" s="596" t="s">
        <v>3850</v>
      </c>
      <c r="C409" s="933" t="s">
        <v>4196</v>
      </c>
      <c r="D409" s="933" t="s">
        <v>4321</v>
      </c>
      <c r="E409" s="733">
        <v>7</v>
      </c>
      <c r="F409" s="1158">
        <v>644</v>
      </c>
      <c r="G409" s="1178" t="s">
        <v>106</v>
      </c>
      <c r="H409" s="1178" t="s">
        <v>106</v>
      </c>
      <c r="I409" s="875">
        <v>84.65</v>
      </c>
      <c r="J409" s="651">
        <f>(M409/I409)*100</f>
        <v>1.0381571175428235</v>
      </c>
      <c r="K409" s="878">
        <v>0.87880000000000003</v>
      </c>
      <c r="L409" s="888">
        <v>1</v>
      </c>
      <c r="M409" s="642">
        <f>K409*L409</f>
        <v>0.87880000000000003</v>
      </c>
      <c r="N409" s="871" t="s">
        <v>4260</v>
      </c>
      <c r="O409" s="734">
        <v>0.73219999999999996</v>
      </c>
      <c r="P409" s="862">
        <v>44092</v>
      </c>
      <c r="Q409" s="862">
        <v>44096</v>
      </c>
      <c r="R409" s="642">
        <f>(K409-O409)/O409*100</f>
        <v>20.021851953018309</v>
      </c>
      <c r="S409" s="701">
        <f>IF(INDEX(Historical!$D$7:$D$1254,MATCH(B409,Historical!$B$7:$B$1278,0))=0,"n/a",(INDEX(Historical!$C$7:$C$1256,MATCH(B409,Historical!$B$7:$B$1278,0))/INDEX(Historical!$D$7:$D$1254,MATCH(B409,Historical!$B$7:$B$1278,0))-1)*100)</f>
        <v>6.4863292611983647</v>
      </c>
      <c r="T409" s="701">
        <f>IF(INDEX(Historical!$F$7:$F$1247,MATCH(B409,Historical!$B$7:$B$1278,0))=0,"n/a",((INDEX(Historical!$C$7:$C$1256,MATCH(B409,Historical!$B$7:$B$1278,0))/INDEX(Historical!$F$7:$F$1247,MATCH(B409,Historical!$B$7:$B$1278,0)))^(1/3)-1)*100)</f>
        <v>8.8393531303163186</v>
      </c>
      <c r="U409" s="701">
        <f>IF(INDEX(Historical!$H$7:$H$1247,MATCH(B409,Historical!$B$7:$B$1278,0))=0,"n/a",((INDEX(Historical!$C$7:$C$1256,MATCH(B409,Historical!$B$7:$B$1278,0))/INDEX(Historical!$H$7:$H$1247,MATCH(B409,Historical!$B$7:$B$1278,0)))^(1/5)-1)*100)</f>
        <v>22.346392222509138</v>
      </c>
      <c r="V409" s="701" t="str">
        <f>IF(INDEX(Historical!$O$7:$O$1247,MATCH(B409,Historical!$B$7:$B$1278,0))=0,"n/a",((INDEX(Historical!$C$7:$C$1256,MATCH(B409,Historical!$B$7:$B$1278,0))/INDEX(Historical!$O$7:$O$1247,MATCH(B409,Historical!$B$7:$B$1278,0)))^(1/10)-1)*100)</f>
        <v>n/a</v>
      </c>
      <c r="W409" s="702" t="str">
        <f>IF(OR(U409&lt;=0,U409="n/a",V409&lt;=0,V409="n/a"),"n/a",U409/V409)</f>
        <v>n/a</v>
      </c>
      <c r="X409" s="703">
        <f>IF(OR(AJ409&lt;=0,AJ409="n/a",U409&lt;=0,U409="n/a"),"n/a",U409/AJ409)</f>
        <v>0.91960461821025252</v>
      </c>
      <c r="Y409" s="877" t="s">
        <v>4263</v>
      </c>
      <c r="Z409" s="651">
        <f>IF(OR(AC409&lt;0.01,AC409="n/a"),"n/a",M409/AC409*100)</f>
        <v>22.361323155216283</v>
      </c>
      <c r="AA409" s="887">
        <f>IF(OR(AC409&lt;0.01,AC409="n/a"),"n/a",I409/AC409)</f>
        <v>21.539440203562343</v>
      </c>
      <c r="AB409" s="888">
        <v>12</v>
      </c>
      <c r="AC409" s="866">
        <v>3.93</v>
      </c>
      <c r="AD409" s="866">
        <v>0.87</v>
      </c>
      <c r="AE409" s="866">
        <v>4.07</v>
      </c>
      <c r="AF409" s="866">
        <v>8.36</v>
      </c>
      <c r="AG409" s="866">
        <v>44.2</v>
      </c>
      <c r="AH409" s="866">
        <v>74.2</v>
      </c>
      <c r="AI409" s="866">
        <v>-3.52</v>
      </c>
      <c r="AJ409" s="866">
        <v>24.3</v>
      </c>
      <c r="AK409" s="866">
        <v>24.62</v>
      </c>
      <c r="AL409" s="879">
        <v>14890</v>
      </c>
      <c r="AM409" s="873">
        <v>6.7</v>
      </c>
      <c r="AN409" s="866">
        <v>0</v>
      </c>
      <c r="AO409" s="740">
        <f>IF(U409="n/a","n/a",IF(AA409&lt;0,"n/a",IF(AA409="n/a","n/a",J409+U409-AA409)))</f>
        <v>1.8451091364896186</v>
      </c>
      <c r="AP409" s="741">
        <f>IF(U409="n/a","n/a",J409+U409)</f>
        <v>23.384549340051962</v>
      </c>
      <c r="AQ409" s="889">
        <f>IF(OR(AC409&lt;0.01,AF409="n/a"),"n/a",(I409/SQRT(22.5*AC409*(I409/AF409))-1)*100)</f>
        <v>182.8974844566539</v>
      </c>
      <c r="AR409" s="651">
        <f>INDEX(Historical!$C$7:$C$1256,MATCH(B409,Historical!$B$7:$B$1278,0))*IF(AH409="n/a",1.03,IF(AH409&lt;0,1.01,IF(AH409&gt;10,1.1,(1+AH409/100))))</f>
        <v>0.80542000000000002</v>
      </c>
      <c r="AS409" s="887">
        <f>IF($AI409="n/a",1.03*AR409,IF($AI409&lt;0,1.01*AR409,IF($AI409&gt;10,1.1*AR409,(1+$AI409/100)*AR409)))</f>
        <v>0.81347420000000004</v>
      </c>
      <c r="AT409" s="887">
        <f>IF($AK409="n/a",1.03*AS409,IF($AK409&lt;0,1.01*AS409,IF($AK409&gt;10,1.1*AS409,(1+$AK409/100)*AS409)))</f>
        <v>0.8948216200000001</v>
      </c>
      <c r="AU409" s="887">
        <f>IF($AK409="n/a",1.03*AT409,IF($AK409&lt;0,1.01*AT409,IF($AK409&gt;10,1.1*AT409,(1+$AK409/100)*AT409)))</f>
        <v>0.98430378200000024</v>
      </c>
      <c r="AV409" s="887">
        <f>IF($AK409="n/a",1.03*AU409,IF($AK409&lt;0,1.01*AU409,IF($AK409&gt;10,1.1*AU409,(1+$AK409/100)*AU409)))</f>
        <v>1.0827341602000002</v>
      </c>
      <c r="AW409" s="651">
        <f>SUM(AR409:AV409)</f>
        <v>4.5807537622000005</v>
      </c>
      <c r="AX409" s="748">
        <f>AW409/I409*100</f>
        <v>5.4114043262847025</v>
      </c>
      <c r="AY409" s="935">
        <v>0.98</v>
      </c>
      <c r="AZ409" s="873">
        <v>169.84</v>
      </c>
      <c r="BA409" s="873">
        <v>-11.559999999999999</v>
      </c>
      <c r="BB409" s="873">
        <v>10.24</v>
      </c>
      <c r="BC409" s="873">
        <v>42.57</v>
      </c>
      <c r="BE409" s="624">
        <v>2014</v>
      </c>
      <c r="BF409" s="899">
        <f>IF(BE409&gt;2008,0,IF(BE409&gt;2001,1,IF(BE409&gt;1990,2,IF(BE409&gt;1980,3,IF(BE409&gt;1973,4,IF(BE409&gt;1970,5,IF(BE409&gt;1960,6,IF(BE409&gt;1958,7,IF(BE409&gt;1953,8,9)))))))))</f>
        <v>0</v>
      </c>
      <c r="BG409" s="883">
        <v>25.7</v>
      </c>
    </row>
    <row r="410" spans="1:59" ht="11.25" customHeight="1" x14ac:dyDescent="0.2">
      <c r="A410" s="864" t="s">
        <v>269</v>
      </c>
      <c r="B410" s="876" t="s">
        <v>270</v>
      </c>
      <c r="C410" s="933" t="s">
        <v>245</v>
      </c>
      <c r="D410" s="933" t="s">
        <v>4320</v>
      </c>
      <c r="E410" s="733">
        <v>58</v>
      </c>
      <c r="F410" s="1158">
        <v>12</v>
      </c>
      <c r="G410" s="1133" t="s">
        <v>37</v>
      </c>
      <c r="H410" s="1133" t="s">
        <v>115</v>
      </c>
      <c r="I410" s="866">
        <v>158.1</v>
      </c>
      <c r="J410" s="651">
        <f>(M410/I410)*100</f>
        <v>1.5180265654648957</v>
      </c>
      <c r="K410" s="878">
        <v>0.6</v>
      </c>
      <c r="L410" s="888">
        <v>4</v>
      </c>
      <c r="M410" s="642">
        <f>K410*L410</f>
        <v>2.4</v>
      </c>
      <c r="N410" s="871" t="s">
        <v>271</v>
      </c>
      <c r="O410" s="734">
        <v>0.55000000000000004</v>
      </c>
      <c r="P410" s="862">
        <v>44124</v>
      </c>
      <c r="Q410" s="862">
        <v>44139</v>
      </c>
      <c r="R410" s="642">
        <f>(K410-O410)/O410*100</f>
        <v>9.0909090909090793</v>
      </c>
      <c r="S410" s="701">
        <f>IF(INDEX(Historical!$D$7:$D$1254,MATCH(B410,Historical!$B$7:$B$1278,0))=0,"n/a",(INDEX(Historical!$C$7:$C$1256,MATCH(B410,Historical!$B$7:$B$1278,0))/INDEX(Historical!$D$7:$D$1254,MATCH(B410,Historical!$B$7:$B$1278,0))-1)*100)</f>
        <v>15.730337078651679</v>
      </c>
      <c r="T410" s="701">
        <f>IF(INDEX(Historical!$F$7:$F$1247,MATCH(B410,Historical!$B$7:$B$1278,0))=0,"n/a",((INDEX(Historical!$C$7:$C$1256,MATCH(B410,Historical!$B$7:$B$1278,0))/INDEX(Historical!$F$7:$F$1247,MATCH(B410,Historical!$B$7:$B$1278,0)))^(1/3)-1)*100)</f>
        <v>17.805497703104489</v>
      </c>
      <c r="U410" s="701">
        <f>IF(INDEX(Historical!$H$7:$H$1247,MATCH(B410,Historical!$B$7:$B$1278,0))=0,"n/a",((INDEX(Historical!$C$7:$C$1256,MATCH(B410,Historical!$B$7:$B$1278,0))/INDEX(Historical!$H$7:$H$1247,MATCH(B410,Historical!$B$7:$B$1278,0)))^(1/5)-1)*100)</f>
        <v>20.229398287186861</v>
      </c>
      <c r="V410" s="701">
        <f>IF(INDEX(Historical!$O$7:$O$1247,MATCH(B410,Historical!$B$7:$B$1278,0))=0,"n/a",((INDEX(Historical!$C$7:$C$1256,MATCH(B410,Historical!$B$7:$B$1278,0))/INDEX(Historical!$O$7:$O$1247,MATCH(B410,Historical!$B$7:$B$1278,0)))^(1/10)-1)*100)</f>
        <v>19.3932894022808</v>
      </c>
      <c r="W410" s="702">
        <f>IF(OR(U410&lt;=0,U410="n/a",V410&lt;=0,V410="n/a"),"n/a",U410/V410)</f>
        <v>1.0431133093289335</v>
      </c>
      <c r="X410" s="703">
        <f>IF(OR(AJ410&lt;=0,AJ410="n/a",U410&lt;=0,U410="n/a"),"n/a",U410/AJ410)</f>
        <v>1.3308814662622934</v>
      </c>
      <c r="Y410" s="876"/>
      <c r="Z410" s="651">
        <f>IF(OR(AC410&lt;0.01,AC410="n/a"),"n/a",M410/AC410*100)</f>
        <v>31.872509960159363</v>
      </c>
      <c r="AA410" s="887">
        <f>IF(OR(AC410&lt;0.01,AC410="n/a"),"n/a",I410/AC410)</f>
        <v>20.996015936254977</v>
      </c>
      <c r="AB410" s="888">
        <v>1</v>
      </c>
      <c r="AC410" s="866">
        <v>7.53</v>
      </c>
      <c r="AD410" s="866">
        <v>1.01</v>
      </c>
      <c r="AE410" s="866">
        <v>1.48</v>
      </c>
      <c r="AF410" s="866">
        <v>27.31</v>
      </c>
      <c r="AG410" s="866">
        <v>217.20000000000002</v>
      </c>
      <c r="AH410" s="866">
        <v>92.9</v>
      </c>
      <c r="AI410" s="866">
        <v>-0.63</v>
      </c>
      <c r="AJ410" s="866">
        <v>15.2</v>
      </c>
      <c r="AK410" s="866">
        <v>20.7</v>
      </c>
      <c r="AL410" s="879">
        <v>118860</v>
      </c>
      <c r="AM410" s="873">
        <v>0.16999999999999998</v>
      </c>
      <c r="AN410" s="866">
        <v>5.01</v>
      </c>
      <c r="AO410" s="740">
        <f>IF(U410="n/a","n/a",IF(AA410&lt;0,"n/a",IF(AA410="n/a","n/a",J410+U410-AA410)))</f>
        <v>0.75140891639678031</v>
      </c>
      <c r="AP410" s="741">
        <f>IF(U410="n/a","n/a",J410+U410)</f>
        <v>21.747424852651758</v>
      </c>
      <c r="AQ410" s="889">
        <f>IF(OR(AC410&lt;0.01,AF410="n/a"),"n/a",(I410/SQRT(22.5*AC410*(I410/AF410))-1)*100)</f>
        <v>404.82172660548576</v>
      </c>
      <c r="AR410" s="651">
        <f>INDEX(Historical!$C$7:$C$1256,MATCH(B410,Historical!$B$7:$B$1278,0))*IF(AH410="n/a",1.03,IF(AH410&lt;0,1.01,IF(AH410&gt;10,1.1,(1+AH410/100))))</f>
        <v>2.2660000000000005</v>
      </c>
      <c r="AS410" s="887">
        <f>IF($AI410="n/a",1.03*AR410,IF($AI410&lt;0,1.01*AR410,IF($AI410&gt;10,1.1*AR410,(1+$AI410/100)*AR410)))</f>
        <v>2.2886600000000006</v>
      </c>
      <c r="AT410" s="887">
        <f>IF($AK410="n/a",1.03*AS410,IF($AK410&lt;0,1.01*AS410,IF($AK410&gt;10,1.1*AS410,(1+$AK410/100)*AS410)))</f>
        <v>2.517526000000001</v>
      </c>
      <c r="AU410" s="887">
        <f>IF($AK410="n/a",1.03*AT410,IF($AK410&lt;0,1.01*AT410,IF($AK410&gt;10,1.1*AT410,(1+$AK410/100)*AT410)))</f>
        <v>2.7692786000000016</v>
      </c>
      <c r="AV410" s="887">
        <f>IF($AK410="n/a",1.03*AU410,IF($AK410&lt;0,1.01*AU410,IF($AK410&gt;10,1.1*AU410,(1+$AK410/100)*AU410)))</f>
        <v>3.0462064600000018</v>
      </c>
      <c r="AW410" s="651">
        <f>SUM(AR410:AV410)</f>
        <v>12.887671060000006</v>
      </c>
      <c r="AX410" s="748">
        <f>AW410/I410*100</f>
        <v>8.1515945983554765</v>
      </c>
      <c r="AY410" s="935">
        <v>1.51</v>
      </c>
      <c r="AZ410" s="873">
        <v>163.5</v>
      </c>
      <c r="BA410" s="873">
        <v>-12.49</v>
      </c>
      <c r="BB410" s="873">
        <v>-4.79</v>
      </c>
      <c r="BC410" s="873">
        <v>20.69</v>
      </c>
      <c r="BE410" s="624">
        <v>1963</v>
      </c>
      <c r="BF410" s="899">
        <f>IF(BE410&gt;2008,0,IF(BE410&gt;2001,1,IF(BE410&gt;1990,2,IF(BE410&gt;1980,3,IF(BE410&gt;1973,4,IF(BE410&gt;1970,5,IF(BE410&gt;1960,6,IF(BE410&gt;1958,7,IF(BE410&gt;1953,8,9)))))))))</f>
        <v>6</v>
      </c>
      <c r="BG410" s="883">
        <v>12.9</v>
      </c>
    </row>
    <row r="411" spans="1:59" ht="11.25" customHeight="1" x14ac:dyDescent="0.2">
      <c r="A411" s="872" t="s">
        <v>1390</v>
      </c>
      <c r="B411" s="876" t="s">
        <v>1391</v>
      </c>
      <c r="C411" s="933" t="s">
        <v>4196</v>
      </c>
      <c r="D411" s="933" t="s">
        <v>4329</v>
      </c>
      <c r="E411" s="733">
        <v>7</v>
      </c>
      <c r="F411" s="1158">
        <v>645</v>
      </c>
      <c r="G411" s="1124" t="s">
        <v>106</v>
      </c>
      <c r="H411" s="1124" t="s">
        <v>106</v>
      </c>
      <c r="I411" s="875">
        <v>342.08</v>
      </c>
      <c r="J411" s="651">
        <f>(M411/I411)*100</f>
        <v>1.5201122544434054</v>
      </c>
      <c r="K411" s="878">
        <v>1.3</v>
      </c>
      <c r="L411" s="888">
        <v>4</v>
      </c>
      <c r="M411" s="642">
        <f>K411*L411</f>
        <v>5.2</v>
      </c>
      <c r="N411" s="871" t="s">
        <v>127</v>
      </c>
      <c r="O411" s="734">
        <v>1.1499999999999999</v>
      </c>
      <c r="P411" s="862">
        <v>44103</v>
      </c>
      <c r="Q411" s="862">
        <v>44118</v>
      </c>
      <c r="R411" s="642">
        <f>(K411-O411)/O411*100</f>
        <v>13.043478260869579</v>
      </c>
      <c r="S411" s="701">
        <f>IF(INDEX(Historical!$D$7:$D$1254,MATCH(B411,Historical!$B$7:$B$1278,0))=0,"n/a",(INDEX(Historical!$C$7:$C$1256,MATCH(B411,Historical!$B$7:$B$1278,0))/INDEX(Historical!$D$7:$D$1254,MATCH(B411,Historical!$B$7:$B$1278,0))-1)*100)</f>
        <v>40.625</v>
      </c>
      <c r="T411" s="701">
        <f>IF(INDEX(Historical!$F$7:$F$1247,MATCH(B411,Historical!$B$7:$B$1278,0))=0,"n/a",((INDEX(Historical!$C$7:$C$1256,MATCH(B411,Historical!$B$7:$B$1278,0))/INDEX(Historical!$F$7:$F$1247,MATCH(B411,Historical!$B$7:$B$1278,0)))^(1/3)-1)*100)</f>
        <v>55.361625297692932</v>
      </c>
      <c r="U411" s="701">
        <f>IF(INDEX(Historical!$H$7:$H$1247,MATCH(B411,Historical!$B$7:$B$1278,0))=0,"n/a",((INDEX(Historical!$C$7:$C$1256,MATCH(B411,Historical!$B$7:$B$1278,0))/INDEX(Historical!$H$7:$H$1247,MATCH(B411,Historical!$B$7:$B$1278,0)))^(1/5)-1)*100)</f>
        <v>65.722700866999332</v>
      </c>
      <c r="V411" s="701" t="str">
        <f>IF(INDEX(Historical!$O$7:$O$1247,MATCH(B411,Historical!$B$7:$B$1278,0))=0,"n/a",((INDEX(Historical!$C$7:$C$1256,MATCH(B411,Historical!$B$7:$B$1278,0))/INDEX(Historical!$O$7:$O$1247,MATCH(B411,Historical!$B$7:$B$1278,0)))^(1/10)-1)*100)</f>
        <v>n/a</v>
      </c>
      <c r="W411" s="702" t="str">
        <f>IF(OR(U411&lt;=0,U411="n/a",V411&lt;=0,V411="n/a"),"n/a",U411/V411)</f>
        <v>n/a</v>
      </c>
      <c r="X411" s="703">
        <f>IF(OR(AJ411&lt;=0,AJ411="n/a",U411&lt;=0,U411="n/a"),"n/a",U411/AJ411)</f>
        <v>2.0222369497538257</v>
      </c>
      <c r="Y411" s="661"/>
      <c r="Z411" s="651">
        <f>IF(OR(AC411&lt;0.01,AC411="n/a"),"n/a",M411/AC411*100)</f>
        <v>34.391534391534393</v>
      </c>
      <c r="AA411" s="887">
        <f>IF(OR(AC411&lt;0.01,AC411="n/a"),"n/a",I411/AC411)</f>
        <v>22.624338624338623</v>
      </c>
      <c r="AB411" s="888">
        <v>6</v>
      </c>
      <c r="AC411" s="866">
        <v>15.12</v>
      </c>
      <c r="AD411" s="866">
        <v>1.27</v>
      </c>
      <c r="AE411" s="866">
        <v>5</v>
      </c>
      <c r="AF411" s="866">
        <v>9.61</v>
      </c>
      <c r="AG411" s="866">
        <v>44.1</v>
      </c>
      <c r="AH411" s="866">
        <v>10.199999999999999</v>
      </c>
      <c r="AI411" s="866">
        <v>11.34</v>
      </c>
      <c r="AJ411" s="866">
        <v>32.5</v>
      </c>
      <c r="AK411" s="866">
        <v>17.79</v>
      </c>
      <c r="AL411" s="879">
        <v>50200</v>
      </c>
      <c r="AM411" s="873">
        <v>0.2</v>
      </c>
      <c r="AN411" s="866">
        <v>1.1299999999999999</v>
      </c>
      <c r="AO411" s="740">
        <f>IF(U411="n/a","n/a",IF(AA411&lt;0,"n/a",IF(AA411="n/a","n/a",J411+U411-AA411)))</f>
        <v>44.618474497104117</v>
      </c>
      <c r="AP411" s="741">
        <f>IF(U411="n/a","n/a",J411+U411)</f>
        <v>67.242813121442737</v>
      </c>
      <c r="AQ411" s="889">
        <f>IF(OR(AC411&lt;0.01,AF411="n/a"),"n/a",(I411/SQRT(22.5*AC411*(I411/AF411))-1)*100)</f>
        <v>210.85537486096806</v>
      </c>
      <c r="AR411" s="651">
        <f>INDEX(Historical!$C$7:$C$1256,MATCH(B411,Historical!$B$7:$B$1278,0))*IF(AH411="n/a",1.03,IF(AH411&lt;0,1.01,IF(AH411&gt;10,1.1,(1+AH411/100))))</f>
        <v>4.95</v>
      </c>
      <c r="AS411" s="887">
        <f>IF($AI411="n/a",1.03*AR411,IF($AI411&lt;0,1.01*AR411,IF($AI411&gt;10,1.1*AR411,(1+$AI411/100)*AR411)))</f>
        <v>5.4450000000000003</v>
      </c>
      <c r="AT411" s="887">
        <f>IF($AK411="n/a",1.03*AS411,IF($AK411&lt;0,1.01*AS411,IF($AK411&gt;10,1.1*AS411,(1+$AK411/100)*AS411)))</f>
        <v>5.9895000000000005</v>
      </c>
      <c r="AU411" s="887">
        <f>IF($AK411="n/a",1.03*AT411,IF($AK411&lt;0,1.01*AT411,IF($AK411&gt;10,1.1*AT411,(1+$AK411/100)*AT411)))</f>
        <v>6.5884500000000008</v>
      </c>
      <c r="AV411" s="887">
        <f>IF($AK411="n/a",1.03*AU411,IF($AK411&lt;0,1.01*AU411,IF($AK411&gt;10,1.1*AU411,(1+$AK411/100)*AU411)))</f>
        <v>7.2472950000000012</v>
      </c>
      <c r="AW411" s="651">
        <f>SUM(AR411:AV411)</f>
        <v>30.220245000000002</v>
      </c>
      <c r="AX411" s="748">
        <f>AW411/I411*100</f>
        <v>8.834262453227316</v>
      </c>
      <c r="AY411" s="935">
        <v>1.21</v>
      </c>
      <c r="AZ411" s="873">
        <v>88.6</v>
      </c>
      <c r="BA411" s="873">
        <v>-11.77</v>
      </c>
      <c r="BB411" s="873">
        <v>0.73</v>
      </c>
      <c r="BC411" s="873">
        <v>11.110000000000001</v>
      </c>
      <c r="BE411" s="624">
        <v>2014</v>
      </c>
      <c r="BF411" s="899">
        <f>IF(BE411&gt;2008,0,IF(BE411&gt;2001,1,IF(BE411&gt;1990,2,IF(BE411&gt;1980,3,IF(BE411&gt;1973,4,IF(BE411&gt;1970,5,IF(BE411&gt;1960,6,IF(BE411&gt;1958,7,IF(BE411&gt;1953,8,9)))))))))</f>
        <v>0</v>
      </c>
      <c r="BG411" s="883">
        <v>16.2</v>
      </c>
    </row>
    <row r="412" spans="1:59" s="774" customFormat="1" ht="11.25" customHeight="1" x14ac:dyDescent="0.2">
      <c r="A412" s="755" t="s">
        <v>654</v>
      </c>
      <c r="B412" s="782" t="s">
        <v>655</v>
      </c>
      <c r="C412" s="933" t="s">
        <v>112</v>
      </c>
      <c r="D412" s="933" t="s">
        <v>4359</v>
      </c>
      <c r="E412" s="756">
        <v>16</v>
      </c>
      <c r="F412" s="1158">
        <v>239</v>
      </c>
      <c r="G412" s="1181" t="s">
        <v>106</v>
      </c>
      <c r="H412" s="1181" t="s">
        <v>106</v>
      </c>
      <c r="I412" s="757">
        <v>124.7</v>
      </c>
      <c r="J412" s="758">
        <f>(M412/I412)*100</f>
        <v>0.67361668003207698</v>
      </c>
      <c r="K412" s="759">
        <v>0.21</v>
      </c>
      <c r="L412" s="760">
        <v>4</v>
      </c>
      <c r="M412" s="761">
        <f>K412*L412</f>
        <v>0.84</v>
      </c>
      <c r="N412" s="762" t="s">
        <v>591</v>
      </c>
      <c r="O412" s="763">
        <v>0.185</v>
      </c>
      <c r="P412" s="764">
        <v>44050</v>
      </c>
      <c r="Q412" s="764">
        <v>44071</v>
      </c>
      <c r="R412" s="761">
        <f>(K412-O412)/O412*100</f>
        <v>13.513513513513512</v>
      </c>
      <c r="S412" s="701">
        <f>IF(INDEX(Historical!$D$7:$D$1254,MATCH(B412,Historical!$B$7:$B$1278,0))=0,"n/a",(INDEX(Historical!$C$7:$C$1256,MATCH(B412,Historical!$B$7:$B$1278,0))/INDEX(Historical!$D$7:$D$1254,MATCH(B412,Historical!$B$7:$B$1278,0))-1)*100)</f>
        <v>11.111111111111093</v>
      </c>
      <c r="T412" s="701">
        <f>IF(INDEX(Historical!$F$7:$F$1247,MATCH(B412,Historical!$B$7:$B$1278,0))=0,"n/a",((INDEX(Historical!$C$7:$C$1256,MATCH(B412,Historical!$B$7:$B$1278,0))/INDEX(Historical!$F$7:$F$1247,MATCH(B412,Historical!$B$7:$B$1278,0)))^(1/3)-1)*100)</f>
        <v>27.215405814468284</v>
      </c>
      <c r="U412" s="701">
        <f>IF(INDEX(Historical!$H$7:$H$1247,MATCH(B412,Historical!$B$7:$B$1278,0))=0,"n/a",((INDEX(Historical!$C$7:$C$1256,MATCH(B412,Historical!$B$7:$B$1278,0))/INDEX(Historical!$H$7:$H$1247,MATCH(B412,Historical!$B$7:$B$1278,0)))^(1/5)-1)*100)</f>
        <v>21.905959874044001</v>
      </c>
      <c r="V412" s="701">
        <f>IF(INDEX(Historical!$O$7:$O$1247,MATCH(B412,Historical!$B$7:$B$1278,0))=0,"n/a",((INDEX(Historical!$C$7:$C$1256,MATCH(B412,Historical!$B$7:$B$1278,0))/INDEX(Historical!$O$7:$O$1247,MATCH(B412,Historical!$B$7:$B$1278,0)))^(1/10)-1)*100)</f>
        <v>15.203297938156513</v>
      </c>
      <c r="W412" s="702">
        <f>IF(OR(U412&lt;=0,U412="n/a",V412&lt;=0,V412="n/a"),"n/a",U412/V412)</f>
        <v>1.4408689458795296</v>
      </c>
      <c r="X412" s="703">
        <f>IF(OR(AJ412&lt;=0,AJ412="n/a",U412&lt;=0,U412="n/a"),"n/a",U412/AJ412)</f>
        <v>1.6595424147003031</v>
      </c>
      <c r="Y412" s="784"/>
      <c r="Z412" s="758">
        <f>IF(OR(AC412&lt;0.01,AC412="n/a"),"n/a",M412/AC412*100)</f>
        <v>18.461538461538463</v>
      </c>
      <c r="AA412" s="766">
        <f>IF(OR(AC412&lt;0.01,AC412="n/a"),"n/a",I412/AC412)</f>
        <v>27.406593406593409</v>
      </c>
      <c r="AB412" s="760">
        <v>12</v>
      </c>
      <c r="AC412" s="767">
        <v>4.55</v>
      </c>
      <c r="AD412" s="767">
        <v>6.41</v>
      </c>
      <c r="AE412" s="767">
        <v>1.24</v>
      </c>
      <c r="AF412" s="767">
        <v>7.37</v>
      </c>
      <c r="AG412" s="767">
        <v>29.799999999999997</v>
      </c>
      <c r="AH412" s="767">
        <v>11.700000000000001</v>
      </c>
      <c r="AI412" s="767">
        <v>27.96</v>
      </c>
      <c r="AJ412" s="767">
        <v>13.200000000000001</v>
      </c>
      <c r="AK412" s="767">
        <v>4.2700000000000005</v>
      </c>
      <c r="AL412" s="768">
        <v>4770</v>
      </c>
      <c r="AM412" s="769">
        <v>0.8</v>
      </c>
      <c r="AN412" s="767">
        <v>0.21</v>
      </c>
      <c r="AO412" s="770">
        <f>IF(U412="n/a","n/a",IF(AA412&lt;0,"n/a",IF(AA412="n/a","n/a",J412+U412-AA412)))</f>
        <v>-4.8270168525173318</v>
      </c>
      <c r="AP412" s="771">
        <f>IF(U412="n/a","n/a",J412+U412)</f>
        <v>22.579576554076077</v>
      </c>
      <c r="AQ412" s="772">
        <f>IF(OR(AC412&lt;0.01,AF412="n/a"),"n/a",(I412/SQRT(22.5*AC412*(I412/AF412))-1)*100)</f>
        <v>199.61945746533098</v>
      </c>
      <c r="AR412" s="651">
        <f>INDEX(Historical!$C$7:$C$1256,MATCH(B412,Historical!$B$7:$B$1278,0))*IF(AH412="n/a",1.03,IF(AH412&lt;0,1.01,IF(AH412&gt;10,1.1,(1+AH412/100))))</f>
        <v>0.77</v>
      </c>
      <c r="AS412" s="766">
        <f>IF($AI412="n/a",1.03*AR412,IF($AI412&lt;0,1.01*AR412,IF($AI412&gt;10,1.1*AR412,(1+$AI412/100)*AR412)))</f>
        <v>0.84700000000000009</v>
      </c>
      <c r="AT412" s="766">
        <f>IF($AK412="n/a",1.03*AS412,IF($AK412&lt;0,1.01*AS412,IF($AK412&gt;10,1.1*AS412,(1+$AK412/100)*AS412)))</f>
        <v>0.88316690000000009</v>
      </c>
      <c r="AU412" s="766">
        <f>IF($AK412="n/a",1.03*AT412,IF($AK412&lt;0,1.01*AT412,IF($AK412&gt;10,1.1*AT412,(1+$AK412/100)*AT412)))</f>
        <v>0.92087812663000002</v>
      </c>
      <c r="AV412" s="766">
        <f>IF($AK412="n/a",1.03*AU412,IF($AK412&lt;0,1.01*AU412,IF($AK412&gt;10,1.1*AU412,(1+$AK412/100)*AU412)))</f>
        <v>0.96019962263710101</v>
      </c>
      <c r="AW412" s="758">
        <f>SUM(AR412:AV412)</f>
        <v>4.3812446492671011</v>
      </c>
      <c r="AX412" s="773">
        <f>AW412/I412*100</f>
        <v>3.5134279464852454</v>
      </c>
      <c r="AY412" s="936">
        <v>1.07</v>
      </c>
      <c r="AZ412" s="769">
        <v>46.19</v>
      </c>
      <c r="BA412" s="769">
        <v>-10.92</v>
      </c>
      <c r="BB412" s="769">
        <v>-4.24</v>
      </c>
      <c r="BC412" s="769">
        <v>8.59</v>
      </c>
      <c r="BD412" s="909"/>
      <c r="BE412" s="624">
        <v>2005</v>
      </c>
      <c r="BF412" s="899">
        <f>IF(BE412&gt;2008,0,IF(BE412&gt;2001,1,IF(BE412&gt;1990,2,IF(BE412&gt;1980,3,IF(BE412&gt;1973,4,IF(BE412&gt;1970,5,IF(BE412&gt;1960,6,IF(BE412&gt;1958,7,IF(BE412&gt;1953,8,9)))))))))</f>
        <v>1</v>
      </c>
      <c r="BG412" s="825">
        <v>15.4</v>
      </c>
    </row>
    <row r="413" spans="1:59" ht="11.25" customHeight="1" x14ac:dyDescent="0.2">
      <c r="A413" s="872" t="s">
        <v>1420</v>
      </c>
      <c r="B413" s="876" t="s">
        <v>1421</v>
      </c>
      <c r="C413" s="933" t="s">
        <v>123</v>
      </c>
      <c r="D413" s="933" t="s">
        <v>4177</v>
      </c>
      <c r="E413" s="733">
        <v>9</v>
      </c>
      <c r="F413" s="1158">
        <v>425</v>
      </c>
      <c r="G413" s="1140" t="s">
        <v>106</v>
      </c>
      <c r="H413" s="1140" t="s">
        <v>106</v>
      </c>
      <c r="I413" s="875">
        <v>68.45</v>
      </c>
      <c r="J413" s="651">
        <f>(M413/I413)*100</f>
        <v>6.1358655953250549</v>
      </c>
      <c r="K413" s="878">
        <v>1.05</v>
      </c>
      <c r="L413" s="888">
        <v>4</v>
      </c>
      <c r="M413" s="642">
        <f>K413*L413</f>
        <v>4.2</v>
      </c>
      <c r="N413" s="871" t="s">
        <v>111</v>
      </c>
      <c r="O413" s="734">
        <v>1</v>
      </c>
      <c r="P413" s="1128">
        <v>43623</v>
      </c>
      <c r="Q413" s="1128">
        <v>43633</v>
      </c>
      <c r="R413" s="642">
        <f>(K413-O413)/O413*100</f>
        <v>5.0000000000000044</v>
      </c>
      <c r="S413" s="701">
        <f>IF(INDEX(Historical!$D$7:$D$1254,MATCH(B413,Historical!$B$7:$B$1278,0))=0,"n/a",(INDEX(Historical!$C$7:$C$1256,MATCH(B413,Historical!$B$7:$B$1278,0))/INDEX(Historical!$D$7:$D$1254,MATCH(B413,Historical!$B$7:$B$1278,0))-1)*100)</f>
        <v>3.7500000000000089</v>
      </c>
      <c r="T413" s="701">
        <f>IF(INDEX(Historical!$F$7:$F$1247,MATCH(B413,Historical!$B$7:$B$1278,0))=0,"n/a",((INDEX(Historical!$C$7:$C$1256,MATCH(B413,Historical!$B$7:$B$1278,0))/INDEX(Historical!$F$7:$F$1247,MATCH(B413,Historical!$B$7:$B$1278,0)))^(1/3)-1)*100)</f>
        <v>7.6137968195897354</v>
      </c>
      <c r="U413" s="701">
        <f>IF(INDEX(Historical!$H$7:$H$1247,MATCH(B413,Historical!$B$7:$B$1278,0))=0,"n/a",((INDEX(Historical!$C$7:$C$1256,MATCH(B413,Historical!$B$7:$B$1278,0))/INDEX(Historical!$H$7:$H$1247,MATCH(B413,Historical!$B$7:$B$1278,0)))^(1/5)-1)*100)</f>
        <v>8.9775064658225148</v>
      </c>
      <c r="V413" s="701" t="str">
        <f>IF(INDEX(Historical!$O$7:$O$1247,MATCH(B413,Historical!$B$7:$B$1278,0))=0,"n/a",((INDEX(Historical!$C$7:$C$1256,MATCH(B413,Historical!$B$7:$B$1278,0))/INDEX(Historical!$O$7:$O$1247,MATCH(B413,Historical!$B$7:$B$1278,0)))^(1/10)-1)*100)</f>
        <v>n/a</v>
      </c>
      <c r="W413" s="702" t="str">
        <f>IF(OR(U413&lt;=0,U413="n/a",V413&lt;=0,V413="n/a"),"n/a",U413/V413)</f>
        <v>n/a</v>
      </c>
      <c r="X413" s="703">
        <f>IF(OR(AJ413&lt;=0,AJ413="n/a",U413&lt;=0,U413="n/a"),"n/a",U413/AJ413)</f>
        <v>2.3625017015322407</v>
      </c>
      <c r="Y413" s="663" t="s">
        <v>1422</v>
      </c>
      <c r="Z413" s="651">
        <f>IF(OR(AC413&lt;0.01,AC413="n/a"),"n/a",M413/AC413*100)</f>
        <v>69.078947368421055</v>
      </c>
      <c r="AA413" s="887">
        <f>IF(OR(AC413&lt;0.01,AC413="n/a"),"n/a",I413/AC413)</f>
        <v>11.258223684210527</v>
      </c>
      <c r="AB413" s="888">
        <v>12</v>
      </c>
      <c r="AC413" s="866">
        <v>6.08</v>
      </c>
      <c r="AD413" s="866" t="s">
        <v>136</v>
      </c>
      <c r="AE413" s="866">
        <v>0.76</v>
      </c>
      <c r="AF413" s="866">
        <v>3.11</v>
      </c>
      <c r="AG413" s="866">
        <v>26.6</v>
      </c>
      <c r="AH413" s="866">
        <v>-20.3</v>
      </c>
      <c r="AI413" s="866">
        <v>53.32</v>
      </c>
      <c r="AJ413" s="866">
        <v>3.8</v>
      </c>
      <c r="AK413" s="866">
        <v>-2.2399999999999998</v>
      </c>
      <c r="AL413" s="879">
        <v>22900</v>
      </c>
      <c r="AM413" s="873">
        <v>0.1</v>
      </c>
      <c r="AN413" s="866">
        <v>1.95</v>
      </c>
      <c r="AO413" s="740">
        <f>IF(U413="n/a","n/a",IF(AA413&lt;0,"n/a",IF(AA413="n/a","n/a",J413+U413-AA413)))</f>
        <v>3.8551483769370414</v>
      </c>
      <c r="AP413" s="741">
        <f>IF(U413="n/a","n/a",J413+U413)</f>
        <v>15.113372061147569</v>
      </c>
      <c r="AQ413" s="889">
        <f>IF(OR(AC413&lt;0.01,AF413="n/a"),"n/a",(I413/SQRT(22.5*AC413*(I413/AF413))-1)*100)</f>
        <v>24.745208160731892</v>
      </c>
      <c r="AR413" s="651">
        <f>INDEX(Historical!$C$7:$C$1256,MATCH(B413,Historical!$B$7:$B$1278,0))*IF(AH413="n/a",1.03,IF(AH413&lt;0,1.01,IF(AH413&gt;10,1.1,(1+AH413/100))))</f>
        <v>4.1915000000000004</v>
      </c>
      <c r="AS413" s="887">
        <f>IF($AI413="n/a",1.03*AR413,IF($AI413&lt;0,1.01*AR413,IF($AI413&gt;10,1.1*AR413,(1+$AI413/100)*AR413)))</f>
        <v>4.6106500000000006</v>
      </c>
      <c r="AT413" s="887">
        <f>IF($AK413="n/a",1.03*AS413,IF($AK413&lt;0,1.01*AS413,IF($AK413&gt;10,1.1*AS413,(1+$AK413/100)*AS413)))</f>
        <v>4.6567565000000002</v>
      </c>
      <c r="AU413" s="887">
        <f>IF($AK413="n/a",1.03*AT413,IF($AK413&lt;0,1.01*AT413,IF($AK413&gt;10,1.1*AT413,(1+$AK413/100)*AT413)))</f>
        <v>4.7033240650000003</v>
      </c>
      <c r="AV413" s="887">
        <f>IF($AK413="n/a",1.03*AU413,IF($AK413&lt;0,1.01*AU413,IF($AK413&gt;10,1.1*AU413,(1+$AK413/100)*AU413)))</f>
        <v>4.7503573056500006</v>
      </c>
      <c r="AW413" s="651">
        <f>SUM(AR413:AV413)</f>
        <v>22.91258787065</v>
      </c>
      <c r="AX413" s="748">
        <f>AW413/I413*100</f>
        <v>33.473466575091301</v>
      </c>
      <c r="AY413" s="935">
        <v>1.48</v>
      </c>
      <c r="AZ413" s="873">
        <v>103.06</v>
      </c>
      <c r="BA413" s="873">
        <v>-30.8</v>
      </c>
      <c r="BB413" s="873">
        <v>-6.5500000000000007</v>
      </c>
      <c r="BC413" s="873">
        <v>2.0699999999999998</v>
      </c>
      <c r="BE413" s="624">
        <v>2011</v>
      </c>
      <c r="BF413" s="899">
        <f>IF(BE413&gt;2008,0,IF(BE413&gt;2001,1,IF(BE413&gt;1990,2,IF(BE413&gt;1980,3,IF(BE413&gt;1973,4,IF(BE413&gt;1970,5,IF(BE413&gt;1960,6,IF(BE413&gt;1958,7,IF(BE413&gt;1953,8,9)))))))))</f>
        <v>0</v>
      </c>
      <c r="BG413" s="883">
        <v>6.6000000000000005</v>
      </c>
    </row>
    <row r="414" spans="1:59" ht="11.25" customHeight="1" x14ac:dyDescent="0.2">
      <c r="A414" s="864" t="s">
        <v>664</v>
      </c>
      <c r="B414" s="876" t="s">
        <v>665</v>
      </c>
      <c r="C414" s="933" t="s">
        <v>108</v>
      </c>
      <c r="D414" s="933" t="s">
        <v>4341</v>
      </c>
      <c r="E414" s="733">
        <v>20</v>
      </c>
      <c r="F414" s="1158">
        <v>161</v>
      </c>
      <c r="G414" s="1136" t="s">
        <v>106</v>
      </c>
      <c r="H414" s="1136" t="s">
        <v>106</v>
      </c>
      <c r="I414" s="875">
        <v>35.36</v>
      </c>
      <c r="J414" s="651">
        <f>(M414/I414)*100</f>
        <v>3.5067873303167421</v>
      </c>
      <c r="K414" s="878">
        <v>0.31</v>
      </c>
      <c r="L414" s="888">
        <v>4</v>
      </c>
      <c r="M414" s="642">
        <f>K414*L414</f>
        <v>1.24</v>
      </c>
      <c r="N414" s="871" t="s">
        <v>489</v>
      </c>
      <c r="O414" s="734">
        <v>0.3</v>
      </c>
      <c r="P414" s="867">
        <v>43735</v>
      </c>
      <c r="Q414" s="867">
        <v>43753</v>
      </c>
      <c r="R414" s="642">
        <f>(K414-O414)/O414*100</f>
        <v>3.3333333333333366</v>
      </c>
      <c r="S414" s="701">
        <f>IF(INDEX(Historical!$D$7:$D$1254,MATCH(B414,Historical!$B$7:$B$1278,0))=0,"n/a",(INDEX(Historical!$C$7:$C$1256,MATCH(B414,Historical!$B$7:$B$1278,0))/INDEX(Historical!$D$7:$D$1254,MATCH(B414,Historical!$B$7:$B$1278,0))-1)*100)</f>
        <v>9.0090090090090058</v>
      </c>
      <c r="T414" s="701">
        <f>IF(INDEX(Historical!$F$7:$F$1247,MATCH(B414,Historical!$B$7:$B$1278,0))=0,"n/a",((INDEX(Historical!$C$7:$C$1256,MATCH(B414,Historical!$B$7:$B$1278,0))/INDEX(Historical!$F$7:$F$1247,MATCH(B414,Historical!$B$7:$B$1278,0)))^(1/3)-1)*100)</f>
        <v>8.3978300323569677</v>
      </c>
      <c r="U414" s="701">
        <f>IF(INDEX(Historical!$H$7:$H$1247,MATCH(B414,Historical!$B$7:$B$1278,0))=0,"n/a",((INDEX(Historical!$C$7:$C$1256,MATCH(B414,Historical!$B$7:$B$1278,0))/INDEX(Historical!$H$7:$H$1247,MATCH(B414,Historical!$B$7:$B$1278,0)))^(1/5)-1)*100)</f>
        <v>12.051831562628657</v>
      </c>
      <c r="V414" s="701">
        <f>IF(INDEX(Historical!$O$7:$O$1247,MATCH(B414,Historical!$B$7:$B$1278,0))=0,"n/a",((INDEX(Historical!$C$7:$C$1256,MATCH(B414,Historical!$B$7:$B$1278,0))/INDEX(Historical!$O$7:$O$1247,MATCH(B414,Historical!$B$7:$B$1278,0)))^(1/10)-1)*100)</f>
        <v>11.98815154641386</v>
      </c>
      <c r="W414" s="702">
        <f>IF(OR(U414&lt;=0,U414="n/a",V414&lt;=0,V414="n/a"),"n/a",U414/V414)</f>
        <v>1.0053119128473018</v>
      </c>
      <c r="X414" s="703" t="str">
        <f>IF(OR(AJ414&lt;=0,AJ414="n/a",U414&lt;=0,U414="n/a"),"n/a",U414/AJ414)</f>
        <v>n/a</v>
      </c>
      <c r="Y414" s="876"/>
      <c r="Z414" s="651" t="str">
        <f>IF(OR(AC414&lt;0.01,AC414="n/a"),"n/a",M414/AC414*100)</f>
        <v>n/a</v>
      </c>
      <c r="AA414" s="887" t="str">
        <f>IF(OR(AC414&lt;0.01,AC414="n/a"),"n/a",I414/AC414)</f>
        <v>n/a</v>
      </c>
      <c r="AB414" s="888">
        <v>12</v>
      </c>
      <c r="AC414" s="866" t="s">
        <v>136</v>
      </c>
      <c r="AD414" s="866" t="s">
        <v>136</v>
      </c>
      <c r="AE414" s="866" t="s">
        <v>136</v>
      </c>
      <c r="AF414" s="866" t="s">
        <v>136</v>
      </c>
      <c r="AG414" s="866" t="s">
        <v>136</v>
      </c>
      <c r="AH414" s="866" t="s">
        <v>136</v>
      </c>
      <c r="AI414" s="866" t="s">
        <v>136</v>
      </c>
      <c r="AJ414" s="866" t="s">
        <v>136</v>
      </c>
      <c r="AK414" s="866" t="s">
        <v>136</v>
      </c>
      <c r="AL414" s="879" t="s">
        <v>136</v>
      </c>
      <c r="AM414" s="873" t="s">
        <v>136</v>
      </c>
      <c r="AN414" s="866" t="s">
        <v>136</v>
      </c>
      <c r="AO414" s="740" t="str">
        <f>IF(U414="n/a","n/a",IF(AA414&lt;0,"n/a",IF(AA414="n/a","n/a",J414+U414-AA414)))</f>
        <v>n/a</v>
      </c>
      <c r="AP414" s="741">
        <f>IF(U414="n/a","n/a",J414+U414)</f>
        <v>15.558618892945399</v>
      </c>
      <c r="AQ414" s="889" t="str">
        <f>IF(OR(AC414&lt;0.01,AF414="n/a"),"n/a",(I414/SQRT(22.5*AC414*(I414/AF414))-1)*100)</f>
        <v>n/a</v>
      </c>
      <c r="AR414" s="651">
        <f>INDEX(Historical!$C$7:$C$1256,MATCH(B414,Historical!$B$7:$B$1278,0))*IF(AH414="n/a",1.03,IF(AH414&lt;0,1.01,IF(AH414&gt;10,1.1,(1+AH414/100))))</f>
        <v>1.2463</v>
      </c>
      <c r="AS414" s="887">
        <f>IF($AI414="n/a",1.03*AR414,IF($AI414&lt;0,1.01*AR414,IF($AI414&gt;10,1.1*AR414,(1+$AI414/100)*AR414)))</f>
        <v>1.2836890000000001</v>
      </c>
      <c r="AT414" s="887">
        <f>IF($AK414="n/a",1.03*AS414,IF($AK414&lt;0,1.01*AS414,IF($AK414&gt;10,1.1*AS414,(1+$AK414/100)*AS414)))</f>
        <v>1.32219967</v>
      </c>
      <c r="AU414" s="887">
        <f>IF($AK414="n/a",1.03*AT414,IF($AK414&lt;0,1.01*AT414,IF($AK414&gt;10,1.1*AT414,(1+$AK414/100)*AT414)))</f>
        <v>1.3618656601000001</v>
      </c>
      <c r="AV414" s="887">
        <f>IF($AK414="n/a",1.03*AU414,IF($AK414&lt;0,1.01*AU414,IF($AK414&gt;10,1.1*AU414,(1+$AK414/100)*AU414)))</f>
        <v>1.4027216299030001</v>
      </c>
      <c r="AW414" s="651">
        <f>SUM(AR414:AV414)</f>
        <v>6.6167759600030003</v>
      </c>
      <c r="AX414" s="748">
        <f>AW414/I414*100</f>
        <v>18.712601696841062</v>
      </c>
      <c r="AY414" s="935" t="s">
        <v>136</v>
      </c>
      <c r="AZ414" s="873" t="s">
        <v>136</v>
      </c>
      <c r="BA414" s="873" t="s">
        <v>136</v>
      </c>
      <c r="BB414" s="873" t="s">
        <v>136</v>
      </c>
      <c r="BC414" s="873" t="s">
        <v>136</v>
      </c>
      <c r="BD414" s="908" t="s">
        <v>4268</v>
      </c>
      <c r="BE414" s="624">
        <v>2001</v>
      </c>
      <c r="BF414" s="899">
        <f>IF(BE414&gt;2008,0,IF(BE414&gt;2001,1,IF(BE414&gt;1990,2,IF(BE414&gt;1980,3,IF(BE414&gt;1973,4,IF(BE414&gt;1970,5,IF(BE414&gt;1960,6,IF(BE414&gt;1958,7,IF(BE414&gt;1953,8,9)))))))))</f>
        <v>2</v>
      </c>
      <c r="BG414" s="883" t="s">
        <v>136</v>
      </c>
    </row>
    <row r="415" spans="1:59" ht="11.25" customHeight="1" x14ac:dyDescent="0.2">
      <c r="A415" s="864" t="s">
        <v>1451</v>
      </c>
      <c r="B415" s="876" t="s">
        <v>1452</v>
      </c>
      <c r="C415" s="933" t="s">
        <v>4196</v>
      </c>
      <c r="D415" s="933" t="s">
        <v>4328</v>
      </c>
      <c r="E415" s="733">
        <v>9</v>
      </c>
      <c r="F415" s="1158">
        <v>454</v>
      </c>
      <c r="G415" s="1141" t="s">
        <v>106</v>
      </c>
      <c r="H415" s="1141" t="s">
        <v>106</v>
      </c>
      <c r="I415" s="875">
        <v>288.64</v>
      </c>
      <c r="J415" s="651">
        <f>(M415/I415)*100</f>
        <v>0.55432372505543237</v>
      </c>
      <c r="K415" s="878">
        <v>0.4</v>
      </c>
      <c r="L415" s="888">
        <v>4</v>
      </c>
      <c r="M415" s="642">
        <f>K415*L415</f>
        <v>1.6</v>
      </c>
      <c r="N415" s="871" t="s">
        <v>271</v>
      </c>
      <c r="O415" s="734">
        <v>0.33</v>
      </c>
      <c r="P415" s="862">
        <v>43837</v>
      </c>
      <c r="Q415" s="862">
        <v>43867</v>
      </c>
      <c r="R415" s="642">
        <f>(K415-O415)/O415*100</f>
        <v>21.212121212121211</v>
      </c>
      <c r="S415" s="701">
        <f>IF(INDEX(Historical!$D$7:$D$1254,MATCH(B415,Historical!$B$7:$B$1278,0))=0,"n/a",(INDEX(Historical!$C$7:$C$1256,MATCH(B415,Historical!$B$7:$B$1278,0))/INDEX(Historical!$D$7:$D$1254,MATCH(B415,Historical!$B$7:$B$1278,0))-1)*100)</f>
        <v>32.000000000000007</v>
      </c>
      <c r="T415" s="701">
        <f>IF(INDEX(Historical!$F$7:$F$1247,MATCH(B415,Historical!$B$7:$B$1278,0))=0,"n/a",((INDEX(Historical!$C$7:$C$1256,MATCH(B415,Historical!$B$7:$B$1278,0))/INDEX(Historical!$F$7:$F$1247,MATCH(B415,Historical!$B$7:$B$1278,0)))^(1/3)-1)*100)</f>
        <v>20.204330241367675</v>
      </c>
      <c r="U415" s="701">
        <f>IF(INDEX(Historical!$H$7:$H$1247,MATCH(B415,Historical!$B$7:$B$1278,0))=0,"n/a",((INDEX(Historical!$C$7:$C$1256,MATCH(B415,Historical!$B$7:$B$1278,0))/INDEX(Historical!$H$7:$H$1247,MATCH(B415,Historical!$B$7:$B$1278,0)))^(1/5)-1)*100)</f>
        <v>24.573093961551741</v>
      </c>
      <c r="V415" s="701">
        <f>IF(INDEX(Historical!$O$7:$O$1247,MATCH(B415,Historical!$B$7:$B$1278,0))=0,"n/a",((INDEX(Historical!$C$7:$C$1256,MATCH(B415,Historical!$B$7:$B$1278,0))/INDEX(Historical!$O$7:$O$1247,MATCH(B415,Historical!$B$7:$B$1278,0)))^(1/10)-1)*100)</f>
        <v>36.220436655374314</v>
      </c>
      <c r="W415" s="702">
        <f>IF(OR(U415&lt;=0,U415="n/a",V415&lt;=0,V415="n/a"),"n/a",U415/V415)</f>
        <v>0.67843174270251749</v>
      </c>
      <c r="X415" s="703">
        <f>IF(OR(AJ415&lt;=0,AJ415="n/a",U415&lt;=0,U415="n/a"),"n/a",U415/AJ415)</f>
        <v>1.1871059884807604</v>
      </c>
      <c r="Y415" s="661"/>
      <c r="Z415" s="651">
        <f>IF(OR(AC415&lt;0.01,AC415="n/a"),"n/a",M415/AC415*100)</f>
        <v>22.222222222222225</v>
      </c>
      <c r="AA415" s="887">
        <f>IF(OR(AC415&lt;0.01,AC415="n/a"),"n/a",I415/AC415)</f>
        <v>40.088888888888889</v>
      </c>
      <c r="AB415" s="888">
        <v>12</v>
      </c>
      <c r="AC415" s="866">
        <v>7.2</v>
      </c>
      <c r="AD415" s="866">
        <v>3.62</v>
      </c>
      <c r="AE415" s="866">
        <v>18.02</v>
      </c>
      <c r="AF415" s="866">
        <v>44.82</v>
      </c>
      <c r="AG415" s="866">
        <v>128.9</v>
      </c>
      <c r="AH415" s="866">
        <v>43.3</v>
      </c>
      <c r="AI415" s="866">
        <v>29.5</v>
      </c>
      <c r="AJ415" s="866">
        <v>20.7</v>
      </c>
      <c r="AK415" s="866">
        <v>11.07</v>
      </c>
      <c r="AL415" s="879">
        <v>292440</v>
      </c>
      <c r="AM415" s="873">
        <v>11.1</v>
      </c>
      <c r="AN415" s="866">
        <v>0</v>
      </c>
      <c r="AO415" s="740">
        <f>IF(U415="n/a","n/a",IF(AA415&lt;0,"n/a",IF(AA415="n/a","n/a",J415+U415-AA415)))</f>
        <v>-14.961471202281714</v>
      </c>
      <c r="AP415" s="741">
        <f>IF(U415="n/a","n/a",J415+U415)</f>
        <v>25.127417686607174</v>
      </c>
      <c r="AQ415" s="889">
        <f>IF(OR(AC415&lt;0.01,AF415="n/a"),"n/a",(I415/SQRT(22.5*AC415*(I415/AF415))-1)*100)</f>
        <v>793.62781216044687</v>
      </c>
      <c r="AR415" s="651">
        <f>INDEX(Historical!$C$7:$C$1256,MATCH(B415,Historical!$B$7:$B$1278,0))*IF(AH415="n/a",1.03,IF(AH415&lt;0,1.01,IF(AH415&gt;10,1.1,(1+AH415/100))))</f>
        <v>1.4520000000000002</v>
      </c>
      <c r="AS415" s="887">
        <f>IF($AI415="n/a",1.03*AR415,IF($AI415&lt;0,1.01*AR415,IF($AI415&gt;10,1.1*AR415,(1+$AI415/100)*AR415)))</f>
        <v>1.5972000000000004</v>
      </c>
      <c r="AT415" s="887">
        <f>IF($AK415="n/a",1.03*AS415,IF($AK415&lt;0,1.01*AS415,IF($AK415&gt;10,1.1*AS415,(1+$AK415/100)*AS415)))</f>
        <v>1.7569200000000005</v>
      </c>
      <c r="AU415" s="887">
        <f>IF($AK415="n/a",1.03*AT415,IF($AK415&lt;0,1.01*AT415,IF($AK415&gt;10,1.1*AT415,(1+$AK415/100)*AT415)))</f>
        <v>1.9326120000000007</v>
      </c>
      <c r="AV415" s="887">
        <f>IF($AK415="n/a",1.03*AU415,IF($AK415&lt;0,1.01*AU415,IF($AK415&gt;10,1.1*AU415,(1+$AK415/100)*AU415)))</f>
        <v>2.1258732000000009</v>
      </c>
      <c r="AW415" s="651">
        <f>SUM(AR415:AV415)</f>
        <v>8.8646052000000033</v>
      </c>
      <c r="AX415" s="748">
        <f>AW415/I415*100</f>
        <v>3.0711631097560992</v>
      </c>
      <c r="AY415" s="935">
        <v>1.1100000000000001</v>
      </c>
      <c r="AZ415" s="873">
        <v>44.330000000000005</v>
      </c>
      <c r="BA415" s="873">
        <v>-21.41</v>
      </c>
      <c r="BB415" s="873">
        <v>-14.52</v>
      </c>
      <c r="BC415" s="873">
        <v>-5.26</v>
      </c>
      <c r="BE415" s="624">
        <v>2012</v>
      </c>
      <c r="BF415" s="899">
        <f>IF(BE415&gt;2008,0,IF(BE415&gt;2001,1,IF(BE415&gt;1990,2,IF(BE415&gt;1980,3,IF(BE415&gt;1973,4,IF(BE415&gt;1970,5,IF(BE415&gt;1960,6,IF(BE415&gt;1958,7,IF(BE415&gt;1953,8,9)))))))))</f>
        <v>0</v>
      </c>
      <c r="BG415" s="883">
        <v>24.8</v>
      </c>
    </row>
    <row r="416" spans="1:59" ht="11.25" customHeight="1" x14ac:dyDescent="0.2">
      <c r="A416" s="864" t="s">
        <v>1467</v>
      </c>
      <c r="B416" s="876" t="s">
        <v>1468</v>
      </c>
      <c r="C416" s="933" t="s">
        <v>4322</v>
      </c>
      <c r="D416" s="933" t="s">
        <v>4323</v>
      </c>
      <c r="E416" s="733">
        <v>10</v>
      </c>
      <c r="F416" s="1158">
        <v>354</v>
      </c>
      <c r="G416" s="1178" t="s">
        <v>37</v>
      </c>
      <c r="H416" s="1178" t="s">
        <v>37</v>
      </c>
      <c r="I416" s="875">
        <v>116.63</v>
      </c>
      <c r="J416" s="651">
        <f>(M416/I416)*100</f>
        <v>3.4296493183571983</v>
      </c>
      <c r="K416" s="878">
        <v>1</v>
      </c>
      <c r="L416" s="888">
        <v>4</v>
      </c>
      <c r="M416" s="642">
        <f>K416*L416</f>
        <v>4</v>
      </c>
      <c r="N416" s="871" t="s">
        <v>160</v>
      </c>
      <c r="O416" s="734">
        <v>0.96</v>
      </c>
      <c r="P416" s="862">
        <v>43843</v>
      </c>
      <c r="Q416" s="862">
        <v>43860</v>
      </c>
      <c r="R416" s="642">
        <f>(K416-O416)/O416*100</f>
        <v>4.1666666666666705</v>
      </c>
      <c r="S416" s="701">
        <f>IF(INDEX(Historical!$D$7:$D$1254,MATCH(B416,Historical!$B$7:$B$1278,0))=0,"n/a",(INDEX(Historical!$C$7:$C$1256,MATCH(B416,Historical!$B$7:$B$1278,0))/INDEX(Historical!$D$7:$D$1254,MATCH(B416,Historical!$B$7:$B$1278,0))-1)*100)</f>
        <v>4.0650406504064929</v>
      </c>
      <c r="T416" s="701">
        <f>IF(INDEX(Historical!$F$7:$F$1247,MATCH(B416,Historical!$B$7:$B$1278,0))=0,"n/a",((INDEX(Historical!$C$7:$C$1256,MATCH(B416,Historical!$B$7:$B$1278,0))/INDEX(Historical!$F$7:$F$1247,MATCH(B416,Historical!$B$7:$B$1278,0)))^(1/3)-1)*100)</f>
        <v>5.3947861260881913</v>
      </c>
      <c r="U416" s="701">
        <f>IF(INDEX(Historical!$H$7:$H$1247,MATCH(B416,Historical!$B$7:$B$1278,0))=0,"n/a",((INDEX(Historical!$C$7:$C$1256,MATCH(B416,Historical!$B$7:$B$1278,0))/INDEX(Historical!$H$7:$H$1247,MATCH(B416,Historical!$B$7:$B$1278,0)))^(1/5)-1)*100)</f>
        <v>5.6305824683380745</v>
      </c>
      <c r="V416" s="701">
        <f>IF(INDEX(Historical!$O$7:$O$1247,MATCH(B416,Historical!$B$7:$B$1278,0))=0,"n/a",((INDEX(Historical!$C$7:$C$1256,MATCH(B416,Historical!$B$7:$B$1278,0))/INDEX(Historical!$O$7:$O$1247,MATCH(B416,Historical!$B$7:$B$1278,0)))^(1/10)-1)*100)</f>
        <v>4.5537494162228631</v>
      </c>
      <c r="W416" s="702">
        <f>IF(OR(U416&lt;=0,U416="n/a",V416&lt;=0,V416="n/a"),"n/a",U416/V416)</f>
        <v>1.2364717409084836</v>
      </c>
      <c r="X416" s="703">
        <f>IF(OR(AJ416&lt;=0,AJ416="n/a",U416&lt;=0,U416="n/a"),"n/a",U416/AJ416)</f>
        <v>0.60543897509011546</v>
      </c>
      <c r="Y416" s="661"/>
      <c r="Z416" s="651">
        <f>IF(OR(AC416&lt;0.01,AC416="n/a"),"n/a",M416/AC416*100)</f>
        <v>143.88489208633095</v>
      </c>
      <c r="AA416" s="887">
        <f>IF(OR(AC416&lt;0.01,AC416="n/a"),"n/a",I416/AC416)</f>
        <v>41.953237410071942</v>
      </c>
      <c r="AB416" s="888">
        <v>12</v>
      </c>
      <c r="AC416" s="866">
        <v>2.78</v>
      </c>
      <c r="AD416" s="866">
        <v>6</v>
      </c>
      <c r="AE416" s="866">
        <v>8.01</v>
      </c>
      <c r="AF416" s="866">
        <v>2.2400000000000002</v>
      </c>
      <c r="AG416" s="866">
        <v>5.6000000000000005</v>
      </c>
      <c r="AH416" s="866">
        <v>53.800000000000004</v>
      </c>
      <c r="AI416" s="866">
        <v>7.580000000000001</v>
      </c>
      <c r="AJ416" s="866">
        <v>9.3000000000000007</v>
      </c>
      <c r="AK416" s="866">
        <v>7.0000000000000009</v>
      </c>
      <c r="AL416" s="879">
        <v>13330</v>
      </c>
      <c r="AM416" s="873">
        <v>0.2</v>
      </c>
      <c r="AN416" s="866">
        <v>0.75</v>
      </c>
      <c r="AO416" s="740">
        <f>IF(U416="n/a","n/a",IF(AA416&lt;0,"n/a",IF(AA416="n/a","n/a",J416+U416-AA416)))</f>
        <v>-32.893005623376666</v>
      </c>
      <c r="AP416" s="741">
        <f>IF(U416="n/a","n/a",J416+U416)</f>
        <v>9.0602317866952724</v>
      </c>
      <c r="AQ416" s="889">
        <f>IF(OR(AC416&lt;0.01,AF416="n/a"),"n/a",(I416/SQRT(22.5*AC416*(I416/AF416))-1)*100)</f>
        <v>104.36922120793604</v>
      </c>
      <c r="AR416" s="651">
        <f>INDEX(Historical!$C$7:$C$1256,MATCH(B416,Historical!$B$7:$B$1278,0))*IF(AH416="n/a",1.03,IF(AH416&lt;0,1.01,IF(AH416&gt;10,1.1,(1+AH416/100))))</f>
        <v>4.2240000000000002</v>
      </c>
      <c r="AS416" s="887">
        <f>IF($AI416="n/a",1.03*AR416,IF($AI416&lt;0,1.01*AR416,IF($AI416&gt;10,1.1*AR416,(1+$AI416/100)*AR416)))</f>
        <v>4.5441792000000003</v>
      </c>
      <c r="AT416" s="887">
        <f>IF($AK416="n/a",1.03*AS416,IF($AK416&lt;0,1.01*AS416,IF($AK416&gt;10,1.1*AS416,(1+$AK416/100)*AS416)))</f>
        <v>4.862271744000001</v>
      </c>
      <c r="AU416" s="887">
        <f>IF($AK416="n/a",1.03*AT416,IF($AK416&lt;0,1.01*AT416,IF($AK416&gt;10,1.1*AT416,(1+$AK416/100)*AT416)))</f>
        <v>5.2026307660800013</v>
      </c>
      <c r="AV416" s="887">
        <f>IF($AK416="n/a",1.03*AU416,IF($AK416&lt;0,1.01*AU416,IF($AK416&gt;10,1.1*AU416,(1+$AK416/100)*AU416)))</f>
        <v>5.5668149197056014</v>
      </c>
      <c r="AW416" s="651">
        <f>SUM(AR416:AV416)</f>
        <v>24.399896629785601</v>
      </c>
      <c r="AX416" s="748">
        <f>AW416/I416*100</f>
        <v>20.920772211082571</v>
      </c>
      <c r="AY416" s="935">
        <v>0.64</v>
      </c>
      <c r="AZ416" s="873">
        <v>42.230000000000004</v>
      </c>
      <c r="BA416" s="873">
        <v>-21.66</v>
      </c>
      <c r="BB416" s="873">
        <v>-1.0699999999999998</v>
      </c>
      <c r="BC416" s="873">
        <v>-1.76</v>
      </c>
      <c r="BE416" s="624">
        <v>2011</v>
      </c>
      <c r="BF416" s="899">
        <f>IF(BE416&gt;2008,0,IF(BE416&gt;2001,1,IF(BE416&gt;1990,2,IF(BE416&gt;1980,3,IF(BE416&gt;1973,4,IF(BE416&gt;1970,5,IF(BE416&gt;1960,6,IF(BE416&gt;1958,7,IF(BE416&gt;1953,8,9)))))))))</f>
        <v>0</v>
      </c>
      <c r="BG416" s="883">
        <v>3</v>
      </c>
    </row>
    <row r="417" spans="1:59" ht="11.25" customHeight="1" x14ac:dyDescent="0.2">
      <c r="A417" s="864" t="s">
        <v>1433</v>
      </c>
      <c r="B417" s="876" t="s">
        <v>1434</v>
      </c>
      <c r="C417" s="933" t="s">
        <v>108</v>
      </c>
      <c r="D417" s="933" t="s">
        <v>4337</v>
      </c>
      <c r="E417" s="733">
        <v>9</v>
      </c>
      <c r="F417" s="1158">
        <v>428</v>
      </c>
      <c r="G417" s="1126" t="s">
        <v>106</v>
      </c>
      <c r="H417" s="1126" t="s">
        <v>106</v>
      </c>
      <c r="I417" s="875">
        <v>27.39</v>
      </c>
      <c r="J417" s="651">
        <f>(M417/I417)*100</f>
        <v>8.9813800657174152</v>
      </c>
      <c r="K417" s="878">
        <v>0.20499999999999999</v>
      </c>
      <c r="L417" s="888">
        <v>12</v>
      </c>
      <c r="M417" s="642">
        <f>K417*L417</f>
        <v>2.46</v>
      </c>
      <c r="N417" s="871" t="s">
        <v>1051</v>
      </c>
      <c r="O417" s="734">
        <v>0.2</v>
      </c>
      <c r="P417" s="1128">
        <v>43643</v>
      </c>
      <c r="Q417" s="1128">
        <v>43661</v>
      </c>
      <c r="R417" s="642">
        <f>(K417-O417)/O417*100</f>
        <v>2.4999999999999885</v>
      </c>
      <c r="S417" s="701">
        <f>IF(INDEX(Historical!$D$7:$D$1254,MATCH(B417,Historical!$B$7:$B$1278,0))=0,"n/a",(INDEX(Historical!$C$7:$C$1256,MATCH(B417,Historical!$B$7:$B$1278,0))/INDEX(Historical!$D$7:$D$1254,MATCH(B417,Historical!$B$7:$B$1278,0))-1)*100)</f>
        <v>5.2287581699346442</v>
      </c>
      <c r="T417" s="701">
        <f>IF(INDEX(Historical!$F$7:$F$1247,MATCH(B417,Historical!$B$7:$B$1278,0))=0,"n/a",((INDEX(Historical!$C$7:$C$1256,MATCH(B417,Historical!$B$7:$B$1278,0))/INDEX(Historical!$F$7:$F$1247,MATCH(B417,Historical!$B$7:$B$1278,0)))^(1/3)-1)*100)</f>
        <v>3.5506011786452296</v>
      </c>
      <c r="U417" s="701">
        <f>IF(INDEX(Historical!$H$7:$H$1247,MATCH(B417,Historical!$B$7:$B$1278,0))=0,"n/a",((INDEX(Historical!$C$7:$C$1256,MATCH(B417,Historical!$B$7:$B$1278,0))/INDEX(Historical!$H$7:$H$1247,MATCH(B417,Historical!$B$7:$B$1278,0)))^(1/5)-1)*100)</f>
        <v>3.8950477489882784</v>
      </c>
      <c r="V417" s="701">
        <f>IF(INDEX(Historical!$O$7:$O$1247,MATCH(B417,Historical!$B$7:$B$1278,0))=0,"n/a",((INDEX(Historical!$C$7:$C$1256,MATCH(B417,Historical!$B$7:$B$1278,0))/INDEX(Historical!$O$7:$O$1247,MATCH(B417,Historical!$B$7:$B$1278,0)))^(1/10)-1)*100)</f>
        <v>4.8775630819696492</v>
      </c>
      <c r="W417" s="702">
        <f>IF(OR(U417&lt;=0,U417="n/a",V417&lt;=0,V417="n/a"),"n/a",U417/V417)</f>
        <v>0.79856430014953017</v>
      </c>
      <c r="X417" s="703" t="str">
        <f>IF(OR(AJ417&lt;=0,AJ417="n/a",U417&lt;=0,U417="n/a"),"n/a",U417/AJ417)</f>
        <v>n/a</v>
      </c>
      <c r="Y417" s="877"/>
      <c r="Z417" s="651" t="str">
        <f>IF(OR(AC417&lt;0.01,AC417="n/a"),"n/a",M417/AC417*100)</f>
        <v>n/a</v>
      </c>
      <c r="AA417" s="887" t="str">
        <f>IF(OR(AC417&lt;0.01,AC417="n/a"),"n/a",I417/AC417)</f>
        <v>n/a</v>
      </c>
      <c r="AB417" s="888">
        <v>12</v>
      </c>
      <c r="AC417" s="866">
        <v>-1.21</v>
      </c>
      <c r="AD417" s="866" t="s">
        <v>136</v>
      </c>
      <c r="AE417" s="866">
        <v>7.77</v>
      </c>
      <c r="AF417" s="866">
        <v>1.3</v>
      </c>
      <c r="AG417" s="866">
        <v>-5.4</v>
      </c>
      <c r="AH417" s="866">
        <v>-26.400000000000002</v>
      </c>
      <c r="AI417" s="866">
        <v>8.7099999999999991</v>
      </c>
      <c r="AJ417" s="866">
        <v>-2.2999999999999998</v>
      </c>
      <c r="AK417" s="866">
        <v>7.0000000000000009</v>
      </c>
      <c r="AL417" s="879">
        <v>1780</v>
      </c>
      <c r="AM417" s="873">
        <v>4.7</v>
      </c>
      <c r="AN417" s="866">
        <v>0.83</v>
      </c>
      <c r="AO417" s="740" t="str">
        <f>IF(U417="n/a","n/a",IF(AA417&lt;0,"n/a",IF(AA417="n/a","n/a",J417+U417-AA417)))</f>
        <v>n/a</v>
      </c>
      <c r="AP417" s="741">
        <f>IF(U417="n/a","n/a",J417+U417)</f>
        <v>12.876427814705693</v>
      </c>
      <c r="AQ417" s="889" t="str">
        <f>IF(OR(AC417&lt;0.01,AF417="n/a"),"n/a",(I417/SQRT(22.5*AC417*(I417/AF417))-1)*100)</f>
        <v>n/a</v>
      </c>
      <c r="AR417" s="651">
        <f>INDEX(Historical!$C$7:$C$1256,MATCH(B417,Historical!$B$7:$B$1278,0))*IF(AH417="n/a",1.03,IF(AH417&lt;0,1.01,IF(AH417&gt;10,1.1,(1+AH417/100))))</f>
        <v>2.4391500000000002</v>
      </c>
      <c r="AS417" s="887">
        <f>IF($AI417="n/a",1.03*AR417,IF($AI417&lt;0,1.01*AR417,IF($AI417&gt;10,1.1*AR417,(1+$AI417/100)*AR417)))</f>
        <v>2.6515999649999999</v>
      </c>
      <c r="AT417" s="887">
        <f>IF($AK417="n/a",1.03*AS417,IF($AK417&lt;0,1.01*AS417,IF($AK417&gt;10,1.1*AS417,(1+$AK417/100)*AS417)))</f>
        <v>2.8372119625500001</v>
      </c>
      <c r="AU417" s="887">
        <f>IF($AK417="n/a",1.03*AT417,IF($AK417&lt;0,1.01*AT417,IF($AK417&gt;10,1.1*AT417,(1+$AK417/100)*AT417)))</f>
        <v>3.0358167999285004</v>
      </c>
      <c r="AV417" s="887">
        <f>IF($AK417="n/a",1.03*AU417,IF($AK417&lt;0,1.01*AU417,IF($AK417&gt;10,1.1*AU417,(1+$AK417/100)*AU417)))</f>
        <v>3.2483239759234954</v>
      </c>
      <c r="AW417" s="651">
        <f>SUM(AR417:AV417)</f>
        <v>14.212102703401998</v>
      </c>
      <c r="AX417" s="748">
        <f>AW417/I417*100</f>
        <v>51.887925167586701</v>
      </c>
      <c r="AY417" s="935">
        <v>1.41</v>
      </c>
      <c r="AZ417" s="873">
        <v>94.12</v>
      </c>
      <c r="BA417" s="873">
        <v>-39.269999999999996</v>
      </c>
      <c r="BB417" s="873">
        <v>-8.93</v>
      </c>
      <c r="BC417" s="873">
        <v>-12.31</v>
      </c>
      <c r="BE417" s="624">
        <v>2011</v>
      </c>
      <c r="BF417" s="899">
        <f>IF(BE417&gt;2008,0,IF(BE417&gt;2001,1,IF(BE417&gt;1990,2,IF(BE417&gt;1980,3,IF(BE417&gt;1973,4,IF(BE417&gt;1970,5,IF(BE417&gt;1960,6,IF(BE417&gt;1958,7,IF(BE417&gt;1953,8,9)))))))))</f>
        <v>0</v>
      </c>
      <c r="BG417" s="883">
        <v>-3</v>
      </c>
    </row>
    <row r="418" spans="1:59" ht="11.25" customHeight="1" x14ac:dyDescent="0.2">
      <c r="A418" s="872" t="s">
        <v>1441</v>
      </c>
      <c r="B418" s="876" t="s">
        <v>1442</v>
      </c>
      <c r="C418" s="933" t="s">
        <v>112</v>
      </c>
      <c r="D418" s="933" t="s">
        <v>4364</v>
      </c>
      <c r="E418" s="733">
        <v>9</v>
      </c>
      <c r="F418" s="1158">
        <v>423</v>
      </c>
      <c r="G418" s="1135" t="s">
        <v>106</v>
      </c>
      <c r="H418" s="1135" t="s">
        <v>106</v>
      </c>
      <c r="I418" s="875">
        <v>67.87</v>
      </c>
      <c r="J418" s="651">
        <f>(M418/I418)*100</f>
        <v>3.2120229851186095</v>
      </c>
      <c r="K418" s="878">
        <v>1.0900000000000001</v>
      </c>
      <c r="L418" s="888">
        <v>2</v>
      </c>
      <c r="M418" s="642">
        <f>K418*L418</f>
        <v>2.1800000000000002</v>
      </c>
      <c r="N418" s="871" t="s">
        <v>1355</v>
      </c>
      <c r="O418" s="734">
        <v>1.01</v>
      </c>
      <c r="P418" s="867">
        <v>43616</v>
      </c>
      <c r="Q418" s="867">
        <v>43630</v>
      </c>
      <c r="R418" s="642">
        <f>(K418-O418)/O418*100</f>
        <v>7.9207920792079278</v>
      </c>
      <c r="S418" s="701">
        <f>IF(INDEX(Historical!$D$7:$D$1254,MATCH(B418,Historical!$B$7:$B$1278,0))=0,"n/a",(INDEX(Historical!$C$7:$C$1256,MATCH(B418,Historical!$B$7:$B$1278,0))/INDEX(Historical!$D$7:$D$1254,MATCH(B418,Historical!$B$7:$B$1278,0))-1)*100)</f>
        <v>7.9207920792079278</v>
      </c>
      <c r="T418" s="701">
        <f>IF(INDEX(Historical!$F$7:$F$1247,MATCH(B418,Historical!$B$7:$B$1278,0))=0,"n/a",((INDEX(Historical!$C$7:$C$1256,MATCH(B418,Historical!$B$7:$B$1278,0))/INDEX(Historical!$F$7:$F$1247,MATCH(B418,Historical!$B$7:$B$1278,0)))^(1/3)-1)*100)</f>
        <v>9.5089131016265824</v>
      </c>
      <c r="U418" s="701">
        <f>IF(INDEX(Historical!$H$7:$H$1247,MATCH(B418,Historical!$B$7:$B$1278,0))=0,"n/a",((INDEX(Historical!$C$7:$C$1256,MATCH(B418,Historical!$B$7:$B$1278,0))/INDEX(Historical!$H$7:$H$1247,MATCH(B418,Historical!$B$7:$B$1278,0)))^(1/5)-1)*100)</f>
        <v>17.33999991951427</v>
      </c>
      <c r="V418" s="701">
        <f>IF(INDEX(Historical!$O$7:$O$1247,MATCH(B418,Historical!$B$7:$B$1278,0))=0,"n/a",((INDEX(Historical!$C$7:$C$1256,MATCH(B418,Historical!$B$7:$B$1278,0))/INDEX(Historical!$O$7:$O$1247,MATCH(B418,Historical!$B$7:$B$1278,0)))^(1/10)-1)*100)</f>
        <v>11.409564708094022</v>
      </c>
      <c r="W418" s="702">
        <f>IF(OR(U418&lt;=0,U418="n/a",V418&lt;=0,V418="n/a"),"n/a",U418/V418)</f>
        <v>1.5197775167717973</v>
      </c>
      <c r="X418" s="703">
        <f>IF(OR(AJ418&lt;=0,AJ418="n/a",U418&lt;=0,U418="n/a"),"n/a",U418/AJ418)</f>
        <v>2.2230769127582399</v>
      </c>
      <c r="Y418" s="877"/>
      <c r="Z418" s="651">
        <f>IF(OR(AC418&lt;0.01,AC418="n/a"),"n/a",M418/AC418*100)</f>
        <v>151.38888888888891</v>
      </c>
      <c r="AA418" s="887">
        <f>IF(OR(AC418&lt;0.01,AC418="n/a"),"n/a",I418/AC418)</f>
        <v>47.13194444444445</v>
      </c>
      <c r="AB418" s="888">
        <v>12</v>
      </c>
      <c r="AC418" s="866">
        <v>1.44</v>
      </c>
      <c r="AD418" s="866">
        <v>15.77</v>
      </c>
      <c r="AE418" s="866">
        <v>0.22</v>
      </c>
      <c r="AF418" s="866">
        <v>1.56</v>
      </c>
      <c r="AG418" s="866">
        <v>15.6</v>
      </c>
      <c r="AH418" s="866">
        <v>-9.1999999999999993</v>
      </c>
      <c r="AI418" s="866">
        <v>62.150000000000006</v>
      </c>
      <c r="AJ418" s="866">
        <v>7.8</v>
      </c>
      <c r="AK418" s="866">
        <v>3</v>
      </c>
      <c r="AL418" s="879">
        <v>3940</v>
      </c>
      <c r="AM418" s="873">
        <v>0.63</v>
      </c>
      <c r="AN418" s="866">
        <v>0.42</v>
      </c>
      <c r="AO418" s="740">
        <f>IF(U418="n/a","n/a",IF(AA418&lt;0,"n/a",IF(AA418="n/a","n/a",J418+U418-AA418)))</f>
        <v>-26.579921539811572</v>
      </c>
      <c r="AP418" s="741">
        <f>IF(U418="n/a","n/a",J418+U418)</f>
        <v>20.552022904632878</v>
      </c>
      <c r="AQ418" s="889">
        <f>IF(OR(AC418&lt;0.01,AF418="n/a"),"n/a",(I418/SQRT(22.5*AC418*(I418/AF418))-1)*100)</f>
        <v>80.770982594409119</v>
      </c>
      <c r="AR418" s="651">
        <f>INDEX(Historical!$C$7:$C$1256,MATCH(B418,Historical!$B$7:$B$1278,0))*IF(AH418="n/a",1.03,IF(AH418&lt;0,1.01,IF(AH418&gt;10,1.1,(1+AH418/100))))</f>
        <v>2.2018</v>
      </c>
      <c r="AS418" s="887">
        <f>IF($AI418="n/a",1.03*AR418,IF($AI418&lt;0,1.01*AR418,IF($AI418&gt;10,1.1*AR418,(1+$AI418/100)*AR418)))</f>
        <v>2.42198</v>
      </c>
      <c r="AT418" s="887">
        <f>IF($AK418="n/a",1.03*AS418,IF($AK418&lt;0,1.01*AS418,IF($AK418&gt;10,1.1*AS418,(1+$AK418/100)*AS418)))</f>
        <v>2.4946394000000001</v>
      </c>
      <c r="AU418" s="887">
        <f>IF($AK418="n/a",1.03*AT418,IF($AK418&lt;0,1.01*AT418,IF($AK418&gt;10,1.1*AT418,(1+$AK418/100)*AT418)))</f>
        <v>2.5694785820000003</v>
      </c>
      <c r="AV418" s="887">
        <f>IF($AK418="n/a",1.03*AU418,IF($AK418&lt;0,1.01*AU418,IF($AK418&gt;10,1.1*AU418,(1+$AK418/100)*AU418)))</f>
        <v>2.6465629394600003</v>
      </c>
      <c r="AW418" s="651">
        <f>SUM(AR418:AV418)</f>
        <v>12.334460921460002</v>
      </c>
      <c r="AX418" s="748">
        <f>AW418/I418*100</f>
        <v>18.173656875585682</v>
      </c>
      <c r="AY418" s="935">
        <v>1.99</v>
      </c>
      <c r="AZ418" s="873">
        <v>36.919999999999995</v>
      </c>
      <c r="BA418" s="873">
        <v>-32.800000000000004</v>
      </c>
      <c r="BB418" s="873">
        <v>-6.2600000000000007</v>
      </c>
      <c r="BC418" s="873">
        <v>-7.12</v>
      </c>
      <c r="BE418" s="624">
        <v>2011</v>
      </c>
      <c r="BF418" s="899">
        <f>IF(BE418&gt;2008,0,IF(BE418&gt;2001,1,IF(BE418&gt;1990,2,IF(BE418&gt;1980,3,IF(BE418&gt;1973,4,IF(BE418&gt;1970,5,IF(BE418&gt;1960,6,IF(BE418&gt;1958,7,IF(BE418&gt;1953,8,9)))))))))</f>
        <v>0</v>
      </c>
      <c r="BG418" s="883">
        <v>4.7</v>
      </c>
    </row>
    <row r="419" spans="1:59" s="774" customFormat="1" ht="11.25" customHeight="1" x14ac:dyDescent="0.2">
      <c r="A419" s="929" t="s">
        <v>4261</v>
      </c>
      <c r="B419" s="957" t="s">
        <v>2485</v>
      </c>
      <c r="C419" s="933" t="s">
        <v>112</v>
      </c>
      <c r="D419" s="933" t="s">
        <v>1221</v>
      </c>
      <c r="E419" s="756">
        <v>7</v>
      </c>
      <c r="F419" s="1158">
        <v>647</v>
      </c>
      <c r="G419" s="1181" t="s">
        <v>106</v>
      </c>
      <c r="H419" s="1181" t="s">
        <v>106</v>
      </c>
      <c r="I419" s="757">
        <v>53.6</v>
      </c>
      <c r="J419" s="758">
        <f>(M419/I419)*100</f>
        <v>1.0447761194029852</v>
      </c>
      <c r="K419" s="759">
        <v>0.14000000000000001</v>
      </c>
      <c r="L419" s="760">
        <v>4</v>
      </c>
      <c r="M419" s="761">
        <f>K419*L419</f>
        <v>0.56000000000000005</v>
      </c>
      <c r="N419" s="1170" t="s">
        <v>919</v>
      </c>
      <c r="O419" s="763">
        <v>0.13500000000000001</v>
      </c>
      <c r="P419" s="764">
        <v>44112</v>
      </c>
      <c r="Q419" s="764">
        <v>44144</v>
      </c>
      <c r="R419" s="761">
        <f>(K419-O419)/O419*100</f>
        <v>3.7037037037037068</v>
      </c>
      <c r="S419" s="701">
        <f>IF(INDEX(Historical!$D$7:$D$1254,MATCH(B419,Historical!$B$7:$B$1278,0))=0,"n/a",(INDEX(Historical!$C$7:$C$1256,MATCH(B419,Historical!$B$7:$B$1278,0))/INDEX(Historical!$D$7:$D$1254,MATCH(B419,Historical!$B$7:$B$1278,0))-1)*100)</f>
        <v>13.793103448275868</v>
      </c>
      <c r="T419" s="701">
        <f>IF(INDEX(Historical!$F$7:$F$1247,MATCH(B419,Historical!$B$7:$B$1278,0))=0,"n/a",((INDEX(Historical!$C$7:$C$1256,MATCH(B419,Historical!$B$7:$B$1278,0))/INDEX(Historical!$F$7:$F$1247,MATCH(B419,Historical!$B$7:$B$1278,0)))^(1/3)-1)*100)</f>
        <v>8.7380373002892142</v>
      </c>
      <c r="U419" s="701">
        <f>IF(INDEX(Historical!$H$7:$H$1247,MATCH(B419,Historical!$B$7:$B$1278,0))=0,"n/a",((INDEX(Historical!$C$7:$C$1256,MATCH(B419,Historical!$B$7:$B$1278,0))/INDEX(Historical!$H$7:$H$1247,MATCH(B419,Historical!$B$7:$B$1278,0)))^(1/5)-1)*100)</f>
        <v>8.4471771197698544</v>
      </c>
      <c r="V419" s="701">
        <f>IF(INDEX(Historical!$O$7:$O$1247,MATCH(B419,Historical!$B$7:$B$1278,0))=0,"n/a",((INDEX(Historical!$C$7:$C$1256,MATCH(B419,Historical!$B$7:$B$1278,0))/INDEX(Historical!$O$7:$O$1247,MATCH(B419,Historical!$B$7:$B$1278,0)))^(1/10)-1)*100)</f>
        <v>0.73600805301374805</v>
      </c>
      <c r="W419" s="702">
        <f>IF(OR(U419&lt;=0,U419="n/a",V419&lt;=0,V419="n/a"),"n/a",U419/V419)</f>
        <v>11.477017248902394</v>
      </c>
      <c r="X419" s="703" t="str">
        <f>IF(OR(AJ419&lt;=0,AJ419="n/a",U419&lt;=0,U419="n/a"),"n/a",U419/AJ419)</f>
        <v>n/a</v>
      </c>
      <c r="Y419" s="775"/>
      <c r="Z419" s="758">
        <f>IF(OR(AC419&lt;0.01,AC419="n/a"),"n/a",M419/AC419*100)</f>
        <v>25.112107623318387</v>
      </c>
      <c r="AA419" s="766">
        <f>IF(OR(AC419&lt;0.01,AC419="n/a"),"n/a",I419/AC419)</f>
        <v>24.035874439461885</v>
      </c>
      <c r="AB419" s="760">
        <v>12</v>
      </c>
      <c r="AC419" s="767">
        <v>2.23</v>
      </c>
      <c r="AD419" s="767">
        <v>1.67</v>
      </c>
      <c r="AE419" s="767">
        <v>2.2799999999999998</v>
      </c>
      <c r="AF419" s="767" t="s">
        <v>136</v>
      </c>
      <c r="AG419" s="767">
        <v>-611.59999999999991</v>
      </c>
      <c r="AH419" s="767">
        <v>7.1</v>
      </c>
      <c r="AI419" s="767">
        <v>9.34</v>
      </c>
      <c r="AJ419" s="767">
        <v>-0.8</v>
      </c>
      <c r="AK419" s="767">
        <v>14.35</v>
      </c>
      <c r="AL419" s="768">
        <v>14190</v>
      </c>
      <c r="AM419" s="769">
        <v>0.4</v>
      </c>
      <c r="AN419" s="767" t="s">
        <v>136</v>
      </c>
      <c r="AO419" s="770">
        <f>IF(U419="n/a","n/a",IF(AA419&lt;0,"n/a",IF(AA419="n/a","n/a",J419+U419-AA419)))</f>
        <v>-14.543921200289045</v>
      </c>
      <c r="AP419" s="771">
        <f>IF(U419="n/a","n/a",J419+U419)</f>
        <v>9.4919532391728403</v>
      </c>
      <c r="AQ419" s="772" t="str">
        <f>IF(OR(AC419&lt;0.01,AF419="n/a"),"n/a",(I419/SQRT(22.5*AC419*(I419/AF419))-1)*100)</f>
        <v>n/a</v>
      </c>
      <c r="AR419" s="651">
        <f>INDEX(Historical!$C$7:$C$1256,MATCH(B419,Historical!$B$7:$B$1278,0))*IF(AH419="n/a",1.03,IF(AH419&lt;0,1.01,IF(AH419&gt;10,1.1,(1+AH419/100))))</f>
        <v>0.53014499999999998</v>
      </c>
      <c r="AS419" s="766">
        <f>IF($AI419="n/a",1.03*AR419,IF($AI419&lt;0,1.01*AR419,IF($AI419&gt;10,1.1*AR419,(1+$AI419/100)*AR419)))</f>
        <v>0.57966054299999992</v>
      </c>
      <c r="AT419" s="766">
        <f>IF($AK419="n/a",1.03*AS419,IF($AK419&lt;0,1.01*AS419,IF($AK419&gt;10,1.1*AS419,(1+$AK419/100)*AS419)))</f>
        <v>0.63762659729999993</v>
      </c>
      <c r="AU419" s="766">
        <f>IF($AK419="n/a",1.03*AT419,IF($AK419&lt;0,1.01*AT419,IF($AK419&gt;10,1.1*AT419,(1+$AK419/100)*AT419)))</f>
        <v>0.70138925702999999</v>
      </c>
      <c r="AV419" s="766">
        <f>IF($AK419="n/a",1.03*AU419,IF($AK419&lt;0,1.01*AU419,IF($AK419&gt;10,1.1*AU419,(1+$AK419/100)*AU419)))</f>
        <v>0.77152818273300006</v>
      </c>
      <c r="AW419" s="758">
        <f>SUM(AR419:AV419)</f>
        <v>3.220349580063</v>
      </c>
      <c r="AX419" s="773">
        <f>AW419/I419*100</f>
        <v>6.0081148881772384</v>
      </c>
      <c r="AY419" s="936">
        <v>1.48</v>
      </c>
      <c r="AZ419" s="769">
        <v>98.22</v>
      </c>
      <c r="BA419" s="769">
        <v>-10.9</v>
      </c>
      <c r="BB419" s="769">
        <v>-5.66</v>
      </c>
      <c r="BC419" s="769">
        <v>10.32</v>
      </c>
      <c r="BD419" s="909"/>
      <c r="BE419" s="624">
        <v>2014</v>
      </c>
      <c r="BF419" s="899">
        <f>IF(BE419&gt;2008,0,IF(BE419&gt;2001,1,IF(BE419&gt;1990,2,IF(BE419&gt;1980,3,IF(BE419&gt;1973,4,IF(BE419&gt;1970,5,IF(BE419&gt;1960,6,IF(BE419&gt;1958,7,IF(BE419&gt;1953,8,9)))))))))</f>
        <v>0</v>
      </c>
      <c r="BG419" s="825">
        <v>25.5</v>
      </c>
    </row>
    <row r="420" spans="1:59" ht="11.25" customHeight="1" x14ac:dyDescent="0.2">
      <c r="A420" s="864" t="s">
        <v>668</v>
      </c>
      <c r="B420" s="876" t="s">
        <v>669</v>
      </c>
      <c r="C420" s="933" t="s">
        <v>112</v>
      </c>
      <c r="D420" s="933" t="s">
        <v>4325</v>
      </c>
      <c r="E420" s="733">
        <v>25</v>
      </c>
      <c r="F420" s="1158">
        <v>131</v>
      </c>
      <c r="G420" s="1136" t="s">
        <v>106</v>
      </c>
      <c r="H420" s="1136" t="s">
        <v>106</v>
      </c>
      <c r="I420" s="866">
        <v>21.83</v>
      </c>
      <c r="J420" s="651">
        <f>(M420/I420)*100</f>
        <v>3.8479157123224925</v>
      </c>
      <c r="K420" s="885">
        <v>0.21</v>
      </c>
      <c r="L420" s="888">
        <v>4</v>
      </c>
      <c r="M420" s="642">
        <f>K420*L420</f>
        <v>0.84</v>
      </c>
      <c r="N420" s="871" t="s">
        <v>142</v>
      </c>
      <c r="O420" s="735">
        <v>0.2</v>
      </c>
      <c r="P420" s="619">
        <v>43790</v>
      </c>
      <c r="Q420" s="619">
        <v>43807</v>
      </c>
      <c r="R420" s="642">
        <f>(K420-O420)/O420*100</f>
        <v>4.9999999999999902</v>
      </c>
      <c r="S420" s="701">
        <f>IF(INDEX(Historical!$D$7:$D$1254,MATCH(B420,Historical!$B$7:$B$1278,0))=0,"n/a",(INDEX(Historical!$C$7:$C$1256,MATCH(B420,Historical!$B$7:$B$1278,0))/INDEX(Historical!$D$7:$D$1254,MATCH(B420,Historical!$B$7:$B$1278,0))-1)*100)</f>
        <v>5.1948051948051965</v>
      </c>
      <c r="T420" s="701">
        <f>IF(INDEX(Historical!$F$7:$F$1247,MATCH(B420,Historical!$B$7:$B$1278,0))=0,"n/a",((INDEX(Historical!$C$7:$C$1256,MATCH(B420,Historical!$B$7:$B$1278,0))/INDEX(Historical!$F$7:$F$1247,MATCH(B420,Historical!$B$7:$B$1278,0)))^(1/3)-1)*100)</f>
        <v>9.319535187362149</v>
      </c>
      <c r="U420" s="701">
        <f>IF(INDEX(Historical!$H$7:$H$1247,MATCH(B420,Historical!$B$7:$B$1278,0))=0,"n/a",((INDEX(Historical!$C$7:$C$1256,MATCH(B420,Historical!$B$7:$B$1278,0))/INDEX(Historical!$H$7:$H$1247,MATCH(B420,Historical!$B$7:$B$1278,0)))^(1/5)-1)*100)</f>
        <v>11.981282593120568</v>
      </c>
      <c r="V420" s="701">
        <f>IF(INDEX(Historical!$O$7:$O$1247,MATCH(B420,Historical!$B$7:$B$1278,0))=0,"n/a",((INDEX(Historical!$C$7:$C$1256,MATCH(B420,Historical!$B$7:$B$1278,0))/INDEX(Historical!$O$7:$O$1247,MATCH(B420,Historical!$B$7:$B$1278,0)))^(1/10)-1)*100)</f>
        <v>11.821139737601305</v>
      </c>
      <c r="W420" s="702">
        <f>IF(OR(U420&lt;=0,U420="n/a",V420&lt;=0,V420="n/a"),"n/a",U420/V420)</f>
        <v>1.013547158655935</v>
      </c>
      <c r="X420" s="703" t="str">
        <f>IF(OR(AJ420&lt;=0,AJ420="n/a",U420&lt;=0,U420="n/a"),"n/a",U420/AJ420)</f>
        <v>n/a</v>
      </c>
      <c r="Y420" s="876"/>
      <c r="Z420" s="651" t="str">
        <f>IF(OR(AC420&lt;0.01,AC420="n/a"),"n/a",M420/AC420*100)</f>
        <v>n/a</v>
      </c>
      <c r="AA420" s="887" t="str">
        <f>IF(OR(AC420&lt;0.01,AC420="n/a"),"n/a",I420/AC420)</f>
        <v>n/a</v>
      </c>
      <c r="AB420" s="888">
        <v>9</v>
      </c>
      <c r="AC420" s="866">
        <v>-5.32</v>
      </c>
      <c r="AD420" s="866" t="s">
        <v>136</v>
      </c>
      <c r="AE420" s="866">
        <v>0.45</v>
      </c>
      <c r="AF420" s="866">
        <v>1.1299999999999999</v>
      </c>
      <c r="AG420" s="866">
        <v>-25.3</v>
      </c>
      <c r="AH420" s="866">
        <v>-135.60000000000002</v>
      </c>
      <c r="AI420" s="866">
        <v>5.64</v>
      </c>
      <c r="AJ420" s="866">
        <v>-22.900000000000002</v>
      </c>
      <c r="AK420" s="866">
        <v>-10</v>
      </c>
      <c r="AL420" s="879">
        <v>673.46</v>
      </c>
      <c r="AM420" s="873">
        <v>3.3000000000000003</v>
      </c>
      <c r="AN420" s="866">
        <v>1.43</v>
      </c>
      <c r="AO420" s="740" t="str">
        <f>IF(U420="n/a","n/a",IF(AA420&lt;0,"n/a",IF(AA420="n/a","n/a",J420+U420-AA420)))</f>
        <v>n/a</v>
      </c>
      <c r="AP420" s="741">
        <f>IF(U420="n/a","n/a",J420+U420)</f>
        <v>15.829198305443061</v>
      </c>
      <c r="AQ420" s="889" t="str">
        <f>IF(OR(AC420&lt;0.01,AF420="n/a"),"n/a",(I420/SQRT(22.5*AC420*(I420/AF420))-1)*100)</f>
        <v>n/a</v>
      </c>
      <c r="AR420" s="651">
        <f>INDEX(Historical!$C$7:$C$1256,MATCH(B420,Historical!$B$7:$B$1278,0))*IF(AH420="n/a",1.03,IF(AH420&lt;0,1.01,IF(AH420&gt;10,1.1,(1+AH420/100))))</f>
        <v>0.81810000000000005</v>
      </c>
      <c r="AS420" s="887">
        <f>IF($AI420="n/a",1.03*AR420,IF($AI420&lt;0,1.01*AR420,IF($AI420&gt;10,1.1*AR420,(1+$AI420/100)*AR420)))</f>
        <v>0.86424084000000001</v>
      </c>
      <c r="AT420" s="887">
        <f>IF($AK420="n/a",1.03*AS420,IF($AK420&lt;0,1.01*AS420,IF($AK420&gt;10,1.1*AS420,(1+$AK420/100)*AS420)))</f>
        <v>0.87288324839999998</v>
      </c>
      <c r="AU420" s="887">
        <f>IF($AK420="n/a",1.03*AT420,IF($AK420&lt;0,1.01*AT420,IF($AK420&gt;10,1.1*AT420,(1+$AK420/100)*AT420)))</f>
        <v>0.881612080884</v>
      </c>
      <c r="AV420" s="887">
        <f>IF($AK420="n/a",1.03*AU420,IF($AK420&lt;0,1.01*AU420,IF($AK420&gt;10,1.1*AU420,(1+$AK420/100)*AU420)))</f>
        <v>0.89042820169283998</v>
      </c>
      <c r="AW420" s="651">
        <f>SUM(AR420:AV420)</f>
        <v>4.3272643709768399</v>
      </c>
      <c r="AX420" s="748">
        <f>AW420/I420*100</f>
        <v>19.822557814827483</v>
      </c>
      <c r="AY420" s="935">
        <v>1.07</v>
      </c>
      <c r="AZ420" s="873">
        <v>28.34</v>
      </c>
      <c r="BA420" s="873">
        <v>-45.910000000000004</v>
      </c>
      <c r="BB420" s="873">
        <v>-4.62</v>
      </c>
      <c r="BC420" s="873">
        <v>-9.17</v>
      </c>
      <c r="BE420" s="624">
        <v>1996</v>
      </c>
      <c r="BF420" s="899">
        <f>IF(BE420&gt;2008,0,IF(BE420&gt;2001,1,IF(BE420&gt;1990,2,IF(BE420&gt;1980,3,IF(BE420&gt;1973,4,IF(BE420&gt;1970,5,IF(BE420&gt;1960,6,IF(BE420&gt;1958,7,IF(BE420&gt;1953,8,9)))))))))</f>
        <v>2</v>
      </c>
      <c r="BG420" s="883">
        <v>-7.6</v>
      </c>
    </row>
    <row r="421" spans="1:59" ht="11.25" customHeight="1" x14ac:dyDescent="0.2">
      <c r="A421" s="704" t="s">
        <v>3855</v>
      </c>
      <c r="B421" s="786" t="s">
        <v>3856</v>
      </c>
      <c r="C421" s="933" t="s">
        <v>112</v>
      </c>
      <c r="D421" s="933" t="s">
        <v>4371</v>
      </c>
      <c r="E421" s="733">
        <v>9</v>
      </c>
      <c r="F421" s="1158">
        <v>483</v>
      </c>
      <c r="G421" s="1178" t="s">
        <v>106</v>
      </c>
      <c r="H421" s="1178" t="s">
        <v>106</v>
      </c>
      <c r="I421" s="884">
        <v>51.95</v>
      </c>
      <c r="J421" s="651">
        <f>(M421/I421)*100</f>
        <v>1.7709335899903751</v>
      </c>
      <c r="K421" s="864">
        <v>0.23</v>
      </c>
      <c r="L421" s="1182">
        <v>4</v>
      </c>
      <c r="M421" s="642">
        <f>K421*L421</f>
        <v>0.92</v>
      </c>
      <c r="N421" s="1182" t="s">
        <v>4175</v>
      </c>
      <c r="O421" s="604">
        <v>0.22</v>
      </c>
      <c r="P421" s="633">
        <v>44048</v>
      </c>
      <c r="Q421" s="633">
        <v>44077</v>
      </c>
      <c r="R421" s="642">
        <f>(K421-O421)/O421*100</f>
        <v>4.5454545454545494</v>
      </c>
      <c r="S421" s="701">
        <f>IF(INDEX(Historical!$D$7:$D$1254,MATCH(B421,Historical!$B$7:$B$1278,0))=0,"n/a",(INDEX(Historical!$C$7:$C$1256,MATCH(B421,Historical!$B$7:$B$1278,0))/INDEX(Historical!$D$7:$D$1254,MATCH(B421,Historical!$B$7:$B$1278,0))-1)*100)</f>
        <v>4.8780487804878092</v>
      </c>
      <c r="T421" s="701">
        <f>IF(INDEX(Historical!$F$7:$F$1247,MATCH(B421,Historical!$B$7:$B$1278,0))=0,"n/a",((INDEX(Historical!$C$7:$C$1256,MATCH(B421,Historical!$B$7:$B$1278,0))/INDEX(Historical!$F$7:$F$1247,MATCH(B421,Historical!$B$7:$B$1278,0)))^(1/3)-1)*100)</f>
        <v>5.1369991663735792</v>
      </c>
      <c r="U421" s="701">
        <f>IF(INDEX(Historical!$H$7:$H$1247,MATCH(B421,Historical!$B$7:$B$1278,0))=0,"n/a",((INDEX(Historical!$C$7:$C$1256,MATCH(B421,Historical!$B$7:$B$1278,0))/INDEX(Historical!$H$7:$H$1247,MATCH(B421,Historical!$B$7:$B$1278,0)))^(1/5)-1)*100)</f>
        <v>5.4364811125223733</v>
      </c>
      <c r="V421" s="701" t="str">
        <f>IF(INDEX(Historical!$O$7:$O$1247,MATCH(B421,Historical!$B$7:$B$1278,0))=0,"n/a",((INDEX(Historical!$C$7:$C$1256,MATCH(B421,Historical!$B$7:$B$1278,0))/INDEX(Historical!$O$7:$O$1247,MATCH(B421,Historical!$B$7:$B$1278,0)))^(1/10)-1)*100)</f>
        <v>n/a</v>
      </c>
      <c r="W421" s="702" t="str">
        <f>IF(OR(U421&lt;=0,U421="n/a",V421&lt;=0,V421="n/a"),"n/a",U421/V421)</f>
        <v>n/a</v>
      </c>
      <c r="X421" s="703">
        <f>IF(OR(AJ421&lt;=0,AJ421="n/a",U421&lt;=0,U421="n/a"),"n/a",U421/AJ421)</f>
        <v>2.1745924450089493</v>
      </c>
      <c r="Y421" s="652"/>
      <c r="Z421" s="651">
        <f>IF(OR(AC421&lt;0.01,AC421="n/a"),"n/a",M421/AC421*100)</f>
        <v>45.098039215686278</v>
      </c>
      <c r="AA421" s="887">
        <f>IF(OR(AC421&lt;0.01,AC421="n/a"),"n/a",I421/AC421)</f>
        <v>25.465686274509803</v>
      </c>
      <c r="AB421" s="888">
        <v>12</v>
      </c>
      <c r="AC421" s="883">
        <v>2.04</v>
      </c>
      <c r="AD421" s="883">
        <v>1.7</v>
      </c>
      <c r="AE421" s="866">
        <v>1.02</v>
      </c>
      <c r="AF421" s="866">
        <v>2.75</v>
      </c>
      <c r="AG421" s="866">
        <v>11</v>
      </c>
      <c r="AH421" s="866">
        <v>-29.2</v>
      </c>
      <c r="AI421" s="866">
        <v>-2.71</v>
      </c>
      <c r="AJ421" s="681">
        <v>2.5</v>
      </c>
      <c r="AK421" s="681">
        <v>15</v>
      </c>
      <c r="AL421" s="883">
        <v>2190</v>
      </c>
      <c r="AM421" s="883">
        <v>0.89999999999999991</v>
      </c>
      <c r="AN421" s="883">
        <v>1.07</v>
      </c>
      <c r="AO421" s="740">
        <f>IF(U421="n/a","n/a",IF(AA421&lt;0,"n/a",IF(AA421="n/a","n/a",J421+U421-AA421)))</f>
        <v>-18.258271571997057</v>
      </c>
      <c r="AP421" s="741">
        <f>IF(U421="n/a","n/a",J421+U421)</f>
        <v>7.2074147025127484</v>
      </c>
      <c r="AQ421" s="889">
        <f>IF(OR(AC421&lt;0.01,AF421="n/a"),"n/a",(I421/SQRT(22.5*AC421*(I421/AF421))-1)*100)</f>
        <v>76.422015828085705</v>
      </c>
      <c r="AR421" s="651">
        <f>INDEX(Historical!$C$7:$C$1256,MATCH(B421,Historical!$B$7:$B$1278,0))*IF(AH421="n/a",1.03,IF(AH421&lt;0,1.01,IF(AH421&gt;10,1.1,(1+AH421/100))))</f>
        <v>0.86860000000000004</v>
      </c>
      <c r="AS421" s="887">
        <f>IF($AI421="n/a",1.03*AR421,IF($AI421&lt;0,1.01*AR421,IF($AI421&gt;10,1.1*AR421,(1+$AI421/100)*AR421)))</f>
        <v>0.87728600000000001</v>
      </c>
      <c r="AT421" s="887">
        <f>IF($AK421="n/a",1.03*AS421,IF($AK421&lt;0,1.01*AS421,IF($AK421&gt;10,1.1*AS421,(1+$AK421/100)*AS421)))</f>
        <v>0.96501460000000006</v>
      </c>
      <c r="AU421" s="887">
        <f>IF($AK421="n/a",1.03*AT421,IF($AK421&lt;0,1.01*AT421,IF($AK421&gt;10,1.1*AT421,(1+$AK421/100)*AT421)))</f>
        <v>1.0615160600000002</v>
      </c>
      <c r="AV421" s="887">
        <f>IF($AK421="n/a",1.03*AU421,IF($AK421&lt;0,1.01*AU421,IF($AK421&gt;10,1.1*AU421,(1+$AK421/100)*AU421)))</f>
        <v>1.1676676660000003</v>
      </c>
      <c r="AW421" s="651">
        <f>SUM(AR421:AV421)</f>
        <v>4.9400843260000009</v>
      </c>
      <c r="AX421" s="748">
        <f>AW421/I421*100</f>
        <v>9.5093057285851792</v>
      </c>
      <c r="AY421" s="729">
        <v>1.18</v>
      </c>
      <c r="AZ421" s="866">
        <v>118.74</v>
      </c>
      <c r="BA421" s="866">
        <v>-3.01</v>
      </c>
      <c r="BB421" s="866">
        <v>19.38</v>
      </c>
      <c r="BC421" s="866">
        <v>47.39</v>
      </c>
      <c r="BE421" s="624">
        <v>2012</v>
      </c>
      <c r="BF421" s="899">
        <f>IF(BE421&gt;2008,0,IF(BE421&gt;2001,1,IF(BE421&gt;1990,2,IF(BE421&gt;1980,3,IF(BE421&gt;1973,4,IF(BE421&gt;1970,5,IF(BE421&gt;1960,6,IF(BE421&gt;1958,7,IF(BE421&gt;1953,8,9)))))))))</f>
        <v>0</v>
      </c>
      <c r="BG421" s="883">
        <v>3.2</v>
      </c>
    </row>
    <row r="422" spans="1:59" ht="11.25" customHeight="1" x14ac:dyDescent="0.2">
      <c r="A422" s="872" t="s">
        <v>1457</v>
      </c>
      <c r="B422" s="876" t="s">
        <v>1458</v>
      </c>
      <c r="C422" s="933" t="s">
        <v>108</v>
      </c>
      <c r="D422" s="933" t="s">
        <v>4341</v>
      </c>
      <c r="E422" s="733">
        <v>9</v>
      </c>
      <c r="F422" s="1158">
        <v>464</v>
      </c>
      <c r="G422" s="1158" t="s">
        <v>37</v>
      </c>
      <c r="H422" s="1158" t="s">
        <v>37</v>
      </c>
      <c r="I422" s="875">
        <v>21.86</v>
      </c>
      <c r="J422" s="651">
        <f>(M422/I422)*100</f>
        <v>5.1235132662397076</v>
      </c>
      <c r="K422" s="878">
        <v>0.28000000000000003</v>
      </c>
      <c r="L422" s="888">
        <v>4</v>
      </c>
      <c r="M422" s="642">
        <f>K422*L422</f>
        <v>1.1200000000000001</v>
      </c>
      <c r="N422" s="871" t="s">
        <v>707</v>
      </c>
      <c r="O422" s="734">
        <v>0.27</v>
      </c>
      <c r="P422" s="862">
        <v>43895</v>
      </c>
      <c r="Q422" s="862">
        <v>43907</v>
      </c>
      <c r="R422" s="642">
        <f>(K422-O422)/O422*100</f>
        <v>3.7037037037037068</v>
      </c>
      <c r="S422" s="701">
        <f>IF(INDEX(Historical!$D$7:$D$1254,MATCH(B422,Historical!$B$7:$B$1278,0))=0,"n/a",(INDEX(Historical!$C$7:$C$1256,MATCH(B422,Historical!$B$7:$B$1278,0))/INDEX(Historical!$D$7:$D$1254,MATCH(B422,Historical!$B$7:$B$1278,0))-1)*100)</f>
        <v>13.978494623655923</v>
      </c>
      <c r="T422" s="701">
        <f>IF(INDEX(Historical!$F$7:$F$1247,MATCH(B422,Historical!$B$7:$B$1278,0))=0,"n/a",((INDEX(Historical!$C$7:$C$1256,MATCH(B422,Historical!$B$7:$B$1278,0))/INDEX(Historical!$F$7:$F$1247,MATCH(B422,Historical!$B$7:$B$1278,0)))^(1/3)-1)*100)</f>
        <v>17.108201121761944</v>
      </c>
      <c r="U422" s="701">
        <f>IF(INDEX(Historical!$H$7:$H$1247,MATCH(B422,Historical!$B$7:$B$1278,0))=0,"n/a",((INDEX(Historical!$C$7:$C$1256,MATCH(B422,Historical!$B$7:$B$1278,0))/INDEX(Historical!$H$7:$H$1247,MATCH(B422,Historical!$B$7:$B$1278,0)))^(1/5)-1)*100)</f>
        <v>17.169054553092657</v>
      </c>
      <c r="V422" s="701">
        <f>IF(INDEX(Historical!$O$7:$O$1247,MATCH(B422,Historical!$B$7:$B$1278,0))=0,"n/a",((INDEX(Historical!$C$7:$C$1256,MATCH(B422,Historical!$B$7:$B$1278,0))/INDEX(Historical!$O$7:$O$1247,MATCH(B422,Historical!$B$7:$B$1278,0)))^(1/10)-1)*100)</f>
        <v>31.226269392202433</v>
      </c>
      <c r="W422" s="702">
        <f>IF(OR(U422&lt;=0,U422="n/a",V422&lt;=0,V422="n/a"),"n/a",U422/V422)</f>
        <v>0.54982727323104352</v>
      </c>
      <c r="X422" s="703">
        <f>IF(OR(AJ422&lt;=0,AJ422="n/a",U422&lt;=0,U422="n/a"),"n/a",U422/AJ422)</f>
        <v>0.91813125952367158</v>
      </c>
      <c r="Y422" s="877"/>
      <c r="Z422" s="651">
        <f>IF(OR(AC422&lt;0.01,AC422="n/a"),"n/a",M422/AC422*100)</f>
        <v>42.10526315789474</v>
      </c>
      <c r="AA422" s="887">
        <f>IF(OR(AC422&lt;0.01,AC422="n/a"),"n/a",I422/AC422)</f>
        <v>8.2180451127819545</v>
      </c>
      <c r="AB422" s="888">
        <v>12</v>
      </c>
      <c r="AC422" s="866">
        <v>2.66</v>
      </c>
      <c r="AD422" s="866">
        <v>1.03</v>
      </c>
      <c r="AE422" s="866">
        <v>2.29</v>
      </c>
      <c r="AF422" s="866">
        <v>0.83</v>
      </c>
      <c r="AG422" s="866">
        <v>11.600000000000001</v>
      </c>
      <c r="AH422" s="866">
        <v>19.100000000000001</v>
      </c>
      <c r="AI422" s="866">
        <v>-30.330000000000002</v>
      </c>
      <c r="AJ422" s="866">
        <v>18.7</v>
      </c>
      <c r="AK422" s="866">
        <v>8</v>
      </c>
      <c r="AL422" s="879">
        <v>344.73</v>
      </c>
      <c r="AM422" s="873">
        <v>1</v>
      </c>
      <c r="AN422" s="866">
        <v>0.11</v>
      </c>
      <c r="AO422" s="740">
        <f>IF(U422="n/a","n/a",IF(AA422&lt;0,"n/a",IF(AA422="n/a","n/a",J422+U422-AA422)))</f>
        <v>14.074522706550411</v>
      </c>
      <c r="AP422" s="741">
        <f>IF(U422="n/a","n/a",J422+U422)</f>
        <v>22.292567819332366</v>
      </c>
      <c r="AQ422" s="889">
        <f>IF(OR(AC422&lt;0.01,AF422="n/a"),"n/a",(I422/SQRT(22.5*AC422*(I422/AF422))-1)*100)</f>
        <v>-44.940527331866875</v>
      </c>
      <c r="AR422" s="651">
        <f>INDEX(Historical!$C$7:$C$1256,MATCH(B422,Historical!$B$7:$B$1278,0))*IF(AH422="n/a",1.03,IF(AH422&lt;0,1.01,IF(AH422&gt;10,1.1,(1+AH422/100))))</f>
        <v>1.1660000000000001</v>
      </c>
      <c r="AS422" s="887">
        <f>IF($AI422="n/a",1.03*AR422,IF($AI422&lt;0,1.01*AR422,IF($AI422&gt;10,1.1*AR422,(1+$AI422/100)*AR422)))</f>
        <v>1.1776600000000002</v>
      </c>
      <c r="AT422" s="887">
        <f>IF($AK422="n/a",1.03*AS422,IF($AK422&lt;0,1.01*AS422,IF($AK422&gt;10,1.1*AS422,(1+$AK422/100)*AS422)))</f>
        <v>1.2718728000000001</v>
      </c>
      <c r="AU422" s="887">
        <f>IF($AK422="n/a",1.03*AT422,IF($AK422&lt;0,1.01*AT422,IF($AK422&gt;10,1.1*AT422,(1+$AK422/100)*AT422)))</f>
        <v>1.3736226240000002</v>
      </c>
      <c r="AV422" s="887">
        <f>IF($AK422="n/a",1.03*AU422,IF($AK422&lt;0,1.01*AU422,IF($AK422&gt;10,1.1*AU422,(1+$AK422/100)*AU422)))</f>
        <v>1.4835124339200003</v>
      </c>
      <c r="AW422" s="651">
        <f>SUM(AR422:AV422)</f>
        <v>6.4726678579200012</v>
      </c>
      <c r="AX422" s="748">
        <f>AW422/I422*100</f>
        <v>29.60964253394328</v>
      </c>
      <c r="AY422" s="935">
        <v>1.22</v>
      </c>
      <c r="AZ422" s="873">
        <v>27.91</v>
      </c>
      <c r="BA422" s="873">
        <v>-41.42</v>
      </c>
      <c r="BB422" s="873">
        <v>5.9700000000000006</v>
      </c>
      <c r="BC422" s="873">
        <v>-6.8199999999999994</v>
      </c>
      <c r="BE422" s="624">
        <v>2012</v>
      </c>
      <c r="BF422" s="899">
        <f>IF(BE422&gt;2008,0,IF(BE422&gt;2001,1,IF(BE422&gt;1990,2,IF(BE422&gt;1980,3,IF(BE422&gt;1973,4,IF(BE422&gt;1970,5,IF(BE422&gt;1960,6,IF(BE422&gt;1958,7,IF(BE422&gt;1953,8,9)))))))))</f>
        <v>0</v>
      </c>
      <c r="BG422" s="883">
        <v>1.3</v>
      </c>
    </row>
    <row r="423" spans="1:59" ht="11.25" customHeight="1" x14ac:dyDescent="0.2">
      <c r="A423" s="872" t="s">
        <v>3851</v>
      </c>
      <c r="B423" s="876" t="s">
        <v>3852</v>
      </c>
      <c r="C423" s="933" t="s">
        <v>108</v>
      </c>
      <c r="D423" s="933" t="s">
        <v>4341</v>
      </c>
      <c r="E423" s="733">
        <v>7</v>
      </c>
      <c r="F423" s="1158">
        <v>611</v>
      </c>
      <c r="G423" s="1182" t="s">
        <v>106</v>
      </c>
      <c r="H423" s="1182" t="s">
        <v>106</v>
      </c>
      <c r="I423" s="875">
        <v>7.19</v>
      </c>
      <c r="J423" s="651">
        <f>(M423/I423)*100</f>
        <v>4.4506258692628649</v>
      </c>
      <c r="K423" s="878">
        <v>0.08</v>
      </c>
      <c r="L423" s="888">
        <v>4</v>
      </c>
      <c r="M423" s="642">
        <f>K423*L423</f>
        <v>0.32</v>
      </c>
      <c r="N423" s="871" t="s">
        <v>513</v>
      </c>
      <c r="O423" s="734">
        <v>7.0000000000000007E-2</v>
      </c>
      <c r="P423" s="862">
        <v>43871</v>
      </c>
      <c r="Q423" s="862">
        <v>43888</v>
      </c>
      <c r="R423" s="642">
        <f>(K423-O423)/O423*100</f>
        <v>14.285714285714276</v>
      </c>
      <c r="S423" s="701">
        <f>IF(INDEX(Historical!$D$7:$D$1254,MATCH(B423,Historical!$B$7:$B$1278,0))=0,"n/a",(INDEX(Historical!$C$7:$C$1256,MATCH(B423,Historical!$B$7:$B$1278,0))/INDEX(Historical!$D$7:$D$1254,MATCH(B423,Historical!$B$7:$B$1278,0))-1)*100)</f>
        <v>12.000000000000011</v>
      </c>
      <c r="T423" s="701">
        <f>IF(INDEX(Historical!$F$7:$F$1247,MATCH(B423,Historical!$B$7:$B$1278,0))=0,"n/a",((INDEX(Historical!$C$7:$C$1256,MATCH(B423,Historical!$B$7:$B$1278,0))/INDEX(Historical!$F$7:$F$1247,MATCH(B423,Historical!$B$7:$B$1278,0)))^(1/3)-1)*100)</f>
        <v>32.63524026321307</v>
      </c>
      <c r="U423" s="701">
        <f>IF(INDEX(Historical!$H$7:$H$1247,MATCH(B423,Historical!$B$7:$B$1278,0))=0,"n/a",((INDEX(Historical!$C$7:$C$1256,MATCH(B423,Historical!$B$7:$B$1278,0))/INDEX(Historical!$H$7:$H$1247,MATCH(B423,Historical!$B$7:$B$1278,0)))^(1/5)-1)*100)</f>
        <v>28.473515712343932</v>
      </c>
      <c r="V423" s="701" t="str">
        <f>IF(INDEX(Historical!$O$7:$O$1247,MATCH(B423,Historical!$B$7:$B$1278,0))=0,"n/a",((INDEX(Historical!$C$7:$C$1256,MATCH(B423,Historical!$B$7:$B$1278,0))/INDEX(Historical!$O$7:$O$1247,MATCH(B423,Historical!$B$7:$B$1278,0)))^(1/10)-1)*100)</f>
        <v>n/a</v>
      </c>
      <c r="W423" s="702" t="str">
        <f>IF(OR(U423&lt;=0,U423="n/a",V423&lt;=0,V423="n/a"),"n/a",U423/V423)</f>
        <v>n/a</v>
      </c>
      <c r="X423" s="703">
        <f>IF(OR(AJ423&lt;=0,AJ423="n/a",U423&lt;=0,U423="n/a"),"n/a",U423/AJ423)</f>
        <v>1.1481256335622554</v>
      </c>
      <c r="Y423" s="673"/>
      <c r="Z423" s="651">
        <f>IF(OR(AC423&lt;0.01,AC423="n/a"),"n/a",M423/AC423*100)</f>
        <v>35.955056179775283</v>
      </c>
      <c r="AA423" s="887">
        <f>IF(OR(AC423&lt;0.01,AC423="n/a"),"n/a",I423/AC423)</f>
        <v>8.0786516853932593</v>
      </c>
      <c r="AB423" s="888">
        <v>12</v>
      </c>
      <c r="AC423" s="866">
        <v>0.89</v>
      </c>
      <c r="AD423" s="866">
        <v>1.01</v>
      </c>
      <c r="AE423" s="866">
        <v>3.44</v>
      </c>
      <c r="AF423" s="866">
        <v>1.07</v>
      </c>
      <c r="AG423" s="866">
        <v>13.8</v>
      </c>
      <c r="AH423" s="866">
        <v>21.099999999999998</v>
      </c>
      <c r="AI423" s="866">
        <v>-17.73</v>
      </c>
      <c r="AJ423" s="866">
        <v>24.8</v>
      </c>
      <c r="AK423" s="866">
        <v>8</v>
      </c>
      <c r="AL423" s="879">
        <v>245.9</v>
      </c>
      <c r="AM423" s="873">
        <v>0.1</v>
      </c>
      <c r="AN423" s="866">
        <v>0.09</v>
      </c>
      <c r="AO423" s="740">
        <f>IF(U423="n/a","n/a",IF(AA423&lt;0,"n/a",IF(AA423="n/a","n/a",J423+U423-AA423)))</f>
        <v>24.845489896213536</v>
      </c>
      <c r="AP423" s="741">
        <f>IF(U423="n/a","n/a",J423+U423)</f>
        <v>32.924141581606797</v>
      </c>
      <c r="AQ423" s="889">
        <f>IF(OR(AC423&lt;0.01,AF423="n/a"),"n/a",(I423/SQRT(22.5*AC423*(I423/AF423))-1)*100)</f>
        <v>-38.017359765923032</v>
      </c>
      <c r="AR423" s="651">
        <f>INDEX(Historical!$C$7:$C$1256,MATCH(B423,Historical!$B$7:$B$1278,0))*IF(AH423="n/a",1.03,IF(AH423&lt;0,1.01,IF(AH423&gt;10,1.1,(1+AH423/100))))</f>
        <v>0.30800000000000005</v>
      </c>
      <c r="AS423" s="887">
        <f>IF($AI423="n/a",1.03*AR423,IF($AI423&lt;0,1.01*AR423,IF($AI423&gt;10,1.1*AR423,(1+$AI423/100)*AR423)))</f>
        <v>0.31108000000000008</v>
      </c>
      <c r="AT423" s="887">
        <f>IF($AK423="n/a",1.03*AS423,IF($AK423&lt;0,1.01*AS423,IF($AK423&gt;10,1.1*AS423,(1+$AK423/100)*AS423)))</f>
        <v>0.33596640000000011</v>
      </c>
      <c r="AU423" s="887">
        <f>IF($AK423="n/a",1.03*AT423,IF($AK423&lt;0,1.01*AT423,IF($AK423&gt;10,1.1*AT423,(1+$AK423/100)*AT423)))</f>
        <v>0.36284371200000015</v>
      </c>
      <c r="AV423" s="887">
        <f>IF($AK423="n/a",1.03*AU423,IF($AK423&lt;0,1.01*AU423,IF($AK423&gt;10,1.1*AU423,(1+$AK423/100)*AU423)))</f>
        <v>0.39187120896000022</v>
      </c>
      <c r="AW423" s="651">
        <f>SUM(AR423:AV423)</f>
        <v>1.7097613209600007</v>
      </c>
      <c r="AX423" s="748">
        <f>AW423/I423*100</f>
        <v>23.779712391655082</v>
      </c>
      <c r="AY423" s="935">
        <v>0.83</v>
      </c>
      <c r="AZ423" s="873">
        <v>19.63</v>
      </c>
      <c r="BA423" s="873">
        <v>-37.04</v>
      </c>
      <c r="BB423" s="873">
        <v>1.38</v>
      </c>
      <c r="BC423" s="873">
        <v>-7.6899999999999995</v>
      </c>
      <c r="BE423" s="624">
        <v>2014</v>
      </c>
      <c r="BF423" s="899">
        <f>IF(BE423&gt;2008,0,IF(BE423&gt;2001,1,IF(BE423&gt;1990,2,IF(BE423&gt;1980,3,IF(BE423&gt;1973,4,IF(BE423&gt;1970,5,IF(BE423&gt;1960,6,IF(BE423&gt;1958,7,IF(BE423&gt;1953,8,9)))))))))</f>
        <v>0</v>
      </c>
      <c r="BG423" s="883">
        <v>1.4000000000000001</v>
      </c>
    </row>
    <row r="424" spans="1:59" ht="11.25" customHeight="1" x14ac:dyDescent="0.2">
      <c r="A424" s="864" t="s">
        <v>274</v>
      </c>
      <c r="B424" s="876" t="s">
        <v>275</v>
      </c>
      <c r="C424" s="933" t="s">
        <v>245</v>
      </c>
      <c r="D424" s="933" t="s">
        <v>4355</v>
      </c>
      <c r="E424" s="733">
        <v>45</v>
      </c>
      <c r="F424" s="1158">
        <v>57</v>
      </c>
      <c r="G424" s="1136" t="s">
        <v>37</v>
      </c>
      <c r="H424" s="1136" t="s">
        <v>115</v>
      </c>
      <c r="I424" s="866">
        <v>213</v>
      </c>
      <c r="J424" s="651">
        <f>(M424/I424)*100</f>
        <v>2.422535211267606</v>
      </c>
      <c r="K424" s="878">
        <v>1.29</v>
      </c>
      <c r="L424" s="888">
        <v>4</v>
      </c>
      <c r="M424" s="642">
        <f>K424*L424</f>
        <v>5.16</v>
      </c>
      <c r="N424" s="871" t="s">
        <v>148</v>
      </c>
      <c r="O424" s="734">
        <v>1.25</v>
      </c>
      <c r="P424" s="862">
        <v>44165</v>
      </c>
      <c r="Q424" s="862">
        <v>44180</v>
      </c>
      <c r="R424" s="642">
        <f>(K424-O424)/O424*100</f>
        <v>3.2000000000000028</v>
      </c>
      <c r="S424" s="701">
        <f>IF(INDEX(Historical!$D$7:$D$1254,MATCH(B424,Historical!$B$7:$B$1278,0))=0,"n/a",(INDEX(Historical!$C$7:$C$1256,MATCH(B424,Historical!$B$7:$B$1278,0))/INDEX(Historical!$D$7:$D$1254,MATCH(B424,Historical!$B$7:$B$1278,0))-1)*100)</f>
        <v>12.887828162291171</v>
      </c>
      <c r="T424" s="701">
        <f>IF(INDEX(Historical!$F$7:$F$1247,MATCH(B424,Historical!$B$7:$B$1278,0))=0,"n/a",((INDEX(Historical!$C$7:$C$1256,MATCH(B424,Historical!$B$7:$B$1278,0))/INDEX(Historical!$F$7:$F$1247,MATCH(B424,Historical!$B$7:$B$1278,0)))^(1/3)-1)*100)</f>
        <v>9.4253588741905592</v>
      </c>
      <c r="U424" s="701">
        <f>IF(INDEX(Historical!$H$7:$H$1247,MATCH(B424,Historical!$B$7:$B$1278,0))=0,"n/a",((INDEX(Historical!$C$7:$C$1256,MATCH(B424,Historical!$B$7:$B$1278,0))/INDEX(Historical!$H$7:$H$1247,MATCH(B424,Historical!$B$7:$B$1278,0)))^(1/5)-1)*100)</f>
        <v>7.5963302873188976</v>
      </c>
      <c r="V424" s="701">
        <f>IF(INDEX(Historical!$O$7:$O$1247,MATCH(B424,Historical!$B$7:$B$1278,0))=0,"n/a",((INDEX(Historical!$C$7:$C$1256,MATCH(B424,Historical!$B$7:$B$1278,0))/INDEX(Historical!$O$7:$O$1247,MATCH(B424,Historical!$B$7:$B$1278,0)))^(1/10)-1)*100)</f>
        <v>8.7203214942733531</v>
      </c>
      <c r="W424" s="702">
        <f>IF(OR(U424&lt;=0,U424="n/a",V424&lt;=0,V424="n/a"),"n/a",U424/V424)</f>
        <v>0.871106677925512</v>
      </c>
      <c r="X424" s="703">
        <f>IF(OR(AJ424&lt;=0,AJ424="n/a",U424&lt;=0,U424="n/a"),"n/a",U424/AJ424)</f>
        <v>0.72346002736370452</v>
      </c>
      <c r="Y424" s="814"/>
      <c r="Z424" s="651">
        <f>IF(OR(AC424&lt;0.01,AC424="n/a"),"n/a",M424/AC424*100)</f>
        <v>81.774960380348659</v>
      </c>
      <c r="AA424" s="887">
        <f>IF(OR(AC424&lt;0.01,AC424="n/a"),"n/a",I424/AC424)</f>
        <v>33.75594294770206</v>
      </c>
      <c r="AB424" s="888">
        <v>12</v>
      </c>
      <c r="AC424" s="866">
        <v>6.31</v>
      </c>
      <c r="AD424" s="866">
        <v>6.89</v>
      </c>
      <c r="AE424" s="866">
        <v>8.25</v>
      </c>
      <c r="AF424" s="866" t="s">
        <v>136</v>
      </c>
      <c r="AG424" s="869">
        <v>-53.7</v>
      </c>
      <c r="AH424" s="866">
        <v>4</v>
      </c>
      <c r="AI424" s="866">
        <v>39.39</v>
      </c>
      <c r="AJ424" s="866">
        <v>10.5</v>
      </c>
      <c r="AK424" s="866">
        <v>4.9000000000000004</v>
      </c>
      <c r="AL424" s="879">
        <v>158800</v>
      </c>
      <c r="AM424" s="873">
        <v>0.12</v>
      </c>
      <c r="AN424" s="866" t="s">
        <v>136</v>
      </c>
      <c r="AO424" s="740">
        <f>IF(U424="n/a","n/a",IF(AA424&lt;0,"n/a",IF(AA424="n/a","n/a",J424+U424-AA424)))</f>
        <v>-23.737077449115557</v>
      </c>
      <c r="AP424" s="741">
        <f>IF(U424="n/a","n/a",J424+U424)</f>
        <v>10.018865498586504</v>
      </c>
      <c r="AQ424" s="889" t="str">
        <f>IF(OR(AC424&lt;0.01,AF424="n/a"),"n/a",(I424/SQRT(22.5*AC424*(I424/AF424))-1)*100)</f>
        <v>n/a</v>
      </c>
      <c r="AR424" s="651">
        <f>INDEX(Historical!$C$7:$C$1256,MATCH(B424,Historical!$B$7:$B$1278,0))*IF(AH424="n/a",1.03,IF(AH424&lt;0,1.01,IF(AH424&gt;10,1.1,(1+AH424/100))))</f>
        <v>4.9192000000000009</v>
      </c>
      <c r="AS424" s="887">
        <f>IF($AI424="n/a",1.03*AR424,IF($AI424&lt;0,1.01*AR424,IF($AI424&gt;10,1.1*AR424,(1+$AI424/100)*AR424)))</f>
        <v>5.4111200000000013</v>
      </c>
      <c r="AT424" s="887">
        <f>IF($AK424="n/a",1.03*AS424,IF($AK424&lt;0,1.01*AS424,IF($AK424&gt;10,1.1*AS424,(1+$AK424/100)*AS424)))</f>
        <v>5.6762648800000006</v>
      </c>
      <c r="AU424" s="887">
        <f>IF($AK424="n/a",1.03*AT424,IF($AK424&lt;0,1.01*AT424,IF($AK424&gt;10,1.1*AT424,(1+$AK424/100)*AT424)))</f>
        <v>5.9544018591199999</v>
      </c>
      <c r="AV424" s="887">
        <f>IF($AK424="n/a",1.03*AU424,IF($AK424&lt;0,1.01*AU424,IF($AK424&gt;10,1.1*AU424,(1+$AK424/100)*AU424)))</f>
        <v>6.2461675502168799</v>
      </c>
      <c r="AW424" s="651">
        <f>SUM(AR424:AV424)</f>
        <v>28.207154289336884</v>
      </c>
      <c r="AX424" s="748">
        <f>AW424/I424*100</f>
        <v>13.242795441003233</v>
      </c>
      <c r="AY424" s="935">
        <v>0.62</v>
      </c>
      <c r="AZ424" s="873">
        <v>71.460000000000008</v>
      </c>
      <c r="BA424" s="873">
        <v>-8.15</v>
      </c>
      <c r="BB424" s="873">
        <v>-3.16</v>
      </c>
      <c r="BC424" s="873">
        <v>7.6300000000000008</v>
      </c>
      <c r="BE424" s="624">
        <v>1976</v>
      </c>
      <c r="BF424" s="899">
        <f>IF(BE424&gt;2008,0,IF(BE424&gt;2001,1,IF(BE424&gt;1990,2,IF(BE424&gt;1980,3,IF(BE424&gt;1973,4,IF(BE424&gt;1970,5,IF(BE424&gt;1960,6,IF(BE424&gt;1958,7,IF(BE424&gt;1953,8,9)))))))))</f>
        <v>4</v>
      </c>
      <c r="BG424" s="883">
        <v>9.8000000000000007</v>
      </c>
    </row>
    <row r="425" spans="1:59" ht="11.25" customHeight="1" x14ac:dyDescent="0.2">
      <c r="A425" s="872" t="s">
        <v>676</v>
      </c>
      <c r="B425" s="876" t="s">
        <v>677</v>
      </c>
      <c r="C425" s="933" t="s">
        <v>4196</v>
      </c>
      <c r="D425" s="933" t="s">
        <v>4329</v>
      </c>
      <c r="E425" s="733">
        <v>19</v>
      </c>
      <c r="F425" s="1158">
        <v>173</v>
      </c>
      <c r="G425" s="1141" t="s">
        <v>106</v>
      </c>
      <c r="H425" s="1141" t="s">
        <v>106</v>
      </c>
      <c r="I425" s="875">
        <v>105.08</v>
      </c>
      <c r="J425" s="651">
        <f>(M425/I425)*100</f>
        <v>1.4008374571754854</v>
      </c>
      <c r="K425" s="878">
        <v>0.36799999999999999</v>
      </c>
      <c r="L425" s="888">
        <v>4</v>
      </c>
      <c r="M425" s="642">
        <f>K425*L425</f>
        <v>1.472</v>
      </c>
      <c r="N425" s="871" t="s">
        <v>791</v>
      </c>
      <c r="O425" s="734">
        <v>0.36749999999999999</v>
      </c>
      <c r="P425" s="862">
        <v>44063</v>
      </c>
      <c r="Q425" s="862">
        <v>44078</v>
      </c>
      <c r="R425" s="642">
        <f>(K425-O425)/O425*100</f>
        <v>0.13605442176870761</v>
      </c>
      <c r="S425" s="701">
        <f>IF(INDEX(Historical!$D$7:$D$1254,MATCH(B425,Historical!$B$7:$B$1278,0))=0,"n/a",(INDEX(Historical!$C$7:$C$1256,MATCH(B425,Historical!$B$7:$B$1278,0))/INDEX(Historical!$D$7:$D$1254,MATCH(B425,Historical!$B$7:$B$1278,0))-1)*100)</f>
        <v>0.54982817869415612</v>
      </c>
      <c r="T425" s="701">
        <f>IF(INDEX(Historical!$F$7:$F$1247,MATCH(B425,Historical!$B$7:$B$1278,0))=0,"n/a",((INDEX(Historical!$C$7:$C$1256,MATCH(B425,Historical!$B$7:$B$1278,0))/INDEX(Historical!$F$7:$F$1247,MATCH(B425,Historical!$B$7:$B$1278,0)))^(1/3)-1)*100)</f>
        <v>0.55287923822167073</v>
      </c>
      <c r="U425" s="701">
        <f>IF(INDEX(Historical!$H$7:$H$1247,MATCH(B425,Historical!$B$7:$B$1278,0))=0,"n/a",((INDEX(Historical!$C$7:$C$1256,MATCH(B425,Historical!$B$7:$B$1278,0))/INDEX(Historical!$H$7:$H$1247,MATCH(B425,Historical!$B$7:$B$1278,0)))^(1/5)-1)*100)</f>
        <v>0.55597589981715156</v>
      </c>
      <c r="V425" s="701">
        <f>IF(INDEX(Historical!$O$7:$O$1247,MATCH(B425,Historical!$B$7:$B$1278,0))=0,"n/a",((INDEX(Historical!$C$7:$C$1256,MATCH(B425,Historical!$B$7:$B$1278,0))/INDEX(Historical!$O$7:$O$1247,MATCH(B425,Historical!$B$7:$B$1278,0)))^(1/10)-1)*100)</f>
        <v>0.75496299467809891</v>
      </c>
      <c r="W425" s="702">
        <f>IF(OR(U425&lt;=0,U425="n/a",V425&lt;=0,V425="n/a"),"n/a",U425/V425)</f>
        <v>0.73642801532836522</v>
      </c>
      <c r="X425" s="703">
        <f>IF(OR(AJ425&lt;=0,AJ425="n/a",U425&lt;=0,U425="n/a"),"n/a",U425/AJ425)</f>
        <v>8.9673532228572828E-2</v>
      </c>
      <c r="Y425" s="877"/>
      <c r="Z425" s="651">
        <f>IF(OR(AC425&lt;0.01,AC425="n/a"),"n/a",M425/AC425*100)</f>
        <v>58.879999999999995</v>
      </c>
      <c r="AA425" s="887">
        <f>IF(OR(AC425&lt;0.01,AC425="n/a"),"n/a",I425/AC425)</f>
        <v>42.031999999999996</v>
      </c>
      <c r="AB425" s="888">
        <v>3</v>
      </c>
      <c r="AC425" s="866">
        <v>2.5</v>
      </c>
      <c r="AD425" s="866">
        <v>6.01</v>
      </c>
      <c r="AE425" s="866">
        <v>5.04</v>
      </c>
      <c r="AF425" s="866">
        <v>4.7300000000000004</v>
      </c>
      <c r="AG425" s="866">
        <v>11.700000000000001</v>
      </c>
      <c r="AH425" s="866">
        <v>50.8</v>
      </c>
      <c r="AI425" s="866">
        <v>13.77</v>
      </c>
      <c r="AJ425" s="866">
        <v>6.2</v>
      </c>
      <c r="AK425" s="866">
        <v>7.0000000000000009</v>
      </c>
      <c r="AL425" s="879">
        <v>26530</v>
      </c>
      <c r="AM425" s="873">
        <v>2.1999999999999997</v>
      </c>
      <c r="AN425" s="866">
        <v>1.7</v>
      </c>
      <c r="AO425" s="740">
        <f>IF(U425="n/a","n/a",IF(AA425&lt;0,"n/a",IF(AA425="n/a","n/a",J425+U425-AA425)))</f>
        <v>-40.075186643007356</v>
      </c>
      <c r="AP425" s="741">
        <f>IF(U425="n/a","n/a",J425+U425)</f>
        <v>1.9568133569926369</v>
      </c>
      <c r="AQ425" s="889">
        <f>IF(OR(AC425&lt;0.01,AF425="n/a"),"n/a",(I425/SQRT(22.5*AC425*(I425/AF425))-1)*100)</f>
        <v>197.25511676747379</v>
      </c>
      <c r="AR425" s="651">
        <f>INDEX(Historical!$C$7:$C$1256,MATCH(B425,Historical!$B$7:$B$1278,0))*IF(AH425="n/a",1.03,IF(AH425&lt;0,1.01,IF(AH425&gt;10,1.1,(1+AH425/100))))</f>
        <v>1.6093000000000002</v>
      </c>
      <c r="AS425" s="887">
        <f>IF($AI425="n/a",1.03*AR425,IF($AI425&lt;0,1.01*AR425,IF($AI425&gt;10,1.1*AR425,(1+$AI425/100)*AR425)))</f>
        <v>1.7702300000000004</v>
      </c>
      <c r="AT425" s="887">
        <f>IF($AK425="n/a",1.03*AS425,IF($AK425&lt;0,1.01*AS425,IF($AK425&gt;10,1.1*AS425,(1+$AK425/100)*AS425)))</f>
        <v>1.8941461000000006</v>
      </c>
      <c r="AU425" s="887">
        <f>IF($AK425="n/a",1.03*AT425,IF($AK425&lt;0,1.01*AT425,IF($AK425&gt;10,1.1*AT425,(1+$AK425/100)*AT425)))</f>
        <v>2.0267363270000009</v>
      </c>
      <c r="AV425" s="887">
        <f>IF($AK425="n/a",1.03*AU425,IF($AK425&lt;0,1.01*AU425,IF($AK425&gt;10,1.1*AU425,(1+$AK425/100)*AU425)))</f>
        <v>2.1686078698900011</v>
      </c>
      <c r="AW425" s="651">
        <f>SUM(AR425:AV425)</f>
        <v>9.4690202968900028</v>
      </c>
      <c r="AX425" s="748">
        <f>AW425/I425*100</f>
        <v>9.0112488550532959</v>
      </c>
      <c r="AY425" s="935">
        <v>1.64</v>
      </c>
      <c r="AZ425" s="873">
        <v>97.7</v>
      </c>
      <c r="BA425" s="873">
        <v>-9.85</v>
      </c>
      <c r="BB425" s="873">
        <v>-1.46</v>
      </c>
      <c r="BC425" s="873">
        <v>8.4500000000000011</v>
      </c>
      <c r="BE425" s="624">
        <v>2002</v>
      </c>
      <c r="BF425" s="899">
        <f>IF(BE425&gt;2008,0,IF(BE425&gt;2001,1,IF(BE425&gt;1990,2,IF(BE425&gt;1980,3,IF(BE425&gt;1973,4,IF(BE425&gt;1970,5,IF(BE425&gt;1960,6,IF(BE425&gt;1958,7,IF(BE425&gt;1953,8,9)))))))))</f>
        <v>1</v>
      </c>
      <c r="BG425" s="883">
        <v>3.6999999999999997</v>
      </c>
    </row>
    <row r="426" spans="1:59" ht="11.25" customHeight="1" x14ac:dyDescent="0.2">
      <c r="A426" s="872" t="s">
        <v>672</v>
      </c>
      <c r="B426" s="876" t="s">
        <v>673</v>
      </c>
      <c r="C426" s="933" t="s">
        <v>153</v>
      </c>
      <c r="D426" s="933" t="s">
        <v>4324</v>
      </c>
      <c r="E426" s="733">
        <v>13</v>
      </c>
      <c r="F426" s="1158">
        <v>276</v>
      </c>
      <c r="G426" s="1158" t="s">
        <v>115</v>
      </c>
      <c r="H426" s="1158" t="s">
        <v>115</v>
      </c>
      <c r="I426" s="875">
        <v>147.49</v>
      </c>
      <c r="J426" s="651">
        <f>(M426/I426)*100</f>
        <v>1.1390602752728998</v>
      </c>
      <c r="K426" s="878">
        <v>0.42</v>
      </c>
      <c r="L426" s="888">
        <v>4</v>
      </c>
      <c r="M426" s="642">
        <f>K426*L426</f>
        <v>1.68</v>
      </c>
      <c r="N426" s="871" t="s">
        <v>163</v>
      </c>
      <c r="O426" s="734">
        <v>0.41</v>
      </c>
      <c r="P426" s="862">
        <v>44074</v>
      </c>
      <c r="Q426" s="862">
        <v>44105</v>
      </c>
      <c r="R426" s="642">
        <f>(K426-O426)/O426*100</f>
        <v>2.4390243902439046</v>
      </c>
      <c r="S426" s="701">
        <f>IF(INDEX(Historical!$D$7:$D$1254,MATCH(B426,Historical!$B$7:$B$1278,0))=0,"n/a",(INDEX(Historical!$C$7:$C$1256,MATCH(B426,Historical!$B$7:$B$1278,0))/INDEX(Historical!$D$7:$D$1254,MATCH(B426,Historical!$B$7:$B$1278,0))-1)*100)</f>
        <v>12.056737588652489</v>
      </c>
      <c r="T426" s="701">
        <f>IF(INDEX(Historical!$F$7:$F$1247,MATCH(B426,Historical!$B$7:$B$1278,0))=0,"n/a",((INDEX(Historical!$C$7:$C$1256,MATCH(B426,Historical!$B$7:$B$1278,0))/INDEX(Historical!$F$7:$F$1247,MATCH(B426,Historical!$B$7:$B$1278,0)))^(1/3)-1)*100)</f>
        <v>12.15354911010289</v>
      </c>
      <c r="U426" s="701">
        <f>IF(INDEX(Historical!$H$7:$H$1247,MATCH(B426,Historical!$B$7:$B$1278,0))=0,"n/a",((INDEX(Historical!$C$7:$C$1256,MATCH(B426,Historical!$B$7:$B$1278,0))/INDEX(Historical!$H$7:$H$1247,MATCH(B426,Historical!$B$7:$B$1278,0)))^(1/5)-1)*100)</f>
        <v>10.478347805926491</v>
      </c>
      <c r="V426" s="701">
        <f>IF(INDEX(Historical!$O$7:$O$1247,MATCH(B426,Historical!$B$7:$B$1278,0))=0,"n/a",((INDEX(Historical!$C$7:$C$1256,MATCH(B426,Historical!$B$7:$B$1278,0))/INDEX(Historical!$O$7:$O$1247,MATCH(B426,Historical!$B$7:$B$1278,0)))^(1/10)-1)*100)</f>
        <v>12.652694769125716</v>
      </c>
      <c r="W426" s="702">
        <f>IF(OR(U426&lt;=0,U426="n/a",V426&lt;=0,V426="n/a"),"n/a",U426/V426)</f>
        <v>0.8281514726408381</v>
      </c>
      <c r="X426" s="703" t="str">
        <f>IF(OR(AJ426&lt;=0,AJ426="n/a",U426&lt;=0,U426="n/a"),"n/a",U426/AJ426)</f>
        <v>n/a</v>
      </c>
      <c r="Y426" s="664"/>
      <c r="Z426" s="651">
        <f>IF(OR(AC426&lt;0.01,AC426="n/a"),"n/a",M426/AC426*100)</f>
        <v>30.65693430656934</v>
      </c>
      <c r="AA426" s="887">
        <f>IF(OR(AC426&lt;0.01,AC426="n/a"),"n/a",I426/AC426)</f>
        <v>26.914233576642335</v>
      </c>
      <c r="AB426" s="888">
        <v>3</v>
      </c>
      <c r="AC426" s="866">
        <v>5.48</v>
      </c>
      <c r="AD426" s="866">
        <v>3.34</v>
      </c>
      <c r="AE426" s="866">
        <v>0.1</v>
      </c>
      <c r="AF426" s="866">
        <v>4.3899999999999997</v>
      </c>
      <c r="AG426" s="866">
        <v>15.9</v>
      </c>
      <c r="AH426" s="866">
        <v>1.7000000000000002</v>
      </c>
      <c r="AI426" s="866">
        <v>11.559999999999999</v>
      </c>
      <c r="AJ426" s="866">
        <v>-8</v>
      </c>
      <c r="AK426" s="866">
        <v>8.07</v>
      </c>
      <c r="AL426" s="879">
        <v>23590</v>
      </c>
      <c r="AM426" s="873">
        <v>0.33</v>
      </c>
      <c r="AN426" s="866">
        <v>1.37</v>
      </c>
      <c r="AO426" s="740">
        <f>IF(U426="n/a","n/a",IF(AA426&lt;0,"n/a",IF(AA426="n/a","n/a",J426+U426-AA426)))</f>
        <v>-15.296825495442944</v>
      </c>
      <c r="AP426" s="741">
        <f>IF(U426="n/a","n/a",J426+U426)</f>
        <v>11.617408081199391</v>
      </c>
      <c r="AQ426" s="889">
        <f>IF(OR(AC426&lt;0.01,AF426="n/a"),"n/a",(I426/SQRT(22.5*AC426*(I426/AF426))-1)*100)</f>
        <v>129.15640985673213</v>
      </c>
      <c r="AR426" s="651">
        <f>INDEX(Historical!$C$7:$C$1256,MATCH(B426,Historical!$B$7:$B$1278,0))*IF(AH426="n/a",1.03,IF(AH426&lt;0,1.01,IF(AH426&gt;10,1.1,(1+AH426/100))))</f>
        <v>1.60686</v>
      </c>
      <c r="AS426" s="887">
        <f>IF($AI426="n/a",1.03*AR426,IF($AI426&lt;0,1.01*AR426,IF($AI426&gt;10,1.1*AR426,(1+$AI426/100)*AR426)))</f>
        <v>1.7675460000000001</v>
      </c>
      <c r="AT426" s="887">
        <f>IF($AK426="n/a",1.03*AS426,IF($AK426&lt;0,1.01*AS426,IF($AK426&gt;10,1.1*AS426,(1+$AK426/100)*AS426)))</f>
        <v>1.9101869622000001</v>
      </c>
      <c r="AU426" s="887">
        <f>IF($AK426="n/a",1.03*AT426,IF($AK426&lt;0,1.01*AT426,IF($AK426&gt;10,1.1*AT426,(1+$AK426/100)*AT426)))</f>
        <v>2.06433905004954</v>
      </c>
      <c r="AV426" s="887">
        <f>IF($AK426="n/a",1.03*AU426,IF($AK426&lt;0,1.01*AU426,IF($AK426&gt;10,1.1*AU426,(1+$AK426/100)*AU426)))</f>
        <v>2.2309312113885378</v>
      </c>
      <c r="AW426" s="651">
        <f>SUM(AR426:AV426)</f>
        <v>9.5798632236380783</v>
      </c>
      <c r="AX426" s="748">
        <f>AW426/I426*100</f>
        <v>6.4952628813059032</v>
      </c>
      <c r="AY426" s="935">
        <v>0.82</v>
      </c>
      <c r="AZ426" s="873">
        <v>30.990000000000002</v>
      </c>
      <c r="BA426" s="873">
        <v>-14.34</v>
      </c>
      <c r="BB426" s="873">
        <v>-2.31</v>
      </c>
      <c r="BC426" s="873">
        <v>-0.49</v>
      </c>
      <c r="BE426" s="624">
        <v>2008</v>
      </c>
      <c r="BF426" s="899">
        <f>IF(BE426&gt;2008,0,IF(BE426&gt;2001,1,IF(BE426&gt;1990,2,IF(BE426&gt;1980,3,IF(BE426&gt;1973,4,IF(BE426&gt;1970,5,IF(BE426&gt;1960,6,IF(BE426&gt;1958,7,IF(BE426&gt;1953,8,9)))))))))</f>
        <v>1</v>
      </c>
      <c r="BG426" s="883">
        <v>1.5</v>
      </c>
    </row>
    <row r="427" spans="1:59" s="774" customFormat="1" ht="11.25" customHeight="1" x14ac:dyDescent="0.2">
      <c r="A427" s="646" t="s">
        <v>1477</v>
      </c>
      <c r="B427" s="782" t="s">
        <v>1478</v>
      </c>
      <c r="C427" s="933" t="s">
        <v>108</v>
      </c>
      <c r="D427" s="933" t="s">
        <v>4337</v>
      </c>
      <c r="E427" s="756">
        <v>11</v>
      </c>
      <c r="F427" s="1158">
        <v>305</v>
      </c>
      <c r="G427" s="1181" t="s">
        <v>106</v>
      </c>
      <c r="H427" s="1181" t="s">
        <v>106</v>
      </c>
      <c r="I427" s="757">
        <v>262.89999999999998</v>
      </c>
      <c r="J427" s="758">
        <f>(M427/I427)*100</f>
        <v>0.85203499429440877</v>
      </c>
      <c r="K427" s="759">
        <v>0.56000000000000005</v>
      </c>
      <c r="L427" s="760">
        <v>4</v>
      </c>
      <c r="M427" s="761">
        <f>K427*L427</f>
        <v>2.2400000000000002</v>
      </c>
      <c r="N427" s="762" t="s">
        <v>111</v>
      </c>
      <c r="O427" s="763">
        <v>0.5</v>
      </c>
      <c r="P427" s="764">
        <v>43885</v>
      </c>
      <c r="Q427" s="764">
        <v>43908</v>
      </c>
      <c r="R427" s="761">
        <f>(K427-O427)/O427*100</f>
        <v>12.000000000000011</v>
      </c>
      <c r="S427" s="701">
        <f>IF(INDEX(Historical!$D$7:$D$1254,MATCH(B427,Historical!$B$7:$B$1278,0))=0,"n/a",(INDEX(Historical!$C$7:$C$1256,MATCH(B427,Historical!$B$7:$B$1278,0))/INDEX(Historical!$D$7:$D$1254,MATCH(B427,Historical!$B$7:$B$1278,0))-1)*100)</f>
        <v>13.636363636363647</v>
      </c>
      <c r="T427" s="701">
        <f>IF(INDEX(Historical!$F$7:$F$1247,MATCH(B427,Historical!$B$7:$B$1278,0))=0,"n/a",((INDEX(Historical!$C$7:$C$1256,MATCH(B427,Historical!$B$7:$B$1278,0))/INDEX(Historical!$F$7:$F$1247,MATCH(B427,Historical!$B$7:$B$1278,0)))^(1/3)-1)*100)</f>
        <v>11.060352259318783</v>
      </c>
      <c r="U427" s="701">
        <f>IF(INDEX(Historical!$H$7:$H$1247,MATCH(B427,Historical!$B$7:$B$1278,0))=0,"n/a",((INDEX(Historical!$C$7:$C$1256,MATCH(B427,Historical!$B$7:$B$1278,0))/INDEX(Historical!$H$7:$H$1247,MATCH(B427,Historical!$B$7:$B$1278,0)))^(1/5)-1)*100)</f>
        <v>12.295510705682089</v>
      </c>
      <c r="V427" s="701">
        <f>IF(INDEX(Historical!$O$7:$O$1247,MATCH(B427,Historical!$B$7:$B$1278,0))=0,"n/a",((INDEX(Historical!$C$7:$C$1256,MATCH(B427,Historical!$B$7:$B$1278,0))/INDEX(Historical!$O$7:$O$1247,MATCH(B427,Historical!$B$7:$B$1278,0)))^(1/10)-1)*100)</f>
        <v>17.461894308801895</v>
      </c>
      <c r="W427" s="702">
        <f>IF(OR(U427&lt;=0,U427="n/a",V427&lt;=0,V427="n/a"),"n/a",U427/V427)</f>
        <v>0.70413384070732676</v>
      </c>
      <c r="X427" s="703">
        <f>IF(OR(AJ427&lt;=0,AJ427="n/a",U427&lt;=0,U427="n/a"),"n/a",U427/AJ427)</f>
        <v>1.2295510705682089</v>
      </c>
      <c r="Y427" s="765"/>
      <c r="Z427" s="758">
        <f>IF(OR(AC427&lt;0.01,AC427="n/a"),"n/a",M427/AC427*100)</f>
        <v>24.534501642935378</v>
      </c>
      <c r="AA427" s="766">
        <f>IF(OR(AC427&lt;0.01,AC427="n/a"),"n/a",I427/AC427)</f>
        <v>28.795180722891562</v>
      </c>
      <c r="AB427" s="760">
        <v>12</v>
      </c>
      <c r="AC427" s="767">
        <v>9.1300000000000008</v>
      </c>
      <c r="AD427" s="767">
        <v>3.34</v>
      </c>
      <c r="AE427" s="767">
        <v>9.52</v>
      </c>
      <c r="AF427" s="767">
        <v>47.37</v>
      </c>
      <c r="AG427" s="1142">
        <v>256.39999999999998</v>
      </c>
      <c r="AH427" s="767">
        <v>15.4</v>
      </c>
      <c r="AI427" s="767">
        <v>4.91</v>
      </c>
      <c r="AJ427" s="767">
        <v>10</v>
      </c>
      <c r="AK427" s="767">
        <v>8.6199999999999992</v>
      </c>
      <c r="AL427" s="768">
        <v>49500</v>
      </c>
      <c r="AM427" s="1038">
        <v>0.3</v>
      </c>
      <c r="AN427" s="767">
        <v>0</v>
      </c>
      <c r="AO427" s="770">
        <f>IF(U427="n/a","n/a",IF(AA427&lt;0,"n/a",IF(AA427="n/a","n/a",J427+U427-AA427)))</f>
        <v>-15.647635022915065</v>
      </c>
      <c r="AP427" s="771">
        <f>IF(U427="n/a","n/a",J427+U427)</f>
        <v>13.147545699976497</v>
      </c>
      <c r="AQ427" s="772">
        <f>IF(OR(AC427&lt;0.01,AF427="n/a"),"n/a",(I427/SQRT(22.5*AC427*(I427/AF427))-1)*100)</f>
        <v>678.6106460565577</v>
      </c>
      <c r="AR427" s="651">
        <f>INDEX(Historical!$C$7:$C$1256,MATCH(B427,Historical!$B$7:$B$1278,0))*IF(AH427="n/a",1.03,IF(AH427&lt;0,1.01,IF(AH427&gt;10,1.1,(1+AH427/100))))</f>
        <v>2.2000000000000002</v>
      </c>
      <c r="AS427" s="766">
        <f>IF($AI427="n/a",1.03*AR427,IF($AI427&lt;0,1.01*AR427,IF($AI427&gt;10,1.1*AR427,(1+$AI427/100)*AR427)))</f>
        <v>2.30802</v>
      </c>
      <c r="AT427" s="766">
        <f>IF($AK427="n/a",1.03*AS427,IF($AK427&lt;0,1.01*AS427,IF($AK427&gt;10,1.1*AS427,(1+$AK427/100)*AS427)))</f>
        <v>2.5069713240000002</v>
      </c>
      <c r="AU427" s="766">
        <f>IF($AK427="n/a",1.03*AT427,IF($AK427&lt;0,1.01*AT427,IF($AK427&gt;10,1.1*AT427,(1+$AK427/100)*AT427)))</f>
        <v>2.7230722521288002</v>
      </c>
      <c r="AV427" s="766">
        <f>IF($AK427="n/a",1.03*AU427,IF($AK427&lt;0,1.01*AU427,IF($AK427&gt;10,1.1*AU427,(1+$AK427/100)*AU427)))</f>
        <v>2.9578010802623029</v>
      </c>
      <c r="AW427" s="758">
        <f>SUM(AR427:AV427)</f>
        <v>12.695864656391104</v>
      </c>
      <c r="AX427" s="773">
        <f>AW427/I427*100</f>
        <v>4.8291611473530258</v>
      </c>
      <c r="AY427" s="936">
        <v>1.19</v>
      </c>
      <c r="AZ427" s="769">
        <v>60.12</v>
      </c>
      <c r="BA427" s="769">
        <v>-14.069999999999999</v>
      </c>
      <c r="BB427" s="769">
        <v>-7.76</v>
      </c>
      <c r="BC427" s="769">
        <v>-0.48</v>
      </c>
      <c r="BD427" s="909"/>
      <c r="BE427" s="624">
        <v>2010</v>
      </c>
      <c r="BF427" s="899">
        <f>IF(BE427&gt;2008,0,IF(BE427&gt;2001,1,IF(BE427&gt;1990,2,IF(BE427&gt;1980,3,IF(BE427&gt;1973,4,IF(BE427&gt;1970,5,IF(BE427&gt;1960,6,IF(BE427&gt;1958,7,IF(BE427&gt;1953,8,9)))))))))</f>
        <v>0</v>
      </c>
      <c r="BG427" s="825">
        <v>16.400000000000002</v>
      </c>
    </row>
    <row r="428" spans="1:59" ht="11.25" customHeight="1" x14ac:dyDescent="0.2">
      <c r="A428" s="872" t="s">
        <v>285</v>
      </c>
      <c r="B428" s="876" t="s">
        <v>286</v>
      </c>
      <c r="C428" s="933" t="s">
        <v>108</v>
      </c>
      <c r="D428" s="933" t="s">
        <v>118</v>
      </c>
      <c r="E428" s="733">
        <v>33</v>
      </c>
      <c r="F428" s="1158">
        <v>84</v>
      </c>
      <c r="G428" s="1178" t="s">
        <v>106</v>
      </c>
      <c r="H428" s="1178" t="s">
        <v>106</v>
      </c>
      <c r="I428" s="866">
        <v>40.71</v>
      </c>
      <c r="J428" s="651">
        <f>(M428/I428)*100</f>
        <v>6.1901252763448777</v>
      </c>
      <c r="K428" s="885">
        <v>0.63</v>
      </c>
      <c r="L428" s="888">
        <v>4</v>
      </c>
      <c r="M428" s="642">
        <f>K428*L428</f>
        <v>2.52</v>
      </c>
      <c r="N428" s="871" t="s">
        <v>287</v>
      </c>
      <c r="O428" s="735">
        <v>0.62749999999999995</v>
      </c>
      <c r="P428" s="619">
        <v>43810</v>
      </c>
      <c r="Q428" s="619">
        <v>43825</v>
      </c>
      <c r="R428" s="642">
        <f>(K428-O428)/O428*100</f>
        <v>0.39840637450200128</v>
      </c>
      <c r="S428" s="701">
        <f>IF(INDEX(Historical!$D$7:$D$1254,MATCH(B428,Historical!$B$7:$B$1278,0))=0,"n/a",(INDEX(Historical!$C$7:$C$1256,MATCH(B428,Historical!$B$7:$B$1278,0))/INDEX(Historical!$D$7:$D$1254,MATCH(B428,Historical!$B$7:$B$1278,0))-1)*100)</f>
        <v>0.39960039960040827</v>
      </c>
      <c r="T428" s="701">
        <f>IF(INDEX(Historical!$F$7:$F$1247,MATCH(B428,Historical!$B$7:$B$1278,0))=0,"n/a",((INDEX(Historical!$C$7:$C$1256,MATCH(B428,Historical!$B$7:$B$1278,0))/INDEX(Historical!$F$7:$F$1247,MATCH(B428,Historical!$B$7:$B$1278,0)))^(1/3)-1)*100)</f>
        <v>0.40120790759770042</v>
      </c>
      <c r="U428" s="701">
        <f>IF(INDEX(Historical!$H$7:$H$1247,MATCH(B428,Historical!$B$7:$B$1278,0))=0,"n/a",((INDEX(Historical!$C$7:$C$1256,MATCH(B428,Historical!$B$7:$B$1278,0))/INDEX(Historical!$H$7:$H$1247,MATCH(B428,Historical!$B$7:$B$1278,0)))^(1/5)-1)*100)</f>
        <v>0.40283278526862532</v>
      </c>
      <c r="V428" s="701">
        <f>IF(INDEX(Historical!$O$7:$O$1247,MATCH(B428,Historical!$B$7:$B$1278,0))=0,"n/a",((INDEX(Historical!$C$7:$C$1256,MATCH(B428,Historical!$B$7:$B$1278,0))/INDEX(Historical!$O$7:$O$1247,MATCH(B428,Historical!$B$7:$B$1278,0)))^(1/10)-1)*100)</f>
        <v>0.75695055325406546</v>
      </c>
      <c r="W428" s="702">
        <f>IF(OR(U428&lt;=0,U428="n/a",V428&lt;=0,V428="n/a"),"n/a",U428/V428)</f>
        <v>0.53217846732112384</v>
      </c>
      <c r="X428" s="703">
        <f>IF(OR(AJ428&lt;=0,AJ428="n/a",U428&lt;=0,U428="n/a"),"n/a",U428/AJ428)</f>
        <v>3.2750632948668722E-2</v>
      </c>
      <c r="Y428" s="876"/>
      <c r="Z428" s="651">
        <f>IF(OR(AC428&lt;0.01,AC428="n/a"),"n/a",M428/AC428*100)</f>
        <v>73.469387755102034</v>
      </c>
      <c r="AA428" s="887">
        <f>IF(OR(AC428&lt;0.01,AC428="n/a"),"n/a",I428/AC428)</f>
        <v>11.868804664723031</v>
      </c>
      <c r="AB428" s="888">
        <v>12</v>
      </c>
      <c r="AC428" s="866">
        <v>3.43</v>
      </c>
      <c r="AD428" s="866">
        <v>0.31</v>
      </c>
      <c r="AE428" s="866">
        <v>0.61</v>
      </c>
      <c r="AF428" s="866">
        <v>1.24</v>
      </c>
      <c r="AG428" s="866">
        <v>10.8</v>
      </c>
      <c r="AH428" s="866">
        <v>76.900000000000006</v>
      </c>
      <c r="AI428" s="866">
        <v>-25</v>
      </c>
      <c r="AJ428" s="866">
        <v>12.3</v>
      </c>
      <c r="AK428" s="866">
        <v>37.9</v>
      </c>
      <c r="AL428" s="879">
        <v>2250</v>
      </c>
      <c r="AM428" s="873">
        <v>35.5</v>
      </c>
      <c r="AN428" s="866">
        <v>0.2</v>
      </c>
      <c r="AO428" s="740">
        <f>IF(U428="n/a","n/a",IF(AA428&lt;0,"n/a",IF(AA428="n/a","n/a",J428+U428-AA428)))</f>
        <v>-5.2758466031095281</v>
      </c>
      <c r="AP428" s="741">
        <f>IF(U428="n/a","n/a",J428+U428)</f>
        <v>6.5929580616135031</v>
      </c>
      <c r="AQ428" s="889">
        <f>IF(OR(AC428&lt;0.01,AF428="n/a"),"n/a",(I428/SQRT(22.5*AC428*(I428/AF428))-1)*100)</f>
        <v>-19.123364768703134</v>
      </c>
      <c r="AR428" s="651">
        <f>INDEX(Historical!$C$7:$C$1256,MATCH(B428,Historical!$B$7:$B$1278,0))*IF(AH428="n/a",1.03,IF(AH428&lt;0,1.01,IF(AH428&gt;10,1.1,(1+AH428/100))))</f>
        <v>2.7637500000000004</v>
      </c>
      <c r="AS428" s="887">
        <f>IF($AI428="n/a",1.03*AR428,IF($AI428&lt;0,1.01*AR428,IF($AI428&gt;10,1.1*AR428,(1+$AI428/100)*AR428)))</f>
        <v>2.7913875000000004</v>
      </c>
      <c r="AT428" s="887">
        <f>IF($AK428="n/a",1.03*AS428,IF($AK428&lt;0,1.01*AS428,IF($AK428&gt;10,1.1*AS428,(1+$AK428/100)*AS428)))</f>
        <v>3.0705262500000008</v>
      </c>
      <c r="AU428" s="887">
        <f>IF($AK428="n/a",1.03*AT428,IF($AK428&lt;0,1.01*AT428,IF($AK428&gt;10,1.1*AT428,(1+$AK428/100)*AT428)))</f>
        <v>3.3775788750000011</v>
      </c>
      <c r="AV428" s="887">
        <f>IF($AK428="n/a",1.03*AU428,IF($AK428&lt;0,1.01*AU428,IF($AK428&gt;10,1.1*AU428,(1+$AK428/100)*AU428)))</f>
        <v>3.7153367625000016</v>
      </c>
      <c r="AW428" s="651">
        <f>SUM(AR428:AV428)</f>
        <v>15.718579387500004</v>
      </c>
      <c r="AX428" s="748">
        <f>AW428/I428*100</f>
        <v>38.611101418570385</v>
      </c>
      <c r="AY428" s="935">
        <v>0.34</v>
      </c>
      <c r="AZ428" s="873">
        <v>21.7</v>
      </c>
      <c r="BA428" s="873">
        <v>-24.57</v>
      </c>
      <c r="BB428" s="873">
        <v>-4.3</v>
      </c>
      <c r="BC428" s="873">
        <v>-4.0599999999999996</v>
      </c>
      <c r="BE428" s="624">
        <v>1988</v>
      </c>
      <c r="BF428" s="899">
        <f>IF(BE428&gt;2008,0,IF(BE428&gt;2001,1,IF(BE428&gt;1990,2,IF(BE428&gt;1980,3,IF(BE428&gt;1973,4,IF(BE428&gt;1970,5,IF(BE428&gt;1960,6,IF(BE428&gt;1958,7,IF(BE428&gt;1953,8,9)))))))))</f>
        <v>3</v>
      </c>
      <c r="BG428" s="883">
        <v>3.2</v>
      </c>
    </row>
    <row r="429" spans="1:59" ht="11.25" customHeight="1" x14ac:dyDescent="0.2">
      <c r="A429" s="704" t="s">
        <v>3865</v>
      </c>
      <c r="B429" s="786" t="s">
        <v>3866</v>
      </c>
      <c r="C429" s="933" t="s">
        <v>128</v>
      </c>
      <c r="D429" s="933" t="s">
        <v>4330</v>
      </c>
      <c r="E429" s="733">
        <v>9</v>
      </c>
      <c r="F429" s="1158">
        <v>486</v>
      </c>
      <c r="G429" s="1182" t="s">
        <v>106</v>
      </c>
      <c r="H429" s="1182" t="s">
        <v>106</v>
      </c>
      <c r="I429" s="884">
        <v>53.12</v>
      </c>
      <c r="J429" s="651">
        <f>(M429/I429)*100</f>
        <v>2.3719879518072289</v>
      </c>
      <c r="K429" s="864">
        <v>0.315</v>
      </c>
      <c r="L429" s="1182">
        <v>4</v>
      </c>
      <c r="M429" s="642">
        <f>K429*L429</f>
        <v>1.26</v>
      </c>
      <c r="N429" s="1182" t="s">
        <v>127</v>
      </c>
      <c r="O429" s="604">
        <v>0.28499999999999998</v>
      </c>
      <c r="P429" s="633">
        <v>44103</v>
      </c>
      <c r="Q429" s="633">
        <v>44118</v>
      </c>
      <c r="R429" s="642">
        <f>(K429-O429)/O429*100</f>
        <v>10.526315789473696</v>
      </c>
      <c r="S429" s="701">
        <f>IF(INDEX(Historical!$D$7:$D$1254,MATCH(B429,Historical!$B$7:$B$1278,0))=0,"n/a",(INDEX(Historical!$C$7:$C$1256,MATCH(B429,Historical!$B$7:$B$1278,0))/INDEX(Historical!$D$7:$D$1254,MATCH(B429,Historical!$B$7:$B$1278,0))-1)*100)</f>
        <v>15.760869565217384</v>
      </c>
      <c r="T429" s="701">
        <f>IF(INDEX(Historical!$F$7:$F$1247,MATCH(B429,Historical!$B$7:$B$1278,0))=0,"n/a",((INDEX(Historical!$C$7:$C$1256,MATCH(B429,Historical!$B$7:$B$1278,0))/INDEX(Historical!$F$7:$F$1247,MATCH(B429,Historical!$B$7:$B$1278,0)))^(1/3)-1)*100)</f>
        <v>13.938991329382011</v>
      </c>
      <c r="U429" s="701">
        <f>IF(INDEX(Historical!$H$7:$H$1247,MATCH(B429,Historical!$B$7:$B$1278,0))=0,"n/a",((INDEX(Historical!$C$7:$C$1256,MATCH(B429,Historical!$B$7:$B$1278,0))/INDEX(Historical!$H$7:$H$1247,MATCH(B429,Historical!$B$7:$B$1278,0)))^(1/5)-1)*100)</f>
        <v>12.923498036123981</v>
      </c>
      <c r="V429" s="701" t="str">
        <f>IF(INDEX(Historical!$O$7:$O$1247,MATCH(B429,Historical!$B$7:$B$1278,0))=0,"n/a",((INDEX(Historical!$C$7:$C$1256,MATCH(B429,Historical!$B$7:$B$1278,0))/INDEX(Historical!$O$7:$O$1247,MATCH(B429,Historical!$B$7:$B$1278,0)))^(1/10)-1)*100)</f>
        <v>n/a</v>
      </c>
      <c r="W429" s="702" t="str">
        <f>IF(OR(U429&lt;=0,U429="n/a",V429&lt;=0,V429="n/a"),"n/a",U429/V429)</f>
        <v>n/a</v>
      </c>
      <c r="X429" s="703">
        <f>IF(OR(AJ429&lt;=0,AJ429="n/a",U429&lt;=0,U429="n/a"),"n/a",U429/AJ429)</f>
        <v>0.82315274115439374</v>
      </c>
      <c r="Y429" s="652"/>
      <c r="Z429" s="651">
        <f>IF(OR(AC429&lt;0.01,AC429="n/a"),"n/a",M429/AC429*100)</f>
        <v>53.164556962025308</v>
      </c>
      <c r="AA429" s="887">
        <f>IF(OR(AC429&lt;0.01,AC429="n/a"),"n/a",I429/AC429)</f>
        <v>22.413502109704638</v>
      </c>
      <c r="AB429" s="888">
        <v>12</v>
      </c>
      <c r="AC429" s="883">
        <v>2.37</v>
      </c>
      <c r="AD429" s="883">
        <v>3.13</v>
      </c>
      <c r="AE429" s="866">
        <v>2.94</v>
      </c>
      <c r="AF429" s="866">
        <v>2.92</v>
      </c>
      <c r="AG429" s="866">
        <v>13</v>
      </c>
      <c r="AH429" s="866">
        <v>16.2</v>
      </c>
      <c r="AI429" s="866">
        <v>8.2799999999999994</v>
      </c>
      <c r="AJ429" s="681">
        <v>15.7</v>
      </c>
      <c r="AK429" s="681">
        <v>7.1800000000000006</v>
      </c>
      <c r="AL429" s="883">
        <v>76150</v>
      </c>
      <c r="AM429" s="883">
        <v>0.1</v>
      </c>
      <c r="AN429" s="883">
        <v>0.76</v>
      </c>
      <c r="AO429" s="740">
        <f>IF(U429="n/a","n/a",IF(AA429&lt;0,"n/a",IF(AA429="n/a","n/a",J429+U429-AA429)))</f>
        <v>-7.1180161217734277</v>
      </c>
      <c r="AP429" s="741">
        <f>IF(U429="n/a","n/a",J429+U429)</f>
        <v>15.29548598793121</v>
      </c>
      <c r="AQ429" s="889">
        <f>IF(OR(AC429&lt;0.01,AF429="n/a"),"n/a",(I429/SQRT(22.5*AC429*(I429/AF429))-1)*100)</f>
        <v>70.551297151766107</v>
      </c>
      <c r="AR429" s="651">
        <f>INDEX(Historical!$C$7:$C$1256,MATCH(B429,Historical!$B$7:$B$1278,0))*IF(AH429="n/a",1.03,IF(AH429&lt;0,1.01,IF(AH429&gt;10,1.1,(1+AH429/100))))</f>
        <v>1.1715</v>
      </c>
      <c r="AS429" s="887">
        <f>IF($AI429="n/a",1.03*AR429,IF($AI429&lt;0,1.01*AR429,IF($AI429&gt;10,1.1*AR429,(1+$AI429/100)*AR429)))</f>
        <v>1.2685002000000001</v>
      </c>
      <c r="AT429" s="887">
        <f>IF($AK429="n/a",1.03*AS429,IF($AK429&lt;0,1.01*AS429,IF($AK429&gt;10,1.1*AS429,(1+$AK429/100)*AS429)))</f>
        <v>1.3595785143600001</v>
      </c>
      <c r="AU429" s="887">
        <f>IF($AK429="n/a",1.03*AT429,IF($AK429&lt;0,1.01*AT429,IF($AK429&gt;10,1.1*AT429,(1+$AK429/100)*AT429)))</f>
        <v>1.4571962516910482</v>
      </c>
      <c r="AV429" s="887">
        <f>IF($AK429="n/a",1.03*AU429,IF($AK429&lt;0,1.01*AU429,IF($AK429&gt;10,1.1*AU429,(1+$AK429/100)*AU429)))</f>
        <v>1.5618229425624655</v>
      </c>
      <c r="AW429" s="651">
        <f>SUM(AR429:AV429)</f>
        <v>6.8185979086135138</v>
      </c>
      <c r="AX429" s="748">
        <f>AW429/I429*100</f>
        <v>12.836215942420019</v>
      </c>
      <c r="AY429" s="729">
        <v>0.57999999999999996</v>
      </c>
      <c r="AZ429" s="866">
        <v>28.96</v>
      </c>
      <c r="BA429" s="866">
        <v>-11.41</v>
      </c>
      <c r="BB429" s="866">
        <v>-6.92</v>
      </c>
      <c r="BC429" s="866">
        <v>-1.69</v>
      </c>
      <c r="BE429" s="624">
        <v>2012</v>
      </c>
      <c r="BF429" s="899">
        <f>IF(BE429&gt;2008,0,IF(BE429&gt;2001,1,IF(BE429&gt;1990,2,IF(BE429&gt;1980,3,IF(BE429&gt;1973,4,IF(BE429&gt;1970,5,IF(BE429&gt;1960,6,IF(BE429&gt;1958,7,IF(BE429&gt;1953,8,9)))))))))</f>
        <v>0</v>
      </c>
      <c r="BG429" s="883">
        <v>5.4</v>
      </c>
    </row>
    <row r="430" spans="1:59" ht="11.25" customHeight="1" x14ac:dyDescent="0.2">
      <c r="A430" s="872" t="s">
        <v>281</v>
      </c>
      <c r="B430" s="876" t="s">
        <v>282</v>
      </c>
      <c r="C430" s="933" t="s">
        <v>153</v>
      </c>
      <c r="D430" s="933" t="s">
        <v>4327</v>
      </c>
      <c r="E430" s="733">
        <v>43</v>
      </c>
      <c r="F430" s="1158">
        <v>61</v>
      </c>
      <c r="G430" s="1182" t="s">
        <v>115</v>
      </c>
      <c r="H430" s="1182" t="s">
        <v>115</v>
      </c>
      <c r="I430" s="866">
        <v>100.57</v>
      </c>
      <c r="J430" s="651">
        <f>(M430/I430)*100</f>
        <v>2.3068509495873522</v>
      </c>
      <c r="K430" s="878">
        <v>0.57999999999999996</v>
      </c>
      <c r="L430" s="888">
        <v>4</v>
      </c>
      <c r="M430" s="642">
        <f>K430*L430</f>
        <v>2.3199999999999998</v>
      </c>
      <c r="N430" s="871" t="s">
        <v>283</v>
      </c>
      <c r="O430" s="734">
        <v>0.54</v>
      </c>
      <c r="P430" s="862">
        <v>44007</v>
      </c>
      <c r="Q430" s="862">
        <v>44029</v>
      </c>
      <c r="R430" s="642">
        <f>(K430-O430)/O430*100</f>
        <v>7.4074074074073932</v>
      </c>
      <c r="S430" s="701">
        <f>IF(INDEX(Historical!$D$7:$D$1254,MATCH(B430,Historical!$B$7:$B$1278,0))=0,"n/a",(INDEX(Historical!$C$7:$C$1256,MATCH(B430,Historical!$B$7:$B$1278,0))/INDEX(Historical!$D$7:$D$1254,MATCH(B430,Historical!$B$7:$B$1278,0))-1)*100)</f>
        <v>8.3333333333333481</v>
      </c>
      <c r="T430" s="701">
        <f>IF(INDEX(Historical!$F$7:$F$1247,MATCH(B430,Historical!$B$7:$B$1278,0))=0,"n/a",((INDEX(Historical!$C$7:$C$1256,MATCH(B430,Historical!$B$7:$B$1278,0))/INDEX(Historical!$F$7:$F$1247,MATCH(B430,Historical!$B$7:$B$1278,0)))^(1/3)-1)*100)</f>
        <v>8.6882943668610721</v>
      </c>
      <c r="U430" s="701">
        <f>IF(INDEX(Historical!$H$7:$H$1247,MATCH(B430,Historical!$B$7:$B$1278,0))=0,"n/a",((INDEX(Historical!$C$7:$C$1256,MATCH(B430,Historical!$B$7:$B$1278,0))/INDEX(Historical!$H$7:$H$1247,MATCH(B430,Historical!$B$7:$B$1278,0)))^(1/5)-1)*100)</f>
        <v>12.195514544619957</v>
      </c>
      <c r="V430" s="701">
        <f>IF(INDEX(Historical!$O$7:$O$1247,MATCH(B430,Historical!$B$7:$B$1278,0))=0,"n/a",((INDEX(Historical!$C$7:$C$1256,MATCH(B430,Historical!$B$7:$B$1278,0))/INDEX(Historical!$O$7:$O$1247,MATCH(B430,Historical!$B$7:$B$1278,0)))^(1/10)-1)*100)</f>
        <v>10.234964816349468</v>
      </c>
      <c r="W430" s="702">
        <f>IF(OR(U430&lt;=0,U430="n/a",V430&lt;=0,V430="n/a"),"n/a",U430/V430)</f>
        <v>1.1915541248504031</v>
      </c>
      <c r="X430" s="703">
        <f>IF(OR(AJ430&lt;=0,AJ430="n/a",U430&lt;=0,U430="n/a"),"n/a",U430/AJ430)</f>
        <v>1.5838330577428517</v>
      </c>
      <c r="Y430" s="663" t="s">
        <v>284</v>
      </c>
      <c r="Z430" s="651">
        <f>IF(OR(AC430&lt;0.01,AC430="n/a"),"n/a",M430/AC430*100)</f>
        <v>71.604938271604922</v>
      </c>
      <c r="AA430" s="887">
        <f>IF(OR(AC430&lt;0.01,AC430="n/a"),"n/a",I430/AC430)</f>
        <v>31.04012345679012</v>
      </c>
      <c r="AB430" s="888">
        <v>4</v>
      </c>
      <c r="AC430" s="866">
        <v>3.24</v>
      </c>
      <c r="AD430" s="866">
        <v>3.3</v>
      </c>
      <c r="AE430" s="866">
        <v>4.8600000000000003</v>
      </c>
      <c r="AF430" s="866">
        <v>2.68</v>
      </c>
      <c r="AG430" s="866">
        <v>8.6999999999999993</v>
      </c>
      <c r="AH430" s="866">
        <v>2.2999999999999998</v>
      </c>
      <c r="AI430" s="866">
        <v>43.96</v>
      </c>
      <c r="AJ430" s="866">
        <v>7.7</v>
      </c>
      <c r="AK430" s="866">
        <v>9.41</v>
      </c>
      <c r="AL430" s="879">
        <v>135700</v>
      </c>
      <c r="AM430" s="873">
        <v>0.1</v>
      </c>
      <c r="AN430" s="866">
        <v>0.56999999999999995</v>
      </c>
      <c r="AO430" s="740">
        <f>IF(U430="n/a","n/a",IF(AA430&lt;0,"n/a",IF(AA430="n/a","n/a",J430+U430-AA430)))</f>
        <v>-16.537757962582809</v>
      </c>
      <c r="AP430" s="741">
        <f>IF(U430="n/a","n/a",J430+U430)</f>
        <v>14.502365494207309</v>
      </c>
      <c r="AQ430" s="889">
        <f>IF(OR(AC430&lt;0.01,AF430="n/a"),"n/a",(I430/SQRT(22.5*AC430*(I430/AF430))-1)*100)</f>
        <v>92.281657834654979</v>
      </c>
      <c r="AR430" s="651">
        <f>INDEX(Historical!$C$7:$C$1256,MATCH(B430,Historical!$B$7:$B$1278,0))*IF(AH430="n/a",1.03,IF(AH430&lt;0,1.01,IF(AH430&gt;10,1.1,(1+AH430/100))))</f>
        <v>2.12784</v>
      </c>
      <c r="AS430" s="887">
        <f>IF($AI430="n/a",1.03*AR430,IF($AI430&lt;0,1.01*AR430,IF($AI430&gt;10,1.1*AR430,(1+$AI430/100)*AR430)))</f>
        <v>2.340624</v>
      </c>
      <c r="AT430" s="887">
        <f>IF($AK430="n/a",1.03*AS430,IF($AK430&lt;0,1.01*AS430,IF($AK430&gt;10,1.1*AS430,(1+$AK430/100)*AS430)))</f>
        <v>2.5608767184000003</v>
      </c>
      <c r="AU430" s="887">
        <f>IF($AK430="n/a",1.03*AT430,IF($AK430&lt;0,1.01*AT430,IF($AK430&gt;10,1.1*AT430,(1+$AK430/100)*AT430)))</f>
        <v>2.8018552176014406</v>
      </c>
      <c r="AV430" s="887">
        <f>IF($AK430="n/a",1.03*AU430,IF($AK430&lt;0,1.01*AU430,IF($AK430&gt;10,1.1*AU430,(1+$AK430/100)*AU430)))</f>
        <v>3.0655097935777365</v>
      </c>
      <c r="AW430" s="651">
        <f>SUM(AR430:AV430)</f>
        <v>12.896705729579178</v>
      </c>
      <c r="AX430" s="748">
        <f>AW430/I430*100</f>
        <v>12.823611146046712</v>
      </c>
      <c r="AY430" s="935">
        <v>0.65</v>
      </c>
      <c r="AZ430" s="873">
        <v>39.43</v>
      </c>
      <c r="BA430" s="873">
        <v>-17.669999999999998</v>
      </c>
      <c r="BB430" s="873">
        <v>-4.82</v>
      </c>
      <c r="BC430" s="873">
        <v>-0.13999999999999999</v>
      </c>
      <c r="BE430" s="624">
        <v>1978</v>
      </c>
      <c r="BF430" s="899">
        <f>IF(BE430&gt;2008,0,IF(BE430&gt;2001,1,IF(BE430&gt;1990,2,IF(BE430&gt;1980,3,IF(BE430&gt;1973,4,IF(BE430&gt;1970,5,IF(BE430&gt;1960,6,IF(BE430&gt;1958,7,IF(BE430&gt;1953,8,9)))))))))</f>
        <v>4</v>
      </c>
      <c r="BG430" s="883">
        <v>4.8</v>
      </c>
    </row>
    <row r="431" spans="1:59" ht="11.25" customHeight="1" x14ac:dyDescent="0.2">
      <c r="A431" s="872" t="s">
        <v>279</v>
      </c>
      <c r="B431" s="876" t="s">
        <v>280</v>
      </c>
      <c r="C431" s="933" t="s">
        <v>131</v>
      </c>
      <c r="D431" s="933" t="s">
        <v>4331</v>
      </c>
      <c r="E431" s="733">
        <v>28</v>
      </c>
      <c r="F431" s="1158">
        <v>98</v>
      </c>
      <c r="G431" s="1182" t="s">
        <v>37</v>
      </c>
      <c r="H431" s="1182" t="s">
        <v>37</v>
      </c>
      <c r="I431" s="866">
        <v>23.76</v>
      </c>
      <c r="J431" s="651">
        <f>(M431/I431)*100</f>
        <v>3.4932659932659926</v>
      </c>
      <c r="K431" s="885">
        <v>0.20749999999999999</v>
      </c>
      <c r="L431" s="888">
        <v>4</v>
      </c>
      <c r="M431" s="642">
        <f>K431*L431</f>
        <v>0.83</v>
      </c>
      <c r="N431" s="871" t="s">
        <v>145</v>
      </c>
      <c r="O431" s="735">
        <v>0.20250000000000001</v>
      </c>
      <c r="P431" s="619">
        <v>43809</v>
      </c>
      <c r="Q431" s="619">
        <v>43830</v>
      </c>
      <c r="R431" s="642">
        <f>(K431-O431)/O431*100</f>
        <v>2.4691358024691241</v>
      </c>
      <c r="S431" s="701">
        <f>IF(INDEX(Historical!$D$7:$D$1254,MATCH(B431,Historical!$B$7:$B$1278,0))=0,"n/a",(INDEX(Historical!$C$7:$C$1256,MATCH(B431,Historical!$B$7:$B$1278,0))/INDEX(Historical!$D$7:$D$1254,MATCH(B431,Historical!$B$7:$B$1278,0))-1)*100)</f>
        <v>3.1645569620253111</v>
      </c>
      <c r="T431" s="701">
        <f>IF(INDEX(Historical!$F$7:$F$1247,MATCH(B431,Historical!$B$7:$B$1278,0))=0,"n/a",((INDEX(Historical!$C$7:$C$1256,MATCH(B431,Historical!$B$7:$B$1278,0))/INDEX(Historical!$F$7:$F$1247,MATCH(B431,Historical!$B$7:$B$1278,0)))^(1/3)-1)*100)</f>
        <v>2.8092320468116938</v>
      </c>
      <c r="U431" s="701">
        <f>IF(INDEX(Historical!$H$7:$H$1247,MATCH(B431,Historical!$B$7:$B$1278,0))=0,"n/a",((INDEX(Historical!$C$7:$C$1256,MATCH(B431,Historical!$B$7:$B$1278,0))/INDEX(Historical!$H$7:$H$1247,MATCH(B431,Historical!$B$7:$B$1278,0)))^(1/5)-1)*100)</f>
        <v>2.79686070125027</v>
      </c>
      <c r="V431" s="701">
        <f>IF(INDEX(Historical!$O$7:$O$1247,MATCH(B431,Historical!$B$7:$B$1278,0))=0,"n/a",((INDEX(Historical!$C$7:$C$1256,MATCH(B431,Historical!$B$7:$B$1278,0))/INDEX(Historical!$O$7:$O$1247,MATCH(B431,Historical!$B$7:$B$1278,0)))^(1/10)-1)*100)</f>
        <v>2.7724220986734105</v>
      </c>
      <c r="W431" s="702">
        <f>IF(OR(U431&lt;=0,U431="n/a",V431&lt;=0,V431="n/a"),"n/a",U431/V431)</f>
        <v>1.0088148924323439</v>
      </c>
      <c r="X431" s="703">
        <f>IF(OR(AJ431&lt;=0,AJ431="n/a",U431&lt;=0,U431="n/a"),"n/a",U431/AJ431)</f>
        <v>0.23307172510418916</v>
      </c>
      <c r="Y431" s="659"/>
      <c r="Z431" s="651">
        <f>IF(OR(AC431&lt;0.01,AC431="n/a"),"n/a",M431/AC431*100)</f>
        <v>46.629213483146067</v>
      </c>
      <c r="AA431" s="887">
        <f>IF(OR(AC431&lt;0.01,AC431="n/a"),"n/a",I431/AC431)</f>
        <v>13.348314606741575</v>
      </c>
      <c r="AB431" s="888">
        <v>12</v>
      </c>
      <c r="AC431" s="866">
        <v>1.78</v>
      </c>
      <c r="AD431" s="866">
        <v>1.63</v>
      </c>
      <c r="AE431" s="866">
        <v>0.84</v>
      </c>
      <c r="AF431" s="866">
        <v>1.64</v>
      </c>
      <c r="AG431" s="866">
        <v>12.6</v>
      </c>
      <c r="AH431" s="868">
        <v>25.7</v>
      </c>
      <c r="AI431" s="868">
        <v>6.35</v>
      </c>
      <c r="AJ431" s="866">
        <v>12</v>
      </c>
      <c r="AK431" s="866">
        <v>8.2000000000000011</v>
      </c>
      <c r="AL431" s="879">
        <v>4650</v>
      </c>
      <c r="AM431" s="873">
        <v>0.2</v>
      </c>
      <c r="AN431" s="866">
        <v>0.81</v>
      </c>
      <c r="AO431" s="740">
        <f>IF(U431="n/a","n/a",IF(AA431&lt;0,"n/a",IF(AA431="n/a","n/a",J431+U431-AA431)))</f>
        <v>-7.0581879122253124</v>
      </c>
      <c r="AP431" s="741">
        <f>IF(U431="n/a","n/a",J431+U431)</f>
        <v>6.2901266945162622</v>
      </c>
      <c r="AQ431" s="889">
        <f>IF(OR(AC431&lt;0.01,AF431="n/a"),"n/a",(I431/SQRT(22.5*AC431*(I431/AF431))-1)*100)</f>
        <v>-1.3620853715611392</v>
      </c>
      <c r="AR431" s="651">
        <f>INDEX(Historical!$C$7:$C$1256,MATCH(B431,Historical!$B$7:$B$1278,0))*IF(AH431="n/a",1.03,IF(AH431&lt;0,1.01,IF(AH431&gt;10,1.1,(1+AH431/100))))</f>
        <v>0.89649999999999996</v>
      </c>
      <c r="AS431" s="887">
        <f>IF($AI431="n/a",1.03*AR431,IF($AI431&lt;0,1.01*AR431,IF($AI431&gt;10,1.1*AR431,(1+$AI431/100)*AR431)))</f>
        <v>0.95342774999999991</v>
      </c>
      <c r="AT431" s="887">
        <f>IF($AK431="n/a",1.03*AS431,IF($AK431&lt;0,1.01*AS431,IF($AK431&gt;10,1.1*AS431,(1+$AK431/100)*AS431)))</f>
        <v>1.0316088255</v>
      </c>
      <c r="AU431" s="887">
        <f>IF($AK431="n/a",1.03*AT431,IF($AK431&lt;0,1.01*AT431,IF($AK431&gt;10,1.1*AT431,(1+$AK431/100)*AT431)))</f>
        <v>1.116200749191</v>
      </c>
      <c r="AV431" s="887">
        <f>IF($AK431="n/a",1.03*AU431,IF($AK431&lt;0,1.01*AU431,IF($AK431&gt;10,1.1*AU431,(1+$AK431/100)*AU431)))</f>
        <v>1.207729210624662</v>
      </c>
      <c r="AW431" s="651">
        <f>SUM(AR431:AV431)</f>
        <v>5.2054665353156624</v>
      </c>
      <c r="AX431" s="748">
        <f>AW431/I431*100</f>
        <v>21.90852918903898</v>
      </c>
      <c r="AY431" s="935">
        <v>0.76</v>
      </c>
      <c r="AZ431" s="873">
        <v>58.4</v>
      </c>
      <c r="BA431" s="873">
        <v>-26.26</v>
      </c>
      <c r="BB431" s="873">
        <v>1.91</v>
      </c>
      <c r="BC431" s="873">
        <v>0.25</v>
      </c>
      <c r="BE431" s="624">
        <v>1992</v>
      </c>
      <c r="BF431" s="899">
        <f>IF(BE431&gt;2008,0,IF(BE431&gt;2001,1,IF(BE431&gt;1990,2,IF(BE431&gt;1980,3,IF(BE431&gt;1973,4,IF(BE431&gt;1970,5,IF(BE431&gt;1960,6,IF(BE431&gt;1958,7,IF(BE431&gt;1953,8,9)))))))))</f>
        <v>2</v>
      </c>
      <c r="BG431" s="883">
        <v>4.5999999999999996</v>
      </c>
    </row>
    <row r="432" spans="1:59" ht="11.25" customHeight="1" x14ac:dyDescent="0.2">
      <c r="A432" s="882" t="s">
        <v>4557</v>
      </c>
      <c r="B432" s="876" t="s">
        <v>4522</v>
      </c>
      <c r="C432" s="933" t="s">
        <v>128</v>
      </c>
      <c r="D432" s="933" t="s">
        <v>191</v>
      </c>
      <c r="E432" s="733">
        <v>5</v>
      </c>
      <c r="F432" s="1158">
        <v>722</v>
      </c>
      <c r="G432" s="1178" t="s">
        <v>106</v>
      </c>
      <c r="H432" s="1178" t="s">
        <v>106</v>
      </c>
      <c r="I432" s="875">
        <v>140.49</v>
      </c>
      <c r="J432" s="651">
        <f>(M432/I432)*100</f>
        <v>3.2173108406292257</v>
      </c>
      <c r="K432" s="878">
        <v>1.1299999999999999</v>
      </c>
      <c r="L432" s="888">
        <v>4</v>
      </c>
      <c r="M432" s="642">
        <f>K432*L432</f>
        <v>4.5199999999999996</v>
      </c>
      <c r="N432" s="871" t="s">
        <v>4535</v>
      </c>
      <c r="O432" s="734">
        <v>0.75</v>
      </c>
      <c r="P432" s="619" t="s">
        <v>4531</v>
      </c>
      <c r="Q432" s="619" t="s">
        <v>4532</v>
      </c>
      <c r="R432" s="642">
        <f>(K432-O432)/O432*100</f>
        <v>50.66666666666665</v>
      </c>
      <c r="S432" s="701">
        <f>IF(INDEX(Historical!$D$7:$D$1254,MATCH(B432,Historical!$B$7:$B$1278,0))=0,"n/a",(INDEX(Historical!$C$7:$C$1256,MATCH(B432,Historical!$B$7:$B$1278,0))/INDEX(Historical!$D$7:$D$1254,MATCH(B432,Historical!$B$7:$B$1278,0))-1)*100)</f>
        <v>56.25</v>
      </c>
      <c r="T432" s="701">
        <f>IF(INDEX(Historical!$F$7:$F$1247,MATCH(B432,Historical!$B$7:$B$1278,0))=0,"n/a",((INDEX(Historical!$C$7:$C$1256,MATCH(B432,Historical!$B$7:$B$1278,0))/INDEX(Historical!$F$7:$F$1247,MATCH(B432,Historical!$B$7:$B$1278,0)))^(1/3)-1)*100)</f>
        <v>44.224957030740832</v>
      </c>
      <c r="U432" s="701" t="str">
        <f>IF(INDEX(Historical!$H$7:$H$1247,MATCH(B432,Historical!$B$7:$B$1278,0))=0,"n/a",((INDEX(Historical!$C$7:$C$1256,MATCH(B432,Historical!$B$7:$B$1278,0))/INDEX(Historical!$H$7:$H$1247,MATCH(B432,Historical!$B$7:$B$1278,0)))^(1/5)-1)*100)</f>
        <v>n/a</v>
      </c>
      <c r="V432" s="701" t="str">
        <f>IF(INDEX(Historical!$O$7:$O$1247,MATCH(B432,Historical!$B$7:$B$1278,0))=0,"n/a",((INDEX(Historical!$C$7:$C$1256,MATCH(B432,Historical!$B$7:$B$1278,0))/INDEX(Historical!$O$7:$O$1247,MATCH(B432,Historical!$B$7:$B$1278,0)))^(1/10)-1)*100)</f>
        <v>n/a</v>
      </c>
      <c r="W432" s="702" t="str">
        <f>IF(OR(U432&lt;=0,U432="n/a",V432&lt;=0,V432="n/a"),"n/a",U432/V432)</f>
        <v>n/a</v>
      </c>
      <c r="X432" s="703" t="str">
        <f>IF(OR(AJ432&lt;=0,AJ432="n/a",U432&lt;=0,U432="n/a"),"n/a",U432/AJ432)</f>
        <v>n/a</v>
      </c>
      <c r="Y432" s="877"/>
      <c r="Z432" s="651">
        <f>IF(OR(AC432&lt;0.01,AC432="n/a"),"n/a",M432/AC432*100)</f>
        <v>70.625</v>
      </c>
      <c r="AA432" s="887">
        <f>IF(OR(AC432&lt;0.01,AC432="n/a"),"n/a",I432/AC432)</f>
        <v>21.951562500000001</v>
      </c>
      <c r="AB432" s="888">
        <v>12</v>
      </c>
      <c r="AC432" s="866">
        <v>6.4</v>
      </c>
      <c r="AD432" s="866">
        <v>1.1000000000000001</v>
      </c>
      <c r="AE432" s="866">
        <v>2.13</v>
      </c>
      <c r="AF432" s="866">
        <v>14.18</v>
      </c>
      <c r="AG432" s="866">
        <v>68.7</v>
      </c>
      <c r="AH432" s="866">
        <v>39.200000000000003</v>
      </c>
      <c r="AI432" s="866">
        <v>15.24</v>
      </c>
      <c r="AJ432" s="866">
        <v>31.3</v>
      </c>
      <c r="AK432" s="866">
        <v>20</v>
      </c>
      <c r="AL432" s="879">
        <v>1620</v>
      </c>
      <c r="AM432" s="873">
        <v>2.7</v>
      </c>
      <c r="AN432" s="866">
        <v>0</v>
      </c>
      <c r="AO432" s="740" t="str">
        <f>IF(U432="n/a","n/a",IF(AA432&lt;0,"n/a",IF(AA432="n/a","n/a",J432+U432-AA432)))</f>
        <v>n/a</v>
      </c>
      <c r="AP432" s="741" t="str">
        <f>IF(U432="n/a","n/a",J432+U432)</f>
        <v>n/a</v>
      </c>
      <c r="AQ432" s="889">
        <f>IF(OR(AC432&lt;0.01,AF432="n/a"),"n/a",(I432/SQRT(22.5*AC432*(I432/AF432))-1)*100)</f>
        <v>271.94572856802648</v>
      </c>
      <c r="AR432" s="651">
        <f>INDEX(Historical!$C$7:$C$1256,MATCH(B432,Historical!$B$7:$B$1278,0))*IF(AH432="n/a",1.03,IF(AH432&lt;0,1.01,IF(AH432&gt;10,1.1,(1+AH432/100))))</f>
        <v>3.3000000000000003</v>
      </c>
      <c r="AS432" s="887">
        <f>IF($AI432="n/a",1.03*AR432,IF($AI432&lt;0,1.01*AR432,IF($AI432&gt;10,1.1*AR432,(1+$AI432/100)*AR432)))</f>
        <v>3.6300000000000008</v>
      </c>
      <c r="AT432" s="887">
        <f>IF($AK432="n/a",1.03*AS432,IF($AK432&lt;0,1.01*AS432,IF($AK432&gt;10,1.1*AS432,(1+$AK432/100)*AS432)))</f>
        <v>3.9930000000000012</v>
      </c>
      <c r="AU432" s="887">
        <f>IF($AK432="n/a",1.03*AT432,IF($AK432&lt;0,1.01*AT432,IF($AK432&gt;10,1.1*AT432,(1+$AK432/100)*AT432)))</f>
        <v>4.3923000000000014</v>
      </c>
      <c r="AV432" s="887">
        <f>IF($AK432="n/a",1.03*AU432,IF($AK432&lt;0,1.01*AU432,IF($AK432&gt;10,1.1*AU432,(1+$AK432/100)*AU432)))</f>
        <v>4.8315300000000017</v>
      </c>
      <c r="AW432" s="651">
        <f>SUM(AR432:AV432)</f>
        <v>20.146830000000005</v>
      </c>
      <c r="AX432" s="748">
        <f>AW432/I432*100</f>
        <v>14.340401452060647</v>
      </c>
      <c r="AY432" s="935">
        <v>1.24</v>
      </c>
      <c r="AZ432" s="873">
        <v>186.54</v>
      </c>
      <c r="BA432" s="873">
        <v>-23.77</v>
      </c>
      <c r="BB432" s="873">
        <v>-14.299999999999999</v>
      </c>
      <c r="BC432" s="873">
        <v>16.329999999999998</v>
      </c>
      <c r="BE432" s="624">
        <v>2016</v>
      </c>
      <c r="BF432" s="899">
        <f>IF(BE432&gt;2008,0,IF(BE432&gt;2001,1,IF(BE432&gt;1990,2,IF(BE432&gt;1980,3,IF(BE432&gt;1973,4,IF(BE432&gt;1970,5,IF(BE432&gt;1960,6,IF(BE432&gt;1958,7,IF(BE432&gt;1953,8,9)))))))))</f>
        <v>0</v>
      </c>
      <c r="BG432" s="883">
        <v>36.799999999999997</v>
      </c>
    </row>
    <row r="433" spans="1:59" ht="11.25" customHeight="1" x14ac:dyDescent="0.2">
      <c r="A433" s="872" t="s">
        <v>1463</v>
      </c>
      <c r="B433" s="876" t="s">
        <v>1464</v>
      </c>
      <c r="C433" s="933" t="s">
        <v>108</v>
      </c>
      <c r="D433" s="933" t="s">
        <v>118</v>
      </c>
      <c r="E433" s="733">
        <v>8</v>
      </c>
      <c r="F433" s="1158">
        <v>563</v>
      </c>
      <c r="G433" s="1157" t="s">
        <v>106</v>
      </c>
      <c r="H433" s="1157" t="s">
        <v>106</v>
      </c>
      <c r="I433" s="875">
        <v>37.85</v>
      </c>
      <c r="J433" s="651">
        <f>(M433/I433)*100</f>
        <v>4.861294583883752</v>
      </c>
      <c r="K433" s="878">
        <v>0.46</v>
      </c>
      <c r="L433" s="888">
        <v>4</v>
      </c>
      <c r="M433" s="642">
        <f>K433*L433</f>
        <v>1.84</v>
      </c>
      <c r="N433" s="871" t="s">
        <v>261</v>
      </c>
      <c r="O433" s="734">
        <v>0.44</v>
      </c>
      <c r="P433" s="862">
        <v>43958</v>
      </c>
      <c r="Q433" s="862">
        <v>43994</v>
      </c>
      <c r="R433" s="642">
        <f>(K433-O433)/O433*100</f>
        <v>4.5454545454545494</v>
      </c>
      <c r="S433" s="701">
        <f>IF(INDEX(Historical!$D$7:$D$1254,MATCH(B433,Historical!$B$7:$B$1278,0))=0,"n/a",(INDEX(Historical!$C$7:$C$1256,MATCH(B433,Historical!$B$7:$B$1278,0))/INDEX(Historical!$D$7:$D$1254,MATCH(B433,Historical!$B$7:$B$1278,0))-1)*100)</f>
        <v>4.8192771084337505</v>
      </c>
      <c r="T433" s="701">
        <f>IF(INDEX(Historical!$F$7:$F$1247,MATCH(B433,Historical!$B$7:$B$1278,0))=0,"n/a",((INDEX(Historical!$C$7:$C$1256,MATCH(B433,Historical!$B$7:$B$1278,0))/INDEX(Historical!$F$7:$F$1247,MATCH(B433,Historical!$B$7:$B$1278,0)))^(1/3)-1)*100)</f>
        <v>3.3767552838620318</v>
      </c>
      <c r="U433" s="701">
        <f>IF(INDEX(Historical!$H$7:$H$1247,MATCH(B433,Historical!$B$7:$B$1278,0))=0,"n/a",((INDEX(Historical!$C$7:$C$1256,MATCH(B433,Historical!$B$7:$B$1278,0))/INDEX(Historical!$H$7:$H$1247,MATCH(B433,Historical!$B$7:$B$1278,0)))^(1/5)-1)*100)</f>
        <v>8.0601967854472498</v>
      </c>
      <c r="V433" s="701">
        <f>IF(INDEX(Historical!$O$7:$O$1247,MATCH(B433,Historical!$B$7:$B$1278,0))=0,"n/a",((INDEX(Historical!$C$7:$C$1256,MATCH(B433,Historical!$B$7:$B$1278,0))/INDEX(Historical!$O$7:$O$1247,MATCH(B433,Historical!$B$7:$B$1278,0)))^(1/10)-1)*100)</f>
        <v>10.187114654947504</v>
      </c>
      <c r="W433" s="702">
        <f>IF(OR(U433&lt;=0,U433="n/a",V433&lt;=0,V433="n/a"),"n/a",U433/V433)</f>
        <v>0.79121488846036614</v>
      </c>
      <c r="X433" s="703">
        <f>IF(OR(AJ433&lt;=0,AJ433="n/a",U433&lt;=0,U433="n/a"),"n/a",U433/AJ433)</f>
        <v>3.5044333849770655</v>
      </c>
      <c r="Y433" s="668"/>
      <c r="Z433" s="651">
        <f>IF(OR(AC433&lt;0.01,AC433="n/a"),"n/a",M433/AC433*100)</f>
        <v>23.896103896103895</v>
      </c>
      <c r="AA433" s="887">
        <f>IF(OR(AC433&lt;0.01,AC433="n/a"),"n/a",I433/AC433)</f>
        <v>4.9155844155844157</v>
      </c>
      <c r="AB433" s="888">
        <v>12</v>
      </c>
      <c r="AC433" s="866">
        <v>7.7</v>
      </c>
      <c r="AD433" s="866">
        <v>1.48</v>
      </c>
      <c r="AE433" s="866">
        <v>0.5</v>
      </c>
      <c r="AF433" s="866">
        <v>0.45</v>
      </c>
      <c r="AG433" s="866">
        <v>10.199999999999999</v>
      </c>
      <c r="AH433" s="866">
        <v>23.3</v>
      </c>
      <c r="AI433" s="866">
        <v>12.04</v>
      </c>
      <c r="AJ433" s="866">
        <v>2.2999999999999998</v>
      </c>
      <c r="AK433" s="866">
        <v>3.3099999999999996</v>
      </c>
      <c r="AL433" s="879">
        <v>34080</v>
      </c>
      <c r="AM433" s="873">
        <v>0.1</v>
      </c>
      <c r="AN433" s="866">
        <v>0.24</v>
      </c>
      <c r="AO433" s="740">
        <f>IF(U433="n/a","n/a",IF(AA433&lt;0,"n/a",IF(AA433="n/a","n/a",J433+U433-AA433)))</f>
        <v>8.0059069537465852</v>
      </c>
      <c r="AP433" s="741">
        <f>IF(U433="n/a","n/a",J433+U433)</f>
        <v>12.921491369331001</v>
      </c>
      <c r="AQ433" s="889">
        <f>IF(OR(AC433&lt;0.01,AF433="n/a"),"n/a",(I433/SQRT(22.5*AC433*(I433/AF433))-1)*100)</f>
        <v>-68.645305245994123</v>
      </c>
      <c r="AR433" s="651">
        <f>INDEX(Historical!$C$7:$C$1256,MATCH(B433,Historical!$B$7:$B$1278,0))*IF(AH433="n/a",1.03,IF(AH433&lt;0,1.01,IF(AH433&gt;10,1.1,(1+AH433/100))))</f>
        <v>1.9140000000000001</v>
      </c>
      <c r="AS433" s="887">
        <f>IF($AI433="n/a",1.03*AR433,IF($AI433&lt;0,1.01*AR433,IF($AI433&gt;10,1.1*AR433,(1+$AI433/100)*AR433)))</f>
        <v>2.1054000000000004</v>
      </c>
      <c r="AT433" s="887">
        <f>IF($AK433="n/a",1.03*AS433,IF($AK433&lt;0,1.01*AS433,IF($AK433&gt;10,1.1*AS433,(1+$AK433/100)*AS433)))</f>
        <v>2.1750887400000001</v>
      </c>
      <c r="AU433" s="887">
        <f>IF($AK433="n/a",1.03*AT433,IF($AK433&lt;0,1.01*AT433,IF($AK433&gt;10,1.1*AT433,(1+$AK433/100)*AT433)))</f>
        <v>2.247084177294</v>
      </c>
      <c r="AV433" s="887">
        <f>IF($AK433="n/a",1.03*AU433,IF($AK433&lt;0,1.01*AU433,IF($AK433&gt;10,1.1*AU433,(1+$AK433/100)*AU433)))</f>
        <v>2.3214626635624311</v>
      </c>
      <c r="AW433" s="651">
        <f>SUM(AR433:AV433)</f>
        <v>10.763035580856432</v>
      </c>
      <c r="AX433" s="748">
        <f>AW433/I433*100</f>
        <v>28.436025312698632</v>
      </c>
      <c r="AY433" s="935">
        <v>1.31</v>
      </c>
      <c r="AZ433" s="873">
        <v>65.649999999999991</v>
      </c>
      <c r="BA433" s="873">
        <v>-28.96</v>
      </c>
      <c r="BB433" s="873">
        <v>-1.34</v>
      </c>
      <c r="BC433" s="873">
        <v>-1.31</v>
      </c>
      <c r="BE433" s="624">
        <v>2013</v>
      </c>
      <c r="BF433" s="899">
        <f>IF(BE433&gt;2008,0,IF(BE433&gt;2001,1,IF(BE433&gt;1990,2,IF(BE433&gt;1980,3,IF(BE433&gt;1973,4,IF(BE433&gt;1970,5,IF(BE433&gt;1960,6,IF(BE433&gt;1958,7,IF(BE433&gt;1953,8,9)))))))))</f>
        <v>0</v>
      </c>
      <c r="BG433" s="883">
        <v>1</v>
      </c>
    </row>
    <row r="434" spans="1:59" ht="11.25" customHeight="1" x14ac:dyDescent="0.2">
      <c r="A434" s="704" t="s">
        <v>4171</v>
      </c>
      <c r="B434" s="786" t="s">
        <v>4168</v>
      </c>
      <c r="C434" s="933" t="s">
        <v>108</v>
      </c>
      <c r="D434" s="933" t="s">
        <v>118</v>
      </c>
      <c r="E434" s="733">
        <v>7</v>
      </c>
      <c r="F434" s="1158">
        <v>620</v>
      </c>
      <c r="G434" s="1178" t="s">
        <v>106</v>
      </c>
      <c r="H434" s="1178" t="s">
        <v>106</v>
      </c>
      <c r="I434" s="884">
        <v>13.58</v>
      </c>
      <c r="J434" s="651">
        <f>(M434/I434)*100</f>
        <v>8.247422680412372</v>
      </c>
      <c r="K434" s="864">
        <v>0.28000000000000003</v>
      </c>
      <c r="L434" s="1182">
        <v>4</v>
      </c>
      <c r="M434" s="642">
        <f>K434*L434</f>
        <v>1.1200000000000001</v>
      </c>
      <c r="N434" s="1182" t="s">
        <v>325</v>
      </c>
      <c r="O434" s="604">
        <v>0.25</v>
      </c>
      <c r="P434" s="633">
        <v>43885</v>
      </c>
      <c r="Q434" s="633">
        <v>43909</v>
      </c>
      <c r="R434" s="642">
        <f>(K434-O434)/O434*100</f>
        <v>12.000000000000011</v>
      </c>
      <c r="S434" s="701">
        <f>IF(INDEX(Historical!$D$7:$D$1254,MATCH(B434,Historical!$B$7:$B$1278,0))=0,"n/a",(INDEX(Historical!$C$7:$C$1256,MATCH(B434,Historical!$B$7:$B$1278,0))/INDEX(Historical!$D$7:$D$1254,MATCH(B434,Historical!$B$7:$B$1278,0))-1)*100)</f>
        <v>9.8901098901098763</v>
      </c>
      <c r="T434" s="701">
        <f>IF(INDEX(Historical!$F$7:$F$1247,MATCH(B434,Historical!$B$7:$B$1278,0))=0,"n/a",((INDEX(Historical!$C$7:$C$1256,MATCH(B434,Historical!$B$7:$B$1278,0))/INDEX(Historical!$F$7:$F$1247,MATCH(B434,Historical!$B$7:$B$1278,0)))^(1/3)-1)*100)</f>
        <v>10.557809853526301</v>
      </c>
      <c r="U434" s="701">
        <f>IF(INDEX(Historical!$H$7:$H$1247,MATCH(B434,Historical!$B$7:$B$1278,0))=0,"n/a",((INDEX(Historical!$C$7:$C$1256,MATCH(B434,Historical!$B$7:$B$1278,0))/INDEX(Historical!$H$7:$H$1247,MATCH(B434,Historical!$B$7:$B$1278,0)))^(1/5)-1)*100)</f>
        <v>11.898696853861001</v>
      </c>
      <c r="V434" s="701">
        <f>IF(INDEX(Historical!$O$7:$O$1247,MATCH(B434,Historical!$B$7:$B$1278,0))=0,"n/a",((INDEX(Historical!$C$7:$C$1256,MATCH(B434,Historical!$B$7:$B$1278,0))/INDEX(Historical!$O$7:$O$1247,MATCH(B434,Historical!$B$7:$B$1278,0)))^(1/10)-1)*100)</f>
        <v>2.5157373502909142</v>
      </c>
      <c r="W434" s="702">
        <f>IF(OR(U434&lt;=0,U434="n/a",V434&lt;=0,V434="n/a"),"n/a",U434/V434)</f>
        <v>4.729705528474609</v>
      </c>
      <c r="X434" s="703">
        <f>IF(OR(AJ434&lt;=0,AJ434="n/a",U434&lt;=0,U434="n/a"),"n/a",U434/AJ434)</f>
        <v>1.3075491048198902</v>
      </c>
      <c r="Y434" s="673" t="s">
        <v>4640</v>
      </c>
      <c r="Z434" s="651">
        <f>IF(OR(AC434&lt;0.01,AC434="n/a"),"n/a",M434/AC434*100)</f>
        <v>75.167785234899327</v>
      </c>
      <c r="AA434" s="887">
        <f>IF(OR(AC434&lt;0.01,AC434="n/a"),"n/a",I434/AC434)</f>
        <v>9.1140939597315445</v>
      </c>
      <c r="AB434" s="888">
        <v>12</v>
      </c>
      <c r="AC434" s="883">
        <v>1.49</v>
      </c>
      <c r="AD434" s="883">
        <v>1.04</v>
      </c>
      <c r="AE434" s="866">
        <v>0.42</v>
      </c>
      <c r="AF434" s="866">
        <v>0.72</v>
      </c>
      <c r="AG434" s="866">
        <v>8</v>
      </c>
      <c r="AH434" s="866">
        <v>27.6</v>
      </c>
      <c r="AI434" s="866">
        <v>15.78</v>
      </c>
      <c r="AJ434" s="681">
        <v>9.1</v>
      </c>
      <c r="AK434" s="681">
        <v>8.82</v>
      </c>
      <c r="AL434" s="883">
        <v>25920</v>
      </c>
      <c r="AM434" s="883">
        <v>0.01</v>
      </c>
      <c r="AN434" s="883">
        <v>0.28000000000000003</v>
      </c>
      <c r="AO434" s="740">
        <f>IF(U434="n/a","n/a",IF(AA434&lt;0,"n/a",IF(AA434="n/a","n/a",J434+U434-AA434)))</f>
        <v>11.03202557454183</v>
      </c>
      <c r="AP434" s="741">
        <f>IF(U434="n/a","n/a",J434+U434)</f>
        <v>20.146119534273375</v>
      </c>
      <c r="AQ434" s="889">
        <f>IF(OR(AC434&lt;0.01,AF434="n/a"),"n/a",(I434/SQRT(22.5*AC434*(I434/AF434))-1)*100)</f>
        <v>-45.995277362863028</v>
      </c>
      <c r="AR434" s="651">
        <f>INDEX(Historical!$C$7:$C$1256,MATCH(B434,Historical!$B$7:$B$1278,0))*IF(AH434="n/a",1.03,IF(AH434&lt;0,1.01,IF(AH434&gt;10,1.1,(1+AH434/100))))</f>
        <v>1.1000000000000001</v>
      </c>
      <c r="AS434" s="887">
        <f>IF($AI434="n/a",1.03*AR434,IF($AI434&lt;0,1.01*AR434,IF($AI434&gt;10,1.1*AR434,(1+$AI434/100)*AR434)))</f>
        <v>1.2100000000000002</v>
      </c>
      <c r="AT434" s="887">
        <f>IF($AK434="n/a",1.03*AS434,IF($AK434&lt;0,1.01*AS434,IF($AK434&gt;10,1.1*AS434,(1+$AK434/100)*AS434)))</f>
        <v>1.3167220000000002</v>
      </c>
      <c r="AU434" s="887">
        <f>IF($AK434="n/a",1.03*AT434,IF($AK434&lt;0,1.01*AT434,IF($AK434&gt;10,1.1*AT434,(1+$AK434/100)*AT434)))</f>
        <v>1.4328568804000004</v>
      </c>
      <c r="AV434" s="887">
        <f>IF($AK434="n/a",1.03*AU434,IF($AK434&lt;0,1.01*AU434,IF($AK434&gt;10,1.1*AU434,(1+$AK434/100)*AU434)))</f>
        <v>1.5592348572512804</v>
      </c>
      <c r="AW434" s="651">
        <f>SUM(AR434:AV434)</f>
        <v>6.6188137376512817</v>
      </c>
      <c r="AX434" s="748">
        <f>AW434/I434*100</f>
        <v>48.739423694044781</v>
      </c>
      <c r="AY434" s="729">
        <v>1.3</v>
      </c>
      <c r="AZ434" s="866">
        <v>57.54</v>
      </c>
      <c r="BA434" s="866">
        <v>-36.03</v>
      </c>
      <c r="BB434" s="866">
        <v>-5.7</v>
      </c>
      <c r="BC434" s="866">
        <v>-5.6099999999999994</v>
      </c>
      <c r="BE434" s="624">
        <v>2014</v>
      </c>
      <c r="BF434" s="899">
        <f>IF(BE434&gt;2008,0,IF(BE434&gt;2001,1,IF(BE434&gt;1990,2,IF(BE434&gt;1980,3,IF(BE434&gt;1973,4,IF(BE434&gt;1970,5,IF(BE434&gt;1960,6,IF(BE434&gt;1958,7,IF(BE434&gt;1953,8,9)))))))))</f>
        <v>0</v>
      </c>
      <c r="BG434" s="883">
        <v>0.5</v>
      </c>
    </row>
    <row r="435" spans="1:59" s="774" customFormat="1" ht="11.25" customHeight="1" x14ac:dyDescent="0.2">
      <c r="A435" s="777" t="s">
        <v>1425</v>
      </c>
      <c r="B435" s="782" t="s">
        <v>1426</v>
      </c>
      <c r="C435" s="933" t="s">
        <v>108</v>
      </c>
      <c r="D435" s="933" t="s">
        <v>4341</v>
      </c>
      <c r="E435" s="756">
        <v>7</v>
      </c>
      <c r="F435" s="1158">
        <v>589</v>
      </c>
      <c r="G435" s="1181" t="s">
        <v>106</v>
      </c>
      <c r="H435" s="1181" t="s">
        <v>106</v>
      </c>
      <c r="I435" s="757">
        <v>9.93</v>
      </c>
      <c r="J435" s="758">
        <f>(M435/I435)*100</f>
        <v>5.6394763343403831</v>
      </c>
      <c r="K435" s="759">
        <v>0.14000000000000001</v>
      </c>
      <c r="L435" s="760">
        <v>4</v>
      </c>
      <c r="M435" s="761">
        <f>K435*L435</f>
        <v>0.56000000000000005</v>
      </c>
      <c r="N435" s="762" t="s">
        <v>619</v>
      </c>
      <c r="O435" s="763">
        <v>0.12</v>
      </c>
      <c r="P435" s="783">
        <v>43734</v>
      </c>
      <c r="Q435" s="783">
        <v>43746</v>
      </c>
      <c r="R435" s="761">
        <f>(K435-O435)/O435*100</f>
        <v>16.666666666666682</v>
      </c>
      <c r="S435" s="701">
        <f>IF(INDEX(Historical!$D$7:$D$1254,MATCH(B435,Historical!$B$7:$B$1278,0))=0,"n/a",(INDEX(Historical!$C$7:$C$1256,MATCH(B435,Historical!$B$7:$B$1278,0))/INDEX(Historical!$D$7:$D$1254,MATCH(B435,Historical!$B$7:$B$1278,0))-1)*100)</f>
        <v>4.1666666666666741</v>
      </c>
      <c r="T435" s="701">
        <f>IF(INDEX(Historical!$F$7:$F$1247,MATCH(B435,Historical!$B$7:$B$1278,0))=0,"n/a",((INDEX(Historical!$C$7:$C$1256,MATCH(B435,Historical!$B$7:$B$1278,0))/INDEX(Historical!$F$7:$F$1247,MATCH(B435,Historical!$B$7:$B$1278,0)))^(1/3)-1)*100)</f>
        <v>7.7217345015941907</v>
      </c>
      <c r="U435" s="701">
        <f>IF(INDEX(Historical!$H$7:$H$1247,MATCH(B435,Historical!$B$7:$B$1278,0))=0,"n/a",((INDEX(Historical!$C$7:$C$1256,MATCH(B435,Historical!$B$7:$B$1278,0))/INDEX(Historical!$H$7:$H$1247,MATCH(B435,Historical!$B$7:$B$1278,0)))^(1/5)-1)*100)</f>
        <v>20.112443398143132</v>
      </c>
      <c r="V435" s="701" t="str">
        <f>IF(INDEX(Historical!$O$7:$O$1247,MATCH(B435,Historical!$B$7:$B$1278,0))=0,"n/a",((INDEX(Historical!$C$7:$C$1256,MATCH(B435,Historical!$B$7:$B$1278,0))/INDEX(Historical!$O$7:$O$1247,MATCH(B435,Historical!$B$7:$B$1278,0)))^(1/10)-1)*100)</f>
        <v>n/a</v>
      </c>
      <c r="W435" s="702" t="str">
        <f>IF(OR(U435&lt;=0,U435="n/a",V435&lt;=0,V435="n/a"),"n/a",U435/V435)</f>
        <v>n/a</v>
      </c>
      <c r="X435" s="703">
        <f>IF(OR(AJ435&lt;=0,AJ435="n/a",U435&lt;=0,U435="n/a"),"n/a",U435/AJ435)</f>
        <v>0.59504270408707483</v>
      </c>
      <c r="Y435" s="934" t="s">
        <v>4393</v>
      </c>
      <c r="Z435" s="758">
        <f>IF(OR(AC435&lt;0.01,AC435="n/a"),"n/a",M435/AC435*100)</f>
        <v>44.44444444444445</v>
      </c>
      <c r="AA435" s="766">
        <f>IF(OR(AC435&lt;0.01,AC435="n/a"),"n/a",I435/AC435)</f>
        <v>7.8809523809523805</v>
      </c>
      <c r="AB435" s="760">
        <v>12</v>
      </c>
      <c r="AC435" s="767">
        <v>1.26</v>
      </c>
      <c r="AD435" s="767">
        <v>0.79</v>
      </c>
      <c r="AE435" s="767">
        <v>1.63</v>
      </c>
      <c r="AF435" s="767">
        <v>0.64</v>
      </c>
      <c r="AG435" s="767">
        <v>8.4</v>
      </c>
      <c r="AH435" s="767">
        <v>37.299999999999997</v>
      </c>
      <c r="AI435" s="767">
        <v>-14.940000000000001</v>
      </c>
      <c r="AJ435" s="767">
        <v>33.800000000000004</v>
      </c>
      <c r="AK435" s="767">
        <v>10</v>
      </c>
      <c r="AL435" s="768">
        <v>104.07</v>
      </c>
      <c r="AM435" s="769">
        <v>1.7999999999999998</v>
      </c>
      <c r="AN435" s="767">
        <v>0.31</v>
      </c>
      <c r="AO435" s="770">
        <f>IF(U435="n/a","n/a",IF(AA435&lt;0,"n/a",IF(AA435="n/a","n/a",J435+U435-AA435)))</f>
        <v>17.870967351531135</v>
      </c>
      <c r="AP435" s="771">
        <f>IF(U435="n/a","n/a",J435+U435)</f>
        <v>25.751919732483515</v>
      </c>
      <c r="AQ435" s="772">
        <f>IF(OR(AC435&lt;0.01,AF435="n/a"),"n/a",(I435/SQRT(22.5*AC435*(I435/AF435))-1)*100)</f>
        <v>-52.653478251373933</v>
      </c>
      <c r="AR435" s="651">
        <f>INDEX(Historical!$C$7:$C$1256,MATCH(B435,Historical!$B$7:$B$1278,0))*IF(AH435="n/a",1.03,IF(AH435&lt;0,1.01,IF(AH435&gt;10,1.1,(1+AH435/100))))</f>
        <v>0.55000000000000004</v>
      </c>
      <c r="AS435" s="766">
        <f>IF($AI435="n/a",1.03*AR435,IF($AI435&lt;0,1.01*AR435,IF($AI435&gt;10,1.1*AR435,(1+$AI435/100)*AR435)))</f>
        <v>0.5555000000000001</v>
      </c>
      <c r="AT435" s="766">
        <f>IF($AK435="n/a",1.03*AS435,IF($AK435&lt;0,1.01*AS435,IF($AK435&gt;10,1.1*AS435,(1+$AK435/100)*AS435)))</f>
        <v>0.6110500000000002</v>
      </c>
      <c r="AU435" s="766">
        <f>IF($AK435="n/a",1.03*AT435,IF($AK435&lt;0,1.01*AT435,IF($AK435&gt;10,1.1*AT435,(1+$AK435/100)*AT435)))</f>
        <v>0.67215500000000028</v>
      </c>
      <c r="AV435" s="766">
        <f>IF($AK435="n/a",1.03*AU435,IF($AK435&lt;0,1.01*AU435,IF($AK435&gt;10,1.1*AU435,(1+$AK435/100)*AU435)))</f>
        <v>0.73937050000000037</v>
      </c>
      <c r="AW435" s="758">
        <f>SUM(AR435:AV435)</f>
        <v>3.1280755000000013</v>
      </c>
      <c r="AX435" s="773">
        <f>AW435/I435*100</f>
        <v>31.501263846928513</v>
      </c>
      <c r="AY435" s="936">
        <v>0.82</v>
      </c>
      <c r="AZ435" s="769">
        <v>52.300000000000004</v>
      </c>
      <c r="BA435" s="769">
        <v>-44.06</v>
      </c>
      <c r="BB435" s="769">
        <v>-0.63</v>
      </c>
      <c r="BC435" s="769">
        <v>-8.5599999999999987</v>
      </c>
      <c r="BD435" s="909"/>
      <c r="BE435" s="624">
        <v>2014</v>
      </c>
      <c r="BF435" s="899">
        <f>IF(BE435&gt;2008,0,IF(BE435&gt;2001,1,IF(BE435&gt;1990,2,IF(BE435&gt;1980,3,IF(BE435&gt;1973,4,IF(BE435&gt;1970,5,IF(BE435&gt;1960,6,IF(BE435&gt;1958,7,IF(BE435&gt;1953,8,9)))))))))</f>
        <v>0</v>
      </c>
      <c r="BG435" s="825">
        <v>1</v>
      </c>
    </row>
    <row r="436" spans="1:59" ht="11.25" customHeight="1" x14ac:dyDescent="0.2">
      <c r="A436" s="864" t="s">
        <v>1431</v>
      </c>
      <c r="B436" s="876" t="s">
        <v>1432</v>
      </c>
      <c r="C436" s="933" t="s">
        <v>245</v>
      </c>
      <c r="D436" s="933" t="s">
        <v>4336</v>
      </c>
      <c r="E436" s="733">
        <v>11</v>
      </c>
      <c r="F436" s="1158">
        <v>306</v>
      </c>
      <c r="G436" s="1178" t="s">
        <v>106</v>
      </c>
      <c r="H436" s="1178" t="s">
        <v>106</v>
      </c>
      <c r="I436" s="875">
        <v>51.11</v>
      </c>
      <c r="J436" s="651">
        <f>(M436/I436)*100</f>
        <v>3.130502837018196</v>
      </c>
      <c r="K436" s="878">
        <v>0.4</v>
      </c>
      <c r="L436" s="888">
        <v>4</v>
      </c>
      <c r="M436" s="642">
        <f>K436*L436</f>
        <v>1.6</v>
      </c>
      <c r="N436" s="871" t="s">
        <v>594</v>
      </c>
      <c r="O436" s="734">
        <v>0.36499999999999999</v>
      </c>
      <c r="P436" s="862">
        <v>43895</v>
      </c>
      <c r="Q436" s="862">
        <v>43910</v>
      </c>
      <c r="R436" s="642">
        <f>(K436-O436)/O436*100</f>
        <v>9.5890410958904209</v>
      </c>
      <c r="S436" s="701">
        <f>IF(INDEX(Historical!$D$7:$D$1254,MATCH(B436,Historical!$B$7:$B$1278,0))=0,"n/a",(INDEX(Historical!$C$7:$C$1256,MATCH(B436,Historical!$B$7:$B$1278,0))/INDEX(Historical!$D$7:$D$1254,MATCH(B436,Historical!$B$7:$B$1278,0))-1)*100)</f>
        <v>10.606060606060597</v>
      </c>
      <c r="T436" s="701">
        <f>IF(INDEX(Historical!$F$7:$F$1247,MATCH(B436,Historical!$B$7:$B$1278,0))=0,"n/a",((INDEX(Historical!$C$7:$C$1256,MATCH(B436,Historical!$B$7:$B$1278,0))/INDEX(Historical!$F$7:$F$1247,MATCH(B436,Historical!$B$7:$B$1278,0)))^(1/3)-1)*100)</f>
        <v>13.444719403828165</v>
      </c>
      <c r="U436" s="701">
        <f>IF(INDEX(Historical!$H$7:$H$1247,MATCH(B436,Historical!$B$7:$B$1278,0))=0,"n/a",((INDEX(Historical!$C$7:$C$1256,MATCH(B436,Historical!$B$7:$B$1278,0))/INDEX(Historical!$H$7:$H$1247,MATCH(B436,Historical!$B$7:$B$1278,0)))^(1/5)-1)*100)</f>
        <v>13.948300628553811</v>
      </c>
      <c r="V436" s="701">
        <f>IF(INDEX(Historical!$O$7:$O$1247,MATCH(B436,Historical!$B$7:$B$1278,0))=0,"n/a",((INDEX(Historical!$C$7:$C$1256,MATCH(B436,Historical!$B$7:$B$1278,0))/INDEX(Historical!$O$7:$O$1247,MATCH(B436,Historical!$B$7:$B$1278,0)))^(1/10)-1)*100)</f>
        <v>41.616557862603209</v>
      </c>
      <c r="W436" s="702">
        <f>IF(OR(U436&lt;=0,U436="n/a",V436&lt;=0,V436="n/a"),"n/a",U436/V436)</f>
        <v>0.33516228503577911</v>
      </c>
      <c r="X436" s="703">
        <f>IF(OR(AJ436&lt;=0,AJ436="n/a",U436&lt;=0,U436="n/a"),"n/a",U436/AJ436)</f>
        <v>2.9677235379901723</v>
      </c>
      <c r="Y436" s="877" t="s">
        <v>818</v>
      </c>
      <c r="Z436" s="651" t="str">
        <f>IF(OR(AC436&lt;0.01,AC436="n/a"),"n/a",M436/AC436*100)</f>
        <v>n/a</v>
      </c>
      <c r="AA436" s="887" t="str">
        <f>IF(OR(AC436&lt;0.01,AC436="n/a"),"n/a",I436/AC436)</f>
        <v>n/a</v>
      </c>
      <c r="AB436" s="888">
        <v>12</v>
      </c>
      <c r="AC436" s="866">
        <v>-0.62</v>
      </c>
      <c r="AD436" s="866" t="s">
        <v>136</v>
      </c>
      <c r="AE436" s="866">
        <v>0.49</v>
      </c>
      <c r="AF436" s="866">
        <v>1.58</v>
      </c>
      <c r="AG436" s="866">
        <v>-1.7000000000000002</v>
      </c>
      <c r="AH436" s="866">
        <v>-15.8</v>
      </c>
      <c r="AI436" s="866">
        <v>135.51</v>
      </c>
      <c r="AJ436" s="866">
        <v>4.7</v>
      </c>
      <c r="AK436" s="866">
        <v>5.53</v>
      </c>
      <c r="AL436" s="879">
        <v>15590</v>
      </c>
      <c r="AM436" s="873">
        <v>1.6</v>
      </c>
      <c r="AN436" s="866">
        <v>0.42</v>
      </c>
      <c r="AO436" s="740" t="str">
        <f>IF(U436="n/a","n/a",IF(AA436&lt;0,"n/a",IF(AA436="n/a","n/a",J436+U436-AA436)))</f>
        <v>n/a</v>
      </c>
      <c r="AP436" s="741">
        <f>IF(U436="n/a","n/a",J436+U436)</f>
        <v>17.078803465572008</v>
      </c>
      <c r="AQ436" s="889" t="str">
        <f>IF(OR(AC436&lt;0.01,AF436="n/a"),"n/a",(I436/SQRT(22.5*AC436*(I436/AF436))-1)*100)</f>
        <v>n/a</v>
      </c>
      <c r="AR436" s="651">
        <f>INDEX(Historical!$C$7:$C$1256,MATCH(B436,Historical!$B$7:$B$1278,0))*IF(AH436="n/a",1.03,IF(AH436&lt;0,1.01,IF(AH436&gt;10,1.1,(1+AH436/100))))</f>
        <v>1.4745999999999999</v>
      </c>
      <c r="AS436" s="887">
        <f>IF($AI436="n/a",1.03*AR436,IF($AI436&lt;0,1.01*AR436,IF($AI436&gt;10,1.1*AR436,(1+$AI436/100)*AR436)))</f>
        <v>1.6220600000000001</v>
      </c>
      <c r="AT436" s="887">
        <f>IF($AK436="n/a",1.03*AS436,IF($AK436&lt;0,1.01*AS436,IF($AK436&gt;10,1.1*AS436,(1+$AK436/100)*AS436)))</f>
        <v>1.7117599179999998</v>
      </c>
      <c r="AU436" s="887">
        <f>IF($AK436="n/a",1.03*AT436,IF($AK436&lt;0,1.01*AT436,IF($AK436&gt;10,1.1*AT436,(1+$AK436/100)*AT436)))</f>
        <v>1.8064202414653996</v>
      </c>
      <c r="AV436" s="887">
        <f>IF($AK436="n/a",1.03*AU436,IF($AK436&lt;0,1.01*AU436,IF($AK436&gt;10,1.1*AU436,(1+$AK436/100)*AU436)))</f>
        <v>1.906315280818436</v>
      </c>
      <c r="AW436" s="651">
        <f>SUM(AR436:AV436)</f>
        <v>8.5211554402838363</v>
      </c>
      <c r="AX436" s="748">
        <f>AW436/I436*100</f>
        <v>16.672188300300991</v>
      </c>
      <c r="AY436" s="935">
        <v>1.67</v>
      </c>
      <c r="AZ436" s="873">
        <v>124.66</v>
      </c>
      <c r="BA436" s="873">
        <v>-10.47</v>
      </c>
      <c r="BB436" s="873">
        <v>2.8000000000000003</v>
      </c>
      <c r="BC436" s="873">
        <v>13.8</v>
      </c>
      <c r="BE436" s="624">
        <v>2011</v>
      </c>
      <c r="BF436" s="899">
        <f>IF(BE436&gt;2008,0,IF(BE436&gt;2001,1,IF(BE436&gt;1990,2,IF(BE436&gt;1980,3,IF(BE436&gt;1973,4,IF(BE436&gt;1970,5,IF(BE436&gt;1960,6,IF(BE436&gt;1958,7,IF(BE436&gt;1953,8,9)))))))))</f>
        <v>0</v>
      </c>
      <c r="BG436" s="883">
        <v>-0.70000000000000007</v>
      </c>
    </row>
    <row r="437" spans="1:59" ht="11.25" customHeight="1" x14ac:dyDescent="0.2">
      <c r="A437" s="864" t="s">
        <v>288</v>
      </c>
      <c r="B437" s="876" t="s">
        <v>289</v>
      </c>
      <c r="C437" s="933" t="s">
        <v>131</v>
      </c>
      <c r="D437" s="933" t="s">
        <v>4332</v>
      </c>
      <c r="E437" s="733">
        <v>45</v>
      </c>
      <c r="F437" s="1158">
        <v>56</v>
      </c>
      <c r="G437" s="1178" t="s">
        <v>37</v>
      </c>
      <c r="H437" s="1178" t="s">
        <v>37</v>
      </c>
      <c r="I437" s="866">
        <v>65.02</v>
      </c>
      <c r="J437" s="651">
        <f>(M437/I437)*100</f>
        <v>2.2762227007074745</v>
      </c>
      <c r="K437" s="878">
        <v>0.37</v>
      </c>
      <c r="L437" s="888">
        <v>4</v>
      </c>
      <c r="M437" s="642">
        <f>K437*L437</f>
        <v>1.48</v>
      </c>
      <c r="N437" s="871" t="s">
        <v>148</v>
      </c>
      <c r="O437" s="734">
        <v>0.35249999999999998</v>
      </c>
      <c r="P437" s="862">
        <v>44074</v>
      </c>
      <c r="Q437" s="862">
        <v>44089</v>
      </c>
      <c r="R437" s="642">
        <f>(K437-O437)/O437*100</f>
        <v>4.9645390070922026</v>
      </c>
      <c r="S437" s="701">
        <f>IF(INDEX(Historical!$D$7:$D$1254,MATCH(B437,Historical!$B$7:$B$1278,0))=0,"n/a",(INDEX(Historical!$C$7:$C$1256,MATCH(B437,Historical!$B$7:$B$1278,0))/INDEX(Historical!$D$7:$D$1254,MATCH(B437,Historical!$B$7:$B$1278,0))-1)*100)</f>
        <v>4.5454545454545414</v>
      </c>
      <c r="T437" s="701">
        <f>IF(INDEX(Historical!$F$7:$F$1247,MATCH(B437,Historical!$B$7:$B$1278,0))=0,"n/a",((INDEX(Historical!$C$7:$C$1256,MATCH(B437,Historical!$B$7:$B$1278,0))/INDEX(Historical!$F$7:$F$1247,MATCH(B437,Historical!$B$7:$B$1278,0)))^(1/3)-1)*100)</f>
        <v>4.6238457750613193</v>
      </c>
      <c r="U437" s="701">
        <f>IF(INDEX(Historical!$H$7:$H$1247,MATCH(B437,Historical!$B$7:$B$1278,0))=0,"n/a",((INDEX(Historical!$C$7:$C$1256,MATCH(B437,Historical!$B$7:$B$1278,0))/INDEX(Historical!$H$7:$H$1247,MATCH(B437,Historical!$B$7:$B$1278,0)))^(1/5)-1)*100)</f>
        <v>4.4795491178031499</v>
      </c>
      <c r="V437" s="701">
        <f>IF(INDEX(Historical!$O$7:$O$1247,MATCH(B437,Historical!$B$7:$B$1278,0))=0,"n/a",((INDEX(Historical!$C$7:$C$1256,MATCH(B437,Historical!$B$7:$B$1278,0))/INDEX(Historical!$O$7:$O$1247,MATCH(B437,Historical!$B$7:$B$1278,0)))^(1/10)-1)*100)</f>
        <v>3.5513583374495283</v>
      </c>
      <c r="W437" s="702">
        <f>IF(OR(U437&lt;=0,U437="n/a",V437&lt;=0,V437="n/a"),"n/a",U437/V437)</f>
        <v>1.2613621865655547</v>
      </c>
      <c r="X437" s="703">
        <f>IF(OR(AJ437&lt;=0,AJ437="n/a",U437&lt;=0,U437="n/a"),"n/a",U437/AJ437)</f>
        <v>2.7997181986269686</v>
      </c>
      <c r="Y437" s="664"/>
      <c r="Z437" s="651">
        <f>IF(OR(AC437&lt;0.01,AC437="n/a"),"n/a",M437/AC437*100)</f>
        <v>55.849056603773583</v>
      </c>
      <c r="AA437" s="887">
        <f>IF(OR(AC437&lt;0.01,AC437="n/a"),"n/a",I437/AC437)</f>
        <v>24.535849056603773</v>
      </c>
      <c r="AB437" s="888">
        <v>12</v>
      </c>
      <c r="AC437" s="866">
        <v>2.65</v>
      </c>
      <c r="AD437" s="866">
        <v>5.58</v>
      </c>
      <c r="AE437" s="866">
        <v>4.28</v>
      </c>
      <c r="AF437" s="866">
        <v>2.41</v>
      </c>
      <c r="AG437" s="866">
        <v>10.4</v>
      </c>
      <c r="AH437" s="866">
        <v>3.2</v>
      </c>
      <c r="AI437" s="866">
        <v>7.3999999999999995</v>
      </c>
      <c r="AJ437" s="866">
        <v>1.6</v>
      </c>
      <c r="AK437" s="866">
        <v>4.3999999999999995</v>
      </c>
      <c r="AL437" s="879">
        <v>2340</v>
      </c>
      <c r="AM437" s="873">
        <v>0.19</v>
      </c>
      <c r="AN437" s="866">
        <v>0.59</v>
      </c>
      <c r="AO437" s="740">
        <f>IF(U437="n/a","n/a",IF(AA437&lt;0,"n/a",IF(AA437="n/a","n/a",J437+U437-AA437)))</f>
        <v>-17.780077238093149</v>
      </c>
      <c r="AP437" s="741">
        <f>IF(U437="n/a","n/a",J437+U437)</f>
        <v>6.7557718185106239</v>
      </c>
      <c r="AQ437" s="889">
        <f>IF(OR(AC437&lt;0.01,AF437="n/a"),"n/a",(I437/SQRT(22.5*AC437*(I437/AF437))-1)*100)</f>
        <v>62.11298697227614</v>
      </c>
      <c r="AR437" s="651">
        <f>INDEX(Historical!$C$7:$C$1256,MATCH(B437,Historical!$B$7:$B$1278,0))*IF(AH437="n/a",1.03,IF(AH437&lt;0,1.01,IF(AH437&gt;10,1.1,(1+AH437/100))))</f>
        <v>1.4241599999999999</v>
      </c>
      <c r="AS437" s="887">
        <f>IF($AI437="n/a",1.03*AR437,IF($AI437&lt;0,1.01*AR437,IF($AI437&gt;10,1.1*AR437,(1+$AI437/100)*AR437)))</f>
        <v>1.52954784</v>
      </c>
      <c r="AT437" s="887">
        <f>IF($AK437="n/a",1.03*AS437,IF($AK437&lt;0,1.01*AS437,IF($AK437&gt;10,1.1*AS437,(1+$AK437/100)*AS437)))</f>
        <v>1.5968479449600002</v>
      </c>
      <c r="AU437" s="887">
        <f>IF($AK437="n/a",1.03*AT437,IF($AK437&lt;0,1.01*AT437,IF($AK437&gt;10,1.1*AT437,(1+$AK437/100)*AT437)))</f>
        <v>1.6671092545382402</v>
      </c>
      <c r="AV437" s="887">
        <f>IF($AK437="n/a",1.03*AU437,IF($AK437&lt;0,1.01*AU437,IF($AK437&gt;10,1.1*AU437,(1+$AK437/100)*AU437)))</f>
        <v>1.7404620617379229</v>
      </c>
      <c r="AW437" s="651">
        <f>SUM(AR437:AV437)</f>
        <v>7.9581271012361636</v>
      </c>
      <c r="AX437" s="748">
        <f>AW437/I437*100</f>
        <v>12.239506461452114</v>
      </c>
      <c r="AY437" s="935">
        <v>0.48</v>
      </c>
      <c r="AZ437" s="873">
        <v>37.78</v>
      </c>
      <c r="BA437" s="873">
        <v>-21.91</v>
      </c>
      <c r="BB437" s="873">
        <v>0.35000000000000003</v>
      </c>
      <c r="BC437" s="873">
        <v>-3.6999999999999997</v>
      </c>
      <c r="BE437" s="624">
        <v>1976</v>
      </c>
      <c r="BF437" s="899">
        <f>IF(BE437&gt;2008,0,IF(BE437&gt;2001,1,IF(BE437&gt;1990,2,IF(BE437&gt;1980,3,IF(BE437&gt;1973,4,IF(BE437&gt;1970,5,IF(BE437&gt;1960,6,IF(BE437&gt;1958,7,IF(BE437&gt;1953,8,9)))))))))</f>
        <v>4</v>
      </c>
      <c r="BG437" s="883">
        <v>4.3999999999999995</v>
      </c>
    </row>
    <row r="438" spans="1:59" ht="11.25" customHeight="1" x14ac:dyDescent="0.2">
      <c r="A438" s="882" t="s">
        <v>4597</v>
      </c>
      <c r="B438" s="876" t="s">
        <v>4592</v>
      </c>
      <c r="C438" s="933" t="s">
        <v>4322</v>
      </c>
      <c r="D438" s="933" t="s">
        <v>4323</v>
      </c>
      <c r="E438" s="733">
        <v>5</v>
      </c>
      <c r="F438" s="1158">
        <v>736</v>
      </c>
      <c r="G438" s="1158" t="s">
        <v>106</v>
      </c>
      <c r="H438" s="1158" t="s">
        <v>106</v>
      </c>
      <c r="I438" s="875">
        <v>26.45</v>
      </c>
      <c r="J438" s="651">
        <f>(M438/I438)*100</f>
        <v>7.3724007561436666</v>
      </c>
      <c r="K438" s="878">
        <v>0.48749999999999999</v>
      </c>
      <c r="L438" s="888">
        <v>4</v>
      </c>
      <c r="M438" s="642">
        <f>K438*L438</f>
        <v>1.95</v>
      </c>
      <c r="N438" s="871" t="s">
        <v>489</v>
      </c>
      <c r="O438" s="734">
        <v>0.47499999999999998</v>
      </c>
      <c r="P438" s="862">
        <v>44011</v>
      </c>
      <c r="Q438" s="862">
        <v>44027</v>
      </c>
      <c r="R438" s="642">
        <f>(K438-O438)/O438*100</f>
        <v>2.6315789473684239</v>
      </c>
      <c r="S438" s="701">
        <f>IF(INDEX(Historical!$D$7:$D$1254,MATCH(B438,Historical!$B$7:$B$1278,0))=0,"n/a",(INDEX(Historical!$C$7:$C$1256,MATCH(B438,Historical!$B$7:$B$1278,0))/INDEX(Historical!$D$7:$D$1254,MATCH(B438,Historical!$B$7:$B$1278,0))-1)*100)</f>
        <v>8.3455344070278326</v>
      </c>
      <c r="T438" s="701">
        <f>IF(INDEX(Historical!$F$7:$F$1247,MATCH(B438,Historical!$B$7:$B$1278,0))=0,"n/a",((INDEX(Historical!$C$7:$C$1256,MATCH(B438,Historical!$B$7:$B$1278,0))/INDEX(Historical!$F$7:$F$1247,MATCH(B438,Historical!$B$7:$B$1278,0)))^(1/3)-1)*100)</f>
        <v>41.665350531211899</v>
      </c>
      <c r="U438" s="701" t="str">
        <f>IF(INDEX(Historical!$H$7:$H$1247,MATCH(B438,Historical!$B$7:$B$1278,0))=0,"n/a",((INDEX(Historical!$C$7:$C$1256,MATCH(B438,Historical!$B$7:$B$1278,0))/INDEX(Historical!$H$7:$H$1247,MATCH(B438,Historical!$B$7:$B$1278,0)))^(1/5)-1)*100)</f>
        <v>n/a</v>
      </c>
      <c r="V438" s="701" t="str">
        <f>IF(INDEX(Historical!$O$7:$O$1247,MATCH(B438,Historical!$B$7:$B$1278,0))=0,"n/a",((INDEX(Historical!$C$7:$C$1256,MATCH(B438,Historical!$B$7:$B$1278,0))/INDEX(Historical!$O$7:$O$1247,MATCH(B438,Historical!$B$7:$B$1278,0)))^(1/10)-1)*100)</f>
        <v>n/a</v>
      </c>
      <c r="W438" s="702" t="str">
        <f>IF(OR(U438&lt;=0,U438="n/a",V438&lt;=0,V438="n/a"),"n/a",U438/V438)</f>
        <v>n/a</v>
      </c>
      <c r="X438" s="703" t="str">
        <f>IF(OR(AJ438&lt;=0,AJ438="n/a",U438&lt;=0,U438="n/a"),"n/a",U438/AJ438)</f>
        <v>n/a</v>
      </c>
      <c r="Y438" s="877"/>
      <c r="Z438" s="651">
        <f>IF(OR(AC438&lt;0.01,AC438="n/a"),"n/a",M438/AC438*100)</f>
        <v>500</v>
      </c>
      <c r="AA438" s="887">
        <f>IF(OR(AC438&lt;0.01,AC438="n/a"),"n/a",I438/AC438)</f>
        <v>67.820512820512818</v>
      </c>
      <c r="AB438" s="888">
        <v>12</v>
      </c>
      <c r="AC438" s="866">
        <v>0.39</v>
      </c>
      <c r="AD438" s="866">
        <v>3.33</v>
      </c>
      <c r="AE438" s="866">
        <v>14.4</v>
      </c>
      <c r="AF438" s="866">
        <v>1.36</v>
      </c>
      <c r="AG438" s="866">
        <v>1.5</v>
      </c>
      <c r="AH438" s="866">
        <v>10.7</v>
      </c>
      <c r="AI438" s="866">
        <v>144.63</v>
      </c>
      <c r="AJ438" s="866">
        <v>16.989999999999998</v>
      </c>
      <c r="AK438" s="866">
        <v>20.43</v>
      </c>
      <c r="AL438" s="879">
        <v>12320</v>
      </c>
      <c r="AM438" s="873">
        <v>0.1</v>
      </c>
      <c r="AN438" s="866">
        <v>1.41</v>
      </c>
      <c r="AO438" s="740" t="str">
        <f>IF(U438="n/a","n/a",IF(AA438&lt;0,"n/a",IF(AA438="n/a","n/a",J438+U438-AA438)))</f>
        <v>n/a</v>
      </c>
      <c r="AP438" s="741" t="str">
        <f>IF(U438="n/a","n/a",J438+U438)</f>
        <v>n/a</v>
      </c>
      <c r="AQ438" s="889">
        <f>IF(OR(AC438&lt;0.01,AF438="n/a"),"n/a",(I438/SQRT(22.5*AC438*(I438/AF438))-1)*100)</f>
        <v>102.46908947721427</v>
      </c>
      <c r="AR438" s="651">
        <f>INDEX(Historical!$C$7:$C$1256,MATCH(B438,Historical!$B$7:$B$1278,0))*IF(AH438="n/a",1.03,IF(AH438&lt;0,1.01,IF(AH438&gt;10,1.1,(1+AH438/100))))</f>
        <v>2.0350000000000001</v>
      </c>
      <c r="AS438" s="887">
        <f>IF($AI438="n/a",1.03*AR438,IF($AI438&lt;0,1.01*AR438,IF($AI438&gt;10,1.1*AR438,(1+$AI438/100)*AR438)))</f>
        <v>2.2385000000000002</v>
      </c>
      <c r="AT438" s="887">
        <f>IF($AK438="n/a",1.03*AS438,IF($AK438&lt;0,1.01*AS438,IF($AK438&gt;10,1.1*AS438,(1+$AK438/100)*AS438)))</f>
        <v>2.4623500000000003</v>
      </c>
      <c r="AU438" s="887">
        <f>IF($AK438="n/a",1.03*AT438,IF($AK438&lt;0,1.01*AT438,IF($AK438&gt;10,1.1*AT438,(1+$AK438/100)*AT438)))</f>
        <v>2.7085850000000007</v>
      </c>
      <c r="AV438" s="887">
        <f>IF($AK438="n/a",1.03*AU438,IF($AK438&lt;0,1.01*AU438,IF($AK438&gt;10,1.1*AU438,(1+$AK438/100)*AU438)))</f>
        <v>2.9794435000000008</v>
      </c>
      <c r="AW438" s="651">
        <f>SUM(AR438:AV438)</f>
        <v>12.423878500000002</v>
      </c>
      <c r="AX438" s="748">
        <f>AW438/I438*100</f>
        <v>46.971185255198499</v>
      </c>
      <c r="AY438" s="935">
        <v>0.71</v>
      </c>
      <c r="AZ438" s="873">
        <v>131.41</v>
      </c>
      <c r="BA438" s="873">
        <v>-23.04</v>
      </c>
      <c r="BB438" s="873">
        <v>-5.93</v>
      </c>
      <c r="BC438" s="873">
        <v>-2.68</v>
      </c>
      <c r="BE438" s="624">
        <v>2016</v>
      </c>
      <c r="BF438" s="899">
        <f>IF(BE438&gt;2008,0,IF(BE438&gt;2001,1,IF(BE438&gt;1990,2,IF(BE438&gt;1980,3,IF(BE438&gt;1973,4,IF(BE438&gt;1970,5,IF(BE438&gt;1960,6,IF(BE438&gt;1958,7,IF(BE438&gt;1953,8,9)))))))))</f>
        <v>0</v>
      </c>
      <c r="BG438" s="883">
        <v>0.3</v>
      </c>
    </row>
    <row r="439" spans="1:59" ht="11.25" customHeight="1" x14ac:dyDescent="0.2">
      <c r="A439" s="872" t="s">
        <v>276</v>
      </c>
      <c r="B439" s="876" t="s">
        <v>277</v>
      </c>
      <c r="C439" s="933" t="s">
        <v>112</v>
      </c>
      <c r="D439" s="933" t="s">
        <v>4325</v>
      </c>
      <c r="E439" s="733">
        <v>28</v>
      </c>
      <c r="F439" s="1158">
        <v>103</v>
      </c>
      <c r="G439" s="1158" t="s">
        <v>106</v>
      </c>
      <c r="H439" s="1158" t="s">
        <v>106</v>
      </c>
      <c r="I439" s="866">
        <v>57.08</v>
      </c>
      <c r="J439" s="651">
        <f>(M439/I439)*100</f>
        <v>2.9432375613174488</v>
      </c>
      <c r="K439" s="885">
        <v>0.42</v>
      </c>
      <c r="L439" s="888">
        <v>4</v>
      </c>
      <c r="M439" s="642">
        <f>K439*L439</f>
        <v>1.68</v>
      </c>
      <c r="N439" s="871" t="s">
        <v>718</v>
      </c>
      <c r="O439" s="735">
        <v>0.375</v>
      </c>
      <c r="P439" s="862">
        <v>43935</v>
      </c>
      <c r="Q439" s="862">
        <v>43951</v>
      </c>
      <c r="R439" s="642">
        <f>(K439-O439)/O439*100</f>
        <v>11.999999999999995</v>
      </c>
      <c r="S439" s="701">
        <f>IF(INDEX(Historical!$D$7:$D$1254,MATCH(B439,Historical!$B$7:$B$1278,0))=0,"n/a",(INDEX(Historical!$C$7:$C$1256,MATCH(B439,Historical!$B$7:$B$1278,0))/INDEX(Historical!$D$7:$D$1254,MATCH(B439,Historical!$B$7:$B$1278,0))-1)*100)</f>
        <v>14.453125</v>
      </c>
      <c r="T439" s="701">
        <f>IF(INDEX(Historical!$F$7:$F$1247,MATCH(B439,Historical!$B$7:$B$1278,0))=0,"n/a",((INDEX(Historical!$C$7:$C$1256,MATCH(B439,Historical!$B$7:$B$1278,0))/INDEX(Historical!$F$7:$F$1247,MATCH(B439,Historical!$B$7:$B$1278,0)))^(1/3)-1)*100)</f>
        <v>13.011817849157147</v>
      </c>
      <c r="U439" s="701">
        <f>IF(INDEX(Historical!$H$7:$H$1247,MATCH(B439,Historical!$B$7:$B$1278,0))=0,"n/a",((INDEX(Historical!$C$7:$C$1256,MATCH(B439,Historical!$B$7:$B$1278,0))/INDEX(Historical!$H$7:$H$1247,MATCH(B439,Historical!$B$7:$B$1278,0)))^(1/5)-1)*100)</f>
        <v>8.4842277526471896</v>
      </c>
      <c r="V439" s="701">
        <f>IF(INDEX(Historical!$O$7:$O$1247,MATCH(B439,Historical!$B$7:$B$1278,0))=0,"n/a",((INDEX(Historical!$C$7:$C$1256,MATCH(B439,Historical!$B$7:$B$1278,0))/INDEX(Historical!$O$7:$O$1247,MATCH(B439,Historical!$B$7:$B$1278,0)))^(1/10)-1)*100)</f>
        <v>5.4712073135550154</v>
      </c>
      <c r="W439" s="702">
        <f>IF(OR(U439&lt;=0,U439="n/a",V439&lt;=0,V439="n/a"),"n/a",U439/V439)</f>
        <v>1.5507048566095021</v>
      </c>
      <c r="X439" s="703">
        <f>IF(OR(AJ439&lt;=0,AJ439="n/a",U439&lt;=0,U439="n/a"),"n/a",U439/AJ439)</f>
        <v>0.48205839503677222</v>
      </c>
      <c r="Y439" s="876"/>
      <c r="Z439" s="651">
        <f>IF(OR(AC439&lt;0.01,AC439="n/a"),"n/a",M439/AC439*100)</f>
        <v>40.776699029126213</v>
      </c>
      <c r="AA439" s="887">
        <f>IF(OR(AC439&lt;0.01,AC439="n/a"),"n/a",I439/AC439)</f>
        <v>13.854368932038835</v>
      </c>
      <c r="AB439" s="888">
        <v>12</v>
      </c>
      <c r="AC439" s="866">
        <v>4.12</v>
      </c>
      <c r="AD439" s="866">
        <v>1.38</v>
      </c>
      <c r="AE439" s="866">
        <v>2.36</v>
      </c>
      <c r="AF439" s="866">
        <v>2.14</v>
      </c>
      <c r="AG439" s="866">
        <v>16</v>
      </c>
      <c r="AH439" s="866">
        <v>21.5</v>
      </c>
      <c r="AI439" s="866">
        <v>9.629999999999999</v>
      </c>
      <c r="AJ439" s="866">
        <v>17.599999999999998</v>
      </c>
      <c r="AK439" s="866">
        <v>10</v>
      </c>
      <c r="AL439" s="879">
        <v>1390</v>
      </c>
      <c r="AM439" s="873">
        <v>0.6</v>
      </c>
      <c r="AN439" s="866">
        <v>0.42</v>
      </c>
      <c r="AO439" s="740">
        <f>IF(U439="n/a","n/a",IF(AA439&lt;0,"n/a",IF(AA439="n/a","n/a",J439+U439-AA439)))</f>
        <v>-2.4269036180741956</v>
      </c>
      <c r="AP439" s="741">
        <f>IF(U439="n/a","n/a",J439+U439)</f>
        <v>11.427465313964639</v>
      </c>
      <c r="AQ439" s="889">
        <f>IF(OR(AC439&lt;0.01,AF439="n/a"),"n/a",(I439/SQRT(22.5*AC439*(I439/AF439))-1)*100)</f>
        <v>14.791307287157917</v>
      </c>
      <c r="AR439" s="651">
        <f>INDEX(Historical!$C$7:$C$1256,MATCH(B439,Historical!$B$7:$B$1278,0))*IF(AH439="n/a",1.03,IF(AH439&lt;0,1.01,IF(AH439&gt;10,1.1,(1+AH439/100))))</f>
        <v>1.6115000000000002</v>
      </c>
      <c r="AS439" s="887">
        <f>IF($AI439="n/a",1.03*AR439,IF($AI439&lt;0,1.01*AR439,IF($AI439&gt;10,1.1*AR439,(1+$AI439/100)*AR439)))</f>
        <v>1.7666874500000003</v>
      </c>
      <c r="AT439" s="887">
        <f>IF($AK439="n/a",1.03*AS439,IF($AK439&lt;0,1.01*AS439,IF($AK439&gt;10,1.1*AS439,(1+$AK439/100)*AS439)))</f>
        <v>1.9433561950000005</v>
      </c>
      <c r="AU439" s="887">
        <f>IF($AK439="n/a",1.03*AT439,IF($AK439&lt;0,1.01*AT439,IF($AK439&gt;10,1.1*AT439,(1+$AK439/100)*AT439)))</f>
        <v>2.1376918145000006</v>
      </c>
      <c r="AV439" s="887">
        <f>IF($AK439="n/a",1.03*AU439,IF($AK439&lt;0,1.01*AU439,IF($AK439&gt;10,1.1*AU439,(1+$AK439/100)*AU439)))</f>
        <v>2.351460995950001</v>
      </c>
      <c r="AW439" s="651">
        <f>SUM(AR439:AV439)</f>
        <v>9.8106964554500031</v>
      </c>
      <c r="AX439" s="748">
        <f>AW439/I439*100</f>
        <v>17.187625184740721</v>
      </c>
      <c r="AY439" s="935">
        <v>1.02</v>
      </c>
      <c r="AZ439" s="873">
        <v>28.79</v>
      </c>
      <c r="BA439" s="873">
        <v>-32.01</v>
      </c>
      <c r="BB439" s="873">
        <v>-10.050000000000001</v>
      </c>
      <c r="BC439" s="873">
        <v>-6.0699999999999994</v>
      </c>
      <c r="BE439" s="624">
        <v>1993</v>
      </c>
      <c r="BF439" s="899">
        <f>IF(BE439&gt;2008,0,IF(BE439&gt;2001,1,IF(BE439&gt;1990,2,IF(BE439&gt;1980,3,IF(BE439&gt;1973,4,IF(BE439&gt;1970,5,IF(BE439&gt;1960,6,IF(BE439&gt;1958,7,IF(BE439&gt;1953,8,9)))))))))</f>
        <v>2</v>
      </c>
      <c r="BG439" s="883">
        <v>7.7</v>
      </c>
    </row>
    <row r="440" spans="1:59" ht="11.25" customHeight="1" x14ac:dyDescent="0.2">
      <c r="A440" s="864" t="s">
        <v>272</v>
      </c>
      <c r="B440" s="876" t="s">
        <v>273</v>
      </c>
      <c r="C440" s="933" t="s">
        <v>128</v>
      </c>
      <c r="D440" s="933" t="s">
        <v>4330</v>
      </c>
      <c r="E440" s="733">
        <v>33</v>
      </c>
      <c r="F440" s="1158">
        <v>85</v>
      </c>
      <c r="G440" s="1136" t="s">
        <v>37</v>
      </c>
      <c r="H440" s="1136" t="s">
        <v>37</v>
      </c>
      <c r="I440" s="866">
        <v>180.51</v>
      </c>
      <c r="J440" s="651">
        <f>(M440/I440)*100</f>
        <v>1.3738851033183757</v>
      </c>
      <c r="K440" s="885">
        <v>0.62</v>
      </c>
      <c r="L440" s="888">
        <v>4</v>
      </c>
      <c r="M440" s="642">
        <f>K440*L440</f>
        <v>2.48</v>
      </c>
      <c r="N440" s="871" t="s">
        <v>218</v>
      </c>
      <c r="O440" s="735">
        <v>0.56999999999999995</v>
      </c>
      <c r="P440" s="619">
        <v>43828</v>
      </c>
      <c r="Q440" s="619">
        <v>43843</v>
      </c>
      <c r="R440" s="642">
        <f>(K440-O440)/O440*100</f>
        <v>8.771929824561413</v>
      </c>
      <c r="S440" s="701">
        <f>IF(INDEX(Historical!$D$7:$D$1254,MATCH(B440,Historical!$B$7:$B$1278,0))=0,"n/a",(INDEX(Historical!$C$7:$C$1256,MATCH(B440,Historical!$B$7:$B$1278,0))/INDEX(Historical!$D$7:$D$1254,MATCH(B440,Historical!$B$7:$B$1278,0))-1)*100)</f>
        <v>9.6153846153846025</v>
      </c>
      <c r="T440" s="701">
        <f>IF(INDEX(Historical!$F$7:$F$1247,MATCH(B440,Historical!$B$7:$B$1278,0))=0,"n/a",((INDEX(Historical!$C$7:$C$1256,MATCH(B440,Historical!$B$7:$B$1278,0))/INDEX(Historical!$F$7:$F$1247,MATCH(B440,Historical!$B$7:$B$1278,0)))^(1/3)-1)*100)</f>
        <v>9.8505241180611556</v>
      </c>
      <c r="U440" s="701">
        <f>IF(INDEX(Historical!$H$7:$H$1247,MATCH(B440,Historical!$B$7:$B$1278,0))=0,"n/a",((INDEX(Historical!$C$7:$C$1256,MATCH(B440,Historical!$B$7:$B$1278,0))/INDEX(Historical!$H$7:$H$1247,MATCH(B440,Historical!$B$7:$B$1278,0)))^(1/5)-1)*100)</f>
        <v>9.0271416315252928</v>
      </c>
      <c r="V440" s="701">
        <f>IF(INDEX(Historical!$O$7:$O$1247,MATCH(B440,Historical!$B$7:$B$1278,0))=0,"n/a",((INDEX(Historical!$C$7:$C$1256,MATCH(B440,Historical!$B$7:$B$1278,0))/INDEX(Historical!$O$7:$O$1247,MATCH(B440,Historical!$B$7:$B$1278,0)))^(1/10)-1)*100)</f>
        <v>9.0351088313816561</v>
      </c>
      <c r="W440" s="702">
        <f>IF(OR(U440&lt;=0,U440="n/a",V440&lt;=0,V440="n/a"),"n/a",U440/V440)</f>
        <v>0.99911819547444847</v>
      </c>
      <c r="X440" s="703">
        <f>IF(OR(AJ440&lt;=0,AJ440="n/a",U440&lt;=0,U440="n/a"),"n/a",U440/AJ440)</f>
        <v>0.96033421611971193</v>
      </c>
      <c r="Y440" s="876" t="s">
        <v>3975</v>
      </c>
      <c r="Z440" s="651">
        <f>IF(OR(AC440&lt;0.01,AC440="n/a"),"n/a",M440/AC440*100)</f>
        <v>43.89380530973451</v>
      </c>
      <c r="AA440" s="887">
        <f>IF(OR(AC440&lt;0.01,AC440="n/a"),"n/a",I440/AC440)</f>
        <v>31.948672566371677</v>
      </c>
      <c r="AB440" s="888">
        <v>11</v>
      </c>
      <c r="AC440" s="870">
        <v>5.65</v>
      </c>
      <c r="AD440" s="870">
        <v>6.65</v>
      </c>
      <c r="AE440" s="870">
        <v>4.32</v>
      </c>
      <c r="AF440" s="870">
        <v>6.12</v>
      </c>
      <c r="AG440" s="866">
        <v>20.8</v>
      </c>
      <c r="AH440" s="870">
        <v>10.199999999999999</v>
      </c>
      <c r="AI440" s="870">
        <v>1.59</v>
      </c>
      <c r="AJ440" s="866">
        <v>9.4</v>
      </c>
      <c r="AK440" s="866">
        <v>4.8</v>
      </c>
      <c r="AL440" s="705">
        <v>23860</v>
      </c>
      <c r="AM440" s="873">
        <v>6.9999999999999993E-2</v>
      </c>
      <c r="AN440" s="866">
        <v>1.06</v>
      </c>
      <c r="AO440" s="740">
        <f>IF(U440="n/a","n/a",IF(AA440&lt;0,"n/a",IF(AA440="n/a","n/a",J440+U440-AA440)))</f>
        <v>-21.547645831528008</v>
      </c>
      <c r="AP440" s="741">
        <f>IF(U440="n/a","n/a",J440+U440)</f>
        <v>10.401026734843668</v>
      </c>
      <c r="AQ440" s="889">
        <f>IF(OR(AC440&lt;0.01,AF440="n/a"),"n/a",(I440/SQRT(22.5*AC440*(I440/AF440))-1)*100)</f>
        <v>194.78871990042452</v>
      </c>
      <c r="AR440" s="651">
        <f>INDEX(Historical!$C$7:$C$1256,MATCH(B440,Historical!$B$7:$B$1278,0))*IF(AH440="n/a",1.03,IF(AH440&lt;0,1.01,IF(AH440&gt;10,1.1,(1+AH440/100))))</f>
        <v>2.508</v>
      </c>
      <c r="AS440" s="887">
        <f>IF($AI440="n/a",1.03*AR440,IF($AI440&lt;0,1.01*AR440,IF($AI440&gt;10,1.1*AR440,(1+$AI440/100)*AR440)))</f>
        <v>2.5478772000000003</v>
      </c>
      <c r="AT440" s="887">
        <f>IF($AK440="n/a",1.03*AS440,IF($AK440&lt;0,1.01*AS440,IF($AK440&gt;10,1.1*AS440,(1+$AK440/100)*AS440)))</f>
        <v>2.6701753056000004</v>
      </c>
      <c r="AU440" s="887">
        <f>IF($AK440="n/a",1.03*AT440,IF($AK440&lt;0,1.01*AT440,IF($AK440&gt;10,1.1*AT440,(1+$AK440/100)*AT440)))</f>
        <v>2.7983437202688006</v>
      </c>
      <c r="AV440" s="887">
        <f>IF($AK440="n/a",1.03*AU440,IF($AK440&lt;0,1.01*AU440,IF($AK440&gt;10,1.1*AU440,(1+$AK440/100)*AU440)))</f>
        <v>2.9326642188417034</v>
      </c>
      <c r="AW440" s="651">
        <f>SUM(AR440:AV440)</f>
        <v>13.457060444710503</v>
      </c>
      <c r="AX440" s="748">
        <f>AW440/I440*100</f>
        <v>7.4550221288075482</v>
      </c>
      <c r="AY440" s="935">
        <v>0.43</v>
      </c>
      <c r="AZ440" s="873">
        <v>60.85</v>
      </c>
      <c r="BA440" s="873">
        <v>-14.48</v>
      </c>
      <c r="BB440" s="873">
        <v>-8.39</v>
      </c>
      <c r="BC440" s="873">
        <v>3.3000000000000003</v>
      </c>
      <c r="BE440" s="624">
        <v>1987</v>
      </c>
      <c r="BF440" s="899">
        <f>IF(BE440&gt;2008,0,IF(BE440&gt;2001,1,IF(BE440&gt;1990,2,IF(BE440&gt;1980,3,IF(BE440&gt;1973,4,IF(BE440&gt;1970,5,IF(BE440&gt;1960,6,IF(BE440&gt;1958,7,IF(BE440&gt;1953,8,9)))))))))</f>
        <v>3</v>
      </c>
      <c r="BG440" s="883">
        <v>7.1999999999999993</v>
      </c>
    </row>
    <row r="441" spans="1:59" ht="11.25" customHeight="1" x14ac:dyDescent="0.2">
      <c r="A441" s="864" t="s">
        <v>1445</v>
      </c>
      <c r="B441" s="876" t="s">
        <v>1446</v>
      </c>
      <c r="C441" s="933" t="s">
        <v>108</v>
      </c>
      <c r="D441" s="933" t="s">
        <v>4337</v>
      </c>
      <c r="E441" s="733">
        <v>12</v>
      </c>
      <c r="F441" s="1158">
        <v>284</v>
      </c>
      <c r="G441" s="1158" t="s">
        <v>106</v>
      </c>
      <c r="H441" s="1158" t="s">
        <v>106</v>
      </c>
      <c r="I441" s="875">
        <v>538.85</v>
      </c>
      <c r="J441" s="651">
        <f>(M441/I441)*100</f>
        <v>0.4453929665027373</v>
      </c>
      <c r="K441" s="878">
        <v>0.6</v>
      </c>
      <c r="L441" s="888">
        <v>4</v>
      </c>
      <c r="M441" s="642">
        <f>K441*L441</f>
        <v>2.4</v>
      </c>
      <c r="N441" s="871" t="s">
        <v>513</v>
      </c>
      <c r="O441" s="734">
        <v>0.51</v>
      </c>
      <c r="P441" s="862">
        <v>43872</v>
      </c>
      <c r="Q441" s="862">
        <v>43887</v>
      </c>
      <c r="R441" s="642">
        <f>(K441-O441)/O441*100</f>
        <v>17.647058823529406</v>
      </c>
      <c r="S441" s="701">
        <f>IF(INDEX(Historical!$D$7:$D$1254,MATCH(B441,Historical!$B$7:$B$1278,0))=0,"n/a",(INDEX(Historical!$C$7:$C$1256,MATCH(B441,Historical!$B$7:$B$1278,0))/INDEX(Historical!$D$7:$D$1254,MATCH(B441,Historical!$B$7:$B$1278,0))-1)*100)</f>
        <v>21.428571428571441</v>
      </c>
      <c r="T441" s="701">
        <f>IF(INDEX(Historical!$F$7:$F$1247,MATCH(B441,Historical!$B$7:$B$1278,0))=0,"n/a",((INDEX(Historical!$C$7:$C$1256,MATCH(B441,Historical!$B$7:$B$1278,0))/INDEX(Historical!$F$7:$F$1247,MATCH(B441,Historical!$B$7:$B$1278,0)))^(1/3)-1)*100)</f>
        <v>25.179230069318905</v>
      </c>
      <c r="U441" s="701">
        <f>IF(INDEX(Historical!$H$7:$H$1247,MATCH(B441,Historical!$B$7:$B$1278,0))=0,"n/a",((INDEX(Historical!$C$7:$C$1256,MATCH(B441,Historical!$B$7:$B$1278,0))/INDEX(Historical!$H$7:$H$1247,MATCH(B441,Historical!$B$7:$B$1278,0)))^(1/5)-1)*100)</f>
        <v>26.092727406616344</v>
      </c>
      <c r="V441" s="701">
        <f>IF(INDEX(Historical!$O$7:$O$1247,MATCH(B441,Historical!$B$7:$B$1278,0))=0,"n/a",((INDEX(Historical!$C$7:$C$1256,MATCH(B441,Historical!$B$7:$B$1278,0))/INDEX(Historical!$O$7:$O$1247,MATCH(B441,Historical!$B$7:$B$1278,0)))^(1/10)-1)*100)</f>
        <v>40.104863953506012</v>
      </c>
      <c r="W441" s="702">
        <f>IF(OR(U441&lt;=0,U441="n/a",V441&lt;=0,V441="n/a"),"n/a",U441/V441)</f>
        <v>0.650612540086557</v>
      </c>
      <c r="X441" s="703">
        <f>IF(OR(AJ441&lt;=0,AJ441="n/a",U441&lt;=0,U441="n/a"),"n/a",U441/AJ441)</f>
        <v>1.1700774621801051</v>
      </c>
      <c r="Y441" s="876"/>
      <c r="Z441" s="651">
        <f>IF(OR(AC441&lt;0.01,AC441="n/a"),"n/a",M441/AC441*100)</f>
        <v>34.782608695652172</v>
      </c>
      <c r="AA441" s="887">
        <f>IF(OR(AC441&lt;0.01,AC441="n/a"),"n/a",I441/AC441)</f>
        <v>78.094202898550719</v>
      </c>
      <c r="AB441" s="888">
        <v>12</v>
      </c>
      <c r="AC441" s="866">
        <v>6.9</v>
      </c>
      <c r="AD441" s="866">
        <v>4.37</v>
      </c>
      <c r="AE441" s="866">
        <v>33.770000000000003</v>
      </c>
      <c r="AF441" s="866">
        <v>23.57</v>
      </c>
      <c r="AG441" s="866">
        <v>33.800000000000004</v>
      </c>
      <c r="AH441" s="866">
        <v>18.5</v>
      </c>
      <c r="AI441" s="866">
        <v>5.01</v>
      </c>
      <c r="AJ441" s="866">
        <v>22.3</v>
      </c>
      <c r="AK441" s="866">
        <v>17.87</v>
      </c>
      <c r="AL441" s="879">
        <v>20770</v>
      </c>
      <c r="AM441" s="873">
        <v>2.8000000000000003</v>
      </c>
      <c r="AN441" s="866">
        <v>0</v>
      </c>
      <c r="AO441" s="740">
        <f>IF(U441="n/a","n/a",IF(AA441&lt;0,"n/a",IF(AA441="n/a","n/a",J441+U441-AA441)))</f>
        <v>-51.556082525431634</v>
      </c>
      <c r="AP441" s="741">
        <f>IF(U441="n/a","n/a",J441+U441)</f>
        <v>26.538120373119082</v>
      </c>
      <c r="AQ441" s="889">
        <f>IF(OR(AC441&lt;0.01,AF441="n/a"),"n/a",(I441/SQRT(22.5*AC441*(I441/AF441))-1)*100)</f>
        <v>804.4778388830739</v>
      </c>
      <c r="AR441" s="651">
        <f>INDEX(Historical!$C$7:$C$1256,MATCH(B441,Historical!$B$7:$B$1278,0))*IF(AH441="n/a",1.03,IF(AH441&lt;0,1.01,IF(AH441&gt;10,1.1,(1+AH441/100))))</f>
        <v>2.2440000000000002</v>
      </c>
      <c r="AS441" s="887">
        <f>IF($AI441="n/a",1.03*AR441,IF($AI441&lt;0,1.01*AR441,IF($AI441&gt;10,1.1*AR441,(1+$AI441/100)*AR441)))</f>
        <v>2.3564244000000003</v>
      </c>
      <c r="AT441" s="887">
        <f>IF($AK441="n/a",1.03*AS441,IF($AK441&lt;0,1.01*AS441,IF($AK441&gt;10,1.1*AS441,(1+$AK441/100)*AS441)))</f>
        <v>2.5920668400000006</v>
      </c>
      <c r="AU441" s="887">
        <f>IF($AK441="n/a",1.03*AT441,IF($AK441&lt;0,1.01*AT441,IF($AK441&gt;10,1.1*AT441,(1+$AK441/100)*AT441)))</f>
        <v>2.8512735240000011</v>
      </c>
      <c r="AV441" s="887">
        <f>IF($AK441="n/a",1.03*AU441,IF($AK441&lt;0,1.01*AU441,IF($AK441&gt;10,1.1*AU441,(1+$AK441/100)*AU441)))</f>
        <v>3.1364008764000015</v>
      </c>
      <c r="AW441" s="651">
        <f>SUM(AR441:AV441)</f>
        <v>13.180165640400004</v>
      </c>
      <c r="AX441" s="748">
        <f>AW441/I441*100</f>
        <v>2.4459804473230031</v>
      </c>
      <c r="AY441" s="935">
        <v>0.52</v>
      </c>
      <c r="AZ441" s="873">
        <v>95.59</v>
      </c>
      <c r="BA441" s="873">
        <v>-6.38</v>
      </c>
      <c r="BB441" s="873">
        <v>8.4500000000000011</v>
      </c>
      <c r="BC441" s="873">
        <v>19.63</v>
      </c>
      <c r="BE441" s="624">
        <v>2009</v>
      </c>
      <c r="BF441" s="899">
        <f>IF(BE441&gt;2008,0,IF(BE441&gt;2001,1,IF(BE441&gt;1990,2,IF(BE441&gt;1980,3,IF(BE441&gt;1973,4,IF(BE441&gt;1970,5,IF(BE441&gt;1960,6,IF(BE441&gt;1958,7,IF(BE441&gt;1953,8,9)))))))))</f>
        <v>0</v>
      </c>
      <c r="BG441" s="883">
        <v>27.500000000000004</v>
      </c>
    </row>
    <row r="442" spans="1:59" s="774" customFormat="1" ht="11.25" customHeight="1" x14ac:dyDescent="0.2">
      <c r="A442" s="929" t="s">
        <v>4644</v>
      </c>
      <c r="B442" s="782" t="s">
        <v>2481</v>
      </c>
      <c r="C442" s="933" t="s">
        <v>123</v>
      </c>
      <c r="D442" s="933" t="s">
        <v>4374</v>
      </c>
      <c r="E442" s="756">
        <v>5</v>
      </c>
      <c r="F442" s="1158">
        <v>738</v>
      </c>
      <c r="G442" s="1181" t="s">
        <v>106</v>
      </c>
      <c r="H442" s="1181" t="s">
        <v>106</v>
      </c>
      <c r="I442" s="757">
        <v>266.35000000000002</v>
      </c>
      <c r="J442" s="758">
        <f>(M442/I442)*100</f>
        <v>1.0700206495213063</v>
      </c>
      <c r="K442" s="759">
        <v>0.56999999999999995</v>
      </c>
      <c r="L442" s="760">
        <v>5</v>
      </c>
      <c r="M442" s="761">
        <f>K442*L442</f>
        <v>2.8499999999999996</v>
      </c>
      <c r="N442" s="762" t="s">
        <v>318</v>
      </c>
      <c r="O442" s="763">
        <v>0.55000000000000004</v>
      </c>
      <c r="P442" s="764">
        <v>44074</v>
      </c>
      <c r="Q442" s="764">
        <v>44104</v>
      </c>
      <c r="R442" s="761">
        <f>(K442-O442)/O442*100</f>
        <v>3.6363636363636189</v>
      </c>
      <c r="S442" s="701">
        <f>IF(INDEX(Historical!$D$7:$D$1254,MATCH(B442,Historical!$B$7:$B$1278,0))=0,"n/a",(INDEX(Historical!$C$7:$C$1256,MATCH(B442,Historical!$B$7:$B$1278,0))/INDEX(Historical!$D$7:$D$1254,MATCH(B442,Historical!$B$7:$B$1278,0))-1)*100)</f>
        <v>11.956521739130444</v>
      </c>
      <c r="T442" s="701">
        <f>IF(INDEX(Historical!$F$7:$F$1247,MATCH(B442,Historical!$B$7:$B$1278,0))=0,"n/a",((INDEX(Historical!$C$7:$C$1256,MATCH(B442,Historical!$B$7:$B$1278,0))/INDEX(Historical!$F$7:$F$1247,MATCH(B442,Historical!$B$7:$B$1278,0)))^(1/3)-1)*100)</f>
        <v>7.896607754199958</v>
      </c>
      <c r="U442" s="701">
        <f>IF(INDEX(Historical!$H$7:$H$1247,MATCH(B442,Historical!$B$7:$B$1278,0))=0,"n/a",((INDEX(Historical!$C$7:$C$1256,MATCH(B442,Historical!$B$7:$B$1278,0))/INDEX(Historical!$H$7:$H$1247,MATCH(B442,Historical!$B$7:$B$1278,0)))^(1/5)-1)*100)</f>
        <v>5.1839431183418716</v>
      </c>
      <c r="V442" s="701">
        <f>IF(INDEX(Historical!$O$7:$O$1247,MATCH(B442,Historical!$B$7:$B$1278,0))=0,"n/a",((INDEX(Historical!$C$7:$C$1256,MATCH(B442,Historical!$B$7:$B$1278,0))/INDEX(Historical!$O$7:$O$1247,MATCH(B442,Historical!$B$7:$B$1278,0)))^(1/10)-1)*100)</f>
        <v>2.5592234361892396</v>
      </c>
      <c r="W442" s="702">
        <f>IF(OR(U442&lt;=0,U442="n/a",V442&lt;=0,V442="n/a"),"n/a",U442/V442)</f>
        <v>2.0255922343618882</v>
      </c>
      <c r="X442" s="703">
        <f>IF(OR(AJ442&lt;=0,AJ442="n/a",U442&lt;=0,U442="n/a"),"n/a",U442/AJ442)</f>
        <v>0.1781423752007516</v>
      </c>
      <c r="Y442" s="775"/>
      <c r="Z442" s="758">
        <f>IF(OR(AC442&lt;0.01,AC442="n/a"),"n/a",M442/AC442*100)</f>
        <v>28.614457831325296</v>
      </c>
      <c r="AA442" s="766">
        <f>IF(OR(AC442&lt;0.01,AC442="n/a"),"n/a",I442/AC442)</f>
        <v>26.741967871485944</v>
      </c>
      <c r="AB442" s="760">
        <v>12</v>
      </c>
      <c r="AC442" s="767">
        <v>9.9600000000000009</v>
      </c>
      <c r="AD442" s="767">
        <v>4.92</v>
      </c>
      <c r="AE442" s="767">
        <v>3.45</v>
      </c>
      <c r="AF442" s="767">
        <v>3.02</v>
      </c>
      <c r="AG442" s="767">
        <v>11.600000000000001</v>
      </c>
      <c r="AH442" s="767">
        <v>31.2</v>
      </c>
      <c r="AI442" s="767">
        <v>5.65</v>
      </c>
      <c r="AJ442" s="767">
        <v>29.099999999999998</v>
      </c>
      <c r="AK442" s="767">
        <v>5.43</v>
      </c>
      <c r="AL442" s="768">
        <v>16379.999999999998</v>
      </c>
      <c r="AM442" s="769">
        <v>0.5</v>
      </c>
      <c r="AN442" s="767">
        <v>0.5</v>
      </c>
      <c r="AO442" s="770">
        <f>IF(U442="n/a","n/a",IF(AA442&lt;0,"n/a",IF(AA442="n/a","n/a",J442+U442-AA442)))</f>
        <v>-20.488004103622764</v>
      </c>
      <c r="AP442" s="771">
        <f>IF(U442="n/a","n/a",J442+U442)</f>
        <v>6.2539637678631781</v>
      </c>
      <c r="AQ442" s="772">
        <f>IF(OR(AC442&lt;0.01,AF442="n/a"),"n/a",(I442/SQRT(22.5*AC442*(I442/AF442))-1)*100)</f>
        <v>89.456231206738423</v>
      </c>
      <c r="AR442" s="651">
        <f>INDEX(Historical!$C$7:$C$1256,MATCH(B442,Historical!$B$7:$B$1278,0))*IF(AH442="n/a",1.03,IF(AH442&lt;0,1.01,IF(AH442&gt;10,1.1,(1+AH442/100))))</f>
        <v>2.2660000000000005</v>
      </c>
      <c r="AS442" s="766">
        <f>IF($AI442="n/a",1.03*AR442,IF($AI442&lt;0,1.01*AR442,IF($AI442&gt;10,1.1*AR442,(1+$AI442/100)*AR442)))</f>
        <v>2.3940290000000006</v>
      </c>
      <c r="AT442" s="766">
        <f>IF($AK442="n/a",1.03*AS442,IF($AK442&lt;0,1.01*AS442,IF($AK442&gt;10,1.1*AS442,(1+$AK442/100)*AS442)))</f>
        <v>2.5240247747000009</v>
      </c>
      <c r="AU442" s="766">
        <f>IF($AK442="n/a",1.03*AT442,IF($AK442&lt;0,1.01*AT442,IF($AK442&gt;10,1.1*AT442,(1+$AK442/100)*AT442)))</f>
        <v>2.6610793199662108</v>
      </c>
      <c r="AV442" s="766">
        <f>IF($AK442="n/a",1.03*AU442,IF($AK442&lt;0,1.01*AU442,IF($AK442&gt;10,1.1*AU442,(1+$AK442/100)*AU442)))</f>
        <v>2.8055759270403762</v>
      </c>
      <c r="AW442" s="758">
        <f>SUM(AR442:AV442)</f>
        <v>12.650709021706589</v>
      </c>
      <c r="AX442" s="773">
        <f>AW442/I442*100</f>
        <v>4.7496560997584334</v>
      </c>
      <c r="AY442" s="936">
        <v>0.85</v>
      </c>
      <c r="AZ442" s="769">
        <v>97.18</v>
      </c>
      <c r="BA442" s="769">
        <v>-5.4899999999999993</v>
      </c>
      <c r="BB442" s="769">
        <v>14.14</v>
      </c>
      <c r="BC442" s="769">
        <v>22.58</v>
      </c>
      <c r="BD442" s="909"/>
      <c r="BE442" s="624">
        <v>2016</v>
      </c>
      <c r="BF442" s="899">
        <f>IF(BE442&gt;2008,0,IF(BE442&gt;2001,1,IF(BE442&gt;1990,2,IF(BE442&gt;1980,3,IF(BE442&gt;1973,4,IF(BE442&gt;1970,5,IF(BE442&gt;1960,6,IF(BE442&gt;1958,7,IF(BE442&gt;1953,8,9)))))))))</f>
        <v>0</v>
      </c>
      <c r="BG442" s="825">
        <v>6.1</v>
      </c>
    </row>
    <row r="443" spans="1:59" ht="11.25" customHeight="1" x14ac:dyDescent="0.2">
      <c r="A443" s="864" t="s">
        <v>1449</v>
      </c>
      <c r="B443" s="876" t="s">
        <v>1450</v>
      </c>
      <c r="C443" s="933" t="s">
        <v>108</v>
      </c>
      <c r="D443" s="933" t="s">
        <v>118</v>
      </c>
      <c r="E443" s="733">
        <v>11</v>
      </c>
      <c r="F443" s="1158">
        <v>317</v>
      </c>
      <c r="G443" s="1135" t="s">
        <v>115</v>
      </c>
      <c r="H443" s="1135" t="s">
        <v>115</v>
      </c>
      <c r="I443" s="875">
        <v>103.46</v>
      </c>
      <c r="J443" s="651">
        <f>(M443/I443)*100</f>
        <v>1.7977962497583611</v>
      </c>
      <c r="K443" s="878">
        <v>0.46500000000000002</v>
      </c>
      <c r="L443" s="888">
        <v>4</v>
      </c>
      <c r="M443" s="642">
        <f>K443*L443</f>
        <v>1.86</v>
      </c>
      <c r="N443" s="871" t="s">
        <v>107</v>
      </c>
      <c r="O443" s="734">
        <v>0.45500000000000002</v>
      </c>
      <c r="P443" s="862">
        <v>44036</v>
      </c>
      <c r="Q443" s="862">
        <v>44057</v>
      </c>
      <c r="R443" s="642">
        <f>(K443-O443)/O443*100</f>
        <v>2.1978021978021998</v>
      </c>
      <c r="S443" s="701">
        <f>IF(INDEX(Historical!$D$7:$D$1254,MATCH(B443,Historical!$B$7:$B$1278,0))=0,"n/a",(INDEX(Historical!$C$7:$C$1256,MATCH(B443,Historical!$B$7:$B$1278,0))/INDEX(Historical!$D$7:$D$1254,MATCH(B443,Historical!$B$7:$B$1278,0))-1)*100)</f>
        <v>10.126582278480999</v>
      </c>
      <c r="T443" s="701">
        <f>IF(INDEX(Historical!$F$7:$F$1247,MATCH(B443,Historical!$B$7:$B$1278,0))=0,"n/a",((INDEX(Historical!$C$7:$C$1256,MATCH(B443,Historical!$B$7:$B$1278,0))/INDEX(Historical!$F$7:$F$1247,MATCH(B443,Historical!$B$7:$B$1278,0)))^(1/3)-1)*100)</f>
        <v>10.205169109781931</v>
      </c>
      <c r="U443" s="701">
        <f>IF(INDEX(Historical!$H$7:$H$1247,MATCH(B443,Historical!$B$7:$B$1278,0))=0,"n/a",((INDEX(Historical!$C$7:$C$1256,MATCH(B443,Historical!$B$7:$B$1278,0))/INDEX(Historical!$H$7:$H$1247,MATCH(B443,Historical!$B$7:$B$1278,0)))^(1/5)-1)*100)</f>
        <v>10.420237420114752</v>
      </c>
      <c r="V443" s="701">
        <f>IF(INDEX(Historical!$O$7:$O$1247,MATCH(B443,Historical!$B$7:$B$1278,0))=0,"n/a",((INDEX(Historical!$C$7:$C$1256,MATCH(B443,Historical!$B$7:$B$1278,0))/INDEX(Historical!$O$7:$O$1247,MATCH(B443,Historical!$B$7:$B$1278,0)))^(1/10)-1)*100)</f>
        <v>8.0801468581459535</v>
      </c>
      <c r="W443" s="702">
        <f>IF(OR(U443&lt;=0,U443="n/a",V443&lt;=0,V443="n/a"),"n/a",U443/V443)</f>
        <v>1.2896099047518734</v>
      </c>
      <c r="X443" s="703">
        <f>IF(OR(AJ443&lt;=0,AJ443="n/a",U443&lt;=0,U443="n/a"),"n/a",U443/AJ443)</f>
        <v>1.8607566821633483</v>
      </c>
      <c r="Y443" s="664"/>
      <c r="Z443" s="651">
        <f>IF(OR(AC443&lt;0.01,AC443="n/a"),"n/a",M443/AC443*100)</f>
        <v>46.969696969696969</v>
      </c>
      <c r="AA443" s="887">
        <f>IF(OR(AC443&lt;0.01,AC443="n/a"),"n/a",I443/AC443)</f>
        <v>26.126262626262626</v>
      </c>
      <c r="AB443" s="888">
        <v>12</v>
      </c>
      <c r="AC443" s="866">
        <v>3.96</v>
      </c>
      <c r="AD443" s="866">
        <v>5.36</v>
      </c>
      <c r="AE443" s="866">
        <v>3.06</v>
      </c>
      <c r="AF443" s="866">
        <v>6.36</v>
      </c>
      <c r="AG443" s="866">
        <v>26.1</v>
      </c>
      <c r="AH443" s="866">
        <v>5.8999999999999995</v>
      </c>
      <c r="AI443" s="866">
        <v>6.54</v>
      </c>
      <c r="AJ443" s="866">
        <v>5.6000000000000005</v>
      </c>
      <c r="AK443" s="866">
        <v>4.88</v>
      </c>
      <c r="AL443" s="879">
        <v>52260</v>
      </c>
      <c r="AM443" s="873">
        <v>0.2</v>
      </c>
      <c r="AN443" s="866">
        <v>1.6</v>
      </c>
      <c r="AO443" s="740">
        <f>IF(U443="n/a","n/a",IF(AA443&lt;0,"n/a",IF(AA443="n/a","n/a",J443+U443-AA443)))</f>
        <v>-13.908228956389513</v>
      </c>
      <c r="AP443" s="741">
        <f>IF(U443="n/a","n/a",J443+U443)</f>
        <v>12.218033669873114</v>
      </c>
      <c r="AQ443" s="889">
        <f>IF(OR(AC443&lt;0.01,AF443="n/a"),"n/a",(I443/SQRT(22.5*AC443*(I443/AF443))-1)*100)</f>
        <v>171.75399848067681</v>
      </c>
      <c r="AR443" s="651">
        <f>INDEX(Historical!$C$7:$C$1256,MATCH(B443,Historical!$B$7:$B$1278,0))*IF(AH443="n/a",1.03,IF(AH443&lt;0,1.01,IF(AH443&gt;10,1.1,(1+AH443/100))))</f>
        <v>1.84266</v>
      </c>
      <c r="AS443" s="887">
        <f>IF($AI443="n/a",1.03*AR443,IF($AI443&lt;0,1.01*AR443,IF($AI443&gt;10,1.1*AR443,(1+$AI443/100)*AR443)))</f>
        <v>1.9631699639999998</v>
      </c>
      <c r="AT443" s="887">
        <f>IF($AK443="n/a",1.03*AS443,IF($AK443&lt;0,1.01*AS443,IF($AK443&gt;10,1.1*AS443,(1+$AK443/100)*AS443)))</f>
        <v>2.0589726582431997</v>
      </c>
      <c r="AU443" s="887">
        <f>IF($AK443="n/a",1.03*AT443,IF($AK443&lt;0,1.01*AT443,IF($AK443&gt;10,1.1*AT443,(1+$AK443/100)*AT443)))</f>
        <v>2.159450523965468</v>
      </c>
      <c r="AV443" s="887">
        <f>IF($AK443="n/a",1.03*AU443,IF($AK443&lt;0,1.01*AU443,IF($AK443&gt;10,1.1*AU443,(1+$AK443/100)*AU443)))</f>
        <v>2.2648317095349828</v>
      </c>
      <c r="AW443" s="651">
        <f>SUM(AR443:AV443)</f>
        <v>10.289084855743651</v>
      </c>
      <c r="AX443" s="748">
        <f>AW443/I443*100</f>
        <v>9.9449882618825161</v>
      </c>
      <c r="AY443" s="935">
        <v>0.81</v>
      </c>
      <c r="AZ443" s="873">
        <v>39.18</v>
      </c>
      <c r="BA443" s="873">
        <v>-14.469999999999999</v>
      </c>
      <c r="BB443" s="873">
        <v>-9.629999999999999</v>
      </c>
      <c r="BC443" s="873">
        <v>-4.1099999999999994</v>
      </c>
      <c r="BE443" s="624">
        <v>2010</v>
      </c>
      <c r="BF443" s="899">
        <f>IF(BE443&gt;2008,0,IF(BE443&gt;2001,1,IF(BE443&gt;1990,2,IF(BE443&gt;1980,3,IF(BE443&gt;1973,4,IF(BE443&gt;1970,5,IF(BE443&gt;1960,6,IF(BE443&gt;1958,7,IF(BE443&gt;1953,8,9)))))))))</f>
        <v>0</v>
      </c>
      <c r="BG443" s="883">
        <v>6.4</v>
      </c>
    </row>
    <row r="444" spans="1:59" ht="11.25" customHeight="1" x14ac:dyDescent="0.2">
      <c r="A444" s="864" t="s">
        <v>109</v>
      </c>
      <c r="B444" s="876" t="s">
        <v>110</v>
      </c>
      <c r="C444" s="933" t="s">
        <v>112</v>
      </c>
      <c r="D444" s="933" t="s">
        <v>4363</v>
      </c>
      <c r="E444" s="733">
        <v>62</v>
      </c>
      <c r="F444" s="1158">
        <v>8</v>
      </c>
      <c r="G444" s="1155" t="s">
        <v>37</v>
      </c>
      <c r="H444" s="1155" t="s">
        <v>37</v>
      </c>
      <c r="I444" s="866">
        <v>159.96</v>
      </c>
      <c r="J444" s="651">
        <f>(M444/I444)*100</f>
        <v>3.6759189797449361</v>
      </c>
      <c r="K444" s="878">
        <v>1.47</v>
      </c>
      <c r="L444" s="888">
        <v>4</v>
      </c>
      <c r="M444" s="642">
        <f>K444*L444</f>
        <v>5.88</v>
      </c>
      <c r="N444" s="871" t="s">
        <v>111</v>
      </c>
      <c r="O444" s="734">
        <v>1.44</v>
      </c>
      <c r="P444" s="862">
        <v>43874</v>
      </c>
      <c r="Q444" s="862">
        <v>43902</v>
      </c>
      <c r="R444" s="642">
        <f>(K444-O444)/O444*100</f>
        <v>2.0833333333333353</v>
      </c>
      <c r="S444" s="701">
        <f>IF(INDEX(Historical!$D$7:$D$1254,MATCH(B444,Historical!$B$7:$B$1278,0))=0,"n/a",(INDEX(Historical!$C$7:$C$1256,MATCH(B444,Historical!$B$7:$B$1278,0))/INDEX(Historical!$D$7:$D$1254,MATCH(B444,Historical!$B$7:$B$1278,0))-1)*100)</f>
        <v>5.8823529411764497</v>
      </c>
      <c r="T444" s="701">
        <f>IF(INDEX(Historical!$F$7:$F$1247,MATCH(B444,Historical!$B$7:$B$1278,0))=0,"n/a",((INDEX(Historical!$C$7:$C$1256,MATCH(B444,Historical!$B$7:$B$1278,0))/INDEX(Historical!$F$7:$F$1247,MATCH(B444,Historical!$B$7:$B$1278,0)))^(1/3)-1)*100)</f>
        <v>9.0636022289195104</v>
      </c>
      <c r="U444" s="701">
        <f>IF(INDEX(Historical!$H$7:$H$1247,MATCH(B444,Historical!$B$7:$B$1278,0))=0,"n/a",((INDEX(Historical!$C$7:$C$1256,MATCH(B444,Historical!$B$7:$B$1278,0))/INDEX(Historical!$H$7:$H$1247,MATCH(B444,Historical!$B$7:$B$1278,0)))^(1/5)-1)*100)</f>
        <v>10.98883056567086</v>
      </c>
      <c r="V444" s="701">
        <f>IF(INDEX(Historical!$O$7:$O$1247,MATCH(B444,Historical!$B$7:$B$1278,0))=0,"n/a",((INDEX(Historical!$C$7:$C$1256,MATCH(B444,Historical!$B$7:$B$1278,0))/INDEX(Historical!$O$7:$O$1247,MATCH(B444,Historical!$B$7:$B$1278,0)))^(1/10)-1)*100)</f>
        <v>10.937718880294355</v>
      </c>
      <c r="W444" s="702">
        <f>IF(OR(U444&lt;=0,U444="n/a",V444&lt;=0,V444="n/a"),"n/a",U444/V444)</f>
        <v>1.0046729748621157</v>
      </c>
      <c r="X444" s="703">
        <f>IF(OR(AJ444&lt;=0,AJ444="n/a",U444&lt;=0,U444="n/a"),"n/a",U444/AJ444)</f>
        <v>12.20981173963429</v>
      </c>
      <c r="Y444" s="876"/>
      <c r="Z444" s="651">
        <f>IF(OR(AC444&lt;0.01,AC444="n/a"),"n/a",M444/AC444*100)</f>
        <v>66.666666666666657</v>
      </c>
      <c r="AA444" s="887">
        <f>IF(OR(AC444&lt;0.01,AC444="n/a"),"n/a",I444/AC444)</f>
        <v>18.136054421768709</v>
      </c>
      <c r="AB444" s="888">
        <v>12</v>
      </c>
      <c r="AC444" s="866">
        <v>8.82</v>
      </c>
      <c r="AD444" s="866">
        <v>5.49</v>
      </c>
      <c r="AE444" s="866">
        <v>2.95</v>
      </c>
      <c r="AF444" s="866">
        <v>8.5</v>
      </c>
      <c r="AG444" s="866">
        <v>49.2</v>
      </c>
      <c r="AH444" s="866">
        <v>-14.899999999999999</v>
      </c>
      <c r="AI444" s="866">
        <v>10.02</v>
      </c>
      <c r="AJ444" s="866">
        <v>0.89999999999999991</v>
      </c>
      <c r="AK444" s="866">
        <v>3.3099999999999996</v>
      </c>
      <c r="AL444" s="879">
        <v>92630</v>
      </c>
      <c r="AM444" s="873">
        <v>0.18</v>
      </c>
      <c r="AN444" s="866">
        <v>1.91</v>
      </c>
      <c r="AO444" s="740">
        <f>IF(U444="n/a","n/a",IF(AA444&lt;0,"n/a",IF(AA444="n/a","n/a",J444+U444-AA444)))</f>
        <v>-3.4713048763529137</v>
      </c>
      <c r="AP444" s="741">
        <f>IF(U444="n/a","n/a",J444+U444)</f>
        <v>14.664749545415795</v>
      </c>
      <c r="AQ444" s="889">
        <f>IF(OR(AC444&lt;0.01,AF444="n/a"),"n/a",(I444/SQRT(22.5*AC444*(I444/AF444))-1)*100)</f>
        <v>161.75175906023293</v>
      </c>
      <c r="AR444" s="651">
        <f>INDEX(Historical!$C$7:$C$1256,MATCH(B444,Historical!$B$7:$B$1278,0))*IF(AH444="n/a",1.03,IF(AH444&lt;0,1.01,IF(AH444&gt;10,1.1,(1+AH444/100))))</f>
        <v>5.8175999999999997</v>
      </c>
      <c r="AS444" s="887">
        <f>IF($AI444="n/a",1.03*AR444,IF($AI444&lt;0,1.01*AR444,IF($AI444&gt;10,1.1*AR444,(1+$AI444/100)*AR444)))</f>
        <v>6.3993599999999997</v>
      </c>
      <c r="AT444" s="887">
        <f>IF($AK444="n/a",1.03*AS444,IF($AK444&lt;0,1.01*AS444,IF($AK444&gt;10,1.1*AS444,(1+$AK444/100)*AS444)))</f>
        <v>6.6111788159999989</v>
      </c>
      <c r="AU444" s="887">
        <f>IF($AK444="n/a",1.03*AT444,IF($AK444&lt;0,1.01*AT444,IF($AK444&gt;10,1.1*AT444,(1+$AK444/100)*AT444)))</f>
        <v>6.8300088348095986</v>
      </c>
      <c r="AV444" s="887">
        <f>IF($AK444="n/a",1.03*AU444,IF($AK444&lt;0,1.01*AU444,IF($AK444&gt;10,1.1*AU444,(1+$AK444/100)*AU444)))</f>
        <v>7.0560821272417957</v>
      </c>
      <c r="AW444" s="651">
        <f>SUM(AR444:AV444)</f>
        <v>32.71422977805139</v>
      </c>
      <c r="AX444" s="748">
        <f>AW444/I444*100</f>
        <v>20.451506487904094</v>
      </c>
      <c r="AY444" s="935">
        <v>0.95</v>
      </c>
      <c r="AZ444" s="873">
        <v>40.270000000000003</v>
      </c>
      <c r="BA444" s="873">
        <v>-12.370000000000001</v>
      </c>
      <c r="BB444" s="873">
        <v>-3.06</v>
      </c>
      <c r="BC444" s="873">
        <v>2.4299999999999997</v>
      </c>
      <c r="BE444" s="624">
        <v>1959</v>
      </c>
      <c r="BF444" s="899">
        <f>IF(BE444&gt;2008,0,IF(BE444&gt;2001,1,IF(BE444&gt;1990,2,IF(BE444&gt;1980,3,IF(BE444&gt;1973,4,IF(BE444&gt;1970,5,IF(BE444&gt;1960,6,IF(BE444&gt;1958,7,IF(BE444&gt;1953,8,9)))))))))</f>
        <v>7</v>
      </c>
      <c r="BG444" s="883">
        <v>11.5</v>
      </c>
    </row>
    <row r="445" spans="1:59" ht="11.25" customHeight="1" x14ac:dyDescent="0.2">
      <c r="A445" s="864" t="s">
        <v>666</v>
      </c>
      <c r="B445" s="876" t="s">
        <v>667</v>
      </c>
      <c r="C445" s="933" t="s">
        <v>178</v>
      </c>
      <c r="D445" s="933" t="s">
        <v>4339</v>
      </c>
      <c r="E445" s="733">
        <v>20</v>
      </c>
      <c r="F445" s="1158">
        <v>163</v>
      </c>
      <c r="G445" s="1141" t="s">
        <v>106</v>
      </c>
      <c r="H445" s="1141" t="s">
        <v>106</v>
      </c>
      <c r="I445" s="875">
        <v>35.54</v>
      </c>
      <c r="J445" s="651">
        <f>(M445/I445)*100</f>
        <v>11.564434440067531</v>
      </c>
      <c r="K445" s="885">
        <v>1.0275000000000001</v>
      </c>
      <c r="L445" s="888">
        <v>4</v>
      </c>
      <c r="M445" s="642">
        <f>K445*L445</f>
        <v>4.1100000000000003</v>
      </c>
      <c r="N445" s="871" t="s">
        <v>107</v>
      </c>
      <c r="O445" s="735">
        <v>1.02</v>
      </c>
      <c r="P445" s="862">
        <v>43867</v>
      </c>
      <c r="Q445" s="862">
        <v>43874</v>
      </c>
      <c r="R445" s="642">
        <f>(K445-O445)/O445*100</f>
        <v>0.73529411764706487</v>
      </c>
      <c r="S445" s="701">
        <f>IF(INDEX(Historical!$D$7:$D$1254,MATCH(B445,Historical!$B$7:$B$1278,0))=0,"n/a",(INDEX(Historical!$C$7:$C$1256,MATCH(B445,Historical!$B$7:$B$1278,0))/INDEX(Historical!$D$7:$D$1254,MATCH(B445,Historical!$B$7:$B$1278,0))-1)*100)</f>
        <v>6.3941990771259061</v>
      </c>
      <c r="T445" s="701">
        <f>IF(INDEX(Historical!$F$7:$F$1247,MATCH(B445,Historical!$B$7:$B$1278,0))=0,"n/a",((INDEX(Historical!$C$7:$C$1256,MATCH(B445,Historical!$B$7:$B$1278,0))/INDEX(Historical!$F$7:$F$1247,MATCH(B445,Historical!$B$7:$B$1278,0)))^(1/3)-1)*100)</f>
        <v>7.5332931324033625</v>
      </c>
      <c r="U445" s="701">
        <f>IF(INDEX(Historical!$H$7:$H$1247,MATCH(B445,Historical!$B$7:$B$1278,0))=0,"n/a",((INDEX(Historical!$C$7:$C$1256,MATCH(B445,Historical!$B$7:$B$1278,0))/INDEX(Historical!$H$7:$H$1247,MATCH(B445,Historical!$B$7:$B$1278,0)))^(1/5)-1)*100)</f>
        <v>10.003666760709006</v>
      </c>
      <c r="V445" s="701">
        <f>IF(INDEX(Historical!$O$7:$O$1247,MATCH(B445,Historical!$B$7:$B$1278,0))=0,"n/a",((INDEX(Historical!$C$7:$C$1256,MATCH(B445,Historical!$B$7:$B$1278,0))/INDEX(Historical!$O$7:$O$1247,MATCH(B445,Historical!$B$7:$B$1278,0)))^(1/10)-1)*100)</f>
        <v>11.008317284809666</v>
      </c>
      <c r="W445" s="702">
        <f>IF(OR(U445&lt;=0,U445="n/a",V445&lt;=0,V445="n/a"),"n/a",U445/V445)</f>
        <v>0.90873713955474622</v>
      </c>
      <c r="X445" s="703">
        <f>IF(OR(AJ445&lt;=0,AJ445="n/a",U445&lt;=0,U445="n/a"),"n/a",U445/AJ445)</f>
        <v>2.5650427591561553</v>
      </c>
      <c r="Y445" s="877"/>
      <c r="Z445" s="651">
        <f>IF(OR(AC445&lt;0.01,AC445="n/a"),"n/a",M445/AC445*100)</f>
        <v>95.581395348837219</v>
      </c>
      <c r="AA445" s="887">
        <f>IF(OR(AC445&lt;0.01,AC445="n/a"),"n/a",I445/AC445)</f>
        <v>8.2651162790697672</v>
      </c>
      <c r="AB445" s="888">
        <v>12</v>
      </c>
      <c r="AC445" s="866">
        <v>4.3</v>
      </c>
      <c r="AD445" s="866" t="s">
        <v>136</v>
      </c>
      <c r="AE445" s="866">
        <v>3.02</v>
      </c>
      <c r="AF445" s="866">
        <v>3.26</v>
      </c>
      <c r="AG445" s="866">
        <v>37.799999999999997</v>
      </c>
      <c r="AH445" s="866">
        <v>-23.599999999999998</v>
      </c>
      <c r="AI445" s="866">
        <v>11.85</v>
      </c>
      <c r="AJ445" s="866">
        <v>3.9</v>
      </c>
      <c r="AK445" s="866">
        <v>-0.4</v>
      </c>
      <c r="AL445" s="879">
        <v>7970</v>
      </c>
      <c r="AM445" s="873">
        <v>0.27</v>
      </c>
      <c r="AN445" s="866">
        <v>0</v>
      </c>
      <c r="AO445" s="740">
        <f>IF(U445="n/a","n/a",IF(AA445&lt;0,"n/a",IF(AA445="n/a","n/a",J445+U445-AA445)))</f>
        <v>13.302984921706772</v>
      </c>
      <c r="AP445" s="741">
        <f>IF(U445="n/a","n/a",J445+U445)</f>
        <v>21.568101200776539</v>
      </c>
      <c r="AQ445" s="889">
        <f>IF(OR(AC445&lt;0.01,AF445="n/a"),"n/a",(I445/SQRT(22.5*AC445*(I445/AF445))-1)*100)</f>
        <v>9.4314175276865484</v>
      </c>
      <c r="AR445" s="651">
        <f>INDEX(Historical!$C$7:$C$1256,MATCH(B445,Historical!$B$7:$B$1278,0))*IF(AH445="n/a",1.03,IF(AH445&lt;0,1.01,IF(AH445&gt;10,1.1,(1+AH445/100))))</f>
        <v>4.0753500000000003</v>
      </c>
      <c r="AS445" s="887">
        <f>IF($AI445="n/a",1.03*AR445,IF($AI445&lt;0,1.01*AR445,IF($AI445&gt;10,1.1*AR445,(1+$AI445/100)*AR445)))</f>
        <v>4.4828850000000005</v>
      </c>
      <c r="AT445" s="887">
        <f>IF($AK445="n/a",1.03*AS445,IF($AK445&lt;0,1.01*AS445,IF($AK445&gt;10,1.1*AS445,(1+$AK445/100)*AS445)))</f>
        <v>4.5277138500000005</v>
      </c>
      <c r="AU445" s="887">
        <f>IF($AK445="n/a",1.03*AT445,IF($AK445&lt;0,1.01*AT445,IF($AK445&gt;10,1.1*AT445,(1+$AK445/100)*AT445)))</f>
        <v>4.5729909885000009</v>
      </c>
      <c r="AV445" s="887">
        <f>IF($AK445="n/a",1.03*AU445,IF($AK445&lt;0,1.01*AU445,IF($AK445&gt;10,1.1*AU445,(1+$AK445/100)*AU445)))</f>
        <v>4.6187208983850008</v>
      </c>
      <c r="AW445" s="651">
        <f>SUM(AR445:AV445)</f>
        <v>22.277660736885004</v>
      </c>
      <c r="AX445" s="748">
        <f>AW445/I445*100</f>
        <v>62.683344785832873</v>
      </c>
      <c r="AY445" s="935">
        <v>1.01</v>
      </c>
      <c r="AZ445" s="873">
        <v>61.4</v>
      </c>
      <c r="BA445" s="873">
        <v>-45.61</v>
      </c>
      <c r="BB445" s="873">
        <v>-3.2199999999999998</v>
      </c>
      <c r="BC445" s="873">
        <v>-17.78</v>
      </c>
      <c r="BE445" s="624">
        <v>2001</v>
      </c>
      <c r="BF445" s="899">
        <f>IF(BE445&gt;2008,0,IF(BE445&gt;2001,1,IF(BE445&gt;1990,2,IF(BE445&gt;1980,3,IF(BE445&gt;1973,4,IF(BE445&gt;1970,5,IF(BE445&gt;1960,6,IF(BE445&gt;1958,7,IF(BE445&gt;1953,8,9)))))))))</f>
        <v>2</v>
      </c>
      <c r="BG445" s="883">
        <v>11.799999999999999</v>
      </c>
    </row>
    <row r="446" spans="1:59" ht="11.25" customHeight="1" x14ac:dyDescent="0.2">
      <c r="A446" s="881" t="s">
        <v>4008</v>
      </c>
      <c r="B446" s="876" t="s">
        <v>4009</v>
      </c>
      <c r="C446" s="933" t="s">
        <v>108</v>
      </c>
      <c r="D446" s="933" t="s">
        <v>4341</v>
      </c>
      <c r="E446" s="733">
        <v>7</v>
      </c>
      <c r="F446" s="1158">
        <v>626</v>
      </c>
      <c r="G446" s="1135" t="s">
        <v>106</v>
      </c>
      <c r="H446" s="1135" t="s">
        <v>106</v>
      </c>
      <c r="I446" s="875">
        <v>22.16</v>
      </c>
      <c r="J446" s="651">
        <f>(M446/I446)*100</f>
        <v>4.6931407942238268</v>
      </c>
      <c r="K446" s="878">
        <v>0.26</v>
      </c>
      <c r="L446" s="888">
        <v>4</v>
      </c>
      <c r="M446" s="642">
        <f>K446*L446</f>
        <v>1.04</v>
      </c>
      <c r="N446" s="871" t="s">
        <v>163</v>
      </c>
      <c r="O446" s="734">
        <v>0.25</v>
      </c>
      <c r="P446" s="862">
        <v>43909</v>
      </c>
      <c r="Q446" s="862">
        <v>43921</v>
      </c>
      <c r="R446" s="642">
        <f>(K446-O446)/O446*100</f>
        <v>4.0000000000000036</v>
      </c>
      <c r="S446" s="701">
        <f>IF(INDEX(Historical!$D$7:$D$1254,MATCH(B446,Historical!$B$7:$B$1278,0))=0,"n/a",(INDEX(Historical!$C$7:$C$1256,MATCH(B446,Historical!$B$7:$B$1278,0))/INDEX(Historical!$D$7:$D$1254,MATCH(B446,Historical!$B$7:$B$1278,0))-1)*100)</f>
        <v>102.02020202020203</v>
      </c>
      <c r="T446" s="701">
        <f>IF(INDEX(Historical!$F$7:$F$1247,MATCH(B446,Historical!$B$7:$B$1278,0))=0,"n/a",((INDEX(Historical!$C$7:$C$1256,MATCH(B446,Historical!$B$7:$B$1278,0))/INDEX(Historical!$F$7:$F$1247,MATCH(B446,Historical!$B$7:$B$1278,0)))^(1/3)-1)*100)</f>
        <v>39.73904110806712</v>
      </c>
      <c r="U446" s="701">
        <f>IF(INDEX(Historical!$H$7:$H$1247,MATCH(B446,Historical!$B$7:$B$1278,0))=0,"n/a",((INDEX(Historical!$C$7:$C$1256,MATCH(B446,Historical!$B$7:$B$1278,0))/INDEX(Historical!$H$7:$H$1247,MATCH(B446,Historical!$B$7:$B$1278,0)))^(1/5)-1)*100)</f>
        <v>42.455283243741725</v>
      </c>
      <c r="V446" s="701">
        <f>IF(INDEX(Historical!$O$7:$O$1247,MATCH(B446,Historical!$B$7:$B$1278,0))=0,"n/a",((INDEX(Historical!$C$7:$C$1256,MATCH(B446,Historical!$B$7:$B$1278,0))/INDEX(Historical!$O$7:$O$1247,MATCH(B446,Historical!$B$7:$B$1278,0)))^(1/10)-1)*100)</f>
        <v>6.6441472562884796</v>
      </c>
      <c r="W446" s="702">
        <f>IF(OR(U446&lt;=0,U446="n/a",V446&lt;=0,V446="n/a"),"n/a",U446/V446)</f>
        <v>6.3898769256745647</v>
      </c>
      <c r="X446" s="703" t="str">
        <f>IF(OR(AJ446&lt;=0,AJ446="n/a",U446&lt;=0,U446="n/a"),"n/a",U446/AJ446)</f>
        <v>n/a</v>
      </c>
      <c r="Y446" s="877"/>
      <c r="Z446" s="651" t="str">
        <f>IF(OR(AC446&lt;0.01,AC446="n/a"),"n/a",M446/AC446*100)</f>
        <v>n/a</v>
      </c>
      <c r="AA446" s="887" t="str">
        <f>IF(OR(AC446&lt;0.01,AC446="n/a"),"n/a",I446/AC446)</f>
        <v>n/a</v>
      </c>
      <c r="AB446" s="888">
        <v>12</v>
      </c>
      <c r="AC446" s="866" t="s">
        <v>136</v>
      </c>
      <c r="AD446" s="866" t="s">
        <v>136</v>
      </c>
      <c r="AE446" s="866" t="s">
        <v>136</v>
      </c>
      <c r="AF446" s="866" t="s">
        <v>136</v>
      </c>
      <c r="AG446" s="866" t="s">
        <v>136</v>
      </c>
      <c r="AH446" s="866" t="s">
        <v>136</v>
      </c>
      <c r="AI446" s="866" t="s">
        <v>136</v>
      </c>
      <c r="AJ446" s="866" t="s">
        <v>136</v>
      </c>
      <c r="AK446" s="866" t="s">
        <v>136</v>
      </c>
      <c r="AL446" s="879" t="s">
        <v>136</v>
      </c>
      <c r="AM446" s="873" t="s">
        <v>136</v>
      </c>
      <c r="AN446" s="866" t="s">
        <v>136</v>
      </c>
      <c r="AO446" s="740" t="str">
        <f>IF(U446="n/a","n/a",IF(AA446&lt;0,"n/a",IF(AA446="n/a","n/a",J446+U446-AA446)))</f>
        <v>n/a</v>
      </c>
      <c r="AP446" s="741">
        <f>IF(U446="n/a","n/a",J446+U446)</f>
        <v>47.148424037965555</v>
      </c>
      <c r="AQ446" s="889" t="str">
        <f>IF(OR(AC446&lt;0.01,AF446="n/a"),"n/a",(I446/SQRT(22.5*AC446*(I446/AF446))-1)*100)</f>
        <v>n/a</v>
      </c>
      <c r="AR446" s="651">
        <f>INDEX(Historical!$C$7:$C$1256,MATCH(B446,Historical!$B$7:$B$1278,0))*IF(AH446="n/a",1.03,IF(AH446&lt;0,1.01,IF(AH446&gt;10,1.1,(1+AH446/100))))</f>
        <v>1.03</v>
      </c>
      <c r="AS446" s="887">
        <f>IF($AI446="n/a",1.03*AR446,IF($AI446&lt;0,1.01*AR446,IF($AI446&gt;10,1.1*AR446,(1+$AI446/100)*AR446)))</f>
        <v>1.0609</v>
      </c>
      <c r="AT446" s="887">
        <f>IF($AK446="n/a",1.03*AS446,IF($AK446&lt;0,1.01*AS446,IF($AK446&gt;10,1.1*AS446,(1+$AK446/100)*AS446)))</f>
        <v>1.092727</v>
      </c>
      <c r="AU446" s="887">
        <f>IF($AK446="n/a",1.03*AT446,IF($AK446&lt;0,1.01*AT446,IF($AK446&gt;10,1.1*AT446,(1+$AK446/100)*AT446)))</f>
        <v>1.1255088100000001</v>
      </c>
      <c r="AV446" s="887">
        <f>IF($AK446="n/a",1.03*AU446,IF($AK446&lt;0,1.01*AU446,IF($AK446&gt;10,1.1*AU446,(1+$AK446/100)*AU446)))</f>
        <v>1.1592740743000001</v>
      </c>
      <c r="AW446" s="651">
        <f>SUM(AR446:AV446)</f>
        <v>5.4684098842999997</v>
      </c>
      <c r="AX446" s="748">
        <f>AW446/I446*100</f>
        <v>24.67693991110108</v>
      </c>
      <c r="AY446" s="935" t="s">
        <v>136</v>
      </c>
      <c r="AZ446" s="873" t="s">
        <v>136</v>
      </c>
      <c r="BA446" s="873" t="s">
        <v>136</v>
      </c>
      <c r="BB446" s="873" t="s">
        <v>136</v>
      </c>
      <c r="BC446" s="873" t="s">
        <v>136</v>
      </c>
      <c r="BD446" s="908" t="s">
        <v>4268</v>
      </c>
      <c r="BE446" s="624">
        <v>2014</v>
      </c>
      <c r="BF446" s="899">
        <f>IF(BE446&gt;2008,0,IF(BE446&gt;2001,1,IF(BE446&gt;1990,2,IF(BE446&gt;1980,3,IF(BE446&gt;1973,4,IF(BE446&gt;1970,5,IF(BE446&gt;1960,6,IF(BE446&gt;1958,7,IF(BE446&gt;1953,8,9)))))))))</f>
        <v>0</v>
      </c>
      <c r="BG446" s="883" t="s">
        <v>136</v>
      </c>
    </row>
    <row r="447" spans="1:59" ht="11.25" customHeight="1" x14ac:dyDescent="0.2">
      <c r="A447" s="872" t="s">
        <v>4134</v>
      </c>
      <c r="B447" s="876" t="s">
        <v>682</v>
      </c>
      <c r="C447" s="933" t="s">
        <v>245</v>
      </c>
      <c r="D447" s="933" t="s">
        <v>4320</v>
      </c>
      <c r="E447" s="733">
        <v>15</v>
      </c>
      <c r="F447" s="1158">
        <v>245</v>
      </c>
      <c r="G447" s="1119" t="s">
        <v>106</v>
      </c>
      <c r="H447" s="1119" t="s">
        <v>106</v>
      </c>
      <c r="I447" s="875">
        <v>42.06</v>
      </c>
      <c r="J447" s="651">
        <f>(M447/I447)*100</f>
        <v>2.0922491678554445</v>
      </c>
      <c r="K447" s="878">
        <v>0.22</v>
      </c>
      <c r="L447" s="888">
        <v>4</v>
      </c>
      <c r="M447" s="642">
        <f>K447*L447</f>
        <v>0.88</v>
      </c>
      <c r="N447" s="871" t="s">
        <v>111</v>
      </c>
      <c r="O447" s="734">
        <v>0.2</v>
      </c>
      <c r="P447" s="867">
        <v>43616</v>
      </c>
      <c r="Q447" s="867">
        <v>43633</v>
      </c>
      <c r="R447" s="642">
        <f>(K447-O447)/O447*100</f>
        <v>9.9999999999999947</v>
      </c>
      <c r="S447" s="701">
        <f>IF(INDEX(Historical!$D$7:$D$1254,MATCH(B447,Historical!$B$7:$B$1278,0))=0,"n/a",(INDEX(Historical!$C$7:$C$1256,MATCH(B447,Historical!$B$7:$B$1278,0))/INDEX(Historical!$D$7:$D$1254,MATCH(B447,Historical!$B$7:$B$1278,0))-1)*100)</f>
        <v>10.256410256410241</v>
      </c>
      <c r="T447" s="701">
        <f>IF(INDEX(Historical!$F$7:$F$1247,MATCH(B447,Historical!$B$7:$B$1278,0))=0,"n/a",((INDEX(Historical!$C$7:$C$1256,MATCH(B447,Historical!$B$7:$B$1278,0))/INDEX(Historical!$F$7:$F$1247,MATCH(B447,Historical!$B$7:$B$1278,0)))^(1/3)-1)*100)</f>
        <v>9.2240238124367213</v>
      </c>
      <c r="U447" s="701">
        <f>IF(INDEX(Historical!$H$7:$H$1247,MATCH(B447,Historical!$B$7:$B$1278,0))=0,"n/a",((INDEX(Historical!$C$7:$C$1256,MATCH(B447,Historical!$B$7:$B$1278,0))/INDEX(Historical!$H$7:$H$1247,MATCH(B447,Historical!$B$7:$B$1278,0)))^(1/5)-1)*100)</f>
        <v>11.456573996486764</v>
      </c>
      <c r="V447" s="701">
        <f>IF(INDEX(Historical!$O$7:$O$1247,MATCH(B447,Historical!$B$7:$B$1278,0))=0,"n/a",((INDEX(Historical!$C$7:$C$1256,MATCH(B447,Historical!$B$7:$B$1278,0))/INDEX(Historical!$O$7:$O$1247,MATCH(B447,Historical!$B$7:$B$1278,0)))^(1/10)-1)*100)</f>
        <v>16.928447094594866</v>
      </c>
      <c r="W447" s="702">
        <f>IF(OR(U447&lt;=0,U447="n/a",V447&lt;=0,V447="n/a"),"n/a",U447/V447)</f>
        <v>0.67676461594311077</v>
      </c>
      <c r="X447" s="703" t="str">
        <f>IF(OR(AJ447&lt;=0,AJ447="n/a",U447&lt;=0,U447="n/a"),"n/a",U447/AJ447)</f>
        <v>n/a</v>
      </c>
      <c r="Y447" s="661"/>
      <c r="Z447" s="651">
        <f>IF(OR(AC447&lt;0.01,AC447="n/a"),"n/a",M447/AC447*100)</f>
        <v>78.571428571428569</v>
      </c>
      <c r="AA447" s="887">
        <f>IF(OR(AC447&lt;0.01,AC447="n/a"),"n/a",I447/AC447)</f>
        <v>37.553571428571423</v>
      </c>
      <c r="AB447" s="888">
        <v>3</v>
      </c>
      <c r="AC447" s="866">
        <v>1.1200000000000001</v>
      </c>
      <c r="AD447" s="866">
        <v>2.1</v>
      </c>
      <c r="AE447" s="866">
        <v>1.17</v>
      </c>
      <c r="AF447" s="866">
        <v>1.92</v>
      </c>
      <c r="AG447" s="866">
        <v>5.2</v>
      </c>
      <c r="AH447" s="866">
        <v>-28.000000000000004</v>
      </c>
      <c r="AI447" s="866">
        <v>63.43</v>
      </c>
      <c r="AJ447" s="866">
        <v>-1.9</v>
      </c>
      <c r="AK447" s="866">
        <v>18</v>
      </c>
      <c r="AL447" s="879">
        <v>1390</v>
      </c>
      <c r="AM447" s="873">
        <v>2.1</v>
      </c>
      <c r="AN447" s="866">
        <v>0.97</v>
      </c>
      <c r="AO447" s="740">
        <f>IF(U447="n/a","n/a",IF(AA447&lt;0,"n/a",IF(AA447="n/a","n/a",J447+U447-AA447)))</f>
        <v>-24.004748264229214</v>
      </c>
      <c r="AP447" s="741">
        <f>IF(U447="n/a","n/a",J447+U447)</f>
        <v>13.548823164342208</v>
      </c>
      <c r="AQ447" s="889">
        <f>IF(OR(AC447&lt;0.01,AF447="n/a"),"n/a",(I447/SQRT(22.5*AC447*(I447/AF447))-1)*100)</f>
        <v>79.013167911509456</v>
      </c>
      <c r="AR447" s="651">
        <f>INDEX(Historical!$C$7:$C$1256,MATCH(B447,Historical!$B$7:$B$1278,0))*IF(AH447="n/a",1.03,IF(AH447&lt;0,1.01,IF(AH447&gt;10,1.1,(1+AH447/100))))</f>
        <v>0.86860000000000004</v>
      </c>
      <c r="AS447" s="887">
        <f>IF($AI447="n/a",1.03*AR447,IF($AI447&lt;0,1.01*AR447,IF($AI447&gt;10,1.1*AR447,(1+$AI447/100)*AR447)))</f>
        <v>0.95546000000000009</v>
      </c>
      <c r="AT447" s="887">
        <f>IF($AK447="n/a",1.03*AS447,IF($AK447&lt;0,1.01*AS447,IF($AK447&gt;10,1.1*AS447,(1+$AK447/100)*AS447)))</f>
        <v>1.0510060000000001</v>
      </c>
      <c r="AU447" s="887">
        <f>IF($AK447="n/a",1.03*AT447,IF($AK447&lt;0,1.01*AT447,IF($AK447&gt;10,1.1*AT447,(1+$AK447/100)*AT447)))</f>
        <v>1.1561066000000002</v>
      </c>
      <c r="AV447" s="887">
        <f>IF($AK447="n/a",1.03*AU447,IF($AK447&lt;0,1.01*AU447,IF($AK447&gt;10,1.1*AU447,(1+$AK447/100)*AU447)))</f>
        <v>1.2717172600000004</v>
      </c>
      <c r="AW447" s="651">
        <f>SUM(AR447:AV447)</f>
        <v>5.3028898600000005</v>
      </c>
      <c r="AX447" s="748">
        <f>AW447/I447*100</f>
        <v>12.607916928197813</v>
      </c>
      <c r="AY447" s="935">
        <v>1.1200000000000001</v>
      </c>
      <c r="AZ447" s="873">
        <v>13.4</v>
      </c>
      <c r="BA447" s="873">
        <v>-48.42</v>
      </c>
      <c r="BB447" s="873">
        <v>-3.65</v>
      </c>
      <c r="BC447" s="873">
        <v>-19.98</v>
      </c>
      <c r="BE447" s="624">
        <v>2005</v>
      </c>
      <c r="BF447" s="899">
        <f>IF(BE447&gt;2008,0,IF(BE447&gt;2001,1,IF(BE447&gt;1990,2,IF(BE447&gt;1980,3,IF(BE447&gt;1973,4,IF(BE447&gt;1970,5,IF(BE447&gt;1960,6,IF(BE447&gt;1958,7,IF(BE447&gt;1953,8,9)))))))))</f>
        <v>1</v>
      </c>
      <c r="BG447" s="883">
        <v>2.1</v>
      </c>
    </row>
    <row r="448" spans="1:59" ht="11.25" customHeight="1" x14ac:dyDescent="0.2">
      <c r="A448" s="864" t="s">
        <v>124</v>
      </c>
      <c r="B448" s="876" t="s">
        <v>125</v>
      </c>
      <c r="C448" s="933" t="s">
        <v>128</v>
      </c>
      <c r="D448" s="933" t="s">
        <v>126</v>
      </c>
      <c r="E448" s="733">
        <v>51</v>
      </c>
      <c r="F448" s="1158">
        <v>28</v>
      </c>
      <c r="G448" s="1133" t="s">
        <v>115</v>
      </c>
      <c r="H448" s="1133" t="s">
        <v>115</v>
      </c>
      <c r="I448" s="866">
        <v>36.08</v>
      </c>
      <c r="J448" s="651">
        <f>(M448/I448)*100</f>
        <v>9.5343680709534375</v>
      </c>
      <c r="K448" s="878">
        <v>0.86</v>
      </c>
      <c r="L448" s="888">
        <v>4</v>
      </c>
      <c r="M448" s="642">
        <f>K448*L448</f>
        <v>3.44</v>
      </c>
      <c r="N448" s="871" t="s">
        <v>127</v>
      </c>
      <c r="O448" s="734">
        <v>0.84</v>
      </c>
      <c r="P448" s="862">
        <v>44088</v>
      </c>
      <c r="Q448" s="862">
        <v>44113</v>
      </c>
      <c r="R448" s="642">
        <f>(K448-O448)/O448*100</f>
        <v>2.3809523809523832</v>
      </c>
      <c r="S448" s="701">
        <f>IF(INDEX(Historical!$D$7:$D$1254,MATCH(B448,Historical!$B$7:$B$1278,0))=0,"n/a",(INDEX(Historical!$C$7:$C$1256,MATCH(B448,Historical!$B$7:$B$1278,0))/INDEX(Historical!$D$7:$D$1254,MATCH(B448,Historical!$B$7:$B$1278,0))-1)*100)</f>
        <v>14.685314685314687</v>
      </c>
      <c r="T448" s="701">
        <f>IF(INDEX(Historical!$F$7:$F$1247,MATCH(B448,Historical!$B$7:$B$1278,0))=0,"n/a",((INDEX(Historical!$C$7:$C$1256,MATCH(B448,Historical!$B$7:$B$1278,0))/INDEX(Historical!$F$7:$F$1247,MATCH(B448,Historical!$B$7:$B$1278,0)))^(1/3)-1)*100)</f>
        <v>12.478013610416184</v>
      </c>
      <c r="U448" s="701">
        <f>IF(INDEX(Historical!$H$7:$H$1247,MATCH(B448,Historical!$B$7:$B$1278,0))=0,"n/a",((INDEX(Historical!$C$7:$C$1256,MATCH(B448,Historical!$B$7:$B$1278,0))/INDEX(Historical!$H$7:$H$1247,MATCH(B448,Historical!$B$7:$B$1278,0)))^(1/5)-1)*100)</f>
        <v>10.846900650337087</v>
      </c>
      <c r="V448" s="701">
        <f>IF(INDEX(Historical!$O$7:$O$1247,MATCH(B448,Historical!$B$7:$B$1278,0))=0,"n/a",((INDEX(Historical!$C$7:$C$1256,MATCH(B448,Historical!$B$7:$B$1278,0))/INDEX(Historical!$O$7:$O$1247,MATCH(B448,Historical!$B$7:$B$1278,0)))^(1/10)-1)*100)</f>
        <v>9.6965702282410415</v>
      </c>
      <c r="W448" s="702">
        <f>IF(OR(U448&lt;=0,U448="n/a",V448&lt;=0,V448="n/a"),"n/a",U448/V448)</f>
        <v>1.1186327118784469</v>
      </c>
      <c r="X448" s="703" t="str">
        <f>IF(OR(AJ448&lt;=0,AJ448="n/a",U448&lt;=0,U448="n/a"),"n/a",U448/AJ448)</f>
        <v>n/a</v>
      </c>
      <c r="Y448" s="813"/>
      <c r="Z448" s="651" t="str">
        <f>IF(OR(AC448&lt;0.01,AC448="n/a"),"n/a",M448/AC448*100)</f>
        <v>n/a</v>
      </c>
      <c r="AA448" s="887" t="str">
        <f>IF(OR(AC448&lt;0.01,AC448="n/a"),"n/a",I448/AC448)</f>
        <v>n/a</v>
      </c>
      <c r="AB448" s="888">
        <v>12</v>
      </c>
      <c r="AC448" s="866">
        <v>-0.46</v>
      </c>
      <c r="AD448" s="866" t="s">
        <v>136</v>
      </c>
      <c r="AE448" s="866">
        <v>2.61</v>
      </c>
      <c r="AF448" s="866">
        <v>11.79</v>
      </c>
      <c r="AG448" s="868">
        <v>-12.7</v>
      </c>
      <c r="AH448" s="866">
        <v>-117.19999999999999</v>
      </c>
      <c r="AI448" s="866">
        <v>5.53</v>
      </c>
      <c r="AJ448" s="866">
        <v>-17.7</v>
      </c>
      <c r="AK448" s="866">
        <v>6.1</v>
      </c>
      <c r="AL448" s="879">
        <v>66900</v>
      </c>
      <c r="AM448" s="873">
        <v>0.1</v>
      </c>
      <c r="AN448" s="866">
        <v>5.1100000000000003</v>
      </c>
      <c r="AO448" s="740" t="str">
        <f>IF(U448="n/a","n/a",IF(AA448&lt;0,"n/a",IF(AA448="n/a","n/a",J448+U448-AA448)))</f>
        <v>n/a</v>
      </c>
      <c r="AP448" s="741">
        <f>IF(U448="n/a","n/a",J448+U448)</f>
        <v>20.381268721290525</v>
      </c>
      <c r="AQ448" s="889" t="str">
        <f>IF(OR(AC448&lt;0.01,AF448="n/a"),"n/a",(I448/SQRT(22.5*AC448*(I448/AF448))-1)*100)</f>
        <v>n/a</v>
      </c>
      <c r="AR448" s="651">
        <f>INDEX(Historical!$C$7:$C$1256,MATCH(B448,Historical!$B$7:$B$1278,0))*IF(AH448="n/a",1.03,IF(AH448&lt;0,1.01,IF(AH448&gt;10,1.1,(1+AH448/100))))</f>
        <v>3.3127999999999997</v>
      </c>
      <c r="AS448" s="887">
        <f>IF($AI448="n/a",1.03*AR448,IF($AI448&lt;0,1.01*AR448,IF($AI448&gt;10,1.1*AR448,(1+$AI448/100)*AR448)))</f>
        <v>3.4959978399999994</v>
      </c>
      <c r="AT448" s="887">
        <f>IF($AK448="n/a",1.03*AS448,IF($AK448&lt;0,1.01*AS448,IF($AK448&gt;10,1.1*AS448,(1+$AK448/100)*AS448)))</f>
        <v>3.709253708239999</v>
      </c>
      <c r="AU448" s="887">
        <f>IF($AK448="n/a",1.03*AT448,IF($AK448&lt;0,1.01*AT448,IF($AK448&gt;10,1.1*AT448,(1+$AK448/100)*AT448)))</f>
        <v>3.9355181844426386</v>
      </c>
      <c r="AV448" s="887">
        <f>IF($AK448="n/a",1.03*AU448,IF($AK448&lt;0,1.01*AU448,IF($AK448&gt;10,1.1*AU448,(1+$AK448/100)*AU448)))</f>
        <v>4.1755847936936394</v>
      </c>
      <c r="AW448" s="651">
        <f>SUM(AR448:AV448)</f>
        <v>18.629154526376276</v>
      </c>
      <c r="AX448" s="748">
        <f>AW448/I448*100</f>
        <v>51.632911658470839</v>
      </c>
      <c r="AY448" s="935">
        <v>0.5</v>
      </c>
      <c r="AZ448" s="873">
        <v>16.580000000000002</v>
      </c>
      <c r="BA448" s="873">
        <v>-30.31</v>
      </c>
      <c r="BB448" s="873">
        <v>-11.29</v>
      </c>
      <c r="BC448" s="873">
        <v>-11.91</v>
      </c>
      <c r="BE448" s="624">
        <v>1970</v>
      </c>
      <c r="BF448" s="899">
        <f>IF(BE448&gt;2008,0,IF(BE448&gt;2001,1,IF(BE448&gt;1990,2,IF(BE448&gt;1980,3,IF(BE448&gt;1973,4,IF(BE448&gt;1970,5,IF(BE448&gt;1960,6,IF(BE448&gt;1958,7,IF(BE448&gt;1953,8,9)))))))))</f>
        <v>6</v>
      </c>
      <c r="BG448" s="883">
        <v>-1.7999999999999998</v>
      </c>
    </row>
    <row r="449" spans="1:59" ht="11.25" customHeight="1" x14ac:dyDescent="0.2">
      <c r="A449" s="864" t="s">
        <v>1469</v>
      </c>
      <c r="B449" s="876" t="s">
        <v>1470</v>
      </c>
      <c r="C449" s="933" t="s">
        <v>108</v>
      </c>
      <c r="D449" s="933" t="s">
        <v>4341</v>
      </c>
      <c r="E449" s="733">
        <v>10</v>
      </c>
      <c r="F449" s="1158">
        <v>367</v>
      </c>
      <c r="G449" s="1178" t="s">
        <v>106</v>
      </c>
      <c r="H449" s="1178" t="s">
        <v>106</v>
      </c>
      <c r="I449" s="875">
        <v>20.149999999999999</v>
      </c>
      <c r="J449" s="651">
        <f>(M449/I449)*100</f>
        <v>4.3672456575682386</v>
      </c>
      <c r="K449" s="878">
        <v>0.22</v>
      </c>
      <c r="L449" s="888">
        <v>4</v>
      </c>
      <c r="M449" s="642">
        <f>K449*L449</f>
        <v>0.88</v>
      </c>
      <c r="N449" s="871" t="s">
        <v>148</v>
      </c>
      <c r="O449" s="734">
        <v>0.20250000000000001</v>
      </c>
      <c r="P449" s="862">
        <v>43889</v>
      </c>
      <c r="Q449" s="862">
        <v>43905</v>
      </c>
      <c r="R449" s="642">
        <f>(K449-O449)/O449*100</f>
        <v>8.6419753086419693</v>
      </c>
      <c r="S449" s="701">
        <f>IF(INDEX(Historical!$D$7:$D$1254,MATCH(B449,Historical!$B$7:$B$1278,0))=0,"n/a",(INDEX(Historical!$C$7:$C$1256,MATCH(B449,Historical!$B$7:$B$1278,0))/INDEX(Historical!$D$7:$D$1254,MATCH(B449,Historical!$B$7:$B$1278,0))-1)*100)</f>
        <v>3.8461538461538547</v>
      </c>
      <c r="T449" s="701">
        <f>IF(INDEX(Historical!$F$7:$F$1247,MATCH(B449,Historical!$B$7:$B$1278,0))=0,"n/a",((INDEX(Historical!$C$7:$C$1256,MATCH(B449,Historical!$B$7:$B$1278,0))/INDEX(Historical!$F$7:$F$1247,MATCH(B449,Historical!$B$7:$B$1278,0)))^(1/3)-1)*100)</f>
        <v>8.1687177730556328</v>
      </c>
      <c r="U449" s="701">
        <f>IF(INDEX(Historical!$H$7:$H$1247,MATCH(B449,Historical!$B$7:$B$1278,0))=0,"n/a",((INDEX(Historical!$C$7:$C$1256,MATCH(B449,Historical!$B$7:$B$1278,0))/INDEX(Historical!$H$7:$H$1247,MATCH(B449,Historical!$B$7:$B$1278,0)))^(1/5)-1)*100)</f>
        <v>6.9082954178721234</v>
      </c>
      <c r="V449" s="701">
        <f>IF(INDEX(Historical!$O$7:$O$1247,MATCH(B449,Historical!$B$7:$B$1278,0))=0,"n/a",((INDEX(Historical!$C$7:$C$1256,MATCH(B449,Historical!$B$7:$B$1278,0))/INDEX(Historical!$O$7:$O$1247,MATCH(B449,Historical!$B$7:$B$1278,0)))^(1/10)-1)*100)</f>
        <v>10.350921459993479</v>
      </c>
      <c r="W449" s="702">
        <f>IF(OR(U449&lt;=0,U449="n/a",V449&lt;=0,V449="n/a"),"n/a",U449/V449)</f>
        <v>0.66740873694895908</v>
      </c>
      <c r="X449" s="703">
        <f>IF(OR(AJ449&lt;=0,AJ449="n/a",U449&lt;=0,U449="n/a"),"n/a",U449/AJ449)</f>
        <v>1.1708975284529024</v>
      </c>
      <c r="Y449" s="877"/>
      <c r="Z449" s="651">
        <f>IF(OR(AC449&lt;0.01,AC449="n/a"),"n/a",M449/AC449*100)</f>
        <v>40.182648401826491</v>
      </c>
      <c r="AA449" s="887">
        <f>IF(OR(AC449&lt;0.01,AC449="n/a"),"n/a",I449/AC449)</f>
        <v>9.2009132420091326</v>
      </c>
      <c r="AB449" s="888">
        <v>12</v>
      </c>
      <c r="AC449" s="866">
        <v>2.19</v>
      </c>
      <c r="AD449" s="866">
        <v>1.1499999999999999</v>
      </c>
      <c r="AE449" s="866">
        <v>1.62</v>
      </c>
      <c r="AF449" s="866">
        <v>0.62</v>
      </c>
      <c r="AG449" s="866">
        <v>7.0000000000000009</v>
      </c>
      <c r="AH449" s="866">
        <v>18.2</v>
      </c>
      <c r="AI449" s="866">
        <v>19.12</v>
      </c>
      <c r="AJ449" s="866">
        <v>5.8999999999999995</v>
      </c>
      <c r="AK449" s="866">
        <v>8</v>
      </c>
      <c r="AL449" s="879">
        <v>320.79000000000002</v>
      </c>
      <c r="AM449" s="873">
        <v>2.2999999999999998</v>
      </c>
      <c r="AN449" s="866">
        <v>0.16</v>
      </c>
      <c r="AO449" s="740">
        <f>IF(U449="n/a","n/a",IF(AA449&lt;0,"n/a",IF(AA449="n/a","n/a",J449+U449-AA449)))</f>
        <v>2.0746278334312294</v>
      </c>
      <c r="AP449" s="741">
        <f>IF(U449="n/a","n/a",J449+U449)</f>
        <v>11.275541075440362</v>
      </c>
      <c r="AQ449" s="889">
        <f>IF(OR(AC449&lt;0.01,AF449="n/a"),"n/a",(I449/SQRT(22.5*AC449*(I449/AF449))-1)*100)</f>
        <v>-49.647614157616182</v>
      </c>
      <c r="AR449" s="651">
        <f>INDEX(Historical!$C$7:$C$1256,MATCH(B449,Historical!$B$7:$B$1278,0))*IF(AH449="n/a",1.03,IF(AH449&lt;0,1.01,IF(AH449&gt;10,1.1,(1+AH449/100))))</f>
        <v>0.89100000000000013</v>
      </c>
      <c r="AS449" s="887">
        <f>IF($AI449="n/a",1.03*AR449,IF($AI449&lt;0,1.01*AR449,IF($AI449&gt;10,1.1*AR449,(1+$AI449/100)*AR449)))</f>
        <v>0.98010000000000019</v>
      </c>
      <c r="AT449" s="887">
        <f>IF($AK449="n/a",1.03*AS449,IF($AK449&lt;0,1.01*AS449,IF($AK449&gt;10,1.1*AS449,(1+$AK449/100)*AS449)))</f>
        <v>1.0585080000000002</v>
      </c>
      <c r="AU449" s="887">
        <f>IF($AK449="n/a",1.03*AT449,IF($AK449&lt;0,1.01*AT449,IF($AK449&gt;10,1.1*AT449,(1+$AK449/100)*AT449)))</f>
        <v>1.1431886400000004</v>
      </c>
      <c r="AV449" s="887">
        <f>IF($AK449="n/a",1.03*AU449,IF($AK449&lt;0,1.01*AU449,IF($AK449&gt;10,1.1*AU449,(1+$AK449/100)*AU449)))</f>
        <v>1.2346437312000005</v>
      </c>
      <c r="AW449" s="651">
        <f>SUM(AR449:AV449)</f>
        <v>5.3074403712000011</v>
      </c>
      <c r="AX449" s="748">
        <f>AW449/I449*100</f>
        <v>26.339654447642687</v>
      </c>
      <c r="AY449" s="935">
        <v>1.06</v>
      </c>
      <c r="AZ449" s="873">
        <v>32.129999999999995</v>
      </c>
      <c r="BA449" s="873">
        <v>-48.370000000000005</v>
      </c>
      <c r="BB449" s="873">
        <v>3.29</v>
      </c>
      <c r="BC449" s="873">
        <v>-6.84</v>
      </c>
      <c r="BE449" s="624">
        <v>2011</v>
      </c>
      <c r="BF449" s="899">
        <f>IF(BE449&gt;2008,0,IF(BE449&gt;2001,1,IF(BE449&gt;1990,2,IF(BE449&gt;1980,3,IF(BE449&gt;1973,4,IF(BE449&gt;1970,5,IF(BE449&gt;1960,6,IF(BE449&gt;1958,7,IF(BE449&gt;1953,8,9)))))))))</f>
        <v>0</v>
      </c>
      <c r="BG449" s="883">
        <v>0.70000000000000007</v>
      </c>
    </row>
    <row r="450" spans="1:59" ht="11.25" customHeight="1" x14ac:dyDescent="0.2">
      <c r="A450" s="864" t="s">
        <v>1479</v>
      </c>
      <c r="B450" s="876" t="s">
        <v>1480</v>
      </c>
      <c r="C450" s="933" t="s">
        <v>108</v>
      </c>
      <c r="D450" s="933" t="s">
        <v>4337</v>
      </c>
      <c r="E450" s="733">
        <v>10</v>
      </c>
      <c r="F450" s="1158">
        <v>355</v>
      </c>
      <c r="G450" s="1182" t="s">
        <v>106</v>
      </c>
      <c r="H450" s="1182" t="s">
        <v>106</v>
      </c>
      <c r="I450" s="875">
        <v>190.38</v>
      </c>
      <c r="J450" s="651">
        <f>(M450/I450)*100</f>
        <v>0.63031831074692712</v>
      </c>
      <c r="K450" s="878">
        <v>0.3</v>
      </c>
      <c r="L450" s="888">
        <v>4</v>
      </c>
      <c r="M450" s="642">
        <f>K450*L450</f>
        <v>1.2</v>
      </c>
      <c r="N450" s="871" t="s">
        <v>160</v>
      </c>
      <c r="O450" s="734">
        <v>0.28000000000000003</v>
      </c>
      <c r="P450" s="862">
        <v>43831</v>
      </c>
      <c r="Q450" s="862">
        <v>43860</v>
      </c>
      <c r="R450" s="642">
        <f>(K450-O450)/O450*100</f>
        <v>7.1428571428571281</v>
      </c>
      <c r="S450" s="701">
        <f>IF(INDEX(Historical!$D$7:$D$1254,MATCH(B450,Historical!$B$7:$B$1278,0))=0,"n/a",(INDEX(Historical!$C$7:$C$1256,MATCH(B450,Historical!$B$7:$B$1278,0))/INDEX(Historical!$D$7:$D$1254,MATCH(B450,Historical!$B$7:$B$1278,0))-1)*100)</f>
        <v>19.999999999999996</v>
      </c>
      <c r="T450" s="701">
        <f>IF(INDEX(Historical!$F$7:$F$1247,MATCH(B450,Historical!$B$7:$B$1278,0))=0,"n/a",((INDEX(Historical!$C$7:$C$1256,MATCH(B450,Historical!$B$7:$B$1278,0))/INDEX(Historical!$F$7:$F$1247,MATCH(B450,Historical!$B$7:$B$1278,0)))^(1/3)-1)*100)</f>
        <v>10.891823393038823</v>
      </c>
      <c r="U450" s="701">
        <f>IF(INDEX(Historical!$H$7:$H$1247,MATCH(B450,Historical!$B$7:$B$1278,0))=0,"n/a",((INDEX(Historical!$C$7:$C$1256,MATCH(B450,Historical!$B$7:$B$1278,0))/INDEX(Historical!$H$7:$H$1247,MATCH(B450,Historical!$B$7:$B$1278,0)))^(1/5)-1)*100)</f>
        <v>12.030033714161736</v>
      </c>
      <c r="V450" s="701" t="str">
        <f>IF(INDEX(Historical!$O$7:$O$1247,MATCH(B450,Historical!$B$7:$B$1278,0))=0,"n/a",((INDEX(Historical!$C$7:$C$1256,MATCH(B450,Historical!$B$7:$B$1278,0))/INDEX(Historical!$O$7:$O$1247,MATCH(B450,Historical!$B$7:$B$1278,0)))^(1/10)-1)*100)</f>
        <v>n/a</v>
      </c>
      <c r="W450" s="702" t="str">
        <f>IF(OR(U450&lt;=0,U450="n/a",V450&lt;=0,V450="n/a"),"n/a",U450/V450)</f>
        <v>n/a</v>
      </c>
      <c r="X450" s="703">
        <f>IF(OR(AJ450&lt;=0,AJ450="n/a",U450&lt;=0,U450="n/a"),"n/a",U450/AJ450)</f>
        <v>0.79669097444779702</v>
      </c>
      <c r="Y450" s="661"/>
      <c r="Z450" s="651">
        <f>IF(OR(AC450&lt;0.01,AC450="n/a"),"n/a",M450/AC450*100)</f>
        <v>34.883720930232556</v>
      </c>
      <c r="AA450" s="887">
        <f>IF(OR(AC450&lt;0.01,AC450="n/a"),"n/a",I450/AC450)</f>
        <v>55.343023255813954</v>
      </c>
      <c r="AB450" s="888">
        <v>12</v>
      </c>
      <c r="AC450" s="866">
        <v>3.44</v>
      </c>
      <c r="AD450" s="866">
        <v>3.46</v>
      </c>
      <c r="AE450" s="866">
        <v>6.28</v>
      </c>
      <c r="AF450" s="866">
        <v>7.51</v>
      </c>
      <c r="AG450" s="866">
        <v>14.000000000000002</v>
      </c>
      <c r="AH450" s="866">
        <v>-16.2</v>
      </c>
      <c r="AI450" s="866" t="s">
        <v>136</v>
      </c>
      <c r="AJ450" s="866">
        <v>15.1</v>
      </c>
      <c r="AK450" s="866">
        <v>16</v>
      </c>
      <c r="AL450" s="879">
        <v>8150</v>
      </c>
      <c r="AM450" s="873">
        <v>46.6</v>
      </c>
      <c r="AN450" s="866">
        <v>0.45</v>
      </c>
      <c r="AO450" s="740">
        <f>IF(U450="n/a","n/a",IF(AA450&lt;0,"n/a",IF(AA450="n/a","n/a",J450+U450-AA450)))</f>
        <v>-42.682671230905292</v>
      </c>
      <c r="AP450" s="741">
        <f>IF(U450="n/a","n/a",J450+U450)</f>
        <v>12.660352024908663</v>
      </c>
      <c r="AQ450" s="889">
        <f>IF(OR(AC450&lt;0.01,AF450="n/a"),"n/a",(I450/SQRT(22.5*AC450*(I450/AF450))-1)*100)</f>
        <v>329.79380309433799</v>
      </c>
      <c r="AR450" s="651">
        <f>INDEX(Historical!$C$7:$C$1256,MATCH(B450,Historical!$B$7:$B$1278,0))*IF(AH450="n/a",1.03,IF(AH450&lt;0,1.01,IF(AH450&gt;10,1.1,(1+AH450/100))))</f>
        <v>1.212</v>
      </c>
      <c r="AS450" s="887">
        <f>IF($AI450="n/a",1.03*AR450,IF($AI450&lt;0,1.01*AR450,IF($AI450&gt;10,1.1*AR450,(1+$AI450/100)*AR450)))</f>
        <v>1.2483599999999999</v>
      </c>
      <c r="AT450" s="887">
        <f>IF($AK450="n/a",1.03*AS450,IF($AK450&lt;0,1.01*AS450,IF($AK450&gt;10,1.1*AS450,(1+$AK450/100)*AS450)))</f>
        <v>1.3731960000000001</v>
      </c>
      <c r="AU450" s="887">
        <f>IF($AK450="n/a",1.03*AT450,IF($AK450&lt;0,1.01*AT450,IF($AK450&gt;10,1.1*AT450,(1+$AK450/100)*AT450)))</f>
        <v>1.5105156000000002</v>
      </c>
      <c r="AV450" s="887">
        <f>IF($AK450="n/a",1.03*AU450,IF($AK450&lt;0,1.01*AU450,IF($AK450&gt;10,1.1*AU450,(1+$AK450/100)*AU450)))</f>
        <v>1.6615671600000004</v>
      </c>
      <c r="AW450" s="651">
        <f>SUM(AR450:AV450)</f>
        <v>7.0056387600000001</v>
      </c>
      <c r="AX450" s="748">
        <f>AW450/I450*100</f>
        <v>3.6798186574219982</v>
      </c>
      <c r="AY450" s="935">
        <v>1.18</v>
      </c>
      <c r="AZ450" s="873">
        <v>85.570000000000007</v>
      </c>
      <c r="BA450" s="873">
        <v>-5.6099999999999994</v>
      </c>
      <c r="BB450" s="873">
        <v>13.900000000000002</v>
      </c>
      <c r="BC450" s="873">
        <v>26.06</v>
      </c>
      <c r="BE450" s="624">
        <v>2011</v>
      </c>
      <c r="BF450" s="899">
        <f>IF(BE450&gt;2008,0,IF(BE450&gt;2001,1,IF(BE450&gt;1990,2,IF(BE450&gt;1980,3,IF(BE450&gt;1973,4,IF(BE450&gt;1970,5,IF(BE450&gt;1960,6,IF(BE450&gt;1958,7,IF(BE450&gt;1953,8,9)))))))))</f>
        <v>0</v>
      </c>
      <c r="BG450" s="883">
        <v>6.4</v>
      </c>
    </row>
    <row r="451" spans="1:59" ht="11.25" customHeight="1" x14ac:dyDescent="0.2">
      <c r="A451" s="872" t="s">
        <v>1465</v>
      </c>
      <c r="B451" s="876" t="s">
        <v>1466</v>
      </c>
      <c r="C451" s="933" t="s">
        <v>108</v>
      </c>
      <c r="D451" s="933" t="s">
        <v>4341</v>
      </c>
      <c r="E451" s="733">
        <v>6</v>
      </c>
      <c r="F451" s="1158">
        <v>657</v>
      </c>
      <c r="G451" s="1178" t="s">
        <v>37</v>
      </c>
      <c r="H451" s="1178" t="s">
        <v>37</v>
      </c>
      <c r="I451" s="875">
        <v>19.55</v>
      </c>
      <c r="J451" s="651">
        <f>(M451/I451)*100</f>
        <v>3.6828644501278771</v>
      </c>
      <c r="K451" s="878">
        <v>0.18</v>
      </c>
      <c r="L451" s="888">
        <v>4</v>
      </c>
      <c r="M451" s="642">
        <f>K451*L451</f>
        <v>0.72</v>
      </c>
      <c r="N451" s="871" t="s">
        <v>463</v>
      </c>
      <c r="O451" s="734">
        <v>0.15</v>
      </c>
      <c r="P451" s="867">
        <v>43592</v>
      </c>
      <c r="Q451" s="867">
        <v>43612</v>
      </c>
      <c r="R451" s="642">
        <f>(K451-O451)/O451*100</f>
        <v>20</v>
      </c>
      <c r="S451" s="701">
        <f>IF(INDEX(Historical!$D$7:$D$1254,MATCH(B451,Historical!$B$7:$B$1278,0))=0,"n/a",(INDEX(Historical!$C$7:$C$1256,MATCH(B451,Historical!$B$7:$B$1278,0))/INDEX(Historical!$D$7:$D$1254,MATCH(B451,Historical!$B$7:$B$1278,0))-1)*100)</f>
        <v>14.999999999999991</v>
      </c>
      <c r="T451" s="701">
        <f>IF(INDEX(Historical!$F$7:$F$1247,MATCH(B451,Historical!$B$7:$B$1278,0))=0,"n/a",((INDEX(Historical!$C$7:$C$1256,MATCH(B451,Historical!$B$7:$B$1278,0))/INDEX(Historical!$F$7:$F$1247,MATCH(B451,Historical!$B$7:$B$1278,0)))^(1/3)-1)*100)</f>
        <v>12.858935886850031</v>
      </c>
      <c r="U451" s="701">
        <f>IF(INDEX(Historical!$H$7:$H$1247,MATCH(B451,Historical!$B$7:$B$1278,0))=0,"n/a",((INDEX(Historical!$C$7:$C$1256,MATCH(B451,Historical!$B$7:$B$1278,0))/INDEX(Historical!$H$7:$H$1247,MATCH(B451,Historical!$B$7:$B$1278,0)))^(1/5)-1)*100)</f>
        <v>14.539744306223357</v>
      </c>
      <c r="V451" s="701">
        <f>IF(INDEX(Historical!$O$7:$O$1247,MATCH(B451,Historical!$B$7:$B$1278,0))=0,"n/a",((INDEX(Historical!$C$7:$C$1256,MATCH(B451,Historical!$B$7:$B$1278,0))/INDEX(Historical!$O$7:$O$1247,MATCH(B451,Historical!$B$7:$B$1278,0)))^(1/10)-1)*100)</f>
        <v>2.8690134245166421</v>
      </c>
      <c r="W451" s="702">
        <f>IF(OR(U451&lt;=0,U451="n/a",V451&lt;=0,V451="n/a"),"n/a",U451/V451)</f>
        <v>5.0678550967996756</v>
      </c>
      <c r="X451" s="703">
        <f>IF(OR(AJ451&lt;=0,AJ451="n/a",U451&lt;=0,U451="n/a"),"n/a",U451/AJ451)</f>
        <v>2.2718350478473992</v>
      </c>
      <c r="Y451" s="675"/>
      <c r="Z451" s="651">
        <f>IF(OR(AC451&lt;0.01,AC451="n/a"),"n/a",M451/AC451*100)</f>
        <v>30.76923076923077</v>
      </c>
      <c r="AA451" s="887">
        <f>IF(OR(AC451&lt;0.01,AC451="n/a"),"n/a",I451/AC451)</f>
        <v>8.3547008547008552</v>
      </c>
      <c r="AB451" s="888">
        <v>12</v>
      </c>
      <c r="AC451" s="866">
        <v>2.34</v>
      </c>
      <c r="AD451" s="866" t="s">
        <v>136</v>
      </c>
      <c r="AE451" s="866">
        <v>1.66</v>
      </c>
      <c r="AF451" s="866">
        <v>0.68</v>
      </c>
      <c r="AG451" s="866">
        <v>8.3000000000000007</v>
      </c>
      <c r="AH451" s="866">
        <v>40.5</v>
      </c>
      <c r="AI451" s="866">
        <v>-29.509999999999998</v>
      </c>
      <c r="AJ451" s="866">
        <v>6.4</v>
      </c>
      <c r="AK451" s="866" t="s">
        <v>136</v>
      </c>
      <c r="AL451" s="879">
        <v>162.85</v>
      </c>
      <c r="AM451" s="873">
        <v>5.2</v>
      </c>
      <c r="AN451" s="866">
        <v>0.52</v>
      </c>
      <c r="AO451" s="740">
        <f>IF(U451="n/a","n/a",IF(AA451&lt;0,"n/a",IF(AA451="n/a","n/a",J451+U451-AA451)))</f>
        <v>9.8679079016503799</v>
      </c>
      <c r="AP451" s="741">
        <f>IF(U451="n/a","n/a",J451+U451)</f>
        <v>18.222608756351235</v>
      </c>
      <c r="AQ451" s="889">
        <f>IF(OR(AC451&lt;0.01,AF451="n/a"),"n/a",(I451/SQRT(22.5*AC451*(I451/AF451))-1)*100)</f>
        <v>-49.750858133600019</v>
      </c>
      <c r="AR451" s="651">
        <f>INDEX(Historical!$C$7:$C$1256,MATCH(B451,Historical!$B$7:$B$1278,0))*IF(AH451="n/a",1.03,IF(AH451&lt;0,1.01,IF(AH451&gt;10,1.1,(1+AH451/100))))</f>
        <v>0.75900000000000001</v>
      </c>
      <c r="AS451" s="887">
        <f>IF($AI451="n/a",1.03*AR451,IF($AI451&lt;0,1.01*AR451,IF($AI451&gt;10,1.1*AR451,(1+$AI451/100)*AR451)))</f>
        <v>0.76658999999999999</v>
      </c>
      <c r="AT451" s="887">
        <f>IF($AK451="n/a",1.03*AS451,IF($AK451&lt;0,1.01*AS451,IF($AK451&gt;10,1.1*AS451,(1+$AK451/100)*AS451)))</f>
        <v>0.7895877</v>
      </c>
      <c r="AU451" s="887">
        <f>IF($AK451="n/a",1.03*AT451,IF($AK451&lt;0,1.01*AT451,IF($AK451&gt;10,1.1*AT451,(1+$AK451/100)*AT451)))</f>
        <v>0.81327533100000005</v>
      </c>
      <c r="AV451" s="887">
        <f>IF($AK451="n/a",1.03*AU451,IF($AK451&lt;0,1.01*AU451,IF($AK451&gt;10,1.1*AU451,(1+$AK451/100)*AU451)))</f>
        <v>0.83767359093000004</v>
      </c>
      <c r="AW451" s="651">
        <f>SUM(AR451:AV451)</f>
        <v>3.9661266219300004</v>
      </c>
      <c r="AX451" s="748">
        <f>AW451/I451*100</f>
        <v>20.287092695294117</v>
      </c>
      <c r="AY451" s="935">
        <v>0.62</v>
      </c>
      <c r="AZ451" s="873">
        <v>26.13</v>
      </c>
      <c r="BA451" s="873">
        <v>-34.44</v>
      </c>
      <c r="BB451" s="873">
        <v>2.2200000000000002</v>
      </c>
      <c r="BC451" s="873">
        <v>-1.97</v>
      </c>
      <c r="BE451" s="624">
        <v>2014</v>
      </c>
      <c r="BF451" s="899">
        <f>IF(BE451&gt;2008,0,IF(BE451&gt;2001,1,IF(BE451&gt;1990,2,IF(BE451&gt;1980,3,IF(BE451&gt;1973,4,IF(BE451&gt;1970,5,IF(BE451&gt;1960,6,IF(BE451&gt;1958,7,IF(BE451&gt;1953,8,9)))))))))</f>
        <v>0</v>
      </c>
      <c r="BG451" s="883">
        <v>0.8</v>
      </c>
    </row>
    <row r="452" spans="1:59" ht="11.25" customHeight="1" x14ac:dyDescent="0.2">
      <c r="A452" s="872" t="s">
        <v>1443</v>
      </c>
      <c r="B452" s="876" t="s">
        <v>1444</v>
      </c>
      <c r="C452" s="933" t="s">
        <v>178</v>
      </c>
      <c r="D452" s="933" t="s">
        <v>4339</v>
      </c>
      <c r="E452" s="733">
        <v>10</v>
      </c>
      <c r="F452" s="1158">
        <v>366</v>
      </c>
      <c r="G452" s="1182" t="s">
        <v>37</v>
      </c>
      <c r="H452" s="1182" t="s">
        <v>37</v>
      </c>
      <c r="I452" s="875">
        <v>29.5</v>
      </c>
      <c r="J452" s="651">
        <f>(M452/I452)*100</f>
        <v>7.8644067796610164</v>
      </c>
      <c r="K452" s="878">
        <v>0.57999999999999996</v>
      </c>
      <c r="L452" s="888">
        <v>4</v>
      </c>
      <c r="M452" s="642">
        <f>K452*L452</f>
        <v>2.3199999999999998</v>
      </c>
      <c r="N452" s="871" t="s">
        <v>111</v>
      </c>
      <c r="O452" s="734">
        <v>0.53</v>
      </c>
      <c r="P452" s="862">
        <v>43879</v>
      </c>
      <c r="Q452" s="862">
        <v>43899</v>
      </c>
      <c r="R452" s="642">
        <f>(K452-O452)/O452*100</f>
        <v>9.4339622641509298</v>
      </c>
      <c r="S452" s="701">
        <f>IF(INDEX(Historical!$D$7:$D$1254,MATCH(B452,Historical!$B$7:$B$1278,0))=0,"n/a",(INDEX(Historical!$C$7:$C$1256,MATCH(B452,Historical!$B$7:$B$1278,0))/INDEX(Historical!$D$7:$D$1254,MATCH(B452,Historical!$B$7:$B$1278,0))-1)*100)</f>
        <v>15.217391304347828</v>
      </c>
      <c r="T452" s="701">
        <f>IF(INDEX(Historical!$F$7:$F$1247,MATCH(B452,Historical!$B$7:$B$1278,0))=0,"n/a",((INDEX(Historical!$C$7:$C$1256,MATCH(B452,Historical!$B$7:$B$1278,0))/INDEX(Historical!$F$7:$F$1247,MATCH(B452,Historical!$B$7:$B$1278,0)))^(1/3)-1)*100)</f>
        <v>15.948637819501933</v>
      </c>
      <c r="U452" s="701">
        <f>IF(INDEX(Historical!$H$7:$H$1247,MATCH(B452,Historical!$B$7:$B$1278,0))=0,"n/a",((INDEX(Historical!$C$7:$C$1256,MATCH(B452,Historical!$B$7:$B$1278,0))/INDEX(Historical!$H$7:$H$1247,MATCH(B452,Historical!$B$7:$B$1278,0)))^(1/5)-1)*100)</f>
        <v>18.170645193625703</v>
      </c>
      <c r="V452" s="701" t="str">
        <f>IF(INDEX(Historical!$O$7:$O$1247,MATCH(B452,Historical!$B$7:$B$1278,0))=0,"n/a",((INDEX(Historical!$C$7:$C$1256,MATCH(B452,Historical!$B$7:$B$1278,0))/INDEX(Historical!$O$7:$O$1247,MATCH(B452,Historical!$B$7:$B$1278,0)))^(1/10)-1)*100)</f>
        <v>n/a</v>
      </c>
      <c r="W452" s="702" t="str">
        <f>IF(OR(U452&lt;=0,U452="n/a",V452&lt;=0,V452="n/a"),"n/a",U452/V452)</f>
        <v>n/a</v>
      </c>
      <c r="X452" s="703" t="str">
        <f>IF(OR(AJ452&lt;=0,AJ452="n/a",U452&lt;=0,U452="n/a"),"n/a",U452/AJ452)</f>
        <v>n/a</v>
      </c>
      <c r="Y452" s="877"/>
      <c r="Z452" s="651" t="str">
        <f>IF(OR(AC452&lt;0.01,AC452="n/a"),"n/a",M452/AC452*100)</f>
        <v>n/a</v>
      </c>
      <c r="AA452" s="887" t="str">
        <f>IF(OR(AC452&lt;0.01,AC452="n/a"),"n/a",I452/AC452)</f>
        <v>n/a</v>
      </c>
      <c r="AB452" s="888">
        <v>12</v>
      </c>
      <c r="AC452" s="866">
        <v>-11.9</v>
      </c>
      <c r="AD452" s="866" t="s">
        <v>136</v>
      </c>
      <c r="AE452" s="866">
        <v>0.19</v>
      </c>
      <c r="AF452" s="866">
        <v>0.81</v>
      </c>
      <c r="AG452" s="866">
        <v>-26.700000000000003</v>
      </c>
      <c r="AH452" s="866">
        <v>-24.8</v>
      </c>
      <c r="AI452" s="866">
        <v>102.2</v>
      </c>
      <c r="AJ452" s="866">
        <v>-2</v>
      </c>
      <c r="AK452" s="866">
        <v>-10.31</v>
      </c>
      <c r="AL452" s="879">
        <v>18950</v>
      </c>
      <c r="AM452" s="873">
        <v>0.1</v>
      </c>
      <c r="AN452" s="866">
        <v>1.35</v>
      </c>
      <c r="AO452" s="740" t="str">
        <f>IF(U452="n/a","n/a",IF(AA452&lt;0,"n/a",IF(AA452="n/a","n/a",J452+U452-AA452)))</f>
        <v>n/a</v>
      </c>
      <c r="AP452" s="741">
        <f>IF(U452="n/a","n/a",J452+U452)</f>
        <v>26.03505197328672</v>
      </c>
      <c r="AQ452" s="889" t="str">
        <f>IF(OR(AC452&lt;0.01,AF452="n/a"),"n/a",(I452/SQRT(22.5*AC452*(I452/AF452))-1)*100)</f>
        <v>n/a</v>
      </c>
      <c r="AR452" s="651">
        <f>INDEX(Historical!$C$7:$C$1256,MATCH(B452,Historical!$B$7:$B$1278,0))*IF(AH452="n/a",1.03,IF(AH452&lt;0,1.01,IF(AH452&gt;10,1.1,(1+AH452/100))))</f>
        <v>2.1412</v>
      </c>
      <c r="AS452" s="887">
        <f>IF($AI452="n/a",1.03*AR452,IF($AI452&lt;0,1.01*AR452,IF($AI452&gt;10,1.1*AR452,(1+$AI452/100)*AR452)))</f>
        <v>2.3553200000000003</v>
      </c>
      <c r="AT452" s="887">
        <f>IF($AK452="n/a",1.03*AS452,IF($AK452&lt;0,1.01*AS452,IF($AK452&gt;10,1.1*AS452,(1+$AK452/100)*AS452)))</f>
        <v>2.3788732000000001</v>
      </c>
      <c r="AU452" s="887">
        <f>IF($AK452="n/a",1.03*AT452,IF($AK452&lt;0,1.01*AT452,IF($AK452&gt;10,1.1*AT452,(1+$AK452/100)*AT452)))</f>
        <v>2.402661932</v>
      </c>
      <c r="AV452" s="887">
        <f>IF($AK452="n/a",1.03*AU452,IF($AK452&lt;0,1.01*AU452,IF($AK452&gt;10,1.1*AU452,(1+$AK452/100)*AU452)))</f>
        <v>2.4266885513199998</v>
      </c>
      <c r="AW452" s="651">
        <f>SUM(AR452:AV452)</f>
        <v>11.70474368332</v>
      </c>
      <c r="AX452" s="748">
        <f>AW452/I452*100</f>
        <v>39.677097231593223</v>
      </c>
      <c r="AY452" s="935">
        <v>2.16</v>
      </c>
      <c r="AZ452" s="873">
        <v>93.320000000000007</v>
      </c>
      <c r="BA452" s="873">
        <v>-57.18</v>
      </c>
      <c r="BB452" s="873">
        <v>-5.48</v>
      </c>
      <c r="BC452" s="873">
        <v>-17.48</v>
      </c>
      <c r="BE452" s="624">
        <v>2011</v>
      </c>
      <c r="BF452" s="899">
        <f>IF(BE452&gt;2008,0,IF(BE452&gt;2001,1,IF(BE452&gt;1990,2,IF(BE452&gt;1980,3,IF(BE452&gt;1973,4,IF(BE452&gt;1970,5,IF(BE452&gt;1960,6,IF(BE452&gt;1958,7,IF(BE452&gt;1953,8,9)))))))))</f>
        <v>0</v>
      </c>
      <c r="BG452" s="883">
        <v>-8.4</v>
      </c>
    </row>
    <row r="453" spans="1:59" ht="11.25" customHeight="1" x14ac:dyDescent="0.2">
      <c r="A453" s="872" t="s">
        <v>1483</v>
      </c>
      <c r="B453" s="876" t="s">
        <v>1484</v>
      </c>
      <c r="C453" s="933" t="s">
        <v>178</v>
      </c>
      <c r="D453" s="933" t="s">
        <v>4339</v>
      </c>
      <c r="E453" s="733">
        <v>8</v>
      </c>
      <c r="F453" s="1158">
        <v>530</v>
      </c>
      <c r="G453" s="1178" t="s">
        <v>106</v>
      </c>
      <c r="H453" s="1178" t="s">
        <v>106</v>
      </c>
      <c r="I453" s="875">
        <v>17.21</v>
      </c>
      <c r="J453" s="651">
        <f>(M453/I453)*100</f>
        <v>15.979081929110981</v>
      </c>
      <c r="K453" s="878">
        <v>0.6875</v>
      </c>
      <c r="L453" s="888">
        <v>4</v>
      </c>
      <c r="M453" s="642">
        <f>K453*L453</f>
        <v>2.75</v>
      </c>
      <c r="N453" s="871" t="s">
        <v>107</v>
      </c>
      <c r="O453" s="734">
        <v>0.67749999999999999</v>
      </c>
      <c r="P453" s="862">
        <v>43864</v>
      </c>
      <c r="Q453" s="862">
        <v>43874</v>
      </c>
      <c r="R453" s="642">
        <f>(K453-O453)/O453*100</f>
        <v>1.4760147601476028</v>
      </c>
      <c r="S453" s="701">
        <f>IF(INDEX(Historical!$D$7:$D$1254,MATCH(B453,Historical!$B$7:$B$1278,0))=0,"n/a",(INDEX(Historical!$C$7:$C$1256,MATCH(B453,Historical!$B$7:$B$1278,0))/INDEX(Historical!$D$7:$D$1254,MATCH(B453,Historical!$B$7:$B$1278,0))-1)*100)</f>
        <v>6.425702811244971</v>
      </c>
      <c r="T453" s="701">
        <f>IF(INDEX(Historical!$F$7:$F$1247,MATCH(B453,Historical!$B$7:$B$1278,0))=0,"n/a",((INDEX(Historical!$C$7:$C$1256,MATCH(B453,Historical!$B$7:$B$1278,0))/INDEX(Historical!$F$7:$F$1247,MATCH(B453,Historical!$B$7:$B$1278,0)))^(1/3)-1)*100)</f>
        <v>9.2907178862168927</v>
      </c>
      <c r="U453" s="701">
        <f>IF(INDEX(Historical!$H$7:$H$1247,MATCH(B453,Historical!$B$7:$B$1278,0))=0,"n/a",((INDEX(Historical!$C$7:$C$1256,MATCH(B453,Historical!$B$7:$B$1278,0))/INDEX(Historical!$H$7:$H$1247,MATCH(B453,Historical!$B$7:$B$1278,0)))^(1/5)-1)*100)</f>
        <v>14.611504917865293</v>
      </c>
      <c r="V453" s="701" t="str">
        <f>IF(INDEX(Historical!$O$7:$O$1247,MATCH(B453,Historical!$B$7:$B$1278,0))=0,"n/a",((INDEX(Historical!$C$7:$C$1256,MATCH(B453,Historical!$B$7:$B$1278,0))/INDEX(Historical!$O$7:$O$1247,MATCH(B453,Historical!$B$7:$B$1278,0)))^(1/10)-1)*100)</f>
        <v>n/a</v>
      </c>
      <c r="W453" s="702" t="str">
        <f>IF(OR(U453&lt;=0,U453="n/a",V453&lt;=0,V453="n/a"),"n/a",U453/V453)</f>
        <v>n/a</v>
      </c>
      <c r="X453" s="703" t="str">
        <f>IF(OR(AJ453&lt;=0,AJ453="n/a",U453&lt;=0,U453="n/a"),"n/a",U453/AJ453)</f>
        <v>n/a</v>
      </c>
      <c r="Y453" s="877"/>
      <c r="Z453" s="651" t="str">
        <f>IF(OR(AC453&lt;0.01,AC453="n/a"),"n/a",M453/AC453*100)</f>
        <v>n/a</v>
      </c>
      <c r="AA453" s="887" t="str">
        <f>IF(OR(AC453&lt;0.01,AC453="n/a"),"n/a",I453/AC453)</f>
        <v>n/a</v>
      </c>
      <c r="AB453" s="888">
        <v>12</v>
      </c>
      <c r="AC453" s="866">
        <v>-1.98</v>
      </c>
      <c r="AD453" s="866" t="s">
        <v>136</v>
      </c>
      <c r="AE453" s="866">
        <v>2.37</v>
      </c>
      <c r="AF453" s="866">
        <v>1.47</v>
      </c>
      <c r="AG453" s="866">
        <v>-14.899999999999999</v>
      </c>
      <c r="AH453" s="866">
        <v>-55.000000000000007</v>
      </c>
      <c r="AI453" s="866">
        <v>367.4</v>
      </c>
      <c r="AJ453" s="866">
        <v>-7.8</v>
      </c>
      <c r="AK453" s="866">
        <v>4.51</v>
      </c>
      <c r="AL453" s="879">
        <v>18200</v>
      </c>
      <c r="AM453" s="873">
        <v>63.11</v>
      </c>
      <c r="AN453" s="866">
        <v>0</v>
      </c>
      <c r="AO453" s="740" t="str">
        <f>IF(U453="n/a","n/a",IF(AA453&lt;0,"n/a",IF(AA453="n/a","n/a",J453+U453-AA453)))</f>
        <v>n/a</v>
      </c>
      <c r="AP453" s="741">
        <f>IF(U453="n/a","n/a",J453+U453)</f>
        <v>30.590586846976272</v>
      </c>
      <c r="AQ453" s="889" t="str">
        <f>IF(OR(AC453&lt;0.01,AF453="n/a"),"n/a",(I453/SQRT(22.5*AC453*(I453/AF453))-1)*100)</f>
        <v>n/a</v>
      </c>
      <c r="AR453" s="651">
        <f>INDEX(Historical!$C$7:$C$1256,MATCH(B453,Historical!$B$7:$B$1278,0))*IF(AH453="n/a",1.03,IF(AH453&lt;0,1.01,IF(AH453&gt;10,1.1,(1+AH453/100))))</f>
        <v>2.6764999999999999</v>
      </c>
      <c r="AS453" s="887">
        <f>IF($AI453="n/a",1.03*AR453,IF($AI453&lt;0,1.01*AR453,IF($AI453&gt;10,1.1*AR453,(1+$AI453/100)*AR453)))</f>
        <v>2.94415</v>
      </c>
      <c r="AT453" s="887">
        <f>IF($AK453="n/a",1.03*AS453,IF($AK453&lt;0,1.01*AS453,IF($AK453&gt;10,1.1*AS453,(1+$AK453/100)*AS453)))</f>
        <v>3.076931165</v>
      </c>
      <c r="AU453" s="887">
        <f>IF($AK453="n/a",1.03*AT453,IF($AK453&lt;0,1.01*AT453,IF($AK453&gt;10,1.1*AT453,(1+$AK453/100)*AT453)))</f>
        <v>3.2157007605414996</v>
      </c>
      <c r="AV453" s="887">
        <f>IF($AK453="n/a",1.03*AU453,IF($AK453&lt;0,1.01*AU453,IF($AK453&gt;10,1.1*AU453,(1+$AK453/100)*AU453)))</f>
        <v>3.3607288648419211</v>
      </c>
      <c r="AW453" s="651">
        <f>SUM(AR453:AV453)</f>
        <v>15.27401079038342</v>
      </c>
      <c r="AX453" s="748">
        <f>AW453/I453*100</f>
        <v>88.750789020240674</v>
      </c>
      <c r="AY453" s="935">
        <v>2.02</v>
      </c>
      <c r="AZ453" s="873">
        <v>150.51000000000002</v>
      </c>
      <c r="BA453" s="873">
        <v>-37.1</v>
      </c>
      <c r="BB453" s="873">
        <v>0.01</v>
      </c>
      <c r="BC453" s="873">
        <v>-4.05</v>
      </c>
      <c r="BE453" s="624">
        <v>2013</v>
      </c>
      <c r="BF453" s="899">
        <f>IF(BE453&gt;2008,0,IF(BE453&gt;2001,1,IF(BE453&gt;1990,2,IF(BE453&gt;1980,3,IF(BE453&gt;1973,4,IF(BE453&gt;1970,5,IF(BE453&gt;1960,6,IF(BE453&gt;1958,7,IF(BE453&gt;1953,8,9)))))))))</f>
        <v>0</v>
      </c>
      <c r="BG453" s="883">
        <v>-5.5</v>
      </c>
    </row>
    <row r="454" spans="1:59" ht="11.25" customHeight="1" x14ac:dyDescent="0.2">
      <c r="A454" s="872" t="s">
        <v>3857</v>
      </c>
      <c r="B454" s="876" t="s">
        <v>3858</v>
      </c>
      <c r="C454" s="933" t="s">
        <v>4322</v>
      </c>
      <c r="D454" s="933" t="s">
        <v>4323</v>
      </c>
      <c r="E454" s="733">
        <v>7</v>
      </c>
      <c r="F454" s="1158">
        <v>630</v>
      </c>
      <c r="G454" s="1182" t="s">
        <v>106</v>
      </c>
      <c r="H454" s="1182" t="s">
        <v>106</v>
      </c>
      <c r="I454" s="875">
        <v>17.82</v>
      </c>
      <c r="J454" s="651">
        <f>(M454/I454)*100</f>
        <v>6.0606060606060606</v>
      </c>
      <c r="K454" s="878">
        <v>0.27</v>
      </c>
      <c r="L454" s="888">
        <v>4</v>
      </c>
      <c r="M454" s="642">
        <f>K454*L454</f>
        <v>1.08</v>
      </c>
      <c r="N454" s="871" t="s">
        <v>463</v>
      </c>
      <c r="O454" s="734">
        <v>0.26</v>
      </c>
      <c r="P454" s="862">
        <v>43901</v>
      </c>
      <c r="Q454" s="862">
        <v>43930</v>
      </c>
      <c r="R454" s="642">
        <f>(K454-O454)/O454*100</f>
        <v>3.8461538461538494</v>
      </c>
      <c r="S454" s="701">
        <f>IF(INDEX(Historical!$D$7:$D$1254,MATCH(B454,Historical!$B$7:$B$1278,0))=0,"n/a",(INDEX(Historical!$C$7:$C$1256,MATCH(B454,Historical!$B$7:$B$1278,0))/INDEX(Historical!$D$7:$D$1254,MATCH(B454,Historical!$B$7:$B$1278,0))-1)*100)</f>
        <v>2.020202020202011</v>
      </c>
      <c r="T454" s="701">
        <f>IF(INDEX(Historical!$F$7:$F$1247,MATCH(B454,Historical!$B$7:$B$1278,0))=0,"n/a",((INDEX(Historical!$C$7:$C$1256,MATCH(B454,Historical!$B$7:$B$1278,0))/INDEX(Historical!$F$7:$F$1247,MATCH(B454,Historical!$B$7:$B$1278,0)))^(1/3)-1)*100)</f>
        <v>3.9185204456611222</v>
      </c>
      <c r="U454" s="701">
        <f>IF(INDEX(Historical!$H$7:$H$1247,MATCH(B454,Historical!$B$7:$B$1278,0))=0,"n/a",((INDEX(Historical!$C$7:$C$1256,MATCH(B454,Historical!$B$7:$B$1278,0))/INDEX(Historical!$H$7:$H$1247,MATCH(B454,Historical!$B$7:$B$1278,0)))^(1/5)-1)*100)</f>
        <v>3.7548525504527142</v>
      </c>
      <c r="V454" s="701">
        <f>IF(INDEX(Historical!$O$7:$O$1247,MATCH(B454,Historical!$B$7:$B$1278,0))=0,"n/a",((INDEX(Historical!$C$7:$C$1256,MATCH(B454,Historical!$B$7:$B$1278,0))/INDEX(Historical!$O$7:$O$1247,MATCH(B454,Historical!$B$7:$B$1278,0)))^(1/10)-1)*100)</f>
        <v>2.3583175136269841</v>
      </c>
      <c r="W454" s="702">
        <f>IF(OR(U454&lt;=0,U454="n/a",V454&lt;=0,V454="n/a"),"n/a",U454/V454)</f>
        <v>1.5921743059431905</v>
      </c>
      <c r="X454" s="703">
        <f>IF(OR(AJ454&lt;=0,AJ454="n/a",U454&lt;=0,U454="n/a"),"n/a",U454/AJ454)</f>
        <v>0.15325928777358017</v>
      </c>
      <c r="Y454" s="877"/>
      <c r="Z454" s="651">
        <f>IF(OR(AC454&lt;0.01,AC454="n/a"),"n/a",M454/AC454*100)</f>
        <v>131.70731707317074</v>
      </c>
      <c r="AA454" s="887">
        <f>IF(OR(AC454&lt;0.01,AC454="n/a"),"n/a",I454/AC454)</f>
        <v>21.731707317073173</v>
      </c>
      <c r="AB454" s="888">
        <v>12</v>
      </c>
      <c r="AC454" s="866">
        <v>0.82</v>
      </c>
      <c r="AD454" s="866" t="s">
        <v>136</v>
      </c>
      <c r="AE454" s="866">
        <v>8.66</v>
      </c>
      <c r="AF454" s="866">
        <v>1.33</v>
      </c>
      <c r="AG454" s="866">
        <v>6</v>
      </c>
      <c r="AH454" s="866">
        <v>-68.600000000000009</v>
      </c>
      <c r="AI454" s="866">
        <v>27.71</v>
      </c>
      <c r="AJ454" s="866">
        <v>24.5</v>
      </c>
      <c r="AK454" s="866" t="s">
        <v>136</v>
      </c>
      <c r="AL454" s="879">
        <v>9240</v>
      </c>
      <c r="AM454" s="873">
        <v>1.2</v>
      </c>
      <c r="AN454" s="866">
        <v>1.1000000000000001</v>
      </c>
      <c r="AO454" s="740">
        <f>IF(U454="n/a","n/a",IF(AA454&lt;0,"n/a",IF(AA454="n/a","n/a",J454+U454-AA454)))</f>
        <v>-11.916248706014398</v>
      </c>
      <c r="AP454" s="741">
        <f>IF(U454="n/a","n/a",J454+U454)</f>
        <v>9.8154586110587747</v>
      </c>
      <c r="AQ454" s="889">
        <f>IF(OR(AC454&lt;0.01,AF454="n/a"),"n/a",(I454/SQRT(22.5*AC454*(I454/AF454))-1)*100)</f>
        <v>13.339550283811285</v>
      </c>
      <c r="AR454" s="651">
        <f>INDEX(Historical!$C$7:$C$1256,MATCH(B454,Historical!$B$7:$B$1278,0))*IF(AH454="n/a",1.03,IF(AH454&lt;0,1.01,IF(AH454&gt;10,1.1,(1+AH454/100))))</f>
        <v>1.0201</v>
      </c>
      <c r="AS454" s="887">
        <f>IF($AI454="n/a",1.03*AR454,IF($AI454&lt;0,1.01*AR454,IF($AI454&gt;10,1.1*AR454,(1+$AI454/100)*AR454)))</f>
        <v>1.1221100000000002</v>
      </c>
      <c r="AT454" s="887">
        <f>IF($AK454="n/a",1.03*AS454,IF($AK454&lt;0,1.01*AS454,IF($AK454&gt;10,1.1*AS454,(1+$AK454/100)*AS454)))</f>
        <v>1.1557733000000001</v>
      </c>
      <c r="AU454" s="887">
        <f>IF($AK454="n/a",1.03*AT454,IF($AK454&lt;0,1.01*AT454,IF($AK454&gt;10,1.1*AT454,(1+$AK454/100)*AT454)))</f>
        <v>1.1904464990000001</v>
      </c>
      <c r="AV454" s="887">
        <f>IF($AK454="n/a",1.03*AU454,IF($AK454&lt;0,1.01*AU454,IF($AK454&gt;10,1.1*AU454,(1+$AK454/100)*AU454)))</f>
        <v>1.2261598939700002</v>
      </c>
      <c r="AW454" s="651">
        <f>SUM(AR454:AV454)</f>
        <v>5.7145896929700006</v>
      </c>
      <c r="AX454" s="748">
        <f>AW454/I454*100</f>
        <v>32.068404562121216</v>
      </c>
      <c r="AY454" s="935">
        <v>0.55000000000000004</v>
      </c>
      <c r="AZ454" s="873">
        <v>44.29</v>
      </c>
      <c r="BA454" s="873">
        <v>-26.63</v>
      </c>
      <c r="BB454" s="873">
        <v>-1.53</v>
      </c>
      <c r="BC454" s="873">
        <v>-5.56</v>
      </c>
      <c r="BE454" s="624">
        <v>2014</v>
      </c>
      <c r="BF454" s="899">
        <f>IF(BE454&gt;2008,0,IF(BE454&gt;2001,1,IF(BE454&gt;1990,2,IF(BE454&gt;1980,3,IF(BE454&gt;1973,4,IF(BE454&gt;1970,5,IF(BE454&gt;1960,6,IF(BE454&gt;1958,7,IF(BE454&gt;1953,8,9)))))))))</f>
        <v>0</v>
      </c>
      <c r="BG454" s="883">
        <v>2.8000000000000003</v>
      </c>
    </row>
    <row r="455" spans="1:59" ht="11.25" customHeight="1" x14ac:dyDescent="0.2">
      <c r="A455" s="872" t="s">
        <v>1459</v>
      </c>
      <c r="B455" s="876" t="s">
        <v>1460</v>
      </c>
      <c r="C455" s="933" t="s">
        <v>153</v>
      </c>
      <c r="D455" s="933" t="s">
        <v>4351</v>
      </c>
      <c r="E455" s="733">
        <v>9</v>
      </c>
      <c r="F455" s="1158">
        <v>450</v>
      </c>
      <c r="G455" s="1135" t="s">
        <v>115</v>
      </c>
      <c r="H455" s="1135" t="s">
        <v>115</v>
      </c>
      <c r="I455" s="875">
        <v>75.209999999999994</v>
      </c>
      <c r="J455" s="651">
        <f>(M455/I455)*100</f>
        <v>3.2442494349155702</v>
      </c>
      <c r="K455" s="878">
        <v>0.61</v>
      </c>
      <c r="L455" s="888">
        <v>4</v>
      </c>
      <c r="M455" s="642">
        <f>K455*L455</f>
        <v>2.44</v>
      </c>
      <c r="N455" s="871" t="s">
        <v>597</v>
      </c>
      <c r="O455" s="734">
        <v>0.55000000000000004</v>
      </c>
      <c r="P455" s="619">
        <v>43811</v>
      </c>
      <c r="Q455" s="619">
        <v>43837</v>
      </c>
      <c r="R455" s="642">
        <f>(K455-O455)/O455*100</f>
        <v>10.909090909090898</v>
      </c>
      <c r="S455" s="701">
        <f>IF(INDEX(Historical!$D$7:$D$1254,MATCH(B455,Historical!$B$7:$B$1278,0))=0,"n/a",(INDEX(Historical!$C$7:$C$1256,MATCH(B455,Historical!$B$7:$B$1278,0))/INDEX(Historical!$D$7:$D$1254,MATCH(B455,Historical!$B$7:$B$1278,0))-1)*100)</f>
        <v>14.583333333333348</v>
      </c>
      <c r="T455" s="701">
        <f>IF(INDEX(Historical!$F$7:$F$1247,MATCH(B455,Historical!$B$7:$B$1278,0))=0,"n/a",((INDEX(Historical!$C$7:$C$1256,MATCH(B455,Historical!$B$7:$B$1278,0))/INDEX(Historical!$F$7:$F$1247,MATCH(B455,Historical!$B$7:$B$1278,0)))^(1/3)-1)*100)</f>
        <v>6.1373611981101694</v>
      </c>
      <c r="U455" s="701">
        <f>IF(INDEX(Historical!$H$7:$H$1247,MATCH(B455,Historical!$B$7:$B$1278,0))=0,"n/a",((INDEX(Historical!$C$7:$C$1256,MATCH(B455,Historical!$B$7:$B$1278,0))/INDEX(Historical!$H$7:$H$1247,MATCH(B455,Historical!$B$7:$B$1278,0)))^(1/5)-1)*100)</f>
        <v>4.5639552591273169</v>
      </c>
      <c r="V455" s="701">
        <f>IF(INDEX(Historical!$O$7:$O$1247,MATCH(B455,Historical!$B$7:$B$1278,0))=0,"n/a",((INDEX(Historical!$C$7:$C$1256,MATCH(B455,Historical!$B$7:$B$1278,0))/INDEX(Historical!$O$7:$O$1247,MATCH(B455,Historical!$B$7:$B$1278,0)))^(1/10)-1)*100)</f>
        <v>3.7666770183517162</v>
      </c>
      <c r="W455" s="702">
        <f>IF(OR(U455&lt;=0,U455="n/a",V455&lt;=0,V455="n/a"),"n/a",U455/V455)</f>
        <v>1.2116662078779685</v>
      </c>
      <c r="X455" s="703" t="str">
        <f>IF(OR(AJ455&lt;=0,AJ455="n/a",U455&lt;=0,U455="n/a"),"n/a",U455/AJ455)</f>
        <v>n/a</v>
      </c>
      <c r="Y455" s="661"/>
      <c r="Z455" s="651">
        <f>IF(OR(AC455&lt;0.01,AC455="n/a"),"n/a",M455/AC455*100)</f>
        <v>59.079903147699753</v>
      </c>
      <c r="AA455" s="887">
        <f>IF(OR(AC455&lt;0.01,AC455="n/a"),"n/a",I455/AC455)</f>
        <v>18.210653753026634</v>
      </c>
      <c r="AB455" s="888">
        <v>12</v>
      </c>
      <c r="AC455" s="866">
        <v>4.13</v>
      </c>
      <c r="AD455" s="866">
        <v>2.75</v>
      </c>
      <c r="AE455" s="866">
        <v>4</v>
      </c>
      <c r="AF455" s="866">
        <v>6.87</v>
      </c>
      <c r="AG455" s="866">
        <v>39.300000000000004</v>
      </c>
      <c r="AH455" s="866">
        <v>58.9</v>
      </c>
      <c r="AI455" s="866">
        <v>10.59</v>
      </c>
      <c r="AJ455" s="866">
        <v>-1.0999999999999999</v>
      </c>
      <c r="AK455" s="866">
        <v>6.63</v>
      </c>
      <c r="AL455" s="879">
        <v>188750</v>
      </c>
      <c r="AM455" s="873">
        <v>0.1</v>
      </c>
      <c r="AN455" s="866">
        <v>1.1200000000000001</v>
      </c>
      <c r="AO455" s="740">
        <f>IF(U455="n/a","n/a",IF(AA455&lt;0,"n/a",IF(AA455="n/a","n/a",J455+U455-AA455)))</f>
        <v>-10.402449058983747</v>
      </c>
      <c r="AP455" s="741">
        <f>IF(U455="n/a","n/a",J455+U455)</f>
        <v>7.8082046940428871</v>
      </c>
      <c r="AQ455" s="889">
        <f>IF(OR(AC455&lt;0.01,AF455="n/a"),"n/a",(I455/SQRT(22.5*AC455*(I455/AF455))-1)*100)</f>
        <v>135.80329965017026</v>
      </c>
      <c r="AR455" s="651">
        <f>INDEX(Historical!$C$7:$C$1256,MATCH(B455,Historical!$B$7:$B$1278,0))*IF(AH455="n/a",1.03,IF(AH455&lt;0,1.01,IF(AH455&gt;10,1.1,(1+AH455/100))))</f>
        <v>2.4200000000000004</v>
      </c>
      <c r="AS455" s="887">
        <f>IF($AI455="n/a",1.03*AR455,IF($AI455&lt;0,1.01*AR455,IF($AI455&gt;10,1.1*AR455,(1+$AI455/100)*AR455)))</f>
        <v>2.6620000000000008</v>
      </c>
      <c r="AT455" s="887">
        <f>IF($AK455="n/a",1.03*AS455,IF($AK455&lt;0,1.01*AS455,IF($AK455&gt;10,1.1*AS455,(1+$AK455/100)*AS455)))</f>
        <v>2.838490600000001</v>
      </c>
      <c r="AU455" s="887">
        <f>IF($AK455="n/a",1.03*AT455,IF($AK455&lt;0,1.01*AT455,IF($AK455&gt;10,1.1*AT455,(1+$AK455/100)*AT455)))</f>
        <v>3.026682526780001</v>
      </c>
      <c r="AV455" s="887">
        <f>IF($AK455="n/a",1.03*AU455,IF($AK455&lt;0,1.01*AU455,IF($AK455&gt;10,1.1*AU455,(1+$AK455/100)*AU455)))</f>
        <v>3.2273515783055151</v>
      </c>
      <c r="AW455" s="651">
        <f>SUM(AR455:AV455)</f>
        <v>14.174524705085517</v>
      </c>
      <c r="AX455" s="748">
        <f>AW455/I455*100</f>
        <v>18.846595805192816</v>
      </c>
      <c r="AY455" s="935">
        <v>0.39</v>
      </c>
      <c r="AZ455" s="873">
        <v>15.260000000000002</v>
      </c>
      <c r="BA455" s="873">
        <v>-18.809999999999999</v>
      </c>
      <c r="BB455" s="873">
        <v>-8.66</v>
      </c>
      <c r="BC455" s="873">
        <v>-6.5500000000000007</v>
      </c>
      <c r="BE455" s="624">
        <v>2012</v>
      </c>
      <c r="BF455" s="899">
        <f>IF(BE455&gt;2008,0,IF(BE455&gt;2001,1,IF(BE455&gt;1990,2,IF(BE455&gt;1980,3,IF(BE455&gt;1973,4,IF(BE455&gt;1970,5,IF(BE455&gt;1960,6,IF(BE455&gt;1958,7,IF(BE455&gt;1953,8,9)))))))))</f>
        <v>0</v>
      </c>
      <c r="BG455" s="883">
        <v>12.2</v>
      </c>
    </row>
    <row r="456" spans="1:59" ht="11.25" customHeight="1" x14ac:dyDescent="0.2">
      <c r="A456" s="864" t="s">
        <v>4194</v>
      </c>
      <c r="B456" s="876" t="s">
        <v>4190</v>
      </c>
      <c r="C456" s="933" t="s">
        <v>108</v>
      </c>
      <c r="D456" s="933" t="s">
        <v>4337</v>
      </c>
      <c r="E456" s="733">
        <v>6</v>
      </c>
      <c r="F456" s="1158">
        <v>661</v>
      </c>
      <c r="G456" s="1138" t="s">
        <v>106</v>
      </c>
      <c r="H456" s="1138" t="s">
        <v>106</v>
      </c>
      <c r="I456" s="880">
        <v>48.15</v>
      </c>
      <c r="J456" s="651">
        <f>(M456/I456)*100</f>
        <v>2.9075804776739353</v>
      </c>
      <c r="K456" s="885">
        <v>0.35</v>
      </c>
      <c r="L456" s="624">
        <v>4</v>
      </c>
      <c r="M456" s="642">
        <f>K456*L456</f>
        <v>1.4</v>
      </c>
      <c r="N456" s="624" t="s">
        <v>556</v>
      </c>
      <c r="O456" s="735">
        <v>0.3</v>
      </c>
      <c r="P456" s="939">
        <v>43676</v>
      </c>
      <c r="Q456" s="939">
        <v>43692</v>
      </c>
      <c r="R456" s="642">
        <f>(K456-O456)/O456*100</f>
        <v>16.666666666666664</v>
      </c>
      <c r="S456" s="701">
        <f>IF(INDEX(Historical!$D$7:$D$1254,MATCH(B456,Historical!$B$7:$B$1278,0))=0,"n/a",(INDEX(Historical!$C$7:$C$1256,MATCH(B456,Historical!$B$7:$B$1278,0))/INDEX(Historical!$D$7:$D$1254,MATCH(B456,Historical!$B$7:$B$1278,0))-1)*100)</f>
        <v>18.181818181818166</v>
      </c>
      <c r="T456" s="701">
        <f>IF(INDEX(Historical!$F$7:$F$1247,MATCH(B456,Historical!$B$7:$B$1278,0))=0,"n/a",((INDEX(Historical!$C$7:$C$1256,MATCH(B456,Historical!$B$7:$B$1278,0))/INDEX(Historical!$F$7:$F$1247,MATCH(B456,Historical!$B$7:$B$1278,0)))^(1/3)-1)*100)</f>
        <v>22.917892127880691</v>
      </c>
      <c r="U456" s="701">
        <f>IF(INDEX(Historical!$H$7:$H$1247,MATCH(B456,Historical!$B$7:$B$1278,0))=0,"n/a",((INDEX(Historical!$C$7:$C$1256,MATCH(B456,Historical!$B$7:$B$1278,0))/INDEX(Historical!$H$7:$H$1247,MATCH(B456,Historical!$B$7:$B$1278,0)))^(1/5)-1)*100)</f>
        <v>30.009492078866451</v>
      </c>
      <c r="V456" s="701">
        <f>IF(INDEX(Historical!$O$7:$O$1247,MATCH(B456,Historical!$B$7:$B$1278,0))=0,"n/a",((INDEX(Historical!$C$7:$C$1256,MATCH(B456,Historical!$B$7:$B$1278,0))/INDEX(Historical!$O$7:$O$1247,MATCH(B456,Historical!$B$7:$B$1278,0)))^(1/10)-1)*100)</f>
        <v>11.518313140192028</v>
      </c>
      <c r="W456" s="702">
        <f>IF(OR(U456&lt;=0,U456="n/a",V456&lt;=0,V456="n/a"),"n/a",U456/V456)</f>
        <v>2.6053721333683195</v>
      </c>
      <c r="X456" s="703">
        <f>IF(OR(AJ456&lt;=0,AJ456="n/a",U456&lt;=0,U456="n/a"),"n/a",U456/AJ456)</f>
        <v>1.1367231848055472</v>
      </c>
      <c r="Y456" s="876"/>
      <c r="Z456" s="651">
        <f>IF(OR(AC456&lt;0.01,AC456="n/a"),"n/a",M456/AC456*100)</f>
        <v>23.608768971332207</v>
      </c>
      <c r="AA456" s="887">
        <f>IF(OR(AC456&lt;0.01,AC456="n/a"),"n/a",I456/AC456)</f>
        <v>8.1197301854974704</v>
      </c>
      <c r="AB456" s="1182">
        <v>12</v>
      </c>
      <c r="AC456" s="880">
        <v>5.93</v>
      </c>
      <c r="AD456" s="880">
        <v>2.19</v>
      </c>
      <c r="AE456" s="880">
        <v>1.69</v>
      </c>
      <c r="AF456" s="880">
        <v>0.95</v>
      </c>
      <c r="AG456" s="880">
        <v>10.299999999999999</v>
      </c>
      <c r="AH456" s="880">
        <v>9.7000000000000011</v>
      </c>
      <c r="AI456" s="880">
        <v>-10.81</v>
      </c>
      <c r="AJ456" s="880">
        <v>26.400000000000002</v>
      </c>
      <c r="AK456" s="880">
        <v>3.71</v>
      </c>
      <c r="AL456" s="880">
        <v>86970</v>
      </c>
      <c r="AM456" s="880">
        <v>0.2</v>
      </c>
      <c r="AN456" s="880">
        <v>6.45</v>
      </c>
      <c r="AO456" s="740">
        <f>IF(U456="n/a","n/a",IF(AA456&lt;0,"n/a",IF(AA456="n/a","n/a",J456+U456-AA456)))</f>
        <v>24.797342371042919</v>
      </c>
      <c r="AP456" s="741">
        <f>IF(U456="n/a","n/a",J456+U456)</f>
        <v>32.91707255654039</v>
      </c>
      <c r="AQ456" s="889">
        <f>IF(OR(AC456&lt;0.01,AF456="n/a"),"n/a",(I456/SQRT(22.5*AC456*(I456/AF456))-1)*100)</f>
        <v>-41.448052784167814</v>
      </c>
      <c r="AR456" s="651">
        <f>INDEX(Historical!$C$7:$C$1256,MATCH(B456,Historical!$B$7:$B$1278,0))*IF(AH456="n/a",1.03,IF(AH456&lt;0,1.01,IF(AH456&gt;10,1.1,(1+AH456/100))))</f>
        <v>1.4260999999999999</v>
      </c>
      <c r="AS456" s="887">
        <f>IF($AI456="n/a",1.03*AR456,IF($AI456&lt;0,1.01*AR456,IF($AI456&gt;10,1.1*AR456,(1+$AI456/100)*AR456)))</f>
        <v>1.440361</v>
      </c>
      <c r="AT456" s="887">
        <f>IF($AK456="n/a",1.03*AS456,IF($AK456&lt;0,1.01*AS456,IF($AK456&gt;10,1.1*AS456,(1+$AK456/100)*AS456)))</f>
        <v>1.4937983930999998</v>
      </c>
      <c r="AU456" s="887">
        <f>IF($AK456="n/a",1.03*AT456,IF($AK456&lt;0,1.01*AT456,IF($AK456&gt;10,1.1*AT456,(1+$AK456/100)*AT456)))</f>
        <v>1.5492183134840096</v>
      </c>
      <c r="AV456" s="887">
        <f>IF($AK456="n/a",1.03*AU456,IF($AK456&lt;0,1.01*AU456,IF($AK456&gt;10,1.1*AU456,(1+$AK456/100)*AU456)))</f>
        <v>1.6066943129142663</v>
      </c>
      <c r="AW456" s="651">
        <f>SUM(AR456:AV456)</f>
        <v>7.516172019498276</v>
      </c>
      <c r="AX456" s="748">
        <f>AW456/I456*100</f>
        <v>15.609910736237333</v>
      </c>
      <c r="AY456" s="729">
        <v>1.48</v>
      </c>
      <c r="AZ456" s="883">
        <v>77.02</v>
      </c>
      <c r="BA456" s="883">
        <v>-16.36</v>
      </c>
      <c r="BB456" s="883">
        <v>-3.94</v>
      </c>
      <c r="BC456" s="883">
        <v>3.39</v>
      </c>
      <c r="BE456" s="624">
        <v>2014</v>
      </c>
      <c r="BF456" s="899">
        <f>IF(BE456&gt;2008,0,IF(BE456&gt;2001,1,IF(BE456&gt;1990,2,IF(BE456&gt;1980,3,IF(BE456&gt;1973,4,IF(BE456&gt;1970,5,IF(BE456&gt;1960,6,IF(BE456&gt;1958,7,IF(BE456&gt;1953,8,9)))))))))</f>
        <v>0</v>
      </c>
      <c r="BG456" s="883">
        <v>0.8</v>
      </c>
    </row>
    <row r="457" spans="1:59" ht="11.25" customHeight="1" x14ac:dyDescent="0.2">
      <c r="A457" s="864" t="s">
        <v>292</v>
      </c>
      <c r="B457" s="876" t="s">
        <v>293</v>
      </c>
      <c r="C457" s="933" t="s">
        <v>112</v>
      </c>
      <c r="D457" s="933" t="s">
        <v>4325</v>
      </c>
      <c r="E457" s="733">
        <v>49</v>
      </c>
      <c r="F457" s="1158">
        <v>32</v>
      </c>
      <c r="G457" s="1141" t="s">
        <v>106</v>
      </c>
      <c r="H457" s="1141" t="s">
        <v>106</v>
      </c>
      <c r="I457" s="866">
        <v>131.91999999999999</v>
      </c>
      <c r="J457" s="651">
        <f>(M457/I457)*100</f>
        <v>1.3038204972710734</v>
      </c>
      <c r="K457" s="878">
        <v>0.43</v>
      </c>
      <c r="L457" s="888">
        <v>4</v>
      </c>
      <c r="M457" s="642">
        <f>K457*L457</f>
        <v>1.72</v>
      </c>
      <c r="N457" s="871" t="s">
        <v>294</v>
      </c>
      <c r="O457" s="734">
        <v>0.42</v>
      </c>
      <c r="P457" s="862">
        <v>43972</v>
      </c>
      <c r="Q457" s="862">
        <v>43992</v>
      </c>
      <c r="R457" s="642">
        <f>(K457-O457)/O457*100</f>
        <v>2.3809523809523832</v>
      </c>
      <c r="S457" s="701">
        <f>IF(INDEX(Historical!$D$7:$D$1254,MATCH(B457,Historical!$B$7:$B$1278,0))=0,"n/a",(INDEX(Historical!$C$7:$C$1256,MATCH(B457,Historical!$B$7:$B$1278,0))/INDEX(Historical!$D$7:$D$1254,MATCH(B457,Historical!$B$7:$B$1278,0))-1)*100)</f>
        <v>10.067114093959727</v>
      </c>
      <c r="T457" s="701">
        <f>IF(INDEX(Historical!$F$7:$F$1247,MATCH(B457,Historical!$B$7:$B$1278,0))=0,"n/a",((INDEX(Historical!$C$7:$C$1256,MATCH(B457,Historical!$B$7:$B$1278,0))/INDEX(Historical!$F$7:$F$1247,MATCH(B457,Historical!$B$7:$B$1278,0)))^(1/3)-1)*100)</f>
        <v>7.7765268480218808</v>
      </c>
      <c r="U457" s="701">
        <f>IF(INDEX(Historical!$H$7:$H$1247,MATCH(B457,Historical!$B$7:$B$1278,0))=0,"n/a",((INDEX(Historical!$C$7:$C$1256,MATCH(B457,Historical!$B$7:$B$1278,0))/INDEX(Historical!$H$7:$H$1247,MATCH(B457,Historical!$B$7:$B$1278,0)))^(1/5)-1)*100)</f>
        <v>5.9223841048812176</v>
      </c>
      <c r="V457" s="701">
        <f>IF(INDEX(Historical!$O$7:$O$1247,MATCH(B457,Historical!$B$7:$B$1278,0))=0,"n/a",((INDEX(Historical!$C$7:$C$1256,MATCH(B457,Historical!$B$7:$B$1278,0))/INDEX(Historical!$O$7:$O$1247,MATCH(B457,Historical!$B$7:$B$1278,0)))^(1/10)-1)*100)</f>
        <v>5.5011664891012169</v>
      </c>
      <c r="W457" s="702">
        <f>IF(OR(U457&lt;=0,U457="n/a",V457&lt;=0,V457="n/a"),"n/a",U457/V457)</f>
        <v>1.0765687816601275</v>
      </c>
      <c r="X457" s="703">
        <f>IF(OR(AJ457&lt;=0,AJ457="n/a",U457&lt;=0,U457="n/a"),"n/a",U457/AJ457)</f>
        <v>0.67299819373650205</v>
      </c>
      <c r="Y457" s="664"/>
      <c r="Z457" s="651">
        <f>IF(OR(AC457&lt;0.01,AC457="n/a"),"n/a",M457/AC457*100)</f>
        <v>44.102564102564102</v>
      </c>
      <c r="AA457" s="887">
        <f>IF(OR(AC457&lt;0.01,AC457="n/a"),"n/a",I457/AC457)</f>
        <v>33.825641025641026</v>
      </c>
      <c r="AB457" s="888">
        <v>12</v>
      </c>
      <c r="AC457" s="866">
        <v>3.9</v>
      </c>
      <c r="AD457" s="866">
        <v>1.88</v>
      </c>
      <c r="AE457" s="866">
        <v>3.72</v>
      </c>
      <c r="AF457" s="866">
        <v>6.94</v>
      </c>
      <c r="AG457" s="866">
        <v>21.3</v>
      </c>
      <c r="AH457" s="866">
        <v>11</v>
      </c>
      <c r="AI457" s="866">
        <v>9.2899999999999991</v>
      </c>
      <c r="AJ457" s="866">
        <v>8.7999999999999989</v>
      </c>
      <c r="AK457" s="866">
        <v>18</v>
      </c>
      <c r="AL457" s="879">
        <v>5140</v>
      </c>
      <c r="AM457" s="873">
        <v>3</v>
      </c>
      <c r="AN457" s="866">
        <v>0.45</v>
      </c>
      <c r="AO457" s="740">
        <f>IF(U457="n/a","n/a",IF(AA457&lt;0,"n/a",IF(AA457="n/a","n/a",J457+U457-AA457)))</f>
        <v>-26.599436423488736</v>
      </c>
      <c r="AP457" s="741">
        <f>IF(U457="n/a","n/a",J457+U457)</f>
        <v>7.2262046021522908</v>
      </c>
      <c r="AQ457" s="889">
        <f>IF(OR(AC457&lt;0.01,AF457="n/a"),"n/a",(I457/SQRT(22.5*AC457*(I457/AF457))-1)*100)</f>
        <v>223.00667259564548</v>
      </c>
      <c r="AR457" s="651">
        <f>INDEX(Historical!$C$7:$C$1256,MATCH(B457,Historical!$B$7:$B$1278,0))*IF(AH457="n/a",1.03,IF(AH457&lt;0,1.01,IF(AH457&gt;10,1.1,(1+AH457/100))))</f>
        <v>1.804</v>
      </c>
      <c r="AS457" s="887">
        <f>IF($AI457="n/a",1.03*AR457,IF($AI457&lt;0,1.01*AR457,IF($AI457&gt;10,1.1*AR457,(1+$AI457/100)*AR457)))</f>
        <v>1.9715916</v>
      </c>
      <c r="AT457" s="887">
        <f>IF($AK457="n/a",1.03*AS457,IF($AK457&lt;0,1.01*AS457,IF($AK457&gt;10,1.1*AS457,(1+$AK457/100)*AS457)))</f>
        <v>2.16875076</v>
      </c>
      <c r="AU457" s="887">
        <f>IF($AK457="n/a",1.03*AT457,IF($AK457&lt;0,1.01*AT457,IF($AK457&gt;10,1.1*AT457,(1+$AK457/100)*AT457)))</f>
        <v>2.385625836</v>
      </c>
      <c r="AV457" s="887">
        <f>IF($AK457="n/a",1.03*AU457,IF($AK457&lt;0,1.01*AU457,IF($AK457&gt;10,1.1*AU457,(1+$AK457/100)*AU457)))</f>
        <v>2.6241884196000003</v>
      </c>
      <c r="AW457" s="651">
        <f>SUM(AR457:AV457)</f>
        <v>10.954156615599999</v>
      </c>
      <c r="AX457" s="748">
        <f>AW457/I457*100</f>
        <v>8.3036360033353542</v>
      </c>
      <c r="AY457" s="935">
        <v>0.97</v>
      </c>
      <c r="AZ457" s="873">
        <v>57.86</v>
      </c>
      <c r="BA457" s="873">
        <v>-10.26</v>
      </c>
      <c r="BB457" s="873">
        <v>-1.18</v>
      </c>
      <c r="BC457" s="873">
        <v>8.5599999999999987</v>
      </c>
      <c r="BE457" s="624">
        <v>1972</v>
      </c>
      <c r="BF457" s="899">
        <f>IF(BE457&gt;2008,0,IF(BE457&gt;2001,1,IF(BE457&gt;1990,2,IF(BE457&gt;1980,3,IF(BE457&gt;1973,4,IF(BE457&gt;1970,5,IF(BE457&gt;1960,6,IF(BE457&gt;1958,7,IF(BE457&gt;1953,8,9)))))))))</f>
        <v>5</v>
      </c>
      <c r="BG457" s="883">
        <v>8.7999999999999989</v>
      </c>
    </row>
    <row r="458" spans="1:59" ht="11.25" customHeight="1" x14ac:dyDescent="0.2">
      <c r="A458" s="882" t="s">
        <v>4587</v>
      </c>
      <c r="B458" s="876" t="s">
        <v>4582</v>
      </c>
      <c r="C458" s="933" t="s">
        <v>108</v>
      </c>
      <c r="D458" s="933" t="s">
        <v>4341</v>
      </c>
      <c r="E458" s="733">
        <v>5</v>
      </c>
      <c r="F458" s="1158">
        <v>724</v>
      </c>
      <c r="G458" s="1182" t="s">
        <v>106</v>
      </c>
      <c r="H458" s="1182" t="s">
        <v>106</v>
      </c>
      <c r="I458" s="875">
        <v>14.9</v>
      </c>
      <c r="J458" s="651">
        <f>(M458/I458)*100</f>
        <v>7.1812080536912752</v>
      </c>
      <c r="K458" s="878">
        <v>0.26750000000000002</v>
      </c>
      <c r="L458" s="888">
        <v>4</v>
      </c>
      <c r="M458" s="642">
        <f>K458*L458</f>
        <v>1.07</v>
      </c>
      <c r="N458" s="871" t="s">
        <v>988</v>
      </c>
      <c r="O458" s="734">
        <v>0.24249999999999999</v>
      </c>
      <c r="P458" s="862">
        <v>43874</v>
      </c>
      <c r="Q458" s="862">
        <v>43882</v>
      </c>
      <c r="R458" s="642">
        <f>(K458-O458)/O458*100</f>
        <v>10.309278350515473</v>
      </c>
      <c r="S458" s="701">
        <f>IF(INDEX(Historical!$D$7:$D$1254,MATCH(B458,Historical!$B$7:$B$1278,0))=0,"n/a",(INDEX(Historical!$C$7:$C$1256,MATCH(B458,Historical!$B$7:$B$1278,0))/INDEX(Historical!$D$7:$D$1254,MATCH(B458,Historical!$B$7:$B$1278,0))-1)*100)</f>
        <v>10.22727272727273</v>
      </c>
      <c r="T458" s="701">
        <f>IF(INDEX(Historical!$F$7:$F$1247,MATCH(B458,Historical!$B$7:$B$1278,0))=0,"n/a",((INDEX(Historical!$C$7:$C$1256,MATCH(B458,Historical!$B$7:$B$1278,0))/INDEX(Historical!$F$7:$F$1247,MATCH(B458,Historical!$B$7:$B$1278,0)))^(1/3)-1)*100)</f>
        <v>39.152093485560279</v>
      </c>
      <c r="U458" s="701" t="str">
        <f>IF(INDEX(Historical!$H$7:$H$1247,MATCH(B458,Historical!$B$7:$B$1278,0))=0,"n/a",((INDEX(Historical!$C$7:$C$1256,MATCH(B458,Historical!$B$7:$B$1278,0))/INDEX(Historical!$H$7:$H$1247,MATCH(B458,Historical!$B$7:$B$1278,0)))^(1/5)-1)*100)</f>
        <v>n/a</v>
      </c>
      <c r="V458" s="701" t="str">
        <f>IF(INDEX(Historical!$O$7:$O$1247,MATCH(B458,Historical!$B$7:$B$1278,0))=0,"n/a",((INDEX(Historical!$C$7:$C$1256,MATCH(B458,Historical!$B$7:$B$1278,0))/INDEX(Historical!$O$7:$O$1247,MATCH(B458,Historical!$B$7:$B$1278,0)))^(1/10)-1)*100)</f>
        <v>n/a</v>
      </c>
      <c r="W458" s="702" t="str">
        <f>IF(OR(U458&lt;=0,U458="n/a",V458&lt;=0,V458="n/a"),"n/a",U458/V458)</f>
        <v>n/a</v>
      </c>
      <c r="X458" s="703" t="str">
        <f>IF(OR(AJ458&lt;=0,AJ458="n/a",U458&lt;=0,U458="n/a"),"n/a",U458/AJ458)</f>
        <v>n/a</v>
      </c>
      <c r="Y458" s="877"/>
      <c r="Z458" s="651">
        <f>IF(OR(AC458&lt;0.01,AC458="n/a"),"n/a",M458/AC458*100)</f>
        <v>66.049382716049394</v>
      </c>
      <c r="AA458" s="887">
        <f>IF(OR(AC458&lt;0.01,AC458="n/a"),"n/a",I458/AC458)</f>
        <v>9.19753086419753</v>
      </c>
      <c r="AB458" s="888">
        <v>12</v>
      </c>
      <c r="AC458" s="866">
        <v>1.62</v>
      </c>
      <c r="AD458" s="866">
        <v>1.32</v>
      </c>
      <c r="AE458" s="866">
        <v>1.32</v>
      </c>
      <c r="AF458" s="866">
        <v>0.55000000000000004</v>
      </c>
      <c r="AG458" s="866">
        <v>6.7</v>
      </c>
      <c r="AH458" s="866">
        <v>36.199999999999996</v>
      </c>
      <c r="AI458" s="866">
        <v>40.53</v>
      </c>
      <c r="AJ458" s="866">
        <v>60.3</v>
      </c>
      <c r="AK458" s="866">
        <v>7.0000000000000009</v>
      </c>
      <c r="AL458" s="879">
        <v>332.27</v>
      </c>
      <c r="AM458" s="873">
        <v>3.4000000000000004</v>
      </c>
      <c r="AN458" s="866">
        <v>0.34</v>
      </c>
      <c r="AO458" s="740" t="str">
        <f>IF(U458="n/a","n/a",IF(AA458&lt;0,"n/a",IF(AA458="n/a","n/a",J458+U458-AA458)))</f>
        <v>n/a</v>
      </c>
      <c r="AP458" s="741" t="str">
        <f>IF(U458="n/a","n/a",J458+U458)</f>
        <v>n/a</v>
      </c>
      <c r="AQ458" s="889">
        <f>IF(OR(AC458&lt;0.01,AF458="n/a"),"n/a",(I458/SQRT(22.5*AC458*(I458/AF458))-1)*100)</f>
        <v>-52.58391283162014</v>
      </c>
      <c r="AR458" s="651">
        <f>INDEX(Historical!$C$7:$C$1256,MATCH(B458,Historical!$B$7:$B$1278,0))*IF(AH458="n/a",1.03,IF(AH458&lt;0,1.01,IF(AH458&gt;10,1.1,(1+AH458/100))))</f>
        <v>1.0669999999999999</v>
      </c>
      <c r="AS458" s="887">
        <f>IF($AI458="n/a",1.03*AR458,IF($AI458&lt;0,1.01*AR458,IF($AI458&gt;10,1.1*AR458,(1+$AI458/100)*AR458)))</f>
        <v>1.1737</v>
      </c>
      <c r="AT458" s="887">
        <f>IF($AK458="n/a",1.03*AS458,IF($AK458&lt;0,1.01*AS458,IF($AK458&gt;10,1.1*AS458,(1+$AK458/100)*AS458)))</f>
        <v>1.2558590000000001</v>
      </c>
      <c r="AU458" s="887">
        <f>IF($AK458="n/a",1.03*AT458,IF($AK458&lt;0,1.01*AT458,IF($AK458&gt;10,1.1*AT458,(1+$AK458/100)*AT458)))</f>
        <v>1.3437691300000001</v>
      </c>
      <c r="AV458" s="887">
        <f>IF($AK458="n/a",1.03*AU458,IF($AK458&lt;0,1.01*AU458,IF($AK458&gt;10,1.1*AU458,(1+$AK458/100)*AU458)))</f>
        <v>1.4378329691000002</v>
      </c>
      <c r="AW458" s="651">
        <f>SUM(AR458:AV458)</f>
        <v>6.2781610991000001</v>
      </c>
      <c r="AX458" s="748">
        <f>AW458/I458*100</f>
        <v>42.135309389932885</v>
      </c>
      <c r="AY458" s="935">
        <v>1.0900000000000001</v>
      </c>
      <c r="AZ458" s="873">
        <v>19.39</v>
      </c>
      <c r="BA458" s="873">
        <v>-49.49</v>
      </c>
      <c r="BB458" s="873">
        <v>5.13</v>
      </c>
      <c r="BC458" s="873">
        <v>-12.35</v>
      </c>
      <c r="BE458" s="624">
        <v>2016</v>
      </c>
      <c r="BF458" s="899">
        <f>IF(BE458&gt;2008,0,IF(BE458&gt;2001,1,IF(BE458&gt;1990,2,IF(BE458&gt;1980,3,IF(BE458&gt;1973,4,IF(BE458&gt;1970,5,IF(BE458&gt;1960,6,IF(BE458&gt;1958,7,IF(BE458&gt;1953,8,9)))))))))</f>
        <v>0</v>
      </c>
      <c r="BG458" s="883">
        <v>0.70000000000000007</v>
      </c>
    </row>
    <row r="459" spans="1:59" ht="11.25" customHeight="1" x14ac:dyDescent="0.2">
      <c r="A459" s="881" t="s">
        <v>4213</v>
      </c>
      <c r="B459" s="876" t="s">
        <v>4211</v>
      </c>
      <c r="C459" s="933" t="s">
        <v>108</v>
      </c>
      <c r="D459" s="933" t="s">
        <v>4337</v>
      </c>
      <c r="E459" s="733">
        <v>7</v>
      </c>
      <c r="F459" s="1158">
        <v>642</v>
      </c>
      <c r="G459" s="1182" t="s">
        <v>106</v>
      </c>
      <c r="H459" s="1182" t="s">
        <v>106</v>
      </c>
      <c r="I459" s="875">
        <v>349.84</v>
      </c>
      <c r="J459" s="651">
        <f>(M459/I459)*100</f>
        <v>0.89183626800823246</v>
      </c>
      <c r="K459" s="878">
        <v>0.78</v>
      </c>
      <c r="L459" s="888">
        <v>4</v>
      </c>
      <c r="M459" s="642">
        <f>K459*L459</f>
        <v>3.12</v>
      </c>
      <c r="N459" s="871" t="s">
        <v>516</v>
      </c>
      <c r="O459" s="734">
        <v>0.68</v>
      </c>
      <c r="P459" s="862">
        <v>44056</v>
      </c>
      <c r="Q459" s="862">
        <v>44074</v>
      </c>
      <c r="R459" s="642">
        <f>(K459-O459)/O459*100</f>
        <v>14.705882352941172</v>
      </c>
      <c r="S459" s="701">
        <f>IF(INDEX(Historical!$D$7:$D$1254,MATCH(B459,Historical!$B$7:$B$1278,0))=0,"n/a",(INDEX(Historical!$C$7:$C$1256,MATCH(B459,Historical!$B$7:$B$1278,0))/INDEX(Historical!$D$7:$D$1254,MATCH(B459,Historical!$B$7:$B$1278,0))-1)*100)</f>
        <v>31.25</v>
      </c>
      <c r="T459" s="701">
        <f>IF(INDEX(Historical!$F$7:$F$1247,MATCH(B459,Historical!$B$7:$B$1278,0))=0,"n/a",((INDEX(Historical!$C$7:$C$1256,MATCH(B459,Historical!$B$7:$B$1278,0))/INDEX(Historical!$F$7:$F$1247,MATCH(B459,Historical!$B$7:$B$1278,0)))^(1/3)-1)*100)</f>
        <v>36.081842319067349</v>
      </c>
      <c r="U459" s="701">
        <f>IF(INDEX(Historical!$H$7:$H$1247,MATCH(B459,Historical!$B$7:$B$1278,0))=0,"n/a",((INDEX(Historical!$C$7:$C$1256,MATCH(B459,Historical!$B$7:$B$1278,0))/INDEX(Historical!$H$7:$H$1247,MATCH(B459,Historical!$B$7:$B$1278,0)))^(1/5)-1)*100)</f>
        <v>69.521820307243544</v>
      </c>
      <c r="V459" s="701" t="str">
        <f>IF(INDEX(Historical!$O$7:$O$1247,MATCH(B459,Historical!$B$7:$B$1278,0))=0,"n/a",((INDEX(Historical!$C$7:$C$1256,MATCH(B459,Historical!$B$7:$B$1278,0))/INDEX(Historical!$O$7:$O$1247,MATCH(B459,Historical!$B$7:$B$1278,0)))^(1/10)-1)*100)</f>
        <v>n/a</v>
      </c>
      <c r="W459" s="702" t="str">
        <f>IF(OR(U459&lt;=0,U459="n/a",V459&lt;=0,V459="n/a"),"n/a",U459/V459)</f>
        <v>n/a</v>
      </c>
      <c r="X459" s="703">
        <f>IF(OR(AJ459&lt;=0,AJ459="n/a",U459&lt;=0,U459="n/a"),"n/a",U459/AJ459)</f>
        <v>2.2354283056991493</v>
      </c>
      <c r="Y459" s="661"/>
      <c r="Z459" s="651">
        <f>IF(OR(AC459&lt;0.01,AC459="n/a"),"n/a",M459/AC459*100)</f>
        <v>50.897226753670481</v>
      </c>
      <c r="AA459" s="887">
        <f>IF(OR(AC459&lt;0.01,AC459="n/a"),"n/a",I459/AC459)</f>
        <v>57.070146818923327</v>
      </c>
      <c r="AB459" s="888">
        <v>12</v>
      </c>
      <c r="AC459" s="866">
        <v>6.13</v>
      </c>
      <c r="AD459" s="866">
        <v>4.3499999999999996</v>
      </c>
      <c r="AE459" s="866">
        <v>17.829999999999998</v>
      </c>
      <c r="AF459" s="866" t="s">
        <v>136</v>
      </c>
      <c r="AG459" s="866">
        <v>-235.1</v>
      </c>
      <c r="AH459" s="866">
        <v>19</v>
      </c>
      <c r="AI459" s="866">
        <v>13</v>
      </c>
      <c r="AJ459" s="866">
        <v>31.1</v>
      </c>
      <c r="AK459" s="866">
        <v>13.100000000000001</v>
      </c>
      <c r="AL459" s="879">
        <v>29020</v>
      </c>
      <c r="AM459" s="873">
        <v>0.5</v>
      </c>
      <c r="AN459" s="866" t="s">
        <v>136</v>
      </c>
      <c r="AO459" s="740">
        <f>IF(U459="n/a","n/a",IF(AA459&lt;0,"n/a",IF(AA459="n/a","n/a",J459+U459-AA459)))</f>
        <v>13.343509756328451</v>
      </c>
      <c r="AP459" s="741">
        <f>IF(U459="n/a","n/a",J459+U459)</f>
        <v>70.413656575251778</v>
      </c>
      <c r="AQ459" s="889" t="str">
        <f>IF(OR(AC459&lt;0.01,AF459="n/a"),"n/a",(I459/SQRT(22.5*AC459*(I459/AF459))-1)*100)</f>
        <v>n/a</v>
      </c>
      <c r="AR459" s="651">
        <f>INDEX(Historical!$C$7:$C$1256,MATCH(B459,Historical!$B$7:$B$1278,0))*IF(AH459="n/a",1.03,IF(AH459&lt;0,1.01,IF(AH459&gt;10,1.1,(1+AH459/100))))</f>
        <v>2.7720000000000002</v>
      </c>
      <c r="AS459" s="887">
        <f>IF($AI459="n/a",1.03*AR459,IF($AI459&lt;0,1.01*AR459,IF($AI459&gt;10,1.1*AR459,(1+$AI459/100)*AR459)))</f>
        <v>3.0492000000000004</v>
      </c>
      <c r="AT459" s="887">
        <f>IF($AK459="n/a",1.03*AS459,IF($AK459&lt;0,1.01*AS459,IF($AK459&gt;10,1.1*AS459,(1+$AK459/100)*AS459)))</f>
        <v>3.3541200000000009</v>
      </c>
      <c r="AU459" s="887">
        <f>IF($AK459="n/a",1.03*AT459,IF($AK459&lt;0,1.01*AT459,IF($AK459&gt;10,1.1*AT459,(1+$AK459/100)*AT459)))</f>
        <v>3.6895320000000011</v>
      </c>
      <c r="AV459" s="887">
        <f>IF($AK459="n/a",1.03*AU459,IF($AK459&lt;0,1.01*AU459,IF($AK459&gt;10,1.1*AU459,(1+$AK459/100)*AU459)))</f>
        <v>4.0584852000000016</v>
      </c>
      <c r="AW459" s="651">
        <f>SUM(AR459:AV459)</f>
        <v>16.923337200000006</v>
      </c>
      <c r="AX459" s="748">
        <f>AW459/I459*100</f>
        <v>4.8374506059913118</v>
      </c>
      <c r="AY459" s="935">
        <v>0.82</v>
      </c>
      <c r="AZ459" s="873">
        <v>60</v>
      </c>
      <c r="BA459" s="873">
        <v>-12.21</v>
      </c>
      <c r="BB459" s="873">
        <v>-1.3299999999999998</v>
      </c>
      <c r="BC459" s="873">
        <v>6.15</v>
      </c>
      <c r="BE459" s="624">
        <v>2014</v>
      </c>
      <c r="BF459" s="899">
        <f>IF(BE459&gt;2008,0,IF(BE459&gt;2001,1,IF(BE459&gt;1990,2,IF(BE459&gt;1980,3,IF(BE459&gt;1973,4,IF(BE459&gt;1970,5,IF(BE459&gt;1960,6,IF(BE459&gt;1958,7,IF(BE459&gt;1953,8,9)))))))))</f>
        <v>0</v>
      </c>
      <c r="BG459" s="883">
        <v>13.3</v>
      </c>
    </row>
    <row r="460" spans="1:59" s="774" customFormat="1" ht="11.25" customHeight="1" x14ac:dyDescent="0.2">
      <c r="A460" s="646" t="s">
        <v>290</v>
      </c>
      <c r="B460" s="782" t="s">
        <v>291</v>
      </c>
      <c r="C460" s="933" t="s">
        <v>131</v>
      </c>
      <c r="D460" s="933" t="s">
        <v>4343</v>
      </c>
      <c r="E460" s="756">
        <v>48</v>
      </c>
      <c r="F460" s="1158">
        <v>42</v>
      </c>
      <c r="G460" s="1181" t="s">
        <v>37</v>
      </c>
      <c r="H460" s="1181" t="s">
        <v>37</v>
      </c>
      <c r="I460" s="767">
        <v>64.14</v>
      </c>
      <c r="J460" s="758">
        <f>(M460/I460)*100</f>
        <v>1.6994075459931404</v>
      </c>
      <c r="K460" s="759">
        <v>0.27250000000000002</v>
      </c>
      <c r="L460" s="760">
        <v>4</v>
      </c>
      <c r="M460" s="761">
        <f>K460*L460</f>
        <v>1.0900000000000001</v>
      </c>
      <c r="N460" s="762" t="s">
        <v>119</v>
      </c>
      <c r="O460" s="763">
        <v>0.25624999999999998</v>
      </c>
      <c r="P460" s="764">
        <v>44147</v>
      </c>
      <c r="Q460" s="764">
        <v>44166</v>
      </c>
      <c r="R460" s="761">
        <f>(K460-O460)/O460*100</f>
        <v>6.3414634146341626</v>
      </c>
      <c r="S460" s="701">
        <f>IF(INDEX(Historical!$D$7:$D$1254,MATCH(B460,Historical!$B$7:$B$1278,0))=0,"n/a",(INDEX(Historical!$C$7:$C$1256,MATCH(B460,Historical!$B$7:$B$1278,0))/INDEX(Historical!$D$7:$D$1254,MATCH(B460,Historical!$B$7:$B$1278,0))-1)*100)</f>
        <v>7.1275720164609035</v>
      </c>
      <c r="T460" s="701">
        <f>IF(INDEX(Historical!$F$7:$F$1247,MATCH(B460,Historical!$B$7:$B$1278,0))=0,"n/a",((INDEX(Historical!$C$7:$C$1256,MATCH(B460,Historical!$B$7:$B$1278,0))/INDEX(Historical!$F$7:$F$1247,MATCH(B460,Historical!$B$7:$B$1278,0)))^(1/3)-1)*100)</f>
        <v>6.5284048832540797</v>
      </c>
      <c r="U460" s="701">
        <f>IF(INDEX(Historical!$H$7:$H$1247,MATCH(B460,Historical!$B$7:$B$1278,0))=0,"n/a",((INDEX(Historical!$C$7:$C$1256,MATCH(B460,Historical!$B$7:$B$1278,0))/INDEX(Historical!$H$7:$H$1247,MATCH(B460,Historical!$B$7:$B$1278,0)))^(1/5)-1)*100)</f>
        <v>5.0654176065469292</v>
      </c>
      <c r="V460" s="701">
        <f>IF(INDEX(Historical!$O$7:$O$1247,MATCH(B460,Historical!$B$7:$B$1278,0))=0,"n/a",((INDEX(Historical!$C$7:$C$1256,MATCH(B460,Historical!$B$7:$B$1278,0))/INDEX(Historical!$O$7:$O$1247,MATCH(B460,Historical!$B$7:$B$1278,0)))^(1/10)-1)*100)</f>
        <v>3.1989773004620581</v>
      </c>
      <c r="W460" s="702">
        <f>IF(OR(U460&lt;=0,U460="n/a",V460&lt;=0,V460="n/a"),"n/a",U460/V460)</f>
        <v>1.5834490622410118</v>
      </c>
      <c r="X460" s="703">
        <f>IF(OR(AJ460&lt;=0,AJ460="n/a",U460&lt;=0,U460="n/a"),"n/a",U460/AJ460)</f>
        <v>0.41182256963796171</v>
      </c>
      <c r="Y460" s="782"/>
      <c r="Z460" s="758">
        <f>IF(OR(AC460&lt;0.01,AC460="n/a"),"n/a",M460/AC460*100)</f>
        <v>51.415094339622648</v>
      </c>
      <c r="AA460" s="766">
        <f>IF(OR(AC460&lt;0.01,AC460="n/a"),"n/a",I460/AC460)</f>
        <v>30.254716981132074</v>
      </c>
      <c r="AB460" s="760">
        <v>12</v>
      </c>
      <c r="AC460" s="767">
        <v>2.12</v>
      </c>
      <c r="AD460" s="767">
        <v>11.23</v>
      </c>
      <c r="AE460" s="767">
        <v>8.01</v>
      </c>
      <c r="AF460" s="767">
        <v>3.36</v>
      </c>
      <c r="AG460" s="767">
        <v>11.600000000000001</v>
      </c>
      <c r="AH460" s="767">
        <v>2.6</v>
      </c>
      <c r="AI460" s="767">
        <v>3.7600000000000002</v>
      </c>
      <c r="AJ460" s="767">
        <v>12.3</v>
      </c>
      <c r="AK460" s="767">
        <v>2.7</v>
      </c>
      <c r="AL460" s="825">
        <v>1100</v>
      </c>
      <c r="AM460" s="769">
        <v>0.70000000000000007</v>
      </c>
      <c r="AN460" s="767">
        <v>0.85</v>
      </c>
      <c r="AO460" s="770">
        <f>IF(U460="n/a","n/a",IF(AA460&lt;0,"n/a",IF(AA460="n/a","n/a",J460+U460-AA460)))</f>
        <v>-23.489891828592004</v>
      </c>
      <c r="AP460" s="771">
        <f>IF(U460="n/a","n/a",J460+U460)</f>
        <v>6.7648251525400696</v>
      </c>
      <c r="AQ460" s="772">
        <f>IF(OR(AC460&lt;0.01,AF460="n/a"),"n/a",(I460/SQRT(22.5*AC460*(I460/AF460))-1)*100)</f>
        <v>112.5567626740927</v>
      </c>
      <c r="AR460" s="651">
        <f>INDEX(Historical!$C$7:$C$1256,MATCH(B460,Historical!$B$7:$B$1278,0))*IF(AH460="n/a",1.03,IF(AH460&lt;0,1.01,IF(AH460&gt;10,1.1,(1+AH460/100))))</f>
        <v>1.0015811999999999</v>
      </c>
      <c r="AS460" s="766">
        <f>IF($AI460="n/a",1.03*AR460,IF($AI460&lt;0,1.01*AR460,IF($AI460&gt;10,1.1*AR460,(1+$AI460/100)*AR460)))</f>
        <v>1.03924065312</v>
      </c>
      <c r="AT460" s="766">
        <f>IF($AK460="n/a",1.03*AS460,IF($AK460&lt;0,1.01*AS460,IF($AK460&gt;10,1.1*AS460,(1+$AK460/100)*AS460)))</f>
        <v>1.0673001507542399</v>
      </c>
      <c r="AU460" s="766">
        <f>IF($AK460="n/a",1.03*AT460,IF($AK460&lt;0,1.01*AT460,IF($AK460&gt;10,1.1*AT460,(1+$AK460/100)*AT460)))</f>
        <v>1.0961172548246043</v>
      </c>
      <c r="AV460" s="766">
        <f>IF($AK460="n/a",1.03*AU460,IF($AK460&lt;0,1.01*AU460,IF($AK460&gt;10,1.1*AU460,(1+$AK460/100)*AU460)))</f>
        <v>1.1257124207048685</v>
      </c>
      <c r="AW460" s="758">
        <f>SUM(AR460:AV460)</f>
        <v>5.3299516794037123</v>
      </c>
      <c r="AX460" s="773">
        <f>AW460/I460*100</f>
        <v>8.3098716548233735</v>
      </c>
      <c r="AY460" s="936">
        <v>0.22</v>
      </c>
      <c r="AZ460" s="769">
        <v>31.46</v>
      </c>
      <c r="BA460" s="769">
        <v>-11.42</v>
      </c>
      <c r="BB460" s="769">
        <v>-0.44999999999999996</v>
      </c>
      <c r="BC460" s="769">
        <v>-0.01</v>
      </c>
      <c r="BD460" s="909"/>
      <c r="BE460" s="624">
        <v>1974</v>
      </c>
      <c r="BF460" s="899">
        <f>IF(BE460&gt;2008,0,IF(BE460&gt;2001,1,IF(BE460&gt;1990,2,IF(BE460&gt;1980,3,IF(BE460&gt;1973,4,IF(BE460&gt;1970,5,IF(BE460&gt;1960,6,IF(BE460&gt;1958,7,IF(BE460&gt;1953,8,9)))))))))</f>
        <v>4</v>
      </c>
      <c r="BG460" s="825">
        <v>4</v>
      </c>
    </row>
    <row r="461" spans="1:59" ht="11.25" customHeight="1" x14ac:dyDescent="0.2">
      <c r="A461" s="872" t="s">
        <v>678</v>
      </c>
      <c r="B461" s="876" t="s">
        <v>679</v>
      </c>
      <c r="C461" s="933" t="s">
        <v>4196</v>
      </c>
      <c r="D461" s="933" t="s">
        <v>4370</v>
      </c>
      <c r="E461" s="733">
        <v>19</v>
      </c>
      <c r="F461" s="1158">
        <v>174</v>
      </c>
      <c r="G461" s="1154" t="s">
        <v>37</v>
      </c>
      <c r="H461" s="1154" t="s">
        <v>115</v>
      </c>
      <c r="I461" s="875">
        <v>202.47</v>
      </c>
      <c r="J461" s="651">
        <f>(M461/I461)*100</f>
        <v>1.1063367412456167</v>
      </c>
      <c r="K461" s="878">
        <v>0.56000000000000005</v>
      </c>
      <c r="L461" s="888">
        <v>4</v>
      </c>
      <c r="M461" s="642">
        <f>K461*L461</f>
        <v>2.2400000000000002</v>
      </c>
      <c r="N461" s="871" t="s">
        <v>135</v>
      </c>
      <c r="O461" s="734">
        <v>0.51</v>
      </c>
      <c r="P461" s="862">
        <v>44153</v>
      </c>
      <c r="Q461" s="862">
        <v>44175</v>
      </c>
      <c r="R461" s="642">
        <f>(K461-O461)/O461*100</f>
        <v>9.8039215686274588</v>
      </c>
      <c r="S461" s="701">
        <f>IF(INDEX(Historical!$D$7:$D$1254,MATCH(B461,Historical!$B$7:$B$1278,0))=0,"n/a",(INDEX(Historical!$C$7:$C$1256,MATCH(B461,Historical!$B$7:$B$1278,0))/INDEX(Historical!$D$7:$D$1254,MATCH(B461,Historical!$B$7:$B$1278,0))-1)*100)</f>
        <v>9.8837209302325526</v>
      </c>
      <c r="T461" s="701">
        <f>IF(INDEX(Historical!$F$7:$F$1247,MATCH(B461,Historical!$B$7:$B$1278,0))=0,"n/a",((INDEX(Historical!$C$7:$C$1256,MATCH(B461,Historical!$B$7:$B$1278,0))/INDEX(Historical!$F$7:$F$1247,MATCH(B461,Historical!$B$7:$B$1278,0)))^(1/3)-1)*100)</f>
        <v>8.7380373002892142</v>
      </c>
      <c r="U461" s="701">
        <f>IF(INDEX(Historical!$H$7:$H$1247,MATCH(B461,Historical!$B$7:$B$1278,0))=0,"n/a",((INDEX(Historical!$C$7:$C$1256,MATCH(B461,Historical!$B$7:$B$1278,0))/INDEX(Historical!$H$7:$H$1247,MATCH(B461,Historical!$B$7:$B$1278,0)))^(1/5)-1)*100)</f>
        <v>10.446712334725806</v>
      </c>
      <c r="V461" s="701">
        <f>IF(INDEX(Historical!$O$7:$O$1247,MATCH(B461,Historical!$B$7:$B$1278,0))=0,"n/a",((INDEX(Historical!$C$7:$C$1256,MATCH(B461,Historical!$B$7:$B$1278,0))/INDEX(Historical!$O$7:$O$1247,MATCH(B461,Historical!$B$7:$B$1278,0)))^(1/10)-1)*100)</f>
        <v>13.774738514996132</v>
      </c>
      <c r="W461" s="702">
        <f>IF(OR(U461&lt;=0,U461="n/a",V461&lt;=0,V461="n/a"),"n/a",U461/V461)</f>
        <v>0.7583964169884454</v>
      </c>
      <c r="X461" s="703">
        <f>IF(OR(AJ461&lt;=0,AJ461="n/a",U461&lt;=0,U461="n/a"),"n/a",U461/AJ461)</f>
        <v>0.33376077746727811</v>
      </c>
      <c r="Y461" s="876" t="s">
        <v>152</v>
      </c>
      <c r="Z461" s="651">
        <f>IF(OR(AC461&lt;0.01,AC461="n/a"),"n/a",M461/AC461*100)</f>
        <v>38.888888888888893</v>
      </c>
      <c r="AA461" s="887">
        <f>IF(OR(AC461&lt;0.01,AC461="n/a"),"n/a",I461/AC461)</f>
        <v>35.151041666666664</v>
      </c>
      <c r="AB461" s="888">
        <v>6</v>
      </c>
      <c r="AC461" s="866">
        <v>5.76</v>
      </c>
      <c r="AD461" s="866">
        <v>2.35</v>
      </c>
      <c r="AE461" s="866">
        <v>10.64</v>
      </c>
      <c r="AF461" s="866">
        <v>12.98</v>
      </c>
      <c r="AG461" s="866">
        <v>39.5</v>
      </c>
      <c r="AH461" s="866">
        <v>13.4</v>
      </c>
      <c r="AI461" s="866">
        <v>13.41</v>
      </c>
      <c r="AJ461" s="866">
        <v>31.3</v>
      </c>
      <c r="AK461" s="866">
        <v>14.97</v>
      </c>
      <c r="AL461" s="879">
        <v>1521760</v>
      </c>
      <c r="AM461" s="873">
        <v>0.1</v>
      </c>
      <c r="AN461" s="866">
        <v>0.62</v>
      </c>
      <c r="AO461" s="740">
        <f>IF(U461="n/a","n/a",IF(AA461&lt;0,"n/a",IF(AA461="n/a","n/a",J461+U461-AA461)))</f>
        <v>-23.597992590695242</v>
      </c>
      <c r="AP461" s="741">
        <f>IF(U461="n/a","n/a",J461+U461)</f>
        <v>11.553049075971423</v>
      </c>
      <c r="AQ461" s="889">
        <f>IF(OR(AC461&lt;0.01,AF461="n/a"),"n/a",(I461/SQRT(22.5*AC461*(I461/AF461))-1)*100)</f>
        <v>350.31372808710125</v>
      </c>
      <c r="AR461" s="651">
        <f>INDEX(Historical!$C$7:$C$1256,MATCH(B461,Historical!$B$7:$B$1278,0))*IF(AH461="n/a",1.03,IF(AH461&lt;0,1.01,IF(AH461&gt;10,1.1,(1+AH461/100))))</f>
        <v>2.0790000000000002</v>
      </c>
      <c r="AS461" s="887">
        <f>IF($AI461="n/a",1.03*AR461,IF($AI461&lt;0,1.01*AR461,IF($AI461&gt;10,1.1*AR461,(1+$AI461/100)*AR461)))</f>
        <v>2.2869000000000006</v>
      </c>
      <c r="AT461" s="887">
        <f>IF($AK461="n/a",1.03*AS461,IF($AK461&lt;0,1.01*AS461,IF($AK461&gt;10,1.1*AS461,(1+$AK461/100)*AS461)))</f>
        <v>2.5155900000000009</v>
      </c>
      <c r="AU461" s="887">
        <f>IF($AK461="n/a",1.03*AT461,IF($AK461&lt;0,1.01*AT461,IF($AK461&gt;10,1.1*AT461,(1+$AK461/100)*AT461)))</f>
        <v>2.7671490000000012</v>
      </c>
      <c r="AV461" s="887">
        <f>IF($AK461="n/a",1.03*AU461,IF($AK461&lt;0,1.01*AU461,IF($AK461&gt;10,1.1*AU461,(1+$AK461/100)*AU461)))</f>
        <v>3.0438639000000016</v>
      </c>
      <c r="AW461" s="651">
        <f>SUM(AR461:AV461)</f>
        <v>12.692502900000004</v>
      </c>
      <c r="AX461" s="748">
        <f>AW461/I461*100</f>
        <v>6.2688313824270283</v>
      </c>
      <c r="AY461" s="935">
        <v>0.85</v>
      </c>
      <c r="AZ461" s="873">
        <v>52.78</v>
      </c>
      <c r="BA461" s="873">
        <v>-13.05</v>
      </c>
      <c r="BB461" s="873">
        <v>-4.7300000000000004</v>
      </c>
      <c r="BC461" s="873">
        <v>6.7100000000000009</v>
      </c>
      <c r="BE461" s="624">
        <v>2002</v>
      </c>
      <c r="BF461" s="899">
        <f>IF(BE461&gt;2008,0,IF(BE461&gt;2001,1,IF(BE461&gt;1990,2,IF(BE461&gt;1980,3,IF(BE461&gt;1973,4,IF(BE461&gt;1970,5,IF(BE461&gt;1960,6,IF(BE461&gt;1958,7,IF(BE461&gt;1953,8,9)))))))))</f>
        <v>1</v>
      </c>
      <c r="BG461" s="883">
        <v>15.4</v>
      </c>
    </row>
    <row r="462" spans="1:59" ht="11.25" customHeight="1" x14ac:dyDescent="0.2">
      <c r="A462" s="872" t="s">
        <v>1481</v>
      </c>
      <c r="B462" s="876" t="s">
        <v>1482</v>
      </c>
      <c r="C462" s="933" t="s">
        <v>4196</v>
      </c>
      <c r="D462" s="933" t="s">
        <v>4362</v>
      </c>
      <c r="E462" s="733">
        <v>10</v>
      </c>
      <c r="F462" s="1158">
        <v>353</v>
      </c>
      <c r="G462" s="1178" t="s">
        <v>106</v>
      </c>
      <c r="H462" s="1178" t="s">
        <v>106</v>
      </c>
      <c r="I462" s="875">
        <v>158.06</v>
      </c>
      <c r="J462" s="651">
        <f>(M462/I462)*100</f>
        <v>1.6196381121093255</v>
      </c>
      <c r="K462" s="878">
        <v>0.64</v>
      </c>
      <c r="L462" s="888">
        <v>4</v>
      </c>
      <c r="M462" s="642">
        <f>K462*L462</f>
        <v>2.56</v>
      </c>
      <c r="N462" s="871" t="s">
        <v>463</v>
      </c>
      <c r="O462" s="734">
        <v>0.56999999999999995</v>
      </c>
      <c r="P462" s="619">
        <v>43810</v>
      </c>
      <c r="Q462" s="619">
        <v>43844</v>
      </c>
      <c r="R462" s="642">
        <f>(K462-O462)/O462*100</f>
        <v>12.280701754385976</v>
      </c>
      <c r="S462" s="701">
        <f>IF(INDEX(Historical!$D$7:$D$1254,MATCH(B462,Historical!$B$7:$B$1278,0))=0,"n/a",(INDEX(Historical!$C$7:$C$1256,MATCH(B462,Historical!$B$7:$B$1278,0))/INDEX(Historical!$D$7:$D$1254,MATCH(B462,Historical!$B$7:$B$1278,0))-1)*100)</f>
        <v>12.98076923076923</v>
      </c>
      <c r="T462" s="701">
        <f>IF(INDEX(Historical!$F$7:$F$1247,MATCH(B462,Historical!$B$7:$B$1278,0))=0,"n/a",((INDEX(Historical!$C$7:$C$1256,MATCH(B462,Historical!$B$7:$B$1278,0))/INDEX(Historical!$F$7:$F$1247,MATCH(B462,Historical!$B$7:$B$1278,0)))^(1/3)-1)*100)</f>
        <v>12.739128009226185</v>
      </c>
      <c r="U462" s="701">
        <f>IF(INDEX(Historical!$H$7:$H$1247,MATCH(B462,Historical!$B$7:$B$1278,0))=0,"n/a",((INDEX(Historical!$C$7:$C$1256,MATCH(B462,Historical!$B$7:$B$1278,0))/INDEX(Historical!$H$7:$H$1247,MATCH(B462,Historical!$B$7:$B$1278,0)))^(1/5)-1)*100)</f>
        <v>13.097453967051752</v>
      </c>
      <c r="V462" s="701">
        <f>IF(INDEX(Historical!$O$7:$O$1247,MATCH(B462,Historical!$B$7:$B$1278,0))=0,"n/a",((INDEX(Historical!$C$7:$C$1256,MATCH(B462,Historical!$B$7:$B$1278,0))/INDEX(Historical!$O$7:$O$1247,MATCH(B462,Historical!$B$7:$B$1278,0)))^(1/10)-1)*100)</f>
        <v>27.80378284429905</v>
      </c>
      <c r="W462" s="702">
        <f>IF(OR(U462&lt;=0,U462="n/a",V462&lt;=0,V462="n/a"),"n/a",U462/V462)</f>
        <v>0.47106733786540428</v>
      </c>
      <c r="X462" s="703">
        <f>IF(OR(AJ462&lt;=0,AJ462="n/a",U462&lt;=0,U462="n/a"),"n/a",U462/AJ462)</f>
        <v>0.43369052871032293</v>
      </c>
      <c r="Y462" s="661"/>
      <c r="Z462" s="651">
        <f>IF(OR(AC462&lt;0.01,AC462="n/a"),"n/a",M462/AC462*100)</f>
        <v>53.333333333333336</v>
      </c>
      <c r="AA462" s="887">
        <f>IF(OR(AC462&lt;0.01,AC462="n/a"),"n/a",I462/AC462)</f>
        <v>32.929166666666667</v>
      </c>
      <c r="AB462" s="888">
        <v>12</v>
      </c>
      <c r="AC462" s="866">
        <v>4.8</v>
      </c>
      <c r="AD462" s="866">
        <v>3.19</v>
      </c>
      <c r="AE462" s="866">
        <v>3.4</v>
      </c>
      <c r="AF462" s="866" t="s">
        <v>136</v>
      </c>
      <c r="AG462" s="869">
        <v>-94.1</v>
      </c>
      <c r="AH462" s="868">
        <v>-4.1000000000000005</v>
      </c>
      <c r="AI462" s="868">
        <v>16.25</v>
      </c>
      <c r="AJ462" s="866">
        <v>30.2</v>
      </c>
      <c r="AK462" s="866">
        <v>10.32</v>
      </c>
      <c r="AL462" s="879">
        <v>25960</v>
      </c>
      <c r="AM462" s="873">
        <v>0.1</v>
      </c>
      <c r="AN462" s="866" t="s">
        <v>136</v>
      </c>
      <c r="AO462" s="740">
        <f>IF(U462="n/a","n/a",IF(AA462&lt;0,"n/a",IF(AA462="n/a","n/a",J462+U462-AA462)))</f>
        <v>-18.21207458750559</v>
      </c>
      <c r="AP462" s="741">
        <f>IF(U462="n/a","n/a",J462+U462)</f>
        <v>14.717092079161077</v>
      </c>
      <c r="AQ462" s="889" t="str">
        <f>IF(OR(AC462&lt;0.01,AF462="n/a"),"n/a",(I462/SQRT(22.5*AC462*(I462/AF462))-1)*100)</f>
        <v>n/a</v>
      </c>
      <c r="AR462" s="651">
        <f>INDEX(Historical!$C$7:$C$1256,MATCH(B462,Historical!$B$7:$B$1278,0))*IF(AH462="n/a",1.03,IF(AH462&lt;0,1.01,IF(AH462&gt;10,1.1,(1+AH462/100))))</f>
        <v>2.3734999999999999</v>
      </c>
      <c r="AS462" s="887">
        <f>IF($AI462="n/a",1.03*AR462,IF($AI462&lt;0,1.01*AR462,IF($AI462&gt;10,1.1*AR462,(1+$AI462/100)*AR462)))</f>
        <v>2.6108500000000001</v>
      </c>
      <c r="AT462" s="887">
        <f>IF($AK462="n/a",1.03*AS462,IF($AK462&lt;0,1.01*AS462,IF($AK462&gt;10,1.1*AS462,(1+$AK462/100)*AS462)))</f>
        <v>2.8719350000000006</v>
      </c>
      <c r="AU462" s="887">
        <f>IF($AK462="n/a",1.03*AT462,IF($AK462&lt;0,1.01*AT462,IF($AK462&gt;10,1.1*AT462,(1+$AK462/100)*AT462)))</f>
        <v>3.1591285000000009</v>
      </c>
      <c r="AV462" s="887">
        <f>IF($AK462="n/a",1.03*AU462,IF($AK462&lt;0,1.01*AU462,IF($AK462&gt;10,1.1*AU462,(1+$AK462/100)*AU462)))</f>
        <v>3.4750413500000015</v>
      </c>
      <c r="AW462" s="651">
        <f>SUM(AR462:AV462)</f>
        <v>14.490454850000003</v>
      </c>
      <c r="AX462" s="748">
        <f>AW462/I462*100</f>
        <v>9.1676925534607125</v>
      </c>
      <c r="AY462" s="935">
        <v>0.78</v>
      </c>
      <c r="AZ462" s="873">
        <v>30.880000000000003</v>
      </c>
      <c r="BA462" s="873">
        <v>-15.7</v>
      </c>
      <c r="BB462" s="873">
        <v>-0.77999999999999992</v>
      </c>
      <c r="BC462" s="873">
        <v>3.71</v>
      </c>
      <c r="BE462" s="624">
        <v>2011</v>
      </c>
      <c r="BF462" s="899">
        <f>IF(BE462&gt;2008,0,IF(BE462&gt;2001,1,IF(BE462&gt;1990,2,IF(BE462&gt;1980,3,IF(BE462&gt;1973,4,IF(BE462&gt;1970,5,IF(BE462&gt;1960,6,IF(BE462&gt;1958,7,IF(BE462&gt;1953,8,9)))))))))</f>
        <v>0</v>
      </c>
      <c r="BG462" s="883">
        <v>8</v>
      </c>
    </row>
    <row r="463" spans="1:59" ht="11.25" customHeight="1" x14ac:dyDescent="0.2">
      <c r="A463" s="872" t="s">
        <v>683</v>
      </c>
      <c r="B463" s="876" t="s">
        <v>684</v>
      </c>
      <c r="C463" s="933" t="s">
        <v>112</v>
      </c>
      <c r="D463" s="933" t="s">
        <v>4335</v>
      </c>
      <c r="E463" s="733">
        <v>17</v>
      </c>
      <c r="F463" s="1158">
        <v>199</v>
      </c>
      <c r="G463" s="1158" t="s">
        <v>106</v>
      </c>
      <c r="H463" s="1158" t="s">
        <v>106</v>
      </c>
      <c r="I463" s="875">
        <v>69.66</v>
      </c>
      <c r="J463" s="651">
        <f>(M463/I463)*100</f>
        <v>4.3066322136089585</v>
      </c>
      <c r="K463" s="878">
        <v>0.75</v>
      </c>
      <c r="L463" s="888">
        <v>4</v>
      </c>
      <c r="M463" s="642">
        <f>K463*L463</f>
        <v>3</v>
      </c>
      <c r="N463" s="871" t="s">
        <v>718</v>
      </c>
      <c r="O463" s="734">
        <v>0.63</v>
      </c>
      <c r="P463" s="867">
        <v>43668</v>
      </c>
      <c r="Q463" s="867">
        <v>43683</v>
      </c>
      <c r="R463" s="642">
        <f>(K463-O463)/O463*100</f>
        <v>19.047619047619047</v>
      </c>
      <c r="S463" s="701">
        <f>IF(INDEX(Historical!$D$7:$D$1254,MATCH(B463,Historical!$B$7:$B$1278,0))=0,"n/a",(INDEX(Historical!$C$7:$C$1256,MATCH(B463,Historical!$B$7:$B$1278,0))/INDEX(Historical!$D$7:$D$1254,MATCH(B463,Historical!$B$7:$B$1278,0))-1)*100)</f>
        <v>16.455696202531623</v>
      </c>
      <c r="T463" s="701">
        <f>IF(INDEX(Historical!$F$7:$F$1247,MATCH(B463,Historical!$B$7:$B$1278,0))=0,"n/a",((INDEX(Historical!$C$7:$C$1256,MATCH(B463,Historical!$B$7:$B$1278,0))/INDEX(Historical!$F$7:$F$1247,MATCH(B463,Historical!$B$7:$B$1278,0)))^(1/3)-1)*100)</f>
        <v>16.623645096110362</v>
      </c>
      <c r="U463" s="701">
        <f>IF(INDEX(Historical!$H$7:$H$1247,MATCH(B463,Historical!$B$7:$B$1278,0))=0,"n/a",((INDEX(Historical!$C$7:$C$1256,MATCH(B463,Historical!$B$7:$B$1278,0))/INDEX(Historical!$H$7:$H$1247,MATCH(B463,Historical!$B$7:$B$1278,0)))^(1/5)-1)*100)</f>
        <v>14.704077470518939</v>
      </c>
      <c r="V463" s="701">
        <f>IF(INDEX(Historical!$O$7:$O$1247,MATCH(B463,Historical!$B$7:$B$1278,0))=0,"n/a",((INDEX(Historical!$C$7:$C$1256,MATCH(B463,Historical!$B$7:$B$1278,0))/INDEX(Historical!$O$7:$O$1247,MATCH(B463,Historical!$B$7:$B$1278,0)))^(1/10)-1)*100)</f>
        <v>13.183184633250011</v>
      </c>
      <c r="W463" s="702">
        <f>IF(OR(U463&lt;=0,U463="n/a",V463&lt;=0,V463="n/a"),"n/a",U463/V463)</f>
        <v>1.1153661182468009</v>
      </c>
      <c r="X463" s="703">
        <f>IF(OR(AJ463&lt;=0,AJ463="n/a",U463&lt;=0,U463="n/a"),"n/a",U463/AJ463)</f>
        <v>2.1946384284356624</v>
      </c>
      <c r="Y463" s="663"/>
      <c r="Z463" s="651">
        <f>IF(OR(AC463&lt;0.01,AC463="n/a"),"n/a",M463/AC463*100)</f>
        <v>62.761506276150627</v>
      </c>
      <c r="AA463" s="887">
        <f>IF(OR(AC463&lt;0.01,AC463="n/a"),"n/a",I463/AC463)</f>
        <v>14.573221757322175</v>
      </c>
      <c r="AB463" s="888">
        <v>8</v>
      </c>
      <c r="AC463" s="866">
        <v>4.78</v>
      </c>
      <c r="AD463" s="866">
        <v>9.73</v>
      </c>
      <c r="AE463" s="866">
        <v>1.17</v>
      </c>
      <c r="AF463" s="866">
        <v>2.99</v>
      </c>
      <c r="AG463" s="866">
        <v>19.100000000000001</v>
      </c>
      <c r="AH463" s="866">
        <v>2.2999999999999998</v>
      </c>
      <c r="AI463" s="866">
        <v>-1.54</v>
      </c>
      <c r="AJ463" s="866">
        <v>6.7</v>
      </c>
      <c r="AK463" s="866">
        <v>1.5</v>
      </c>
      <c r="AL463" s="879">
        <v>3850</v>
      </c>
      <c r="AM463" s="873">
        <v>0.70000000000000007</v>
      </c>
      <c r="AN463" s="866">
        <v>0.76</v>
      </c>
      <c r="AO463" s="740">
        <f>IF(U463="n/a","n/a",IF(AA463&lt;0,"n/a",IF(AA463="n/a","n/a",J463+U463-AA463)))</f>
        <v>4.437487926805721</v>
      </c>
      <c r="AP463" s="741">
        <f>IF(U463="n/a","n/a",J463+U463)</f>
        <v>19.010709684127896</v>
      </c>
      <c r="AQ463" s="889">
        <f>IF(OR(AC463&lt;0.01,AF463="n/a"),"n/a",(I463/SQRT(22.5*AC463*(I463/AF463))-1)*100)</f>
        <v>39.162467887786633</v>
      </c>
      <c r="AR463" s="651">
        <f>INDEX(Historical!$C$7:$C$1256,MATCH(B463,Historical!$B$7:$B$1278,0))*IF(AH463="n/a",1.03,IF(AH463&lt;0,1.01,IF(AH463&gt;10,1.1,(1+AH463/100))))</f>
        <v>2.8234799999999995</v>
      </c>
      <c r="AS463" s="887">
        <f>IF($AI463="n/a",1.03*AR463,IF($AI463&lt;0,1.01*AR463,IF($AI463&gt;10,1.1*AR463,(1+$AI463/100)*AR463)))</f>
        <v>2.8517147999999994</v>
      </c>
      <c r="AT463" s="887">
        <f>IF($AK463="n/a",1.03*AS463,IF($AK463&lt;0,1.01*AS463,IF($AK463&gt;10,1.1*AS463,(1+$AK463/100)*AS463)))</f>
        <v>2.894490521999999</v>
      </c>
      <c r="AU463" s="887">
        <f>IF($AK463="n/a",1.03*AT463,IF($AK463&lt;0,1.01*AT463,IF($AK463&gt;10,1.1*AT463,(1+$AK463/100)*AT463)))</f>
        <v>2.9379078798299987</v>
      </c>
      <c r="AV463" s="887">
        <f>IF($AK463="n/a",1.03*AU463,IF($AK463&lt;0,1.01*AU463,IF($AK463&gt;10,1.1*AU463,(1+$AK463/100)*AU463)))</f>
        <v>2.9819764980274486</v>
      </c>
      <c r="AW463" s="651">
        <f>SUM(AR463:AV463)</f>
        <v>14.489569699857444</v>
      </c>
      <c r="AX463" s="748">
        <f>AW463/I463*100</f>
        <v>20.800415876912783</v>
      </c>
      <c r="AY463" s="935">
        <v>0.89</v>
      </c>
      <c r="AZ463" s="873">
        <v>55.04</v>
      </c>
      <c r="BA463" s="873">
        <v>-7.51</v>
      </c>
      <c r="BB463" s="873">
        <v>7.13</v>
      </c>
      <c r="BC463" s="873">
        <v>7.21</v>
      </c>
      <c r="BE463" s="624">
        <v>2003</v>
      </c>
      <c r="BF463" s="899">
        <f>IF(BE463&gt;2008,0,IF(BE463&gt;2001,1,IF(BE463&gt;1990,2,IF(BE463&gt;1980,3,IF(BE463&gt;1973,4,IF(BE463&gt;1970,5,IF(BE463&gt;1960,6,IF(BE463&gt;1958,7,IF(BE463&gt;1953,8,9)))))))))</f>
        <v>1</v>
      </c>
      <c r="BG463" s="883">
        <v>10.8</v>
      </c>
    </row>
    <row r="464" spans="1:59" ht="11.25" customHeight="1" x14ac:dyDescent="0.2">
      <c r="A464" s="872" t="s">
        <v>1453</v>
      </c>
      <c r="B464" s="876" t="s">
        <v>1454</v>
      </c>
      <c r="C464" s="933" t="s">
        <v>123</v>
      </c>
      <c r="D464" s="933" t="s">
        <v>4358</v>
      </c>
      <c r="E464" s="733">
        <v>8</v>
      </c>
      <c r="F464" s="1158">
        <v>562</v>
      </c>
      <c r="G464" s="1178" t="s">
        <v>106</v>
      </c>
      <c r="H464" s="1178" t="s">
        <v>106</v>
      </c>
      <c r="I464" s="875">
        <v>51.19</v>
      </c>
      <c r="J464" s="651">
        <f>(M464/I464)*100</f>
        <v>0.89861301035358487</v>
      </c>
      <c r="K464" s="878">
        <v>0.115</v>
      </c>
      <c r="L464" s="888">
        <v>4</v>
      </c>
      <c r="M464" s="642">
        <f>K464*L464</f>
        <v>0.46</v>
      </c>
      <c r="N464" s="871" t="s">
        <v>995</v>
      </c>
      <c r="O464" s="734">
        <v>0.11</v>
      </c>
      <c r="P464" s="862">
        <v>43979</v>
      </c>
      <c r="Q464" s="862">
        <v>43992</v>
      </c>
      <c r="R464" s="642">
        <f>(K464-O464)/O464*100</f>
        <v>4.5454545454545494</v>
      </c>
      <c r="S464" s="701">
        <f>IF(INDEX(Historical!$D$7:$D$1254,MATCH(B464,Historical!$B$7:$B$1278,0))=0,"n/a",(INDEX(Historical!$C$7:$C$1256,MATCH(B464,Historical!$B$7:$B$1278,0))/INDEX(Historical!$D$7:$D$1254,MATCH(B464,Historical!$B$7:$B$1278,0))-1)*100)</f>
        <v>4.8192771084337505</v>
      </c>
      <c r="T464" s="701">
        <f>IF(INDEX(Historical!$F$7:$F$1247,MATCH(B464,Historical!$B$7:$B$1278,0))=0,"n/a",((INDEX(Historical!$C$7:$C$1256,MATCH(B464,Historical!$B$7:$B$1278,0))/INDEX(Historical!$F$7:$F$1247,MATCH(B464,Historical!$B$7:$B$1278,0)))^(1/3)-1)*100)</f>
        <v>5.0717574498580165</v>
      </c>
      <c r="U464" s="701">
        <f>IF(INDEX(Historical!$H$7:$H$1247,MATCH(B464,Historical!$B$7:$B$1278,0))=0,"n/a",((INDEX(Historical!$C$7:$C$1256,MATCH(B464,Historical!$B$7:$B$1278,0))/INDEX(Historical!$H$7:$H$1247,MATCH(B464,Historical!$B$7:$B$1278,0)))^(1/5)-1)*100)</f>
        <v>5.3631849129711417</v>
      </c>
      <c r="V464" s="701" t="str">
        <f>IF(INDEX(Historical!$O$7:$O$1247,MATCH(B464,Historical!$B$7:$B$1278,0))=0,"n/a",((INDEX(Historical!$C$7:$C$1256,MATCH(B464,Historical!$B$7:$B$1278,0))/INDEX(Historical!$O$7:$O$1247,MATCH(B464,Historical!$B$7:$B$1278,0)))^(1/10)-1)*100)</f>
        <v>n/a</v>
      </c>
      <c r="W464" s="702" t="str">
        <f>IF(OR(U464&lt;=0,U464="n/a",V464&lt;=0,V464="n/a"),"n/a",U464/V464)</f>
        <v>n/a</v>
      </c>
      <c r="X464" s="703">
        <f>IF(OR(AJ464&lt;=0,AJ464="n/a",U464&lt;=0,U464="n/a"),"n/a",U464/AJ464)</f>
        <v>1.3407962282427854</v>
      </c>
      <c r="Y464" s="877"/>
      <c r="Z464" s="651">
        <f>IF(OR(AC464&lt;0.01,AC464="n/a"),"n/a",M464/AC464*100)</f>
        <v>43.80952380952381</v>
      </c>
      <c r="AA464" s="887">
        <f>IF(OR(AC464&lt;0.01,AC464="n/a"),"n/a",I464/AC464)</f>
        <v>48.752380952380946</v>
      </c>
      <c r="AB464" s="888">
        <v>12</v>
      </c>
      <c r="AC464" s="866">
        <v>1.05</v>
      </c>
      <c r="AD464" s="866">
        <v>4.05</v>
      </c>
      <c r="AE464" s="866">
        <v>0.93</v>
      </c>
      <c r="AF464" s="866">
        <v>1.7</v>
      </c>
      <c r="AG464" s="866">
        <v>4.1000000000000005</v>
      </c>
      <c r="AH464" s="866">
        <v>418.70000000000005</v>
      </c>
      <c r="AI464" s="866">
        <v>51.459999999999994</v>
      </c>
      <c r="AJ464" s="866">
        <v>4</v>
      </c>
      <c r="AK464" s="866">
        <v>12</v>
      </c>
      <c r="AL464" s="879">
        <v>1060</v>
      </c>
      <c r="AM464" s="873">
        <v>0.89999999999999991</v>
      </c>
      <c r="AN464" s="866">
        <v>0.25</v>
      </c>
      <c r="AO464" s="740">
        <f>IF(U464="n/a","n/a",IF(AA464&lt;0,"n/a",IF(AA464="n/a","n/a",J464+U464-AA464)))</f>
        <v>-42.490583029056218</v>
      </c>
      <c r="AP464" s="741">
        <f>IF(U464="n/a","n/a",J464+U464)</f>
        <v>6.2617979233247265</v>
      </c>
      <c r="AQ464" s="889">
        <f>IF(OR(AC464&lt;0.01,AF464="n/a"),"n/a",(I464/SQRT(22.5*AC464*(I464/AF464))-1)*100)</f>
        <v>91.924808909979845</v>
      </c>
      <c r="AR464" s="651">
        <f>INDEX(Historical!$C$7:$C$1256,MATCH(B464,Historical!$B$7:$B$1278,0))*IF(AH464="n/a",1.03,IF(AH464&lt;0,1.01,IF(AH464&gt;10,1.1,(1+AH464/100))))</f>
        <v>0.47850000000000004</v>
      </c>
      <c r="AS464" s="887">
        <f>IF($AI464="n/a",1.03*AR464,IF($AI464&lt;0,1.01*AR464,IF($AI464&gt;10,1.1*AR464,(1+$AI464/100)*AR464)))</f>
        <v>0.5263500000000001</v>
      </c>
      <c r="AT464" s="887">
        <f>IF($AK464="n/a",1.03*AS464,IF($AK464&lt;0,1.01*AS464,IF($AK464&gt;10,1.1*AS464,(1+$AK464/100)*AS464)))</f>
        <v>0.57898500000000019</v>
      </c>
      <c r="AU464" s="887">
        <f>IF($AK464="n/a",1.03*AT464,IF($AK464&lt;0,1.01*AT464,IF($AK464&gt;10,1.1*AT464,(1+$AK464/100)*AT464)))</f>
        <v>0.63688350000000027</v>
      </c>
      <c r="AV464" s="887">
        <f>IF($AK464="n/a",1.03*AU464,IF($AK464&lt;0,1.01*AU464,IF($AK464&gt;10,1.1*AU464,(1+$AK464/100)*AU464)))</f>
        <v>0.70057185000000033</v>
      </c>
      <c r="AW464" s="651">
        <f>SUM(AR464:AV464)</f>
        <v>2.9212903500000009</v>
      </c>
      <c r="AX464" s="748">
        <f>AW464/I464*100</f>
        <v>5.7067598163703863</v>
      </c>
      <c r="AY464" s="935">
        <v>1.5</v>
      </c>
      <c r="AZ464" s="873">
        <v>95.76</v>
      </c>
      <c r="BA464" s="873">
        <v>-19.8</v>
      </c>
      <c r="BB464" s="873">
        <v>-4.7699999999999996</v>
      </c>
      <c r="BC464" s="873">
        <v>-1.73</v>
      </c>
      <c r="BE464" s="624">
        <v>2013</v>
      </c>
      <c r="BF464" s="899">
        <f>IF(BE464&gt;2008,0,IF(BE464&gt;2001,1,IF(BE464&gt;1990,2,IF(BE464&gt;1980,3,IF(BE464&gt;1973,4,IF(BE464&gt;1970,5,IF(BE464&gt;1960,6,IF(BE464&gt;1958,7,IF(BE464&gt;1953,8,9)))))))))</f>
        <v>0</v>
      </c>
      <c r="BG464" s="883">
        <v>2.6</v>
      </c>
    </row>
    <row r="465" spans="1:59" ht="11.25" customHeight="1" x14ac:dyDescent="0.2">
      <c r="A465" s="882" t="s">
        <v>4545</v>
      </c>
      <c r="B465" s="876" t="s">
        <v>4013</v>
      </c>
      <c r="C465" s="933" t="s">
        <v>112</v>
      </c>
      <c r="D465" s="933" t="s">
        <v>211</v>
      </c>
      <c r="E465" s="733">
        <v>6</v>
      </c>
      <c r="F465" s="1158">
        <v>711</v>
      </c>
      <c r="G465" s="1182" t="s">
        <v>106</v>
      </c>
      <c r="H465" s="1182" t="s">
        <v>106</v>
      </c>
      <c r="I465" s="875">
        <v>10.36</v>
      </c>
      <c r="J465" s="651">
        <f>(M465/I465)*100</f>
        <v>2.1235521235521237</v>
      </c>
      <c r="K465" s="878">
        <v>5.5E-2</v>
      </c>
      <c r="L465" s="888">
        <v>4</v>
      </c>
      <c r="M465" s="642">
        <f>K465*L465</f>
        <v>0.22</v>
      </c>
      <c r="N465" s="871" t="s">
        <v>1239</v>
      </c>
      <c r="O465" s="734">
        <v>5.2499999999999998E-2</v>
      </c>
      <c r="P465" s="862">
        <v>44144</v>
      </c>
      <c r="Q465" s="862">
        <v>44155</v>
      </c>
      <c r="R465" s="642">
        <f>(K465-O465)/O465*100</f>
        <v>4.7619047619047663</v>
      </c>
      <c r="S465" s="701">
        <f>IF(INDEX(Historical!$D$7:$D$1254,MATCH(B465,Historical!$B$7:$B$1278,0))=0,"n/a",(INDEX(Historical!$C$7:$C$1256,MATCH(B465,Historical!$B$7:$B$1278,0))/INDEX(Historical!$D$7:$D$1254,MATCH(B465,Historical!$B$7:$B$1278,0))-1)*100)</f>
        <v>2.4999999999999911</v>
      </c>
      <c r="T465" s="701">
        <f>IF(INDEX(Historical!$F$7:$F$1247,MATCH(B465,Historical!$B$7:$B$1278,0))=0,"n/a",((INDEX(Historical!$C$7:$C$1256,MATCH(B465,Historical!$B$7:$B$1278,0))/INDEX(Historical!$F$7:$F$1247,MATCH(B465,Historical!$B$7:$B$1278,0)))^(1/3)-1)*100)</f>
        <v>23.06098642720351</v>
      </c>
      <c r="U465" s="701">
        <f>IF(INDEX(Historical!$H$7:$H$1247,MATCH(B465,Historical!$B$7:$B$1278,0))=0,"n/a",((INDEX(Historical!$C$7:$C$1256,MATCH(B465,Historical!$B$7:$B$1278,0))/INDEX(Historical!$H$7:$H$1247,MATCH(B465,Historical!$B$7:$B$1278,0)))^(1/5)-1)*100)</f>
        <v>23.974157100646899</v>
      </c>
      <c r="V465" s="701">
        <f>IF(INDEX(Historical!$O$7:$O$1247,MATCH(B465,Historical!$B$7:$B$1278,0))=0,"n/a",((INDEX(Historical!$C$7:$C$1256,MATCH(B465,Historical!$B$7:$B$1278,0))/INDEX(Historical!$O$7:$O$1247,MATCH(B465,Historical!$B$7:$B$1278,0)))^(1/10)-1)*100)</f>
        <v>11.343682847589932</v>
      </c>
      <c r="W465" s="702">
        <f>IF(OR(U465&lt;=0,U465="n/a",V465&lt;=0,V465="n/a"),"n/a",U465/V465)</f>
        <v>2.1134368284758973</v>
      </c>
      <c r="X465" s="703">
        <f>IF(OR(AJ465&lt;=0,AJ465="n/a",U465&lt;=0,U465="n/a"),"n/a",U465/AJ465)</f>
        <v>1.3778251207268333</v>
      </c>
      <c r="Y465" s="877"/>
      <c r="Z465" s="651">
        <f>IF(OR(AC465&lt;0.01,AC465="n/a"),"n/a",M465/AC465*100)</f>
        <v>40.74074074074074</v>
      </c>
      <c r="AA465" s="887">
        <f>IF(OR(AC465&lt;0.01,AC465="n/a"),"n/a",I465/AC465)</f>
        <v>19.185185185185183</v>
      </c>
      <c r="AB465" s="888">
        <v>9</v>
      </c>
      <c r="AC465" s="866">
        <v>0.54</v>
      </c>
      <c r="AD465" s="866">
        <v>1.93</v>
      </c>
      <c r="AE465" s="866">
        <v>1.69</v>
      </c>
      <c r="AF465" s="866">
        <v>2.68</v>
      </c>
      <c r="AG465" s="866">
        <v>14.2</v>
      </c>
      <c r="AH465" s="866">
        <v>-10.100000000000001</v>
      </c>
      <c r="AI465" s="866">
        <v>18.04</v>
      </c>
      <c r="AJ465" s="866">
        <v>17.399999999999999</v>
      </c>
      <c r="AK465" s="866">
        <v>10</v>
      </c>
      <c r="AL465" s="879">
        <v>1630</v>
      </c>
      <c r="AM465" s="873">
        <v>1.53</v>
      </c>
      <c r="AN465" s="866">
        <v>0.73</v>
      </c>
      <c r="AO465" s="740">
        <f>IF(U465="n/a","n/a",IF(AA465&lt;0,"n/a",IF(AA465="n/a","n/a",J465+U465-AA465)))</f>
        <v>6.9125240390138387</v>
      </c>
      <c r="AP465" s="741">
        <f>IF(U465="n/a","n/a",J465+U465)</f>
        <v>26.097709224199022</v>
      </c>
      <c r="AQ465" s="889">
        <f>IF(OR(AC465&lt;0.01,AF465="n/a"),"n/a",(I465/SQRT(22.5*AC465*(I465/AF465))-1)*100)</f>
        <v>51.167745378431697</v>
      </c>
      <c r="AR465" s="651">
        <f>INDEX(Historical!$C$7:$C$1256,MATCH(B465,Historical!$B$7:$B$1278,0))*IF(AH465="n/a",1.03,IF(AH465&lt;0,1.01,IF(AH465&gt;10,1.1,(1+AH465/100))))</f>
        <v>0.20705000000000001</v>
      </c>
      <c r="AS465" s="887">
        <f>IF($AI465="n/a",1.03*AR465,IF($AI465&lt;0,1.01*AR465,IF($AI465&gt;10,1.1*AR465,(1+$AI465/100)*AR465)))</f>
        <v>0.22775500000000004</v>
      </c>
      <c r="AT465" s="887">
        <f>IF($AK465="n/a",1.03*AS465,IF($AK465&lt;0,1.01*AS465,IF($AK465&gt;10,1.1*AS465,(1+$AK465/100)*AS465)))</f>
        <v>0.25053050000000004</v>
      </c>
      <c r="AU465" s="887">
        <f>IF($AK465="n/a",1.03*AT465,IF($AK465&lt;0,1.01*AT465,IF($AK465&gt;10,1.1*AT465,(1+$AK465/100)*AT465)))</f>
        <v>0.27558355000000007</v>
      </c>
      <c r="AV465" s="887">
        <f>IF($AK465="n/a",1.03*AU465,IF($AK465&lt;0,1.01*AU465,IF($AK465&gt;10,1.1*AU465,(1+$AK465/100)*AU465)))</f>
        <v>0.3031419050000001</v>
      </c>
      <c r="AW465" s="651">
        <f>SUM(AR465:AV465)</f>
        <v>1.2640609550000004</v>
      </c>
      <c r="AX465" s="748">
        <f>AW465/I465*100</f>
        <v>12.201360569498073</v>
      </c>
      <c r="AY465" s="935">
        <v>1.31</v>
      </c>
      <c r="AZ465" s="873">
        <v>56.02</v>
      </c>
      <c r="BA465" s="873">
        <v>-18.490000000000002</v>
      </c>
      <c r="BB465" s="873">
        <v>-4.05</v>
      </c>
      <c r="BC465" s="873">
        <v>2.4899999999999998</v>
      </c>
      <c r="BE465" s="624">
        <v>2015</v>
      </c>
      <c r="BF465" s="899">
        <f>IF(BE465&gt;2008,0,IF(BE465&gt;2001,1,IF(BE465&gt;1990,2,IF(BE465&gt;1980,3,IF(BE465&gt;1973,4,IF(BE465&gt;1970,5,IF(BE465&gt;1960,6,IF(BE465&gt;1958,7,IF(BE465&gt;1953,8,9)))))))))</f>
        <v>0</v>
      </c>
      <c r="BG465" s="883">
        <v>6.4</v>
      </c>
    </row>
    <row r="466" spans="1:59" ht="11.25" customHeight="1" x14ac:dyDescent="0.2">
      <c r="A466" s="872" t="s">
        <v>670</v>
      </c>
      <c r="B466" s="876" t="s">
        <v>671</v>
      </c>
      <c r="C466" s="933" t="s">
        <v>4196</v>
      </c>
      <c r="D466" s="933" t="s">
        <v>4329</v>
      </c>
      <c r="E466" s="733">
        <v>18</v>
      </c>
      <c r="F466" s="1158">
        <v>176</v>
      </c>
      <c r="G466" s="1127" t="s">
        <v>106</v>
      </c>
      <c r="H466" s="1127" t="s">
        <v>106</v>
      </c>
      <c r="I466" s="875">
        <v>69.650000000000006</v>
      </c>
      <c r="J466" s="651">
        <f>(M466/I466)*100</f>
        <v>2.7566403445800427</v>
      </c>
      <c r="K466" s="878">
        <v>0.48</v>
      </c>
      <c r="L466" s="888">
        <v>4</v>
      </c>
      <c r="M466" s="642">
        <f>K466*L466</f>
        <v>1.92</v>
      </c>
      <c r="N466" s="871" t="s">
        <v>148</v>
      </c>
      <c r="O466" s="734">
        <v>0.46</v>
      </c>
      <c r="P466" s="867">
        <v>43705</v>
      </c>
      <c r="Q466" s="867">
        <v>43721</v>
      </c>
      <c r="R466" s="642">
        <f>(K466-O466)/O466*100</f>
        <v>4.3478260869565135</v>
      </c>
      <c r="S466" s="701">
        <f>IF(INDEX(Historical!$D$7:$D$1254,MATCH(B466,Historical!$B$7:$B$1278,0))=0,"n/a",(INDEX(Historical!$C$7:$C$1256,MATCH(B466,Historical!$B$7:$B$1278,0))/INDEX(Historical!$D$7:$D$1254,MATCH(B466,Historical!$B$7:$B$1278,0))-1)*100)</f>
        <v>6.8181818181818121</v>
      </c>
      <c r="T466" s="701">
        <f>IF(INDEX(Historical!$F$7:$F$1247,MATCH(B466,Historical!$B$7:$B$1278,0))=0,"n/a",((INDEX(Historical!$C$7:$C$1256,MATCH(B466,Historical!$B$7:$B$1278,0))/INDEX(Historical!$F$7:$F$1247,MATCH(B466,Historical!$B$7:$B$1278,0)))^(1/3)-1)*100)</f>
        <v>14.269177501474516</v>
      </c>
      <c r="U466" s="701">
        <f>IF(INDEX(Historical!$H$7:$H$1247,MATCH(B466,Historical!$B$7:$B$1278,0))=0,"n/a",((INDEX(Historical!$C$7:$C$1256,MATCH(B466,Historical!$B$7:$B$1278,0))/INDEX(Historical!$H$7:$H$1247,MATCH(B466,Historical!$B$7:$B$1278,0)))^(1/5)-1)*100)</f>
        <v>11.724088138874865</v>
      </c>
      <c r="V466" s="701">
        <f>IF(INDEX(Historical!$O$7:$O$1247,MATCH(B466,Historical!$B$7:$B$1278,0))=0,"n/a",((INDEX(Historical!$C$7:$C$1256,MATCH(B466,Historical!$B$7:$B$1278,0))/INDEX(Historical!$O$7:$O$1247,MATCH(B466,Historical!$B$7:$B$1278,0)))^(1/10)-1)*100)</f>
        <v>8.91978771492421</v>
      </c>
      <c r="W466" s="702">
        <f>IF(OR(U466&lt;=0,U466="n/a",V466&lt;=0,V466="n/a"),"n/a",U466/V466)</f>
        <v>1.3143909377191365</v>
      </c>
      <c r="X466" s="703">
        <f>IF(OR(AJ466&lt;=0,AJ466="n/a",U466&lt;=0,U466="n/a"),"n/a",U466/AJ466)</f>
        <v>0.42633047777726779</v>
      </c>
      <c r="Y466" s="876"/>
      <c r="Z466" s="651">
        <f>IF(OR(AC466&lt;0.01,AC466="n/a"),"n/a",M466/AC466*100)</f>
        <v>79.668049792531122</v>
      </c>
      <c r="AA466" s="887">
        <f>IF(OR(AC466&lt;0.01,AC466="n/a"),"n/a",I466/AC466)</f>
        <v>28.900414937759336</v>
      </c>
      <c r="AB466" s="888">
        <v>6</v>
      </c>
      <c r="AC466" s="866">
        <v>2.41</v>
      </c>
      <c r="AD466" s="866">
        <v>4.8</v>
      </c>
      <c r="AE466" s="866">
        <v>8.58</v>
      </c>
      <c r="AF466" s="866">
        <v>11.2</v>
      </c>
      <c r="AG466" s="866">
        <v>38.6</v>
      </c>
      <c r="AH466" s="866">
        <v>-21</v>
      </c>
      <c r="AI466" s="866">
        <v>10.879999999999999</v>
      </c>
      <c r="AJ466" s="866">
        <v>27.500000000000004</v>
      </c>
      <c r="AK466" s="866">
        <v>6.02</v>
      </c>
      <c r="AL466" s="879">
        <v>18800</v>
      </c>
      <c r="AM466" s="873">
        <v>0.2</v>
      </c>
      <c r="AN466" s="866">
        <v>0</v>
      </c>
      <c r="AO466" s="740">
        <f>IF(U466="n/a","n/a",IF(AA466&lt;0,"n/a",IF(AA466="n/a","n/a",J466+U466-AA466)))</f>
        <v>-14.419686454304429</v>
      </c>
      <c r="AP466" s="741">
        <f>IF(U466="n/a","n/a",J466+U466)</f>
        <v>14.480728483454907</v>
      </c>
      <c r="AQ466" s="889">
        <f>IF(OR(AC466&lt;0.01,AF466="n/a"),"n/a",(I466/SQRT(22.5*AC466*(I466/AF466))-1)*100)</f>
        <v>279.28860152360943</v>
      </c>
      <c r="AR466" s="651">
        <f>INDEX(Historical!$C$7:$C$1256,MATCH(B466,Historical!$B$7:$B$1278,0))*IF(AH466="n/a",1.03,IF(AH466&lt;0,1.01,IF(AH466&gt;10,1.1,(1+AH466/100))))</f>
        <v>1.8987999999999998</v>
      </c>
      <c r="AS466" s="887">
        <f>IF($AI466="n/a",1.03*AR466,IF($AI466&lt;0,1.01*AR466,IF($AI466&gt;10,1.1*AR466,(1+$AI466/100)*AR466)))</f>
        <v>2.0886800000000001</v>
      </c>
      <c r="AT466" s="887">
        <f>IF($AK466="n/a",1.03*AS466,IF($AK466&lt;0,1.01*AS466,IF($AK466&gt;10,1.1*AS466,(1+$AK466/100)*AS466)))</f>
        <v>2.2144185360000002</v>
      </c>
      <c r="AU466" s="887">
        <f>IF($AK466="n/a",1.03*AT466,IF($AK466&lt;0,1.01*AT466,IF($AK466&gt;10,1.1*AT466,(1+$AK466/100)*AT466)))</f>
        <v>2.3477265318672003</v>
      </c>
      <c r="AV466" s="887">
        <f>IF($AK466="n/a",1.03*AU466,IF($AK466&lt;0,1.01*AU466,IF($AK466&gt;10,1.1*AU466,(1+$AK466/100)*AU466)))</f>
        <v>2.4890596690856057</v>
      </c>
      <c r="AW466" s="651">
        <f>SUM(AR466:AV466)</f>
        <v>11.038684736952806</v>
      </c>
      <c r="AX466" s="748">
        <f>AW466/I466*100</f>
        <v>15.848793592179188</v>
      </c>
      <c r="AY466" s="935">
        <v>1.25</v>
      </c>
      <c r="AZ466" s="873">
        <v>66.11</v>
      </c>
      <c r="BA466" s="873">
        <v>-6.97</v>
      </c>
      <c r="BB466" s="873">
        <v>0.61</v>
      </c>
      <c r="BC466" s="873">
        <v>13.450000000000001</v>
      </c>
      <c r="BE466" s="624">
        <v>2002</v>
      </c>
      <c r="BF466" s="899">
        <f>IF(BE466&gt;2008,0,IF(BE466&gt;2001,1,IF(BE466&gt;1990,2,IF(BE466&gt;1980,3,IF(BE466&gt;1973,4,IF(BE466&gt;1970,5,IF(BE466&gt;1960,6,IF(BE466&gt;1958,7,IF(BE466&gt;1953,8,9)))))))))</f>
        <v>1</v>
      </c>
      <c r="BG466" s="883">
        <v>18.099999999999998</v>
      </c>
    </row>
    <row r="467" spans="1:59" ht="11.25" customHeight="1" x14ac:dyDescent="0.2">
      <c r="A467" s="864" t="s">
        <v>685</v>
      </c>
      <c r="B467" s="876" t="s">
        <v>686</v>
      </c>
      <c r="C467" s="933" t="s">
        <v>108</v>
      </c>
      <c r="D467" s="933" t="s">
        <v>4341</v>
      </c>
      <c r="E467" s="733">
        <v>18</v>
      </c>
      <c r="F467" s="1158">
        <v>177</v>
      </c>
      <c r="G467" s="1178" t="s">
        <v>37</v>
      </c>
      <c r="H467" s="1178" t="s">
        <v>106</v>
      </c>
      <c r="I467" s="875">
        <v>36</v>
      </c>
      <c r="J467" s="651">
        <f>(M467/I467)*100</f>
        <v>3.8888888888888888</v>
      </c>
      <c r="K467" s="885">
        <v>0.35</v>
      </c>
      <c r="L467" s="888">
        <v>4</v>
      </c>
      <c r="M467" s="642">
        <f>K467*L467</f>
        <v>1.4</v>
      </c>
      <c r="N467" s="871" t="s">
        <v>148</v>
      </c>
      <c r="O467" s="735">
        <v>0.33</v>
      </c>
      <c r="P467" s="619">
        <v>43802</v>
      </c>
      <c r="Q467" s="619">
        <v>43811</v>
      </c>
      <c r="R467" s="642">
        <f>(K467-O467)/O467*100</f>
        <v>6.060606060606049</v>
      </c>
      <c r="S467" s="701">
        <f>IF(INDEX(Historical!$D$7:$D$1254,MATCH(B467,Historical!$B$7:$B$1278,0))=0,"n/a",(INDEX(Historical!$C$7:$C$1256,MATCH(B467,Historical!$B$7:$B$1278,0))/INDEX(Historical!$D$7:$D$1254,MATCH(B467,Historical!$B$7:$B$1278,0))-1)*100)</f>
        <v>3.0769230769230882</v>
      </c>
      <c r="T467" s="701">
        <f>IF(INDEX(Historical!$F$7:$F$1247,MATCH(B467,Historical!$B$7:$B$1278,0))=0,"n/a",((INDEX(Historical!$C$7:$C$1256,MATCH(B467,Historical!$B$7:$B$1278,0))/INDEX(Historical!$F$7:$F$1247,MATCH(B467,Historical!$B$7:$B$1278,0)))^(1/3)-1)*100)</f>
        <v>7.4550954544485792</v>
      </c>
      <c r="U467" s="701">
        <f>IF(INDEX(Historical!$H$7:$H$1247,MATCH(B467,Historical!$B$7:$B$1278,0))=0,"n/a",((INDEX(Historical!$C$7:$C$1256,MATCH(B467,Historical!$B$7:$B$1278,0))/INDEX(Historical!$H$7:$H$1247,MATCH(B467,Historical!$B$7:$B$1278,0)))^(1/5)-1)*100)</f>
        <v>8.7738311618946732</v>
      </c>
      <c r="V467" s="701">
        <f>IF(INDEX(Historical!$O$7:$O$1247,MATCH(B467,Historical!$B$7:$B$1278,0))=0,"n/a",((INDEX(Historical!$C$7:$C$1256,MATCH(B467,Historical!$B$7:$B$1278,0))/INDEX(Historical!$O$7:$O$1247,MATCH(B467,Historical!$B$7:$B$1278,0)))^(1/10)-1)*100)</f>
        <v>8.8287636432508254</v>
      </c>
      <c r="W467" s="702">
        <f>IF(OR(U467&lt;=0,U467="n/a",V467&lt;=0,V467="n/a"),"n/a",U467/V467)</f>
        <v>0.99377800974453023</v>
      </c>
      <c r="X467" s="703" t="str">
        <f>IF(OR(AJ467&lt;=0,AJ467="n/a",U467&lt;=0,U467="n/a"),"n/a",U467/AJ467)</f>
        <v>n/a</v>
      </c>
      <c r="Y467" s="877"/>
      <c r="Z467" s="651" t="str">
        <f>IF(OR(AC467&lt;0.01,AC467="n/a"),"n/a",M467/AC467*100)</f>
        <v>n/a</v>
      </c>
      <c r="AA467" s="887" t="str">
        <f>IF(OR(AC467&lt;0.01,AC467="n/a"),"n/a",I467/AC467)</f>
        <v>n/a</v>
      </c>
      <c r="AB467" s="888">
        <v>12</v>
      </c>
      <c r="AC467" s="866" t="s">
        <v>136</v>
      </c>
      <c r="AD467" s="866" t="s">
        <v>136</v>
      </c>
      <c r="AE467" s="866" t="s">
        <v>136</v>
      </c>
      <c r="AF467" s="866" t="s">
        <v>136</v>
      </c>
      <c r="AG467" s="866" t="s">
        <v>136</v>
      </c>
      <c r="AH467" s="866" t="s">
        <v>136</v>
      </c>
      <c r="AI467" s="866" t="s">
        <v>136</v>
      </c>
      <c r="AJ467" s="866" t="s">
        <v>136</v>
      </c>
      <c r="AK467" s="866" t="s">
        <v>136</v>
      </c>
      <c r="AL467" s="879" t="s">
        <v>136</v>
      </c>
      <c r="AM467" s="873" t="s">
        <v>136</v>
      </c>
      <c r="AN467" s="866" t="s">
        <v>136</v>
      </c>
      <c r="AO467" s="740" t="str">
        <f>IF(U467="n/a","n/a",IF(AA467&lt;0,"n/a",IF(AA467="n/a","n/a",J467+U467-AA467)))</f>
        <v>n/a</v>
      </c>
      <c r="AP467" s="741">
        <f>IF(U467="n/a","n/a",J467+U467)</f>
        <v>12.662720050783562</v>
      </c>
      <c r="AQ467" s="889" t="str">
        <f>IF(OR(AC467&lt;0.01,AF467="n/a"),"n/a",(I467/SQRT(22.5*AC467*(I467/AF467))-1)*100)</f>
        <v>n/a</v>
      </c>
      <c r="AR467" s="651">
        <f>INDEX(Historical!$C$7:$C$1256,MATCH(B467,Historical!$B$7:$B$1278,0))*IF(AH467="n/a",1.03,IF(AH467&lt;0,1.01,IF(AH467&gt;10,1.1,(1+AH467/100))))</f>
        <v>1.3802000000000001</v>
      </c>
      <c r="AS467" s="887">
        <f>IF($AI467="n/a",1.03*AR467,IF($AI467&lt;0,1.01*AR467,IF($AI467&gt;10,1.1*AR467,(1+$AI467/100)*AR467)))</f>
        <v>1.4216060000000001</v>
      </c>
      <c r="AT467" s="887">
        <f>IF($AK467="n/a",1.03*AS467,IF($AK467&lt;0,1.01*AS467,IF($AK467&gt;10,1.1*AS467,(1+$AK467/100)*AS467)))</f>
        <v>1.4642541800000002</v>
      </c>
      <c r="AU467" s="887">
        <f>IF($AK467="n/a",1.03*AT467,IF($AK467&lt;0,1.01*AT467,IF($AK467&gt;10,1.1*AT467,(1+$AK467/100)*AT467)))</f>
        <v>1.5081818054000002</v>
      </c>
      <c r="AV467" s="887">
        <f>IF($AK467="n/a",1.03*AU467,IF($AK467&lt;0,1.01*AU467,IF($AK467&gt;10,1.1*AU467,(1+$AK467/100)*AU467)))</f>
        <v>1.5534272595620002</v>
      </c>
      <c r="AW467" s="651">
        <f>SUM(AR467:AV467)</f>
        <v>7.3276692449620011</v>
      </c>
      <c r="AX467" s="748">
        <f>AW467/I467*100</f>
        <v>20.354636791561116</v>
      </c>
      <c r="AY467" s="935" t="s">
        <v>136</v>
      </c>
      <c r="AZ467" s="873" t="s">
        <v>136</v>
      </c>
      <c r="BA467" s="873" t="s">
        <v>136</v>
      </c>
      <c r="BB467" s="873" t="s">
        <v>136</v>
      </c>
      <c r="BC467" s="873" t="s">
        <v>136</v>
      </c>
      <c r="BD467" s="908" t="s">
        <v>4268</v>
      </c>
      <c r="BE467" s="624">
        <v>2002</v>
      </c>
      <c r="BF467" s="899">
        <f>IF(BE467&gt;2008,0,IF(BE467&gt;2001,1,IF(BE467&gt;1990,2,IF(BE467&gt;1980,3,IF(BE467&gt;1973,4,IF(BE467&gt;1970,5,IF(BE467&gt;1960,6,IF(BE467&gt;1958,7,IF(BE467&gt;1953,8,9)))))))))</f>
        <v>1</v>
      </c>
      <c r="BG467" s="883" t="s">
        <v>136</v>
      </c>
    </row>
    <row r="468" spans="1:59" ht="11.25" customHeight="1" x14ac:dyDescent="0.2">
      <c r="A468" s="872" t="s">
        <v>2538</v>
      </c>
      <c r="B468" s="876" t="s">
        <v>2539</v>
      </c>
      <c r="C468" s="933" t="s">
        <v>4196</v>
      </c>
      <c r="D468" s="933" t="s">
        <v>4340</v>
      </c>
      <c r="E468" s="733">
        <v>7</v>
      </c>
      <c r="F468" s="1158">
        <v>614</v>
      </c>
      <c r="G468" s="1136" t="s">
        <v>106</v>
      </c>
      <c r="H468" s="1136" t="s">
        <v>106</v>
      </c>
      <c r="I468" s="875">
        <v>31.28</v>
      </c>
      <c r="J468" s="651">
        <f>(M468/I468)*100</f>
        <v>3.3248081841432229</v>
      </c>
      <c r="K468" s="878">
        <v>0.26</v>
      </c>
      <c r="L468" s="888">
        <v>4</v>
      </c>
      <c r="M468" s="642">
        <f>K468*L468</f>
        <v>1.04</v>
      </c>
      <c r="N468" s="871" t="s">
        <v>303</v>
      </c>
      <c r="O468" s="734">
        <v>0.25</v>
      </c>
      <c r="P468" s="862">
        <v>43875</v>
      </c>
      <c r="Q468" s="862">
        <v>43899</v>
      </c>
      <c r="R468" s="642">
        <f>(K468-O468)/O468*100</f>
        <v>4.0000000000000036</v>
      </c>
      <c r="S468" s="701">
        <f>IF(INDEX(Historical!$D$7:$D$1254,MATCH(B468,Historical!$B$7:$B$1278,0))=0,"n/a",(INDEX(Historical!$C$7:$C$1256,MATCH(B468,Historical!$B$7:$B$1278,0))/INDEX(Historical!$D$7:$D$1254,MATCH(B468,Historical!$B$7:$B$1278,0))-1)*100)</f>
        <v>8.6956521739130377</v>
      </c>
      <c r="T468" s="701">
        <f>IF(INDEX(Historical!$F$7:$F$1247,MATCH(B468,Historical!$B$7:$B$1278,0))=0,"n/a",((INDEX(Historical!$C$7:$C$1256,MATCH(B468,Historical!$B$7:$B$1278,0))/INDEX(Historical!$F$7:$F$1247,MATCH(B468,Historical!$B$7:$B$1278,0)))^(1/3)-1)*100)</f>
        <v>7.7217345015941907</v>
      </c>
      <c r="U468" s="701">
        <f>IF(INDEX(Historical!$H$7:$H$1247,MATCH(B468,Historical!$B$7:$B$1278,0))=0,"n/a",((INDEX(Historical!$C$7:$C$1256,MATCH(B468,Historical!$B$7:$B$1278,0))/INDEX(Historical!$H$7:$H$1247,MATCH(B468,Historical!$B$7:$B$1278,0)))^(1/5)-1)*100)</f>
        <v>10.756634324829006</v>
      </c>
      <c r="V468" s="701">
        <f>IF(INDEX(Historical!$O$7:$O$1247,MATCH(B468,Historical!$B$7:$B$1278,0))=0,"n/a",((INDEX(Historical!$C$7:$C$1256,MATCH(B468,Historical!$B$7:$B$1278,0))/INDEX(Historical!$O$7:$O$1247,MATCH(B468,Historical!$B$7:$B$1278,0)))^(1/10)-1)*100)</f>
        <v>12.068872384564933</v>
      </c>
      <c r="W468" s="702">
        <f>IF(OR(U468&lt;=0,U468="n/a",V468&lt;=0,V468="n/a"),"n/a",U468/V468)</f>
        <v>0.89127086459094818</v>
      </c>
      <c r="X468" s="703">
        <f>IF(OR(AJ468&lt;=0,AJ468="n/a",U468&lt;=0,U468="n/a"),"n/a",U468/AJ468)</f>
        <v>2.501542866239304</v>
      </c>
      <c r="Y468" s="877"/>
      <c r="Z468" s="651">
        <f>IF(OR(AC468&lt;0.01,AC468="n/a"),"n/a",M468/AC468*100)</f>
        <v>53.8860103626943</v>
      </c>
      <c r="AA468" s="887">
        <f>IF(OR(AC468&lt;0.01,AC468="n/a"),"n/a",I468/AC468)</f>
        <v>16.207253886010363</v>
      </c>
      <c r="AB468" s="888">
        <v>12</v>
      </c>
      <c r="AC468" s="866">
        <v>1.93</v>
      </c>
      <c r="AD468" s="866">
        <v>2.8</v>
      </c>
      <c r="AE468" s="866">
        <v>3.12</v>
      </c>
      <c r="AF468" s="866">
        <v>3.23</v>
      </c>
      <c r="AG468" s="866">
        <v>20.8</v>
      </c>
      <c r="AH468" s="866">
        <v>7.9</v>
      </c>
      <c r="AI468" s="866">
        <v>-29.520000000000003</v>
      </c>
      <c r="AJ468" s="866">
        <v>4.3</v>
      </c>
      <c r="AK468" s="866">
        <v>5.79</v>
      </c>
      <c r="AL468" s="879">
        <v>4120</v>
      </c>
      <c r="AM468" s="873">
        <v>1</v>
      </c>
      <c r="AN468" s="866">
        <v>7.0000000000000007E-2</v>
      </c>
      <c r="AO468" s="740">
        <f>IF(U468="n/a","n/a",IF(AA468&lt;0,"n/a",IF(AA468="n/a","n/a",J468+U468-AA468)))</f>
        <v>-2.1258113770381346</v>
      </c>
      <c r="AP468" s="741">
        <f>IF(U468="n/a","n/a",J468+U468)</f>
        <v>14.081442508972229</v>
      </c>
      <c r="AQ468" s="889">
        <f>IF(OR(AC468&lt;0.01,AF468="n/a"),"n/a",(I468/SQRT(22.5*AC468*(I468/AF468))-1)*100)</f>
        <v>52.533318840053923</v>
      </c>
      <c r="AR468" s="651">
        <f>INDEX(Historical!$C$7:$C$1256,MATCH(B468,Historical!$B$7:$B$1278,0))*IF(AH468="n/a",1.03,IF(AH468&lt;0,1.01,IF(AH468&gt;10,1.1,(1+AH468/100))))</f>
        <v>1.079</v>
      </c>
      <c r="AS468" s="887">
        <f>IF($AI468="n/a",1.03*AR468,IF($AI468&lt;0,1.01*AR468,IF($AI468&gt;10,1.1*AR468,(1+$AI468/100)*AR468)))</f>
        <v>1.08979</v>
      </c>
      <c r="AT468" s="887">
        <f>IF($AK468="n/a",1.03*AS468,IF($AK468&lt;0,1.01*AS468,IF($AK468&gt;10,1.1*AS468,(1+$AK468/100)*AS468)))</f>
        <v>1.152888841</v>
      </c>
      <c r="AU468" s="887">
        <f>IF($AK468="n/a",1.03*AT468,IF($AK468&lt;0,1.01*AT468,IF($AK468&gt;10,1.1*AT468,(1+$AK468/100)*AT468)))</f>
        <v>1.2196411048939</v>
      </c>
      <c r="AV468" s="887">
        <f>IF($AK468="n/a",1.03*AU468,IF($AK468&lt;0,1.01*AU468,IF($AK468&gt;10,1.1*AU468,(1+$AK468/100)*AU468)))</f>
        <v>1.2902583248672568</v>
      </c>
      <c r="AW468" s="651">
        <f>SUM(AR468:AV468)</f>
        <v>5.8315782707611561</v>
      </c>
      <c r="AX468" s="748">
        <f>AW468/I468*100</f>
        <v>18.643153039517763</v>
      </c>
      <c r="AY468" s="935">
        <v>0.96</v>
      </c>
      <c r="AZ468" s="873">
        <v>53.180000000000007</v>
      </c>
      <c r="BA468" s="873">
        <v>-34.68</v>
      </c>
      <c r="BB468" s="873">
        <v>-12.09</v>
      </c>
      <c r="BC468" s="873">
        <v>-16.61</v>
      </c>
      <c r="BE468" s="624">
        <v>2014</v>
      </c>
      <c r="BF468" s="899">
        <f>IF(BE468&gt;2008,0,IF(BE468&gt;2001,1,IF(BE468&gt;1990,2,IF(BE468&gt;1980,3,IF(BE468&gt;1973,4,IF(BE468&gt;1970,5,IF(BE468&gt;1960,6,IF(BE468&gt;1958,7,IF(BE468&gt;1953,8,9)))))))))</f>
        <v>0</v>
      </c>
      <c r="BG468" s="883">
        <v>14.7</v>
      </c>
    </row>
    <row r="469" spans="1:59" ht="11.25" customHeight="1" x14ac:dyDescent="0.2">
      <c r="A469" s="881" t="s">
        <v>4113</v>
      </c>
      <c r="B469" s="876" t="s">
        <v>4114</v>
      </c>
      <c r="C469" s="933" t="s">
        <v>108</v>
      </c>
      <c r="D469" s="933" t="s">
        <v>4341</v>
      </c>
      <c r="E469" s="733">
        <v>7</v>
      </c>
      <c r="F469" s="1158">
        <v>596</v>
      </c>
      <c r="G469" s="1178" t="s">
        <v>106</v>
      </c>
      <c r="H469" s="1178" t="s">
        <v>106</v>
      </c>
      <c r="I469" s="875">
        <v>27.38</v>
      </c>
      <c r="J469" s="651">
        <f>(M469/I469)*100</f>
        <v>3.9444850255661073</v>
      </c>
      <c r="K469" s="878">
        <v>0.27</v>
      </c>
      <c r="L469" s="888">
        <v>4</v>
      </c>
      <c r="M469" s="642">
        <f>K469*L469</f>
        <v>1.08</v>
      </c>
      <c r="N469" s="871" t="s">
        <v>148</v>
      </c>
      <c r="O469" s="734">
        <v>0.26</v>
      </c>
      <c r="P469" s="619">
        <v>43796</v>
      </c>
      <c r="Q469" s="619">
        <v>43812</v>
      </c>
      <c r="R469" s="642">
        <f>(K469-O469)/O469*100</f>
        <v>3.8461538461538494</v>
      </c>
      <c r="S469" s="701">
        <f>IF(INDEX(Historical!$D$7:$D$1254,MATCH(B469,Historical!$B$7:$B$1278,0))=0,"n/a",(INDEX(Historical!$C$7:$C$1256,MATCH(B469,Historical!$B$7:$B$1278,0))/INDEX(Historical!$D$7:$D$1254,MATCH(B469,Historical!$B$7:$B$1278,0))-1)*100)</f>
        <v>6.0606060606060552</v>
      </c>
      <c r="T469" s="701">
        <f>IF(INDEX(Historical!$F$7:$F$1247,MATCH(B469,Historical!$B$7:$B$1278,0))=0,"n/a",((INDEX(Historical!$C$7:$C$1256,MATCH(B469,Historical!$B$7:$B$1278,0))/INDEX(Historical!$F$7:$F$1247,MATCH(B469,Historical!$B$7:$B$1278,0)))^(1/3)-1)*100)</f>
        <v>5.2726599609396629</v>
      </c>
      <c r="U469" s="701">
        <f>IF(INDEX(Historical!$H$7:$H$1247,MATCH(B469,Historical!$B$7:$B$1278,0))=0,"n/a",((INDEX(Historical!$C$7:$C$1256,MATCH(B469,Historical!$B$7:$B$1278,0))/INDEX(Historical!$H$7:$H$1247,MATCH(B469,Historical!$B$7:$B$1278,0)))^(1/5)-1)*100)</f>
        <v>4.5639552591273169</v>
      </c>
      <c r="V469" s="701">
        <f>IF(INDEX(Historical!$O$7:$O$1247,MATCH(B469,Historical!$B$7:$B$1278,0))=0,"n/a",((INDEX(Historical!$C$7:$C$1256,MATCH(B469,Historical!$B$7:$B$1278,0))/INDEX(Historical!$O$7:$O$1247,MATCH(B469,Historical!$B$7:$B$1278,0)))^(1/10)-1)*100)</f>
        <v>2.7566485675441399</v>
      </c>
      <c r="W469" s="702">
        <f>IF(OR(U469&lt;=0,U469="n/a",V469&lt;=0,V469="n/a"),"n/a",U469/V469)</f>
        <v>1.6556173727989134</v>
      </c>
      <c r="X469" s="703">
        <f>IF(OR(AJ469&lt;=0,AJ469="n/a",U469&lt;=0,U469="n/a"),"n/a",U469/AJ469)</f>
        <v>0.44744659403208992</v>
      </c>
      <c r="Y469" s="877"/>
      <c r="Z469" s="651">
        <f>IF(OR(AC469&lt;0.01,AC469="n/a"),"n/a",M469/AC469*100)</f>
        <v>49.31506849315069</v>
      </c>
      <c r="AA469" s="887">
        <f>IF(OR(AC469&lt;0.01,AC469="n/a"),"n/a",I469/AC469)</f>
        <v>12.502283105022832</v>
      </c>
      <c r="AB469" s="888">
        <v>12</v>
      </c>
      <c r="AC469" s="866">
        <v>2.19</v>
      </c>
      <c r="AD469" s="866">
        <v>2.5</v>
      </c>
      <c r="AE469" s="866">
        <v>3.3</v>
      </c>
      <c r="AF469" s="866">
        <v>1.05</v>
      </c>
      <c r="AG469" s="866">
        <v>8.6</v>
      </c>
      <c r="AH469" s="866">
        <v>12.6</v>
      </c>
      <c r="AI469" s="866">
        <v>15.93</v>
      </c>
      <c r="AJ469" s="866">
        <v>10.199999999999999</v>
      </c>
      <c r="AK469" s="866">
        <v>5</v>
      </c>
      <c r="AL469" s="879">
        <v>1190</v>
      </c>
      <c r="AM469" s="873">
        <v>1</v>
      </c>
      <c r="AN469" s="866">
        <v>0.23</v>
      </c>
      <c r="AO469" s="740">
        <f>IF(U469="n/a","n/a",IF(AA469&lt;0,"n/a",IF(AA469="n/a","n/a",J469+U469-AA469)))</f>
        <v>-3.993842820329407</v>
      </c>
      <c r="AP469" s="741">
        <f>IF(U469="n/a","n/a",J469+U469)</f>
        <v>8.5084402846934246</v>
      </c>
      <c r="AQ469" s="889">
        <f>IF(OR(AC469&lt;0.01,AF469="n/a"),"n/a",(I469/SQRT(22.5*AC469*(I469/AF469))-1)*100)</f>
        <v>-23.616763734808998</v>
      </c>
      <c r="AR469" s="651">
        <f>INDEX(Historical!$C$7:$C$1256,MATCH(B469,Historical!$B$7:$B$1278,0))*IF(AH469="n/a",1.03,IF(AH469&lt;0,1.01,IF(AH469&gt;10,1.1,(1+AH469/100))))</f>
        <v>1.1550000000000002</v>
      </c>
      <c r="AS469" s="887">
        <f>IF($AI469="n/a",1.03*AR469,IF($AI469&lt;0,1.01*AR469,IF($AI469&gt;10,1.1*AR469,(1+$AI469/100)*AR469)))</f>
        <v>1.2705000000000004</v>
      </c>
      <c r="AT469" s="887">
        <f>IF($AK469="n/a",1.03*AS469,IF($AK469&lt;0,1.01*AS469,IF($AK469&gt;10,1.1*AS469,(1+$AK469/100)*AS469)))</f>
        <v>1.3340250000000005</v>
      </c>
      <c r="AU469" s="887">
        <f>IF($AK469="n/a",1.03*AT469,IF($AK469&lt;0,1.01*AT469,IF($AK469&gt;10,1.1*AT469,(1+$AK469/100)*AT469)))</f>
        <v>1.4007262500000006</v>
      </c>
      <c r="AV469" s="887">
        <f>IF($AK469="n/a",1.03*AU469,IF($AK469&lt;0,1.01*AU469,IF($AK469&gt;10,1.1*AU469,(1+$AK469/100)*AU469)))</f>
        <v>1.4707625625000007</v>
      </c>
      <c r="AW469" s="651">
        <f>SUM(AR469:AV469)</f>
        <v>6.6310138125000027</v>
      </c>
      <c r="AX469" s="748">
        <f>AW469/I469*100</f>
        <v>24.218458044192854</v>
      </c>
      <c r="AY469" s="935">
        <v>0.71</v>
      </c>
      <c r="AZ469" s="873">
        <v>4.5</v>
      </c>
      <c r="BA469" s="873">
        <v>-34.020000000000003</v>
      </c>
      <c r="BB469" s="873">
        <v>-4.75</v>
      </c>
      <c r="BC469" s="873">
        <v>-13.320000000000002</v>
      </c>
      <c r="BE469" s="624">
        <v>2013</v>
      </c>
      <c r="BF469" s="899">
        <f>IF(BE469&gt;2008,0,IF(BE469&gt;2001,1,IF(BE469&gt;1990,2,IF(BE469&gt;1980,3,IF(BE469&gt;1973,4,IF(BE469&gt;1970,5,IF(BE469&gt;1960,6,IF(BE469&gt;1958,7,IF(BE469&gt;1953,8,9)))))))))</f>
        <v>0</v>
      </c>
      <c r="BG469" s="883">
        <v>1</v>
      </c>
    </row>
    <row r="470" spans="1:59" s="774" customFormat="1" ht="11.25" customHeight="1" x14ac:dyDescent="0.2">
      <c r="A470" s="755" t="s">
        <v>295</v>
      </c>
      <c r="B470" s="1159" t="s">
        <v>296</v>
      </c>
      <c r="C470" s="933" t="s">
        <v>178</v>
      </c>
      <c r="D470" s="933" t="s">
        <v>4339</v>
      </c>
      <c r="E470" s="756">
        <v>35</v>
      </c>
      <c r="F470" s="1158">
        <v>77</v>
      </c>
      <c r="G470" s="1181" t="s">
        <v>106</v>
      </c>
      <c r="H470" s="1181" t="s">
        <v>106</v>
      </c>
      <c r="I470" s="767">
        <v>19.489999999999998</v>
      </c>
      <c r="J470" s="758">
        <f>(M470/I470)*100</f>
        <v>3.9507439712673169</v>
      </c>
      <c r="K470" s="759">
        <v>0.1925</v>
      </c>
      <c r="L470" s="760">
        <v>4</v>
      </c>
      <c r="M470" s="761">
        <f>K470*L470</f>
        <v>0.77</v>
      </c>
      <c r="N470" s="762" t="s">
        <v>148</v>
      </c>
      <c r="O470" s="1171">
        <v>0.19</v>
      </c>
      <c r="P470" s="764">
        <v>43979</v>
      </c>
      <c r="Q470" s="764">
        <v>43997</v>
      </c>
      <c r="R470" s="761">
        <f>(K470-O470)/O470*100</f>
        <v>1.3157894736842117</v>
      </c>
      <c r="S470" s="701">
        <f>IF(INDEX(Historical!$D$7:$D$1254,MATCH(B470,Historical!$B$7:$B$1278,0))=0,"n/a",(INDEX(Historical!$C$7:$C$1256,MATCH(B470,Historical!$B$7:$B$1278,0))/INDEX(Historical!$D$7:$D$1254,MATCH(B470,Historical!$B$7:$B$1278,0))-1)*100)</f>
        <v>11.363636363636353</v>
      </c>
      <c r="T470" s="701">
        <f>IF(INDEX(Historical!$F$7:$F$1247,MATCH(B470,Historical!$B$7:$B$1278,0))=0,"n/a",((INDEX(Historical!$C$7:$C$1256,MATCH(B470,Historical!$B$7:$B$1278,0))/INDEX(Historical!$F$7:$F$1247,MATCH(B470,Historical!$B$7:$B$1278,0)))^(1/3)-1)*100)</f>
        <v>29.83141660670432</v>
      </c>
      <c r="U470" s="701">
        <f>IF(INDEX(Historical!$H$7:$H$1247,MATCH(B470,Historical!$B$7:$B$1278,0))=0,"n/a",((INDEX(Historical!$C$7:$C$1256,MATCH(B470,Historical!$B$7:$B$1278,0))/INDEX(Historical!$H$7:$H$1247,MATCH(B470,Historical!$B$7:$B$1278,0)))^(1/5)-1)*100)</f>
        <v>17.913935781862335</v>
      </c>
      <c r="V470" s="701">
        <f>IF(INDEX(Historical!$O$7:$O$1247,MATCH(B470,Historical!$B$7:$B$1278,0))=0,"n/a",((INDEX(Historical!$C$7:$C$1256,MATCH(B470,Historical!$B$7:$B$1278,0))/INDEX(Historical!$O$7:$O$1247,MATCH(B470,Historical!$B$7:$B$1278,0)))^(1/10)-1)*100)</f>
        <v>13.471262255653782</v>
      </c>
      <c r="W470" s="702">
        <f>IF(OR(U470&lt;=0,U470="n/a",V470&lt;=0,V470="n/a"),"n/a",U470/V470)</f>
        <v>1.3297889568101904</v>
      </c>
      <c r="X470" s="703">
        <f>IF(OR(AJ470&lt;=0,AJ470="n/a",U470&lt;=0,U470="n/a"),"n/a",U470/AJ470)</f>
        <v>0.69976311647899747</v>
      </c>
      <c r="Y470" s="934"/>
      <c r="Z470" s="758">
        <f>IF(OR(AC470&lt;0.01,AC470="n/a"),"n/a",M470/AC470*100)</f>
        <v>18.734793187347933</v>
      </c>
      <c r="AA470" s="766">
        <f>IF(OR(AC470&lt;0.01,AC470="n/a"),"n/a",I470/AC470)</f>
        <v>4.7420924574209238</v>
      </c>
      <c r="AB470" s="760">
        <v>12</v>
      </c>
      <c r="AC470" s="767">
        <v>4.1100000000000003</v>
      </c>
      <c r="AD470" s="767" t="s">
        <v>136</v>
      </c>
      <c r="AE470" s="767">
        <v>1.02</v>
      </c>
      <c r="AF470" s="767">
        <v>0.46</v>
      </c>
      <c r="AG470" s="767">
        <v>9.9</v>
      </c>
      <c r="AH470" s="767">
        <v>13.200000000000001</v>
      </c>
      <c r="AI470" s="767" t="s">
        <v>136</v>
      </c>
      <c r="AJ470" s="767">
        <v>25.6</v>
      </c>
      <c r="AK470" s="767" t="s">
        <v>136</v>
      </c>
      <c r="AL470" s="768">
        <v>135.26</v>
      </c>
      <c r="AM470" s="769">
        <v>2.9000000000000004</v>
      </c>
      <c r="AN470" s="767">
        <v>0.09</v>
      </c>
      <c r="AO470" s="770">
        <f>IF(U470="n/a","n/a",IF(AA470&lt;0,"n/a",IF(AA470="n/a","n/a",J470+U470-AA470)))</f>
        <v>17.12258729570873</v>
      </c>
      <c r="AP470" s="771">
        <f>IF(U470="n/a","n/a",J470+U470)</f>
        <v>21.864679753129654</v>
      </c>
      <c r="AQ470" s="772">
        <f>IF(OR(AC470&lt;0.01,AF470="n/a"),"n/a",(I470/SQRT(22.5*AC470*(I470/AF470))-1)*100)</f>
        <v>-68.863294041250754</v>
      </c>
      <c r="AR470" s="651">
        <f>INDEX(Historical!$C$7:$C$1256,MATCH(B470,Historical!$B$7:$B$1278,0))*IF(AH470="n/a",1.03,IF(AH470&lt;0,1.01,IF(AH470&gt;10,1.1,(1+AH470/100))))</f>
        <v>0.8085</v>
      </c>
      <c r="AS470" s="766">
        <f>IF($AI470="n/a",1.03*AR470,IF($AI470&lt;0,1.01*AR470,IF($AI470&gt;10,1.1*AR470,(1+$AI470/100)*AR470)))</f>
        <v>0.83275500000000002</v>
      </c>
      <c r="AT470" s="766">
        <f>IF($AK470="n/a",1.03*AS470,IF($AK470&lt;0,1.01*AS470,IF($AK470&gt;10,1.1*AS470,(1+$AK470/100)*AS470)))</f>
        <v>0.85773765000000002</v>
      </c>
      <c r="AU470" s="766">
        <f>IF($AK470="n/a",1.03*AT470,IF($AK470&lt;0,1.01*AT470,IF($AK470&gt;10,1.1*AT470,(1+$AK470/100)*AT470)))</f>
        <v>0.88346977950000005</v>
      </c>
      <c r="AV470" s="766">
        <f>IF($AK470="n/a",1.03*AU470,IF($AK470&lt;0,1.01*AU470,IF($AK470&gt;10,1.1*AU470,(1+$AK470/100)*AU470)))</f>
        <v>0.90997387288500009</v>
      </c>
      <c r="AW470" s="758">
        <f>SUM(AR470:AV470)</f>
        <v>4.2924363023850001</v>
      </c>
      <c r="AX470" s="773">
        <f>AW470/I470*100</f>
        <v>22.02378810869677</v>
      </c>
      <c r="AY470" s="936">
        <v>0.89</v>
      </c>
      <c r="AZ470" s="769">
        <v>8.58</v>
      </c>
      <c r="BA470" s="769">
        <v>-68.100000000000009</v>
      </c>
      <c r="BB470" s="769">
        <v>-2.71</v>
      </c>
      <c r="BC470" s="769">
        <v>-30.14</v>
      </c>
      <c r="BD470" s="909"/>
      <c r="BE470" s="624">
        <v>1987</v>
      </c>
      <c r="BF470" s="899">
        <f>IF(BE470&gt;2008,0,IF(BE470&gt;2001,1,IF(BE470&gt;1990,2,IF(BE470&gt;1980,3,IF(BE470&gt;1973,4,IF(BE470&gt;1970,5,IF(BE470&gt;1960,6,IF(BE470&gt;1958,7,IF(BE470&gt;1953,8,9)))))))))</f>
        <v>3</v>
      </c>
      <c r="BG470" s="825">
        <v>6.6000000000000005</v>
      </c>
    </row>
    <row r="471" spans="1:59" ht="11.25" customHeight="1" x14ac:dyDescent="0.2">
      <c r="A471" s="872" t="s">
        <v>1485</v>
      </c>
      <c r="B471" s="876" t="s">
        <v>1486</v>
      </c>
      <c r="C471" s="933" t="s">
        <v>108</v>
      </c>
      <c r="D471" s="933" t="s">
        <v>4337</v>
      </c>
      <c r="E471" s="733">
        <v>9</v>
      </c>
      <c r="F471" s="1158">
        <v>480</v>
      </c>
      <c r="G471" s="1178" t="s">
        <v>106</v>
      </c>
      <c r="H471" s="1178" t="s">
        <v>106</v>
      </c>
      <c r="I471" s="875">
        <v>120.99</v>
      </c>
      <c r="J471" s="651">
        <f>(M471/I471)*100</f>
        <v>1.6199685924456568</v>
      </c>
      <c r="K471" s="878">
        <v>0.49</v>
      </c>
      <c r="L471" s="888">
        <v>4</v>
      </c>
      <c r="M471" s="642">
        <f>K471*L471</f>
        <v>1.96</v>
      </c>
      <c r="N471" s="871" t="s">
        <v>151</v>
      </c>
      <c r="O471" s="734">
        <v>0.47</v>
      </c>
      <c r="P471" s="862">
        <v>43993</v>
      </c>
      <c r="Q471" s="862">
        <v>44008</v>
      </c>
      <c r="R471" s="642">
        <f>(K471-O471)/O471*100</f>
        <v>4.2553191489361746</v>
      </c>
      <c r="S471" s="701">
        <f>IF(INDEX(Historical!$D$7:$D$1254,MATCH(B471,Historical!$B$7:$B$1278,0))=0,"n/a",(INDEX(Historical!$C$7:$C$1256,MATCH(B471,Historical!$B$7:$B$1278,0))/INDEX(Historical!$D$7:$D$1254,MATCH(B471,Historical!$B$7:$B$1278,0))-1)*100)</f>
        <v>8.8235294117647189</v>
      </c>
      <c r="T471" s="701">
        <f>IF(INDEX(Historical!$F$7:$F$1247,MATCH(B471,Historical!$B$7:$B$1278,0))=0,"n/a",((INDEX(Historical!$C$7:$C$1256,MATCH(B471,Historical!$B$7:$B$1278,0))/INDEX(Historical!$F$7:$F$1247,MATCH(B471,Historical!$B$7:$B$1278,0)))^(1/3)-1)*100)</f>
        <v>15.202557186544174</v>
      </c>
      <c r="U471" s="701">
        <f>IF(INDEX(Historical!$H$7:$H$1247,MATCH(B471,Historical!$B$7:$B$1278,0))=0,"n/a",((INDEX(Historical!$C$7:$C$1256,MATCH(B471,Historical!$B$7:$B$1278,0))/INDEX(Historical!$H$7:$H$1247,MATCH(B471,Historical!$B$7:$B$1278,0)))^(1/5)-1)*100)</f>
        <v>26.109773875727527</v>
      </c>
      <c r="V471" s="701" t="str">
        <f>IF(INDEX(Historical!$O$7:$O$1247,MATCH(B471,Historical!$B$7:$B$1278,0))=0,"n/a",((INDEX(Historical!$C$7:$C$1256,MATCH(B471,Historical!$B$7:$B$1278,0))/INDEX(Historical!$O$7:$O$1247,MATCH(B471,Historical!$B$7:$B$1278,0)))^(1/10)-1)*100)</f>
        <v>n/a</v>
      </c>
      <c r="W471" s="702" t="str">
        <f>IF(OR(U471&lt;=0,U471="n/a",V471&lt;=0,V471="n/a"),"n/a",U471/V471)</f>
        <v>n/a</v>
      </c>
      <c r="X471" s="703">
        <f>IF(OR(AJ471&lt;=0,AJ471="n/a",U471&lt;=0,U471="n/a"),"n/a",U471/AJ471)</f>
        <v>1.8517570124629454</v>
      </c>
      <c r="Y471" s="664"/>
      <c r="Z471" s="651">
        <f>IF(OR(AC471&lt;0.01,AC471="n/a"),"n/a",M471/AC471*100)</f>
        <v>35.897435897435898</v>
      </c>
      <c r="AA471" s="887">
        <f>IF(OR(AC471&lt;0.01,AC471="n/a"),"n/a",I471/AC471)</f>
        <v>22.159340659340657</v>
      </c>
      <c r="AB471" s="888">
        <v>12</v>
      </c>
      <c r="AC471" s="866">
        <v>5.46</v>
      </c>
      <c r="AD471" s="866">
        <v>2.2599999999999998</v>
      </c>
      <c r="AE471" s="866">
        <v>3.83</v>
      </c>
      <c r="AF471" s="866">
        <v>3.45</v>
      </c>
      <c r="AG471" s="866">
        <v>13.200000000000001</v>
      </c>
      <c r="AH471" s="866">
        <v>3.9</v>
      </c>
      <c r="AI471" s="866">
        <v>0.65</v>
      </c>
      <c r="AJ471" s="866">
        <v>14.099999999999998</v>
      </c>
      <c r="AK471" s="866">
        <v>9.81</v>
      </c>
      <c r="AL471" s="879">
        <v>20020</v>
      </c>
      <c r="AM471" s="873">
        <v>0.2</v>
      </c>
      <c r="AN471" s="866">
        <v>0.61</v>
      </c>
      <c r="AO471" s="740">
        <f>IF(U471="n/a","n/a",IF(AA471&lt;0,"n/a",IF(AA471="n/a","n/a",J471+U471-AA471)))</f>
        <v>5.5704018088325249</v>
      </c>
      <c r="AP471" s="741">
        <f>IF(U471="n/a","n/a",J471+U471)</f>
        <v>27.729742468173182</v>
      </c>
      <c r="AQ471" s="889">
        <f>IF(OR(AC471&lt;0.01,AF471="n/a"),"n/a",(I471/SQRT(22.5*AC471*(I471/AF471))-1)*100)</f>
        <v>84.33028963698743</v>
      </c>
      <c r="AR471" s="651">
        <f>INDEX(Historical!$C$7:$C$1256,MATCH(B471,Historical!$B$7:$B$1278,0))*IF(AH471="n/a",1.03,IF(AH471&lt;0,1.01,IF(AH471&gt;10,1.1,(1+AH471/100))))</f>
        <v>1.92215</v>
      </c>
      <c r="AS471" s="887">
        <f>IF($AI471="n/a",1.03*AR471,IF($AI471&lt;0,1.01*AR471,IF($AI471&gt;10,1.1*AR471,(1+$AI471/100)*AR471)))</f>
        <v>1.934643975</v>
      </c>
      <c r="AT471" s="887">
        <f>IF($AK471="n/a",1.03*AS471,IF($AK471&lt;0,1.01*AS471,IF($AK471&gt;10,1.1*AS471,(1+$AK471/100)*AS471)))</f>
        <v>2.1244325489475</v>
      </c>
      <c r="AU471" s="887">
        <f>IF($AK471="n/a",1.03*AT471,IF($AK471&lt;0,1.01*AT471,IF($AK471&gt;10,1.1*AT471,(1+$AK471/100)*AT471)))</f>
        <v>2.3328393819992499</v>
      </c>
      <c r="AV471" s="887">
        <f>IF($AK471="n/a",1.03*AU471,IF($AK471&lt;0,1.01*AU471,IF($AK471&gt;10,1.1*AU471,(1+$AK471/100)*AU471)))</f>
        <v>2.5616909253733766</v>
      </c>
      <c r="AW471" s="651">
        <f>SUM(AR471:AV471)</f>
        <v>10.875756831320126</v>
      </c>
      <c r="AX471" s="748">
        <f>AW471/I471*100</f>
        <v>8.988971676436174</v>
      </c>
      <c r="AY471" s="935">
        <v>0.82</v>
      </c>
      <c r="AZ471" s="873">
        <v>68.84</v>
      </c>
      <c r="BA471" s="873">
        <v>-12.29</v>
      </c>
      <c r="BB471" s="873">
        <v>-4.8</v>
      </c>
      <c r="BC471" s="873">
        <v>3.47</v>
      </c>
      <c r="BE471" s="624">
        <v>2012</v>
      </c>
      <c r="BF471" s="899">
        <f>IF(BE471&gt;2008,0,IF(BE471&gt;2001,1,IF(BE471&gt;1990,2,IF(BE471&gt;1980,3,IF(BE471&gt;1973,4,IF(BE471&gt;1970,5,IF(BE471&gt;1960,6,IF(BE471&gt;1958,7,IF(BE471&gt;1953,8,9)))))))))</f>
        <v>0</v>
      </c>
      <c r="BG471" s="883">
        <v>5.2</v>
      </c>
    </row>
    <row r="472" spans="1:59" ht="11.25" customHeight="1" x14ac:dyDescent="0.2">
      <c r="A472" s="864" t="s">
        <v>301</v>
      </c>
      <c r="B472" s="876" t="s">
        <v>302</v>
      </c>
      <c r="C472" s="933" t="s">
        <v>112</v>
      </c>
      <c r="D472" s="933" t="s">
        <v>211</v>
      </c>
      <c r="E472" s="733">
        <v>57</v>
      </c>
      <c r="F472" s="1158">
        <v>16</v>
      </c>
      <c r="G472" s="1158" t="s">
        <v>37</v>
      </c>
      <c r="H472" s="1158" t="s">
        <v>37</v>
      </c>
      <c r="I472" s="866">
        <v>193.43</v>
      </c>
      <c r="J472" s="651">
        <f>(M472/I472)*100</f>
        <v>0.80649330507160211</v>
      </c>
      <c r="K472" s="878">
        <v>0.39</v>
      </c>
      <c r="L472" s="888">
        <v>4</v>
      </c>
      <c r="M472" s="642">
        <f>K472*L472</f>
        <v>1.56</v>
      </c>
      <c r="N472" s="871" t="s">
        <v>303</v>
      </c>
      <c r="O472" s="734">
        <v>0.38</v>
      </c>
      <c r="P472" s="862">
        <v>44067</v>
      </c>
      <c r="Q472" s="862">
        <v>44082</v>
      </c>
      <c r="R472" s="642">
        <f>(K472-O472)/O472*100</f>
        <v>2.6315789473684235</v>
      </c>
      <c r="S472" s="701">
        <f>IF(INDEX(Historical!$D$7:$D$1254,MATCH(B472,Historical!$B$7:$B$1278,0))=0,"n/a",(INDEX(Historical!$C$7:$C$1256,MATCH(B472,Historical!$B$7:$B$1278,0))/INDEX(Historical!$D$7:$D$1254,MATCH(B472,Historical!$B$7:$B$1278,0))-1)*100)</f>
        <v>14.399999999999991</v>
      </c>
      <c r="T472" s="701">
        <f>IF(INDEX(Historical!$F$7:$F$1247,MATCH(B472,Historical!$B$7:$B$1278,0))=0,"n/a",((INDEX(Historical!$C$7:$C$1256,MATCH(B472,Historical!$B$7:$B$1278,0))/INDEX(Historical!$F$7:$F$1247,MATCH(B472,Historical!$B$7:$B$1278,0)))^(1/3)-1)*100)</f>
        <v>11.921096219546069</v>
      </c>
      <c r="U472" s="701">
        <f>IF(INDEX(Historical!$H$7:$H$1247,MATCH(B472,Historical!$B$7:$B$1278,0))=0,"n/a",((INDEX(Historical!$C$7:$C$1256,MATCH(B472,Historical!$B$7:$B$1278,0))/INDEX(Historical!$H$7:$H$1247,MATCH(B472,Historical!$B$7:$B$1278,0)))^(1/5)-1)*100)</f>
        <v>13.476122913336441</v>
      </c>
      <c r="V472" s="701">
        <f>IF(INDEX(Historical!$O$7:$O$1247,MATCH(B472,Historical!$B$7:$B$1278,0))=0,"n/a",((INDEX(Historical!$C$7:$C$1256,MATCH(B472,Historical!$B$7:$B$1278,0))/INDEX(Historical!$O$7:$O$1247,MATCH(B472,Historical!$B$7:$B$1278,0)))^(1/10)-1)*100)</f>
        <v>14.514478816773346</v>
      </c>
      <c r="W472" s="702">
        <f>IF(OR(U472&lt;=0,U472="n/a",V472&lt;=0,V472="n/a"),"n/a",U472/V472)</f>
        <v>0.92846068284333083</v>
      </c>
      <c r="X472" s="703">
        <f>IF(OR(AJ472&lt;=0,AJ472="n/a",U472&lt;=0,U472="n/a"),"n/a",U472/AJ472)</f>
        <v>1.5141711138580272</v>
      </c>
      <c r="Y472" s="664"/>
      <c r="Z472" s="651">
        <f>IF(OR(AC472&lt;0.01,AC472="n/a"),"n/a",M472/AC472*100)</f>
        <v>27.272727272727277</v>
      </c>
      <c r="AA472" s="887">
        <f>IF(OR(AC472&lt;0.01,AC472="n/a"),"n/a",I472/AC472)</f>
        <v>33.816433566433567</v>
      </c>
      <c r="AB472" s="888">
        <v>10</v>
      </c>
      <c r="AC472" s="866">
        <v>5.72</v>
      </c>
      <c r="AD472" s="866">
        <v>2.6</v>
      </c>
      <c r="AE472" s="866">
        <v>5.32</v>
      </c>
      <c r="AF472" s="866">
        <v>6.3</v>
      </c>
      <c r="AG472" s="866">
        <v>20.100000000000001</v>
      </c>
      <c r="AH472" s="866">
        <v>-2.7</v>
      </c>
      <c r="AI472" s="866">
        <v>18.420000000000002</v>
      </c>
      <c r="AJ472" s="866">
        <v>8.9</v>
      </c>
      <c r="AK472" s="866">
        <v>13</v>
      </c>
      <c r="AL472" s="879">
        <v>11420</v>
      </c>
      <c r="AM472" s="873">
        <v>0.5</v>
      </c>
      <c r="AN472" s="866">
        <v>0.72</v>
      </c>
      <c r="AO472" s="740">
        <f>IF(U472="n/a","n/a",IF(AA472&lt;0,"n/a",IF(AA472="n/a","n/a",J472+U472-AA472)))</f>
        <v>-19.533817348025522</v>
      </c>
      <c r="AP472" s="741">
        <f>IF(U472="n/a","n/a",J472+U472)</f>
        <v>14.282616218408043</v>
      </c>
      <c r="AQ472" s="889">
        <f>IF(OR(AC472&lt;0.01,AF472="n/a"),"n/a",(I472/SQRT(22.5*AC472*(I472/AF472))-1)*100)</f>
        <v>207.71092601013373</v>
      </c>
      <c r="AR472" s="651">
        <f>INDEX(Historical!$C$7:$C$1256,MATCH(B472,Historical!$B$7:$B$1278,0))*IF(AH472="n/a",1.03,IF(AH472&lt;0,1.01,IF(AH472&gt;10,1.1,(1+AH472/100))))</f>
        <v>1.4442999999999999</v>
      </c>
      <c r="AS472" s="887">
        <f>IF($AI472="n/a",1.03*AR472,IF($AI472&lt;0,1.01*AR472,IF($AI472&gt;10,1.1*AR472,(1+$AI472/100)*AR472)))</f>
        <v>1.58873</v>
      </c>
      <c r="AT472" s="887">
        <f>IF($AK472="n/a",1.03*AS472,IF($AK472&lt;0,1.01*AS472,IF($AK472&gt;10,1.1*AS472,(1+$AK472/100)*AS472)))</f>
        <v>1.747603</v>
      </c>
      <c r="AU472" s="887">
        <f>IF($AK472="n/a",1.03*AT472,IF($AK472&lt;0,1.01*AT472,IF($AK472&gt;10,1.1*AT472,(1+$AK472/100)*AT472)))</f>
        <v>1.9223633000000002</v>
      </c>
      <c r="AV472" s="887">
        <f>IF($AK472="n/a",1.03*AU472,IF($AK472&lt;0,1.01*AU472,IF($AK472&gt;10,1.1*AU472,(1+$AK472/100)*AU472)))</f>
        <v>2.1145996300000003</v>
      </c>
      <c r="AW472" s="651">
        <f>SUM(AR472:AV472)</f>
        <v>8.8175959300000013</v>
      </c>
      <c r="AX472" s="748">
        <f>AW472/I472*100</f>
        <v>4.5585462079305179</v>
      </c>
      <c r="AY472" s="935">
        <v>1.06</v>
      </c>
      <c r="AZ472" s="873">
        <v>100.54</v>
      </c>
      <c r="BA472" s="873">
        <v>-9.1800000000000015</v>
      </c>
      <c r="BB472" s="873">
        <v>-0.71000000000000008</v>
      </c>
      <c r="BC472" s="873">
        <v>10.07</v>
      </c>
      <c r="BE472" s="624">
        <v>1964</v>
      </c>
      <c r="BF472" s="899">
        <f>IF(BE472&gt;2008,0,IF(BE472&gt;2001,1,IF(BE472&gt;1990,2,IF(BE472&gt;1980,3,IF(BE472&gt;1973,4,IF(BE472&gt;1970,5,IF(BE472&gt;1960,6,IF(BE472&gt;1958,7,IF(BE472&gt;1953,8,9)))))))))</f>
        <v>6</v>
      </c>
      <c r="BG472" s="883">
        <v>9.1</v>
      </c>
    </row>
    <row r="473" spans="1:59" ht="11.25" customHeight="1" x14ac:dyDescent="0.2">
      <c r="A473" s="872" t="s">
        <v>698</v>
      </c>
      <c r="B473" s="876" t="s">
        <v>699</v>
      </c>
      <c r="C473" s="933" t="s">
        <v>131</v>
      </c>
      <c r="D473" s="933" t="s">
        <v>4332</v>
      </c>
      <c r="E473" s="733">
        <v>26</v>
      </c>
      <c r="F473" s="1158">
        <v>125</v>
      </c>
      <c r="G473" s="1141" t="s">
        <v>37</v>
      </c>
      <c r="H473" s="1141" t="s">
        <v>37</v>
      </c>
      <c r="I473" s="866">
        <v>73.209999999999994</v>
      </c>
      <c r="J473" s="651">
        <f>(M473/I473)*100</f>
        <v>1.9123070618767928</v>
      </c>
      <c r="K473" s="885">
        <v>0.35</v>
      </c>
      <c r="L473" s="888">
        <v>4</v>
      </c>
      <c r="M473" s="642">
        <f>K473*L473</f>
        <v>1.4</v>
      </c>
      <c r="N473" s="871" t="s">
        <v>148</v>
      </c>
      <c r="O473" s="735">
        <v>0.3125</v>
      </c>
      <c r="P473" s="862">
        <v>43888</v>
      </c>
      <c r="Q473" s="862">
        <v>43906</v>
      </c>
      <c r="R473" s="642">
        <f>(K473-O473)/O473*100</f>
        <v>11.999999999999993</v>
      </c>
      <c r="S473" s="701">
        <f>IF(INDEX(Historical!$D$7:$D$1254,MATCH(B473,Historical!$B$7:$B$1278,0))=0,"n/a",(INDEX(Historical!$C$7:$C$1256,MATCH(B473,Historical!$B$7:$B$1278,0))/INDEX(Historical!$D$7:$D$1254,MATCH(B473,Historical!$B$7:$B$1278,0))-1)*100)</f>
        <v>12.612612612612594</v>
      </c>
      <c r="T473" s="701">
        <f>IF(INDEX(Historical!$F$7:$F$1247,MATCH(B473,Historical!$B$7:$B$1278,0))=0,"n/a",((INDEX(Historical!$C$7:$C$1256,MATCH(B473,Historical!$B$7:$B$1278,0))/INDEX(Historical!$F$7:$F$1247,MATCH(B473,Historical!$B$7:$B$1278,0)))^(1/3)-1)*100)</f>
        <v>12.840132331705822</v>
      </c>
      <c r="U473" s="701">
        <f>IF(INDEX(Historical!$H$7:$H$1247,MATCH(B473,Historical!$B$7:$B$1278,0))=0,"n/a",((INDEX(Historical!$C$7:$C$1256,MATCH(B473,Historical!$B$7:$B$1278,0))/INDEX(Historical!$H$7:$H$1247,MATCH(B473,Historical!$B$7:$B$1278,0)))^(1/5)-1)*100)</f>
        <v>11.510150326638136</v>
      </c>
      <c r="V473" s="701">
        <f>IF(INDEX(Historical!$O$7:$O$1247,MATCH(B473,Historical!$B$7:$B$1278,0))=0,"n/a",((INDEX(Historical!$C$7:$C$1256,MATCH(B473,Historical!$B$7:$B$1278,0))/INDEX(Historical!$O$7:$O$1247,MATCH(B473,Historical!$B$7:$B$1278,0)))^(1/10)-1)*100)</f>
        <v>10.21756701616261</v>
      </c>
      <c r="W473" s="702">
        <f>IF(OR(U473&lt;=0,U473="n/a",V473&lt;=0,V473="n/a"),"n/a",U473/V473)</f>
        <v>1.1265059782266031</v>
      </c>
      <c r="X473" s="703">
        <f>IF(OR(AJ473&lt;=0,AJ473="n/a",U473&lt;=0,U473="n/a"),"n/a",U473/AJ473)</f>
        <v>1.5986319898108525</v>
      </c>
      <c r="Y473" s="876"/>
      <c r="Z473" s="651">
        <f>IF(OR(AC473&lt;0.01,AC473="n/a"),"n/a",M473/AC473*100)</f>
        <v>19.099590723055933</v>
      </c>
      <c r="AA473" s="887">
        <f>IF(OR(AC473&lt;0.01,AC473="n/a"),"n/a",I473/AC473)</f>
        <v>9.9877216916780345</v>
      </c>
      <c r="AB473" s="888">
        <v>12</v>
      </c>
      <c r="AC473" s="866">
        <v>7.33</v>
      </c>
      <c r="AD473" s="866">
        <v>1.18</v>
      </c>
      <c r="AE473" s="866">
        <v>1.88</v>
      </c>
      <c r="AF473" s="866">
        <v>0.96</v>
      </c>
      <c r="AG473" s="866" t="s">
        <v>136</v>
      </c>
      <c r="AH473" s="866">
        <v>-38.9</v>
      </c>
      <c r="AI473" s="866">
        <v>9.0399999999999991</v>
      </c>
      <c r="AJ473" s="866">
        <v>7.1999999999999993</v>
      </c>
      <c r="AK473" s="866">
        <v>8.49</v>
      </c>
      <c r="AL473" s="879">
        <v>35750</v>
      </c>
      <c r="AM473" s="873">
        <v>0.1</v>
      </c>
      <c r="AN473" s="866">
        <v>2.58</v>
      </c>
      <c r="AO473" s="740">
        <f>IF(U473="n/a","n/a",IF(AA473&lt;0,"n/a",IF(AA473="n/a","n/a",J473+U473-AA473)))</f>
        <v>3.4347356968368938</v>
      </c>
      <c r="AP473" s="741">
        <f>IF(U473="n/a","n/a",J473+U473)</f>
        <v>13.422457388514928</v>
      </c>
      <c r="AQ473" s="889">
        <f>IF(OR(AC473&lt;0.01,AF473="n/a"),"n/a",(I473/SQRT(22.5*AC473*(I473/AF473))-1)*100)</f>
        <v>-34.72038662964809</v>
      </c>
      <c r="AR473" s="651">
        <f>INDEX(Historical!$C$7:$C$1256,MATCH(B473,Historical!$B$7:$B$1278,0))*IF(AH473="n/a",1.03,IF(AH473&lt;0,1.01,IF(AH473&gt;10,1.1,(1+AH473/100))))</f>
        <v>1.2625</v>
      </c>
      <c r="AS473" s="887">
        <f>IF($AI473="n/a",1.03*AR473,IF($AI473&lt;0,1.01*AR473,IF($AI473&gt;10,1.1*AR473,(1+$AI473/100)*AR473)))</f>
        <v>1.37663</v>
      </c>
      <c r="AT473" s="887">
        <f>IF($AK473="n/a",1.03*AS473,IF($AK473&lt;0,1.01*AS473,IF($AK473&gt;10,1.1*AS473,(1+$AK473/100)*AS473)))</f>
        <v>1.493505887</v>
      </c>
      <c r="AU473" s="887">
        <f>IF($AK473="n/a",1.03*AT473,IF($AK473&lt;0,1.01*AT473,IF($AK473&gt;10,1.1*AT473,(1+$AK473/100)*AT473)))</f>
        <v>1.6203045368063</v>
      </c>
      <c r="AV473" s="887">
        <f>IF($AK473="n/a",1.03*AU473,IF($AK473&lt;0,1.01*AU473,IF($AK473&gt;10,1.1*AU473,(1+$AK473/100)*AU473)))</f>
        <v>1.7578683919811549</v>
      </c>
      <c r="AW473" s="651">
        <f>SUM(AR473:AV473)</f>
        <v>7.5108088157874544</v>
      </c>
      <c r="AX473" s="748">
        <f>AW473/I473*100</f>
        <v>10.259266242026301</v>
      </c>
      <c r="AY473" s="935">
        <v>0.21</v>
      </c>
      <c r="AZ473" s="873">
        <v>67.53</v>
      </c>
      <c r="BA473" s="873">
        <v>-4.9399999999999995</v>
      </c>
      <c r="BB473" s="873">
        <v>1.76</v>
      </c>
      <c r="BC473" s="873">
        <v>12.27</v>
      </c>
      <c r="BE473" s="624">
        <v>1995</v>
      </c>
      <c r="BF473" s="899">
        <f>IF(BE473&gt;2008,0,IF(BE473&gt;2001,1,IF(BE473&gt;1990,2,IF(BE473&gt;1980,3,IF(BE473&gt;1973,4,IF(BE473&gt;1970,5,IF(BE473&gt;1960,6,IF(BE473&gt;1958,7,IF(BE473&gt;1953,8,9)))))))))</f>
        <v>2</v>
      </c>
      <c r="BG473" s="883" t="s">
        <v>136</v>
      </c>
    </row>
    <row r="474" spans="1:59" ht="11.25" customHeight="1" x14ac:dyDescent="0.2">
      <c r="A474" s="872" t="s">
        <v>3873</v>
      </c>
      <c r="B474" s="876" t="s">
        <v>3874</v>
      </c>
      <c r="C474" s="933" t="s">
        <v>131</v>
      </c>
      <c r="D474" s="933" t="s">
        <v>4333</v>
      </c>
      <c r="E474" s="733">
        <v>7</v>
      </c>
      <c r="F474" s="1158">
        <v>639</v>
      </c>
      <c r="G474" s="1158" t="s">
        <v>106</v>
      </c>
      <c r="H474" s="1158" t="s">
        <v>106</v>
      </c>
      <c r="I474" s="875">
        <v>62.8</v>
      </c>
      <c r="J474" s="651">
        <f>(M474/I474)*100</f>
        <v>3.7898089171974521</v>
      </c>
      <c r="K474" s="878">
        <v>0.59499999999999997</v>
      </c>
      <c r="L474" s="888">
        <v>4</v>
      </c>
      <c r="M474" s="642">
        <f>K474*L474</f>
        <v>2.38</v>
      </c>
      <c r="N474" s="871" t="s">
        <v>107</v>
      </c>
      <c r="O474" s="734">
        <v>0.57750000000000001</v>
      </c>
      <c r="P474" s="862">
        <v>44139</v>
      </c>
      <c r="Q474" s="862">
        <v>44148</v>
      </c>
      <c r="R474" s="642">
        <f>(K474-O474)/O474*100</f>
        <v>3.0303030303030236</v>
      </c>
      <c r="S474" s="701">
        <f>IF(INDEX(Historical!$D$7:$D$1254,MATCH(B474,Historical!$B$7:$B$1278,0))=0,"n/a",(INDEX(Historical!$C$7:$C$1256,MATCH(B474,Historical!$B$7:$B$1278,0))/INDEX(Historical!$D$7:$D$1254,MATCH(B474,Historical!$B$7:$B$1278,0))-1)*100)</f>
        <v>14.890510948905122</v>
      </c>
      <c r="T474" s="701">
        <f>IF(INDEX(Historical!$F$7:$F$1247,MATCH(B474,Historical!$B$7:$B$1278,0))=0,"n/a",((INDEX(Historical!$C$7:$C$1256,MATCH(B474,Historical!$B$7:$B$1278,0))/INDEX(Historical!$F$7:$F$1247,MATCH(B474,Historical!$B$7:$B$1278,0)))^(1/3)-1)*100)</f>
        <v>14.886533308592419</v>
      </c>
      <c r="U474" s="701">
        <f>IF(INDEX(Historical!$H$7:$H$1247,MATCH(B474,Historical!$B$7:$B$1278,0))=0,"n/a",((INDEX(Historical!$C$7:$C$1256,MATCH(B474,Historical!$B$7:$B$1278,0))/INDEX(Historical!$H$7:$H$1247,MATCH(B474,Historical!$B$7:$B$1278,0)))^(1/5)-1)*100)</f>
        <v>60.023105305013935</v>
      </c>
      <c r="V474" s="701" t="str">
        <f>IF(INDEX(Historical!$O$7:$O$1247,MATCH(B474,Historical!$B$7:$B$1278,0))=0,"n/a",((INDEX(Historical!$C$7:$C$1256,MATCH(B474,Historical!$B$7:$B$1278,0))/INDEX(Historical!$O$7:$O$1247,MATCH(B474,Historical!$B$7:$B$1278,0)))^(1/10)-1)*100)</f>
        <v>n/a</v>
      </c>
      <c r="W474" s="702" t="str">
        <f>IF(OR(U474&lt;=0,U474="n/a",V474&lt;=0,V474="n/a"),"n/a",U474/V474)</f>
        <v>n/a</v>
      </c>
      <c r="X474" s="703" t="str">
        <f>IF(OR(AJ474&lt;=0,AJ474="n/a",U474&lt;=0,U474="n/a"),"n/a",U474/AJ474)</f>
        <v>n/a</v>
      </c>
      <c r="Y474" s="877"/>
      <c r="Z474" s="651" t="str">
        <f>IF(OR(AC474&lt;0.01,AC474="n/a"),"n/a",M474/AC474*100)</f>
        <v>n/a</v>
      </c>
      <c r="AA474" s="887" t="str">
        <f>IF(OR(AC474&lt;0.01,AC474="n/a"),"n/a",I474/AC474)</f>
        <v>n/a</v>
      </c>
      <c r="AB474" s="888">
        <v>12</v>
      </c>
      <c r="AC474" s="866">
        <v>-3.43</v>
      </c>
      <c r="AD474" s="866" t="s">
        <v>136</v>
      </c>
      <c r="AE474" s="866">
        <v>4.41</v>
      </c>
      <c r="AF474" s="866">
        <v>1.94</v>
      </c>
      <c r="AG474" s="866">
        <v>-4.3999999999999995</v>
      </c>
      <c r="AH474" s="868">
        <v>-151.4</v>
      </c>
      <c r="AI474" s="868">
        <v>244.4</v>
      </c>
      <c r="AJ474" s="866">
        <v>-62.5</v>
      </c>
      <c r="AK474" s="866">
        <v>40.1</v>
      </c>
      <c r="AL474" s="879">
        <v>4080</v>
      </c>
      <c r="AM474" s="873">
        <v>2.7199999999999998</v>
      </c>
      <c r="AN474" s="866">
        <v>1.79</v>
      </c>
      <c r="AO474" s="740" t="str">
        <f>IF(U474="n/a","n/a",IF(AA474&lt;0,"n/a",IF(AA474="n/a","n/a",J474+U474-AA474)))</f>
        <v>n/a</v>
      </c>
      <c r="AP474" s="741">
        <f>IF(U474="n/a","n/a",J474+U474)</f>
        <v>63.81291422221139</v>
      </c>
      <c r="AQ474" s="889" t="str">
        <f>IF(OR(AC474&lt;0.01,AF474="n/a"),"n/a",(I474/SQRT(22.5*AC474*(I474/AF474))-1)*100)</f>
        <v>n/a</v>
      </c>
      <c r="AR474" s="651">
        <f>INDEX(Historical!$C$7:$C$1256,MATCH(B474,Historical!$B$7:$B$1278,0))*IF(AH474="n/a",1.03,IF(AH474&lt;0,1.01,IF(AH474&gt;10,1.1,(1+AH474/100))))</f>
        <v>1.9871750000000001</v>
      </c>
      <c r="AS474" s="887">
        <f>IF($AI474="n/a",1.03*AR474,IF($AI474&lt;0,1.01*AR474,IF($AI474&gt;10,1.1*AR474,(1+$AI474/100)*AR474)))</f>
        <v>2.1858925000000005</v>
      </c>
      <c r="AT474" s="887">
        <f>IF($AK474="n/a",1.03*AS474,IF($AK474&lt;0,1.01*AS474,IF($AK474&gt;10,1.1*AS474,(1+$AK474/100)*AS474)))</f>
        <v>2.4044817500000009</v>
      </c>
      <c r="AU474" s="887">
        <f>IF($AK474="n/a",1.03*AT474,IF($AK474&lt;0,1.01*AT474,IF($AK474&gt;10,1.1*AT474,(1+$AK474/100)*AT474)))</f>
        <v>2.6449299250000013</v>
      </c>
      <c r="AV474" s="887">
        <f>IF($AK474="n/a",1.03*AU474,IF($AK474&lt;0,1.01*AU474,IF($AK474&gt;10,1.1*AU474,(1+$AK474/100)*AU474)))</f>
        <v>2.9094229175000019</v>
      </c>
      <c r="AW474" s="651">
        <f>SUM(AR474:AV474)</f>
        <v>12.131902092500004</v>
      </c>
      <c r="AX474" s="748">
        <f>AW474/I474*100</f>
        <v>19.318315433917206</v>
      </c>
      <c r="AY474" s="935">
        <v>0.9</v>
      </c>
      <c r="AZ474" s="873">
        <v>116.48</v>
      </c>
      <c r="BA474" s="873">
        <v>-8.17</v>
      </c>
      <c r="BB474" s="873">
        <v>2.83</v>
      </c>
      <c r="BC474" s="873">
        <v>14.81</v>
      </c>
      <c r="BE474" s="624">
        <v>2014</v>
      </c>
      <c r="BF474" s="899">
        <f>IF(BE474&gt;2008,0,IF(BE474&gt;2001,1,IF(BE474&gt;1990,2,IF(BE474&gt;1980,3,IF(BE474&gt;1973,4,IF(BE474&gt;1970,5,IF(BE474&gt;1960,6,IF(BE474&gt;1958,7,IF(BE474&gt;1953,8,9)))))))))</f>
        <v>0</v>
      </c>
      <c r="BG474" s="883">
        <v>-0.70000000000000007</v>
      </c>
    </row>
    <row r="475" spans="1:59" ht="11.25" customHeight="1" x14ac:dyDescent="0.2">
      <c r="A475" s="872" t="s">
        <v>696</v>
      </c>
      <c r="B475" s="876" t="s">
        <v>697</v>
      </c>
      <c r="C475" s="933" t="s">
        <v>123</v>
      </c>
      <c r="D475" s="933" t="s">
        <v>4177</v>
      </c>
      <c r="E475" s="733">
        <v>14</v>
      </c>
      <c r="F475" s="1158">
        <v>259</v>
      </c>
      <c r="G475" s="1158" t="s">
        <v>106</v>
      </c>
      <c r="H475" s="1158" t="s">
        <v>106</v>
      </c>
      <c r="I475" s="875">
        <v>357.69</v>
      </c>
      <c r="J475" s="651">
        <f>(M475/I475)*100</f>
        <v>2.1247448908272526</v>
      </c>
      <c r="K475" s="878">
        <v>1.9</v>
      </c>
      <c r="L475" s="888">
        <v>4</v>
      </c>
      <c r="M475" s="642">
        <f>K475*L475</f>
        <v>7.6</v>
      </c>
      <c r="N475" s="871" t="s">
        <v>188</v>
      </c>
      <c r="O475" s="734">
        <v>1.75</v>
      </c>
      <c r="P475" s="867">
        <v>43721</v>
      </c>
      <c r="Q475" s="867">
        <v>43739</v>
      </c>
      <c r="R475" s="642">
        <f>(K475-O475)/O475*100</f>
        <v>8.5714285714285658</v>
      </c>
      <c r="S475" s="701">
        <f>IF(INDEX(Historical!$D$7:$D$1254,MATCH(B475,Historical!$B$7:$B$1278,0))=0,"n/a",(INDEX(Historical!$C$7:$C$1256,MATCH(B475,Historical!$B$7:$B$1278,0))/INDEX(Historical!$D$7:$D$1254,MATCH(B475,Historical!$B$7:$B$1278,0))-1)*100)</f>
        <v>2.1428571428571574</v>
      </c>
      <c r="T475" s="701">
        <f>IF(INDEX(Historical!$F$7:$F$1247,MATCH(B475,Historical!$B$7:$B$1278,0))=0,"n/a",((INDEX(Historical!$C$7:$C$1256,MATCH(B475,Historical!$B$7:$B$1278,0))/INDEX(Historical!$F$7:$F$1247,MATCH(B475,Historical!$B$7:$B$1278,0)))^(1/3)-1)*100)</f>
        <v>3.7628812573675452</v>
      </c>
      <c r="U475" s="701">
        <f>IF(INDEX(Historical!$H$7:$H$1247,MATCH(B475,Historical!$B$7:$B$1278,0))=0,"n/a",((INDEX(Historical!$C$7:$C$1256,MATCH(B475,Historical!$B$7:$B$1278,0))/INDEX(Historical!$H$7:$H$1247,MATCH(B475,Historical!$B$7:$B$1278,0)))^(1/5)-1)*100)</f>
        <v>10.197228772148016</v>
      </c>
      <c r="V475" s="701">
        <f>IF(INDEX(Historical!$O$7:$O$1247,MATCH(B475,Historical!$B$7:$B$1278,0))=0,"n/a",((INDEX(Historical!$C$7:$C$1256,MATCH(B475,Historical!$B$7:$B$1278,0))/INDEX(Historical!$O$7:$O$1247,MATCH(B475,Historical!$B$7:$B$1278,0)))^(1/10)-1)*100)</f>
        <v>23.028676838213524</v>
      </c>
      <c r="W475" s="702">
        <f>IF(OR(U475&lt;=0,U475="n/a",V475&lt;=0,V475="n/a"),"n/a",U475/V475)</f>
        <v>0.44280567415088523</v>
      </c>
      <c r="X475" s="703">
        <f>IF(OR(AJ475&lt;=0,AJ475="n/a",U475&lt;=0,U475="n/a"),"n/a",U475/AJ475)</f>
        <v>2.3714485516623292</v>
      </c>
      <c r="Y475" s="673" t="s">
        <v>4392</v>
      </c>
      <c r="Z475" s="651">
        <f>IF(OR(AC475&lt;0.01,AC475="n/a"),"n/a",M475/AC475*100)</f>
        <v>37.512339585389924</v>
      </c>
      <c r="AA475" s="887">
        <f>IF(OR(AC475&lt;0.01,AC475="n/a"),"n/a",I475/AC475)</f>
        <v>17.654985192497531</v>
      </c>
      <c r="AB475" s="888">
        <v>12</v>
      </c>
      <c r="AC475" s="866">
        <v>20.260000000000002</v>
      </c>
      <c r="AD475" s="866">
        <v>2.29</v>
      </c>
      <c r="AE475" s="866">
        <v>1.89</v>
      </c>
      <c r="AF475" s="866">
        <v>6.14</v>
      </c>
      <c r="AG475" s="866">
        <v>34.9</v>
      </c>
      <c r="AH475" s="866">
        <v>14.7</v>
      </c>
      <c r="AI475" s="866" t="s">
        <v>136</v>
      </c>
      <c r="AJ475" s="866">
        <v>4.3</v>
      </c>
      <c r="AK475" s="866">
        <v>7.7</v>
      </c>
      <c r="AL475" s="879">
        <v>3890</v>
      </c>
      <c r="AM475" s="873">
        <v>0.2</v>
      </c>
      <c r="AN475" s="866">
        <v>0</v>
      </c>
      <c r="AO475" s="740">
        <f>IF(U475="n/a","n/a",IF(AA475&lt;0,"n/a",IF(AA475="n/a","n/a",J475+U475-AA475)))</f>
        <v>-5.3330115295222633</v>
      </c>
      <c r="AP475" s="741">
        <f>IF(U475="n/a","n/a",J475+U475)</f>
        <v>12.321973662975267</v>
      </c>
      <c r="AQ475" s="889">
        <f>IF(OR(AC475&lt;0.01,AF475="n/a"),"n/a",(I475/SQRT(22.5*AC475*(I475/AF475))-1)*100)</f>
        <v>119.49599751545441</v>
      </c>
      <c r="AR475" s="651">
        <f>INDEX(Historical!$C$7:$C$1256,MATCH(B475,Historical!$B$7:$B$1278,0))*IF(AH475="n/a",1.03,IF(AH475&lt;0,1.01,IF(AH475&gt;10,1.1,(1+AH475/100))))</f>
        <v>7.8650000000000011</v>
      </c>
      <c r="AS475" s="887">
        <f>IF($AI475="n/a",1.03*AR475,IF($AI475&lt;0,1.01*AR475,IF($AI475&gt;10,1.1*AR475,(1+$AI475/100)*AR475)))</f>
        <v>8.100950000000001</v>
      </c>
      <c r="AT475" s="887">
        <f>IF($AK475="n/a",1.03*AS475,IF($AK475&lt;0,1.01*AS475,IF($AK475&gt;10,1.1*AS475,(1+$AK475/100)*AS475)))</f>
        <v>8.7247231500000009</v>
      </c>
      <c r="AU475" s="887">
        <f>IF($AK475="n/a",1.03*AT475,IF($AK475&lt;0,1.01*AT475,IF($AK475&gt;10,1.1*AT475,(1+$AK475/100)*AT475)))</f>
        <v>9.3965268325500002</v>
      </c>
      <c r="AV475" s="887">
        <f>IF($AK475="n/a",1.03*AU475,IF($AK475&lt;0,1.01*AU475,IF($AK475&gt;10,1.1*AU475,(1+$AK475/100)*AU475)))</f>
        <v>10.12005939865635</v>
      </c>
      <c r="AW475" s="651">
        <f>SUM(AR475:AV475)</f>
        <v>44.207259381206356</v>
      </c>
      <c r="AX475" s="748">
        <f>AW475/I475*100</f>
        <v>12.359098487854386</v>
      </c>
      <c r="AY475" s="935">
        <v>0.45</v>
      </c>
      <c r="AZ475" s="873">
        <v>17.41</v>
      </c>
      <c r="BA475" s="873">
        <v>-29.189999999999998</v>
      </c>
      <c r="BB475" s="873">
        <v>-0.44</v>
      </c>
      <c r="BC475" s="873">
        <v>-9.7000000000000011</v>
      </c>
      <c r="BE475" s="624">
        <v>2006</v>
      </c>
      <c r="BF475" s="899">
        <f>IF(BE475&gt;2008,0,IF(BE475&gt;2001,1,IF(BE475&gt;1990,2,IF(BE475&gt;1980,3,IF(BE475&gt;1973,4,IF(BE475&gt;1970,5,IF(BE475&gt;1960,6,IF(BE475&gt;1958,7,IF(BE475&gt;1953,8,9)))))))))</f>
        <v>1</v>
      </c>
      <c r="BG475" s="883">
        <v>12.2</v>
      </c>
    </row>
    <row r="476" spans="1:59" ht="11.25" customHeight="1" x14ac:dyDescent="0.2">
      <c r="A476" s="872" t="s">
        <v>1503</v>
      </c>
      <c r="B476" s="876" t="s">
        <v>1504</v>
      </c>
      <c r="C476" s="933" t="s">
        <v>108</v>
      </c>
      <c r="D476" s="933" t="s">
        <v>4334</v>
      </c>
      <c r="E476" s="733">
        <v>7</v>
      </c>
      <c r="F476" s="1158">
        <v>574</v>
      </c>
      <c r="G476" s="1158" t="s">
        <v>106</v>
      </c>
      <c r="H476" s="1158" t="s">
        <v>106</v>
      </c>
      <c r="I476" s="875">
        <v>10.16</v>
      </c>
      <c r="J476" s="651">
        <f>(M476/I476)*100</f>
        <v>4.3307086614173231</v>
      </c>
      <c r="K476" s="878">
        <v>0.11</v>
      </c>
      <c r="L476" s="888">
        <v>4</v>
      </c>
      <c r="M476" s="642">
        <f>K476*L476</f>
        <v>0.44</v>
      </c>
      <c r="N476" s="871" t="s">
        <v>440</v>
      </c>
      <c r="O476" s="734">
        <v>0.1</v>
      </c>
      <c r="P476" s="867">
        <v>43592</v>
      </c>
      <c r="Q476" s="867">
        <v>43607</v>
      </c>
      <c r="R476" s="642">
        <f>(K476-O476)/O476*100</f>
        <v>9.9999999999999947</v>
      </c>
      <c r="S476" s="701">
        <f>IF(INDEX(Historical!$D$7:$D$1254,MATCH(B476,Historical!$B$7:$B$1278,0))=0,"n/a",(INDEX(Historical!$C$7:$C$1256,MATCH(B476,Historical!$B$7:$B$1278,0))/INDEX(Historical!$D$7:$D$1254,MATCH(B476,Historical!$B$7:$B$1278,0))-1)*100)</f>
        <v>7.4999999999999956</v>
      </c>
      <c r="T476" s="701">
        <f>IF(INDEX(Historical!$F$7:$F$1247,MATCH(B476,Historical!$B$7:$B$1278,0))=0,"n/a",((INDEX(Historical!$C$7:$C$1256,MATCH(B476,Historical!$B$7:$B$1278,0))/INDEX(Historical!$F$7:$F$1247,MATCH(B476,Historical!$B$7:$B$1278,0)))^(1/3)-1)*100)</f>
        <v>11.524149667113504</v>
      </c>
      <c r="U476" s="701">
        <f>IF(INDEX(Historical!$H$7:$H$1247,MATCH(B476,Historical!$B$7:$B$1278,0))=0,"n/a",((INDEX(Historical!$C$7:$C$1256,MATCH(B476,Historical!$B$7:$B$1278,0))/INDEX(Historical!$H$7:$H$1247,MATCH(B476,Historical!$B$7:$B$1278,0)))^(1/5)-1)*100)</f>
        <v>10.585712778116175</v>
      </c>
      <c r="V476" s="701">
        <f>IF(INDEX(Historical!$O$7:$O$1247,MATCH(B476,Historical!$B$7:$B$1278,0))=0,"n/a",((INDEX(Historical!$C$7:$C$1256,MATCH(B476,Historical!$B$7:$B$1278,0))/INDEX(Historical!$O$7:$O$1247,MATCH(B476,Historical!$B$7:$B$1278,0)))^(1/10)-1)*100)</f>
        <v>14.197437928385682</v>
      </c>
      <c r="W476" s="702">
        <f>IF(OR(U476&lt;=0,U476="n/a",V476&lt;=0,V476="n/a"),"n/a",U476/V476)</f>
        <v>0.74560725896547886</v>
      </c>
      <c r="X476" s="703">
        <f>IF(OR(AJ476&lt;=0,AJ476="n/a",U476&lt;=0,U476="n/a"),"n/a",U476/AJ476)</f>
        <v>0.65749768808174991</v>
      </c>
      <c r="Y476" s="673" t="s">
        <v>4393</v>
      </c>
      <c r="Z476" s="651">
        <f>IF(OR(AC476&lt;0.01,AC476="n/a"),"n/a",M476/AC476*100)</f>
        <v>53.658536585365859</v>
      </c>
      <c r="AA476" s="887">
        <f>IF(OR(AC476&lt;0.01,AC476="n/a"),"n/a",I476/AC476)</f>
        <v>12.390243902439025</v>
      </c>
      <c r="AB476" s="888">
        <v>12</v>
      </c>
      <c r="AC476" s="866">
        <v>0.82</v>
      </c>
      <c r="AD476" s="866">
        <v>1.55</v>
      </c>
      <c r="AE476" s="866">
        <v>3.26</v>
      </c>
      <c r="AF476" s="866">
        <v>0.67</v>
      </c>
      <c r="AG476" s="866">
        <v>5.5</v>
      </c>
      <c r="AH476" s="866">
        <v>0.3</v>
      </c>
      <c r="AI476" s="866">
        <v>23.97</v>
      </c>
      <c r="AJ476" s="866">
        <v>16.100000000000001</v>
      </c>
      <c r="AK476" s="866">
        <v>8</v>
      </c>
      <c r="AL476" s="879">
        <v>551.38</v>
      </c>
      <c r="AM476" s="873">
        <v>1.3</v>
      </c>
      <c r="AN476" s="866">
        <v>0.76</v>
      </c>
      <c r="AO476" s="740">
        <f>IF(U476="n/a","n/a",IF(AA476&lt;0,"n/a",IF(AA476="n/a","n/a",J476+U476-AA476)))</f>
        <v>2.5261775370944726</v>
      </c>
      <c r="AP476" s="741">
        <f>IF(U476="n/a","n/a",J476+U476)</f>
        <v>14.916421439533497</v>
      </c>
      <c r="AQ476" s="889">
        <f>IF(OR(AC476&lt;0.01,AF476="n/a"),"n/a",(I476/SQRT(22.5*AC476*(I476/AF476))-1)*100)</f>
        <v>-39.258422020884623</v>
      </c>
      <c r="AR476" s="651">
        <f>INDEX(Historical!$C$7:$C$1256,MATCH(B476,Historical!$B$7:$B$1278,0))*IF(AH476="n/a",1.03,IF(AH476&lt;0,1.01,IF(AH476&gt;10,1.1,(1+AH476/100))))</f>
        <v>0.43128999999999995</v>
      </c>
      <c r="AS476" s="887">
        <f>IF($AI476="n/a",1.03*AR476,IF($AI476&lt;0,1.01*AR476,IF($AI476&gt;10,1.1*AR476,(1+$AI476/100)*AR476)))</f>
        <v>0.47441899999999998</v>
      </c>
      <c r="AT476" s="887">
        <f>IF($AK476="n/a",1.03*AS476,IF($AK476&lt;0,1.01*AS476,IF($AK476&gt;10,1.1*AS476,(1+$AK476/100)*AS476)))</f>
        <v>0.51237252</v>
      </c>
      <c r="AU476" s="887">
        <f>IF($AK476="n/a",1.03*AT476,IF($AK476&lt;0,1.01*AT476,IF($AK476&gt;10,1.1*AT476,(1+$AK476/100)*AT476)))</f>
        <v>0.55336232159999998</v>
      </c>
      <c r="AV476" s="887">
        <f>IF($AK476="n/a",1.03*AU476,IF($AK476&lt;0,1.01*AU476,IF($AK476&gt;10,1.1*AU476,(1+$AK476/100)*AU476)))</f>
        <v>0.59763130732800007</v>
      </c>
      <c r="AW476" s="651">
        <f>SUM(AR476:AV476)</f>
        <v>2.5690751489279999</v>
      </c>
      <c r="AX476" s="748">
        <f>AW476/I476*100</f>
        <v>25.286172725669292</v>
      </c>
      <c r="AY476" s="935">
        <v>0.73</v>
      </c>
      <c r="AZ476" s="873">
        <v>16.509999999999998</v>
      </c>
      <c r="BA476" s="873">
        <v>-42.11</v>
      </c>
      <c r="BB476" s="873">
        <v>3.1300000000000003</v>
      </c>
      <c r="BC476" s="873">
        <v>-10.68</v>
      </c>
      <c r="BE476" s="624">
        <v>2014</v>
      </c>
      <c r="BF476" s="899">
        <f>IF(BE476&gt;2008,0,IF(BE476&gt;2001,1,IF(BE476&gt;1990,2,IF(BE476&gt;1980,3,IF(BE476&gt;1973,4,IF(BE476&gt;1970,5,IF(BE476&gt;1960,6,IF(BE476&gt;1958,7,IF(BE476&gt;1953,8,9)))))))))</f>
        <v>0</v>
      </c>
      <c r="BG476" s="883">
        <v>0.8</v>
      </c>
    </row>
    <row r="477" spans="1:59" ht="11.25" customHeight="1" x14ac:dyDescent="0.2">
      <c r="A477" s="864" t="s">
        <v>297</v>
      </c>
      <c r="B477" s="876" t="s">
        <v>298</v>
      </c>
      <c r="C477" s="933" t="s">
        <v>131</v>
      </c>
      <c r="D477" s="933" t="s">
        <v>4342</v>
      </c>
      <c r="E477" s="733">
        <v>50</v>
      </c>
      <c r="F477" s="1158">
        <v>30</v>
      </c>
      <c r="G477" s="1182" t="s">
        <v>37</v>
      </c>
      <c r="H477" s="1182" t="s">
        <v>37</v>
      </c>
      <c r="I477" s="866">
        <v>39.96</v>
      </c>
      <c r="J477" s="651">
        <f>(M477/I477)*100</f>
        <v>4.4544544544544546</v>
      </c>
      <c r="K477" s="878">
        <v>0.44500000000000001</v>
      </c>
      <c r="L477" s="888">
        <v>4</v>
      </c>
      <c r="M477" s="642">
        <f>K477*L477</f>
        <v>1.78</v>
      </c>
      <c r="N477" s="871" t="s">
        <v>181</v>
      </c>
      <c r="O477" s="734">
        <v>0.435</v>
      </c>
      <c r="P477" s="862">
        <v>44011</v>
      </c>
      <c r="Q477" s="862">
        <v>44027</v>
      </c>
      <c r="R477" s="642">
        <f>(K477-O477)/O477*100</f>
        <v>2.2988505747126458</v>
      </c>
      <c r="S477" s="701">
        <f>IF(INDEX(Historical!$D$7:$D$1254,MATCH(B477,Historical!$B$7:$B$1278,0))=0,"n/a",(INDEX(Historical!$C$7:$C$1256,MATCH(B477,Historical!$B$7:$B$1278,0))/INDEX(Historical!$D$7:$D$1254,MATCH(B477,Historical!$B$7:$B$1278,0))-1)*100)</f>
        <v>2.3809523809523725</v>
      </c>
      <c r="T477" s="701">
        <f>IF(INDEX(Historical!$F$7:$F$1247,MATCH(B477,Historical!$B$7:$B$1278,0))=0,"n/a",((INDEX(Historical!$C$7:$C$1256,MATCH(B477,Historical!$B$7:$B$1278,0))/INDEX(Historical!$F$7:$F$1247,MATCH(B477,Historical!$B$7:$B$1278,0)))^(1/3)-1)*100)</f>
        <v>2.4399807259133155</v>
      </c>
      <c r="U477" s="701">
        <f>IF(INDEX(Historical!$H$7:$H$1247,MATCH(B477,Historical!$B$7:$B$1278,0))=0,"n/a",((INDEX(Historical!$C$7:$C$1256,MATCH(B477,Historical!$B$7:$B$1278,0))/INDEX(Historical!$H$7:$H$1247,MATCH(B477,Historical!$B$7:$B$1278,0)))^(1/5)-1)*100)</f>
        <v>2.5030933534903488</v>
      </c>
      <c r="V477" s="701">
        <f>IF(INDEX(Historical!$O$7:$O$1247,MATCH(B477,Historical!$B$7:$B$1278,0))=0,"n/a",((INDEX(Historical!$C$7:$C$1256,MATCH(B477,Historical!$B$7:$B$1278,0))/INDEX(Historical!$O$7:$O$1247,MATCH(B477,Historical!$B$7:$B$1278,0)))^(1/10)-1)*100)</f>
        <v>2.6822677547211127</v>
      </c>
      <c r="W477" s="702">
        <f>IF(OR(U477&lt;=0,U477="n/a",V477&lt;=0,V477="n/a"),"n/a",U477/V477)</f>
        <v>0.93320040442815766</v>
      </c>
      <c r="X477" s="703" t="str">
        <f>IF(OR(AJ477&lt;=0,AJ477="n/a",U477&lt;=0,U477="n/a"),"n/a",U477/AJ477)</f>
        <v>n/a</v>
      </c>
      <c r="Y477" s="876"/>
      <c r="Z477" s="651">
        <f>IF(OR(AC477&lt;0.01,AC477="n/a"),"n/a",M477/AC477*100)</f>
        <v>228.2051282051282</v>
      </c>
      <c r="AA477" s="887">
        <f>IF(OR(AC477&lt;0.01,AC477="n/a"),"n/a",I477/AC477)</f>
        <v>51.230769230769234</v>
      </c>
      <c r="AB477" s="888">
        <v>9</v>
      </c>
      <c r="AC477" s="866">
        <v>0.78</v>
      </c>
      <c r="AD477" s="866">
        <v>6</v>
      </c>
      <c r="AE477" s="866">
        <v>2.35</v>
      </c>
      <c r="AF477" s="866">
        <v>1.58</v>
      </c>
      <c r="AG477" s="866">
        <v>3.2</v>
      </c>
      <c r="AH477" s="866">
        <v>5.2</v>
      </c>
      <c r="AI477" s="866">
        <v>27.76</v>
      </c>
      <c r="AJ477" s="866">
        <v>-0.1</v>
      </c>
      <c r="AK477" s="866">
        <v>8.5</v>
      </c>
      <c r="AL477" s="879">
        <v>3650</v>
      </c>
      <c r="AM477" s="873">
        <v>1.0999999999999999</v>
      </c>
      <c r="AN477" s="866">
        <v>0</v>
      </c>
      <c r="AO477" s="740">
        <f>IF(U477="n/a","n/a",IF(AA477&lt;0,"n/a",IF(AA477="n/a","n/a",J477+U477-AA477)))</f>
        <v>-44.273221422824427</v>
      </c>
      <c r="AP477" s="741">
        <f>IF(U477="n/a","n/a",J477+U477)</f>
        <v>6.9575478079448034</v>
      </c>
      <c r="AQ477" s="889">
        <f>IF(OR(AC477&lt;0.01,AF477="n/a"),"n/a",(I477/SQRT(22.5*AC477*(I477/AF477))-1)*100)</f>
        <v>89.671781283839437</v>
      </c>
      <c r="AR477" s="651">
        <f>INDEX(Historical!$C$7:$C$1256,MATCH(B477,Historical!$B$7:$B$1278,0))*IF(AH477="n/a",1.03,IF(AH477&lt;0,1.01,IF(AH477&gt;10,1.1,(1+AH477/100))))</f>
        <v>1.8094400000000002</v>
      </c>
      <c r="AS477" s="887">
        <f>IF($AI477="n/a",1.03*AR477,IF($AI477&lt;0,1.01*AR477,IF($AI477&gt;10,1.1*AR477,(1+$AI477/100)*AR477)))</f>
        <v>1.9903840000000004</v>
      </c>
      <c r="AT477" s="887">
        <f>IF($AK477="n/a",1.03*AS477,IF($AK477&lt;0,1.01*AS477,IF($AK477&gt;10,1.1*AS477,(1+$AK477/100)*AS477)))</f>
        <v>2.1595666400000004</v>
      </c>
      <c r="AU477" s="887">
        <f>IF($AK477="n/a",1.03*AT477,IF($AK477&lt;0,1.01*AT477,IF($AK477&gt;10,1.1*AT477,(1+$AK477/100)*AT477)))</f>
        <v>2.3431298044000002</v>
      </c>
      <c r="AV477" s="887">
        <f>IF($AK477="n/a",1.03*AU477,IF($AK477&lt;0,1.01*AU477,IF($AK477&gt;10,1.1*AU477,(1+$AK477/100)*AU477)))</f>
        <v>2.5422958377740001</v>
      </c>
      <c r="AW477" s="651">
        <f>SUM(AR477:AV477)</f>
        <v>10.844816282174001</v>
      </c>
      <c r="AX477" s="748">
        <f>AW477/I477*100</f>
        <v>27.139179885320324</v>
      </c>
      <c r="AY477" s="935">
        <v>0.74</v>
      </c>
      <c r="AZ477" s="873">
        <v>26.540000000000003</v>
      </c>
      <c r="BA477" s="873">
        <v>-16.23</v>
      </c>
      <c r="BB477" s="873">
        <v>-5.9700000000000006</v>
      </c>
      <c r="BC477" s="873">
        <v>-3.25</v>
      </c>
      <c r="BE477" s="624">
        <v>1971</v>
      </c>
      <c r="BF477" s="899">
        <f>IF(BE477&gt;2008,0,IF(BE477&gt;2001,1,IF(BE477&gt;1990,2,IF(BE477&gt;1980,3,IF(BE477&gt;1973,4,IF(BE477&gt;1970,5,IF(BE477&gt;1960,6,IF(BE477&gt;1958,7,IF(BE477&gt;1953,8,9)))))))))</f>
        <v>5</v>
      </c>
      <c r="BG477" s="883">
        <v>1</v>
      </c>
    </row>
    <row r="478" spans="1:59" s="774" customFormat="1" ht="11.25" customHeight="1" x14ac:dyDescent="0.2">
      <c r="A478" s="755" t="s">
        <v>692</v>
      </c>
      <c r="B478" s="782" t="s">
        <v>693</v>
      </c>
      <c r="C478" s="933" t="s">
        <v>153</v>
      </c>
      <c r="D478" s="933" t="s">
        <v>4324</v>
      </c>
      <c r="E478" s="756">
        <v>16</v>
      </c>
      <c r="F478" s="1158">
        <v>225</v>
      </c>
      <c r="G478" s="1181" t="s">
        <v>106</v>
      </c>
      <c r="H478" s="1181" t="s">
        <v>106</v>
      </c>
      <c r="I478" s="757">
        <v>63.3</v>
      </c>
      <c r="J478" s="758">
        <f>(M478/I478)*100</f>
        <v>3.2859399684044237</v>
      </c>
      <c r="K478" s="759">
        <v>0.52</v>
      </c>
      <c r="L478" s="760">
        <v>4</v>
      </c>
      <c r="M478" s="761">
        <f>K478*L478</f>
        <v>2.08</v>
      </c>
      <c r="N478" s="762" t="s">
        <v>119</v>
      </c>
      <c r="O478" s="763">
        <v>0.5</v>
      </c>
      <c r="P478" s="1129">
        <v>43643</v>
      </c>
      <c r="Q478" s="1129">
        <v>43707</v>
      </c>
      <c r="R478" s="761">
        <f>(K478-O478)/O478*100</f>
        <v>4.0000000000000036</v>
      </c>
      <c r="S478" s="701">
        <f>IF(INDEX(Historical!$D$7:$D$1254,MATCH(B478,Historical!$B$7:$B$1278,0))=0,"n/a",(INDEX(Historical!$C$7:$C$1256,MATCH(B478,Historical!$B$7:$B$1278,0))/INDEX(Historical!$D$7:$D$1254,MATCH(B478,Historical!$B$7:$B$1278,0))-1)*100)</f>
        <v>4.081632653061229</v>
      </c>
      <c r="T478" s="701">
        <f>IF(INDEX(Historical!$F$7:$F$1247,MATCH(B478,Historical!$B$7:$B$1278,0))=0,"n/a",((INDEX(Historical!$C$7:$C$1256,MATCH(B478,Historical!$B$7:$B$1278,0))/INDEX(Historical!$F$7:$F$1247,MATCH(B478,Historical!$B$7:$B$1278,0)))^(1/3)-1)*100)</f>
        <v>6.2658569182611146</v>
      </c>
      <c r="U478" s="701">
        <f>IF(INDEX(Historical!$H$7:$H$1247,MATCH(B478,Historical!$B$7:$B$1278,0))=0,"n/a",((INDEX(Historical!$C$7:$C$1256,MATCH(B478,Historical!$B$7:$B$1278,0))/INDEX(Historical!$H$7:$H$1247,MATCH(B478,Historical!$B$7:$B$1278,0)))^(1/5)-1)*100)</f>
        <v>9.0966078501449665</v>
      </c>
      <c r="V478" s="701">
        <f>IF(INDEX(Historical!$O$7:$O$1247,MATCH(B478,Historical!$B$7:$B$1278,0))=0,"n/a",((INDEX(Historical!$C$7:$C$1256,MATCH(B478,Historical!$B$7:$B$1278,0))/INDEX(Historical!$O$7:$O$1247,MATCH(B478,Historical!$B$7:$B$1278,0)))^(1/10)-1)*100)</f>
        <v>7.3897958414493869</v>
      </c>
      <c r="W478" s="702">
        <f>IF(OR(U478&lt;=0,U478="n/a",V478&lt;=0,V478="n/a"),"n/a",U478/V478)</f>
        <v>1.2309687635918256</v>
      </c>
      <c r="X478" s="703">
        <f>IF(OR(AJ478&lt;=0,AJ478="n/a",U478&lt;=0,U478="n/a"),"n/a",U478/AJ478)</f>
        <v>1.2634177569645788</v>
      </c>
      <c r="Y478" s="779"/>
      <c r="Z478" s="758">
        <f>IF(OR(AC478&lt;0.01,AC478="n/a"),"n/a",M478/AC478*100)</f>
        <v>92.444444444444457</v>
      </c>
      <c r="AA478" s="766">
        <f>IF(OR(AC478&lt;0.01,AC478="n/a"),"n/a",I478/AC478)</f>
        <v>28.133333333333333</v>
      </c>
      <c r="AB478" s="760">
        <v>12</v>
      </c>
      <c r="AC478" s="767">
        <v>2.25</v>
      </c>
      <c r="AD478" s="767" t="s">
        <v>136</v>
      </c>
      <c r="AE478" s="767">
        <v>0.93</v>
      </c>
      <c r="AF478" s="767">
        <v>1.26</v>
      </c>
      <c r="AG478" s="767">
        <v>4.5</v>
      </c>
      <c r="AH478" s="767">
        <v>12</v>
      </c>
      <c r="AI478" s="767" t="s">
        <v>136</v>
      </c>
      <c r="AJ478" s="767">
        <v>7.1999999999999993</v>
      </c>
      <c r="AK478" s="767" t="s">
        <v>136</v>
      </c>
      <c r="AL478" s="768">
        <v>950.77</v>
      </c>
      <c r="AM478" s="769">
        <v>6.6000000000000005</v>
      </c>
      <c r="AN478" s="767">
        <v>0.02</v>
      </c>
      <c r="AO478" s="770">
        <f>IF(U478="n/a","n/a",IF(AA478&lt;0,"n/a",IF(AA478="n/a","n/a",J478+U478-AA478)))</f>
        <v>-15.750785514783942</v>
      </c>
      <c r="AP478" s="771">
        <f>IF(U478="n/a","n/a",J478+U478)</f>
        <v>12.382547818549391</v>
      </c>
      <c r="AQ478" s="772">
        <f>IF(OR(AC478&lt;0.01,AF478="n/a"),"n/a",(I478/SQRT(22.5*AC478*(I478/AF478))-1)*100)</f>
        <v>25.51759504813127</v>
      </c>
      <c r="AR478" s="651">
        <f>INDEX(Historical!$C$7:$C$1256,MATCH(B478,Historical!$B$7:$B$1278,0))*IF(AH478="n/a",1.03,IF(AH478&lt;0,1.01,IF(AH478&gt;10,1.1,(1+AH478/100))))</f>
        <v>2.2440000000000002</v>
      </c>
      <c r="AS478" s="766">
        <f>IF($AI478="n/a",1.03*AR478,IF($AI478&lt;0,1.01*AR478,IF($AI478&gt;10,1.1*AR478,(1+$AI478/100)*AR478)))</f>
        <v>2.3113200000000003</v>
      </c>
      <c r="AT478" s="766">
        <f>IF($AK478="n/a",1.03*AS478,IF($AK478&lt;0,1.01*AS478,IF($AK478&gt;10,1.1*AS478,(1+$AK478/100)*AS478)))</f>
        <v>2.3806596000000004</v>
      </c>
      <c r="AU478" s="766">
        <f>IF($AK478="n/a",1.03*AT478,IF($AK478&lt;0,1.01*AT478,IF($AK478&gt;10,1.1*AT478,(1+$AK478/100)*AT478)))</f>
        <v>2.4520793880000005</v>
      </c>
      <c r="AV478" s="766">
        <f>IF($AK478="n/a",1.03*AU478,IF($AK478&lt;0,1.01*AU478,IF($AK478&gt;10,1.1*AU478,(1+$AK478/100)*AU478)))</f>
        <v>2.5256417696400004</v>
      </c>
      <c r="AW478" s="758">
        <f>SUM(AR478:AV478)</f>
        <v>11.913700757640001</v>
      </c>
      <c r="AX478" s="773">
        <f>AW478/I478*100</f>
        <v>18.821012255355452</v>
      </c>
      <c r="AY478" s="936">
        <v>0.27</v>
      </c>
      <c r="AZ478" s="769">
        <v>13.28</v>
      </c>
      <c r="BA478" s="769">
        <v>-28.96</v>
      </c>
      <c r="BB478" s="769">
        <v>-0.03</v>
      </c>
      <c r="BC478" s="769">
        <v>-6.98</v>
      </c>
      <c r="BD478" s="909"/>
      <c r="BE478" s="624">
        <v>2004</v>
      </c>
      <c r="BF478" s="899">
        <f>IF(BE478&gt;2008,0,IF(BE478&gt;2001,1,IF(BE478&gt;1990,2,IF(BE478&gt;1980,3,IF(BE478&gt;1973,4,IF(BE478&gt;1970,5,IF(BE478&gt;1960,6,IF(BE478&gt;1958,7,IF(BE478&gt;1953,8,9)))))))))</f>
        <v>1</v>
      </c>
      <c r="BG478" s="825">
        <v>2.7</v>
      </c>
    </row>
    <row r="479" spans="1:59" ht="11.25" customHeight="1" x14ac:dyDescent="0.2">
      <c r="A479" s="864" t="s">
        <v>689</v>
      </c>
      <c r="B479" s="876" t="s">
        <v>690</v>
      </c>
      <c r="C479" s="933" t="s">
        <v>4322</v>
      </c>
      <c r="D479" s="933" t="s">
        <v>4323</v>
      </c>
      <c r="E479" s="733">
        <v>18</v>
      </c>
      <c r="F479" s="1158">
        <v>186</v>
      </c>
      <c r="G479" s="1140" t="s">
        <v>115</v>
      </c>
      <c r="H479" s="1140" t="s">
        <v>115</v>
      </c>
      <c r="I479" s="875">
        <v>56.05</v>
      </c>
      <c r="J479" s="651">
        <f>(M479/I479)*100</f>
        <v>7.8679750223015166</v>
      </c>
      <c r="K479" s="878">
        <v>1.1025</v>
      </c>
      <c r="L479" s="888">
        <v>4</v>
      </c>
      <c r="M479" s="642">
        <f>K479*L479</f>
        <v>4.41</v>
      </c>
      <c r="N479" s="871" t="s">
        <v>691</v>
      </c>
      <c r="O479" s="734">
        <v>1.05</v>
      </c>
      <c r="P479" s="862">
        <v>43920</v>
      </c>
      <c r="Q479" s="862">
        <v>43959</v>
      </c>
      <c r="R479" s="642">
        <f>(K479-O479)/O479*100</f>
        <v>4.9999999999999991</v>
      </c>
      <c r="S479" s="701">
        <f>IF(INDEX(Historical!$D$7:$D$1254,MATCH(B479,Historical!$B$7:$B$1278,0))=0,"n/a",(INDEX(Historical!$C$7:$C$1256,MATCH(B479,Historical!$B$7:$B$1278,0))/INDEX(Historical!$D$7:$D$1254,MATCH(B479,Historical!$B$7:$B$1278,0))-1)*100)</f>
        <v>5.0632911392405111</v>
      </c>
      <c r="T479" s="701">
        <f>IF(INDEX(Historical!$F$7:$F$1247,MATCH(B479,Historical!$B$7:$B$1278,0))=0,"n/a",((INDEX(Historical!$C$7:$C$1256,MATCH(B479,Historical!$B$7:$B$1278,0))/INDEX(Historical!$F$7:$F$1247,MATCH(B479,Historical!$B$7:$B$1278,0)))^(1/3)-1)*100)</f>
        <v>5.343218065147215</v>
      </c>
      <c r="U479" s="701">
        <f>IF(INDEX(Historical!$H$7:$H$1247,MATCH(B479,Historical!$B$7:$B$1278,0))=0,"n/a",((INDEX(Historical!$C$7:$C$1256,MATCH(B479,Historical!$B$7:$B$1278,0))/INDEX(Historical!$H$7:$H$1247,MATCH(B479,Historical!$B$7:$B$1278,0)))^(1/5)-1)*100)</f>
        <v>6.3878812723292544</v>
      </c>
      <c r="V479" s="701">
        <f>IF(INDEX(Historical!$O$7:$O$1247,MATCH(B479,Historical!$B$7:$B$1278,0))=0,"n/a",((INDEX(Historical!$C$7:$C$1256,MATCH(B479,Historical!$B$7:$B$1278,0))/INDEX(Historical!$O$7:$O$1247,MATCH(B479,Historical!$B$7:$B$1278,0)))^(1/10)-1)*100)</f>
        <v>6.5522295641014416</v>
      </c>
      <c r="W479" s="702">
        <f>IF(OR(U479&lt;=0,U479="n/a",V479&lt;=0,V479="n/a"),"n/a",U479/V479)</f>
        <v>0.97491719571722213</v>
      </c>
      <c r="X479" s="703">
        <f>IF(OR(AJ479&lt;=0,AJ479="n/a",U479&lt;=0,U479="n/a"),"n/a",U479/AJ479)</f>
        <v>1.681021387455067</v>
      </c>
      <c r="Y479" s="877"/>
      <c r="Z479" s="651">
        <f>IF(OR(AC479&lt;0.01,AC479="n/a"),"n/a",M479/AC479*100)</f>
        <v>102.79720279720279</v>
      </c>
      <c r="AA479" s="887">
        <f>IF(OR(AC479&lt;0.01,AC479="n/a"),"n/a",I479/AC479)</f>
        <v>13.065268065268064</v>
      </c>
      <c r="AB479" s="888">
        <v>12</v>
      </c>
      <c r="AC479" s="866">
        <v>4.29</v>
      </c>
      <c r="AD479" s="866">
        <v>1.31</v>
      </c>
      <c r="AE479" s="866">
        <v>7.55</v>
      </c>
      <c r="AF479" s="866">
        <v>1.68</v>
      </c>
      <c r="AG479" s="866">
        <v>12.8</v>
      </c>
      <c r="AH479" s="866">
        <v>0.1</v>
      </c>
      <c r="AI479" s="866">
        <v>-13.489999999999998</v>
      </c>
      <c r="AJ479" s="866">
        <v>3.8</v>
      </c>
      <c r="AK479" s="866">
        <v>10</v>
      </c>
      <c r="AL479" s="879">
        <v>2500</v>
      </c>
      <c r="AM479" s="873">
        <v>4.7</v>
      </c>
      <c r="AN479" s="866">
        <v>1.04</v>
      </c>
      <c r="AO479" s="740">
        <f>IF(U479="n/a","n/a",IF(AA479&lt;0,"n/a",IF(AA479="n/a","n/a",J479+U479-AA479)))</f>
        <v>1.1905882293627066</v>
      </c>
      <c r="AP479" s="741">
        <f>IF(U479="n/a","n/a",J479+U479)</f>
        <v>14.255856294630771</v>
      </c>
      <c r="AQ479" s="889">
        <f>IF(OR(AC479&lt;0.01,AF479="n/a"),"n/a",(I479/SQRT(22.5*AC479*(I479/AF479))-1)*100)</f>
        <v>-1.2305707447888836</v>
      </c>
      <c r="AR479" s="651">
        <f>INDEX(Historical!$C$7:$C$1256,MATCH(B479,Historical!$B$7:$B$1278,0))*IF(AH479="n/a",1.03,IF(AH479&lt;0,1.01,IF(AH479&gt;10,1.1,(1+AH479/100))))</f>
        <v>4.1541499999999996</v>
      </c>
      <c r="AS479" s="887">
        <f>IF($AI479="n/a",1.03*AR479,IF($AI479&lt;0,1.01*AR479,IF($AI479&gt;10,1.1*AR479,(1+$AI479/100)*AR479)))</f>
        <v>4.1956914999999997</v>
      </c>
      <c r="AT479" s="887">
        <f>IF($AK479="n/a",1.03*AS479,IF($AK479&lt;0,1.01*AS479,IF($AK479&gt;10,1.1*AS479,(1+$AK479/100)*AS479)))</f>
        <v>4.6152606499999997</v>
      </c>
      <c r="AU479" s="887">
        <f>IF($AK479="n/a",1.03*AT479,IF($AK479&lt;0,1.01*AT479,IF($AK479&gt;10,1.1*AT479,(1+$AK479/100)*AT479)))</f>
        <v>5.0767867149999999</v>
      </c>
      <c r="AV479" s="887">
        <f>IF($AK479="n/a",1.03*AU479,IF($AK479&lt;0,1.01*AU479,IF($AK479&gt;10,1.1*AU479,(1+$AK479/100)*AU479)))</f>
        <v>5.5844653865000007</v>
      </c>
      <c r="AW479" s="651">
        <f>SUM(AR479:AV479)</f>
        <v>23.6263542515</v>
      </c>
      <c r="AX479" s="748">
        <f>AW479/I479*100</f>
        <v>42.152282339875114</v>
      </c>
      <c r="AY479" s="935">
        <v>0.79</v>
      </c>
      <c r="AZ479" s="873">
        <v>78.67</v>
      </c>
      <c r="BA479" s="873">
        <v>-38.49</v>
      </c>
      <c r="BB479" s="873">
        <v>-8.3800000000000008</v>
      </c>
      <c r="BC479" s="873">
        <v>-10.63</v>
      </c>
      <c r="BE479" s="624">
        <v>2003</v>
      </c>
      <c r="BF479" s="899">
        <f>IF(BE479&gt;2008,0,IF(BE479&gt;2001,1,IF(BE479&gt;1990,2,IF(BE479&gt;1980,3,IF(BE479&gt;1973,4,IF(BE479&gt;1970,5,IF(BE479&gt;1960,6,IF(BE479&gt;1958,7,IF(BE479&gt;1953,8,9)))))))))</f>
        <v>1</v>
      </c>
      <c r="BG479" s="883">
        <v>6.1</v>
      </c>
    </row>
    <row r="480" spans="1:59" ht="11.25" customHeight="1" x14ac:dyDescent="0.2">
      <c r="A480" s="872" t="s">
        <v>1499</v>
      </c>
      <c r="B480" s="876" t="s">
        <v>1500</v>
      </c>
      <c r="C480" s="933" t="s">
        <v>131</v>
      </c>
      <c r="D480" s="933" t="s">
        <v>4331</v>
      </c>
      <c r="E480" s="733">
        <v>9</v>
      </c>
      <c r="F480" s="1158">
        <v>460</v>
      </c>
      <c r="G480" s="1155" t="s">
        <v>37</v>
      </c>
      <c r="H480" s="1155" t="s">
        <v>37</v>
      </c>
      <c r="I480" s="875">
        <v>22.97</v>
      </c>
      <c r="J480" s="651">
        <f>(M480/I480)*100</f>
        <v>3.6569438397910319</v>
      </c>
      <c r="K480" s="878">
        <v>0.21</v>
      </c>
      <c r="L480" s="888">
        <v>4</v>
      </c>
      <c r="M480" s="642">
        <f>K480*L480</f>
        <v>0.84</v>
      </c>
      <c r="N480" s="871" t="s">
        <v>1239</v>
      </c>
      <c r="O480" s="734">
        <v>0.2</v>
      </c>
      <c r="P480" s="862">
        <v>43871</v>
      </c>
      <c r="Q480" s="862">
        <v>43881</v>
      </c>
      <c r="R480" s="642">
        <f>(K480-O480)/O480*100</f>
        <v>4.9999999999999902</v>
      </c>
      <c r="S480" s="701">
        <f>IF(INDEX(Historical!$D$7:$D$1254,MATCH(B480,Historical!$B$7:$B$1278,0))=0,"n/a",(INDEX(Historical!$C$7:$C$1256,MATCH(B480,Historical!$B$7:$B$1278,0))/INDEX(Historical!$D$7:$D$1254,MATCH(B480,Historical!$B$7:$B$1278,0))-1)*100)</f>
        <v>2.5641025641025772</v>
      </c>
      <c r="T480" s="701">
        <f>IF(INDEX(Historical!$F$7:$F$1247,MATCH(B480,Historical!$B$7:$B$1278,0))=0,"n/a",((INDEX(Historical!$C$7:$C$1256,MATCH(B480,Historical!$B$7:$B$1278,0))/INDEX(Historical!$F$7:$F$1247,MATCH(B480,Historical!$B$7:$B$1278,0)))^(1/3)-1)*100)</f>
        <v>7.7217345015941907</v>
      </c>
      <c r="U480" s="701">
        <f>IF(INDEX(Historical!$H$7:$H$1247,MATCH(B480,Historical!$B$7:$B$1278,0))=0,"n/a",((INDEX(Historical!$C$7:$C$1256,MATCH(B480,Historical!$B$7:$B$1278,0))/INDEX(Historical!$H$7:$H$1247,MATCH(B480,Historical!$B$7:$B$1278,0)))^(1/5)-1)*100)</f>
        <v>14.825088604127679</v>
      </c>
      <c r="V480" s="701">
        <f>IF(INDEX(Historical!$O$7:$O$1247,MATCH(B480,Historical!$B$7:$B$1278,0))=0,"n/a",((INDEX(Historical!$C$7:$C$1256,MATCH(B480,Historical!$B$7:$B$1278,0))/INDEX(Historical!$O$7:$O$1247,MATCH(B480,Historical!$B$7:$B$1278,0)))^(1/10)-1)*100)</f>
        <v>8.2681139453081762</v>
      </c>
      <c r="W480" s="702">
        <f>IF(OR(U480&lt;=0,U480="n/a",V480&lt;=0,V480="n/a"),"n/a",U480/V480)</f>
        <v>1.7930435770712041</v>
      </c>
      <c r="X480" s="703">
        <f>IF(OR(AJ480&lt;=0,AJ480="n/a",U480&lt;=0,U480="n/a"),"n/a",U480/AJ480)</f>
        <v>9.8833924027517863</v>
      </c>
      <c r="Y480" s="654"/>
      <c r="Z480" s="651" t="str">
        <f>IF(OR(AC480&lt;0.01,AC480="n/a"),"n/a",M480/AC480*100)</f>
        <v>n/a</v>
      </c>
      <c r="AA480" s="887" t="str">
        <f>IF(OR(AC480&lt;0.01,AC480="n/a"),"n/a",I480/AC480)</f>
        <v>n/a</v>
      </c>
      <c r="AB480" s="888">
        <v>12</v>
      </c>
      <c r="AC480" s="866">
        <v>-0.31</v>
      </c>
      <c r="AD480" s="866" t="s">
        <v>136</v>
      </c>
      <c r="AE480" s="866">
        <v>1.78</v>
      </c>
      <c r="AF480" s="866">
        <v>1.84</v>
      </c>
      <c r="AG480" s="866">
        <v>-2.4</v>
      </c>
      <c r="AH480" s="866">
        <v>574.09999999999991</v>
      </c>
      <c r="AI480" s="866">
        <v>3.7900000000000005</v>
      </c>
      <c r="AJ480" s="866">
        <v>1.5</v>
      </c>
      <c r="AK480" s="866">
        <v>1.81</v>
      </c>
      <c r="AL480" s="879">
        <v>8700</v>
      </c>
      <c r="AM480" s="873">
        <v>0.1</v>
      </c>
      <c r="AN480" s="866">
        <v>2.09</v>
      </c>
      <c r="AO480" s="740" t="str">
        <f>IF(U480="n/a","n/a",IF(AA480&lt;0,"n/a",IF(AA480="n/a","n/a",J480+U480-AA480)))</f>
        <v>n/a</v>
      </c>
      <c r="AP480" s="741">
        <f>IF(U480="n/a","n/a",J480+U480)</f>
        <v>18.482032443918712</v>
      </c>
      <c r="AQ480" s="889" t="str">
        <f>IF(OR(AC480&lt;0.01,AF480="n/a"),"n/a",(I480/SQRT(22.5*AC480*(I480/AF480))-1)*100)</f>
        <v>n/a</v>
      </c>
      <c r="AR480" s="651">
        <f>INDEX(Historical!$C$7:$C$1256,MATCH(B480,Historical!$B$7:$B$1278,0))*IF(AH480="n/a",1.03,IF(AH480&lt;0,1.01,IF(AH480&gt;10,1.1,(1+AH480/100))))</f>
        <v>0.88000000000000012</v>
      </c>
      <c r="AS480" s="887">
        <f>IF($AI480="n/a",1.03*AR480,IF($AI480&lt;0,1.01*AR480,IF($AI480&gt;10,1.1*AR480,(1+$AI480/100)*AR480)))</f>
        <v>0.91335200000000016</v>
      </c>
      <c r="AT480" s="887">
        <f>IF($AK480="n/a",1.03*AS480,IF($AK480&lt;0,1.01*AS480,IF($AK480&gt;10,1.1*AS480,(1+$AK480/100)*AS480)))</f>
        <v>0.92988367120000015</v>
      </c>
      <c r="AU480" s="887">
        <f>IF($AK480="n/a",1.03*AT480,IF($AK480&lt;0,1.01*AT480,IF($AK480&gt;10,1.1*AT480,(1+$AK480/100)*AT480)))</f>
        <v>0.94671456564872014</v>
      </c>
      <c r="AV480" s="887">
        <f>IF($AK480="n/a",1.03*AU480,IF($AK480&lt;0,1.01*AU480,IF($AK480&gt;10,1.1*AU480,(1+$AK480/100)*AU480)))</f>
        <v>0.96385009928696197</v>
      </c>
      <c r="AW480" s="651">
        <f>SUM(AR480:AV480)</f>
        <v>4.6338003361356819</v>
      </c>
      <c r="AX480" s="748">
        <f>AW480/I480*100</f>
        <v>20.173270945301184</v>
      </c>
      <c r="AY480" s="935">
        <v>0.26</v>
      </c>
      <c r="AZ480" s="873">
        <v>17.43</v>
      </c>
      <c r="BA480" s="873">
        <v>-24.59</v>
      </c>
      <c r="BB480" s="873">
        <v>1.7399999999999998</v>
      </c>
      <c r="BC480" s="873">
        <v>-6.76</v>
      </c>
      <c r="BE480" s="624">
        <v>2012</v>
      </c>
      <c r="BF480" s="899">
        <f>IF(BE480&gt;2008,0,IF(BE480&gt;2001,1,IF(BE480&gt;1990,2,IF(BE480&gt;1980,3,IF(BE480&gt;1973,4,IF(BE480&gt;1970,5,IF(BE480&gt;1960,6,IF(BE480&gt;1958,7,IF(BE480&gt;1953,8,9)))))))))</f>
        <v>0</v>
      </c>
      <c r="BG480" s="883">
        <v>-0.5</v>
      </c>
    </row>
    <row r="481" spans="1:59" ht="11.25" customHeight="1" x14ac:dyDescent="0.2">
      <c r="A481" s="864" t="s">
        <v>702</v>
      </c>
      <c r="B481" s="876" t="s">
        <v>703</v>
      </c>
      <c r="C481" s="933" t="s">
        <v>108</v>
      </c>
      <c r="D481" s="933" t="s">
        <v>4334</v>
      </c>
      <c r="E481" s="733">
        <v>26</v>
      </c>
      <c r="F481" s="1158">
        <v>130</v>
      </c>
      <c r="G481" s="1141" t="s">
        <v>106</v>
      </c>
      <c r="H481" s="1141" t="s">
        <v>106</v>
      </c>
      <c r="I481" s="866">
        <v>34.630000000000003</v>
      </c>
      <c r="J481" s="651">
        <f>(M481/I481)*100</f>
        <v>3.2341900086630093</v>
      </c>
      <c r="K481" s="885">
        <v>0.28000000000000003</v>
      </c>
      <c r="L481" s="888">
        <v>4</v>
      </c>
      <c r="M481" s="642">
        <f>K481*L481</f>
        <v>1.1200000000000001</v>
      </c>
      <c r="N481" s="871" t="s">
        <v>704</v>
      </c>
      <c r="O481" s="735">
        <v>0.27</v>
      </c>
      <c r="P481" s="862">
        <v>44145</v>
      </c>
      <c r="Q481" s="862">
        <v>44162</v>
      </c>
      <c r="R481" s="642">
        <f>(K481-O481)/O481*100</f>
        <v>3.7037037037037068</v>
      </c>
      <c r="S481" s="701">
        <f>IF(INDEX(Historical!$D$7:$D$1254,MATCH(B481,Historical!$B$7:$B$1278,0))=0,"n/a",(INDEX(Historical!$C$7:$C$1256,MATCH(B481,Historical!$B$7:$B$1278,0))/INDEX(Historical!$D$7:$D$1254,MATCH(B481,Historical!$B$7:$B$1278,0))-1)*100)</f>
        <v>5.1546391752577359</v>
      </c>
      <c r="T481" s="701">
        <f>IF(INDEX(Historical!$F$7:$F$1247,MATCH(B481,Historical!$B$7:$B$1278,0))=0,"n/a",((INDEX(Historical!$C$7:$C$1256,MATCH(B481,Historical!$B$7:$B$1278,0))/INDEX(Historical!$F$7:$F$1247,MATCH(B481,Historical!$B$7:$B$1278,0)))^(1/3)-1)*100)</f>
        <v>6.2658569182611146</v>
      </c>
      <c r="U481" s="701">
        <f>IF(INDEX(Historical!$H$7:$H$1247,MATCH(B481,Historical!$B$7:$B$1278,0))=0,"n/a",((INDEX(Historical!$C$7:$C$1256,MATCH(B481,Historical!$B$7:$B$1278,0))/INDEX(Historical!$H$7:$H$1247,MATCH(B481,Historical!$B$7:$B$1278,0)))^(1/5)-1)*100)</f>
        <v>5.3770661463693692</v>
      </c>
      <c r="V481" s="701">
        <f>IF(INDEX(Historical!$O$7:$O$1247,MATCH(B481,Historical!$B$7:$B$1278,0))=0,"n/a",((INDEX(Historical!$C$7:$C$1256,MATCH(B481,Historical!$B$7:$B$1278,0))/INDEX(Historical!$O$7:$O$1247,MATCH(B481,Historical!$B$7:$B$1278,0)))^(1/10)-1)*100)</f>
        <v>4.3705213000589049</v>
      </c>
      <c r="W481" s="702">
        <f>IF(OR(U481&lt;=0,U481="n/a",V481&lt;=0,V481="n/a"),"n/a",U481/V481)</f>
        <v>1.2303031554375214</v>
      </c>
      <c r="X481" s="703" t="str">
        <f>IF(OR(AJ481&lt;=0,AJ481="n/a",U481&lt;=0,U481="n/a"),"n/a",U481/AJ481)</f>
        <v>n/a</v>
      </c>
      <c r="Y481" s="665"/>
      <c r="Z481" s="651" t="str">
        <f>IF(OR(AC481&lt;0.01,AC481="n/a"),"n/a",M481/AC481*100)</f>
        <v>n/a</v>
      </c>
      <c r="AA481" s="887" t="str">
        <f>IF(OR(AC481&lt;0.01,AC481="n/a"),"n/a",I481/AC481)</f>
        <v>n/a</v>
      </c>
      <c r="AB481" s="888">
        <v>12</v>
      </c>
      <c r="AC481" s="866" t="s">
        <v>136</v>
      </c>
      <c r="AD481" s="866" t="s">
        <v>136</v>
      </c>
      <c r="AE481" s="866" t="s">
        <v>136</v>
      </c>
      <c r="AF481" s="866" t="s">
        <v>136</v>
      </c>
      <c r="AG481" s="866" t="s">
        <v>136</v>
      </c>
      <c r="AH481" s="866" t="s">
        <v>136</v>
      </c>
      <c r="AI481" s="866" t="s">
        <v>136</v>
      </c>
      <c r="AJ481" s="866" t="s">
        <v>136</v>
      </c>
      <c r="AK481" s="866" t="s">
        <v>136</v>
      </c>
      <c r="AL481" s="879" t="s">
        <v>136</v>
      </c>
      <c r="AM481" s="873" t="s">
        <v>136</v>
      </c>
      <c r="AN481" s="866" t="s">
        <v>136</v>
      </c>
      <c r="AO481" s="740" t="str">
        <f>IF(U481="n/a","n/a",IF(AA481&lt;0,"n/a",IF(AA481="n/a","n/a",J481+U481-AA481)))</f>
        <v>n/a</v>
      </c>
      <c r="AP481" s="741">
        <f>IF(U481="n/a","n/a",J481+U481)</f>
        <v>8.611256155032379</v>
      </c>
      <c r="AQ481" s="889" t="str">
        <f>IF(OR(AC481&lt;0.01,AF481="n/a"),"n/a",(I481/SQRT(22.5*AC481*(I481/AF481))-1)*100)</f>
        <v>n/a</v>
      </c>
      <c r="AR481" s="651">
        <f>INDEX(Historical!$C$7:$C$1256,MATCH(B481,Historical!$B$7:$B$1278,0))*IF(AH481="n/a",1.03,IF(AH481&lt;0,1.01,IF(AH481&gt;10,1.1,(1+AH481/100))))</f>
        <v>1.0506</v>
      </c>
      <c r="AS481" s="887">
        <f>IF($AI481="n/a",1.03*AR481,IF($AI481&lt;0,1.01*AR481,IF($AI481&gt;10,1.1*AR481,(1+$AI481/100)*AR481)))</f>
        <v>1.0821179999999999</v>
      </c>
      <c r="AT481" s="887">
        <f>IF($AK481="n/a",1.03*AS481,IF($AK481&lt;0,1.01*AS481,IF($AK481&gt;10,1.1*AS481,(1+$AK481/100)*AS481)))</f>
        <v>1.1145815399999999</v>
      </c>
      <c r="AU481" s="887">
        <f>IF($AK481="n/a",1.03*AT481,IF($AK481&lt;0,1.01*AT481,IF($AK481&gt;10,1.1*AT481,(1+$AK481/100)*AT481)))</f>
        <v>1.1480189861999999</v>
      </c>
      <c r="AV481" s="887">
        <f>IF($AK481="n/a",1.03*AU481,IF($AK481&lt;0,1.01*AU481,IF($AK481&gt;10,1.1*AU481,(1+$AK481/100)*AU481)))</f>
        <v>1.1824595557859998</v>
      </c>
      <c r="AW481" s="651">
        <f>SUM(AR481:AV481)</f>
        <v>5.5777780819859988</v>
      </c>
      <c r="AX481" s="748">
        <f>AW481/I481*100</f>
        <v>16.106780485088066</v>
      </c>
      <c r="AY481" s="935" t="s">
        <v>136</v>
      </c>
      <c r="AZ481" s="873" t="s">
        <v>136</v>
      </c>
      <c r="BA481" s="873" t="s">
        <v>136</v>
      </c>
      <c r="BB481" s="873" t="s">
        <v>136</v>
      </c>
      <c r="BC481" s="873" t="s">
        <v>136</v>
      </c>
      <c r="BD481" s="908" t="s">
        <v>4268</v>
      </c>
      <c r="BE481" s="624">
        <v>1996</v>
      </c>
      <c r="BF481" s="899">
        <f>IF(BE481&gt;2008,0,IF(BE481&gt;2001,1,IF(BE481&gt;1990,2,IF(BE481&gt;1980,3,IF(BE481&gt;1973,4,IF(BE481&gt;1970,5,IF(BE481&gt;1960,6,IF(BE481&gt;1958,7,IF(BE481&gt;1953,8,9)))))))))</f>
        <v>2</v>
      </c>
      <c r="BG481" s="883" t="s">
        <v>136</v>
      </c>
    </row>
    <row r="482" spans="1:59" ht="11.25" customHeight="1" x14ac:dyDescent="0.2">
      <c r="A482" s="864" t="s">
        <v>694</v>
      </c>
      <c r="B482" s="876" t="s">
        <v>695</v>
      </c>
      <c r="C482" s="933" t="s">
        <v>131</v>
      </c>
      <c r="D482" s="933" t="s">
        <v>4342</v>
      </c>
      <c r="E482" s="733">
        <v>25</v>
      </c>
      <c r="F482" s="1158">
        <v>137</v>
      </c>
      <c r="G482" s="1158" t="s">
        <v>37</v>
      </c>
      <c r="H482" s="1158" t="s">
        <v>37</v>
      </c>
      <c r="I482" s="866">
        <v>29.18</v>
      </c>
      <c r="J482" s="651">
        <f>(M482/I482)*100</f>
        <v>4.5579163810829337</v>
      </c>
      <c r="K482" s="885">
        <v>0.33250000000000002</v>
      </c>
      <c r="L482" s="888">
        <v>4</v>
      </c>
      <c r="M482" s="642">
        <f>K482*L482</f>
        <v>1.33</v>
      </c>
      <c r="N482" s="871" t="s">
        <v>163</v>
      </c>
      <c r="O482" s="735">
        <v>0.3125</v>
      </c>
      <c r="P482" s="862">
        <v>44095</v>
      </c>
      <c r="Q482" s="862">
        <v>44105</v>
      </c>
      <c r="R482" s="642">
        <f>(K482-O482)/O482*100</f>
        <v>6.4000000000000057</v>
      </c>
      <c r="S482" s="701">
        <f>IF(INDEX(Historical!$D$7:$D$1254,MATCH(B482,Historical!$B$7:$B$1278,0))=0,"n/a",(INDEX(Historical!$C$7:$C$1256,MATCH(B482,Historical!$B$7:$B$1278,0))/INDEX(Historical!$D$7:$D$1254,MATCH(B482,Historical!$B$7:$B$1278,0))-1)*100)</f>
        <v>7.2072072072072002</v>
      </c>
      <c r="T482" s="701">
        <f>IF(INDEX(Historical!$F$7:$F$1247,MATCH(B482,Historical!$B$7:$B$1278,0))=0,"n/a",((INDEX(Historical!$C$7:$C$1256,MATCH(B482,Historical!$B$7:$B$1278,0))/INDEX(Historical!$F$7:$F$1247,MATCH(B482,Historical!$B$7:$B$1278,0)))^(1/3)-1)*100)</f>
        <v>6.8679426106305508</v>
      </c>
      <c r="U482" s="701">
        <f>IF(INDEX(Historical!$H$7:$H$1247,MATCH(B482,Historical!$B$7:$B$1278,0))=0,"n/a",((INDEX(Historical!$C$7:$C$1256,MATCH(B482,Historical!$B$7:$B$1278,0))/INDEX(Historical!$H$7:$H$1247,MATCH(B482,Historical!$B$7:$B$1278,0)))^(1/5)-1)*100)</f>
        <v>6.8356432797128219</v>
      </c>
      <c r="V482" s="701">
        <f>IF(INDEX(Historical!$O$7:$O$1247,MATCH(B482,Historical!$B$7:$B$1278,0))=0,"n/a",((INDEX(Historical!$C$7:$C$1256,MATCH(B482,Historical!$B$7:$B$1278,0))/INDEX(Historical!$O$7:$O$1247,MATCH(B482,Historical!$B$7:$B$1278,0)))^(1/10)-1)*100)</f>
        <v>6.7371314959294937</v>
      </c>
      <c r="W482" s="702">
        <f>IF(OR(U482&lt;=0,U482="n/a",V482&lt;=0,V482="n/a"),"n/a",U482/V482)</f>
        <v>1.0146222147872352</v>
      </c>
      <c r="X482" s="703">
        <f>IF(OR(AJ482&lt;=0,AJ482="n/a",U482&lt;=0,U482="n/a"),"n/a",U482/AJ482)</f>
        <v>2.7342573118851288</v>
      </c>
      <c r="Y482" s="664"/>
      <c r="Z482" s="651">
        <f>IF(OR(AC482&lt;0.01,AC482="n/a"),"n/a",M482/AC482*100)</f>
        <v>73.480662983425418</v>
      </c>
      <c r="AA482" s="887">
        <f>IF(OR(AC482&lt;0.01,AC482="n/a"),"n/a",I482/AC482)</f>
        <v>16.121546961325965</v>
      </c>
      <c r="AB482" s="888">
        <v>9</v>
      </c>
      <c r="AC482" s="866">
        <v>1.81</v>
      </c>
      <c r="AD482" s="866">
        <v>2.69</v>
      </c>
      <c r="AE482" s="866">
        <v>1.37</v>
      </c>
      <c r="AF482" s="866">
        <v>1.52</v>
      </c>
      <c r="AG482" s="866">
        <v>9.5</v>
      </c>
      <c r="AH482" s="866">
        <v>6.5</v>
      </c>
      <c r="AI482" s="866">
        <v>12.29</v>
      </c>
      <c r="AJ482" s="866">
        <v>2.5</v>
      </c>
      <c r="AK482" s="866">
        <v>6</v>
      </c>
      <c r="AL482" s="879">
        <v>2780</v>
      </c>
      <c r="AM482" s="873">
        <v>0.4</v>
      </c>
      <c r="AN482" s="866">
        <v>1.22</v>
      </c>
      <c r="AO482" s="740">
        <f>IF(U482="n/a","n/a",IF(AA482&lt;0,"n/a",IF(AA482="n/a","n/a",J482+U482-AA482)))</f>
        <v>-4.7279873005302093</v>
      </c>
      <c r="AP482" s="741">
        <f>IF(U482="n/a","n/a",J482+U482)</f>
        <v>11.393559660795756</v>
      </c>
      <c r="AQ482" s="889">
        <f>IF(OR(AC482&lt;0.01,AF482="n/a"),"n/a",(I482/SQRT(22.5*AC482*(I482/AF482))-1)*100)</f>
        <v>4.3599569464914278</v>
      </c>
      <c r="AR482" s="651">
        <f>INDEX(Historical!$C$7:$C$1256,MATCH(B482,Historical!$B$7:$B$1278,0))*IF(AH482="n/a",1.03,IF(AH482&lt;0,1.01,IF(AH482&gt;10,1.1,(1+AH482/100))))</f>
        <v>1.26735</v>
      </c>
      <c r="AS482" s="887">
        <f>IF($AI482="n/a",1.03*AR482,IF($AI482&lt;0,1.01*AR482,IF($AI482&gt;10,1.1*AR482,(1+$AI482/100)*AR482)))</f>
        <v>1.394085</v>
      </c>
      <c r="AT482" s="887">
        <f>IF($AK482="n/a",1.03*AS482,IF($AK482&lt;0,1.01*AS482,IF($AK482&gt;10,1.1*AS482,(1+$AK482/100)*AS482)))</f>
        <v>1.4777301</v>
      </c>
      <c r="AU482" s="887">
        <f>IF($AK482="n/a",1.03*AT482,IF($AK482&lt;0,1.01*AT482,IF($AK482&gt;10,1.1*AT482,(1+$AK482/100)*AT482)))</f>
        <v>1.5663939060000001</v>
      </c>
      <c r="AV482" s="887">
        <f>IF($AK482="n/a",1.03*AU482,IF($AK482&lt;0,1.01*AU482,IF($AK482&gt;10,1.1*AU482,(1+$AK482/100)*AU482)))</f>
        <v>1.6603775403600001</v>
      </c>
      <c r="AW482" s="651">
        <f>SUM(AR482:AV482)</f>
        <v>7.3659365463599995</v>
      </c>
      <c r="AX482" s="748">
        <f>AW482/I482*100</f>
        <v>25.243099884715559</v>
      </c>
      <c r="AY482" s="935">
        <v>0.4</v>
      </c>
      <c r="AZ482" s="873">
        <v>38.03</v>
      </c>
      <c r="BA482" s="873">
        <v>-36.230000000000004</v>
      </c>
      <c r="BB482" s="873">
        <v>1.4200000000000002</v>
      </c>
      <c r="BC482" s="873">
        <v>-11.91</v>
      </c>
      <c r="BE482" s="624">
        <v>1996</v>
      </c>
      <c r="BF482" s="899">
        <f>IF(BE482&gt;2008,0,IF(BE482&gt;2001,1,IF(BE482&gt;1990,2,IF(BE482&gt;1980,3,IF(BE482&gt;1973,4,IF(BE482&gt;1970,5,IF(BE482&gt;1960,6,IF(BE482&gt;1958,7,IF(BE482&gt;1953,8,9)))))))))</f>
        <v>2</v>
      </c>
      <c r="BG482" s="883">
        <v>3.4000000000000004</v>
      </c>
    </row>
    <row r="483" spans="1:59" ht="11.25" customHeight="1" x14ac:dyDescent="0.2">
      <c r="A483" s="872" t="s">
        <v>700</v>
      </c>
      <c r="B483" s="876" t="s">
        <v>701</v>
      </c>
      <c r="C483" s="933" t="s">
        <v>245</v>
      </c>
      <c r="D483" s="933" t="s">
        <v>4360</v>
      </c>
      <c r="E483" s="733">
        <v>18</v>
      </c>
      <c r="F483" s="1158">
        <v>179</v>
      </c>
      <c r="G483" s="1154" t="s">
        <v>115</v>
      </c>
      <c r="H483" s="1154" t="s">
        <v>115</v>
      </c>
      <c r="I483" s="875">
        <v>120.08</v>
      </c>
      <c r="J483" s="651">
        <f>(M483/I483)*100</f>
        <v>0.81612258494337098</v>
      </c>
      <c r="K483" s="878">
        <v>0.245</v>
      </c>
      <c r="L483" s="888">
        <v>4</v>
      </c>
      <c r="M483" s="642">
        <f>K483*L483</f>
        <v>0.98</v>
      </c>
      <c r="N483" s="871" t="s">
        <v>163</v>
      </c>
      <c r="O483" s="734">
        <v>0.22</v>
      </c>
      <c r="P483" s="619">
        <v>43797</v>
      </c>
      <c r="Q483" s="619">
        <v>43831</v>
      </c>
      <c r="R483" s="642">
        <f>(K483-O483)/O483*100</f>
        <v>11.36363636363636</v>
      </c>
      <c r="S483" s="701">
        <f>IF(INDEX(Historical!$D$7:$D$1254,MATCH(B483,Historical!$B$7:$B$1278,0))=0,"n/a",(INDEX(Historical!$C$7:$C$1256,MATCH(B483,Historical!$B$7:$B$1278,0))/INDEX(Historical!$D$7:$D$1254,MATCH(B483,Historical!$B$7:$B$1278,0))-1)*100)</f>
        <v>9.9999999999999858</v>
      </c>
      <c r="T483" s="701">
        <f>IF(INDEX(Historical!$F$7:$F$1247,MATCH(B483,Historical!$B$7:$B$1278,0))=0,"n/a",((INDEX(Historical!$C$7:$C$1256,MATCH(B483,Historical!$B$7:$B$1278,0))/INDEX(Historical!$F$7:$F$1247,MATCH(B483,Historical!$B$7:$B$1278,0)))^(1/3)-1)*100)</f>
        <v>11.199004528465784</v>
      </c>
      <c r="U483" s="701">
        <f>IF(INDEX(Historical!$H$7:$H$1247,MATCH(B483,Historical!$B$7:$B$1278,0))=0,"n/a",((INDEX(Historical!$C$7:$C$1256,MATCH(B483,Historical!$B$7:$B$1278,0))/INDEX(Historical!$H$7:$H$1247,MATCH(B483,Historical!$B$7:$B$1278,0)))^(1/5)-1)*100)</f>
        <v>12.888132073019754</v>
      </c>
      <c r="V483" s="701">
        <f>IF(INDEX(Historical!$O$7:$O$1247,MATCH(B483,Historical!$B$7:$B$1278,0))=0,"n/a",((INDEX(Historical!$C$7:$C$1256,MATCH(B483,Historical!$B$7:$B$1278,0))/INDEX(Historical!$O$7:$O$1247,MATCH(B483,Historical!$B$7:$B$1278,0)))^(1/10)-1)*100)</f>
        <v>13.18640056714273</v>
      </c>
      <c r="W483" s="702">
        <f>IF(OR(U483&lt;=0,U483="n/a",V483&lt;=0,V483="n/a"),"n/a",U483/V483)</f>
        <v>0.97738059809390387</v>
      </c>
      <c r="X483" s="703" t="str">
        <f>IF(OR(AJ483&lt;=0,AJ483="n/a",U483&lt;=0,U483="n/a"),"n/a",U483/AJ483)</f>
        <v>n/a</v>
      </c>
      <c r="Y483" s="661"/>
      <c r="Z483" s="651">
        <f>IF(OR(AC483&lt;0.01,AC483="n/a"),"n/a",M483/AC483*100)</f>
        <v>58.333333333333336</v>
      </c>
      <c r="AA483" s="887">
        <f>IF(OR(AC483&lt;0.01,AC483="n/a"),"n/a",I483/AC483)</f>
        <v>71.476190476190482</v>
      </c>
      <c r="AB483" s="888">
        <v>5</v>
      </c>
      <c r="AC483" s="866">
        <v>1.68</v>
      </c>
      <c r="AD483" s="866">
        <v>2.85</v>
      </c>
      <c r="AE483" s="866">
        <v>5.05</v>
      </c>
      <c r="AF483" s="866">
        <v>20.32</v>
      </c>
      <c r="AG483" s="866">
        <v>30.2</v>
      </c>
      <c r="AH483" s="866">
        <v>-35.9</v>
      </c>
      <c r="AI483" s="866">
        <v>29.13</v>
      </c>
      <c r="AJ483" s="866">
        <v>-2.9000000000000004</v>
      </c>
      <c r="AK483" s="866">
        <v>25.14</v>
      </c>
      <c r="AL483" s="879">
        <v>188550</v>
      </c>
      <c r="AM483" s="873">
        <v>0.5</v>
      </c>
      <c r="AN483" s="866">
        <v>1.03</v>
      </c>
      <c r="AO483" s="740">
        <f>IF(U483="n/a","n/a",IF(AA483&lt;0,"n/a",IF(AA483="n/a","n/a",J483+U483-AA483)))</f>
        <v>-57.771935818227355</v>
      </c>
      <c r="AP483" s="741">
        <f>IF(U483="n/a","n/a",J483+U483)</f>
        <v>13.704254657963125</v>
      </c>
      <c r="AQ483" s="889">
        <f>IF(OR(AC483&lt;0.01,AF483="n/a"),"n/a",(I483/SQRT(22.5*AC483*(I483/AF483))-1)*100)</f>
        <v>703.43600740159627</v>
      </c>
      <c r="AR483" s="651">
        <f>INDEX(Historical!$C$7:$C$1256,MATCH(B483,Historical!$B$7:$B$1278,0))*IF(AH483="n/a",1.03,IF(AH483&lt;0,1.01,IF(AH483&gt;10,1.1,(1+AH483/100))))</f>
        <v>0.88880000000000003</v>
      </c>
      <c r="AS483" s="887">
        <f>IF($AI483="n/a",1.03*AR483,IF($AI483&lt;0,1.01*AR483,IF($AI483&gt;10,1.1*AR483,(1+$AI483/100)*AR483)))</f>
        <v>0.9776800000000001</v>
      </c>
      <c r="AT483" s="887">
        <f>IF($AK483="n/a",1.03*AS483,IF($AK483&lt;0,1.01*AS483,IF($AK483&gt;10,1.1*AS483,(1+$AK483/100)*AS483)))</f>
        <v>1.0754480000000002</v>
      </c>
      <c r="AU483" s="887">
        <f>IF($AK483="n/a",1.03*AT483,IF($AK483&lt;0,1.01*AT483,IF($AK483&gt;10,1.1*AT483,(1+$AK483/100)*AT483)))</f>
        <v>1.1829928000000003</v>
      </c>
      <c r="AV483" s="887">
        <f>IF($AK483="n/a",1.03*AU483,IF($AK483&lt;0,1.01*AU483,IF($AK483&gt;10,1.1*AU483,(1+$AK483/100)*AU483)))</f>
        <v>1.3012920800000005</v>
      </c>
      <c r="AW483" s="651">
        <f>SUM(AR483:AV483)</f>
        <v>5.4262128800000013</v>
      </c>
      <c r="AX483" s="748">
        <f>AW483/I483*100</f>
        <v>4.5188315123251179</v>
      </c>
      <c r="AY483" s="935">
        <v>0.81</v>
      </c>
      <c r="AZ483" s="873">
        <v>100.13000000000001</v>
      </c>
      <c r="BA483" s="873">
        <v>-8.6</v>
      </c>
      <c r="BB483" s="873">
        <v>-1.01</v>
      </c>
      <c r="BC483" s="873">
        <v>19.34</v>
      </c>
      <c r="BE483" s="624">
        <v>2003</v>
      </c>
      <c r="BF483" s="899">
        <f>IF(BE483&gt;2008,0,IF(BE483&gt;2001,1,IF(BE483&gt;1990,2,IF(BE483&gt;1980,3,IF(BE483&gt;1973,4,IF(BE483&gt;1970,5,IF(BE483&gt;1960,6,IF(BE483&gt;1958,7,IF(BE483&gt;1953,8,9)))))))))</f>
        <v>1</v>
      </c>
      <c r="BG483" s="883">
        <v>9.1999999999999993</v>
      </c>
    </row>
    <row r="484" spans="1:59" ht="11.25" customHeight="1" x14ac:dyDescent="0.2">
      <c r="A484" s="882" t="s">
        <v>4543</v>
      </c>
      <c r="B484" s="876" t="s">
        <v>4513</v>
      </c>
      <c r="C484" s="933" t="s">
        <v>108</v>
      </c>
      <c r="D484" s="933" t="s">
        <v>4346</v>
      </c>
      <c r="E484" s="733">
        <v>5</v>
      </c>
      <c r="F484" s="1158">
        <v>719</v>
      </c>
      <c r="G484" s="1157" t="s">
        <v>106</v>
      </c>
      <c r="H484" s="1157" t="s">
        <v>106</v>
      </c>
      <c r="I484" s="875">
        <v>61.04</v>
      </c>
      <c r="J484" s="651">
        <f>(M484/I484)*100</f>
        <v>1.3106159895150722</v>
      </c>
      <c r="K484" s="878">
        <v>0.2</v>
      </c>
      <c r="L484" s="888">
        <v>4</v>
      </c>
      <c r="M484" s="642">
        <f>K484*L484</f>
        <v>0.8</v>
      </c>
      <c r="N484" s="871" t="s">
        <v>516</v>
      </c>
      <c r="O484" s="734">
        <v>0.18</v>
      </c>
      <c r="P484" s="619">
        <v>43796</v>
      </c>
      <c r="Q484" s="619">
        <v>43812</v>
      </c>
      <c r="R484" s="642">
        <f>(K484-O484)/O484*100</f>
        <v>11.111111111111121</v>
      </c>
      <c r="S484" s="701">
        <f>IF(INDEX(Historical!$D$7:$D$1254,MATCH(B484,Historical!$B$7:$B$1278,0))=0,"n/a",(INDEX(Historical!$C$7:$C$1256,MATCH(B484,Historical!$B$7:$B$1278,0))/INDEX(Historical!$D$7:$D$1254,MATCH(B484,Historical!$B$7:$B$1278,0))-1)*100)</f>
        <v>12.12121212121211</v>
      </c>
      <c r="T484" s="701">
        <f>IF(INDEX(Historical!$F$7:$F$1247,MATCH(B484,Historical!$B$7:$B$1278,0))=0,"n/a",((INDEX(Historical!$C$7:$C$1256,MATCH(B484,Historical!$B$7:$B$1278,0))/INDEX(Historical!$F$7:$F$1247,MATCH(B484,Historical!$B$7:$B$1278,0)))^(1/3)-1)*100)</f>
        <v>13.960384306101293</v>
      </c>
      <c r="U484" s="701">
        <f>IF(INDEX(Historical!$H$7:$H$1247,MATCH(B484,Historical!$B$7:$B$1278,0))=0,"n/a",((INDEX(Historical!$C$7:$C$1256,MATCH(B484,Historical!$B$7:$B$1278,0))/INDEX(Historical!$H$7:$H$1247,MATCH(B484,Historical!$B$7:$B$1278,0)))^(1/5)-1)*100)</f>
        <v>13.09264089979596</v>
      </c>
      <c r="V484" s="701">
        <f>IF(INDEX(Historical!$O$7:$O$1247,MATCH(B484,Historical!$B$7:$B$1278,0))=0,"n/a",((INDEX(Historical!$C$7:$C$1256,MATCH(B484,Historical!$B$7:$B$1278,0))/INDEX(Historical!$O$7:$O$1247,MATCH(B484,Historical!$B$7:$B$1278,0)))^(1/10)-1)*100)</f>
        <v>26.594071548535013</v>
      </c>
      <c r="W484" s="702">
        <f>IF(OR(U484&lt;=0,U484="n/a",V484&lt;=0,V484="n/a"),"n/a",U484/V484)</f>
        <v>0.49231426921227467</v>
      </c>
      <c r="X484" s="703" t="str">
        <f>IF(OR(AJ484&lt;=0,AJ484="n/a",U484&lt;=0,U484="n/a"),"n/a",U484/AJ484)</f>
        <v>n/a</v>
      </c>
      <c r="Y484" s="877"/>
      <c r="Z484" s="651">
        <f>IF(OR(AC484&lt;0.01,AC484="n/a"),"n/a",M484/AC484*100)</f>
        <v>26.315789473684209</v>
      </c>
      <c r="AA484" s="887">
        <f>IF(OR(AC484&lt;0.01,AC484="n/a"),"n/a",I484/AC484)</f>
        <v>20.078947368421051</v>
      </c>
      <c r="AB484" s="888">
        <v>12</v>
      </c>
      <c r="AC484" s="866">
        <v>3.04</v>
      </c>
      <c r="AD484" s="866" t="s">
        <v>136</v>
      </c>
      <c r="AE484" s="866">
        <v>1.47</v>
      </c>
      <c r="AF484" s="866">
        <v>1.02</v>
      </c>
      <c r="AG484" s="866">
        <v>5.0999999999999996</v>
      </c>
      <c r="AH484" s="866">
        <v>-36.4</v>
      </c>
      <c r="AI484" s="866">
        <v>48.1</v>
      </c>
      <c r="AJ484" s="866">
        <v>-11.600000000000001</v>
      </c>
      <c r="AK484" s="866">
        <v>-6.9099999999999993</v>
      </c>
      <c r="AL484" s="879">
        <v>2320</v>
      </c>
      <c r="AM484" s="873">
        <v>8.4</v>
      </c>
      <c r="AN484" s="866">
        <v>8.44</v>
      </c>
      <c r="AO484" s="740">
        <f>IF(U484="n/a","n/a",IF(AA484&lt;0,"n/a",IF(AA484="n/a","n/a",J484+U484-AA484)))</f>
        <v>-5.6756904791100187</v>
      </c>
      <c r="AP484" s="741">
        <f>IF(U484="n/a","n/a",J484+U484)</f>
        <v>14.403256889311033</v>
      </c>
      <c r="AQ484" s="889">
        <f>IF(OR(AC484&lt;0.01,AF484="n/a"),"n/a",(I484/SQRT(22.5*AC484*(I484/AF484))-1)*100)</f>
        <v>-4.5932070534237202</v>
      </c>
      <c r="AR484" s="651">
        <f>INDEX(Historical!$C$7:$C$1256,MATCH(B484,Historical!$B$7:$B$1278,0))*IF(AH484="n/a",1.03,IF(AH484&lt;0,1.01,IF(AH484&gt;10,1.1,(1+AH484/100))))</f>
        <v>0.74739999999999995</v>
      </c>
      <c r="AS484" s="887">
        <f>IF($AI484="n/a",1.03*AR484,IF($AI484&lt;0,1.01*AR484,IF($AI484&gt;10,1.1*AR484,(1+$AI484/100)*AR484)))</f>
        <v>0.82213999999999998</v>
      </c>
      <c r="AT484" s="887">
        <f>IF($AK484="n/a",1.03*AS484,IF($AK484&lt;0,1.01*AS484,IF($AK484&gt;10,1.1*AS484,(1+$AK484/100)*AS484)))</f>
        <v>0.83036140000000003</v>
      </c>
      <c r="AU484" s="887">
        <f>IF($AK484="n/a",1.03*AT484,IF($AK484&lt;0,1.01*AT484,IF($AK484&gt;10,1.1*AT484,(1+$AK484/100)*AT484)))</f>
        <v>0.83866501400000004</v>
      </c>
      <c r="AV484" s="887">
        <f>IF($AK484="n/a",1.03*AU484,IF($AK484&lt;0,1.01*AU484,IF($AK484&gt;10,1.1*AU484,(1+$AK484/100)*AU484)))</f>
        <v>0.8470516641400001</v>
      </c>
      <c r="AW484" s="651">
        <f>SUM(AR484:AV484)</f>
        <v>4.0856180781400004</v>
      </c>
      <c r="AX484" s="748">
        <f>AW484/I484*100</f>
        <v>6.6933454753276544</v>
      </c>
      <c r="AY484" s="935">
        <v>0.68</v>
      </c>
      <c r="AZ484" s="873">
        <v>66.320000000000007</v>
      </c>
      <c r="BA484" s="873">
        <v>-11.110000000000001</v>
      </c>
      <c r="BB484" s="873">
        <v>-5.0299999999999994</v>
      </c>
      <c r="BC484" s="873">
        <v>11.15</v>
      </c>
      <c r="BE484" s="624">
        <v>2015</v>
      </c>
      <c r="BF484" s="899">
        <f>IF(BE484&gt;2008,0,IF(BE484&gt;2001,1,IF(BE484&gt;1990,2,IF(BE484&gt;1980,3,IF(BE484&gt;1973,4,IF(BE484&gt;1970,5,IF(BE484&gt;1960,6,IF(BE484&gt;1958,7,IF(BE484&gt;1953,8,9)))))))))</f>
        <v>0</v>
      </c>
      <c r="BG484" s="883">
        <v>0.5</v>
      </c>
    </row>
    <row r="485" spans="1:59" ht="11.25" customHeight="1" x14ac:dyDescent="0.2">
      <c r="A485" s="872" t="s">
        <v>299</v>
      </c>
      <c r="B485" s="876" t="s">
        <v>300</v>
      </c>
      <c r="C485" s="933" t="s">
        <v>4322</v>
      </c>
      <c r="D485" s="933" t="s">
        <v>4323</v>
      </c>
      <c r="E485" s="733">
        <v>31</v>
      </c>
      <c r="F485" s="1158">
        <v>90</v>
      </c>
      <c r="G485" s="1178" t="s">
        <v>37</v>
      </c>
      <c r="H485" s="1178" t="s">
        <v>37</v>
      </c>
      <c r="I485" s="866">
        <v>32.01</v>
      </c>
      <c r="J485" s="651">
        <f>(M485/I485)*100</f>
        <v>6.4979693845673232</v>
      </c>
      <c r="K485" s="885">
        <v>0.52</v>
      </c>
      <c r="L485" s="888">
        <v>4</v>
      </c>
      <c r="M485" s="642">
        <f>K485*L485</f>
        <v>2.08</v>
      </c>
      <c r="N485" s="871" t="s">
        <v>107</v>
      </c>
      <c r="O485" s="735">
        <v>0.51500000000000001</v>
      </c>
      <c r="P485" s="862">
        <v>44042</v>
      </c>
      <c r="Q485" s="862">
        <v>44057</v>
      </c>
      <c r="R485" s="642">
        <f>(K485-O485)/O485*100</f>
        <v>0.97087378640776778</v>
      </c>
      <c r="S485" s="701">
        <f>IF(INDEX(Historical!$D$7:$D$1254,MATCH(B485,Historical!$B$7:$B$1278,0))=0,"n/a",(INDEX(Historical!$C$7:$C$1256,MATCH(B485,Historical!$B$7:$B$1278,0))/INDEX(Historical!$D$7:$D$1254,MATCH(B485,Historical!$B$7:$B$1278,0))-1)*100)</f>
        <v>4.102564102564088</v>
      </c>
      <c r="T485" s="701">
        <f>IF(INDEX(Historical!$F$7:$F$1247,MATCH(B485,Historical!$B$7:$B$1278,0))=0,"n/a",((INDEX(Historical!$C$7:$C$1256,MATCH(B485,Historical!$B$7:$B$1278,0))/INDEX(Historical!$F$7:$F$1247,MATCH(B485,Historical!$B$7:$B$1278,0)))^(1/3)-1)*100)</f>
        <v>4.4781190331791842</v>
      </c>
      <c r="U485" s="701">
        <f>IF(INDEX(Historical!$H$7:$H$1247,MATCH(B485,Historical!$B$7:$B$1278,0))=0,"n/a",((INDEX(Historical!$C$7:$C$1256,MATCH(B485,Historical!$B$7:$B$1278,0))/INDEX(Historical!$H$7:$H$1247,MATCH(B485,Historical!$B$7:$B$1278,0)))^(1/5)-1)*100)</f>
        <v>4.2323234444577196</v>
      </c>
      <c r="V485" s="701">
        <f>IF(INDEX(Historical!$O$7:$O$1247,MATCH(B485,Historical!$B$7:$B$1278,0))=0,"n/a",((INDEX(Historical!$C$7:$C$1256,MATCH(B485,Historical!$B$7:$B$1278,0))/INDEX(Historical!$O$7:$O$1247,MATCH(B485,Historical!$B$7:$B$1278,0)))^(1/10)-1)*100)</f>
        <v>3.0719465400570911</v>
      </c>
      <c r="W485" s="702">
        <f>IF(OR(U485&lt;=0,U485="n/a",V485&lt;=0,V485="n/a"),"n/a",U485/V485)</f>
        <v>1.377733430341227</v>
      </c>
      <c r="X485" s="703">
        <f>IF(OR(AJ485&lt;=0,AJ485="n/a",U485&lt;=0,U485="n/a"),"n/a",U485/AJ485)</f>
        <v>0.66130053819651868</v>
      </c>
      <c r="Y485" s="876"/>
      <c r="Z485" s="651">
        <f>IF(OR(AC485&lt;0.01,AC485="n/a"),"n/a",M485/AC485*100)</f>
        <v>161.24031007751938</v>
      </c>
      <c r="AA485" s="887">
        <f>IF(OR(AC485&lt;0.01,AC485="n/a"),"n/a",I485/AC485)</f>
        <v>24.813953488372089</v>
      </c>
      <c r="AB485" s="888">
        <v>12</v>
      </c>
      <c r="AC485" s="866">
        <v>1.29</v>
      </c>
      <c r="AD485" s="866">
        <v>2.48</v>
      </c>
      <c r="AE485" s="866">
        <v>8.0299999999999994</v>
      </c>
      <c r="AF485" s="866">
        <v>1.38</v>
      </c>
      <c r="AG485" s="866">
        <v>5.5</v>
      </c>
      <c r="AH485" s="866">
        <v>-5.3</v>
      </c>
      <c r="AI485" s="866">
        <v>16.650000000000002</v>
      </c>
      <c r="AJ485" s="866">
        <v>6.4</v>
      </c>
      <c r="AK485" s="866">
        <v>10</v>
      </c>
      <c r="AL485" s="879">
        <v>5470</v>
      </c>
      <c r="AM485" s="873">
        <v>0.2</v>
      </c>
      <c r="AN485" s="866">
        <v>0.81</v>
      </c>
      <c r="AO485" s="740">
        <f>IF(U485="n/a","n/a",IF(AA485&lt;0,"n/a",IF(AA485="n/a","n/a",J485+U485-AA485)))</f>
        <v>-14.083660659347046</v>
      </c>
      <c r="AP485" s="741">
        <f>IF(U485="n/a","n/a",J485+U485)</f>
        <v>10.730292829025043</v>
      </c>
      <c r="AQ485" s="889">
        <f>IF(OR(AC485&lt;0.01,AF485="n/a"),"n/a",(I485/SQRT(22.5*AC485*(I485/AF485))-1)*100)</f>
        <v>23.366222306600392</v>
      </c>
      <c r="AR485" s="651">
        <f>INDEX(Historical!$C$7:$C$1256,MATCH(B485,Historical!$B$7:$B$1278,0))*IF(AH485="n/a",1.03,IF(AH485&lt;0,1.01,IF(AH485&gt;10,1.1,(1+AH485/100))))</f>
        <v>2.0503</v>
      </c>
      <c r="AS485" s="887">
        <f>IF($AI485="n/a",1.03*AR485,IF($AI485&lt;0,1.01*AR485,IF($AI485&gt;10,1.1*AR485,(1+$AI485/100)*AR485)))</f>
        <v>2.2553300000000003</v>
      </c>
      <c r="AT485" s="887">
        <f>IF($AK485="n/a",1.03*AS485,IF($AK485&lt;0,1.01*AS485,IF($AK485&gt;10,1.1*AS485,(1+$AK485/100)*AS485)))</f>
        <v>2.4808630000000007</v>
      </c>
      <c r="AU485" s="887">
        <f>IF($AK485="n/a",1.03*AT485,IF($AK485&lt;0,1.01*AT485,IF($AK485&gt;10,1.1*AT485,(1+$AK485/100)*AT485)))</f>
        <v>2.7289493000000009</v>
      </c>
      <c r="AV485" s="887">
        <f>IF($AK485="n/a",1.03*AU485,IF($AK485&lt;0,1.01*AU485,IF($AK485&gt;10,1.1*AU485,(1+$AK485/100)*AU485)))</f>
        <v>3.0018442300000014</v>
      </c>
      <c r="AW485" s="651">
        <f>SUM(AR485:AV485)</f>
        <v>12.517286530000005</v>
      </c>
      <c r="AX485" s="748">
        <f>AW485/I485*100</f>
        <v>39.104300312402387</v>
      </c>
      <c r="AY485" s="935">
        <v>0.56999999999999995</v>
      </c>
      <c r="AZ485" s="873">
        <v>33.15</v>
      </c>
      <c r="BA485" s="873">
        <v>-45.98</v>
      </c>
      <c r="BB485" s="873">
        <v>-10.040000000000001</v>
      </c>
      <c r="BC485" s="873">
        <v>-16.400000000000002</v>
      </c>
      <c r="BD485" s="645"/>
      <c r="BE485" s="624">
        <v>1990</v>
      </c>
      <c r="BF485" s="899">
        <f>IF(BE485&gt;2008,0,IF(BE485&gt;2001,1,IF(BE485&gt;1990,2,IF(BE485&gt;1980,3,IF(BE485&gt;1973,4,IF(BE485&gt;1970,5,IF(BE485&gt;1960,6,IF(BE485&gt;1958,7,IF(BE485&gt;1953,8,9)))))))))</f>
        <v>3</v>
      </c>
      <c r="BG485" s="883">
        <v>2.9000000000000004</v>
      </c>
    </row>
    <row r="486" spans="1:59" ht="11.25" customHeight="1" x14ac:dyDescent="0.2">
      <c r="A486" s="872" t="s">
        <v>705</v>
      </c>
      <c r="B486" s="876" t="s">
        <v>706</v>
      </c>
      <c r="C486" s="933" t="s">
        <v>112</v>
      </c>
      <c r="D486" s="933" t="s">
        <v>4347</v>
      </c>
      <c r="E486" s="733">
        <v>17</v>
      </c>
      <c r="F486" s="1158">
        <v>218</v>
      </c>
      <c r="G486" s="1127" t="s">
        <v>37</v>
      </c>
      <c r="H486" s="1127" t="s">
        <v>37</v>
      </c>
      <c r="I486" s="875">
        <v>289.82</v>
      </c>
      <c r="J486" s="651">
        <f>(M486/I486)*100</f>
        <v>2.001242150300186</v>
      </c>
      <c r="K486" s="878">
        <v>1.45</v>
      </c>
      <c r="L486" s="888">
        <v>4</v>
      </c>
      <c r="M486" s="642">
        <f>K486*L486</f>
        <v>5.8</v>
      </c>
      <c r="N486" s="871" t="s">
        <v>707</v>
      </c>
      <c r="O486" s="734">
        <v>1.32</v>
      </c>
      <c r="P486" s="862">
        <v>43980</v>
      </c>
      <c r="Q486" s="862">
        <v>43999</v>
      </c>
      <c r="R486" s="642">
        <f>(K486-O486)/O486*100</f>
        <v>9.8484848484848406</v>
      </c>
      <c r="S486" s="701">
        <f>IF(INDEX(Historical!$D$7:$D$1254,MATCH(B486,Historical!$B$7:$B$1278,0))=0,"n/a",(INDEX(Historical!$C$7:$C$1256,MATCH(B486,Historical!$B$7:$B$1278,0))/INDEX(Historical!$D$7:$D$1254,MATCH(B486,Historical!$B$7:$B$1278,0))-1)*100)</f>
        <v>9.7872340425531945</v>
      </c>
      <c r="T486" s="701">
        <f>IF(INDEX(Historical!$F$7:$F$1247,MATCH(B486,Historical!$B$7:$B$1278,0))=0,"n/a",((INDEX(Historical!$C$7:$C$1256,MATCH(B486,Historical!$B$7:$B$1278,0))/INDEX(Historical!$F$7:$F$1247,MATCH(B486,Historical!$B$7:$B$1278,0)))^(1/3)-1)*100)</f>
        <v>13.81352797806934</v>
      </c>
      <c r="U486" s="701">
        <f>IF(INDEX(Historical!$H$7:$H$1247,MATCH(B486,Historical!$B$7:$B$1278,0))=0,"n/a",((INDEX(Historical!$C$7:$C$1256,MATCH(B486,Historical!$B$7:$B$1278,0))/INDEX(Historical!$H$7:$H$1247,MATCH(B486,Historical!$B$7:$B$1278,0)))^(1/5)-1)*100)</f>
        <v>13.745986638356689</v>
      </c>
      <c r="V486" s="701">
        <f>IF(INDEX(Historical!$O$7:$O$1247,MATCH(B486,Historical!$B$7:$B$1278,0))=0,"n/a",((INDEX(Historical!$C$7:$C$1256,MATCH(B486,Historical!$B$7:$B$1278,0))/INDEX(Historical!$O$7:$O$1247,MATCH(B486,Historical!$B$7:$B$1278,0)))^(1/10)-1)*100)</f>
        <v>12.949284466830413</v>
      </c>
      <c r="W486" s="702">
        <f>IF(OR(U486&lt;=0,U486="n/a",V486&lt;=0,V486="n/a"),"n/a",U486/V486)</f>
        <v>1.0615248026689836</v>
      </c>
      <c r="X486" s="703">
        <f>IF(OR(AJ486&lt;=0,AJ486="n/a",U486&lt;=0,U486="n/a"),"n/a",U486/AJ486)</f>
        <v>2.1819026410089983</v>
      </c>
      <c r="Y486" s="876"/>
      <c r="Z486" s="651">
        <f>IF(OR(AC486&lt;0.01,AC486="n/a"),"n/a",M486/AC486*100)</f>
        <v>39.644565960355429</v>
      </c>
      <c r="AA486" s="887">
        <f>IF(OR(AC486&lt;0.01,AC486="n/a"),"n/a",I486/AC486)</f>
        <v>19.809979494190021</v>
      </c>
      <c r="AB486" s="888">
        <v>12</v>
      </c>
      <c r="AC486" s="866">
        <v>14.63</v>
      </c>
      <c r="AD486" s="866">
        <v>2.2999999999999998</v>
      </c>
      <c r="AE486" s="866">
        <v>1.34</v>
      </c>
      <c r="AF486" s="866">
        <v>4.62</v>
      </c>
      <c r="AG486" s="866">
        <v>25.7</v>
      </c>
      <c r="AH486" s="866">
        <v>-26.6</v>
      </c>
      <c r="AI486" s="866">
        <v>8.0500000000000007</v>
      </c>
      <c r="AJ486" s="866">
        <v>6.3</v>
      </c>
      <c r="AK486" s="866">
        <v>8.6199999999999992</v>
      </c>
      <c r="AL486" s="879">
        <v>47460</v>
      </c>
      <c r="AM486" s="873">
        <v>0.1</v>
      </c>
      <c r="AN486" s="866">
        <v>1.53</v>
      </c>
      <c r="AO486" s="740">
        <f>IF(U486="n/a","n/a",IF(AA486&lt;0,"n/a",IF(AA486="n/a","n/a",J486+U486-AA486)))</f>
        <v>-4.062750705533146</v>
      </c>
      <c r="AP486" s="741">
        <f>IF(U486="n/a","n/a",J486+U486)</f>
        <v>15.747228788656875</v>
      </c>
      <c r="AQ486" s="889">
        <f>IF(OR(AC486&lt;0.01,AF486="n/a"),"n/a",(I486/SQRT(22.5*AC486*(I486/AF486))-1)*100)</f>
        <v>101.6841372742789</v>
      </c>
      <c r="AR486" s="651">
        <f>INDEX(Historical!$C$7:$C$1256,MATCH(B486,Historical!$B$7:$B$1278,0))*IF(AH486="n/a",1.03,IF(AH486&lt;0,1.01,IF(AH486&gt;10,1.1,(1+AH486/100))))</f>
        <v>5.2115999999999998</v>
      </c>
      <c r="AS486" s="887">
        <f>IF($AI486="n/a",1.03*AR486,IF($AI486&lt;0,1.01*AR486,IF($AI486&gt;10,1.1*AR486,(1+$AI486/100)*AR486)))</f>
        <v>5.6311337999999997</v>
      </c>
      <c r="AT486" s="887">
        <f>IF($AK486="n/a",1.03*AS486,IF($AK486&lt;0,1.01*AS486,IF($AK486&gt;10,1.1*AS486,(1+$AK486/100)*AS486)))</f>
        <v>6.1165375335599999</v>
      </c>
      <c r="AU486" s="887">
        <f>IF($AK486="n/a",1.03*AT486,IF($AK486&lt;0,1.01*AT486,IF($AK486&gt;10,1.1*AT486,(1+$AK486/100)*AT486)))</f>
        <v>6.6437830689528719</v>
      </c>
      <c r="AV486" s="887">
        <f>IF($AK486="n/a",1.03*AU486,IF($AK486&lt;0,1.01*AU486,IF($AK486&gt;10,1.1*AU486,(1+$AK486/100)*AU486)))</f>
        <v>7.2164771694966099</v>
      </c>
      <c r="AW486" s="651">
        <f>SUM(AR486:AV486)</f>
        <v>30.819531572009481</v>
      </c>
      <c r="AX486" s="748">
        <f>AW486/I486*100</f>
        <v>10.634025109381506</v>
      </c>
      <c r="AY486" s="935">
        <v>0.76</v>
      </c>
      <c r="AZ486" s="873">
        <v>10.07</v>
      </c>
      <c r="BA486" s="873">
        <v>-24.72</v>
      </c>
      <c r="BB486" s="873">
        <v>-10.97</v>
      </c>
      <c r="BC486" s="873">
        <v>-12</v>
      </c>
      <c r="BE486" s="624">
        <v>2004</v>
      </c>
      <c r="BF486" s="899">
        <f>IF(BE486&gt;2008,0,IF(BE486&gt;2001,1,IF(BE486&gt;1990,2,IF(BE486&gt;1980,3,IF(BE486&gt;1973,4,IF(BE486&gt;1970,5,IF(BE486&gt;1960,6,IF(BE486&gt;1958,7,IF(BE486&gt;1953,8,9)))))))))</f>
        <v>1</v>
      </c>
      <c r="BG486" s="883">
        <v>5.7</v>
      </c>
    </row>
    <row r="487" spans="1:59" s="774" customFormat="1" ht="11.25" customHeight="1" x14ac:dyDescent="0.2">
      <c r="A487" s="646" t="s">
        <v>1489</v>
      </c>
      <c r="B487" s="782" t="s">
        <v>1490</v>
      </c>
      <c r="C487" s="933" t="s">
        <v>123</v>
      </c>
      <c r="D487" s="933" t="s">
        <v>4368</v>
      </c>
      <c r="E487" s="756">
        <v>10</v>
      </c>
      <c r="F487" s="1158">
        <v>362</v>
      </c>
      <c r="G487" s="1181" t="s">
        <v>106</v>
      </c>
      <c r="H487" s="1181" t="s">
        <v>106</v>
      </c>
      <c r="I487" s="757">
        <v>37.630000000000003</v>
      </c>
      <c r="J487" s="758">
        <f>(M487/I487)*100</f>
        <v>4.9960138187616261</v>
      </c>
      <c r="K487" s="759">
        <v>0.47</v>
      </c>
      <c r="L487" s="760">
        <v>4</v>
      </c>
      <c r="M487" s="761">
        <f>K487*L487</f>
        <v>1.88</v>
      </c>
      <c r="N487" s="762" t="s">
        <v>995</v>
      </c>
      <c r="O487" s="763">
        <v>0.45</v>
      </c>
      <c r="P487" s="764">
        <v>43874</v>
      </c>
      <c r="Q487" s="764">
        <v>43893</v>
      </c>
      <c r="R487" s="761">
        <f>(K487-O487)/O487*100</f>
        <v>4.4444444444444366</v>
      </c>
      <c r="S487" s="701">
        <f>IF(INDEX(Historical!$D$7:$D$1254,MATCH(B487,Historical!$B$7:$B$1278,0))=0,"n/a",(INDEX(Historical!$C$7:$C$1256,MATCH(B487,Historical!$B$7:$B$1278,0))/INDEX(Historical!$D$7:$D$1254,MATCH(B487,Historical!$B$7:$B$1278,0))-1)*100)</f>
        <v>9.7560975609756184</v>
      </c>
      <c r="T487" s="701">
        <f>IF(INDEX(Historical!$F$7:$F$1247,MATCH(B487,Historical!$B$7:$B$1278,0))=0,"n/a",((INDEX(Historical!$C$7:$C$1256,MATCH(B487,Historical!$B$7:$B$1278,0))/INDEX(Historical!$F$7:$F$1247,MATCH(B487,Historical!$B$7:$B$1278,0)))^(1/3)-1)*100)</f>
        <v>10.891823393038823</v>
      </c>
      <c r="U487" s="701">
        <f>IF(INDEX(Historical!$H$7:$H$1247,MATCH(B487,Historical!$B$7:$B$1278,0))=0,"n/a",((INDEX(Historical!$C$7:$C$1256,MATCH(B487,Historical!$B$7:$B$1278,0))/INDEX(Historical!$H$7:$H$1247,MATCH(B487,Historical!$B$7:$B$1278,0)))^(1/5)-1)*100)</f>
        <v>12.030033714161736</v>
      </c>
      <c r="V487" s="701">
        <f>IF(INDEX(Historical!$O$7:$O$1247,MATCH(B487,Historical!$B$7:$B$1278,0))=0,"n/a",((INDEX(Historical!$C$7:$C$1256,MATCH(B487,Historical!$B$7:$B$1278,0))/INDEX(Historical!$O$7:$O$1247,MATCH(B487,Historical!$B$7:$B$1278,0)))^(1/10)-1)*100)</f>
        <v>16.23080652394242</v>
      </c>
      <c r="W487" s="702">
        <f>IF(OR(U487&lt;=0,U487="n/a",V487&lt;=0,V487="n/a"),"n/a",U487/V487)</f>
        <v>0.74118520828992496</v>
      </c>
      <c r="X487" s="703" t="str">
        <f>IF(OR(AJ487&lt;=0,AJ487="n/a",U487&lt;=0,U487="n/a"),"n/a",U487/AJ487)</f>
        <v>n/a</v>
      </c>
      <c r="Y487" s="934"/>
      <c r="Z487" s="758" t="str">
        <f>IF(OR(AC487&lt;0.01,AC487="n/a"),"n/a",M487/AC487*100)</f>
        <v>n/a</v>
      </c>
      <c r="AA487" s="766" t="str">
        <f>IF(OR(AC487&lt;0.01,AC487="n/a"),"n/a",I487/AC487)</f>
        <v>n/a</v>
      </c>
      <c r="AB487" s="760">
        <v>12</v>
      </c>
      <c r="AC487" s="767">
        <v>-0.24</v>
      </c>
      <c r="AD487" s="767" t="s">
        <v>136</v>
      </c>
      <c r="AE487" s="767">
        <v>0.76</v>
      </c>
      <c r="AF487" s="767">
        <v>1.77</v>
      </c>
      <c r="AG487" s="767">
        <v>-1</v>
      </c>
      <c r="AH487" s="767">
        <v>49.9</v>
      </c>
      <c r="AI487" s="767">
        <v>71.98</v>
      </c>
      <c r="AJ487" s="767">
        <v>-3.9</v>
      </c>
      <c r="AK487" s="767">
        <v>5</v>
      </c>
      <c r="AL487" s="768">
        <v>636.32000000000005</v>
      </c>
      <c r="AM487" s="769">
        <v>0.70000000000000007</v>
      </c>
      <c r="AN487" s="767">
        <v>1.07</v>
      </c>
      <c r="AO487" s="770" t="str">
        <f>IF(U487="n/a","n/a",IF(AA487&lt;0,"n/a",IF(AA487="n/a","n/a",J487+U487-AA487)))</f>
        <v>n/a</v>
      </c>
      <c r="AP487" s="771">
        <f>IF(U487="n/a","n/a",J487+U487)</f>
        <v>17.026047532923361</v>
      </c>
      <c r="AQ487" s="772" t="str">
        <f>IF(OR(AC487&lt;0.01,AF487="n/a"),"n/a",(I487/SQRT(22.5*AC487*(I487/AF487))-1)*100)</f>
        <v>n/a</v>
      </c>
      <c r="AR487" s="651">
        <f>INDEX(Historical!$C$7:$C$1256,MATCH(B487,Historical!$B$7:$B$1278,0))*IF(AH487="n/a",1.03,IF(AH487&lt;0,1.01,IF(AH487&gt;10,1.1,(1+AH487/100))))</f>
        <v>1.9800000000000002</v>
      </c>
      <c r="AS487" s="766">
        <f>IF($AI487="n/a",1.03*AR487,IF($AI487&lt;0,1.01*AR487,IF($AI487&gt;10,1.1*AR487,(1+$AI487/100)*AR487)))</f>
        <v>2.1780000000000004</v>
      </c>
      <c r="AT487" s="766">
        <f>IF($AK487="n/a",1.03*AS487,IF($AK487&lt;0,1.01*AS487,IF($AK487&gt;10,1.1*AS487,(1+$AK487/100)*AS487)))</f>
        <v>2.2869000000000006</v>
      </c>
      <c r="AU487" s="766">
        <f>IF($AK487="n/a",1.03*AT487,IF($AK487&lt;0,1.01*AT487,IF($AK487&gt;10,1.1*AT487,(1+$AK487/100)*AT487)))</f>
        <v>2.4012450000000007</v>
      </c>
      <c r="AV487" s="766">
        <f>IF($AK487="n/a",1.03*AU487,IF($AK487&lt;0,1.01*AU487,IF($AK487&gt;10,1.1*AU487,(1+$AK487/100)*AU487)))</f>
        <v>2.5213072500000009</v>
      </c>
      <c r="AW487" s="758">
        <f>SUM(AR487:AV487)</f>
        <v>11.367452250000003</v>
      </c>
      <c r="AX487" s="773">
        <f>AW487/I487*100</f>
        <v>30.208483258038804</v>
      </c>
      <c r="AY487" s="936">
        <v>1.36</v>
      </c>
      <c r="AZ487" s="769">
        <v>12.53</v>
      </c>
      <c r="BA487" s="769">
        <v>-51.480000000000004</v>
      </c>
      <c r="BB487" s="769">
        <v>-7.1099999999999994</v>
      </c>
      <c r="BC487" s="769">
        <v>-22.54</v>
      </c>
      <c r="BD487" s="909"/>
      <c r="BE487" s="624">
        <v>2011</v>
      </c>
      <c r="BF487" s="899">
        <f>IF(BE487&gt;2008,0,IF(BE487&gt;2001,1,IF(BE487&gt;1990,2,IF(BE487&gt;1980,3,IF(BE487&gt;1973,4,IF(BE487&gt;1970,5,IF(BE487&gt;1960,6,IF(BE487&gt;1958,7,IF(BE487&gt;1953,8,9)))))))))</f>
        <v>0</v>
      </c>
      <c r="BG487" s="825">
        <v>-0.5</v>
      </c>
    </row>
    <row r="488" spans="1:59" ht="11.25" customHeight="1" x14ac:dyDescent="0.2">
      <c r="A488" s="882" t="s">
        <v>4061</v>
      </c>
      <c r="B488" s="876" t="s">
        <v>4062</v>
      </c>
      <c r="C488" s="933" t="s">
        <v>112</v>
      </c>
      <c r="D488" s="933" t="s">
        <v>211</v>
      </c>
      <c r="E488" s="733">
        <v>6</v>
      </c>
      <c r="F488" s="1158">
        <v>686</v>
      </c>
      <c r="G488" s="1155" t="s">
        <v>106</v>
      </c>
      <c r="H488" s="1155" t="s">
        <v>106</v>
      </c>
      <c r="I488" s="875">
        <v>59.02</v>
      </c>
      <c r="J488" s="651">
        <f>(M488/I488)*100</f>
        <v>1.7621145374449338</v>
      </c>
      <c r="K488" s="878">
        <v>0.26</v>
      </c>
      <c r="L488" s="888">
        <v>4</v>
      </c>
      <c r="M488" s="642">
        <f>K488*L488</f>
        <v>1.04</v>
      </c>
      <c r="N488" s="871" t="s">
        <v>325</v>
      </c>
      <c r="O488" s="734">
        <v>0.25</v>
      </c>
      <c r="P488" s="862">
        <v>43893</v>
      </c>
      <c r="Q488" s="862">
        <v>43908</v>
      </c>
      <c r="R488" s="642">
        <f>(K488-O488)/O488*100</f>
        <v>4.0000000000000036</v>
      </c>
      <c r="S488" s="701">
        <f>IF(INDEX(Historical!$D$7:$D$1254,MATCH(B488,Historical!$B$7:$B$1278,0))=0,"n/a",(INDEX(Historical!$C$7:$C$1256,MATCH(B488,Historical!$B$7:$B$1278,0))/INDEX(Historical!$D$7:$D$1254,MATCH(B488,Historical!$B$7:$B$1278,0))-1)*100)</f>
        <v>4.1666666666666741</v>
      </c>
      <c r="T488" s="701">
        <f>IF(INDEX(Historical!$F$7:$F$1247,MATCH(B488,Historical!$B$7:$B$1278,0))=0,"n/a",((INDEX(Historical!$C$7:$C$1256,MATCH(B488,Historical!$B$7:$B$1278,0))/INDEX(Historical!$F$7:$F$1247,MATCH(B488,Historical!$B$7:$B$1278,0)))^(1/3)-1)*100)</f>
        <v>5.983983294832651</v>
      </c>
      <c r="U488" s="701" t="str">
        <f>IF(INDEX(Historical!$H$7:$H$1247,MATCH(B488,Historical!$B$7:$B$1278,0))=0,"n/a",((INDEX(Historical!$C$7:$C$1256,MATCH(B488,Historical!$B$7:$B$1278,0))/INDEX(Historical!$H$7:$H$1247,MATCH(B488,Historical!$B$7:$B$1278,0)))^(1/5)-1)*100)</f>
        <v>n/a</v>
      </c>
      <c r="V488" s="701" t="str">
        <f>IF(INDEX(Historical!$O$7:$O$1247,MATCH(B488,Historical!$B$7:$B$1278,0))=0,"n/a",((INDEX(Historical!$C$7:$C$1256,MATCH(B488,Historical!$B$7:$B$1278,0))/INDEX(Historical!$O$7:$O$1247,MATCH(B488,Historical!$B$7:$B$1278,0)))^(1/10)-1)*100)</f>
        <v>n/a</v>
      </c>
      <c r="W488" s="702" t="str">
        <f>IF(OR(U488&lt;=0,U488="n/a",V488&lt;=0,V488="n/a"),"n/a",U488/V488)</f>
        <v>n/a</v>
      </c>
      <c r="X488" s="703" t="str">
        <f>IF(OR(AJ488&lt;=0,AJ488="n/a",U488&lt;=0,U488="n/a"),"n/a",U488/AJ488)</f>
        <v>n/a</v>
      </c>
      <c r="Y488" s="877"/>
      <c r="Z488" s="651" t="str">
        <f>IF(OR(AC488&lt;0.01,AC488="n/a"),"n/a",M488/AC488*100)</f>
        <v>n/a</v>
      </c>
      <c r="AA488" s="887" t="str">
        <f>IF(OR(AC488&lt;0.01,AC488="n/a"),"n/a",I488/AC488)</f>
        <v>n/a</v>
      </c>
      <c r="AB488" s="888">
        <v>12</v>
      </c>
      <c r="AC488" s="866">
        <v>-0.47</v>
      </c>
      <c r="AD488" s="866" t="s">
        <v>136</v>
      </c>
      <c r="AE488" s="866">
        <v>1.08</v>
      </c>
      <c r="AF488" s="866">
        <v>1.1200000000000001</v>
      </c>
      <c r="AG488" s="866" t="s">
        <v>136</v>
      </c>
      <c r="AH488" s="866">
        <v>426.6</v>
      </c>
      <c r="AI488" s="866">
        <v>37.08</v>
      </c>
      <c r="AJ488" s="866">
        <v>-15.2</v>
      </c>
      <c r="AK488" s="866">
        <v>6</v>
      </c>
      <c r="AL488" s="879">
        <v>1200</v>
      </c>
      <c r="AM488" s="873">
        <v>0.1</v>
      </c>
      <c r="AN488" s="866">
        <v>0.46</v>
      </c>
      <c r="AO488" s="740" t="str">
        <f>IF(U488="n/a","n/a",IF(AA488&lt;0,"n/a",IF(AA488="n/a","n/a",J488+U488-AA488)))</f>
        <v>n/a</v>
      </c>
      <c r="AP488" s="741" t="str">
        <f>IF(U488="n/a","n/a",J488+U488)</f>
        <v>n/a</v>
      </c>
      <c r="AQ488" s="889" t="str">
        <f>IF(OR(AC488&lt;0.01,AF488="n/a"),"n/a",(I488/SQRT(22.5*AC488*(I488/AF488))-1)*100)</f>
        <v>n/a</v>
      </c>
      <c r="AR488" s="651">
        <f>INDEX(Historical!$C$7:$C$1256,MATCH(B488,Historical!$B$7:$B$1278,0))*IF(AH488="n/a",1.03,IF(AH488&lt;0,1.01,IF(AH488&gt;10,1.1,(1+AH488/100))))</f>
        <v>1.1000000000000001</v>
      </c>
      <c r="AS488" s="887">
        <f>IF($AI488="n/a",1.03*AR488,IF($AI488&lt;0,1.01*AR488,IF($AI488&gt;10,1.1*AR488,(1+$AI488/100)*AR488)))</f>
        <v>1.2100000000000002</v>
      </c>
      <c r="AT488" s="887">
        <f>IF($AK488="n/a",1.03*AS488,IF($AK488&lt;0,1.01*AS488,IF($AK488&gt;10,1.1*AS488,(1+$AK488/100)*AS488)))</f>
        <v>1.2826000000000002</v>
      </c>
      <c r="AU488" s="887">
        <f>IF($AK488="n/a",1.03*AT488,IF($AK488&lt;0,1.01*AT488,IF($AK488&gt;10,1.1*AT488,(1+$AK488/100)*AT488)))</f>
        <v>1.3595560000000002</v>
      </c>
      <c r="AV488" s="887">
        <f>IF($AK488="n/a",1.03*AU488,IF($AK488&lt;0,1.01*AU488,IF($AK488&gt;10,1.1*AU488,(1+$AK488/100)*AU488)))</f>
        <v>1.4411293600000004</v>
      </c>
      <c r="AW488" s="651">
        <f>SUM(AR488:AV488)</f>
        <v>6.3932853600000019</v>
      </c>
      <c r="AX488" s="748">
        <f>AW488/I488*100</f>
        <v>10.832404879701798</v>
      </c>
      <c r="AY488" s="935">
        <v>1.61</v>
      </c>
      <c r="AZ488" s="873">
        <v>96.47</v>
      </c>
      <c r="BA488" s="873">
        <v>-18.459999999999997</v>
      </c>
      <c r="BB488" s="873">
        <v>1.0699999999999998</v>
      </c>
      <c r="BC488" s="873">
        <v>15.299999999999999</v>
      </c>
      <c r="BE488" s="624">
        <v>2015</v>
      </c>
      <c r="BF488" s="899">
        <f>IF(BE488&gt;2008,0,IF(BE488&gt;2001,1,IF(BE488&gt;1990,2,IF(BE488&gt;1980,3,IF(BE488&gt;1973,4,IF(BE488&gt;1970,5,IF(BE488&gt;1960,6,IF(BE488&gt;1958,7,IF(BE488&gt;1953,8,9)))))))))</f>
        <v>0</v>
      </c>
      <c r="BG488" s="883" t="s">
        <v>136</v>
      </c>
    </row>
    <row r="489" spans="1:59" ht="11.25" customHeight="1" x14ac:dyDescent="0.2">
      <c r="A489" s="872" t="s">
        <v>1505</v>
      </c>
      <c r="B489" s="876" t="s">
        <v>1506</v>
      </c>
      <c r="C489" s="933" t="s">
        <v>108</v>
      </c>
      <c r="D489" s="933" t="s">
        <v>4341</v>
      </c>
      <c r="E489" s="733">
        <v>11</v>
      </c>
      <c r="F489" s="1158">
        <v>324</v>
      </c>
      <c r="G489" s="1182" t="s">
        <v>106</v>
      </c>
      <c r="H489" s="1182" t="s">
        <v>106</v>
      </c>
      <c r="I489" s="875">
        <v>28.56</v>
      </c>
      <c r="J489" s="651">
        <f>(M489/I489)*100</f>
        <v>4.9019607843137258</v>
      </c>
      <c r="K489" s="878">
        <v>0.35</v>
      </c>
      <c r="L489" s="888">
        <v>4</v>
      </c>
      <c r="M489" s="642">
        <f>K489*L489</f>
        <v>1.4</v>
      </c>
      <c r="N489" s="871" t="s">
        <v>591</v>
      </c>
      <c r="O489" s="734">
        <v>0.34</v>
      </c>
      <c r="P489" s="862">
        <v>44083</v>
      </c>
      <c r="Q489" s="862">
        <v>44092</v>
      </c>
      <c r="R489" s="642">
        <f>(K489-O489)/O489*100</f>
        <v>2.9411764705882213</v>
      </c>
      <c r="S489" s="701">
        <f>IF(INDEX(Historical!$D$7:$D$1254,MATCH(B489,Historical!$B$7:$B$1278,0))=0,"n/a",(INDEX(Historical!$C$7:$C$1256,MATCH(B489,Historical!$B$7:$B$1278,0))/INDEX(Historical!$D$7:$D$1254,MATCH(B489,Historical!$B$7:$B$1278,0))-1)*100)</f>
        <v>23.529411764705888</v>
      </c>
      <c r="T489" s="701">
        <f>IF(INDEX(Historical!$F$7:$F$1247,MATCH(B489,Historical!$B$7:$B$1278,0))=0,"n/a",((INDEX(Historical!$C$7:$C$1256,MATCH(B489,Historical!$B$7:$B$1278,0))/INDEX(Historical!$F$7:$F$1247,MATCH(B489,Historical!$B$7:$B$1278,0)))^(1/3)-1)*100)</f>
        <v>17.33438845558204</v>
      </c>
      <c r="U489" s="701">
        <f>IF(INDEX(Historical!$H$7:$H$1247,MATCH(B489,Historical!$B$7:$B$1278,0))=0,"n/a",((INDEX(Historical!$C$7:$C$1256,MATCH(B489,Historical!$B$7:$B$1278,0))/INDEX(Historical!$H$7:$H$1247,MATCH(B489,Historical!$B$7:$B$1278,0)))^(1/5)-1)*100)</f>
        <v>12.474611314209483</v>
      </c>
      <c r="V489" s="701">
        <f>IF(INDEX(Historical!$O$7:$O$1247,MATCH(B489,Historical!$B$7:$B$1278,0))=0,"n/a",((INDEX(Historical!$C$7:$C$1256,MATCH(B489,Historical!$B$7:$B$1278,0))/INDEX(Historical!$O$7:$O$1247,MATCH(B489,Historical!$B$7:$B$1278,0)))^(1/10)-1)*100)</f>
        <v>12.158206350003109</v>
      </c>
      <c r="W489" s="702">
        <f>IF(OR(U489&lt;=0,U489="n/a",V489&lt;=0,V489="n/a"),"n/a",U489/V489)</f>
        <v>1.0260239837273606</v>
      </c>
      <c r="X489" s="703">
        <f>IF(OR(AJ489&lt;=0,AJ489="n/a",U489&lt;=0,U489="n/a"),"n/a",U489/AJ489)</f>
        <v>3.4651698095026346</v>
      </c>
      <c r="Y489" s="876"/>
      <c r="Z489" s="651">
        <f>IF(OR(AC489&lt;0.01,AC489="n/a"),"n/a",M489/AC489*100)</f>
        <v>39.886039886039889</v>
      </c>
      <c r="AA489" s="887">
        <f>IF(OR(AC489&lt;0.01,AC489="n/a"),"n/a",I489/AC489)</f>
        <v>8.1367521367521363</v>
      </c>
      <c r="AB489" s="888">
        <v>12</v>
      </c>
      <c r="AC489" s="866">
        <v>3.51</v>
      </c>
      <c r="AD489" s="866" t="s">
        <v>136</v>
      </c>
      <c r="AE489" s="866">
        <v>2.5499999999999998</v>
      </c>
      <c r="AF489" s="866">
        <v>0.88</v>
      </c>
      <c r="AG489" s="866">
        <v>11.3</v>
      </c>
      <c r="AH489" s="866">
        <v>8.6</v>
      </c>
      <c r="AI489" s="866">
        <v>-56.52</v>
      </c>
      <c r="AJ489" s="866">
        <v>3.5999999999999996</v>
      </c>
      <c r="AK489" s="866" t="s">
        <v>136</v>
      </c>
      <c r="AL489" s="879">
        <v>183.93</v>
      </c>
      <c r="AM489" s="873">
        <v>0.70000000000000007</v>
      </c>
      <c r="AN489" s="866">
        <v>0.05</v>
      </c>
      <c r="AO489" s="740">
        <f>IF(U489="n/a","n/a",IF(AA489&lt;0,"n/a",IF(AA489="n/a","n/a",J489+U489-AA489)))</f>
        <v>9.2398199617710723</v>
      </c>
      <c r="AP489" s="741">
        <f>IF(U489="n/a","n/a",J489+U489)</f>
        <v>17.376572098523209</v>
      </c>
      <c r="AQ489" s="889">
        <f>IF(OR(AC489&lt;0.01,AF489="n/a"),"n/a",(I489/SQRT(22.5*AC489*(I489/AF489))-1)*100)</f>
        <v>-43.587464433507016</v>
      </c>
      <c r="AR489" s="651">
        <f>INDEX(Historical!$C$7:$C$1256,MATCH(B489,Historical!$B$7:$B$1278,0))*IF(AH489="n/a",1.03,IF(AH489&lt;0,1.01,IF(AH489&gt;10,1.1,(1+AH489/100))))</f>
        <v>1.36836</v>
      </c>
      <c r="AS489" s="887">
        <f>IF($AI489="n/a",1.03*AR489,IF($AI489&lt;0,1.01*AR489,IF($AI489&gt;10,1.1*AR489,(1+$AI489/100)*AR489)))</f>
        <v>1.3820436</v>
      </c>
      <c r="AT489" s="887">
        <f>IF($AK489="n/a",1.03*AS489,IF($AK489&lt;0,1.01*AS489,IF($AK489&gt;10,1.1*AS489,(1+$AK489/100)*AS489)))</f>
        <v>1.4235049080000002</v>
      </c>
      <c r="AU489" s="887">
        <f>IF($AK489="n/a",1.03*AT489,IF($AK489&lt;0,1.01*AT489,IF($AK489&gt;10,1.1*AT489,(1+$AK489/100)*AT489)))</f>
        <v>1.4662100552400001</v>
      </c>
      <c r="AV489" s="887">
        <f>IF($AK489="n/a",1.03*AU489,IF($AK489&lt;0,1.01*AU489,IF($AK489&gt;10,1.1*AU489,(1+$AK489/100)*AU489)))</f>
        <v>1.5101963568972001</v>
      </c>
      <c r="AW489" s="651">
        <f>SUM(AR489:AV489)</f>
        <v>7.1503149201372009</v>
      </c>
      <c r="AX489" s="748">
        <f>AW489/I489*100</f>
        <v>25.036116667147063</v>
      </c>
      <c r="AY489" s="935">
        <v>0.84</v>
      </c>
      <c r="AZ489" s="873">
        <v>64.900000000000006</v>
      </c>
      <c r="BA489" s="873">
        <v>-29.709999999999997</v>
      </c>
      <c r="BB489" s="873">
        <v>3.04</v>
      </c>
      <c r="BC489" s="873">
        <v>5.09</v>
      </c>
      <c r="BE489" s="624">
        <v>2010</v>
      </c>
      <c r="BF489" s="899">
        <f>IF(BE489&gt;2008,0,IF(BE489&gt;2001,1,IF(BE489&gt;1990,2,IF(BE489&gt;1980,3,IF(BE489&gt;1973,4,IF(BE489&gt;1970,5,IF(BE489&gt;1960,6,IF(BE489&gt;1958,7,IF(BE489&gt;1953,8,9)))))))))</f>
        <v>0</v>
      </c>
      <c r="BG489" s="883">
        <v>1.3</v>
      </c>
    </row>
    <row r="490" spans="1:59" ht="11.25" customHeight="1" x14ac:dyDescent="0.2">
      <c r="A490" s="882" t="s">
        <v>4474</v>
      </c>
      <c r="B490" s="876" t="s">
        <v>4473</v>
      </c>
      <c r="C490" s="933" t="s">
        <v>4322</v>
      </c>
      <c r="D490" s="933" t="s">
        <v>4323</v>
      </c>
      <c r="E490" s="733">
        <v>6</v>
      </c>
      <c r="F490" s="1158">
        <v>703</v>
      </c>
      <c r="G490" s="1141" t="s">
        <v>106</v>
      </c>
      <c r="H490" s="1141" t="s">
        <v>106</v>
      </c>
      <c r="I490" s="875">
        <v>33.89</v>
      </c>
      <c r="J490" s="651">
        <f>(M490/I490)*100</f>
        <v>4.0129831808793153</v>
      </c>
      <c r="K490" s="878">
        <v>0.34</v>
      </c>
      <c r="L490" s="888">
        <v>4</v>
      </c>
      <c r="M490" s="642">
        <f>K490*L490</f>
        <v>1.36</v>
      </c>
      <c r="N490" s="871" t="s">
        <v>318</v>
      </c>
      <c r="O490" s="734">
        <v>0.33</v>
      </c>
      <c r="P490" s="862">
        <v>44088</v>
      </c>
      <c r="Q490" s="862">
        <v>44104</v>
      </c>
      <c r="R490" s="642">
        <f>(K490-O490)/O490*100</f>
        <v>3.0303030303030329</v>
      </c>
      <c r="S490" s="701">
        <f>IF(INDEX(Historical!$D$7:$D$1254,MATCH(B490,Historical!$B$7:$B$1278,0))=0,"n/a",(INDEX(Historical!$C$7:$C$1256,MATCH(B490,Historical!$B$7:$B$1278,0))/INDEX(Historical!$D$7:$D$1254,MATCH(B490,Historical!$B$7:$B$1278,0))-1)*100)</f>
        <v>9.4827586206896584</v>
      </c>
      <c r="T490" s="701">
        <f>IF(INDEX(Historical!$F$7:$F$1247,MATCH(B490,Historical!$B$7:$B$1278,0))=0,"n/a",((INDEX(Historical!$C$7:$C$1256,MATCH(B490,Historical!$B$7:$B$1278,0))/INDEX(Historical!$F$7:$F$1247,MATCH(B490,Historical!$B$7:$B$1278,0)))^(1/3)-1)*100)</f>
        <v>13.007434657986106</v>
      </c>
      <c r="U490" s="701" t="str">
        <f>IF(INDEX(Historical!$H$7:$H$1247,MATCH(B490,Historical!$B$7:$B$1278,0))=0,"n/a",((INDEX(Historical!$C$7:$C$1256,MATCH(B490,Historical!$B$7:$B$1278,0))/INDEX(Historical!$H$7:$H$1247,MATCH(B490,Historical!$B$7:$B$1278,0)))^(1/5)-1)*100)</f>
        <v>n/a</v>
      </c>
      <c r="V490" s="701" t="str">
        <f>IF(INDEX(Historical!$O$7:$O$1247,MATCH(B490,Historical!$B$7:$B$1278,0))=0,"n/a",((INDEX(Historical!$C$7:$C$1256,MATCH(B490,Historical!$B$7:$B$1278,0))/INDEX(Historical!$O$7:$O$1247,MATCH(B490,Historical!$B$7:$B$1278,0)))^(1/10)-1)*100)</f>
        <v>n/a</v>
      </c>
      <c r="W490" s="702" t="str">
        <f>IF(OR(U490&lt;=0,U490="n/a",V490&lt;=0,V490="n/a"),"n/a",U490/V490)</f>
        <v>n/a</v>
      </c>
      <c r="X490" s="703" t="str">
        <f>IF(OR(AJ490&lt;=0,AJ490="n/a",U490&lt;=0,U490="n/a"),"n/a",U490/AJ490)</f>
        <v>n/a</v>
      </c>
      <c r="Y490" s="877"/>
      <c r="Z490" s="651">
        <f>IF(OR(AC490&lt;0.01,AC490="n/a"),"n/a",M490/AC490*100)</f>
        <v>1133.3333333333335</v>
      </c>
      <c r="AA490" s="887">
        <f>IF(OR(AC490&lt;0.01,AC490="n/a"),"n/a",I490/AC490)</f>
        <v>282.41666666666669</v>
      </c>
      <c r="AB490" s="888">
        <v>12</v>
      </c>
      <c r="AC490" s="866">
        <v>0.12</v>
      </c>
      <c r="AD490" s="866">
        <v>26.33</v>
      </c>
      <c r="AE490" s="866">
        <v>5.62</v>
      </c>
      <c r="AF490" s="866">
        <v>3.31</v>
      </c>
      <c r="AG490" s="866">
        <v>1.2</v>
      </c>
      <c r="AH490" s="866">
        <v>-307.10000000000002</v>
      </c>
      <c r="AI490" s="866">
        <v>1.96</v>
      </c>
      <c r="AJ490" s="866">
        <v>-12.35</v>
      </c>
      <c r="AK490" s="866">
        <v>11</v>
      </c>
      <c r="AL490" s="879">
        <v>2310</v>
      </c>
      <c r="AM490" s="873">
        <v>10.16</v>
      </c>
      <c r="AN490" s="866">
        <v>2.4900000000000002</v>
      </c>
      <c r="AO490" s="740" t="str">
        <f>IF(U490="n/a","n/a",IF(AA490&lt;0,"n/a",IF(AA490="n/a","n/a",J490+U490-AA490)))</f>
        <v>n/a</v>
      </c>
      <c r="AP490" s="741" t="str">
        <f>IF(U490="n/a","n/a",J490+U490)</f>
        <v>n/a</v>
      </c>
      <c r="AQ490" s="889">
        <f>IF(OR(AC490&lt;0.01,AF490="n/a"),"n/a",(I490/SQRT(22.5*AC490*(I490/AF490))-1)*100)</f>
        <v>544.56675084609844</v>
      </c>
      <c r="AR490" s="651">
        <f>INDEX(Historical!$C$7:$C$1256,MATCH(B490,Historical!$B$7:$B$1278,0))*IF(AH490="n/a",1.03,IF(AH490&lt;0,1.01,IF(AH490&gt;10,1.1,(1+AH490/100))))</f>
        <v>1.2827</v>
      </c>
      <c r="AS490" s="887">
        <f>IF($AI490="n/a",1.03*AR490,IF($AI490&lt;0,1.01*AR490,IF($AI490&gt;10,1.1*AR490,(1+$AI490/100)*AR490)))</f>
        <v>1.3078409200000001</v>
      </c>
      <c r="AT490" s="887">
        <f>IF($AK490="n/a",1.03*AS490,IF($AK490&lt;0,1.01*AS490,IF($AK490&gt;10,1.1*AS490,(1+$AK490/100)*AS490)))</f>
        <v>1.4386250120000001</v>
      </c>
      <c r="AU490" s="887">
        <f>IF($AK490="n/a",1.03*AT490,IF($AK490&lt;0,1.01*AT490,IF($AK490&gt;10,1.1*AT490,(1+$AK490/100)*AT490)))</f>
        <v>1.5824875132000003</v>
      </c>
      <c r="AV490" s="887">
        <f>IF($AK490="n/a",1.03*AU490,IF($AK490&lt;0,1.01*AU490,IF($AK490&gt;10,1.1*AU490,(1+$AK490/100)*AU490)))</f>
        <v>1.7407362645200004</v>
      </c>
      <c r="AW490" s="651">
        <f>SUM(AR490:AV490)</f>
        <v>7.3523897097200006</v>
      </c>
      <c r="AX490" s="748">
        <f>AW490/I490*100</f>
        <v>21.694864885570965</v>
      </c>
      <c r="AY490" s="935">
        <v>0.43</v>
      </c>
      <c r="AZ490" s="873">
        <v>75.22999999999999</v>
      </c>
      <c r="BA490" s="873">
        <v>-11.32</v>
      </c>
      <c r="BB490" s="873">
        <v>-0.09</v>
      </c>
      <c r="BC490" s="873">
        <v>7.79</v>
      </c>
      <c r="BE490" s="624">
        <v>2015</v>
      </c>
      <c r="BF490" s="899">
        <f>IF(BE490&gt;2008,0,IF(BE490&gt;2001,1,IF(BE490&gt;1990,2,IF(BE490&gt;1980,3,IF(BE490&gt;1973,4,IF(BE490&gt;1970,5,IF(BE490&gt;1960,6,IF(BE490&gt;1958,7,IF(BE490&gt;1953,8,9)))))))))</f>
        <v>0</v>
      </c>
      <c r="BG490" s="883">
        <v>0.3</v>
      </c>
    </row>
    <row r="491" spans="1:59" ht="11.25" customHeight="1" x14ac:dyDescent="0.2">
      <c r="A491" s="864" t="s">
        <v>1323</v>
      </c>
      <c r="B491" s="876" t="s">
        <v>1324</v>
      </c>
      <c r="C491" s="933" t="s">
        <v>112</v>
      </c>
      <c r="D491" s="933" t="s">
        <v>4364</v>
      </c>
      <c r="E491" s="733">
        <v>10</v>
      </c>
      <c r="F491" s="1158">
        <v>369</v>
      </c>
      <c r="G491" s="1141" t="s">
        <v>106</v>
      </c>
      <c r="H491" s="1141" t="s">
        <v>106</v>
      </c>
      <c r="I491" s="875">
        <v>76.58</v>
      </c>
      <c r="J491" s="651">
        <f>(M491/I491)*100</f>
        <v>2.089318359885088</v>
      </c>
      <c r="K491" s="878">
        <v>0.4</v>
      </c>
      <c r="L491" s="888">
        <v>4</v>
      </c>
      <c r="M491" s="642">
        <f>K491*L491</f>
        <v>1.6</v>
      </c>
      <c r="N491" s="871" t="s">
        <v>604</v>
      </c>
      <c r="O491" s="734">
        <v>0.3</v>
      </c>
      <c r="P491" s="862">
        <v>43894</v>
      </c>
      <c r="Q491" s="862">
        <v>43909</v>
      </c>
      <c r="R491" s="642">
        <f>(K491-O491)/O491*100</f>
        <v>33.33333333333335</v>
      </c>
      <c r="S491" s="701">
        <f>IF(INDEX(Historical!$D$7:$D$1254,MATCH(B491,Historical!$B$7:$B$1278,0))=0,"n/a",(INDEX(Historical!$C$7:$C$1256,MATCH(B491,Historical!$B$7:$B$1278,0))/INDEX(Historical!$D$7:$D$1254,MATCH(B491,Historical!$B$7:$B$1278,0))-1)*100)</f>
        <v>49.999999999999979</v>
      </c>
      <c r="T491" s="701">
        <f>IF(INDEX(Historical!$F$7:$F$1247,MATCH(B491,Historical!$B$7:$B$1278,0))=0,"n/a",((INDEX(Historical!$C$7:$C$1256,MATCH(B491,Historical!$B$7:$B$1278,0))/INDEX(Historical!$F$7:$F$1247,MATCH(B491,Historical!$B$7:$B$1278,0)))^(1/3)-1)*100)</f>
        <v>35.252874076045316</v>
      </c>
      <c r="U491" s="701">
        <f>IF(INDEX(Historical!$H$7:$H$1247,MATCH(B491,Historical!$B$7:$B$1278,0))=0,"n/a",((INDEX(Historical!$C$7:$C$1256,MATCH(B491,Historical!$B$7:$B$1278,0))/INDEX(Historical!$H$7:$H$1247,MATCH(B491,Historical!$B$7:$B$1278,0)))^(1/5)-1)*100)</f>
        <v>26.530698170992761</v>
      </c>
      <c r="V491" s="701">
        <f>IF(INDEX(Historical!$O$7:$O$1247,MATCH(B491,Historical!$B$7:$B$1278,0))=0,"n/a",((INDEX(Historical!$C$7:$C$1256,MATCH(B491,Historical!$B$7:$B$1278,0))/INDEX(Historical!$O$7:$O$1247,MATCH(B491,Historical!$B$7:$B$1278,0)))^(1/10)-1)*100)</f>
        <v>16.525450277397582</v>
      </c>
      <c r="W491" s="702">
        <f>IF(OR(U491&lt;=0,U491="n/a",V491&lt;=0,V491="n/a"),"n/a",U491/V491)</f>
        <v>1.6054447973063521</v>
      </c>
      <c r="X491" s="703">
        <f>IF(OR(AJ491&lt;=0,AJ491="n/a",U491&lt;=0,U491="n/a"),"n/a",U491/AJ491)</f>
        <v>0.5550355265898067</v>
      </c>
      <c r="Y491" s="661"/>
      <c r="Z491" s="651">
        <f>IF(OR(AC491&lt;0.01,AC491="n/a"),"n/a",M491/AC491*100)</f>
        <v>39.215686274509807</v>
      </c>
      <c r="AA491" s="887">
        <f>IF(OR(AC491&lt;0.01,AC491="n/a"),"n/a",I491/AC491)</f>
        <v>18.769607843137255</v>
      </c>
      <c r="AB491" s="888">
        <v>12</v>
      </c>
      <c r="AC491" s="866">
        <v>4.08</v>
      </c>
      <c r="AD491" s="866">
        <v>1.25</v>
      </c>
      <c r="AE491" s="866">
        <v>0.68</v>
      </c>
      <c r="AF491" s="866">
        <v>66.02</v>
      </c>
      <c r="AG491" s="868">
        <v>736</v>
      </c>
      <c r="AH491" s="866">
        <v>14.7</v>
      </c>
      <c r="AI491" s="866">
        <v>-3.38</v>
      </c>
      <c r="AJ491" s="866">
        <v>47.8</v>
      </c>
      <c r="AK491" s="866">
        <v>15</v>
      </c>
      <c r="AL491" s="879">
        <v>2970</v>
      </c>
      <c r="AM491" s="873">
        <v>2.8000000000000003</v>
      </c>
      <c r="AN491" s="866">
        <v>8.2799999999999994</v>
      </c>
      <c r="AO491" s="740">
        <f>IF(U491="n/a","n/a",IF(AA491&lt;0,"n/a",IF(AA491="n/a","n/a",J491+U491-AA491)))</f>
        <v>9.8504086877405932</v>
      </c>
      <c r="AP491" s="741">
        <f>IF(U491="n/a","n/a",J491+U491)</f>
        <v>28.620016530877848</v>
      </c>
      <c r="AQ491" s="889">
        <f>IF(OR(AC491&lt;0.01,AF491="n/a"),"n/a",(I491/SQRT(22.5*AC491*(I491/AF491))-1)*100)</f>
        <v>642.11993933413373</v>
      </c>
      <c r="AR491" s="651">
        <f>INDEX(Historical!$C$7:$C$1256,MATCH(B491,Historical!$B$7:$B$1278,0))*IF(AH491="n/a",1.03,IF(AH491&lt;0,1.01,IF(AH491&gt;10,1.1,(1+AH491/100))))</f>
        <v>1.32</v>
      </c>
      <c r="AS491" s="887">
        <f>IF($AI491="n/a",1.03*AR491,IF($AI491&lt;0,1.01*AR491,IF($AI491&gt;10,1.1*AR491,(1+$AI491/100)*AR491)))</f>
        <v>1.3332000000000002</v>
      </c>
      <c r="AT491" s="887">
        <f>IF($AK491="n/a",1.03*AS491,IF($AK491&lt;0,1.01*AS491,IF($AK491&gt;10,1.1*AS491,(1+$AK491/100)*AS491)))</f>
        <v>1.4665200000000003</v>
      </c>
      <c r="AU491" s="887">
        <f>IF($AK491="n/a",1.03*AT491,IF($AK491&lt;0,1.01*AT491,IF($AK491&gt;10,1.1*AT491,(1+$AK491/100)*AT491)))</f>
        <v>1.6131720000000005</v>
      </c>
      <c r="AV491" s="887">
        <f>IF($AK491="n/a",1.03*AU491,IF($AK491&lt;0,1.01*AU491,IF($AK491&gt;10,1.1*AU491,(1+$AK491/100)*AU491)))</f>
        <v>1.7744892000000008</v>
      </c>
      <c r="AW491" s="651">
        <f>SUM(AR491:AV491)</f>
        <v>7.5073812000000011</v>
      </c>
      <c r="AX491" s="748">
        <f>AW491/I491*100</f>
        <v>9.8033183598850897</v>
      </c>
      <c r="AY491" s="935">
        <v>1.69</v>
      </c>
      <c r="AZ491" s="873">
        <v>239</v>
      </c>
      <c r="BA491" s="873">
        <v>-28.89</v>
      </c>
      <c r="BB491" s="873">
        <v>10.56</v>
      </c>
      <c r="BC491" s="873">
        <v>22.830000000000002</v>
      </c>
      <c r="BE491" s="624">
        <v>2011</v>
      </c>
      <c r="BF491" s="899">
        <f>IF(BE491&gt;2008,0,IF(BE491&gt;2001,1,IF(BE491&gt;1990,2,IF(BE491&gt;1980,3,IF(BE491&gt;1973,4,IF(BE491&gt;1970,5,IF(BE491&gt;1960,6,IF(BE491&gt;1958,7,IF(BE491&gt;1953,8,9)))))))))</f>
        <v>0</v>
      </c>
      <c r="BG491" s="883">
        <v>11.1</v>
      </c>
    </row>
    <row r="492" spans="1:59" ht="11.25" customHeight="1" x14ac:dyDescent="0.2">
      <c r="A492" s="872" t="s">
        <v>1491</v>
      </c>
      <c r="B492" s="876" t="s">
        <v>1492</v>
      </c>
      <c r="C492" s="933" t="s">
        <v>4196</v>
      </c>
      <c r="D492" s="933" t="s">
        <v>4321</v>
      </c>
      <c r="E492" s="733">
        <v>7</v>
      </c>
      <c r="F492" s="1158">
        <v>583</v>
      </c>
      <c r="G492" s="1127" t="s">
        <v>106</v>
      </c>
      <c r="H492" s="1127" t="s">
        <v>106</v>
      </c>
      <c r="I492" s="875">
        <v>43.89</v>
      </c>
      <c r="J492" s="651">
        <f>(M492/I492)*100</f>
        <v>4.3745727956254266</v>
      </c>
      <c r="K492" s="878">
        <v>0.48</v>
      </c>
      <c r="L492" s="888">
        <v>4</v>
      </c>
      <c r="M492" s="642">
        <f>K492*L492</f>
        <v>1.92</v>
      </c>
      <c r="N492" s="871" t="s">
        <v>283</v>
      </c>
      <c r="O492" s="734">
        <v>0.4</v>
      </c>
      <c r="P492" s="867">
        <v>43649</v>
      </c>
      <c r="Q492" s="867">
        <v>43670</v>
      </c>
      <c r="R492" s="642">
        <f>(K492-O492)/O492*100</f>
        <v>19.999999999999989</v>
      </c>
      <c r="S492" s="701">
        <f>IF(INDEX(Historical!$D$7:$D$1254,MATCH(B492,Historical!$B$7:$B$1278,0))=0,"n/a",(INDEX(Historical!$C$7:$C$1256,MATCH(B492,Historical!$B$7:$B$1278,0))/INDEX(Historical!$D$7:$D$1254,MATCH(B492,Historical!$B$7:$B$1278,0))-1)*100)</f>
        <v>46.666666666666679</v>
      </c>
      <c r="T492" s="701">
        <f>IF(INDEX(Historical!$F$7:$F$1247,MATCH(B492,Historical!$B$7:$B$1278,0))=0,"n/a",((INDEX(Historical!$C$7:$C$1256,MATCH(B492,Historical!$B$7:$B$1278,0))/INDEX(Historical!$F$7:$F$1247,MATCH(B492,Historical!$B$7:$B$1278,0)))^(1/3)-1)*100)</f>
        <v>33.483314712120915</v>
      </c>
      <c r="U492" s="701">
        <f>IF(INDEX(Historical!$H$7:$H$1247,MATCH(B492,Historical!$B$7:$B$1278,0))=0,"n/a",((INDEX(Historical!$C$7:$C$1256,MATCH(B492,Historical!$B$7:$B$1278,0))/INDEX(Historical!$H$7:$H$1247,MATCH(B492,Historical!$B$7:$B$1278,0)))^(1/5)-1)*100)</f>
        <v>22.810195770978027</v>
      </c>
      <c r="V492" s="701" t="str">
        <f>IF(INDEX(Historical!$O$7:$O$1247,MATCH(B492,Historical!$B$7:$B$1278,0))=0,"n/a",((INDEX(Historical!$C$7:$C$1256,MATCH(B492,Historical!$B$7:$B$1278,0))/INDEX(Historical!$O$7:$O$1247,MATCH(B492,Historical!$B$7:$B$1278,0)))^(1/10)-1)*100)</f>
        <v>n/a</v>
      </c>
      <c r="W492" s="702" t="str">
        <f>IF(OR(U492&lt;=0,U492="n/a",V492&lt;=0,V492="n/a"),"n/a",U492/V492)</f>
        <v>n/a</v>
      </c>
      <c r="X492" s="703">
        <f>IF(OR(AJ492&lt;=0,AJ492="n/a",U492&lt;=0,U492="n/a"),"n/a",U492/AJ492)</f>
        <v>1.5206797180652019</v>
      </c>
      <c r="Y492" s="673"/>
      <c r="Z492" s="651">
        <f>IF(OR(AC492&lt;0.01,AC492="n/a"),"n/a",M492/AC492*100)</f>
        <v>55.49132947976878</v>
      </c>
      <c r="AA492" s="887">
        <f>IF(OR(AC492&lt;0.01,AC492="n/a"),"n/a",I492/AC492)</f>
        <v>12.684971098265896</v>
      </c>
      <c r="AB492" s="888">
        <v>4</v>
      </c>
      <c r="AC492" s="866">
        <v>3.46</v>
      </c>
      <c r="AD492" s="866">
        <v>3.25</v>
      </c>
      <c r="AE492" s="866">
        <v>1.77</v>
      </c>
      <c r="AF492" s="866">
        <v>34.020000000000003</v>
      </c>
      <c r="AG492" s="866" t="s">
        <v>136</v>
      </c>
      <c r="AH492" s="866">
        <v>-22.1</v>
      </c>
      <c r="AI492" s="866">
        <v>18</v>
      </c>
      <c r="AJ492" s="866">
        <v>15</v>
      </c>
      <c r="AK492" s="866">
        <v>3.91</v>
      </c>
      <c r="AL492" s="879">
        <v>9700</v>
      </c>
      <c r="AM492" s="873">
        <v>0.3</v>
      </c>
      <c r="AN492" s="866">
        <v>9.7899999999999991</v>
      </c>
      <c r="AO492" s="740">
        <f>IF(U492="n/a","n/a",IF(AA492&lt;0,"n/a",IF(AA492="n/a","n/a",J492+U492-AA492)))</f>
        <v>14.499797468337556</v>
      </c>
      <c r="AP492" s="741">
        <f>IF(U492="n/a","n/a",J492+U492)</f>
        <v>27.184768566603452</v>
      </c>
      <c r="AQ492" s="889">
        <f>IF(OR(AC492&lt;0.01,AF492="n/a"),"n/a",(I492/SQRT(22.5*AC492*(I492/AF492))-1)*100)</f>
        <v>337.94607317086474</v>
      </c>
      <c r="AR492" s="651">
        <f>INDEX(Historical!$C$7:$C$1256,MATCH(B492,Historical!$B$7:$B$1278,0))*IF(AH492="n/a",1.03,IF(AH492&lt;0,1.01,IF(AH492&gt;10,1.1,(1+AH492/100))))</f>
        <v>1.7776000000000001</v>
      </c>
      <c r="AS492" s="887">
        <f>IF($AI492="n/a",1.03*AR492,IF($AI492&lt;0,1.01*AR492,IF($AI492&gt;10,1.1*AR492,(1+$AI492/100)*AR492)))</f>
        <v>1.9553600000000002</v>
      </c>
      <c r="AT492" s="887">
        <f>IF($AK492="n/a",1.03*AS492,IF($AK492&lt;0,1.01*AS492,IF($AK492&gt;10,1.1*AS492,(1+$AK492/100)*AS492)))</f>
        <v>2.0318145759999999</v>
      </c>
      <c r="AU492" s="887">
        <f>IF($AK492="n/a",1.03*AT492,IF($AK492&lt;0,1.01*AT492,IF($AK492&gt;10,1.1*AT492,(1+$AK492/100)*AT492)))</f>
        <v>2.1112585259215999</v>
      </c>
      <c r="AV492" s="887">
        <f>IF($AK492="n/a",1.03*AU492,IF($AK492&lt;0,1.01*AU492,IF($AK492&gt;10,1.1*AU492,(1+$AK492/100)*AU492)))</f>
        <v>2.1938087342851342</v>
      </c>
      <c r="AW492" s="651">
        <f>SUM(AR492:AV492)</f>
        <v>10.069841836206734</v>
      </c>
      <c r="AX492" s="748">
        <f>AW492/I492*100</f>
        <v>22.943362579646241</v>
      </c>
      <c r="AY492" s="935">
        <v>1.27</v>
      </c>
      <c r="AZ492" s="873">
        <v>26.63</v>
      </c>
      <c r="BA492" s="873">
        <v>-32.869999999999997</v>
      </c>
      <c r="BB492" s="873">
        <v>-1.5699999999999998</v>
      </c>
      <c r="BC492" s="873">
        <v>-2.78</v>
      </c>
      <c r="BE492" s="624">
        <v>2013</v>
      </c>
      <c r="BF492" s="899">
        <f>IF(BE492&gt;2008,0,IF(BE492&gt;2001,1,IF(BE492&gt;1990,2,IF(BE492&gt;1980,3,IF(BE492&gt;1973,4,IF(BE492&gt;1970,5,IF(BE492&gt;1960,6,IF(BE492&gt;1958,7,IF(BE492&gt;1953,8,9)))))))))</f>
        <v>0</v>
      </c>
      <c r="BG492" s="883" t="s">
        <v>136</v>
      </c>
    </row>
    <row r="493" spans="1:59" ht="11.25" customHeight="1" x14ac:dyDescent="0.2">
      <c r="A493" s="872" t="s">
        <v>1501</v>
      </c>
      <c r="B493" s="876" t="s">
        <v>1502</v>
      </c>
      <c r="C493" s="933" t="s">
        <v>108</v>
      </c>
      <c r="D493" s="933" t="s">
        <v>4337</v>
      </c>
      <c r="E493" s="733">
        <v>8</v>
      </c>
      <c r="F493" s="1158">
        <v>505</v>
      </c>
      <c r="G493" s="1141" t="s">
        <v>106</v>
      </c>
      <c r="H493" s="1141" t="s">
        <v>106</v>
      </c>
      <c r="I493" s="875">
        <v>78.27</v>
      </c>
      <c r="J493" s="651">
        <f>(M493/I493)*100</f>
        <v>3.5773604190622206</v>
      </c>
      <c r="K493" s="878">
        <v>0.7</v>
      </c>
      <c r="L493" s="888">
        <v>4</v>
      </c>
      <c r="M493" s="642">
        <f>K493*L493</f>
        <v>2.8</v>
      </c>
      <c r="N493" s="871" t="s">
        <v>145</v>
      </c>
      <c r="O493" s="734">
        <v>0.6</v>
      </c>
      <c r="P493" s="867">
        <v>43720</v>
      </c>
      <c r="Q493" s="867">
        <v>43739</v>
      </c>
      <c r="R493" s="642">
        <f>(K493-O493)/O493*100</f>
        <v>16.666666666666664</v>
      </c>
      <c r="S493" s="701">
        <f>IF(INDEX(Historical!$D$7:$D$1254,MATCH(B493,Historical!$B$7:$B$1278,0))=0,"n/a",(INDEX(Historical!$C$7:$C$1256,MATCH(B493,Historical!$B$7:$B$1278,0))/INDEX(Historical!$D$7:$D$1254,MATCH(B493,Historical!$B$7:$B$1278,0))-1)*100)</f>
        <v>26.28865979381445</v>
      </c>
      <c r="T493" s="701">
        <f>IF(INDEX(Historical!$F$7:$F$1247,MATCH(B493,Historical!$B$7:$B$1278,0))=0,"n/a",((INDEX(Historical!$C$7:$C$1256,MATCH(B493,Historical!$B$7:$B$1278,0))/INDEX(Historical!$F$7:$F$1247,MATCH(B493,Historical!$B$7:$B$1278,0)))^(1/3)-1)*100)</f>
        <v>18.833186504618737</v>
      </c>
      <c r="U493" s="701">
        <f>IF(INDEX(Historical!$H$7:$H$1247,MATCH(B493,Historical!$B$7:$B$1278,0))=0,"n/a",((INDEX(Historical!$C$7:$C$1256,MATCH(B493,Historical!$B$7:$B$1278,0))/INDEX(Historical!$H$7:$H$1247,MATCH(B493,Historical!$B$7:$B$1278,0)))^(1/5)-1)*100)</f>
        <v>13.865254964091678</v>
      </c>
      <c r="V493" s="701">
        <f>IF(INDEX(Historical!$O$7:$O$1247,MATCH(B493,Historical!$B$7:$B$1278,0))=0,"n/a",((INDEX(Historical!$C$7:$C$1256,MATCH(B493,Historical!$B$7:$B$1278,0))/INDEX(Historical!$O$7:$O$1247,MATCH(B493,Historical!$B$7:$B$1278,0)))^(1/10)-1)*100)</f>
        <v>8.1421018250528618</v>
      </c>
      <c r="W493" s="702">
        <f>IF(OR(U493&lt;=0,U493="n/a",V493&lt;=0,V493="n/a"),"n/a",U493/V493)</f>
        <v>1.7029085685748788</v>
      </c>
      <c r="X493" s="703">
        <f>IF(OR(AJ493&lt;=0,AJ493="n/a",U493&lt;=0,U493="n/a"),"n/a",U493/AJ493)</f>
        <v>0.93684155162781613</v>
      </c>
      <c r="Y493" s="664"/>
      <c r="Z493" s="651">
        <f>IF(OR(AC493&lt;0.01,AC493="n/a"),"n/a",M493/AC493*100)</f>
        <v>43.613707165109034</v>
      </c>
      <c r="AA493" s="887">
        <f>IF(OR(AC493&lt;0.01,AC493="n/a"),"n/a",I493/AC493)</f>
        <v>12.191588785046729</v>
      </c>
      <c r="AB493" s="888">
        <v>12</v>
      </c>
      <c r="AC493" s="866">
        <v>6.42</v>
      </c>
      <c r="AD493" s="866" t="s">
        <v>136</v>
      </c>
      <c r="AE493" s="866">
        <v>2.56</v>
      </c>
      <c r="AF493" s="866">
        <v>1.55</v>
      </c>
      <c r="AG493" s="866">
        <v>13.5</v>
      </c>
      <c r="AH493" s="866">
        <v>0.2</v>
      </c>
      <c r="AI493" s="866">
        <v>4.17</v>
      </c>
      <c r="AJ493" s="866">
        <v>14.799999999999999</v>
      </c>
      <c r="AK493" s="866">
        <v>-1.7399999999999998</v>
      </c>
      <c r="AL493" s="879">
        <v>16550</v>
      </c>
      <c r="AM493" s="873">
        <v>0.1</v>
      </c>
      <c r="AN493" s="868">
        <v>12.9</v>
      </c>
      <c r="AO493" s="740">
        <f>IF(U493="n/a","n/a",IF(AA493&lt;0,"n/a",IF(AA493="n/a","n/a",J493+U493-AA493)))</f>
        <v>5.2510265981071704</v>
      </c>
      <c r="AP493" s="741">
        <f>IF(U493="n/a","n/a",J493+U493)</f>
        <v>17.4426153831539</v>
      </c>
      <c r="AQ493" s="889">
        <f>IF(OR(AC493&lt;0.01,AF493="n/a"),"n/a",(I493/SQRT(22.5*AC493*(I493/AF493))-1)*100)</f>
        <v>-8.3558509673362646</v>
      </c>
      <c r="AR493" s="651">
        <f>INDEX(Historical!$C$7:$C$1256,MATCH(B493,Historical!$B$7:$B$1278,0))*IF(AH493="n/a",1.03,IF(AH493&lt;0,1.01,IF(AH493&gt;10,1.1,(1+AH493/100))))</f>
        <v>2.4549000000000003</v>
      </c>
      <c r="AS493" s="887">
        <f>IF($AI493="n/a",1.03*AR493,IF($AI493&lt;0,1.01*AR493,IF($AI493&gt;10,1.1*AR493,(1+$AI493/100)*AR493)))</f>
        <v>2.5572693300000005</v>
      </c>
      <c r="AT493" s="887">
        <f>IF($AK493="n/a",1.03*AS493,IF($AK493&lt;0,1.01*AS493,IF($AK493&gt;10,1.1*AS493,(1+$AK493/100)*AS493)))</f>
        <v>2.5828420233000005</v>
      </c>
      <c r="AU493" s="887">
        <f>IF($AK493="n/a",1.03*AT493,IF($AK493&lt;0,1.01*AT493,IF($AK493&gt;10,1.1*AT493,(1+$AK493/100)*AT493)))</f>
        <v>2.6086704435330006</v>
      </c>
      <c r="AV493" s="887">
        <f>IF($AK493="n/a",1.03*AU493,IF($AK493&lt;0,1.01*AU493,IF($AK493&gt;10,1.1*AU493,(1+$AK493/100)*AU493)))</f>
        <v>2.6347571479683305</v>
      </c>
      <c r="AW493" s="651">
        <f>SUM(AR493:AV493)</f>
        <v>12.838438944801332</v>
      </c>
      <c r="AX493" s="748">
        <f>AW493/I493*100</f>
        <v>16.40275832988544</v>
      </c>
      <c r="AY493" s="935">
        <v>1.0900000000000001</v>
      </c>
      <c r="AZ493" s="873">
        <v>29.01</v>
      </c>
      <c r="BA493" s="873">
        <v>-29.15</v>
      </c>
      <c r="BB493" s="873">
        <v>-4.29</v>
      </c>
      <c r="BC493" s="873">
        <v>-5.09</v>
      </c>
      <c r="BE493" s="624">
        <v>2012</v>
      </c>
      <c r="BF493" s="899">
        <f>IF(BE493&gt;2008,0,IF(BE493&gt;2001,1,IF(BE493&gt;1990,2,IF(BE493&gt;1980,3,IF(BE493&gt;1973,4,IF(BE493&gt;1970,5,IF(BE493&gt;1960,6,IF(BE493&gt;1958,7,IF(BE493&gt;1953,8,9)))))))))</f>
        <v>0</v>
      </c>
      <c r="BG493" s="883">
        <v>0.89999999999999991</v>
      </c>
    </row>
    <row r="494" spans="1:59" ht="11.25" customHeight="1" x14ac:dyDescent="0.2">
      <c r="A494" s="864" t="s">
        <v>306</v>
      </c>
      <c r="B494" s="876" t="s">
        <v>307</v>
      </c>
      <c r="C494" s="933" t="s">
        <v>123</v>
      </c>
      <c r="D494" s="933" t="s">
        <v>4358</v>
      </c>
      <c r="E494" s="733">
        <v>47</v>
      </c>
      <c r="F494" s="1158">
        <v>45</v>
      </c>
      <c r="G494" s="1136" t="s">
        <v>37</v>
      </c>
      <c r="H494" s="1136" t="s">
        <v>37</v>
      </c>
      <c r="I494" s="866">
        <v>47.76</v>
      </c>
      <c r="J494" s="651">
        <f>(M494/I494)*100</f>
        <v>3.371021775544389</v>
      </c>
      <c r="K494" s="878">
        <v>0.40250000000000002</v>
      </c>
      <c r="L494" s="888">
        <v>4</v>
      </c>
      <c r="M494" s="642">
        <f>K494*L494</f>
        <v>1.61</v>
      </c>
      <c r="N494" s="871" t="s">
        <v>271</v>
      </c>
      <c r="O494" s="734">
        <v>0.4</v>
      </c>
      <c r="P494" s="619">
        <v>43828</v>
      </c>
      <c r="Q494" s="619">
        <v>43871</v>
      </c>
      <c r="R494" s="642">
        <f>(K494-O494)/O494*100</f>
        <v>0.62500000000000056</v>
      </c>
      <c r="S494" s="701">
        <f>IF(INDEX(Historical!$D$7:$D$1254,MATCH(B494,Historical!$B$7:$B$1278,0))=0,"n/a",(INDEX(Historical!$C$7:$C$1256,MATCH(B494,Historical!$B$7:$B$1278,0))/INDEX(Historical!$D$7:$D$1254,MATCH(B494,Historical!$B$7:$B$1278,0))-1)*100)</f>
        <v>5.2631578947368363</v>
      </c>
      <c r="T494" s="701">
        <f>IF(INDEX(Historical!$F$7:$F$1247,MATCH(B494,Historical!$B$7:$B$1278,0))=0,"n/a",((INDEX(Historical!$C$7:$C$1256,MATCH(B494,Historical!$B$7:$B$1278,0))/INDEX(Historical!$F$7:$F$1247,MATCH(B494,Historical!$B$7:$B$1278,0)))^(1/3)-1)*100)</f>
        <v>2.1745909858070789</v>
      </c>
      <c r="U494" s="701">
        <f>IF(INDEX(Historical!$H$7:$H$1247,MATCH(B494,Historical!$B$7:$B$1278,0))=0,"n/a",((INDEX(Historical!$C$7:$C$1256,MATCH(B494,Historical!$B$7:$B$1278,0))/INDEX(Historical!$H$7:$H$1247,MATCH(B494,Historical!$B$7:$B$1278,0)))^(1/5)-1)*100)</f>
        <v>1.5714502603950908</v>
      </c>
      <c r="V494" s="701">
        <f>IF(INDEX(Historical!$O$7:$O$1247,MATCH(B494,Historical!$B$7:$B$1278,0))=0,"n/a",((INDEX(Historical!$C$7:$C$1256,MATCH(B494,Historical!$B$7:$B$1278,0))/INDEX(Historical!$O$7:$O$1247,MATCH(B494,Historical!$B$7:$B$1278,0)))^(1/10)-1)*100)</f>
        <v>1.2721632646855774</v>
      </c>
      <c r="W494" s="702">
        <f>IF(OR(U494&lt;=0,U494="n/a",V494&lt;=0,V494="n/a"),"n/a",U494/V494)</f>
        <v>1.2352583225891876</v>
      </c>
      <c r="X494" s="703">
        <f>IF(OR(AJ494&lt;=0,AJ494="n/a",U494&lt;=0,U494="n/a"),"n/a",U494/AJ494)</f>
        <v>0.10912849030521465</v>
      </c>
      <c r="Y494" s="676"/>
      <c r="Z494" s="651">
        <f>IF(OR(AC494&lt;0.01,AC494="n/a"),"n/a",M494/AC494*100)</f>
        <v>115.00000000000001</v>
      </c>
      <c r="AA494" s="887">
        <f>IF(OR(AC494&lt;0.01,AC494="n/a"),"n/a",I494/AC494)</f>
        <v>34.114285714285714</v>
      </c>
      <c r="AB494" s="888">
        <v>12</v>
      </c>
      <c r="AC494" s="866">
        <v>1.4</v>
      </c>
      <c r="AD494" s="866" t="s">
        <v>136</v>
      </c>
      <c r="AE494" s="866">
        <v>0.72</v>
      </c>
      <c r="AF494" s="866">
        <v>1.42</v>
      </c>
      <c r="AG494" s="866" t="s">
        <v>136</v>
      </c>
      <c r="AH494" s="866">
        <v>-44.4</v>
      </c>
      <c r="AI494" s="866">
        <v>9.4</v>
      </c>
      <c r="AJ494" s="866">
        <v>14.399999999999999</v>
      </c>
      <c r="AK494" s="866">
        <v>-5.42</v>
      </c>
      <c r="AL494" s="879">
        <v>14340</v>
      </c>
      <c r="AM494" s="873">
        <v>0.5</v>
      </c>
      <c r="AN494" s="866">
        <v>0.53</v>
      </c>
      <c r="AO494" s="740">
        <f>IF(U494="n/a","n/a",IF(AA494&lt;0,"n/a",IF(AA494="n/a","n/a",J494+U494-AA494)))</f>
        <v>-29.171813678346233</v>
      </c>
      <c r="AP494" s="741">
        <f>IF(U494="n/a","n/a",J494+U494)</f>
        <v>4.9424720359394794</v>
      </c>
      <c r="AQ494" s="889">
        <f>IF(OR(AC494&lt;0.01,AF494="n/a"),"n/a",(I494/SQRT(22.5*AC494*(I494/AF494))-1)*100)</f>
        <v>46.730721942968586</v>
      </c>
      <c r="AR494" s="651">
        <f>INDEX(Historical!$C$7:$C$1256,MATCH(B494,Historical!$B$7:$B$1278,0))*IF(AH494="n/a",1.03,IF(AH494&lt;0,1.01,IF(AH494&gt;10,1.1,(1+AH494/100))))</f>
        <v>1.6160000000000001</v>
      </c>
      <c r="AS494" s="887">
        <f>IF($AI494="n/a",1.03*AR494,IF($AI494&lt;0,1.01*AR494,IF($AI494&gt;10,1.1*AR494,(1+$AI494/100)*AR494)))</f>
        <v>1.7679040000000001</v>
      </c>
      <c r="AT494" s="887">
        <f>IF($AK494="n/a",1.03*AS494,IF($AK494&lt;0,1.01*AS494,IF($AK494&gt;10,1.1*AS494,(1+$AK494/100)*AS494)))</f>
        <v>1.7855830400000001</v>
      </c>
      <c r="AU494" s="887">
        <f>IF($AK494="n/a",1.03*AT494,IF($AK494&lt;0,1.01*AT494,IF($AK494&gt;10,1.1*AT494,(1+$AK494/100)*AT494)))</f>
        <v>1.8034388704000002</v>
      </c>
      <c r="AV494" s="887">
        <f>IF($AK494="n/a",1.03*AU494,IF($AK494&lt;0,1.01*AU494,IF($AK494&gt;10,1.1*AU494,(1+$AK494/100)*AU494)))</f>
        <v>1.8214732591040002</v>
      </c>
      <c r="AW494" s="651">
        <f>SUM(AR494:AV494)</f>
        <v>8.7943991695040005</v>
      </c>
      <c r="AX494" s="748">
        <f>AW494/I494*100</f>
        <v>18.413733604489114</v>
      </c>
      <c r="AY494" s="935">
        <v>1.42</v>
      </c>
      <c r="AZ494" s="873">
        <v>73.509999999999991</v>
      </c>
      <c r="BA494" s="873">
        <v>-18.64</v>
      </c>
      <c r="BB494" s="873">
        <v>1.55</v>
      </c>
      <c r="BC494" s="873">
        <v>10.93</v>
      </c>
      <c r="BE494" s="624">
        <v>1974</v>
      </c>
      <c r="BF494" s="899">
        <f>IF(BE494&gt;2008,0,IF(BE494&gt;2001,1,IF(BE494&gt;1990,2,IF(BE494&gt;1980,3,IF(BE494&gt;1973,4,IF(BE494&gt;1970,5,IF(BE494&gt;1960,6,IF(BE494&gt;1958,7,IF(BE494&gt;1953,8,9)))))))))</f>
        <v>4</v>
      </c>
      <c r="BG494" s="883" t="s">
        <v>136</v>
      </c>
    </row>
    <row r="495" spans="1:59" ht="11.25" customHeight="1" x14ac:dyDescent="0.2">
      <c r="A495" s="872" t="s">
        <v>712</v>
      </c>
      <c r="B495" s="876" t="s">
        <v>713</v>
      </c>
      <c r="C495" s="933" t="s">
        <v>128</v>
      </c>
      <c r="D495" s="933" t="s">
        <v>191</v>
      </c>
      <c r="E495" s="733">
        <v>20</v>
      </c>
      <c r="F495" s="1158">
        <v>164</v>
      </c>
      <c r="G495" s="1178" t="s">
        <v>106</v>
      </c>
      <c r="H495" s="1178" t="s">
        <v>106</v>
      </c>
      <c r="I495" s="875">
        <v>49.35</v>
      </c>
      <c r="J495" s="651">
        <f>(M495/I495)*100</f>
        <v>3.0395136778115504</v>
      </c>
      <c r="K495" s="878">
        <v>0.375</v>
      </c>
      <c r="L495" s="888">
        <v>4</v>
      </c>
      <c r="M495" s="642">
        <f>K495*L495</f>
        <v>1.5</v>
      </c>
      <c r="N495" s="871" t="s">
        <v>135</v>
      </c>
      <c r="O495" s="734">
        <v>0.37</v>
      </c>
      <c r="P495" s="862">
        <v>43888</v>
      </c>
      <c r="Q495" s="862">
        <v>43901</v>
      </c>
      <c r="R495" s="642">
        <f>(K495-O495)/O495*100</f>
        <v>1.3513513513513526</v>
      </c>
      <c r="S495" s="701">
        <f>IF(INDEX(Historical!$D$7:$D$1254,MATCH(B495,Historical!$B$7:$B$1278,0))=0,"n/a",(INDEX(Historical!$C$7:$C$1256,MATCH(B495,Historical!$B$7:$B$1278,0))/INDEX(Historical!$D$7:$D$1254,MATCH(B495,Historical!$B$7:$B$1278,0))-1)*100)</f>
        <v>1.3698630136986356</v>
      </c>
      <c r="T495" s="701">
        <f>IF(INDEX(Historical!$F$7:$F$1247,MATCH(B495,Historical!$B$7:$B$1278,0))=0,"n/a",((INDEX(Historical!$C$7:$C$1256,MATCH(B495,Historical!$B$7:$B$1278,0))/INDEX(Historical!$F$7:$F$1247,MATCH(B495,Historical!$B$7:$B$1278,0)))^(1/3)-1)*100)</f>
        <v>1.3890663116861823</v>
      </c>
      <c r="U495" s="701">
        <f>IF(INDEX(Historical!$H$7:$H$1247,MATCH(B495,Historical!$B$7:$B$1278,0))=0,"n/a",((INDEX(Historical!$C$7:$C$1256,MATCH(B495,Historical!$B$7:$B$1278,0))/INDEX(Historical!$H$7:$H$1247,MATCH(B495,Historical!$B$7:$B$1278,0)))^(1/5)-1)*100)</f>
        <v>1.4090059927290843</v>
      </c>
      <c r="V495" s="701">
        <f>IF(INDEX(Historical!$O$7:$O$1247,MATCH(B495,Historical!$B$7:$B$1278,0))=0,"n/a",((INDEX(Historical!$C$7:$C$1256,MATCH(B495,Historical!$B$7:$B$1278,0))/INDEX(Historical!$O$7:$O$1247,MATCH(B495,Historical!$B$7:$B$1278,0)))^(1/10)-1)*100)</f>
        <v>12.395879070719506</v>
      </c>
      <c r="W495" s="702">
        <f>IF(OR(U495&lt;=0,U495="n/a",V495&lt;=0,V495="n/a"),"n/a",U495/V495)</f>
        <v>0.11366729093520433</v>
      </c>
      <c r="X495" s="703" t="str">
        <f>IF(OR(AJ495&lt;=0,AJ495="n/a",U495&lt;=0,U495="n/a"),"n/a",U495/AJ495)</f>
        <v>n/a</v>
      </c>
      <c r="Y495" s="664"/>
      <c r="Z495" s="651">
        <f>IF(OR(AC495&lt;0.01,AC495="n/a"),"n/a",M495/AC495*100)</f>
        <v>56.17977528089888</v>
      </c>
      <c r="AA495" s="887">
        <f>IF(OR(AC495&lt;0.01,AC495="n/a"),"n/a",I495/AC495)</f>
        <v>18.483146067415731</v>
      </c>
      <c r="AB495" s="888">
        <v>12</v>
      </c>
      <c r="AC495" s="866">
        <v>2.67</v>
      </c>
      <c r="AD495" s="866">
        <v>8.8800000000000008</v>
      </c>
      <c r="AE495" s="866">
        <v>1.08</v>
      </c>
      <c r="AF495" s="866">
        <v>3.23</v>
      </c>
      <c r="AG495" s="866">
        <v>17.599999999999998</v>
      </c>
      <c r="AH495" s="866">
        <v>43.8</v>
      </c>
      <c r="AI495" s="866">
        <v>12.839999999999998</v>
      </c>
      <c r="AJ495" s="866">
        <v>0</v>
      </c>
      <c r="AK495" s="866">
        <v>2.08</v>
      </c>
      <c r="AL495" s="879">
        <v>2490</v>
      </c>
      <c r="AM495" s="873">
        <v>1.2</v>
      </c>
      <c r="AN495" s="866">
        <v>0.52</v>
      </c>
      <c r="AO495" s="740">
        <f>IF(U495="n/a","n/a",IF(AA495&lt;0,"n/a",IF(AA495="n/a","n/a",J495+U495-AA495)))</f>
        <v>-14.034626396875097</v>
      </c>
      <c r="AP495" s="741">
        <f>IF(U495="n/a","n/a",J495+U495)</f>
        <v>4.4485196705406347</v>
      </c>
      <c r="AQ495" s="889">
        <f>IF(OR(AC495&lt;0.01,AF495="n/a"),"n/a",(I495/SQRT(22.5*AC495*(I495/AF495))-1)*100)</f>
        <v>62.891322731517761</v>
      </c>
      <c r="AR495" s="651">
        <f>INDEX(Historical!$C$7:$C$1256,MATCH(B495,Historical!$B$7:$B$1278,0))*IF(AH495="n/a",1.03,IF(AH495&lt;0,1.01,IF(AH495&gt;10,1.1,(1+AH495/100))))</f>
        <v>1.6280000000000001</v>
      </c>
      <c r="AS495" s="887">
        <f>IF($AI495="n/a",1.03*AR495,IF($AI495&lt;0,1.01*AR495,IF($AI495&gt;10,1.1*AR495,(1+$AI495/100)*AR495)))</f>
        <v>1.7908000000000002</v>
      </c>
      <c r="AT495" s="887">
        <f>IF($AK495="n/a",1.03*AS495,IF($AK495&lt;0,1.01*AS495,IF($AK495&gt;10,1.1*AS495,(1+$AK495/100)*AS495)))</f>
        <v>1.82804864</v>
      </c>
      <c r="AU495" s="887">
        <f>IF($AK495="n/a",1.03*AT495,IF($AK495&lt;0,1.01*AT495,IF($AK495&gt;10,1.1*AT495,(1+$AK495/100)*AT495)))</f>
        <v>1.866072051712</v>
      </c>
      <c r="AV495" s="887">
        <f>IF($AK495="n/a",1.03*AU495,IF($AK495&lt;0,1.01*AU495,IF($AK495&gt;10,1.1*AU495,(1+$AK495/100)*AU495)))</f>
        <v>1.9048863503876095</v>
      </c>
      <c r="AW495" s="651">
        <f>SUM(AR495:AV495)</f>
        <v>9.0178070420996086</v>
      </c>
      <c r="AX495" s="748">
        <f>AW495/I495*100</f>
        <v>18.273165232218052</v>
      </c>
      <c r="AY495" s="935">
        <v>1.46</v>
      </c>
      <c r="AZ495" s="873">
        <v>301.06</v>
      </c>
      <c r="BA495" s="873">
        <v>-13.44</v>
      </c>
      <c r="BB495" s="873">
        <v>-4.03</v>
      </c>
      <c r="BC495" s="873">
        <v>29.020000000000003</v>
      </c>
      <c r="BE495" s="624">
        <v>2001</v>
      </c>
      <c r="BF495" s="899">
        <f>IF(BE495&gt;2008,0,IF(BE495&gt;2001,1,IF(BE495&gt;1990,2,IF(BE495&gt;1980,3,IF(BE495&gt;1973,4,IF(BE495&gt;1970,5,IF(BE495&gt;1960,6,IF(BE495&gt;1958,7,IF(BE495&gt;1953,8,9)))))))))</f>
        <v>2</v>
      </c>
      <c r="BG495" s="883">
        <v>8.3000000000000007</v>
      </c>
    </row>
    <row r="496" spans="1:59" ht="11.25" customHeight="1" x14ac:dyDescent="0.2">
      <c r="A496" s="872" t="s">
        <v>1509</v>
      </c>
      <c r="B496" s="876" t="s">
        <v>1510</v>
      </c>
      <c r="C496" s="933" t="s">
        <v>4196</v>
      </c>
      <c r="D496" s="933" t="s">
        <v>4329</v>
      </c>
      <c r="E496" s="733">
        <v>8</v>
      </c>
      <c r="F496" s="1158">
        <v>489</v>
      </c>
      <c r="G496" s="1158" t="s">
        <v>106</v>
      </c>
      <c r="H496" s="1158" t="s">
        <v>106</v>
      </c>
      <c r="I496" s="875">
        <v>501.36</v>
      </c>
      <c r="J496" s="651">
        <f>(M496/I496)*100</f>
        <v>0.1276527844263603</v>
      </c>
      <c r="K496" s="878">
        <v>0.16</v>
      </c>
      <c r="L496" s="888">
        <v>4</v>
      </c>
      <c r="M496" s="642">
        <f>K496*L496</f>
        <v>0.64</v>
      </c>
      <c r="N496" s="871" t="s">
        <v>148</v>
      </c>
      <c r="O496" s="734">
        <v>0.15</v>
      </c>
      <c r="P496" s="867">
        <v>43433</v>
      </c>
      <c r="Q496" s="867">
        <v>43455</v>
      </c>
      <c r="R496" s="642">
        <f>(K496-O496)/O496*100</f>
        <v>6.6666666666666732</v>
      </c>
      <c r="S496" s="701">
        <f>IF(INDEX(Historical!$D$7:$D$1254,MATCH(B496,Historical!$B$7:$B$1278,0))=0,"n/a",(INDEX(Historical!$C$7:$C$1256,MATCH(B496,Historical!$B$7:$B$1278,0))/INDEX(Historical!$D$7:$D$1254,MATCH(B496,Historical!$B$7:$B$1278,0))-1)*100)</f>
        <v>4.9180327868852514</v>
      </c>
      <c r="T496" s="701">
        <f>IF(INDEX(Historical!$F$7:$F$1247,MATCH(B496,Historical!$B$7:$B$1278,0))=0,"n/a",((INDEX(Historical!$C$7:$C$1256,MATCH(B496,Historical!$B$7:$B$1278,0))/INDEX(Historical!$F$7:$F$1247,MATCH(B496,Historical!$B$7:$B$1278,0)))^(1/3)-1)*100)</f>
        <v>9.684706748314742</v>
      </c>
      <c r="U496" s="701">
        <f>IF(INDEX(Historical!$H$7:$H$1247,MATCH(B496,Historical!$B$7:$B$1278,0))=0,"n/a",((INDEX(Historical!$C$7:$C$1256,MATCH(B496,Historical!$B$7:$B$1278,0))/INDEX(Historical!$H$7:$H$1247,MATCH(B496,Historical!$B$7:$B$1278,0)))^(1/5)-1)*100)</f>
        <v>13.485457134316015</v>
      </c>
      <c r="V496" s="701" t="str">
        <f>IF(INDEX(Historical!$O$7:$O$1247,MATCH(B496,Historical!$B$7:$B$1278,0))=0,"n/a",((INDEX(Historical!$C$7:$C$1256,MATCH(B496,Historical!$B$7:$B$1278,0))/INDEX(Historical!$O$7:$O$1247,MATCH(B496,Historical!$B$7:$B$1278,0)))^(1/10)-1)*100)</f>
        <v>n/a</v>
      </c>
      <c r="W496" s="702" t="str">
        <f>IF(OR(U496&lt;=0,U496="n/a",V496&lt;=0,V496="n/a"),"n/a",U496/V496)</f>
        <v>n/a</v>
      </c>
      <c r="X496" s="703">
        <f>IF(OR(AJ496&lt;=0,AJ496="n/a",U496&lt;=0,U496="n/a"),"n/a",U496/AJ496)</f>
        <v>0.41880301659366503</v>
      </c>
      <c r="Y496" s="673" t="s">
        <v>4494</v>
      </c>
      <c r="Z496" s="651">
        <f>IF(OR(AC496&lt;0.01,AC496="n/a"),"n/a",M496/AC496*100)</f>
        <v>11.743119266055045</v>
      </c>
      <c r="AA496" s="887">
        <f>IF(OR(AC496&lt;0.01,AC496="n/a"),"n/a",I496/AC496)</f>
        <v>91.992660550458709</v>
      </c>
      <c r="AB496" s="888">
        <v>1</v>
      </c>
      <c r="AC496" s="866">
        <v>5.45</v>
      </c>
      <c r="AD496" s="866">
        <v>5.27</v>
      </c>
      <c r="AE496" s="866">
        <v>23.28</v>
      </c>
      <c r="AF496" s="866">
        <v>22.19</v>
      </c>
      <c r="AG496" s="866">
        <v>26.900000000000002</v>
      </c>
      <c r="AH496" s="866">
        <v>-25.1</v>
      </c>
      <c r="AI496" s="866">
        <v>21.759999999999998</v>
      </c>
      <c r="AJ496" s="866">
        <v>32.200000000000003</v>
      </c>
      <c r="AK496" s="866">
        <v>17.440000000000001</v>
      </c>
      <c r="AL496" s="879">
        <v>304120</v>
      </c>
      <c r="AM496" s="873">
        <v>0.3</v>
      </c>
      <c r="AN496" s="866">
        <v>0</v>
      </c>
      <c r="AO496" s="740">
        <f>IF(U496="n/a","n/a",IF(AA496&lt;0,"n/a",IF(AA496="n/a","n/a",J496+U496-AA496)))</f>
        <v>-78.379550631716342</v>
      </c>
      <c r="AP496" s="741">
        <f>IF(U496="n/a","n/a",J496+U496)</f>
        <v>13.613109918742374</v>
      </c>
      <c r="AQ496" s="889">
        <f>IF(OR(AC496&lt;0.01,AF496="n/a"),"n/a",(I496/SQRT(22.5*AC496*(I496/AF496))-1)*100)</f>
        <v>852.49780113241195</v>
      </c>
      <c r="AR496" s="651">
        <f>INDEX(Historical!$C$7:$C$1256,MATCH(B496,Historical!$B$7:$B$1278,0))*IF(AH496="n/a",1.03,IF(AH496&lt;0,1.01,IF(AH496&gt;10,1.1,(1+AH496/100))))</f>
        <v>0.64639999999999997</v>
      </c>
      <c r="AS496" s="887">
        <f>IF($AI496="n/a",1.03*AR496,IF($AI496&lt;0,1.01*AR496,IF($AI496&gt;10,1.1*AR496,(1+$AI496/100)*AR496)))</f>
        <v>0.71104000000000001</v>
      </c>
      <c r="AT496" s="887">
        <f>IF($AK496="n/a",1.03*AS496,IF($AK496&lt;0,1.01*AS496,IF($AK496&gt;10,1.1*AS496,(1+$AK496/100)*AS496)))</f>
        <v>0.78214400000000006</v>
      </c>
      <c r="AU496" s="887">
        <f>IF($AK496="n/a",1.03*AT496,IF($AK496&lt;0,1.01*AT496,IF($AK496&gt;10,1.1*AT496,(1+$AK496/100)*AT496)))</f>
        <v>0.86035840000000019</v>
      </c>
      <c r="AV496" s="887">
        <f>IF($AK496="n/a",1.03*AU496,IF($AK496&lt;0,1.01*AU496,IF($AK496&gt;10,1.1*AU496,(1+$AK496/100)*AU496)))</f>
        <v>0.94639424000000028</v>
      </c>
      <c r="AW496" s="651">
        <f>SUM(AR496:AV496)</f>
        <v>3.9463366400000002</v>
      </c>
      <c r="AX496" s="748">
        <f>AW496/I496*100</f>
        <v>0.78712634434338602</v>
      </c>
      <c r="AY496" s="935">
        <v>1.54</v>
      </c>
      <c r="AZ496" s="873">
        <v>177.48</v>
      </c>
      <c r="BA496" s="873">
        <v>-14.89</v>
      </c>
      <c r="BB496" s="873">
        <v>-4.5</v>
      </c>
      <c r="BC496" s="873">
        <v>34.01</v>
      </c>
      <c r="BE496" s="624">
        <v>2013</v>
      </c>
      <c r="BF496" s="899">
        <f>IF(BE496&gt;2008,0,IF(BE496&gt;2001,1,IF(BE496&gt;1990,2,IF(BE496&gt;1980,3,IF(BE496&gt;1973,4,IF(BE496&gt;1970,5,IF(BE496&gt;1960,6,IF(BE496&gt;1958,7,IF(BE496&gt;1953,8,9)))))))))</f>
        <v>0</v>
      </c>
      <c r="BG496" s="883">
        <v>16.600000000000001</v>
      </c>
    </row>
    <row r="497" spans="1:59" ht="11.25" customHeight="1" x14ac:dyDescent="0.2">
      <c r="A497" s="864" t="s">
        <v>1507</v>
      </c>
      <c r="B497" s="876" t="s">
        <v>1508</v>
      </c>
      <c r="C497" s="933" t="s">
        <v>108</v>
      </c>
      <c r="D497" s="933" t="s">
        <v>4334</v>
      </c>
      <c r="E497" s="733">
        <v>11</v>
      </c>
      <c r="F497" s="1158">
        <v>298</v>
      </c>
      <c r="G497" s="1158" t="s">
        <v>37</v>
      </c>
      <c r="H497" s="1158" t="s">
        <v>37</v>
      </c>
      <c r="I497" s="875">
        <v>10.67</v>
      </c>
      <c r="J497" s="651">
        <f>(M497/I497)*100</f>
        <v>7.1227741330834125</v>
      </c>
      <c r="K497" s="878">
        <v>0.19</v>
      </c>
      <c r="L497" s="888">
        <v>4</v>
      </c>
      <c r="M497" s="642">
        <f>K497*L497</f>
        <v>0.76</v>
      </c>
      <c r="N497" s="871" t="s">
        <v>107</v>
      </c>
      <c r="O497" s="734">
        <v>0.18</v>
      </c>
      <c r="P497" s="862">
        <v>43866</v>
      </c>
      <c r="Q497" s="862">
        <v>43875</v>
      </c>
      <c r="R497" s="642">
        <f>(K497-O497)/O497*100</f>
        <v>5.5555555555555607</v>
      </c>
      <c r="S497" s="701">
        <f>IF(INDEX(Historical!$D$7:$D$1254,MATCH(B497,Historical!$B$7:$B$1278,0))=0,"n/a",(INDEX(Historical!$C$7:$C$1256,MATCH(B497,Historical!$B$7:$B$1278,0))/INDEX(Historical!$D$7:$D$1254,MATCH(B497,Historical!$B$7:$B$1278,0))-1)*100)</f>
        <v>5.8823529411764497</v>
      </c>
      <c r="T497" s="701">
        <f>IF(INDEX(Historical!$F$7:$F$1247,MATCH(B497,Historical!$B$7:$B$1278,0))=0,"n/a",((INDEX(Historical!$C$7:$C$1256,MATCH(B497,Historical!$B$7:$B$1278,0))/INDEX(Historical!$F$7:$F$1247,MATCH(B497,Historical!$B$7:$B$1278,0)))^(1/3)-1)*100)</f>
        <v>6.2658569182611146</v>
      </c>
      <c r="U497" s="701">
        <f>IF(INDEX(Historical!$H$7:$H$1247,MATCH(B497,Historical!$B$7:$B$1278,0))=0,"n/a",((INDEX(Historical!$C$7:$C$1256,MATCH(B497,Historical!$B$7:$B$1278,0))/INDEX(Historical!$H$7:$H$1247,MATCH(B497,Historical!$B$7:$B$1278,0)))^(1/5)-1)*100)</f>
        <v>6.7249181879538877</v>
      </c>
      <c r="V497" s="701">
        <f>IF(INDEX(Historical!$O$7:$O$1247,MATCH(B497,Historical!$B$7:$B$1278,0))=0,"n/a",((INDEX(Historical!$C$7:$C$1256,MATCH(B497,Historical!$B$7:$B$1278,0))/INDEX(Historical!$O$7:$O$1247,MATCH(B497,Historical!$B$7:$B$1278,0)))^(1/10)-1)*100)</f>
        <v>6.2924083266070685</v>
      </c>
      <c r="W497" s="702">
        <f>IF(OR(U497&lt;=0,U497="n/a",V497&lt;=0,V497="n/a"),"n/a",U497/V497)</f>
        <v>1.0687351867357331</v>
      </c>
      <c r="X497" s="703">
        <f>IF(OR(AJ497&lt;=0,AJ497="n/a",U497&lt;=0,U497="n/a"),"n/a",U497/AJ497)</f>
        <v>0.73096936825585745</v>
      </c>
      <c r="Y497" s="661"/>
      <c r="Z497" s="651">
        <f>IF(OR(AC497&lt;0.01,AC497="n/a"),"n/a",M497/AC497*100)</f>
        <v>131.0344827586207</v>
      </c>
      <c r="AA497" s="887">
        <f>IF(OR(AC497&lt;0.01,AC497="n/a"),"n/a",I497/AC497)</f>
        <v>18.396551724137932</v>
      </c>
      <c r="AB497" s="888">
        <v>12</v>
      </c>
      <c r="AC497" s="866">
        <v>0.57999999999999996</v>
      </c>
      <c r="AD497" s="866">
        <v>2.63</v>
      </c>
      <c r="AE497" s="866">
        <v>3.25</v>
      </c>
      <c r="AF497" s="866">
        <v>0.85</v>
      </c>
      <c r="AG497" s="866">
        <v>4.3999999999999995</v>
      </c>
      <c r="AH497" s="866">
        <v>2.4</v>
      </c>
      <c r="AI497" s="866">
        <v>64.059999999999988</v>
      </c>
      <c r="AJ497" s="866">
        <v>9.1999999999999993</v>
      </c>
      <c r="AK497" s="866">
        <v>7.0000000000000009</v>
      </c>
      <c r="AL497" s="879">
        <v>1360</v>
      </c>
      <c r="AM497" s="873">
        <v>0.89999999999999991</v>
      </c>
      <c r="AN497" s="866">
        <v>0.37</v>
      </c>
      <c r="AO497" s="740">
        <f>IF(U497="n/a","n/a",IF(AA497&lt;0,"n/a",IF(AA497="n/a","n/a",J497+U497-AA497)))</f>
        <v>-4.5488594031006322</v>
      </c>
      <c r="AP497" s="741">
        <f>IF(U497="n/a","n/a",J497+U497)</f>
        <v>13.8476923210373</v>
      </c>
      <c r="AQ497" s="889">
        <f>IF(OR(AC497&lt;0.01,AF497="n/a"),"n/a",(I497/SQRT(22.5*AC497*(I497/AF497))-1)*100)</f>
        <v>-16.634488971045258</v>
      </c>
      <c r="AR497" s="651">
        <f>INDEX(Historical!$C$7:$C$1256,MATCH(B497,Historical!$B$7:$B$1278,0))*IF(AH497="n/a",1.03,IF(AH497&lt;0,1.01,IF(AH497&gt;10,1.1,(1+AH497/100))))</f>
        <v>0.73727999999999994</v>
      </c>
      <c r="AS497" s="887">
        <f>IF($AI497="n/a",1.03*AR497,IF($AI497&lt;0,1.01*AR497,IF($AI497&gt;10,1.1*AR497,(1+$AI497/100)*AR497)))</f>
        <v>0.81100799999999995</v>
      </c>
      <c r="AT497" s="887">
        <f>IF($AK497="n/a",1.03*AS497,IF($AK497&lt;0,1.01*AS497,IF($AK497&gt;10,1.1*AS497,(1+$AK497/100)*AS497)))</f>
        <v>0.86777855999999998</v>
      </c>
      <c r="AU497" s="887">
        <f>IF($AK497="n/a",1.03*AT497,IF($AK497&lt;0,1.01*AT497,IF($AK497&gt;10,1.1*AT497,(1+$AK497/100)*AT497)))</f>
        <v>0.9285230592</v>
      </c>
      <c r="AV497" s="887">
        <f>IF($AK497="n/a",1.03*AU497,IF($AK497&lt;0,1.01*AU497,IF($AK497&gt;10,1.1*AU497,(1+$AK497/100)*AU497)))</f>
        <v>0.99351967334400004</v>
      </c>
      <c r="AW497" s="651">
        <f>SUM(AR497:AV497)</f>
        <v>4.3381092925439999</v>
      </c>
      <c r="AX497" s="748">
        <f>AW497/I497*100</f>
        <v>40.657069283448919</v>
      </c>
      <c r="AY497" s="935">
        <v>0.68</v>
      </c>
      <c r="AZ497" s="873">
        <v>25.230000000000004</v>
      </c>
      <c r="BA497" s="873">
        <v>-37.86</v>
      </c>
      <c r="BB497" s="873">
        <v>6.8900000000000006</v>
      </c>
      <c r="BC497" s="873">
        <v>-4.46</v>
      </c>
      <c r="BE497" s="624">
        <v>2010</v>
      </c>
      <c r="BF497" s="899">
        <f>IF(BE497&gt;2008,0,IF(BE497&gt;2001,1,IF(BE497&gt;1990,2,IF(BE497&gt;1980,3,IF(BE497&gt;1973,4,IF(BE497&gt;1970,5,IF(BE497&gt;1960,6,IF(BE497&gt;1958,7,IF(BE497&gt;1953,8,9)))))))))</f>
        <v>0</v>
      </c>
      <c r="BG497" s="883">
        <v>0.5</v>
      </c>
    </row>
    <row r="498" spans="1:59" ht="11.25" customHeight="1" x14ac:dyDescent="0.2">
      <c r="A498" s="872" t="s">
        <v>708</v>
      </c>
      <c r="B498" s="876" t="s">
        <v>709</v>
      </c>
      <c r="C498" s="933" t="s">
        <v>131</v>
      </c>
      <c r="D498" s="933" t="s">
        <v>4331</v>
      </c>
      <c r="E498" s="733">
        <v>16</v>
      </c>
      <c r="F498" s="1158">
        <v>235</v>
      </c>
      <c r="G498" s="1157" t="s">
        <v>37</v>
      </c>
      <c r="H498" s="1157" t="s">
        <v>37</v>
      </c>
      <c r="I498" s="875">
        <v>52.13</v>
      </c>
      <c r="J498" s="651">
        <f>(M498/I498)*100</f>
        <v>4.603874928064454</v>
      </c>
      <c r="K498" s="878">
        <v>0.6</v>
      </c>
      <c r="L498" s="888">
        <v>4</v>
      </c>
      <c r="M498" s="642">
        <f>K498*L498</f>
        <v>2.4</v>
      </c>
      <c r="N498" s="871" t="s">
        <v>318</v>
      </c>
      <c r="O498" s="734">
        <v>0.57499999999999996</v>
      </c>
      <c r="P498" s="862">
        <v>43902</v>
      </c>
      <c r="Q498" s="862">
        <v>43921</v>
      </c>
      <c r="R498" s="642">
        <f>(K498-O498)/O498*100</f>
        <v>4.3478260869565259</v>
      </c>
      <c r="S498" s="701">
        <f>IF(INDEX(Historical!$D$7:$D$1254,MATCH(B498,Historical!$B$7:$B$1278,0))=0,"n/a",(INDEX(Historical!$C$7:$C$1256,MATCH(B498,Historical!$B$7:$B$1278,0))/INDEX(Historical!$D$7:$D$1254,MATCH(B498,Historical!$B$7:$B$1278,0))-1)*100)</f>
        <v>4.5454545454545192</v>
      </c>
      <c r="T498" s="701">
        <f>IF(INDEX(Historical!$F$7:$F$1247,MATCH(B498,Historical!$B$7:$B$1278,0))=0,"n/a",((INDEX(Historical!$C$7:$C$1256,MATCH(B498,Historical!$B$7:$B$1278,0))/INDEX(Historical!$F$7:$F$1247,MATCH(B498,Historical!$B$7:$B$1278,0)))^(1/3)-1)*100)</f>
        <v>4.7689553171647248</v>
      </c>
      <c r="U498" s="701">
        <f>IF(INDEX(Historical!$H$7:$H$1247,MATCH(B498,Historical!$B$7:$B$1278,0))=0,"n/a",((INDEX(Historical!$C$7:$C$1256,MATCH(B498,Historical!$B$7:$B$1278,0))/INDEX(Historical!$H$7:$H$1247,MATCH(B498,Historical!$B$7:$B$1278,0)))^(1/5)-1)*100)</f>
        <v>7.5280006405569644</v>
      </c>
      <c r="V498" s="701">
        <f>IF(INDEX(Historical!$O$7:$O$1247,MATCH(B498,Historical!$B$7:$B$1278,0))=0,"n/a",((INDEX(Historical!$C$7:$C$1256,MATCH(B498,Historical!$B$7:$B$1278,0))/INDEX(Historical!$O$7:$O$1247,MATCH(B498,Historical!$B$7:$B$1278,0)))^(1/10)-1)*100)</f>
        <v>5.5509882261051802</v>
      </c>
      <c r="W498" s="702">
        <f>IF(OR(U498&lt;=0,U498="n/a",V498&lt;=0,V498="n/a"),"n/a",U498/V498)</f>
        <v>1.3561550365310258</v>
      </c>
      <c r="X498" s="703">
        <f>IF(OR(AJ498&lt;=0,AJ498="n/a",U498&lt;=0,U498="n/a"),"n/a",U498/AJ498)</f>
        <v>1.2979311449236144</v>
      </c>
      <c r="Y498" s="664"/>
      <c r="Z498" s="651">
        <f>IF(OR(AC498&lt;0.01,AC498="n/a"),"n/a",M498/AC498*100)</f>
        <v>79.207920792079207</v>
      </c>
      <c r="AA498" s="887">
        <f>IF(OR(AC498&lt;0.01,AC498="n/a"),"n/a",I498/AC498)</f>
        <v>17.204620462046208</v>
      </c>
      <c r="AB498" s="888">
        <v>12</v>
      </c>
      <c r="AC498" s="866">
        <v>3.03</v>
      </c>
      <c r="AD498" s="866">
        <v>4.79</v>
      </c>
      <c r="AE498" s="866">
        <v>2.09</v>
      </c>
      <c r="AF498" s="866">
        <v>1.28</v>
      </c>
      <c r="AG498" s="866">
        <v>7.9</v>
      </c>
      <c r="AH498" s="866">
        <v>12.8</v>
      </c>
      <c r="AI498" s="866">
        <v>7.6700000000000008</v>
      </c>
      <c r="AJ498" s="866">
        <v>5.8000000000000007</v>
      </c>
      <c r="AK498" s="866">
        <v>3.5900000000000003</v>
      </c>
      <c r="AL498" s="879">
        <v>2530</v>
      </c>
      <c r="AM498" s="873">
        <v>0.6</v>
      </c>
      <c r="AN498" s="866">
        <v>1.1200000000000001</v>
      </c>
      <c r="AO498" s="740">
        <f>IF(U498="n/a","n/a",IF(AA498&lt;0,"n/a",IF(AA498="n/a","n/a",J498+U498-AA498)))</f>
        <v>-5.0727448934247903</v>
      </c>
      <c r="AP498" s="741">
        <f>IF(U498="n/a","n/a",J498+U498)</f>
        <v>12.131875568621417</v>
      </c>
      <c r="AQ498" s="889">
        <f>IF(OR(AC498&lt;0.01,AF498="n/a"),"n/a",(I498/SQRT(22.5*AC498*(I498/AF498))-1)*100)</f>
        <v>-1.0681172805828587</v>
      </c>
      <c r="AR498" s="651">
        <f>INDEX(Historical!$C$7:$C$1256,MATCH(B498,Historical!$B$7:$B$1278,0))*IF(AH498="n/a",1.03,IF(AH498&lt;0,1.01,IF(AH498&gt;10,1.1,(1+AH498/100))))</f>
        <v>2.5299999999999998</v>
      </c>
      <c r="AS498" s="887">
        <f>IF($AI498="n/a",1.03*AR498,IF($AI498&lt;0,1.01*AR498,IF($AI498&gt;10,1.1*AR498,(1+$AI498/100)*AR498)))</f>
        <v>2.7240509999999998</v>
      </c>
      <c r="AT498" s="887">
        <f>IF($AK498="n/a",1.03*AS498,IF($AK498&lt;0,1.01*AS498,IF($AK498&gt;10,1.1*AS498,(1+$AK498/100)*AS498)))</f>
        <v>2.8218444308999997</v>
      </c>
      <c r="AU498" s="887">
        <f>IF($AK498="n/a",1.03*AT498,IF($AK498&lt;0,1.01*AT498,IF($AK498&gt;10,1.1*AT498,(1+$AK498/100)*AT498)))</f>
        <v>2.9231486459693099</v>
      </c>
      <c r="AV498" s="887">
        <f>IF($AK498="n/a",1.03*AU498,IF($AK498&lt;0,1.01*AU498,IF($AK498&gt;10,1.1*AU498,(1+$AK498/100)*AU498)))</f>
        <v>3.0280896823596084</v>
      </c>
      <c r="AW498" s="651">
        <f>SUM(AR498:AV498)</f>
        <v>14.027133759228917</v>
      </c>
      <c r="AX498" s="748">
        <f>AW498/I498*100</f>
        <v>26.907987261133542</v>
      </c>
      <c r="AY498" s="935">
        <v>0.34</v>
      </c>
      <c r="AZ498" s="873">
        <v>15.690000000000001</v>
      </c>
      <c r="BA498" s="873">
        <v>-35.260000000000005</v>
      </c>
      <c r="BB498" s="873">
        <v>1.44</v>
      </c>
      <c r="BC498" s="873">
        <v>-12.04</v>
      </c>
      <c r="BE498" s="624">
        <v>2005</v>
      </c>
      <c r="BF498" s="899">
        <f>IF(BE498&gt;2008,0,IF(BE498&gt;2001,1,IF(BE498&gt;1990,2,IF(BE498&gt;1980,3,IF(BE498&gt;1973,4,IF(BE498&gt;1970,5,IF(BE498&gt;1960,6,IF(BE498&gt;1958,7,IF(BE498&gt;1953,8,9)))))))))</f>
        <v>1</v>
      </c>
      <c r="BG498" s="883">
        <v>2.7</v>
      </c>
    </row>
    <row r="499" spans="1:59" ht="11.25" customHeight="1" x14ac:dyDescent="0.2">
      <c r="A499" s="864" t="s">
        <v>710</v>
      </c>
      <c r="B499" s="876" t="s">
        <v>711</v>
      </c>
      <c r="C499" s="933" t="s">
        <v>108</v>
      </c>
      <c r="D499" s="933" t="s">
        <v>4341</v>
      </c>
      <c r="E499" s="733">
        <v>22</v>
      </c>
      <c r="F499" s="1158">
        <v>151</v>
      </c>
      <c r="G499" s="1158" t="s">
        <v>37</v>
      </c>
      <c r="H499" s="1158" t="s">
        <v>37</v>
      </c>
      <c r="I499" s="875">
        <v>22.88</v>
      </c>
      <c r="J499" s="651">
        <f>(M499/I499)*100</f>
        <v>4.3706293706293708</v>
      </c>
      <c r="K499" s="885">
        <v>0.25</v>
      </c>
      <c r="L499" s="888">
        <v>4</v>
      </c>
      <c r="M499" s="642">
        <f>K499*L499</f>
        <v>1</v>
      </c>
      <c r="N499" s="871" t="s">
        <v>139</v>
      </c>
      <c r="O499" s="735">
        <v>0.24</v>
      </c>
      <c r="P499" s="862">
        <v>43843</v>
      </c>
      <c r="Q499" s="862">
        <v>43863</v>
      </c>
      <c r="R499" s="642">
        <f>(K499-O499)/O499*100</f>
        <v>4.1666666666666705</v>
      </c>
      <c r="S499" s="701">
        <f>IF(INDEX(Historical!$D$7:$D$1254,MATCH(B499,Historical!$B$7:$B$1278,0))=0,"n/a",(INDEX(Historical!$C$7:$C$1256,MATCH(B499,Historical!$B$7:$B$1278,0))/INDEX(Historical!$D$7:$D$1254,MATCH(B499,Historical!$B$7:$B$1278,0))-1)*100)</f>
        <v>9.0909090909090828</v>
      </c>
      <c r="T499" s="701">
        <f>IF(INDEX(Historical!$F$7:$F$1247,MATCH(B499,Historical!$B$7:$B$1278,0))=0,"n/a",((INDEX(Historical!$C$7:$C$1256,MATCH(B499,Historical!$B$7:$B$1278,0))/INDEX(Historical!$F$7:$F$1247,MATCH(B499,Historical!$B$7:$B$1278,0)))^(1/3)-1)*100)</f>
        <v>5.1107017667857857</v>
      </c>
      <c r="U499" s="701">
        <f>IF(INDEX(Historical!$H$7:$H$1247,MATCH(B499,Historical!$B$7:$B$1278,0))=0,"n/a",((INDEX(Historical!$C$7:$C$1256,MATCH(B499,Historical!$B$7:$B$1278,0))/INDEX(Historical!$H$7:$H$1247,MATCH(B499,Historical!$B$7:$B$1278,0)))^(1/5)-1)*100)</f>
        <v>3.7137289336648172</v>
      </c>
      <c r="V499" s="701">
        <f>IF(INDEX(Historical!$O$7:$O$1247,MATCH(B499,Historical!$B$7:$B$1278,0))=0,"n/a",((INDEX(Historical!$C$7:$C$1256,MATCH(B499,Historical!$B$7:$B$1278,0))/INDEX(Historical!$O$7:$O$1247,MATCH(B499,Historical!$B$7:$B$1278,0)))^(1/10)-1)*100)</f>
        <v>3.904209397242564</v>
      </c>
      <c r="W499" s="702">
        <f>IF(OR(U499&lt;=0,U499="n/a",V499&lt;=0,V499="n/a"),"n/a",U499/V499)</f>
        <v>0.95121151449707642</v>
      </c>
      <c r="X499" s="703">
        <f>IF(OR(AJ499&lt;=0,AJ499="n/a",U499&lt;=0,U499="n/a"),"n/a",U499/AJ499)</f>
        <v>0.37137289336648172</v>
      </c>
      <c r="Y499" s="660"/>
      <c r="Z499" s="651">
        <f>IF(OR(AC499&lt;0.01,AC499="n/a"),"n/a",M499/AC499*100)</f>
        <v>52.631578947368418</v>
      </c>
      <c r="AA499" s="887">
        <f>IF(OR(AC499&lt;0.01,AC499="n/a"),"n/a",I499/AC499)</f>
        <v>12.042105263157895</v>
      </c>
      <c r="AB499" s="888">
        <v>12</v>
      </c>
      <c r="AC499" s="866">
        <v>1.9</v>
      </c>
      <c r="AD499" s="866" t="s">
        <v>136</v>
      </c>
      <c r="AE499" s="866">
        <v>3.9</v>
      </c>
      <c r="AF499" s="866">
        <v>1.01</v>
      </c>
      <c r="AG499" s="866">
        <v>8.6999999999999993</v>
      </c>
      <c r="AH499" s="866">
        <v>3.4000000000000004</v>
      </c>
      <c r="AI499" s="866" t="s">
        <v>136</v>
      </c>
      <c r="AJ499" s="866">
        <v>10</v>
      </c>
      <c r="AK499" s="866" t="s">
        <v>136</v>
      </c>
      <c r="AL499" s="879">
        <v>186.47</v>
      </c>
      <c r="AM499" s="873">
        <v>0.4</v>
      </c>
      <c r="AN499" s="866">
        <v>0</v>
      </c>
      <c r="AO499" s="740">
        <f>IF(U499="n/a","n/a",IF(AA499&lt;0,"n/a",IF(AA499="n/a","n/a",J499+U499-AA499)))</f>
        <v>-3.9577469588637069</v>
      </c>
      <c r="AP499" s="741">
        <f>IF(U499="n/a","n/a",J499+U499)</f>
        <v>8.084358304294188</v>
      </c>
      <c r="AQ499" s="889">
        <f>IF(OR(AC499&lt;0.01,AF499="n/a"),"n/a",(I499/SQRT(22.5*AC499*(I499/AF499))-1)*100)</f>
        <v>-26.477437126675273</v>
      </c>
      <c r="AR499" s="651">
        <f>INDEX(Historical!$C$7:$C$1256,MATCH(B499,Historical!$B$7:$B$1278,0))*IF(AH499="n/a",1.03,IF(AH499&lt;0,1.01,IF(AH499&gt;10,1.1,(1+AH499/100))))</f>
        <v>0.99263999999999997</v>
      </c>
      <c r="AS499" s="887">
        <f>IF($AI499="n/a",1.03*AR499,IF($AI499&lt;0,1.01*AR499,IF($AI499&gt;10,1.1*AR499,(1+$AI499/100)*AR499)))</f>
        <v>1.0224192000000001</v>
      </c>
      <c r="AT499" s="887">
        <f>IF($AK499="n/a",1.03*AS499,IF($AK499&lt;0,1.01*AS499,IF($AK499&gt;10,1.1*AS499,(1+$AK499/100)*AS499)))</f>
        <v>1.053091776</v>
      </c>
      <c r="AU499" s="887">
        <f>IF($AK499="n/a",1.03*AT499,IF($AK499&lt;0,1.01*AT499,IF($AK499&gt;10,1.1*AT499,(1+$AK499/100)*AT499)))</f>
        <v>1.08468452928</v>
      </c>
      <c r="AV499" s="887">
        <f>IF($AK499="n/a",1.03*AU499,IF($AK499&lt;0,1.01*AU499,IF($AK499&gt;10,1.1*AU499,(1+$AK499/100)*AU499)))</f>
        <v>1.1172250651584001</v>
      </c>
      <c r="AW499" s="651">
        <f>SUM(AR499:AV499)</f>
        <v>5.2700605704384005</v>
      </c>
      <c r="AX499" s="748">
        <f>AW499/I499*100</f>
        <v>23.033481514153848</v>
      </c>
      <c r="AY499" s="935">
        <v>0.43</v>
      </c>
      <c r="AZ499" s="873">
        <v>7.9200000000000008</v>
      </c>
      <c r="BA499" s="873">
        <v>-42.35</v>
      </c>
      <c r="BB499" s="873">
        <v>-9.34</v>
      </c>
      <c r="BC499" s="873">
        <v>-14.21</v>
      </c>
      <c r="BE499" s="624">
        <v>2000</v>
      </c>
      <c r="BF499" s="899">
        <f>IF(BE499&gt;2008,0,IF(BE499&gt;2001,1,IF(BE499&gt;1990,2,IF(BE499&gt;1980,3,IF(BE499&gt;1973,4,IF(BE499&gt;1970,5,IF(BE499&gt;1960,6,IF(BE499&gt;1958,7,IF(BE499&gt;1953,8,9)))))))))</f>
        <v>2</v>
      </c>
      <c r="BG499" s="883">
        <v>1</v>
      </c>
    </row>
    <row r="500" spans="1:59" ht="11.25" customHeight="1" x14ac:dyDescent="0.2">
      <c r="A500" s="864" t="s">
        <v>304</v>
      </c>
      <c r="B500" s="876" t="s">
        <v>305</v>
      </c>
      <c r="C500" s="1074" t="s">
        <v>131</v>
      </c>
      <c r="D500" s="1074" t="s">
        <v>4342</v>
      </c>
      <c r="E500" s="733">
        <v>65</v>
      </c>
      <c r="F500" s="1158">
        <v>3</v>
      </c>
      <c r="G500" s="1158" t="s">
        <v>37</v>
      </c>
      <c r="H500" s="1158" t="s">
        <v>37</v>
      </c>
      <c r="I500" s="866">
        <v>44.44</v>
      </c>
      <c r="J500" s="651">
        <f>(M500/I500)*100</f>
        <v>4.3204320432043204</v>
      </c>
      <c r="K500" s="878">
        <v>0.48</v>
      </c>
      <c r="L500" s="888">
        <v>4</v>
      </c>
      <c r="M500" s="642">
        <f>K500*L500</f>
        <v>1.92</v>
      </c>
      <c r="N500" s="871" t="s">
        <v>107</v>
      </c>
      <c r="O500" s="734">
        <v>0.47749999999999998</v>
      </c>
      <c r="P500" s="862">
        <v>44133</v>
      </c>
      <c r="Q500" s="862">
        <v>44148</v>
      </c>
      <c r="R500" s="642">
        <f>(K500-O500)/O500*100</f>
        <v>0.52356020942408421</v>
      </c>
      <c r="S500" s="701">
        <f>IF(INDEX(Historical!$D$7:$D$1254,MATCH(B500,Historical!$B$7:$B$1278,0))=0,"n/a",(INDEX(Historical!$C$7:$C$1256,MATCH(B500,Historical!$B$7:$B$1278,0))/INDEX(Historical!$D$7:$D$1254,MATCH(B500,Historical!$B$7:$B$1278,0))-1)*100)</f>
        <v>0.52840158520475189</v>
      </c>
      <c r="T500" s="701">
        <f>IF(INDEX(Historical!$F$7:$F$1247,MATCH(B500,Historical!$B$7:$B$1278,0))=0,"n/a",((INDEX(Historical!$C$7:$C$1256,MATCH(B500,Historical!$B$7:$B$1278,0))/INDEX(Historical!$F$7:$F$1247,MATCH(B500,Historical!$B$7:$B$1278,0)))^(1/3)-1)*100)</f>
        <v>0.53121846639594406</v>
      </c>
      <c r="U500" s="701">
        <f>IF(INDEX(Historical!$H$7:$H$1247,MATCH(B500,Historical!$B$7:$B$1278,0))=0,"n/a",((INDEX(Historical!$C$7:$C$1256,MATCH(B500,Historical!$B$7:$B$1278,0))/INDEX(Historical!$H$7:$H$1247,MATCH(B500,Historical!$B$7:$B$1278,0)))^(1/5)-1)*100)</f>
        <v>0.61567822003012473</v>
      </c>
      <c r="V500" s="701">
        <f>IF(INDEX(Historical!$O$7:$O$1247,MATCH(B500,Historical!$B$7:$B$1278,0))=0,"n/a",((INDEX(Historical!$C$7:$C$1256,MATCH(B500,Historical!$B$7:$B$1278,0))/INDEX(Historical!$O$7:$O$1247,MATCH(B500,Historical!$B$7:$B$1278,0)))^(1/10)-1)*100)</f>
        <v>1.7467318237841978</v>
      </c>
      <c r="W500" s="702">
        <f>IF(OR(U500&lt;=0,U500="n/a",V500&lt;=0,V500="n/a"),"n/a",U500/V500)</f>
        <v>0.35247438195537767</v>
      </c>
      <c r="X500" s="703">
        <f>IF(OR(AJ500&lt;=0,AJ500="n/a",U500&lt;=0,U500="n/a"),"n/a",U500/AJ500)</f>
        <v>2.0522607334337493</v>
      </c>
      <c r="Y500" s="876"/>
      <c r="Z500" s="651">
        <f>IF(OR(AC500&lt;0.01,AC500="n/a"),"n/a",M500/AC500*100)</f>
        <v>93.203883495145618</v>
      </c>
      <c r="AA500" s="887">
        <f>IF(OR(AC500&lt;0.01,AC500="n/a"),"n/a",I500/AC500)</f>
        <v>21.572815533980581</v>
      </c>
      <c r="AB500" s="888">
        <v>12</v>
      </c>
      <c r="AC500" s="866">
        <v>2.06</v>
      </c>
      <c r="AD500" s="866">
        <v>6.96</v>
      </c>
      <c r="AE500" s="866">
        <v>1.8</v>
      </c>
      <c r="AF500" s="866">
        <v>1.54</v>
      </c>
      <c r="AG500" s="866">
        <v>6.9</v>
      </c>
      <c r="AH500" s="868">
        <v>-6.2</v>
      </c>
      <c r="AI500" s="868">
        <v>12.4</v>
      </c>
      <c r="AJ500" s="866">
        <v>0.3</v>
      </c>
      <c r="AK500" s="866">
        <v>3.1</v>
      </c>
      <c r="AL500" s="879">
        <v>1360</v>
      </c>
      <c r="AM500" s="873">
        <v>0.97</v>
      </c>
      <c r="AN500" s="866">
        <v>1.34</v>
      </c>
      <c r="AO500" s="740">
        <f>IF(U500="n/a","n/a",IF(AA500&lt;0,"n/a",IF(AA500="n/a","n/a",J500+U500-AA500)))</f>
        <v>-16.636705270746134</v>
      </c>
      <c r="AP500" s="741">
        <f>IF(U500="n/a","n/a",J500+U500)</f>
        <v>4.9361102632344451</v>
      </c>
      <c r="AQ500" s="889">
        <f>IF(OR(AC500&lt;0.01,AF500="n/a"),"n/a",(I500/SQRT(22.5*AC500*(I500/AF500))-1)*100)</f>
        <v>21.512936526354352</v>
      </c>
      <c r="AR500" s="651">
        <f>INDEX(Historical!$C$7:$C$1256,MATCH(B500,Historical!$B$7:$B$1278,0))*IF(AH500="n/a",1.03,IF(AH500&lt;0,1.01,IF(AH500&gt;10,1.1,(1+AH500/100))))</f>
        <v>1.9215250000000001</v>
      </c>
      <c r="AS500" s="887">
        <f>IF($AI500="n/a",1.03*AR500,IF($AI500&lt;0,1.01*AR500,IF($AI500&gt;10,1.1*AR500,(1+$AI500/100)*AR500)))</f>
        <v>2.1136775000000005</v>
      </c>
      <c r="AT500" s="887">
        <f>IF($AK500="n/a",1.03*AS500,IF($AK500&lt;0,1.01*AS500,IF($AK500&gt;10,1.1*AS500,(1+$AK500/100)*AS500)))</f>
        <v>2.1792015025000002</v>
      </c>
      <c r="AU500" s="887">
        <f>IF($AK500="n/a",1.03*AT500,IF($AK500&lt;0,1.01*AT500,IF($AK500&gt;10,1.1*AT500,(1+$AK500/100)*AT500)))</f>
        <v>2.2467567490775</v>
      </c>
      <c r="AV500" s="887">
        <f>IF($AK500="n/a",1.03*AU500,IF($AK500&lt;0,1.01*AU500,IF($AK500&gt;10,1.1*AU500,(1+$AK500/100)*AU500)))</f>
        <v>2.3164062082989023</v>
      </c>
      <c r="AW500" s="651">
        <f>SUM(AR500:AV500)</f>
        <v>10.777566959876403</v>
      </c>
      <c r="AX500" s="748">
        <f>AW500/I500*100</f>
        <v>24.25195085480739</v>
      </c>
      <c r="AY500" s="935">
        <v>0.4</v>
      </c>
      <c r="AZ500" s="873">
        <v>4.97</v>
      </c>
      <c r="BA500" s="873">
        <v>-42.480000000000004</v>
      </c>
      <c r="BB500" s="873">
        <v>-5.9499999999999993</v>
      </c>
      <c r="BC500" s="873">
        <v>-24</v>
      </c>
      <c r="BE500" s="624">
        <v>1957</v>
      </c>
      <c r="BF500" s="899">
        <f>IF(BE500&gt;2008,0,IF(BE500&gt;2001,1,IF(BE500&gt;1990,2,IF(BE500&gt;1980,3,IF(BE500&gt;1973,4,IF(BE500&gt;1970,5,IF(BE500&gt;1960,6,IF(BE500&gt;1958,7,IF(BE500&gt;1953,8,9)))))))))</f>
        <v>8</v>
      </c>
      <c r="BG500" s="883">
        <v>1.7000000000000002</v>
      </c>
    </row>
    <row r="501" spans="1:59" ht="11.25" customHeight="1" x14ac:dyDescent="0.2">
      <c r="A501" s="882" t="s">
        <v>4481</v>
      </c>
      <c r="B501" s="876" t="s">
        <v>4479</v>
      </c>
      <c r="C501" s="933" t="s">
        <v>4322</v>
      </c>
      <c r="D501" s="933" t="s">
        <v>4323</v>
      </c>
      <c r="E501" s="733">
        <v>6</v>
      </c>
      <c r="F501" s="1158">
        <v>720</v>
      </c>
      <c r="G501" s="1127" t="s">
        <v>106</v>
      </c>
      <c r="H501" s="1127" t="s">
        <v>106</v>
      </c>
      <c r="I501" s="875">
        <v>44.32</v>
      </c>
      <c r="J501" s="651">
        <f>(M501/I501)*100</f>
        <v>3.0798736462093865</v>
      </c>
      <c r="K501" s="878">
        <v>0.34125</v>
      </c>
      <c r="L501" s="888">
        <v>4</v>
      </c>
      <c r="M501" s="642">
        <f>K501*L501</f>
        <v>1.365</v>
      </c>
      <c r="N501" s="871" t="s">
        <v>318</v>
      </c>
      <c r="O501" s="734">
        <v>0.3125</v>
      </c>
      <c r="P501" s="862">
        <v>44179</v>
      </c>
      <c r="Q501" s="862">
        <v>44196</v>
      </c>
      <c r="R501" s="642">
        <f>(K501-O501)/O501*100</f>
        <v>9.1999999999999993</v>
      </c>
      <c r="S501" s="701">
        <f>IF(INDEX(Historical!$D$7:$D$1254,MATCH(B501,Historical!$B$7:$B$1278,0))=0,"n/a",(INDEX(Historical!$C$7:$C$1256,MATCH(B501,Historical!$B$7:$B$1278,0))/INDEX(Historical!$D$7:$D$1254,MATCH(B501,Historical!$B$7:$B$1278,0))-1)*100)</f>
        <v>10.975609756097571</v>
      </c>
      <c r="T501" s="701">
        <f>IF(INDEX(Historical!$F$7:$F$1247,MATCH(B501,Historical!$B$7:$B$1278,0))=0,"n/a",((INDEX(Historical!$C$7:$C$1256,MATCH(B501,Historical!$B$7:$B$1278,0))/INDEX(Historical!$F$7:$F$1247,MATCH(B501,Historical!$B$7:$B$1278,0)))^(1/3)-1)*100)</f>
        <v>10.722477671874508</v>
      </c>
      <c r="U501" s="701" t="str">
        <f>IF(INDEX(Historical!$H$7:$H$1247,MATCH(B501,Historical!$B$7:$B$1278,0))=0,"n/a",((INDEX(Historical!$C$7:$C$1256,MATCH(B501,Historical!$B$7:$B$1278,0))/INDEX(Historical!$H$7:$H$1247,MATCH(B501,Historical!$B$7:$B$1278,0)))^(1/5)-1)*100)</f>
        <v>n/a</v>
      </c>
      <c r="V501" s="701" t="str">
        <f>IF(INDEX(Historical!$O$7:$O$1247,MATCH(B501,Historical!$B$7:$B$1278,0))=0,"n/a",((INDEX(Historical!$C$7:$C$1256,MATCH(B501,Historical!$B$7:$B$1278,0))/INDEX(Historical!$O$7:$O$1247,MATCH(B501,Historical!$B$7:$B$1278,0)))^(1/10)-1)*100)</f>
        <v>n/a</v>
      </c>
      <c r="W501" s="702" t="str">
        <f>IF(OR(U501&lt;=0,U501="n/a",V501&lt;=0,V501="n/a"),"n/a",U501/V501)</f>
        <v>n/a</v>
      </c>
      <c r="X501" s="703" t="str">
        <f>IF(OR(AJ501&lt;=0,AJ501="n/a",U501&lt;=0,U501="n/a"),"n/a",U501/AJ501)</f>
        <v>n/a</v>
      </c>
      <c r="Y501" s="877"/>
      <c r="Z501" s="651">
        <f>IF(OR(AC501&lt;0.01,AC501="n/a"),"n/a",M501/AC501*100)</f>
        <v>27.245508982035926</v>
      </c>
      <c r="AA501" s="887">
        <f>IF(OR(AC501&lt;0.01,AC501="n/a"),"n/a",I501/AC501)</f>
        <v>8.846307385229542</v>
      </c>
      <c r="AB501" s="888">
        <v>12</v>
      </c>
      <c r="AC501" s="866">
        <v>5.01</v>
      </c>
      <c r="AD501" s="866">
        <v>1.77</v>
      </c>
      <c r="AE501" s="866">
        <v>5.44</v>
      </c>
      <c r="AF501" s="866">
        <v>3.04</v>
      </c>
      <c r="AG501" s="866">
        <v>31.2</v>
      </c>
      <c r="AH501" s="866">
        <v>-101.69999999999999</v>
      </c>
      <c r="AI501" s="866">
        <v>-1914.3000000000002</v>
      </c>
      <c r="AJ501" s="866">
        <v>49.6</v>
      </c>
      <c r="AK501" s="866">
        <v>5</v>
      </c>
      <c r="AL501" s="879">
        <v>1090</v>
      </c>
      <c r="AM501" s="873">
        <v>0.2</v>
      </c>
      <c r="AN501" s="866">
        <v>3.87</v>
      </c>
      <c r="AO501" s="740" t="str">
        <f>IF(U501="n/a","n/a",IF(AA501&lt;0,"n/a",IF(AA501="n/a","n/a",J501+U501-AA501)))</f>
        <v>n/a</v>
      </c>
      <c r="AP501" s="741" t="str">
        <f>IF(U501="n/a","n/a",J501+U501)</f>
        <v>n/a</v>
      </c>
      <c r="AQ501" s="889">
        <f>IF(OR(AC501&lt;0.01,AF501="n/a"),"n/a",(I501/SQRT(22.5*AC501*(I501/AF501))-1)*100)</f>
        <v>9.3267771430582069</v>
      </c>
      <c r="AR501" s="651">
        <f>INDEX(Historical!$C$7:$C$1256,MATCH(B501,Historical!$B$7:$B$1278,0))*IF(AH501="n/a",1.03,IF(AH501&lt;0,1.01,IF(AH501&gt;10,1.1,(1+AH501/100))))</f>
        <v>1.1488749999999999</v>
      </c>
      <c r="AS501" s="887">
        <f>IF($AI501="n/a",1.03*AR501,IF($AI501&lt;0,1.01*AR501,IF($AI501&gt;10,1.1*AR501,(1+$AI501/100)*AR501)))</f>
        <v>1.1603637499999999</v>
      </c>
      <c r="AT501" s="887">
        <f>IF($AK501="n/a",1.03*AS501,IF($AK501&lt;0,1.01*AS501,IF($AK501&gt;10,1.1*AS501,(1+$AK501/100)*AS501)))</f>
        <v>1.2183819375</v>
      </c>
      <c r="AU501" s="887">
        <f>IF($AK501="n/a",1.03*AT501,IF($AK501&lt;0,1.01*AT501,IF($AK501&gt;10,1.1*AT501,(1+$AK501/100)*AT501)))</f>
        <v>1.279301034375</v>
      </c>
      <c r="AV501" s="887">
        <f>IF($AK501="n/a",1.03*AU501,IF($AK501&lt;0,1.01*AU501,IF($AK501&gt;10,1.1*AU501,(1+$AK501/100)*AU501)))</f>
        <v>1.34326608609375</v>
      </c>
      <c r="AW501" s="651">
        <f>SUM(AR501:AV501)</f>
        <v>6.1501878079687495</v>
      </c>
      <c r="AX501" s="748">
        <f>AW501/I501*100</f>
        <v>13.876777545055843</v>
      </c>
      <c r="AY501" s="935">
        <v>1.1200000000000001</v>
      </c>
      <c r="AZ501" s="873">
        <v>110.45</v>
      </c>
      <c r="BA501" s="873">
        <v>-16.170000000000002</v>
      </c>
      <c r="BB501" s="873">
        <v>2.65</v>
      </c>
      <c r="BC501" s="873">
        <v>15.45</v>
      </c>
      <c r="BE501" s="624">
        <v>2015</v>
      </c>
      <c r="BF501" s="899">
        <f>IF(BE501&gt;2008,0,IF(BE501&gt;2001,1,IF(BE501&gt;1990,2,IF(BE501&gt;1980,3,IF(BE501&gt;1973,4,IF(BE501&gt;1970,5,IF(BE501&gt;1960,6,IF(BE501&gt;1958,7,IF(BE501&gt;1953,8,9)))))))))</f>
        <v>0</v>
      </c>
      <c r="BG501" s="883">
        <v>6.9</v>
      </c>
    </row>
    <row r="502" spans="1:59" ht="11.25" customHeight="1" x14ac:dyDescent="0.2">
      <c r="A502" s="872" t="s">
        <v>1495</v>
      </c>
      <c r="B502" s="876" t="s">
        <v>1496</v>
      </c>
      <c r="C502" s="933" t="s">
        <v>4345</v>
      </c>
      <c r="D502" s="933" t="s">
        <v>519</v>
      </c>
      <c r="E502" s="733">
        <v>8</v>
      </c>
      <c r="F502" s="1158">
        <v>536</v>
      </c>
      <c r="G502" s="1158" t="s">
        <v>106</v>
      </c>
      <c r="H502" s="1158" t="s">
        <v>106</v>
      </c>
      <c r="I502" s="875">
        <v>82.4</v>
      </c>
      <c r="J502" s="651">
        <f>(M502/I502)*100</f>
        <v>2.7184466019417477</v>
      </c>
      <c r="K502" s="878">
        <v>0.56000000000000005</v>
      </c>
      <c r="L502" s="888">
        <v>4</v>
      </c>
      <c r="M502" s="642">
        <f>K502*L502</f>
        <v>2.2400000000000002</v>
      </c>
      <c r="N502" s="871" t="s">
        <v>995</v>
      </c>
      <c r="O502" s="734">
        <v>0.45</v>
      </c>
      <c r="P502" s="862">
        <v>43874</v>
      </c>
      <c r="Q502" s="862">
        <v>43889</v>
      </c>
      <c r="R502" s="642">
        <f>(K502-O502)/O502*100</f>
        <v>24.444444444444454</v>
      </c>
      <c r="S502" s="701">
        <f>IF(INDEX(Historical!$D$7:$D$1254,MATCH(B502,Historical!$B$7:$B$1278,0))=0,"n/a",(INDEX(Historical!$C$7:$C$1256,MATCH(B502,Historical!$B$7:$B$1278,0))/INDEX(Historical!$D$7:$D$1254,MATCH(B502,Historical!$B$7:$B$1278,0))-1)*100)</f>
        <v>19.999999999999996</v>
      </c>
      <c r="T502" s="701">
        <f>IF(INDEX(Historical!$F$7:$F$1247,MATCH(B502,Historical!$B$7:$B$1278,0))=0,"n/a",((INDEX(Historical!$C$7:$C$1256,MATCH(B502,Historical!$B$7:$B$1278,0))/INDEX(Historical!$F$7:$F$1247,MATCH(B502,Historical!$B$7:$B$1278,0)))^(1/3)-1)*100)</f>
        <v>23.310603716523516</v>
      </c>
      <c r="U502" s="701">
        <f>IF(INDEX(Historical!$H$7:$H$1247,MATCH(B502,Historical!$B$7:$B$1278,0))=0,"n/a",((INDEX(Historical!$C$7:$C$1256,MATCH(B502,Historical!$B$7:$B$1278,0))/INDEX(Historical!$H$7:$H$1247,MATCH(B502,Historical!$B$7:$B$1278,0)))^(1/5)-1)*100)</f>
        <v>24.573093961551741</v>
      </c>
      <c r="V502" s="701" t="str">
        <f>IF(INDEX(Historical!$O$7:$O$1247,MATCH(B502,Historical!$B$7:$B$1278,0))=0,"n/a",((INDEX(Historical!$C$7:$C$1256,MATCH(B502,Historical!$B$7:$B$1278,0))/INDEX(Historical!$O$7:$O$1247,MATCH(B502,Historical!$B$7:$B$1278,0)))^(1/10)-1)*100)</f>
        <v>n/a</v>
      </c>
      <c r="W502" s="702" t="str">
        <f>IF(OR(U502&lt;=0,U502="n/a",V502&lt;=0,V502="n/a"),"n/a",U502/V502)</f>
        <v>n/a</v>
      </c>
      <c r="X502" s="703">
        <f>IF(OR(AJ502&lt;=0,AJ502="n/a",U502&lt;=0,U502="n/a"),"n/a",U502/AJ502)</f>
        <v>1.2933207348185127</v>
      </c>
      <c r="Y502" s="664"/>
      <c r="Z502" s="651">
        <f>IF(OR(AC502&lt;0.01,AC502="n/a"),"n/a",M502/AC502*100)</f>
        <v>29.242819843342037</v>
      </c>
      <c r="AA502" s="887">
        <f>IF(OR(AC502&lt;0.01,AC502="n/a"),"n/a",I502/AC502)</f>
        <v>10.757180156657965</v>
      </c>
      <c r="AB502" s="888">
        <v>12</v>
      </c>
      <c r="AC502" s="866">
        <v>7.66</v>
      </c>
      <c r="AD502" s="866">
        <v>0.19</v>
      </c>
      <c r="AE502" s="866">
        <v>1</v>
      </c>
      <c r="AF502" s="866">
        <v>1.71</v>
      </c>
      <c r="AG502" s="866">
        <v>17.7</v>
      </c>
      <c r="AH502" s="866">
        <v>-41.5</v>
      </c>
      <c r="AI502" s="866">
        <v>-16.05</v>
      </c>
      <c r="AJ502" s="866">
        <v>19</v>
      </c>
      <c r="AK502" s="866">
        <v>57.4</v>
      </c>
      <c r="AL502" s="879">
        <v>3760</v>
      </c>
      <c r="AM502" s="873">
        <v>0.5</v>
      </c>
      <c r="AN502" s="868">
        <v>3.69</v>
      </c>
      <c r="AO502" s="740">
        <f>IF(U502="n/a","n/a",IF(AA502&lt;0,"n/a",IF(AA502="n/a","n/a",J502+U502-AA502)))</f>
        <v>16.534360406835525</v>
      </c>
      <c r="AP502" s="741">
        <f>IF(U502="n/a","n/a",J502+U502)</f>
        <v>27.291540563493488</v>
      </c>
      <c r="AQ502" s="889">
        <f>IF(OR(AC502&lt;0.01,AF502="n/a"),"n/a",(I502/SQRT(22.5*AC502*(I502/AF502))-1)*100)</f>
        <v>-9.5817666670043096</v>
      </c>
      <c r="AR502" s="651">
        <f>INDEX(Historical!$C$7:$C$1256,MATCH(B502,Historical!$B$7:$B$1278,0))*IF(AH502="n/a",1.03,IF(AH502&lt;0,1.01,IF(AH502&gt;10,1.1,(1+AH502/100))))</f>
        <v>1.8180000000000001</v>
      </c>
      <c r="AS502" s="887">
        <f>IF($AI502="n/a",1.03*AR502,IF($AI502&lt;0,1.01*AR502,IF($AI502&gt;10,1.1*AR502,(1+$AI502/100)*AR502)))</f>
        <v>1.8361800000000001</v>
      </c>
      <c r="AT502" s="887">
        <f>IF($AK502="n/a",1.03*AS502,IF($AK502&lt;0,1.01*AS502,IF($AK502&gt;10,1.1*AS502,(1+$AK502/100)*AS502)))</f>
        <v>2.0197980000000002</v>
      </c>
      <c r="AU502" s="887">
        <f>IF($AK502="n/a",1.03*AT502,IF($AK502&lt;0,1.01*AT502,IF($AK502&gt;10,1.1*AT502,(1+$AK502/100)*AT502)))</f>
        <v>2.2217778000000004</v>
      </c>
      <c r="AV502" s="887">
        <f>IF($AK502="n/a",1.03*AU502,IF($AK502&lt;0,1.01*AU502,IF($AK502&gt;10,1.1*AU502,(1+$AK502/100)*AU502)))</f>
        <v>2.4439555800000008</v>
      </c>
      <c r="AW502" s="651">
        <f>SUM(AR502:AV502)</f>
        <v>10.339711380000001</v>
      </c>
      <c r="AX502" s="748">
        <f>AW502/I502*100</f>
        <v>12.548193422330097</v>
      </c>
      <c r="AY502" s="935">
        <v>1.81</v>
      </c>
      <c r="AZ502" s="873">
        <v>89.990000000000009</v>
      </c>
      <c r="BA502" s="873">
        <v>-38.159999999999997</v>
      </c>
      <c r="BB502" s="873">
        <v>-10.99</v>
      </c>
      <c r="BC502" s="873">
        <v>-7.01</v>
      </c>
      <c r="BE502" s="624">
        <v>2013</v>
      </c>
      <c r="BF502" s="899">
        <f>IF(BE502&gt;2008,0,IF(BE502&gt;2001,1,IF(BE502&gt;1990,2,IF(BE502&gt;1980,3,IF(BE502&gt;1973,4,IF(BE502&gt;1970,5,IF(BE502&gt;1960,6,IF(BE502&gt;1958,7,IF(BE502&gt;1953,8,9)))))))))</f>
        <v>0</v>
      </c>
      <c r="BG502" s="883">
        <v>2.6</v>
      </c>
    </row>
    <row r="503" spans="1:59" ht="11.25" customHeight="1" x14ac:dyDescent="0.2">
      <c r="A503" s="864" t="s">
        <v>750</v>
      </c>
      <c r="B503" s="876" t="s">
        <v>751</v>
      </c>
      <c r="C503" s="933" t="s">
        <v>4322</v>
      </c>
      <c r="D503" s="933" t="s">
        <v>4323</v>
      </c>
      <c r="E503" s="733">
        <v>27</v>
      </c>
      <c r="F503" s="1158">
        <v>118</v>
      </c>
      <c r="G503" s="1133" t="s">
        <v>115</v>
      </c>
      <c r="H503" s="1133" t="s">
        <v>115</v>
      </c>
      <c r="I503" s="866">
        <v>57.86</v>
      </c>
      <c r="J503" s="651">
        <f>(M503/I503)*100</f>
        <v>4.853093674386451</v>
      </c>
      <c r="K503" s="885">
        <v>0.23400000000000001</v>
      </c>
      <c r="L503" s="888">
        <v>12</v>
      </c>
      <c r="M503" s="642">
        <f>K503*L503</f>
        <v>2.8080000000000003</v>
      </c>
      <c r="N503" s="871" t="s">
        <v>752</v>
      </c>
      <c r="O503" s="735">
        <v>0.23350000000000001</v>
      </c>
      <c r="P503" s="862">
        <v>44104</v>
      </c>
      <c r="Q503" s="862">
        <v>44119</v>
      </c>
      <c r="R503" s="642">
        <f>(K503-O503)/O503*100</f>
        <v>0.21413276231263401</v>
      </c>
      <c r="S503" s="701">
        <f>IF(INDEX(Historical!$D$7:$D$1254,MATCH(B503,Historical!$B$7:$B$1278,0))=0,"n/a",(INDEX(Historical!$C$7:$C$1256,MATCH(B503,Historical!$B$7:$B$1278,0))/INDEX(Historical!$D$7:$D$1254,MATCH(B503,Historical!$B$7:$B$1278,0))-1)*100)</f>
        <v>3.0412469112336193</v>
      </c>
      <c r="T503" s="701">
        <f>IF(INDEX(Historical!$F$7:$F$1247,MATCH(B503,Historical!$B$7:$B$1278,0))=0,"n/a",((INDEX(Historical!$C$7:$C$1256,MATCH(B503,Historical!$B$7:$B$1278,0))/INDEX(Historical!$F$7:$F$1247,MATCH(B503,Historical!$B$7:$B$1278,0)))^(1/3)-1)*100)</f>
        <v>4.262069773536914</v>
      </c>
      <c r="U503" s="701">
        <f>IF(INDEX(Historical!$H$7:$H$1247,MATCH(B503,Historical!$B$7:$B$1278,0))=0,"n/a",((INDEX(Historical!$C$7:$C$1256,MATCH(B503,Historical!$B$7:$B$1278,0))/INDEX(Historical!$H$7:$H$1247,MATCH(B503,Historical!$B$7:$B$1278,0)))^(1/5)-1)*100)</f>
        <v>4.3413898465698653</v>
      </c>
      <c r="V503" s="701">
        <f>IF(INDEX(Historical!$O$7:$O$1247,MATCH(B503,Historical!$B$7:$B$1278,0))=0,"n/a",((INDEX(Historical!$C$7:$C$1256,MATCH(B503,Historical!$B$7:$B$1278,0))/INDEX(Historical!$O$7:$O$1247,MATCH(B503,Historical!$B$7:$B$1278,0)))^(1/10)-1)*100)</f>
        <v>4.6774688882362359</v>
      </c>
      <c r="W503" s="702">
        <f>IF(OR(U503&lt;=0,U503="n/a",V503&lt;=0,V503="n/a"),"n/a",U503/V503)</f>
        <v>0.92814937956902199</v>
      </c>
      <c r="X503" s="703">
        <f>IF(OR(AJ503&lt;=0,AJ503="n/a",U503&lt;=0,U503="n/a"),"n/a",U503/AJ503)</f>
        <v>0.71170325353604358</v>
      </c>
      <c r="Y503" s="877"/>
      <c r="Z503" s="651">
        <f>IF(OR(AC503&lt;0.01,AC503="n/a"),"n/a",M503/AC503*100)</f>
        <v>192.32876712328769</v>
      </c>
      <c r="AA503" s="887">
        <f>IF(OR(AC503&lt;0.01,AC503="n/a"),"n/a",I503/AC503)</f>
        <v>39.630136986301373</v>
      </c>
      <c r="AB503" s="888">
        <v>12</v>
      </c>
      <c r="AC503" s="866">
        <v>1.46</v>
      </c>
      <c r="AD503" s="866">
        <v>7.28</v>
      </c>
      <c r="AE503" s="866">
        <v>12.34</v>
      </c>
      <c r="AF503" s="866">
        <v>1.92</v>
      </c>
      <c r="AG503" s="866">
        <v>4.9000000000000004</v>
      </c>
      <c r="AH503" s="866">
        <v>10.100000000000001</v>
      </c>
      <c r="AI503" s="866">
        <v>2.09</v>
      </c>
      <c r="AJ503" s="866">
        <v>6.1</v>
      </c>
      <c r="AK503" s="866">
        <v>5.45</v>
      </c>
      <c r="AL503" s="879">
        <v>19750</v>
      </c>
      <c r="AM503" s="873">
        <v>0.1</v>
      </c>
      <c r="AN503" s="866">
        <v>0.76</v>
      </c>
      <c r="AO503" s="740">
        <f>IF(U503="n/a","n/a",IF(AA503&lt;0,"n/a",IF(AA503="n/a","n/a",J503+U503-AA503)))</f>
        <v>-30.435653465345055</v>
      </c>
      <c r="AP503" s="741">
        <f>IF(U503="n/a","n/a",J503+U503)</f>
        <v>9.1944835209563163</v>
      </c>
      <c r="AQ503" s="889">
        <f>IF(OR(AC503&lt;0.01,AF503="n/a"),"n/a",(I503/SQRT(22.5*AC503*(I503/AF503))-1)*100)</f>
        <v>83.895940398305584</v>
      </c>
      <c r="AR503" s="651">
        <f>INDEX(Historical!$C$7:$C$1256,MATCH(B503,Historical!$B$7:$B$1278,0))*IF(AH503="n/a",1.03,IF(AH503&lt;0,1.01,IF(AH503&gt;10,1.1,(1+AH503/100))))</f>
        <v>2.9815500000000004</v>
      </c>
      <c r="AS503" s="887">
        <f>IF($AI503="n/a",1.03*AR503,IF($AI503&lt;0,1.01*AR503,IF($AI503&gt;10,1.1*AR503,(1+$AI503/100)*AR503)))</f>
        <v>3.0438643949999999</v>
      </c>
      <c r="AT503" s="887">
        <f>IF($AK503="n/a",1.03*AS503,IF($AK503&lt;0,1.01*AS503,IF($AK503&gt;10,1.1*AS503,(1+$AK503/100)*AS503)))</f>
        <v>3.2097550045275001</v>
      </c>
      <c r="AU503" s="887">
        <f>IF($AK503="n/a",1.03*AT503,IF($AK503&lt;0,1.01*AT503,IF($AK503&gt;10,1.1*AT503,(1+$AK503/100)*AT503)))</f>
        <v>3.3846866522742487</v>
      </c>
      <c r="AV503" s="887">
        <f>IF($AK503="n/a",1.03*AU503,IF($AK503&lt;0,1.01*AU503,IF($AK503&gt;10,1.1*AU503,(1+$AK503/100)*AU503)))</f>
        <v>3.5691520748231951</v>
      </c>
      <c r="AW503" s="651">
        <f>SUM(AR503:AV503)</f>
        <v>16.189008126624945</v>
      </c>
      <c r="AX503" s="748">
        <f>AW503/I503*100</f>
        <v>27.979619990710241</v>
      </c>
      <c r="AY503" s="935">
        <v>0.64</v>
      </c>
      <c r="AZ503" s="873">
        <v>52.26</v>
      </c>
      <c r="BA503" s="873">
        <v>-31.869999999999997</v>
      </c>
      <c r="BB503" s="873">
        <v>-6.5100000000000007</v>
      </c>
      <c r="BC503" s="873">
        <v>-6.4</v>
      </c>
      <c r="BE503" s="624">
        <v>1994</v>
      </c>
      <c r="BF503" s="899">
        <f>IF(BE503&gt;2008,0,IF(BE503&gt;2001,1,IF(BE503&gt;1990,2,IF(BE503&gt;1980,3,IF(BE503&gt;1973,4,IF(BE503&gt;1970,5,IF(BE503&gt;1960,6,IF(BE503&gt;1958,7,IF(BE503&gt;1953,8,9)))))))))</f>
        <v>2</v>
      </c>
      <c r="BG503" s="883">
        <v>2.6</v>
      </c>
    </row>
    <row r="504" spans="1:59" s="774" customFormat="1" ht="11.25" customHeight="1" x14ac:dyDescent="0.2">
      <c r="A504" s="646" t="s">
        <v>1823</v>
      </c>
      <c r="B504" s="782" t="s">
        <v>1824</v>
      </c>
      <c r="C504" s="933" t="s">
        <v>112</v>
      </c>
      <c r="D504" s="933" t="s">
        <v>1221</v>
      </c>
      <c r="E504" s="756">
        <v>7</v>
      </c>
      <c r="F504" s="1158">
        <v>602</v>
      </c>
      <c r="G504" s="1181" t="s">
        <v>106</v>
      </c>
      <c r="H504" s="1181" t="s">
        <v>106</v>
      </c>
      <c r="I504" s="757">
        <v>65.47</v>
      </c>
      <c r="J504" s="758">
        <f>(M504/I504)*100</f>
        <v>1.4663204521154727</v>
      </c>
      <c r="K504" s="759">
        <v>0.24</v>
      </c>
      <c r="L504" s="760">
        <v>4</v>
      </c>
      <c r="M504" s="761">
        <f>K504*L504</f>
        <v>0.96</v>
      </c>
      <c r="N504" s="762" t="s">
        <v>568</v>
      </c>
      <c r="O504" s="763">
        <v>0.22</v>
      </c>
      <c r="P504" s="764">
        <v>43831</v>
      </c>
      <c r="Q504" s="764">
        <v>43846</v>
      </c>
      <c r="R504" s="761">
        <f>(K504-O504)/O504*100</f>
        <v>9.0909090909090864</v>
      </c>
      <c r="S504" s="701">
        <f>IF(INDEX(Historical!$D$7:$D$1254,MATCH(B504,Historical!$B$7:$B$1278,0))=0,"n/a",(INDEX(Historical!$C$7:$C$1256,MATCH(B504,Historical!$B$7:$B$1278,0))/INDEX(Historical!$D$7:$D$1254,MATCH(B504,Historical!$B$7:$B$1278,0))-1)*100)</f>
        <v>4.7619047619047672</v>
      </c>
      <c r="T504" s="701">
        <f>IF(INDEX(Historical!$F$7:$F$1247,MATCH(B504,Historical!$B$7:$B$1278,0))=0,"n/a",((INDEX(Historical!$C$7:$C$1256,MATCH(B504,Historical!$B$7:$B$1278,0))/INDEX(Historical!$F$7:$F$1247,MATCH(B504,Historical!$B$7:$B$1278,0)))^(1/3)-1)*100)</f>
        <v>7.4174341954216017</v>
      </c>
      <c r="U504" s="701">
        <f>IF(INDEX(Historical!$H$7:$H$1247,MATCH(B504,Historical!$B$7:$B$1278,0))=0,"n/a",((INDEX(Historical!$C$7:$C$1256,MATCH(B504,Historical!$B$7:$B$1278,0))/INDEX(Historical!$H$7:$H$1247,MATCH(B504,Historical!$B$7:$B$1278,0)))^(1/5)-1)*100)</f>
        <v>12.888132073019754</v>
      </c>
      <c r="V504" s="701" t="str">
        <f>IF(INDEX(Historical!$O$7:$O$1247,MATCH(B504,Historical!$B$7:$B$1278,0))=0,"n/a",((INDEX(Historical!$C$7:$C$1256,MATCH(B504,Historical!$B$7:$B$1278,0))/INDEX(Historical!$O$7:$O$1247,MATCH(B504,Historical!$B$7:$B$1278,0)))^(1/10)-1)*100)</f>
        <v>n/a</v>
      </c>
      <c r="W504" s="702" t="str">
        <f>IF(OR(U504&lt;=0,U504="n/a",V504&lt;=0,V504="n/a"),"n/a",U504/V504)</f>
        <v>n/a</v>
      </c>
      <c r="X504" s="703">
        <f>IF(OR(AJ504&lt;=0,AJ504="n/a",U504&lt;=0,U504="n/a"),"n/a",U504/AJ504)</f>
        <v>0.92058086235855374</v>
      </c>
      <c r="Y504" s="765"/>
      <c r="Z504" s="758" t="str">
        <f>IF(OR(AC504&lt;0.01,AC504="n/a"),"n/a",M504/AC504*100)</f>
        <v>n/a</v>
      </c>
      <c r="AA504" s="766" t="str">
        <f>IF(OR(AC504&lt;0.01,AC504="n/a"),"n/a",I504/AC504)</f>
        <v>n/a</v>
      </c>
      <c r="AB504" s="760">
        <v>12</v>
      </c>
      <c r="AC504" s="767">
        <v>-5.52</v>
      </c>
      <c r="AD504" s="767" t="s">
        <v>136</v>
      </c>
      <c r="AE504" s="767">
        <v>1.05</v>
      </c>
      <c r="AF504" s="767">
        <v>1.96</v>
      </c>
      <c r="AG504" s="767">
        <v>-14.7</v>
      </c>
      <c r="AH504" s="767">
        <v>-24.8</v>
      </c>
      <c r="AI504" s="767">
        <v>28.24</v>
      </c>
      <c r="AJ504" s="767">
        <v>14.000000000000002</v>
      </c>
      <c r="AK504" s="767">
        <v>7.57</v>
      </c>
      <c r="AL504" s="768">
        <v>7120</v>
      </c>
      <c r="AM504" s="769">
        <v>0.6</v>
      </c>
      <c r="AN504" s="767">
        <v>0</v>
      </c>
      <c r="AO504" s="770" t="str">
        <f>IF(U504="n/a","n/a",IF(AA504&lt;0,"n/a",IF(AA504="n/a","n/a",J504+U504-AA504)))</f>
        <v>n/a</v>
      </c>
      <c r="AP504" s="771">
        <f>IF(U504="n/a","n/a",J504+U504)</f>
        <v>14.354452525135226</v>
      </c>
      <c r="AQ504" s="772" t="str">
        <f>IF(OR(AC504&lt;0.01,AF504="n/a"),"n/a",(I504/SQRT(22.5*AC504*(I504/AF504))-1)*100)</f>
        <v>n/a</v>
      </c>
      <c r="AR504" s="651">
        <f>INDEX(Historical!$C$7:$C$1256,MATCH(B504,Historical!$B$7:$B$1278,0))*IF(AH504="n/a",1.03,IF(AH504&lt;0,1.01,IF(AH504&gt;10,1.1,(1+AH504/100))))</f>
        <v>0.88880000000000003</v>
      </c>
      <c r="AS504" s="766">
        <f>IF($AI504="n/a",1.03*AR504,IF($AI504&lt;0,1.01*AR504,IF($AI504&gt;10,1.1*AR504,(1+$AI504/100)*AR504)))</f>
        <v>0.9776800000000001</v>
      </c>
      <c r="AT504" s="766">
        <f>IF($AK504="n/a",1.03*AS504,IF($AK504&lt;0,1.01*AS504,IF($AK504&gt;10,1.1*AS504,(1+$AK504/100)*AS504)))</f>
        <v>1.0516903760000003</v>
      </c>
      <c r="AU504" s="766">
        <f>IF($AK504="n/a",1.03*AT504,IF($AK504&lt;0,1.01*AT504,IF($AK504&gt;10,1.1*AT504,(1+$AK504/100)*AT504)))</f>
        <v>1.1313033374632004</v>
      </c>
      <c r="AV504" s="766">
        <f>IF($AK504="n/a",1.03*AU504,IF($AK504&lt;0,1.01*AU504,IF($AK504&gt;10,1.1*AU504,(1+$AK504/100)*AU504)))</f>
        <v>1.2169430001091648</v>
      </c>
      <c r="AW504" s="758">
        <f>SUM(AR504:AV504)</f>
        <v>5.2664167135723652</v>
      </c>
      <c r="AX504" s="773">
        <f>AW504/I504*100</f>
        <v>8.0440151421603261</v>
      </c>
      <c r="AY504" s="936">
        <v>1.57</v>
      </c>
      <c r="AZ504" s="769">
        <v>129.24</v>
      </c>
      <c r="BA504" s="769">
        <v>-14.530000000000001</v>
      </c>
      <c r="BB504" s="769">
        <v>-5.8500000000000005</v>
      </c>
      <c r="BC504" s="769">
        <v>15.049999999999999</v>
      </c>
      <c r="BD504" s="909"/>
      <c r="BE504" s="624">
        <v>2014</v>
      </c>
      <c r="BF504" s="899">
        <f>IF(BE504&gt;2008,0,IF(BE504&gt;2001,1,IF(BE504&gt;1990,2,IF(BE504&gt;1980,3,IF(BE504&gt;1973,4,IF(BE504&gt;1970,5,IF(BE504&gt;1960,6,IF(BE504&gt;1958,7,IF(BE504&gt;1953,8,9)))))))))</f>
        <v>0</v>
      </c>
      <c r="BG504" s="825">
        <v>-6.2</v>
      </c>
    </row>
    <row r="505" spans="1:59" ht="11.25" customHeight="1" x14ac:dyDescent="0.2">
      <c r="A505" s="881" t="s">
        <v>4307</v>
      </c>
      <c r="B505" s="596" t="s">
        <v>4303</v>
      </c>
      <c r="C505" s="933" t="s">
        <v>108</v>
      </c>
      <c r="D505" s="933" t="s">
        <v>4334</v>
      </c>
      <c r="E505" s="733">
        <v>6</v>
      </c>
      <c r="F505" s="1158">
        <v>652</v>
      </c>
      <c r="G505" s="1119" t="s">
        <v>106</v>
      </c>
      <c r="H505" s="1119" t="s">
        <v>106</v>
      </c>
      <c r="I505" s="875">
        <v>14.97</v>
      </c>
      <c r="J505" s="651">
        <f>(M505/I505)*100</f>
        <v>4.5424181696726791</v>
      </c>
      <c r="K505" s="878">
        <v>0.17</v>
      </c>
      <c r="L505" s="888">
        <v>4</v>
      </c>
      <c r="M505" s="642">
        <f>K505*L505</f>
        <v>0.68</v>
      </c>
      <c r="N505" s="871" t="s">
        <v>107</v>
      </c>
      <c r="O505" s="734">
        <v>0.15</v>
      </c>
      <c r="P505" s="867">
        <v>43406</v>
      </c>
      <c r="Q505" s="867">
        <v>43420</v>
      </c>
      <c r="R505" s="642">
        <f>(K505-O505)/O505*100</f>
        <v>13.333333333333346</v>
      </c>
      <c r="S505" s="701">
        <f>IF(INDEX(Historical!$D$7:$D$1254,MATCH(B505,Historical!$B$7:$B$1278,0))=0,"n/a",(INDEX(Historical!$C$7:$C$1256,MATCH(B505,Historical!$B$7:$B$1278,0))/INDEX(Historical!$D$7:$D$1254,MATCH(B505,Historical!$B$7:$B$1278,0))-1)*100)</f>
        <v>9.6774193548387224</v>
      </c>
      <c r="T505" s="701">
        <f>IF(INDEX(Historical!$F$7:$F$1247,MATCH(B505,Historical!$B$7:$B$1278,0))=0,"n/a",((INDEX(Historical!$C$7:$C$1256,MATCH(B505,Historical!$B$7:$B$1278,0))/INDEX(Historical!$F$7:$F$1247,MATCH(B505,Historical!$B$7:$B$1278,0)))^(1/3)-1)*100)</f>
        <v>7.9870600425827831</v>
      </c>
      <c r="U505" s="701">
        <f>IF(INDEX(Historical!$H$7:$H$1247,MATCH(B505,Historical!$B$7:$B$1278,0))=0,"n/a",((INDEX(Historical!$C$7:$C$1256,MATCH(B505,Historical!$B$7:$B$1278,0))/INDEX(Historical!$H$7:$H$1247,MATCH(B505,Historical!$B$7:$B$1278,0)))^(1/5)-1)*100)</f>
        <v>6.7732756696031737</v>
      </c>
      <c r="V505" s="701">
        <f>IF(INDEX(Historical!$O$7:$O$1247,MATCH(B505,Historical!$B$7:$B$1278,0))=0,"n/a",((INDEX(Historical!$C$7:$C$1256,MATCH(B505,Historical!$B$7:$B$1278,0))/INDEX(Historical!$O$7:$O$1247,MATCH(B505,Historical!$B$7:$B$1278,0)))^(1/10)-1)*100)</f>
        <v>-1.6120543459473669</v>
      </c>
      <c r="W505" s="702" t="str">
        <f>IF(OR(U505&lt;=0,U505="n/a",V505&lt;=0,V505="n/a"),"n/a",U505/V505)</f>
        <v>n/a</v>
      </c>
      <c r="X505" s="703">
        <f>IF(OR(AJ505&lt;=0,AJ505="n/a",U505&lt;=0,U505="n/a"),"n/a",U505/AJ505)</f>
        <v>0.84665945870039672</v>
      </c>
      <c r="Y505" s="673" t="s">
        <v>4492</v>
      </c>
      <c r="Z505" s="651">
        <f>IF(OR(AC505&lt;0.01,AC505="n/a"),"n/a",M505/AC505*100)</f>
        <v>44.155844155844157</v>
      </c>
      <c r="AA505" s="887">
        <f>IF(OR(AC505&lt;0.01,AC505="n/a"),"n/a",I505/AC505)</f>
        <v>9.720779220779221</v>
      </c>
      <c r="AB505" s="888">
        <v>12</v>
      </c>
      <c r="AC505" s="866">
        <v>1.54</v>
      </c>
      <c r="AD505" s="866">
        <v>0.97</v>
      </c>
      <c r="AE505" s="866">
        <v>2.57</v>
      </c>
      <c r="AF505" s="866">
        <v>0.61</v>
      </c>
      <c r="AG505" s="866">
        <v>6.5</v>
      </c>
      <c r="AH505" s="866">
        <v>18.7</v>
      </c>
      <c r="AI505" s="866">
        <v>2.36</v>
      </c>
      <c r="AJ505" s="866">
        <v>8</v>
      </c>
      <c r="AK505" s="866">
        <v>10</v>
      </c>
      <c r="AL505" s="879">
        <v>895.06</v>
      </c>
      <c r="AM505" s="873">
        <v>0.1</v>
      </c>
      <c r="AN505" s="866">
        <v>0.17</v>
      </c>
      <c r="AO505" s="740">
        <f>IF(U505="n/a","n/a",IF(AA505&lt;0,"n/a",IF(AA505="n/a","n/a",J505+U505-AA505)))</f>
        <v>1.594914618496631</v>
      </c>
      <c r="AP505" s="741">
        <f>IF(U505="n/a","n/a",J505+U505)</f>
        <v>11.315693839275852</v>
      </c>
      <c r="AQ505" s="889">
        <f>IF(OR(AC505&lt;0.01,AF505="n/a"),"n/a",(I505/SQRT(22.5*AC505*(I505/AF505))-1)*100)</f>
        <v>-48.663743266466575</v>
      </c>
      <c r="AR505" s="651">
        <f>INDEX(Historical!$C$7:$C$1256,MATCH(B505,Historical!$B$7:$B$1278,0))*IF(AH505="n/a",1.03,IF(AH505&lt;0,1.01,IF(AH505&gt;10,1.1,(1+AH505/100))))</f>
        <v>0.74800000000000011</v>
      </c>
      <c r="AS505" s="887">
        <f>IF($AI505="n/a",1.03*AR505,IF($AI505&lt;0,1.01*AR505,IF($AI505&gt;10,1.1*AR505,(1+$AI505/100)*AR505)))</f>
        <v>0.76565280000000013</v>
      </c>
      <c r="AT505" s="887">
        <f>IF($AK505="n/a",1.03*AS505,IF($AK505&lt;0,1.01*AS505,IF($AK505&gt;10,1.1*AS505,(1+$AK505/100)*AS505)))</f>
        <v>0.8422180800000002</v>
      </c>
      <c r="AU505" s="887">
        <f>IF($AK505="n/a",1.03*AT505,IF($AK505&lt;0,1.01*AT505,IF($AK505&gt;10,1.1*AT505,(1+$AK505/100)*AT505)))</f>
        <v>0.92643988800000032</v>
      </c>
      <c r="AV505" s="887">
        <f>IF($AK505="n/a",1.03*AU505,IF($AK505&lt;0,1.01*AU505,IF($AK505&gt;10,1.1*AU505,(1+$AK505/100)*AU505)))</f>
        <v>1.0190838768000003</v>
      </c>
      <c r="AW505" s="651">
        <f>SUM(AR505:AV505)</f>
        <v>4.3013946448000011</v>
      </c>
      <c r="AX505" s="748">
        <f>AW505/I505*100</f>
        <v>28.733431160988648</v>
      </c>
      <c r="AY505" s="935">
        <v>1.03</v>
      </c>
      <c r="AZ505" s="873">
        <v>29.03</v>
      </c>
      <c r="BA505" s="873">
        <v>-41.55</v>
      </c>
      <c r="BB505" s="873">
        <v>-1.1499999999999999</v>
      </c>
      <c r="BC505" s="873">
        <v>-11.82</v>
      </c>
      <c r="BE505" s="624">
        <v>2014</v>
      </c>
      <c r="BF505" s="899">
        <f>IF(BE505&gt;2008,0,IF(BE505&gt;2001,1,IF(BE505&gt;1990,2,IF(BE505&gt;1980,3,IF(BE505&gt;1973,4,IF(BE505&gt;1970,5,IF(BE505&gt;1960,6,IF(BE505&gt;1958,7,IF(BE505&gt;1953,8,9)))))))))</f>
        <v>0</v>
      </c>
      <c r="BG505" s="883">
        <v>0.89999999999999991</v>
      </c>
    </row>
    <row r="506" spans="1:59" ht="11.25" customHeight="1" x14ac:dyDescent="0.2">
      <c r="A506" s="872" t="s">
        <v>719</v>
      </c>
      <c r="B506" s="876" t="s">
        <v>720</v>
      </c>
      <c r="C506" s="933" t="s">
        <v>128</v>
      </c>
      <c r="D506" s="933" t="s">
        <v>4356</v>
      </c>
      <c r="E506" s="733">
        <v>18</v>
      </c>
      <c r="F506" s="1158">
        <v>193</v>
      </c>
      <c r="G506" s="1178" t="s">
        <v>106</v>
      </c>
      <c r="H506" s="1178" t="s">
        <v>106</v>
      </c>
      <c r="I506" s="875">
        <v>34.159999999999997</v>
      </c>
      <c r="J506" s="651">
        <f>(M506/I506)*100</f>
        <v>3.0444964871194382</v>
      </c>
      <c r="K506" s="878">
        <v>0.26</v>
      </c>
      <c r="L506" s="888">
        <v>4</v>
      </c>
      <c r="M506" s="642">
        <f>K506*L506</f>
        <v>1.04</v>
      </c>
      <c r="N506" s="871" t="s">
        <v>119</v>
      </c>
      <c r="O506" s="734">
        <v>0.25</v>
      </c>
      <c r="P506" s="862">
        <v>44056</v>
      </c>
      <c r="Q506" s="862">
        <v>44071</v>
      </c>
      <c r="R506" s="642">
        <f>(K506-O506)/O506*100</f>
        <v>4.0000000000000036</v>
      </c>
      <c r="S506" s="701">
        <f>IF(INDEX(Historical!$D$7:$D$1254,MATCH(B506,Historical!$B$7:$B$1278,0))=0,"n/a",(INDEX(Historical!$C$7:$C$1256,MATCH(B506,Historical!$B$7:$B$1278,0))/INDEX(Historical!$D$7:$D$1254,MATCH(B506,Historical!$B$7:$B$1278,0))-1)*100)</f>
        <v>4.2553191489361764</v>
      </c>
      <c r="T506" s="701">
        <f>IF(INDEX(Historical!$F$7:$F$1247,MATCH(B506,Historical!$B$7:$B$1278,0))=0,"n/a",((INDEX(Historical!$C$7:$C$1256,MATCH(B506,Historical!$B$7:$B$1278,0))/INDEX(Historical!$F$7:$F$1247,MATCH(B506,Historical!$B$7:$B$1278,0)))^(1/3)-1)*100)</f>
        <v>4.4501837059028659</v>
      </c>
      <c r="U506" s="701">
        <f>IF(INDEX(Historical!$H$7:$H$1247,MATCH(B506,Historical!$B$7:$B$1278,0))=0,"n/a",((INDEX(Historical!$C$7:$C$1256,MATCH(B506,Historical!$B$7:$B$1278,0))/INDEX(Historical!$H$7:$H$1247,MATCH(B506,Historical!$B$7:$B$1278,0)))^(1/5)-1)*100)</f>
        <v>4.67098102600354</v>
      </c>
      <c r="V506" s="701">
        <f>IF(INDEX(Historical!$O$7:$O$1247,MATCH(B506,Historical!$B$7:$B$1278,0))=0,"n/a",((INDEX(Historical!$C$7:$C$1256,MATCH(B506,Historical!$B$7:$B$1278,0))/INDEX(Historical!$O$7:$O$1247,MATCH(B506,Historical!$B$7:$B$1278,0)))^(1/10)-1)*100)</f>
        <v>5.3852446843885904</v>
      </c>
      <c r="W506" s="702">
        <f>IF(OR(U506&lt;=0,U506="n/a",V506&lt;=0,V506="n/a"),"n/a",U506/V506)</f>
        <v>0.86736653573872968</v>
      </c>
      <c r="X506" s="703">
        <f>IF(OR(AJ506&lt;=0,AJ506="n/a",U506&lt;=0,U506="n/a"),"n/a",U506/AJ506)</f>
        <v>0.44065858735882457</v>
      </c>
      <c r="Y506" s="665"/>
      <c r="Z506" s="651">
        <f>IF(OR(AC506&lt;0.01,AC506="n/a"),"n/a",M506/AC506*100)</f>
        <v>39.846743295019159</v>
      </c>
      <c r="AA506" s="887">
        <f>IF(OR(AC506&lt;0.01,AC506="n/a"),"n/a",I506/AC506)</f>
        <v>13.088122605363983</v>
      </c>
      <c r="AB506" s="888">
        <v>7</v>
      </c>
      <c r="AC506" s="866">
        <v>2.61</v>
      </c>
      <c r="AD506" s="866" t="s">
        <v>136</v>
      </c>
      <c r="AE506" s="866">
        <v>0.9</v>
      </c>
      <c r="AF506" s="866">
        <v>1.64</v>
      </c>
      <c r="AG506" s="866">
        <v>12.9</v>
      </c>
      <c r="AH506" s="866">
        <v>57.699999999999996</v>
      </c>
      <c r="AI506" s="866" t="s">
        <v>136</v>
      </c>
      <c r="AJ506" s="866">
        <v>10.6</v>
      </c>
      <c r="AK506" s="866" t="s">
        <v>136</v>
      </c>
      <c r="AL506" s="879">
        <v>253.47</v>
      </c>
      <c r="AM506" s="873">
        <v>0.8</v>
      </c>
      <c r="AN506" s="866">
        <v>7.0000000000000007E-2</v>
      </c>
      <c r="AO506" s="740">
        <f>IF(U506="n/a","n/a",IF(AA506&lt;0,"n/a",IF(AA506="n/a","n/a",J506+U506-AA506)))</f>
        <v>-5.3726450922410045</v>
      </c>
      <c r="AP506" s="741">
        <f>IF(U506="n/a","n/a",J506+U506)</f>
        <v>7.7154775131229787</v>
      </c>
      <c r="AQ506" s="889">
        <f>IF(OR(AC506&lt;0.01,AF506="n/a"),"n/a",(I506/SQRT(22.5*AC506*(I506/AF506))-1)*100)</f>
        <v>-2.3281660688952543</v>
      </c>
      <c r="AR506" s="651">
        <f>INDEX(Historical!$C$7:$C$1256,MATCH(B506,Historical!$B$7:$B$1278,0))*IF(AH506="n/a",1.03,IF(AH506&lt;0,1.01,IF(AH506&gt;10,1.1,(1+AH506/100))))</f>
        <v>1.0780000000000001</v>
      </c>
      <c r="AS506" s="887">
        <f>IF($AI506="n/a",1.03*AR506,IF($AI506&lt;0,1.01*AR506,IF($AI506&gt;10,1.1*AR506,(1+$AI506/100)*AR506)))</f>
        <v>1.1103400000000001</v>
      </c>
      <c r="AT506" s="887">
        <f>IF($AK506="n/a",1.03*AS506,IF($AK506&lt;0,1.01*AS506,IF($AK506&gt;10,1.1*AS506,(1+$AK506/100)*AS506)))</f>
        <v>1.1436502000000002</v>
      </c>
      <c r="AU506" s="887">
        <f>IF($AK506="n/a",1.03*AT506,IF($AK506&lt;0,1.01*AT506,IF($AK506&gt;10,1.1*AT506,(1+$AK506/100)*AT506)))</f>
        <v>1.1779597060000002</v>
      </c>
      <c r="AV506" s="887">
        <f>IF($AK506="n/a",1.03*AU506,IF($AK506&lt;0,1.01*AU506,IF($AK506&gt;10,1.1*AU506,(1+$AK506/100)*AU506)))</f>
        <v>1.2132984971800003</v>
      </c>
      <c r="AW506" s="651">
        <f>SUM(AR506:AV506)</f>
        <v>5.7232484031800013</v>
      </c>
      <c r="AX506" s="748">
        <f>AW506/I506*100</f>
        <v>16.754240056147545</v>
      </c>
      <c r="AY506" s="935">
        <v>0.53</v>
      </c>
      <c r="AZ506" s="873">
        <v>19.72</v>
      </c>
      <c r="BA506" s="873">
        <v>-11.959999999999999</v>
      </c>
      <c r="BB506" s="873">
        <v>-5.99</v>
      </c>
      <c r="BC506" s="873">
        <v>-2.42</v>
      </c>
      <c r="BE506" s="624">
        <v>2003</v>
      </c>
      <c r="BF506" s="899">
        <f>IF(BE506&gt;2008,0,IF(BE506&gt;2001,1,IF(BE506&gt;1990,2,IF(BE506&gt;1980,3,IF(BE506&gt;1973,4,IF(BE506&gt;1970,5,IF(BE506&gt;1960,6,IF(BE506&gt;1958,7,IF(BE506&gt;1953,8,9)))))))))</f>
        <v>1</v>
      </c>
      <c r="BG506" s="883">
        <v>8.6</v>
      </c>
    </row>
    <row r="507" spans="1:59" ht="11.25" customHeight="1" x14ac:dyDescent="0.2">
      <c r="A507" s="872" t="s">
        <v>716</v>
      </c>
      <c r="B507" s="876" t="s">
        <v>717</v>
      </c>
      <c r="C507" s="933" t="s">
        <v>131</v>
      </c>
      <c r="D507" s="933" t="s">
        <v>4332</v>
      </c>
      <c r="E507" s="733">
        <v>14</v>
      </c>
      <c r="F507" s="1158">
        <v>267</v>
      </c>
      <c r="G507" s="1158" t="s">
        <v>37</v>
      </c>
      <c r="H507" s="1158" t="s">
        <v>37</v>
      </c>
      <c r="I507" s="875">
        <v>30.77</v>
      </c>
      <c r="J507" s="651">
        <f>(M507/I507)*100</f>
        <v>5.2323691907702319</v>
      </c>
      <c r="K507" s="878">
        <v>0.40250000000000002</v>
      </c>
      <c r="L507" s="888">
        <v>4</v>
      </c>
      <c r="M507" s="642">
        <f>K507*L507</f>
        <v>1.61</v>
      </c>
      <c r="N507" s="871" t="s">
        <v>718</v>
      </c>
      <c r="O507" s="734">
        <v>0.38750000000000001</v>
      </c>
      <c r="P507" s="862">
        <v>44113</v>
      </c>
      <c r="Q507" s="862">
        <v>44134</v>
      </c>
      <c r="R507" s="642">
        <f>(K507-O507)/O507*100</f>
        <v>3.8709677419354875</v>
      </c>
      <c r="S507" s="701">
        <f>IF(INDEX(Historical!$D$7:$D$1254,MATCH(B507,Historical!$B$7:$B$1278,0))=0,"n/a",(INDEX(Historical!$C$7:$C$1256,MATCH(B507,Historical!$B$7:$B$1278,0))/INDEX(Historical!$D$7:$D$1254,MATCH(B507,Historical!$B$7:$B$1278,0))-1)*100)</f>
        <v>8.8073394495412849</v>
      </c>
      <c r="T507" s="701">
        <f>IF(INDEX(Historical!$F$7:$F$1247,MATCH(B507,Historical!$B$7:$B$1278,0))=0,"n/a",((INDEX(Historical!$C$7:$C$1256,MATCH(B507,Historical!$B$7:$B$1278,0))/INDEX(Historical!$F$7:$F$1247,MATCH(B507,Historical!$B$7:$B$1278,0)))^(1/3)-1)*100)</f>
        <v>9.5534479336375497</v>
      </c>
      <c r="U507" s="701">
        <f>IF(INDEX(Historical!$H$7:$H$1247,MATCH(B507,Historical!$B$7:$B$1278,0))=0,"n/a",((INDEX(Historical!$C$7:$C$1256,MATCH(B507,Historical!$B$7:$B$1278,0))/INDEX(Historical!$H$7:$H$1247,MATCH(B507,Historical!$B$7:$B$1278,0)))^(1/5)-1)*100)</f>
        <v>9.8931428111550765</v>
      </c>
      <c r="V507" s="701">
        <f>IF(INDEX(Historical!$O$7:$O$1247,MATCH(B507,Historical!$B$7:$B$1278,0))=0,"n/a",((INDEX(Historical!$C$7:$C$1256,MATCH(B507,Historical!$B$7:$B$1278,0))/INDEX(Historical!$O$7:$O$1247,MATCH(B507,Historical!$B$7:$B$1278,0)))^(1/10)-1)*100)</f>
        <v>7.6399866755722634</v>
      </c>
      <c r="W507" s="702">
        <f>IF(OR(U507&lt;=0,U507="n/a",V507&lt;=0,V507="n/a"),"n/a",U507/V507)</f>
        <v>1.2949162388969799</v>
      </c>
      <c r="X507" s="703">
        <f>IF(OR(AJ507&lt;=0,AJ507="n/a",U507&lt;=0,U507="n/a"),"n/a",U507/AJ507)</f>
        <v>5.4961904506417101</v>
      </c>
      <c r="Y507" s="877"/>
      <c r="Z507" s="651" t="str">
        <f>IF(OR(AC507&lt;0.01,AC507="n/a"),"n/a",M507/AC507*100)</f>
        <v>n/a</v>
      </c>
      <c r="AA507" s="887" t="str">
        <f>IF(OR(AC507&lt;0.01,AC507="n/a"),"n/a",I507/AC507)</f>
        <v>n/a</v>
      </c>
      <c r="AB507" s="888">
        <v>12</v>
      </c>
      <c r="AC507" s="866">
        <v>-0.6</v>
      </c>
      <c r="AD507" s="866" t="s">
        <v>136</v>
      </c>
      <c r="AE507" s="866">
        <v>2.79</v>
      </c>
      <c r="AF507" s="866">
        <v>1.73</v>
      </c>
      <c r="AG507" s="866">
        <v>-3.1</v>
      </c>
      <c r="AH507" s="866">
        <v>1.7999999999999998</v>
      </c>
      <c r="AI507" s="866">
        <v>4.95</v>
      </c>
      <c r="AJ507" s="866">
        <v>1.7999999999999998</v>
      </c>
      <c r="AK507" s="866">
        <v>2.4</v>
      </c>
      <c r="AL507" s="879">
        <v>6030</v>
      </c>
      <c r="AM507" s="873">
        <v>0.33</v>
      </c>
      <c r="AN507" s="866">
        <v>1</v>
      </c>
      <c r="AO507" s="740" t="str">
        <f>IF(U507="n/a","n/a",IF(AA507&lt;0,"n/a",IF(AA507="n/a","n/a",J507+U507-AA507)))</f>
        <v>n/a</v>
      </c>
      <c r="AP507" s="741">
        <f>IF(U507="n/a","n/a",J507+U507)</f>
        <v>15.125512001925308</v>
      </c>
      <c r="AQ507" s="889" t="str">
        <f>IF(OR(AC507&lt;0.01,AF507="n/a"),"n/a",(I507/SQRT(22.5*AC507*(I507/AF507))-1)*100)</f>
        <v>n/a</v>
      </c>
      <c r="AR507" s="651">
        <f>INDEX(Historical!$C$7:$C$1256,MATCH(B507,Historical!$B$7:$B$1278,0))*IF(AH507="n/a",1.03,IF(AH507&lt;0,1.01,IF(AH507&gt;10,1.1,(1+AH507/100))))</f>
        <v>1.509185</v>
      </c>
      <c r="AS507" s="887">
        <f>IF($AI507="n/a",1.03*AR507,IF($AI507&lt;0,1.01*AR507,IF($AI507&gt;10,1.1*AR507,(1+$AI507/100)*AR507)))</f>
        <v>1.5838896575000001</v>
      </c>
      <c r="AT507" s="887">
        <f>IF($AK507="n/a",1.03*AS507,IF($AK507&lt;0,1.01*AS507,IF($AK507&gt;10,1.1*AS507,(1+$AK507/100)*AS507)))</f>
        <v>1.6219030092800002</v>
      </c>
      <c r="AU507" s="887">
        <f>IF($AK507="n/a",1.03*AT507,IF($AK507&lt;0,1.01*AT507,IF($AK507&gt;10,1.1*AT507,(1+$AK507/100)*AT507)))</f>
        <v>1.6608286815027202</v>
      </c>
      <c r="AV507" s="887">
        <f>IF($AK507="n/a",1.03*AU507,IF($AK507&lt;0,1.01*AU507,IF($AK507&gt;10,1.1*AU507,(1+$AK507/100)*AU507)))</f>
        <v>1.7006885698587855</v>
      </c>
      <c r="AW507" s="651">
        <f>SUM(AR507:AV507)</f>
        <v>8.0764949181415062</v>
      </c>
      <c r="AX507" s="748">
        <f>AW507/I507*100</f>
        <v>26.247952285152763</v>
      </c>
      <c r="AY507" s="935">
        <v>0.71</v>
      </c>
      <c r="AZ507" s="873">
        <v>33.75</v>
      </c>
      <c r="BA507" s="873">
        <v>-33.729999999999997</v>
      </c>
      <c r="BB507" s="873">
        <v>-1.0699999999999998</v>
      </c>
      <c r="BC507" s="873">
        <v>-8.06</v>
      </c>
      <c r="BE507" s="624">
        <v>2007</v>
      </c>
      <c r="BF507" s="899">
        <f>IF(BE507&gt;2008,0,IF(BE507&gt;2001,1,IF(BE507&gt;1990,2,IF(BE507&gt;1980,3,IF(BE507&gt;1973,4,IF(BE507&gt;1970,5,IF(BE507&gt;1960,6,IF(BE507&gt;1958,7,IF(BE507&gt;1953,8,9)))))))))</f>
        <v>1</v>
      </c>
      <c r="BG507" s="883">
        <v>-1.0999999999999999</v>
      </c>
    </row>
    <row r="508" spans="1:59" ht="11.25" customHeight="1" x14ac:dyDescent="0.2">
      <c r="A508" s="872" t="s">
        <v>3879</v>
      </c>
      <c r="B508" s="876" t="s">
        <v>3880</v>
      </c>
      <c r="C508" s="933" t="s">
        <v>131</v>
      </c>
      <c r="D508" s="933" t="s">
        <v>4342</v>
      </c>
      <c r="E508" s="733">
        <v>7</v>
      </c>
      <c r="F508" s="1158">
        <v>612</v>
      </c>
      <c r="G508" s="1178" t="s">
        <v>115</v>
      </c>
      <c r="H508" s="1178" t="s">
        <v>115</v>
      </c>
      <c r="I508" s="875">
        <v>69.040000000000006</v>
      </c>
      <c r="J508" s="651">
        <f>(M508/I508)*100</f>
        <v>3.1286210892236386</v>
      </c>
      <c r="K508" s="878">
        <v>0.54</v>
      </c>
      <c r="L508" s="888">
        <v>4</v>
      </c>
      <c r="M508" s="642">
        <f>K508*L508</f>
        <v>2.16</v>
      </c>
      <c r="N508" s="871" t="s">
        <v>226</v>
      </c>
      <c r="O508" s="734">
        <v>0.5</v>
      </c>
      <c r="P508" s="862">
        <v>43881</v>
      </c>
      <c r="Q508" s="862">
        <v>43895</v>
      </c>
      <c r="R508" s="642">
        <f>(K508-O508)/O508*100</f>
        <v>8.0000000000000071</v>
      </c>
      <c r="S508" s="701">
        <f>IF(INDEX(Historical!$D$7:$D$1254,MATCH(B508,Historical!$B$7:$B$1278,0))=0,"n/a",(INDEX(Historical!$C$7:$C$1256,MATCH(B508,Historical!$B$7:$B$1278,0))/INDEX(Historical!$D$7:$D$1254,MATCH(B508,Historical!$B$7:$B$1278,0))-1)*100)</f>
        <v>8.6956521739130377</v>
      </c>
      <c r="T508" s="701">
        <f>IF(INDEX(Historical!$F$7:$F$1247,MATCH(B508,Historical!$B$7:$B$1278,0))=0,"n/a",((INDEX(Historical!$C$7:$C$1256,MATCH(B508,Historical!$B$7:$B$1278,0))/INDEX(Historical!$F$7:$F$1247,MATCH(B508,Historical!$B$7:$B$1278,0)))^(1/3)-1)*100)</f>
        <v>12.624788044360603</v>
      </c>
      <c r="U508" s="701">
        <f>IF(INDEX(Historical!$H$7:$H$1247,MATCH(B508,Historical!$B$7:$B$1278,0))=0,"n/a",((INDEX(Historical!$C$7:$C$1256,MATCH(B508,Historical!$B$7:$B$1278,0))/INDEX(Historical!$H$7:$H$1247,MATCH(B508,Historical!$B$7:$B$1278,0)))^(1/5)-1)*100)</f>
        <v>18.94608218221061</v>
      </c>
      <c r="V508" s="701" t="str">
        <f>IF(INDEX(Historical!$O$7:$O$1247,MATCH(B508,Historical!$B$7:$B$1278,0))=0,"n/a",((INDEX(Historical!$C$7:$C$1256,MATCH(B508,Historical!$B$7:$B$1278,0))/INDEX(Historical!$O$7:$O$1247,MATCH(B508,Historical!$B$7:$B$1278,0)))^(1/10)-1)*100)</f>
        <v>n/a</v>
      </c>
      <c r="W508" s="702" t="str">
        <f>IF(OR(U508&lt;=0,U508="n/a",V508&lt;=0,V508="n/a"),"n/a",U508/V508)</f>
        <v>n/a</v>
      </c>
      <c r="X508" s="703">
        <f>IF(OR(AJ508&lt;=0,AJ508="n/a",U508&lt;=0,U508="n/a"),"n/a",U508/AJ508)</f>
        <v>1.7068542506496045</v>
      </c>
      <c r="Y508" s="654"/>
      <c r="Z508" s="651">
        <f>IF(OR(AC508&lt;0.01,AC508="n/a"),"n/a",M508/AC508*100)</f>
        <v>61.891117478510026</v>
      </c>
      <c r="AA508" s="887">
        <f>IF(OR(AC508&lt;0.01,AC508="n/a"),"n/a",I508/AC508)</f>
        <v>19.782234957020059</v>
      </c>
      <c r="AB508" s="888">
        <v>12</v>
      </c>
      <c r="AC508" s="866">
        <v>3.49</v>
      </c>
      <c r="AD508" s="866">
        <v>3.96</v>
      </c>
      <c r="AE508" s="866">
        <v>2.4300000000000002</v>
      </c>
      <c r="AF508" s="866">
        <v>1.67</v>
      </c>
      <c r="AG508" s="866">
        <v>8.6</v>
      </c>
      <c r="AH508" s="866">
        <v>8</v>
      </c>
      <c r="AI508" s="866">
        <v>8.01</v>
      </c>
      <c r="AJ508" s="866">
        <v>11.1</v>
      </c>
      <c r="AK508" s="866">
        <v>5</v>
      </c>
      <c r="AL508" s="879">
        <v>3650</v>
      </c>
      <c r="AM508" s="873">
        <v>0.1</v>
      </c>
      <c r="AN508" s="866">
        <v>0.83</v>
      </c>
      <c r="AO508" s="740">
        <f>IF(U508="n/a","n/a",IF(AA508&lt;0,"n/a",IF(AA508="n/a","n/a",J508+U508-AA508)))</f>
        <v>2.2924683144141902</v>
      </c>
      <c r="AP508" s="741">
        <f>IF(U508="n/a","n/a",J508+U508)</f>
        <v>22.074703271434249</v>
      </c>
      <c r="AQ508" s="889">
        <f>IF(OR(AC508&lt;0.01,AF508="n/a"),"n/a",(I508/SQRT(22.5*AC508*(I508/AF508))-1)*100)</f>
        <v>21.172663543893222</v>
      </c>
      <c r="AR508" s="651">
        <f>INDEX(Historical!$C$7:$C$1256,MATCH(B508,Historical!$B$7:$B$1278,0))*IF(AH508="n/a",1.03,IF(AH508&lt;0,1.01,IF(AH508&gt;10,1.1,(1+AH508/100))))</f>
        <v>2.16</v>
      </c>
      <c r="AS508" s="887">
        <f>IF($AI508="n/a",1.03*AR508,IF($AI508&lt;0,1.01*AR508,IF($AI508&gt;10,1.1*AR508,(1+$AI508/100)*AR508)))</f>
        <v>2.3330160000000002</v>
      </c>
      <c r="AT508" s="887">
        <f>IF($AK508="n/a",1.03*AS508,IF($AK508&lt;0,1.01*AS508,IF($AK508&gt;10,1.1*AS508,(1+$AK508/100)*AS508)))</f>
        <v>2.4496668000000001</v>
      </c>
      <c r="AU508" s="887">
        <f>IF($AK508="n/a",1.03*AT508,IF($AK508&lt;0,1.01*AT508,IF($AK508&gt;10,1.1*AT508,(1+$AK508/100)*AT508)))</f>
        <v>2.5721501400000002</v>
      </c>
      <c r="AV508" s="887">
        <f>IF($AK508="n/a",1.03*AU508,IF($AK508&lt;0,1.01*AU508,IF($AK508&gt;10,1.1*AU508,(1+$AK508/100)*AU508)))</f>
        <v>2.7007576470000005</v>
      </c>
      <c r="AW508" s="651">
        <f>SUM(AR508:AV508)</f>
        <v>12.215590587000001</v>
      </c>
      <c r="AX508" s="748">
        <f>AW508/I508*100</f>
        <v>17.693497373986094</v>
      </c>
      <c r="AY508" s="935">
        <v>0.22</v>
      </c>
      <c r="AZ508" s="873">
        <v>8.43</v>
      </c>
      <c r="BA508" s="873">
        <v>-28.799999999999997</v>
      </c>
      <c r="BB508" s="873">
        <v>-3.52</v>
      </c>
      <c r="BC508" s="873">
        <v>-13.08</v>
      </c>
      <c r="BE508" s="624">
        <v>2014</v>
      </c>
      <c r="BF508" s="899">
        <f>IF(BE508&gt;2008,0,IF(BE508&gt;2001,1,IF(BE508&gt;1990,2,IF(BE508&gt;1980,3,IF(BE508&gt;1973,4,IF(BE508&gt;1970,5,IF(BE508&gt;1960,6,IF(BE508&gt;1958,7,IF(BE508&gt;1953,8,9)))))))))</f>
        <v>0</v>
      </c>
      <c r="BG508" s="883">
        <v>3.3000000000000003</v>
      </c>
    </row>
    <row r="509" spans="1:59" ht="11.25" customHeight="1" x14ac:dyDescent="0.2">
      <c r="A509" s="872" t="s">
        <v>721</v>
      </c>
      <c r="B509" s="876" t="s">
        <v>722</v>
      </c>
      <c r="C509" s="933" t="s">
        <v>4322</v>
      </c>
      <c r="D509" s="933" t="s">
        <v>4323</v>
      </c>
      <c r="E509" s="733">
        <v>17</v>
      </c>
      <c r="F509" s="1158">
        <v>200</v>
      </c>
      <c r="G509" s="1141" t="s">
        <v>37</v>
      </c>
      <c r="H509" s="1141" t="s">
        <v>37</v>
      </c>
      <c r="I509" s="875">
        <v>28.81</v>
      </c>
      <c r="J509" s="651">
        <f>(M509/I509)*100</f>
        <v>9.3023255813953494</v>
      </c>
      <c r="K509" s="878">
        <v>0.67</v>
      </c>
      <c r="L509" s="888">
        <v>4</v>
      </c>
      <c r="M509" s="642">
        <f>K509*L509</f>
        <v>2.68</v>
      </c>
      <c r="N509" s="871" t="s">
        <v>107</v>
      </c>
      <c r="O509" s="734">
        <v>0.66</v>
      </c>
      <c r="P509" s="867">
        <v>43768</v>
      </c>
      <c r="Q509" s="867">
        <v>43784</v>
      </c>
      <c r="R509" s="642">
        <f>(K509-O509)/O509*100</f>
        <v>1.5151515151515165</v>
      </c>
      <c r="S509" s="701">
        <f>IF(INDEX(Historical!$D$7:$D$1254,MATCH(B509,Historical!$B$7:$B$1278,0))=0,"n/a",(INDEX(Historical!$C$7:$C$1256,MATCH(B509,Historical!$B$7:$B$1278,0))/INDEX(Historical!$D$7:$D$1254,MATCH(B509,Historical!$B$7:$B$1278,0))-1)*100)</f>
        <v>0.37878787878786735</v>
      </c>
      <c r="T509" s="701">
        <f>IF(INDEX(Historical!$F$7:$F$1247,MATCH(B509,Historical!$B$7:$B$1278,0))=0,"n/a",((INDEX(Historical!$C$7:$C$1256,MATCH(B509,Historical!$B$7:$B$1278,0))/INDEX(Historical!$F$7:$F$1247,MATCH(B509,Historical!$B$7:$B$1278,0)))^(1/3)-1)*100)</f>
        <v>3.9388618696061917</v>
      </c>
      <c r="U509" s="701">
        <f>IF(INDEX(Historical!$H$7:$H$1247,MATCH(B509,Historical!$B$7:$B$1278,0))=0,"n/a",((INDEX(Historical!$C$7:$C$1256,MATCH(B509,Historical!$B$7:$B$1278,0))/INDEX(Historical!$H$7:$H$1247,MATCH(B509,Historical!$B$7:$B$1278,0)))^(1/5)-1)*100)</f>
        <v>5.5793298129772406</v>
      </c>
      <c r="V509" s="701">
        <f>IF(INDEX(Historical!$O$7:$O$1247,MATCH(B509,Historical!$B$7:$B$1278,0))=0,"n/a",((INDEX(Historical!$C$7:$C$1256,MATCH(B509,Historical!$B$7:$B$1278,0))/INDEX(Historical!$O$7:$O$1247,MATCH(B509,Historical!$B$7:$B$1278,0)))^(1/10)-1)*100)</f>
        <v>8.2446555507904371</v>
      </c>
      <c r="W509" s="702">
        <f>IF(OR(U509&lt;=0,U509="n/a",V509&lt;=0,V509="n/a"),"n/a",U509/V509)</f>
        <v>0.67672078943823621</v>
      </c>
      <c r="X509" s="703" t="str">
        <f>IF(OR(AJ509&lt;=0,AJ509="n/a",U509&lt;=0,U509="n/a"),"n/a",U509/AJ509)</f>
        <v>n/a</v>
      </c>
      <c r="Y509" s="877"/>
      <c r="Z509" s="651">
        <f>IF(OR(AC509&lt;0.01,AC509="n/a"),"n/a",M509/AC509*100)</f>
        <v>159.52380952380955</v>
      </c>
      <c r="AA509" s="887">
        <f>IF(OR(AC509&lt;0.01,AC509="n/a"),"n/a",I509/AC509)</f>
        <v>17.148809523809522</v>
      </c>
      <c r="AB509" s="888">
        <v>12</v>
      </c>
      <c r="AC509" s="866">
        <v>1.68</v>
      </c>
      <c r="AD509" s="866">
        <v>1.08</v>
      </c>
      <c r="AE509" s="866">
        <v>6.48</v>
      </c>
      <c r="AF509" s="866">
        <v>1.65</v>
      </c>
      <c r="AG509" s="866">
        <v>9.7000000000000011</v>
      </c>
      <c r="AH509" s="866">
        <v>14.399999999999999</v>
      </c>
      <c r="AI509" s="866">
        <v>18.850000000000001</v>
      </c>
      <c r="AJ509" s="866">
        <v>-2.5</v>
      </c>
      <c r="AK509" s="866">
        <v>15.8</v>
      </c>
      <c r="AL509" s="879">
        <v>6410</v>
      </c>
      <c r="AM509" s="873">
        <v>0.3</v>
      </c>
      <c r="AN509" s="866">
        <v>1.32</v>
      </c>
      <c r="AO509" s="740">
        <f>IF(U509="n/a","n/a",IF(AA509&lt;0,"n/a",IF(AA509="n/a","n/a",J509+U509-AA509)))</f>
        <v>-2.267154129436932</v>
      </c>
      <c r="AP509" s="741">
        <f>IF(U509="n/a","n/a",J509+U509)</f>
        <v>14.88165539437259</v>
      </c>
      <c r="AQ509" s="889">
        <f>IF(OR(AC509&lt;0.01,AF509="n/a"),"n/a",(I509/SQRT(22.5*AC509*(I509/AF509))-1)*100)</f>
        <v>12.141846118180389</v>
      </c>
      <c r="AR509" s="651">
        <f>INDEX(Historical!$C$7:$C$1256,MATCH(B509,Historical!$B$7:$B$1278,0))*IF(AH509="n/a",1.03,IF(AH509&lt;0,1.01,IF(AH509&gt;10,1.1,(1+AH509/100))))</f>
        <v>2.915</v>
      </c>
      <c r="AS509" s="887">
        <f>IF($AI509="n/a",1.03*AR509,IF($AI509&lt;0,1.01*AR509,IF($AI509&gt;10,1.1*AR509,(1+$AI509/100)*AR509)))</f>
        <v>3.2065000000000001</v>
      </c>
      <c r="AT509" s="887">
        <f>IF($AK509="n/a",1.03*AS509,IF($AK509&lt;0,1.01*AS509,IF($AK509&gt;10,1.1*AS509,(1+$AK509/100)*AS509)))</f>
        <v>3.5271500000000002</v>
      </c>
      <c r="AU509" s="887">
        <f>IF($AK509="n/a",1.03*AT509,IF($AK509&lt;0,1.01*AT509,IF($AK509&gt;10,1.1*AT509,(1+$AK509/100)*AT509)))</f>
        <v>3.8798650000000006</v>
      </c>
      <c r="AV509" s="887">
        <f>IF($AK509="n/a",1.03*AU509,IF($AK509&lt;0,1.01*AU509,IF($AK509&gt;10,1.1*AU509,(1+$AK509/100)*AU509)))</f>
        <v>4.2678515000000008</v>
      </c>
      <c r="AW509" s="651">
        <f>SUM(AR509:AV509)</f>
        <v>17.796366500000001</v>
      </c>
      <c r="AX509" s="748">
        <f>AW509/I509*100</f>
        <v>61.771490801804937</v>
      </c>
      <c r="AY509" s="935">
        <v>0.87</v>
      </c>
      <c r="AZ509" s="873">
        <v>116.13</v>
      </c>
      <c r="BA509" s="873">
        <v>-36.29</v>
      </c>
      <c r="BB509" s="873">
        <v>-7.12</v>
      </c>
      <c r="BC509" s="873">
        <v>-10.51</v>
      </c>
      <c r="BE509" s="624">
        <v>2003</v>
      </c>
      <c r="BF509" s="899">
        <f>IF(BE509&gt;2008,0,IF(BE509&gt;2001,1,IF(BE509&gt;1990,2,IF(BE509&gt;1980,3,IF(BE509&gt;1973,4,IF(BE509&gt;1970,5,IF(BE509&gt;1960,6,IF(BE509&gt;1958,7,IF(BE509&gt;1953,8,9)))))))))</f>
        <v>1</v>
      </c>
      <c r="BG509" s="883">
        <v>4</v>
      </c>
    </row>
    <row r="510" spans="1:59" ht="11.25" customHeight="1" x14ac:dyDescent="0.2">
      <c r="A510" s="872" t="s">
        <v>723</v>
      </c>
      <c r="B510" s="876" t="s">
        <v>724</v>
      </c>
      <c r="C510" s="933" t="s">
        <v>178</v>
      </c>
      <c r="D510" s="933" t="s">
        <v>4339</v>
      </c>
      <c r="E510" s="733">
        <v>18</v>
      </c>
      <c r="F510" s="1158">
        <v>182</v>
      </c>
      <c r="G510" s="1182" t="s">
        <v>37</v>
      </c>
      <c r="H510" s="1182" t="s">
        <v>37</v>
      </c>
      <c r="I510" s="875">
        <v>29</v>
      </c>
      <c r="J510" s="651">
        <f>(M510/I510)*100</f>
        <v>12.896551724137931</v>
      </c>
      <c r="K510" s="878">
        <v>0.93500000000000005</v>
      </c>
      <c r="L510" s="888">
        <v>4</v>
      </c>
      <c r="M510" s="642">
        <f>K510*L510</f>
        <v>3.74</v>
      </c>
      <c r="N510" s="871" t="s">
        <v>107</v>
      </c>
      <c r="O510" s="734">
        <v>0.91500000000000004</v>
      </c>
      <c r="P510" s="862">
        <v>43854</v>
      </c>
      <c r="Q510" s="862">
        <v>43874</v>
      </c>
      <c r="R510" s="642">
        <f>(K510-O510)/O510*100</f>
        <v>2.1857923497267775</v>
      </c>
      <c r="S510" s="701">
        <f>IF(INDEX(Historical!$D$7:$D$1254,MATCH(B510,Historical!$B$7:$B$1278,0))=0,"n/a",(INDEX(Historical!$C$7:$C$1256,MATCH(B510,Historical!$B$7:$B$1278,0))/INDEX(Historical!$D$7:$D$1254,MATCH(B510,Historical!$B$7:$B$1278,0))-1)*100)</f>
        <v>8.7827426810477505</v>
      </c>
      <c r="T510" s="701">
        <f>IF(INDEX(Historical!$F$7:$F$1247,MATCH(B510,Historical!$B$7:$B$1278,0))=0,"n/a",((INDEX(Historical!$C$7:$C$1256,MATCH(B510,Historical!$B$7:$B$1278,0))/INDEX(Historical!$F$7:$F$1247,MATCH(B510,Historical!$B$7:$B$1278,0)))^(1/3)-1)*100)</f>
        <v>12.792407378220251</v>
      </c>
      <c r="U510" s="701">
        <f>IF(INDEX(Historical!$H$7:$H$1247,MATCH(B510,Historical!$B$7:$B$1278,0))=0,"n/a",((INDEX(Historical!$C$7:$C$1256,MATCH(B510,Historical!$B$7:$B$1278,0))/INDEX(Historical!$H$7:$H$1247,MATCH(B510,Historical!$B$7:$B$1278,0)))^(1/5)-1)*100)</f>
        <v>10.683568910136021</v>
      </c>
      <c r="V510" s="701">
        <f>IF(INDEX(Historical!$O$7:$O$1247,MATCH(B510,Historical!$B$7:$B$1278,0))=0,"n/a",((INDEX(Historical!$C$7:$C$1256,MATCH(B510,Historical!$B$7:$B$1278,0))/INDEX(Historical!$O$7:$O$1247,MATCH(B510,Historical!$B$7:$B$1278,0)))^(1/10)-1)*100)</f>
        <v>17.296407944983883</v>
      </c>
      <c r="W510" s="702">
        <f>IF(OR(U510&lt;=0,U510="n/a",V510&lt;=0,V510="n/a"),"n/a",U510/V510)</f>
        <v>0.61767558582788595</v>
      </c>
      <c r="X510" s="703">
        <f>IF(OR(AJ510&lt;=0,AJ510="n/a",U510&lt;=0,U510="n/a"),"n/a",U510/AJ510)</f>
        <v>0.70752111987655775</v>
      </c>
      <c r="Y510" s="877"/>
      <c r="Z510" s="651">
        <f>IF(OR(AC510&lt;0.01,AC510="n/a"),"n/a",M510/AC510*100)</f>
        <v>251.00671140939599</v>
      </c>
      <c r="AA510" s="887">
        <f>IF(OR(AC510&lt;0.01,AC510="n/a"),"n/a",I510/AC510)</f>
        <v>19.463087248322147</v>
      </c>
      <c r="AB510" s="888">
        <v>12</v>
      </c>
      <c r="AC510" s="866">
        <v>1.49</v>
      </c>
      <c r="AD510" s="866" t="s">
        <v>136</v>
      </c>
      <c r="AE510" s="866">
        <v>1.48</v>
      </c>
      <c r="AF510" s="866">
        <v>1.95</v>
      </c>
      <c r="AG510" s="868">
        <v>10.199999999999999</v>
      </c>
      <c r="AH510" s="866">
        <v>10.7</v>
      </c>
      <c r="AI510" s="866">
        <v>5.79</v>
      </c>
      <c r="AJ510" s="866">
        <v>15.1</v>
      </c>
      <c r="AK510" s="866">
        <v>-1.3599999999999999</v>
      </c>
      <c r="AL510" s="879">
        <v>12930</v>
      </c>
      <c r="AM510" s="873">
        <v>0.67</v>
      </c>
      <c r="AN510" s="868">
        <v>2.29</v>
      </c>
      <c r="AO510" s="740">
        <f>IF(U510="n/a","n/a",IF(AA510&lt;0,"n/a",IF(AA510="n/a","n/a",J510+U510-AA510)))</f>
        <v>4.1170333859518067</v>
      </c>
      <c r="AP510" s="741">
        <f>IF(U510="n/a","n/a",J510+U510)</f>
        <v>23.580120634273953</v>
      </c>
      <c r="AQ510" s="889">
        <f>IF(OR(AC510&lt;0.01,AF510="n/a"),"n/a",(I510/SQRT(22.5*AC510*(I510/AF510))-1)*100)</f>
        <v>29.876899210544217</v>
      </c>
      <c r="AR510" s="651">
        <f>INDEX(Historical!$C$7:$C$1256,MATCH(B510,Historical!$B$7:$B$1278,0))*IF(AH510="n/a",1.03,IF(AH510&lt;0,1.01,IF(AH510&gt;10,1.1,(1+AH510/100))))</f>
        <v>3.883</v>
      </c>
      <c r="AS510" s="887">
        <f>IF($AI510="n/a",1.03*AR510,IF($AI510&lt;0,1.01*AR510,IF($AI510&gt;10,1.1*AR510,(1+$AI510/100)*AR510)))</f>
        <v>4.1078257000000002</v>
      </c>
      <c r="AT510" s="887">
        <f>IF($AK510="n/a",1.03*AS510,IF($AK510&lt;0,1.01*AS510,IF($AK510&gt;10,1.1*AS510,(1+$AK510/100)*AS510)))</f>
        <v>4.1489039569999999</v>
      </c>
      <c r="AU510" s="887">
        <f>IF($AK510="n/a",1.03*AT510,IF($AK510&lt;0,1.01*AT510,IF($AK510&gt;10,1.1*AT510,(1+$AK510/100)*AT510)))</f>
        <v>4.19039299657</v>
      </c>
      <c r="AV510" s="887">
        <f>IF($AK510="n/a",1.03*AU510,IF($AK510&lt;0,1.01*AU510,IF($AK510&gt;10,1.1*AU510,(1+$AK510/100)*AU510)))</f>
        <v>4.2322969265357004</v>
      </c>
      <c r="AW510" s="651">
        <f>SUM(AR510:AV510)</f>
        <v>20.562419580105701</v>
      </c>
      <c r="AX510" s="748">
        <f>AW510/I510*100</f>
        <v>70.904895103812763</v>
      </c>
      <c r="AY510" s="935">
        <v>2.06</v>
      </c>
      <c r="AZ510" s="873">
        <v>138.49</v>
      </c>
      <c r="BA510" s="873">
        <v>-63.05</v>
      </c>
      <c r="BB510" s="873">
        <v>5.19</v>
      </c>
      <c r="BC510" s="873">
        <v>-22.220000000000002</v>
      </c>
      <c r="BE510" s="624">
        <v>2003</v>
      </c>
      <c r="BF510" s="899">
        <f>IF(BE510&gt;2008,0,IF(BE510&gt;2001,1,IF(BE510&gt;1990,2,IF(BE510&gt;1980,3,IF(BE510&gt;1973,4,IF(BE510&gt;1970,5,IF(BE510&gt;1960,6,IF(BE510&gt;1958,7,IF(BE510&gt;1953,8,9)))))))))</f>
        <v>1</v>
      </c>
      <c r="BG510" s="883">
        <v>2.8000000000000003</v>
      </c>
    </row>
    <row r="511" spans="1:59" s="774" customFormat="1" ht="11.25" customHeight="1" x14ac:dyDescent="0.2">
      <c r="A511" s="646" t="s">
        <v>1513</v>
      </c>
      <c r="B511" s="782" t="s">
        <v>1514</v>
      </c>
      <c r="C511" s="933" t="s">
        <v>4345</v>
      </c>
      <c r="D511" s="933" t="s">
        <v>519</v>
      </c>
      <c r="E511" s="756">
        <v>10</v>
      </c>
      <c r="F511" s="1158">
        <v>325</v>
      </c>
      <c r="G511" s="1181" t="s">
        <v>37</v>
      </c>
      <c r="H511" s="1181" t="s">
        <v>37</v>
      </c>
      <c r="I511" s="757">
        <v>47.2</v>
      </c>
      <c r="J511" s="758">
        <f>(M511/I511)*100</f>
        <v>5.508474576271186</v>
      </c>
      <c r="K511" s="759">
        <v>0.65</v>
      </c>
      <c r="L511" s="760">
        <v>4</v>
      </c>
      <c r="M511" s="761">
        <f>K511*L511</f>
        <v>2.6</v>
      </c>
      <c r="N511" s="762" t="s">
        <v>1515</v>
      </c>
      <c r="O511" s="763">
        <v>0.6</v>
      </c>
      <c r="P511" s="783">
        <v>43532</v>
      </c>
      <c r="Q511" s="783">
        <v>43564</v>
      </c>
      <c r="R511" s="761">
        <f>(K511-O511)/O511*100</f>
        <v>8.333333333333341</v>
      </c>
      <c r="S511" s="701">
        <f>IF(INDEX(Historical!$D$7:$D$1254,MATCH(B511,Historical!$B$7:$B$1278,0))=0,"n/a",(INDEX(Historical!$C$7:$C$1256,MATCH(B511,Historical!$B$7:$B$1278,0))/INDEX(Historical!$D$7:$D$1254,MATCH(B511,Historical!$B$7:$B$1278,0))-1)*100)</f>
        <v>6.25</v>
      </c>
      <c r="T511" s="701">
        <f>IF(INDEX(Historical!$F$7:$F$1247,MATCH(B511,Historical!$B$7:$B$1278,0))=0,"n/a",((INDEX(Historical!$C$7:$C$1256,MATCH(B511,Historical!$B$7:$B$1278,0))/INDEX(Historical!$F$7:$F$1247,MATCH(B511,Historical!$B$7:$B$1278,0)))^(1/3)-1)*100)</f>
        <v>6.6858844342181811</v>
      </c>
      <c r="U511" s="701">
        <f>IF(INDEX(Historical!$H$7:$H$1247,MATCH(B511,Historical!$B$7:$B$1278,0))=0,"n/a",((INDEX(Historical!$C$7:$C$1256,MATCH(B511,Historical!$B$7:$B$1278,0))/INDEX(Historical!$H$7:$H$1247,MATCH(B511,Historical!$B$7:$B$1278,0)))^(1/5)-1)*100)</f>
        <v>7.2145025900850923</v>
      </c>
      <c r="V511" s="701">
        <f>IF(INDEX(Historical!$O$7:$O$1247,MATCH(B511,Historical!$B$7:$B$1278,0))=0,"n/a",((INDEX(Historical!$C$7:$C$1256,MATCH(B511,Historical!$B$7:$B$1278,0))/INDEX(Historical!$O$7:$O$1247,MATCH(B511,Historical!$B$7:$B$1278,0)))^(1/10)-1)*100)</f>
        <v>15.568344736764761</v>
      </c>
      <c r="W511" s="702">
        <f>IF(OR(U511&lt;=0,U511="n/a",V511&lt;=0,V511="n/a"),"n/a",U511/V511)</f>
        <v>0.46340845555969679</v>
      </c>
      <c r="X511" s="703">
        <f>IF(OR(AJ511&lt;=0,AJ511="n/a",U511&lt;=0,U511="n/a"),"n/a",U511/AJ511)</f>
        <v>1.030643227155013</v>
      </c>
      <c r="Y511" s="765"/>
      <c r="Z511" s="758">
        <f>IF(OR(AC511&lt;0.01,AC511="n/a"),"n/a",M511/AC511*100)</f>
        <v>60.606060606060609</v>
      </c>
      <c r="AA511" s="766">
        <f>IF(OR(AC511&lt;0.01,AC511="n/a"),"n/a",I511/AC511)</f>
        <v>11.002331002331003</v>
      </c>
      <c r="AB511" s="760">
        <v>12</v>
      </c>
      <c r="AC511" s="767">
        <v>4.29</v>
      </c>
      <c r="AD511" s="767">
        <v>3.44</v>
      </c>
      <c r="AE511" s="767">
        <v>0.71</v>
      </c>
      <c r="AF511" s="767">
        <v>4.2</v>
      </c>
      <c r="AG511" s="767">
        <v>36.9</v>
      </c>
      <c r="AH511" s="767">
        <v>1.7999999999999998</v>
      </c>
      <c r="AI511" s="767">
        <v>15.93</v>
      </c>
      <c r="AJ511" s="767">
        <v>7.0000000000000009</v>
      </c>
      <c r="AK511" s="767">
        <v>3.2</v>
      </c>
      <c r="AL511" s="768">
        <v>9920</v>
      </c>
      <c r="AM511" s="769">
        <v>0.6</v>
      </c>
      <c r="AN511" s="767">
        <v>2.37</v>
      </c>
      <c r="AO511" s="770">
        <f>IF(U511="n/a","n/a",IF(AA511&lt;0,"n/a",IF(AA511="n/a","n/a",J511+U511-AA511)))</f>
        <v>1.7206461640252755</v>
      </c>
      <c r="AP511" s="771">
        <f>IF(U511="n/a","n/a",J511+U511)</f>
        <v>12.722977166356278</v>
      </c>
      <c r="AQ511" s="772">
        <f>IF(OR(AC511&lt;0.01,AF511="n/a"),"n/a",(I511/SQRT(22.5*AC511*(I511/AF511))-1)*100)</f>
        <v>43.309750323153317</v>
      </c>
      <c r="AR511" s="651">
        <f>INDEX(Historical!$C$7:$C$1256,MATCH(B511,Historical!$B$7:$B$1278,0))*IF(AH511="n/a",1.03,IF(AH511&lt;0,1.01,IF(AH511&gt;10,1.1,(1+AH511/100))))</f>
        <v>2.5958999999999999</v>
      </c>
      <c r="AS511" s="766">
        <f>IF($AI511="n/a",1.03*AR511,IF($AI511&lt;0,1.01*AR511,IF($AI511&gt;10,1.1*AR511,(1+$AI511/100)*AR511)))</f>
        <v>2.8554900000000001</v>
      </c>
      <c r="AT511" s="766">
        <f>IF($AK511="n/a",1.03*AS511,IF($AK511&lt;0,1.01*AS511,IF($AK511&gt;10,1.1*AS511,(1+$AK511/100)*AS511)))</f>
        <v>2.9468656800000002</v>
      </c>
      <c r="AU511" s="766">
        <f>IF($AK511="n/a",1.03*AT511,IF($AK511&lt;0,1.01*AT511,IF($AK511&gt;10,1.1*AT511,(1+$AK511/100)*AT511)))</f>
        <v>3.0411653817600004</v>
      </c>
      <c r="AV511" s="766">
        <f>IF($AK511="n/a",1.03*AU511,IF($AK511&lt;0,1.01*AU511,IF($AK511&gt;10,1.1*AU511,(1+$AK511/100)*AU511)))</f>
        <v>3.1384826739763203</v>
      </c>
      <c r="AW511" s="758">
        <f>SUM(AR511:AV511)</f>
        <v>14.577903735736321</v>
      </c>
      <c r="AX511" s="773">
        <f>AW511/I511*100</f>
        <v>30.885389270627794</v>
      </c>
      <c r="AY511" s="936">
        <v>0.64</v>
      </c>
      <c r="AZ511" s="769">
        <v>6.0699999999999994</v>
      </c>
      <c r="BA511" s="769">
        <v>-42.95</v>
      </c>
      <c r="BB511" s="769">
        <v>-9.0300000000000011</v>
      </c>
      <c r="BC511" s="769">
        <v>-18.16</v>
      </c>
      <c r="BD511" s="909"/>
      <c r="BE511" s="624">
        <v>2010</v>
      </c>
      <c r="BF511" s="899">
        <f>IF(BE511&gt;2008,0,IF(BE511&gt;2001,1,IF(BE511&gt;1990,2,IF(BE511&gt;1980,3,IF(BE511&gt;1973,4,IF(BE511&gt;1970,5,IF(BE511&gt;1960,6,IF(BE511&gt;1958,7,IF(BE511&gt;1953,8,9)))))))))</f>
        <v>0</v>
      </c>
      <c r="BG511" s="825">
        <v>3.9</v>
      </c>
    </row>
    <row r="512" spans="1:59" ht="11.25" customHeight="1" x14ac:dyDescent="0.2">
      <c r="A512" s="864" t="s">
        <v>1520</v>
      </c>
      <c r="B512" s="876" t="s">
        <v>1521</v>
      </c>
      <c r="C512" s="933" t="s">
        <v>4196</v>
      </c>
      <c r="D512" s="933" t="s">
        <v>4370</v>
      </c>
      <c r="E512" s="733">
        <v>11</v>
      </c>
      <c r="F512" s="1158">
        <v>290</v>
      </c>
      <c r="G512" s="1182" t="s">
        <v>106</v>
      </c>
      <c r="H512" s="1182" t="s">
        <v>106</v>
      </c>
      <c r="I512" s="875">
        <v>56.11</v>
      </c>
      <c r="J512" s="651">
        <f>(M512/I512)*100</f>
        <v>1.7109249688112635</v>
      </c>
      <c r="K512" s="878">
        <v>0.24</v>
      </c>
      <c r="L512" s="888">
        <v>4</v>
      </c>
      <c r="M512" s="642">
        <f>K512*L512</f>
        <v>0.96</v>
      </c>
      <c r="N512" s="871" t="s">
        <v>283</v>
      </c>
      <c r="O512" s="734">
        <v>0.19</v>
      </c>
      <c r="P512" s="867">
        <v>43566</v>
      </c>
      <c r="Q512" s="867">
        <v>43580</v>
      </c>
      <c r="R512" s="642">
        <f>(K512-O512)/O512*100</f>
        <v>26.315789473684205</v>
      </c>
      <c r="S512" s="701">
        <f>IF(INDEX(Historical!$D$7:$D$1254,MATCH(B512,Historical!$B$7:$B$1278,0))=0,"n/a",(INDEX(Historical!$C$7:$C$1256,MATCH(B512,Historical!$B$7:$B$1278,0))/INDEX(Historical!$D$7:$D$1254,MATCH(B512,Historical!$B$7:$B$1278,0))-1)*100)</f>
        <v>19.736842105263165</v>
      </c>
      <c r="T512" s="701">
        <f>IF(INDEX(Historical!$F$7:$F$1247,MATCH(B512,Historical!$B$7:$B$1278,0))=0,"n/a",((INDEX(Historical!$C$7:$C$1256,MATCH(B512,Historical!$B$7:$B$1278,0))/INDEX(Historical!$F$7:$F$1247,MATCH(B512,Historical!$B$7:$B$1278,0)))^(1/3)-1)*100)</f>
        <v>14.89383186228137</v>
      </c>
      <c r="U512" s="701">
        <f>IF(INDEX(Historical!$H$7:$H$1247,MATCH(B512,Historical!$B$7:$B$1278,0))=0,"n/a",((INDEX(Historical!$C$7:$C$1256,MATCH(B512,Historical!$B$7:$B$1278,0))/INDEX(Historical!$H$7:$H$1247,MATCH(B512,Historical!$B$7:$B$1278,0)))^(1/5)-1)*100)</f>
        <v>13.647537777980112</v>
      </c>
      <c r="V512" s="701">
        <f>IF(INDEX(Historical!$O$7:$O$1247,MATCH(B512,Historical!$B$7:$B$1278,0))=0,"n/a",((INDEX(Historical!$C$7:$C$1256,MATCH(B512,Historical!$B$7:$B$1278,0))/INDEX(Historical!$O$7:$O$1247,MATCH(B512,Historical!$B$7:$B$1278,0)))^(1/10)-1)*100)</f>
        <v>19.755374529168222</v>
      </c>
      <c r="W512" s="702">
        <f>IF(OR(U512&lt;=0,U512="n/a",V512&lt;=0,V512="n/a"),"n/a",U512/V512)</f>
        <v>0.69082657774115741</v>
      </c>
      <c r="X512" s="703">
        <f>IF(OR(AJ512&lt;=0,AJ512="n/a",U512&lt;=0,U512="n/a"),"n/a",U512/AJ512)</f>
        <v>1.9779040257942191</v>
      </c>
      <c r="Y512" s="664" t="s">
        <v>4394</v>
      </c>
      <c r="Z512" s="651">
        <f>IF(OR(AC512&lt;0.01,AC512="n/a"),"n/a",M512/AC512*100)</f>
        <v>30.094043887147336</v>
      </c>
      <c r="AA512" s="887">
        <f>IF(OR(AC512&lt;0.01,AC512="n/a"),"n/a",I512/AC512)</f>
        <v>17.589341692789969</v>
      </c>
      <c r="AB512" s="888">
        <v>5</v>
      </c>
      <c r="AC512" s="866">
        <v>3.19</v>
      </c>
      <c r="AD512" s="866">
        <v>2.2799999999999998</v>
      </c>
      <c r="AE512" s="866">
        <v>4.29</v>
      </c>
      <c r="AF512" s="866">
        <v>17.98</v>
      </c>
      <c r="AG512" s="866">
        <v>79.800000000000011</v>
      </c>
      <c r="AH512" s="866">
        <v>7.3999999999999995</v>
      </c>
      <c r="AI512" s="866">
        <v>8.23</v>
      </c>
      <c r="AJ512" s="866">
        <v>6.9</v>
      </c>
      <c r="AK512" s="866">
        <v>7.7200000000000006</v>
      </c>
      <c r="AL512" s="879">
        <v>168140</v>
      </c>
      <c r="AM512" s="873">
        <v>38</v>
      </c>
      <c r="AN512" s="866">
        <v>7.46</v>
      </c>
      <c r="AO512" s="740">
        <f>IF(U512="n/a","n/a",IF(AA512&lt;0,"n/a",IF(AA512="n/a","n/a",J512+U512-AA512)))</f>
        <v>-2.2308789459985938</v>
      </c>
      <c r="AP512" s="741">
        <f>IF(U512="n/a","n/a",J512+U512)</f>
        <v>15.358462746791375</v>
      </c>
      <c r="AQ512" s="889">
        <f>IF(OR(AC512&lt;0.01,AF512="n/a"),"n/a",(I512/SQRT(22.5*AC512*(I512/AF512))-1)*100)</f>
        <v>274.91116792966284</v>
      </c>
      <c r="AR512" s="651">
        <f>INDEX(Historical!$C$7:$C$1256,MATCH(B512,Historical!$B$7:$B$1278,0))*IF(AH512="n/a",1.03,IF(AH512&lt;0,1.01,IF(AH512&gt;10,1.1,(1+AH512/100))))</f>
        <v>0.9773400000000001</v>
      </c>
      <c r="AS512" s="887">
        <f>IF($AI512="n/a",1.03*AR512,IF($AI512&lt;0,1.01*AR512,IF($AI512&gt;10,1.1*AR512,(1+$AI512/100)*AR512)))</f>
        <v>1.0577750820000003</v>
      </c>
      <c r="AT512" s="887">
        <f>IF($AK512="n/a",1.03*AS512,IF($AK512&lt;0,1.01*AS512,IF($AK512&gt;10,1.1*AS512,(1+$AK512/100)*AS512)))</f>
        <v>1.1394353183304002</v>
      </c>
      <c r="AU512" s="887">
        <f>IF($AK512="n/a",1.03*AT512,IF($AK512&lt;0,1.01*AT512,IF($AK512&gt;10,1.1*AT512,(1+$AK512/100)*AT512)))</f>
        <v>1.2273997249055071</v>
      </c>
      <c r="AV512" s="887">
        <f>IF($AK512="n/a",1.03*AU512,IF($AK512&lt;0,1.01*AU512,IF($AK512&gt;10,1.1*AU512,(1+$AK512/100)*AU512)))</f>
        <v>1.322154983668212</v>
      </c>
      <c r="AW512" s="651">
        <f>SUM(AR512:AV512)</f>
        <v>5.7241051089041202</v>
      </c>
      <c r="AX512" s="748">
        <f>AW512/I512*100</f>
        <v>10.201577453046017</v>
      </c>
      <c r="AY512" s="935">
        <v>0.77</v>
      </c>
      <c r="AZ512" s="873">
        <v>41.3</v>
      </c>
      <c r="BA512" s="873">
        <v>-10.37</v>
      </c>
      <c r="BB512" s="873">
        <v>-4.47</v>
      </c>
      <c r="BC512" s="873">
        <v>3.15</v>
      </c>
      <c r="BE512" s="624">
        <v>2010</v>
      </c>
      <c r="BF512" s="899">
        <f>IF(BE512&gt;2008,0,IF(BE512&gt;2001,1,IF(BE512&gt;1990,2,IF(BE512&gt;1980,3,IF(BE512&gt;1973,4,IF(BE512&gt;1970,5,IF(BE512&gt;1960,6,IF(BE512&gt;1958,7,IF(BE512&gt;1953,8,9)))))))))</f>
        <v>0</v>
      </c>
      <c r="BG512" s="883">
        <v>9.7000000000000011</v>
      </c>
    </row>
    <row r="513" spans="1:59" ht="11.25" customHeight="1" x14ac:dyDescent="0.2">
      <c r="A513" s="872" t="s">
        <v>308</v>
      </c>
      <c r="B513" s="876" t="s">
        <v>309</v>
      </c>
      <c r="C513" s="933" t="s">
        <v>108</v>
      </c>
      <c r="D513" s="933" t="s">
        <v>118</v>
      </c>
      <c r="E513" s="733">
        <v>39</v>
      </c>
      <c r="F513" s="1158">
        <v>67</v>
      </c>
      <c r="G513" s="1157" t="s">
        <v>37</v>
      </c>
      <c r="H513" s="1157" t="s">
        <v>115</v>
      </c>
      <c r="I513" s="866">
        <v>16.28</v>
      </c>
      <c r="J513" s="651">
        <f>(M513/I513)*100</f>
        <v>5.1597051597051591</v>
      </c>
      <c r="K513" s="878">
        <v>0.21</v>
      </c>
      <c r="L513" s="888">
        <v>4</v>
      </c>
      <c r="M513" s="642">
        <f>K513*L513</f>
        <v>0.84</v>
      </c>
      <c r="N513" s="871" t="s">
        <v>148</v>
      </c>
      <c r="O513" s="734">
        <v>0.2</v>
      </c>
      <c r="P513" s="862">
        <v>43896</v>
      </c>
      <c r="Q513" s="862">
        <v>43906</v>
      </c>
      <c r="R513" s="642">
        <f>(K513-O513)/O513*100</f>
        <v>4.9999999999999902</v>
      </c>
      <c r="S513" s="701">
        <f>IF(INDEX(Historical!$D$7:$D$1254,MATCH(B513,Historical!$B$7:$B$1278,0))=0,"n/a",(INDEX(Historical!$C$7:$C$1256,MATCH(B513,Historical!$B$7:$B$1278,0))/INDEX(Historical!$D$7:$D$1254,MATCH(B513,Historical!$B$7:$B$1278,0))-1)*100)</f>
        <v>2.5641025641025772</v>
      </c>
      <c r="T513" s="701">
        <f>IF(INDEX(Historical!$F$7:$F$1247,MATCH(B513,Historical!$B$7:$B$1278,0))=0,"n/a",((INDEX(Historical!$C$7:$C$1256,MATCH(B513,Historical!$B$7:$B$1278,0))/INDEX(Historical!$F$7:$F$1247,MATCH(B513,Historical!$B$7:$B$1278,0)))^(1/3)-1)*100)</f>
        <v>2.1745909858070789</v>
      </c>
      <c r="U513" s="701">
        <f>IF(INDEX(Historical!$H$7:$H$1247,MATCH(B513,Historical!$B$7:$B$1278,0))=0,"n/a",((INDEX(Historical!$C$7:$C$1256,MATCH(B513,Historical!$B$7:$B$1278,0))/INDEX(Historical!$H$7:$H$1247,MATCH(B513,Historical!$B$7:$B$1278,0)))^(1/5)-1)*100)</f>
        <v>1.8482158094029089</v>
      </c>
      <c r="V513" s="701">
        <f>IF(INDEX(Historical!$O$7:$O$1247,MATCH(B513,Historical!$B$7:$B$1278,0))=0,"n/a",((INDEX(Historical!$C$7:$C$1256,MATCH(B513,Historical!$B$7:$B$1278,0))/INDEX(Historical!$O$7:$O$1247,MATCH(B513,Historical!$B$7:$B$1278,0)))^(1/10)-1)*100)</f>
        <v>1.6384673297434205</v>
      </c>
      <c r="W513" s="702">
        <f>IF(OR(U513&lt;=0,U513="n/a",V513&lt;=0,V513="n/a"),"n/a",U513/V513)</f>
        <v>1.1280150515374234</v>
      </c>
      <c r="X513" s="703">
        <f>IF(OR(AJ513&lt;=0,AJ513="n/a",U513&lt;=0,U513="n/a"),"n/a",U513/AJ513)</f>
        <v>9.4780297918097889E-2</v>
      </c>
      <c r="Y513" s="667"/>
      <c r="Z513" s="651">
        <f>IF(OR(AC513&lt;0.01,AC513="n/a"),"n/a",M513/AC513*100)</f>
        <v>78.504672897196258</v>
      </c>
      <c r="AA513" s="887">
        <f>IF(OR(AC513&lt;0.01,AC513="n/a"),"n/a",I513/AC513)</f>
        <v>15.214953271028037</v>
      </c>
      <c r="AB513" s="888">
        <v>12</v>
      </c>
      <c r="AC513" s="866">
        <v>1.07</v>
      </c>
      <c r="AD513" s="866">
        <v>1.53</v>
      </c>
      <c r="AE513" s="866">
        <v>0.73</v>
      </c>
      <c r="AF513" s="866">
        <v>0.83</v>
      </c>
      <c r="AG513" s="866">
        <v>0.70000000000000007</v>
      </c>
      <c r="AH513" s="866">
        <v>184.9</v>
      </c>
      <c r="AI513" s="866">
        <v>-4.6100000000000003</v>
      </c>
      <c r="AJ513" s="866">
        <v>19.5</v>
      </c>
      <c r="AK513" s="866">
        <v>10</v>
      </c>
      <c r="AL513" s="879">
        <v>5030</v>
      </c>
      <c r="AM513" s="873">
        <v>0.5</v>
      </c>
      <c r="AN513" s="866">
        <v>0.17</v>
      </c>
      <c r="AO513" s="740">
        <f>IF(U513="n/a","n/a",IF(AA513&lt;0,"n/a",IF(AA513="n/a","n/a",J513+U513-AA513)))</f>
        <v>-8.2070323019199698</v>
      </c>
      <c r="AP513" s="741">
        <f>IF(U513="n/a","n/a",J513+U513)</f>
        <v>7.0079209691080679</v>
      </c>
      <c r="AQ513" s="889">
        <f>IF(OR(AC513&lt;0.01,AF513="n/a"),"n/a",(I513/SQRT(22.5*AC513*(I513/AF513))-1)*100)</f>
        <v>-25.082530697801207</v>
      </c>
      <c r="AR513" s="651">
        <f>INDEX(Historical!$C$7:$C$1256,MATCH(B513,Historical!$B$7:$B$1278,0))*IF(AH513="n/a",1.03,IF(AH513&lt;0,1.01,IF(AH513&gt;10,1.1,(1+AH513/100))))</f>
        <v>0.88000000000000012</v>
      </c>
      <c r="AS513" s="887">
        <f>IF($AI513="n/a",1.03*AR513,IF($AI513&lt;0,1.01*AR513,IF($AI513&gt;10,1.1*AR513,(1+$AI513/100)*AR513)))</f>
        <v>0.88880000000000015</v>
      </c>
      <c r="AT513" s="887">
        <f>IF($AK513="n/a",1.03*AS513,IF($AK513&lt;0,1.01*AS513,IF($AK513&gt;10,1.1*AS513,(1+$AK513/100)*AS513)))</f>
        <v>0.97768000000000022</v>
      </c>
      <c r="AU513" s="887">
        <f>IF($AK513="n/a",1.03*AT513,IF($AK513&lt;0,1.01*AT513,IF($AK513&gt;10,1.1*AT513,(1+$AK513/100)*AT513)))</f>
        <v>1.0754480000000004</v>
      </c>
      <c r="AV513" s="887">
        <f>IF($AK513="n/a",1.03*AU513,IF($AK513&lt;0,1.01*AU513,IF($AK513&gt;10,1.1*AU513,(1+$AK513/100)*AU513)))</f>
        <v>1.1829928000000005</v>
      </c>
      <c r="AW513" s="651">
        <f>SUM(AR513:AV513)</f>
        <v>5.0049208000000007</v>
      </c>
      <c r="AX513" s="748">
        <f>AW513/I513*100</f>
        <v>30.742756756756762</v>
      </c>
      <c r="AY513" s="935">
        <v>0.81</v>
      </c>
      <c r="AZ513" s="873">
        <v>37.04</v>
      </c>
      <c r="BA513" s="873">
        <v>-31.080000000000002</v>
      </c>
      <c r="BB513" s="873">
        <v>4.37</v>
      </c>
      <c r="BC513" s="873">
        <v>-4.26</v>
      </c>
      <c r="BE513" s="624">
        <v>1982</v>
      </c>
      <c r="BF513" s="899">
        <f>IF(BE513&gt;2008,0,IF(BE513&gt;2001,1,IF(BE513&gt;1990,2,IF(BE513&gt;1980,3,IF(BE513&gt;1973,4,IF(BE513&gt;1970,5,IF(BE513&gt;1960,6,IF(BE513&gt;1958,7,IF(BE513&gt;1953,8,9)))))))))</f>
        <v>3</v>
      </c>
      <c r="BG513" s="883">
        <v>0.2</v>
      </c>
    </row>
    <row r="514" spans="1:59" ht="11.25" customHeight="1" x14ac:dyDescent="0.2">
      <c r="A514" s="155" t="s">
        <v>4133</v>
      </c>
      <c r="B514" s="596" t="s">
        <v>2623</v>
      </c>
      <c r="C514" s="933" t="s">
        <v>108</v>
      </c>
      <c r="D514" s="933" t="s">
        <v>4341</v>
      </c>
      <c r="E514" s="733">
        <v>6</v>
      </c>
      <c r="F514" s="1158">
        <v>677</v>
      </c>
      <c r="G514" s="1182" t="s">
        <v>106</v>
      </c>
      <c r="H514" s="1182" t="s">
        <v>106</v>
      </c>
      <c r="I514" s="875">
        <v>13.98</v>
      </c>
      <c r="J514" s="651">
        <f>(M514/I514)*100</f>
        <v>4.8640915593705296</v>
      </c>
      <c r="K514" s="878">
        <v>0.17</v>
      </c>
      <c r="L514" s="888">
        <v>4</v>
      </c>
      <c r="M514" s="642">
        <f>K514*L514</f>
        <v>0.68</v>
      </c>
      <c r="N514" s="871" t="s">
        <v>691</v>
      </c>
      <c r="O514" s="734">
        <v>0.15</v>
      </c>
      <c r="P514" s="862">
        <v>43861</v>
      </c>
      <c r="Q514" s="862">
        <v>43870</v>
      </c>
      <c r="R514" s="642">
        <f>(K514-O514)/O514*100</f>
        <v>13.333333333333346</v>
      </c>
      <c r="S514" s="701">
        <f>IF(INDEX(Historical!$D$7:$D$1254,MATCH(B514,Historical!$B$7:$B$1278,0))=0,"n/a",(INDEX(Historical!$C$7:$C$1256,MATCH(B514,Historical!$B$7:$B$1278,0))/INDEX(Historical!$D$7:$D$1254,MATCH(B514,Historical!$B$7:$B$1278,0))-1)*100)</f>
        <v>19.999999999999996</v>
      </c>
      <c r="T514" s="701">
        <f>IF(INDEX(Historical!$F$7:$F$1247,MATCH(B514,Historical!$B$7:$B$1278,0))=0,"n/a",((INDEX(Historical!$C$7:$C$1256,MATCH(B514,Historical!$B$7:$B$1278,0))/INDEX(Historical!$F$7:$F$1247,MATCH(B514,Historical!$B$7:$B$1278,0)))^(1/3)-1)*100)</f>
        <v>19.681696117715084</v>
      </c>
      <c r="U514" s="701" t="str">
        <f>IF(INDEX(Historical!$H$7:$H$1247,MATCH(B514,Historical!$B$7:$B$1278,0))=0,"n/a",((INDEX(Historical!$C$7:$C$1256,MATCH(B514,Historical!$B$7:$B$1278,0))/INDEX(Historical!$H$7:$H$1247,MATCH(B514,Historical!$B$7:$B$1278,0)))^(1/5)-1)*100)</f>
        <v>n/a</v>
      </c>
      <c r="V514" s="701">
        <f>IF(INDEX(Historical!$O$7:$O$1247,MATCH(B514,Historical!$B$7:$B$1278,0))=0,"n/a",((INDEX(Historical!$C$7:$C$1256,MATCH(B514,Historical!$B$7:$B$1278,0))/INDEX(Historical!$O$7:$O$1247,MATCH(B514,Historical!$B$7:$B$1278,0)))^(1/10)-1)*100)</f>
        <v>-3.7575084011429616</v>
      </c>
      <c r="W514" s="702" t="str">
        <f>IF(OR(U514&lt;=0,U514="n/a",V514&lt;=0,V514="n/a"),"n/a",U514/V514)</f>
        <v>n/a</v>
      </c>
      <c r="X514" s="703" t="str">
        <f>IF(OR(AJ514&lt;=0,AJ514="n/a",U514&lt;=0,U514="n/a"),"n/a",U514/AJ514)</f>
        <v>n/a</v>
      </c>
      <c r="Y514" s="877"/>
      <c r="Z514" s="651">
        <f>IF(OR(AC514&lt;0.01,AC514="n/a"),"n/a",M514/AC514*100)</f>
        <v>33.333333333333336</v>
      </c>
      <c r="AA514" s="887">
        <f>IF(OR(AC514&lt;0.01,AC514="n/a"),"n/a",I514/AC514)</f>
        <v>6.8529411764705888</v>
      </c>
      <c r="AB514" s="888">
        <v>12</v>
      </c>
      <c r="AC514" s="866">
        <v>2.04</v>
      </c>
      <c r="AD514" s="866" t="s">
        <v>136</v>
      </c>
      <c r="AE514" s="866">
        <v>1.56</v>
      </c>
      <c r="AF514" s="866">
        <v>0.68</v>
      </c>
      <c r="AG514" s="866">
        <v>10.199999999999999</v>
      </c>
      <c r="AH514" s="866">
        <v>7.3</v>
      </c>
      <c r="AI514" s="866">
        <v>-17.29</v>
      </c>
      <c r="AJ514" s="866">
        <v>-14.799999999999999</v>
      </c>
      <c r="AK514" s="866" t="s">
        <v>136</v>
      </c>
      <c r="AL514" s="879">
        <v>152.94</v>
      </c>
      <c r="AM514" s="873">
        <v>2.8000000000000003</v>
      </c>
      <c r="AN514" s="866">
        <v>0.14000000000000001</v>
      </c>
      <c r="AO514" s="740" t="str">
        <f>IF(U514="n/a","n/a",IF(AA514&lt;0,"n/a",IF(AA514="n/a","n/a",J514+U514-AA514)))</f>
        <v>n/a</v>
      </c>
      <c r="AP514" s="741" t="str">
        <f>IF(U514="n/a","n/a",J514+U514)</f>
        <v>n/a</v>
      </c>
      <c r="AQ514" s="889">
        <f>IF(OR(AC514&lt;0.01,AF514="n/a"),"n/a",(I514/SQRT(22.5*AC514*(I514/AF514))-1)*100)</f>
        <v>-54.490538224330635</v>
      </c>
      <c r="AR514" s="651">
        <f>INDEX(Historical!$C$7:$C$1256,MATCH(B514,Historical!$B$7:$B$1278,0))*IF(AH514="n/a",1.03,IF(AH514&lt;0,1.01,IF(AH514&gt;10,1.1,(1+AH514/100))))</f>
        <v>0.64379999999999993</v>
      </c>
      <c r="AS514" s="887">
        <f>IF($AI514="n/a",1.03*AR514,IF($AI514&lt;0,1.01*AR514,IF($AI514&gt;10,1.1*AR514,(1+$AI514/100)*AR514)))</f>
        <v>0.65023799999999998</v>
      </c>
      <c r="AT514" s="887">
        <f>IF($AK514="n/a",1.03*AS514,IF($AK514&lt;0,1.01*AS514,IF($AK514&gt;10,1.1*AS514,(1+$AK514/100)*AS514)))</f>
        <v>0.66974513999999996</v>
      </c>
      <c r="AU514" s="887">
        <f>IF($AK514="n/a",1.03*AT514,IF($AK514&lt;0,1.01*AT514,IF($AK514&gt;10,1.1*AT514,(1+$AK514/100)*AT514)))</f>
        <v>0.68983749419999996</v>
      </c>
      <c r="AV514" s="887">
        <f>IF($AK514="n/a",1.03*AU514,IF($AK514&lt;0,1.01*AU514,IF($AK514&gt;10,1.1*AU514,(1+$AK514/100)*AU514)))</f>
        <v>0.71053261902599996</v>
      </c>
      <c r="AW514" s="651">
        <f>SUM(AR514:AV514)</f>
        <v>3.3641532532259997</v>
      </c>
      <c r="AX514" s="748">
        <f>AW514/I514*100</f>
        <v>24.064043299184547</v>
      </c>
      <c r="AY514" s="935">
        <v>0.91</v>
      </c>
      <c r="AZ514" s="873">
        <v>22.63</v>
      </c>
      <c r="BA514" s="873">
        <v>-40.03</v>
      </c>
      <c r="BB514" s="873">
        <v>2.7</v>
      </c>
      <c r="BC514" s="873">
        <v>-5.88</v>
      </c>
      <c r="BE514" s="624">
        <v>2015</v>
      </c>
      <c r="BF514" s="899">
        <f>IF(BE514&gt;2008,0,IF(BE514&gt;2001,1,IF(BE514&gt;1990,2,IF(BE514&gt;1980,3,IF(BE514&gt;1973,4,IF(BE514&gt;1970,5,IF(BE514&gt;1960,6,IF(BE514&gt;1958,7,IF(BE514&gt;1953,8,9)))))))))</f>
        <v>0</v>
      </c>
      <c r="BG514" s="883">
        <v>0.89999999999999991</v>
      </c>
    </row>
    <row r="515" spans="1:59" ht="11.25" customHeight="1" x14ac:dyDescent="0.2">
      <c r="A515" s="872" t="s">
        <v>1522</v>
      </c>
      <c r="B515" s="876" t="s">
        <v>1523</v>
      </c>
      <c r="C515" s="933" t="s">
        <v>112</v>
      </c>
      <c r="D515" s="933" t="s">
        <v>211</v>
      </c>
      <c r="E515" s="733">
        <v>8</v>
      </c>
      <c r="F515" s="1158">
        <v>593</v>
      </c>
      <c r="G515" s="1135" t="s">
        <v>106</v>
      </c>
      <c r="H515" s="1135" t="s">
        <v>106</v>
      </c>
      <c r="I515" s="875">
        <v>67.36</v>
      </c>
      <c r="J515" s="651">
        <f>(M515/I515)*100</f>
        <v>1.9596199524940621</v>
      </c>
      <c r="K515" s="878">
        <v>0.33</v>
      </c>
      <c r="L515" s="888">
        <v>4</v>
      </c>
      <c r="M515" s="642">
        <f>K515*L515</f>
        <v>1.32</v>
      </c>
      <c r="N515" s="871" t="s">
        <v>516</v>
      </c>
      <c r="O515" s="734">
        <v>0.3</v>
      </c>
      <c r="P515" s="862">
        <v>44148</v>
      </c>
      <c r="Q515" s="862">
        <v>44165</v>
      </c>
      <c r="R515" s="642">
        <f>(K515-O515)/O515*100</f>
        <v>10.000000000000009</v>
      </c>
      <c r="S515" s="701">
        <f>IF(INDEX(Historical!$D$7:$D$1254,MATCH(B515,Historical!$B$7:$B$1278,0))=0,"n/a",(INDEX(Historical!$C$7:$C$1256,MATCH(B515,Historical!$B$7:$B$1278,0))/INDEX(Historical!$D$7:$D$1254,MATCH(B515,Historical!$B$7:$B$1278,0))-1)*100)</f>
        <v>12.121212121212132</v>
      </c>
      <c r="T515" s="701">
        <f>IF(INDEX(Historical!$F$7:$F$1247,MATCH(B515,Historical!$B$7:$B$1278,0))=0,"n/a",((INDEX(Historical!$C$7:$C$1256,MATCH(B515,Historical!$B$7:$B$1278,0))/INDEX(Historical!$F$7:$F$1247,MATCH(B515,Historical!$B$7:$B$1278,0)))^(1/3)-1)*100)</f>
        <v>12.480211777541573</v>
      </c>
      <c r="U515" s="701">
        <f>IF(INDEX(Historical!$H$7:$H$1247,MATCH(B515,Historical!$B$7:$B$1278,0))=0,"n/a",((INDEX(Historical!$C$7:$C$1256,MATCH(B515,Historical!$B$7:$B$1278,0))/INDEX(Historical!$H$7:$H$1247,MATCH(B515,Historical!$B$7:$B$1278,0)))^(1/5)-1)*100)</f>
        <v>12.353409942802829</v>
      </c>
      <c r="V515" s="701">
        <f>IF(INDEX(Historical!$O$7:$O$1247,MATCH(B515,Historical!$B$7:$B$1278,0))=0,"n/a",((INDEX(Historical!$C$7:$C$1256,MATCH(B515,Historical!$B$7:$B$1278,0))/INDEX(Historical!$O$7:$O$1247,MATCH(B515,Historical!$B$7:$B$1278,0)))^(1/10)-1)*100)</f>
        <v>27.213235328776886</v>
      </c>
      <c r="W515" s="702">
        <f>IF(OR(U515&lt;=0,U515="n/a",V515&lt;=0,V515="n/a"),"n/a",U515/V515)</f>
        <v>0.45394859499633261</v>
      </c>
      <c r="X515" s="703">
        <f>IF(OR(AJ515&lt;=0,AJ515="n/a",U515&lt;=0,U515="n/a"),"n/a",U515/AJ515)</f>
        <v>0.67875878806608947</v>
      </c>
      <c r="Y515" s="664"/>
      <c r="Z515" s="651">
        <f>IF(OR(AC515&lt;0.01,AC515="n/a"),"n/a",M515/AC515*100)</f>
        <v>24.220183486238533</v>
      </c>
      <c r="AA515" s="887">
        <f>IF(OR(AC515&lt;0.01,AC515="n/a"),"n/a",I515/AC515)</f>
        <v>12.359633027522936</v>
      </c>
      <c r="AB515" s="888">
        <v>9</v>
      </c>
      <c r="AC515" s="866">
        <v>5.45</v>
      </c>
      <c r="AD515" s="866" t="s">
        <v>136</v>
      </c>
      <c r="AE515" s="866">
        <v>0.63</v>
      </c>
      <c r="AF515" s="866">
        <v>1.66</v>
      </c>
      <c r="AG515" s="866">
        <v>13.900000000000002</v>
      </c>
      <c r="AH515" s="866">
        <v>35.099999999999994</v>
      </c>
      <c r="AI515" s="866">
        <v>19.37</v>
      </c>
      <c r="AJ515" s="866">
        <v>18.2</v>
      </c>
      <c r="AK515" s="866">
        <v>-5.17</v>
      </c>
      <c r="AL515" s="879">
        <v>4570</v>
      </c>
      <c r="AM515" s="873">
        <v>0.8</v>
      </c>
      <c r="AN515" s="866">
        <v>0.3</v>
      </c>
      <c r="AO515" s="740">
        <f>IF(U515="n/a","n/a",IF(AA515&lt;0,"n/a",IF(AA515="n/a","n/a",J515+U515-AA515)))</f>
        <v>1.9533968677739555</v>
      </c>
      <c r="AP515" s="741">
        <f>IF(U515="n/a","n/a",J515+U515)</f>
        <v>14.313029895296891</v>
      </c>
      <c r="AQ515" s="889">
        <f>IF(OR(AC515&lt;0.01,AF515="n/a"),"n/a",(I515/SQRT(22.5*AC515*(I515/AF515))-1)*100)</f>
        <v>-4.5083114130098796</v>
      </c>
      <c r="AR515" s="651">
        <f>INDEX(Historical!$C$7:$C$1256,MATCH(B515,Historical!$B$7:$B$1278,0))*IF(AH515="n/a",1.03,IF(AH515&lt;0,1.01,IF(AH515&gt;10,1.1,(1+AH515/100))))</f>
        <v>1.2210000000000003</v>
      </c>
      <c r="AS515" s="887">
        <f>IF($AI515="n/a",1.03*AR515,IF($AI515&lt;0,1.01*AR515,IF($AI515&gt;10,1.1*AR515,(1+$AI515/100)*AR515)))</f>
        <v>1.3431000000000004</v>
      </c>
      <c r="AT515" s="887">
        <f>IF($AK515="n/a",1.03*AS515,IF($AK515&lt;0,1.01*AS515,IF($AK515&gt;10,1.1*AS515,(1+$AK515/100)*AS515)))</f>
        <v>1.3565310000000004</v>
      </c>
      <c r="AU515" s="887">
        <f>IF($AK515="n/a",1.03*AT515,IF($AK515&lt;0,1.01*AT515,IF($AK515&gt;10,1.1*AT515,(1+$AK515/100)*AT515)))</f>
        <v>1.3700963100000003</v>
      </c>
      <c r="AV515" s="887">
        <f>IF($AK515="n/a",1.03*AU515,IF($AK515&lt;0,1.01*AU515,IF($AK515&gt;10,1.1*AU515,(1+$AK515/100)*AU515)))</f>
        <v>1.3837972731000003</v>
      </c>
      <c r="AW515" s="651">
        <f>SUM(AR515:AV515)</f>
        <v>6.674524583100002</v>
      </c>
      <c r="AX515" s="748">
        <f>AW515/I515*100</f>
        <v>9.9087360200415713</v>
      </c>
      <c r="AY515" s="935">
        <v>1.61</v>
      </c>
      <c r="AZ515" s="873">
        <v>44.18</v>
      </c>
      <c r="BA515" s="873">
        <v>-29.549999999999997</v>
      </c>
      <c r="BB515" s="873">
        <v>-12.02</v>
      </c>
      <c r="BC515" s="873">
        <v>-8.82</v>
      </c>
      <c r="BE515" s="624">
        <v>2014</v>
      </c>
      <c r="BF515" s="899">
        <f>IF(BE515&gt;2008,0,IF(BE515&gt;2001,1,IF(BE515&gt;1990,2,IF(BE515&gt;1980,3,IF(BE515&gt;1973,4,IF(BE515&gt;1970,5,IF(BE515&gt;1960,6,IF(BE515&gt;1958,7,IF(BE515&gt;1953,8,9)))))))))</f>
        <v>0</v>
      </c>
      <c r="BG515" s="883">
        <v>6.6000000000000005</v>
      </c>
    </row>
    <row r="516" spans="1:59" ht="11.25" customHeight="1" x14ac:dyDescent="0.2">
      <c r="A516" s="872" t="s">
        <v>1518</v>
      </c>
      <c r="B516" s="876" t="s">
        <v>1519</v>
      </c>
      <c r="C516" s="933" t="s">
        <v>4196</v>
      </c>
      <c r="D516" s="933" t="s">
        <v>4370</v>
      </c>
      <c r="E516" s="733">
        <v>7</v>
      </c>
      <c r="F516" s="1158">
        <v>580</v>
      </c>
      <c r="G516" s="1178" t="s">
        <v>106</v>
      </c>
      <c r="H516" s="1178" t="s">
        <v>106</v>
      </c>
      <c r="I516" s="875">
        <v>36.729999999999997</v>
      </c>
      <c r="J516" s="651">
        <f>(M516/I516)*100</f>
        <v>1.9014429621562758</v>
      </c>
      <c r="K516" s="878">
        <v>0.17460000000000001</v>
      </c>
      <c r="L516" s="888">
        <v>4</v>
      </c>
      <c r="M516" s="642">
        <f>K516*L516</f>
        <v>0.69840000000000002</v>
      </c>
      <c r="N516" s="871" t="s">
        <v>591</v>
      </c>
      <c r="O516" s="734">
        <v>0.15179999999999999</v>
      </c>
      <c r="P516" s="867">
        <v>43615</v>
      </c>
      <c r="Q516" s="867">
        <v>43637</v>
      </c>
      <c r="R516" s="642">
        <f>(K516-O516)/O516*100</f>
        <v>15.019762845849813</v>
      </c>
      <c r="S516" s="701">
        <f>IF(INDEX(Historical!$D$7:$D$1254,MATCH(B516,Historical!$B$7:$B$1278,0))=0,"n/a",(INDEX(Historical!$C$7:$C$1256,MATCH(B516,Historical!$B$7:$B$1278,0))/INDEX(Historical!$D$7:$D$1254,MATCH(B516,Historical!$B$7:$B$1278,0))-1)*100)</f>
        <v>15.015321756894773</v>
      </c>
      <c r="T516" s="701">
        <f>IF(INDEX(Historical!$F$7:$F$1247,MATCH(B516,Historical!$B$7:$B$1278,0))=0,"n/a",((INDEX(Historical!$C$7:$C$1256,MATCH(B516,Historical!$B$7:$B$1278,0))/INDEX(Historical!$F$7:$F$1247,MATCH(B516,Historical!$B$7:$B$1278,0)))^(1/3)-1)*100)</f>
        <v>14.932594328451131</v>
      </c>
      <c r="U516" s="701">
        <f>IF(INDEX(Historical!$H$7:$H$1247,MATCH(B516,Historical!$B$7:$B$1278,0))=0,"n/a",((INDEX(Historical!$C$7:$C$1256,MATCH(B516,Historical!$B$7:$B$1278,0))/INDEX(Historical!$H$7:$H$1247,MATCH(B516,Historical!$B$7:$B$1278,0)))^(1/5)-1)*100)</f>
        <v>15.095595360746294</v>
      </c>
      <c r="V516" s="701" t="str">
        <f>IF(INDEX(Historical!$O$7:$O$1247,MATCH(B516,Historical!$B$7:$B$1278,0))=0,"n/a",((INDEX(Historical!$C$7:$C$1256,MATCH(B516,Historical!$B$7:$B$1278,0))/INDEX(Historical!$O$7:$O$1247,MATCH(B516,Historical!$B$7:$B$1278,0)))^(1/10)-1)*100)</f>
        <v>n/a</v>
      </c>
      <c r="W516" s="702" t="str">
        <f>IF(OR(U516&lt;=0,U516="n/a",V516&lt;=0,V516="n/a"),"n/a",U516/V516)</f>
        <v>n/a</v>
      </c>
      <c r="X516" s="703" t="str">
        <f>IF(OR(AJ516&lt;=0,AJ516="n/a",U516&lt;=0,U516="n/a"),"n/a",U516/AJ516)</f>
        <v>n/a</v>
      </c>
      <c r="Y516" s="877" t="s">
        <v>818</v>
      </c>
      <c r="Z516" s="651">
        <f>IF(OR(AC516&lt;0.01,AC516="n/a"),"n/a",M516/AC516*100)</f>
        <v>81.209302325581405</v>
      </c>
      <c r="AA516" s="887">
        <f>IF(OR(AC516&lt;0.01,AC516="n/a"),"n/a",I516/AC516)</f>
        <v>42.70930232558139</v>
      </c>
      <c r="AB516" s="888">
        <v>6</v>
      </c>
      <c r="AC516" s="866">
        <v>0.86</v>
      </c>
      <c r="AD516" s="866">
        <v>7.1</v>
      </c>
      <c r="AE516" s="866">
        <v>3.21</v>
      </c>
      <c r="AF516" s="866">
        <v>2.4900000000000002</v>
      </c>
      <c r="AG516" s="866">
        <v>5.8999999999999995</v>
      </c>
      <c r="AH516" s="866">
        <v>-18.5</v>
      </c>
      <c r="AI516" s="866">
        <v>6.78</v>
      </c>
      <c r="AJ516" s="866">
        <v>-2</v>
      </c>
      <c r="AK516" s="866">
        <v>6</v>
      </c>
      <c r="AL516" s="879">
        <v>9990</v>
      </c>
      <c r="AM516" s="873">
        <v>2.2999999999999998</v>
      </c>
      <c r="AN516" s="866">
        <v>1.05</v>
      </c>
      <c r="AO516" s="740">
        <f>IF(U516="n/a","n/a",IF(AA516&lt;0,"n/a",IF(AA516="n/a","n/a",J516+U516-AA516)))</f>
        <v>-25.712264002678822</v>
      </c>
      <c r="AP516" s="741">
        <f>IF(U516="n/a","n/a",J516+U516)</f>
        <v>16.997038322902569</v>
      </c>
      <c r="AQ516" s="889">
        <f>IF(OR(AC516&lt;0.01,AF516="n/a"),"n/a",(I516/SQRT(22.5*AC516*(I516/AF516))-1)*100)</f>
        <v>117.40506259126091</v>
      </c>
      <c r="AR516" s="651">
        <f>INDEX(Historical!$C$7:$C$1256,MATCH(B516,Historical!$B$7:$B$1278,0))*IF(AH516="n/a",1.03,IF(AH516&lt;0,1.01,IF(AH516&gt;10,1.1,(1+AH516/100))))</f>
        <v>0.68235599999999996</v>
      </c>
      <c r="AS516" s="887">
        <f>IF($AI516="n/a",1.03*AR516,IF($AI516&lt;0,1.01*AR516,IF($AI516&gt;10,1.1*AR516,(1+$AI516/100)*AR516)))</f>
        <v>0.72861973680000003</v>
      </c>
      <c r="AT516" s="887">
        <f>IF($AK516="n/a",1.03*AS516,IF($AK516&lt;0,1.01*AS516,IF($AK516&gt;10,1.1*AS516,(1+$AK516/100)*AS516)))</f>
        <v>0.77233692100800011</v>
      </c>
      <c r="AU516" s="887">
        <f>IF($AK516="n/a",1.03*AT516,IF($AK516&lt;0,1.01*AT516,IF($AK516&gt;10,1.1*AT516,(1+$AK516/100)*AT516)))</f>
        <v>0.81867713626848015</v>
      </c>
      <c r="AV516" s="887">
        <f>IF($AK516="n/a",1.03*AU516,IF($AK516&lt;0,1.01*AU516,IF($AK516&gt;10,1.1*AU516,(1+$AK516/100)*AU516)))</f>
        <v>0.867797764444589</v>
      </c>
      <c r="AW516" s="651">
        <f>SUM(AR516:AV516)</f>
        <v>3.869787558521069</v>
      </c>
      <c r="AX516" s="748">
        <f>AW516/I516*100</f>
        <v>10.535767924097657</v>
      </c>
      <c r="AY516" s="935">
        <v>0.75</v>
      </c>
      <c r="AZ516" s="873">
        <v>26.150000000000002</v>
      </c>
      <c r="BA516" s="873">
        <v>-23.23</v>
      </c>
      <c r="BB516" s="873">
        <v>-13.489999999999998</v>
      </c>
      <c r="BC516" s="873">
        <v>-11.88</v>
      </c>
      <c r="BE516" s="624">
        <v>2013</v>
      </c>
      <c r="BF516" s="899">
        <f>IF(BE516&gt;2008,0,IF(BE516&gt;2001,1,IF(BE516&gt;1990,2,IF(BE516&gt;1980,3,IF(BE516&gt;1973,4,IF(BE516&gt;1970,5,IF(BE516&gt;1960,6,IF(BE516&gt;1958,7,IF(BE516&gt;1953,8,9)))))))))</f>
        <v>0</v>
      </c>
      <c r="BG516" s="883">
        <v>2.5</v>
      </c>
    </row>
    <row r="517" spans="1:59" ht="11.25" customHeight="1" x14ac:dyDescent="0.2">
      <c r="A517" s="864" t="s">
        <v>2626</v>
      </c>
      <c r="B517" s="876" t="s">
        <v>2627</v>
      </c>
      <c r="C517" s="933" t="s">
        <v>131</v>
      </c>
      <c r="D517" s="933" t="s">
        <v>4332</v>
      </c>
      <c r="E517" s="733">
        <v>7</v>
      </c>
      <c r="F517" s="1158">
        <v>615</v>
      </c>
      <c r="G517" s="1154" t="s">
        <v>37</v>
      </c>
      <c r="H517" s="1154" t="s">
        <v>37</v>
      </c>
      <c r="I517" s="875">
        <v>38.35</v>
      </c>
      <c r="J517" s="651">
        <f>(M517/I517)*100</f>
        <v>3.8591916558018253</v>
      </c>
      <c r="K517" s="878">
        <v>0.37</v>
      </c>
      <c r="L517" s="888">
        <v>4</v>
      </c>
      <c r="M517" s="642">
        <f>K517*L517</f>
        <v>1.48</v>
      </c>
      <c r="N517" s="871" t="s">
        <v>294</v>
      </c>
      <c r="O517" s="734">
        <v>0.35</v>
      </c>
      <c r="P517" s="862">
        <v>43874</v>
      </c>
      <c r="Q517" s="862">
        <v>43900</v>
      </c>
      <c r="R517" s="642">
        <f>(K517-O517)/O517*100</f>
        <v>5.7142857142857197</v>
      </c>
      <c r="S517" s="701">
        <f>IF(INDEX(Historical!$D$7:$D$1254,MATCH(B517,Historical!$B$7:$B$1278,0))=0,"n/a",(INDEX(Historical!$C$7:$C$1256,MATCH(B517,Historical!$B$7:$B$1278,0))/INDEX(Historical!$D$7:$D$1254,MATCH(B517,Historical!$B$7:$B$1278,0))-1)*100)</f>
        <v>4.4776119402984982</v>
      </c>
      <c r="T517" s="701">
        <f>IF(INDEX(Historical!$F$7:$F$1247,MATCH(B517,Historical!$B$7:$B$1278,0))=0,"n/a",((INDEX(Historical!$C$7:$C$1256,MATCH(B517,Historical!$B$7:$B$1278,0))/INDEX(Historical!$F$7:$F$1247,MATCH(B517,Historical!$B$7:$B$1278,0)))^(1/3)-1)*100)</f>
        <v>3.8498820370220788</v>
      </c>
      <c r="U517" s="701">
        <f>IF(INDEX(Historical!$H$7:$H$1247,MATCH(B517,Historical!$B$7:$B$1278,0))=0,"n/a",((INDEX(Historical!$C$7:$C$1256,MATCH(B517,Historical!$B$7:$B$1278,0))/INDEX(Historical!$H$7:$H$1247,MATCH(B517,Historical!$B$7:$B$1278,0)))^(1/5)-1)*100)</f>
        <v>2.9599998046573761</v>
      </c>
      <c r="V517" s="701">
        <f>IF(INDEX(Historical!$O$7:$O$1247,MATCH(B517,Historical!$B$7:$B$1278,0))=0,"n/a",((INDEX(Historical!$C$7:$C$1256,MATCH(B517,Historical!$B$7:$B$1278,0))/INDEX(Historical!$O$7:$O$1247,MATCH(B517,Historical!$B$7:$B$1278,0)))^(1/10)-1)*100)</f>
        <v>1.6384673297434205</v>
      </c>
      <c r="W517" s="702">
        <f>IF(OR(U517&lt;=0,U517="n/a",V517&lt;=0,V517="n/a"),"n/a",U517/V517)</f>
        <v>1.8065662652674948</v>
      </c>
      <c r="X517" s="703">
        <f>IF(OR(AJ517&lt;=0,AJ517="n/a",U517&lt;=0,U517="n/a"),"n/a",U517/AJ517)</f>
        <v>0.42285711495105366</v>
      </c>
      <c r="Y517" s="654"/>
      <c r="Z517" s="651">
        <f>IF(OR(AC517&lt;0.01,AC517="n/a"),"n/a",M517/AC517*100)</f>
        <v>68.83720930232559</v>
      </c>
      <c r="AA517" s="887">
        <f>IF(OR(AC517&lt;0.01,AC517="n/a"),"n/a",I517/AC517)</f>
        <v>17.837209302325583</v>
      </c>
      <c r="AB517" s="888">
        <v>12</v>
      </c>
      <c r="AC517" s="866">
        <v>2.15</v>
      </c>
      <c r="AD517" s="866">
        <v>1.99</v>
      </c>
      <c r="AE517" s="866">
        <v>1.78</v>
      </c>
      <c r="AF517" s="866">
        <v>1.89</v>
      </c>
      <c r="AG517" s="866">
        <v>10.9</v>
      </c>
      <c r="AH517" s="866">
        <v>5.3</v>
      </c>
      <c r="AI517" s="866">
        <v>8.92</v>
      </c>
      <c r="AJ517" s="866">
        <v>7.0000000000000009</v>
      </c>
      <c r="AK517" s="866">
        <v>9</v>
      </c>
      <c r="AL517" s="879">
        <v>1550</v>
      </c>
      <c r="AM517" s="873">
        <v>1.83</v>
      </c>
      <c r="AN517" s="866">
        <v>0.93</v>
      </c>
      <c r="AO517" s="740">
        <f>IF(U517="n/a","n/a",IF(AA517&lt;0,"n/a",IF(AA517="n/a","n/a",J517+U517-AA517)))</f>
        <v>-11.018017841866381</v>
      </c>
      <c r="AP517" s="741">
        <f>IF(U517="n/a","n/a",J517+U517)</f>
        <v>6.8191914604592014</v>
      </c>
      <c r="AQ517" s="889">
        <f>IF(OR(AC517&lt;0.01,AF517="n/a"),"n/a",(I517/SQRT(22.5*AC517*(I517/AF517))-1)*100)</f>
        <v>22.406110198606875</v>
      </c>
      <c r="AR517" s="651">
        <f>INDEX(Historical!$C$7:$C$1256,MATCH(B517,Historical!$B$7:$B$1278,0))*IF(AH517="n/a",1.03,IF(AH517&lt;0,1.01,IF(AH517&gt;10,1.1,(1+AH517/100))))</f>
        <v>1.4741999999999997</v>
      </c>
      <c r="AS517" s="887">
        <f>IF($AI517="n/a",1.03*AR517,IF($AI517&lt;0,1.01*AR517,IF($AI517&gt;10,1.1*AR517,(1+$AI517/100)*AR517)))</f>
        <v>1.6056986399999997</v>
      </c>
      <c r="AT517" s="887">
        <f>IF($AK517="n/a",1.03*AS517,IF($AK517&lt;0,1.01*AS517,IF($AK517&gt;10,1.1*AS517,(1+$AK517/100)*AS517)))</f>
        <v>1.7502115175999999</v>
      </c>
      <c r="AU517" s="887">
        <f>IF($AK517="n/a",1.03*AT517,IF($AK517&lt;0,1.01*AT517,IF($AK517&gt;10,1.1*AT517,(1+$AK517/100)*AT517)))</f>
        <v>1.9077305541840002</v>
      </c>
      <c r="AV517" s="887">
        <f>IF($AK517="n/a",1.03*AU517,IF($AK517&lt;0,1.01*AU517,IF($AK517&gt;10,1.1*AU517,(1+$AK517/100)*AU517)))</f>
        <v>2.0794263040605605</v>
      </c>
      <c r="AW517" s="651">
        <f>SUM(AR517:AV517)</f>
        <v>8.8172670158445605</v>
      </c>
      <c r="AX517" s="748">
        <f>AW517/I517*100</f>
        <v>22.991569793597289</v>
      </c>
      <c r="AY517" s="935">
        <v>0.35</v>
      </c>
      <c r="AZ517" s="873">
        <v>23.89</v>
      </c>
      <c r="BA517" s="873">
        <v>-33.58</v>
      </c>
      <c r="BB517" s="873">
        <v>0.49</v>
      </c>
      <c r="BC517" s="873">
        <v>-9.8000000000000007</v>
      </c>
      <c r="BE517" s="624">
        <v>2014</v>
      </c>
      <c r="BF517" s="899">
        <f>IF(BE517&gt;2008,0,IF(BE517&gt;2001,1,IF(BE517&gt;1990,2,IF(BE517&gt;1980,3,IF(BE517&gt;1973,4,IF(BE517&gt;1970,5,IF(BE517&gt;1960,6,IF(BE517&gt;1958,7,IF(BE517&gt;1953,8,9)))))))))</f>
        <v>0</v>
      </c>
      <c r="BG517" s="883">
        <v>3.8</v>
      </c>
    </row>
    <row r="518" spans="1:59" ht="11.25" customHeight="1" x14ac:dyDescent="0.2">
      <c r="A518" s="872" t="s">
        <v>3875</v>
      </c>
      <c r="B518" s="876" t="s">
        <v>3876</v>
      </c>
      <c r="C518" s="933" t="s">
        <v>108</v>
      </c>
      <c r="D518" s="933" t="s">
        <v>4341</v>
      </c>
      <c r="E518" s="733">
        <v>7</v>
      </c>
      <c r="F518" s="1158">
        <v>607</v>
      </c>
      <c r="G518" s="1158" t="s">
        <v>106</v>
      </c>
      <c r="H518" s="1158" t="s">
        <v>106</v>
      </c>
      <c r="I518" s="875">
        <v>13.87</v>
      </c>
      <c r="J518" s="651">
        <f>(M518/I518)*100</f>
        <v>2.0187454938716658</v>
      </c>
      <c r="K518" s="878">
        <v>0.14000000000000001</v>
      </c>
      <c r="L518" s="888">
        <v>2</v>
      </c>
      <c r="M518" s="642">
        <f>K518*L518</f>
        <v>0.28000000000000003</v>
      </c>
      <c r="N518" s="871" t="s">
        <v>271</v>
      </c>
      <c r="O518" s="734">
        <v>0.13500000000000001</v>
      </c>
      <c r="P518" s="862">
        <v>43861</v>
      </c>
      <c r="Q518" s="862">
        <v>43874</v>
      </c>
      <c r="R518" s="642">
        <f>(K518-O518)/O518*100</f>
        <v>3.7037037037037068</v>
      </c>
      <c r="S518" s="701">
        <f>IF(INDEX(Historical!$D$7:$D$1254,MATCH(B518,Historical!$B$7:$B$1278,0))=0,"n/a",(INDEX(Historical!$C$7:$C$1256,MATCH(B518,Historical!$B$7:$B$1278,0))/INDEX(Historical!$D$7:$D$1254,MATCH(B518,Historical!$B$7:$B$1278,0))-1)*100)</f>
        <v>3.8461538461538547</v>
      </c>
      <c r="T518" s="701">
        <f>IF(INDEX(Historical!$F$7:$F$1247,MATCH(B518,Historical!$B$7:$B$1278,0))=0,"n/a",((INDEX(Historical!$C$7:$C$1256,MATCH(B518,Historical!$B$7:$B$1278,0))/INDEX(Historical!$F$7:$F$1247,MATCH(B518,Historical!$B$7:$B$1278,0)))^(1/3)-1)*100)</f>
        <v>4.0041911525952045</v>
      </c>
      <c r="U518" s="701">
        <f>IF(INDEX(Historical!$H$7:$H$1247,MATCH(B518,Historical!$B$7:$B$1278,0))=0,"n/a",((INDEX(Historical!$C$7:$C$1256,MATCH(B518,Historical!$B$7:$B$1278,0))/INDEX(Historical!$H$7:$H$1247,MATCH(B518,Historical!$B$7:$B$1278,0)))^(1/5)-1)*100)</f>
        <v>10.350921459993479</v>
      </c>
      <c r="V518" s="701">
        <f>IF(INDEX(Historical!$O$7:$O$1247,MATCH(B518,Historical!$B$7:$B$1278,0))=0,"n/a",((INDEX(Historical!$C$7:$C$1256,MATCH(B518,Historical!$B$7:$B$1278,0))/INDEX(Historical!$O$7:$O$1247,MATCH(B518,Historical!$B$7:$B$1278,0)))^(1/10)-1)*100)</f>
        <v>26.86516117514892</v>
      </c>
      <c r="W518" s="702">
        <f>IF(OR(U518&lt;=0,U518="n/a",V518&lt;=0,V518="n/a"),"n/a",U518/V518)</f>
        <v>0.38529161960019775</v>
      </c>
      <c r="X518" s="703">
        <f>IF(OR(AJ518&lt;=0,AJ518="n/a",U518&lt;=0,U518="n/a"),"n/a",U518/AJ518)</f>
        <v>0.90008012695595474</v>
      </c>
      <c r="Y518" s="877"/>
      <c r="Z518" s="651">
        <f>IF(OR(AC518&lt;0.01,AC518="n/a"),"n/a",M518/AC518*100)</f>
        <v>18.666666666666668</v>
      </c>
      <c r="AA518" s="887">
        <f>IF(OR(AC518&lt;0.01,AC518="n/a"),"n/a",I518/AC518)</f>
        <v>9.2466666666666661</v>
      </c>
      <c r="AB518" s="888">
        <v>12</v>
      </c>
      <c r="AC518" s="866">
        <v>1.5</v>
      </c>
      <c r="AD518" s="866" t="s">
        <v>136</v>
      </c>
      <c r="AE518" s="866">
        <v>2.65</v>
      </c>
      <c r="AF518" s="866">
        <v>0.94</v>
      </c>
      <c r="AG518" s="866">
        <v>10.6</v>
      </c>
      <c r="AH518" s="866">
        <v>8</v>
      </c>
      <c r="AI518" s="866" t="s">
        <v>136</v>
      </c>
      <c r="AJ518" s="866">
        <v>11.5</v>
      </c>
      <c r="AK518" s="866" t="s">
        <v>136</v>
      </c>
      <c r="AL518" s="879">
        <v>117.2</v>
      </c>
      <c r="AM518" s="873">
        <v>5.7</v>
      </c>
      <c r="AN518" s="866">
        <v>0</v>
      </c>
      <c r="AO518" s="740">
        <f>IF(U518="n/a","n/a",IF(AA518&lt;0,"n/a",IF(AA518="n/a","n/a",J518+U518-AA518)))</f>
        <v>3.1230002871984794</v>
      </c>
      <c r="AP518" s="741">
        <f>IF(U518="n/a","n/a",J518+U518)</f>
        <v>12.369666953865146</v>
      </c>
      <c r="AQ518" s="889">
        <f>IF(OR(AC518&lt;0.01,AF518="n/a"),"n/a",(I518/SQRT(22.5*AC518*(I518/AF518))-1)*100)</f>
        <v>-37.846545937881679</v>
      </c>
      <c r="AR518" s="651">
        <f>INDEX(Historical!$C$7:$C$1256,MATCH(B518,Historical!$B$7:$B$1278,0))*IF(AH518="n/a",1.03,IF(AH518&lt;0,1.01,IF(AH518&gt;10,1.1,(1+AH518/100))))</f>
        <v>0.29160000000000003</v>
      </c>
      <c r="AS518" s="887">
        <f>IF($AI518="n/a",1.03*AR518,IF($AI518&lt;0,1.01*AR518,IF($AI518&gt;10,1.1*AR518,(1+$AI518/100)*AR518)))</f>
        <v>0.30034800000000006</v>
      </c>
      <c r="AT518" s="887">
        <f>IF($AK518="n/a",1.03*AS518,IF($AK518&lt;0,1.01*AS518,IF($AK518&gt;10,1.1*AS518,(1+$AK518/100)*AS518)))</f>
        <v>0.30935844000000007</v>
      </c>
      <c r="AU518" s="887">
        <f>IF($AK518="n/a",1.03*AT518,IF($AK518&lt;0,1.01*AT518,IF($AK518&gt;10,1.1*AT518,(1+$AK518/100)*AT518)))</f>
        <v>0.31863919320000006</v>
      </c>
      <c r="AV518" s="887">
        <f>IF($AK518="n/a",1.03*AU518,IF($AK518&lt;0,1.01*AU518,IF($AK518&gt;10,1.1*AU518,(1+$AK518/100)*AU518)))</f>
        <v>0.32819836899600008</v>
      </c>
      <c r="AW518" s="651">
        <f>SUM(AR518:AV518)</f>
        <v>1.5481440021960005</v>
      </c>
      <c r="AX518" s="748">
        <f>AW518/I518*100</f>
        <v>11.161816886777221</v>
      </c>
      <c r="AY518" s="935">
        <v>0.43</v>
      </c>
      <c r="AZ518" s="873">
        <v>29.38</v>
      </c>
      <c r="BA518" s="873">
        <v>-30.48</v>
      </c>
      <c r="BB518" s="873">
        <v>3.06</v>
      </c>
      <c r="BC518" s="873">
        <v>-2.4</v>
      </c>
      <c r="BE518" s="624">
        <v>2014</v>
      </c>
      <c r="BF518" s="899">
        <f>IF(BE518&gt;2008,0,IF(BE518&gt;2001,1,IF(BE518&gt;1990,2,IF(BE518&gt;1980,3,IF(BE518&gt;1973,4,IF(BE518&gt;1970,5,IF(BE518&gt;1960,6,IF(BE518&gt;1958,7,IF(BE518&gt;1953,8,9)))))))))</f>
        <v>0</v>
      </c>
      <c r="BG518" s="883">
        <v>1</v>
      </c>
    </row>
    <row r="519" spans="1:59" ht="11.25" customHeight="1" x14ac:dyDescent="0.2">
      <c r="A519" s="864" t="s">
        <v>4385</v>
      </c>
      <c r="B519" s="876" t="s">
        <v>4188</v>
      </c>
      <c r="C519" s="933" t="s">
        <v>108</v>
      </c>
      <c r="D519" s="933" t="s">
        <v>4341</v>
      </c>
      <c r="E519" s="733">
        <v>24</v>
      </c>
      <c r="F519" s="1158">
        <v>142</v>
      </c>
      <c r="G519" s="1141" t="s">
        <v>106</v>
      </c>
      <c r="H519" s="1141" t="s">
        <v>106</v>
      </c>
      <c r="I519" s="875">
        <v>24.78</v>
      </c>
      <c r="J519" s="651">
        <f>(M519/I519)*100</f>
        <v>4.4390637610976595</v>
      </c>
      <c r="K519" s="885">
        <v>0.27500000000000002</v>
      </c>
      <c r="L519" s="888">
        <v>4</v>
      </c>
      <c r="M519" s="642">
        <f>K519*L519</f>
        <v>1.1000000000000001</v>
      </c>
      <c r="N519" s="871" t="s">
        <v>456</v>
      </c>
      <c r="O519" s="735">
        <v>0.27250000000000002</v>
      </c>
      <c r="P519" s="862">
        <v>44112</v>
      </c>
      <c r="Q519" s="862">
        <v>44123</v>
      </c>
      <c r="R519" s="642">
        <f>(K519-O519)/O519*100</f>
        <v>0.91743119266055118</v>
      </c>
      <c r="S519" s="701">
        <f>IF(INDEX(Historical!$D$7:$D$1254,MATCH(B519,Historical!$B$7:$B$1278,0))=0,"n/a",(INDEX(Historical!$C$7:$C$1256,MATCH(B519,Historical!$B$7:$B$1278,0))/INDEX(Historical!$D$7:$D$1254,MATCH(B519,Historical!$B$7:$B$1278,0))-1)*100)</f>
        <v>18.238993710691819</v>
      </c>
      <c r="T519" s="701">
        <f>IF(INDEX(Historical!$F$7:$F$1247,MATCH(B519,Historical!$B$7:$B$1278,0))=0,"n/a",((INDEX(Historical!$C$7:$C$1256,MATCH(B519,Historical!$B$7:$B$1278,0))/INDEX(Historical!$F$7:$F$1247,MATCH(B519,Historical!$B$7:$B$1278,0)))^(1/3)-1)*100)</f>
        <v>14.269177501474516</v>
      </c>
      <c r="U519" s="701">
        <f>IF(INDEX(Historical!$H$7:$H$1247,MATCH(B519,Historical!$B$7:$B$1278,0))=0,"n/a",((INDEX(Historical!$C$7:$C$1256,MATCH(B519,Historical!$B$7:$B$1278,0))/INDEX(Historical!$H$7:$H$1247,MATCH(B519,Historical!$B$7:$B$1278,0)))^(1/5)-1)*100)</f>
        <v>14.869835499703509</v>
      </c>
      <c r="V519" s="701">
        <f>IF(INDEX(Historical!$O$7:$O$1247,MATCH(B519,Historical!$B$7:$B$1278,0))=0,"n/a",((INDEX(Historical!$C$7:$C$1256,MATCH(B519,Historical!$B$7:$B$1278,0))/INDEX(Historical!$O$7:$O$1247,MATCH(B519,Historical!$B$7:$B$1278,0)))^(1/10)-1)*100)</f>
        <v>21.876072401237323</v>
      </c>
      <c r="W519" s="702">
        <f>IF(OR(U519&lt;=0,U519="n/a",V519&lt;=0,V519="n/a"),"n/a",U519/V519)</f>
        <v>0.67973058540720788</v>
      </c>
      <c r="X519" s="703">
        <f>IF(OR(AJ519&lt;=0,AJ519="n/a",U519&lt;=0,U519="n/a"),"n/a",U519/AJ519)</f>
        <v>0.88510925593473266</v>
      </c>
      <c r="Y519" s="877" t="s">
        <v>4416</v>
      </c>
      <c r="Z519" s="651">
        <f>IF(OR(AC519&lt;0.01,AC519="n/a"),"n/a",M519/AC519*100)</f>
        <v>53.140096618357504</v>
      </c>
      <c r="AA519" s="887">
        <f>IF(OR(AC519&lt;0.01,AC519="n/a"),"n/a",I519/AC519)</f>
        <v>11.971014492753625</v>
      </c>
      <c r="AB519" s="888">
        <v>12</v>
      </c>
      <c r="AC519" s="866">
        <v>2.0699999999999998</v>
      </c>
      <c r="AD519" s="866">
        <v>1</v>
      </c>
      <c r="AE519" s="866">
        <v>2.76</v>
      </c>
      <c r="AF519" s="866">
        <v>0.78</v>
      </c>
      <c r="AG519" s="866">
        <v>8</v>
      </c>
      <c r="AH519" s="866">
        <v>1.9</v>
      </c>
      <c r="AI519" s="866">
        <v>48.19</v>
      </c>
      <c r="AJ519" s="866">
        <v>16.8</v>
      </c>
      <c r="AK519" s="866">
        <v>12</v>
      </c>
      <c r="AL519" s="879">
        <v>3060</v>
      </c>
      <c r="AM519" s="873">
        <v>0.4</v>
      </c>
      <c r="AN519" s="866">
        <v>0.3</v>
      </c>
      <c r="AO519" s="740">
        <f>IF(U519="n/a","n/a",IF(AA519&lt;0,"n/a",IF(AA519="n/a","n/a",J519+U519-AA519)))</f>
        <v>7.3378847680475445</v>
      </c>
      <c r="AP519" s="741">
        <f>IF(U519="n/a","n/a",J519+U519)</f>
        <v>19.308899260801169</v>
      </c>
      <c r="AQ519" s="889">
        <f>IF(OR(AC519&lt;0.01,AF519="n/a"),"n/a",(I519/SQRT(22.5*AC519*(I519/AF519))-1)*100)</f>
        <v>-35.579881319410347</v>
      </c>
      <c r="AR519" s="651">
        <f>INDEX(Historical!$C$7:$C$1256,MATCH(B519,Historical!$B$7:$B$1278,0))*IF(AH519="n/a",1.03,IF(AH519&lt;0,1.01,IF(AH519&gt;10,1.1,(1+AH519/100))))</f>
        <v>0.95785999999999982</v>
      </c>
      <c r="AS519" s="887">
        <f>IF($AI519="n/a",1.03*AR519,IF($AI519&lt;0,1.01*AR519,IF($AI519&gt;10,1.1*AR519,(1+$AI519/100)*AR519)))</f>
        <v>1.0536459999999999</v>
      </c>
      <c r="AT519" s="887">
        <f>IF($AK519="n/a",1.03*AS519,IF($AK519&lt;0,1.01*AS519,IF($AK519&gt;10,1.1*AS519,(1+$AK519/100)*AS519)))</f>
        <v>1.1590106</v>
      </c>
      <c r="AU519" s="887">
        <f>IF($AK519="n/a",1.03*AT519,IF($AK519&lt;0,1.01*AT519,IF($AK519&gt;10,1.1*AT519,(1+$AK519/100)*AT519)))</f>
        <v>1.2749116600000001</v>
      </c>
      <c r="AV519" s="887">
        <f>IF($AK519="n/a",1.03*AU519,IF($AK519&lt;0,1.01*AU519,IF($AK519&gt;10,1.1*AU519,(1+$AK519/100)*AU519)))</f>
        <v>1.4024028260000003</v>
      </c>
      <c r="AW519" s="651">
        <f>SUM(AR519:AV519)</f>
        <v>5.8478310860000002</v>
      </c>
      <c r="AX519" s="748">
        <f>AW519/I519*100</f>
        <v>23.598995504439063</v>
      </c>
      <c r="AY519" s="935">
        <v>2.0099999999999998</v>
      </c>
      <c r="AZ519" s="873">
        <v>74.510000000000005</v>
      </c>
      <c r="BA519" s="873">
        <v>-21.98</v>
      </c>
      <c r="BB519" s="873">
        <v>9.8000000000000007</v>
      </c>
      <c r="BC519" s="873">
        <v>7.51</v>
      </c>
      <c r="BE519" s="624">
        <v>1997</v>
      </c>
      <c r="BF519" s="899">
        <f>IF(BE519&gt;2008,0,IF(BE519&gt;2001,1,IF(BE519&gt;1990,2,IF(BE519&gt;1980,3,IF(BE519&gt;1973,4,IF(BE519&gt;1970,5,IF(BE519&gt;1960,6,IF(BE519&gt;1958,7,IF(BE519&gt;1953,8,9)))))))))</f>
        <v>2</v>
      </c>
      <c r="BG519" s="883">
        <v>1.3</v>
      </c>
    </row>
    <row r="520" spans="1:59" ht="11.25" customHeight="1" x14ac:dyDescent="0.2">
      <c r="A520" s="864" t="s">
        <v>1538</v>
      </c>
      <c r="B520" s="876" t="s">
        <v>1539</v>
      </c>
      <c r="C520" s="933" t="s">
        <v>4196</v>
      </c>
      <c r="D520" s="933" t="s">
        <v>4328</v>
      </c>
      <c r="E520" s="733">
        <v>9</v>
      </c>
      <c r="F520" s="1158">
        <v>419</v>
      </c>
      <c r="G520" s="1157" t="s">
        <v>37</v>
      </c>
      <c r="H520" s="1157" t="s">
        <v>37</v>
      </c>
      <c r="I520" s="875">
        <v>82.25</v>
      </c>
      <c r="J520" s="651">
        <f>(M520/I520)*100</f>
        <v>3.0151975683890577</v>
      </c>
      <c r="K520" s="878">
        <v>0.62</v>
      </c>
      <c r="L520" s="888">
        <v>4</v>
      </c>
      <c r="M520" s="642">
        <f>K520*L520</f>
        <v>2.48</v>
      </c>
      <c r="N520" s="871" t="s">
        <v>642</v>
      </c>
      <c r="O520" s="734">
        <v>0.56000000000000005</v>
      </c>
      <c r="P520" s="867">
        <v>43599</v>
      </c>
      <c r="Q520" s="867">
        <v>43615</v>
      </c>
      <c r="R520" s="642">
        <f>(K520-O520)/O520*100</f>
        <v>10.714285714285703</v>
      </c>
      <c r="S520" s="701">
        <f>IF(INDEX(Historical!$D$7:$D$1254,MATCH(B520,Historical!$B$7:$B$1278,0))=0,"n/a",(INDEX(Historical!$C$7:$C$1256,MATCH(B520,Historical!$B$7:$B$1278,0))/INDEX(Historical!$D$7:$D$1254,MATCH(B520,Historical!$B$7:$B$1278,0))-1)*100)</f>
        <v>11.009174311926584</v>
      </c>
      <c r="T520" s="701">
        <f>IF(INDEX(Historical!$F$7:$F$1247,MATCH(B520,Historical!$B$7:$B$1278,0))=0,"n/a",((INDEX(Historical!$C$7:$C$1256,MATCH(B520,Historical!$B$7:$B$1278,0))/INDEX(Historical!$F$7:$F$1247,MATCH(B520,Historical!$B$7:$B$1278,0)))^(1/3)-1)*100)</f>
        <v>11.199004528465784</v>
      </c>
      <c r="U520" s="701">
        <f>IF(INDEX(Historical!$H$7:$H$1247,MATCH(B520,Historical!$B$7:$B$1278,0))=0,"n/a",((INDEX(Historical!$C$7:$C$1256,MATCH(B520,Historical!$B$7:$B$1278,0))/INDEX(Historical!$H$7:$H$1247,MATCH(B520,Historical!$B$7:$B$1278,0)))^(1/5)-1)*100)</f>
        <v>10.634990281254142</v>
      </c>
      <c r="V520" s="701">
        <f>IF(INDEX(Historical!$O$7:$O$1247,MATCH(B520,Historical!$B$7:$B$1278,0))=0,"n/a",((INDEX(Historical!$C$7:$C$1256,MATCH(B520,Historical!$B$7:$B$1278,0))/INDEX(Historical!$O$7:$O$1247,MATCH(B520,Historical!$B$7:$B$1278,0)))^(1/10)-1)*100)</f>
        <v>6.9151791684843644</v>
      </c>
      <c r="W520" s="702">
        <f>IF(OR(U520&lt;=0,U520="n/a",V520&lt;=0,V520="n/a"),"n/a",U520/V520)</f>
        <v>1.5379197013032806</v>
      </c>
      <c r="X520" s="703">
        <f>IF(OR(AJ520&lt;=0,AJ520="n/a",U520&lt;=0,U520="n/a"),"n/a",U520/AJ520)</f>
        <v>1.0225952193513597</v>
      </c>
      <c r="Y520" s="665"/>
      <c r="Z520" s="651">
        <f>IF(OR(AC520&lt;0.01,AC520="n/a"),"n/a",M520/AC520*100)</f>
        <v>85.517241379310349</v>
      </c>
      <c r="AA520" s="887">
        <f>IF(OR(AC520&lt;0.01,AC520="n/a"),"n/a",I520/AC520)</f>
        <v>28.362068965517242</v>
      </c>
      <c r="AB520" s="888">
        <v>5</v>
      </c>
      <c r="AC520" s="866">
        <v>2.9</v>
      </c>
      <c r="AD520" s="866">
        <v>8.3800000000000008</v>
      </c>
      <c r="AE520" s="866">
        <v>7.34</v>
      </c>
      <c r="AF520" s="866">
        <v>10.63</v>
      </c>
      <c r="AG520" s="866">
        <v>38.4</v>
      </c>
      <c r="AH520" s="866">
        <v>6.2</v>
      </c>
      <c r="AI520" s="866">
        <v>8.61</v>
      </c>
      <c r="AJ520" s="866">
        <v>10.4</v>
      </c>
      <c r="AK520" s="866">
        <v>3.39</v>
      </c>
      <c r="AL520" s="879">
        <v>29210</v>
      </c>
      <c r="AM520" s="873">
        <v>10.7</v>
      </c>
      <c r="AN520" s="866">
        <v>0.28999999999999998</v>
      </c>
      <c r="AO520" s="740">
        <f>IF(U520="n/a","n/a",IF(AA520&lt;0,"n/a",IF(AA520="n/a","n/a",J520+U520-AA520)))</f>
        <v>-14.711881115874043</v>
      </c>
      <c r="AP520" s="741">
        <f>IF(U520="n/a","n/a",J520+U520)</f>
        <v>13.650187849643199</v>
      </c>
      <c r="AQ520" s="889">
        <f>IF(OR(AC520&lt;0.01,AF520="n/a"),"n/a",(I520/SQRT(22.5*AC520*(I520/AF520))-1)*100)</f>
        <v>266.05330097827027</v>
      </c>
      <c r="AR520" s="651">
        <f>INDEX(Historical!$C$7:$C$1256,MATCH(B520,Historical!$B$7:$B$1278,0))*IF(AH520="n/a",1.03,IF(AH520&lt;0,1.01,IF(AH520&gt;10,1.1,(1+AH520/100))))</f>
        <v>2.5700400000000001</v>
      </c>
      <c r="AS520" s="887">
        <f>IF($AI520="n/a",1.03*AR520,IF($AI520&lt;0,1.01*AR520,IF($AI520&gt;10,1.1*AR520,(1+$AI520/100)*AR520)))</f>
        <v>2.7913204440000001</v>
      </c>
      <c r="AT520" s="887">
        <f>IF($AK520="n/a",1.03*AS520,IF($AK520&lt;0,1.01*AS520,IF($AK520&gt;10,1.1*AS520,(1+$AK520/100)*AS520)))</f>
        <v>2.8859462070516004</v>
      </c>
      <c r="AU520" s="887">
        <f>IF($AK520="n/a",1.03*AT520,IF($AK520&lt;0,1.01*AT520,IF($AK520&gt;10,1.1*AT520,(1+$AK520/100)*AT520)))</f>
        <v>2.9837797834706499</v>
      </c>
      <c r="AV520" s="887">
        <f>IF($AK520="n/a",1.03*AU520,IF($AK520&lt;0,1.01*AU520,IF($AK520&gt;10,1.1*AU520,(1+$AK520/100)*AU520)))</f>
        <v>3.0849299181303049</v>
      </c>
      <c r="AW520" s="651">
        <f>SUM(AR520:AV520)</f>
        <v>14.316016352652557</v>
      </c>
      <c r="AX520" s="748">
        <f>AW520/I520*100</f>
        <v>17.405491006264505</v>
      </c>
      <c r="AY520" s="935">
        <v>0.9</v>
      </c>
      <c r="AZ520" s="873">
        <v>71.81</v>
      </c>
      <c r="BA520" s="873">
        <v>-9.15</v>
      </c>
      <c r="BB520" s="873">
        <v>4</v>
      </c>
      <c r="BC520" s="873">
        <v>9.7100000000000009</v>
      </c>
      <c r="BE520" s="624">
        <v>2011</v>
      </c>
      <c r="BF520" s="899">
        <f>IF(BE520&gt;2008,0,IF(BE520&gt;2001,1,IF(BE520&gt;1990,2,IF(BE520&gt;1980,3,IF(BE520&gt;1973,4,IF(BE520&gt;1970,5,IF(BE520&gt;1960,6,IF(BE520&gt;1958,7,IF(BE520&gt;1953,8,9)))))))))</f>
        <v>0</v>
      </c>
      <c r="BG520" s="883">
        <v>11.899999999999999</v>
      </c>
    </row>
    <row r="521" spans="1:59" s="774" customFormat="1" ht="11.25" customHeight="1" x14ac:dyDescent="0.2">
      <c r="A521" s="646" t="s">
        <v>738</v>
      </c>
      <c r="B521" s="782" t="s">
        <v>739</v>
      </c>
      <c r="C521" s="933" t="s">
        <v>108</v>
      </c>
      <c r="D521" s="933" t="s">
        <v>4341</v>
      </c>
      <c r="E521" s="756">
        <v>23</v>
      </c>
      <c r="F521" s="1158">
        <v>149</v>
      </c>
      <c r="G521" s="1181" t="s">
        <v>37</v>
      </c>
      <c r="H521" s="1181" t="s">
        <v>37</v>
      </c>
      <c r="I521" s="757">
        <v>55.11</v>
      </c>
      <c r="J521" s="758">
        <f>(M521/I521)*100</f>
        <v>3.5565233170023589</v>
      </c>
      <c r="K521" s="780">
        <v>0.49</v>
      </c>
      <c r="L521" s="760">
        <v>4</v>
      </c>
      <c r="M521" s="761">
        <f>K521*L521</f>
        <v>1.96</v>
      </c>
      <c r="N521" s="762" t="s">
        <v>163</v>
      </c>
      <c r="O521" s="781">
        <v>0.46</v>
      </c>
      <c r="P521" s="764">
        <v>44179</v>
      </c>
      <c r="Q521" s="764">
        <v>44200</v>
      </c>
      <c r="R521" s="761">
        <f>(K521-O521)/O521*100</f>
        <v>6.5217391304347752</v>
      </c>
      <c r="S521" s="701">
        <f>IF(INDEX(Historical!$D$7:$D$1254,MATCH(B521,Historical!$B$7:$B$1278,0))=0,"n/a",(INDEX(Historical!$C$7:$C$1256,MATCH(B521,Historical!$B$7:$B$1278,0))/INDEX(Historical!$D$7:$D$1254,MATCH(B521,Historical!$B$7:$B$1278,0))-1)*100)</f>
        <v>13.888888888888884</v>
      </c>
      <c r="T521" s="701">
        <f>IF(INDEX(Historical!$F$7:$F$1247,MATCH(B521,Historical!$B$7:$B$1278,0))=0,"n/a",((INDEX(Historical!$C$7:$C$1256,MATCH(B521,Historical!$B$7:$B$1278,0))/INDEX(Historical!$F$7:$F$1247,MATCH(B521,Historical!$B$7:$B$1278,0)))^(1/3)-1)*100)</f>
        <v>10.973904713454852</v>
      </c>
      <c r="U521" s="701">
        <f>IF(INDEX(Historical!$H$7:$H$1247,MATCH(B521,Historical!$B$7:$B$1278,0))=0,"n/a",((INDEX(Historical!$C$7:$C$1256,MATCH(B521,Historical!$B$7:$B$1278,0))/INDEX(Historical!$H$7:$H$1247,MATCH(B521,Historical!$B$7:$B$1278,0)))^(1/5)-1)*100)</f>
        <v>11.304961305610561</v>
      </c>
      <c r="V521" s="701">
        <f>IF(INDEX(Historical!$O$7:$O$1247,MATCH(B521,Historical!$B$7:$B$1278,0))=0,"n/a",((INDEX(Historical!$C$7:$C$1256,MATCH(B521,Historical!$B$7:$B$1278,0))/INDEX(Historical!$O$7:$O$1247,MATCH(B521,Historical!$B$7:$B$1278,0)))^(1/10)-1)*100)</f>
        <v>11.544488380248442</v>
      </c>
      <c r="W521" s="702">
        <f>IF(OR(U521&lt;=0,U521="n/a",V521&lt;=0,V521="n/a"),"n/a",U521/V521)</f>
        <v>0.97925182418237877</v>
      </c>
      <c r="X521" s="703">
        <f>IF(OR(AJ521&lt;=0,AJ521="n/a",U521&lt;=0,U521="n/a"),"n/a",U521/AJ521)</f>
        <v>12.561068117345069</v>
      </c>
      <c r="Y521" s="1108"/>
      <c r="Z521" s="758">
        <f>IF(OR(AC521&lt;0.01,AC521="n/a"),"n/a",M521/AC521*100)</f>
        <v>39.278557114228448</v>
      </c>
      <c r="AA521" s="766">
        <f>IF(OR(AC521&lt;0.01,AC521="n/a"),"n/a",I521/AC521)</f>
        <v>11.044088176352705</v>
      </c>
      <c r="AB521" s="760">
        <v>12</v>
      </c>
      <c r="AC521" s="767">
        <v>4.99</v>
      </c>
      <c r="AD521" s="767">
        <v>1.21</v>
      </c>
      <c r="AE521" s="767">
        <v>4.8499999999999996</v>
      </c>
      <c r="AF521" s="767">
        <v>0.86</v>
      </c>
      <c r="AG521" s="767">
        <v>7.8</v>
      </c>
      <c r="AH521" s="767">
        <v>-1.9</v>
      </c>
      <c r="AI521" s="767">
        <v>-8.5299999999999994</v>
      </c>
      <c r="AJ521" s="767">
        <v>0.89999999999999991</v>
      </c>
      <c r="AK521" s="767">
        <v>9.120000000000001</v>
      </c>
      <c r="AL521" s="768">
        <v>5050</v>
      </c>
      <c r="AM521" s="769">
        <v>0.8</v>
      </c>
      <c r="AN521" s="767">
        <v>0.02</v>
      </c>
      <c r="AO521" s="770">
        <f>IF(U521="n/a","n/a",IF(AA521&lt;0,"n/a",IF(AA521="n/a","n/a",J521+U521-AA521)))</f>
        <v>3.817396446260215</v>
      </c>
      <c r="AP521" s="771">
        <f>IF(U521="n/a","n/a",J521+U521)</f>
        <v>14.86148462261292</v>
      </c>
      <c r="AQ521" s="772">
        <f>IF(OR(AC521&lt;0.01,AF521="n/a"),"n/a",(I521/SQRT(22.5*AC521*(I521/AF521))-1)*100)</f>
        <v>-35.028499130898169</v>
      </c>
      <c r="AR521" s="651">
        <f>INDEX(Historical!$C$7:$C$1256,MATCH(B521,Historical!$B$7:$B$1278,0))*IF(AH521="n/a",1.03,IF(AH521&lt;0,1.01,IF(AH521&gt;10,1.1,(1+AH521/100))))</f>
        <v>1.6563999999999999</v>
      </c>
      <c r="AS521" s="766">
        <f>IF($AI521="n/a",1.03*AR521,IF($AI521&lt;0,1.01*AR521,IF($AI521&gt;10,1.1*AR521,(1+$AI521/100)*AR521)))</f>
        <v>1.6729639999999999</v>
      </c>
      <c r="AT521" s="766">
        <f>IF($AK521="n/a",1.03*AS521,IF($AK521&lt;0,1.01*AS521,IF($AK521&gt;10,1.1*AS521,(1+$AK521/100)*AS521)))</f>
        <v>1.8255383167999999</v>
      </c>
      <c r="AU521" s="766">
        <f>IF($AK521="n/a",1.03*AT521,IF($AK521&lt;0,1.01*AT521,IF($AK521&gt;10,1.1*AT521,(1+$AK521/100)*AT521)))</f>
        <v>1.9920274112921599</v>
      </c>
      <c r="AV521" s="766">
        <f>IF($AK521="n/a",1.03*AU521,IF($AK521&lt;0,1.01*AU521,IF($AK521&gt;10,1.1*AU521,(1+$AK521/100)*AU521)))</f>
        <v>2.1737003112020048</v>
      </c>
      <c r="AW521" s="758">
        <f>SUM(AR521:AV521)</f>
        <v>9.3206300392941639</v>
      </c>
      <c r="AX521" s="773">
        <f>AW521/I521*100</f>
        <v>16.912774522399136</v>
      </c>
      <c r="AY521" s="936">
        <v>1.44</v>
      </c>
      <c r="AZ521" s="769">
        <v>31.15</v>
      </c>
      <c r="BA521" s="769">
        <v>-26.729999999999997</v>
      </c>
      <c r="BB521" s="769">
        <v>2.06</v>
      </c>
      <c r="BC521" s="769">
        <v>-5.26</v>
      </c>
      <c r="BD521" s="909"/>
      <c r="BE521" s="624">
        <v>2000</v>
      </c>
      <c r="BF521" s="899">
        <f>IF(BE521&gt;2008,0,IF(BE521&gt;2001,1,IF(BE521&gt;1990,2,IF(BE521&gt;1980,3,IF(BE521&gt;1973,4,IF(BE521&gt;1970,5,IF(BE521&gt;1960,6,IF(BE521&gt;1958,7,IF(BE521&gt;1953,8,9)))))))))</f>
        <v>2</v>
      </c>
      <c r="BG521" s="825">
        <v>1.4000000000000001</v>
      </c>
    </row>
    <row r="522" spans="1:59" ht="11.25" customHeight="1" x14ac:dyDescent="0.2">
      <c r="A522" s="872" t="s">
        <v>314</v>
      </c>
      <c r="B522" s="876" t="s">
        <v>315</v>
      </c>
      <c r="C522" s="933" t="s">
        <v>108</v>
      </c>
      <c r="D522" s="933" t="s">
        <v>4341</v>
      </c>
      <c r="E522" s="733">
        <v>28</v>
      </c>
      <c r="F522" s="1158">
        <v>104</v>
      </c>
      <c r="G522" s="1178" t="s">
        <v>37</v>
      </c>
      <c r="H522" s="1178" t="s">
        <v>115</v>
      </c>
      <c r="I522" s="866">
        <v>10.67</v>
      </c>
      <c r="J522" s="651">
        <f>(M522/I522)*100</f>
        <v>6.7478912839737575</v>
      </c>
      <c r="K522" s="885">
        <v>0.18</v>
      </c>
      <c r="L522" s="888">
        <v>4</v>
      </c>
      <c r="M522" s="642">
        <f>K522*L522</f>
        <v>0.72</v>
      </c>
      <c r="N522" s="871" t="s">
        <v>107</v>
      </c>
      <c r="O522" s="735">
        <v>0.17749999999999999</v>
      </c>
      <c r="P522" s="862">
        <v>43951</v>
      </c>
      <c r="Q522" s="862">
        <v>43966</v>
      </c>
      <c r="R522" s="642">
        <f>(K522-O522)/O522*100</f>
        <v>1.4084507042253533</v>
      </c>
      <c r="S522" s="701">
        <f>IF(INDEX(Historical!$D$7:$D$1254,MATCH(B522,Historical!$B$7:$B$1278,0))=0,"n/a",(INDEX(Historical!$C$7:$C$1256,MATCH(B522,Historical!$B$7:$B$1278,0))/INDEX(Historical!$D$7:$D$1254,MATCH(B522,Historical!$B$7:$B$1278,0))-1)*100)</f>
        <v>1.4336917562723928</v>
      </c>
      <c r="T522" s="701">
        <f>IF(INDEX(Historical!$F$7:$F$1247,MATCH(B522,Historical!$B$7:$B$1278,0))=0,"n/a",((INDEX(Historical!$C$7:$C$1256,MATCH(B522,Historical!$B$7:$B$1278,0))/INDEX(Historical!$F$7:$F$1247,MATCH(B522,Historical!$B$7:$B$1278,0)))^(1/3)-1)*100)</f>
        <v>1.4547491855941175</v>
      </c>
      <c r="U522" s="701">
        <f>IF(INDEX(Historical!$H$7:$H$1247,MATCH(B522,Historical!$B$7:$B$1278,0))=0,"n/a",((INDEX(Historical!$C$7:$C$1256,MATCH(B522,Historical!$B$7:$B$1278,0))/INDEX(Historical!$H$7:$H$1247,MATCH(B522,Historical!$B$7:$B$1278,0)))^(1/5)-1)*100)</f>
        <v>1.4766536862223845</v>
      </c>
      <c r="V522" s="701">
        <f>IF(INDEX(Historical!$O$7:$O$1247,MATCH(B522,Historical!$B$7:$B$1278,0))=0,"n/a",((INDEX(Historical!$C$7:$C$1256,MATCH(B522,Historical!$B$7:$B$1278,0))/INDEX(Historical!$O$7:$O$1247,MATCH(B522,Historical!$B$7:$B$1278,0)))^(1/10)-1)*100)</f>
        <v>1.535524408274358</v>
      </c>
      <c r="W522" s="702">
        <f>IF(OR(U522&lt;=0,U522="n/a",V522&lt;=0,V522="n/a"),"n/a",U522/V522)</f>
        <v>0.96166083604093722</v>
      </c>
      <c r="X522" s="703">
        <f>IF(OR(AJ522&lt;=0,AJ522="n/a",U522&lt;=0,U522="n/a"),"n/a",U522/AJ522)</f>
        <v>0.16973030876119363</v>
      </c>
      <c r="Y522" s="876"/>
      <c r="Z522" s="651">
        <f>IF(OR(AC522&lt;0.01,AC522="n/a"),"n/a",M522/AC522*100)</f>
        <v>62.608695652173921</v>
      </c>
      <c r="AA522" s="887">
        <f>IF(OR(AC522&lt;0.01,AC522="n/a"),"n/a",I522/AC522)</f>
        <v>9.2782608695652176</v>
      </c>
      <c r="AB522" s="888">
        <v>12</v>
      </c>
      <c r="AC522" s="866">
        <v>1.1499999999999999</v>
      </c>
      <c r="AD522" s="866">
        <v>0.68</v>
      </c>
      <c r="AE522" s="866">
        <v>2.37</v>
      </c>
      <c r="AF522" s="866">
        <v>0.59</v>
      </c>
      <c r="AG522" s="866">
        <v>7.1</v>
      </c>
      <c r="AH522" s="866">
        <v>0.8</v>
      </c>
      <c r="AI522" s="866">
        <v>-9.42</v>
      </c>
      <c r="AJ522" s="866">
        <v>8.6999999999999993</v>
      </c>
      <c r="AK522" s="866">
        <v>13.73</v>
      </c>
      <c r="AL522" s="879">
        <v>4490</v>
      </c>
      <c r="AM522" s="873">
        <v>0.3</v>
      </c>
      <c r="AN522" s="866">
        <v>0</v>
      </c>
      <c r="AO522" s="740">
        <f>IF(U522="n/a","n/a",IF(AA522&lt;0,"n/a",IF(AA522="n/a","n/a",J522+U522-AA522)))</f>
        <v>-1.0537158993690756</v>
      </c>
      <c r="AP522" s="741">
        <f>IF(U522="n/a","n/a",J522+U522)</f>
        <v>8.2245449701961419</v>
      </c>
      <c r="AQ522" s="889">
        <f>IF(OR(AC522&lt;0.01,AF522="n/a"),"n/a",(I522/SQRT(22.5*AC522*(I522/AF522))-1)*100)</f>
        <v>-50.674892969453389</v>
      </c>
      <c r="AR522" s="651">
        <f>INDEX(Historical!$C$7:$C$1256,MATCH(B522,Historical!$B$7:$B$1278,0))*IF(AH522="n/a",1.03,IF(AH522&lt;0,1.01,IF(AH522&gt;10,1.1,(1+AH522/100))))</f>
        <v>0.71316000000000002</v>
      </c>
      <c r="AS522" s="887">
        <f>IF($AI522="n/a",1.03*AR522,IF($AI522&lt;0,1.01*AR522,IF($AI522&gt;10,1.1*AR522,(1+$AI522/100)*AR522)))</f>
        <v>0.72029160000000003</v>
      </c>
      <c r="AT522" s="887">
        <f>IF($AK522="n/a",1.03*AS522,IF($AK522&lt;0,1.01*AS522,IF($AK522&gt;10,1.1*AS522,(1+$AK522/100)*AS522)))</f>
        <v>0.79232076000000007</v>
      </c>
      <c r="AU522" s="887">
        <f>IF($AK522="n/a",1.03*AT522,IF($AK522&lt;0,1.01*AT522,IF($AK522&gt;10,1.1*AT522,(1+$AK522/100)*AT522)))</f>
        <v>0.87155283600000011</v>
      </c>
      <c r="AV522" s="887">
        <f>IF($AK522="n/a",1.03*AU522,IF($AK522&lt;0,1.01*AU522,IF($AK522&gt;10,1.1*AU522,(1+$AK522/100)*AU522)))</f>
        <v>0.95870811960000024</v>
      </c>
      <c r="AW522" s="651">
        <f>SUM(AR522:AV522)</f>
        <v>4.0560333156000006</v>
      </c>
      <c r="AX522" s="748">
        <f>AW522/I522*100</f>
        <v>38.013433135895035</v>
      </c>
      <c r="AY522" s="935">
        <v>1.24</v>
      </c>
      <c r="AZ522" s="873">
        <v>13.87</v>
      </c>
      <c r="BA522" s="873">
        <v>-37.71</v>
      </c>
      <c r="BB522" s="873">
        <v>1.1199999999999999</v>
      </c>
      <c r="BC522" s="873">
        <v>-11.4</v>
      </c>
      <c r="BE522" s="624">
        <v>1993</v>
      </c>
      <c r="BF522" s="899">
        <f>IF(BE522&gt;2008,0,IF(BE522&gt;2001,1,IF(BE522&gt;1990,2,IF(BE522&gt;1980,3,IF(BE522&gt;1973,4,IF(BE522&gt;1970,5,IF(BE522&gt;1960,6,IF(BE522&gt;1958,7,IF(BE522&gt;1953,8,9)))))))))</f>
        <v>2</v>
      </c>
      <c r="BG522" s="883">
        <v>0.89999999999999991</v>
      </c>
    </row>
    <row r="523" spans="1:59" ht="11.25" customHeight="1" x14ac:dyDescent="0.2">
      <c r="A523" s="872" t="s">
        <v>1544</v>
      </c>
      <c r="B523" s="876" t="s">
        <v>1545</v>
      </c>
      <c r="C523" s="933" t="s">
        <v>108</v>
      </c>
      <c r="D523" s="933" t="s">
        <v>4341</v>
      </c>
      <c r="E523" s="733">
        <v>8</v>
      </c>
      <c r="F523" s="1158">
        <v>543</v>
      </c>
      <c r="G523" s="1141" t="s">
        <v>37</v>
      </c>
      <c r="H523" s="1141" t="s">
        <v>115</v>
      </c>
      <c r="I523" s="875">
        <v>17.29</v>
      </c>
      <c r="J523" s="651">
        <f>(M523/I523)*100</f>
        <v>3.470213996529786</v>
      </c>
      <c r="K523" s="878">
        <v>0.15</v>
      </c>
      <c r="L523" s="888">
        <v>4</v>
      </c>
      <c r="M523" s="642">
        <f>K523*L523</f>
        <v>0.6</v>
      </c>
      <c r="N523" s="871" t="s">
        <v>148</v>
      </c>
      <c r="O523" s="736">
        <v>0.14000000000000001</v>
      </c>
      <c r="P523" s="862">
        <v>43892</v>
      </c>
      <c r="Q523" s="862">
        <v>43906</v>
      </c>
      <c r="R523" s="642">
        <f>(K523-O523)/O523*100</f>
        <v>7.1428571428571281</v>
      </c>
      <c r="S523" s="701">
        <f>IF(INDEX(Historical!$D$7:$D$1254,MATCH(B523,Historical!$B$7:$B$1278,0))=0,"n/a",(INDEX(Historical!$C$7:$C$1256,MATCH(B523,Historical!$B$7:$B$1278,0))/INDEX(Historical!$D$7:$D$1254,MATCH(B523,Historical!$B$7:$B$1278,0))-1)*100)</f>
        <v>7.6923076923077094</v>
      </c>
      <c r="T523" s="701">
        <f>IF(INDEX(Historical!$F$7:$F$1247,MATCH(B523,Historical!$B$7:$B$1278,0))=0,"n/a",((INDEX(Historical!$C$7:$C$1256,MATCH(B523,Historical!$B$7:$B$1278,0))/INDEX(Historical!$F$7:$F$1247,MATCH(B523,Historical!$B$7:$B$1278,0)))^(1/3)-1)*100)</f>
        <v>17.471461463932549</v>
      </c>
      <c r="U523" s="701">
        <f>IF(INDEX(Historical!$H$7:$H$1247,MATCH(B523,Historical!$B$7:$B$1278,0))=0,"n/a",((INDEX(Historical!$C$7:$C$1256,MATCH(B523,Historical!$B$7:$B$1278,0))/INDEX(Historical!$H$7:$H$1247,MATCH(B523,Historical!$B$7:$B$1278,0)))^(1/5)-1)*100)</f>
        <v>27.897378068172184</v>
      </c>
      <c r="V523" s="701">
        <f>IF(INDEX(Historical!$O$7:$O$1247,MATCH(B523,Historical!$B$7:$B$1278,0))=0,"n/a",((INDEX(Historical!$C$7:$C$1256,MATCH(B523,Historical!$B$7:$B$1278,0))/INDEX(Historical!$O$7:$O$1247,MATCH(B523,Historical!$B$7:$B$1278,0)))^(1/10)-1)*100)</f>
        <v>9.0085935729127709</v>
      </c>
      <c r="W523" s="702">
        <f>IF(OR(U523&lt;=0,U523="n/a",V523&lt;=0,V523="n/a"),"n/a",U523/V523)</f>
        <v>3.0967517673407543</v>
      </c>
      <c r="X523" s="703">
        <f>IF(OR(AJ523&lt;=0,AJ523="n/a",U523&lt;=0,U523="n/a"),"n/a",U523/AJ523)</f>
        <v>2.9997180718464711</v>
      </c>
      <c r="Y523" s="669" t="s">
        <v>437</v>
      </c>
      <c r="Z523" s="651">
        <f>IF(OR(AC523&lt;0.01,AC523="n/a"),"n/a",M523/AC523*100)</f>
        <v>30.76923076923077</v>
      </c>
      <c r="AA523" s="887">
        <f>IF(OR(AC523&lt;0.01,AC523="n/a"),"n/a",I523/AC523)</f>
        <v>8.8666666666666671</v>
      </c>
      <c r="AB523" s="888">
        <v>12</v>
      </c>
      <c r="AC523" s="866">
        <v>1.95</v>
      </c>
      <c r="AD523" s="866" t="s">
        <v>136</v>
      </c>
      <c r="AE523" s="866">
        <v>2.02</v>
      </c>
      <c r="AF523" s="866">
        <v>0.73</v>
      </c>
      <c r="AG523" s="866">
        <v>8.6</v>
      </c>
      <c r="AH523" s="866">
        <v>6</v>
      </c>
      <c r="AI523" s="866" t="s">
        <v>136</v>
      </c>
      <c r="AJ523" s="866">
        <v>9.3000000000000007</v>
      </c>
      <c r="AK523" s="866" t="s">
        <v>136</v>
      </c>
      <c r="AL523" s="879">
        <v>98.55</v>
      </c>
      <c r="AM523" s="873">
        <v>4.5999999999999996</v>
      </c>
      <c r="AN523" s="866">
        <v>0.11</v>
      </c>
      <c r="AO523" s="740">
        <f>IF(U523="n/a","n/a",IF(AA523&lt;0,"n/a",IF(AA523="n/a","n/a",J523+U523-AA523)))</f>
        <v>22.500925398035303</v>
      </c>
      <c r="AP523" s="741">
        <f>IF(U523="n/a","n/a",J523+U523)</f>
        <v>31.36759206470197</v>
      </c>
      <c r="AQ523" s="889">
        <f>IF(OR(AC523&lt;0.01,AF523="n/a"),"n/a",(I523/SQRT(22.5*AC523*(I523/AF523))-1)*100)</f>
        <v>-46.364743491424029</v>
      </c>
      <c r="AR523" s="651">
        <f>INDEX(Historical!$C$7:$C$1256,MATCH(B523,Historical!$B$7:$B$1278,0))*IF(AH523="n/a",1.03,IF(AH523&lt;0,1.01,IF(AH523&gt;10,1.1,(1+AH523/100))))</f>
        <v>0.59360000000000013</v>
      </c>
      <c r="AS523" s="887">
        <f>IF($AI523="n/a",1.03*AR523,IF($AI523&lt;0,1.01*AR523,IF($AI523&gt;10,1.1*AR523,(1+$AI523/100)*AR523)))</f>
        <v>0.61140800000000017</v>
      </c>
      <c r="AT523" s="887">
        <f>IF($AK523="n/a",1.03*AS523,IF($AK523&lt;0,1.01*AS523,IF($AK523&gt;10,1.1*AS523,(1+$AK523/100)*AS523)))</f>
        <v>0.62975024000000024</v>
      </c>
      <c r="AU523" s="887">
        <f>IF($AK523="n/a",1.03*AT523,IF($AK523&lt;0,1.01*AT523,IF($AK523&gt;10,1.1*AT523,(1+$AK523/100)*AT523)))</f>
        <v>0.64864274720000026</v>
      </c>
      <c r="AV523" s="887">
        <f>IF($AK523="n/a",1.03*AU523,IF($AK523&lt;0,1.01*AU523,IF($AK523&gt;10,1.1*AU523,(1+$AK523/100)*AU523)))</f>
        <v>0.66810202961600029</v>
      </c>
      <c r="AW523" s="651">
        <f>SUM(AR523:AV523)</f>
        <v>3.151503016816001</v>
      </c>
      <c r="AX523" s="748">
        <f>AW523/I523*100</f>
        <v>18.227316465101222</v>
      </c>
      <c r="AY523" s="935">
        <v>0.65</v>
      </c>
      <c r="AZ523" s="873">
        <v>30</v>
      </c>
      <c r="BA523" s="873">
        <v>-47.599999999999994</v>
      </c>
      <c r="BB523" s="873">
        <v>2.33</v>
      </c>
      <c r="BC523" s="873">
        <v>-11.59</v>
      </c>
      <c r="BE523" s="624">
        <v>2013</v>
      </c>
      <c r="BF523" s="899">
        <f>IF(BE523&gt;2008,0,IF(BE523&gt;2001,1,IF(BE523&gt;1990,2,IF(BE523&gt;1980,3,IF(BE523&gt;1973,4,IF(BE523&gt;1970,5,IF(BE523&gt;1960,6,IF(BE523&gt;1958,7,IF(BE523&gt;1953,8,9)))))))))</f>
        <v>0</v>
      </c>
      <c r="BG523" s="883">
        <v>0.89999999999999991</v>
      </c>
    </row>
    <row r="524" spans="1:59" ht="11.25" customHeight="1" x14ac:dyDescent="0.2">
      <c r="A524" s="882" t="s">
        <v>4652</v>
      </c>
      <c r="B524" s="876" t="s">
        <v>2656</v>
      </c>
      <c r="C524" s="933" t="s">
        <v>108</v>
      </c>
      <c r="D524" s="933" t="s">
        <v>4341</v>
      </c>
      <c r="E524" s="733">
        <v>5</v>
      </c>
      <c r="F524" s="1158">
        <v>740</v>
      </c>
      <c r="G524" s="1178" t="s">
        <v>106</v>
      </c>
      <c r="H524" s="1178" t="s">
        <v>106</v>
      </c>
      <c r="I524" s="875">
        <v>22.6</v>
      </c>
      <c r="J524" s="651">
        <f>(M524/I524)*100</f>
        <v>6.1946902654867246</v>
      </c>
      <c r="K524" s="878">
        <v>0.35</v>
      </c>
      <c r="L524" s="888">
        <v>4</v>
      </c>
      <c r="M524" s="642">
        <f>K524*L524</f>
        <v>1.4</v>
      </c>
      <c r="N524" s="871" t="s">
        <v>1239</v>
      </c>
      <c r="O524" s="734">
        <v>0.34</v>
      </c>
      <c r="P524" s="862">
        <v>44134</v>
      </c>
      <c r="Q524" s="862">
        <v>44151</v>
      </c>
      <c r="R524" s="642">
        <f>(K524-O524)/O524*100</f>
        <v>2.9411764705882213</v>
      </c>
      <c r="S524" s="701">
        <f>IF(INDEX(Historical!$D$7:$D$1254,MATCH(B524,Historical!$B$7:$B$1278,0))=0,"n/a",(INDEX(Historical!$C$7:$C$1256,MATCH(B524,Historical!$B$7:$B$1278,0))/INDEX(Historical!$D$7:$D$1254,MATCH(B524,Historical!$B$7:$B$1278,0))-1)*100)</f>
        <v>17.857142857142861</v>
      </c>
      <c r="T524" s="701">
        <f>IF(INDEX(Historical!$F$7:$F$1247,MATCH(B524,Historical!$B$7:$B$1278,0))=0,"n/a",((INDEX(Historical!$C$7:$C$1256,MATCH(B524,Historical!$B$7:$B$1278,0))/INDEX(Historical!$F$7:$F$1247,MATCH(B524,Historical!$B$7:$B$1278,0)))^(1/3)-1)*100)</f>
        <v>27.29108424148723</v>
      </c>
      <c r="U524" s="701">
        <f>IF(INDEX(Historical!$H$7:$H$1247,MATCH(B524,Historical!$B$7:$B$1278,0))=0,"n/a",((INDEX(Historical!$C$7:$C$1256,MATCH(B524,Historical!$B$7:$B$1278,0))/INDEX(Historical!$H$7:$H$1247,MATCH(B524,Historical!$B$7:$B$1278,0)))^(1/5)-1)*100)</f>
        <v>17.080491296489232</v>
      </c>
      <c r="V524" s="701">
        <f>IF(INDEX(Historical!$O$7:$O$1247,MATCH(B524,Historical!$B$7:$B$1278,0))=0,"n/a",((INDEX(Historical!$C$7:$C$1256,MATCH(B524,Historical!$B$7:$B$1278,0))/INDEX(Historical!$O$7:$O$1247,MATCH(B524,Historical!$B$7:$B$1278,0)))^(1/10)-1)*100)</f>
        <v>5.2675908959087803</v>
      </c>
      <c r="W524" s="702">
        <f>IF(OR(U524&lt;=0,U524="n/a",V524&lt;=0,V524="n/a"),"n/a",U524/V524)</f>
        <v>3.2425622327191861</v>
      </c>
      <c r="X524" s="703">
        <f>IF(OR(AJ524&lt;=0,AJ524="n/a",U524&lt;=0,U524="n/a"),"n/a",U524/AJ524)</f>
        <v>1.2028514997527628</v>
      </c>
      <c r="Y524" s="877"/>
      <c r="Z524" s="651">
        <f>IF(OR(AC524&lt;0.01,AC524="n/a"),"n/a",M524/AC524*100)</f>
        <v>85.889570552147248</v>
      </c>
      <c r="AA524" s="887">
        <f>IF(OR(AC524&lt;0.01,AC524="n/a"),"n/a",I524/AC524)</f>
        <v>13.865030674846627</v>
      </c>
      <c r="AB524" s="888">
        <v>12</v>
      </c>
      <c r="AC524" s="866">
        <v>1.63</v>
      </c>
      <c r="AD524" s="866">
        <v>1.74</v>
      </c>
      <c r="AE524" s="866">
        <v>2.66</v>
      </c>
      <c r="AF524" s="866">
        <v>0.78</v>
      </c>
      <c r="AG524" s="866">
        <v>5.7</v>
      </c>
      <c r="AH524" s="866">
        <v>11</v>
      </c>
      <c r="AI524" s="866">
        <v>56.26</v>
      </c>
      <c r="AJ524" s="866">
        <v>14.2</v>
      </c>
      <c r="AK524" s="866">
        <v>8</v>
      </c>
      <c r="AL524" s="879">
        <v>441.38</v>
      </c>
      <c r="AM524" s="873">
        <v>2.7</v>
      </c>
      <c r="AN524" s="866">
        <v>0.01</v>
      </c>
      <c r="AO524" s="740">
        <f>IF(U524="n/a","n/a",IF(AA524&lt;0,"n/a",IF(AA524="n/a","n/a",J524+U524-AA524)))</f>
        <v>9.410150887129328</v>
      </c>
      <c r="AP524" s="741">
        <f>IF(U524="n/a","n/a",J524+U524)</f>
        <v>23.275181561975955</v>
      </c>
      <c r="AQ524" s="889">
        <f>IF(OR(AC524&lt;0.01,AF524="n/a"),"n/a",(I524/SQRT(22.5*AC524*(I524/AF524))-1)*100)</f>
        <v>-30.670756766858009</v>
      </c>
      <c r="AR524" s="651">
        <f>INDEX(Historical!$C$7:$C$1256,MATCH(B524,Historical!$B$7:$B$1278,0))*IF(AH524="n/a",1.03,IF(AH524&lt;0,1.01,IF(AH524&gt;10,1.1,(1+AH524/100))))</f>
        <v>1.4520000000000002</v>
      </c>
      <c r="AS524" s="887">
        <f>IF($AI524="n/a",1.03*AR524,IF($AI524&lt;0,1.01*AR524,IF($AI524&gt;10,1.1*AR524,(1+$AI524/100)*AR524)))</f>
        <v>1.5972000000000004</v>
      </c>
      <c r="AT524" s="887">
        <f>IF($AK524="n/a",1.03*AS524,IF($AK524&lt;0,1.01*AS524,IF($AK524&gt;10,1.1*AS524,(1+$AK524/100)*AS524)))</f>
        <v>1.7249760000000005</v>
      </c>
      <c r="AU524" s="887">
        <f>IF($AK524="n/a",1.03*AT524,IF($AK524&lt;0,1.01*AT524,IF($AK524&gt;10,1.1*AT524,(1+$AK524/100)*AT524)))</f>
        <v>1.8629740800000008</v>
      </c>
      <c r="AV524" s="887">
        <f>IF($AK524="n/a",1.03*AU524,IF($AK524&lt;0,1.01*AU524,IF($AK524&gt;10,1.1*AU524,(1+$AK524/100)*AU524)))</f>
        <v>2.0120120064000009</v>
      </c>
      <c r="AW524" s="651">
        <f>SUM(AR524:AV524)</f>
        <v>8.6491620864000041</v>
      </c>
      <c r="AX524" s="748">
        <f>AW524/I524*100</f>
        <v>38.27062870088497</v>
      </c>
      <c r="AY524" s="935">
        <v>1.1000000000000001</v>
      </c>
      <c r="AZ524" s="873">
        <v>26.22</v>
      </c>
      <c r="BA524" s="873">
        <v>-42.46</v>
      </c>
      <c r="BB524" s="873">
        <v>7.6300000000000008</v>
      </c>
      <c r="BC524" s="873">
        <v>-2.83</v>
      </c>
      <c r="BE524" s="624">
        <v>2016</v>
      </c>
      <c r="BF524" s="899">
        <f>IF(BE524&gt;2008,0,IF(BE524&gt;2001,1,IF(BE524&gt;1990,2,IF(BE524&gt;1980,3,IF(BE524&gt;1973,4,IF(BE524&gt;1970,5,IF(BE524&gt;1960,6,IF(BE524&gt;1958,7,IF(BE524&gt;1953,8,9)))))))))</f>
        <v>0</v>
      </c>
      <c r="BG524" s="883">
        <v>0.70000000000000007</v>
      </c>
    </row>
    <row r="525" spans="1:59" ht="11.25" customHeight="1" x14ac:dyDescent="0.2">
      <c r="A525" s="872" t="s">
        <v>1586</v>
      </c>
      <c r="B525" s="876" t="s">
        <v>34</v>
      </c>
      <c r="C525" s="933" t="s">
        <v>131</v>
      </c>
      <c r="D525" s="933" t="s">
        <v>4331</v>
      </c>
      <c r="E525" s="733">
        <v>9</v>
      </c>
      <c r="F525" s="1158">
        <v>470</v>
      </c>
      <c r="G525" s="1182" t="s">
        <v>37</v>
      </c>
      <c r="H525" s="1182" t="s">
        <v>37</v>
      </c>
      <c r="I525" s="875">
        <v>58.15</v>
      </c>
      <c r="J525" s="651">
        <f>(M525/I525)*100</f>
        <v>3.3705932932072225</v>
      </c>
      <c r="K525" s="878">
        <v>0.49</v>
      </c>
      <c r="L525" s="888">
        <v>4</v>
      </c>
      <c r="M525" s="642">
        <f>K525*L525</f>
        <v>1.96</v>
      </c>
      <c r="N525" s="871" t="s">
        <v>318</v>
      </c>
      <c r="O525" s="734">
        <v>0.47</v>
      </c>
      <c r="P525" s="862">
        <v>43899</v>
      </c>
      <c r="Q525" s="862">
        <v>43921</v>
      </c>
      <c r="R525" s="642">
        <f>(K525-O525)/O525*100</f>
        <v>4.2553191489361746</v>
      </c>
      <c r="S525" s="701">
        <f>IF(INDEX(Historical!$D$7:$D$1254,MATCH(B525,Historical!$B$7:$B$1278,0))=0,"n/a",(INDEX(Historical!$C$7:$C$1256,MATCH(B525,Historical!$B$7:$B$1278,0))/INDEX(Historical!$D$7:$D$1254,MATCH(B525,Historical!$B$7:$B$1278,0))-1)*100)</f>
        <v>4.4444444444444287</v>
      </c>
      <c r="T525" s="701">
        <f>IF(INDEX(Historical!$F$7:$F$1247,MATCH(B525,Historical!$B$7:$B$1278,0))=0,"n/a",((INDEX(Historical!$C$7:$C$1256,MATCH(B525,Historical!$B$7:$B$1278,0))/INDEX(Historical!$F$7:$F$1247,MATCH(B525,Historical!$B$7:$B$1278,0)))^(1/3)-1)*100)</f>
        <v>4.6577355357731998</v>
      </c>
      <c r="U525" s="701">
        <f>IF(INDEX(Historical!$H$7:$H$1247,MATCH(B525,Historical!$B$7:$B$1278,0))=0,"n/a",((INDEX(Historical!$C$7:$C$1256,MATCH(B525,Historical!$B$7:$B$1278,0))/INDEX(Historical!$H$7:$H$1247,MATCH(B525,Historical!$B$7:$B$1278,0)))^(1/5)-1)*100)</f>
        <v>4.9009030249425933</v>
      </c>
      <c r="V525" s="701">
        <f>IF(INDEX(Historical!$O$7:$O$1247,MATCH(B525,Historical!$B$7:$B$1278,0))=0,"n/a",((INDEX(Historical!$C$7:$C$1256,MATCH(B525,Historical!$B$7:$B$1278,0))/INDEX(Historical!$O$7:$O$1247,MATCH(B525,Historical!$B$7:$B$1278,0)))^(1/10)-1)*100)</f>
        <v>3.5215154089348832</v>
      </c>
      <c r="W525" s="702">
        <f>IF(OR(U525&lt;=0,U525="n/a",V525&lt;=0,V525="n/a"),"n/a",U525/V525)</f>
        <v>1.3917028482987441</v>
      </c>
      <c r="X525" s="703">
        <f>IF(OR(AJ525&lt;=0,AJ525="n/a",U525&lt;=0,U525="n/a"),"n/a",U525/AJ525)</f>
        <v>2.2276831931557246</v>
      </c>
      <c r="Y525" s="654"/>
      <c r="Z525" s="651">
        <f>IF(OR(AC525&lt;0.01,AC525="n/a"),"n/a",M525/AC525*100)</f>
        <v>57.142857142857139</v>
      </c>
      <c r="AA525" s="887">
        <f>IF(OR(AC525&lt;0.01,AC525="n/a"),"n/a",I525/AC525)</f>
        <v>16.953352769679299</v>
      </c>
      <c r="AB525" s="888">
        <v>12</v>
      </c>
      <c r="AC525" s="866">
        <v>3.43</v>
      </c>
      <c r="AD525" s="866">
        <v>11.56</v>
      </c>
      <c r="AE525" s="866">
        <v>3.06</v>
      </c>
      <c r="AF525" s="866">
        <v>1.89</v>
      </c>
      <c r="AG525" s="866">
        <v>11.4</v>
      </c>
      <c r="AH525" s="866">
        <v>17.7</v>
      </c>
      <c r="AI525" s="866">
        <v>0.27</v>
      </c>
      <c r="AJ525" s="866">
        <v>2.1999999999999997</v>
      </c>
      <c r="AK525" s="866">
        <v>1.47</v>
      </c>
      <c r="AL525" s="879">
        <v>29390</v>
      </c>
      <c r="AM525" s="873">
        <v>0.06</v>
      </c>
      <c r="AN525" s="866">
        <v>1.0900000000000001</v>
      </c>
      <c r="AO525" s="740">
        <f>IF(U525="n/a","n/a",IF(AA525&lt;0,"n/a",IF(AA525="n/a","n/a",J525+U525-AA525)))</f>
        <v>-8.6818564515294838</v>
      </c>
      <c r="AP525" s="741">
        <f>IF(U525="n/a","n/a",J525+U525)</f>
        <v>8.2714963181498149</v>
      </c>
      <c r="AQ525" s="889">
        <f>IF(OR(AC525&lt;0.01,AF525="n/a"),"n/a",(I525/SQRT(22.5*AC525*(I525/AF525))-1)*100)</f>
        <v>19.334891488326299</v>
      </c>
      <c r="AR525" s="651">
        <f>INDEX(Historical!$C$7:$C$1256,MATCH(B525,Historical!$B$7:$B$1278,0))*IF(AH525="n/a",1.03,IF(AH525&lt;0,1.01,IF(AH525&gt;10,1.1,(1+AH525/100))))</f>
        <v>2.0680000000000001</v>
      </c>
      <c r="AS525" s="887">
        <f>IF($AI525="n/a",1.03*AR525,IF($AI525&lt;0,1.01*AR525,IF($AI525&gt;10,1.1*AR525,(1+$AI525/100)*AR525)))</f>
        <v>2.0735836000000001</v>
      </c>
      <c r="AT525" s="887">
        <f>IF($AK525="n/a",1.03*AS525,IF($AK525&lt;0,1.01*AS525,IF($AK525&gt;10,1.1*AS525,(1+$AK525/100)*AS525)))</f>
        <v>2.1040652789199998</v>
      </c>
      <c r="AU525" s="887">
        <f>IF($AK525="n/a",1.03*AT525,IF($AK525&lt;0,1.01*AT525,IF($AK525&gt;10,1.1*AT525,(1+$AK525/100)*AT525)))</f>
        <v>2.1349950385201235</v>
      </c>
      <c r="AV525" s="887">
        <f>IF($AK525="n/a",1.03*AU525,IF($AK525&lt;0,1.01*AU525,IF($AK525&gt;10,1.1*AU525,(1+$AK525/100)*AU525)))</f>
        <v>2.1663794655863691</v>
      </c>
      <c r="AW525" s="651">
        <f>SUM(AR525:AV525)</f>
        <v>10.547023383026493</v>
      </c>
      <c r="AX525" s="748">
        <f>AW525/I525*100</f>
        <v>18.137615448024924</v>
      </c>
      <c r="AY525" s="935">
        <v>0.61</v>
      </c>
      <c r="AZ525" s="873">
        <v>67.34</v>
      </c>
      <c r="BA525" s="873">
        <v>-8.68</v>
      </c>
      <c r="BB525" s="873">
        <v>5.37</v>
      </c>
      <c r="BC525" s="873">
        <v>10.52</v>
      </c>
      <c r="BE525" s="624">
        <v>2012</v>
      </c>
      <c r="BF525" s="899">
        <f>IF(BE525&gt;2008,0,IF(BE525&gt;2001,1,IF(BE525&gt;1990,2,IF(BE525&gt;1980,3,IF(BE525&gt;1973,4,IF(BE525&gt;1970,5,IF(BE525&gt;1960,6,IF(BE525&gt;1958,7,IF(BE525&gt;1953,8,9)))))))))</f>
        <v>0</v>
      </c>
      <c r="BG525" s="883">
        <v>3.5999999999999996</v>
      </c>
    </row>
    <row r="526" spans="1:59" ht="11.25" customHeight="1" x14ac:dyDescent="0.2">
      <c r="A526" s="864" t="s">
        <v>316</v>
      </c>
      <c r="B526" s="876" t="s">
        <v>317</v>
      </c>
      <c r="C526" s="933" t="s">
        <v>128</v>
      </c>
      <c r="D526" s="933" t="s">
        <v>4349</v>
      </c>
      <c r="E526" s="733">
        <v>48</v>
      </c>
      <c r="F526" s="1158">
        <v>41</v>
      </c>
      <c r="G526" s="1154" t="s">
        <v>115</v>
      </c>
      <c r="H526" s="1154" t="s">
        <v>115</v>
      </c>
      <c r="I526" s="866">
        <v>133.29</v>
      </c>
      <c r="J526" s="651">
        <f>(M526/I526)*100</f>
        <v>3.0684972616100237</v>
      </c>
      <c r="K526" s="878">
        <v>1.0225</v>
      </c>
      <c r="L526" s="888">
        <v>4</v>
      </c>
      <c r="M526" s="642">
        <f>K526*L526</f>
        <v>4.09</v>
      </c>
      <c r="N526" s="871" t="s">
        <v>318</v>
      </c>
      <c r="O526" s="734">
        <v>0.95499999999999996</v>
      </c>
      <c r="P526" s="862">
        <v>43986</v>
      </c>
      <c r="Q526" s="862">
        <v>44012</v>
      </c>
      <c r="R526" s="642">
        <f>(K526-O526)/O526*100</f>
        <v>7.0680628272251314</v>
      </c>
      <c r="S526" s="701">
        <f>IF(INDEX(Historical!$D$7:$D$1254,MATCH(B526,Historical!$B$7:$B$1278,0))=0,"n/a",(INDEX(Historical!$C$7:$C$1256,MATCH(B526,Historical!$B$7:$B$1278,0))/INDEX(Historical!$D$7:$D$1254,MATCH(B526,Historical!$B$7:$B$1278,0))-1)*100)</f>
        <v>8.6580086580086757</v>
      </c>
      <c r="T526" s="701">
        <f>IF(INDEX(Historical!$F$7:$F$1247,MATCH(B526,Historical!$B$7:$B$1278,0))=0,"n/a",((INDEX(Historical!$C$7:$C$1256,MATCH(B526,Historical!$B$7:$B$1278,0))/INDEX(Historical!$F$7:$F$1247,MATCH(B526,Historical!$B$7:$B$1278,0)))^(1/3)-1)*100)</f>
        <v>8.9659134497745754</v>
      </c>
      <c r="U526" s="701">
        <f>IF(INDEX(Historical!$H$7:$H$1247,MATCH(B526,Historical!$B$7:$B$1278,0))=0,"n/a",((INDEX(Historical!$C$7:$C$1256,MATCH(B526,Historical!$B$7:$B$1278,0))/INDEX(Historical!$H$7:$H$1247,MATCH(B526,Historical!$B$7:$B$1278,0)))^(1/5)-1)*100)</f>
        <v>9.0177522506611929</v>
      </c>
      <c r="V526" s="701">
        <f>IF(INDEX(Historical!$O$7:$O$1247,MATCH(B526,Historical!$B$7:$B$1278,0))=0,"n/a",((INDEX(Historical!$C$7:$C$1256,MATCH(B526,Historical!$B$7:$B$1278,0))/INDEX(Historical!$O$7:$O$1247,MATCH(B526,Historical!$B$7:$B$1278,0)))^(1/10)-1)*100)</f>
        <v>7.9624404817293826</v>
      </c>
      <c r="W526" s="702">
        <f>IF(OR(U526&lt;=0,U526="n/a",V526&lt;=0,V526="n/a"),"n/a",U526/V526)</f>
        <v>1.1325362206918004</v>
      </c>
      <c r="X526" s="703">
        <f>IF(OR(AJ526&lt;=0,AJ526="n/a",U526&lt;=0,U526="n/a"),"n/a",U526/AJ526)</f>
        <v>2.2544380626652982</v>
      </c>
      <c r="Y526" s="668"/>
      <c r="Z526" s="651">
        <f>IF(OR(AC526&lt;0.01,AC526="n/a"),"n/a",M526/AC526*100)</f>
        <v>80.830039525691703</v>
      </c>
      <c r="AA526" s="887">
        <f>IF(OR(AC526&lt;0.01,AC526="n/a"),"n/a",I526/AC526)</f>
        <v>26.341897233201582</v>
      </c>
      <c r="AB526" s="888">
        <v>12</v>
      </c>
      <c r="AC526" s="866">
        <v>5.0599999999999996</v>
      </c>
      <c r="AD526" s="866">
        <v>4.46</v>
      </c>
      <c r="AE526" s="866">
        <v>2.69</v>
      </c>
      <c r="AF526" s="866">
        <v>13.68</v>
      </c>
      <c r="AG526" s="866">
        <v>51.9</v>
      </c>
      <c r="AH526" s="866">
        <v>-40.699999999999996</v>
      </c>
      <c r="AI526" s="866">
        <v>9.32</v>
      </c>
      <c r="AJ526" s="866">
        <v>4</v>
      </c>
      <c r="AK526" s="866">
        <v>5.8999999999999995</v>
      </c>
      <c r="AL526" s="879">
        <v>184270</v>
      </c>
      <c r="AM526" s="873">
        <v>0.1</v>
      </c>
      <c r="AN526" s="866">
        <v>3.31</v>
      </c>
      <c r="AO526" s="740">
        <f>IF(U526="n/a","n/a",IF(AA526&lt;0,"n/a",IF(AA526="n/a","n/a",J526+U526-AA526)))</f>
        <v>-14.255647720930366</v>
      </c>
      <c r="AP526" s="741">
        <f>IF(U526="n/a","n/a",J526+U526)</f>
        <v>12.086249512271216</v>
      </c>
      <c r="AQ526" s="889">
        <f>IF(OR(AC526&lt;0.01,AF526="n/a"),"n/a",(I526/SQRT(22.5*AC526*(I526/AF526))-1)*100)</f>
        <v>300.19836978411797</v>
      </c>
      <c r="AR526" s="651">
        <f>INDEX(Historical!$C$7:$C$1256,MATCH(B526,Historical!$B$7:$B$1278,0))*IF(AH526="n/a",1.03,IF(AH526&lt;0,1.01,IF(AH526&gt;10,1.1,(1+AH526/100))))</f>
        <v>3.8026500000000003</v>
      </c>
      <c r="AS526" s="887">
        <f>IF($AI526="n/a",1.03*AR526,IF($AI526&lt;0,1.01*AR526,IF($AI526&gt;10,1.1*AR526,(1+$AI526/100)*AR526)))</f>
        <v>4.1570569800000001</v>
      </c>
      <c r="AT526" s="887">
        <f>IF($AK526="n/a",1.03*AS526,IF($AK526&lt;0,1.01*AS526,IF($AK526&gt;10,1.1*AS526,(1+$AK526/100)*AS526)))</f>
        <v>4.4023233418199998</v>
      </c>
      <c r="AU526" s="887">
        <f>IF($AK526="n/a",1.03*AT526,IF($AK526&lt;0,1.01*AT526,IF($AK526&gt;10,1.1*AT526,(1+$AK526/100)*AT526)))</f>
        <v>4.6620604189873793</v>
      </c>
      <c r="AV526" s="887">
        <f>IF($AK526="n/a",1.03*AU526,IF($AK526&lt;0,1.01*AU526,IF($AK526&gt;10,1.1*AU526,(1+$AK526/100)*AU526)))</f>
        <v>4.9371219837076348</v>
      </c>
      <c r="AW526" s="651">
        <f>SUM(AR526:AV526)</f>
        <v>21.961212724515015</v>
      </c>
      <c r="AX526" s="748">
        <f>AW526/I526*100</f>
        <v>16.476264329293283</v>
      </c>
      <c r="AY526" s="935">
        <v>0.55000000000000004</v>
      </c>
      <c r="AZ526" s="873">
        <v>31.419999999999998</v>
      </c>
      <c r="BA526" s="873">
        <v>-9.4499999999999993</v>
      </c>
      <c r="BB526" s="873">
        <v>-3.06</v>
      </c>
      <c r="BC526" s="873">
        <v>-1.0900000000000001</v>
      </c>
      <c r="BE526" s="624">
        <v>1973</v>
      </c>
      <c r="BF526" s="899">
        <f>IF(BE526&gt;2008,0,IF(BE526&gt;2001,1,IF(BE526&gt;1990,2,IF(BE526&gt;1980,3,IF(BE526&gt;1973,4,IF(BE526&gt;1970,5,IF(BE526&gt;1960,6,IF(BE526&gt;1958,7,IF(BE526&gt;1953,8,9)))))))))</f>
        <v>5</v>
      </c>
      <c r="BG526" s="883">
        <v>8.2000000000000011</v>
      </c>
    </row>
    <row r="527" spans="1:59" ht="11.25" customHeight="1" x14ac:dyDescent="0.2">
      <c r="A527" s="864" t="s">
        <v>1548</v>
      </c>
      <c r="B527" s="876" t="s">
        <v>1549</v>
      </c>
      <c r="C527" s="933" t="s">
        <v>245</v>
      </c>
      <c r="D527" s="933" t="s">
        <v>4366</v>
      </c>
      <c r="E527" s="733">
        <v>12</v>
      </c>
      <c r="F527" s="1158">
        <v>287</v>
      </c>
      <c r="G527" s="1127" t="s">
        <v>106</v>
      </c>
      <c r="H527" s="1127" t="s">
        <v>106</v>
      </c>
      <c r="I527" s="875">
        <v>29.58</v>
      </c>
      <c r="J527" s="651">
        <f>(M527/I527)*100</f>
        <v>3.7863421230561198</v>
      </c>
      <c r="K527" s="878">
        <v>0.28000000000000003</v>
      </c>
      <c r="L527" s="888">
        <v>4</v>
      </c>
      <c r="M527" s="642">
        <f>K527*L527</f>
        <v>1.1200000000000001</v>
      </c>
      <c r="N527" s="871" t="s">
        <v>966</v>
      </c>
      <c r="O527" s="734">
        <v>0.27</v>
      </c>
      <c r="P527" s="862">
        <v>43965</v>
      </c>
      <c r="Q527" s="862">
        <v>43973</v>
      </c>
      <c r="R527" s="642">
        <f>(K527-O527)/O527*100</f>
        <v>3.7037037037037068</v>
      </c>
      <c r="S527" s="701">
        <f>IF(INDEX(Historical!$D$7:$D$1254,MATCH(B527,Historical!$B$7:$B$1278,0))=0,"n/a",(INDEX(Historical!$C$7:$C$1256,MATCH(B527,Historical!$B$7:$B$1278,0))/INDEX(Historical!$D$7:$D$1254,MATCH(B527,Historical!$B$7:$B$1278,0))-1)*100)</f>
        <v>3.8461538461538547</v>
      </c>
      <c r="T527" s="701">
        <f>IF(INDEX(Historical!$F$7:$F$1247,MATCH(B527,Historical!$B$7:$B$1278,0))=0,"n/a",((INDEX(Historical!$C$7:$C$1256,MATCH(B527,Historical!$B$7:$B$1278,0))/INDEX(Historical!$F$7:$F$1247,MATCH(B527,Historical!$B$7:$B$1278,0)))^(1/3)-1)*100)</f>
        <v>12.924323465723431</v>
      </c>
      <c r="U527" s="701">
        <f>IF(INDEX(Historical!$H$7:$H$1247,MATCH(B527,Historical!$B$7:$B$1278,0))=0,"n/a",((INDEX(Historical!$C$7:$C$1256,MATCH(B527,Historical!$B$7:$B$1278,0))/INDEX(Historical!$H$7:$H$1247,MATCH(B527,Historical!$B$7:$B$1278,0)))^(1/5)-1)*100)</f>
        <v>9.6940240464664651</v>
      </c>
      <c r="V527" s="701">
        <f>IF(INDEX(Historical!$O$7:$O$1247,MATCH(B527,Historical!$B$7:$B$1278,0))=0,"n/a",((INDEX(Historical!$C$7:$C$1256,MATCH(B527,Historical!$B$7:$B$1278,0))/INDEX(Historical!$O$7:$O$1247,MATCH(B527,Historical!$B$7:$B$1278,0)))^(1/10)-1)*100)</f>
        <v>18.369380853048423</v>
      </c>
      <c r="W527" s="702">
        <f>IF(OR(U527&lt;=0,U527="n/a",V527&lt;=0,V527="n/a"),"n/a",U527/V527)</f>
        <v>0.52772731558111985</v>
      </c>
      <c r="X527" s="703">
        <f>IF(OR(AJ527&lt;=0,AJ527="n/a",U527&lt;=0,U527="n/a"),"n/a",U527/AJ527)</f>
        <v>1.1679547043935499</v>
      </c>
      <c r="Y527" s="673" t="s">
        <v>4496</v>
      </c>
      <c r="Z527" s="651">
        <f>IF(OR(AC527&lt;0.01,AC527="n/a"),"n/a",M527/AC527*100)</f>
        <v>79.432624113475185</v>
      </c>
      <c r="AA527" s="887">
        <f>IF(OR(AC527&lt;0.01,AC527="n/a"),"n/a",I527/AC527)</f>
        <v>20.978723404255319</v>
      </c>
      <c r="AB527" s="888">
        <v>3</v>
      </c>
      <c r="AC527" s="866">
        <v>1.41</v>
      </c>
      <c r="AD527" s="866">
        <v>3.44</v>
      </c>
      <c r="AE527" s="866">
        <v>1.95</v>
      </c>
      <c r="AF527" s="866">
        <v>4.45</v>
      </c>
      <c r="AG527" s="866">
        <v>21.9</v>
      </c>
      <c r="AH527" s="866">
        <v>-30</v>
      </c>
      <c r="AI527" s="866">
        <v>10.459999999999999</v>
      </c>
      <c r="AJ527" s="866">
        <v>8.3000000000000007</v>
      </c>
      <c r="AK527" s="866">
        <v>6.09</v>
      </c>
      <c r="AL527" s="879">
        <v>586.57000000000005</v>
      </c>
      <c r="AM527" s="873">
        <v>3.8</v>
      </c>
      <c r="AN527" s="866">
        <v>0</v>
      </c>
      <c r="AO527" s="740">
        <f>IF(U527="n/a","n/a",IF(AA527&lt;0,"n/a",IF(AA527="n/a","n/a",J527+U527-AA527)))</f>
        <v>-7.498357234732735</v>
      </c>
      <c r="AP527" s="741">
        <f>IF(U527="n/a","n/a",J527+U527)</f>
        <v>13.480366169522584</v>
      </c>
      <c r="AQ527" s="889">
        <f>IF(OR(AC527&lt;0.01,AF527="n/a"),"n/a",(I527/SQRT(22.5*AC527*(I527/AF527))-1)*100)</f>
        <v>103.6940179658763</v>
      </c>
      <c r="AR527" s="651">
        <f>INDEX(Historical!$C$7:$C$1256,MATCH(B527,Historical!$B$7:$B$1278,0))*IF(AH527="n/a",1.03,IF(AH527&lt;0,1.01,IF(AH527&gt;10,1.1,(1+AH527/100))))</f>
        <v>1.0908</v>
      </c>
      <c r="AS527" s="887">
        <f>IF($AI527="n/a",1.03*AR527,IF($AI527&lt;0,1.01*AR527,IF($AI527&gt;10,1.1*AR527,(1+$AI527/100)*AR527)))</f>
        <v>1.1998800000000001</v>
      </c>
      <c r="AT527" s="887">
        <f>IF($AK527="n/a",1.03*AS527,IF($AK527&lt;0,1.01*AS527,IF($AK527&gt;10,1.1*AS527,(1+$AK527/100)*AS527)))</f>
        <v>1.2729526920000001</v>
      </c>
      <c r="AU527" s="887">
        <f>IF($AK527="n/a",1.03*AT527,IF($AK527&lt;0,1.01*AT527,IF($AK527&gt;10,1.1*AT527,(1+$AK527/100)*AT527)))</f>
        <v>1.3504755109427999</v>
      </c>
      <c r="AV527" s="887">
        <f>IF($AK527="n/a",1.03*AU527,IF($AK527&lt;0,1.01*AU527,IF($AK527&gt;10,1.1*AU527,(1+$AK527/100)*AU527)))</f>
        <v>1.4327194695592165</v>
      </c>
      <c r="AW527" s="651">
        <f>SUM(AR527:AV527)</f>
        <v>6.3468276725020161</v>
      </c>
      <c r="AX527" s="748">
        <f>AW527/I527*100</f>
        <v>21.456483003725545</v>
      </c>
      <c r="AY527" s="935">
        <v>0.7</v>
      </c>
      <c r="AZ527" s="873">
        <v>39.519999999999996</v>
      </c>
      <c r="BA527" s="873">
        <v>-31.019999999999996</v>
      </c>
      <c r="BB527" s="873">
        <v>-6.36</v>
      </c>
      <c r="BC527" s="873">
        <v>-6.69</v>
      </c>
      <c r="BE527" s="624">
        <v>2009</v>
      </c>
      <c r="BF527" s="899">
        <f>IF(BE527&gt;2008,0,IF(BE527&gt;2001,1,IF(BE527&gt;1990,2,IF(BE527&gt;1980,3,IF(BE527&gt;1973,4,IF(BE527&gt;1970,5,IF(BE527&gt;1960,6,IF(BE527&gt;1958,7,IF(BE527&gt;1953,8,9)))))))))</f>
        <v>0</v>
      </c>
      <c r="BG527" s="883">
        <v>18.399999999999999</v>
      </c>
    </row>
    <row r="528" spans="1:59" ht="11.25" customHeight="1" x14ac:dyDescent="0.2">
      <c r="A528" s="872" t="s">
        <v>4625</v>
      </c>
      <c r="B528" s="876" t="s">
        <v>4624</v>
      </c>
      <c r="C528" s="933" t="s">
        <v>108</v>
      </c>
      <c r="D528" s="933" t="s">
        <v>4334</v>
      </c>
      <c r="E528" s="733">
        <v>9</v>
      </c>
      <c r="F528" s="1158">
        <v>443</v>
      </c>
      <c r="G528" s="1140" t="s">
        <v>37</v>
      </c>
      <c r="H528" s="1140" t="s">
        <v>37</v>
      </c>
      <c r="I528" s="875">
        <v>17.989999999999998</v>
      </c>
      <c r="J528" s="651">
        <f>(M528/I528)*100</f>
        <v>4.8916064480266819</v>
      </c>
      <c r="K528" s="878">
        <v>0.22</v>
      </c>
      <c r="L528" s="888">
        <v>4</v>
      </c>
      <c r="M528" s="642">
        <f>K528*L528</f>
        <v>0.88</v>
      </c>
      <c r="N528" s="871" t="s">
        <v>432</v>
      </c>
      <c r="O528" s="738">
        <v>0.19</v>
      </c>
      <c r="P528" s="619">
        <v>43783</v>
      </c>
      <c r="Q528" s="619">
        <v>43791</v>
      </c>
      <c r="R528" s="642">
        <f>(K528-O528)/O528*100</f>
        <v>15.789473684210526</v>
      </c>
      <c r="S528" s="701">
        <f>IF(INDEX(Historical!$D$7:$D$1254,MATCH(B528,Historical!$B$7:$B$1278,0))=0,"n/a",(INDEX(Historical!$C$7:$C$1256,MATCH(B528,Historical!$B$7:$B$1278,0))/INDEX(Historical!$D$7:$D$1254,MATCH(B528,Historical!$B$7:$B$1278,0))-1)*100)</f>
        <v>23.4375</v>
      </c>
      <c r="T528" s="701">
        <f>IF(INDEX(Historical!$F$7:$F$1247,MATCH(B528,Historical!$B$7:$B$1278,0))=0,"n/a",((INDEX(Historical!$C$7:$C$1256,MATCH(B528,Historical!$B$7:$B$1278,0))/INDEX(Historical!$F$7:$F$1247,MATCH(B528,Historical!$B$7:$B$1278,0)))^(1/3)-1)*100)</f>
        <v>21.541559627143858</v>
      </c>
      <c r="U528" s="701">
        <f>IF(INDEX(Historical!$H$7:$H$1247,MATCH(B528,Historical!$B$7:$B$1278,0))=0,"n/a",((INDEX(Historical!$C$7:$C$1256,MATCH(B528,Historical!$B$7:$B$1278,0))/INDEX(Historical!$H$7:$H$1247,MATCH(B528,Historical!$B$7:$B$1278,0)))^(1/5)-1)*100)</f>
        <v>20.380297955963055</v>
      </c>
      <c r="V528" s="701">
        <f>IF(INDEX(Historical!$O$7:$O$1247,MATCH(B528,Historical!$B$7:$B$1278,0))=0,"n/a",((INDEX(Historical!$C$7:$C$1256,MATCH(B528,Historical!$B$7:$B$1278,0))/INDEX(Historical!$O$7:$O$1247,MATCH(B528,Historical!$B$7:$B$1278,0)))^(1/10)-1)*100)</f>
        <v>13.010920770739576</v>
      </c>
      <c r="W528" s="702">
        <f>IF(OR(U528&lt;=0,U528="n/a",V528&lt;=0,V528="n/a"),"n/a",U528/V528)</f>
        <v>1.5663993590520175</v>
      </c>
      <c r="X528" s="703">
        <f>IF(OR(AJ528&lt;=0,AJ528="n/a",U528&lt;=0,U528="n/a"),"n/a",U528/AJ528)</f>
        <v>1.3408090760502009</v>
      </c>
      <c r="Y528" s="674" t="s">
        <v>3976</v>
      </c>
      <c r="Z528" s="651">
        <f>IF(OR(AC528&lt;0.01,AC528="n/a"),"n/a",M528/AC528*100)</f>
        <v>68.75</v>
      </c>
      <c r="AA528" s="887">
        <f>IF(OR(AC528&lt;0.01,AC528="n/a"),"n/a",I528/AC528)</f>
        <v>14.054687499999998</v>
      </c>
      <c r="AB528" s="888">
        <v>12</v>
      </c>
      <c r="AC528" s="866">
        <v>1.28</v>
      </c>
      <c r="AD528" s="866">
        <v>1.56</v>
      </c>
      <c r="AE528" s="866">
        <v>4.0999999999999996</v>
      </c>
      <c r="AF528" s="866">
        <v>0.71</v>
      </c>
      <c r="AG528" s="866">
        <v>2.2999999999999998</v>
      </c>
      <c r="AH528" s="866">
        <v>9.6</v>
      </c>
      <c r="AI528" s="866">
        <v>58.01</v>
      </c>
      <c r="AJ528" s="866">
        <v>15.2</v>
      </c>
      <c r="AK528" s="866">
        <v>9</v>
      </c>
      <c r="AL528" s="879">
        <v>662.21</v>
      </c>
      <c r="AM528" s="873">
        <v>0.3</v>
      </c>
      <c r="AN528" s="866">
        <v>0.04</v>
      </c>
      <c r="AO528" s="740">
        <f>IF(U528="n/a","n/a",IF(AA528&lt;0,"n/a",IF(AA528="n/a","n/a",J528+U528-AA528)))</f>
        <v>11.217216903989739</v>
      </c>
      <c r="AP528" s="741">
        <f>IF(U528="n/a","n/a",J528+U528)</f>
        <v>25.271904403989737</v>
      </c>
      <c r="AQ528" s="889">
        <f>IF(OR(AC528&lt;0.01,AF528="n/a"),"n/a",(I528/SQRT(22.5*AC528*(I528/AF528))-1)*100)</f>
        <v>-33.403943643619392</v>
      </c>
      <c r="AR528" s="651">
        <f>INDEX(Historical!$C$7:$C$1256,MATCH(B528,Historical!$B$7:$B$1278,0))*IF(AH528="n/a",1.03,IF(AH528&lt;0,1.01,IF(AH528&gt;10,1.1,(1+AH528/100))))</f>
        <v>0.86584000000000005</v>
      </c>
      <c r="AS528" s="887">
        <f>IF($AI528="n/a",1.03*AR528,IF($AI528&lt;0,1.01*AR528,IF($AI528&gt;10,1.1*AR528,(1+$AI528/100)*AR528)))</f>
        <v>0.95242400000000016</v>
      </c>
      <c r="AT528" s="887">
        <f>IF($AK528="n/a",1.03*AS528,IF($AK528&lt;0,1.01*AS528,IF($AK528&gt;10,1.1*AS528,(1+$AK528/100)*AS528)))</f>
        <v>1.0381421600000003</v>
      </c>
      <c r="AU528" s="887">
        <f>IF($AK528="n/a",1.03*AT528,IF($AK528&lt;0,1.01*AT528,IF($AK528&gt;10,1.1*AT528,(1+$AK528/100)*AT528)))</f>
        <v>1.1315749544000004</v>
      </c>
      <c r="AV528" s="887">
        <f>IF($AK528="n/a",1.03*AU528,IF($AK528&lt;0,1.01*AU528,IF($AK528&gt;10,1.1*AU528,(1+$AK528/100)*AU528)))</f>
        <v>1.2334167002960006</v>
      </c>
      <c r="AW528" s="651">
        <f>SUM(AR528:AV528)</f>
        <v>5.2213978146960018</v>
      </c>
      <c r="AX528" s="748">
        <f>AW528/I528*100</f>
        <v>29.023890020544762</v>
      </c>
      <c r="AY528" s="935">
        <v>1.55</v>
      </c>
      <c r="AZ528" s="873">
        <v>63.839999999999996</v>
      </c>
      <c r="BA528" s="873">
        <v>-44.46</v>
      </c>
      <c r="BB528" s="873">
        <v>2.78</v>
      </c>
      <c r="BC528" s="873">
        <v>-4.8</v>
      </c>
      <c r="BE528" s="624">
        <v>2011</v>
      </c>
      <c r="BF528" s="899">
        <f>IF(BE528&gt;2008,0,IF(BE528&gt;2001,1,IF(BE528&gt;1990,2,IF(BE528&gt;1980,3,IF(BE528&gt;1973,4,IF(BE528&gt;1970,5,IF(BE528&gt;1960,6,IF(BE528&gt;1958,7,IF(BE528&gt;1953,8,9)))))))))</f>
        <v>0</v>
      </c>
      <c r="BG528" s="883">
        <v>0.3</v>
      </c>
    </row>
    <row r="529" spans="1:59" ht="11.25" customHeight="1" x14ac:dyDescent="0.2">
      <c r="A529" s="864" t="s">
        <v>1550</v>
      </c>
      <c r="B529" s="876" t="s">
        <v>1551</v>
      </c>
      <c r="C529" s="933" t="s">
        <v>153</v>
      </c>
      <c r="D529" s="933" t="s">
        <v>4351</v>
      </c>
      <c r="E529" s="733">
        <v>10</v>
      </c>
      <c r="F529" s="1158">
        <v>365</v>
      </c>
      <c r="G529" s="1119" t="s">
        <v>37</v>
      </c>
      <c r="H529" s="1119" t="s">
        <v>37</v>
      </c>
      <c r="I529" s="875">
        <v>35.479999999999997</v>
      </c>
      <c r="J529" s="651">
        <f>(M529/I529)*100</f>
        <v>4.284103720405863</v>
      </c>
      <c r="K529" s="878">
        <v>0.38</v>
      </c>
      <c r="L529" s="888">
        <v>4</v>
      </c>
      <c r="M529" s="642">
        <f>K529*L529</f>
        <v>1.52</v>
      </c>
      <c r="N529" s="871" t="s">
        <v>119</v>
      </c>
      <c r="O529" s="734">
        <v>0.36</v>
      </c>
      <c r="P529" s="862">
        <v>43859</v>
      </c>
      <c r="Q529" s="862">
        <v>43895</v>
      </c>
      <c r="R529" s="642">
        <f>(K529-O529)/O529*100</f>
        <v>5.5555555555555607</v>
      </c>
      <c r="S529" s="701">
        <f>IF(INDEX(Historical!$D$7:$D$1254,MATCH(B529,Historical!$B$7:$B$1278,0))=0,"n/a",(INDEX(Historical!$C$7:$C$1256,MATCH(B529,Historical!$B$7:$B$1278,0))/INDEX(Historical!$D$7:$D$1254,MATCH(B529,Historical!$B$7:$B$1278,0))-1)*100)</f>
        <v>5.8823529411764497</v>
      </c>
      <c r="T529" s="701">
        <f>IF(INDEX(Historical!$F$7:$F$1247,MATCH(B529,Historical!$B$7:$B$1278,0))=0,"n/a",((INDEX(Historical!$C$7:$C$1256,MATCH(B529,Historical!$B$7:$B$1278,0))/INDEX(Historical!$F$7:$F$1247,MATCH(B529,Historical!$B$7:$B$1278,0)))^(1/3)-1)*100)</f>
        <v>6.2658569182611146</v>
      </c>
      <c r="U529" s="701">
        <f>IF(INDEX(Historical!$H$7:$H$1247,MATCH(B529,Historical!$B$7:$B$1278,0))=0,"n/a",((INDEX(Historical!$C$7:$C$1256,MATCH(B529,Historical!$B$7:$B$1278,0))/INDEX(Historical!$H$7:$H$1247,MATCH(B529,Historical!$B$7:$B$1278,0)))^(1/5)-1)*100)</f>
        <v>6.7249181879538877</v>
      </c>
      <c r="V529" s="701">
        <f>IF(INDEX(Historical!$O$7:$O$1247,MATCH(B529,Historical!$B$7:$B$1278,0))=0,"n/a",((INDEX(Historical!$C$7:$C$1256,MATCH(B529,Historical!$B$7:$B$1278,0))/INDEX(Historical!$O$7:$O$1247,MATCH(B529,Historical!$B$7:$B$1278,0)))^(1/10)-1)*100)</f>
        <v>6.0540481614018704</v>
      </c>
      <c r="W529" s="702">
        <f>IF(OR(U529&lt;=0,U529="n/a",V529&lt;=0,V529="n/a"),"n/a",U529/V529)</f>
        <v>1.1108134604592692</v>
      </c>
      <c r="X529" s="703">
        <f>IF(OR(AJ529&lt;=0,AJ529="n/a",U529&lt;=0,U529="n/a"),"n/a",U529/AJ529)</f>
        <v>0.45747742775196515</v>
      </c>
      <c r="Y529" s="661"/>
      <c r="Z529" s="651">
        <f>IF(OR(AC529&lt;0.01,AC529="n/a"),"n/a",M529/AC529*100)</f>
        <v>61.788617886178862</v>
      </c>
      <c r="AA529" s="887">
        <f>IF(OR(AC529&lt;0.01,AC529="n/a"),"n/a",I529/AC529)</f>
        <v>14.422764227642276</v>
      </c>
      <c r="AB529" s="888">
        <v>12</v>
      </c>
      <c r="AC529" s="866">
        <v>2.46</v>
      </c>
      <c r="AD529" s="866">
        <v>2.69</v>
      </c>
      <c r="AE529" s="866">
        <v>3.93</v>
      </c>
      <c r="AF529" s="866">
        <v>3.06</v>
      </c>
      <c r="AG529" s="866">
        <v>22</v>
      </c>
      <c r="AH529" s="866">
        <v>62.3</v>
      </c>
      <c r="AI529" s="866">
        <v>12.8</v>
      </c>
      <c r="AJ529" s="866">
        <v>14.7</v>
      </c>
      <c r="AK529" s="866">
        <v>5.37</v>
      </c>
      <c r="AL529" s="879">
        <v>193290</v>
      </c>
      <c r="AM529" s="873">
        <v>0.04</v>
      </c>
      <c r="AN529" s="866">
        <v>0.99</v>
      </c>
      <c r="AO529" s="740">
        <f>IF(U529="n/a","n/a",IF(AA529&lt;0,"n/a",IF(AA529="n/a","n/a",J529+U529-AA529)))</f>
        <v>-3.4137423192825249</v>
      </c>
      <c r="AP529" s="741">
        <f>IF(U529="n/a","n/a",J529+U529)</f>
        <v>11.009021908359751</v>
      </c>
      <c r="AQ529" s="889">
        <f>IF(OR(AC529&lt;0.01,AF529="n/a"),"n/a",(I529/SQRT(22.5*AC529*(I529/AF529))-1)*100)</f>
        <v>40.053416058279325</v>
      </c>
      <c r="AR529" s="651">
        <f>INDEX(Historical!$C$7:$C$1256,MATCH(B529,Historical!$B$7:$B$1278,0))*IF(AH529="n/a",1.03,IF(AH529&lt;0,1.01,IF(AH529&gt;10,1.1,(1+AH529/100))))</f>
        <v>1.5840000000000001</v>
      </c>
      <c r="AS529" s="887">
        <f>IF($AI529="n/a",1.03*AR529,IF($AI529&lt;0,1.01*AR529,IF($AI529&gt;10,1.1*AR529,(1+$AI529/100)*AR529)))</f>
        <v>1.7424000000000002</v>
      </c>
      <c r="AT529" s="887">
        <f>IF($AK529="n/a",1.03*AS529,IF($AK529&lt;0,1.01*AS529,IF($AK529&gt;10,1.1*AS529,(1+$AK529/100)*AS529)))</f>
        <v>1.8359668800000004</v>
      </c>
      <c r="AU529" s="887">
        <f>IF($AK529="n/a",1.03*AT529,IF($AK529&lt;0,1.01*AT529,IF($AK529&gt;10,1.1*AT529,(1+$AK529/100)*AT529)))</f>
        <v>1.9345583014560006</v>
      </c>
      <c r="AV529" s="887">
        <f>IF($AK529="n/a",1.03*AU529,IF($AK529&lt;0,1.01*AU529,IF($AK529&gt;10,1.1*AU529,(1+$AK529/100)*AU529)))</f>
        <v>2.038444082244188</v>
      </c>
      <c r="AW529" s="651">
        <f>SUM(AR529:AV529)</f>
        <v>9.1353692637001895</v>
      </c>
      <c r="AX529" s="748">
        <f>AW529/I529*100</f>
        <v>25.747940427565364</v>
      </c>
      <c r="AY529" s="935">
        <v>0.64</v>
      </c>
      <c r="AZ529" s="873">
        <v>27.26</v>
      </c>
      <c r="BA529" s="873">
        <v>-13.4</v>
      </c>
      <c r="BB529" s="873">
        <v>-3.88</v>
      </c>
      <c r="BC529" s="873">
        <v>-1.8399999999999999</v>
      </c>
      <c r="BE529" s="624">
        <v>2011</v>
      </c>
      <c r="BF529" s="899">
        <f>IF(BE529&gt;2008,0,IF(BE529&gt;2001,1,IF(BE529&gt;1990,2,IF(BE529&gt;1980,3,IF(BE529&gt;1973,4,IF(BE529&gt;1970,5,IF(BE529&gt;1960,6,IF(BE529&gt;1958,7,IF(BE529&gt;1953,8,9)))))))))</f>
        <v>0</v>
      </c>
      <c r="BG529" s="883">
        <v>8.3000000000000007</v>
      </c>
    </row>
    <row r="530" spans="1:59" ht="11.25" customHeight="1" x14ac:dyDescent="0.2">
      <c r="A530" s="872" t="s">
        <v>1578</v>
      </c>
      <c r="B530" s="876" t="s">
        <v>1579</v>
      </c>
      <c r="C530" s="933" t="s">
        <v>108</v>
      </c>
      <c r="D530" s="933" t="s">
        <v>118</v>
      </c>
      <c r="E530" s="733">
        <v>12</v>
      </c>
      <c r="F530" s="1158">
        <v>286</v>
      </c>
      <c r="G530" s="1158" t="s">
        <v>106</v>
      </c>
      <c r="H530" s="1158" t="s">
        <v>106</v>
      </c>
      <c r="I530" s="875">
        <v>39.22</v>
      </c>
      <c r="J530" s="651">
        <f>(M530/I530)*100</f>
        <v>5.7113717491075988</v>
      </c>
      <c r="K530" s="878">
        <v>0.56000000000000005</v>
      </c>
      <c r="L530" s="888">
        <v>4</v>
      </c>
      <c r="M530" s="642">
        <f>K530*L530</f>
        <v>2.2400000000000002</v>
      </c>
      <c r="N530" s="871" t="s">
        <v>151</v>
      </c>
      <c r="O530" s="734">
        <v>0.55000000000000004</v>
      </c>
      <c r="P530" s="862">
        <v>43889</v>
      </c>
      <c r="Q530" s="862">
        <v>43917</v>
      </c>
      <c r="R530" s="642">
        <f>(K530-O530)/O530*100</f>
        <v>1.8181818181818195</v>
      </c>
      <c r="S530" s="701">
        <f>IF(INDEX(Historical!$D$7:$D$1254,MATCH(B530,Historical!$B$7:$B$1278,0))=0,"n/a",(INDEX(Historical!$C$7:$C$1256,MATCH(B530,Historical!$B$7:$B$1278,0))/INDEX(Historical!$D$7:$D$1254,MATCH(B530,Historical!$B$7:$B$1278,0))-1)*100)</f>
        <v>3.8095238095238182</v>
      </c>
      <c r="T530" s="701">
        <f>IF(INDEX(Historical!$F$7:$F$1247,MATCH(B530,Historical!$B$7:$B$1278,0))=0,"n/a",((INDEX(Historical!$C$7:$C$1256,MATCH(B530,Historical!$B$7:$B$1278,0))/INDEX(Historical!$F$7:$F$1247,MATCH(B530,Historical!$B$7:$B$1278,0)))^(1/3)-1)*100)</f>
        <v>10.631008788990837</v>
      </c>
      <c r="U530" s="701">
        <f>IF(INDEX(Historical!$H$7:$H$1247,MATCH(B530,Historical!$B$7:$B$1278,0))=0,"n/a",((INDEX(Historical!$C$7:$C$1256,MATCH(B530,Historical!$B$7:$B$1278,0))/INDEX(Historical!$H$7:$H$1247,MATCH(B530,Historical!$B$7:$B$1278,0)))^(1/5)-1)*100)</f>
        <v>10.554522330964854</v>
      </c>
      <c r="V530" s="701">
        <f>IF(INDEX(Historical!$O$7:$O$1247,MATCH(B530,Historical!$B$7:$B$1278,0))=0,"n/a",((INDEX(Historical!$C$7:$C$1256,MATCH(B530,Historical!$B$7:$B$1278,0))/INDEX(Historical!$O$7:$O$1247,MATCH(B530,Historical!$B$7:$B$1278,0)))^(1/10)-1)*100)</f>
        <v>15.864035017075739</v>
      </c>
      <c r="W530" s="702">
        <f>IF(OR(U530&lt;=0,U530="n/a",V530&lt;=0,V530="n/a"),"n/a",U530/V530)</f>
        <v>0.66531133596239367</v>
      </c>
      <c r="X530" s="703">
        <f>IF(OR(AJ530&lt;=0,AJ530="n/a",U530&lt;=0,U530="n/a"),"n/a",U530/AJ530)</f>
        <v>1.7889020899940433</v>
      </c>
      <c r="Y530" s="877"/>
      <c r="Z530" s="651">
        <f>IF(OR(AC530&lt;0.01,AC530="n/a"),"n/a",M530/AC530*100)</f>
        <v>49.230769230769241</v>
      </c>
      <c r="AA530" s="887">
        <f>IF(OR(AC530&lt;0.01,AC530="n/a"),"n/a",I530/AC530)</f>
        <v>8.6197802197802194</v>
      </c>
      <c r="AB530" s="888">
        <v>12</v>
      </c>
      <c r="AC530" s="866">
        <v>4.55</v>
      </c>
      <c r="AD530" s="866">
        <v>1.26</v>
      </c>
      <c r="AE530" s="866">
        <v>0.66</v>
      </c>
      <c r="AF530" s="866">
        <v>0.71</v>
      </c>
      <c r="AG530" s="866">
        <v>8.7999999999999989</v>
      </c>
      <c r="AH530" s="866">
        <v>-7.3</v>
      </c>
      <c r="AI530" s="866">
        <v>12.920000000000002</v>
      </c>
      <c r="AJ530" s="866">
        <v>5.8999999999999995</v>
      </c>
      <c r="AK530" s="866">
        <v>6.83</v>
      </c>
      <c r="AL530" s="879">
        <v>10620</v>
      </c>
      <c r="AM530" s="873">
        <v>0.3</v>
      </c>
      <c r="AN530" s="866">
        <v>0.28000000000000003</v>
      </c>
      <c r="AO530" s="740">
        <f>IF(U530="n/a","n/a",IF(AA530&lt;0,"n/a",IF(AA530="n/a","n/a",J530+U530-AA530)))</f>
        <v>7.6461138602922336</v>
      </c>
      <c r="AP530" s="741">
        <f>IF(U530="n/a","n/a",J530+U530)</f>
        <v>16.265894080072453</v>
      </c>
      <c r="AQ530" s="889">
        <f>IF(OR(AC530&lt;0.01,AF530="n/a"),"n/a",(I530/SQRT(22.5*AC530*(I530/AF530))-1)*100)</f>
        <v>-47.846193465677544</v>
      </c>
      <c r="AR530" s="651">
        <f>INDEX(Historical!$C$7:$C$1256,MATCH(B530,Historical!$B$7:$B$1278,0))*IF(AH530="n/a",1.03,IF(AH530&lt;0,1.01,IF(AH530&gt;10,1.1,(1+AH530/100))))</f>
        <v>2.2018</v>
      </c>
      <c r="AS530" s="887">
        <f>IF($AI530="n/a",1.03*AR530,IF($AI530&lt;0,1.01*AR530,IF($AI530&gt;10,1.1*AR530,(1+$AI530/100)*AR530)))</f>
        <v>2.42198</v>
      </c>
      <c r="AT530" s="887">
        <f>IF($AK530="n/a",1.03*AS530,IF($AK530&lt;0,1.01*AS530,IF($AK530&gt;10,1.1*AS530,(1+$AK530/100)*AS530)))</f>
        <v>2.5874012340000001</v>
      </c>
      <c r="AU530" s="887">
        <f>IF($AK530="n/a",1.03*AT530,IF($AK530&lt;0,1.01*AT530,IF($AK530&gt;10,1.1*AT530,(1+$AK530/100)*AT530)))</f>
        <v>2.7641207382822004</v>
      </c>
      <c r="AV530" s="887">
        <f>IF($AK530="n/a",1.03*AU530,IF($AK530&lt;0,1.01*AU530,IF($AK530&gt;10,1.1*AU530,(1+$AK530/100)*AU530)))</f>
        <v>2.9529101847068748</v>
      </c>
      <c r="AW530" s="651">
        <f>SUM(AR530:AV530)</f>
        <v>12.928212156989074</v>
      </c>
      <c r="AX530" s="748">
        <f>AW530/I530*100</f>
        <v>32.963315035668217</v>
      </c>
      <c r="AY530" s="935">
        <v>1.59</v>
      </c>
      <c r="AZ530" s="873">
        <v>68.25</v>
      </c>
      <c r="BA530" s="873">
        <v>-31.39</v>
      </c>
      <c r="BB530" s="873">
        <v>-5.48</v>
      </c>
      <c r="BC530" s="873">
        <v>-5.2</v>
      </c>
      <c r="BE530" s="624">
        <v>2009</v>
      </c>
      <c r="BF530" s="899">
        <f>IF(BE530&gt;2008,0,IF(BE530&gt;2001,1,IF(BE530&gt;1990,2,IF(BE530&gt;1980,3,IF(BE530&gt;1973,4,IF(BE530&gt;1970,5,IF(BE530&gt;1960,6,IF(BE530&gt;1958,7,IF(BE530&gt;1953,8,9)))))))))</f>
        <v>0</v>
      </c>
      <c r="BG530" s="883">
        <v>0.5</v>
      </c>
    </row>
    <row r="531" spans="1:59" ht="11.25" customHeight="1" x14ac:dyDescent="0.2">
      <c r="A531" s="864" t="s">
        <v>1582</v>
      </c>
      <c r="B531" s="876" t="s">
        <v>1583</v>
      </c>
      <c r="C531" s="933" t="s">
        <v>108</v>
      </c>
      <c r="D531" s="933" t="s">
        <v>4334</v>
      </c>
      <c r="E531" s="733">
        <v>9</v>
      </c>
      <c r="F531" s="1158">
        <v>413</v>
      </c>
      <c r="G531" s="1157" t="s">
        <v>106</v>
      </c>
      <c r="H531" s="1157" t="s">
        <v>106</v>
      </c>
      <c r="I531" s="875">
        <v>13.57</v>
      </c>
      <c r="J531" s="651">
        <f>(M531/I531)*100</f>
        <v>6.7796610169491522</v>
      </c>
      <c r="K531" s="878">
        <v>0.23</v>
      </c>
      <c r="L531" s="888">
        <v>4</v>
      </c>
      <c r="M531" s="642">
        <f>K531*L531</f>
        <v>0.92</v>
      </c>
      <c r="N531" s="871" t="s">
        <v>208</v>
      </c>
      <c r="O531" s="734">
        <v>0.21</v>
      </c>
      <c r="P531" s="867">
        <v>43510</v>
      </c>
      <c r="Q531" s="867">
        <v>43524</v>
      </c>
      <c r="R531" s="642">
        <f>(K531-O531)/O531*100</f>
        <v>9.5238095238095326</v>
      </c>
      <c r="S531" s="701">
        <f>IF(INDEX(Historical!$D$7:$D$1254,MATCH(B531,Historical!$B$7:$B$1278,0))=0,"n/a",(INDEX(Historical!$C$7:$C$1256,MATCH(B531,Historical!$B$7:$B$1278,0))/INDEX(Historical!$D$7:$D$1254,MATCH(B531,Historical!$B$7:$B$1278,0))-1)*100)</f>
        <v>12.195121951219523</v>
      </c>
      <c r="T531" s="701">
        <f>IF(INDEX(Historical!$F$7:$F$1247,MATCH(B531,Historical!$B$7:$B$1278,0))=0,"n/a",((INDEX(Historical!$C$7:$C$1256,MATCH(B531,Historical!$B$7:$B$1278,0))/INDEX(Historical!$F$7:$F$1247,MATCH(B531,Historical!$B$7:$B$1278,0)))^(1/3)-1)*100)</f>
        <v>9.0209158831781942</v>
      </c>
      <c r="U531" s="701">
        <f>IF(INDEX(Historical!$H$7:$H$1247,MATCH(B531,Historical!$B$7:$B$1278,0))=0,"n/a",((INDEX(Historical!$C$7:$C$1256,MATCH(B531,Historical!$B$7:$B$1278,0))/INDEX(Historical!$H$7:$H$1247,MATCH(B531,Historical!$B$7:$B$1278,0)))^(1/5)-1)*100)</f>
        <v>8.9249364912943783</v>
      </c>
      <c r="V531" s="701">
        <f>IF(INDEX(Historical!$O$7:$O$1247,MATCH(B531,Historical!$B$7:$B$1278,0))=0,"n/a",((INDEX(Historical!$C$7:$C$1256,MATCH(B531,Historical!$B$7:$B$1278,0))/INDEX(Historical!$O$7:$O$1247,MATCH(B531,Historical!$B$7:$B$1278,0)))^(1/10)-1)*100)</f>
        <v>7.6548289095374811</v>
      </c>
      <c r="W531" s="702">
        <f>IF(OR(U531&lt;=0,U531="n/a",V531&lt;=0,V531="n/a"),"n/a",U531/V531)</f>
        <v>1.1659223996730241</v>
      </c>
      <c r="X531" s="703">
        <f>IF(OR(AJ531&lt;=0,AJ531="n/a",U531&lt;=0,U531="n/a"),"n/a",U531/AJ531)</f>
        <v>1.2060724988235647</v>
      </c>
      <c r="Y531" s="877"/>
      <c r="Z531" s="651">
        <f>IF(OR(AC531&lt;0.01,AC531="n/a"),"n/a",M531/AC531*100)</f>
        <v>68.656716417910445</v>
      </c>
      <c r="AA531" s="887">
        <f>IF(OR(AC531&lt;0.01,AC531="n/a"),"n/a",I531/AC531)</f>
        <v>10.126865671641792</v>
      </c>
      <c r="AB531" s="888">
        <v>12</v>
      </c>
      <c r="AC531" s="866">
        <v>1.34</v>
      </c>
      <c r="AD531" s="866">
        <v>1.26</v>
      </c>
      <c r="AE531" s="866">
        <v>3.03</v>
      </c>
      <c r="AF531" s="866">
        <v>0.62</v>
      </c>
      <c r="AG531" s="866">
        <v>6.1</v>
      </c>
      <c r="AH531" s="866">
        <v>-4.3</v>
      </c>
      <c r="AI531" s="866">
        <v>38.590000000000003</v>
      </c>
      <c r="AJ531" s="866">
        <v>7.3999999999999995</v>
      </c>
      <c r="AK531" s="866">
        <v>8</v>
      </c>
      <c r="AL531" s="879">
        <v>1070</v>
      </c>
      <c r="AM531" s="873">
        <v>2.2999999999999998</v>
      </c>
      <c r="AN531" s="866">
        <v>0.83</v>
      </c>
      <c r="AO531" s="740">
        <f>IF(U531="n/a","n/a",IF(AA531&lt;0,"n/a",IF(AA531="n/a","n/a",J531+U531-AA531)))</f>
        <v>5.577731836601739</v>
      </c>
      <c r="AP531" s="741">
        <f>IF(U531="n/a","n/a",J531+U531)</f>
        <v>15.704597508243531</v>
      </c>
      <c r="AQ531" s="889">
        <f>IF(OR(AC531&lt;0.01,AF531="n/a"),"n/a",(I531/SQRT(22.5*AC531*(I531/AF531))-1)*100)</f>
        <v>-47.174683188969539</v>
      </c>
      <c r="AR531" s="651">
        <f>INDEX(Historical!$C$7:$C$1256,MATCH(B531,Historical!$B$7:$B$1278,0))*IF(AH531="n/a",1.03,IF(AH531&lt;0,1.01,IF(AH531&gt;10,1.1,(1+AH531/100))))</f>
        <v>0.92920000000000003</v>
      </c>
      <c r="AS531" s="887">
        <f>IF($AI531="n/a",1.03*AR531,IF($AI531&lt;0,1.01*AR531,IF($AI531&gt;10,1.1*AR531,(1+$AI531/100)*AR531)))</f>
        <v>1.0221200000000001</v>
      </c>
      <c r="AT531" s="887">
        <f>IF($AK531="n/a",1.03*AS531,IF($AK531&lt;0,1.01*AS531,IF($AK531&gt;10,1.1*AS531,(1+$AK531/100)*AS531)))</f>
        <v>1.1038896000000002</v>
      </c>
      <c r="AU531" s="887">
        <f>IF($AK531="n/a",1.03*AT531,IF($AK531&lt;0,1.01*AT531,IF($AK531&gt;10,1.1*AT531,(1+$AK531/100)*AT531)))</f>
        <v>1.1922007680000004</v>
      </c>
      <c r="AV531" s="887">
        <f>IF($AK531="n/a",1.03*AU531,IF($AK531&lt;0,1.01*AU531,IF($AK531&gt;10,1.1*AU531,(1+$AK531/100)*AU531)))</f>
        <v>1.2875768294400005</v>
      </c>
      <c r="AW531" s="651">
        <f>SUM(AR531:AV531)</f>
        <v>5.5349871974400013</v>
      </c>
      <c r="AX531" s="748">
        <f>AW531/I531*100</f>
        <v>40.788409708474589</v>
      </c>
      <c r="AY531" s="935">
        <v>1.02</v>
      </c>
      <c r="AZ531" s="873">
        <v>49.94</v>
      </c>
      <c r="BA531" s="873">
        <v>-46.760000000000005</v>
      </c>
      <c r="BB531" s="873">
        <v>4.25</v>
      </c>
      <c r="BC531" s="873">
        <v>-9.42</v>
      </c>
      <c r="BE531" s="624">
        <v>2011</v>
      </c>
      <c r="BF531" s="899">
        <f>IF(BE531&gt;2008,0,IF(BE531&gt;2001,1,IF(BE531&gt;1990,2,IF(BE531&gt;1980,3,IF(BE531&gt;1973,4,IF(BE531&gt;1970,5,IF(BE531&gt;1960,6,IF(BE531&gt;1958,7,IF(BE531&gt;1953,8,9)))))))))</f>
        <v>0</v>
      </c>
      <c r="BG531" s="883">
        <v>0.89999999999999991</v>
      </c>
    </row>
    <row r="532" spans="1:59" ht="11.25" customHeight="1" x14ac:dyDescent="0.2">
      <c r="A532" s="864" t="s">
        <v>321</v>
      </c>
      <c r="B532" s="876" t="s">
        <v>322</v>
      </c>
      <c r="C532" s="933" t="s">
        <v>128</v>
      </c>
      <c r="D532" s="933" t="s">
        <v>4356</v>
      </c>
      <c r="E532" s="733">
        <v>64</v>
      </c>
      <c r="F532" s="1158">
        <v>5</v>
      </c>
      <c r="G532" s="1182" t="s">
        <v>37</v>
      </c>
      <c r="H532" s="1182" t="s">
        <v>115</v>
      </c>
      <c r="I532" s="866">
        <v>137.1</v>
      </c>
      <c r="J532" s="651">
        <f>(M532/I532)*100</f>
        <v>2.3069292487235593</v>
      </c>
      <c r="K532" s="878">
        <v>0.79069999999999996</v>
      </c>
      <c r="L532" s="888">
        <v>4</v>
      </c>
      <c r="M532" s="642">
        <f>K532*L532</f>
        <v>3.1627999999999998</v>
      </c>
      <c r="N532" s="871" t="s">
        <v>107</v>
      </c>
      <c r="O532" s="734">
        <v>0.74590000000000001</v>
      </c>
      <c r="P532" s="862">
        <v>43944</v>
      </c>
      <c r="Q532" s="862">
        <v>43966</v>
      </c>
      <c r="R532" s="642">
        <f>(K532-O532)/O532*100</f>
        <v>6.0061670465209751</v>
      </c>
      <c r="S532" s="701">
        <f>IF(INDEX(Historical!$D$7:$D$1254,MATCH(B532,Historical!$B$7:$B$1278,0))=0,"n/a",(INDEX(Historical!$C$7:$C$1256,MATCH(B532,Historical!$B$7:$B$1278,0))/INDEX(Historical!$D$7:$D$1254,MATCH(B532,Historical!$B$7:$B$1278,0))-1)*100)</f>
        <v>4.0018302125862215</v>
      </c>
      <c r="T532" s="701">
        <f>IF(INDEX(Historical!$F$7:$F$1247,MATCH(B532,Historical!$B$7:$B$1278,0))=0,"n/a",((INDEX(Historical!$C$7:$C$1256,MATCH(B532,Historical!$B$7:$B$1278,0))/INDEX(Historical!$F$7:$F$1247,MATCH(B532,Historical!$B$7:$B$1278,0)))^(1/3)-1)*100)</f>
        <v>3.4192273464497713</v>
      </c>
      <c r="U532" s="701">
        <f>IF(INDEX(Historical!$H$7:$H$1247,MATCH(B532,Historical!$B$7:$B$1278,0))=0,"n/a",((INDEX(Historical!$C$7:$C$1256,MATCH(B532,Historical!$B$7:$B$1278,0))/INDEX(Historical!$H$7:$H$1247,MATCH(B532,Historical!$B$7:$B$1278,0)))^(1/5)-1)*100)</f>
        <v>3.1348702634693915</v>
      </c>
      <c r="V532" s="701">
        <f>IF(INDEX(Historical!$O$7:$O$1247,MATCH(B532,Historical!$B$7:$B$1278,0))=0,"n/a",((INDEX(Historical!$C$7:$C$1256,MATCH(B532,Historical!$B$7:$B$1278,0))/INDEX(Historical!$O$7:$O$1247,MATCH(B532,Historical!$B$7:$B$1278,0)))^(1/10)-1)*100)</f>
        <v>5.5604988992965731</v>
      </c>
      <c r="W532" s="702">
        <f>IF(OR(U532&lt;=0,U532="n/a",V532&lt;=0,V532="n/a"),"n/a",U532/V532)</f>
        <v>0.56377499937388098</v>
      </c>
      <c r="X532" s="703">
        <f>IF(OR(AJ532&lt;=0,AJ532="n/a",U532&lt;=0,U532="n/a"),"n/a",U532/AJ532)</f>
        <v>0.26566697148045693</v>
      </c>
      <c r="Y532" s="876"/>
      <c r="Z532" s="651">
        <f>IF(OR(AC532&lt;0.01,AC532="n/a"),"n/a",M532/AC532*100)</f>
        <v>60.474187380497128</v>
      </c>
      <c r="AA532" s="887">
        <f>IF(OR(AC532&lt;0.01,AC532="n/a"),"n/a",I532/AC532)</f>
        <v>26.214149139579348</v>
      </c>
      <c r="AB532" s="888">
        <v>6</v>
      </c>
      <c r="AC532" s="866">
        <v>5.23</v>
      </c>
      <c r="AD532" s="866">
        <v>3.09</v>
      </c>
      <c r="AE532" s="866">
        <v>4.66</v>
      </c>
      <c r="AF532" s="866">
        <v>7.21</v>
      </c>
      <c r="AG532" s="866">
        <v>29.7</v>
      </c>
      <c r="AH532" s="866">
        <v>246.70000000000002</v>
      </c>
      <c r="AI532" s="866">
        <v>6.2</v>
      </c>
      <c r="AJ532" s="866">
        <v>11.799999999999999</v>
      </c>
      <c r="AK532" s="866">
        <v>8.4699999999999989</v>
      </c>
      <c r="AL532" s="879">
        <v>337730</v>
      </c>
      <c r="AM532" s="873">
        <v>0.1</v>
      </c>
      <c r="AN532" s="866">
        <v>0.67</v>
      </c>
      <c r="AO532" s="740">
        <f>IF(U532="n/a","n/a",IF(AA532&lt;0,"n/a",IF(AA532="n/a","n/a",J532+U532-AA532)))</f>
        <v>-20.772349627386397</v>
      </c>
      <c r="AP532" s="741">
        <f>IF(U532="n/a","n/a",J532+U532)</f>
        <v>5.4417995121929508</v>
      </c>
      <c r="AQ532" s="889">
        <f>IF(OR(AC532&lt;0.01,AF532="n/a"),"n/a",(I532/SQRT(22.5*AC532*(I532/AF532))-1)*100)</f>
        <v>189.83061359380784</v>
      </c>
      <c r="AR532" s="651">
        <f>INDEX(Historical!$C$7:$C$1256,MATCH(B532,Historical!$B$7:$B$1278,0))*IF(AH532="n/a",1.03,IF(AH532&lt;0,1.01,IF(AH532&gt;10,1.1,(1+AH532/100))))</f>
        <v>3.2503899999999999</v>
      </c>
      <c r="AS532" s="887">
        <f>IF($AI532="n/a",1.03*AR532,IF($AI532&lt;0,1.01*AR532,IF($AI532&gt;10,1.1*AR532,(1+$AI532/100)*AR532)))</f>
        <v>3.4519141800000002</v>
      </c>
      <c r="AT532" s="887">
        <f>IF($AK532="n/a",1.03*AS532,IF($AK532&lt;0,1.01*AS532,IF($AK532&gt;10,1.1*AS532,(1+$AK532/100)*AS532)))</f>
        <v>3.7442913110460001</v>
      </c>
      <c r="AU532" s="887">
        <f>IF($AK532="n/a",1.03*AT532,IF($AK532&lt;0,1.01*AT532,IF($AK532&gt;10,1.1*AT532,(1+$AK532/100)*AT532)))</f>
        <v>4.0614327850915961</v>
      </c>
      <c r="AV532" s="887">
        <f>IF($AK532="n/a",1.03*AU532,IF($AK532&lt;0,1.01*AU532,IF($AK532&gt;10,1.1*AU532,(1+$AK532/100)*AU532)))</f>
        <v>4.4054361419888544</v>
      </c>
      <c r="AW532" s="651">
        <f>SUM(AR532:AV532)</f>
        <v>18.913464418126452</v>
      </c>
      <c r="AX532" s="748">
        <f>AW532/I532*100</f>
        <v>13.795378860777866</v>
      </c>
      <c r="AY532" s="935">
        <v>0.4</v>
      </c>
      <c r="AZ532" s="873">
        <v>45.33</v>
      </c>
      <c r="BA532" s="873">
        <v>-6.01</v>
      </c>
      <c r="BB532" s="873">
        <v>-1.68</v>
      </c>
      <c r="BC532" s="873">
        <v>9.59</v>
      </c>
      <c r="BE532" s="624">
        <v>1957</v>
      </c>
      <c r="BF532" s="899">
        <f>IF(BE532&gt;2008,0,IF(BE532&gt;2001,1,IF(BE532&gt;1990,2,IF(BE532&gt;1980,3,IF(BE532&gt;1973,4,IF(BE532&gt;1970,5,IF(BE532&gt;1960,6,IF(BE532&gt;1958,7,IF(BE532&gt;1953,8,9)))))))))</f>
        <v>8</v>
      </c>
      <c r="BG532" s="883">
        <v>11.5</v>
      </c>
    </row>
    <row r="533" spans="1:59" ht="11.25" customHeight="1" x14ac:dyDescent="0.2">
      <c r="A533" s="864" t="s">
        <v>310</v>
      </c>
      <c r="B533" s="876" t="s">
        <v>311</v>
      </c>
      <c r="C533" s="933" t="s">
        <v>112</v>
      </c>
      <c r="D533" s="933" t="s">
        <v>211</v>
      </c>
      <c r="E533" s="733">
        <v>63</v>
      </c>
      <c r="F533" s="1158">
        <v>6</v>
      </c>
      <c r="G533" s="1158" t="s">
        <v>37</v>
      </c>
      <c r="H533" s="1158" t="s">
        <v>37</v>
      </c>
      <c r="I533" s="866">
        <v>208.36</v>
      </c>
      <c r="J533" s="651">
        <f>(M533/I533)*100</f>
        <v>1.6893837588788634</v>
      </c>
      <c r="K533" s="878">
        <v>0.88</v>
      </c>
      <c r="L533" s="888">
        <v>4</v>
      </c>
      <c r="M533" s="642">
        <f>K533*L533</f>
        <v>3.52</v>
      </c>
      <c r="N533" s="871" t="s">
        <v>294</v>
      </c>
      <c r="O533" s="734">
        <v>0.76</v>
      </c>
      <c r="P533" s="867">
        <v>43594</v>
      </c>
      <c r="Q533" s="867">
        <v>43623</v>
      </c>
      <c r="R533" s="642">
        <f>(K533-O533)/O533*100</f>
        <v>15.789473684210526</v>
      </c>
      <c r="S533" s="701">
        <f>IF(INDEX(Historical!$D$7:$D$1254,MATCH(B533,Historical!$B$7:$B$1278,0))=0,"n/a",(INDEX(Historical!$C$7:$C$1256,MATCH(B533,Historical!$B$7:$B$1278,0))/INDEX(Historical!$D$7:$D$1254,MATCH(B533,Historical!$B$7:$B$1278,0))-1)*100)</f>
        <v>15.646258503401356</v>
      </c>
      <c r="T533" s="701">
        <f>IF(INDEX(Historical!$F$7:$F$1247,MATCH(B533,Historical!$B$7:$B$1278,0))=0,"n/a",((INDEX(Historical!$C$7:$C$1256,MATCH(B533,Historical!$B$7:$B$1278,0))/INDEX(Historical!$F$7:$F$1247,MATCH(B533,Historical!$B$7:$B$1278,0)))^(1/3)-1)*100)</f>
        <v>10.499282680146504</v>
      </c>
      <c r="U533" s="701">
        <f>IF(INDEX(Historical!$H$7:$H$1247,MATCH(B533,Historical!$B$7:$B$1278,0))=0,"n/a",((INDEX(Historical!$C$7:$C$1256,MATCH(B533,Historical!$B$7:$B$1278,0))/INDEX(Historical!$H$7:$H$1247,MATCH(B533,Historical!$B$7:$B$1278,0)))^(1/5)-1)*100)</f>
        <v>10.433723187908207</v>
      </c>
      <c r="V533" s="701">
        <f>IF(INDEX(Historical!$O$7:$O$1247,MATCH(B533,Historical!$B$7:$B$1278,0))=0,"n/a",((INDEX(Historical!$C$7:$C$1256,MATCH(B533,Historical!$B$7:$B$1278,0))/INDEX(Historical!$O$7:$O$1247,MATCH(B533,Historical!$B$7:$B$1278,0)))^(1/10)-1)*100)</f>
        <v>13.018071324347936</v>
      </c>
      <c r="W533" s="702">
        <f>IF(OR(U533&lt;=0,U533="n/a",V533&lt;=0,V533="n/a"),"n/a",U533/V533)</f>
        <v>0.80147995259434657</v>
      </c>
      <c r="X533" s="703">
        <f>IF(OR(AJ533&lt;=0,AJ533="n/a",U533&lt;=0,U533="n/a"),"n/a",U533/AJ533)</f>
        <v>1.7684276589674928</v>
      </c>
      <c r="Y533" s="877" t="s">
        <v>152</v>
      </c>
      <c r="Z533" s="651">
        <f>IF(OR(AC533&lt;0.01,AC533="n/a"),"n/a",M533/AC533*100)</f>
        <v>37.931034482758626</v>
      </c>
      <c r="AA533" s="887">
        <f>IF(OR(AC533&lt;0.01,AC533="n/a"),"n/a",I533/AC533)</f>
        <v>22.452586206896555</v>
      </c>
      <c r="AB533" s="888">
        <v>6</v>
      </c>
      <c r="AC533" s="866">
        <v>9.2799999999999994</v>
      </c>
      <c r="AD533" s="866">
        <v>2.91</v>
      </c>
      <c r="AE533" s="866">
        <v>1.95</v>
      </c>
      <c r="AF533" s="866">
        <v>4.38</v>
      </c>
      <c r="AG533" s="866">
        <v>19.400000000000002</v>
      </c>
      <c r="AH533" s="866">
        <v>-19.8</v>
      </c>
      <c r="AI533" s="866">
        <v>19.52</v>
      </c>
      <c r="AJ533" s="866">
        <v>5.8999999999999995</v>
      </c>
      <c r="AK533" s="866">
        <v>7.7</v>
      </c>
      <c r="AL533" s="879">
        <v>26740</v>
      </c>
      <c r="AM533" s="873">
        <v>0.4</v>
      </c>
      <c r="AN533" s="866">
        <v>1.38</v>
      </c>
      <c r="AO533" s="740">
        <f>IF(U533="n/a","n/a",IF(AA533&lt;0,"n/a",IF(AA533="n/a","n/a",J533+U533-AA533)))</f>
        <v>-10.329479260109485</v>
      </c>
      <c r="AP533" s="741">
        <f>IF(U533="n/a","n/a",J533+U533)</f>
        <v>12.12310694678707</v>
      </c>
      <c r="AQ533" s="889">
        <f>IF(OR(AC533&lt;0.01,AF533="n/a"),"n/a",(I533/SQRT(22.5*AC533*(I533/AF533))-1)*100)</f>
        <v>109.0638685890637</v>
      </c>
      <c r="AR533" s="651">
        <f>INDEX(Historical!$C$7:$C$1256,MATCH(B533,Historical!$B$7:$B$1278,0))*IF(AH533="n/a",1.03,IF(AH533&lt;0,1.01,IF(AH533&gt;10,1.1,(1+AH533/100))))</f>
        <v>3.4339999999999997</v>
      </c>
      <c r="AS533" s="887">
        <f>IF($AI533="n/a",1.03*AR533,IF($AI533&lt;0,1.01*AR533,IF($AI533&gt;10,1.1*AR533,(1+$AI533/100)*AR533)))</f>
        <v>3.7774000000000001</v>
      </c>
      <c r="AT533" s="887">
        <f>IF($AK533="n/a",1.03*AS533,IF($AK533&lt;0,1.01*AS533,IF($AK533&gt;10,1.1*AS533,(1+$AK533/100)*AS533)))</f>
        <v>4.0682597999999999</v>
      </c>
      <c r="AU533" s="887">
        <f>IF($AK533="n/a",1.03*AT533,IF($AK533&lt;0,1.01*AT533,IF($AK533&gt;10,1.1*AT533,(1+$AK533/100)*AT533)))</f>
        <v>4.3815158045999993</v>
      </c>
      <c r="AV533" s="887">
        <f>IF($AK533="n/a",1.03*AU533,IF($AK533&lt;0,1.01*AU533,IF($AK533&gt;10,1.1*AU533,(1+$AK533/100)*AU533)))</f>
        <v>4.7188925215541992</v>
      </c>
      <c r="AW533" s="651">
        <f>SUM(AR533:AV533)</f>
        <v>20.3800681261542</v>
      </c>
      <c r="AX533" s="748">
        <f>AW533/I533*100</f>
        <v>9.7811807094232091</v>
      </c>
      <c r="AY533" s="935">
        <v>1.71</v>
      </c>
      <c r="AZ533" s="873">
        <v>124.03999999999999</v>
      </c>
      <c r="BA533" s="873">
        <v>-8.8800000000000008</v>
      </c>
      <c r="BB533" s="873">
        <v>-1.02</v>
      </c>
      <c r="BC533" s="873">
        <v>14.330000000000002</v>
      </c>
      <c r="BE533" s="624">
        <v>1957</v>
      </c>
      <c r="BF533" s="899">
        <f>IF(BE533&gt;2008,0,IF(BE533&gt;2001,1,IF(BE533&gt;1990,2,IF(BE533&gt;1980,3,IF(BE533&gt;1973,4,IF(BE533&gt;1970,5,IF(BE533&gt;1960,6,IF(BE533&gt;1958,7,IF(BE533&gt;1953,8,9)))))))))</f>
        <v>8</v>
      </c>
      <c r="BG533" s="883">
        <v>6</v>
      </c>
    </row>
    <row r="534" spans="1:59" ht="11.25" customHeight="1" x14ac:dyDescent="0.2">
      <c r="A534" s="864" t="s">
        <v>732</v>
      </c>
      <c r="B534" s="876" t="s">
        <v>733</v>
      </c>
      <c r="C534" s="933" t="s">
        <v>245</v>
      </c>
      <c r="D534" s="933" t="s">
        <v>4348</v>
      </c>
      <c r="E534" s="733">
        <v>25</v>
      </c>
      <c r="F534" s="1158">
        <v>133</v>
      </c>
      <c r="G534" s="1182" t="s">
        <v>37</v>
      </c>
      <c r="H534" s="1182" t="s">
        <v>37</v>
      </c>
      <c r="I534" s="866">
        <v>90.86</v>
      </c>
      <c r="J534" s="651">
        <f>(M534/I534)*100</f>
        <v>2.729473915914594</v>
      </c>
      <c r="K534" s="885">
        <v>0.62</v>
      </c>
      <c r="L534" s="888">
        <v>4</v>
      </c>
      <c r="M534" s="642">
        <f>K534*L534</f>
        <v>2.48</v>
      </c>
      <c r="N534" s="871" t="s">
        <v>148</v>
      </c>
      <c r="O534" s="735">
        <v>0.61</v>
      </c>
      <c r="P534" s="862">
        <v>43889</v>
      </c>
      <c r="Q534" s="862">
        <v>43906</v>
      </c>
      <c r="R534" s="642">
        <f>(K534-O534)/O534*100</f>
        <v>1.6393442622950833</v>
      </c>
      <c r="S534" s="701">
        <f>IF(INDEX(Historical!$D$7:$D$1254,MATCH(B534,Historical!$B$7:$B$1278,0))=0,"n/a",(INDEX(Historical!$C$7:$C$1256,MATCH(B534,Historical!$B$7:$B$1278,0))/INDEX(Historical!$D$7:$D$1254,MATCH(B534,Historical!$B$7:$B$1278,0))-1)*100)</f>
        <v>1.6666666666666607</v>
      </c>
      <c r="T534" s="701">
        <f>IF(INDEX(Historical!$F$7:$F$1247,MATCH(B534,Historical!$B$7:$B$1278,0))=0,"n/a",((INDEX(Historical!$C$7:$C$1256,MATCH(B534,Historical!$B$7:$B$1278,0))/INDEX(Historical!$F$7:$F$1247,MATCH(B534,Historical!$B$7:$B$1278,0)))^(1/3)-1)*100)</f>
        <v>3.5116064089332433</v>
      </c>
      <c r="U534" s="701">
        <f>IF(INDEX(Historical!$H$7:$H$1247,MATCH(B534,Historical!$B$7:$B$1278,0))=0,"n/a",((INDEX(Historical!$C$7:$C$1256,MATCH(B534,Historical!$B$7:$B$1278,0))/INDEX(Historical!$H$7:$H$1247,MATCH(B534,Historical!$B$7:$B$1278,0)))^(1/5)-1)*100)</f>
        <v>4.9102011019389824</v>
      </c>
      <c r="V534" s="701">
        <f>IF(INDEX(Historical!$O$7:$O$1247,MATCH(B534,Historical!$B$7:$B$1278,0))=0,"n/a",((INDEX(Historical!$C$7:$C$1256,MATCH(B534,Historical!$B$7:$B$1278,0))/INDEX(Historical!$O$7:$O$1247,MATCH(B534,Historical!$B$7:$B$1278,0)))^(1/10)-1)*100)</f>
        <v>12.080361326294486</v>
      </c>
      <c r="W534" s="702">
        <f>IF(OR(U534&lt;=0,U534="n/a",V534&lt;=0,V534="n/a"),"n/a",U534/V534)</f>
        <v>0.40646144343806073</v>
      </c>
      <c r="X534" s="703" t="str">
        <f>IF(OR(AJ534&lt;=0,AJ534="n/a",U534&lt;=0,U534="n/a"),"n/a",U534/AJ534)</f>
        <v>n/a</v>
      </c>
      <c r="Y534" s="664"/>
      <c r="Z534" s="651" t="str">
        <f>IF(OR(AC534&lt;0.01,AC534="n/a"),"n/a",M534/AC534*100)</f>
        <v>n/a</v>
      </c>
      <c r="AA534" s="887" t="str">
        <f>IF(OR(AC534&lt;0.01,AC534="n/a"),"n/a",I534/AC534)</f>
        <v>n/a</v>
      </c>
      <c r="AB534" s="888">
        <v>12</v>
      </c>
      <c r="AC534" s="866">
        <v>-0.91</v>
      </c>
      <c r="AD534" s="866" t="s">
        <v>136</v>
      </c>
      <c r="AE534" s="866">
        <v>0.87</v>
      </c>
      <c r="AF534" s="866">
        <v>7.44</v>
      </c>
      <c r="AG534" s="866">
        <v>-5.5</v>
      </c>
      <c r="AH534" s="866">
        <v>-0.8</v>
      </c>
      <c r="AI534" s="866">
        <v>8.49</v>
      </c>
      <c r="AJ534" s="866">
        <v>-4.8</v>
      </c>
      <c r="AK534" s="866">
        <v>15</v>
      </c>
      <c r="AL534" s="879">
        <v>5580</v>
      </c>
      <c r="AM534" s="873">
        <v>1.0999999999999999</v>
      </c>
      <c r="AN534" s="866">
        <v>2.56</v>
      </c>
      <c r="AO534" s="740" t="str">
        <f>IF(U534="n/a","n/a",IF(AA534&lt;0,"n/a",IF(AA534="n/a","n/a",J534+U534-AA534)))</f>
        <v>n/a</v>
      </c>
      <c r="AP534" s="741">
        <f>IF(U534="n/a","n/a",J534+U534)</f>
        <v>7.6396750178535768</v>
      </c>
      <c r="AQ534" s="889" t="str">
        <f>IF(OR(AC534&lt;0.01,AF534="n/a"),"n/a",(I534/SQRT(22.5*AC534*(I534/AF534))-1)*100)</f>
        <v>n/a</v>
      </c>
      <c r="AR534" s="651">
        <f>INDEX(Historical!$C$7:$C$1256,MATCH(B534,Historical!$B$7:$B$1278,0))*IF(AH534="n/a",1.03,IF(AH534&lt;0,1.01,IF(AH534&gt;10,1.1,(1+AH534/100))))</f>
        <v>2.4643999999999999</v>
      </c>
      <c r="AS534" s="887">
        <f>IF($AI534="n/a",1.03*AR534,IF($AI534&lt;0,1.01*AR534,IF($AI534&gt;10,1.1*AR534,(1+$AI534/100)*AR534)))</f>
        <v>2.6736275599999999</v>
      </c>
      <c r="AT534" s="887">
        <f>IF($AK534="n/a",1.03*AS534,IF($AK534&lt;0,1.01*AS534,IF($AK534&gt;10,1.1*AS534,(1+$AK534/100)*AS534)))</f>
        <v>2.9409903160000002</v>
      </c>
      <c r="AU534" s="887">
        <f>IF($AK534="n/a",1.03*AT534,IF($AK534&lt;0,1.01*AT534,IF($AK534&gt;10,1.1*AT534,(1+$AK534/100)*AT534)))</f>
        <v>3.2350893476000002</v>
      </c>
      <c r="AV534" s="887">
        <f>IF($AK534="n/a",1.03*AU534,IF($AK534&lt;0,1.01*AU534,IF($AK534&gt;10,1.1*AU534,(1+$AK534/100)*AU534)))</f>
        <v>3.5585982823600006</v>
      </c>
      <c r="AW534" s="651">
        <f>SUM(AR534:AV534)</f>
        <v>14.872705505960001</v>
      </c>
      <c r="AX534" s="748">
        <f>AW534/I534*100</f>
        <v>16.368815216773058</v>
      </c>
      <c r="AY534" s="935">
        <v>2.25</v>
      </c>
      <c r="AZ534" s="873">
        <v>143.22999999999999</v>
      </c>
      <c r="BA534" s="873">
        <v>-17.62</v>
      </c>
      <c r="BB534" s="873">
        <v>-5.5100000000000007</v>
      </c>
      <c r="BC534" s="873">
        <v>5.3900000000000006</v>
      </c>
      <c r="BE534" s="624">
        <v>1996</v>
      </c>
      <c r="BF534" s="899">
        <f>IF(BE534&gt;2008,0,IF(BE534&gt;2001,1,IF(BE534&gt;1990,2,IF(BE534&gt;1980,3,IF(BE534&gt;1973,4,IF(BE534&gt;1970,5,IF(BE534&gt;1960,6,IF(BE534&gt;1958,7,IF(BE534&gt;1953,8,9)))))))))</f>
        <v>2</v>
      </c>
      <c r="BG534" s="883">
        <v>-1.2</v>
      </c>
    </row>
    <row r="535" spans="1:59" ht="11.25" customHeight="1" x14ac:dyDescent="0.2">
      <c r="A535" s="872" t="s">
        <v>3883</v>
      </c>
      <c r="B535" s="876" t="s">
        <v>3884</v>
      </c>
      <c r="C535" s="933" t="s">
        <v>108</v>
      </c>
      <c r="D535" s="933" t="s">
        <v>4341</v>
      </c>
      <c r="E535" s="733">
        <v>6</v>
      </c>
      <c r="F535" s="1158">
        <v>660</v>
      </c>
      <c r="G535" s="1182" t="s">
        <v>106</v>
      </c>
      <c r="H535" s="1182" t="s">
        <v>106</v>
      </c>
      <c r="I535" s="875">
        <v>12.03</v>
      </c>
      <c r="J535" s="651">
        <f>(M535/I535)*100</f>
        <v>5.320033250207814</v>
      </c>
      <c r="K535" s="878">
        <v>0.16</v>
      </c>
      <c r="L535" s="888">
        <v>4</v>
      </c>
      <c r="M535" s="642">
        <f>K535*L535</f>
        <v>0.64</v>
      </c>
      <c r="N535" s="871" t="s">
        <v>278</v>
      </c>
      <c r="O535" s="734">
        <v>0.14000000000000001</v>
      </c>
      <c r="P535" s="867">
        <v>43657</v>
      </c>
      <c r="Q535" s="867">
        <v>43672</v>
      </c>
      <c r="R535" s="642">
        <f>(K535-O535)/O535*100</f>
        <v>14.285714285714276</v>
      </c>
      <c r="S535" s="701">
        <f>IF(INDEX(Historical!$D$7:$D$1254,MATCH(B535,Historical!$B$7:$B$1278,0))=0,"n/a",(INDEX(Historical!$C$7:$C$1256,MATCH(B535,Historical!$B$7:$B$1278,0))/INDEX(Historical!$D$7:$D$1254,MATCH(B535,Historical!$B$7:$B$1278,0))-1)*100)</f>
        <v>15.384615384615374</v>
      </c>
      <c r="T535" s="701">
        <f>IF(INDEX(Historical!$F$7:$F$1247,MATCH(B535,Historical!$B$7:$B$1278,0))=0,"n/a",((INDEX(Historical!$C$7:$C$1256,MATCH(B535,Historical!$B$7:$B$1278,0))/INDEX(Historical!$F$7:$F$1247,MATCH(B535,Historical!$B$7:$B$1278,0)))^(1/3)-1)*100)</f>
        <v>24.622517114844044</v>
      </c>
      <c r="U535" s="701">
        <f>IF(INDEX(Historical!$H$7:$H$1247,MATCH(B535,Historical!$B$7:$B$1278,0))=0,"n/a",((INDEX(Historical!$C$7:$C$1256,MATCH(B535,Historical!$B$7:$B$1278,0))/INDEX(Historical!$H$7:$H$1247,MATCH(B535,Historical!$B$7:$B$1278,0)))^(1/5)-1)*100)</f>
        <v>43.096908110525554</v>
      </c>
      <c r="V535" s="701" t="str">
        <f>IF(INDEX(Historical!$O$7:$O$1247,MATCH(B535,Historical!$B$7:$B$1278,0))=0,"n/a",((INDEX(Historical!$C$7:$C$1256,MATCH(B535,Historical!$B$7:$B$1278,0))/INDEX(Historical!$O$7:$O$1247,MATCH(B535,Historical!$B$7:$B$1278,0)))^(1/10)-1)*100)</f>
        <v>n/a</v>
      </c>
      <c r="W535" s="702" t="str">
        <f>IF(OR(U535&lt;=0,U535="n/a",V535&lt;=0,V535="n/a"),"n/a",U535/V535)</f>
        <v>n/a</v>
      </c>
      <c r="X535" s="703">
        <f>IF(OR(AJ535&lt;=0,AJ535="n/a",U535&lt;=0,U535="n/a"),"n/a",U535/AJ535)</f>
        <v>1.6900748278637472</v>
      </c>
      <c r="Y535" s="670" t="s">
        <v>4129</v>
      </c>
      <c r="Z535" s="651">
        <f>IF(OR(AC535&lt;0.01,AC535="n/a"),"n/a",M535/AC535*100)</f>
        <v>26.446280991735538</v>
      </c>
      <c r="AA535" s="887">
        <f>IF(OR(AC535&lt;0.01,AC535="n/a"),"n/a",I535/AC535)</f>
        <v>4.9710743801652892</v>
      </c>
      <c r="AB535" s="888">
        <v>12</v>
      </c>
      <c r="AC535" s="866">
        <v>2.42</v>
      </c>
      <c r="AD535" s="866">
        <v>0.19</v>
      </c>
      <c r="AE535" s="866">
        <v>1.69</v>
      </c>
      <c r="AF535" s="866">
        <v>0.76</v>
      </c>
      <c r="AG535" s="866">
        <v>16.7</v>
      </c>
      <c r="AH535" s="866">
        <v>20.100000000000001</v>
      </c>
      <c r="AI535" s="866" t="s">
        <v>136</v>
      </c>
      <c r="AJ535" s="866">
        <v>25.5</v>
      </c>
      <c r="AK535" s="866">
        <v>26.3</v>
      </c>
      <c r="AL535" s="879">
        <v>140.87</v>
      </c>
      <c r="AM535" s="873">
        <v>4.5</v>
      </c>
      <c r="AN535" s="866">
        <v>0.46</v>
      </c>
      <c r="AO535" s="740">
        <f>IF(U535="n/a","n/a",IF(AA535&lt;0,"n/a",IF(AA535="n/a","n/a",J535+U535-AA535)))</f>
        <v>43.445866980568077</v>
      </c>
      <c r="AP535" s="741">
        <f>IF(U535="n/a","n/a",J535+U535)</f>
        <v>48.416941360733368</v>
      </c>
      <c r="AQ535" s="889">
        <f>IF(OR(AC535&lt;0.01,AF535="n/a"),"n/a",(I535/SQRT(22.5*AC535*(I535/AF535))-1)*100)</f>
        <v>-59.02295206703787</v>
      </c>
      <c r="AR535" s="651">
        <f>INDEX(Historical!$C$7:$C$1256,MATCH(B535,Historical!$B$7:$B$1278,0))*IF(AH535="n/a",1.03,IF(AH535&lt;0,1.01,IF(AH535&gt;10,1.1,(1+AH535/100))))</f>
        <v>0.66</v>
      </c>
      <c r="AS535" s="887">
        <f>IF($AI535="n/a",1.03*AR535,IF($AI535&lt;0,1.01*AR535,IF($AI535&gt;10,1.1*AR535,(1+$AI535/100)*AR535)))</f>
        <v>0.67980000000000007</v>
      </c>
      <c r="AT535" s="887">
        <f>IF($AK535="n/a",1.03*AS535,IF($AK535&lt;0,1.01*AS535,IF($AK535&gt;10,1.1*AS535,(1+$AK535/100)*AS535)))</f>
        <v>0.74778000000000011</v>
      </c>
      <c r="AU535" s="887">
        <f>IF($AK535="n/a",1.03*AT535,IF($AK535&lt;0,1.01*AT535,IF($AK535&gt;10,1.1*AT535,(1+$AK535/100)*AT535)))</f>
        <v>0.82255800000000023</v>
      </c>
      <c r="AV535" s="887">
        <f>IF($AK535="n/a",1.03*AU535,IF($AK535&lt;0,1.01*AU535,IF($AK535&gt;10,1.1*AU535,(1+$AK535/100)*AU535)))</f>
        <v>0.90481380000000033</v>
      </c>
      <c r="AW535" s="651">
        <f>SUM(AR535:AV535)</f>
        <v>3.8149518000000007</v>
      </c>
      <c r="AX535" s="748">
        <f>AW535/I535*100</f>
        <v>31.711985037406492</v>
      </c>
      <c r="AY535" s="935">
        <v>0.92</v>
      </c>
      <c r="AZ535" s="873">
        <v>32.93</v>
      </c>
      <c r="BA535" s="873">
        <v>-48</v>
      </c>
      <c r="BB535" s="873">
        <v>-4.9399999999999995</v>
      </c>
      <c r="BC535" s="873">
        <v>-15.129999999999999</v>
      </c>
      <c r="BE535" s="624">
        <v>2014</v>
      </c>
      <c r="BF535" s="899">
        <f>IF(BE535&gt;2008,0,IF(BE535&gt;2001,1,IF(BE535&gt;1990,2,IF(BE535&gt;1980,3,IF(BE535&gt;1973,4,IF(BE535&gt;1970,5,IF(BE535&gt;1960,6,IF(BE535&gt;1958,7,IF(BE535&gt;1953,8,9)))))))))</f>
        <v>0</v>
      </c>
      <c r="BG535" s="883">
        <v>1.7000000000000002</v>
      </c>
    </row>
    <row r="536" spans="1:59" ht="11.25" customHeight="1" x14ac:dyDescent="0.2">
      <c r="A536" s="864" t="s">
        <v>3889</v>
      </c>
      <c r="B536" s="876" t="s">
        <v>3890</v>
      </c>
      <c r="C536" s="933" t="s">
        <v>4322</v>
      </c>
      <c r="D536" s="933" t="s">
        <v>4323</v>
      </c>
      <c r="E536" s="733">
        <v>7</v>
      </c>
      <c r="F536" s="1158">
        <v>627</v>
      </c>
      <c r="G536" s="1141" t="s">
        <v>106</v>
      </c>
      <c r="H536" s="1141" t="s">
        <v>106</v>
      </c>
      <c r="I536" s="875">
        <v>99.2</v>
      </c>
      <c r="J536" s="651">
        <f>(M536/I536)*100</f>
        <v>2.3387096774193545</v>
      </c>
      <c r="K536" s="878">
        <v>0.57999999999999996</v>
      </c>
      <c r="L536" s="888">
        <v>4</v>
      </c>
      <c r="M536" s="642">
        <f>K536*L536</f>
        <v>2.3199999999999998</v>
      </c>
      <c r="N536" s="871" t="s">
        <v>151</v>
      </c>
      <c r="O536" s="734">
        <v>0.53</v>
      </c>
      <c r="P536" s="862">
        <v>43903</v>
      </c>
      <c r="Q536" s="862">
        <v>43921</v>
      </c>
      <c r="R536" s="642">
        <f>(K536-O536)/O536*100</f>
        <v>9.4339622641509298</v>
      </c>
      <c r="S536" s="701">
        <f>IF(INDEX(Historical!$D$7:$D$1254,MATCH(B536,Historical!$B$7:$B$1278,0))=0,"n/a",(INDEX(Historical!$C$7:$C$1256,MATCH(B536,Historical!$B$7:$B$1278,0))/INDEX(Historical!$D$7:$D$1254,MATCH(B536,Historical!$B$7:$B$1278,0))-1)*100)</f>
        <v>10.416666666666675</v>
      </c>
      <c r="T536" s="701">
        <f>IF(INDEX(Historical!$F$7:$F$1247,MATCH(B536,Historical!$B$7:$B$1278,0))=0,"n/a",((INDEX(Historical!$C$7:$C$1256,MATCH(B536,Historical!$B$7:$B$1278,0))/INDEX(Historical!$F$7:$F$1247,MATCH(B536,Historical!$B$7:$B$1278,0)))^(1/3)-1)*100)</f>
        <v>8.062628338793342</v>
      </c>
      <c r="U536" s="701">
        <f>IF(INDEX(Historical!$H$7:$H$1247,MATCH(B536,Historical!$B$7:$B$1278,0))=0,"n/a",((INDEX(Historical!$C$7:$C$1256,MATCH(B536,Historical!$B$7:$B$1278,0))/INDEX(Historical!$H$7:$H$1247,MATCH(B536,Historical!$B$7:$B$1278,0)))^(1/5)-1)*100)</f>
        <v>9.9391528026234965</v>
      </c>
      <c r="V536" s="701">
        <f>IF(INDEX(Historical!$O$7:$O$1247,MATCH(B536,Historical!$B$7:$B$1278,0))=0,"n/a",((INDEX(Historical!$C$7:$C$1256,MATCH(B536,Historical!$B$7:$B$1278,0))/INDEX(Historical!$O$7:$O$1247,MATCH(B536,Historical!$B$7:$B$1278,0)))^(1/10)-1)*100)</f>
        <v>6.5888517787053402</v>
      </c>
      <c r="W536" s="702">
        <f>IF(OR(U536&lt;=0,U536="n/a",V536&lt;=0,V536="n/a"),"n/a",U536/V536)</f>
        <v>1.508480253683361</v>
      </c>
      <c r="X536" s="703">
        <f>IF(OR(AJ536&lt;=0,AJ536="n/a",U536&lt;=0,U536="n/a"),"n/a",U536/AJ536)</f>
        <v>0.65389163175154585</v>
      </c>
      <c r="Y536" s="673"/>
      <c r="Z536" s="651">
        <f>IF(OR(AC536&lt;0.01,AC536="n/a"),"n/a",M536/AC536*100)</f>
        <v>101.75438596491229</v>
      </c>
      <c r="AA536" s="887">
        <f>IF(OR(AC536&lt;0.01,AC536="n/a"),"n/a",I536/AC536)</f>
        <v>43.508771929824569</v>
      </c>
      <c r="AB536" s="888">
        <v>12</v>
      </c>
      <c r="AC536" s="866">
        <v>2.2799999999999998</v>
      </c>
      <c r="AD536" s="866" t="s">
        <v>136</v>
      </c>
      <c r="AE536" s="866">
        <v>17.57</v>
      </c>
      <c r="AF536" s="866">
        <v>2.2799999999999998</v>
      </c>
      <c r="AG536" s="866">
        <v>6.2</v>
      </c>
      <c r="AH536" s="866">
        <v>-13.700000000000001</v>
      </c>
      <c r="AI536" s="866">
        <v>-28.33</v>
      </c>
      <c r="AJ536" s="866">
        <v>15.2</v>
      </c>
      <c r="AK536" s="866">
        <v>-6.05</v>
      </c>
      <c r="AL536" s="879">
        <v>72970</v>
      </c>
      <c r="AM536" s="873">
        <v>0.52</v>
      </c>
      <c r="AN536" s="866">
        <v>0.49</v>
      </c>
      <c r="AO536" s="740">
        <f>IF(U536="n/a","n/a",IF(AA536&lt;0,"n/a",IF(AA536="n/a","n/a",J536+U536-AA536)))</f>
        <v>-31.23090944978172</v>
      </c>
      <c r="AP536" s="741">
        <f>IF(U536="n/a","n/a",J536+U536)</f>
        <v>12.277862480042851</v>
      </c>
      <c r="AQ536" s="889">
        <f>IF(OR(AC536&lt;0.01,AF536="n/a"),"n/a",(I536/SQRT(22.5*AC536*(I536/AF536))-1)*100)</f>
        <v>109.97354330698164</v>
      </c>
      <c r="AR536" s="651">
        <f>INDEX(Historical!$C$7:$C$1256,MATCH(B536,Historical!$B$7:$B$1278,0))*IF(AH536="n/a",1.03,IF(AH536&lt;0,1.01,IF(AH536&gt;10,1.1,(1+AH536/100))))</f>
        <v>2.1412</v>
      </c>
      <c r="AS536" s="887">
        <f>IF($AI536="n/a",1.03*AR536,IF($AI536&lt;0,1.01*AR536,IF($AI536&gt;10,1.1*AR536,(1+$AI536/100)*AR536)))</f>
        <v>2.1626120000000002</v>
      </c>
      <c r="AT536" s="887">
        <f>IF($AK536="n/a",1.03*AS536,IF($AK536&lt;0,1.01*AS536,IF($AK536&gt;10,1.1*AS536,(1+$AK536/100)*AS536)))</f>
        <v>2.1842381200000003</v>
      </c>
      <c r="AU536" s="887">
        <f>IF($AK536="n/a",1.03*AT536,IF($AK536&lt;0,1.01*AT536,IF($AK536&gt;10,1.1*AT536,(1+$AK536/100)*AT536)))</f>
        <v>2.2060805012000002</v>
      </c>
      <c r="AV536" s="887">
        <f>IF($AK536="n/a",1.03*AU536,IF($AK536&lt;0,1.01*AU536,IF($AK536&gt;10,1.1*AU536,(1+$AK536/100)*AU536)))</f>
        <v>2.2281413062120001</v>
      </c>
      <c r="AW536" s="651">
        <f>SUM(AR536:AV536)</f>
        <v>10.922271927412002</v>
      </c>
      <c r="AX536" s="748">
        <f>AW536/I536*100</f>
        <v>11.010354765536292</v>
      </c>
      <c r="AY536" s="935">
        <v>0.9</v>
      </c>
      <c r="AZ536" s="873">
        <v>65.83</v>
      </c>
      <c r="BA536" s="873">
        <v>-9.08</v>
      </c>
      <c r="BB536" s="873">
        <v>-2.62</v>
      </c>
      <c r="BC536" s="873">
        <v>5.94</v>
      </c>
      <c r="BE536" s="624">
        <v>2014</v>
      </c>
      <c r="BF536" s="899">
        <f>IF(BE536&gt;2008,0,IF(BE536&gt;2001,1,IF(BE536&gt;1990,2,IF(BE536&gt;1980,3,IF(BE536&gt;1973,4,IF(BE536&gt;1970,5,IF(BE536&gt;1960,6,IF(BE536&gt;1958,7,IF(BE536&gt;1953,8,9)))))))))</f>
        <v>0</v>
      </c>
      <c r="BG536" s="883">
        <v>3.5999999999999996</v>
      </c>
    </row>
    <row r="537" spans="1:59" s="774" customFormat="1" ht="11.25" customHeight="1" x14ac:dyDescent="0.2">
      <c r="A537" s="646" t="s">
        <v>1120</v>
      </c>
      <c r="B537" s="782" t="s">
        <v>1121</v>
      </c>
      <c r="C537" s="933" t="s">
        <v>112</v>
      </c>
      <c r="D537" s="933" t="s">
        <v>211</v>
      </c>
      <c r="E537" s="756">
        <v>11</v>
      </c>
      <c r="F537" s="1158">
        <v>313</v>
      </c>
      <c r="G537" s="1181" t="s">
        <v>115</v>
      </c>
      <c r="H537" s="1181" t="s">
        <v>115</v>
      </c>
      <c r="I537" s="757">
        <v>34.11</v>
      </c>
      <c r="J537" s="758">
        <f>(M537/I537)*100</f>
        <v>3.2834945763705656</v>
      </c>
      <c r="K537" s="759">
        <v>0.28000000000000003</v>
      </c>
      <c r="L537" s="760">
        <v>4</v>
      </c>
      <c r="M537" s="761">
        <f>K537*L537</f>
        <v>1.1200000000000001</v>
      </c>
      <c r="N537" s="762" t="s">
        <v>318</v>
      </c>
      <c r="O537" s="763">
        <v>0.27250000000000002</v>
      </c>
      <c r="P537" s="764">
        <v>43909</v>
      </c>
      <c r="Q537" s="764">
        <v>43921</v>
      </c>
      <c r="R537" s="761">
        <f>(K537-O537)/O537*100</f>
        <v>2.7522935779816535</v>
      </c>
      <c r="S537" s="701">
        <f>IF(INDEX(Historical!$D$7:$D$1254,MATCH(B537,Historical!$B$7:$B$1278,0))=0,"n/a",(INDEX(Historical!$C$7:$C$1256,MATCH(B537,Historical!$B$7:$B$1278,0))/INDEX(Historical!$D$7:$D$1254,MATCH(B537,Historical!$B$7:$B$1278,0))-1)*100)</f>
        <v>2.8301886792452935</v>
      </c>
      <c r="T537" s="701">
        <f>IF(INDEX(Historical!$F$7:$F$1247,MATCH(B537,Historical!$B$7:$B$1278,0))=0,"n/a",((INDEX(Historical!$C$7:$C$1256,MATCH(B537,Historical!$B$7:$B$1278,0))/INDEX(Historical!$F$7:$F$1247,MATCH(B537,Historical!$B$7:$B$1278,0)))^(1/3)-1)*100)</f>
        <v>5.0589077790132775</v>
      </c>
      <c r="U537" s="701">
        <f>IF(INDEX(Historical!$H$7:$H$1247,MATCH(B537,Historical!$B$7:$B$1278,0))=0,"n/a",((INDEX(Historical!$C$7:$C$1256,MATCH(B537,Historical!$B$7:$B$1278,0))/INDEX(Historical!$H$7:$H$1247,MATCH(B537,Historical!$B$7:$B$1278,0)))^(1/5)-1)*100)</f>
        <v>4.6119864944856648</v>
      </c>
      <c r="V537" s="701" t="str">
        <f>IF(INDEX(Historical!$O$7:$O$1247,MATCH(B537,Historical!$B$7:$B$1278,0))=0,"n/a",((INDEX(Historical!$C$7:$C$1256,MATCH(B537,Historical!$B$7:$B$1278,0))/INDEX(Historical!$O$7:$O$1247,MATCH(B537,Historical!$B$7:$B$1278,0)))^(1/10)-1)*100)</f>
        <v>n/a</v>
      </c>
      <c r="W537" s="702" t="str">
        <f>IF(OR(U537&lt;=0,U537="n/a",V537&lt;=0,V537="n/a"),"n/a",U537/V537)</f>
        <v>n/a</v>
      </c>
      <c r="X537" s="703">
        <f>IF(OR(AJ537&lt;=0,AJ537="n/a",U537&lt;=0,U537="n/a"),"n/a",U537/AJ537)</f>
        <v>1.2464828363474771</v>
      </c>
      <c r="Y537" s="765"/>
      <c r="Z537" s="758" t="str">
        <f>IF(OR(AC537&lt;0.01,AC537="n/a"),"n/a",M537/AC537*100)</f>
        <v>n/a</v>
      </c>
      <c r="AA537" s="766" t="str">
        <f>IF(OR(AC537&lt;0.01,AC537="n/a"),"n/a",I537/AC537)</f>
        <v>n/a</v>
      </c>
      <c r="AB537" s="760">
        <v>12</v>
      </c>
      <c r="AC537" s="767">
        <v>-3.95</v>
      </c>
      <c r="AD537" s="767" t="s">
        <v>136</v>
      </c>
      <c r="AE537" s="767">
        <v>1.59</v>
      </c>
      <c r="AF537" s="767">
        <v>4.2300000000000004</v>
      </c>
      <c r="AG537" s="767">
        <v>-33.1</v>
      </c>
      <c r="AH537" s="767">
        <v>13.700000000000001</v>
      </c>
      <c r="AI537" s="767">
        <v>99.9</v>
      </c>
      <c r="AJ537" s="767">
        <v>3.6999999999999997</v>
      </c>
      <c r="AK537" s="767">
        <v>15</v>
      </c>
      <c r="AL537" s="768">
        <v>779.07</v>
      </c>
      <c r="AM537" s="769">
        <v>0.6</v>
      </c>
      <c r="AN537" s="767">
        <v>1.45</v>
      </c>
      <c r="AO537" s="770" t="str">
        <f>IF(U537="n/a","n/a",IF(AA537&lt;0,"n/a",IF(AA537="n/a","n/a",J537+U537-AA537)))</f>
        <v>n/a</v>
      </c>
      <c r="AP537" s="771">
        <f>IF(U537="n/a","n/a",J537+U537)</f>
        <v>7.8954810708562304</v>
      </c>
      <c r="AQ537" s="772" t="str">
        <f>IF(OR(AC537&lt;0.01,AF537="n/a"),"n/a",(I537/SQRT(22.5*AC537*(I537/AF537))-1)*100)</f>
        <v>n/a</v>
      </c>
      <c r="AR537" s="651">
        <f>INDEX(Historical!$C$7:$C$1256,MATCH(B537,Historical!$B$7:$B$1278,0))*IF(AH537="n/a",1.03,IF(AH537&lt;0,1.01,IF(AH537&gt;10,1.1,(1+AH537/100))))</f>
        <v>1.1990000000000003</v>
      </c>
      <c r="AS537" s="766">
        <f>IF($AI537="n/a",1.03*AR537,IF($AI537&lt;0,1.01*AR537,IF($AI537&gt;10,1.1*AR537,(1+$AI537/100)*AR537)))</f>
        <v>1.3189000000000004</v>
      </c>
      <c r="AT537" s="766">
        <f>IF($AK537="n/a",1.03*AS537,IF($AK537&lt;0,1.01*AS537,IF($AK537&gt;10,1.1*AS537,(1+$AK537/100)*AS537)))</f>
        <v>1.4507900000000005</v>
      </c>
      <c r="AU537" s="766">
        <f>IF($AK537="n/a",1.03*AT537,IF($AK537&lt;0,1.01*AT537,IF($AK537&gt;10,1.1*AT537,(1+$AK537/100)*AT537)))</f>
        <v>1.5958690000000006</v>
      </c>
      <c r="AV537" s="766">
        <f>IF($AK537="n/a",1.03*AU537,IF($AK537&lt;0,1.01*AU537,IF($AK537&gt;10,1.1*AU537,(1+$AK537/100)*AU537)))</f>
        <v>1.755455900000001</v>
      </c>
      <c r="AW537" s="758">
        <f>SUM(AR537:AV537)</f>
        <v>7.320014900000003</v>
      </c>
      <c r="AX537" s="773">
        <f>AW537/I537*100</f>
        <v>21.460026092055127</v>
      </c>
      <c r="AY537" s="936">
        <v>0.85</v>
      </c>
      <c r="AZ537" s="769">
        <v>41.42</v>
      </c>
      <c r="BA537" s="769">
        <v>-40.04</v>
      </c>
      <c r="BB537" s="769">
        <v>-6.8199999999999994</v>
      </c>
      <c r="BC537" s="769">
        <v>-10.71</v>
      </c>
      <c r="BD537" s="909"/>
      <c r="BE537" s="624">
        <v>2010</v>
      </c>
      <c r="BF537" s="899">
        <f>IF(BE537&gt;2008,0,IF(BE537&gt;2001,1,IF(BE537&gt;1990,2,IF(BE537&gt;1980,3,IF(BE537&gt;1973,4,IF(BE537&gt;1970,5,IF(BE537&gt;1960,6,IF(BE537&gt;1958,7,IF(BE537&gt;1953,8,9)))))))))</f>
        <v>0</v>
      </c>
      <c r="BG537" s="825">
        <v>-13.100000000000001</v>
      </c>
    </row>
    <row r="538" spans="1:59" ht="11.25" customHeight="1" x14ac:dyDescent="0.2">
      <c r="A538" s="864" t="s">
        <v>730</v>
      </c>
      <c r="B538" s="876" t="s">
        <v>731</v>
      </c>
      <c r="C538" s="933" t="s">
        <v>128</v>
      </c>
      <c r="D538" s="933" t="s">
        <v>126</v>
      </c>
      <c r="E538" s="733">
        <v>13</v>
      </c>
      <c r="F538" s="1158">
        <v>277</v>
      </c>
      <c r="G538" s="1182" t="s">
        <v>115</v>
      </c>
      <c r="H538" s="1182" t="s">
        <v>115</v>
      </c>
      <c r="I538" s="875">
        <v>71.02</v>
      </c>
      <c r="J538" s="651">
        <f>(M538/I538)*100</f>
        <v>6.7586595325260488</v>
      </c>
      <c r="K538" s="878">
        <v>1.2</v>
      </c>
      <c r="L538" s="888">
        <v>4</v>
      </c>
      <c r="M538" s="642">
        <f>K538*L538</f>
        <v>4.8</v>
      </c>
      <c r="N538" s="871" t="s">
        <v>111</v>
      </c>
      <c r="O538" s="734">
        <v>1.17</v>
      </c>
      <c r="P538" s="862">
        <v>44097</v>
      </c>
      <c r="Q538" s="862">
        <v>44117</v>
      </c>
      <c r="R538" s="642">
        <f>(K538-O538)/O538*100</f>
        <v>2.5641025641025665</v>
      </c>
      <c r="S538" s="701">
        <f>IF(INDEX(Historical!$D$7:$D$1254,MATCH(B538,Historical!$B$7:$B$1278,0))=0,"n/a",(INDEX(Historical!$C$7:$C$1256,MATCH(B538,Historical!$B$7:$B$1278,0))/INDEX(Historical!$D$7:$D$1254,MATCH(B538,Historical!$B$7:$B$1278,0))-1)*100)</f>
        <v>3.8461538461538547</v>
      </c>
      <c r="T538" s="701">
        <f>IF(INDEX(Historical!$F$7:$F$1247,MATCH(B538,Historical!$B$7:$B$1278,0))=0,"n/a",((INDEX(Historical!$C$7:$C$1256,MATCH(B538,Historical!$B$7:$B$1278,0))/INDEX(Historical!$F$7:$F$1247,MATCH(B538,Historical!$B$7:$B$1278,0)))^(1/3)-1)*100)</f>
        <v>3.8348029193370436</v>
      </c>
      <c r="U538" s="701">
        <f>IF(INDEX(Historical!$H$7:$H$1247,MATCH(B538,Historical!$B$7:$B$1278,0))=0,"n/a",((INDEX(Historical!$C$7:$C$1256,MATCH(B538,Historical!$B$7:$B$1278,0))/INDEX(Historical!$H$7:$H$1247,MATCH(B538,Historical!$B$7:$B$1278,0)))^(1/5)-1)*100)</f>
        <v>3.418013642250517</v>
      </c>
      <c r="V538" s="701">
        <f>IF(INDEX(Historical!$O$7:$O$1247,MATCH(B538,Historical!$B$7:$B$1278,0))=0,"n/a",((INDEX(Historical!$C$7:$C$1256,MATCH(B538,Historical!$B$7:$B$1278,0))/INDEX(Historical!$O$7:$O$1247,MATCH(B538,Historical!$B$7:$B$1278,0)))^(1/10)-1)*100)</f>
        <v>7.6314027598324286</v>
      </c>
      <c r="W538" s="702">
        <f>IF(OR(U538&lt;=0,U538="n/a",V538&lt;=0,V538="n/a"),"n/a",U538/V538)</f>
        <v>0.44788798990417461</v>
      </c>
      <c r="X538" s="703" t="str">
        <f>IF(OR(AJ538&lt;=0,AJ538="n/a",U538&lt;=0,U538="n/a"),"n/a",U538/AJ538)</f>
        <v>n/a</v>
      </c>
      <c r="Y538" s="876"/>
      <c r="Z538" s="651">
        <f>IF(OR(AC538&lt;0.01,AC538="n/a"),"n/a",M538/AC538*100)</f>
        <v>97.363083164300207</v>
      </c>
      <c r="AA538" s="887">
        <f>IF(OR(AC538&lt;0.01,AC538="n/a"),"n/a",I538/AC538)</f>
        <v>14.405679513184584</v>
      </c>
      <c r="AB538" s="888">
        <v>12</v>
      </c>
      <c r="AC538" s="866">
        <v>4.93</v>
      </c>
      <c r="AD538" s="866">
        <v>2.2599999999999998</v>
      </c>
      <c r="AE538" s="866">
        <v>3.84</v>
      </c>
      <c r="AF538" s="866" t="s">
        <v>136</v>
      </c>
      <c r="AG538" s="866">
        <v>-64.3</v>
      </c>
      <c r="AH538" s="866">
        <v>-9.6</v>
      </c>
      <c r="AI538" s="866">
        <v>10.52</v>
      </c>
      <c r="AJ538" s="866">
        <v>-0.70000000000000007</v>
      </c>
      <c r="AK538" s="866">
        <v>6.38</v>
      </c>
      <c r="AL538" s="879">
        <v>111210</v>
      </c>
      <c r="AM538" s="873">
        <v>0.1</v>
      </c>
      <c r="AN538" s="866" t="s">
        <v>136</v>
      </c>
      <c r="AO538" s="740">
        <f>IF(U538="n/a","n/a",IF(AA538&lt;0,"n/a",IF(AA538="n/a","n/a",J538+U538-AA538)))</f>
        <v>-4.2290063384080181</v>
      </c>
      <c r="AP538" s="741">
        <f>IF(U538="n/a","n/a",J538+U538)</f>
        <v>10.176673174776566</v>
      </c>
      <c r="AQ538" s="889" t="str">
        <f>IF(OR(AC538&lt;0.01,AF538="n/a"),"n/a",(I538/SQRT(22.5*AC538*(I538/AF538))-1)*100)</f>
        <v>n/a</v>
      </c>
      <c r="AR538" s="651">
        <f>INDEX(Historical!$C$7:$C$1256,MATCH(B538,Historical!$B$7:$B$1278,0))*IF(AH538="n/a",1.03,IF(AH538&lt;0,1.01,IF(AH538&gt;10,1.1,(1+AH538/100))))</f>
        <v>4.6358999999999995</v>
      </c>
      <c r="AS538" s="887">
        <f>IF($AI538="n/a",1.03*AR538,IF($AI538&lt;0,1.01*AR538,IF($AI538&gt;10,1.1*AR538,(1+$AI538/100)*AR538)))</f>
        <v>5.0994899999999994</v>
      </c>
      <c r="AT538" s="887">
        <f>IF($AK538="n/a",1.03*AS538,IF($AK538&lt;0,1.01*AS538,IF($AK538&gt;10,1.1*AS538,(1+$AK538/100)*AS538)))</f>
        <v>5.4248374620000002</v>
      </c>
      <c r="AU538" s="887">
        <f>IF($AK538="n/a",1.03*AT538,IF($AK538&lt;0,1.01*AT538,IF($AK538&gt;10,1.1*AT538,(1+$AK538/100)*AT538)))</f>
        <v>5.7709420920756003</v>
      </c>
      <c r="AV538" s="887">
        <f>IF($AK538="n/a",1.03*AU538,IF($AK538&lt;0,1.01*AU538,IF($AK538&gt;10,1.1*AU538,(1+$AK538/100)*AU538)))</f>
        <v>6.1391281975500238</v>
      </c>
      <c r="AW538" s="651">
        <f>SUM(AR538:AV538)</f>
        <v>27.070297751625624</v>
      </c>
      <c r="AX538" s="748">
        <f>AW538/I538*100</f>
        <v>38.116442905696459</v>
      </c>
      <c r="AY538" s="935">
        <v>0.77</v>
      </c>
      <c r="AZ538" s="873">
        <v>26.8</v>
      </c>
      <c r="BA538" s="873">
        <v>-21.240000000000002</v>
      </c>
      <c r="BB538" s="873">
        <v>-8.3800000000000008</v>
      </c>
      <c r="BC538" s="873">
        <v>-7.5</v>
      </c>
      <c r="BE538" s="624">
        <v>2008</v>
      </c>
      <c r="BF538" s="899">
        <f>IF(BE538&gt;2008,0,IF(BE538&gt;2001,1,IF(BE538&gt;1990,2,IF(BE538&gt;1980,3,IF(BE538&gt;1973,4,IF(BE538&gt;1970,5,IF(BE538&gt;1960,6,IF(BE538&gt;1958,7,IF(BE538&gt;1953,8,9)))))))))</f>
        <v>1</v>
      </c>
      <c r="BG538" s="883">
        <v>19</v>
      </c>
    </row>
    <row r="539" spans="1:59" ht="11.25" customHeight="1" x14ac:dyDescent="0.2">
      <c r="A539" s="872" t="s">
        <v>1562</v>
      </c>
      <c r="B539" s="876" t="s">
        <v>1563</v>
      </c>
      <c r="C539" s="933" t="s">
        <v>108</v>
      </c>
      <c r="D539" s="933" t="s">
        <v>4341</v>
      </c>
      <c r="E539" s="733">
        <v>11</v>
      </c>
      <c r="F539" s="1158">
        <v>314</v>
      </c>
      <c r="G539" s="1158" t="s">
        <v>106</v>
      </c>
      <c r="H539" s="1158" t="s">
        <v>106</v>
      </c>
      <c r="I539" s="875">
        <v>22</v>
      </c>
      <c r="J539" s="651">
        <f>(M539/I539)*100</f>
        <v>4.1818181818181817</v>
      </c>
      <c r="K539" s="878">
        <v>0.23</v>
      </c>
      <c r="L539" s="888">
        <v>4</v>
      </c>
      <c r="M539" s="642">
        <f>K539*L539</f>
        <v>0.92</v>
      </c>
      <c r="N539" s="871" t="s">
        <v>318</v>
      </c>
      <c r="O539" s="734">
        <v>0.22</v>
      </c>
      <c r="P539" s="862">
        <v>43909</v>
      </c>
      <c r="Q539" s="862">
        <v>43921</v>
      </c>
      <c r="R539" s="642">
        <f>(K539-O539)/O539*100</f>
        <v>4.5454545454545494</v>
      </c>
      <c r="S539" s="701">
        <f>IF(INDEX(Historical!$D$7:$D$1254,MATCH(B539,Historical!$B$7:$B$1278,0))=0,"n/a",(INDEX(Historical!$C$7:$C$1256,MATCH(B539,Historical!$B$7:$B$1278,0))/INDEX(Historical!$D$7:$D$1254,MATCH(B539,Historical!$B$7:$B$1278,0))-1)*100)</f>
        <v>4.7619047619047672</v>
      </c>
      <c r="T539" s="701">
        <f>IF(INDEX(Historical!$F$7:$F$1247,MATCH(B539,Historical!$B$7:$B$1278,0))=0,"n/a",((INDEX(Historical!$C$7:$C$1256,MATCH(B539,Historical!$B$7:$B$1278,0))/INDEX(Historical!$F$7:$F$1247,MATCH(B539,Historical!$B$7:$B$1278,0)))^(1/3)-1)*100)</f>
        <v>5.0081546755695205</v>
      </c>
      <c r="U539" s="701">
        <f>IF(INDEX(Historical!$H$7:$H$1247,MATCH(B539,Historical!$B$7:$B$1278,0))=0,"n/a",((INDEX(Historical!$C$7:$C$1256,MATCH(B539,Historical!$B$7:$B$1278,0))/INDEX(Historical!$H$7:$H$1247,MATCH(B539,Historical!$B$7:$B$1278,0)))^(1/5)-1)*100)</f>
        <v>5.291848906511043</v>
      </c>
      <c r="V539" s="701">
        <f>IF(INDEX(Historical!$O$7:$O$1247,MATCH(B539,Historical!$B$7:$B$1278,0))=0,"n/a",((INDEX(Historical!$C$7:$C$1256,MATCH(B539,Historical!$B$7:$B$1278,0))/INDEX(Historical!$O$7:$O$1247,MATCH(B539,Historical!$B$7:$B$1278,0)))^(1/10)-1)*100)</f>
        <v>4.4385375182802056</v>
      </c>
      <c r="W539" s="702">
        <f>IF(OR(U539&lt;=0,U539="n/a",V539&lt;=0,V539="n/a"),"n/a",U539/V539)</f>
        <v>1.1922505745904945</v>
      </c>
      <c r="X539" s="703" t="str">
        <f>IF(OR(AJ539&lt;=0,AJ539="n/a",U539&lt;=0,U539="n/a"),"n/a",U539/AJ539)</f>
        <v>n/a</v>
      </c>
      <c r="Y539" s="670"/>
      <c r="Z539" s="651" t="str">
        <f>IF(OR(AC539&lt;0.01,AC539="n/a"),"n/a",M539/AC539*100)</f>
        <v>n/a</v>
      </c>
      <c r="AA539" s="887" t="str">
        <f>IF(OR(AC539&lt;0.01,AC539="n/a"),"n/a",I539/AC539)</f>
        <v>n/a</v>
      </c>
      <c r="AB539" s="888">
        <v>12</v>
      </c>
      <c r="AC539" s="866" t="s">
        <v>136</v>
      </c>
      <c r="AD539" s="866" t="s">
        <v>136</v>
      </c>
      <c r="AE539" s="866" t="s">
        <v>136</v>
      </c>
      <c r="AF539" s="866" t="s">
        <v>136</v>
      </c>
      <c r="AG539" s="866" t="s">
        <v>136</v>
      </c>
      <c r="AH539" s="866" t="s">
        <v>136</v>
      </c>
      <c r="AI539" s="866" t="s">
        <v>136</v>
      </c>
      <c r="AJ539" s="866" t="s">
        <v>136</v>
      </c>
      <c r="AK539" s="866" t="s">
        <v>136</v>
      </c>
      <c r="AL539" s="879" t="s">
        <v>136</v>
      </c>
      <c r="AM539" s="873" t="s">
        <v>136</v>
      </c>
      <c r="AN539" s="866" t="s">
        <v>136</v>
      </c>
      <c r="AO539" s="740" t="str">
        <f>IF(U539="n/a","n/a",IF(AA539&lt;0,"n/a",IF(AA539="n/a","n/a",J539+U539-AA539)))</f>
        <v>n/a</v>
      </c>
      <c r="AP539" s="741">
        <f>IF(U539="n/a","n/a",J539+U539)</f>
        <v>9.4736670883292255</v>
      </c>
      <c r="AQ539" s="889" t="str">
        <f>IF(OR(AC539&lt;0.01,AF539="n/a"),"n/a",(I539/SQRT(22.5*AC539*(I539/AF539))-1)*100)</f>
        <v>n/a</v>
      </c>
      <c r="AR539" s="651">
        <f>INDEX(Historical!$C$7:$C$1256,MATCH(B539,Historical!$B$7:$B$1278,0))*IF(AH539="n/a",1.03,IF(AH539&lt;0,1.01,IF(AH539&gt;10,1.1,(1+AH539/100))))</f>
        <v>0.90639999999999998</v>
      </c>
      <c r="AS539" s="887">
        <f>IF($AI539="n/a",1.03*AR539,IF($AI539&lt;0,1.01*AR539,IF($AI539&gt;10,1.1*AR539,(1+$AI539/100)*AR539)))</f>
        <v>0.93359199999999998</v>
      </c>
      <c r="AT539" s="887">
        <f>IF($AK539="n/a",1.03*AS539,IF($AK539&lt;0,1.01*AS539,IF($AK539&gt;10,1.1*AS539,(1+$AK539/100)*AS539)))</f>
        <v>0.96159976000000003</v>
      </c>
      <c r="AU539" s="887">
        <f>IF($AK539="n/a",1.03*AT539,IF($AK539&lt;0,1.01*AT539,IF($AK539&gt;10,1.1*AT539,(1+$AK539/100)*AT539)))</f>
        <v>0.99044775280000008</v>
      </c>
      <c r="AV539" s="887">
        <f>IF($AK539="n/a",1.03*AU539,IF($AK539&lt;0,1.01*AU539,IF($AK539&gt;10,1.1*AU539,(1+$AK539/100)*AU539)))</f>
        <v>1.020161185384</v>
      </c>
      <c r="AW539" s="651">
        <f>SUM(AR539:AV539)</f>
        <v>4.8122006981840002</v>
      </c>
      <c r="AX539" s="748">
        <f>AW539/I539*100</f>
        <v>21.873639537200003</v>
      </c>
      <c r="AY539" s="935" t="s">
        <v>136</v>
      </c>
      <c r="AZ539" s="873" t="s">
        <v>136</v>
      </c>
      <c r="BA539" s="873" t="s">
        <v>136</v>
      </c>
      <c r="BB539" s="873" t="s">
        <v>136</v>
      </c>
      <c r="BC539" s="873" t="s">
        <v>136</v>
      </c>
      <c r="BD539" s="908" t="s">
        <v>4268</v>
      </c>
      <c r="BE539" s="624">
        <v>2010</v>
      </c>
      <c r="BF539" s="899">
        <f>IF(BE539&gt;2008,0,IF(BE539&gt;2001,1,IF(BE539&gt;1990,2,IF(BE539&gt;1980,3,IF(BE539&gt;1973,4,IF(BE539&gt;1970,5,IF(BE539&gt;1960,6,IF(BE539&gt;1958,7,IF(BE539&gt;1953,8,9)))))))))</f>
        <v>0</v>
      </c>
      <c r="BG539" s="883" t="s">
        <v>136</v>
      </c>
    </row>
    <row r="540" spans="1:59" ht="11.25" customHeight="1" x14ac:dyDescent="0.2">
      <c r="A540" s="864" t="s">
        <v>1564</v>
      </c>
      <c r="B540" s="876" t="s">
        <v>1565</v>
      </c>
      <c r="C540" s="933" t="s">
        <v>108</v>
      </c>
      <c r="D540" s="933" t="s">
        <v>4341</v>
      </c>
      <c r="E540" s="733">
        <v>9</v>
      </c>
      <c r="F540" s="1158">
        <v>430</v>
      </c>
      <c r="G540" s="1158" t="s">
        <v>37</v>
      </c>
      <c r="H540" s="1158" t="s">
        <v>115</v>
      </c>
      <c r="I540" s="875">
        <v>111.88</v>
      </c>
      <c r="J540" s="651">
        <f>(M540/I540)*100</f>
        <v>4.1115480872363248</v>
      </c>
      <c r="K540" s="878">
        <v>1.1499999999999999</v>
      </c>
      <c r="L540" s="888">
        <v>4</v>
      </c>
      <c r="M540" s="642">
        <f>K540*L540</f>
        <v>4.5999999999999996</v>
      </c>
      <c r="N540" s="871" t="s">
        <v>242</v>
      </c>
      <c r="O540" s="734">
        <v>0.95</v>
      </c>
      <c r="P540" s="867">
        <v>43664</v>
      </c>
      <c r="Q540" s="867">
        <v>43682</v>
      </c>
      <c r="R540" s="642">
        <f>(K540-O540)/O540*100</f>
        <v>21.052631578947363</v>
      </c>
      <c r="S540" s="701">
        <f>IF(INDEX(Historical!$D$7:$D$1254,MATCH(B540,Historical!$B$7:$B$1278,0))=0,"n/a",(INDEX(Historical!$C$7:$C$1256,MATCH(B540,Historical!$B$7:$B$1278,0))/INDEX(Historical!$D$7:$D$1254,MATCH(B540,Historical!$B$7:$B$1278,0))-1)*100)</f>
        <v>23.529411764705888</v>
      </c>
      <c r="T540" s="701">
        <f>IF(INDEX(Historical!$F$7:$F$1247,MATCH(B540,Historical!$B$7:$B$1278,0))=0,"n/a",((INDEX(Historical!$C$7:$C$1256,MATCH(B540,Historical!$B$7:$B$1278,0))/INDEX(Historical!$F$7:$F$1247,MATCH(B540,Historical!$B$7:$B$1278,0)))^(1/3)-1)*100)</f>
        <v>25.594650913208426</v>
      </c>
      <c r="U540" s="701">
        <f>IF(INDEX(Historical!$H$7:$H$1247,MATCH(B540,Historical!$B$7:$B$1278,0))=0,"n/a",((INDEX(Historical!$C$7:$C$1256,MATCH(B540,Historical!$B$7:$B$1278,0))/INDEX(Historical!$H$7:$H$1247,MATCH(B540,Historical!$B$7:$B$1278,0)))^(1/5)-1)*100)</f>
        <v>17.440607261658347</v>
      </c>
      <c r="V540" s="701">
        <f>IF(INDEX(Historical!$O$7:$O$1247,MATCH(B540,Historical!$B$7:$B$1278,0))=0,"n/a",((INDEX(Historical!$C$7:$C$1256,MATCH(B540,Historical!$B$7:$B$1278,0))/INDEX(Historical!$O$7:$O$1247,MATCH(B540,Historical!$B$7:$B$1278,0)))^(1/10)-1)*100)</f>
        <v>19.795366342389254</v>
      </c>
      <c r="W540" s="702">
        <f>IF(OR(U540&lt;=0,U540="n/a",V540&lt;=0,V540="n/a"),"n/a",U540/V540)</f>
        <v>0.88104493546610996</v>
      </c>
      <c r="X540" s="703">
        <f>IF(OR(AJ540&lt;=0,AJ540="n/a",U540&lt;=0,U540="n/a"),"n/a",U540/AJ540)</f>
        <v>1.8957181806150378</v>
      </c>
      <c r="Y540" s="664"/>
      <c r="Z540" s="651">
        <f>IF(OR(AC540&lt;0.01,AC540="n/a"),"n/a",M540/AC540*100)</f>
        <v>75.657894736842096</v>
      </c>
      <c r="AA540" s="887">
        <f>IF(OR(AC540&lt;0.01,AC540="n/a"),"n/a",I540/AC540)</f>
        <v>18.401315789473685</v>
      </c>
      <c r="AB540" s="888">
        <v>12</v>
      </c>
      <c r="AC540" s="866">
        <v>6.08</v>
      </c>
      <c r="AD540" s="866" t="s">
        <v>136</v>
      </c>
      <c r="AE540" s="866">
        <v>3.95</v>
      </c>
      <c r="AF540" s="866">
        <v>0.9</v>
      </c>
      <c r="AG540" s="866">
        <v>9.5</v>
      </c>
      <c r="AH540" s="866">
        <v>6.3</v>
      </c>
      <c r="AI540" s="866">
        <v>-52.019999999999996</v>
      </c>
      <c r="AJ540" s="866">
        <v>9.1999999999999993</v>
      </c>
      <c r="AK540" s="866">
        <v>-7.04</v>
      </c>
      <c r="AL540" s="879">
        <v>47700</v>
      </c>
      <c r="AM540" s="873">
        <v>0.22999999999999998</v>
      </c>
      <c r="AN540" s="866">
        <v>0.73</v>
      </c>
      <c r="AO540" s="740">
        <f>IF(U540="n/a","n/a",IF(AA540&lt;0,"n/a",IF(AA540="n/a","n/a",J540+U540-AA540)))</f>
        <v>3.1508395594209873</v>
      </c>
      <c r="AP540" s="741">
        <f>IF(U540="n/a","n/a",J540+U540)</f>
        <v>21.552155348894672</v>
      </c>
      <c r="AQ540" s="889">
        <f>IF(OR(AC540&lt;0.01,AF540="n/a"),"n/a",(I540/SQRT(22.5*AC540*(I540/AF540))-1)*100)</f>
        <v>-14.206490246700643</v>
      </c>
      <c r="AR540" s="651">
        <f>INDEX(Historical!$C$7:$C$1256,MATCH(B540,Historical!$B$7:$B$1278,0))*IF(AH540="n/a",1.03,IF(AH540&lt;0,1.01,IF(AH540&gt;10,1.1,(1+AH540/100))))</f>
        <v>4.4645999999999999</v>
      </c>
      <c r="AS540" s="887">
        <f>IF($AI540="n/a",1.03*AR540,IF($AI540&lt;0,1.01*AR540,IF($AI540&gt;10,1.1*AR540,(1+$AI540/100)*AR540)))</f>
        <v>4.5092460000000001</v>
      </c>
      <c r="AT540" s="887">
        <f>IF($AK540="n/a",1.03*AS540,IF($AK540&lt;0,1.01*AS540,IF($AK540&gt;10,1.1*AS540,(1+$AK540/100)*AS540)))</f>
        <v>4.5543384600000003</v>
      </c>
      <c r="AU540" s="887">
        <f>IF($AK540="n/a",1.03*AT540,IF($AK540&lt;0,1.01*AT540,IF($AK540&gt;10,1.1*AT540,(1+$AK540/100)*AT540)))</f>
        <v>4.5998818446000005</v>
      </c>
      <c r="AV540" s="887">
        <f>IF($AK540="n/a",1.03*AU540,IF($AK540&lt;0,1.01*AU540,IF($AK540&gt;10,1.1*AU540,(1+$AK540/100)*AU540)))</f>
        <v>4.6458806630460003</v>
      </c>
      <c r="AW540" s="651">
        <f>SUM(AR540:AV540)</f>
        <v>22.773946967646001</v>
      </c>
      <c r="AX540" s="748">
        <f>AW540/I540*100</f>
        <v>20.355690889923135</v>
      </c>
      <c r="AY540" s="935">
        <v>1.28</v>
      </c>
      <c r="AZ540" s="873">
        <v>40.89</v>
      </c>
      <c r="BA540" s="873">
        <v>-30.85</v>
      </c>
      <c r="BB540" s="873">
        <v>1</v>
      </c>
      <c r="BC540" s="873">
        <v>-1.0900000000000001</v>
      </c>
      <c r="BE540" s="624">
        <v>2011</v>
      </c>
      <c r="BF540" s="899">
        <f>IF(BE540&gt;2008,0,IF(BE540&gt;2001,1,IF(BE540&gt;1990,2,IF(BE540&gt;1980,3,IF(BE540&gt;1973,4,IF(BE540&gt;1970,5,IF(BE540&gt;1960,6,IF(BE540&gt;1958,7,IF(BE540&gt;1953,8,9)))))))))</f>
        <v>0</v>
      </c>
      <c r="BG540" s="883">
        <v>1.0999999999999999</v>
      </c>
    </row>
    <row r="541" spans="1:59" ht="11.25" customHeight="1" x14ac:dyDescent="0.2">
      <c r="A541" s="864" t="s">
        <v>1566</v>
      </c>
      <c r="B541" s="876" t="s">
        <v>1567</v>
      </c>
      <c r="C541" s="933" t="s">
        <v>131</v>
      </c>
      <c r="D541" s="933" t="s">
        <v>4332</v>
      </c>
      <c r="E541" s="733">
        <v>9</v>
      </c>
      <c r="F541" s="1158">
        <v>457</v>
      </c>
      <c r="G541" s="1182" t="s">
        <v>37</v>
      </c>
      <c r="H541" s="1182" t="s">
        <v>37</v>
      </c>
      <c r="I541" s="875">
        <v>50</v>
      </c>
      <c r="J541" s="651">
        <f>(M541/I541)*100</f>
        <v>2.46</v>
      </c>
      <c r="K541" s="878">
        <v>0.3075</v>
      </c>
      <c r="L541" s="888">
        <v>4</v>
      </c>
      <c r="M541" s="642">
        <f>K541*L541</f>
        <v>1.23</v>
      </c>
      <c r="N541" s="871" t="s">
        <v>139</v>
      </c>
      <c r="O541" s="734">
        <v>0.28999999999999998</v>
      </c>
      <c r="P541" s="862">
        <v>43860</v>
      </c>
      <c r="Q541" s="862">
        <v>43874</v>
      </c>
      <c r="R541" s="642">
        <f>(K541-O541)/O541*100</f>
        <v>6.0344827586206957</v>
      </c>
      <c r="S541" s="701">
        <f>IF(INDEX(Historical!$D$7:$D$1254,MATCH(B541,Historical!$B$7:$B$1278,0))=0,"n/a",(INDEX(Historical!$C$7:$C$1256,MATCH(B541,Historical!$B$7:$B$1278,0))/INDEX(Historical!$D$7:$D$1254,MATCH(B541,Historical!$B$7:$B$1278,0))-1)*100)</f>
        <v>9.4339622641509422</v>
      </c>
      <c r="T541" s="701">
        <f>IF(INDEX(Historical!$F$7:$F$1247,MATCH(B541,Historical!$B$7:$B$1278,0))=0,"n/a",((INDEX(Historical!$C$7:$C$1256,MATCH(B541,Historical!$B$7:$B$1278,0))/INDEX(Historical!$F$7:$F$1247,MATCH(B541,Historical!$B$7:$B$1278,0)))^(1/3)-1)*100)</f>
        <v>9.6457423731894245</v>
      </c>
      <c r="U541" s="701">
        <f>IF(INDEX(Historical!$H$7:$H$1247,MATCH(B541,Historical!$B$7:$B$1278,0))=0,"n/a",((INDEX(Historical!$C$7:$C$1256,MATCH(B541,Historical!$B$7:$B$1278,0))/INDEX(Historical!$H$7:$H$1247,MATCH(B541,Historical!$B$7:$B$1278,0)))^(1/5)-1)*100)</f>
        <v>9.4070363507941188</v>
      </c>
      <c r="V541" s="701">
        <f>IF(INDEX(Historical!$O$7:$O$1247,MATCH(B541,Historical!$B$7:$B$1278,0))=0,"n/a",((INDEX(Historical!$C$7:$C$1256,MATCH(B541,Historical!$B$7:$B$1278,0))/INDEX(Historical!$O$7:$O$1247,MATCH(B541,Historical!$B$7:$B$1278,0)))^(1/10)-1)*100)</f>
        <v>8.7799358808551951</v>
      </c>
      <c r="W541" s="702">
        <f>IF(OR(U541&lt;=0,U541="n/a",V541&lt;=0,V541="n/a"),"n/a",U541/V541)</f>
        <v>1.0714242653304937</v>
      </c>
      <c r="X541" s="703" t="str">
        <f>IF(OR(AJ541&lt;=0,AJ541="n/a",U541&lt;=0,U541="n/a"),"n/a",U541/AJ541)</f>
        <v>n/a</v>
      </c>
      <c r="Y541" s="661"/>
      <c r="Z541" s="651">
        <f>IF(OR(AC541&lt;0.01,AC541="n/a"),"n/a",M541/AC541*100)</f>
        <v>55.656108597285069</v>
      </c>
      <c r="AA541" s="887">
        <f>IF(OR(AC541&lt;0.01,AC541="n/a"),"n/a",I541/AC541)</f>
        <v>22.624434389140273</v>
      </c>
      <c r="AB541" s="888">
        <v>12</v>
      </c>
      <c r="AC541" s="866">
        <v>2.21</v>
      </c>
      <c r="AD541" s="866">
        <v>5.68</v>
      </c>
      <c r="AE541" s="866">
        <v>2.72</v>
      </c>
      <c r="AF541" s="866">
        <v>2.35</v>
      </c>
      <c r="AG541" s="866">
        <v>10.6</v>
      </c>
      <c r="AH541" s="866">
        <v>-12.6</v>
      </c>
      <c r="AI541" s="866">
        <v>3.64</v>
      </c>
      <c r="AJ541" s="866">
        <v>-7.8</v>
      </c>
      <c r="AK541" s="866">
        <v>3.9800000000000004</v>
      </c>
      <c r="AL541" s="879">
        <v>3990</v>
      </c>
      <c r="AM541" s="873">
        <v>0.3</v>
      </c>
      <c r="AN541" s="866">
        <v>2.0499999999999998</v>
      </c>
      <c r="AO541" s="740">
        <f>IF(U541="n/a","n/a",IF(AA541&lt;0,"n/a",IF(AA541="n/a","n/a",J541+U541-AA541)))</f>
        <v>-10.757398038346153</v>
      </c>
      <c r="AP541" s="741">
        <f>IF(U541="n/a","n/a",J541+U541)</f>
        <v>11.86703635079412</v>
      </c>
      <c r="AQ541" s="889">
        <f>IF(OR(AC541&lt;0.01,AF541="n/a"),"n/a",(I541/SQRT(22.5*AC541*(I541/AF541))-1)*100)</f>
        <v>53.720411157514782</v>
      </c>
      <c r="AR541" s="651">
        <f>INDEX(Historical!$C$7:$C$1256,MATCH(B541,Historical!$B$7:$B$1278,0))*IF(AH541="n/a",1.03,IF(AH541&lt;0,1.01,IF(AH541&gt;10,1.1,(1+AH541/100))))</f>
        <v>1.1716</v>
      </c>
      <c r="AS541" s="887">
        <f>IF($AI541="n/a",1.03*AR541,IF($AI541&lt;0,1.01*AR541,IF($AI541&gt;10,1.1*AR541,(1+$AI541/100)*AR541)))</f>
        <v>1.21424624</v>
      </c>
      <c r="AT541" s="887">
        <f>IF($AK541="n/a",1.03*AS541,IF($AK541&lt;0,1.01*AS541,IF($AK541&gt;10,1.1*AS541,(1+$AK541/100)*AS541)))</f>
        <v>1.262573240352</v>
      </c>
      <c r="AU541" s="887">
        <f>IF($AK541="n/a",1.03*AT541,IF($AK541&lt;0,1.01*AT541,IF($AK541&gt;10,1.1*AT541,(1+$AK541/100)*AT541)))</f>
        <v>1.3128236553180097</v>
      </c>
      <c r="AV541" s="887">
        <f>IF($AK541="n/a",1.03*AU541,IF($AK541&lt;0,1.01*AU541,IF($AK541&gt;10,1.1*AU541,(1+$AK541/100)*AU541)))</f>
        <v>1.3650740367996665</v>
      </c>
      <c r="AW541" s="651">
        <f>SUM(AR541:AV541)</f>
        <v>6.3263171724696763</v>
      </c>
      <c r="AX541" s="748">
        <f>AW541/I541*100</f>
        <v>12.652634344939354</v>
      </c>
      <c r="AY541" s="935">
        <v>0.68</v>
      </c>
      <c r="AZ541" s="873">
        <v>84.64</v>
      </c>
      <c r="BA541" s="873">
        <v>-10.94</v>
      </c>
      <c r="BB541" s="873">
        <v>13.99</v>
      </c>
      <c r="BC541" s="873">
        <v>15.35</v>
      </c>
      <c r="BE541" s="624">
        <v>2012</v>
      </c>
      <c r="BF541" s="899">
        <f>IF(BE541&gt;2008,0,IF(BE541&gt;2001,1,IF(BE541&gt;1990,2,IF(BE541&gt;1980,3,IF(BE541&gt;1973,4,IF(BE541&gt;1970,5,IF(BE541&gt;1960,6,IF(BE541&gt;1958,7,IF(BE541&gt;1953,8,9)))))))))</f>
        <v>0</v>
      </c>
      <c r="BG541" s="883">
        <v>2.4</v>
      </c>
    </row>
    <row r="542" spans="1:59" ht="11.25" customHeight="1" x14ac:dyDescent="0.2">
      <c r="A542" s="872" t="s">
        <v>312</v>
      </c>
      <c r="B542" s="876" t="s">
        <v>313</v>
      </c>
      <c r="C542" s="933" t="s">
        <v>112</v>
      </c>
      <c r="D542" s="933" t="s">
        <v>211</v>
      </c>
      <c r="E542" s="733">
        <v>44</v>
      </c>
      <c r="F542" s="1158">
        <v>59</v>
      </c>
      <c r="G542" s="1158" t="s">
        <v>37</v>
      </c>
      <c r="H542" s="1158" t="s">
        <v>37</v>
      </c>
      <c r="I542" s="866">
        <v>49.76</v>
      </c>
      <c r="J542" s="651">
        <f>(M542/I542)*100</f>
        <v>1.527331189710611</v>
      </c>
      <c r="K542" s="886">
        <v>0.19</v>
      </c>
      <c r="L542" s="888">
        <v>4</v>
      </c>
      <c r="M542" s="642">
        <f>K542*L542</f>
        <v>0.76</v>
      </c>
      <c r="N542" s="871" t="s">
        <v>271</v>
      </c>
      <c r="O542" s="734">
        <v>0.18</v>
      </c>
      <c r="P542" s="862">
        <v>43852</v>
      </c>
      <c r="Q542" s="862">
        <v>43867</v>
      </c>
      <c r="R542" s="642">
        <f>(K542-O542)/O542*100</f>
        <v>5.5555555555555607</v>
      </c>
      <c r="S542" s="701">
        <f>IF(INDEX(Historical!$D$7:$D$1254,MATCH(B542,Historical!$B$7:$B$1278,0))=0,"n/a",(INDEX(Historical!$C$7:$C$1256,MATCH(B542,Historical!$B$7:$B$1278,0))/INDEX(Historical!$D$7:$D$1254,MATCH(B542,Historical!$B$7:$B$1278,0))-1)*100)</f>
        <v>-7.3170731707317032</v>
      </c>
      <c r="T542" s="701">
        <f>IF(INDEX(Historical!$F$7:$F$1247,MATCH(B542,Historical!$B$7:$B$1278,0))=0,"n/a",((INDEX(Historical!$C$7:$C$1256,MATCH(B542,Historical!$B$7:$B$1278,0))/INDEX(Historical!$F$7:$F$1247,MATCH(B542,Historical!$B$7:$B$1278,0)))^(1/3)-1)*100)</f>
        <v>-5.9432877576129357</v>
      </c>
      <c r="U542" s="701">
        <f>IF(INDEX(Historical!$H$7:$H$1247,MATCH(B542,Historical!$B$7:$B$1278,0))=0,"n/a",((INDEX(Historical!$C$7:$C$1256,MATCH(B542,Historical!$B$7:$B$1278,0))/INDEX(Historical!$H$7:$H$1247,MATCH(B542,Historical!$B$7:$B$1278,0)))^(1/5)-1)*100)</f>
        <v>0.56876593028489797</v>
      </c>
      <c r="V542" s="701">
        <f>IF(INDEX(Historical!$O$7:$O$1247,MATCH(B542,Historical!$B$7:$B$1278,0))=0,"n/a",((INDEX(Historical!$C$7:$C$1256,MATCH(B542,Historical!$B$7:$B$1278,0))/INDEX(Historical!$O$7:$O$1247,MATCH(B542,Historical!$B$7:$B$1278,0)))^(1/10)-1)*100)</f>
        <v>4.6255079216745321</v>
      </c>
      <c r="W542" s="702">
        <f>IF(OR(U542&lt;=0,U542="n/a",V542&lt;=0,V542="n/a"),"n/a",U542/V542)</f>
        <v>0.12296291346075408</v>
      </c>
      <c r="X542" s="703">
        <f>IF(OR(AJ542&lt;=0,AJ542="n/a",U542&lt;=0,U542="n/a"),"n/a",U542/AJ542)</f>
        <v>0.19612618285686134</v>
      </c>
      <c r="Y542" s="674"/>
      <c r="Z542" s="651">
        <f>IF(OR(AC542&lt;0.01,AC542="n/a"),"n/a",M542/AC542*100)</f>
        <v>35.514018691588781</v>
      </c>
      <c r="AA542" s="887">
        <f>IF(OR(AC542&lt;0.01,AC542="n/a"),"n/a",I542/AC542)</f>
        <v>23.252336448598129</v>
      </c>
      <c r="AB542" s="888">
        <v>12</v>
      </c>
      <c r="AC542" s="866">
        <v>2.14</v>
      </c>
      <c r="AD542" s="866">
        <v>3.52</v>
      </c>
      <c r="AE542" s="866">
        <v>2.76</v>
      </c>
      <c r="AF542" s="866">
        <v>4.03</v>
      </c>
      <c r="AG542" s="866">
        <v>18</v>
      </c>
      <c r="AH542" s="868">
        <v>8.1</v>
      </c>
      <c r="AI542" s="868">
        <v>10.119999999999999</v>
      </c>
      <c r="AJ542" s="866">
        <v>2.9000000000000004</v>
      </c>
      <c r="AK542" s="866">
        <v>6.6000000000000005</v>
      </c>
      <c r="AL542" s="879">
        <v>8230</v>
      </c>
      <c r="AM542" s="873">
        <v>0.2</v>
      </c>
      <c r="AN542" s="866">
        <v>0.39</v>
      </c>
      <c r="AO542" s="740">
        <f>IF(U542="n/a","n/a",IF(AA542&lt;0,"n/a",IF(AA542="n/a","n/a",J542+U542-AA542)))</f>
        <v>-21.15623932860262</v>
      </c>
      <c r="AP542" s="741">
        <f>IF(U542="n/a","n/a",J542+U542)</f>
        <v>2.096097119995509</v>
      </c>
      <c r="AQ542" s="889">
        <f>IF(OR(AC542&lt;0.01,AF542="n/a"),"n/a",(I542/SQRT(22.5*AC542*(I542/AF542))-1)*100)</f>
        <v>104.07723580149253</v>
      </c>
      <c r="AR542" s="651">
        <f>INDEX(Historical!$C$7:$C$1256,MATCH(B542,Historical!$B$7:$B$1278,0))*IF(AH542="n/a",1.03,IF(AH542&lt;0,1.01,IF(AH542&gt;10,1.1,(1+AH542/100))))</f>
        <v>0.82155999999999996</v>
      </c>
      <c r="AS542" s="887">
        <f>IF($AI542="n/a",1.03*AR542,IF($AI542&lt;0,1.01*AR542,IF($AI542&gt;10,1.1*AR542,(1+$AI542/100)*AR542)))</f>
        <v>0.90371600000000007</v>
      </c>
      <c r="AT542" s="887">
        <f>IF($AK542="n/a",1.03*AS542,IF($AK542&lt;0,1.01*AS542,IF($AK542&gt;10,1.1*AS542,(1+$AK542/100)*AS542)))</f>
        <v>0.96336125600000011</v>
      </c>
      <c r="AU542" s="887">
        <f>IF($AK542="n/a",1.03*AT542,IF($AK542&lt;0,1.01*AT542,IF($AK542&gt;10,1.1*AT542,(1+$AK542/100)*AT542)))</f>
        <v>1.0269430988960002</v>
      </c>
      <c r="AV542" s="887">
        <f>IF($AK542="n/a",1.03*AU542,IF($AK542&lt;0,1.01*AU542,IF($AK542&gt;10,1.1*AU542,(1+$AK542/100)*AU542)))</f>
        <v>1.0947213434231362</v>
      </c>
      <c r="AW542" s="651">
        <f>SUM(AR542:AV542)</f>
        <v>4.8103016983191367</v>
      </c>
      <c r="AX542" s="748">
        <f>AW542/I542*100</f>
        <v>9.6670050207378146</v>
      </c>
      <c r="AY542" s="935">
        <v>1.36</v>
      </c>
      <c r="AZ542" s="873">
        <v>126.08</v>
      </c>
      <c r="BA542" s="873">
        <v>-5.88</v>
      </c>
      <c r="BB542" s="873">
        <v>5.92</v>
      </c>
      <c r="BC542" s="873">
        <v>23.27</v>
      </c>
      <c r="BE542" s="624">
        <v>1977</v>
      </c>
      <c r="BF542" s="899">
        <f>IF(BE542&gt;2008,0,IF(BE542&gt;2001,1,IF(BE542&gt;1990,2,IF(BE542&gt;1980,3,IF(BE542&gt;1973,4,IF(BE542&gt;1970,5,IF(BE542&gt;1960,6,IF(BE542&gt;1958,7,IF(BE542&gt;1953,8,9)))))))))</f>
        <v>4</v>
      </c>
      <c r="BG542" s="883">
        <v>8.4</v>
      </c>
    </row>
    <row r="543" spans="1:59" ht="11.25" customHeight="1" x14ac:dyDescent="0.2">
      <c r="A543" s="872" t="s">
        <v>1560</v>
      </c>
      <c r="B543" s="876" t="s">
        <v>1561</v>
      </c>
      <c r="C543" s="933" t="s">
        <v>131</v>
      </c>
      <c r="D543" s="933" t="s">
        <v>4332</v>
      </c>
      <c r="E543" s="733">
        <v>9</v>
      </c>
      <c r="F543" s="1158">
        <v>514</v>
      </c>
      <c r="G543" s="1135" t="s">
        <v>37</v>
      </c>
      <c r="H543" s="1135" t="s">
        <v>37</v>
      </c>
      <c r="I543" s="875">
        <v>81.569999999999993</v>
      </c>
      <c r="J543" s="651">
        <f>(M543/I543)*100</f>
        <v>4.070123820031875</v>
      </c>
      <c r="K543" s="878">
        <v>0.83</v>
      </c>
      <c r="L543" s="888">
        <v>4</v>
      </c>
      <c r="M543" s="642">
        <f>K543*L543</f>
        <v>3.32</v>
      </c>
      <c r="N543" s="871" t="s">
        <v>119</v>
      </c>
      <c r="O543" s="734">
        <v>0.78249999999999997</v>
      </c>
      <c r="P543" s="862">
        <v>44134</v>
      </c>
      <c r="Q543" s="862">
        <v>44166</v>
      </c>
      <c r="R543" s="642">
        <f>(K543-O543)/O543*100</f>
        <v>6.0702875399361007</v>
      </c>
      <c r="S543" s="701">
        <f>IF(INDEX(Historical!$D$7:$D$1254,MATCH(B543,Historical!$B$7:$B$1278,0))=0,"n/a",(INDEX(Historical!$C$7:$C$1256,MATCH(B543,Historical!$B$7:$B$1278,0))/INDEX(Historical!$D$7:$D$1254,MATCH(B543,Historical!$B$7:$B$1278,0))-1)*100)</f>
        <v>6.111603188662551</v>
      </c>
      <c r="T543" s="701">
        <f>IF(INDEX(Historical!$F$7:$F$1247,MATCH(B543,Historical!$B$7:$B$1278,0))=0,"n/a",((INDEX(Historical!$C$7:$C$1256,MATCH(B543,Historical!$B$7:$B$1278,0))/INDEX(Historical!$F$7:$F$1247,MATCH(B543,Historical!$B$7:$B$1278,0)))^(1/3)-1)*100)</f>
        <v>5.7853275632806289</v>
      </c>
      <c r="U543" s="701">
        <f>IF(INDEX(Historical!$H$7:$H$1247,MATCH(B543,Historical!$B$7:$B$1278,0))=0,"n/a",((INDEX(Historical!$C$7:$C$1256,MATCH(B543,Historical!$B$7:$B$1278,0))/INDEX(Historical!$H$7:$H$1247,MATCH(B543,Historical!$B$7:$B$1278,0)))^(1/5)-1)*100)</f>
        <v>5.4455511928559464</v>
      </c>
      <c r="V543" s="701">
        <f>IF(INDEX(Historical!$O$7:$O$1247,MATCH(B543,Historical!$B$7:$B$1278,0))=0,"n/a",((INDEX(Historical!$C$7:$C$1256,MATCH(B543,Historical!$B$7:$B$1278,0))/INDEX(Historical!$O$7:$O$1247,MATCH(B543,Historical!$B$7:$B$1278,0)))^(1/10)-1)*100)</f>
        <v>3.6138361699527</v>
      </c>
      <c r="W543" s="702">
        <f>IF(OR(U543&lt;=0,U543="n/a",V543&lt;=0,V543="n/a"),"n/a",U543/V543)</f>
        <v>1.5068616663182108</v>
      </c>
      <c r="X543" s="703">
        <f>IF(OR(AJ543&lt;=0,AJ543="n/a",U543&lt;=0,U543="n/a"),"n/a",U543/AJ543)</f>
        <v>10.891102385711893</v>
      </c>
      <c r="Y543" s="654"/>
      <c r="Z543" s="651">
        <f>IF(OR(AC543&lt;0.01,AC543="n/a"),"n/a",M543/AC543*100)</f>
        <v>78.672985781990519</v>
      </c>
      <c r="AA543" s="887">
        <f>IF(OR(AC543&lt;0.01,AC543="n/a"),"n/a",I543/AC543)</f>
        <v>19.329383886255922</v>
      </c>
      <c r="AB543" s="888">
        <v>12</v>
      </c>
      <c r="AC543" s="866">
        <v>4.22</v>
      </c>
      <c r="AD543" s="866">
        <v>5.72</v>
      </c>
      <c r="AE543" s="866">
        <v>2.63</v>
      </c>
      <c r="AF543" s="866">
        <v>1.67</v>
      </c>
      <c r="AG543" s="866">
        <v>10.9</v>
      </c>
      <c r="AH543" s="866">
        <v>-18</v>
      </c>
      <c r="AI543" s="866">
        <v>2.33</v>
      </c>
      <c r="AJ543" s="866">
        <v>0.5</v>
      </c>
      <c r="AK543" s="866">
        <v>3.38</v>
      </c>
      <c r="AL543" s="879">
        <v>9080</v>
      </c>
      <c r="AM543" s="873">
        <v>0.1</v>
      </c>
      <c r="AN543" s="866">
        <v>1.1299999999999999</v>
      </c>
      <c r="AO543" s="740">
        <f>IF(U543="n/a","n/a",IF(AA543&lt;0,"n/a",IF(AA543="n/a","n/a",J543+U543-AA543)))</f>
        <v>-9.8137088733680997</v>
      </c>
      <c r="AP543" s="741">
        <f>IF(U543="n/a","n/a",J543+U543)</f>
        <v>9.5156750128878222</v>
      </c>
      <c r="AQ543" s="889">
        <f>IF(OR(AC543&lt;0.01,AF543="n/a"),"n/a",(I543/SQRT(22.5*AC543*(I543/AF543))-1)*100)</f>
        <v>19.77770352717274</v>
      </c>
      <c r="AR543" s="651">
        <f>INDEX(Historical!$C$7:$C$1256,MATCH(B543,Historical!$B$7:$B$1278,0))*IF(AH543="n/a",1.03,IF(AH543&lt;0,1.01,IF(AH543&gt;10,1.1,(1+AH543/100))))</f>
        <v>3.02495</v>
      </c>
      <c r="AS543" s="887">
        <f>IF($AI543="n/a",1.03*AR543,IF($AI543&lt;0,1.01*AR543,IF($AI543&gt;10,1.1*AR543,(1+$AI543/100)*AR543)))</f>
        <v>3.0954313350000002</v>
      </c>
      <c r="AT543" s="887">
        <f>IF($AK543="n/a",1.03*AS543,IF($AK543&lt;0,1.01*AS543,IF($AK543&gt;10,1.1*AS543,(1+$AK543/100)*AS543)))</f>
        <v>3.2000569141230004</v>
      </c>
      <c r="AU543" s="887">
        <f>IF($AK543="n/a",1.03*AT543,IF($AK543&lt;0,1.01*AT543,IF($AK543&gt;10,1.1*AT543,(1+$AK543/100)*AT543)))</f>
        <v>3.3082188378203581</v>
      </c>
      <c r="AV543" s="887">
        <f>IF($AK543="n/a",1.03*AU543,IF($AK543&lt;0,1.01*AU543,IF($AK543&gt;10,1.1*AU543,(1+$AK543/100)*AU543)))</f>
        <v>3.4200366345386866</v>
      </c>
      <c r="AW543" s="651">
        <f>SUM(AR543:AV543)</f>
        <v>16.048693721482046</v>
      </c>
      <c r="AX543" s="748">
        <f>AW543/I543*100</f>
        <v>19.674750179578336</v>
      </c>
      <c r="AY543" s="935">
        <v>0.34</v>
      </c>
      <c r="AZ543" s="873">
        <v>35.839999999999996</v>
      </c>
      <c r="BA543" s="873">
        <v>-22.689999999999998</v>
      </c>
      <c r="BB543" s="873">
        <v>6.2700000000000005</v>
      </c>
      <c r="BC543" s="873">
        <v>1.27</v>
      </c>
      <c r="BE543" s="624">
        <v>2013</v>
      </c>
      <c r="BF543" s="899">
        <f>IF(BE543&gt;2008,0,IF(BE543&gt;2001,1,IF(BE543&gt;1990,2,IF(BE543&gt;1980,3,IF(BE543&gt;1973,4,IF(BE543&gt;1970,5,IF(BE543&gt;1960,6,IF(BE543&gt;1958,7,IF(BE543&gt;1953,8,9)))))))))</f>
        <v>0</v>
      </c>
      <c r="BG543" s="883">
        <v>3.2</v>
      </c>
    </row>
    <row r="544" spans="1:59" ht="11.25" customHeight="1" x14ac:dyDescent="0.2">
      <c r="A544" s="864" t="s">
        <v>1570</v>
      </c>
      <c r="B544" s="876" t="s">
        <v>1571</v>
      </c>
      <c r="C544" s="933" t="s">
        <v>245</v>
      </c>
      <c r="D544" s="933" t="s">
        <v>4361</v>
      </c>
      <c r="E544" s="733">
        <v>10</v>
      </c>
      <c r="F544" s="1158">
        <v>398</v>
      </c>
      <c r="G544" s="1178" t="s">
        <v>106</v>
      </c>
      <c r="H544" s="1178" t="s">
        <v>106</v>
      </c>
      <c r="I544" s="875">
        <v>349.83</v>
      </c>
      <c r="J544" s="651">
        <f>(M544/I544)*100</f>
        <v>0.66317925849698423</v>
      </c>
      <c r="K544" s="878">
        <v>0.57999999999999996</v>
      </c>
      <c r="L544" s="888">
        <v>4</v>
      </c>
      <c r="M544" s="642">
        <f>K544*L544</f>
        <v>2.3199999999999998</v>
      </c>
      <c r="N544" s="871" t="s">
        <v>208</v>
      </c>
      <c r="O544" s="734">
        <v>0.55000000000000004</v>
      </c>
      <c r="P544" s="862">
        <v>43965</v>
      </c>
      <c r="Q544" s="862">
        <v>43980</v>
      </c>
      <c r="R544" s="642">
        <f>(K544-O544)/O544*100</f>
        <v>5.454545454545439</v>
      </c>
      <c r="S544" s="701">
        <f>IF(INDEX(Historical!$D$7:$D$1254,MATCH(B544,Historical!$B$7:$B$1278,0))=0,"n/a",(INDEX(Historical!$C$7:$C$1256,MATCH(B544,Historical!$B$7:$B$1278,0))/INDEX(Historical!$D$7:$D$1254,MATCH(B544,Historical!$B$7:$B$1278,0))-1)*100)</f>
        <v>22.093023255813971</v>
      </c>
      <c r="T544" s="701">
        <f>IF(INDEX(Historical!$F$7:$F$1247,MATCH(B544,Historical!$B$7:$B$1278,0))=0,"n/a",((INDEX(Historical!$C$7:$C$1256,MATCH(B544,Historical!$B$7:$B$1278,0))/INDEX(Historical!$F$7:$F$1247,MATCH(B544,Historical!$B$7:$B$1278,0)))^(1/3)-1)*100)</f>
        <v>20.843727005349997</v>
      </c>
      <c r="U544" s="701">
        <f>IF(INDEX(Historical!$H$7:$H$1247,MATCH(B544,Historical!$B$7:$B$1278,0))=0,"n/a",((INDEX(Historical!$C$7:$C$1256,MATCH(B544,Historical!$B$7:$B$1278,0))/INDEX(Historical!$H$7:$H$1247,MATCH(B544,Historical!$B$7:$B$1278,0)))^(1/5)-1)*100)</f>
        <v>19.828486453496662</v>
      </c>
      <c r="V544" s="701">
        <f>IF(INDEX(Historical!$O$7:$O$1247,MATCH(B544,Historical!$B$7:$B$1278,0))=0,"n/a",((INDEX(Historical!$C$7:$C$1256,MATCH(B544,Historical!$B$7:$B$1278,0))/INDEX(Historical!$O$7:$O$1247,MATCH(B544,Historical!$B$7:$B$1278,0)))^(1/10)-1)*100)</f>
        <v>14.979812238566502</v>
      </c>
      <c r="W544" s="702">
        <f>IF(OR(U544&lt;=0,U544="n/a",V544&lt;=0,V544="n/a"),"n/a",U544/V544)</f>
        <v>1.3236805734084525</v>
      </c>
      <c r="X544" s="703">
        <f>IF(OR(AJ544&lt;=0,AJ544="n/a",U544&lt;=0,U544="n/a"),"n/a",U544/AJ544)</f>
        <v>0.93091485697167431</v>
      </c>
      <c r="Y544" s="654"/>
      <c r="Z544" s="651">
        <f>IF(OR(AC544&lt;0.01,AC544="n/a"),"n/a",M544/AC544*100)</f>
        <v>29.072681704260649</v>
      </c>
      <c r="AA544" s="887">
        <f>IF(OR(AC544&lt;0.01,AC544="n/a"),"n/a",I544/AC544)</f>
        <v>43.838345864661648</v>
      </c>
      <c r="AB544" s="888">
        <v>12</v>
      </c>
      <c r="AC544" s="866">
        <v>7.98</v>
      </c>
      <c r="AD544" s="866">
        <v>2.58</v>
      </c>
      <c r="AE544" s="866">
        <v>3.69</v>
      </c>
      <c r="AF544" s="866">
        <v>28.72</v>
      </c>
      <c r="AG544" s="866">
        <v>62.9</v>
      </c>
      <c r="AH544" s="866">
        <v>13.8</v>
      </c>
      <c r="AI544" s="866">
        <v>9.379999999999999</v>
      </c>
      <c r="AJ544" s="866">
        <v>21.3</v>
      </c>
      <c r="AK544" s="866">
        <v>17</v>
      </c>
      <c r="AL544" s="879">
        <v>13580</v>
      </c>
      <c r="AM544" s="873">
        <v>0.8</v>
      </c>
      <c r="AN544" s="866">
        <v>0.9</v>
      </c>
      <c r="AO544" s="740">
        <f>IF(U544="n/a","n/a",IF(AA544&lt;0,"n/a",IF(AA544="n/a","n/a",J544+U544-AA544)))</f>
        <v>-23.346680152668</v>
      </c>
      <c r="AP544" s="741">
        <f>IF(U544="n/a","n/a",J544+U544)</f>
        <v>20.491665711993647</v>
      </c>
      <c r="AQ544" s="889">
        <f>IF(OR(AC544&lt;0.01,AF544="n/a"),"n/a",(I544/SQRT(22.5*AC544*(I544/AF544))-1)*100)</f>
        <v>648.04554027533277</v>
      </c>
      <c r="AR544" s="651">
        <f>INDEX(Historical!$C$7:$C$1256,MATCH(B544,Historical!$B$7:$B$1278,0))*IF(AH544="n/a",1.03,IF(AH544&lt;0,1.01,IF(AH544&gt;10,1.1,(1+AH544/100))))</f>
        <v>2.3100000000000005</v>
      </c>
      <c r="AS544" s="887">
        <f>IF($AI544="n/a",1.03*AR544,IF($AI544&lt;0,1.01*AR544,IF($AI544&gt;10,1.1*AR544,(1+$AI544/100)*AR544)))</f>
        <v>2.5266780000000004</v>
      </c>
      <c r="AT544" s="887">
        <f>IF($AK544="n/a",1.03*AS544,IF($AK544&lt;0,1.01*AS544,IF($AK544&gt;10,1.1*AS544,(1+$AK544/100)*AS544)))</f>
        <v>2.7793458000000006</v>
      </c>
      <c r="AU544" s="887">
        <f>IF($AK544="n/a",1.03*AT544,IF($AK544&lt;0,1.01*AT544,IF($AK544&gt;10,1.1*AT544,(1+$AK544/100)*AT544)))</f>
        <v>3.0572803800000008</v>
      </c>
      <c r="AV544" s="887">
        <f>IF($AK544="n/a",1.03*AU544,IF($AK544&lt;0,1.01*AU544,IF($AK544&gt;10,1.1*AU544,(1+$AK544/100)*AU544)))</f>
        <v>3.3630084180000011</v>
      </c>
      <c r="AW544" s="651">
        <f>SUM(AR544:AV544)</f>
        <v>14.036312598000004</v>
      </c>
      <c r="AX544" s="748">
        <f>AW544/I544*100</f>
        <v>4.01232387102307</v>
      </c>
      <c r="AY544" s="935">
        <v>0.84</v>
      </c>
      <c r="AZ544" s="873">
        <v>118.17</v>
      </c>
      <c r="BA544" s="873">
        <v>-5.75</v>
      </c>
      <c r="BB544" s="873">
        <v>5.92</v>
      </c>
      <c r="BC544" s="873">
        <v>32.6</v>
      </c>
      <c r="BE544" s="624">
        <v>2011</v>
      </c>
      <c r="BF544" s="899">
        <f>IF(BE544&gt;2008,0,IF(BE544&gt;2001,1,IF(BE544&gt;1990,2,IF(BE544&gt;1980,3,IF(BE544&gt;1973,4,IF(BE544&gt;1970,5,IF(BE544&gt;1960,6,IF(BE544&gt;1958,7,IF(BE544&gt;1953,8,9)))))))))</f>
        <v>0</v>
      </c>
      <c r="BG544" s="883">
        <v>16.3</v>
      </c>
    </row>
    <row r="545" spans="1:59" ht="11.25" customHeight="1" x14ac:dyDescent="0.2">
      <c r="A545" s="872" t="s">
        <v>734</v>
      </c>
      <c r="B545" s="876" t="s">
        <v>735</v>
      </c>
      <c r="C545" s="933" t="s">
        <v>131</v>
      </c>
      <c r="D545" s="933" t="s">
        <v>4332</v>
      </c>
      <c r="E545" s="733">
        <v>15</v>
      </c>
      <c r="F545" s="1158">
        <v>256</v>
      </c>
      <c r="G545" s="1138" t="s">
        <v>106</v>
      </c>
      <c r="H545" s="1138" t="s">
        <v>106</v>
      </c>
      <c r="I545" s="875">
        <v>39.299999999999997</v>
      </c>
      <c r="J545" s="651">
        <f>(M545/I545)*100</f>
        <v>4.1475826972010177</v>
      </c>
      <c r="K545" s="878">
        <v>0.40749999999999997</v>
      </c>
      <c r="L545" s="888">
        <v>4</v>
      </c>
      <c r="M545" s="642">
        <f>K545*L545</f>
        <v>1.63</v>
      </c>
      <c r="N545" s="871" t="s">
        <v>218</v>
      </c>
      <c r="O545" s="734">
        <v>0.38500000000000001</v>
      </c>
      <c r="P545" s="862">
        <v>44098</v>
      </c>
      <c r="Q545" s="862">
        <v>44119</v>
      </c>
      <c r="R545" s="642">
        <f>(K545-O545)/O545*100</f>
        <v>5.8441558441558348</v>
      </c>
      <c r="S545" s="701">
        <f>IF(INDEX(Historical!$D$7:$D$1254,MATCH(B545,Historical!$B$7:$B$1278,0))=0,"n/a",(INDEX(Historical!$C$7:$C$1256,MATCH(B545,Historical!$B$7:$B$1278,0))/INDEX(Historical!$D$7:$D$1254,MATCH(B545,Historical!$B$7:$B$1278,0))-1)*100)</f>
        <v>6.4056939501779375</v>
      </c>
      <c r="T545" s="701">
        <f>IF(INDEX(Historical!$F$7:$F$1247,MATCH(B545,Historical!$B$7:$B$1278,0))=0,"n/a",((INDEX(Historical!$C$7:$C$1256,MATCH(B545,Historical!$B$7:$B$1278,0))/INDEX(Historical!$F$7:$F$1247,MATCH(B545,Historical!$B$7:$B$1278,0)))^(1/3)-1)*100)</f>
        <v>6.4322318261276212</v>
      </c>
      <c r="U545" s="701">
        <f>IF(INDEX(Historical!$H$7:$H$1247,MATCH(B545,Historical!$B$7:$B$1278,0))=0,"n/a",((INDEX(Historical!$C$7:$C$1256,MATCH(B545,Historical!$B$7:$B$1278,0))/INDEX(Historical!$H$7:$H$1247,MATCH(B545,Historical!$B$7:$B$1278,0)))^(1/5)-1)*100)</f>
        <v>6.1362264602003336</v>
      </c>
      <c r="V545" s="701">
        <f>IF(INDEX(Historical!$O$7:$O$1247,MATCH(B545,Historical!$B$7:$B$1278,0))=0,"n/a",((INDEX(Historical!$C$7:$C$1256,MATCH(B545,Historical!$B$7:$B$1278,0))/INDEX(Historical!$O$7:$O$1247,MATCH(B545,Historical!$B$7:$B$1278,0)))^(1/10)-1)*100)</f>
        <v>4.1032095619310205</v>
      </c>
      <c r="W545" s="702">
        <f>IF(OR(U545&lt;=0,U545="n/a",V545&lt;=0,V545="n/a"),"n/a",U545/V545)</f>
        <v>1.495469916314133</v>
      </c>
      <c r="X545" s="703">
        <f>IF(OR(AJ545&lt;=0,AJ545="n/a",U545&lt;=0,U545="n/a"),"n/a",U545/AJ545)</f>
        <v>3.2295928737896493</v>
      </c>
      <c r="Y545" s="876"/>
      <c r="Z545" s="651">
        <f>IF(OR(AC545&lt;0.01,AC545="n/a"),"n/a",M545/AC545*100)</f>
        <v>61.977186311787072</v>
      </c>
      <c r="AA545" s="887">
        <f>IF(OR(AC545&lt;0.01,AC545="n/a"),"n/a",I545/AC545)</f>
        <v>14.942965779467681</v>
      </c>
      <c r="AB545" s="888">
        <v>12</v>
      </c>
      <c r="AC545" s="866">
        <v>2.63</v>
      </c>
      <c r="AD545" s="866">
        <v>3.47</v>
      </c>
      <c r="AE545" s="866">
        <v>1.62</v>
      </c>
      <c r="AF545" s="866">
        <v>1.33</v>
      </c>
      <c r="AG545" s="866">
        <v>9</v>
      </c>
      <c r="AH545" s="866">
        <v>0.70000000000000007</v>
      </c>
      <c r="AI545" s="866">
        <v>68.62</v>
      </c>
      <c r="AJ545" s="866">
        <v>1.9</v>
      </c>
      <c r="AK545" s="866">
        <v>4.3</v>
      </c>
      <c r="AL545" s="879">
        <v>3450</v>
      </c>
      <c r="AM545" s="873">
        <v>0.45999999999999996</v>
      </c>
      <c r="AN545" s="866">
        <v>1.18</v>
      </c>
      <c r="AO545" s="740">
        <f>IF(U545="n/a","n/a",IF(AA545&lt;0,"n/a",IF(AA545="n/a","n/a",J545+U545-AA545)))</f>
        <v>-4.6591566220663303</v>
      </c>
      <c r="AP545" s="741">
        <f>IF(U545="n/a","n/a",J545+U545)</f>
        <v>10.28380915740135</v>
      </c>
      <c r="AQ545" s="889">
        <f>IF(OR(AC545&lt;0.01,AF545="n/a"),"n/a",(I545/SQRT(22.5*AC545*(I545/AF545))-1)*100)</f>
        <v>-6.0162082846385019</v>
      </c>
      <c r="AR545" s="651">
        <f>INDEX(Historical!$C$7:$C$1256,MATCH(B545,Historical!$B$7:$B$1278,0))*IF(AH545="n/a",1.03,IF(AH545&lt;0,1.01,IF(AH545&gt;10,1.1,(1+AH545/100))))</f>
        <v>1.5054650000000001</v>
      </c>
      <c r="AS545" s="887">
        <f>IF($AI545="n/a",1.03*AR545,IF($AI545&lt;0,1.01*AR545,IF($AI545&gt;10,1.1*AR545,(1+$AI545/100)*AR545)))</f>
        <v>1.6560115000000002</v>
      </c>
      <c r="AT545" s="887">
        <f>IF($AK545="n/a",1.03*AS545,IF($AK545&lt;0,1.01*AS545,IF($AK545&gt;10,1.1*AS545,(1+$AK545/100)*AS545)))</f>
        <v>1.7272199945000002</v>
      </c>
      <c r="AU545" s="887">
        <f>IF($AK545="n/a",1.03*AT545,IF($AK545&lt;0,1.01*AT545,IF($AK545&gt;10,1.1*AT545,(1+$AK545/100)*AT545)))</f>
        <v>1.8014904542635</v>
      </c>
      <c r="AV545" s="887">
        <f>IF($AK545="n/a",1.03*AU545,IF($AK545&lt;0,1.01*AU545,IF($AK545&gt;10,1.1*AU545,(1+$AK545/100)*AU545)))</f>
        <v>1.8789545437968302</v>
      </c>
      <c r="AW545" s="651">
        <f>SUM(AR545:AV545)</f>
        <v>8.5691414925603304</v>
      </c>
      <c r="AX545" s="748">
        <f>AW545/I545*100</f>
        <v>21.804431278779468</v>
      </c>
      <c r="AY545" s="935">
        <v>0.31</v>
      </c>
      <c r="AZ545" s="873">
        <v>22.97</v>
      </c>
      <c r="BA545" s="873">
        <v>-37.700000000000003</v>
      </c>
      <c r="BB545" s="873">
        <v>5.28</v>
      </c>
      <c r="BC545" s="873">
        <v>-14.2</v>
      </c>
      <c r="BE545" s="624">
        <v>2006</v>
      </c>
      <c r="BF545" s="899">
        <f>IF(BE545&gt;2008,0,IF(BE545&gt;2001,1,IF(BE545&gt;1990,2,IF(BE545&gt;1980,3,IF(BE545&gt;1973,4,IF(BE545&gt;1970,5,IF(BE545&gt;1960,6,IF(BE545&gt;1958,7,IF(BE545&gt;1953,8,9)))))))))</f>
        <v>1</v>
      </c>
      <c r="BG545" s="883">
        <v>2.8000000000000003</v>
      </c>
    </row>
    <row r="546" spans="1:59" ht="11.25" customHeight="1" x14ac:dyDescent="0.2">
      <c r="A546" s="864" t="s">
        <v>1572</v>
      </c>
      <c r="B546" s="876" t="s">
        <v>1573</v>
      </c>
      <c r="C546" s="933" t="s">
        <v>4196</v>
      </c>
      <c r="D546" s="933" t="s">
        <v>4329</v>
      </c>
      <c r="E546" s="733">
        <v>8</v>
      </c>
      <c r="F546" s="1158">
        <v>567</v>
      </c>
      <c r="G546" s="1178" t="s">
        <v>106</v>
      </c>
      <c r="H546" s="1178" t="s">
        <v>106</v>
      </c>
      <c r="I546" s="875">
        <v>60.21</v>
      </c>
      <c r="J546" s="651">
        <f>(M546/I546)*100</f>
        <v>0.73077561866799534</v>
      </c>
      <c r="K546" s="878">
        <v>0.11</v>
      </c>
      <c r="L546" s="888">
        <v>4</v>
      </c>
      <c r="M546" s="642">
        <f>K546*L546</f>
        <v>0.44</v>
      </c>
      <c r="N546" s="871" t="s">
        <v>318</v>
      </c>
      <c r="O546" s="738">
        <v>0.105</v>
      </c>
      <c r="P546" s="862">
        <v>44071</v>
      </c>
      <c r="Q546" s="862">
        <v>44104</v>
      </c>
      <c r="R546" s="642">
        <f>(K546-O546)/O546*100</f>
        <v>4.7619047619047663</v>
      </c>
      <c r="S546" s="701">
        <f>IF(INDEX(Historical!$D$7:$D$1254,MATCH(B546,Historical!$B$7:$B$1278,0))=0,"n/a",(INDEX(Historical!$C$7:$C$1256,MATCH(B546,Historical!$B$7:$B$1278,0))/INDEX(Historical!$D$7:$D$1254,MATCH(B546,Historical!$B$7:$B$1278,0))-1)*100)</f>
        <v>9.375</v>
      </c>
      <c r="T546" s="701">
        <f>IF(INDEX(Historical!$F$7:$F$1247,MATCH(B546,Historical!$B$7:$B$1278,0))=0,"n/a",((INDEX(Historical!$C$7:$C$1256,MATCH(B546,Historical!$B$7:$B$1278,0))/INDEX(Historical!$F$7:$F$1247,MATCH(B546,Historical!$B$7:$B$1278,0)))^(1/3)-1)*100)</f>
        <v>10.415886963424924</v>
      </c>
      <c r="U546" s="701">
        <f>IF(INDEX(Historical!$H$7:$H$1247,MATCH(B546,Historical!$B$7:$B$1278,0))=0,"n/a",((INDEX(Historical!$C$7:$C$1256,MATCH(B546,Historical!$B$7:$B$1278,0))/INDEX(Historical!$H$7:$H$1247,MATCH(B546,Historical!$B$7:$B$1278,0)))^(1/5)-1)*100)</f>
        <v>9.7309332149995154</v>
      </c>
      <c r="V546" s="701">
        <f>IF(INDEX(Historical!$O$7:$O$1247,MATCH(B546,Historical!$B$7:$B$1278,0))=0,"n/a",((INDEX(Historical!$C$7:$C$1256,MATCH(B546,Historical!$B$7:$B$1278,0))/INDEX(Historical!$O$7:$O$1247,MATCH(B546,Historical!$B$7:$B$1278,0)))^(1/10)-1)*100)</f>
        <v>21.481404403906691</v>
      </c>
      <c r="W546" s="702">
        <f>IF(OR(U546&lt;=0,U546="n/a",V546&lt;=0,V546="n/a"),"n/a",U546/V546)</f>
        <v>0.45299334401198699</v>
      </c>
      <c r="X546" s="703">
        <f>IF(OR(AJ546&lt;=0,AJ546="n/a",U546&lt;=0,U546="n/a"),"n/a",U546/AJ546)</f>
        <v>0.355143547992683</v>
      </c>
      <c r="Y546" s="1139" t="s">
        <v>4183</v>
      </c>
      <c r="Z546" s="651">
        <f>IF(OR(AC546&lt;0.01,AC546="n/a"),"n/a",M546/AC546*100)</f>
        <v>12.979351032448378</v>
      </c>
      <c r="AA546" s="887">
        <f>IF(OR(AC546&lt;0.01,AC546="n/a"),"n/a",I546/AC546)</f>
        <v>17.761061946902654</v>
      </c>
      <c r="AB546" s="888">
        <v>12</v>
      </c>
      <c r="AC546" s="866">
        <v>3.39</v>
      </c>
      <c r="AD546" s="866">
        <v>1.67</v>
      </c>
      <c r="AE546" s="866">
        <v>7.99</v>
      </c>
      <c r="AF546" s="866">
        <v>4.7300000000000004</v>
      </c>
      <c r="AG546" s="866">
        <v>29.299999999999997</v>
      </c>
      <c r="AH546" s="866">
        <v>224.5</v>
      </c>
      <c r="AI546" s="866">
        <v>17.940000000000001</v>
      </c>
      <c r="AJ546" s="866">
        <v>27.400000000000002</v>
      </c>
      <c r="AK546" s="866">
        <v>10.6</v>
      </c>
      <c r="AL546" s="879">
        <v>3560</v>
      </c>
      <c r="AM546" s="873">
        <v>1.2</v>
      </c>
      <c r="AN546" s="866">
        <v>0</v>
      </c>
      <c r="AO546" s="740">
        <f>IF(U546="n/a","n/a",IF(AA546&lt;0,"n/a",IF(AA546="n/a","n/a",J546+U546-AA546)))</f>
        <v>-7.2993531132351439</v>
      </c>
      <c r="AP546" s="741">
        <f>IF(U546="n/a","n/a",J546+U546)</f>
        <v>10.46170883366751</v>
      </c>
      <c r="AQ546" s="889">
        <f>IF(OR(AC546&lt;0.01,AF546="n/a"),"n/a",(I546/SQRT(22.5*AC546*(I546/AF546))-1)*100)</f>
        <v>93.229653819087119</v>
      </c>
      <c r="AR546" s="651">
        <f>INDEX(Historical!$C$7:$C$1256,MATCH(B546,Historical!$B$7:$B$1278,0))*IF(AH546="n/a",1.03,IF(AH546&lt;0,1.01,IF(AH546&gt;10,1.1,(1+AH546/100))))</f>
        <v>0.38500000000000001</v>
      </c>
      <c r="AS546" s="887">
        <f>IF($AI546="n/a",1.03*AR546,IF($AI546&lt;0,1.01*AR546,IF($AI546&gt;10,1.1*AR546,(1+$AI546/100)*AR546)))</f>
        <v>0.42350000000000004</v>
      </c>
      <c r="AT546" s="887">
        <f>IF($AK546="n/a",1.03*AS546,IF($AK546&lt;0,1.01*AS546,IF($AK546&gt;10,1.1*AS546,(1+$AK546/100)*AS546)))</f>
        <v>0.4658500000000001</v>
      </c>
      <c r="AU546" s="887">
        <f>IF($AK546="n/a",1.03*AT546,IF($AK546&lt;0,1.01*AT546,IF($AK546&gt;10,1.1*AT546,(1+$AK546/100)*AT546)))</f>
        <v>0.5124350000000002</v>
      </c>
      <c r="AV546" s="887">
        <f>IF($AK546="n/a",1.03*AU546,IF($AK546&lt;0,1.01*AU546,IF($AK546&gt;10,1.1*AU546,(1+$AK546/100)*AU546)))</f>
        <v>0.5636785000000003</v>
      </c>
      <c r="AW546" s="651">
        <f>SUM(AR546:AV546)</f>
        <v>2.3504635000000005</v>
      </c>
      <c r="AX546" s="748">
        <f>AW546/I546*100</f>
        <v>3.9037759508387317</v>
      </c>
      <c r="AY546" s="935">
        <v>0.96</v>
      </c>
      <c r="AZ546" s="873">
        <v>56.120000000000005</v>
      </c>
      <c r="BA546" s="873">
        <v>-5.47</v>
      </c>
      <c r="BB546" s="873">
        <v>6.58</v>
      </c>
      <c r="BC546" s="873">
        <v>12.3</v>
      </c>
      <c r="BE546" s="624">
        <v>2013</v>
      </c>
      <c r="BF546" s="899">
        <f>IF(BE546&gt;2008,0,IF(BE546&gt;2001,1,IF(BE546&gt;1990,2,IF(BE546&gt;1980,3,IF(BE546&gt;1973,4,IF(BE546&gt;1970,5,IF(BE546&gt;1960,6,IF(BE546&gt;1958,7,IF(BE546&gt;1953,8,9)))))))))</f>
        <v>0</v>
      </c>
      <c r="BG546" s="883">
        <v>26.200000000000003</v>
      </c>
    </row>
    <row r="547" spans="1:59" s="774" customFormat="1" ht="11.25" customHeight="1" x14ac:dyDescent="0.2">
      <c r="A547" s="646" t="s">
        <v>1556</v>
      </c>
      <c r="B547" s="782" t="s">
        <v>1557</v>
      </c>
      <c r="C547" s="933" t="s">
        <v>108</v>
      </c>
      <c r="D547" s="933" t="s">
        <v>4341</v>
      </c>
      <c r="E547" s="756">
        <v>8</v>
      </c>
      <c r="F547" s="1158">
        <v>495</v>
      </c>
      <c r="G547" s="1181" t="s">
        <v>106</v>
      </c>
      <c r="H547" s="1181" t="s">
        <v>106</v>
      </c>
      <c r="I547" s="757">
        <v>19.25</v>
      </c>
      <c r="J547" s="758">
        <f>(M547/I547)*100</f>
        <v>2.9090909090909096</v>
      </c>
      <c r="K547" s="759">
        <v>0.14000000000000001</v>
      </c>
      <c r="L547" s="760">
        <v>4</v>
      </c>
      <c r="M547" s="761">
        <f>K547*L547</f>
        <v>0.56000000000000005</v>
      </c>
      <c r="N547" s="762" t="s">
        <v>995</v>
      </c>
      <c r="O547" s="763">
        <v>0.125</v>
      </c>
      <c r="P547" s="783">
        <v>43608</v>
      </c>
      <c r="Q547" s="783">
        <v>43623</v>
      </c>
      <c r="R547" s="761">
        <f>(K547-O547)/O547*100</f>
        <v>12.000000000000011</v>
      </c>
      <c r="S547" s="701">
        <f>IF(INDEX(Historical!$D$7:$D$1254,MATCH(B547,Historical!$B$7:$B$1278,0))=0,"n/a",(INDEX(Historical!$C$7:$C$1256,MATCH(B547,Historical!$B$7:$B$1278,0))/INDEX(Historical!$D$7:$D$1254,MATCH(B547,Historical!$B$7:$B$1278,0))-1)*100)</f>
        <v>22.471910112359559</v>
      </c>
      <c r="T547" s="701">
        <f>IF(INDEX(Historical!$F$7:$F$1247,MATCH(B547,Historical!$B$7:$B$1278,0))=0,"n/a",((INDEX(Historical!$C$7:$C$1256,MATCH(B547,Historical!$B$7:$B$1278,0))/INDEX(Historical!$F$7:$F$1247,MATCH(B547,Historical!$B$7:$B$1278,0)))^(1/3)-1)*100)</f>
        <v>12.772783993913549</v>
      </c>
      <c r="U547" s="701">
        <f>IF(INDEX(Historical!$H$7:$H$1247,MATCH(B547,Historical!$B$7:$B$1278,0))=0,"n/a",((INDEX(Historical!$C$7:$C$1256,MATCH(B547,Historical!$B$7:$B$1278,0))/INDEX(Historical!$H$7:$H$1247,MATCH(B547,Historical!$B$7:$B$1278,0)))^(1/5)-1)*100)</f>
        <v>11.237009508113482</v>
      </c>
      <c r="V547" s="701">
        <f>IF(INDEX(Historical!$O$7:$O$1247,MATCH(B547,Historical!$B$7:$B$1278,0))=0,"n/a",((INDEX(Historical!$C$7:$C$1256,MATCH(B547,Historical!$B$7:$B$1278,0))/INDEX(Historical!$O$7:$O$1247,MATCH(B547,Historical!$B$7:$B$1278,0)))^(1/10)-1)*100)</f>
        <v>18.478528119788251</v>
      </c>
      <c r="W547" s="702">
        <f>IF(OR(U547&lt;=0,U547="n/a",V547&lt;=0,V547="n/a"),"n/a",U547/V547)</f>
        <v>0.60811171946536235</v>
      </c>
      <c r="X547" s="703" t="str">
        <f>IF(OR(AJ547&lt;=0,AJ547="n/a",U547&lt;=0,U547="n/a"),"n/a",U547/AJ547)</f>
        <v>n/a</v>
      </c>
      <c r="Y547" s="779"/>
      <c r="Z547" s="758" t="str">
        <f>IF(OR(AC547&lt;0.01,AC547="n/a"),"n/a",M547/AC547*100)</f>
        <v>n/a</v>
      </c>
      <c r="AA547" s="766" t="str">
        <f>IF(OR(AC547&lt;0.01,AC547="n/a"),"n/a",I547/AC547)</f>
        <v>n/a</v>
      </c>
      <c r="AB547" s="760">
        <v>12</v>
      </c>
      <c r="AC547" s="767" t="s">
        <v>136</v>
      </c>
      <c r="AD547" s="767" t="s">
        <v>136</v>
      </c>
      <c r="AE547" s="767" t="s">
        <v>136</v>
      </c>
      <c r="AF547" s="767" t="s">
        <v>136</v>
      </c>
      <c r="AG547" s="767" t="s">
        <v>136</v>
      </c>
      <c r="AH547" s="767" t="s">
        <v>136</v>
      </c>
      <c r="AI547" s="767" t="s">
        <v>136</v>
      </c>
      <c r="AJ547" s="767" t="s">
        <v>136</v>
      </c>
      <c r="AK547" s="767" t="s">
        <v>136</v>
      </c>
      <c r="AL547" s="768" t="s">
        <v>136</v>
      </c>
      <c r="AM547" s="769" t="s">
        <v>136</v>
      </c>
      <c r="AN547" s="767" t="s">
        <v>136</v>
      </c>
      <c r="AO547" s="770" t="str">
        <f>IF(U547="n/a","n/a",IF(AA547&lt;0,"n/a",IF(AA547="n/a","n/a",J547+U547-AA547)))</f>
        <v>n/a</v>
      </c>
      <c r="AP547" s="771">
        <f>IF(U547="n/a","n/a",J547+U547)</f>
        <v>14.146100417204392</v>
      </c>
      <c r="AQ547" s="772" t="str">
        <f>IF(OR(AC547&lt;0.01,AF547="n/a"),"n/a",(I547/SQRT(22.5*AC547*(I547/AF547))-1)*100)</f>
        <v>n/a</v>
      </c>
      <c r="AR547" s="651">
        <f>INDEX(Historical!$C$7:$C$1256,MATCH(B547,Historical!$B$7:$B$1278,0))*IF(AH547="n/a",1.03,IF(AH547&lt;0,1.01,IF(AH547&gt;10,1.1,(1+AH547/100))))</f>
        <v>0.56135000000000002</v>
      </c>
      <c r="AS547" s="766">
        <f>IF($AI547="n/a",1.03*AR547,IF($AI547&lt;0,1.01*AR547,IF($AI547&gt;10,1.1*AR547,(1+$AI547/100)*AR547)))</f>
        <v>0.57819050000000005</v>
      </c>
      <c r="AT547" s="766">
        <f>IF($AK547="n/a",1.03*AS547,IF($AK547&lt;0,1.01*AS547,IF($AK547&gt;10,1.1*AS547,(1+$AK547/100)*AS547)))</f>
        <v>0.59553621500000009</v>
      </c>
      <c r="AU547" s="766">
        <f>IF($AK547="n/a",1.03*AT547,IF($AK547&lt;0,1.01*AT547,IF($AK547&gt;10,1.1*AT547,(1+$AK547/100)*AT547)))</f>
        <v>0.61340230145000008</v>
      </c>
      <c r="AV547" s="766">
        <f>IF($AK547="n/a",1.03*AU547,IF($AK547&lt;0,1.01*AU547,IF($AK547&gt;10,1.1*AU547,(1+$AK547/100)*AU547)))</f>
        <v>0.63180437049350013</v>
      </c>
      <c r="AW547" s="758">
        <f>SUM(AR547:AV547)</f>
        <v>2.9802833869435004</v>
      </c>
      <c r="AX547" s="773">
        <f>AW547/I547*100</f>
        <v>15.481991620485717</v>
      </c>
      <c r="AY547" s="936" t="s">
        <v>136</v>
      </c>
      <c r="AZ547" s="769" t="s">
        <v>136</v>
      </c>
      <c r="BA547" s="769" t="s">
        <v>136</v>
      </c>
      <c r="BB547" s="769" t="s">
        <v>136</v>
      </c>
      <c r="BC547" s="769" t="s">
        <v>136</v>
      </c>
      <c r="BD547" s="909" t="s">
        <v>4268</v>
      </c>
      <c r="BE547" s="624">
        <v>2012</v>
      </c>
      <c r="BF547" s="899">
        <f>IF(BE547&gt;2008,0,IF(BE547&gt;2001,1,IF(BE547&gt;1990,2,IF(BE547&gt;1980,3,IF(BE547&gt;1973,4,IF(BE547&gt;1970,5,IF(BE547&gt;1960,6,IF(BE547&gt;1958,7,IF(BE547&gt;1953,8,9)))))))))</f>
        <v>0</v>
      </c>
      <c r="BG547" s="825" t="s">
        <v>136</v>
      </c>
    </row>
    <row r="548" spans="1:59" ht="11.25" customHeight="1" x14ac:dyDescent="0.2">
      <c r="A548" s="864" t="s">
        <v>319</v>
      </c>
      <c r="B548" s="876" t="s">
        <v>320</v>
      </c>
      <c r="C548" s="933" t="s">
        <v>123</v>
      </c>
      <c r="D548" s="933" t="s">
        <v>4177</v>
      </c>
      <c r="E548" s="733">
        <v>49</v>
      </c>
      <c r="F548" s="1158">
        <v>35</v>
      </c>
      <c r="G548" s="1140" t="s">
        <v>37</v>
      </c>
      <c r="H548" s="1140" t="s">
        <v>115</v>
      </c>
      <c r="I548" s="866">
        <v>129.72</v>
      </c>
      <c r="J548" s="651">
        <f>(M548/I548)*100</f>
        <v>1.6651248843663276</v>
      </c>
      <c r="K548" s="878">
        <v>0.54</v>
      </c>
      <c r="L548" s="888">
        <v>4</v>
      </c>
      <c r="M548" s="642">
        <f>K548*L548</f>
        <v>2.16</v>
      </c>
      <c r="N548" s="871" t="s">
        <v>111</v>
      </c>
      <c r="O548" s="734">
        <v>0.51</v>
      </c>
      <c r="P548" s="862">
        <v>44050</v>
      </c>
      <c r="Q548" s="862">
        <v>44085</v>
      </c>
      <c r="R548" s="642">
        <f>(K548-O548)/O548*100</f>
        <v>5.8823529411764754</v>
      </c>
      <c r="S548" s="701">
        <f>IF(INDEX(Historical!$D$7:$D$1254,MATCH(B548,Historical!$B$7:$B$1278,0))=0,"n/a",(INDEX(Historical!$C$7:$C$1256,MATCH(B548,Historical!$B$7:$B$1278,0))/INDEX(Historical!$D$7:$D$1254,MATCH(B548,Historical!$B$7:$B$1278,0))-1)*100)</f>
        <v>6.4516129032258007</v>
      </c>
      <c r="T548" s="701">
        <f>IF(INDEX(Historical!$F$7:$F$1247,MATCH(B548,Historical!$B$7:$B$1278,0))=0,"n/a",((INDEX(Historical!$C$7:$C$1256,MATCH(B548,Historical!$B$7:$B$1278,0))/INDEX(Historical!$F$7:$F$1247,MATCH(B548,Historical!$B$7:$B$1278,0)))^(1/3)-1)*100)</f>
        <v>8.2713447015707828</v>
      </c>
      <c r="U548" s="701">
        <f>IF(INDEX(Historical!$H$7:$H$1247,MATCH(B548,Historical!$B$7:$B$1278,0))=0,"n/a",((INDEX(Historical!$C$7:$C$1256,MATCH(B548,Historical!$B$7:$B$1278,0))/INDEX(Historical!$H$7:$H$1247,MATCH(B548,Historical!$B$7:$B$1278,0)))^(1/5)-1)*100)</f>
        <v>8.6122420805315514</v>
      </c>
      <c r="V548" s="701">
        <f>IF(INDEX(Historical!$O$7:$O$1247,MATCH(B548,Historical!$B$7:$B$1278,0))=0,"n/a",((INDEX(Historical!$C$7:$C$1256,MATCH(B548,Historical!$B$7:$B$1278,0))/INDEX(Historical!$O$7:$O$1247,MATCH(B548,Historical!$B$7:$B$1278,0)))^(1/10)-1)*100)</f>
        <v>6.3975329993701369</v>
      </c>
      <c r="W548" s="702">
        <f>IF(OR(U548&lt;=0,U548="n/a",V548&lt;=0,V548="n/a"),"n/a",U548/V548)</f>
        <v>1.3461817362066693</v>
      </c>
      <c r="X548" s="703">
        <f>IF(OR(AJ548&lt;=0,AJ548="n/a",U548&lt;=0,U548="n/a"),"n/a",U548/AJ548)</f>
        <v>1.2665061883134634</v>
      </c>
      <c r="Y548" s="664"/>
      <c r="Z548" s="651">
        <f>IF(OR(AC548&lt;0.01,AC548="n/a"),"n/a",M548/AC548*100)</f>
        <v>47.57709251101322</v>
      </c>
      <c r="AA548" s="887">
        <f>IF(OR(AC548&lt;0.01,AC548="n/a"),"n/a",I548/AC548)</f>
        <v>28.572687224669604</v>
      </c>
      <c r="AB548" s="888">
        <v>12</v>
      </c>
      <c r="AC548" s="866">
        <v>4.54</v>
      </c>
      <c r="AD548" s="866">
        <v>3.82</v>
      </c>
      <c r="AE548" s="866">
        <v>2.2200000000000002</v>
      </c>
      <c r="AF548" s="866">
        <v>5.79</v>
      </c>
      <c r="AG548" s="866">
        <v>21.4</v>
      </c>
      <c r="AH548" s="866">
        <v>-2.1999999999999997</v>
      </c>
      <c r="AI548" s="866">
        <v>17.87</v>
      </c>
      <c r="AJ548" s="866">
        <v>6.8000000000000007</v>
      </c>
      <c r="AK548" s="866">
        <v>7.5</v>
      </c>
      <c r="AL548" s="879">
        <v>30510</v>
      </c>
      <c r="AM548" s="873">
        <v>0.42</v>
      </c>
      <c r="AN548" s="866">
        <v>1.04</v>
      </c>
      <c r="AO548" s="740">
        <f>IF(U548="n/a","n/a",IF(AA548&lt;0,"n/a",IF(AA548="n/a","n/a",J548+U548-AA548)))</f>
        <v>-18.295320259771724</v>
      </c>
      <c r="AP548" s="741">
        <f>IF(U548="n/a","n/a",J548+U548)</f>
        <v>10.27736696489788</v>
      </c>
      <c r="AQ548" s="889">
        <f>IF(OR(AC548&lt;0.01,AF548="n/a"),"n/a",(I548/SQRT(22.5*AC548*(I548/AF548))-1)*100)</f>
        <v>171.15871451633225</v>
      </c>
      <c r="AR548" s="651">
        <f>INDEX(Historical!$C$7:$C$1256,MATCH(B548,Historical!$B$7:$B$1278,0))*IF(AH548="n/a",1.03,IF(AH548&lt;0,1.01,IF(AH548&gt;10,1.1,(1+AH548/100))))</f>
        <v>1.9998</v>
      </c>
      <c r="AS548" s="887">
        <f>IF($AI548="n/a",1.03*AR548,IF($AI548&lt;0,1.01*AR548,IF($AI548&gt;10,1.1*AR548,(1+$AI548/100)*AR548)))</f>
        <v>2.1997800000000001</v>
      </c>
      <c r="AT548" s="887">
        <f>IF($AK548="n/a",1.03*AS548,IF($AK548&lt;0,1.01*AS548,IF($AK548&gt;10,1.1*AS548,(1+$AK548/100)*AS548)))</f>
        <v>2.3647635</v>
      </c>
      <c r="AU548" s="887">
        <f>IF($AK548="n/a",1.03*AT548,IF($AK548&lt;0,1.01*AT548,IF($AK548&gt;10,1.1*AT548,(1+$AK548/100)*AT548)))</f>
        <v>2.5421207624999997</v>
      </c>
      <c r="AV548" s="887">
        <f>IF($AK548="n/a",1.03*AU548,IF($AK548&lt;0,1.01*AU548,IF($AK548&gt;10,1.1*AU548,(1+$AK548/100)*AU548)))</f>
        <v>2.7327798196874995</v>
      </c>
      <c r="AW548" s="651">
        <f>SUM(AR548:AV548)</f>
        <v>11.839244082187498</v>
      </c>
      <c r="AX548" s="748">
        <f>AW548/I548*100</f>
        <v>9.1267684876561042</v>
      </c>
      <c r="AY548" s="935">
        <v>1.1599999999999999</v>
      </c>
      <c r="AZ548" s="873">
        <v>85.929999999999993</v>
      </c>
      <c r="BA548" s="873">
        <v>-6.2700000000000005</v>
      </c>
      <c r="BB548" s="873">
        <v>2.65</v>
      </c>
      <c r="BC548" s="873">
        <v>18.459999999999997</v>
      </c>
      <c r="BE548" s="624">
        <v>1972</v>
      </c>
      <c r="BF548" s="899">
        <f>IF(BE548&gt;2008,0,IF(BE548&gt;2001,1,IF(BE548&gt;1990,2,IF(BE548&gt;1980,3,IF(BE548&gt;1973,4,IF(BE548&gt;1970,5,IF(BE548&gt;1960,6,IF(BE548&gt;1958,7,IF(BE548&gt;1953,8,9)))))))))</f>
        <v>5</v>
      </c>
      <c r="BG548" s="883">
        <v>6</v>
      </c>
    </row>
    <row r="549" spans="1:59" ht="11.25" customHeight="1" x14ac:dyDescent="0.2">
      <c r="A549" s="872" t="s">
        <v>736</v>
      </c>
      <c r="B549" s="876" t="s">
        <v>737</v>
      </c>
      <c r="C549" s="933" t="s">
        <v>131</v>
      </c>
      <c r="D549" s="933" t="s">
        <v>4332</v>
      </c>
      <c r="E549" s="733">
        <v>19</v>
      </c>
      <c r="F549" s="1158">
        <v>170</v>
      </c>
      <c r="G549" s="1178" t="s">
        <v>37</v>
      </c>
      <c r="H549" s="1178" t="s">
        <v>37</v>
      </c>
      <c r="I549" s="875">
        <v>27.5</v>
      </c>
      <c r="J549" s="651">
        <f>(M549/I549)*100</f>
        <v>6.0363636363636362</v>
      </c>
      <c r="K549" s="878">
        <v>0.41499999999999998</v>
      </c>
      <c r="L549" s="888">
        <v>4</v>
      </c>
      <c r="M549" s="642">
        <f>K549*L549</f>
        <v>1.66</v>
      </c>
      <c r="N549" s="871" t="s">
        <v>163</v>
      </c>
      <c r="O549" s="734">
        <v>0.41249999999999998</v>
      </c>
      <c r="P549" s="862">
        <v>43899</v>
      </c>
      <c r="Q549" s="862">
        <v>43922</v>
      </c>
      <c r="R549" s="642">
        <f>(K549-O549)/O549*100</f>
        <v>0.60606060606060663</v>
      </c>
      <c r="S549" s="701">
        <f>IF(INDEX(Historical!$D$7:$D$1254,MATCH(B549,Historical!$B$7:$B$1278,0))=0,"n/a",(INDEX(Historical!$C$7:$C$1256,MATCH(B549,Historical!$B$7:$B$1278,0))/INDEX(Historical!$D$7:$D$1254,MATCH(B549,Historical!$B$7:$B$1278,0))-1)*100)</f>
        <v>1.3846153846153841</v>
      </c>
      <c r="T549" s="701">
        <f>IF(INDEX(Historical!$F$7:$F$1247,MATCH(B549,Historical!$B$7:$B$1278,0))=0,"n/a",((INDEX(Historical!$C$7:$C$1256,MATCH(B549,Historical!$B$7:$B$1278,0))/INDEX(Historical!$F$7:$F$1247,MATCH(B549,Historical!$B$7:$B$1278,0)))^(1/3)-1)*100)</f>
        <v>2.8342054447811016</v>
      </c>
      <c r="U549" s="701">
        <f>IF(INDEX(Historical!$H$7:$H$1247,MATCH(B549,Historical!$B$7:$B$1278,0))=0,"n/a",((INDEX(Historical!$C$7:$C$1256,MATCH(B549,Historical!$B$7:$B$1278,0))/INDEX(Historical!$H$7:$H$1247,MATCH(B549,Historical!$B$7:$B$1278,0)))^(1/5)-1)*100)</f>
        <v>3.5601205252174362</v>
      </c>
      <c r="V549" s="701">
        <f>IF(INDEX(Historical!$O$7:$O$1247,MATCH(B549,Historical!$B$7:$B$1278,0))=0,"n/a",((INDEX(Historical!$C$7:$C$1256,MATCH(B549,Historical!$B$7:$B$1278,0))/INDEX(Historical!$O$7:$O$1247,MATCH(B549,Historical!$B$7:$B$1278,0)))^(1/10)-1)*100)</f>
        <v>2.5134879476043315</v>
      </c>
      <c r="W549" s="702">
        <f>IF(OR(U549&lt;=0,U549="n/a",V549&lt;=0,V549="n/a"),"n/a",U549/V549)</f>
        <v>1.4164064437272024</v>
      </c>
      <c r="X549" s="703">
        <f>IF(OR(AJ549&lt;=0,AJ549="n/a",U549&lt;=0,U549="n/a"),"n/a",U549/AJ549)</f>
        <v>1.8737476448512822</v>
      </c>
      <c r="Y549" s="877"/>
      <c r="Z549" s="651">
        <f>IF(OR(AC549&lt;0.01,AC549="n/a"),"n/a",M549/AC549*100)</f>
        <v>72.173913043478265</v>
      </c>
      <c r="AA549" s="887">
        <f>IF(OR(AC549&lt;0.01,AC549="n/a"),"n/a",I549/AC549)</f>
        <v>11.956521739130435</v>
      </c>
      <c r="AB549" s="888">
        <v>12</v>
      </c>
      <c r="AC549" s="866">
        <v>2.2999999999999998</v>
      </c>
      <c r="AD549" s="866" t="s">
        <v>136</v>
      </c>
      <c r="AE549" s="868">
        <v>2.73</v>
      </c>
      <c r="AF549" s="866">
        <v>1.62</v>
      </c>
      <c r="AG549" s="866">
        <v>13.600000000000001</v>
      </c>
      <c r="AH549" s="866">
        <v>-8</v>
      </c>
      <c r="AI549" s="866">
        <v>1.7399999999999998</v>
      </c>
      <c r="AJ549" s="866">
        <v>1.9</v>
      </c>
      <c r="AK549" s="866" t="s">
        <v>136</v>
      </c>
      <c r="AL549" s="879">
        <v>20960</v>
      </c>
      <c r="AM549" s="873">
        <v>6.9999999999999993E-2</v>
      </c>
      <c r="AN549" s="866">
        <v>1.84</v>
      </c>
      <c r="AO549" s="740">
        <f>IF(U549="n/a","n/a",IF(AA549&lt;0,"n/a",IF(AA549="n/a","n/a",J549+U549-AA549)))</f>
        <v>-2.3600375775493632</v>
      </c>
      <c r="AP549" s="741">
        <f>IF(U549="n/a","n/a",J549+U549)</f>
        <v>9.5964841615810723</v>
      </c>
      <c r="AQ549" s="889">
        <f>IF(OR(AC549&lt;0.01,AF549="n/a"),"n/a",(I549/SQRT(22.5*AC549*(I549/AF549))-1)*100)</f>
        <v>-7.2169430759370101</v>
      </c>
      <c r="AR549" s="651">
        <f>INDEX(Historical!$C$7:$C$1256,MATCH(B549,Historical!$B$7:$B$1278,0))*IF(AH549="n/a",1.03,IF(AH549&lt;0,1.01,IF(AH549&gt;10,1.1,(1+AH549/100))))</f>
        <v>1.663975</v>
      </c>
      <c r="AS549" s="887">
        <f>IF($AI549="n/a",1.03*AR549,IF($AI549&lt;0,1.01*AR549,IF($AI549&gt;10,1.1*AR549,(1+$AI549/100)*AR549)))</f>
        <v>1.6929281650000001</v>
      </c>
      <c r="AT549" s="887">
        <f>IF($AK549="n/a",1.03*AS549,IF($AK549&lt;0,1.01*AS549,IF($AK549&gt;10,1.1*AS549,(1+$AK549/100)*AS549)))</f>
        <v>1.7437160099500002</v>
      </c>
      <c r="AU549" s="887">
        <f>IF($AK549="n/a",1.03*AT549,IF($AK549&lt;0,1.01*AT549,IF($AK549&gt;10,1.1*AT549,(1+$AK549/100)*AT549)))</f>
        <v>1.7960274902485003</v>
      </c>
      <c r="AV549" s="887">
        <f>IF($AK549="n/a",1.03*AU549,IF($AK549&lt;0,1.01*AU549,IF($AK549&gt;10,1.1*AU549,(1+$AK549/100)*AU549)))</f>
        <v>1.8499083149559554</v>
      </c>
      <c r="AW549" s="651">
        <f>SUM(AR549:AV549)</f>
        <v>8.7465549801544551</v>
      </c>
      <c r="AX549" s="748">
        <f>AW549/I549*100</f>
        <v>31.805654473288929</v>
      </c>
      <c r="AY549" s="935">
        <v>0.8</v>
      </c>
      <c r="AZ549" s="873">
        <v>51.77</v>
      </c>
      <c r="BA549" s="873">
        <v>-25.330000000000002</v>
      </c>
      <c r="BB549" s="873">
        <v>-1.22</v>
      </c>
      <c r="BC549" s="873">
        <v>-1.8499999999999999</v>
      </c>
      <c r="BE549" s="624">
        <v>2002</v>
      </c>
      <c r="BF549" s="899">
        <f>IF(BE549&gt;2008,0,IF(BE549&gt;2001,1,IF(BE549&gt;1990,2,IF(BE549&gt;1980,3,IF(BE549&gt;1973,4,IF(BE549&gt;1970,5,IF(BE549&gt;1960,6,IF(BE549&gt;1958,7,IF(BE549&gt;1953,8,9)))))))))</f>
        <v>1</v>
      </c>
      <c r="BG549" s="883">
        <v>3.8</v>
      </c>
    </row>
    <row r="550" spans="1:59" ht="11.25" customHeight="1" x14ac:dyDescent="0.2">
      <c r="A550" s="872" t="s">
        <v>1546</v>
      </c>
      <c r="B550" s="876" t="s">
        <v>1547</v>
      </c>
      <c r="C550" s="933" t="s">
        <v>108</v>
      </c>
      <c r="D550" s="933" t="s">
        <v>4341</v>
      </c>
      <c r="E550" s="733">
        <v>9</v>
      </c>
      <c r="F550" s="1158">
        <v>517</v>
      </c>
      <c r="G550" s="1178" t="s">
        <v>106</v>
      </c>
      <c r="H550" s="1178" t="s">
        <v>106</v>
      </c>
      <c r="I550" s="875">
        <v>62.8</v>
      </c>
      <c r="J550" s="651">
        <f>(M550/I550)*100</f>
        <v>3.5668789808917203</v>
      </c>
      <c r="K550" s="878">
        <v>0.56000000000000005</v>
      </c>
      <c r="L550" s="888">
        <v>4</v>
      </c>
      <c r="M550" s="642">
        <f>K550*L550</f>
        <v>2.2400000000000002</v>
      </c>
      <c r="N550" s="871" t="s">
        <v>151</v>
      </c>
      <c r="O550" s="734">
        <v>0.55000000000000004</v>
      </c>
      <c r="P550" s="862">
        <v>44168</v>
      </c>
      <c r="Q550" s="862">
        <v>44183</v>
      </c>
      <c r="R550" s="642">
        <f>(K550-O550)/O550*100</f>
        <v>1.8181818181818195</v>
      </c>
      <c r="S550" s="701">
        <f>IF(INDEX(Historical!$D$7:$D$1254,MATCH(B550,Historical!$B$7:$B$1278,0))=0,"n/a",(INDEX(Historical!$C$7:$C$1256,MATCH(B550,Historical!$B$7:$B$1278,0))/INDEX(Historical!$D$7:$D$1254,MATCH(B550,Historical!$B$7:$B$1278,0))-1)*100)</f>
        <v>5.8823529411764719</v>
      </c>
      <c r="T550" s="701">
        <f>IF(INDEX(Historical!$F$7:$F$1247,MATCH(B550,Historical!$B$7:$B$1278,0))=0,"n/a",((INDEX(Historical!$C$7:$C$1256,MATCH(B550,Historical!$B$7:$B$1278,0))/INDEX(Historical!$F$7:$F$1247,MATCH(B550,Historical!$B$7:$B$1278,0)))^(1/3)-1)*100)</f>
        <v>4.7366391660347285</v>
      </c>
      <c r="U550" s="701">
        <f>IF(INDEX(Historical!$H$7:$H$1247,MATCH(B550,Historical!$B$7:$B$1278,0))=0,"n/a",((INDEX(Historical!$C$7:$C$1256,MATCH(B550,Historical!$B$7:$B$1278,0))/INDEX(Historical!$H$7:$H$1247,MATCH(B550,Historical!$B$7:$B$1278,0)))^(1/5)-1)*100)</f>
        <v>8.8282258799617264</v>
      </c>
      <c r="V550" s="701" t="str">
        <f>IF(INDEX(Historical!$O$7:$O$1247,MATCH(B550,Historical!$B$7:$B$1278,0))=0,"n/a",((INDEX(Historical!$C$7:$C$1256,MATCH(B550,Historical!$B$7:$B$1278,0))/INDEX(Historical!$O$7:$O$1247,MATCH(B550,Historical!$B$7:$B$1278,0)))^(1/10)-1)*100)</f>
        <v>n/a</v>
      </c>
      <c r="W550" s="702" t="str">
        <f>IF(OR(U550&lt;=0,U550="n/a",V550&lt;=0,V550="n/a"),"n/a",U550/V550)</f>
        <v>n/a</v>
      </c>
      <c r="X550" s="703" t="str">
        <f>IF(OR(AJ550&lt;=0,AJ550="n/a",U550&lt;=0,U550="n/a"),"n/a",U550/AJ550)</f>
        <v>n/a</v>
      </c>
      <c r="Y550" s="660"/>
      <c r="Z550" s="651" t="str">
        <f>IF(OR(AC550&lt;0.01,AC550="n/a"),"n/a",M550/AC550*100)</f>
        <v>n/a</v>
      </c>
      <c r="AA550" s="887" t="str">
        <f>IF(OR(AC550&lt;0.01,AC550="n/a"),"n/a",I550/AC550)</f>
        <v>n/a</v>
      </c>
      <c r="AB550" s="888">
        <v>12</v>
      </c>
      <c r="AC550" s="866" t="s">
        <v>136</v>
      </c>
      <c r="AD550" s="866" t="s">
        <v>136</v>
      </c>
      <c r="AE550" s="866" t="s">
        <v>136</v>
      </c>
      <c r="AF550" s="866" t="s">
        <v>136</v>
      </c>
      <c r="AG550" s="866" t="s">
        <v>136</v>
      </c>
      <c r="AH550" s="866" t="s">
        <v>136</v>
      </c>
      <c r="AI550" s="866" t="s">
        <v>136</v>
      </c>
      <c r="AJ550" s="866" t="s">
        <v>136</v>
      </c>
      <c r="AK550" s="866" t="s">
        <v>136</v>
      </c>
      <c r="AL550" s="879" t="s">
        <v>136</v>
      </c>
      <c r="AM550" s="873" t="s">
        <v>136</v>
      </c>
      <c r="AN550" s="866" t="s">
        <v>136</v>
      </c>
      <c r="AO550" s="740" t="str">
        <f>IF(U550="n/a","n/a",IF(AA550&lt;0,"n/a",IF(AA550="n/a","n/a",J550+U550-AA550)))</f>
        <v>n/a</v>
      </c>
      <c r="AP550" s="741">
        <f>IF(U550="n/a","n/a",J550+U550)</f>
        <v>12.395104860853447</v>
      </c>
      <c r="AQ550" s="889" t="str">
        <f>IF(OR(AC550&lt;0.01,AF550="n/a"),"n/a",(I550/SQRT(22.5*AC550*(I550/AF550))-1)*100)</f>
        <v>n/a</v>
      </c>
      <c r="AR550" s="651">
        <f>INDEX(Historical!$C$7:$C$1256,MATCH(B550,Historical!$B$7:$B$1278,0))*IF(AH550="n/a",1.03,IF(AH550&lt;0,1.01,IF(AH550&gt;10,1.1,(1+AH550/100))))</f>
        <v>2.2248000000000001</v>
      </c>
      <c r="AS550" s="887">
        <f>IF($AI550="n/a",1.03*AR550,IF($AI550&lt;0,1.01*AR550,IF($AI550&gt;10,1.1*AR550,(1+$AI550/100)*AR550)))</f>
        <v>2.291544</v>
      </c>
      <c r="AT550" s="887">
        <f>IF($AK550="n/a",1.03*AS550,IF($AK550&lt;0,1.01*AS550,IF($AK550&gt;10,1.1*AS550,(1+$AK550/100)*AS550)))</f>
        <v>2.3602903200000003</v>
      </c>
      <c r="AU550" s="887">
        <f>IF($AK550="n/a",1.03*AT550,IF($AK550&lt;0,1.01*AT550,IF($AK550&gt;10,1.1*AT550,(1+$AK550/100)*AT550)))</f>
        <v>2.4310990296000003</v>
      </c>
      <c r="AV550" s="887">
        <f>IF($AK550="n/a",1.03*AU550,IF($AK550&lt;0,1.01*AU550,IF($AK550&gt;10,1.1*AU550,(1+$AK550/100)*AU550)))</f>
        <v>2.5040320004880003</v>
      </c>
      <c r="AW550" s="651">
        <f>SUM(AR550:AV550)</f>
        <v>11.811765350088002</v>
      </c>
      <c r="AX550" s="748">
        <f>AW550/I550*100</f>
        <v>18.808543551095546</v>
      </c>
      <c r="AY550" s="935" t="s">
        <v>136</v>
      </c>
      <c r="AZ550" s="873" t="s">
        <v>136</v>
      </c>
      <c r="BA550" s="873" t="s">
        <v>136</v>
      </c>
      <c r="BB550" s="873" t="s">
        <v>136</v>
      </c>
      <c r="BC550" s="873" t="s">
        <v>136</v>
      </c>
      <c r="BD550" s="908" t="s">
        <v>4268</v>
      </c>
      <c r="BE550" s="624">
        <v>2012</v>
      </c>
      <c r="BF550" s="899">
        <f>IF(BE550&gt;2008,0,IF(BE550&gt;2001,1,IF(BE550&gt;1990,2,IF(BE550&gt;1980,3,IF(BE550&gt;1973,4,IF(BE550&gt;1970,5,IF(BE550&gt;1960,6,IF(BE550&gt;1958,7,IF(BE550&gt;1953,8,9)))))))))</f>
        <v>0</v>
      </c>
      <c r="BG550" s="883" t="s">
        <v>136</v>
      </c>
    </row>
    <row r="551" spans="1:59" ht="11.25" customHeight="1" x14ac:dyDescent="0.2">
      <c r="A551" s="872" t="s">
        <v>727</v>
      </c>
      <c r="B551" s="876" t="s">
        <v>728</v>
      </c>
      <c r="C551" s="933" t="s">
        <v>153</v>
      </c>
      <c r="D551" s="933" t="s">
        <v>4351</v>
      </c>
      <c r="E551" s="733">
        <v>18</v>
      </c>
      <c r="F551" s="1158">
        <v>185</v>
      </c>
      <c r="G551" s="1182" t="s">
        <v>106</v>
      </c>
      <c r="H551" s="1182" t="s">
        <v>106</v>
      </c>
      <c r="I551" s="875">
        <v>43.87</v>
      </c>
      <c r="J551" s="651">
        <f>(M551/I551)*100</f>
        <v>2.0515158422612267</v>
      </c>
      <c r="K551" s="878">
        <v>0.22500000000000001</v>
      </c>
      <c r="L551" s="888">
        <v>4</v>
      </c>
      <c r="M551" s="642">
        <f>K551*L551</f>
        <v>0.9</v>
      </c>
      <c r="N551" s="871" t="s">
        <v>325</v>
      </c>
      <c r="O551" s="734">
        <v>0.21</v>
      </c>
      <c r="P551" s="862">
        <v>43888</v>
      </c>
      <c r="Q551" s="862">
        <v>43907</v>
      </c>
      <c r="R551" s="642">
        <f>(K551-O551)/O551*100</f>
        <v>7.1428571428571495</v>
      </c>
      <c r="S551" s="701">
        <f>IF(INDEX(Historical!$D$7:$D$1254,MATCH(B551,Historical!$B$7:$B$1278,0))=0,"n/a",(INDEX(Historical!$C$7:$C$1256,MATCH(B551,Historical!$B$7:$B$1278,0))/INDEX(Historical!$D$7:$D$1254,MATCH(B551,Historical!$B$7:$B$1278,0))-1)*100)</f>
        <v>7.8947368421052655</v>
      </c>
      <c r="T551" s="701">
        <f>IF(INDEX(Historical!$F$7:$F$1247,MATCH(B551,Historical!$B$7:$B$1278,0))=0,"n/a",((INDEX(Historical!$C$7:$C$1256,MATCH(B551,Historical!$B$7:$B$1278,0))/INDEX(Historical!$F$7:$F$1247,MATCH(B551,Historical!$B$7:$B$1278,0)))^(1/3)-1)*100)</f>
        <v>12.23507977934435</v>
      </c>
      <c r="U551" s="701">
        <f>IF(INDEX(Historical!$H$7:$H$1247,MATCH(B551,Historical!$B$7:$B$1278,0))=0,"n/a",((INDEX(Historical!$C$7:$C$1256,MATCH(B551,Historical!$B$7:$B$1278,0))/INDEX(Historical!$H$7:$H$1247,MATCH(B551,Historical!$B$7:$B$1278,0)))^(1/5)-1)*100)</f>
        <v>14.31755108178514</v>
      </c>
      <c r="V551" s="701">
        <f>IF(INDEX(Historical!$O$7:$O$1247,MATCH(B551,Historical!$B$7:$B$1278,0))=0,"n/a",((INDEX(Historical!$C$7:$C$1256,MATCH(B551,Historical!$B$7:$B$1278,0))/INDEX(Historical!$O$7:$O$1247,MATCH(B551,Historical!$B$7:$B$1278,0)))^(1/10)-1)*100)</f>
        <v>13.67978541624022</v>
      </c>
      <c r="W551" s="702">
        <f>IF(OR(U551&lt;=0,U551="n/a",V551&lt;=0,V551="n/a"),"n/a",U551/V551)</f>
        <v>1.0466210284839546</v>
      </c>
      <c r="X551" s="703">
        <f>IF(OR(AJ551&lt;=0,AJ551="n/a",U551&lt;=0,U551="n/a"),"n/a",U551/AJ551)</f>
        <v>4.4742347130578564</v>
      </c>
      <c r="Y551" s="877" t="s">
        <v>729</v>
      </c>
      <c r="Z551" s="651">
        <f>IF(OR(AC551&lt;0.01,AC551="n/a"),"n/a",M551/AC551*100)</f>
        <v>51.428571428571438</v>
      </c>
      <c r="AA551" s="887">
        <f>IF(OR(AC551&lt;0.01,AC551="n/a"),"n/a",I551/AC551)</f>
        <v>25.068571428571428</v>
      </c>
      <c r="AB551" s="888">
        <v>6</v>
      </c>
      <c r="AC551" s="866">
        <v>1.75</v>
      </c>
      <c r="AD551" s="866">
        <v>2.5099999999999998</v>
      </c>
      <c r="AE551" s="866">
        <v>1.18</v>
      </c>
      <c r="AF551" s="866">
        <v>1.01</v>
      </c>
      <c r="AG551" s="866">
        <v>4.1000000000000005</v>
      </c>
      <c r="AH551" s="866">
        <v>13</v>
      </c>
      <c r="AI551" s="866">
        <v>5.81</v>
      </c>
      <c r="AJ551" s="866">
        <v>3.2</v>
      </c>
      <c r="AK551" s="866">
        <v>10</v>
      </c>
      <c r="AL551" s="879">
        <v>5970</v>
      </c>
      <c r="AM551" s="873">
        <v>0.2</v>
      </c>
      <c r="AN551" s="866">
        <v>0.7</v>
      </c>
      <c r="AO551" s="740">
        <f>IF(U551="n/a","n/a",IF(AA551&lt;0,"n/a",IF(AA551="n/a","n/a",J551+U551-AA551)))</f>
        <v>-8.6995045045250592</v>
      </c>
      <c r="AP551" s="741">
        <f>IF(U551="n/a","n/a",J551+U551)</f>
        <v>16.369066924046368</v>
      </c>
      <c r="AQ551" s="889">
        <f>IF(OR(AC551&lt;0.01,AF551="n/a"),"n/a",(I551/SQRT(22.5*AC551*(I551/AF551))-1)*100)</f>
        <v>6.0801733341493636</v>
      </c>
      <c r="AR551" s="651">
        <f>INDEX(Historical!$C$7:$C$1256,MATCH(B551,Historical!$B$7:$B$1278,0))*IF(AH551="n/a",1.03,IF(AH551&lt;0,1.01,IF(AH551&gt;10,1.1,(1+AH551/100))))</f>
        <v>0.90200000000000002</v>
      </c>
      <c r="AS551" s="887">
        <f>IF($AI551="n/a",1.03*AR551,IF($AI551&lt;0,1.01*AR551,IF($AI551&gt;10,1.1*AR551,(1+$AI551/100)*AR551)))</f>
        <v>0.95440620000000009</v>
      </c>
      <c r="AT551" s="887">
        <f>IF($AK551="n/a",1.03*AS551,IF($AK551&lt;0,1.01*AS551,IF($AK551&gt;10,1.1*AS551,(1+$AK551/100)*AS551)))</f>
        <v>1.0498468200000002</v>
      </c>
      <c r="AU551" s="887">
        <f>IF($AK551="n/a",1.03*AT551,IF($AK551&lt;0,1.01*AT551,IF($AK551&gt;10,1.1*AT551,(1+$AK551/100)*AT551)))</f>
        <v>1.1548315020000004</v>
      </c>
      <c r="AV551" s="887">
        <f>IF($AK551="n/a",1.03*AU551,IF($AK551&lt;0,1.01*AU551,IF($AK551&gt;10,1.1*AU551,(1+$AK551/100)*AU551)))</f>
        <v>1.2703146522000006</v>
      </c>
      <c r="AW551" s="651">
        <f>SUM(AR551:AV551)</f>
        <v>5.3313991742000013</v>
      </c>
      <c r="AX551" s="748">
        <f>AW551/I551*100</f>
        <v>12.152722074766359</v>
      </c>
      <c r="AY551" s="935">
        <v>1.2</v>
      </c>
      <c r="AZ551" s="873">
        <v>9.65</v>
      </c>
      <c r="BA551" s="873">
        <v>-31.3</v>
      </c>
      <c r="BB551" s="873">
        <v>-7.89</v>
      </c>
      <c r="BC551" s="873">
        <v>-15.89</v>
      </c>
      <c r="BE551" s="624">
        <v>2003</v>
      </c>
      <c r="BF551" s="899">
        <f>IF(BE551&gt;2008,0,IF(BE551&gt;2001,1,IF(BE551&gt;1990,2,IF(BE551&gt;1980,3,IF(BE551&gt;1973,4,IF(BE551&gt;1970,5,IF(BE551&gt;1960,6,IF(BE551&gt;1958,7,IF(BE551&gt;1953,8,9)))))))))</f>
        <v>1</v>
      </c>
      <c r="BG551" s="883">
        <v>2.1</v>
      </c>
    </row>
    <row r="552" spans="1:59" ht="11.25" customHeight="1" x14ac:dyDescent="0.2">
      <c r="A552" s="882" t="s">
        <v>4651</v>
      </c>
      <c r="B552" s="876" t="s">
        <v>4649</v>
      </c>
      <c r="C552" s="933" t="s">
        <v>4196</v>
      </c>
      <c r="D552" s="933" t="s">
        <v>4370</v>
      </c>
      <c r="E552" s="733">
        <v>5</v>
      </c>
      <c r="F552" s="1158">
        <v>742</v>
      </c>
      <c r="G552" s="1140" t="s">
        <v>106</v>
      </c>
      <c r="H552" s="1140" t="s">
        <v>106</v>
      </c>
      <c r="I552" s="875">
        <v>36.369999999999997</v>
      </c>
      <c r="J552" s="651">
        <f>(M552/I552)*100</f>
        <v>1.9246631839428101</v>
      </c>
      <c r="K552" s="878">
        <v>0.17499999999999999</v>
      </c>
      <c r="L552" s="888">
        <v>4</v>
      </c>
      <c r="M552" s="642">
        <f>K552*L552</f>
        <v>0.7</v>
      </c>
      <c r="N552" s="871" t="s">
        <v>4308</v>
      </c>
      <c r="O552" s="734">
        <v>0.16500000000000001</v>
      </c>
      <c r="P552" s="862">
        <v>44165</v>
      </c>
      <c r="Q552" s="862">
        <v>44180</v>
      </c>
      <c r="R552" s="642">
        <f>(K552-O552)/O552*100</f>
        <v>6.060606060606049</v>
      </c>
      <c r="S552" s="701">
        <f>IF(INDEX(Historical!$D$7:$D$1254,MATCH(B552,Historical!$B$7:$B$1278,0))=0,"n/a",(INDEX(Historical!$C$7:$C$1256,MATCH(B552,Historical!$B$7:$B$1278,0))/INDEX(Historical!$D$7:$D$1254,MATCH(B552,Historical!$B$7:$B$1278,0))-1)*100)</f>
        <v>9.565217391304337</v>
      </c>
      <c r="T552" s="701">
        <f>IF(INDEX(Historical!$F$7:$F$1247,MATCH(B552,Historical!$B$7:$B$1278,0))=0,"n/a",((INDEX(Historical!$C$7:$C$1256,MATCH(B552,Historical!$B$7:$B$1278,0))/INDEX(Historical!$F$7:$F$1247,MATCH(B552,Historical!$B$7:$B$1278,0)))^(1/3)-1)*100)</f>
        <v>71.452377646267905</v>
      </c>
      <c r="U552" s="701" t="str">
        <f>IF(INDEX(Historical!$H$7:$H$1247,MATCH(B552,Historical!$B$7:$B$1278,0))=0,"n/a",((INDEX(Historical!$C$7:$C$1256,MATCH(B552,Historical!$B$7:$B$1278,0))/INDEX(Historical!$H$7:$H$1247,MATCH(B552,Historical!$B$7:$B$1278,0)))^(1/5)-1)*100)</f>
        <v>n/a</v>
      </c>
      <c r="V552" s="701" t="str">
        <f>IF(INDEX(Historical!$O$7:$O$1247,MATCH(B552,Historical!$B$7:$B$1278,0))=0,"n/a",((INDEX(Historical!$C$7:$C$1256,MATCH(B552,Historical!$B$7:$B$1278,0))/INDEX(Historical!$O$7:$O$1247,MATCH(B552,Historical!$B$7:$B$1278,0)))^(1/10)-1)*100)</f>
        <v>n/a</v>
      </c>
      <c r="W552" s="702" t="str">
        <f>IF(OR(U552&lt;=0,U552="n/a",V552&lt;=0,V552="n/a"),"n/a",U552/V552)</f>
        <v>n/a</v>
      </c>
      <c r="X552" s="703" t="str">
        <f>IF(OR(AJ552&lt;=0,AJ552="n/a",U552&lt;=0,U552="n/a"),"n/a",U552/AJ552)</f>
        <v>n/a</v>
      </c>
      <c r="Y552" s="877"/>
      <c r="Z552" s="651">
        <f>IF(OR(AC552&lt;0.01,AC552="n/a"),"n/a",M552/AC552*100)</f>
        <v>55.55555555555555</v>
      </c>
      <c r="AA552" s="887">
        <f>IF(OR(AC552&lt;0.01,AC552="n/a"),"n/a",I552/AC552)</f>
        <v>28.865079365079364</v>
      </c>
      <c r="AB552" s="888">
        <v>11</v>
      </c>
      <c r="AC552" s="866">
        <v>1.26</v>
      </c>
      <c r="AD552" s="866">
        <v>2.88</v>
      </c>
      <c r="AE552" s="866">
        <v>3.73</v>
      </c>
      <c r="AF552" s="866">
        <v>4.45</v>
      </c>
      <c r="AG552" s="866">
        <v>16.8</v>
      </c>
      <c r="AH552" s="866">
        <v>-44</v>
      </c>
      <c r="AI552" s="866">
        <v>8.7999999999999989</v>
      </c>
      <c r="AJ552" s="866">
        <v>-9.5</v>
      </c>
      <c r="AK552" s="866">
        <v>10</v>
      </c>
      <c r="AL552" s="879">
        <v>1630</v>
      </c>
      <c r="AM552" s="873">
        <v>1.3</v>
      </c>
      <c r="AN552" s="866">
        <v>0.78</v>
      </c>
      <c r="AO552" s="740" t="str">
        <f>IF(U552="n/a","n/a",IF(AA552&lt;0,"n/a",IF(AA552="n/a","n/a",J552+U552-AA552)))</f>
        <v>n/a</v>
      </c>
      <c r="AP552" s="741" t="str">
        <f>IF(U552="n/a","n/a",J552+U552)</f>
        <v>n/a</v>
      </c>
      <c r="AQ552" s="889">
        <f>IF(OR(AC552&lt;0.01,AF552="n/a"),"n/a",(I552/SQRT(22.5*AC552*(I552/AF552))-1)*100)</f>
        <v>138.93244342710318</v>
      </c>
      <c r="AR552" s="651">
        <f>INDEX(Historical!$C$7:$C$1256,MATCH(B552,Historical!$B$7:$B$1278,0))*IF(AH552="n/a",1.03,IF(AH552&lt;0,1.01,IF(AH552&gt;10,1.1,(1+AH552/100))))</f>
        <v>0.63629999999999998</v>
      </c>
      <c r="AS552" s="887">
        <f>IF($AI552="n/a",1.03*AR552,IF($AI552&lt;0,1.01*AR552,IF($AI552&gt;10,1.1*AR552,(1+$AI552/100)*AR552)))</f>
        <v>0.69229439999999998</v>
      </c>
      <c r="AT552" s="887">
        <f>IF($AK552="n/a",1.03*AS552,IF($AK552&lt;0,1.01*AS552,IF($AK552&gt;10,1.1*AS552,(1+$AK552/100)*AS552)))</f>
        <v>0.76152384000000006</v>
      </c>
      <c r="AU552" s="887">
        <f>IF($AK552="n/a",1.03*AT552,IF($AK552&lt;0,1.01*AT552,IF($AK552&gt;10,1.1*AT552,(1+$AK552/100)*AT552)))</f>
        <v>0.83767622400000019</v>
      </c>
      <c r="AV552" s="887">
        <f>IF($AK552="n/a",1.03*AU552,IF($AK552&lt;0,1.01*AU552,IF($AK552&gt;10,1.1*AU552,(1+$AK552/100)*AU552)))</f>
        <v>0.92144384640000032</v>
      </c>
      <c r="AW552" s="651">
        <f>SUM(AR552:AV552)</f>
        <v>3.849238310400001</v>
      </c>
      <c r="AX552" s="748">
        <f>AW552/I552*100</f>
        <v>10.583553231784441</v>
      </c>
      <c r="AY552" s="935">
        <v>1.1299999999999999</v>
      </c>
      <c r="AZ552" s="873">
        <v>29.48</v>
      </c>
      <c r="BA552" s="873">
        <v>-30.72</v>
      </c>
      <c r="BB552" s="873">
        <v>-3</v>
      </c>
      <c r="BC552" s="873">
        <v>-4.41</v>
      </c>
      <c r="BE552" s="624">
        <v>2016</v>
      </c>
      <c r="BF552" s="899">
        <f>IF(BE552&gt;2008,0,IF(BE552&gt;2001,1,IF(BE552&gt;1990,2,IF(BE552&gt;1980,3,IF(BE552&gt;1973,4,IF(BE552&gt;1970,5,IF(BE552&gt;1960,6,IF(BE552&gt;1958,7,IF(BE552&gt;1953,8,9)))))))))</f>
        <v>0</v>
      </c>
      <c r="BG552" s="883">
        <v>6.4</v>
      </c>
    </row>
    <row r="553" spans="1:59" ht="11.25" customHeight="1" x14ac:dyDescent="0.2">
      <c r="A553" s="864" t="s">
        <v>1576</v>
      </c>
      <c r="B553" s="876" t="s">
        <v>1577</v>
      </c>
      <c r="C553" s="933" t="s">
        <v>108</v>
      </c>
      <c r="D553" s="933" t="s">
        <v>118</v>
      </c>
      <c r="E553" s="733">
        <v>11</v>
      </c>
      <c r="F553" s="1158">
        <v>304</v>
      </c>
      <c r="G553" s="1135" t="s">
        <v>106</v>
      </c>
      <c r="H553" s="1135" t="s">
        <v>106</v>
      </c>
      <c r="I553" s="875">
        <v>110.24</v>
      </c>
      <c r="J553" s="651">
        <f>(M553/I553)*100</f>
        <v>1.4513788098693761</v>
      </c>
      <c r="K553" s="878">
        <v>0.4</v>
      </c>
      <c r="L553" s="888">
        <v>4</v>
      </c>
      <c r="M553" s="642">
        <f>K553*L553</f>
        <v>1.6</v>
      </c>
      <c r="N553" s="871" t="s">
        <v>591</v>
      </c>
      <c r="O553" s="734">
        <v>0.34</v>
      </c>
      <c r="P553" s="862">
        <v>43882</v>
      </c>
      <c r="Q553" s="862">
        <v>43906</v>
      </c>
      <c r="R553" s="642">
        <f>(K553-O553)/O553*100</f>
        <v>17.647058823529409</v>
      </c>
      <c r="S553" s="701">
        <f>IF(INDEX(Historical!$D$7:$D$1254,MATCH(B553,Historical!$B$7:$B$1278,0))=0,"n/a",(INDEX(Historical!$C$7:$C$1256,MATCH(B553,Historical!$B$7:$B$1278,0))/INDEX(Historical!$D$7:$D$1254,MATCH(B553,Historical!$B$7:$B$1278,0))-1)*100)</f>
        <v>36.000000000000007</v>
      </c>
      <c r="T553" s="701">
        <f>IF(INDEX(Historical!$F$7:$F$1247,MATCH(B553,Historical!$B$7:$B$1278,0))=0,"n/a",((INDEX(Historical!$C$7:$C$1256,MATCH(B553,Historical!$B$7:$B$1278,0))/INDEX(Historical!$F$7:$F$1247,MATCH(B553,Historical!$B$7:$B$1278,0)))^(1/3)-1)*100)</f>
        <v>24.780567401032737</v>
      </c>
      <c r="U553" s="701">
        <f>IF(INDEX(Historical!$H$7:$H$1247,MATCH(B553,Historical!$B$7:$B$1278,0))=0,"n/a",((INDEX(Historical!$C$7:$C$1256,MATCH(B553,Historical!$B$7:$B$1278,0))/INDEX(Historical!$H$7:$H$1247,MATCH(B553,Historical!$B$7:$B$1278,0)))^(1/5)-1)*100)</f>
        <v>23.157122757056104</v>
      </c>
      <c r="V553" s="701" t="str">
        <f>IF(INDEX(Historical!$O$7:$O$1247,MATCH(B553,Historical!$B$7:$B$1278,0))=0,"n/a",((INDEX(Historical!$C$7:$C$1256,MATCH(B553,Historical!$B$7:$B$1278,0))/INDEX(Historical!$O$7:$O$1247,MATCH(B553,Historical!$B$7:$B$1278,0)))^(1/10)-1)*100)</f>
        <v>n/a</v>
      </c>
      <c r="W553" s="702" t="str">
        <f>IF(OR(U553&lt;=0,U553="n/a",V553&lt;=0,V553="n/a"),"n/a",U553/V553)</f>
        <v>n/a</v>
      </c>
      <c r="X553" s="703">
        <f>IF(OR(AJ553&lt;=0,AJ553="n/a",U553&lt;=0,U553="n/a"),"n/a",U553/AJ553)</f>
        <v>1.0770754770723769</v>
      </c>
      <c r="Y553" s="877"/>
      <c r="Z553" s="651">
        <f>IF(OR(AC553&lt;0.01,AC553="n/a"),"n/a",M553/AC553*100)</f>
        <v>18.223234624145785</v>
      </c>
      <c r="AA553" s="887">
        <f>IF(OR(AC553&lt;0.01,AC553="n/a"),"n/a",I553/AC553)</f>
        <v>12.555808656036447</v>
      </c>
      <c r="AB553" s="888">
        <v>12</v>
      </c>
      <c r="AC553" s="866">
        <v>8.7799999999999994</v>
      </c>
      <c r="AD553" s="866">
        <v>1.1399999999999999</v>
      </c>
      <c r="AE553" s="866">
        <v>2.08</v>
      </c>
      <c r="AF553" s="866">
        <v>2.69</v>
      </c>
      <c r="AG553" s="866">
        <v>22.5</v>
      </c>
      <c r="AH553" s="866">
        <v>18.7</v>
      </c>
      <c r="AI553" s="866">
        <v>13.43</v>
      </c>
      <c r="AJ553" s="866">
        <v>21.5</v>
      </c>
      <c r="AK553" s="866">
        <v>11</v>
      </c>
      <c r="AL553" s="879">
        <v>4380</v>
      </c>
      <c r="AM553" s="873">
        <v>0.70000000000000007</v>
      </c>
      <c r="AN553" s="866">
        <v>1.01</v>
      </c>
      <c r="AO553" s="740">
        <f>IF(U553="n/a","n/a",IF(AA553&lt;0,"n/a",IF(AA553="n/a","n/a",J553+U553-AA553)))</f>
        <v>12.052692910889032</v>
      </c>
      <c r="AP553" s="741">
        <f>IF(U553="n/a","n/a",J553+U553)</f>
        <v>24.608501566925479</v>
      </c>
      <c r="AQ553" s="889">
        <f>IF(OR(AC553&lt;0.01,AF553="n/a"),"n/a",(I553/SQRT(22.5*AC553*(I553/AF553))-1)*100)</f>
        <v>22.52006690014867</v>
      </c>
      <c r="AR553" s="651">
        <f>INDEX(Historical!$C$7:$C$1256,MATCH(B553,Historical!$B$7:$B$1278,0))*IF(AH553="n/a",1.03,IF(AH553&lt;0,1.01,IF(AH553&gt;10,1.1,(1+AH553/100))))</f>
        <v>1.4960000000000002</v>
      </c>
      <c r="AS553" s="887">
        <f>IF($AI553="n/a",1.03*AR553,IF($AI553&lt;0,1.01*AR553,IF($AI553&gt;10,1.1*AR553,(1+$AI553/100)*AR553)))</f>
        <v>1.6456000000000004</v>
      </c>
      <c r="AT553" s="887">
        <f>IF($AK553="n/a",1.03*AS553,IF($AK553&lt;0,1.01*AS553,IF($AK553&gt;10,1.1*AS553,(1+$AK553/100)*AS553)))</f>
        <v>1.8101600000000007</v>
      </c>
      <c r="AU553" s="887">
        <f>IF($AK553="n/a",1.03*AT553,IF($AK553&lt;0,1.01*AT553,IF($AK553&gt;10,1.1*AT553,(1+$AK553/100)*AT553)))</f>
        <v>1.9911760000000009</v>
      </c>
      <c r="AV553" s="887">
        <f>IF($AK553="n/a",1.03*AU553,IF($AK553&lt;0,1.01*AU553,IF($AK553&gt;10,1.1*AU553,(1+$AK553/100)*AU553)))</f>
        <v>2.1902936000000013</v>
      </c>
      <c r="AW553" s="651">
        <f>SUM(AR553:AV553)</f>
        <v>9.1332296000000035</v>
      </c>
      <c r="AX553" s="748">
        <f>AW553/I553*100</f>
        <v>8.2848599419448519</v>
      </c>
      <c r="AY553" s="935">
        <v>1.44</v>
      </c>
      <c r="AZ553" s="873">
        <v>80.13</v>
      </c>
      <c r="BA553" s="873">
        <v>-20.14</v>
      </c>
      <c r="BB553" s="873">
        <v>-6.93</v>
      </c>
      <c r="BC553" s="873">
        <v>-2.79</v>
      </c>
      <c r="BE553" s="624">
        <v>2010</v>
      </c>
      <c r="BF553" s="899">
        <f>IF(BE553&gt;2008,0,IF(BE553&gt;2001,1,IF(BE553&gt;1990,2,IF(BE553&gt;1980,3,IF(BE553&gt;1973,4,IF(BE553&gt;1970,5,IF(BE553&gt;1960,6,IF(BE553&gt;1958,7,IF(BE553&gt;1953,8,9)))))))))</f>
        <v>0</v>
      </c>
      <c r="BG553" s="883">
        <v>2.7</v>
      </c>
    </row>
    <row r="554" spans="1:59" ht="11.25" customHeight="1" x14ac:dyDescent="0.2">
      <c r="A554" s="864" t="s">
        <v>1584</v>
      </c>
      <c r="B554" s="876" t="s">
        <v>1585</v>
      </c>
      <c r="C554" s="933" t="s">
        <v>108</v>
      </c>
      <c r="D554" s="933" t="s">
        <v>118</v>
      </c>
      <c r="E554" s="733">
        <v>12</v>
      </c>
      <c r="F554" s="1158">
        <v>285</v>
      </c>
      <c r="G554" s="1182" t="s">
        <v>106</v>
      </c>
      <c r="H554" s="1182" t="s">
        <v>106</v>
      </c>
      <c r="I554" s="875">
        <v>64.02</v>
      </c>
      <c r="J554" s="651">
        <f>(M554/I554)*100</f>
        <v>6.8728522336769764</v>
      </c>
      <c r="K554" s="878">
        <v>1.1000000000000001</v>
      </c>
      <c r="L554" s="888">
        <v>4</v>
      </c>
      <c r="M554" s="642">
        <f>K554*L554</f>
        <v>4.4000000000000004</v>
      </c>
      <c r="N554" s="871" t="s">
        <v>148</v>
      </c>
      <c r="O554" s="734">
        <v>1</v>
      </c>
      <c r="P554" s="862">
        <v>43875</v>
      </c>
      <c r="Q554" s="862">
        <v>43902</v>
      </c>
      <c r="R554" s="642">
        <f>(K554-O554)/O554*100</f>
        <v>10.000000000000009</v>
      </c>
      <c r="S554" s="701">
        <f>IF(INDEX(Historical!$D$7:$D$1254,MATCH(B554,Historical!$B$7:$B$1278,0))=0,"n/a",(INDEX(Historical!$C$7:$C$1256,MATCH(B554,Historical!$B$7:$B$1278,0))/INDEX(Historical!$D$7:$D$1254,MATCH(B554,Historical!$B$7:$B$1278,0))-1)*100)</f>
        <v>11.111111111111116</v>
      </c>
      <c r="T554" s="701">
        <f>IF(INDEX(Historical!$F$7:$F$1247,MATCH(B554,Historical!$B$7:$B$1278,0))=0,"n/a",((INDEX(Historical!$C$7:$C$1256,MATCH(B554,Historical!$B$7:$B$1278,0))/INDEX(Historical!$F$7:$F$1247,MATCH(B554,Historical!$B$7:$B$1278,0)))^(1/3)-1)*100)</f>
        <v>12.624788044360603</v>
      </c>
      <c r="U554" s="701">
        <f>IF(INDEX(Historical!$H$7:$H$1247,MATCH(B554,Historical!$B$7:$B$1278,0))=0,"n/a",((INDEX(Historical!$C$7:$C$1256,MATCH(B554,Historical!$B$7:$B$1278,0))/INDEX(Historical!$H$7:$H$1247,MATCH(B554,Historical!$B$7:$B$1278,0)))^(1/5)-1)*100)</f>
        <v>13.010826595403913</v>
      </c>
      <c r="V554" s="701">
        <f>IF(INDEX(Historical!$O$7:$O$1247,MATCH(B554,Historical!$B$7:$B$1278,0))=0,"n/a",((INDEX(Historical!$C$7:$C$1256,MATCH(B554,Historical!$B$7:$B$1278,0))/INDEX(Historical!$O$7:$O$1247,MATCH(B554,Historical!$B$7:$B$1278,0)))^(1/10)-1)*100)</f>
        <v>19.040898208896493</v>
      </c>
      <c r="W554" s="702">
        <f>IF(OR(U554&lt;=0,U554="n/a",V554&lt;=0,V554="n/a"),"n/a",U554/V554)</f>
        <v>0.68330949793769991</v>
      </c>
      <c r="X554" s="703">
        <f>IF(OR(AJ554&lt;=0,AJ554="n/a",U554&lt;=0,U554="n/a"),"n/a",U554/AJ554)</f>
        <v>0.45492400683230466</v>
      </c>
      <c r="Y554" s="664"/>
      <c r="Z554" s="651" t="str">
        <f>IF(OR(AC554&lt;0.01,AC554="n/a"),"n/a",M554/AC554*100)</f>
        <v>n/a</v>
      </c>
      <c r="AA554" s="887" t="str">
        <f>IF(OR(AC554&lt;0.01,AC554="n/a"),"n/a",I554/AC554)</f>
        <v>n/a</v>
      </c>
      <c r="AB554" s="888">
        <v>12</v>
      </c>
      <c r="AC554" s="866">
        <v>-0.62</v>
      </c>
      <c r="AD554" s="866" t="s">
        <v>136</v>
      </c>
      <c r="AE554" s="866">
        <v>0.42</v>
      </c>
      <c r="AF554" s="866">
        <v>0.38</v>
      </c>
      <c r="AG554" s="866">
        <v>-0.3</v>
      </c>
      <c r="AH554" s="868">
        <v>10.6</v>
      </c>
      <c r="AI554" s="868">
        <v>24.099999999999998</v>
      </c>
      <c r="AJ554" s="866">
        <v>28.599999999999998</v>
      </c>
      <c r="AK554" s="866">
        <v>3.7600000000000002</v>
      </c>
      <c r="AL554" s="879">
        <v>24990</v>
      </c>
      <c r="AM554" s="873">
        <v>0.2</v>
      </c>
      <c r="AN554" s="866">
        <v>0.34</v>
      </c>
      <c r="AO554" s="740" t="str">
        <f>IF(U554="n/a","n/a",IF(AA554&lt;0,"n/a",IF(AA554="n/a","n/a",J554+U554-AA554)))</f>
        <v>n/a</v>
      </c>
      <c r="AP554" s="741">
        <f>IF(U554="n/a","n/a",J554+U554)</f>
        <v>19.883678829080889</v>
      </c>
      <c r="AQ554" s="889" t="str">
        <f>IF(OR(AC554&lt;0.01,AF554="n/a"),"n/a",(I554/SQRT(22.5*AC554*(I554/AF554))-1)*100)</f>
        <v>n/a</v>
      </c>
      <c r="AR554" s="651">
        <f>INDEX(Historical!$C$7:$C$1256,MATCH(B554,Historical!$B$7:$B$1278,0))*IF(AH554="n/a",1.03,IF(AH554&lt;0,1.01,IF(AH554&gt;10,1.1,(1+AH554/100))))</f>
        <v>4.4000000000000004</v>
      </c>
      <c r="AS554" s="887">
        <f>IF($AI554="n/a",1.03*AR554,IF($AI554&lt;0,1.01*AR554,IF($AI554&gt;10,1.1*AR554,(1+$AI554/100)*AR554)))</f>
        <v>4.8400000000000007</v>
      </c>
      <c r="AT554" s="887">
        <f>IF($AK554="n/a",1.03*AS554,IF($AK554&lt;0,1.01*AS554,IF($AK554&gt;10,1.1*AS554,(1+$AK554/100)*AS554)))</f>
        <v>5.0219840000000016</v>
      </c>
      <c r="AU554" s="887">
        <f>IF($AK554="n/a",1.03*AT554,IF($AK554&lt;0,1.01*AT554,IF($AK554&gt;10,1.1*AT554,(1+$AK554/100)*AT554)))</f>
        <v>5.2108105984000019</v>
      </c>
      <c r="AV554" s="887">
        <f>IF($AK554="n/a",1.03*AU554,IF($AK554&lt;0,1.01*AU554,IF($AK554&gt;10,1.1*AU554,(1+$AK554/100)*AU554)))</f>
        <v>5.4067370768998426</v>
      </c>
      <c r="AW554" s="651">
        <f>SUM(AR554:AV554)</f>
        <v>24.879531675299852</v>
      </c>
      <c r="AX554" s="748">
        <f>AW554/I554*100</f>
        <v>38.862123828959469</v>
      </c>
      <c r="AY554" s="935">
        <v>1.73</v>
      </c>
      <c r="AZ554" s="873">
        <v>65.77</v>
      </c>
      <c r="BA554" s="873">
        <v>-34.160000000000004</v>
      </c>
      <c r="BB554" s="873">
        <v>-3.88</v>
      </c>
      <c r="BC554" s="873">
        <v>-3.56</v>
      </c>
      <c r="BE554" s="624">
        <v>2009</v>
      </c>
      <c r="BF554" s="899">
        <f>IF(BE554&gt;2008,0,IF(BE554&gt;2001,1,IF(BE554&gt;1990,2,IF(BE554&gt;1980,3,IF(BE554&gt;1973,4,IF(BE554&gt;1970,5,IF(BE554&gt;1960,6,IF(BE554&gt;1958,7,IF(BE554&gt;1953,8,9)))))))))</f>
        <v>0</v>
      </c>
      <c r="BG554" s="883">
        <v>0</v>
      </c>
    </row>
    <row r="555" spans="1:59" ht="11.25" customHeight="1" x14ac:dyDescent="0.2">
      <c r="A555" s="881" t="s">
        <v>4262</v>
      </c>
      <c r="B555" s="876" t="s">
        <v>3891</v>
      </c>
      <c r="C555" s="933" t="s">
        <v>4322</v>
      </c>
      <c r="D555" s="933" t="s">
        <v>4323</v>
      </c>
      <c r="E555" s="733">
        <v>6</v>
      </c>
      <c r="F555" s="1158">
        <v>651</v>
      </c>
      <c r="G555" s="1178" t="s">
        <v>106</v>
      </c>
      <c r="H555" s="1178" t="s">
        <v>106</v>
      </c>
      <c r="I555" s="875">
        <v>114.03</v>
      </c>
      <c r="J555" s="651">
        <f>(M555/I555)*100</f>
        <v>3.6832412523020261</v>
      </c>
      <c r="K555" s="878">
        <v>1.05</v>
      </c>
      <c r="L555" s="888">
        <v>4</v>
      </c>
      <c r="M555" s="642">
        <f>K555*L555</f>
        <v>4.2</v>
      </c>
      <c r="N555" s="634" t="s">
        <v>111</v>
      </c>
      <c r="O555" s="734">
        <v>0.85</v>
      </c>
      <c r="P555" s="867">
        <v>43354</v>
      </c>
      <c r="Q555" s="867">
        <v>43370</v>
      </c>
      <c r="R555" s="642">
        <f>(K555-O555)/O555*100</f>
        <v>23.529411764705891</v>
      </c>
      <c r="S555" s="701">
        <f>IF(INDEX(Historical!$D$7:$D$1254,MATCH(B555,Historical!$B$7:$B$1278,0))=0,"n/a",(INDEX(Historical!$C$7:$C$1256,MATCH(B555,Historical!$B$7:$B$1278,0))/INDEX(Historical!$D$7:$D$1254,MATCH(B555,Historical!$B$7:$B$1278,0))-1)*100)</f>
        <v>10.526315789473696</v>
      </c>
      <c r="T555" s="701">
        <f>IF(INDEX(Historical!$F$7:$F$1247,MATCH(B555,Historical!$B$7:$B$1278,0))=0,"n/a",((INDEX(Historical!$C$7:$C$1256,MATCH(B555,Historical!$B$7:$B$1278,0))/INDEX(Historical!$F$7:$F$1247,MATCH(B555,Historical!$B$7:$B$1278,0)))^(1/3)-1)*100)</f>
        <v>11.868894208139679</v>
      </c>
      <c r="U555" s="701">
        <f>IF(INDEX(Historical!$H$7:$H$1247,MATCH(B555,Historical!$B$7:$B$1278,0))=0,"n/a",((INDEX(Historical!$C$7:$C$1256,MATCH(B555,Historical!$B$7:$B$1278,0))/INDEX(Historical!$H$7:$H$1247,MATCH(B555,Historical!$B$7:$B$1278,0)))^(1/5)-1)*100)</f>
        <v>15.996225865400127</v>
      </c>
      <c r="V555" s="701">
        <f>IF(INDEX(Historical!$O$7:$O$1247,MATCH(B555,Historical!$B$7:$B$1278,0))=0,"n/a",((INDEX(Historical!$C$7:$C$1256,MATCH(B555,Historical!$B$7:$B$1278,0))/INDEX(Historical!$O$7:$O$1247,MATCH(B555,Historical!$B$7:$B$1278,0)))^(1/10)-1)*100)</f>
        <v>9.0871667515693311</v>
      </c>
      <c r="W555" s="702">
        <f>IF(OR(U555&lt;=0,U555="n/a",V555&lt;=0,V555="n/a"),"n/a",U555/V555)</f>
        <v>1.7603094894938094</v>
      </c>
      <c r="X555" s="703" t="str">
        <f>IF(OR(AJ555&lt;=0,AJ555="n/a",U555&lt;=0,U555="n/a"),"n/a",U555/AJ555)</f>
        <v>n/a</v>
      </c>
      <c r="Y555" s="673" t="s">
        <v>4492</v>
      </c>
      <c r="Z555" s="651">
        <f>IF(OR(AC555&lt;0.01,AC555="n/a"),"n/a",M555/AC555*100)</f>
        <v>95.671981776765392</v>
      </c>
      <c r="AA555" s="887">
        <f>IF(OR(AC555&lt;0.01,AC555="n/a"),"n/a",I555/AC555)</f>
        <v>25.974943052391801</v>
      </c>
      <c r="AB555" s="888">
        <v>12</v>
      </c>
      <c r="AC555" s="866">
        <v>4.3899999999999997</v>
      </c>
      <c r="AD555" s="866" t="s">
        <v>136</v>
      </c>
      <c r="AE555" s="866">
        <v>7.33</v>
      </c>
      <c r="AF555" s="866">
        <v>3.87</v>
      </c>
      <c r="AG555" s="866">
        <v>15</v>
      </c>
      <c r="AH555" s="866">
        <v>-37.4</v>
      </c>
      <c r="AI555" s="866">
        <v>0.11</v>
      </c>
      <c r="AJ555" s="866">
        <v>-1.2</v>
      </c>
      <c r="AK555" s="866" t="s">
        <v>136</v>
      </c>
      <c r="AL555" s="879">
        <v>3080</v>
      </c>
      <c r="AM555" s="873">
        <v>0.4</v>
      </c>
      <c r="AN555" s="866">
        <v>0</v>
      </c>
      <c r="AO555" s="740">
        <f>IF(U555="n/a","n/a",IF(AA555&lt;0,"n/a",IF(AA555="n/a","n/a",J555+U555-AA555)))</f>
        <v>-6.2954759346896481</v>
      </c>
      <c r="AP555" s="741">
        <f>IF(U555="n/a","n/a",J555+U555)</f>
        <v>19.679467117702153</v>
      </c>
      <c r="AQ555" s="889">
        <f>IF(OR(AC555&lt;0.01,AF555="n/a"),"n/a",(I555/SQRT(22.5*AC555*(I555/AF555))-1)*100)</f>
        <v>111.3691132831708</v>
      </c>
      <c r="AR555" s="651">
        <f>INDEX(Historical!$C$7:$C$1256,MATCH(B555,Historical!$B$7:$B$1278,0))*IF(AH555="n/a",1.03,IF(AH555&lt;0,1.01,IF(AH555&gt;10,1.1,(1+AH555/100))))</f>
        <v>4.242</v>
      </c>
      <c r="AS555" s="887">
        <f>IF($AI555="n/a",1.03*AR555,IF($AI555&lt;0,1.01*AR555,IF($AI555&gt;10,1.1*AR555,(1+$AI555/100)*AR555)))</f>
        <v>4.2466662000000008</v>
      </c>
      <c r="AT555" s="887">
        <f>IF($AK555="n/a",1.03*AS555,IF($AK555&lt;0,1.01*AS555,IF($AK555&gt;10,1.1*AS555,(1+$AK555/100)*AS555)))</f>
        <v>4.3740661860000012</v>
      </c>
      <c r="AU555" s="887">
        <f>IF($AK555="n/a",1.03*AT555,IF($AK555&lt;0,1.01*AT555,IF($AK555&gt;10,1.1*AT555,(1+$AK555/100)*AT555)))</f>
        <v>4.5052881715800011</v>
      </c>
      <c r="AV555" s="887">
        <f>IF($AK555="n/a",1.03*AU555,IF($AK555&lt;0,1.01*AU555,IF($AK555&gt;10,1.1*AU555,(1+$AK555/100)*AU555)))</f>
        <v>4.6404468167274011</v>
      </c>
      <c r="AW555" s="651">
        <f>SUM(AR555:AV555)</f>
        <v>22.008467374307404</v>
      </c>
      <c r="AX555" s="748">
        <f>AW555/I555*100</f>
        <v>19.300594031664829</v>
      </c>
      <c r="AY555" s="935">
        <v>0.36</v>
      </c>
      <c r="AZ555" s="873">
        <v>11.27</v>
      </c>
      <c r="BA555" s="873">
        <v>-37.380000000000003</v>
      </c>
      <c r="BB555" s="873">
        <v>-7.26</v>
      </c>
      <c r="BC555" s="873">
        <v>-15.129999999999999</v>
      </c>
      <c r="BE555" s="624">
        <v>2014</v>
      </c>
      <c r="BF555" s="899">
        <f>IF(BE555&gt;2008,0,IF(BE555&gt;2001,1,IF(BE555&gt;1990,2,IF(BE555&gt;1980,3,IF(BE555&gt;1973,4,IF(BE555&gt;1970,5,IF(BE555&gt;1960,6,IF(BE555&gt;1958,7,IF(BE555&gt;1953,8,9)))))))))</f>
        <v>0</v>
      </c>
      <c r="BG555" s="883">
        <v>5.8000000000000007</v>
      </c>
    </row>
    <row r="556" spans="1:59" ht="11.25" customHeight="1" x14ac:dyDescent="0.2">
      <c r="A556" s="872" t="s">
        <v>740</v>
      </c>
      <c r="B556" s="876" t="s">
        <v>741</v>
      </c>
      <c r="C556" s="933" t="s">
        <v>108</v>
      </c>
      <c r="D556" s="933" t="s">
        <v>4341</v>
      </c>
      <c r="E556" s="733">
        <v>27</v>
      </c>
      <c r="F556" s="1158">
        <v>116</v>
      </c>
      <c r="G556" s="1138" t="s">
        <v>106</v>
      </c>
      <c r="H556" s="1138" t="s">
        <v>106</v>
      </c>
      <c r="I556" s="875">
        <v>18</v>
      </c>
      <c r="J556" s="651">
        <f>(M556/I556)*100</f>
        <v>2.333333333333333</v>
      </c>
      <c r="K556" s="878">
        <v>0.21</v>
      </c>
      <c r="L556" s="888">
        <v>2</v>
      </c>
      <c r="M556" s="642">
        <f>K556*L556</f>
        <v>0.42</v>
      </c>
      <c r="N556" s="871" t="s">
        <v>229</v>
      </c>
      <c r="O556" s="738">
        <v>0.2</v>
      </c>
      <c r="P556" s="862">
        <v>44021</v>
      </c>
      <c r="Q556" s="862">
        <v>44043</v>
      </c>
      <c r="R556" s="642">
        <f>(K556-O556)/O556*100</f>
        <v>4.9999999999999902</v>
      </c>
      <c r="S556" s="701">
        <f>IF(INDEX(Historical!$D$7:$D$1254,MATCH(B556,Historical!$B$7:$B$1278,0))=0,"n/a",(INDEX(Historical!$C$7:$C$1256,MATCH(B556,Historical!$B$7:$B$1278,0))/INDEX(Historical!$D$7:$D$1254,MATCH(B556,Historical!$B$7:$B$1278,0))-1)*100)</f>
        <v>12.86011286011286</v>
      </c>
      <c r="T556" s="701">
        <f>IF(INDEX(Historical!$F$7:$F$1247,MATCH(B556,Historical!$B$7:$B$1278,0))=0,"n/a",((INDEX(Historical!$C$7:$C$1256,MATCH(B556,Historical!$B$7:$B$1278,0))/INDEX(Historical!$F$7:$F$1247,MATCH(B556,Historical!$B$7:$B$1278,0)))^(1/3)-1)*100)</f>
        <v>10.715524489384997</v>
      </c>
      <c r="U556" s="701">
        <f>IF(INDEX(Historical!$H$7:$H$1247,MATCH(B556,Historical!$B$7:$B$1278,0))=0,"n/a",((INDEX(Historical!$C$7:$C$1256,MATCH(B556,Historical!$B$7:$B$1278,0))/INDEX(Historical!$H$7:$H$1247,MATCH(B556,Historical!$B$7:$B$1278,0)))^(1/5)-1)*100)</f>
        <v>7.6107236755172503</v>
      </c>
      <c r="V556" s="701">
        <f>IF(INDEX(Historical!$O$7:$O$1247,MATCH(B556,Historical!$B$7:$B$1278,0))=0,"n/a",((INDEX(Historical!$C$7:$C$1256,MATCH(B556,Historical!$B$7:$B$1278,0))/INDEX(Historical!$O$7:$O$1247,MATCH(B556,Historical!$B$7:$B$1278,0)))^(1/10)-1)*100)</f>
        <v>6.1808672815675925</v>
      </c>
      <c r="W556" s="702">
        <f>IF(OR(U556&lt;=0,U556="n/a",V556&lt;=0,V556="n/a"),"n/a",U556/V556)</f>
        <v>1.2313358835925396</v>
      </c>
      <c r="X556" s="703" t="str">
        <f>IF(OR(AJ556&lt;=0,AJ556="n/a",U556&lt;=0,U556="n/a"),"n/a",U556/AJ556)</f>
        <v>n/a</v>
      </c>
      <c r="Y556" s="674" t="s">
        <v>4390</v>
      </c>
      <c r="Z556" s="651" t="str">
        <f>IF(OR(AC556&lt;0.01,AC556="n/a"),"n/a",M556/AC556*100)</f>
        <v>n/a</v>
      </c>
      <c r="AA556" s="887" t="str">
        <f>IF(OR(AC556&lt;0.01,AC556="n/a"),"n/a",I556/AC556)</f>
        <v>n/a</v>
      </c>
      <c r="AB556" s="888">
        <v>12</v>
      </c>
      <c r="AC556" s="866" t="s">
        <v>136</v>
      </c>
      <c r="AD556" s="866" t="s">
        <v>136</v>
      </c>
      <c r="AE556" s="866" t="s">
        <v>136</v>
      </c>
      <c r="AF556" s="866" t="s">
        <v>136</v>
      </c>
      <c r="AG556" s="866" t="s">
        <v>136</v>
      </c>
      <c r="AH556" s="866" t="s">
        <v>136</v>
      </c>
      <c r="AI556" s="866" t="s">
        <v>136</v>
      </c>
      <c r="AJ556" s="866" t="s">
        <v>136</v>
      </c>
      <c r="AK556" s="866" t="s">
        <v>136</v>
      </c>
      <c r="AL556" s="879" t="s">
        <v>136</v>
      </c>
      <c r="AM556" s="873" t="s">
        <v>136</v>
      </c>
      <c r="AN556" s="866" t="s">
        <v>136</v>
      </c>
      <c r="AO556" s="740" t="str">
        <f>IF(U556="n/a","n/a",IF(AA556&lt;0,"n/a",IF(AA556="n/a","n/a",J556+U556-AA556)))</f>
        <v>n/a</v>
      </c>
      <c r="AP556" s="741">
        <f>IF(U556="n/a","n/a",J556+U556)</f>
        <v>9.9440570088505833</v>
      </c>
      <c r="AQ556" s="889" t="str">
        <f>IF(OR(AC556&lt;0.01,AF556="n/a"),"n/a",(I556/SQRT(22.5*AC556*(I556/AF556))-1)*100)</f>
        <v>n/a</v>
      </c>
      <c r="AR556" s="651">
        <f>INDEX(Historical!$C$7:$C$1256,MATCH(B556,Historical!$B$7:$B$1278,0))*IF(AH556="n/a",1.03,IF(AH556&lt;0,1.01,IF(AH556&gt;10,1.1,(1+AH556/100))))</f>
        <v>0.39140000000000003</v>
      </c>
      <c r="AS556" s="887">
        <f>IF($AI556="n/a",1.03*AR556,IF($AI556&lt;0,1.01*AR556,IF($AI556&gt;10,1.1*AR556,(1+$AI556/100)*AR556)))</f>
        <v>0.40314200000000006</v>
      </c>
      <c r="AT556" s="887">
        <f>IF($AK556="n/a",1.03*AS556,IF($AK556&lt;0,1.01*AS556,IF($AK556&gt;10,1.1*AS556,(1+$AK556/100)*AS556)))</f>
        <v>0.41523626000000008</v>
      </c>
      <c r="AU556" s="887">
        <f>IF($AK556="n/a",1.03*AT556,IF($AK556&lt;0,1.01*AT556,IF($AK556&gt;10,1.1*AT556,(1+$AK556/100)*AT556)))</f>
        <v>0.42769334780000007</v>
      </c>
      <c r="AV556" s="887">
        <f>IF($AK556="n/a",1.03*AU556,IF($AK556&lt;0,1.01*AU556,IF($AK556&gt;10,1.1*AU556,(1+$AK556/100)*AU556)))</f>
        <v>0.4405241482340001</v>
      </c>
      <c r="AW556" s="651">
        <f>SUM(AR556:AV556)</f>
        <v>2.0779957560340003</v>
      </c>
      <c r="AX556" s="748">
        <f>AW556/I556*100</f>
        <v>11.544420866855559</v>
      </c>
      <c r="AY556" s="935" t="s">
        <v>136</v>
      </c>
      <c r="AZ556" s="873" t="s">
        <v>136</v>
      </c>
      <c r="BA556" s="873" t="s">
        <v>136</v>
      </c>
      <c r="BB556" s="873" t="s">
        <v>136</v>
      </c>
      <c r="BC556" s="873" t="s">
        <v>136</v>
      </c>
      <c r="BD556" s="908" t="s">
        <v>4268</v>
      </c>
      <c r="BE556" s="624">
        <v>1994</v>
      </c>
      <c r="BF556" s="899">
        <f>IF(BE556&gt;2008,0,IF(BE556&gt;2001,1,IF(BE556&gt;1990,2,IF(BE556&gt;1980,3,IF(BE556&gt;1973,4,IF(BE556&gt;1970,5,IF(BE556&gt;1960,6,IF(BE556&gt;1958,7,IF(BE556&gt;1953,8,9)))))))))</f>
        <v>2</v>
      </c>
      <c r="BG556" s="883" t="s">
        <v>136</v>
      </c>
    </row>
    <row r="557" spans="1:59" s="774" customFormat="1" ht="11.25" customHeight="1" x14ac:dyDescent="0.2">
      <c r="A557" s="755" t="s">
        <v>1552</v>
      </c>
      <c r="B557" s="782" t="s">
        <v>1553</v>
      </c>
      <c r="C557" s="933" t="s">
        <v>178</v>
      </c>
      <c r="D557" s="933" t="s">
        <v>4339</v>
      </c>
      <c r="E557" s="756">
        <v>8</v>
      </c>
      <c r="F557" s="1158">
        <v>494</v>
      </c>
      <c r="G557" s="1181" t="s">
        <v>37</v>
      </c>
      <c r="H557" s="1181" t="s">
        <v>37</v>
      </c>
      <c r="I557" s="757">
        <v>46.66</v>
      </c>
      <c r="J557" s="758">
        <f>(M557/I557)*100</f>
        <v>7.7153879125589384</v>
      </c>
      <c r="K557" s="759">
        <v>0.9</v>
      </c>
      <c r="L557" s="760">
        <v>4</v>
      </c>
      <c r="M557" s="761">
        <f>K557*L557</f>
        <v>3.6</v>
      </c>
      <c r="N557" s="762" t="s">
        <v>119</v>
      </c>
      <c r="O557" s="763">
        <v>0.8</v>
      </c>
      <c r="P557" s="783">
        <v>43602</v>
      </c>
      <c r="Q557" s="783">
        <v>43619</v>
      </c>
      <c r="R557" s="761">
        <f>(K557-O557)/O557*100</f>
        <v>12.499999999999996</v>
      </c>
      <c r="S557" s="701">
        <f>IF(INDEX(Historical!$D$7:$D$1254,MATCH(B557,Historical!$B$7:$B$1278,0))=0,"n/a",(INDEX(Historical!$C$7:$C$1256,MATCH(B557,Historical!$B$7:$B$1278,0))/INDEX(Historical!$D$7:$D$1254,MATCH(B557,Historical!$B$7:$B$1278,0))-1)*100)</f>
        <v>12.903225806451601</v>
      </c>
      <c r="T557" s="701">
        <f>IF(INDEX(Historical!$F$7:$F$1247,MATCH(B557,Historical!$B$7:$B$1278,0))=0,"n/a",((INDEX(Historical!$C$7:$C$1256,MATCH(B557,Historical!$B$7:$B$1278,0))/INDEX(Historical!$F$7:$F$1247,MATCH(B557,Historical!$B$7:$B$1278,0)))^(1/3)-1)*100)</f>
        <v>12.624788044360603</v>
      </c>
      <c r="U557" s="701">
        <f>IF(INDEX(Historical!$H$7:$H$1247,MATCH(B557,Historical!$B$7:$B$1278,0))=0,"n/a",((INDEX(Historical!$C$7:$C$1256,MATCH(B557,Historical!$B$7:$B$1278,0))/INDEX(Historical!$H$7:$H$1247,MATCH(B557,Historical!$B$7:$B$1278,0)))^(1/5)-1)*100)</f>
        <v>13.115273009052952</v>
      </c>
      <c r="V557" s="701" t="str">
        <f>IF(INDEX(Historical!$O$7:$O$1247,MATCH(B557,Historical!$B$7:$B$1278,0))=0,"n/a",((INDEX(Historical!$C$7:$C$1256,MATCH(B557,Historical!$B$7:$B$1278,0))/INDEX(Historical!$O$7:$O$1247,MATCH(B557,Historical!$B$7:$B$1278,0)))^(1/10)-1)*100)</f>
        <v>n/a</v>
      </c>
      <c r="W557" s="702" t="str">
        <f>IF(OR(U557&lt;=0,U557="n/a",V557&lt;=0,V557="n/a"),"n/a",U557/V557)</f>
        <v>n/a</v>
      </c>
      <c r="X557" s="703" t="str">
        <f>IF(OR(AJ557&lt;=0,AJ557="n/a",U557&lt;=0,U557="n/a"),"n/a",U557/AJ557)</f>
        <v>n/a</v>
      </c>
      <c r="Y557" s="775"/>
      <c r="Z557" s="758" t="str">
        <f>IF(OR(AC557&lt;0.01,AC557="n/a"),"n/a",M557/AC557*100)</f>
        <v>n/a</v>
      </c>
      <c r="AA557" s="766" t="str">
        <f>IF(OR(AC557&lt;0.01,AC557="n/a"),"n/a",I557/AC557)</f>
        <v>n/a</v>
      </c>
      <c r="AB557" s="760">
        <v>12</v>
      </c>
      <c r="AC557" s="767">
        <v>-2.66</v>
      </c>
      <c r="AD557" s="767" t="s">
        <v>136</v>
      </c>
      <c r="AE557" s="767">
        <v>0.23</v>
      </c>
      <c r="AF557" s="767">
        <v>0.99</v>
      </c>
      <c r="AG557" s="767">
        <v>-5.2</v>
      </c>
      <c r="AH557" s="767">
        <v>-42.1</v>
      </c>
      <c r="AI557" s="767">
        <v>5188.9000000000005</v>
      </c>
      <c r="AJ557" s="767">
        <v>-0.6</v>
      </c>
      <c r="AK557" s="767" t="s">
        <v>136</v>
      </c>
      <c r="AL557" s="768">
        <v>20190</v>
      </c>
      <c r="AM557" s="769">
        <v>0.2</v>
      </c>
      <c r="AN557" s="767">
        <v>0.7</v>
      </c>
      <c r="AO557" s="770" t="str">
        <f>IF(U557="n/a","n/a",IF(AA557&lt;0,"n/a",IF(AA557="n/a","n/a",J557+U557-AA557)))</f>
        <v>n/a</v>
      </c>
      <c r="AP557" s="771">
        <f>IF(U557="n/a","n/a",J557+U557)</f>
        <v>20.830660921611891</v>
      </c>
      <c r="AQ557" s="772" t="str">
        <f>IF(OR(AC557&lt;0.01,AF557="n/a"),"n/a",(I557/SQRT(22.5*AC557*(I557/AF557))-1)*100)</f>
        <v>n/a</v>
      </c>
      <c r="AR557" s="651">
        <f>INDEX(Historical!$C$7:$C$1256,MATCH(B557,Historical!$B$7:$B$1278,0))*IF(AH557="n/a",1.03,IF(AH557&lt;0,1.01,IF(AH557&gt;10,1.1,(1+AH557/100))))</f>
        <v>3.5350000000000001</v>
      </c>
      <c r="AS557" s="766">
        <f>IF($AI557="n/a",1.03*AR557,IF($AI557&lt;0,1.01*AR557,IF($AI557&gt;10,1.1*AR557,(1+$AI557/100)*AR557)))</f>
        <v>3.8885000000000005</v>
      </c>
      <c r="AT557" s="766">
        <f>IF($AK557="n/a",1.03*AS557,IF($AK557&lt;0,1.01*AS557,IF($AK557&gt;10,1.1*AS557,(1+$AK557/100)*AS557)))</f>
        <v>4.0051550000000002</v>
      </c>
      <c r="AU557" s="766">
        <f>IF($AK557="n/a",1.03*AT557,IF($AK557&lt;0,1.01*AT557,IF($AK557&gt;10,1.1*AT557,(1+$AK557/100)*AT557)))</f>
        <v>4.1253096500000002</v>
      </c>
      <c r="AV557" s="766">
        <f>IF($AK557="n/a",1.03*AU557,IF($AK557&lt;0,1.01*AU557,IF($AK557&gt;10,1.1*AU557,(1+$AK557/100)*AU557)))</f>
        <v>4.2490689394999999</v>
      </c>
      <c r="AW557" s="758">
        <f>SUM(AR557:AV557)</f>
        <v>19.8030335895</v>
      </c>
      <c r="AX557" s="773">
        <f>AW557/I557*100</f>
        <v>42.441134996785259</v>
      </c>
      <c r="AY557" s="936">
        <v>1.49</v>
      </c>
      <c r="AZ557" s="769">
        <v>16.53</v>
      </c>
      <c r="BA557" s="769">
        <v>-61.09</v>
      </c>
      <c r="BB557" s="769">
        <v>-14.7</v>
      </c>
      <c r="BC557" s="769">
        <v>-30.36</v>
      </c>
      <c r="BD557" s="909"/>
      <c r="BE557" s="624">
        <v>2012</v>
      </c>
      <c r="BF557" s="899">
        <f>IF(BE557&gt;2008,0,IF(BE557&gt;2001,1,IF(BE557&gt;1990,2,IF(BE557&gt;1980,3,IF(BE557&gt;1973,4,IF(BE557&gt;1970,5,IF(BE557&gt;1960,6,IF(BE557&gt;1958,7,IF(BE557&gt;1953,8,9)))))))))</f>
        <v>0</v>
      </c>
      <c r="BG557" s="825">
        <v>-2.1</v>
      </c>
    </row>
    <row r="558" spans="1:59" ht="11.25" customHeight="1" x14ac:dyDescent="0.2">
      <c r="A558" s="872" t="s">
        <v>1554</v>
      </c>
      <c r="B558" s="876" t="s">
        <v>1555</v>
      </c>
      <c r="C558" s="933" t="s">
        <v>178</v>
      </c>
      <c r="D558" s="933" t="s">
        <v>4339</v>
      </c>
      <c r="E558" s="733">
        <v>8</v>
      </c>
      <c r="F558" s="1158">
        <v>526</v>
      </c>
      <c r="G558" s="1182" t="s">
        <v>106</v>
      </c>
      <c r="H558" s="1182" t="s">
        <v>106</v>
      </c>
      <c r="I558" s="875">
        <v>23.47</v>
      </c>
      <c r="J558" s="651">
        <f>(M558/I558)*100</f>
        <v>14.912654452492543</v>
      </c>
      <c r="K558" s="878">
        <v>0.875</v>
      </c>
      <c r="L558" s="888">
        <v>4</v>
      </c>
      <c r="M558" s="642">
        <f>K558*L558</f>
        <v>3.5</v>
      </c>
      <c r="N558" s="871" t="s">
        <v>556</v>
      </c>
      <c r="O558" s="734">
        <v>0.86499999999999999</v>
      </c>
      <c r="P558" s="862">
        <v>43860</v>
      </c>
      <c r="Q558" s="862">
        <v>43873</v>
      </c>
      <c r="R558" s="642">
        <f>(K558-O558)/O558*100</f>
        <v>1.1560693641618507</v>
      </c>
      <c r="S558" s="701">
        <f>IF(INDEX(Historical!$D$7:$D$1254,MATCH(B558,Historical!$B$7:$B$1278,0))=0,"n/a",(INDEX(Historical!$C$7:$C$1256,MATCH(B558,Historical!$B$7:$B$1278,0))/INDEX(Historical!$D$7:$D$1254,MATCH(B558,Historical!$B$7:$B$1278,0))-1)*100)</f>
        <v>28.983308042488609</v>
      </c>
      <c r="T558" s="701">
        <f>IF(INDEX(Historical!$F$7:$F$1247,MATCH(B558,Historical!$B$7:$B$1278,0))=0,"n/a",((INDEX(Historical!$C$7:$C$1256,MATCH(B558,Historical!$B$7:$B$1278,0))/INDEX(Historical!$F$7:$F$1247,MATCH(B558,Historical!$B$7:$B$1278,0)))^(1/3)-1)*100)</f>
        <v>19.849788608441798</v>
      </c>
      <c r="U558" s="701">
        <f>IF(INDEX(Historical!$H$7:$H$1247,MATCH(B558,Historical!$B$7:$B$1278,0))=0,"n/a",((INDEX(Historical!$C$7:$C$1256,MATCH(B558,Historical!$B$7:$B$1278,0))/INDEX(Historical!$H$7:$H$1247,MATCH(B558,Historical!$B$7:$B$1278,0)))^(1/5)-1)*100)</f>
        <v>24.912937841317451</v>
      </c>
      <c r="V558" s="701" t="str">
        <f>IF(INDEX(Historical!$O$7:$O$1247,MATCH(B558,Historical!$B$7:$B$1278,0))=0,"n/a",((INDEX(Historical!$C$7:$C$1256,MATCH(B558,Historical!$B$7:$B$1278,0))/INDEX(Historical!$O$7:$O$1247,MATCH(B558,Historical!$B$7:$B$1278,0)))^(1/10)-1)*100)</f>
        <v>n/a</v>
      </c>
      <c r="W558" s="702" t="str">
        <f>IF(OR(U558&lt;=0,U558="n/a",V558&lt;=0,V558="n/a"),"n/a",U558/V558)</f>
        <v>n/a</v>
      </c>
      <c r="X558" s="703">
        <f>IF(OR(AJ558&lt;=0,AJ558="n/a",U558&lt;=0,U558="n/a"),"n/a",U558/AJ558)</f>
        <v>0.91929659931060703</v>
      </c>
      <c r="Y558" s="877"/>
      <c r="Z558" s="651">
        <f>IF(OR(AC558&lt;0.01,AC558="n/a"),"n/a",M558/AC558*100)</f>
        <v>75.593952483801303</v>
      </c>
      <c r="AA558" s="887">
        <f>IF(OR(AC558&lt;0.01,AC558="n/a"),"n/a",I558/AC558)</f>
        <v>5.0691144708423321</v>
      </c>
      <c r="AB558" s="888">
        <v>12</v>
      </c>
      <c r="AC558" s="866">
        <v>4.63</v>
      </c>
      <c r="AD558" s="866">
        <v>10.54</v>
      </c>
      <c r="AE558" s="866">
        <v>5.04</v>
      </c>
      <c r="AF558" s="866">
        <v>2.48</v>
      </c>
      <c r="AG558" s="866">
        <v>44.800000000000004</v>
      </c>
      <c r="AH558" s="866">
        <v>21.6</v>
      </c>
      <c r="AI558" s="866">
        <v>-0.08</v>
      </c>
      <c r="AJ558" s="866">
        <v>27.1</v>
      </c>
      <c r="AK558" s="866">
        <v>0.48</v>
      </c>
      <c r="AL558" s="879">
        <v>5410</v>
      </c>
      <c r="AM558" s="873">
        <v>74.44</v>
      </c>
      <c r="AN558" s="866">
        <v>1.71</v>
      </c>
      <c r="AO558" s="740">
        <f>IF(U558="n/a","n/a",IF(AA558&lt;0,"n/a",IF(AA558="n/a","n/a",J558+U558-AA558)))</f>
        <v>34.756477822967661</v>
      </c>
      <c r="AP558" s="741">
        <f>IF(U558="n/a","n/a",J558+U558)</f>
        <v>39.82559229380999</v>
      </c>
      <c r="AQ558" s="889">
        <f>IF(OR(AC558&lt;0.01,AF558="n/a"),"n/a",(I558/SQRT(22.5*AC558*(I558/AF558))-1)*100)</f>
        <v>-25.251818639175838</v>
      </c>
      <c r="AR558" s="651">
        <f>INDEX(Historical!$C$7:$C$1256,MATCH(B558,Historical!$B$7:$B$1278,0))*IF(AH558="n/a",1.03,IF(AH558&lt;0,1.01,IF(AH558&gt;10,1.1,(1+AH558/100))))</f>
        <v>3.74</v>
      </c>
      <c r="AS558" s="887">
        <f>IF($AI558="n/a",1.03*AR558,IF($AI558&lt;0,1.01*AR558,IF($AI558&gt;10,1.1*AR558,(1+$AI558/100)*AR558)))</f>
        <v>3.7774000000000001</v>
      </c>
      <c r="AT558" s="887">
        <f>IF($AK558="n/a",1.03*AS558,IF($AK558&lt;0,1.01*AS558,IF($AK558&gt;10,1.1*AS558,(1+$AK558/100)*AS558)))</f>
        <v>3.7955315199999999</v>
      </c>
      <c r="AU558" s="887">
        <f>IF($AK558="n/a",1.03*AT558,IF($AK558&lt;0,1.01*AT558,IF($AK558&gt;10,1.1*AT558,(1+$AK558/100)*AT558)))</f>
        <v>3.8137500712959995</v>
      </c>
      <c r="AV558" s="887">
        <f>IF($AK558="n/a",1.03*AU558,IF($AK558&lt;0,1.01*AU558,IF($AK558&gt;10,1.1*AU558,(1+$AK558/100)*AU558)))</f>
        <v>3.8320560716382199</v>
      </c>
      <c r="AW558" s="651">
        <f>SUM(AR558:AV558)</f>
        <v>18.958737662934219</v>
      </c>
      <c r="AX558" s="748">
        <f>AW558/I558*100</f>
        <v>80.778601035084023</v>
      </c>
      <c r="AY558" s="935">
        <v>1.0900000000000001</v>
      </c>
      <c r="AZ558" s="873">
        <v>23.53</v>
      </c>
      <c r="BA558" s="873">
        <v>-64.02</v>
      </c>
      <c r="BB558" s="873">
        <v>-5.63</v>
      </c>
      <c r="BC558" s="873">
        <v>-37.85</v>
      </c>
      <c r="BE558" s="624">
        <v>2013</v>
      </c>
      <c r="BF558" s="899">
        <f>IF(BE558&gt;2008,0,IF(BE558&gt;2001,1,IF(BE558&gt;1990,2,IF(BE558&gt;1980,3,IF(BE558&gt;1973,4,IF(BE558&gt;1970,5,IF(BE558&gt;1960,6,IF(BE558&gt;1958,7,IF(BE558&gt;1953,8,9)))))))))</f>
        <v>0</v>
      </c>
      <c r="BG558" s="883">
        <v>13.200000000000001</v>
      </c>
    </row>
    <row r="559" spans="1:59" ht="11.25" customHeight="1" x14ac:dyDescent="0.2">
      <c r="A559" s="872" t="s">
        <v>746</v>
      </c>
      <c r="B559" s="876" t="s">
        <v>747</v>
      </c>
      <c r="C559" s="933" t="s">
        <v>4196</v>
      </c>
      <c r="D559" s="933" t="s">
        <v>4329</v>
      </c>
      <c r="E559" s="733">
        <v>18</v>
      </c>
      <c r="F559" s="1158">
        <v>191</v>
      </c>
      <c r="G559" s="1127" t="s">
        <v>37</v>
      </c>
      <c r="H559" s="1127" t="s">
        <v>115</v>
      </c>
      <c r="I559" s="875">
        <v>123.36</v>
      </c>
      <c r="J559" s="651">
        <f>(M559/I559)*100</f>
        <v>2.1076523994811933</v>
      </c>
      <c r="K559" s="878">
        <v>0.65</v>
      </c>
      <c r="L559" s="888">
        <v>4</v>
      </c>
      <c r="M559" s="642">
        <f>K559*L559</f>
        <v>2.6</v>
      </c>
      <c r="N559" s="871" t="s">
        <v>325</v>
      </c>
      <c r="O559" s="734">
        <v>0.62</v>
      </c>
      <c r="P559" s="862">
        <v>43985</v>
      </c>
      <c r="Q559" s="862">
        <v>44007</v>
      </c>
      <c r="R559" s="642">
        <f>(K559-O559)/O559*100</f>
        <v>4.8387096774193585</v>
      </c>
      <c r="S559" s="701">
        <f>IF(INDEX(Historical!$D$7:$D$1254,MATCH(B559,Historical!$B$7:$B$1278,0))=0,"n/a",(INDEX(Historical!$C$7:$C$1256,MATCH(B559,Historical!$B$7:$B$1278,0))/INDEX(Historical!$D$7:$D$1254,MATCH(B559,Historical!$B$7:$B$1278,0))-1)*100)</f>
        <v>2.0576131687242816</v>
      </c>
      <c r="T559" s="701">
        <f>IF(INDEX(Historical!$F$7:$F$1247,MATCH(B559,Historical!$B$7:$B$1278,0))=0,"n/a",((INDEX(Historical!$C$7:$C$1256,MATCH(B559,Historical!$B$7:$B$1278,0))/INDEX(Historical!$F$7:$F$1247,MATCH(B559,Historical!$B$7:$B$1278,0)))^(1/3)-1)*100)</f>
        <v>6.2087860926127281</v>
      </c>
      <c r="U559" s="701">
        <f>IF(INDEX(Historical!$H$7:$H$1247,MATCH(B559,Historical!$B$7:$B$1278,0))=0,"n/a",((INDEX(Historical!$C$7:$C$1256,MATCH(B559,Historical!$B$7:$B$1278,0))/INDEX(Historical!$H$7:$H$1247,MATCH(B559,Historical!$B$7:$B$1278,0)))^(1/5)-1)*100)</f>
        <v>9.0247654324595139</v>
      </c>
      <c r="V559" s="701">
        <f>IF(INDEX(Historical!$O$7:$O$1247,MATCH(B559,Historical!$B$7:$B$1278,0))=0,"n/a",((INDEX(Historical!$C$7:$C$1256,MATCH(B559,Historical!$B$7:$B$1278,0))/INDEX(Historical!$O$7:$O$1247,MATCH(B559,Historical!$B$7:$B$1278,0)))^(1/10)-1)*100)</f>
        <v>13.982371294066143</v>
      </c>
      <c r="W559" s="702">
        <f>IF(OR(U559&lt;=0,U559="n/a",V559&lt;=0,V559="n/a"),"n/a",U559/V559)</f>
        <v>0.64543883456230744</v>
      </c>
      <c r="X559" s="703" t="str">
        <f>IF(OR(AJ559&lt;=0,AJ559="n/a",U559&lt;=0,U559="n/a"),"n/a",U559/AJ559)</f>
        <v>n/a</v>
      </c>
      <c r="Y559" s="673" t="s">
        <v>4495</v>
      </c>
      <c r="Z559" s="651">
        <f>IF(OR(AC559&lt;0.01,AC559="n/a"),"n/a",M559/AC559*100)</f>
        <v>109.70464135021096</v>
      </c>
      <c r="AA559" s="887">
        <f>IF(OR(AC559&lt;0.01,AC559="n/a"),"n/a",I559/AC559)</f>
        <v>52.050632911392405</v>
      </c>
      <c r="AB559" s="888">
        <v>9</v>
      </c>
      <c r="AC559" s="866">
        <v>2.37</v>
      </c>
      <c r="AD559" s="866">
        <v>1.79</v>
      </c>
      <c r="AE559" s="866">
        <v>6.93</v>
      </c>
      <c r="AF559" s="866">
        <v>42.1</v>
      </c>
      <c r="AG559" s="866">
        <v>69.599999999999994</v>
      </c>
      <c r="AH559" s="866">
        <v>216.29999999999998</v>
      </c>
      <c r="AI559" s="866">
        <v>65.239999999999995</v>
      </c>
      <c r="AJ559" s="866">
        <v>-4</v>
      </c>
      <c r="AK559" s="866">
        <v>29.15</v>
      </c>
      <c r="AL559" s="879">
        <v>138640</v>
      </c>
      <c r="AM559" s="873">
        <v>0.12</v>
      </c>
      <c r="AN559" s="866">
        <v>4.82</v>
      </c>
      <c r="AO559" s="740">
        <f>IF(U559="n/a","n/a",IF(AA559&lt;0,"n/a",IF(AA559="n/a","n/a",J559+U559-AA559)))</f>
        <v>-40.918215079451699</v>
      </c>
      <c r="AP559" s="741">
        <f>IF(U559="n/a","n/a",J559+U559)</f>
        <v>11.132417831940707</v>
      </c>
      <c r="AQ559" s="889">
        <f>IF(OR(AC559&lt;0.01,AF559="n/a"),"n/a",(I559/SQRT(22.5*AC559*(I559/AF559))-1)*100)</f>
        <v>886.87647444283527</v>
      </c>
      <c r="AR559" s="651">
        <f>INDEX(Historical!$C$7:$C$1256,MATCH(B559,Historical!$B$7:$B$1278,0))*IF(AH559="n/a",1.03,IF(AH559&lt;0,1.01,IF(AH559&gt;10,1.1,(1+AH559/100))))</f>
        <v>2.7280000000000002</v>
      </c>
      <c r="AS559" s="887">
        <f>IF($AI559="n/a",1.03*AR559,IF($AI559&lt;0,1.01*AR559,IF($AI559&gt;10,1.1*AR559,(1+$AI559/100)*AR559)))</f>
        <v>3.0008000000000004</v>
      </c>
      <c r="AT559" s="887">
        <f>IF($AK559="n/a",1.03*AS559,IF($AK559&lt;0,1.01*AS559,IF($AK559&gt;10,1.1*AS559,(1+$AK559/100)*AS559)))</f>
        <v>3.3008800000000007</v>
      </c>
      <c r="AU559" s="887">
        <f>IF($AK559="n/a",1.03*AT559,IF($AK559&lt;0,1.01*AT559,IF($AK559&gt;10,1.1*AT559,(1+$AK559/100)*AT559)))</f>
        <v>3.6309680000000011</v>
      </c>
      <c r="AV559" s="887">
        <f>IF($AK559="n/a",1.03*AU559,IF($AK559&lt;0,1.01*AU559,IF($AK559&gt;10,1.1*AU559,(1+$AK559/100)*AU559)))</f>
        <v>3.9940648000000016</v>
      </c>
      <c r="AW559" s="651">
        <f>SUM(AR559:AV559)</f>
        <v>16.654712800000002</v>
      </c>
      <c r="AX559" s="748">
        <f>AW559/I559*100</f>
        <v>13.50090207522698</v>
      </c>
      <c r="AY559" s="935">
        <v>1.38</v>
      </c>
      <c r="AZ559" s="873">
        <v>112.69</v>
      </c>
      <c r="BA559" s="873">
        <v>-6.84</v>
      </c>
      <c r="BB559" s="873">
        <v>3.34</v>
      </c>
      <c r="BC559" s="873">
        <v>31.869999999999997</v>
      </c>
      <c r="BE559" s="624">
        <v>2003</v>
      </c>
      <c r="BF559" s="899">
        <f>IF(BE559&gt;2008,0,IF(BE559&gt;2001,1,IF(BE559&gt;1990,2,IF(BE559&gt;1980,3,IF(BE559&gt;1973,4,IF(BE559&gt;1970,5,IF(BE559&gt;1960,6,IF(BE559&gt;1958,7,IF(BE559&gt;1953,8,9)))))))))</f>
        <v>1</v>
      </c>
      <c r="BG559" s="883">
        <v>8.4</v>
      </c>
    </row>
    <row r="560" spans="1:59" ht="11.25" customHeight="1" x14ac:dyDescent="0.2">
      <c r="A560" s="864" t="s">
        <v>1589</v>
      </c>
      <c r="B560" s="876" t="s">
        <v>1590</v>
      </c>
      <c r="C560" s="933" t="s">
        <v>108</v>
      </c>
      <c r="D560" s="933" t="s">
        <v>4341</v>
      </c>
      <c r="E560" s="733">
        <v>10</v>
      </c>
      <c r="F560" s="1158">
        <v>375</v>
      </c>
      <c r="G560" s="1158" t="s">
        <v>106</v>
      </c>
      <c r="H560" s="1158" t="s">
        <v>106</v>
      </c>
      <c r="I560" s="875">
        <v>28.38</v>
      </c>
      <c r="J560" s="651">
        <f>(M560/I560)*100</f>
        <v>4.7921071176885137</v>
      </c>
      <c r="K560" s="878">
        <v>0.34</v>
      </c>
      <c r="L560" s="888">
        <v>4</v>
      </c>
      <c r="M560" s="642">
        <f>K560*L560</f>
        <v>1.36</v>
      </c>
      <c r="N560" s="871" t="s">
        <v>318</v>
      </c>
      <c r="O560" s="734">
        <v>0.33</v>
      </c>
      <c r="P560" s="862">
        <v>43902</v>
      </c>
      <c r="Q560" s="862">
        <v>43917</v>
      </c>
      <c r="R560" s="642">
        <f>(K560-O560)/O560*100</f>
        <v>3.0303030303030329</v>
      </c>
      <c r="S560" s="701">
        <f>IF(INDEX(Historical!$D$7:$D$1254,MATCH(B560,Historical!$B$7:$B$1278,0))=0,"n/a",(INDEX(Historical!$C$7:$C$1256,MATCH(B560,Historical!$B$7:$B$1278,0))/INDEX(Historical!$D$7:$D$1254,MATCH(B560,Historical!$B$7:$B$1278,0))-1)*100)</f>
        <v>3.125</v>
      </c>
      <c r="T560" s="701">
        <f>IF(INDEX(Historical!$F$7:$F$1247,MATCH(B560,Historical!$B$7:$B$1278,0))=0,"n/a",((INDEX(Historical!$C$7:$C$1256,MATCH(B560,Historical!$B$7:$B$1278,0))/INDEX(Historical!$F$7:$F$1247,MATCH(B560,Historical!$B$7:$B$1278,0)))^(1/3)-1)*100)</f>
        <v>3.228011545636722</v>
      </c>
      <c r="U560" s="701">
        <f>IF(INDEX(Historical!$H$7:$H$1247,MATCH(B560,Historical!$B$7:$B$1278,0))=0,"n/a",((INDEX(Historical!$C$7:$C$1256,MATCH(B560,Historical!$B$7:$B$1278,0))/INDEX(Historical!$H$7:$H$1247,MATCH(B560,Historical!$B$7:$B$1278,0)))^(1/5)-1)*100)</f>
        <v>3.3406482938779236</v>
      </c>
      <c r="V560" s="701">
        <f>IF(INDEX(Historical!$O$7:$O$1247,MATCH(B560,Historical!$B$7:$B$1278,0))=0,"n/a",((INDEX(Historical!$C$7:$C$1256,MATCH(B560,Historical!$B$7:$B$1278,0))/INDEX(Historical!$O$7:$O$1247,MATCH(B560,Historical!$B$7:$B$1278,0)))^(1/10)-1)*100)</f>
        <v>3.2357862679155636</v>
      </c>
      <c r="W560" s="702">
        <f>IF(OR(U560&lt;=0,U560="n/a",V560&lt;=0,V560="n/a"),"n/a",U560/V560)</f>
        <v>1.0324069692124351</v>
      </c>
      <c r="X560" s="703" t="str">
        <f>IF(OR(AJ560&lt;=0,AJ560="n/a",U560&lt;=0,U560="n/a"),"n/a",U560/AJ560)</f>
        <v>n/a</v>
      </c>
      <c r="Y560" s="665"/>
      <c r="Z560" s="651" t="str">
        <f>IF(OR(AC560&lt;0.01,AC560="n/a"),"n/a",M560/AC560*100)</f>
        <v>n/a</v>
      </c>
      <c r="AA560" s="887" t="str">
        <f>IF(OR(AC560&lt;0.01,AC560="n/a"),"n/a",I560/AC560)</f>
        <v>n/a</v>
      </c>
      <c r="AB560" s="888">
        <v>12</v>
      </c>
      <c r="AC560" s="866" t="s">
        <v>136</v>
      </c>
      <c r="AD560" s="866" t="s">
        <v>136</v>
      </c>
      <c r="AE560" s="866" t="s">
        <v>136</v>
      </c>
      <c r="AF560" s="866" t="s">
        <v>136</v>
      </c>
      <c r="AG560" s="866" t="s">
        <v>136</v>
      </c>
      <c r="AH560" s="866" t="s">
        <v>136</v>
      </c>
      <c r="AI560" s="866" t="s">
        <v>136</v>
      </c>
      <c r="AJ560" s="866" t="s">
        <v>136</v>
      </c>
      <c r="AK560" s="866" t="s">
        <v>136</v>
      </c>
      <c r="AL560" s="879" t="s">
        <v>136</v>
      </c>
      <c r="AM560" s="873" t="s">
        <v>136</v>
      </c>
      <c r="AN560" s="866" t="s">
        <v>136</v>
      </c>
      <c r="AO560" s="740" t="str">
        <f>IF(U560="n/a","n/a",IF(AA560&lt;0,"n/a",IF(AA560="n/a","n/a",J560+U560-AA560)))</f>
        <v>n/a</v>
      </c>
      <c r="AP560" s="741">
        <f>IF(U560="n/a","n/a",J560+U560)</f>
        <v>8.1327554115664373</v>
      </c>
      <c r="AQ560" s="889" t="str">
        <f>IF(OR(AC560&lt;0.01,AF560="n/a"),"n/a",(I560/SQRT(22.5*AC560*(I560/AF560))-1)*100)</f>
        <v>n/a</v>
      </c>
      <c r="AR560" s="651">
        <f>INDEX(Historical!$C$7:$C$1256,MATCH(B560,Historical!$B$7:$B$1278,0))*IF(AH560="n/a",1.03,IF(AH560&lt;0,1.01,IF(AH560&gt;10,1.1,(1+AH560/100))))</f>
        <v>1.3596000000000001</v>
      </c>
      <c r="AS560" s="887">
        <f>IF($AI560="n/a",1.03*AR560,IF($AI560&lt;0,1.01*AR560,IF($AI560&gt;10,1.1*AR560,(1+$AI560/100)*AR560)))</f>
        <v>1.4003880000000002</v>
      </c>
      <c r="AT560" s="887">
        <f>IF($AK560="n/a",1.03*AS560,IF($AK560&lt;0,1.01*AS560,IF($AK560&gt;10,1.1*AS560,(1+$AK560/100)*AS560)))</f>
        <v>1.4423996400000003</v>
      </c>
      <c r="AU560" s="887">
        <f>IF($AK560="n/a",1.03*AT560,IF($AK560&lt;0,1.01*AT560,IF($AK560&gt;10,1.1*AT560,(1+$AK560/100)*AT560)))</f>
        <v>1.4856716292000003</v>
      </c>
      <c r="AV560" s="887">
        <f>IF($AK560="n/a",1.03*AU560,IF($AK560&lt;0,1.01*AU560,IF($AK560&gt;10,1.1*AU560,(1+$AK560/100)*AU560)))</f>
        <v>1.5302417780760003</v>
      </c>
      <c r="AW560" s="651">
        <f>SUM(AR560:AV560)</f>
        <v>7.2183010472760012</v>
      </c>
      <c r="AX560" s="748">
        <f>AW560/I560*100</f>
        <v>25.434464578139536</v>
      </c>
      <c r="AY560" s="935" t="s">
        <v>136</v>
      </c>
      <c r="AZ560" s="873" t="s">
        <v>136</v>
      </c>
      <c r="BA560" s="873" t="s">
        <v>136</v>
      </c>
      <c r="BB560" s="873" t="s">
        <v>136</v>
      </c>
      <c r="BC560" s="873" t="s">
        <v>136</v>
      </c>
      <c r="BD560" s="908" t="s">
        <v>4268</v>
      </c>
      <c r="BE560" s="624">
        <v>2011</v>
      </c>
      <c r="BF560" s="899">
        <f>IF(BE560&gt;2008,0,IF(BE560&gt;2001,1,IF(BE560&gt;1990,2,IF(BE560&gt;1980,3,IF(BE560&gt;1973,4,IF(BE560&gt;1970,5,IF(BE560&gt;1960,6,IF(BE560&gt;1958,7,IF(BE560&gt;1953,8,9)))))))))</f>
        <v>0</v>
      </c>
      <c r="BG560" s="883" t="s">
        <v>136</v>
      </c>
    </row>
    <row r="561" spans="1:59" ht="11.25" customHeight="1" x14ac:dyDescent="0.2">
      <c r="A561" s="872" t="s">
        <v>742</v>
      </c>
      <c r="B561" s="876" t="s">
        <v>743</v>
      </c>
      <c r="C561" s="933" t="s">
        <v>108</v>
      </c>
      <c r="D561" s="933" t="s">
        <v>4334</v>
      </c>
      <c r="E561" s="733">
        <v>12</v>
      </c>
      <c r="F561" s="1158">
        <v>280</v>
      </c>
      <c r="G561" s="1178" t="s">
        <v>106</v>
      </c>
      <c r="H561" s="1178" t="s">
        <v>106</v>
      </c>
      <c r="I561" s="875">
        <v>11</v>
      </c>
      <c r="J561" s="651">
        <f>(M561/I561)*100</f>
        <v>3.2727272727272725</v>
      </c>
      <c r="K561" s="878">
        <v>0.09</v>
      </c>
      <c r="L561" s="888">
        <v>4</v>
      </c>
      <c r="M561" s="642">
        <f>K561*L561</f>
        <v>0.36</v>
      </c>
      <c r="N561" s="871" t="s">
        <v>563</v>
      </c>
      <c r="O561" s="734">
        <v>7.0000000000000007E-2</v>
      </c>
      <c r="P561" s="867">
        <v>43573</v>
      </c>
      <c r="Q561" s="867">
        <v>43591</v>
      </c>
      <c r="R561" s="642">
        <f>(K561-O561)/O561*100</f>
        <v>28.571428571428552</v>
      </c>
      <c r="S561" s="701">
        <f>IF(INDEX(Historical!$D$7:$D$1254,MATCH(B561,Historical!$B$7:$B$1278,0))=0,"n/a",(INDEX(Historical!$C$7:$C$1256,MATCH(B561,Historical!$B$7:$B$1278,0))/INDEX(Historical!$D$7:$D$1254,MATCH(B561,Historical!$B$7:$B$1278,0))-1)*100)</f>
        <v>30.76923076923077</v>
      </c>
      <c r="T561" s="701">
        <f>IF(INDEX(Historical!$F$7:$F$1247,MATCH(B561,Historical!$B$7:$B$1278,0))=0,"n/a",((INDEX(Historical!$C$7:$C$1256,MATCH(B561,Historical!$B$7:$B$1278,0))/INDEX(Historical!$F$7:$F$1247,MATCH(B561,Historical!$B$7:$B$1278,0)))^(1/3)-1)*100)</f>
        <v>29.240745046618464</v>
      </c>
      <c r="U561" s="701">
        <f>IF(INDEX(Historical!$H$7:$H$1247,MATCH(B561,Historical!$B$7:$B$1278,0))=0,"n/a",((INDEX(Historical!$C$7:$C$1256,MATCH(B561,Historical!$B$7:$B$1278,0))/INDEX(Historical!$H$7:$H$1247,MATCH(B561,Historical!$B$7:$B$1278,0)))^(1/5)-1)*100)</f>
        <v>24.209900915409776</v>
      </c>
      <c r="V561" s="701">
        <f>IF(INDEX(Historical!$O$7:$O$1247,MATCH(B561,Historical!$B$7:$B$1278,0))=0,"n/a",((INDEX(Historical!$C$7:$C$1256,MATCH(B561,Historical!$B$7:$B$1278,0))/INDEX(Historical!$O$7:$O$1247,MATCH(B561,Historical!$B$7:$B$1278,0)))^(1/10)-1)*100)</f>
        <v>21.129769632470129</v>
      </c>
      <c r="W561" s="702">
        <f>IF(OR(U561&lt;=0,U561="n/a",V561&lt;=0,V561="n/a"),"n/a",U561/V561)</f>
        <v>1.1457721185093475</v>
      </c>
      <c r="X561" s="703" t="str">
        <f>IF(OR(AJ561&lt;=0,AJ561="n/a",U561&lt;=0,U561="n/a"),"n/a",U561/AJ561)</f>
        <v>n/a</v>
      </c>
      <c r="Y561" s="877"/>
      <c r="Z561" s="651" t="str">
        <f>IF(OR(AC561&lt;0.01,AC561="n/a"),"n/a",M561/AC561*100)</f>
        <v>n/a</v>
      </c>
      <c r="AA561" s="887" t="str">
        <f>IF(OR(AC561&lt;0.01,AC561="n/a"),"n/a",I561/AC561)</f>
        <v>n/a</v>
      </c>
      <c r="AB561" s="888">
        <v>12</v>
      </c>
      <c r="AC561" s="866" t="s">
        <v>136</v>
      </c>
      <c r="AD561" s="866" t="s">
        <v>136</v>
      </c>
      <c r="AE561" s="866" t="s">
        <v>136</v>
      </c>
      <c r="AF561" s="866" t="s">
        <v>136</v>
      </c>
      <c r="AG561" s="866" t="s">
        <v>136</v>
      </c>
      <c r="AH561" s="866" t="s">
        <v>136</v>
      </c>
      <c r="AI561" s="866" t="s">
        <v>136</v>
      </c>
      <c r="AJ561" s="866" t="s">
        <v>136</v>
      </c>
      <c r="AK561" s="866" t="s">
        <v>136</v>
      </c>
      <c r="AL561" s="879" t="s">
        <v>136</v>
      </c>
      <c r="AM561" s="873" t="s">
        <v>136</v>
      </c>
      <c r="AN561" s="866" t="s">
        <v>136</v>
      </c>
      <c r="AO561" s="740" t="str">
        <f>IF(U561="n/a","n/a",IF(AA561&lt;0,"n/a",IF(AA561="n/a","n/a",J561+U561-AA561)))</f>
        <v>n/a</v>
      </c>
      <c r="AP561" s="741">
        <f>IF(U561="n/a","n/a",J561+U561)</f>
        <v>27.482628188137049</v>
      </c>
      <c r="AQ561" s="889" t="str">
        <f>IF(OR(AC561&lt;0.01,AF561="n/a"),"n/a",(I561/SQRT(22.5*AC561*(I561/AF561))-1)*100)</f>
        <v>n/a</v>
      </c>
      <c r="AR561" s="651">
        <f>INDEX(Historical!$C$7:$C$1256,MATCH(B561,Historical!$B$7:$B$1278,0))*IF(AH561="n/a",1.03,IF(AH561&lt;0,1.01,IF(AH561&gt;10,1.1,(1+AH561/100))))</f>
        <v>0.35020000000000001</v>
      </c>
      <c r="AS561" s="887">
        <f>IF($AI561="n/a",1.03*AR561,IF($AI561&lt;0,1.01*AR561,IF($AI561&gt;10,1.1*AR561,(1+$AI561/100)*AR561)))</f>
        <v>0.36070600000000003</v>
      </c>
      <c r="AT561" s="887">
        <f>IF($AK561="n/a",1.03*AS561,IF($AK561&lt;0,1.01*AS561,IF($AK561&gt;10,1.1*AS561,(1+$AK561/100)*AS561)))</f>
        <v>0.37152718000000001</v>
      </c>
      <c r="AU561" s="887">
        <f>IF($AK561="n/a",1.03*AT561,IF($AK561&lt;0,1.01*AT561,IF($AK561&gt;10,1.1*AT561,(1+$AK561/100)*AT561)))</f>
        <v>0.38267299540000005</v>
      </c>
      <c r="AV561" s="887">
        <f>IF($AK561="n/a",1.03*AU561,IF($AK561&lt;0,1.01*AU561,IF($AK561&gt;10,1.1*AU561,(1+$AK561/100)*AU561)))</f>
        <v>0.39415318526200005</v>
      </c>
      <c r="AW561" s="651">
        <f>SUM(AR561:AV561)</f>
        <v>1.859259360662</v>
      </c>
      <c r="AX561" s="748">
        <f>AW561/I561*100</f>
        <v>16.902357824200003</v>
      </c>
      <c r="AY561" s="935" t="s">
        <v>136</v>
      </c>
      <c r="AZ561" s="873" t="s">
        <v>136</v>
      </c>
      <c r="BA561" s="873" t="s">
        <v>136</v>
      </c>
      <c r="BB561" s="873" t="s">
        <v>136</v>
      </c>
      <c r="BC561" s="873" t="s">
        <v>136</v>
      </c>
      <c r="BD561" s="908" t="s">
        <v>4268</v>
      </c>
      <c r="BE561" s="624">
        <v>2008</v>
      </c>
      <c r="BF561" s="899">
        <f>IF(BE561&gt;2008,0,IF(BE561&gt;2001,1,IF(BE561&gt;1990,2,IF(BE561&gt;1980,3,IF(BE561&gt;1973,4,IF(BE561&gt;1970,5,IF(BE561&gt;1960,6,IF(BE561&gt;1958,7,IF(BE561&gt;1953,8,9)))))))))</f>
        <v>1</v>
      </c>
      <c r="BG561" s="883" t="s">
        <v>136</v>
      </c>
    </row>
    <row r="562" spans="1:59" ht="11.25" customHeight="1" x14ac:dyDescent="0.2">
      <c r="A562" s="13" t="s">
        <v>3898</v>
      </c>
      <c r="B562" s="596" t="s">
        <v>3899</v>
      </c>
      <c r="C562" s="933" t="s">
        <v>245</v>
      </c>
      <c r="D562" s="933" t="s">
        <v>4355</v>
      </c>
      <c r="E562" s="733">
        <v>6</v>
      </c>
      <c r="F562" s="1158">
        <v>694</v>
      </c>
      <c r="G562" s="1127" t="s">
        <v>106</v>
      </c>
      <c r="H562" s="1127" t="s">
        <v>106</v>
      </c>
      <c r="I562" s="875">
        <v>52</v>
      </c>
      <c r="J562" s="651">
        <f>(M562/I562)*100</f>
        <v>4</v>
      </c>
      <c r="K562" s="878">
        <v>0.52</v>
      </c>
      <c r="L562" s="888">
        <v>4</v>
      </c>
      <c r="M562" s="642">
        <f>K562*L562</f>
        <v>2.08</v>
      </c>
      <c r="N562" s="871" t="s">
        <v>4435</v>
      </c>
      <c r="O562" s="734">
        <v>0.5</v>
      </c>
      <c r="P562" s="862">
        <v>43903</v>
      </c>
      <c r="Q562" s="862">
        <v>43924</v>
      </c>
      <c r="R562" s="642">
        <f>(K562-O562)/O562*100</f>
        <v>4.0000000000000036</v>
      </c>
      <c r="S562" s="701">
        <f>IF(INDEX(Historical!$D$7:$D$1254,MATCH(B562,Historical!$B$7:$B$1278,0))=0,"n/a",(INDEX(Historical!$C$7:$C$1256,MATCH(B562,Historical!$B$7:$B$1278,0))/INDEX(Historical!$D$7:$D$1254,MATCH(B562,Historical!$B$7:$B$1278,0))-1)*100)</f>
        <v>8.333333333333325</v>
      </c>
      <c r="T562" s="701">
        <f>IF(INDEX(Historical!$F$7:$F$1247,MATCH(B562,Historical!$B$7:$B$1278,0))=0,"n/a",((INDEX(Historical!$C$7:$C$1256,MATCH(B562,Historical!$B$7:$B$1278,0))/INDEX(Historical!$F$7:$F$1247,MATCH(B562,Historical!$B$7:$B$1278,0)))^(1/3)-1)*100)</f>
        <v>46.514623681603283</v>
      </c>
      <c r="U562" s="701" t="str">
        <f>IF(INDEX(Historical!$H$7:$H$1247,MATCH(B562,Historical!$B$7:$B$1278,0))=0,"n/a",((INDEX(Historical!$C$7:$C$1256,MATCH(B562,Historical!$B$7:$B$1278,0))/INDEX(Historical!$H$7:$H$1247,MATCH(B562,Historical!$B$7:$B$1278,0)))^(1/5)-1)*100)</f>
        <v>n/a</v>
      </c>
      <c r="V562" s="701" t="str">
        <f>IF(INDEX(Historical!$O$7:$O$1247,MATCH(B562,Historical!$B$7:$B$1278,0))=0,"n/a",((INDEX(Historical!$C$7:$C$1256,MATCH(B562,Historical!$B$7:$B$1278,0))/INDEX(Historical!$O$7:$O$1247,MATCH(B562,Historical!$B$7:$B$1278,0)))^(1/10)-1)*100)</f>
        <v>n/a</v>
      </c>
      <c r="W562" s="702" t="str">
        <f>IF(OR(U562&lt;=0,U562="n/a",V562&lt;=0,V562="n/a"),"n/a",U562/V562)</f>
        <v>n/a</v>
      </c>
      <c r="X562" s="703" t="str">
        <f>IF(OR(AJ562&lt;=0,AJ562="n/a",U562&lt;=0,U562="n/a"),"n/a",U562/AJ562)</f>
        <v>n/a</v>
      </c>
      <c r="Y562" s="877"/>
      <c r="Z562" s="651">
        <f>IF(OR(AC562&lt;0.01,AC562="n/a"),"n/a",M562/AC562*100)</f>
        <v>98.113207547169807</v>
      </c>
      <c r="AA562" s="887">
        <f>IF(OR(AC562&lt;0.01,AC562="n/a"),"n/a",I562/AC562)</f>
        <v>24.528301886792452</v>
      </c>
      <c r="AB562" s="888">
        <v>12</v>
      </c>
      <c r="AC562" s="866">
        <v>2.12</v>
      </c>
      <c r="AD562" s="866">
        <v>1.29</v>
      </c>
      <c r="AE562" s="866">
        <v>3.03</v>
      </c>
      <c r="AF562" s="866">
        <v>6.89</v>
      </c>
      <c r="AG562" s="866" t="s">
        <v>136</v>
      </c>
      <c r="AH562" s="866">
        <v>28.599999999999998</v>
      </c>
      <c r="AI562" s="866">
        <v>10.4</v>
      </c>
      <c r="AJ562" s="866">
        <v>40.67</v>
      </c>
      <c r="AK562" s="866">
        <v>19.13</v>
      </c>
      <c r="AL562" s="879">
        <v>15760</v>
      </c>
      <c r="AM562" s="873">
        <v>3.2199999999999998</v>
      </c>
      <c r="AN562" s="866" t="s">
        <v>136</v>
      </c>
      <c r="AO562" s="740" t="str">
        <f>IF(U562="n/a","n/a",IF(AA562&lt;0,"n/a",IF(AA562="n/a","n/a",J562+U562-AA562)))</f>
        <v>n/a</v>
      </c>
      <c r="AP562" s="741" t="str">
        <f>IF(U562="n/a","n/a",J562+U562)</f>
        <v>n/a</v>
      </c>
      <c r="AQ562" s="889">
        <f>IF(OR(AC562&lt;0.01,AF562="n/a"),"n/a",(I562/SQRT(22.5*AC562*(I562/AF562))-1)*100)</f>
        <v>174.06406388125953</v>
      </c>
      <c r="AR562" s="651">
        <f>INDEX(Historical!$C$7:$C$1256,MATCH(B562,Historical!$B$7:$B$1278,0))*IF(AH562="n/a",1.03,IF(AH562&lt;0,1.01,IF(AH562&gt;10,1.1,(1+AH562/100))))</f>
        <v>2.145</v>
      </c>
      <c r="AS562" s="887">
        <f>IF($AI562="n/a",1.03*AR562,IF($AI562&lt;0,1.01*AR562,IF($AI562&gt;10,1.1*AR562,(1+$AI562/100)*AR562)))</f>
        <v>2.3595000000000002</v>
      </c>
      <c r="AT562" s="887">
        <f>IF($AK562="n/a",1.03*AS562,IF($AK562&lt;0,1.01*AS562,IF($AK562&gt;10,1.1*AS562,(1+$AK562/100)*AS562)))</f>
        <v>2.5954500000000005</v>
      </c>
      <c r="AU562" s="887">
        <f>IF($AK562="n/a",1.03*AT562,IF($AK562&lt;0,1.01*AT562,IF($AK562&gt;10,1.1*AT562,(1+$AK562/100)*AT562)))</f>
        <v>2.8549950000000006</v>
      </c>
      <c r="AV562" s="887">
        <f>IF($AK562="n/a",1.03*AU562,IF($AK562&lt;0,1.01*AU562,IF($AK562&gt;10,1.1*AU562,(1+$AK562/100)*AU562)))</f>
        <v>3.1404945000000009</v>
      </c>
      <c r="AW562" s="651">
        <f>SUM(AR562:AV562)</f>
        <v>13.095439500000003</v>
      </c>
      <c r="AX562" s="748">
        <f>AW562/I562*100</f>
        <v>25.183537500000007</v>
      </c>
      <c r="AY562" s="935" t="s">
        <v>136</v>
      </c>
      <c r="AZ562" s="873">
        <v>107.33999999999999</v>
      </c>
      <c r="BA562" s="873">
        <v>-23.98</v>
      </c>
      <c r="BB562" s="873">
        <v>-7.6300000000000008</v>
      </c>
      <c r="BC562" s="873">
        <v>-3.91</v>
      </c>
      <c r="BE562" s="624">
        <v>2015</v>
      </c>
      <c r="BF562" s="899">
        <f>IF(BE562&gt;2008,0,IF(BE562&gt;2001,1,IF(BE562&gt;1990,2,IF(BE562&gt;1980,3,IF(BE562&gt;1973,4,IF(BE562&gt;1970,5,IF(BE562&gt;1960,6,IF(BE562&gt;1958,7,IF(BE562&gt;1953,8,9)))))))))</f>
        <v>0</v>
      </c>
      <c r="BG562" s="883" t="s">
        <v>136</v>
      </c>
    </row>
    <row r="563" spans="1:59" ht="11.25" customHeight="1" x14ac:dyDescent="0.2">
      <c r="A563" s="864" t="s">
        <v>3892</v>
      </c>
      <c r="B563" s="876" t="s">
        <v>3893</v>
      </c>
      <c r="C563" s="933" t="s">
        <v>4322</v>
      </c>
      <c r="D563" s="933" t="s">
        <v>4323</v>
      </c>
      <c r="E563" s="733">
        <v>7</v>
      </c>
      <c r="F563" s="1158">
        <v>629</v>
      </c>
      <c r="G563" s="1182" t="s">
        <v>106</v>
      </c>
      <c r="H563" s="1182" t="s">
        <v>106</v>
      </c>
      <c r="I563" s="875">
        <v>61.51</v>
      </c>
      <c r="J563" s="651">
        <f>(M563/I563)*100</f>
        <v>3.0564135912859696</v>
      </c>
      <c r="K563" s="878">
        <v>0.47</v>
      </c>
      <c r="L563" s="888">
        <v>4</v>
      </c>
      <c r="M563" s="642">
        <f>K563*L563</f>
        <v>1.88</v>
      </c>
      <c r="N563" s="871" t="s">
        <v>502</v>
      </c>
      <c r="O563" s="734">
        <v>0.44</v>
      </c>
      <c r="P563" s="862">
        <v>43909</v>
      </c>
      <c r="Q563" s="862">
        <v>43928</v>
      </c>
      <c r="R563" s="642">
        <f>(K563-O563)/O563*100</f>
        <v>6.8181818181818121</v>
      </c>
      <c r="S563" s="701">
        <f>IF(INDEX(Historical!$D$7:$D$1254,MATCH(B563,Historical!$B$7:$B$1278,0))=0,"n/a",(INDEX(Historical!$C$7:$C$1256,MATCH(B563,Historical!$B$7:$B$1278,0))/INDEX(Historical!$D$7:$D$1254,MATCH(B563,Historical!$B$7:$B$1278,0))-1)*100)</f>
        <v>6.7901234567901092</v>
      </c>
      <c r="T563" s="701">
        <f>IF(INDEX(Historical!$F$7:$F$1247,MATCH(B563,Historical!$B$7:$B$1278,0))=0,"n/a",((INDEX(Historical!$C$7:$C$1256,MATCH(B563,Historical!$B$7:$B$1278,0))/INDEX(Historical!$F$7:$F$1247,MATCH(B563,Historical!$B$7:$B$1278,0)))^(1/3)-1)*100)</f>
        <v>7.3097926785551381</v>
      </c>
      <c r="U563" s="701">
        <f>IF(INDEX(Historical!$H$7:$H$1247,MATCH(B563,Historical!$B$7:$B$1278,0))=0,"n/a",((INDEX(Historical!$C$7:$C$1256,MATCH(B563,Historical!$B$7:$B$1278,0))/INDEX(Historical!$H$7:$H$1247,MATCH(B563,Historical!$B$7:$B$1278,0)))^(1/5)-1)*100)</f>
        <v>9.2809910432528842</v>
      </c>
      <c r="V563" s="701" t="str">
        <f>IF(INDEX(Historical!$O$7:$O$1247,MATCH(B563,Historical!$B$7:$B$1278,0))=0,"n/a",((INDEX(Historical!$C$7:$C$1256,MATCH(B563,Historical!$B$7:$B$1278,0))/INDEX(Historical!$O$7:$O$1247,MATCH(B563,Historical!$B$7:$B$1278,0)))^(1/10)-1)*100)</f>
        <v>n/a</v>
      </c>
      <c r="W563" s="702" t="str">
        <f>IF(OR(U563&lt;=0,U563="n/a",V563&lt;=0,V563="n/a"),"n/a",U563/V563)</f>
        <v>n/a</v>
      </c>
      <c r="X563" s="703" t="str">
        <f>IF(OR(AJ563&lt;=0,AJ563="n/a",U563&lt;=0,U563="n/a"),"n/a",U563/AJ563)</f>
        <v>n/a</v>
      </c>
      <c r="Y563" s="877"/>
      <c r="Z563" s="651" t="str">
        <f>IF(OR(AC563&lt;0.01,AC563="n/a"),"n/a",M563/AC563*100)</f>
        <v>n/a</v>
      </c>
      <c r="AA563" s="887" t="str">
        <f>IF(OR(AC563&lt;0.01,AC563="n/a"),"n/a",I563/AC563)</f>
        <v>n/a</v>
      </c>
      <c r="AB563" s="888">
        <v>12</v>
      </c>
      <c r="AC563" s="866">
        <v>-0.3</v>
      </c>
      <c r="AD563" s="866" t="s">
        <v>136</v>
      </c>
      <c r="AE563" s="866">
        <v>7.48</v>
      </c>
      <c r="AF563" s="866">
        <v>3.78</v>
      </c>
      <c r="AG563" s="866">
        <v>-1.7999999999999998</v>
      </c>
      <c r="AH563" s="868">
        <v>80.400000000000006</v>
      </c>
      <c r="AI563" s="868">
        <v>566.69999999999993</v>
      </c>
      <c r="AJ563" s="866">
        <v>-17.2</v>
      </c>
      <c r="AK563" s="866" t="s">
        <v>136</v>
      </c>
      <c r="AL563" s="879">
        <v>3790</v>
      </c>
      <c r="AM563" s="873">
        <v>0.6</v>
      </c>
      <c r="AN563" s="866">
        <v>1.69</v>
      </c>
      <c r="AO563" s="740" t="str">
        <f>IF(U563="n/a","n/a",IF(AA563&lt;0,"n/a",IF(AA563="n/a","n/a",J563+U563-AA563)))</f>
        <v>n/a</v>
      </c>
      <c r="AP563" s="741">
        <f>IF(U563="n/a","n/a",J563+U563)</f>
        <v>12.337404634538853</v>
      </c>
      <c r="AQ563" s="889" t="str">
        <f>IF(OR(AC563&lt;0.01,AF563="n/a"),"n/a",(I563/SQRT(22.5*AC563*(I563/AF563))-1)*100)</f>
        <v>n/a</v>
      </c>
      <c r="AR563" s="651">
        <f>INDEX(Historical!$C$7:$C$1256,MATCH(B563,Historical!$B$7:$B$1278,0))*IF(AH563="n/a",1.03,IF(AH563&lt;0,1.01,IF(AH563&gt;10,1.1,(1+AH563/100))))</f>
        <v>1.903</v>
      </c>
      <c r="AS563" s="887">
        <f>IF($AI563="n/a",1.03*AR563,IF($AI563&lt;0,1.01*AR563,IF($AI563&gt;10,1.1*AR563,(1+$AI563/100)*AR563)))</f>
        <v>2.0933000000000002</v>
      </c>
      <c r="AT563" s="887">
        <f>IF($AK563="n/a",1.03*AS563,IF($AK563&lt;0,1.01*AS563,IF($AK563&gt;10,1.1*AS563,(1+$AK563/100)*AS563)))</f>
        <v>2.1560990000000002</v>
      </c>
      <c r="AU563" s="887">
        <f>IF($AK563="n/a",1.03*AT563,IF($AK563&lt;0,1.01*AT563,IF($AK563&gt;10,1.1*AT563,(1+$AK563/100)*AT563)))</f>
        <v>2.2207819700000004</v>
      </c>
      <c r="AV563" s="887">
        <f>IF($AK563="n/a",1.03*AU563,IF($AK563&lt;0,1.01*AU563,IF($AK563&gt;10,1.1*AU563,(1+$AK563/100)*AU563)))</f>
        <v>2.2874054291000006</v>
      </c>
      <c r="AW563" s="651">
        <f>SUM(AR563:AV563)</f>
        <v>10.660586399100001</v>
      </c>
      <c r="AX563" s="748">
        <f>AW563/I563*100</f>
        <v>17.331468702812554</v>
      </c>
      <c r="AY563" s="935">
        <v>0.61</v>
      </c>
      <c r="AZ563" s="873">
        <v>44.25</v>
      </c>
      <c r="BA563" s="873">
        <v>-15.28</v>
      </c>
      <c r="BB563" s="873">
        <v>-5.4899999999999993</v>
      </c>
      <c r="BC563" s="873">
        <v>-1.8499999999999999</v>
      </c>
      <c r="BE563" s="624">
        <v>2014</v>
      </c>
      <c r="BF563" s="899">
        <f>IF(BE563&gt;2008,0,IF(BE563&gt;2001,1,IF(BE563&gt;1990,2,IF(BE563&gt;1980,3,IF(BE563&gt;1973,4,IF(BE563&gt;1970,5,IF(BE563&gt;1960,6,IF(BE563&gt;1958,7,IF(BE563&gt;1953,8,9)))))))))</f>
        <v>0</v>
      </c>
      <c r="BG563" s="883">
        <v>-0.5</v>
      </c>
    </row>
    <row r="564" spans="1:59" s="774" customFormat="1" ht="11.25" customHeight="1" x14ac:dyDescent="0.2">
      <c r="A564" s="755" t="s">
        <v>777</v>
      </c>
      <c r="B564" s="782" t="s">
        <v>778</v>
      </c>
      <c r="C564" s="933" t="s">
        <v>112</v>
      </c>
      <c r="D564" s="933" t="s">
        <v>4359</v>
      </c>
      <c r="E564" s="756">
        <v>15</v>
      </c>
      <c r="F564" s="1158">
        <v>247</v>
      </c>
      <c r="G564" s="1181" t="s">
        <v>115</v>
      </c>
      <c r="H564" s="1181" t="s">
        <v>115</v>
      </c>
      <c r="I564" s="757">
        <v>49.26</v>
      </c>
      <c r="J564" s="758">
        <f>(M564/I564)*100</f>
        <v>4.5473000406008941</v>
      </c>
      <c r="K564" s="759">
        <v>0.56000000000000005</v>
      </c>
      <c r="L564" s="760">
        <v>4</v>
      </c>
      <c r="M564" s="761">
        <f>K564*L564</f>
        <v>2.2400000000000002</v>
      </c>
      <c r="N564" s="762" t="s">
        <v>591</v>
      </c>
      <c r="O564" s="763">
        <v>0.54</v>
      </c>
      <c r="P564" s="783">
        <v>43693</v>
      </c>
      <c r="Q564" s="783">
        <v>43728</v>
      </c>
      <c r="R564" s="761">
        <f>(K564-O564)/O564*100</f>
        <v>3.7037037037037068</v>
      </c>
      <c r="S564" s="701">
        <f>IF(INDEX(Historical!$D$7:$D$1254,MATCH(B564,Historical!$B$7:$B$1278,0))=0,"n/a",(INDEX(Historical!$C$7:$C$1256,MATCH(B564,Historical!$B$7:$B$1278,0))/INDEX(Historical!$D$7:$D$1254,MATCH(B564,Historical!$B$7:$B$1278,0))-1)*100)</f>
        <v>3.7735849056603765</v>
      </c>
      <c r="T564" s="701">
        <f>IF(INDEX(Historical!$F$7:$F$1247,MATCH(B564,Historical!$B$7:$B$1278,0))=0,"n/a",((INDEX(Historical!$C$7:$C$1256,MATCH(B564,Historical!$B$7:$B$1278,0))/INDEX(Historical!$F$7:$F$1247,MATCH(B564,Historical!$B$7:$B$1278,0)))^(1/3)-1)*100)</f>
        <v>8.9744250818549531</v>
      </c>
      <c r="U564" s="701">
        <f>IF(INDEX(Historical!$H$7:$H$1247,MATCH(B564,Historical!$B$7:$B$1278,0))=0,"n/a",((INDEX(Historical!$C$7:$C$1256,MATCH(B564,Historical!$B$7:$B$1278,0))/INDEX(Historical!$H$7:$H$1247,MATCH(B564,Historical!$B$7:$B$1278,0)))^(1/5)-1)*100)</f>
        <v>9.1507859638582101</v>
      </c>
      <c r="V564" s="701">
        <f>IF(INDEX(Historical!$O$7:$O$1247,MATCH(B564,Historical!$B$7:$B$1278,0))=0,"n/a",((INDEX(Historical!$C$7:$C$1256,MATCH(B564,Historical!$B$7:$B$1278,0))/INDEX(Historical!$O$7:$O$1247,MATCH(B564,Historical!$B$7:$B$1278,0)))^(1/10)-1)*100)</f>
        <v>8.6463510264826802</v>
      </c>
      <c r="W564" s="702">
        <f>IF(OR(U564&lt;=0,U564="n/a",V564&lt;=0,V564="n/a"),"n/a",U564/V564)</f>
        <v>1.0583407885974685</v>
      </c>
      <c r="X564" s="703" t="str">
        <f>IF(OR(AJ564&lt;=0,AJ564="n/a",U564&lt;=0,U564="n/a"),"n/a",U564/AJ564)</f>
        <v>n/a</v>
      </c>
      <c r="Y564" s="782"/>
      <c r="Z564" s="758" t="str">
        <f>IF(OR(AC564&lt;0.01,AC564="n/a"),"n/a",M564/AC564*100)</f>
        <v>n/a</v>
      </c>
      <c r="AA564" s="766" t="str">
        <f>IF(OR(AC564&lt;0.01,AC564="n/a"),"n/a",I564/AC564)</f>
        <v>n/a</v>
      </c>
      <c r="AB564" s="760">
        <v>12</v>
      </c>
      <c r="AC564" s="767">
        <v>-5.88</v>
      </c>
      <c r="AD564" s="767" t="s">
        <v>136</v>
      </c>
      <c r="AE564" s="767">
        <v>0.31</v>
      </c>
      <c r="AF564" s="767">
        <v>1.19</v>
      </c>
      <c r="AG564" s="767">
        <v>-14.099999999999998</v>
      </c>
      <c r="AH564" s="767">
        <v>-106.89999999999999</v>
      </c>
      <c r="AI564" s="767">
        <v>203.39999999999998</v>
      </c>
      <c r="AJ564" s="767">
        <v>-15.9</v>
      </c>
      <c r="AK564" s="767" t="s">
        <v>136</v>
      </c>
      <c r="AL564" s="768">
        <v>2640</v>
      </c>
      <c r="AM564" s="769">
        <v>0.6</v>
      </c>
      <c r="AN564" s="767">
        <v>3.77</v>
      </c>
      <c r="AO564" s="770" t="str">
        <f>IF(U564="n/a","n/a",IF(AA564&lt;0,"n/a",IF(AA564="n/a","n/a",J564+U564-AA564)))</f>
        <v>n/a</v>
      </c>
      <c r="AP564" s="771">
        <f>IF(U564="n/a","n/a",J564+U564)</f>
        <v>13.698086004459103</v>
      </c>
      <c r="AQ564" s="772" t="str">
        <f>IF(OR(AC564&lt;0.01,AF564="n/a"),"n/a",(I564/SQRT(22.5*AC564*(I564/AF564))-1)*100)</f>
        <v>n/a</v>
      </c>
      <c r="AR564" s="651">
        <f>INDEX(Historical!$C$7:$C$1256,MATCH(B564,Historical!$B$7:$B$1278,0))*IF(AH564="n/a",1.03,IF(AH564&lt;0,1.01,IF(AH564&gt;10,1.1,(1+AH564/100))))</f>
        <v>2.2220000000000004</v>
      </c>
      <c r="AS564" s="766">
        <f>IF($AI564="n/a",1.03*AR564,IF($AI564&lt;0,1.01*AR564,IF($AI564&gt;10,1.1*AR564,(1+$AI564/100)*AR564)))</f>
        <v>2.4442000000000008</v>
      </c>
      <c r="AT564" s="766">
        <f>IF($AK564="n/a",1.03*AS564,IF($AK564&lt;0,1.01*AS564,IF($AK564&gt;10,1.1*AS564,(1+$AK564/100)*AS564)))</f>
        <v>2.517526000000001</v>
      </c>
      <c r="AU564" s="766">
        <f>IF($AK564="n/a",1.03*AT564,IF($AK564&lt;0,1.01*AT564,IF($AK564&gt;10,1.1*AT564,(1+$AK564/100)*AT564)))</f>
        <v>2.593051780000001</v>
      </c>
      <c r="AV564" s="766">
        <f>IF($AK564="n/a",1.03*AU564,IF($AK564&lt;0,1.01*AU564,IF($AK564&gt;10,1.1*AU564,(1+$AK564/100)*AU564)))</f>
        <v>2.670843333400001</v>
      </c>
      <c r="AW564" s="758">
        <f>SUM(AR564:AV564)</f>
        <v>12.447621113400004</v>
      </c>
      <c r="AX564" s="773">
        <f>AW564/I564*100</f>
        <v>25.26922678319124</v>
      </c>
      <c r="AY564" s="936">
        <v>2.11</v>
      </c>
      <c r="AZ564" s="769">
        <v>117.77</v>
      </c>
      <c r="BA564" s="769">
        <v>-14.149999999999999</v>
      </c>
      <c r="BB564" s="769">
        <v>10.56</v>
      </c>
      <c r="BC564" s="769">
        <v>26.83</v>
      </c>
      <c r="BD564" s="909"/>
      <c r="BE564" s="624">
        <v>2005</v>
      </c>
      <c r="BF564" s="899">
        <f>IF(BE564&gt;2008,0,IF(BE564&gt;2001,1,IF(BE564&gt;1990,2,IF(BE564&gt;1980,3,IF(BE564&gt;1973,4,IF(BE564&gt;1970,5,IF(BE564&gt;1960,6,IF(BE564&gt;1958,7,IF(BE564&gt;1953,8,9)))))))))</f>
        <v>1</v>
      </c>
      <c r="BG564" s="825">
        <v>-2.2999999999999998</v>
      </c>
    </row>
    <row r="565" spans="1:59" ht="11.25" customHeight="1" x14ac:dyDescent="0.2">
      <c r="A565" s="872" t="s">
        <v>765</v>
      </c>
      <c r="B565" s="876" t="s">
        <v>766</v>
      </c>
      <c r="C565" s="933" t="s">
        <v>112</v>
      </c>
      <c r="D565" s="933" t="s">
        <v>4325</v>
      </c>
      <c r="E565" s="733">
        <v>20</v>
      </c>
      <c r="F565" s="1158">
        <v>166</v>
      </c>
      <c r="G565" s="1178" t="s">
        <v>106</v>
      </c>
      <c r="H565" s="1178" t="s">
        <v>106</v>
      </c>
      <c r="I565" s="875">
        <v>60.63</v>
      </c>
      <c r="J565" s="651">
        <f>(M565/I565)*100</f>
        <v>1.4514266864588488</v>
      </c>
      <c r="K565" s="878">
        <v>0.22</v>
      </c>
      <c r="L565" s="888">
        <v>4</v>
      </c>
      <c r="M565" s="642">
        <f>K565*L565</f>
        <v>0.88</v>
      </c>
      <c r="N565" s="871" t="s">
        <v>594</v>
      </c>
      <c r="O565" s="734">
        <v>0.2</v>
      </c>
      <c r="P565" s="862">
        <v>44068</v>
      </c>
      <c r="Q565" s="862">
        <v>44090</v>
      </c>
      <c r="R565" s="642">
        <f>(K565-O565)/O565*100</f>
        <v>9.9999999999999947</v>
      </c>
      <c r="S565" s="701">
        <f>IF(INDEX(Historical!$D$7:$D$1254,MATCH(B565,Historical!$B$7:$B$1278,0))=0,"n/a",(INDEX(Historical!$C$7:$C$1256,MATCH(B565,Historical!$B$7:$B$1278,0))/INDEX(Historical!$D$7:$D$1254,MATCH(B565,Historical!$B$7:$B$1278,0))-1)*100)</f>
        <v>8.5714285714285854</v>
      </c>
      <c r="T565" s="701">
        <f>IF(INDEX(Historical!$F$7:$F$1247,MATCH(B565,Historical!$B$7:$B$1278,0))=0,"n/a",((INDEX(Historical!$C$7:$C$1256,MATCH(B565,Historical!$B$7:$B$1278,0))/INDEX(Historical!$F$7:$F$1247,MATCH(B565,Historical!$B$7:$B$1278,0)))^(1/3)-1)*100)</f>
        <v>4.8149469628073316</v>
      </c>
      <c r="U565" s="701">
        <f>IF(INDEX(Historical!$H$7:$H$1247,MATCH(B565,Historical!$B$7:$B$1278,0))=0,"n/a",((INDEX(Historical!$C$7:$C$1256,MATCH(B565,Historical!$B$7:$B$1278,0))/INDEX(Historical!$H$7:$H$1247,MATCH(B565,Historical!$B$7:$B$1278,0)))^(1/5)-1)*100)</f>
        <v>7.0739850656267755</v>
      </c>
      <c r="V565" s="701">
        <f>IF(INDEX(Historical!$O$7:$O$1247,MATCH(B565,Historical!$B$7:$B$1278,0))=0,"n/a",((INDEX(Historical!$C$7:$C$1256,MATCH(B565,Historical!$B$7:$B$1278,0))/INDEX(Historical!$O$7:$O$1247,MATCH(B565,Historical!$B$7:$B$1278,0)))^(1/10)-1)*100)</f>
        <v>7.1773462536293131</v>
      </c>
      <c r="W565" s="702">
        <f>IF(OR(U565&lt;=0,U565="n/a",V565&lt;=0,V565="n/a"),"n/a",U565/V565)</f>
        <v>0.98559896870653663</v>
      </c>
      <c r="X565" s="703">
        <f>IF(OR(AJ565&lt;=0,AJ565="n/a",U565&lt;=0,U565="n/a"),"n/a",U565/AJ565)</f>
        <v>0.71454394602290661</v>
      </c>
      <c r="Y565" s="655" t="s">
        <v>4210</v>
      </c>
      <c r="Z565" s="651">
        <f>IF(OR(AC565&lt;0.01,AC565="n/a"),"n/a",M565/AC565*100)</f>
        <v>60.689655172413794</v>
      </c>
      <c r="AA565" s="887">
        <f>IF(OR(AC565&lt;0.01,AC565="n/a"),"n/a",I565/AC565)</f>
        <v>41.813793103448276</v>
      </c>
      <c r="AB565" s="888">
        <v>12</v>
      </c>
      <c r="AC565" s="866">
        <v>1.45</v>
      </c>
      <c r="AD565" s="866">
        <v>5.98</v>
      </c>
      <c r="AE565" s="866">
        <v>5.16</v>
      </c>
      <c r="AF565" s="866">
        <v>7.31</v>
      </c>
      <c r="AG565" s="866">
        <v>17.599999999999998</v>
      </c>
      <c r="AH565" s="866">
        <v>22.3</v>
      </c>
      <c r="AI565" s="866">
        <v>14.399999999999999</v>
      </c>
      <c r="AJ565" s="866">
        <v>9.9</v>
      </c>
      <c r="AK565" s="866">
        <v>7.0000000000000009</v>
      </c>
      <c r="AL565" s="879">
        <v>6630</v>
      </c>
      <c r="AM565" s="873">
        <v>14.299999999999999</v>
      </c>
      <c r="AN565" s="866">
        <v>0.76</v>
      </c>
      <c r="AO565" s="740">
        <f>IF(U565="n/a","n/a",IF(AA565&lt;0,"n/a",IF(AA565="n/a","n/a",J565+U565-AA565)))</f>
        <v>-33.288381351362652</v>
      </c>
      <c r="AP565" s="741">
        <f>IF(U565="n/a","n/a",J565+U565)</f>
        <v>8.5254117520856241</v>
      </c>
      <c r="AQ565" s="889">
        <f>IF(OR(AC565&lt;0.01,AF565="n/a"),"n/a",(I565/SQRT(22.5*AC565*(I565/AF565))-1)*100)</f>
        <v>268.57613571159476</v>
      </c>
      <c r="AR565" s="651">
        <f>INDEX(Historical!$C$7:$C$1256,MATCH(B565,Historical!$B$7:$B$1278,0))*IF(AH565="n/a",1.03,IF(AH565&lt;0,1.01,IF(AH565&gt;10,1.1,(1+AH565/100))))</f>
        <v>0.83600000000000008</v>
      </c>
      <c r="AS565" s="887">
        <f>IF($AI565="n/a",1.03*AR565,IF($AI565&lt;0,1.01*AR565,IF($AI565&gt;10,1.1*AR565,(1+$AI565/100)*AR565)))</f>
        <v>0.9196000000000002</v>
      </c>
      <c r="AT565" s="887">
        <f>IF($AK565="n/a",1.03*AS565,IF($AK565&lt;0,1.01*AS565,IF($AK565&gt;10,1.1*AS565,(1+$AK565/100)*AS565)))</f>
        <v>0.98397200000000029</v>
      </c>
      <c r="AU565" s="887">
        <f>IF($AK565="n/a",1.03*AT565,IF($AK565&lt;0,1.01*AT565,IF($AK565&gt;10,1.1*AT565,(1+$AK565/100)*AT565)))</f>
        <v>1.0528500400000003</v>
      </c>
      <c r="AV565" s="887">
        <f>IF($AK565="n/a",1.03*AU565,IF($AK565&lt;0,1.01*AU565,IF($AK565&gt;10,1.1*AU565,(1+$AK565/100)*AU565)))</f>
        <v>1.1265495428000003</v>
      </c>
      <c r="AW565" s="651">
        <f>SUM(AR565:AV565)</f>
        <v>4.9189715828000011</v>
      </c>
      <c r="AX565" s="748">
        <f>AW565/I565*100</f>
        <v>8.1130984377370954</v>
      </c>
      <c r="AY565" s="935">
        <v>1.1399999999999999</v>
      </c>
      <c r="AZ565" s="873">
        <v>133.91</v>
      </c>
      <c r="BA565" s="873">
        <v>-8.1100000000000012</v>
      </c>
      <c r="BB565" s="873">
        <v>0.84</v>
      </c>
      <c r="BC565" s="873">
        <v>30.34</v>
      </c>
      <c r="BE565" s="624">
        <v>2001</v>
      </c>
      <c r="BF565" s="899">
        <f>IF(BE565&gt;2008,0,IF(BE565&gt;2001,1,IF(BE565&gt;1990,2,IF(BE565&gt;1980,3,IF(BE565&gt;1973,4,IF(BE565&gt;1970,5,IF(BE565&gt;1960,6,IF(BE565&gt;1958,7,IF(BE565&gt;1953,8,9)))))))))</f>
        <v>2</v>
      </c>
      <c r="BG565" s="883">
        <v>6.6000000000000005</v>
      </c>
    </row>
    <row r="566" spans="1:59" ht="11.25" customHeight="1" x14ac:dyDescent="0.2">
      <c r="A566" s="872" t="s">
        <v>753</v>
      </c>
      <c r="B566" s="876" t="s">
        <v>754</v>
      </c>
      <c r="C566" s="933" t="s">
        <v>112</v>
      </c>
      <c r="D566" s="933" t="s">
        <v>4365</v>
      </c>
      <c r="E566" s="733">
        <v>15</v>
      </c>
      <c r="F566" s="1158">
        <v>246</v>
      </c>
      <c r="G566" s="1178" t="s">
        <v>106</v>
      </c>
      <c r="H566" s="1178" t="s">
        <v>106</v>
      </c>
      <c r="I566" s="875">
        <v>98.65</v>
      </c>
      <c r="J566" s="651">
        <f>(M566/I566)*100</f>
        <v>1.2164216928535225</v>
      </c>
      <c r="K566" s="878">
        <v>0.3</v>
      </c>
      <c r="L566" s="888">
        <v>4</v>
      </c>
      <c r="M566" s="642">
        <f>K566*L566</f>
        <v>1.2</v>
      </c>
      <c r="N566" s="871" t="s">
        <v>239</v>
      </c>
      <c r="O566" s="734">
        <v>0.28000000000000003</v>
      </c>
      <c r="P566" s="1128">
        <v>43643</v>
      </c>
      <c r="Q566" s="1128">
        <v>43658</v>
      </c>
      <c r="R566" s="642">
        <f>(K566-O566)/O566*100</f>
        <v>7.1428571428571281</v>
      </c>
      <c r="S566" s="701">
        <f>IF(INDEX(Historical!$D$7:$D$1254,MATCH(B566,Historical!$B$7:$B$1278,0))=0,"n/a",(INDEX(Historical!$C$7:$C$1256,MATCH(B566,Historical!$B$7:$B$1278,0))/INDEX(Historical!$D$7:$D$1254,MATCH(B566,Historical!$B$7:$B$1278,0))-1)*100)</f>
        <v>7.4074074074073959</v>
      </c>
      <c r="T566" s="701">
        <f>IF(INDEX(Historical!$F$7:$F$1247,MATCH(B566,Historical!$B$7:$B$1278,0))=0,"n/a",((INDEX(Historical!$C$7:$C$1256,MATCH(B566,Historical!$B$7:$B$1278,0))/INDEX(Historical!$F$7:$F$1247,MATCH(B566,Historical!$B$7:$B$1278,0)))^(1/3)-1)*100)</f>
        <v>7.2613795918652579</v>
      </c>
      <c r="U566" s="701">
        <f>IF(INDEX(Historical!$H$7:$H$1247,MATCH(B566,Historical!$B$7:$B$1278,0))=0,"n/a",((INDEX(Historical!$C$7:$C$1256,MATCH(B566,Historical!$B$7:$B$1278,0))/INDEX(Historical!$H$7:$H$1247,MATCH(B566,Historical!$B$7:$B$1278,0)))^(1/5)-1)*100)</f>
        <v>6.6683901275273794</v>
      </c>
      <c r="V566" s="701">
        <f>IF(INDEX(Historical!$O$7:$O$1247,MATCH(B566,Historical!$B$7:$B$1278,0))=0,"n/a",((INDEX(Historical!$C$7:$C$1256,MATCH(B566,Historical!$B$7:$B$1278,0))/INDEX(Historical!$O$7:$O$1247,MATCH(B566,Historical!$B$7:$B$1278,0)))^(1/10)-1)*100)</f>
        <v>6.1274676611179135</v>
      </c>
      <c r="W566" s="702">
        <f>IF(OR(U566&lt;=0,U566="n/a",V566&lt;=0,V566="n/a"),"n/a",U566/V566)</f>
        <v>1.0882783061984824</v>
      </c>
      <c r="X566" s="703">
        <f>IF(OR(AJ566&lt;=0,AJ566="n/a",U566&lt;=0,U566="n/a"),"n/a",U566/AJ566)</f>
        <v>0.12677547770964598</v>
      </c>
      <c r="Y566" s="876"/>
      <c r="Z566" s="651">
        <f>IF(OR(AC566&lt;0.01,AC566="n/a"),"n/a",M566/AC566*100)</f>
        <v>30.612244897959183</v>
      </c>
      <c r="AA566" s="887">
        <f>IF(OR(AC566&lt;0.01,AC566="n/a"),"n/a",I566/AC566)</f>
        <v>25.165816326530614</v>
      </c>
      <c r="AB566" s="888">
        <v>12</v>
      </c>
      <c r="AC566" s="866">
        <v>3.92</v>
      </c>
      <c r="AD566" s="866">
        <v>2.88</v>
      </c>
      <c r="AE566" s="866">
        <v>1.34</v>
      </c>
      <c r="AF566" s="866">
        <v>1.72</v>
      </c>
      <c r="AG566" s="866">
        <v>6.9</v>
      </c>
      <c r="AH566" s="866">
        <v>19.3</v>
      </c>
      <c r="AI566" s="866">
        <v>25.569999999999997</v>
      </c>
      <c r="AJ566" s="866">
        <v>52.6</v>
      </c>
      <c r="AK566" s="866">
        <v>8.75</v>
      </c>
      <c r="AL566" s="879">
        <v>3860</v>
      </c>
      <c r="AM566" s="873">
        <v>0.5</v>
      </c>
      <c r="AN566" s="866">
        <v>0.49</v>
      </c>
      <c r="AO566" s="740">
        <f>IF(U566="n/a","n/a",IF(AA566&lt;0,"n/a",IF(AA566="n/a","n/a",J566+U566-AA566)))</f>
        <v>-17.281004506149714</v>
      </c>
      <c r="AP566" s="741">
        <f>IF(U566="n/a","n/a",J566+U566)</f>
        <v>7.8848118203809019</v>
      </c>
      <c r="AQ566" s="889">
        <f>IF(OR(AC566&lt;0.01,AF566="n/a"),"n/a",(I566/SQRT(22.5*AC566*(I566/AF566))-1)*100)</f>
        <v>38.700643404151606</v>
      </c>
      <c r="AR566" s="651">
        <f>INDEX(Historical!$C$7:$C$1256,MATCH(B566,Historical!$B$7:$B$1278,0))*IF(AH566="n/a",1.03,IF(AH566&lt;0,1.01,IF(AH566&gt;10,1.1,(1+AH566/100))))</f>
        <v>1.276</v>
      </c>
      <c r="AS566" s="887">
        <f>IF($AI566="n/a",1.03*AR566,IF($AI566&lt;0,1.01*AR566,IF($AI566&gt;10,1.1*AR566,(1+$AI566/100)*AR566)))</f>
        <v>1.4036000000000002</v>
      </c>
      <c r="AT566" s="887">
        <f>IF($AK566="n/a",1.03*AS566,IF($AK566&lt;0,1.01*AS566,IF($AK566&gt;10,1.1*AS566,(1+$AK566/100)*AS566)))</f>
        <v>1.5264150000000001</v>
      </c>
      <c r="AU566" s="887">
        <f>IF($AK566="n/a",1.03*AT566,IF($AK566&lt;0,1.01*AT566,IF($AK566&gt;10,1.1*AT566,(1+$AK566/100)*AT566)))</f>
        <v>1.6599763125</v>
      </c>
      <c r="AV566" s="887">
        <f>IF($AK566="n/a",1.03*AU566,IF($AK566&lt;0,1.01*AU566,IF($AK566&gt;10,1.1*AU566,(1+$AK566/100)*AU566)))</f>
        <v>1.8052242398437499</v>
      </c>
      <c r="AW566" s="651">
        <f>SUM(AR566:AV566)</f>
        <v>7.6712155523437504</v>
      </c>
      <c r="AX566" s="748">
        <f>AW566/I566*100</f>
        <v>7.7761941736885456</v>
      </c>
      <c r="AY566" s="935">
        <v>1.38</v>
      </c>
      <c r="AZ566" s="873">
        <v>89.75</v>
      </c>
      <c r="BA566" s="873">
        <v>-4.5199999999999996</v>
      </c>
      <c r="BB566" s="873">
        <v>0.86999999999999988</v>
      </c>
      <c r="BC566" s="873">
        <v>17.07</v>
      </c>
      <c r="BE566" s="624">
        <v>2005</v>
      </c>
      <c r="BF566" s="899">
        <f>IF(BE566&gt;2008,0,IF(BE566&gt;2001,1,IF(BE566&gt;1990,2,IF(BE566&gt;1980,3,IF(BE566&gt;1973,4,IF(BE566&gt;1970,5,IF(BE566&gt;1960,6,IF(BE566&gt;1958,7,IF(BE566&gt;1953,8,9)))))))))</f>
        <v>1</v>
      </c>
      <c r="BG566" s="883">
        <v>3.5999999999999996</v>
      </c>
    </row>
    <row r="567" spans="1:59" ht="11.25" customHeight="1" x14ac:dyDescent="0.2">
      <c r="A567" s="864" t="s">
        <v>758</v>
      </c>
      <c r="B567" s="876" t="s">
        <v>759</v>
      </c>
      <c r="C567" s="933" t="s">
        <v>108</v>
      </c>
      <c r="D567" s="933" t="s">
        <v>4341</v>
      </c>
      <c r="E567" s="733">
        <v>22</v>
      </c>
      <c r="F567" s="1158">
        <v>154</v>
      </c>
      <c r="G567" s="1182" t="s">
        <v>37</v>
      </c>
      <c r="H567" s="1182" t="s">
        <v>115</v>
      </c>
      <c r="I567" s="875">
        <v>33.33</v>
      </c>
      <c r="J567" s="651">
        <f>(M567/I567)*100</f>
        <v>3.4323432343234326</v>
      </c>
      <c r="K567" s="885">
        <v>0.28599999999999998</v>
      </c>
      <c r="L567" s="888">
        <v>4</v>
      </c>
      <c r="M567" s="642">
        <f>K567*L567</f>
        <v>1.1439999999999999</v>
      </c>
      <c r="N567" s="871" t="s">
        <v>456</v>
      </c>
      <c r="O567" s="735">
        <v>0.26400000000000001</v>
      </c>
      <c r="P567" s="862">
        <v>43909</v>
      </c>
      <c r="Q567" s="862">
        <v>43937</v>
      </c>
      <c r="R567" s="642">
        <f>(K567-O567)/O567*100</f>
        <v>8.3333333333333197</v>
      </c>
      <c r="S567" s="701">
        <f>IF(INDEX(Historical!$D$7:$D$1254,MATCH(B567,Historical!$B$7:$B$1278,0))=0,"n/a",(INDEX(Historical!$C$7:$C$1256,MATCH(B567,Historical!$B$7:$B$1278,0))/INDEX(Historical!$D$7:$D$1254,MATCH(B567,Historical!$B$7:$B$1278,0))-1)*100)</f>
        <v>9.3023255813953654</v>
      </c>
      <c r="T567" s="701">
        <f>IF(INDEX(Historical!$F$7:$F$1247,MATCH(B567,Historical!$B$7:$B$1278,0))=0,"n/a",((INDEX(Historical!$C$7:$C$1256,MATCH(B567,Historical!$B$7:$B$1278,0))/INDEX(Historical!$F$7:$F$1247,MATCH(B567,Historical!$B$7:$B$1278,0)))^(1/3)-1)*100)</f>
        <v>8.3008947425307955</v>
      </c>
      <c r="U567" s="701">
        <f>IF(INDEX(Historical!$H$7:$H$1247,MATCH(B567,Historical!$B$7:$B$1278,0))=0,"n/a",((INDEX(Historical!$C$7:$C$1256,MATCH(B567,Historical!$B$7:$B$1278,0))/INDEX(Historical!$H$7:$H$1247,MATCH(B567,Historical!$B$7:$B$1278,0)))^(1/5)-1)*100)</f>
        <v>7.3289260123837519</v>
      </c>
      <c r="V567" s="701">
        <f>IF(INDEX(Historical!$O$7:$O$1247,MATCH(B567,Historical!$B$7:$B$1278,0))=0,"n/a",((INDEX(Historical!$C$7:$C$1256,MATCH(B567,Historical!$B$7:$B$1278,0))/INDEX(Historical!$O$7:$O$1247,MATCH(B567,Historical!$B$7:$B$1278,0)))^(1/10)-1)*100)</f>
        <v>7.1773462536293131</v>
      </c>
      <c r="W567" s="702">
        <f>IF(OR(U567&lt;=0,U567="n/a",V567&lt;=0,V567="n/a"),"n/a",U567/V567)</f>
        <v>1.0211191927208181</v>
      </c>
      <c r="X567" s="703">
        <f>IF(OR(AJ567&lt;=0,AJ567="n/a",U567&lt;=0,U567="n/a"),"n/a",U567/AJ567)</f>
        <v>0.28406689970479659</v>
      </c>
      <c r="Y567" s="670"/>
      <c r="Z567" s="651">
        <f>IF(OR(AC567&lt;0.01,AC567="n/a"),"n/a",M567/AC567*100)</f>
        <v>27.173396674584321</v>
      </c>
      <c r="AA567" s="887">
        <f>IF(OR(AC567&lt;0.01,AC567="n/a"),"n/a",I567/AC567)</f>
        <v>7.9168646080760094</v>
      </c>
      <c r="AB567" s="888">
        <v>12</v>
      </c>
      <c r="AC567" s="866">
        <v>4.21</v>
      </c>
      <c r="AD567" s="866">
        <v>0.79</v>
      </c>
      <c r="AE567" s="866">
        <v>2.67</v>
      </c>
      <c r="AF567" s="866">
        <v>0.88</v>
      </c>
      <c r="AG567" s="866" t="s">
        <v>136</v>
      </c>
      <c r="AH567" s="866">
        <v>17.399999999999999</v>
      </c>
      <c r="AI567" s="866">
        <v>-14.360000000000001</v>
      </c>
      <c r="AJ567" s="866">
        <v>25.8</v>
      </c>
      <c r="AK567" s="866">
        <v>10</v>
      </c>
      <c r="AL567" s="879">
        <v>690.93</v>
      </c>
      <c r="AM567" s="873">
        <v>40.200000000000003</v>
      </c>
      <c r="AN567" s="866">
        <v>0.05</v>
      </c>
      <c r="AO567" s="740">
        <f>IF(U567="n/a","n/a",IF(AA567&lt;0,"n/a",IF(AA567="n/a","n/a",J567+U567-AA567)))</f>
        <v>2.8444046386311754</v>
      </c>
      <c r="AP567" s="741">
        <f>IF(U567="n/a","n/a",J567+U567)</f>
        <v>10.761269246707185</v>
      </c>
      <c r="AQ567" s="889">
        <f>IF(OR(AC567&lt;0.01,AF567="n/a"),"n/a",(I567/SQRT(22.5*AC567*(I567/AF567))-1)*100)</f>
        <v>-44.35493091584091</v>
      </c>
      <c r="AR567" s="651">
        <f>INDEX(Historical!$C$7:$C$1256,MATCH(B567,Historical!$B$7:$B$1278,0))*IF(AH567="n/a",1.03,IF(AH567&lt;0,1.01,IF(AH567&gt;10,1.1,(1+AH567/100))))</f>
        <v>1.1374000000000002</v>
      </c>
      <c r="AS567" s="887">
        <f>IF($AI567="n/a",1.03*AR567,IF($AI567&lt;0,1.01*AR567,IF($AI567&gt;10,1.1*AR567,(1+$AI567/100)*AR567)))</f>
        <v>1.1487740000000002</v>
      </c>
      <c r="AT567" s="887">
        <f>IF($AK567="n/a",1.03*AS567,IF($AK567&lt;0,1.01*AS567,IF($AK567&gt;10,1.1*AS567,(1+$AK567/100)*AS567)))</f>
        <v>1.2636514000000003</v>
      </c>
      <c r="AU567" s="887">
        <f>IF($AK567="n/a",1.03*AT567,IF($AK567&lt;0,1.01*AT567,IF($AK567&gt;10,1.1*AT567,(1+$AK567/100)*AT567)))</f>
        <v>1.3900165400000004</v>
      </c>
      <c r="AV567" s="887">
        <f>IF($AK567="n/a",1.03*AU567,IF($AK567&lt;0,1.01*AU567,IF($AK567&gt;10,1.1*AU567,(1+$AK567/100)*AU567)))</f>
        <v>1.5290181940000005</v>
      </c>
      <c r="AW567" s="651">
        <f>SUM(AR567:AV567)</f>
        <v>6.4688601340000016</v>
      </c>
      <c r="AX567" s="748">
        <f>AW567/I567*100</f>
        <v>19.408521254125418</v>
      </c>
      <c r="AY567" s="935">
        <v>0.7</v>
      </c>
      <c r="AZ567" s="873">
        <v>23.22</v>
      </c>
      <c r="BA567" s="873">
        <v>-32.82</v>
      </c>
      <c r="BB567" s="873">
        <v>7.51</v>
      </c>
      <c r="BC567" s="873">
        <v>0.54999999999999993</v>
      </c>
      <c r="BE567" s="624">
        <v>1999</v>
      </c>
      <c r="BF567" s="899">
        <f>IF(BE567&gt;2008,0,IF(BE567&gt;2001,1,IF(BE567&gt;1990,2,IF(BE567&gt;1980,3,IF(BE567&gt;1973,4,IF(BE567&gt;1970,5,IF(BE567&gt;1960,6,IF(BE567&gt;1958,7,IF(BE567&gt;1953,8,9)))))))))</f>
        <v>2</v>
      </c>
      <c r="BG567" s="883" t="s">
        <v>136</v>
      </c>
    </row>
    <row r="568" spans="1:59" ht="11.25" customHeight="1" x14ac:dyDescent="0.2">
      <c r="A568" s="872" t="s">
        <v>1158</v>
      </c>
      <c r="B568" s="876" t="s">
        <v>1159</v>
      </c>
      <c r="C568" s="933" t="s">
        <v>108</v>
      </c>
      <c r="D568" s="933" t="s">
        <v>118</v>
      </c>
      <c r="E568" s="733">
        <v>7</v>
      </c>
      <c r="F568" s="1158">
        <v>597</v>
      </c>
      <c r="G568" s="1158" t="s">
        <v>106</v>
      </c>
      <c r="H568" s="1158" t="s">
        <v>106</v>
      </c>
      <c r="I568" s="875">
        <v>197.08</v>
      </c>
      <c r="J568" s="651">
        <f>(M568/I568)*100</f>
        <v>3.1459305865638316</v>
      </c>
      <c r="K568" s="878">
        <v>1.55</v>
      </c>
      <c r="L568" s="888">
        <v>4</v>
      </c>
      <c r="M568" s="642">
        <f>K568*L568</f>
        <v>6.2</v>
      </c>
      <c r="N568" s="871" t="s">
        <v>261</v>
      </c>
      <c r="O568" s="734">
        <v>1.4</v>
      </c>
      <c r="P568" s="619">
        <v>43801</v>
      </c>
      <c r="Q568" s="619">
        <v>43822</v>
      </c>
      <c r="R568" s="642">
        <f>(K568-O568)/O568*100</f>
        <v>10.714285714285724</v>
      </c>
      <c r="S568" s="701">
        <f>IF(INDEX(Historical!$D$7:$D$1254,MATCH(B568,Historical!$B$7:$B$1278,0))=0,"n/a",(INDEX(Historical!$C$7:$C$1256,MATCH(B568,Historical!$B$7:$B$1278,0))/INDEX(Historical!$D$7:$D$1254,MATCH(B568,Historical!$B$7:$B$1278,0))-1)*100)</f>
        <v>8.4905660377358583</v>
      </c>
      <c r="T568" s="701">
        <f>IF(INDEX(Historical!$F$7:$F$1247,MATCH(B568,Historical!$B$7:$B$1278,0))=0,"n/a",((INDEX(Historical!$C$7:$C$1256,MATCH(B568,Historical!$B$7:$B$1278,0))/INDEX(Historical!$F$7:$F$1247,MATCH(B568,Historical!$B$7:$B$1278,0)))^(1/3)-1)*100)</f>
        <v>6.9522672739187108</v>
      </c>
      <c r="U568" s="701">
        <f>IF(INDEX(Historical!$H$7:$H$1247,MATCH(B568,Historical!$B$7:$B$1278,0))=0,"n/a",((INDEX(Historical!$C$7:$C$1256,MATCH(B568,Historical!$B$7:$B$1278,0))/INDEX(Historical!$H$7:$H$1247,MATCH(B568,Historical!$B$7:$B$1278,0)))^(1/5)-1)*100)</f>
        <v>12.435530480826129</v>
      </c>
      <c r="V568" s="701">
        <f>IF(INDEX(Historical!$O$7:$O$1247,MATCH(B568,Historical!$B$7:$B$1278,0))=0,"n/a",((INDEX(Historical!$C$7:$C$1256,MATCH(B568,Historical!$B$7:$B$1278,0))/INDEX(Historical!$O$7:$O$1247,MATCH(B568,Historical!$B$7:$B$1278,0)))^(1/10)-1)*100)</f>
        <v>11.592925109896758</v>
      </c>
      <c r="W568" s="702">
        <f>IF(OR(U568&lt;=0,U568="n/a",V568&lt;=0,V568="n/a"),"n/a",U568/V568)</f>
        <v>1.0726827235526648</v>
      </c>
      <c r="X568" s="703" t="str">
        <f>IF(OR(AJ568&lt;=0,AJ568="n/a",U568&lt;=0,U568="n/a"),"n/a",U568/AJ568)</f>
        <v>n/a</v>
      </c>
      <c r="Y568" s="877" t="s">
        <v>473</v>
      </c>
      <c r="Z568" s="651">
        <f>IF(OR(AC568&lt;0.01,AC568="n/a"),"n/a",M568/AC568*100)</f>
        <v>50.488599348534201</v>
      </c>
      <c r="AA568" s="887">
        <f>IF(OR(AC568&lt;0.01,AC568="n/a"),"n/a",I568/AC568)</f>
        <v>16.048859934853422</v>
      </c>
      <c r="AB568" s="888">
        <v>12</v>
      </c>
      <c r="AC568" s="866">
        <v>12.28</v>
      </c>
      <c r="AD568" s="866">
        <v>3.83</v>
      </c>
      <c r="AE568" s="866">
        <v>0.9</v>
      </c>
      <c r="AF568" s="866">
        <v>0.84</v>
      </c>
      <c r="AG568" s="866">
        <v>5.8000000000000007</v>
      </c>
      <c r="AH568" s="866">
        <v>-44</v>
      </c>
      <c r="AI568" s="866">
        <v>89.929999999999993</v>
      </c>
      <c r="AJ568" s="866">
        <v>-1</v>
      </c>
      <c r="AK568" s="866">
        <v>4.1900000000000004</v>
      </c>
      <c r="AL568" s="879">
        <v>7620</v>
      </c>
      <c r="AM568" s="873">
        <v>0.89999999999999991</v>
      </c>
      <c r="AN568" s="866">
        <v>0</v>
      </c>
      <c r="AO568" s="740">
        <f>IF(U568="n/a","n/a",IF(AA568&lt;0,"n/a",IF(AA568="n/a","n/a",J568+U568-AA568)))</f>
        <v>-0.46739886746346038</v>
      </c>
      <c r="AP568" s="741">
        <f>IF(U568="n/a","n/a",J568+U568)</f>
        <v>15.581461067389961</v>
      </c>
      <c r="AQ568" s="889">
        <f>IF(OR(AC568&lt;0.01,AF568="n/a"),"n/a",(I568/SQRT(22.5*AC568*(I568/AF568))-1)*100)</f>
        <v>-22.594739353977957</v>
      </c>
      <c r="AR568" s="651">
        <f>INDEX(Historical!$C$7:$C$1256,MATCH(B568,Historical!$B$7:$B$1278,0))*IF(AH568="n/a",1.03,IF(AH568&lt;0,1.01,IF(AH568&gt;10,1.1,(1+AH568/100))))</f>
        <v>5.8075000000000001</v>
      </c>
      <c r="AS568" s="887">
        <f>IF($AI568="n/a",1.03*AR568,IF($AI568&lt;0,1.01*AR568,IF($AI568&gt;10,1.1*AR568,(1+$AI568/100)*AR568)))</f>
        <v>6.3882500000000002</v>
      </c>
      <c r="AT568" s="887">
        <f>IF($AK568="n/a",1.03*AS568,IF($AK568&lt;0,1.01*AS568,IF($AK568&gt;10,1.1*AS568,(1+$AK568/100)*AS568)))</f>
        <v>6.6559176750000004</v>
      </c>
      <c r="AU568" s="887">
        <f>IF($AK568="n/a",1.03*AT568,IF($AK568&lt;0,1.01*AT568,IF($AK568&gt;10,1.1*AT568,(1+$AK568/100)*AT568)))</f>
        <v>6.9348006255825005</v>
      </c>
      <c r="AV568" s="887">
        <f>IF($AK568="n/a",1.03*AU568,IF($AK568&lt;0,1.01*AU568,IF($AK568&gt;10,1.1*AU568,(1+$AK568/100)*AU568)))</f>
        <v>7.2253687717944075</v>
      </c>
      <c r="AW568" s="651">
        <f>SUM(AR568:AV568)</f>
        <v>33.011837072376906</v>
      </c>
      <c r="AX568" s="748">
        <f>AW568/I568*100</f>
        <v>16.750475478169729</v>
      </c>
      <c r="AY568" s="935">
        <v>0.51</v>
      </c>
      <c r="AZ568" s="873">
        <v>25.27</v>
      </c>
      <c r="BA568" s="873">
        <v>-33.040000000000006</v>
      </c>
      <c r="BB568" s="873">
        <v>-4.63</v>
      </c>
      <c r="BC568" s="873">
        <v>-8.9700000000000006</v>
      </c>
      <c r="BE568" s="624">
        <v>2014</v>
      </c>
      <c r="BF568" s="899">
        <f>IF(BE568&gt;2008,0,IF(BE568&gt;2001,1,IF(BE568&gt;1990,2,IF(BE568&gt;1980,3,IF(BE568&gt;1973,4,IF(BE568&gt;1970,5,IF(BE568&gt;1960,6,IF(BE568&gt;1958,7,IF(BE568&gt;1953,8,9)))))))))</f>
        <v>0</v>
      </c>
      <c r="BG568" s="883">
        <v>1.9</v>
      </c>
    </row>
    <row r="569" spans="1:59" ht="11.25" customHeight="1" x14ac:dyDescent="0.2">
      <c r="A569" s="872" t="s">
        <v>3896</v>
      </c>
      <c r="B569" s="876" t="s">
        <v>3897</v>
      </c>
      <c r="C569" s="933" t="s">
        <v>4322</v>
      </c>
      <c r="D569" s="933" t="s">
        <v>4323</v>
      </c>
      <c r="E569" s="733">
        <v>7</v>
      </c>
      <c r="F569" s="1158">
        <v>613</v>
      </c>
      <c r="G569" s="1126" t="s">
        <v>106</v>
      </c>
      <c r="H569" s="1126" t="s">
        <v>106</v>
      </c>
      <c r="I569" s="875">
        <v>35.590000000000003</v>
      </c>
      <c r="J569" s="651">
        <f>(M569/I569)*100</f>
        <v>6.6872717055352622</v>
      </c>
      <c r="K569" s="878">
        <v>0.59499999999999997</v>
      </c>
      <c r="L569" s="888">
        <v>4</v>
      </c>
      <c r="M569" s="642">
        <f>K569*L569</f>
        <v>2.38</v>
      </c>
      <c r="N569" s="871" t="s">
        <v>995</v>
      </c>
      <c r="O569" s="734">
        <v>0.58499999999999996</v>
      </c>
      <c r="P569" s="862">
        <v>43882</v>
      </c>
      <c r="Q569" s="862">
        <v>43895</v>
      </c>
      <c r="R569" s="642">
        <f>(K569-O569)/O569*100</f>
        <v>1.7094017094017109</v>
      </c>
      <c r="S569" s="701">
        <f>IF(INDEX(Historical!$D$7:$D$1254,MATCH(B569,Historical!$B$7:$B$1278,0))=0,"n/a",(INDEX(Historical!$C$7:$C$1256,MATCH(B569,Historical!$B$7:$B$1278,0))/INDEX(Historical!$D$7:$D$1254,MATCH(B569,Historical!$B$7:$B$1278,0))-1)*100)</f>
        <v>5.4054054054053946</v>
      </c>
      <c r="T569" s="701">
        <f>IF(INDEX(Historical!$F$7:$F$1247,MATCH(B569,Historical!$B$7:$B$1278,0))=0,"n/a",((INDEX(Historical!$C$7:$C$1256,MATCH(B569,Historical!$B$7:$B$1278,0))/INDEX(Historical!$F$7:$F$1247,MATCH(B569,Historical!$B$7:$B$1278,0)))^(1/3)-1)*100)</f>
        <v>5.3728243029631084</v>
      </c>
      <c r="U569" s="701">
        <f>IF(INDEX(Historical!$H$7:$H$1247,MATCH(B569,Historical!$B$7:$B$1278,0))=0,"n/a",((INDEX(Historical!$C$7:$C$1256,MATCH(B569,Historical!$B$7:$B$1278,0))/INDEX(Historical!$H$7:$H$1247,MATCH(B569,Historical!$B$7:$B$1278,0)))^(1/5)-1)*100)</f>
        <v>4.4748127976484753</v>
      </c>
      <c r="V569" s="701">
        <f>IF(INDEX(Historical!$O$7:$O$1247,MATCH(B569,Historical!$B$7:$B$1278,0))=0,"n/a",((INDEX(Historical!$C$7:$C$1256,MATCH(B569,Historical!$B$7:$B$1278,0))/INDEX(Historical!$O$7:$O$1247,MATCH(B569,Historical!$B$7:$B$1278,0)))^(1/10)-1)*100)</f>
        <v>1.028036850637104</v>
      </c>
      <c r="W569" s="702">
        <f>IF(OR(U569&lt;=0,U569="n/a",V569&lt;=0,V569="n/a"),"n/a",U569/V569)</f>
        <v>4.3527747034314039</v>
      </c>
      <c r="X569" s="703" t="str">
        <f>IF(OR(AJ569&lt;=0,AJ569="n/a",U569&lt;=0,U569="n/a"),"n/a",U569/AJ569)</f>
        <v>n/a</v>
      </c>
      <c r="Y569" s="677"/>
      <c r="Z569" s="651">
        <f>IF(OR(AC569&lt;0.01,AC569="n/a"),"n/a",M569/AC569*100)</f>
        <v>440.74074074074065</v>
      </c>
      <c r="AA569" s="887">
        <f>IF(OR(AC569&lt;0.01,AC569="n/a"),"n/a",I569/AC569)</f>
        <v>65.907407407407405</v>
      </c>
      <c r="AB569" s="888">
        <v>12</v>
      </c>
      <c r="AC569" s="866">
        <v>0.54</v>
      </c>
      <c r="AD569" s="866">
        <v>7.23</v>
      </c>
      <c r="AE569" s="866">
        <v>5.55</v>
      </c>
      <c r="AF569" s="866">
        <v>0.99</v>
      </c>
      <c r="AG569" s="866">
        <v>1.5</v>
      </c>
      <c r="AH569" s="866">
        <v>-2.6</v>
      </c>
      <c r="AI569" s="866">
        <v>141.62</v>
      </c>
      <c r="AJ569" s="866">
        <v>-4.5</v>
      </c>
      <c r="AK569" s="866">
        <v>9.1</v>
      </c>
      <c r="AL569" s="879">
        <v>6020</v>
      </c>
      <c r="AM569" s="873">
        <v>0.6</v>
      </c>
      <c r="AN569" s="866">
        <v>0.7</v>
      </c>
      <c r="AO569" s="740">
        <f>IF(U569="n/a","n/a",IF(AA569&lt;0,"n/a",IF(AA569="n/a","n/a",J569+U569-AA569)))</f>
        <v>-54.74532290422367</v>
      </c>
      <c r="AP569" s="741">
        <f>IF(U569="n/a","n/a",J569+U569)</f>
        <v>11.162084503183738</v>
      </c>
      <c r="AQ569" s="889">
        <f>IF(OR(AC569&lt;0.01,AF569="n/a"),"n/a",(I569/SQRT(22.5*AC569*(I569/AF569))-1)*100)</f>
        <v>70.291688755673732</v>
      </c>
      <c r="AR569" s="651">
        <f>INDEX(Historical!$C$7:$C$1256,MATCH(B569,Historical!$B$7:$B$1278,0))*IF(AH569="n/a",1.03,IF(AH569&lt;0,1.01,IF(AH569&gt;10,1.1,(1+AH569/100))))</f>
        <v>2.3633999999999999</v>
      </c>
      <c r="AS569" s="887">
        <f>IF($AI569="n/a",1.03*AR569,IF($AI569&lt;0,1.01*AR569,IF($AI569&gt;10,1.1*AR569,(1+$AI569/100)*AR569)))</f>
        <v>2.5997400000000002</v>
      </c>
      <c r="AT569" s="887">
        <f>IF($AK569="n/a",1.03*AS569,IF($AK569&lt;0,1.01*AS569,IF($AK569&gt;10,1.1*AS569,(1+$AK569/100)*AS569)))</f>
        <v>2.8363163400000002</v>
      </c>
      <c r="AU569" s="887">
        <f>IF($AK569="n/a",1.03*AT569,IF($AK569&lt;0,1.01*AT569,IF($AK569&gt;10,1.1*AT569,(1+$AK569/100)*AT569)))</f>
        <v>3.0944211269399999</v>
      </c>
      <c r="AV569" s="887">
        <f>IF($AK569="n/a",1.03*AU569,IF($AK569&lt;0,1.01*AU569,IF($AK569&gt;10,1.1*AU569,(1+$AK569/100)*AU569)))</f>
        <v>3.3760134494915399</v>
      </c>
      <c r="AW569" s="651">
        <f>SUM(AR569:AV569)</f>
        <v>14.269890916431541</v>
      </c>
      <c r="AX569" s="748">
        <f>AW569/I569*100</f>
        <v>40.095225952322394</v>
      </c>
      <c r="AY569" s="935">
        <v>0.84</v>
      </c>
      <c r="AZ569" s="873">
        <v>11.92</v>
      </c>
      <c r="BA569" s="873">
        <v>-49.25</v>
      </c>
      <c r="BB569" s="873">
        <v>-8.9700000000000006</v>
      </c>
      <c r="BC569" s="873">
        <v>-21.240000000000002</v>
      </c>
      <c r="BE569" s="624">
        <v>2014</v>
      </c>
      <c r="BF569" s="899">
        <f>IF(BE569&gt;2008,0,IF(BE569&gt;2001,1,IF(BE569&gt;1990,2,IF(BE569&gt;1980,3,IF(BE569&gt;1973,4,IF(BE569&gt;1970,5,IF(BE569&gt;1960,6,IF(BE569&gt;1958,7,IF(BE569&gt;1953,8,9)))))))))</f>
        <v>0</v>
      </c>
      <c r="BG569" s="883">
        <v>0.8</v>
      </c>
    </row>
    <row r="570" spans="1:59" ht="11.25" customHeight="1" x14ac:dyDescent="0.2">
      <c r="A570" s="882" t="s">
        <v>4115</v>
      </c>
      <c r="B570" s="876" t="s">
        <v>4116</v>
      </c>
      <c r="C570" s="933" t="s">
        <v>4322</v>
      </c>
      <c r="D570" s="933" t="s">
        <v>4323</v>
      </c>
      <c r="E570" s="733">
        <v>7</v>
      </c>
      <c r="F570" s="1158">
        <v>632</v>
      </c>
      <c r="G570" s="1135" t="s">
        <v>106</v>
      </c>
      <c r="H570" s="1135" t="s">
        <v>106</v>
      </c>
      <c r="I570" s="875">
        <v>46.46</v>
      </c>
      <c r="J570" s="651">
        <f>(M570/I570)*100</f>
        <v>1.8510546706844595</v>
      </c>
      <c r="K570" s="878">
        <v>0.215</v>
      </c>
      <c r="L570" s="888">
        <v>4</v>
      </c>
      <c r="M570" s="642">
        <f>K570*L570</f>
        <v>0.86</v>
      </c>
      <c r="N570" s="871" t="s">
        <v>489</v>
      </c>
      <c r="O570" s="734">
        <v>0.185</v>
      </c>
      <c r="P570" s="862">
        <v>43920</v>
      </c>
      <c r="Q570" s="862">
        <v>43936</v>
      </c>
      <c r="R570" s="642">
        <f>(K570-O570)/O570*100</f>
        <v>16.216216216216218</v>
      </c>
      <c r="S570" s="701">
        <f>IF(INDEX(Historical!$D$7:$D$1254,MATCH(B570,Historical!$B$7:$B$1278,0))=0,"n/a",(INDEX(Historical!$C$7:$C$1256,MATCH(B570,Historical!$B$7:$B$1278,0))/INDEX(Historical!$D$7:$D$1254,MATCH(B570,Historical!$B$7:$B$1278,0))-1)*100)</f>
        <v>14.399999999999991</v>
      </c>
      <c r="T570" s="701">
        <f>IF(INDEX(Historical!$F$7:$F$1247,MATCH(B570,Historical!$B$7:$B$1278,0))=0,"n/a",((INDEX(Historical!$C$7:$C$1256,MATCH(B570,Historical!$B$7:$B$1278,0))/INDEX(Historical!$F$7:$F$1247,MATCH(B570,Historical!$B$7:$B$1278,0)))^(1/3)-1)*100)</f>
        <v>9.8088712421310795</v>
      </c>
      <c r="U570" s="701">
        <f>IF(INDEX(Historical!$H$7:$H$1247,MATCH(B570,Historical!$B$7:$B$1278,0))=0,"n/a",((INDEX(Historical!$C$7:$C$1256,MATCH(B570,Historical!$B$7:$B$1278,0))/INDEX(Historical!$H$7:$H$1247,MATCH(B570,Historical!$B$7:$B$1278,0)))^(1/5)-1)*100)</f>
        <v>8.2961358967309273</v>
      </c>
      <c r="V570" s="701" t="str">
        <f>IF(INDEX(Historical!$O$7:$O$1247,MATCH(B570,Historical!$B$7:$B$1278,0))=0,"n/a",((INDEX(Historical!$C$7:$C$1256,MATCH(B570,Historical!$B$7:$B$1278,0))/INDEX(Historical!$O$7:$O$1247,MATCH(B570,Historical!$B$7:$B$1278,0)))^(1/10)-1)*100)</f>
        <v>n/a</v>
      </c>
      <c r="W570" s="702" t="str">
        <f>IF(OR(U570&lt;=0,U570="n/a",V570&lt;=0,V570="n/a"),"n/a",U570/V570)</f>
        <v>n/a</v>
      </c>
      <c r="X570" s="703">
        <f>IF(OR(AJ570&lt;=0,AJ570="n/a",U570&lt;=0,U570="n/a"),"n/a",U570/AJ570)</f>
        <v>0.11602987268155143</v>
      </c>
      <c r="Y570" s="877"/>
      <c r="Z570" s="651">
        <f>IF(OR(AC570&lt;0.01,AC570="n/a"),"n/a",M570/AC570*100)</f>
        <v>148.27586206896552</v>
      </c>
      <c r="AA570" s="887">
        <f>IF(OR(AC570&lt;0.01,AC570="n/a"),"n/a",I570/AC570)</f>
        <v>80.103448275862078</v>
      </c>
      <c r="AB570" s="888">
        <v>12</v>
      </c>
      <c r="AC570" s="866">
        <v>0.57999999999999996</v>
      </c>
      <c r="AD570" s="866">
        <v>8.07</v>
      </c>
      <c r="AE570" s="866">
        <v>18.149999999999999</v>
      </c>
      <c r="AF570" s="866">
        <v>2.1</v>
      </c>
      <c r="AG570" s="866">
        <v>2.1999999999999997</v>
      </c>
      <c r="AH570" s="866">
        <v>14.2</v>
      </c>
      <c r="AI570" s="866">
        <v>-4.7600000000000007</v>
      </c>
      <c r="AJ570" s="866">
        <v>71.5</v>
      </c>
      <c r="AK570" s="866">
        <v>10</v>
      </c>
      <c r="AL570" s="879">
        <v>5730</v>
      </c>
      <c r="AM570" s="873">
        <v>0.1</v>
      </c>
      <c r="AN570" s="866">
        <v>0.34</v>
      </c>
      <c r="AO570" s="740">
        <f>IF(U570="n/a","n/a",IF(AA570&lt;0,"n/a",IF(AA570="n/a","n/a",J570+U570-AA570)))</f>
        <v>-69.956257708446685</v>
      </c>
      <c r="AP570" s="741">
        <f>IF(U570="n/a","n/a",J570+U570)</f>
        <v>10.147190567415386</v>
      </c>
      <c r="AQ570" s="889">
        <f>IF(OR(AC570&lt;0.01,AF570="n/a"),"n/a",(I570/SQRT(22.5*AC570*(I570/AF570))-1)*100)</f>
        <v>173.42863491376428</v>
      </c>
      <c r="AR570" s="651">
        <f>INDEX(Historical!$C$7:$C$1256,MATCH(B570,Historical!$B$7:$B$1278,0))*IF(AH570="n/a",1.03,IF(AH570&lt;0,1.01,IF(AH570&gt;10,1.1,(1+AH570/100))))</f>
        <v>0.78649999999999998</v>
      </c>
      <c r="AS570" s="887">
        <f>IF($AI570="n/a",1.03*AR570,IF($AI570&lt;0,1.01*AR570,IF($AI570&gt;10,1.1*AR570,(1+$AI570/100)*AR570)))</f>
        <v>0.79436499999999999</v>
      </c>
      <c r="AT570" s="887">
        <f>IF($AK570="n/a",1.03*AS570,IF($AK570&lt;0,1.01*AS570,IF($AK570&gt;10,1.1*AS570,(1+$AK570/100)*AS570)))</f>
        <v>0.87380150000000001</v>
      </c>
      <c r="AU570" s="887">
        <f>IF($AK570="n/a",1.03*AT570,IF($AK570&lt;0,1.01*AT570,IF($AK570&gt;10,1.1*AT570,(1+$AK570/100)*AT570)))</f>
        <v>0.96118165000000011</v>
      </c>
      <c r="AV570" s="887">
        <f>IF($AK570="n/a",1.03*AU570,IF($AK570&lt;0,1.01*AU570,IF($AK570&gt;10,1.1*AU570,(1+$AK570/100)*AU570)))</f>
        <v>1.0572998150000001</v>
      </c>
      <c r="AW570" s="651">
        <f>SUM(AR570:AV570)</f>
        <v>4.4731479650000008</v>
      </c>
      <c r="AX570" s="748">
        <f>AW570/I570*100</f>
        <v>9.627955154972021</v>
      </c>
      <c r="AY570" s="935">
        <v>0.65</v>
      </c>
      <c r="AZ570" s="873">
        <v>46.160000000000004</v>
      </c>
      <c r="BA570" s="873">
        <v>-13.13</v>
      </c>
      <c r="BB570" s="873">
        <v>-2.42</v>
      </c>
      <c r="BC570" s="873">
        <v>4.95</v>
      </c>
      <c r="BE570" s="624">
        <v>2014</v>
      </c>
      <c r="BF570" s="899">
        <f>IF(BE570&gt;2008,0,IF(BE570&gt;2001,1,IF(BE570&gt;1990,2,IF(BE570&gt;1980,3,IF(BE570&gt;1973,4,IF(BE570&gt;1970,5,IF(BE570&gt;1960,6,IF(BE570&gt;1958,7,IF(BE570&gt;1953,8,9)))))))))</f>
        <v>0</v>
      </c>
      <c r="BG570" s="883">
        <v>1.4000000000000001</v>
      </c>
    </row>
    <row r="571" spans="1:59" ht="11.25" customHeight="1" x14ac:dyDescent="0.2">
      <c r="A571" s="872" t="s">
        <v>1597</v>
      </c>
      <c r="B571" s="876" t="s">
        <v>1598</v>
      </c>
      <c r="C571" s="933" t="s">
        <v>108</v>
      </c>
      <c r="D571" s="933" t="s">
        <v>4341</v>
      </c>
      <c r="E571" s="733">
        <v>7</v>
      </c>
      <c r="F571" s="1158">
        <v>588</v>
      </c>
      <c r="G571" s="1178" t="s">
        <v>115</v>
      </c>
      <c r="H571" s="1178" t="s">
        <v>115</v>
      </c>
      <c r="I571" s="875">
        <v>13.3</v>
      </c>
      <c r="J571" s="651">
        <f>(M571/I571)*100</f>
        <v>4.6616541353383463</v>
      </c>
      <c r="K571" s="878">
        <v>0.155</v>
      </c>
      <c r="L571" s="888">
        <v>4</v>
      </c>
      <c r="M571" s="642">
        <f>K571*L571</f>
        <v>0.62</v>
      </c>
      <c r="N571" s="871" t="s">
        <v>151</v>
      </c>
      <c r="O571" s="734">
        <v>0.14000000000000001</v>
      </c>
      <c r="P571" s="867">
        <v>43713</v>
      </c>
      <c r="Q571" s="867">
        <v>43739</v>
      </c>
      <c r="R571" s="642">
        <f>(K571-O571)/O571*100</f>
        <v>10.714285714285703</v>
      </c>
      <c r="S571" s="701">
        <f>IF(INDEX(Historical!$D$7:$D$1254,MATCH(B571,Historical!$B$7:$B$1278,0))=0,"n/a",(INDEX(Historical!$C$7:$C$1256,MATCH(B571,Historical!$B$7:$B$1278,0))/INDEX(Historical!$D$7:$D$1254,MATCH(B571,Historical!$B$7:$B$1278,0))-1)*100)</f>
        <v>40.243902439024382</v>
      </c>
      <c r="T571" s="701">
        <f>IF(INDEX(Historical!$F$7:$F$1247,MATCH(B571,Historical!$B$7:$B$1278,0))=0,"n/a",((INDEX(Historical!$C$7:$C$1256,MATCH(B571,Historical!$B$7:$B$1278,0))/INDEX(Historical!$F$7:$F$1247,MATCH(B571,Historical!$B$7:$B$1278,0)))^(1/3)-1)*100)</f>
        <v>32.000612179591229</v>
      </c>
      <c r="U571" s="701">
        <f>IF(INDEX(Historical!$H$7:$H$1247,MATCH(B571,Historical!$B$7:$B$1278,0))=0,"n/a",((INDEX(Historical!$C$7:$C$1256,MATCH(B571,Historical!$B$7:$B$1278,0))/INDEX(Historical!$H$7:$H$1247,MATCH(B571,Historical!$B$7:$B$1278,0)))^(1/5)-1)*100)</f>
        <v>29.154508906543963</v>
      </c>
      <c r="V571" s="701">
        <f>IF(INDEX(Historical!$O$7:$O$1247,MATCH(B571,Historical!$B$7:$B$1278,0))=0,"n/a",((INDEX(Historical!$C$7:$C$1256,MATCH(B571,Historical!$B$7:$B$1278,0))/INDEX(Historical!$O$7:$O$1247,MATCH(B571,Historical!$B$7:$B$1278,0)))^(1/10)-1)*100)</f>
        <v>10.084079777731404</v>
      </c>
      <c r="W571" s="702">
        <f>IF(OR(U571&lt;=0,U571="n/a",V571&lt;=0,V571="n/a"),"n/a",U571/V571)</f>
        <v>2.8911422310368509</v>
      </c>
      <c r="X571" s="703">
        <f>IF(OR(AJ571&lt;=0,AJ571="n/a",U571&lt;=0,U571="n/a"),"n/a",U571/AJ571)</f>
        <v>2.0824649218959972</v>
      </c>
      <c r="Y571" s="877"/>
      <c r="Z571" s="651">
        <f>IF(OR(AC571&lt;0.01,AC571="n/a"),"n/a",M571/AC571*100)</f>
        <v>77.499999999999986</v>
      </c>
      <c r="AA571" s="887">
        <f>IF(OR(AC571&lt;0.01,AC571="n/a"),"n/a",I571/AC571)</f>
        <v>16.625</v>
      </c>
      <c r="AB571" s="888">
        <v>12</v>
      </c>
      <c r="AC571" s="866">
        <v>0.8</v>
      </c>
      <c r="AD571" s="866" t="s">
        <v>136</v>
      </c>
      <c r="AE571" s="866">
        <v>2.97</v>
      </c>
      <c r="AF571" s="866">
        <v>0.8</v>
      </c>
      <c r="AG571" s="866">
        <v>8.1</v>
      </c>
      <c r="AH571" s="866">
        <v>13</v>
      </c>
      <c r="AI571" s="866">
        <v>79.52</v>
      </c>
      <c r="AJ571" s="866">
        <v>14.000000000000002</v>
      </c>
      <c r="AK571" s="866" t="s">
        <v>136</v>
      </c>
      <c r="AL571" s="879">
        <v>12790</v>
      </c>
      <c r="AM571" s="873">
        <v>0.1</v>
      </c>
      <c r="AN571" s="866">
        <v>0.38</v>
      </c>
      <c r="AO571" s="740">
        <f>IF(U571="n/a","n/a",IF(AA571&lt;0,"n/a",IF(AA571="n/a","n/a",J571+U571-AA571)))</f>
        <v>17.191163041882312</v>
      </c>
      <c r="AP571" s="741">
        <f>IF(U571="n/a","n/a",J571+U571)</f>
        <v>33.816163041882312</v>
      </c>
      <c r="AQ571" s="889">
        <f>IF(OR(AC571&lt;0.01,AF571="n/a"),"n/a",(I571/SQRT(22.5*AC571*(I571/AF571))-1)*100)</f>
        <v>-23.116249368861354</v>
      </c>
      <c r="AR571" s="651">
        <f>INDEX(Historical!$C$7:$C$1256,MATCH(B571,Historical!$B$7:$B$1278,0))*IF(AH571="n/a",1.03,IF(AH571&lt;0,1.01,IF(AH571&gt;10,1.1,(1+AH571/100))))</f>
        <v>0.63249999999999995</v>
      </c>
      <c r="AS571" s="887">
        <f>IF($AI571="n/a",1.03*AR571,IF($AI571&lt;0,1.01*AR571,IF($AI571&gt;10,1.1*AR571,(1+$AI571/100)*AR571)))</f>
        <v>0.69574999999999998</v>
      </c>
      <c r="AT571" s="887">
        <f>IF($AK571="n/a",1.03*AS571,IF($AK571&lt;0,1.01*AS571,IF($AK571&gt;10,1.1*AS571,(1+$AK571/100)*AS571)))</f>
        <v>0.71662250000000005</v>
      </c>
      <c r="AU571" s="887">
        <f>IF($AK571="n/a",1.03*AT571,IF($AK571&lt;0,1.01*AT571,IF($AK571&gt;10,1.1*AT571,(1+$AK571/100)*AT571)))</f>
        <v>0.73812117500000007</v>
      </c>
      <c r="AV571" s="887">
        <f>IF($AK571="n/a",1.03*AU571,IF($AK571&lt;0,1.01*AU571,IF($AK571&gt;10,1.1*AU571,(1+$AK571/100)*AU571)))</f>
        <v>0.76026481025000014</v>
      </c>
      <c r="AW571" s="651">
        <f>SUM(AR571:AV571)</f>
        <v>3.5432584852500004</v>
      </c>
      <c r="AX571" s="748">
        <f>AW571/I571*100</f>
        <v>26.641041242481204</v>
      </c>
      <c r="AY571" s="935">
        <v>1.71</v>
      </c>
      <c r="AZ571" s="873">
        <v>91.64</v>
      </c>
      <c r="BA571" s="873">
        <v>-24.169999999999998</v>
      </c>
      <c r="BB571" s="873">
        <v>10.68</v>
      </c>
      <c r="BC571" s="873">
        <v>12.950000000000001</v>
      </c>
      <c r="BE571" s="624">
        <v>2013</v>
      </c>
      <c r="BF571" s="899">
        <f>IF(BE571&gt;2008,0,IF(BE571&gt;2001,1,IF(BE571&gt;1990,2,IF(BE571&gt;1980,3,IF(BE571&gt;1973,4,IF(BE571&gt;1970,5,IF(BE571&gt;1960,6,IF(BE571&gt;1958,7,IF(BE571&gt;1953,8,9)))))))))</f>
        <v>0</v>
      </c>
      <c r="BG571" s="883">
        <v>1</v>
      </c>
    </row>
    <row r="572" spans="1:59" ht="11.25" customHeight="1" x14ac:dyDescent="0.2">
      <c r="A572" s="864" t="s">
        <v>1599</v>
      </c>
      <c r="B572" s="876" t="s">
        <v>1600</v>
      </c>
      <c r="C572" s="933" t="s">
        <v>108</v>
      </c>
      <c r="D572" s="933" t="s">
        <v>118</v>
      </c>
      <c r="E572" s="733">
        <v>11</v>
      </c>
      <c r="F572" s="1158">
        <v>292</v>
      </c>
      <c r="G572" s="1116" t="s">
        <v>106</v>
      </c>
      <c r="H572" s="1116" t="s">
        <v>106</v>
      </c>
      <c r="I572" s="875">
        <v>101.02</v>
      </c>
      <c r="J572" s="651">
        <f>(M572/I572)*100</f>
        <v>2.7717283706196789</v>
      </c>
      <c r="K572" s="878">
        <v>0.7</v>
      </c>
      <c r="L572" s="888">
        <v>4</v>
      </c>
      <c r="M572" s="642">
        <f>K572*L572</f>
        <v>2.8</v>
      </c>
      <c r="N572" s="871" t="s">
        <v>798</v>
      </c>
      <c r="O572" s="734">
        <v>0.6</v>
      </c>
      <c r="P572" s="867">
        <v>43684</v>
      </c>
      <c r="Q572" s="867">
        <v>43706</v>
      </c>
      <c r="R572" s="642">
        <f>(K572-O572)/O572*100</f>
        <v>16.666666666666664</v>
      </c>
      <c r="S572" s="701">
        <f>IF(INDEX(Historical!$D$7:$D$1254,MATCH(B572,Historical!$B$7:$B$1278,0))=0,"n/a",(INDEX(Historical!$C$7:$C$1256,MATCH(B572,Historical!$B$7:$B$1278,0))/INDEX(Historical!$D$7:$D$1254,MATCH(B572,Historical!$B$7:$B$1278,0))-1)*100)</f>
        <v>18.181818181818166</v>
      </c>
      <c r="T572" s="701">
        <f>IF(INDEX(Historical!$F$7:$F$1247,MATCH(B572,Historical!$B$7:$B$1278,0))=0,"n/a",((INDEX(Historical!$C$7:$C$1256,MATCH(B572,Historical!$B$7:$B$1278,0))/INDEX(Historical!$F$7:$F$1247,MATCH(B572,Historical!$B$7:$B$1278,0)))^(1/3)-1)*100)</f>
        <v>18.563110149668759</v>
      </c>
      <c r="U572" s="701">
        <f>IF(INDEX(Historical!$H$7:$H$1247,MATCH(B572,Historical!$B$7:$B$1278,0))=0,"n/a",((INDEX(Historical!$C$7:$C$1256,MATCH(B572,Historical!$B$7:$B$1278,0))/INDEX(Historical!$H$7:$H$1247,MATCH(B572,Historical!$B$7:$B$1278,0)))^(1/5)-1)*100)</f>
        <v>15.590079005182321</v>
      </c>
      <c r="V572" s="701">
        <f>IF(INDEX(Historical!$O$7:$O$1247,MATCH(B572,Historical!$B$7:$B$1278,0))=0,"n/a",((INDEX(Historical!$C$7:$C$1256,MATCH(B572,Historical!$B$7:$B$1278,0))/INDEX(Historical!$O$7:$O$1247,MATCH(B572,Historical!$B$7:$B$1278,0)))^(1/10)-1)*100)</f>
        <v>21.861658577517183</v>
      </c>
      <c r="W572" s="702">
        <f>IF(OR(U572&lt;=0,U572="n/a",V572&lt;=0,V572="n/a"),"n/a",U572/V572)</f>
        <v>0.71312425587029171</v>
      </c>
      <c r="X572" s="703">
        <f>IF(OR(AJ572&lt;=0,AJ572="n/a",U572&lt;=0,U572="n/a"),"n/a",U572/AJ572)</f>
        <v>2.2594317398814958</v>
      </c>
      <c r="Y572" s="877"/>
      <c r="Z572" s="651">
        <f>IF(OR(AC572&lt;0.01,AC572="n/a"),"n/a",M572/AC572*100)</f>
        <v>31.531531531531527</v>
      </c>
      <c r="AA572" s="887">
        <f>IF(OR(AC572&lt;0.01,AC572="n/a"),"n/a",I572/AC572)</f>
        <v>11.376126126126124</v>
      </c>
      <c r="AB572" s="888">
        <v>12</v>
      </c>
      <c r="AC572" s="866">
        <v>8.8800000000000008</v>
      </c>
      <c r="AD572" s="866">
        <v>7.91</v>
      </c>
      <c r="AE572" s="866">
        <v>0.48</v>
      </c>
      <c r="AF572" s="866">
        <v>0.51</v>
      </c>
      <c r="AG572" s="866">
        <v>5</v>
      </c>
      <c r="AH572" s="866">
        <v>35.6</v>
      </c>
      <c r="AI572" s="866">
        <v>83.26</v>
      </c>
      <c r="AJ572" s="866">
        <v>6.9</v>
      </c>
      <c r="AK572" s="866">
        <v>1.44</v>
      </c>
      <c r="AL572" s="879">
        <v>6910</v>
      </c>
      <c r="AM572" s="873">
        <v>0.4</v>
      </c>
      <c r="AN572" s="866">
        <v>0.32</v>
      </c>
      <c r="AO572" s="740">
        <f>IF(U572="n/a","n/a",IF(AA572&lt;0,"n/a",IF(AA572="n/a","n/a",J572+U572-AA572)))</f>
        <v>6.9856812496758778</v>
      </c>
      <c r="AP572" s="741">
        <f>IF(U572="n/a","n/a",J572+U572)</f>
        <v>18.361807375802002</v>
      </c>
      <c r="AQ572" s="889">
        <f>IF(OR(AC572&lt;0.01,AF572="n/a"),"n/a",(I572/SQRT(22.5*AC572*(I572/AF572))-1)*100)</f>
        <v>-49.220195071381099</v>
      </c>
      <c r="AR572" s="651">
        <f>INDEX(Historical!$C$7:$C$1256,MATCH(B572,Historical!$B$7:$B$1278,0))*IF(AH572="n/a",1.03,IF(AH572&lt;0,1.01,IF(AH572&gt;10,1.1,(1+AH572/100))))</f>
        <v>2.8600000000000003</v>
      </c>
      <c r="AS572" s="887">
        <f>IF($AI572="n/a",1.03*AR572,IF($AI572&lt;0,1.01*AR572,IF($AI572&gt;10,1.1*AR572,(1+$AI572/100)*AR572)))</f>
        <v>3.1460000000000008</v>
      </c>
      <c r="AT572" s="887">
        <f>IF($AK572="n/a",1.03*AS572,IF($AK572&lt;0,1.01*AS572,IF($AK572&gt;10,1.1*AS572,(1+$AK572/100)*AS572)))</f>
        <v>3.1913024000000005</v>
      </c>
      <c r="AU572" s="887">
        <f>IF($AK572="n/a",1.03*AT572,IF($AK572&lt;0,1.01*AT572,IF($AK572&gt;10,1.1*AT572,(1+$AK572/100)*AT572)))</f>
        <v>3.2372571545600004</v>
      </c>
      <c r="AV572" s="887">
        <f>IF($AK572="n/a",1.03*AU572,IF($AK572&lt;0,1.01*AU572,IF($AK572&gt;10,1.1*AU572,(1+$AK572/100)*AU572)))</f>
        <v>3.2838736575856644</v>
      </c>
      <c r="AW572" s="651">
        <f>SUM(AR572:AV572)</f>
        <v>15.718433212145666</v>
      </c>
      <c r="AX572" s="748">
        <f>AW572/I572*100</f>
        <v>15.559724027069558</v>
      </c>
      <c r="AY572" s="935">
        <v>1.2</v>
      </c>
      <c r="AZ572" s="873">
        <v>82.38</v>
      </c>
      <c r="BA572" s="873">
        <v>-40.32</v>
      </c>
      <c r="BB572" s="873">
        <v>1.8800000000000001</v>
      </c>
      <c r="BC572" s="873">
        <v>-0.11</v>
      </c>
      <c r="BE572" s="624">
        <v>2009</v>
      </c>
      <c r="BF572" s="899">
        <f>IF(BE572&gt;2008,0,IF(BE572&gt;2001,1,IF(BE572&gt;1990,2,IF(BE572&gt;1980,3,IF(BE572&gt;1973,4,IF(BE572&gt;1970,5,IF(BE572&gt;1960,6,IF(BE572&gt;1958,7,IF(BE572&gt;1953,8,9)))))))))</f>
        <v>0</v>
      </c>
      <c r="BG572" s="883">
        <v>0.70000000000000007</v>
      </c>
    </row>
    <row r="573" spans="1:59" ht="11.25" customHeight="1" x14ac:dyDescent="0.2">
      <c r="A573" s="872" t="s">
        <v>763</v>
      </c>
      <c r="B573" s="876" t="s">
        <v>764</v>
      </c>
      <c r="C573" s="933" t="s">
        <v>131</v>
      </c>
      <c r="D573" s="933" t="s">
        <v>4342</v>
      </c>
      <c r="E573" s="733">
        <v>16</v>
      </c>
      <c r="F573" s="1158">
        <v>229</v>
      </c>
      <c r="G573" s="1141" t="s">
        <v>37</v>
      </c>
      <c r="H573" s="1141" t="s">
        <v>37</v>
      </c>
      <c r="I573" s="875">
        <v>23.8</v>
      </c>
      <c r="J573" s="651">
        <f>(M573/I573)*100</f>
        <v>2.9411764705882351</v>
      </c>
      <c r="K573" s="878">
        <v>0.17499999999999999</v>
      </c>
      <c r="L573" s="888">
        <v>4</v>
      </c>
      <c r="M573" s="642">
        <f>K573*L573</f>
        <v>0.7</v>
      </c>
      <c r="N573" s="871" t="s">
        <v>139</v>
      </c>
      <c r="O573" s="734">
        <v>0.16500000000000001</v>
      </c>
      <c r="P573" s="862">
        <v>43844</v>
      </c>
      <c r="Q573" s="862">
        <v>43862</v>
      </c>
      <c r="R573" s="642">
        <f>(K573-O573)/O573*100</f>
        <v>6.060606060606049</v>
      </c>
      <c r="S573" s="701">
        <f>IF(INDEX(Historical!$D$7:$D$1254,MATCH(B573,Historical!$B$7:$B$1278,0))=0,"n/a",(INDEX(Historical!$C$7:$C$1256,MATCH(B573,Historical!$B$7:$B$1278,0))/INDEX(Historical!$D$7:$D$1254,MATCH(B573,Historical!$B$7:$B$1278,0))-1)*100)</f>
        <v>6.4516129032258229</v>
      </c>
      <c r="T573" s="701">
        <f>IF(INDEX(Historical!$F$7:$F$1247,MATCH(B573,Historical!$B$7:$B$1278,0))=0,"n/a",((INDEX(Historical!$C$7:$C$1256,MATCH(B573,Historical!$B$7:$B$1278,0))/INDEX(Historical!$F$7:$F$1247,MATCH(B573,Historical!$B$7:$B$1278,0)))^(1/3)-1)*100)</f>
        <v>6.917810999860885</v>
      </c>
      <c r="U573" s="701">
        <f>IF(INDEX(Historical!$H$7:$H$1247,MATCH(B573,Historical!$B$7:$B$1278,0))=0,"n/a",((INDEX(Historical!$C$7:$C$1256,MATCH(B573,Historical!$B$7:$B$1278,0))/INDEX(Historical!$H$7:$H$1247,MATCH(B573,Historical!$B$7:$B$1278,0)))^(1/5)-1)*100)</f>
        <v>5.9938567638061713</v>
      </c>
      <c r="V573" s="701">
        <f>IF(INDEX(Historical!$O$7:$O$1247,MATCH(B573,Historical!$B$7:$B$1278,0))=0,"n/a",((INDEX(Historical!$C$7:$C$1256,MATCH(B573,Historical!$B$7:$B$1278,0))/INDEX(Historical!$O$7:$O$1247,MATCH(B573,Historical!$B$7:$B$1278,0)))^(1/10)-1)*100)</f>
        <v>4.4589177642213595</v>
      </c>
      <c r="W573" s="702">
        <f>IF(OR(U573&lt;=0,U573="n/a",V573&lt;=0,V573="n/a"),"n/a",U573/V573)</f>
        <v>1.3442402575578452</v>
      </c>
      <c r="X573" s="703">
        <f>IF(OR(AJ573&lt;=0,AJ573="n/a",U573&lt;=0,U573="n/a"),"n/a",U573/AJ573)</f>
        <v>0.59345116473328419</v>
      </c>
      <c r="Y573" s="667"/>
      <c r="Z573" s="651">
        <f>IF(OR(AC573&lt;0.01,AC573="n/a"),"n/a",M573/AC573*100)</f>
        <v>50</v>
      </c>
      <c r="AA573" s="887">
        <f>IF(OR(AC573&lt;0.01,AC573="n/a"),"n/a",I573/AC573)</f>
        <v>17</v>
      </c>
      <c r="AB573" s="888">
        <v>9</v>
      </c>
      <c r="AC573" s="866">
        <v>1.4</v>
      </c>
      <c r="AD573" s="866" t="s">
        <v>136</v>
      </c>
      <c r="AE573" s="866">
        <v>3.06</v>
      </c>
      <c r="AF573" s="866">
        <v>2.15</v>
      </c>
      <c r="AG573" s="866">
        <v>13</v>
      </c>
      <c r="AH573" s="866">
        <v>13.5</v>
      </c>
      <c r="AI573" s="866">
        <v>5.04</v>
      </c>
      <c r="AJ573" s="866">
        <v>10.100000000000001</v>
      </c>
      <c r="AK573" s="866" t="s">
        <v>136</v>
      </c>
      <c r="AL573" s="879">
        <v>193.02</v>
      </c>
      <c r="AM573" s="873">
        <v>2.7</v>
      </c>
      <c r="AN573" s="866">
        <v>1.29</v>
      </c>
      <c r="AO573" s="740">
        <f>IF(U573="n/a","n/a",IF(AA573&lt;0,"n/a",IF(AA573="n/a","n/a",J573+U573-AA573)))</f>
        <v>-8.0649667656055932</v>
      </c>
      <c r="AP573" s="741">
        <f>IF(U573="n/a","n/a",J573+U573)</f>
        <v>8.9350332343944068</v>
      </c>
      <c r="AQ573" s="889">
        <f>IF(OR(AC573&lt;0.01,AF573="n/a"),"n/a",(I573/SQRT(22.5*AC573*(I573/AF573))-1)*100)</f>
        <v>27.453695295367741</v>
      </c>
      <c r="AR573" s="651">
        <f>INDEX(Historical!$C$7:$C$1256,MATCH(B573,Historical!$B$7:$B$1278,0))*IF(AH573="n/a",1.03,IF(AH573&lt;0,1.01,IF(AH573&gt;10,1.1,(1+AH573/100))))</f>
        <v>0.72600000000000009</v>
      </c>
      <c r="AS573" s="887">
        <f>IF($AI573="n/a",1.03*AR573,IF($AI573&lt;0,1.01*AR573,IF($AI573&gt;10,1.1*AR573,(1+$AI573/100)*AR573)))</f>
        <v>0.76259040000000011</v>
      </c>
      <c r="AT573" s="887">
        <f>IF($AK573="n/a",1.03*AS573,IF($AK573&lt;0,1.01*AS573,IF($AK573&gt;10,1.1*AS573,(1+$AK573/100)*AS573)))</f>
        <v>0.78546811200000011</v>
      </c>
      <c r="AU573" s="887">
        <f>IF($AK573="n/a",1.03*AT573,IF($AK573&lt;0,1.01*AT573,IF($AK573&gt;10,1.1*AT573,(1+$AK573/100)*AT573)))</f>
        <v>0.80903215536000017</v>
      </c>
      <c r="AV573" s="887">
        <f>IF($AK573="n/a",1.03*AU573,IF($AK573&lt;0,1.01*AU573,IF($AK573&gt;10,1.1*AU573,(1+$AK573/100)*AU573)))</f>
        <v>0.8333031200208002</v>
      </c>
      <c r="AW573" s="651">
        <f>SUM(AR573:AV573)</f>
        <v>3.9163937873808008</v>
      </c>
      <c r="AX573" s="748">
        <f>AW573/I573*100</f>
        <v>16.455436081431934</v>
      </c>
      <c r="AY573" s="935">
        <v>-0.51</v>
      </c>
      <c r="AZ573" s="873">
        <v>5.43</v>
      </c>
      <c r="BA573" s="873">
        <v>-25.580000000000002</v>
      </c>
      <c r="BB573" s="873">
        <v>0.33</v>
      </c>
      <c r="BC573" s="873">
        <v>-4.96</v>
      </c>
      <c r="BE573" s="624">
        <v>2004</v>
      </c>
      <c r="BF573" s="899">
        <f>IF(BE573&gt;2008,0,IF(BE573&gt;2001,1,IF(BE573&gt;1990,2,IF(BE573&gt;1980,3,IF(BE573&gt;1973,4,IF(BE573&gt;1970,5,IF(BE573&gt;1960,6,IF(BE573&gt;1958,7,IF(BE573&gt;1953,8,9)))))))))</f>
        <v>1</v>
      </c>
      <c r="BG573" s="883">
        <v>4.2</v>
      </c>
    </row>
    <row r="574" spans="1:59" ht="11.25" customHeight="1" x14ac:dyDescent="0.2">
      <c r="A574" s="872" t="s">
        <v>775</v>
      </c>
      <c r="B574" s="876" t="s">
        <v>776</v>
      </c>
      <c r="C574" s="933" t="s">
        <v>123</v>
      </c>
      <c r="D574" s="933" t="s">
        <v>4358</v>
      </c>
      <c r="E574" s="733">
        <v>19</v>
      </c>
      <c r="F574" s="1158">
        <v>167</v>
      </c>
      <c r="G574" s="1127" t="s">
        <v>106</v>
      </c>
      <c r="H574" s="1127" t="s">
        <v>106</v>
      </c>
      <c r="I574" s="875">
        <v>118.81</v>
      </c>
      <c r="J574" s="651">
        <f>(M574/I574)*100</f>
        <v>0.94268159245854743</v>
      </c>
      <c r="K574" s="878">
        <v>0.28000000000000003</v>
      </c>
      <c r="L574" s="888">
        <v>4</v>
      </c>
      <c r="M574" s="642">
        <f>K574*L574</f>
        <v>1.1200000000000001</v>
      </c>
      <c r="N574" s="871" t="s">
        <v>423</v>
      </c>
      <c r="O574" s="734">
        <v>0.26500000000000001</v>
      </c>
      <c r="P574" s="862">
        <v>43831</v>
      </c>
      <c r="Q574" s="862">
        <v>43846</v>
      </c>
      <c r="R574" s="642">
        <f>(K574-O574)/O574*100</f>
        <v>5.660377358490571</v>
      </c>
      <c r="S574" s="701">
        <f>IF(INDEX(Historical!$D$7:$D$1254,MATCH(B574,Historical!$B$7:$B$1278,0))=0,"n/a",(INDEX(Historical!$C$7:$C$1256,MATCH(B574,Historical!$B$7:$B$1278,0))/INDEX(Historical!$D$7:$D$1254,MATCH(B574,Historical!$B$7:$B$1278,0))-1)*100)</f>
        <v>6.0000000000000053</v>
      </c>
      <c r="T574" s="701">
        <f>IF(INDEX(Historical!$F$7:$F$1247,MATCH(B574,Historical!$B$7:$B$1278,0))=0,"n/a",((INDEX(Historical!$C$7:$C$1256,MATCH(B574,Historical!$B$7:$B$1278,0))/INDEX(Historical!$F$7:$F$1247,MATCH(B574,Historical!$B$7:$B$1278,0)))^(1/3)-1)*100)</f>
        <v>4.8349307472692393</v>
      </c>
      <c r="U574" s="701">
        <f>IF(INDEX(Historical!$H$7:$H$1247,MATCH(B574,Historical!$B$7:$B$1278,0))=0,"n/a",((INDEX(Historical!$C$7:$C$1256,MATCH(B574,Historical!$B$7:$B$1278,0))/INDEX(Historical!$H$7:$H$1247,MATCH(B574,Historical!$B$7:$B$1278,0)))^(1/5)-1)*100)</f>
        <v>4.762370263962179</v>
      </c>
      <c r="V574" s="701">
        <f>IF(INDEX(Historical!$O$7:$O$1247,MATCH(B574,Historical!$B$7:$B$1278,0))=0,"n/a",((INDEX(Historical!$C$7:$C$1256,MATCH(B574,Historical!$B$7:$B$1278,0))/INDEX(Historical!$O$7:$O$1247,MATCH(B574,Historical!$B$7:$B$1278,0)))^(1/10)-1)*100)</f>
        <v>12.723791686028797</v>
      </c>
      <c r="W574" s="702">
        <f>IF(OR(U574&lt;=0,U574="n/a",V574&lt;=0,V574="n/a"),"n/a",U574/V574)</f>
        <v>0.37428860684597981</v>
      </c>
      <c r="X574" s="703">
        <f>IF(OR(AJ574&lt;=0,AJ574="n/a",U574&lt;=0,U574="n/a"),"n/a",U574/AJ574)</f>
        <v>0.24675493595658957</v>
      </c>
      <c r="Y574" s="661"/>
      <c r="Z574" s="651">
        <f>IF(OR(AC574&lt;0.01,AC574="n/a"),"n/a",M574/AC574*100)</f>
        <v>58.031088082901562</v>
      </c>
      <c r="AA574" s="887">
        <f>IF(OR(AC574&lt;0.01,AC574="n/a"),"n/a",I574/AC574)</f>
        <v>61.559585492227981</v>
      </c>
      <c r="AB574" s="888">
        <v>6</v>
      </c>
      <c r="AC574" s="866">
        <v>1.93</v>
      </c>
      <c r="AD574" s="866">
        <v>7.69</v>
      </c>
      <c r="AE574" s="866">
        <v>15.6</v>
      </c>
      <c r="AF574" s="866">
        <v>3.43</v>
      </c>
      <c r="AG574" s="866">
        <v>8.9</v>
      </c>
      <c r="AH574" s="868">
        <v>34.699999999999996</v>
      </c>
      <c r="AI574" s="868">
        <v>1.8800000000000001</v>
      </c>
      <c r="AJ574" s="866">
        <v>19.3</v>
      </c>
      <c r="AK574" s="866">
        <v>8</v>
      </c>
      <c r="AL574" s="879">
        <v>7780</v>
      </c>
      <c r="AM574" s="873">
        <v>0.2</v>
      </c>
      <c r="AN574" s="866">
        <v>0.13</v>
      </c>
      <c r="AO574" s="740">
        <f>IF(U574="n/a","n/a",IF(AA574&lt;0,"n/a",IF(AA574="n/a","n/a",J574+U574-AA574)))</f>
        <v>-55.854533635807257</v>
      </c>
      <c r="AP574" s="741">
        <f>IF(U574="n/a","n/a",J574+U574)</f>
        <v>5.7050518564207264</v>
      </c>
      <c r="AQ574" s="889">
        <f>IF(OR(AC574&lt;0.01,AF574="n/a"),"n/a",(I574/SQRT(22.5*AC574*(I574/AF574))-1)*100)</f>
        <v>206.3399551249066</v>
      </c>
      <c r="AR574" s="651">
        <f>INDEX(Historical!$C$7:$C$1256,MATCH(B574,Historical!$B$7:$B$1278,0))*IF(AH574="n/a",1.03,IF(AH574&lt;0,1.01,IF(AH574&gt;10,1.1,(1+AH574/100))))</f>
        <v>1.1660000000000001</v>
      </c>
      <c r="AS574" s="887">
        <f>IF($AI574="n/a",1.03*AR574,IF($AI574&lt;0,1.01*AR574,IF($AI574&gt;10,1.1*AR574,(1+$AI574/100)*AR574)))</f>
        <v>1.1879208000000001</v>
      </c>
      <c r="AT574" s="887">
        <f>IF($AK574="n/a",1.03*AS574,IF($AK574&lt;0,1.01*AS574,IF($AK574&gt;10,1.1*AS574,(1+$AK574/100)*AS574)))</f>
        <v>1.2829544640000001</v>
      </c>
      <c r="AU574" s="887">
        <f>IF($AK574="n/a",1.03*AT574,IF($AK574&lt;0,1.01*AT574,IF($AK574&gt;10,1.1*AT574,(1+$AK574/100)*AT574)))</f>
        <v>1.3855908211200003</v>
      </c>
      <c r="AV574" s="887">
        <f>IF($AK574="n/a",1.03*AU574,IF($AK574&lt;0,1.01*AU574,IF($AK574&gt;10,1.1*AU574,(1+$AK574/100)*AU574)))</f>
        <v>1.4964380868096003</v>
      </c>
      <c r="AW574" s="651">
        <f>SUM(AR574:AV574)</f>
        <v>6.5189041719296004</v>
      </c>
      <c r="AX574" s="748">
        <f>AW574/I574*100</f>
        <v>5.4868312195350564</v>
      </c>
      <c r="AY574" s="935">
        <v>0.87</v>
      </c>
      <c r="AZ574" s="873">
        <v>98.75</v>
      </c>
      <c r="BA574" s="873">
        <v>-19.53</v>
      </c>
      <c r="BB574" s="873">
        <v>-5.47</v>
      </c>
      <c r="BC574" s="873">
        <v>-0.13999999999999999</v>
      </c>
      <c r="BE574" s="624">
        <v>2002</v>
      </c>
      <c r="BF574" s="899">
        <f>IF(BE574&gt;2008,0,IF(BE574&gt;2001,1,IF(BE574&gt;1990,2,IF(BE574&gt;1980,3,IF(BE574&gt;1973,4,IF(BE574&gt;1970,5,IF(BE574&gt;1960,6,IF(BE574&gt;1958,7,IF(BE574&gt;1953,8,9)))))))))</f>
        <v>1</v>
      </c>
      <c r="BG574" s="883">
        <v>7.7</v>
      </c>
    </row>
    <row r="575" spans="1:59" ht="11.25" customHeight="1" x14ac:dyDescent="0.2">
      <c r="A575" s="864" t="s">
        <v>1605</v>
      </c>
      <c r="B575" s="876" t="s">
        <v>4609</v>
      </c>
      <c r="C575" s="933" t="s">
        <v>112</v>
      </c>
      <c r="D575" s="933" t="s">
        <v>4364</v>
      </c>
      <c r="E575" s="733">
        <v>10</v>
      </c>
      <c r="F575" s="1158">
        <v>333</v>
      </c>
      <c r="G575" s="1182" t="s">
        <v>106</v>
      </c>
      <c r="H575" s="1182" t="s">
        <v>106</v>
      </c>
      <c r="I575" s="875">
        <v>10.74</v>
      </c>
      <c r="J575" s="651">
        <f>(M575/I575)*100</f>
        <v>5.2141527001862196</v>
      </c>
      <c r="K575" s="878">
        <v>0.14000000000000001</v>
      </c>
      <c r="L575" s="888">
        <v>4</v>
      </c>
      <c r="M575" s="642">
        <f>K575*L575</f>
        <v>0.56000000000000005</v>
      </c>
      <c r="N575" s="871" t="s">
        <v>707</v>
      </c>
      <c r="O575" s="734">
        <v>0.13</v>
      </c>
      <c r="P575" s="867">
        <v>43698</v>
      </c>
      <c r="Q575" s="867">
        <v>43727</v>
      </c>
      <c r="R575" s="642">
        <f>(K575-O575)/O575*100</f>
        <v>7.6923076923076987</v>
      </c>
      <c r="S575" s="701">
        <f>IF(INDEX(Historical!$D$7:$D$1254,MATCH(B575,Historical!$B$7:$B$1278,0))=0,"n/a",(INDEX(Historical!$C$7:$C$1256,MATCH(B575,Historical!$B$7:$B$1278,0))/INDEX(Historical!$D$7:$D$1254,MATCH(B575,Historical!$B$7:$B$1278,0))-1)*100)</f>
        <v>8.0000000000000071</v>
      </c>
      <c r="T575" s="701">
        <f>IF(INDEX(Historical!$F$7:$F$1247,MATCH(B575,Historical!$B$7:$B$1278,0))=0,"n/a",((INDEX(Historical!$C$7:$C$1256,MATCH(B575,Historical!$B$7:$B$1278,0))/INDEX(Historical!$F$7:$F$1247,MATCH(B575,Historical!$B$7:$B$1278,0)))^(1/3)-1)*100)</f>
        <v>8.7380373002892142</v>
      </c>
      <c r="U575" s="701">
        <f>IF(INDEX(Historical!$H$7:$H$1247,MATCH(B575,Historical!$B$7:$B$1278,0))=0,"n/a",((INDEX(Historical!$C$7:$C$1256,MATCH(B575,Historical!$B$7:$B$1278,0))/INDEX(Historical!$H$7:$H$1247,MATCH(B575,Historical!$B$7:$B$1278,0)))^(1/5)-1)*100)</f>
        <v>12.474611314209483</v>
      </c>
      <c r="V575" s="701" t="str">
        <f>IF(INDEX(Historical!$O$7:$O$1247,MATCH(B575,Historical!$B$7:$B$1278,0))=0,"n/a",((INDEX(Historical!$C$7:$C$1256,MATCH(B575,Historical!$B$7:$B$1278,0))/INDEX(Historical!$O$7:$O$1247,MATCH(B575,Historical!$B$7:$B$1278,0)))^(1/10)-1)*100)</f>
        <v>n/a</v>
      </c>
      <c r="W575" s="702" t="str">
        <f>IF(OR(U575&lt;=0,U575="n/a",V575&lt;=0,V575="n/a"),"n/a",U575/V575)</f>
        <v>n/a</v>
      </c>
      <c r="X575" s="703">
        <f>IF(OR(AJ575&lt;=0,AJ575="n/a",U575&lt;=0,U575="n/a"),"n/a",U575/AJ575)</f>
        <v>3.1186528285523707</v>
      </c>
      <c r="Y575" s="664"/>
      <c r="Z575" s="651">
        <f>IF(OR(AC575&lt;0.01,AC575="n/a"),"n/a",M575/AC575*100)</f>
        <v>70.886075949367083</v>
      </c>
      <c r="AA575" s="887">
        <f>IF(OR(AC575&lt;0.01,AC575="n/a"),"n/a",I575/AC575)</f>
        <v>13.594936708860759</v>
      </c>
      <c r="AB575" s="888">
        <v>5</v>
      </c>
      <c r="AC575" s="866">
        <v>0.79</v>
      </c>
      <c r="AD575" s="866">
        <v>1.7</v>
      </c>
      <c r="AE575" s="866">
        <v>0.52</v>
      </c>
      <c r="AF575" s="866">
        <v>1.1200000000000001</v>
      </c>
      <c r="AG575" s="866" t="s">
        <v>136</v>
      </c>
      <c r="AH575" s="866">
        <v>-10.199999999999999</v>
      </c>
      <c r="AI575" s="866">
        <v>52.61</v>
      </c>
      <c r="AJ575" s="866">
        <v>4</v>
      </c>
      <c r="AK575" s="866">
        <v>8</v>
      </c>
      <c r="AL575" s="879">
        <v>352.7</v>
      </c>
      <c r="AM575" s="873">
        <v>6.45</v>
      </c>
      <c r="AN575" s="866">
        <v>0.28000000000000003</v>
      </c>
      <c r="AO575" s="740">
        <f>IF(U575="n/a","n/a",IF(AA575&lt;0,"n/a",IF(AA575="n/a","n/a",J575+U575-AA575)))</f>
        <v>4.0938273055349423</v>
      </c>
      <c r="AP575" s="741">
        <f>IF(U575="n/a","n/a",J575+U575)</f>
        <v>17.688764014395701</v>
      </c>
      <c r="AQ575" s="889">
        <f>IF(OR(AC575&lt;0.01,AF575="n/a"),"n/a",(I575/SQRT(22.5*AC575*(I575/AF575))-1)*100)</f>
        <v>-17.736658322395847</v>
      </c>
      <c r="AR575" s="651">
        <f>INDEX(Historical!$C$7:$C$1256,MATCH(B575,Historical!$B$7:$B$1278,0))*IF(AH575="n/a",1.03,IF(AH575&lt;0,1.01,IF(AH575&gt;10,1.1,(1+AH575/100))))</f>
        <v>0.5454</v>
      </c>
      <c r="AS575" s="887">
        <f>IF($AI575="n/a",1.03*AR575,IF($AI575&lt;0,1.01*AR575,IF($AI575&gt;10,1.1*AR575,(1+$AI575/100)*AR575)))</f>
        <v>0.59994000000000003</v>
      </c>
      <c r="AT575" s="887">
        <f>IF($AK575="n/a",1.03*AS575,IF($AK575&lt;0,1.01*AS575,IF($AK575&gt;10,1.1*AS575,(1+$AK575/100)*AS575)))</f>
        <v>0.64793520000000004</v>
      </c>
      <c r="AU575" s="887">
        <f>IF($AK575="n/a",1.03*AT575,IF($AK575&lt;0,1.01*AT575,IF($AK575&gt;10,1.1*AT575,(1+$AK575/100)*AT575)))</f>
        <v>0.69977001600000011</v>
      </c>
      <c r="AV575" s="887">
        <f>IF($AK575="n/a",1.03*AU575,IF($AK575&lt;0,1.01*AU575,IF($AK575&gt;10,1.1*AU575,(1+$AK575/100)*AU575)))</f>
        <v>0.75575161728000018</v>
      </c>
      <c r="AW575" s="651">
        <f>SUM(AR575:AV575)</f>
        <v>3.2487968332800001</v>
      </c>
      <c r="AX575" s="748">
        <f>AW575/I575*100</f>
        <v>30.249504965363126</v>
      </c>
      <c r="AY575" s="935">
        <v>1.01</v>
      </c>
      <c r="AZ575" s="873">
        <v>24.02</v>
      </c>
      <c r="BA575" s="873">
        <v>-39.729999999999997</v>
      </c>
      <c r="BB575" s="873">
        <v>-8.7200000000000006</v>
      </c>
      <c r="BC575" s="873">
        <v>-9.07</v>
      </c>
      <c r="BE575" s="624">
        <v>2010</v>
      </c>
      <c r="BF575" s="899">
        <f>IF(BE575&gt;2008,0,IF(BE575&gt;2001,1,IF(BE575&gt;1990,2,IF(BE575&gt;1980,3,IF(BE575&gt;1973,4,IF(BE575&gt;1970,5,IF(BE575&gt;1960,6,IF(BE575&gt;1958,7,IF(BE575&gt;1953,8,9)))))))))</f>
        <v>0</v>
      </c>
      <c r="BG575" s="883" t="s">
        <v>136</v>
      </c>
    </row>
    <row r="576" spans="1:59" ht="11.25" customHeight="1" x14ac:dyDescent="0.2">
      <c r="A576" s="872" t="s">
        <v>767</v>
      </c>
      <c r="B576" s="876" t="s">
        <v>768</v>
      </c>
      <c r="C576" s="933" t="s">
        <v>112</v>
      </c>
      <c r="D576" s="933" t="s">
        <v>4364</v>
      </c>
      <c r="E576" s="733">
        <v>17</v>
      </c>
      <c r="F576" s="1158">
        <v>210</v>
      </c>
      <c r="G576" s="1155" t="s">
        <v>106</v>
      </c>
      <c r="H576" s="1155" t="s">
        <v>106</v>
      </c>
      <c r="I576" s="875">
        <v>50.69</v>
      </c>
      <c r="J576" s="651">
        <f>(M576/I576)*100</f>
        <v>2.6829749457486689</v>
      </c>
      <c r="K576" s="878">
        <v>0.34</v>
      </c>
      <c r="L576" s="888">
        <v>4</v>
      </c>
      <c r="M576" s="642">
        <f>K576*L576</f>
        <v>1.36</v>
      </c>
      <c r="N576" s="871" t="s">
        <v>148</v>
      </c>
      <c r="O576" s="734">
        <v>0.31</v>
      </c>
      <c r="P576" s="862">
        <v>43885</v>
      </c>
      <c r="Q576" s="862">
        <v>43906</v>
      </c>
      <c r="R576" s="642">
        <f>(K576-O576)/O576*100</f>
        <v>9.6774193548387171</v>
      </c>
      <c r="S576" s="701">
        <f>IF(INDEX(Historical!$D$7:$D$1254,MATCH(B576,Historical!$B$7:$B$1278,0))=0,"n/a",(INDEX(Historical!$C$7:$C$1256,MATCH(B576,Historical!$B$7:$B$1278,0))/INDEX(Historical!$D$7:$D$1254,MATCH(B576,Historical!$B$7:$B$1278,0))-1)*100)</f>
        <v>10.714285714285698</v>
      </c>
      <c r="T576" s="701">
        <f>IF(INDEX(Historical!$F$7:$F$1247,MATCH(B576,Historical!$B$7:$B$1278,0))=0,"n/a",((INDEX(Historical!$C$7:$C$1256,MATCH(B576,Historical!$B$7:$B$1278,0))/INDEX(Historical!$F$7:$F$1247,MATCH(B576,Historical!$B$7:$B$1278,0)))^(1/3)-1)*100)</f>
        <v>12.110512440831279</v>
      </c>
      <c r="U576" s="701">
        <f>IF(INDEX(Historical!$H$7:$H$1247,MATCH(B576,Historical!$B$7:$B$1278,0))=0,"n/a",((INDEX(Historical!$C$7:$C$1256,MATCH(B576,Historical!$B$7:$B$1278,0))/INDEX(Historical!$H$7:$H$1247,MATCH(B576,Historical!$B$7:$B$1278,0)))^(1/5)-1)*100)</f>
        <v>11.485359272536089</v>
      </c>
      <c r="V576" s="701">
        <f>IF(INDEX(Historical!$O$7:$O$1247,MATCH(B576,Historical!$B$7:$B$1278,0))=0,"n/a",((INDEX(Historical!$C$7:$C$1256,MATCH(B576,Historical!$B$7:$B$1278,0))/INDEX(Historical!$O$7:$O$1247,MATCH(B576,Historical!$B$7:$B$1278,0)))^(1/10)-1)*100)</f>
        <v>9.9557752157197967</v>
      </c>
      <c r="W576" s="702">
        <f>IF(OR(U576&lt;=0,U576="n/a",V576&lt;=0,V576="n/a"),"n/a",U576/V576)</f>
        <v>1.153637865828985</v>
      </c>
      <c r="X576" s="703">
        <f>IF(OR(AJ576&lt;=0,AJ576="n/a",U576&lt;=0,U576="n/a"),"n/a",U576/AJ576)</f>
        <v>0.99011717866690407</v>
      </c>
      <c r="Y576" s="876"/>
      <c r="Z576" s="651">
        <f>IF(OR(AC576&lt;0.01,AC576="n/a"),"n/a",M576/AC576*100)</f>
        <v>47.719298245614041</v>
      </c>
      <c r="AA576" s="887">
        <f>IF(OR(AC576&lt;0.01,AC576="n/a"),"n/a",I576/AC576)</f>
        <v>17.785964912280701</v>
      </c>
      <c r="AB576" s="888">
        <v>12</v>
      </c>
      <c r="AC576" s="866">
        <v>2.85</v>
      </c>
      <c r="AD576" s="866">
        <v>6.59</v>
      </c>
      <c r="AE576" s="866">
        <v>1.19</v>
      </c>
      <c r="AF576" s="866">
        <v>4.95</v>
      </c>
      <c r="AG576" s="866">
        <v>38.299999999999997</v>
      </c>
      <c r="AH576" s="866">
        <v>8.1</v>
      </c>
      <c r="AI576" s="866">
        <v>20.95</v>
      </c>
      <c r="AJ576" s="866">
        <v>11.600000000000001</v>
      </c>
      <c r="AK576" s="866">
        <v>2.7</v>
      </c>
      <c r="AL576" s="879">
        <v>6330</v>
      </c>
      <c r="AM576" s="873">
        <v>0.3</v>
      </c>
      <c r="AN576" s="866">
        <v>0</v>
      </c>
      <c r="AO576" s="740">
        <f>IF(U576="n/a","n/a",IF(AA576&lt;0,"n/a",IF(AA576="n/a","n/a",J576+U576-AA576)))</f>
        <v>-3.6176306939959435</v>
      </c>
      <c r="AP576" s="741">
        <f>IF(U576="n/a","n/a",J576+U576)</f>
        <v>14.168334218284757</v>
      </c>
      <c r="AQ576" s="889">
        <f>IF(OR(AC576&lt;0.01,AF576="n/a"),"n/a",(I576/SQRT(22.5*AC576*(I576/AF576))-1)*100)</f>
        <v>97.810825808441408</v>
      </c>
      <c r="AR576" s="651">
        <f>INDEX(Historical!$C$7:$C$1256,MATCH(B576,Historical!$B$7:$B$1278,0))*IF(AH576="n/a",1.03,IF(AH576&lt;0,1.01,IF(AH576&gt;10,1.1,(1+AH576/100))))</f>
        <v>1.3404399999999999</v>
      </c>
      <c r="AS576" s="887">
        <f>IF($AI576="n/a",1.03*AR576,IF($AI576&lt;0,1.01*AR576,IF($AI576&gt;10,1.1*AR576,(1+$AI576/100)*AR576)))</f>
        <v>1.4744839999999999</v>
      </c>
      <c r="AT576" s="887">
        <f>IF($AK576="n/a",1.03*AS576,IF($AK576&lt;0,1.01*AS576,IF($AK576&gt;10,1.1*AS576,(1+$AK576/100)*AS576)))</f>
        <v>1.5142950679999998</v>
      </c>
      <c r="AU576" s="887">
        <f>IF($AK576="n/a",1.03*AT576,IF($AK576&lt;0,1.01*AT576,IF($AK576&gt;10,1.1*AT576,(1+$AK576/100)*AT576)))</f>
        <v>1.5551810348359996</v>
      </c>
      <c r="AV576" s="887">
        <f>IF($AK576="n/a",1.03*AU576,IF($AK576&lt;0,1.01*AU576,IF($AK576&gt;10,1.1*AU576,(1+$AK576/100)*AU576)))</f>
        <v>1.5971709227765714</v>
      </c>
      <c r="AW576" s="651">
        <f>SUM(AR576:AV576)</f>
        <v>7.4815710256125705</v>
      </c>
      <c r="AX576" s="748">
        <f>AW576/I576*100</f>
        <v>14.759461482763012</v>
      </c>
      <c r="AY576" s="935">
        <v>1.59</v>
      </c>
      <c r="AZ576" s="873">
        <v>56.55</v>
      </c>
      <c r="BA576" s="873">
        <v>-20.599999999999998</v>
      </c>
      <c r="BB576" s="873">
        <v>-6.13</v>
      </c>
      <c r="BC576" s="873">
        <v>-1.3599999999999999</v>
      </c>
      <c r="BE576" s="624">
        <v>2004</v>
      </c>
      <c r="BF576" s="899">
        <f>IF(BE576&gt;2008,0,IF(BE576&gt;2001,1,IF(BE576&gt;1990,2,IF(BE576&gt;1980,3,IF(BE576&gt;1973,4,IF(BE576&gt;1970,5,IF(BE576&gt;1960,6,IF(BE576&gt;1958,7,IF(BE576&gt;1953,8,9)))))))))</f>
        <v>1</v>
      </c>
      <c r="BG576" s="883">
        <v>18.7</v>
      </c>
    </row>
    <row r="577" spans="1:59" ht="11.25" customHeight="1" x14ac:dyDescent="0.2">
      <c r="A577" s="872" t="s">
        <v>1595</v>
      </c>
      <c r="B577" s="876" t="s">
        <v>1596</v>
      </c>
      <c r="C577" s="933" t="s">
        <v>108</v>
      </c>
      <c r="D577" s="933" t="s">
        <v>4337</v>
      </c>
      <c r="E577" s="733">
        <v>8</v>
      </c>
      <c r="F577" s="1158">
        <v>523</v>
      </c>
      <c r="G577" s="1136" t="s">
        <v>106</v>
      </c>
      <c r="H577" s="1136" t="s">
        <v>106</v>
      </c>
      <c r="I577" s="875">
        <v>76.44</v>
      </c>
      <c r="J577" s="651">
        <f>(M577/I577)*100</f>
        <v>1.9361590790162218</v>
      </c>
      <c r="K577" s="878">
        <v>0.37</v>
      </c>
      <c r="L577" s="888">
        <v>4</v>
      </c>
      <c r="M577" s="642">
        <f>K577*L577</f>
        <v>1.48</v>
      </c>
      <c r="N577" s="871" t="s">
        <v>568</v>
      </c>
      <c r="O577" s="734">
        <v>0.34</v>
      </c>
      <c r="P577" s="619">
        <v>43829</v>
      </c>
      <c r="Q577" s="619">
        <v>43845</v>
      </c>
      <c r="R577" s="642">
        <f>(K577-O577)/O577*100</f>
        <v>8.8235294117646959</v>
      </c>
      <c r="S577" s="701">
        <f>IF(INDEX(Historical!$D$7:$D$1254,MATCH(B577,Historical!$B$7:$B$1278,0))=0,"n/a",(INDEX(Historical!$C$7:$C$1256,MATCH(B577,Historical!$B$7:$B$1278,0))/INDEX(Historical!$D$7:$D$1254,MATCH(B577,Historical!$B$7:$B$1278,0))-1)*100)</f>
        <v>23.636363636363633</v>
      </c>
      <c r="T577" s="701">
        <f>IF(INDEX(Historical!$F$7:$F$1247,MATCH(B577,Historical!$B$7:$B$1278,0))=0,"n/a",((INDEX(Historical!$C$7:$C$1256,MATCH(B577,Historical!$B$7:$B$1278,0))/INDEX(Historical!$F$7:$F$1247,MATCH(B577,Historical!$B$7:$B$1278,0)))^(1/3)-1)*100)</f>
        <v>19.348319192733697</v>
      </c>
      <c r="U577" s="701">
        <f>IF(INDEX(Historical!$H$7:$H$1247,MATCH(B577,Historical!$B$7:$B$1278,0))=0,"n/a",((INDEX(Historical!$C$7:$C$1256,MATCH(B577,Historical!$B$7:$B$1278,0))/INDEX(Historical!$H$7:$H$1247,MATCH(B577,Historical!$B$7:$B$1278,0)))^(1/5)-1)*100)</f>
        <v>16.271101521949817</v>
      </c>
      <c r="V577" s="701">
        <f>IF(INDEX(Historical!$O$7:$O$1247,MATCH(B577,Historical!$B$7:$B$1278,0))=0,"n/a",((INDEX(Historical!$C$7:$C$1256,MATCH(B577,Historical!$B$7:$B$1278,0))/INDEX(Historical!$O$7:$O$1247,MATCH(B577,Historical!$B$7:$B$1278,0)))^(1/10)-1)*100)</f>
        <v>11.946011082672413</v>
      </c>
      <c r="W577" s="702">
        <f>IF(OR(U577&lt;=0,U577="n/a",V577&lt;=0,V577="n/a"),"n/a",U577/V577)</f>
        <v>1.3620531078822544</v>
      </c>
      <c r="X577" s="703">
        <f>IF(OR(AJ577&lt;=0,AJ577="n/a",U577&lt;=0,U577="n/a"),"n/a",U577/AJ577)</f>
        <v>0.98018683867167566</v>
      </c>
      <c r="Y577" s="661"/>
      <c r="Z577" s="651">
        <f>IF(OR(AC577&lt;0.01,AC577="n/a"),"n/a",M577/AC577*100)</f>
        <v>23.948220064724921</v>
      </c>
      <c r="AA577" s="887">
        <f>IF(OR(AC577&lt;0.01,AC577="n/a"),"n/a",I577/AC577)</f>
        <v>12.368932038834952</v>
      </c>
      <c r="AB577" s="888">
        <v>9</v>
      </c>
      <c r="AC577" s="866">
        <v>6.18</v>
      </c>
      <c r="AD577" s="866" t="s">
        <v>136</v>
      </c>
      <c r="AE577" s="866">
        <v>1.28</v>
      </c>
      <c r="AF577" s="866">
        <v>1.5</v>
      </c>
      <c r="AG577" s="866">
        <v>12.8</v>
      </c>
      <c r="AH577" s="866">
        <v>11</v>
      </c>
      <c r="AI577" s="866">
        <v>4.66</v>
      </c>
      <c r="AJ577" s="866">
        <v>16.600000000000001</v>
      </c>
      <c r="AK577" s="866">
        <v>-3.8699999999999997</v>
      </c>
      <c r="AL577" s="879">
        <v>10400</v>
      </c>
      <c r="AM577" s="873">
        <v>0.1</v>
      </c>
      <c r="AN577" s="866">
        <v>4.1100000000000003</v>
      </c>
      <c r="AO577" s="740">
        <f>IF(U577="n/a","n/a",IF(AA577&lt;0,"n/a",IF(AA577="n/a","n/a",J577+U577-AA577)))</f>
        <v>5.8383285621310854</v>
      </c>
      <c r="AP577" s="741">
        <f>IF(U577="n/a","n/a",J577+U577)</f>
        <v>18.207260600966038</v>
      </c>
      <c r="AQ577" s="889">
        <f>IF(OR(AC577&lt;0.01,AF577="n/a"),"n/a",(I577/SQRT(22.5*AC577*(I577/AF577))-1)*100)</f>
        <v>-9.1927607921227672</v>
      </c>
      <c r="AR577" s="651">
        <f>INDEX(Historical!$C$7:$C$1256,MATCH(B577,Historical!$B$7:$B$1278,0))*IF(AH577="n/a",1.03,IF(AH577&lt;0,1.01,IF(AH577&gt;10,1.1,(1+AH577/100))))</f>
        <v>1.4960000000000002</v>
      </c>
      <c r="AS577" s="887">
        <f>IF($AI577="n/a",1.03*AR577,IF($AI577&lt;0,1.01*AR577,IF($AI577&gt;10,1.1*AR577,(1+$AI577/100)*AR577)))</f>
        <v>1.5657136000000003</v>
      </c>
      <c r="AT577" s="887">
        <f>IF($AK577="n/a",1.03*AS577,IF($AK577&lt;0,1.01*AS577,IF($AK577&gt;10,1.1*AS577,(1+$AK577/100)*AS577)))</f>
        <v>1.5813707360000002</v>
      </c>
      <c r="AU577" s="887">
        <f>IF($AK577="n/a",1.03*AT577,IF($AK577&lt;0,1.01*AT577,IF($AK577&gt;10,1.1*AT577,(1+$AK577/100)*AT577)))</f>
        <v>1.5971844433600002</v>
      </c>
      <c r="AV577" s="887">
        <f>IF($AK577="n/a",1.03*AU577,IF($AK577&lt;0,1.01*AU577,IF($AK577&gt;10,1.1*AU577,(1+$AK577/100)*AU577)))</f>
        <v>1.6131562877936003</v>
      </c>
      <c r="AW577" s="651">
        <f>SUM(AR577:AV577)</f>
        <v>7.8534250671536014</v>
      </c>
      <c r="AX577" s="748">
        <f>AW577/I577*100</f>
        <v>10.273973138610154</v>
      </c>
      <c r="AY577" s="935">
        <v>1.34</v>
      </c>
      <c r="AZ577" s="873">
        <v>41.010000000000005</v>
      </c>
      <c r="BA577" s="873">
        <v>-25.39</v>
      </c>
      <c r="BB577" s="873">
        <v>1.21</v>
      </c>
      <c r="BC577" s="873">
        <v>2.8400000000000003</v>
      </c>
      <c r="BE577" s="624">
        <v>2013</v>
      </c>
      <c r="BF577" s="899">
        <f>IF(BE577&gt;2008,0,IF(BE577&gt;2001,1,IF(BE577&gt;1990,2,IF(BE577&gt;1980,3,IF(BE577&gt;1973,4,IF(BE577&gt;1970,5,IF(BE577&gt;1960,6,IF(BE577&gt;1958,7,IF(BE577&gt;1953,8,9)))))))))</f>
        <v>0</v>
      </c>
      <c r="BG577" s="883">
        <v>2</v>
      </c>
    </row>
    <row r="578" spans="1:59" ht="11.25" customHeight="1" x14ac:dyDescent="0.2">
      <c r="A578" s="864" t="s">
        <v>323</v>
      </c>
      <c r="B578" s="876" t="s">
        <v>324</v>
      </c>
      <c r="C578" s="933" t="s">
        <v>108</v>
      </c>
      <c r="D578" s="933" t="s">
        <v>118</v>
      </c>
      <c r="E578" s="733">
        <v>45</v>
      </c>
      <c r="F578" s="1158">
        <v>54</v>
      </c>
      <c r="G578" s="1158" t="s">
        <v>37</v>
      </c>
      <c r="H578" s="1158" t="s">
        <v>37</v>
      </c>
      <c r="I578" s="866">
        <v>86.7</v>
      </c>
      <c r="J578" s="651">
        <f>(M578/I578)*100</f>
        <v>1.107266435986159</v>
      </c>
      <c r="K578" s="878">
        <v>0.24</v>
      </c>
      <c r="L578" s="888">
        <v>4</v>
      </c>
      <c r="M578" s="642">
        <f>K578*L578</f>
        <v>0.96</v>
      </c>
      <c r="N578" s="871" t="s">
        <v>325</v>
      </c>
      <c r="O578" s="734">
        <v>0.23</v>
      </c>
      <c r="P578" s="862">
        <v>43979</v>
      </c>
      <c r="Q578" s="862">
        <v>44001</v>
      </c>
      <c r="R578" s="642">
        <f>(K578-O578)/O578*100</f>
        <v>4.3478260869565135</v>
      </c>
      <c r="S578" s="701">
        <f>IF(INDEX(Historical!$D$7:$D$1254,MATCH(B578,Historical!$B$7:$B$1278,0))=0,"n/a",(INDEX(Historical!$C$7:$C$1256,MATCH(B578,Historical!$B$7:$B$1278,0))/INDEX(Historical!$D$7:$D$1254,MATCH(B578,Historical!$B$7:$B$1278,0))-1)*100)</f>
        <v>4.5977011494252817</v>
      </c>
      <c r="T578" s="701">
        <f>IF(INDEX(Historical!$F$7:$F$1247,MATCH(B578,Historical!$B$7:$B$1278,0))=0,"n/a",((INDEX(Historical!$C$7:$C$1256,MATCH(B578,Historical!$B$7:$B$1278,0))/INDEX(Historical!$F$7:$F$1247,MATCH(B578,Historical!$B$7:$B$1278,0)))^(1/3)-1)*100)</f>
        <v>4.8265840170789165</v>
      </c>
      <c r="U578" s="701">
        <f>IF(INDEX(Historical!$H$7:$H$1247,MATCH(B578,Historical!$B$7:$B$1278,0))=0,"n/a",((INDEX(Historical!$C$7:$C$1256,MATCH(B578,Historical!$B$7:$B$1278,0))/INDEX(Historical!$H$7:$H$1247,MATCH(B578,Historical!$B$7:$B$1278,0)))^(1/5)-1)*100)</f>
        <v>5.088842545712402</v>
      </c>
      <c r="V578" s="701">
        <f>IF(INDEX(Historical!$O$7:$O$1247,MATCH(B578,Historical!$B$7:$B$1278,0))=0,"n/a",((INDEX(Historical!$C$7:$C$1256,MATCH(B578,Historical!$B$7:$B$1278,0))/INDEX(Historical!$O$7:$O$1247,MATCH(B578,Historical!$B$7:$B$1278,0)))^(1/10)-1)*100)</f>
        <v>5.5544512418752356</v>
      </c>
      <c r="W578" s="702">
        <f>IF(OR(U578&lt;=0,U578="n/a",V578&lt;=0,V578="n/a"),"n/a",U578/V578)</f>
        <v>0.91617377200962891</v>
      </c>
      <c r="X578" s="703">
        <f>IF(OR(AJ578&lt;=0,AJ578="n/a",U578&lt;=0,U578="n/a"),"n/a",U578/AJ578)</f>
        <v>0.78289885318652341</v>
      </c>
      <c r="Y578" s="665"/>
      <c r="Z578" s="651">
        <f>IF(OR(AC578&lt;0.01,AC578="n/a"),"n/a",M578/AC578*100)</f>
        <v>34.532374100719423</v>
      </c>
      <c r="AA578" s="887">
        <f>IF(OR(AC578&lt;0.01,AC578="n/a"),"n/a",I578/AC578)</f>
        <v>31.187050359712234</v>
      </c>
      <c r="AB578" s="888">
        <v>12</v>
      </c>
      <c r="AC578" s="866">
        <v>2.78</v>
      </c>
      <c r="AD578" s="866">
        <v>3.18</v>
      </c>
      <c r="AE578" s="866">
        <v>4.0999999999999996</v>
      </c>
      <c r="AF578" s="866">
        <v>3.55</v>
      </c>
      <c r="AG578" s="866">
        <v>12.5</v>
      </c>
      <c r="AH578" s="866">
        <v>206.70000000000002</v>
      </c>
      <c r="AI578" s="866">
        <v>14.29</v>
      </c>
      <c r="AJ578" s="866">
        <v>6.5</v>
      </c>
      <c r="AK578" s="866">
        <v>9.8000000000000007</v>
      </c>
      <c r="AL578" s="879">
        <v>3870</v>
      </c>
      <c r="AM578" s="873">
        <v>3.6999999999999997</v>
      </c>
      <c r="AN578" s="866">
        <v>0.14000000000000001</v>
      </c>
      <c r="AO578" s="740">
        <f>IF(U578="n/a","n/a",IF(AA578&lt;0,"n/a",IF(AA578="n/a","n/a",J578+U578-AA578)))</f>
        <v>-24.990941378013673</v>
      </c>
      <c r="AP578" s="741">
        <f>IF(U578="n/a","n/a",J578+U578)</f>
        <v>6.1961089816985613</v>
      </c>
      <c r="AQ578" s="889">
        <f>IF(OR(AC578&lt;0.01,AF578="n/a"),"n/a",(I578/SQRT(22.5*AC578*(I578/AF578))-1)*100)</f>
        <v>121.82478448539156</v>
      </c>
      <c r="AR578" s="651">
        <f>INDEX(Historical!$C$7:$C$1256,MATCH(B578,Historical!$B$7:$B$1278,0))*IF(AH578="n/a",1.03,IF(AH578&lt;0,1.01,IF(AH578&gt;10,1.1,(1+AH578/100))))</f>
        <v>1.0010000000000001</v>
      </c>
      <c r="AS578" s="887">
        <f>IF($AI578="n/a",1.03*AR578,IF($AI578&lt;0,1.01*AR578,IF($AI578&gt;10,1.1*AR578,(1+$AI578/100)*AR578)))</f>
        <v>1.1011000000000002</v>
      </c>
      <c r="AT578" s="887">
        <f>IF($AK578="n/a",1.03*AS578,IF($AK578&lt;0,1.01*AS578,IF($AK578&gt;10,1.1*AS578,(1+$AK578/100)*AS578)))</f>
        <v>1.2090078000000004</v>
      </c>
      <c r="AU578" s="887">
        <f>IF($AK578="n/a",1.03*AT578,IF($AK578&lt;0,1.01*AT578,IF($AK578&gt;10,1.1*AT578,(1+$AK578/100)*AT578)))</f>
        <v>1.3274905644000006</v>
      </c>
      <c r="AV578" s="887">
        <f>IF($AK578="n/a",1.03*AU578,IF($AK578&lt;0,1.01*AU578,IF($AK578&gt;10,1.1*AU578,(1+$AK578/100)*AU578)))</f>
        <v>1.4575846397112007</v>
      </c>
      <c r="AW578" s="651">
        <f>SUM(AR578:AV578)</f>
        <v>6.096183004111202</v>
      </c>
      <c r="AX578" s="748">
        <f>AW578/I578*100</f>
        <v>7.031352945918341</v>
      </c>
      <c r="AY578" s="935">
        <v>0.31</v>
      </c>
      <c r="AZ578" s="873">
        <v>31.319999999999997</v>
      </c>
      <c r="BA578" s="873">
        <v>-12.64</v>
      </c>
      <c r="BB578" s="873">
        <v>-1.7399999999999998</v>
      </c>
      <c r="BC578" s="873">
        <v>2.31</v>
      </c>
      <c r="BE578" s="624">
        <v>1976</v>
      </c>
      <c r="BF578" s="899">
        <f>IF(BE578&gt;2008,0,IF(BE578&gt;2001,1,IF(BE578&gt;1990,2,IF(BE578&gt;1980,3,IF(BE578&gt;1973,4,IF(BE578&gt;1970,5,IF(BE578&gt;1960,6,IF(BE578&gt;1958,7,IF(BE578&gt;1953,8,9)))))))))</f>
        <v>4</v>
      </c>
      <c r="BG578" s="883">
        <v>3.5000000000000004</v>
      </c>
    </row>
    <row r="579" spans="1:59" ht="11.25" customHeight="1" x14ac:dyDescent="0.2">
      <c r="A579" s="872" t="s">
        <v>3894</v>
      </c>
      <c r="B579" s="876" t="s">
        <v>3895</v>
      </c>
      <c r="C579" s="933" t="s">
        <v>4322</v>
      </c>
      <c r="D579" s="933" t="s">
        <v>4352</v>
      </c>
      <c r="E579" s="733">
        <v>7</v>
      </c>
      <c r="F579" s="1158">
        <v>619</v>
      </c>
      <c r="G579" s="1135" t="s">
        <v>106</v>
      </c>
      <c r="H579" s="1135" t="s">
        <v>106</v>
      </c>
      <c r="I579" s="875">
        <v>32.340000000000003</v>
      </c>
      <c r="J579" s="651">
        <f>(M579/I579)*100</f>
        <v>2.7210884353741496</v>
      </c>
      <c r="K579" s="878">
        <v>0.22</v>
      </c>
      <c r="L579" s="888">
        <v>4</v>
      </c>
      <c r="M579" s="642">
        <f>K579*L579</f>
        <v>0.88</v>
      </c>
      <c r="N579" s="871" t="s">
        <v>707</v>
      </c>
      <c r="O579" s="734">
        <v>0.21</v>
      </c>
      <c r="P579" s="862">
        <v>43893</v>
      </c>
      <c r="Q579" s="862">
        <v>43908</v>
      </c>
      <c r="R579" s="642">
        <f>(K579-O579)/O579*100</f>
        <v>4.7619047619047663</v>
      </c>
      <c r="S579" s="701">
        <f>IF(INDEX(Historical!$D$7:$D$1254,MATCH(B579,Historical!$B$7:$B$1278,0))=0,"n/a",(INDEX(Historical!$C$7:$C$1256,MATCH(B579,Historical!$B$7:$B$1278,0))/INDEX(Historical!$D$7:$D$1254,MATCH(B579,Historical!$B$7:$B$1278,0))-1)*100)</f>
        <v>4.9999999999999822</v>
      </c>
      <c r="T579" s="701">
        <f>IF(INDEX(Historical!$F$7:$F$1247,MATCH(B579,Historical!$B$7:$B$1278,0))=0,"n/a",((INDEX(Historical!$C$7:$C$1256,MATCH(B579,Historical!$B$7:$B$1278,0))/INDEX(Historical!$F$7:$F$1247,MATCH(B579,Historical!$B$7:$B$1278,0)))^(1/3)-1)*100)</f>
        <v>11.868894208139679</v>
      </c>
      <c r="U579" s="701">
        <f>IF(INDEX(Historical!$H$7:$H$1247,MATCH(B579,Historical!$B$7:$B$1278,0))=0,"n/a",((INDEX(Historical!$C$7:$C$1256,MATCH(B579,Historical!$B$7:$B$1278,0))/INDEX(Historical!$H$7:$H$1247,MATCH(B579,Historical!$B$7:$B$1278,0)))^(1/5)-1)*100)</f>
        <v>27.428876908153121</v>
      </c>
      <c r="V579" s="701" t="str">
        <f>IF(INDEX(Historical!$O$7:$O$1247,MATCH(B579,Historical!$B$7:$B$1278,0))=0,"n/a",((INDEX(Historical!$C$7:$C$1256,MATCH(B579,Historical!$B$7:$B$1278,0))/INDEX(Historical!$O$7:$O$1247,MATCH(B579,Historical!$B$7:$B$1278,0)))^(1/10)-1)*100)</f>
        <v>n/a</v>
      </c>
      <c r="W579" s="702" t="str">
        <f>IF(OR(U579&lt;=0,U579="n/a",V579&lt;=0,V579="n/a"),"n/a",U579/V579)</f>
        <v>n/a</v>
      </c>
      <c r="X579" s="703">
        <f>IF(OR(AJ579&lt;=0,AJ579="n/a",U579&lt;=0,U579="n/a"),"n/a",U579/AJ579)</f>
        <v>5.4857753816306243</v>
      </c>
      <c r="Y579" s="664"/>
      <c r="Z579" s="651">
        <f>IF(OR(AC579&lt;0.01,AC579="n/a"),"n/a",M579/AC579*100)</f>
        <v>87.128712871287135</v>
      </c>
      <c r="AA579" s="887">
        <f>IF(OR(AC579&lt;0.01,AC579="n/a"),"n/a",I579/AC579)</f>
        <v>32.019801980198025</v>
      </c>
      <c r="AB579" s="888">
        <v>12</v>
      </c>
      <c r="AC579" s="866">
        <v>1.01</v>
      </c>
      <c r="AD579" s="866" t="s">
        <v>136</v>
      </c>
      <c r="AE579" s="866">
        <v>2.2000000000000002</v>
      </c>
      <c r="AF579" s="866">
        <v>1.17</v>
      </c>
      <c r="AG579" s="866">
        <v>3.5999999999999996</v>
      </c>
      <c r="AH579" s="866">
        <v>-7.3999999999999995</v>
      </c>
      <c r="AI579" s="866">
        <v>18.350000000000001</v>
      </c>
      <c r="AJ579" s="866">
        <v>5</v>
      </c>
      <c r="AK579" s="866" t="s">
        <v>136</v>
      </c>
      <c r="AL579" s="879">
        <v>577.59</v>
      </c>
      <c r="AM579" s="873">
        <v>3.53</v>
      </c>
      <c r="AN579" s="866">
        <v>0.45</v>
      </c>
      <c r="AO579" s="740">
        <f>IF(U579="n/a","n/a",IF(AA579&lt;0,"n/a",IF(AA579="n/a","n/a",J579+U579-AA579)))</f>
        <v>-1.8698366366707546</v>
      </c>
      <c r="AP579" s="741">
        <f>IF(U579="n/a","n/a",J579+U579)</f>
        <v>30.149965343527271</v>
      </c>
      <c r="AQ579" s="889">
        <f>IF(OR(AC579&lt;0.01,AF579="n/a"),"n/a",(I579/SQRT(22.5*AC579*(I579/AF579))-1)*100)</f>
        <v>29.036029967226472</v>
      </c>
      <c r="AR579" s="651">
        <f>INDEX(Historical!$C$7:$C$1256,MATCH(B579,Historical!$B$7:$B$1278,0))*IF(AH579="n/a",1.03,IF(AH579&lt;0,1.01,IF(AH579&gt;10,1.1,(1+AH579/100))))</f>
        <v>0.84839999999999993</v>
      </c>
      <c r="AS579" s="887">
        <f>IF($AI579="n/a",1.03*AR579,IF($AI579&lt;0,1.01*AR579,IF($AI579&gt;10,1.1*AR579,(1+$AI579/100)*AR579)))</f>
        <v>0.93323999999999996</v>
      </c>
      <c r="AT579" s="887">
        <f>IF($AK579="n/a",1.03*AS579,IF($AK579&lt;0,1.01*AS579,IF($AK579&gt;10,1.1*AS579,(1+$AK579/100)*AS579)))</f>
        <v>0.96123720000000001</v>
      </c>
      <c r="AU579" s="887">
        <f>IF($AK579="n/a",1.03*AT579,IF($AK579&lt;0,1.01*AT579,IF($AK579&gt;10,1.1*AT579,(1+$AK579/100)*AT579)))</f>
        <v>0.99007431600000007</v>
      </c>
      <c r="AV579" s="887">
        <f>IF($AK579="n/a",1.03*AU579,IF($AK579&lt;0,1.01*AU579,IF($AK579&gt;10,1.1*AU579,(1+$AK579/100)*AU579)))</f>
        <v>1.0197765454800001</v>
      </c>
      <c r="AW579" s="651">
        <f>SUM(AR579:AV579)</f>
        <v>4.75272806148</v>
      </c>
      <c r="AX579" s="748">
        <f>AW579/I579*100</f>
        <v>14.696128823376622</v>
      </c>
      <c r="AY579" s="935">
        <v>1.71</v>
      </c>
      <c r="AZ579" s="873">
        <v>124.58</v>
      </c>
      <c r="BA579" s="873">
        <v>-20.7</v>
      </c>
      <c r="BB579" s="873">
        <v>-6.7</v>
      </c>
      <c r="BC579" s="873">
        <v>4.2700000000000005</v>
      </c>
      <c r="BE579" s="624">
        <v>2014</v>
      </c>
      <c r="BF579" s="899">
        <f>IF(BE579&gt;2008,0,IF(BE579&gt;2001,1,IF(BE579&gt;1990,2,IF(BE579&gt;1980,3,IF(BE579&gt;1973,4,IF(BE579&gt;1970,5,IF(BE579&gt;1960,6,IF(BE579&gt;1958,7,IF(BE579&gt;1953,8,9)))))))))</f>
        <v>0</v>
      </c>
      <c r="BG579" s="883">
        <v>3.4000000000000004</v>
      </c>
    </row>
    <row r="580" spans="1:59" ht="11.25" customHeight="1" x14ac:dyDescent="0.2">
      <c r="A580" s="872" t="s">
        <v>1603</v>
      </c>
      <c r="B580" s="876" t="s">
        <v>1604</v>
      </c>
      <c r="C580" s="933" t="s">
        <v>153</v>
      </c>
      <c r="D580" s="933" t="s">
        <v>4327</v>
      </c>
      <c r="E580" s="733">
        <v>8</v>
      </c>
      <c r="F580" s="1158">
        <v>504</v>
      </c>
      <c r="G580" s="1141" t="s">
        <v>106</v>
      </c>
      <c r="H580" s="1141" t="s">
        <v>106</v>
      </c>
      <c r="I580" s="875">
        <v>191.94</v>
      </c>
      <c r="J580" s="651">
        <f>(M580/I580)*100</f>
        <v>0.81275398562050649</v>
      </c>
      <c r="K580" s="878">
        <v>0.39</v>
      </c>
      <c r="L580" s="888">
        <v>4</v>
      </c>
      <c r="M580" s="642">
        <f>K580*L580</f>
        <v>1.56</v>
      </c>
      <c r="N580" s="871" t="s">
        <v>707</v>
      </c>
      <c r="O580" s="734">
        <v>0.37</v>
      </c>
      <c r="P580" s="867">
        <v>43691</v>
      </c>
      <c r="Q580" s="867">
        <v>43727</v>
      </c>
      <c r="R580" s="642">
        <f>(K580-O580)/O580*100</f>
        <v>5.4054054054054106</v>
      </c>
      <c r="S580" s="701">
        <f>IF(INDEX(Historical!$D$7:$D$1254,MATCH(B580,Historical!$B$7:$B$1278,0))=0,"n/a",(INDEX(Historical!$C$7:$C$1256,MATCH(B580,Historical!$B$7:$B$1278,0))/INDEX(Historical!$D$7:$D$1254,MATCH(B580,Historical!$B$7:$B$1278,0))-1)*100)</f>
        <v>5.555555555555558</v>
      </c>
      <c r="T580" s="701">
        <f>IF(INDEX(Historical!$F$7:$F$1247,MATCH(B580,Historical!$B$7:$B$1278,0))=0,"n/a",((INDEX(Historical!$C$7:$C$1256,MATCH(B580,Historical!$B$7:$B$1278,0))/INDEX(Historical!$F$7:$F$1247,MATCH(B580,Historical!$B$7:$B$1278,0)))^(1/3)-1)*100)</f>
        <v>6.4529450807832456</v>
      </c>
      <c r="U580" s="701">
        <f>IF(INDEX(Historical!$H$7:$H$1247,MATCH(B580,Historical!$B$7:$B$1278,0))=0,"n/a",((INDEX(Historical!$C$7:$C$1256,MATCH(B580,Historical!$B$7:$B$1278,0))/INDEX(Historical!$H$7:$H$1247,MATCH(B580,Historical!$B$7:$B$1278,0)))^(1/5)-1)*100)</f>
        <v>7.4750224571817458</v>
      </c>
      <c r="V580" s="701" t="str">
        <f>IF(INDEX(Historical!$O$7:$O$1247,MATCH(B580,Historical!$B$7:$B$1278,0))=0,"n/a",((INDEX(Historical!$C$7:$C$1256,MATCH(B580,Historical!$B$7:$B$1278,0))/INDEX(Historical!$O$7:$O$1247,MATCH(B580,Historical!$B$7:$B$1278,0)))^(1/10)-1)*100)</f>
        <v>n/a</v>
      </c>
      <c r="W580" s="702" t="str">
        <f>IF(OR(U580&lt;=0,U580="n/a",V580&lt;=0,V580="n/a"),"n/a",U580/V580)</f>
        <v>n/a</v>
      </c>
      <c r="X580" s="703">
        <f>IF(OR(AJ580&lt;=0,AJ580="n/a",U580&lt;=0,U580="n/a"),"n/a",U580/AJ580)</f>
        <v>0.65000195279841266</v>
      </c>
      <c r="Y580" s="664"/>
      <c r="Z580" s="651">
        <f>IF(OR(AC580&lt;0.01,AC580="n/a"),"n/a",M580/AC580*100)</f>
        <v>36.533957845433264</v>
      </c>
      <c r="AA580" s="887">
        <f>IF(OR(AC580&lt;0.01,AC580="n/a"),"n/a",I580/AC580)</f>
        <v>44.950819672131153</v>
      </c>
      <c r="AB580" s="888">
        <v>6</v>
      </c>
      <c r="AC580" s="866">
        <v>4.2699999999999996</v>
      </c>
      <c r="AD580" s="866">
        <v>2.13</v>
      </c>
      <c r="AE580" s="866">
        <v>9.4</v>
      </c>
      <c r="AF580" s="866">
        <v>11.15</v>
      </c>
      <c r="AG580" s="866">
        <v>27.200000000000003</v>
      </c>
      <c r="AH580" s="866">
        <v>50.2</v>
      </c>
      <c r="AI580" s="866">
        <v>10.38</v>
      </c>
      <c r="AJ580" s="866">
        <v>11.5</v>
      </c>
      <c r="AK580" s="866">
        <v>21.099999999999998</v>
      </c>
      <c r="AL580" s="879">
        <v>27780</v>
      </c>
      <c r="AM580" s="873">
        <v>0.5</v>
      </c>
      <c r="AN580" s="866">
        <v>0.47</v>
      </c>
      <c r="AO580" s="740">
        <f>IF(U580="n/a","n/a",IF(AA580&lt;0,"n/a",IF(AA580="n/a","n/a",J580+U580-AA580)))</f>
        <v>-36.663043229328899</v>
      </c>
      <c r="AP580" s="741">
        <f>IF(U580="n/a","n/a",J580+U580)</f>
        <v>8.2877764428022527</v>
      </c>
      <c r="AQ580" s="889">
        <f>IF(OR(AC580&lt;0.01,AF580="n/a"),"n/a",(I580/SQRT(22.5*AC580*(I580/AF580))-1)*100)</f>
        <v>371.97063907938752</v>
      </c>
      <c r="AR580" s="651">
        <f>INDEX(Historical!$C$7:$C$1256,MATCH(B580,Historical!$B$7:$B$1278,0))*IF(AH580="n/a",1.03,IF(AH580&lt;0,1.01,IF(AH580&gt;10,1.1,(1+AH580/100))))</f>
        <v>1.6720000000000002</v>
      </c>
      <c r="AS580" s="887">
        <f>IF($AI580="n/a",1.03*AR580,IF($AI580&lt;0,1.01*AR580,IF($AI580&gt;10,1.1*AR580,(1+$AI580/100)*AR580)))</f>
        <v>1.8392000000000004</v>
      </c>
      <c r="AT580" s="887">
        <f>IF($AK580="n/a",1.03*AS580,IF($AK580&lt;0,1.01*AS580,IF($AK580&gt;10,1.1*AS580,(1+$AK580/100)*AS580)))</f>
        <v>2.0231200000000005</v>
      </c>
      <c r="AU580" s="887">
        <f>IF($AK580="n/a",1.03*AT580,IF($AK580&lt;0,1.01*AT580,IF($AK580&gt;10,1.1*AT580,(1+$AK580/100)*AT580)))</f>
        <v>2.2254320000000005</v>
      </c>
      <c r="AV580" s="887">
        <f>IF($AK580="n/a",1.03*AU580,IF($AK580&lt;0,1.01*AU580,IF($AK580&gt;10,1.1*AU580,(1+$AK580/100)*AU580)))</f>
        <v>2.4479752000000006</v>
      </c>
      <c r="AW580" s="651">
        <f>SUM(AR580:AV580)</f>
        <v>10.207727200000003</v>
      </c>
      <c r="AX580" s="748">
        <f>AW580/I580*100</f>
        <v>5.3181865166197788</v>
      </c>
      <c r="AY580" s="935">
        <v>0.32</v>
      </c>
      <c r="AZ580" s="873">
        <v>76.33</v>
      </c>
      <c r="BA580" s="873">
        <v>-8.16</v>
      </c>
      <c r="BB580" s="873">
        <v>9.16</v>
      </c>
      <c r="BC580" s="873">
        <v>12.41</v>
      </c>
      <c r="BE580" s="624">
        <v>2012</v>
      </c>
      <c r="BF580" s="899">
        <f>IF(BE580&gt;2008,0,IF(BE580&gt;2001,1,IF(BE580&gt;1990,2,IF(BE580&gt;1980,3,IF(BE580&gt;1973,4,IF(BE580&gt;1970,5,IF(BE580&gt;1960,6,IF(BE580&gt;1958,7,IF(BE580&gt;1953,8,9)))))))))</f>
        <v>0</v>
      </c>
      <c r="BG580" s="883">
        <v>14.099999999999998</v>
      </c>
    </row>
    <row r="581" spans="1:59" ht="11.25" customHeight="1" x14ac:dyDescent="0.2">
      <c r="A581" s="864" t="s">
        <v>755</v>
      </c>
      <c r="B581" s="876" t="s">
        <v>756</v>
      </c>
      <c r="C581" s="933" t="s">
        <v>108</v>
      </c>
      <c r="D581" s="933" t="s">
        <v>118</v>
      </c>
      <c r="E581" s="733">
        <v>25</v>
      </c>
      <c r="F581" s="1158">
        <v>135</v>
      </c>
      <c r="G581" s="1141" t="s">
        <v>106</v>
      </c>
      <c r="H581" s="1141" t="s">
        <v>106</v>
      </c>
      <c r="I581" s="866">
        <v>161.72</v>
      </c>
      <c r="J581" s="651">
        <f>(M581/I581)*100</f>
        <v>0.86569379173880767</v>
      </c>
      <c r="K581" s="885">
        <v>0.35</v>
      </c>
      <c r="L581" s="888">
        <v>4</v>
      </c>
      <c r="M581" s="642">
        <f>K581*L581</f>
        <v>1.4</v>
      </c>
      <c r="N581" s="871" t="s">
        <v>151</v>
      </c>
      <c r="O581" s="735">
        <v>0.34</v>
      </c>
      <c r="P581" s="862">
        <v>43902</v>
      </c>
      <c r="Q581" s="862">
        <v>43921</v>
      </c>
      <c r="R581" s="642">
        <f>(K581-O581)/O581*100</f>
        <v>2.9411764705882213</v>
      </c>
      <c r="S581" s="701">
        <f>IF(INDEX(Historical!$D$7:$D$1254,MATCH(B581,Historical!$B$7:$B$1278,0))=0,"n/a",(INDEX(Historical!$C$7:$C$1256,MATCH(B581,Historical!$B$7:$B$1278,0))/INDEX(Historical!$D$7:$D$1254,MATCH(B581,Historical!$B$7:$B$1278,0))-1)*100)</f>
        <v>3.0303030303030276</v>
      </c>
      <c r="T581" s="701">
        <f>IF(INDEX(Historical!$F$7:$F$1247,MATCH(B581,Historical!$B$7:$B$1278,0))=0,"n/a",((INDEX(Historical!$C$7:$C$1256,MATCH(B581,Historical!$B$7:$B$1278,0))/INDEX(Historical!$F$7:$F$1247,MATCH(B581,Historical!$B$7:$B$1278,0)))^(1/3)-1)*100)</f>
        <v>3.1270055989971013</v>
      </c>
      <c r="U581" s="701">
        <f>IF(INDEX(Historical!$H$7:$H$1247,MATCH(B581,Historical!$B$7:$B$1278,0))=0,"n/a",((INDEX(Historical!$C$7:$C$1256,MATCH(B581,Historical!$B$7:$B$1278,0))/INDEX(Historical!$H$7:$H$1247,MATCH(B581,Historical!$B$7:$B$1278,0)))^(1/5)-1)*100)</f>
        <v>3.2324379535307868</v>
      </c>
      <c r="V581" s="701">
        <f>IF(INDEX(Historical!$O$7:$O$1247,MATCH(B581,Historical!$B$7:$B$1278,0))=0,"n/a",((INDEX(Historical!$C$7:$C$1256,MATCH(B581,Historical!$B$7:$B$1278,0))/INDEX(Historical!$O$7:$O$1247,MATCH(B581,Historical!$B$7:$B$1278,0)))^(1/10)-1)*100)</f>
        <v>3.5444361566979943</v>
      </c>
      <c r="W581" s="702">
        <f>IF(OR(U581&lt;=0,U581="n/a",V581&lt;=0,V581="n/a"),"n/a",U581/V581)</f>
        <v>0.91197522275084064</v>
      </c>
      <c r="X581" s="703">
        <f>IF(OR(AJ581&lt;=0,AJ581="n/a",U581&lt;=0,U581="n/a"),"n/a",U581/AJ581)</f>
        <v>0.60989395349637487</v>
      </c>
      <c r="Y581" s="877" t="s">
        <v>757</v>
      </c>
      <c r="Z581" s="651">
        <f>IF(OR(AC581&lt;0.01,AC581="n/a"),"n/a",M581/AC581*100)</f>
        <v>11.456628477905072</v>
      </c>
      <c r="AA581" s="887">
        <f>IF(OR(AC581&lt;0.01,AC581="n/a"),"n/a",I581/AC581)</f>
        <v>13.234042553191488</v>
      </c>
      <c r="AB581" s="888">
        <v>12</v>
      </c>
      <c r="AC581" s="866">
        <v>12.22</v>
      </c>
      <c r="AD581" s="866">
        <v>0.54</v>
      </c>
      <c r="AE581" s="866">
        <v>1.8</v>
      </c>
      <c r="AF581" s="866">
        <v>1.07</v>
      </c>
      <c r="AG581" s="866">
        <v>9.9</v>
      </c>
      <c r="AH581" s="868">
        <v>231.9</v>
      </c>
      <c r="AI581" s="868">
        <v>174.6</v>
      </c>
      <c r="AJ581" s="866">
        <v>5.3</v>
      </c>
      <c r="AK581" s="866">
        <v>24.68</v>
      </c>
      <c r="AL581" s="879">
        <v>8290</v>
      </c>
      <c r="AM581" s="873">
        <v>0.2</v>
      </c>
      <c r="AN581" s="866">
        <v>0.17</v>
      </c>
      <c r="AO581" s="740">
        <f>IF(U581="n/a","n/a",IF(AA581&lt;0,"n/a",IF(AA581="n/a","n/a",J581+U581-AA581)))</f>
        <v>-9.1359108079218938</v>
      </c>
      <c r="AP581" s="741">
        <f>IF(U581="n/a","n/a",J581+U581)</f>
        <v>4.098131745269594</v>
      </c>
      <c r="AQ581" s="889">
        <f>IF(OR(AC581&lt;0.01,AF581="n/a"),"n/a",(I581/SQRT(22.5*AC581*(I581/AF581))-1)*100)</f>
        <v>-20.668275837286622</v>
      </c>
      <c r="AR581" s="651">
        <f>INDEX(Historical!$C$7:$C$1256,MATCH(B581,Historical!$B$7:$B$1278,0))*IF(AH581="n/a",1.03,IF(AH581&lt;0,1.01,IF(AH581&gt;10,1.1,(1+AH581/100))))</f>
        <v>1.4960000000000002</v>
      </c>
      <c r="AS581" s="887">
        <f>IF($AI581="n/a",1.03*AR581,IF($AI581&lt;0,1.01*AR581,IF($AI581&gt;10,1.1*AR581,(1+$AI581/100)*AR581)))</f>
        <v>1.6456000000000004</v>
      </c>
      <c r="AT581" s="887">
        <f>IF($AK581="n/a",1.03*AS581,IF($AK581&lt;0,1.01*AS581,IF($AK581&gt;10,1.1*AS581,(1+$AK581/100)*AS581)))</f>
        <v>1.8101600000000007</v>
      </c>
      <c r="AU581" s="887">
        <f>IF($AK581="n/a",1.03*AT581,IF($AK581&lt;0,1.01*AT581,IF($AK581&gt;10,1.1*AT581,(1+$AK581/100)*AT581)))</f>
        <v>1.9911760000000009</v>
      </c>
      <c r="AV581" s="887">
        <f>IF($AK581="n/a",1.03*AU581,IF($AK581&lt;0,1.01*AU581,IF($AK581&gt;10,1.1*AU581,(1+$AK581/100)*AU581)))</f>
        <v>2.1902936000000013</v>
      </c>
      <c r="AW581" s="651">
        <f>SUM(AR581:AV581)</f>
        <v>9.1332296000000035</v>
      </c>
      <c r="AX581" s="748">
        <f>AW581/I581*100</f>
        <v>5.6475572594607986</v>
      </c>
      <c r="AY581" s="935">
        <v>0.47</v>
      </c>
      <c r="AZ581" s="873">
        <v>42.77</v>
      </c>
      <c r="BA581" s="873">
        <v>-20.21</v>
      </c>
      <c r="BB581" s="873">
        <v>-6.87</v>
      </c>
      <c r="BC581" s="873">
        <v>-6</v>
      </c>
      <c r="BE581" s="624">
        <v>1996</v>
      </c>
      <c r="BF581" s="899">
        <f>IF(BE581&gt;2008,0,IF(BE581&gt;2001,1,IF(BE581&gt;1990,2,IF(BE581&gt;1980,3,IF(BE581&gt;1973,4,IF(BE581&gt;1970,5,IF(BE581&gt;1960,6,IF(BE581&gt;1958,7,IF(BE581&gt;1953,8,9)))))))))</f>
        <v>2</v>
      </c>
      <c r="BG581" s="883">
        <v>2</v>
      </c>
    </row>
    <row r="582" spans="1:59" ht="11.25" customHeight="1" x14ac:dyDescent="0.2">
      <c r="A582" s="864" t="s">
        <v>1609</v>
      </c>
      <c r="B582" s="876" t="s">
        <v>1610</v>
      </c>
      <c r="C582" s="933" t="s">
        <v>112</v>
      </c>
      <c r="D582" s="933" t="s">
        <v>4365</v>
      </c>
      <c r="E582" s="733">
        <v>10</v>
      </c>
      <c r="F582" s="1158">
        <v>342</v>
      </c>
      <c r="G582" s="1158" t="s">
        <v>37</v>
      </c>
      <c r="H582" s="1158" t="s">
        <v>115</v>
      </c>
      <c r="I582" s="875">
        <v>237.12</v>
      </c>
      <c r="J582" s="651">
        <f>(M582/I582)*100</f>
        <v>1.7206477732793521</v>
      </c>
      <c r="K582" s="878">
        <v>1.02</v>
      </c>
      <c r="L582" s="888">
        <v>4</v>
      </c>
      <c r="M582" s="642">
        <f>K582*L582</f>
        <v>4.08</v>
      </c>
      <c r="N582" s="871" t="s">
        <v>142</v>
      </c>
      <c r="O582" s="734">
        <v>0.97</v>
      </c>
      <c r="P582" s="619">
        <v>43777</v>
      </c>
      <c r="Q582" s="619">
        <v>43809</v>
      </c>
      <c r="R582" s="642">
        <f>(K582-O582)/O582*100</f>
        <v>5.1546391752577367</v>
      </c>
      <c r="S582" s="701">
        <f>IF(INDEX(Historical!$D$7:$D$1254,MATCH(B582,Historical!$B$7:$B$1278,0))=0,"n/a",(INDEX(Historical!$C$7:$C$1256,MATCH(B582,Historical!$B$7:$B$1278,0))/INDEX(Historical!$D$7:$D$1254,MATCH(B582,Historical!$B$7:$B$1278,0))-1)*100)</f>
        <v>7.8189300411522611</v>
      </c>
      <c r="T582" s="701">
        <f>IF(INDEX(Historical!$F$7:$F$1247,MATCH(B582,Historical!$B$7:$B$1278,0))=0,"n/a",((INDEX(Historical!$C$7:$C$1256,MATCH(B582,Historical!$B$7:$B$1278,0))/INDEX(Historical!$F$7:$F$1247,MATCH(B582,Historical!$B$7:$B$1278,0)))^(1/3)-1)*100)</f>
        <v>10.220272802189868</v>
      </c>
      <c r="U582" s="701">
        <f>IF(INDEX(Historical!$H$7:$H$1247,MATCH(B582,Historical!$B$7:$B$1278,0))=0,"n/a",((INDEX(Historical!$C$7:$C$1256,MATCH(B582,Historical!$B$7:$B$1278,0))/INDEX(Historical!$H$7:$H$1247,MATCH(B582,Historical!$B$7:$B$1278,0)))^(1/5)-1)*100)</f>
        <v>10.458446225625305</v>
      </c>
      <c r="V582" s="701">
        <f>IF(INDEX(Historical!$O$7:$O$1247,MATCH(B582,Historical!$B$7:$B$1278,0))=0,"n/a",((INDEX(Historical!$C$7:$C$1256,MATCH(B582,Historical!$B$7:$B$1278,0))/INDEX(Historical!$O$7:$O$1247,MATCH(B582,Historical!$B$7:$B$1278,0)))^(1/10)-1)*100)</f>
        <v>12.977889120297315</v>
      </c>
      <c r="W582" s="702">
        <f>IF(OR(U582&lt;=0,U582="n/a",V582&lt;=0,V582="n/a"),"n/a",U582/V582)</f>
        <v>0.80586651100820239</v>
      </c>
      <c r="X582" s="703" t="str">
        <f>IF(OR(AJ582&lt;=0,AJ582="n/a",U582&lt;=0,U582="n/a"),"n/a",U582/AJ582)</f>
        <v>n/a</v>
      </c>
      <c r="Y582" s="670"/>
      <c r="Z582" s="651">
        <f>IF(OR(AC582&lt;0.01,AC582="n/a"),"n/a",M582/AC582*100)</f>
        <v>61.911987860394532</v>
      </c>
      <c r="AA582" s="887">
        <f>IF(OR(AC582&lt;0.01,AC582="n/a"),"n/a",I582/AC582)</f>
        <v>35.981790591805769</v>
      </c>
      <c r="AB582" s="888">
        <v>9</v>
      </c>
      <c r="AC582" s="866">
        <v>6.59</v>
      </c>
      <c r="AD582" s="866">
        <v>16.47</v>
      </c>
      <c r="AE582" s="866">
        <v>4.17</v>
      </c>
      <c r="AF582" s="866">
        <v>35.6</v>
      </c>
      <c r="AG582" s="866">
        <v>122.30000000000001</v>
      </c>
      <c r="AH582" s="866">
        <v>-31.1</v>
      </c>
      <c r="AI582" s="866">
        <v>5.41</v>
      </c>
      <c r="AJ582" s="866">
        <v>-0.3</v>
      </c>
      <c r="AK582" s="866">
        <v>2.1800000000000002</v>
      </c>
      <c r="AL582" s="879">
        <v>27070</v>
      </c>
      <c r="AM582" s="874">
        <v>0.2</v>
      </c>
      <c r="AN582" s="866">
        <v>3.11</v>
      </c>
      <c r="AO582" s="740">
        <f>IF(U582="n/a","n/a",IF(AA582&lt;0,"n/a",IF(AA582="n/a","n/a",J582+U582-AA582)))</f>
        <v>-23.802696592901111</v>
      </c>
      <c r="AP582" s="741">
        <f>IF(U582="n/a","n/a",J582+U582)</f>
        <v>12.179093998904658</v>
      </c>
      <c r="AQ582" s="889">
        <f>IF(OR(AC582&lt;0.01,AF582="n/a"),"n/a",(I582/SQRT(22.5*AC582*(I582/AF582))-1)*100)</f>
        <v>654.52759174003415</v>
      </c>
      <c r="AR582" s="651">
        <f>INDEX(Historical!$C$7:$C$1256,MATCH(B582,Historical!$B$7:$B$1278,0))*IF(AH582="n/a",1.03,IF(AH582&lt;0,1.01,IF(AH582&gt;10,1.1,(1+AH582/100))))</f>
        <v>3.9693000000000001</v>
      </c>
      <c r="AS582" s="887">
        <f>IF($AI582="n/a",1.03*AR582,IF($AI582&lt;0,1.01*AR582,IF($AI582&gt;10,1.1*AR582,(1+$AI582/100)*AR582)))</f>
        <v>4.1840391300000004</v>
      </c>
      <c r="AT582" s="887">
        <f>IF($AK582="n/a",1.03*AS582,IF($AK582&lt;0,1.01*AS582,IF($AK582&gt;10,1.1*AS582,(1+$AK582/100)*AS582)))</f>
        <v>4.2752511830340003</v>
      </c>
      <c r="AU582" s="887">
        <f>IF($AK582="n/a",1.03*AT582,IF($AK582&lt;0,1.01*AT582,IF($AK582&gt;10,1.1*AT582,(1+$AK582/100)*AT582)))</f>
        <v>4.3684516588241413</v>
      </c>
      <c r="AV582" s="887">
        <f>IF($AK582="n/a",1.03*AU582,IF($AK582&lt;0,1.01*AU582,IF($AK582&gt;10,1.1*AU582,(1+$AK582/100)*AU582)))</f>
        <v>4.4636839049865076</v>
      </c>
      <c r="AW582" s="651">
        <f>SUM(AR582:AV582)</f>
        <v>21.260725876844649</v>
      </c>
      <c r="AX582" s="748">
        <f>AW582/I582*100</f>
        <v>8.9662305486018248</v>
      </c>
      <c r="AY582" s="935">
        <v>1.51</v>
      </c>
      <c r="AZ582" s="873">
        <v>105.50999999999999</v>
      </c>
      <c r="BA582" s="873">
        <v>-5.89</v>
      </c>
      <c r="BB582" s="873">
        <v>2.97</v>
      </c>
      <c r="BC582" s="873">
        <v>15.840000000000002</v>
      </c>
      <c r="BE582" s="624">
        <v>2010</v>
      </c>
      <c r="BF582" s="899">
        <f>IF(BE582&gt;2008,0,IF(BE582&gt;2001,1,IF(BE582&gt;1990,2,IF(BE582&gt;1980,3,IF(BE582&gt;1973,4,IF(BE582&gt;1970,5,IF(BE582&gt;1960,6,IF(BE582&gt;1958,7,IF(BE582&gt;1953,8,9)))))))))</f>
        <v>0</v>
      </c>
      <c r="BG582" s="883">
        <v>11.3</v>
      </c>
    </row>
    <row r="583" spans="1:59" ht="11.25" customHeight="1" x14ac:dyDescent="0.2">
      <c r="A583" s="872" t="s">
        <v>771</v>
      </c>
      <c r="B583" s="876" t="s">
        <v>772</v>
      </c>
      <c r="C583" s="933" t="s">
        <v>112</v>
      </c>
      <c r="D583" s="933" t="s">
        <v>4363</v>
      </c>
      <c r="E583" s="733">
        <v>27</v>
      </c>
      <c r="F583" s="1158">
        <v>110</v>
      </c>
      <c r="G583" s="1182" t="s">
        <v>106</v>
      </c>
      <c r="H583" s="1182" t="s">
        <v>106</v>
      </c>
      <c r="I583" s="866">
        <v>371.34</v>
      </c>
      <c r="J583" s="651">
        <f>(M583/I583)*100</f>
        <v>0.55205472074109974</v>
      </c>
      <c r="K583" s="885">
        <v>0.51249999999999996</v>
      </c>
      <c r="L583" s="888">
        <v>4</v>
      </c>
      <c r="M583" s="642">
        <f>K583*L583</f>
        <v>2.0499999999999998</v>
      </c>
      <c r="N583" s="871" t="s">
        <v>223</v>
      </c>
      <c r="O583" s="735">
        <v>0.46250000000000002</v>
      </c>
      <c r="P583" s="862">
        <v>43837</v>
      </c>
      <c r="Q583" s="862">
        <v>43852</v>
      </c>
      <c r="R583" s="642">
        <f>(K583-O583)/O583*100</f>
        <v>10.810810810810796</v>
      </c>
      <c r="S583" s="701">
        <f>IF(INDEX(Historical!$D$7:$D$1254,MATCH(B583,Historical!$B$7:$B$1278,0))=0,"n/a",(INDEX(Historical!$C$7:$C$1256,MATCH(B583,Historical!$B$7:$B$1278,0))/INDEX(Historical!$D$7:$D$1254,MATCH(B583,Historical!$B$7:$B$1278,0))-1)*100)</f>
        <v>12.121212121212132</v>
      </c>
      <c r="T583" s="701">
        <f>IF(INDEX(Historical!$F$7:$F$1247,MATCH(B583,Historical!$B$7:$B$1278,0))=0,"n/a",((INDEX(Historical!$C$7:$C$1256,MATCH(B583,Historical!$B$7:$B$1278,0))/INDEX(Historical!$F$7:$F$1247,MATCH(B583,Historical!$B$7:$B$1278,0)))^(1/3)-1)*100)</f>
        <v>15.521679473813489</v>
      </c>
      <c r="U583" s="701">
        <f>IF(INDEX(Historical!$H$7:$H$1247,MATCH(B583,Historical!$B$7:$B$1278,0))=0,"n/a",((INDEX(Historical!$C$7:$C$1256,MATCH(B583,Historical!$B$7:$B$1278,0))/INDEX(Historical!$H$7:$H$1247,MATCH(B583,Historical!$B$7:$B$1278,0)))^(1/5)-1)*100)</f>
        <v>18.254138431828171</v>
      </c>
      <c r="V583" s="701">
        <f>IF(INDEX(Historical!$O$7:$O$1247,MATCH(B583,Historical!$B$7:$B$1278,0))=0,"n/a",((INDEX(Historical!$C$7:$C$1256,MATCH(B583,Historical!$B$7:$B$1278,0))/INDEX(Historical!$O$7:$O$1247,MATCH(B583,Historical!$B$7:$B$1278,0)))^(1/10)-1)*100)</f>
        <v>18.813497090639686</v>
      </c>
      <c r="W583" s="702">
        <f>IF(OR(U583&lt;=0,U583="n/a",V583&lt;=0,V583="n/a"),"n/a",U583/V583)</f>
        <v>0.97026822519403833</v>
      </c>
      <c r="X583" s="703">
        <f>IF(OR(AJ583&lt;=0,AJ583="n/a",U583&lt;=0,U583="n/a"),"n/a",U583/AJ583)</f>
        <v>0.85700180431118167</v>
      </c>
      <c r="Y583" s="667"/>
      <c r="Z583" s="651">
        <f>IF(OR(AC583&lt;0.01,AC583="n/a"),"n/a",M583/AC583*100)</f>
        <v>13.407455853499018</v>
      </c>
      <c r="AA583" s="887">
        <f>IF(OR(AC583&lt;0.01,AC583="n/a"),"n/a",I583/AC583)</f>
        <v>24.286461739699149</v>
      </c>
      <c r="AB583" s="888">
        <v>12</v>
      </c>
      <c r="AC583" s="866">
        <v>15.29</v>
      </c>
      <c r="AD583" s="866">
        <v>24.28</v>
      </c>
      <c r="AE583" s="866">
        <v>7.18</v>
      </c>
      <c r="AF583" s="866">
        <v>3.93</v>
      </c>
      <c r="AG583" s="866">
        <v>17.100000000000001</v>
      </c>
      <c r="AH583" s="866">
        <v>88.8</v>
      </c>
      <c r="AI583" s="866">
        <v>14.12</v>
      </c>
      <c r="AJ583" s="866">
        <v>21.3</v>
      </c>
      <c r="AK583" s="866">
        <v>1</v>
      </c>
      <c r="AL583" s="879">
        <v>38790</v>
      </c>
      <c r="AM583" s="873">
        <v>0.5</v>
      </c>
      <c r="AN583" s="866">
        <v>0.59</v>
      </c>
      <c r="AO583" s="740">
        <f>IF(U583="n/a","n/a",IF(AA583&lt;0,"n/a",IF(AA583="n/a","n/a",J583+U583-AA583)))</f>
        <v>-5.4802685871298777</v>
      </c>
      <c r="AP583" s="741">
        <f>IF(U583="n/a","n/a",J583+U583)</f>
        <v>18.806193152569271</v>
      </c>
      <c r="AQ583" s="889">
        <f>IF(OR(AC583&lt;0.01,AF583="n/a"),"n/a",(I583/SQRT(22.5*AC583*(I583/AF583))-1)*100)</f>
        <v>105.96201876076049</v>
      </c>
      <c r="AR583" s="651">
        <f>INDEX(Historical!$C$7:$C$1256,MATCH(B583,Historical!$B$7:$B$1278,0))*IF(AH583="n/a",1.03,IF(AH583&lt;0,1.01,IF(AH583&gt;10,1.1,(1+AH583/100))))</f>
        <v>2.0350000000000001</v>
      </c>
      <c r="AS583" s="887">
        <f>IF($AI583="n/a",1.03*AR583,IF($AI583&lt;0,1.01*AR583,IF($AI583&gt;10,1.1*AR583,(1+$AI583/100)*AR583)))</f>
        <v>2.2385000000000002</v>
      </c>
      <c r="AT583" s="887">
        <f>IF($AK583="n/a",1.03*AS583,IF($AK583&lt;0,1.01*AS583,IF($AK583&gt;10,1.1*AS583,(1+$AK583/100)*AS583)))</f>
        <v>2.260885</v>
      </c>
      <c r="AU583" s="887">
        <f>IF($AK583="n/a",1.03*AT583,IF($AK583&lt;0,1.01*AT583,IF($AK583&gt;10,1.1*AT583,(1+$AK583/100)*AT583)))</f>
        <v>2.2834938500000002</v>
      </c>
      <c r="AV583" s="887">
        <f>IF($AK583="n/a",1.03*AU583,IF($AK583&lt;0,1.01*AU583,IF($AK583&gt;10,1.1*AU583,(1+$AK583/100)*AU583)))</f>
        <v>2.3063287885000001</v>
      </c>
      <c r="AW583" s="651">
        <f>SUM(AR583:AV583)</f>
        <v>11.1242076385</v>
      </c>
      <c r="AX583" s="748">
        <f>AW583/I583*100</f>
        <v>2.9956933372381105</v>
      </c>
      <c r="AY583" s="935">
        <v>1</v>
      </c>
      <c r="AZ583" s="873">
        <v>54.72</v>
      </c>
      <c r="BA583" s="873">
        <v>-18.52</v>
      </c>
      <c r="BB583" s="873">
        <v>-9.629999999999999</v>
      </c>
      <c r="BC583" s="873">
        <v>-2.42</v>
      </c>
      <c r="BE583" s="624">
        <v>1994</v>
      </c>
      <c r="BF583" s="899">
        <f>IF(BE583&gt;2008,0,IF(BE583&gt;2001,1,IF(BE583&gt;1990,2,IF(BE583&gt;1980,3,IF(BE583&gt;1973,4,IF(BE583&gt;1970,5,IF(BE583&gt;1960,6,IF(BE583&gt;1958,7,IF(BE583&gt;1953,8,9)))))))))</f>
        <v>2</v>
      </c>
      <c r="BG583" s="883">
        <v>8.7999999999999989</v>
      </c>
    </row>
    <row r="584" spans="1:59" ht="11.25" customHeight="1" x14ac:dyDescent="0.2">
      <c r="A584" s="864" t="s">
        <v>326</v>
      </c>
      <c r="B584" s="876" t="s">
        <v>327</v>
      </c>
      <c r="C584" s="933" t="s">
        <v>123</v>
      </c>
      <c r="D584" s="933" t="s">
        <v>4177</v>
      </c>
      <c r="E584" s="733">
        <v>47</v>
      </c>
      <c r="F584" s="1158">
        <v>48</v>
      </c>
      <c r="G584" s="1182" t="s">
        <v>37</v>
      </c>
      <c r="H584" s="1182" t="s">
        <v>37</v>
      </c>
      <c r="I584" s="866">
        <v>84.67</v>
      </c>
      <c r="J584" s="651">
        <f>(M584/I584)*100</f>
        <v>1.7952049131923937</v>
      </c>
      <c r="K584" s="878">
        <v>0.38</v>
      </c>
      <c r="L584" s="888">
        <v>4</v>
      </c>
      <c r="M584" s="642">
        <f>K584*L584</f>
        <v>1.52</v>
      </c>
      <c r="N584" s="871" t="s">
        <v>160</v>
      </c>
      <c r="O584" s="734">
        <v>0.36</v>
      </c>
      <c r="P584" s="862">
        <v>44120</v>
      </c>
      <c r="Q584" s="862">
        <v>44134</v>
      </c>
      <c r="R584" s="642">
        <f>(K584-O584)/O584*100</f>
        <v>5.5555555555555607</v>
      </c>
      <c r="S584" s="701">
        <f>IF(INDEX(Historical!$D$7:$D$1254,MATCH(B584,Historical!$B$7:$B$1278,0))=0,"n/a",(INDEX(Historical!$C$7:$C$1256,MATCH(B584,Historical!$B$7:$B$1278,0))/INDEX(Historical!$D$7:$D$1254,MATCH(B584,Historical!$B$7:$B$1278,0))-1)*100)</f>
        <v>7.6335877862595325</v>
      </c>
      <c r="T584" s="701">
        <f>IF(INDEX(Historical!$F$7:$F$1247,MATCH(B584,Historical!$B$7:$B$1278,0))=0,"n/a",((INDEX(Historical!$C$7:$C$1256,MATCH(B584,Historical!$B$7:$B$1278,0))/INDEX(Historical!$F$7:$F$1247,MATCH(B584,Historical!$B$7:$B$1278,0)))^(1/3)-1)*100)</f>
        <v>7.8174021668855564</v>
      </c>
      <c r="U584" s="701">
        <f>IF(INDEX(Historical!$H$7:$H$1247,MATCH(B584,Historical!$B$7:$B$1278,0))=0,"n/a",((INDEX(Historical!$C$7:$C$1256,MATCH(B584,Historical!$B$7:$B$1278,0))/INDEX(Historical!$H$7:$H$1247,MATCH(B584,Historical!$B$7:$B$1278,0)))^(1/5)-1)*100)</f>
        <v>7.5470760365846212</v>
      </c>
      <c r="V584" s="701">
        <f>IF(INDEX(Historical!$O$7:$O$1247,MATCH(B584,Historical!$B$7:$B$1278,0))=0,"n/a",((INDEX(Historical!$C$7:$C$1256,MATCH(B584,Historical!$B$7:$B$1278,0))/INDEX(Historical!$O$7:$O$1247,MATCH(B584,Historical!$B$7:$B$1278,0)))^(1/10)-1)*100)</f>
        <v>5.7650851138196568</v>
      </c>
      <c r="W584" s="702">
        <f>IF(OR(U584&lt;=0,U584="n/a",V584&lt;=0,V584="n/a"),"n/a",U584/V584)</f>
        <v>1.3091005401625904</v>
      </c>
      <c r="X584" s="703">
        <f>IF(OR(AJ584&lt;=0,AJ584="n/a",U584&lt;=0,U584="n/a"),"n/a",U584/AJ584)</f>
        <v>1.3240484274709861</v>
      </c>
      <c r="Y584" s="659"/>
      <c r="Z584" s="651">
        <f>IF(OR(AC584&lt;0.01,AC584="n/a"),"n/a",M584/AC584*100)</f>
        <v>52.413793103448278</v>
      </c>
      <c r="AA584" s="887">
        <f>IF(OR(AC584&lt;0.01,AC584="n/a"),"n/a",I584/AC584)</f>
        <v>29.196551724137933</v>
      </c>
      <c r="AB584" s="888">
        <v>5</v>
      </c>
      <c r="AC584" s="866">
        <v>2.9</v>
      </c>
      <c r="AD584" s="866">
        <v>2.31</v>
      </c>
      <c r="AE584" s="866">
        <v>1.94</v>
      </c>
      <c r="AF584" s="866">
        <v>7.5</v>
      </c>
      <c r="AG584" s="866" t="s">
        <v>136</v>
      </c>
      <c r="AH584" s="866">
        <v>20</v>
      </c>
      <c r="AI584" s="866">
        <v>10.89</v>
      </c>
      <c r="AJ584" s="866">
        <v>5.7</v>
      </c>
      <c r="AK584" s="866">
        <v>12.6</v>
      </c>
      <c r="AL584" s="879">
        <v>10930</v>
      </c>
      <c r="AM584" s="873">
        <v>1.2</v>
      </c>
      <c r="AN584" s="866">
        <v>1.62</v>
      </c>
      <c r="AO584" s="740">
        <f>IF(U584="n/a","n/a",IF(AA584&lt;0,"n/a",IF(AA584="n/a","n/a",J584+U584-AA584)))</f>
        <v>-19.85427077436092</v>
      </c>
      <c r="AP584" s="741">
        <f>IF(U584="n/a","n/a",J584+U584)</f>
        <v>9.342280949777015</v>
      </c>
      <c r="AQ584" s="889">
        <f>IF(OR(AC584&lt;0.01,AF584="n/a"),"n/a",(I584/SQRT(22.5*AC584*(I584/AF584))-1)*100)</f>
        <v>211.96448368437677</v>
      </c>
      <c r="AR584" s="651">
        <f>INDEX(Historical!$C$7:$C$1256,MATCH(B584,Historical!$B$7:$B$1278,0))*IF(AH584="n/a",1.03,IF(AH584&lt;0,1.01,IF(AH584&gt;10,1.1,(1+AH584/100))))</f>
        <v>1.5509999999999999</v>
      </c>
      <c r="AS584" s="887">
        <f>IF($AI584="n/a",1.03*AR584,IF($AI584&lt;0,1.01*AR584,IF($AI584&gt;10,1.1*AR584,(1+$AI584/100)*AR584)))</f>
        <v>1.7061000000000002</v>
      </c>
      <c r="AT584" s="887">
        <f>IF($AK584="n/a",1.03*AS584,IF($AK584&lt;0,1.01*AS584,IF($AK584&gt;10,1.1*AS584,(1+$AK584/100)*AS584)))</f>
        <v>1.8767100000000003</v>
      </c>
      <c r="AU584" s="887">
        <f>IF($AK584="n/a",1.03*AT584,IF($AK584&lt;0,1.01*AT584,IF($AK584&gt;10,1.1*AT584,(1+$AK584/100)*AT584)))</f>
        <v>2.0643810000000005</v>
      </c>
      <c r="AV584" s="887">
        <f>IF($AK584="n/a",1.03*AU584,IF($AK584&lt;0,1.01*AU584,IF($AK584&gt;10,1.1*AU584,(1+$AK584/100)*AU584)))</f>
        <v>2.2708191000000006</v>
      </c>
      <c r="AW584" s="651">
        <f>SUM(AR584:AV584)</f>
        <v>9.469010100000002</v>
      </c>
      <c r="AX584" s="748">
        <f>AW584/I584*100</f>
        <v>11.183429904334478</v>
      </c>
      <c r="AY584" s="935">
        <v>1.1100000000000001</v>
      </c>
      <c r="AZ584" s="873">
        <v>97.6</v>
      </c>
      <c r="BA584" s="873">
        <v>-6.79</v>
      </c>
      <c r="BB584" s="873">
        <v>-0.47000000000000003</v>
      </c>
      <c r="BC584" s="873">
        <v>13.18</v>
      </c>
      <c r="BE584" s="624">
        <v>1975</v>
      </c>
      <c r="BF584" s="899">
        <f>IF(BE584&gt;2008,0,IF(BE584&gt;2001,1,IF(BE584&gt;1990,2,IF(BE584&gt;1980,3,IF(BE584&gt;1973,4,IF(BE584&gt;1970,5,IF(BE584&gt;1960,6,IF(BE584&gt;1958,7,IF(BE584&gt;1953,8,9)))))))))</f>
        <v>4</v>
      </c>
      <c r="BG584" s="883" t="s">
        <v>136</v>
      </c>
    </row>
    <row r="585" spans="1:59" ht="11.25" customHeight="1" x14ac:dyDescent="0.2">
      <c r="A585" s="864" t="s">
        <v>1601</v>
      </c>
      <c r="B585" s="876" t="s">
        <v>1602</v>
      </c>
      <c r="C585" s="933" t="s">
        <v>123</v>
      </c>
      <c r="D585" s="933" t="s">
        <v>4358</v>
      </c>
      <c r="E585" s="733">
        <v>10</v>
      </c>
      <c r="F585" s="1158">
        <v>376</v>
      </c>
      <c r="G585" s="1158" t="s">
        <v>106</v>
      </c>
      <c r="H585" s="1158" t="s">
        <v>106</v>
      </c>
      <c r="I585" s="875">
        <v>108.99</v>
      </c>
      <c r="J585" s="651">
        <f>(M585/I585)*100</f>
        <v>2.2937884209560511</v>
      </c>
      <c r="K585" s="878">
        <v>0.625</v>
      </c>
      <c r="L585" s="888">
        <v>4</v>
      </c>
      <c r="M585" s="642">
        <f>K585*L585</f>
        <v>2.5</v>
      </c>
      <c r="N585" s="871" t="s">
        <v>318</v>
      </c>
      <c r="O585" s="734">
        <v>0.55000000000000004</v>
      </c>
      <c r="P585" s="862">
        <v>43902</v>
      </c>
      <c r="Q585" s="862">
        <v>43917</v>
      </c>
      <c r="R585" s="642">
        <f>(K585-O585)/O585*100</f>
        <v>13.636363636363628</v>
      </c>
      <c r="S585" s="701">
        <f>IF(INDEX(Historical!$D$7:$D$1254,MATCH(B585,Historical!$B$7:$B$1278,0))=0,"n/a",(INDEX(Historical!$C$7:$C$1256,MATCH(B585,Historical!$B$7:$B$1278,0))/INDEX(Historical!$D$7:$D$1254,MATCH(B585,Historical!$B$7:$B$1278,0))-1)*100)</f>
        <v>10.000000000000009</v>
      </c>
      <c r="T585" s="701">
        <f>IF(INDEX(Historical!$F$7:$F$1247,MATCH(B585,Historical!$B$7:$B$1278,0))=0,"n/a",((INDEX(Historical!$C$7:$C$1256,MATCH(B585,Historical!$B$7:$B$1278,0))/INDEX(Historical!$F$7:$F$1247,MATCH(B585,Historical!$B$7:$B$1278,0)))^(1/3)-1)*100)</f>
        <v>10.064241629820891</v>
      </c>
      <c r="U585" s="701">
        <f>IF(INDEX(Historical!$H$7:$H$1247,MATCH(B585,Historical!$B$7:$B$1278,0))=0,"n/a",((INDEX(Historical!$C$7:$C$1256,MATCH(B585,Historical!$B$7:$B$1278,0))/INDEX(Historical!$H$7:$H$1247,MATCH(B585,Historical!$B$7:$B$1278,0)))^(1/5)-1)*100)</f>
        <v>9.4608784223157549</v>
      </c>
      <c r="V585" s="701">
        <f>IF(INDEX(Historical!$O$7:$O$1247,MATCH(B585,Historical!$B$7:$B$1278,0))=0,"n/a",((INDEX(Historical!$C$7:$C$1256,MATCH(B585,Historical!$B$7:$B$1278,0))/INDEX(Historical!$O$7:$O$1247,MATCH(B585,Historical!$B$7:$B$1278,0)))^(1/10)-1)*100)</f>
        <v>18.586777862780089</v>
      </c>
      <c r="W585" s="702">
        <f>IF(OR(U585&lt;=0,U585="n/a",V585&lt;=0,V585="n/a"),"n/a",U585/V585)</f>
        <v>0.5090112171223129</v>
      </c>
      <c r="X585" s="703">
        <f>IF(OR(AJ585&lt;=0,AJ585="n/a",U585&lt;=0,U585="n/a"),"n/a",U585/AJ585)</f>
        <v>0.55981529126128715</v>
      </c>
      <c r="Y585" s="670"/>
      <c r="Z585" s="651">
        <f>IF(OR(AC585&lt;0.01,AC585="n/a"),"n/a",M585/AC585*100)</f>
        <v>40.916530278232408</v>
      </c>
      <c r="AA585" s="887">
        <f>IF(OR(AC585&lt;0.01,AC585="n/a"),"n/a",I585/AC585)</f>
        <v>17.837970540098198</v>
      </c>
      <c r="AB585" s="888">
        <v>12</v>
      </c>
      <c r="AC585" s="866">
        <v>6.11</v>
      </c>
      <c r="AD585" s="866">
        <v>5.58</v>
      </c>
      <c r="AE585" s="866">
        <v>0.76</v>
      </c>
      <c r="AF585" s="866">
        <v>1.4</v>
      </c>
      <c r="AG585" s="866">
        <v>11.4</v>
      </c>
      <c r="AH585" s="866">
        <v>17.599999999999998</v>
      </c>
      <c r="AI585" s="866">
        <v>4.53</v>
      </c>
      <c r="AJ585" s="866">
        <v>16.900000000000002</v>
      </c>
      <c r="AK585" s="866">
        <v>3.2</v>
      </c>
      <c r="AL585" s="879">
        <v>6920</v>
      </c>
      <c r="AM585" s="873">
        <v>0.3</v>
      </c>
      <c r="AN585" s="866">
        <v>0.3</v>
      </c>
      <c r="AO585" s="740">
        <f>IF(U585="n/a","n/a",IF(AA585&lt;0,"n/a",IF(AA585="n/a","n/a",J585+U585-AA585)))</f>
        <v>-6.0833036968263912</v>
      </c>
      <c r="AP585" s="741">
        <f>IF(U585="n/a","n/a",J585+U585)</f>
        <v>11.754666843271806</v>
      </c>
      <c r="AQ585" s="889">
        <f>IF(OR(AC585&lt;0.01,AF585="n/a"),"n/a",(I585/SQRT(22.5*AC585*(I585/AF585))-1)*100)</f>
        <v>5.3526538317589578</v>
      </c>
      <c r="AR585" s="651">
        <f>INDEX(Historical!$C$7:$C$1256,MATCH(B585,Historical!$B$7:$B$1278,0))*IF(AH585="n/a",1.03,IF(AH585&lt;0,1.01,IF(AH585&gt;10,1.1,(1+AH585/100))))</f>
        <v>2.4200000000000004</v>
      </c>
      <c r="AS585" s="887">
        <f>IF($AI585="n/a",1.03*AR585,IF($AI585&lt;0,1.01*AR585,IF($AI585&gt;10,1.1*AR585,(1+$AI585/100)*AR585)))</f>
        <v>2.5296259999999999</v>
      </c>
      <c r="AT585" s="887">
        <f>IF($AK585="n/a",1.03*AS585,IF($AK585&lt;0,1.01*AS585,IF($AK585&gt;10,1.1*AS585,(1+$AK585/100)*AS585)))</f>
        <v>2.6105740320000002</v>
      </c>
      <c r="AU585" s="887">
        <f>IF($AK585="n/a",1.03*AT585,IF($AK585&lt;0,1.01*AT585,IF($AK585&gt;10,1.1*AT585,(1+$AK585/100)*AT585)))</f>
        <v>2.6941124010240003</v>
      </c>
      <c r="AV585" s="887">
        <f>IF($AK585="n/a",1.03*AU585,IF($AK585&lt;0,1.01*AU585,IF($AK585&gt;10,1.1*AU585,(1+$AK585/100)*AU585)))</f>
        <v>2.7803239978567684</v>
      </c>
      <c r="AW585" s="651">
        <f>SUM(AR585:AV585)</f>
        <v>13.03463643088077</v>
      </c>
      <c r="AX585" s="748">
        <f>AW585/I585*100</f>
        <v>11.959479246610488</v>
      </c>
      <c r="AY585" s="935">
        <v>1.1000000000000001</v>
      </c>
      <c r="AZ585" s="873">
        <v>54.44</v>
      </c>
      <c r="BA585" s="873">
        <v>-10.79</v>
      </c>
      <c r="BB585" s="873">
        <v>1.81</v>
      </c>
      <c r="BC585" s="873">
        <v>9.0300000000000011</v>
      </c>
      <c r="BE585" s="624">
        <v>2011</v>
      </c>
      <c r="BF585" s="899">
        <f>IF(BE585&gt;2008,0,IF(BE585&gt;2001,1,IF(BE585&gt;1990,2,IF(BE585&gt;1980,3,IF(BE585&gt;1973,4,IF(BE585&gt;1970,5,IF(BE585&gt;1960,6,IF(BE585&gt;1958,7,IF(BE585&gt;1953,8,9)))))))))</f>
        <v>0</v>
      </c>
      <c r="BG585" s="883">
        <v>7.1</v>
      </c>
    </row>
    <row r="586" spans="1:59" ht="11.25" customHeight="1" x14ac:dyDescent="0.2">
      <c r="A586" s="872" t="s">
        <v>760</v>
      </c>
      <c r="B586" s="876" t="s">
        <v>761</v>
      </c>
      <c r="C586" s="933" t="s">
        <v>112</v>
      </c>
      <c r="D586" s="933" t="s">
        <v>4325</v>
      </c>
      <c r="E586" s="733">
        <v>18</v>
      </c>
      <c r="F586" s="1158">
        <v>196</v>
      </c>
      <c r="G586" s="1158" t="s">
        <v>106</v>
      </c>
      <c r="H586" s="1158" t="s">
        <v>106</v>
      </c>
      <c r="I586" s="875">
        <v>88.17</v>
      </c>
      <c r="J586" s="651">
        <f>(M586/I586)*100</f>
        <v>1.9280934558239764</v>
      </c>
      <c r="K586" s="878">
        <v>0.42499999999999999</v>
      </c>
      <c r="L586" s="888">
        <v>4</v>
      </c>
      <c r="M586" s="642">
        <f>K586*L586</f>
        <v>1.7</v>
      </c>
      <c r="N586" s="871" t="s">
        <v>218</v>
      </c>
      <c r="O586" s="734">
        <v>0.40500000000000003</v>
      </c>
      <c r="P586" s="862">
        <v>44104</v>
      </c>
      <c r="Q586" s="862">
        <v>44119</v>
      </c>
      <c r="R586" s="642">
        <f>(K586-O586)/O586*100</f>
        <v>4.9382716049382616</v>
      </c>
      <c r="S586" s="701">
        <f>IF(INDEX(Historical!$D$7:$D$1254,MATCH(B586,Historical!$B$7:$B$1278,0))=0,"n/a",(INDEX(Historical!$C$7:$C$1256,MATCH(B586,Historical!$B$7:$B$1278,0))/INDEX(Historical!$D$7:$D$1254,MATCH(B586,Historical!$B$7:$B$1278,0))-1)*100)</f>
        <v>8.5106382978723527</v>
      </c>
      <c r="T586" s="701">
        <f>IF(INDEX(Historical!$F$7:$F$1247,MATCH(B586,Historical!$B$7:$B$1278,0))=0,"n/a",((INDEX(Historical!$C$7:$C$1256,MATCH(B586,Historical!$B$7:$B$1278,0))/INDEX(Historical!$F$7:$F$1247,MATCH(B586,Historical!$B$7:$B$1278,0)))^(1/3)-1)*100)</f>
        <v>7.8393347418176162</v>
      </c>
      <c r="U586" s="701">
        <f>IF(INDEX(Historical!$H$7:$H$1247,MATCH(B586,Historical!$B$7:$B$1278,0))=0,"n/a",((INDEX(Historical!$C$7:$C$1256,MATCH(B586,Historical!$B$7:$B$1278,0))/INDEX(Historical!$H$7:$H$1247,MATCH(B586,Historical!$B$7:$B$1278,0)))^(1/5)-1)*100)</f>
        <v>7.6160662792411182</v>
      </c>
      <c r="V586" s="701">
        <f>IF(INDEX(Historical!$O$7:$O$1247,MATCH(B586,Historical!$B$7:$B$1278,0))=0,"n/a",((INDEX(Historical!$C$7:$C$1256,MATCH(B586,Historical!$B$7:$B$1278,0))/INDEX(Historical!$O$7:$O$1247,MATCH(B586,Historical!$B$7:$B$1278,0)))^(1/10)-1)*100)</f>
        <v>7.2476497804153217</v>
      </c>
      <c r="W586" s="702">
        <f>IF(OR(U586&lt;=0,U586="n/a",V586&lt;=0,V586="n/a"),"n/a",U586/V586)</f>
        <v>1.0508325470997972</v>
      </c>
      <c r="X586" s="703">
        <f>IF(OR(AJ586&lt;=0,AJ586="n/a",U586&lt;=0,U586="n/a"),"n/a",U586/AJ586)</f>
        <v>0.45065480942255132</v>
      </c>
      <c r="Y586" s="876"/>
      <c r="Z586" s="651">
        <f>IF(OR(AC586&lt;0.01,AC586="n/a"),"n/a",M586/AC586*100)</f>
        <v>51.359516616314195</v>
      </c>
      <c r="AA586" s="887">
        <f>IF(OR(AC586&lt;0.01,AC586="n/a"),"n/a",I586/AC586)</f>
        <v>26.637462235649547</v>
      </c>
      <c r="AB586" s="888">
        <v>12</v>
      </c>
      <c r="AC586" s="866">
        <v>3.31</v>
      </c>
      <c r="AD586" s="866">
        <v>3.75</v>
      </c>
      <c r="AE586" s="866">
        <v>2.71</v>
      </c>
      <c r="AF586" s="866">
        <v>3.42</v>
      </c>
      <c r="AG586" s="866">
        <v>13.100000000000001</v>
      </c>
      <c r="AH586" s="866">
        <v>5.5</v>
      </c>
      <c r="AI586" s="866">
        <v>11.58</v>
      </c>
      <c r="AJ586" s="866">
        <v>16.900000000000002</v>
      </c>
      <c r="AK586" s="866">
        <v>7.1099999999999994</v>
      </c>
      <c r="AL586" s="879">
        <v>27750</v>
      </c>
      <c r="AM586" s="873">
        <v>0.1</v>
      </c>
      <c r="AN586" s="866">
        <v>1.05</v>
      </c>
      <c r="AO586" s="740">
        <f>IF(U586="n/a","n/a",IF(AA586&lt;0,"n/a",IF(AA586="n/a","n/a",J586+U586-AA586)))</f>
        <v>-17.093302500584453</v>
      </c>
      <c r="AP586" s="741">
        <f>IF(U586="n/a","n/a",J586+U586)</f>
        <v>9.5441597350650937</v>
      </c>
      <c r="AQ586" s="889">
        <f>IF(OR(AC586&lt;0.01,AF586="n/a"),"n/a",(I586/SQRT(22.5*AC586*(I586/AF586))-1)*100)</f>
        <v>101.21864376390999</v>
      </c>
      <c r="AR586" s="651">
        <f>INDEX(Historical!$C$7:$C$1256,MATCH(B586,Historical!$B$7:$B$1278,0))*IF(AH586="n/a",1.03,IF(AH586&lt;0,1.01,IF(AH586&gt;10,1.1,(1+AH586/100))))</f>
        <v>1.61415</v>
      </c>
      <c r="AS586" s="887">
        <f>IF($AI586="n/a",1.03*AR586,IF($AI586&lt;0,1.01*AR586,IF($AI586&gt;10,1.1*AR586,(1+$AI586/100)*AR586)))</f>
        <v>1.7755650000000001</v>
      </c>
      <c r="AT586" s="887">
        <f>IF($AK586="n/a",1.03*AS586,IF($AK586&lt;0,1.01*AS586,IF($AK586&gt;10,1.1*AS586,(1+$AK586/100)*AS586)))</f>
        <v>1.9018076714999999</v>
      </c>
      <c r="AU586" s="887">
        <f>IF($AK586="n/a",1.03*AT586,IF($AK586&lt;0,1.01*AT586,IF($AK586&gt;10,1.1*AT586,(1+$AK586/100)*AT586)))</f>
        <v>2.0370261969436498</v>
      </c>
      <c r="AV586" s="887">
        <f>IF($AK586="n/a",1.03*AU586,IF($AK586&lt;0,1.01*AU586,IF($AK586&gt;10,1.1*AU586,(1+$AK586/100)*AU586)))</f>
        <v>2.1818587595463432</v>
      </c>
      <c r="AW586" s="651">
        <f>SUM(AR586:AV586)</f>
        <v>9.5104076279899914</v>
      </c>
      <c r="AX586" s="748">
        <f>AW586/I586*100</f>
        <v>10.786443946909371</v>
      </c>
      <c r="AY586" s="935">
        <v>0.61</v>
      </c>
      <c r="AZ586" s="873">
        <v>34.880000000000003</v>
      </c>
      <c r="BA586" s="873">
        <v>-12.629999999999999</v>
      </c>
      <c r="BB586" s="873">
        <v>-5.26</v>
      </c>
      <c r="BC586" s="873">
        <v>1.1400000000000001</v>
      </c>
      <c r="BE586" s="624">
        <v>2003</v>
      </c>
      <c r="BF586" s="899">
        <f>IF(BE586&gt;2008,0,IF(BE586&gt;2001,1,IF(BE586&gt;1990,2,IF(BE586&gt;1980,3,IF(BE586&gt;1973,4,IF(BE586&gt;1970,5,IF(BE586&gt;1960,6,IF(BE586&gt;1958,7,IF(BE586&gt;1953,8,9)))))))))</f>
        <v>1</v>
      </c>
      <c r="BG586" s="883">
        <v>4.7</v>
      </c>
    </row>
    <row r="587" spans="1:59" s="774" customFormat="1" ht="11.25" customHeight="1" x14ac:dyDescent="0.2">
      <c r="A587" s="646" t="s">
        <v>4614</v>
      </c>
      <c r="B587" s="782" t="s">
        <v>4613</v>
      </c>
      <c r="C587" s="933" t="s">
        <v>112</v>
      </c>
      <c r="D587" s="933" t="s">
        <v>4347</v>
      </c>
      <c r="E587" s="756">
        <v>26</v>
      </c>
      <c r="F587" s="1158">
        <v>119</v>
      </c>
      <c r="G587" s="1181" t="s">
        <v>115</v>
      </c>
      <c r="H587" s="1181" t="s">
        <v>115</v>
      </c>
      <c r="I587" s="767">
        <v>54.32</v>
      </c>
      <c r="J587" s="758">
        <f>(M587/I587)*100</f>
        <v>3.4977908689248896</v>
      </c>
      <c r="K587" s="1169">
        <v>0.47499999999999998</v>
      </c>
      <c r="L587" s="760">
        <v>4</v>
      </c>
      <c r="M587" s="761">
        <f>K587*L587</f>
        <v>1.9</v>
      </c>
      <c r="N587" s="762" t="s">
        <v>294</v>
      </c>
      <c r="O587" s="781">
        <v>0.7</v>
      </c>
      <c r="P587" s="783">
        <v>43419</v>
      </c>
      <c r="Q587" s="783">
        <v>43444</v>
      </c>
      <c r="R587" s="761">
        <f>(K587-O587)/O587*100</f>
        <v>-32.142857142857139</v>
      </c>
      <c r="S587" s="701">
        <f>IF(INDEX(Historical!$D$7:$D$1254,MATCH(B587,Historical!$B$7:$B$1278,0))=0,"n/a",(INDEX(Historical!$C$7:$C$1256,MATCH(B587,Historical!$B$7:$B$1278,0))/INDEX(Historical!$D$7:$D$1254,MATCH(B587,Historical!$B$7:$B$1278,0))-1)*100)</f>
        <v>3.7037037037036979</v>
      </c>
      <c r="T587" s="701">
        <f>IF(INDEX(Historical!$F$7:$F$1247,MATCH(B587,Historical!$B$7:$B$1278,0))=0,"n/a",((INDEX(Historical!$C$7:$C$1256,MATCH(B587,Historical!$B$7:$B$1278,0))/INDEX(Historical!$F$7:$F$1247,MATCH(B587,Historical!$B$7:$B$1278,0)))^(1/3)-1)*100)</f>
        <v>3.9159023231052137</v>
      </c>
      <c r="U587" s="701">
        <f>IF(INDEX(Historical!$H$7:$H$1247,MATCH(B587,Historical!$B$7:$B$1278,0))=0,"n/a",((INDEX(Historical!$C$7:$C$1256,MATCH(B587,Historical!$B$7:$B$1278,0))/INDEX(Historical!$H$7:$H$1247,MATCH(B587,Historical!$B$7:$B$1278,0)))^(1/5)-1)*100)</f>
        <v>4.4929681228908169</v>
      </c>
      <c r="V587" s="701">
        <f>IF(INDEX(Historical!$O$7:$O$1247,MATCH(B587,Historical!$B$7:$B$1278,0))=0,"n/a",((INDEX(Historical!$C$7:$C$1256,MATCH(B587,Historical!$B$7:$B$1278,0))/INDEX(Historical!$O$7:$O$1247,MATCH(B587,Historical!$B$7:$B$1278,0)))^(1/10)-1)*100)</f>
        <v>6.6799149938662872</v>
      </c>
      <c r="W587" s="702">
        <f>IF(OR(U587&lt;=0,U587="n/a",V587&lt;=0,V587="n/a"),"n/a",U587/V587)</f>
        <v>0.67260857765651283</v>
      </c>
      <c r="X587" s="703" t="str">
        <f>IF(OR(AJ587&lt;=0,AJ587="n/a",U587&lt;=0,U587="n/a"),"n/a",U587/AJ587)</f>
        <v>n/a</v>
      </c>
      <c r="Y587" s="1056" t="s">
        <v>4615</v>
      </c>
      <c r="Z587" s="758">
        <f>IF(OR(AC587&lt;0.01,AC587="n/a"),"n/a",M587/AC587*100)</f>
        <v>463.41463414634143</v>
      </c>
      <c r="AA587" s="766">
        <f>IF(OR(AC587&lt;0.01,AC587="n/a"),"n/a",I587/AC587)</f>
        <v>132.48780487804879</v>
      </c>
      <c r="AB587" s="760">
        <v>12</v>
      </c>
      <c r="AC587" s="767">
        <v>0.41</v>
      </c>
      <c r="AD587" s="767" t="s">
        <v>136</v>
      </c>
      <c r="AE587" s="767">
        <v>1.29</v>
      </c>
      <c r="AF587" s="767">
        <v>1.21</v>
      </c>
      <c r="AG587" s="767">
        <v>-3.4000000000000004</v>
      </c>
      <c r="AH587" s="767">
        <v>-13.700000000000001</v>
      </c>
      <c r="AI587" s="767">
        <v>30.320000000000004</v>
      </c>
      <c r="AJ587" s="767">
        <v>-0.70000000000000007</v>
      </c>
      <c r="AK587" s="767">
        <v>-13.5</v>
      </c>
      <c r="AL587" s="768">
        <v>83290</v>
      </c>
      <c r="AM587" s="769">
        <v>0.1</v>
      </c>
      <c r="AN587" s="767">
        <v>0.49</v>
      </c>
      <c r="AO587" s="770">
        <f>IF(U587="n/a","n/a",IF(AA587&lt;0,"n/a",IF(AA587="n/a","n/a",J587+U587-AA587)))</f>
        <v>-124.49704588623308</v>
      </c>
      <c r="AP587" s="771">
        <f>IF(U587="n/a","n/a",J587+U587)</f>
        <v>7.9907589918157065</v>
      </c>
      <c r="AQ587" s="772">
        <f>IF(OR(AC587&lt;0.01,AF587="n/a"),"n/a",(I587/SQRT(22.5*AC587*(I587/AF587))-1)*100)</f>
        <v>166.9250780462055</v>
      </c>
      <c r="AR587" s="651">
        <f>INDEX(Historical!$C$7:$C$1256,MATCH(B587,Historical!$B$7:$B$1278,0))*IF(AH587="n/a",1.03,IF(AH587&lt;0,1.01,IF(AH587&gt;10,1.1,(1+AH587/100))))</f>
        <v>2.9693999999999998</v>
      </c>
      <c r="AS587" s="766">
        <f>IF($AI587="n/a",1.03*AR587,IF($AI587&lt;0,1.01*AR587,IF($AI587&gt;10,1.1*AR587,(1+$AI587/100)*AR587)))</f>
        <v>3.26634</v>
      </c>
      <c r="AT587" s="766">
        <f>IF($AK587="n/a",1.03*AS587,IF($AK587&lt;0,1.01*AS587,IF($AK587&gt;10,1.1*AS587,(1+$AK587/100)*AS587)))</f>
        <v>3.2990034000000001</v>
      </c>
      <c r="AU587" s="766">
        <f>IF($AK587="n/a",1.03*AT587,IF($AK587&lt;0,1.01*AT587,IF($AK587&gt;10,1.1*AT587,(1+$AK587/100)*AT587)))</f>
        <v>3.3319934340000001</v>
      </c>
      <c r="AV587" s="766">
        <f>IF($AK587="n/a",1.03*AU587,IF($AK587&lt;0,1.01*AU587,IF($AK587&gt;10,1.1*AU587,(1+$AK587/100)*AU587)))</f>
        <v>3.3653133683400003</v>
      </c>
      <c r="AW587" s="758">
        <f>SUM(AR587:AV587)</f>
        <v>16.232050202340002</v>
      </c>
      <c r="AX587" s="773">
        <f>AW587/I587*100</f>
        <v>29.882272095618561</v>
      </c>
      <c r="AY587" s="936">
        <v>1.34</v>
      </c>
      <c r="AZ587" s="769">
        <v>33.43</v>
      </c>
      <c r="BA587" s="769">
        <v>-41.870000000000005</v>
      </c>
      <c r="BB587" s="769">
        <v>-9.4600000000000009</v>
      </c>
      <c r="BC587" s="769">
        <v>-16.98</v>
      </c>
      <c r="BD587" s="909"/>
      <c r="BE587" s="624">
        <v>1995</v>
      </c>
      <c r="BF587" s="899">
        <f>IF(BE587&gt;2008,0,IF(BE587&gt;2001,1,IF(BE587&gt;1990,2,IF(BE587&gt;1980,3,IF(BE587&gt;1973,4,IF(BE587&gt;1970,5,IF(BE587&gt;1960,6,IF(BE587&gt;1958,7,IF(BE587&gt;1953,8,9)))))))))</f>
        <v>2</v>
      </c>
      <c r="BG587" s="825">
        <v>-1.0999999999999999</v>
      </c>
    </row>
    <row r="588" spans="1:59" ht="11.25" customHeight="1" x14ac:dyDescent="0.2">
      <c r="A588" s="882" t="s">
        <v>4412</v>
      </c>
      <c r="B588" s="876" t="s">
        <v>3952</v>
      </c>
      <c r="C588" s="933" t="s">
        <v>108</v>
      </c>
      <c r="D588" s="933" t="s">
        <v>4334</v>
      </c>
      <c r="E588" s="733">
        <v>6</v>
      </c>
      <c r="F588" s="1158">
        <v>675</v>
      </c>
      <c r="G588" s="1178" t="s">
        <v>106</v>
      </c>
      <c r="H588" s="1178" t="s">
        <v>106</v>
      </c>
      <c r="I588" s="875">
        <v>4.6900000000000004</v>
      </c>
      <c r="J588" s="651">
        <f>(M588/I588)*100</f>
        <v>4.2643923240938166</v>
      </c>
      <c r="K588" s="878">
        <v>0.05</v>
      </c>
      <c r="L588" s="888">
        <v>4</v>
      </c>
      <c r="M588" s="642">
        <f>K588*L588</f>
        <v>0.2</v>
      </c>
      <c r="N588" s="871" t="s">
        <v>223</v>
      </c>
      <c r="O588" s="734">
        <v>4.4999999999999998E-2</v>
      </c>
      <c r="P588" s="862">
        <v>43837</v>
      </c>
      <c r="Q588" s="862">
        <v>43850</v>
      </c>
      <c r="R588" s="642">
        <f>(K588-O588)/O588*100</f>
        <v>11.111111111111121</v>
      </c>
      <c r="S588" s="701">
        <f>IF(INDEX(Historical!$D$7:$D$1254,MATCH(B588,Historical!$B$7:$B$1278,0))=0,"n/a",(INDEX(Historical!$C$7:$C$1256,MATCH(B588,Historical!$B$7:$B$1278,0))/INDEX(Historical!$D$7:$D$1254,MATCH(B588,Historical!$B$7:$B$1278,0))-1)*100)</f>
        <v>30.76923076923077</v>
      </c>
      <c r="T588" s="701">
        <f>IF(INDEX(Historical!$F$7:$F$1247,MATCH(B588,Historical!$B$7:$B$1278,0))=0,"n/a",((INDEX(Historical!$C$7:$C$1256,MATCH(B588,Historical!$B$7:$B$1278,0))/INDEX(Historical!$F$7:$F$1247,MATCH(B588,Historical!$B$7:$B$1278,0)))^(1/3)-1)*100)</f>
        <v>29.931885166802896</v>
      </c>
      <c r="U588" s="701" t="str">
        <f>IF(INDEX(Historical!$H$7:$H$1247,MATCH(B588,Historical!$B$7:$B$1278,0))=0,"n/a",((INDEX(Historical!$C$7:$C$1256,MATCH(B588,Historical!$B$7:$B$1278,0))/INDEX(Historical!$H$7:$H$1247,MATCH(B588,Historical!$B$7:$B$1278,0)))^(1/5)-1)*100)</f>
        <v>n/a</v>
      </c>
      <c r="V588" s="701" t="str">
        <f>IF(INDEX(Historical!$O$7:$O$1247,MATCH(B588,Historical!$B$7:$B$1278,0))=0,"n/a",((INDEX(Historical!$C$7:$C$1256,MATCH(B588,Historical!$B$7:$B$1278,0))/INDEX(Historical!$O$7:$O$1247,MATCH(B588,Historical!$B$7:$B$1278,0)))^(1/10)-1)*100)</f>
        <v>n/a</v>
      </c>
      <c r="W588" s="702" t="str">
        <f>IF(OR(U588&lt;=0,U588="n/a",V588&lt;=0,V588="n/a"),"n/a",U588/V588)</f>
        <v>n/a</v>
      </c>
      <c r="X588" s="703" t="str">
        <f>IF(OR(AJ588&lt;=0,AJ588="n/a",U588&lt;=0,U588="n/a"),"n/a",U588/AJ588)</f>
        <v>n/a</v>
      </c>
      <c r="Y588" s="877"/>
      <c r="Z588" s="651">
        <f>IF(OR(AC588&lt;0.01,AC588="n/a"),"n/a",M588/AC588*100)</f>
        <v>37.735849056603776</v>
      </c>
      <c r="AA588" s="887">
        <f>IF(OR(AC588&lt;0.01,AC588="n/a"),"n/a",I588/AC588)</f>
        <v>8.8490566037735849</v>
      </c>
      <c r="AB588" s="888">
        <v>3</v>
      </c>
      <c r="AC588" s="866">
        <v>0.53</v>
      </c>
      <c r="AD588" s="866">
        <v>0.74</v>
      </c>
      <c r="AE588" s="866">
        <v>2.08</v>
      </c>
      <c r="AF588" s="866">
        <v>0.71</v>
      </c>
      <c r="AG588" s="866">
        <v>8.2000000000000011</v>
      </c>
      <c r="AH588" s="866">
        <v>-8.9</v>
      </c>
      <c r="AI588" s="866">
        <v>40</v>
      </c>
      <c r="AJ588" s="866">
        <v>28.199999999999996</v>
      </c>
      <c r="AK588" s="866">
        <v>12</v>
      </c>
      <c r="AL588" s="879">
        <v>104.54</v>
      </c>
      <c r="AM588" s="873">
        <v>1.7000000000000002</v>
      </c>
      <c r="AN588" s="866">
        <v>0</v>
      </c>
      <c r="AO588" s="740" t="str">
        <f>IF(U588="n/a","n/a",IF(AA588&lt;0,"n/a",IF(AA588="n/a","n/a",J588+U588-AA588)))</f>
        <v>n/a</v>
      </c>
      <c r="AP588" s="741" t="str">
        <f>IF(U588="n/a","n/a",J588+U588)</f>
        <v>n/a</v>
      </c>
      <c r="AQ588" s="889">
        <f>IF(OR(AC588&lt;0.01,AF588="n/a"),"n/a",(I588/SQRT(22.5*AC588*(I588/AF588))-1)*100)</f>
        <v>-47.157129404750052</v>
      </c>
      <c r="AR588" s="651">
        <f>INDEX(Historical!$C$7:$C$1256,MATCH(B588,Historical!$B$7:$B$1278,0))*IF(AH588="n/a",1.03,IF(AH588&lt;0,1.01,IF(AH588&gt;10,1.1,(1+AH588/100))))</f>
        <v>0.17170000000000002</v>
      </c>
      <c r="AS588" s="887">
        <f>IF($AI588="n/a",1.03*AR588,IF($AI588&lt;0,1.01*AR588,IF($AI588&gt;10,1.1*AR588,(1+$AI588/100)*AR588)))</f>
        <v>0.18887000000000004</v>
      </c>
      <c r="AT588" s="887">
        <f>IF($AK588="n/a",1.03*AS588,IF($AK588&lt;0,1.01*AS588,IF($AK588&gt;10,1.1*AS588,(1+$AK588/100)*AS588)))</f>
        <v>0.20775700000000005</v>
      </c>
      <c r="AU588" s="887">
        <f>IF($AK588="n/a",1.03*AT588,IF($AK588&lt;0,1.01*AT588,IF($AK588&gt;10,1.1*AT588,(1+$AK588/100)*AT588)))</f>
        <v>0.22853270000000009</v>
      </c>
      <c r="AV588" s="887">
        <f>IF($AK588="n/a",1.03*AU588,IF($AK588&lt;0,1.01*AU588,IF($AK588&gt;10,1.1*AU588,(1+$AK588/100)*AU588)))</f>
        <v>0.25138597000000013</v>
      </c>
      <c r="AW588" s="651">
        <f>SUM(AR588:AV588)</f>
        <v>1.0482456700000002</v>
      </c>
      <c r="AX588" s="748">
        <f>AW588/I588*100</f>
        <v>22.350653944562904</v>
      </c>
      <c r="AY588" s="935">
        <v>0.87</v>
      </c>
      <c r="AZ588" s="873">
        <v>24.4</v>
      </c>
      <c r="BA588" s="873">
        <v>-45.15</v>
      </c>
      <c r="BB588" s="873">
        <v>5.33</v>
      </c>
      <c r="BC588" s="873">
        <v>-10.48</v>
      </c>
      <c r="BE588" s="624">
        <v>2015</v>
      </c>
      <c r="BF588" s="899">
        <f>IF(BE588&gt;2008,0,IF(BE588&gt;2001,1,IF(BE588&gt;1990,2,IF(BE588&gt;1980,3,IF(BE588&gt;1973,4,IF(BE588&gt;1970,5,IF(BE588&gt;1960,6,IF(BE588&gt;1958,7,IF(BE588&gt;1953,8,9)))))))))</f>
        <v>0</v>
      </c>
      <c r="BG588" s="883">
        <v>1</v>
      </c>
    </row>
    <row r="589" spans="1:59" ht="11.25" customHeight="1" x14ac:dyDescent="0.2">
      <c r="A589" s="872" t="s">
        <v>1623</v>
      </c>
      <c r="B589" s="876" t="s">
        <v>1624</v>
      </c>
      <c r="C589" s="933" t="s">
        <v>108</v>
      </c>
      <c r="D589" s="933" t="s">
        <v>4341</v>
      </c>
      <c r="E589" s="733">
        <v>9</v>
      </c>
      <c r="F589" s="1158">
        <v>415</v>
      </c>
      <c r="G589" s="1141" t="s">
        <v>106</v>
      </c>
      <c r="H589" s="1141" t="s">
        <v>106</v>
      </c>
      <c r="I589" s="875">
        <v>25.35</v>
      </c>
      <c r="J589" s="651">
        <f>(M589/I589)*100</f>
        <v>4.7337278106508878</v>
      </c>
      <c r="K589" s="878">
        <v>0.3</v>
      </c>
      <c r="L589" s="888">
        <v>4</v>
      </c>
      <c r="M589" s="642">
        <f>K589*L589</f>
        <v>1.2</v>
      </c>
      <c r="N589" s="871" t="s">
        <v>966</v>
      </c>
      <c r="O589" s="734">
        <v>0.28000000000000003</v>
      </c>
      <c r="P589" s="867">
        <v>43592</v>
      </c>
      <c r="Q589" s="867">
        <v>43600</v>
      </c>
      <c r="R589" s="642">
        <f>(K589-O589)/O589*100</f>
        <v>7.1428571428571281</v>
      </c>
      <c r="S589" s="701">
        <f>IF(INDEX(Historical!$D$7:$D$1254,MATCH(B589,Historical!$B$7:$B$1278,0))=0,"n/a",(INDEX(Historical!$C$7:$C$1256,MATCH(B589,Historical!$B$7:$B$1278,0))/INDEX(Historical!$D$7:$D$1254,MATCH(B589,Historical!$B$7:$B$1278,0))-1)*100)</f>
        <v>7.2727272727272529</v>
      </c>
      <c r="T589" s="701">
        <f>IF(INDEX(Historical!$F$7:$F$1247,MATCH(B589,Historical!$B$7:$B$1278,0))=0,"n/a",((INDEX(Historical!$C$7:$C$1256,MATCH(B589,Historical!$B$7:$B$1278,0))/INDEX(Historical!$F$7:$F$1247,MATCH(B589,Historical!$B$7:$B$1278,0)))^(1/3)-1)*100)</f>
        <v>6.386203404930102</v>
      </c>
      <c r="U589" s="701">
        <f>IF(INDEX(Historical!$H$7:$H$1247,MATCH(B589,Historical!$B$7:$B$1278,0))=0,"n/a",((INDEX(Historical!$C$7:$C$1256,MATCH(B589,Historical!$B$7:$B$1278,0))/INDEX(Historical!$H$7:$H$1247,MATCH(B589,Historical!$B$7:$B$1278,0)))^(1/5)-1)*100)</f>
        <v>9.1977482660523524</v>
      </c>
      <c r="V589" s="701">
        <f>IF(INDEX(Historical!$O$7:$O$1247,MATCH(B589,Historical!$B$7:$B$1278,0))=0,"n/a",((INDEX(Historical!$C$7:$C$1256,MATCH(B589,Historical!$B$7:$B$1278,0))/INDEX(Historical!$O$7:$O$1247,MATCH(B589,Historical!$B$7:$B$1278,0)))^(1/10)-1)*100)</f>
        <v>12.296967427268445</v>
      </c>
      <c r="W589" s="702">
        <f>IF(OR(U589&lt;=0,U589="n/a",V589&lt;=0,V589="n/a"),"n/a",U589/V589)</f>
        <v>0.74796882405790599</v>
      </c>
      <c r="X589" s="703">
        <f>IF(OR(AJ589&lt;=0,AJ589="n/a",U589&lt;=0,U589="n/a"),"n/a",U589/AJ589)</f>
        <v>0.56083830890563113</v>
      </c>
      <c r="Y589" s="664"/>
      <c r="Z589" s="651">
        <f>IF(OR(AC589&lt;0.01,AC589="n/a"),"n/a",M589/AC589*100)</f>
        <v>69.767441860465112</v>
      </c>
      <c r="AA589" s="887">
        <f>IF(OR(AC589&lt;0.01,AC589="n/a"),"n/a",I589/AC589)</f>
        <v>14.738372093023257</v>
      </c>
      <c r="AB589" s="888">
        <v>12</v>
      </c>
      <c r="AC589" s="866">
        <v>1.72</v>
      </c>
      <c r="AD589" s="866">
        <v>4.09</v>
      </c>
      <c r="AE589" s="866">
        <v>3.08</v>
      </c>
      <c r="AF589" s="866">
        <v>0.86</v>
      </c>
      <c r="AG589" s="866">
        <v>8</v>
      </c>
      <c r="AH589" s="866">
        <v>15</v>
      </c>
      <c r="AI589" s="866">
        <v>79.78</v>
      </c>
      <c r="AJ589" s="866">
        <v>16.400000000000002</v>
      </c>
      <c r="AK589" s="866">
        <v>3.5999999999999996</v>
      </c>
      <c r="AL589" s="879">
        <v>1220</v>
      </c>
      <c r="AM589" s="873">
        <v>0.8</v>
      </c>
      <c r="AN589" s="866">
        <v>0.17</v>
      </c>
      <c r="AO589" s="740">
        <f>IF(U589="n/a","n/a",IF(AA589&lt;0,"n/a",IF(AA589="n/a","n/a",J589+U589-AA589)))</f>
        <v>-0.80689601632001562</v>
      </c>
      <c r="AP589" s="741">
        <f>IF(U589="n/a","n/a",J589+U589)</f>
        <v>13.931476076703241</v>
      </c>
      <c r="AQ589" s="889">
        <f>IF(OR(AC589&lt;0.01,AF589="n/a"),"n/a",(I589/SQRT(22.5*AC589*(I589/AF589))-1)*100)</f>
        <v>-24.944465005348647</v>
      </c>
      <c r="AR589" s="651">
        <f>INDEX(Historical!$C$7:$C$1256,MATCH(B589,Historical!$B$7:$B$1278,0))*IF(AH589="n/a",1.03,IF(AH589&lt;0,1.01,IF(AH589&gt;10,1.1,(1+AH589/100))))</f>
        <v>1.298</v>
      </c>
      <c r="AS589" s="887">
        <f>IF($AI589="n/a",1.03*AR589,IF($AI589&lt;0,1.01*AR589,IF($AI589&gt;10,1.1*AR589,(1+$AI589/100)*AR589)))</f>
        <v>1.4278000000000002</v>
      </c>
      <c r="AT589" s="887">
        <f>IF($AK589="n/a",1.03*AS589,IF($AK589&lt;0,1.01*AS589,IF($AK589&gt;10,1.1*AS589,(1+$AK589/100)*AS589)))</f>
        <v>1.4792008000000003</v>
      </c>
      <c r="AU589" s="887">
        <f>IF($AK589="n/a",1.03*AT589,IF($AK589&lt;0,1.01*AT589,IF($AK589&gt;10,1.1*AT589,(1+$AK589/100)*AT589)))</f>
        <v>1.5324520288000003</v>
      </c>
      <c r="AV589" s="887">
        <f>IF($AK589="n/a",1.03*AU589,IF($AK589&lt;0,1.01*AU589,IF($AK589&gt;10,1.1*AU589,(1+$AK589/100)*AU589)))</f>
        <v>1.5876203018368005</v>
      </c>
      <c r="AW589" s="651">
        <f>SUM(AR589:AV589)</f>
        <v>7.3250731306368007</v>
      </c>
      <c r="AX589" s="748">
        <f>AW589/I589*100</f>
        <v>28.895751994622486</v>
      </c>
      <c r="AY589" s="935">
        <v>1.1200000000000001</v>
      </c>
      <c r="AZ589" s="873">
        <v>40.83</v>
      </c>
      <c r="BA589" s="873">
        <v>-34.07</v>
      </c>
      <c r="BB589" s="873">
        <v>4.6399999999999997</v>
      </c>
      <c r="BC589" s="873">
        <v>-1.27</v>
      </c>
      <c r="BE589" s="624">
        <v>2011</v>
      </c>
      <c r="BF589" s="899">
        <f>IF(BE589&gt;2008,0,IF(BE589&gt;2001,1,IF(BE589&gt;1990,2,IF(BE589&gt;1980,3,IF(BE589&gt;1973,4,IF(BE589&gt;1970,5,IF(BE589&gt;1960,6,IF(BE589&gt;1958,7,IF(BE589&gt;1953,8,9)))))))))</f>
        <v>0</v>
      </c>
      <c r="BG589" s="883">
        <v>1</v>
      </c>
    </row>
    <row r="590" spans="1:59" ht="11.25" customHeight="1" x14ac:dyDescent="0.2">
      <c r="A590" s="872" t="s">
        <v>1625</v>
      </c>
      <c r="B590" s="876" t="s">
        <v>1626</v>
      </c>
      <c r="C590" s="933" t="s">
        <v>108</v>
      </c>
      <c r="D590" s="933" t="s">
        <v>4341</v>
      </c>
      <c r="E590" s="733">
        <v>8</v>
      </c>
      <c r="F590" s="1158">
        <v>560</v>
      </c>
      <c r="G590" s="1127" t="s">
        <v>106</v>
      </c>
      <c r="H590" s="1127" t="s">
        <v>106</v>
      </c>
      <c r="I590" s="875">
        <v>15.34</v>
      </c>
      <c r="J590" s="651">
        <f>(M590/I590)*100</f>
        <v>2.6075619295958279</v>
      </c>
      <c r="K590" s="878">
        <v>0.1</v>
      </c>
      <c r="L590" s="888">
        <v>4</v>
      </c>
      <c r="M590" s="642">
        <f>K590*L590</f>
        <v>0.4</v>
      </c>
      <c r="N590" s="871" t="s">
        <v>988</v>
      </c>
      <c r="O590" s="734">
        <v>9.5000000000000001E-2</v>
      </c>
      <c r="P590" s="862">
        <v>43958</v>
      </c>
      <c r="Q590" s="862">
        <v>43973</v>
      </c>
      <c r="R590" s="642">
        <f>(K590-O590)/O590*100</f>
        <v>5.2631578947368469</v>
      </c>
      <c r="S590" s="701">
        <f>IF(INDEX(Historical!$D$7:$D$1254,MATCH(B590,Historical!$B$7:$B$1278,0))=0,"n/a",(INDEX(Historical!$C$7:$C$1256,MATCH(B590,Historical!$B$7:$B$1278,0))/INDEX(Historical!$D$7:$D$1254,MATCH(B590,Historical!$B$7:$B$1278,0))-1)*100)</f>
        <v>12.5</v>
      </c>
      <c r="T590" s="701">
        <f>IF(INDEX(Historical!$F$7:$F$1247,MATCH(B590,Historical!$B$7:$B$1278,0))=0,"n/a",((INDEX(Historical!$C$7:$C$1256,MATCH(B590,Historical!$B$7:$B$1278,0))/INDEX(Historical!$F$7:$F$1247,MATCH(B590,Historical!$B$7:$B$1278,0)))^(1/3)-1)*100)</f>
        <v>14.471424255333186</v>
      </c>
      <c r="U590" s="701">
        <f>IF(INDEX(Historical!$H$7:$H$1247,MATCH(B590,Historical!$B$7:$B$1278,0))=0,"n/a",((INDEX(Historical!$C$7:$C$1256,MATCH(B590,Historical!$B$7:$B$1278,0))/INDEX(Historical!$H$7:$H$1247,MATCH(B590,Historical!$B$7:$B$1278,0)))^(1/5)-1)*100)</f>
        <v>17.607902252467355</v>
      </c>
      <c r="V590" s="701">
        <f>IF(INDEX(Historical!$O$7:$O$1247,MATCH(B590,Historical!$B$7:$B$1278,0))=0,"n/a",((INDEX(Historical!$C$7:$C$1256,MATCH(B590,Historical!$B$7:$B$1278,0))/INDEX(Historical!$O$7:$O$1247,MATCH(B590,Historical!$B$7:$B$1278,0)))^(1/10)-1)*100)</f>
        <v>0</v>
      </c>
      <c r="W590" s="702" t="str">
        <f>IF(OR(U590&lt;=0,U590="n/a",V590&lt;=0,V590="n/a"),"n/a",U590/V590)</f>
        <v>n/a</v>
      </c>
      <c r="X590" s="703">
        <f>IF(OR(AJ590&lt;=0,AJ590="n/a",U590&lt;=0,U590="n/a"),"n/a",U590/AJ590)</f>
        <v>3.2014367731758826</v>
      </c>
      <c r="Y590" s="877"/>
      <c r="Z590" s="651">
        <f>IF(OR(AC590&lt;0.01,AC590="n/a"),"n/a",M590/AC590*100)</f>
        <v>27.777777777777779</v>
      </c>
      <c r="AA590" s="887">
        <f>IF(OR(AC590&lt;0.01,AC590="n/a"),"n/a",I590/AC590)</f>
        <v>10.652777777777779</v>
      </c>
      <c r="AB590" s="888">
        <v>12</v>
      </c>
      <c r="AC590" s="866">
        <v>1.44</v>
      </c>
      <c r="AD590" s="866" t="s">
        <v>136</v>
      </c>
      <c r="AE590" s="866">
        <v>2.64</v>
      </c>
      <c r="AF590" s="866">
        <v>0.86</v>
      </c>
      <c r="AG590" s="866">
        <v>8.3000000000000007</v>
      </c>
      <c r="AH590" s="866">
        <v>0.6</v>
      </c>
      <c r="AI590" s="866">
        <v>-10.14</v>
      </c>
      <c r="AJ590" s="866">
        <v>5.5</v>
      </c>
      <c r="AK590" s="866" t="s">
        <v>136</v>
      </c>
      <c r="AL590" s="879">
        <v>116.28</v>
      </c>
      <c r="AM590" s="873">
        <v>1.6</v>
      </c>
      <c r="AN590" s="866">
        <v>7.0000000000000007E-2</v>
      </c>
      <c r="AO590" s="740">
        <f>IF(U590="n/a","n/a",IF(AA590&lt;0,"n/a",IF(AA590="n/a","n/a",J590+U590-AA590)))</f>
        <v>9.5626864042854045</v>
      </c>
      <c r="AP590" s="741">
        <f>IF(U590="n/a","n/a",J590+U590)</f>
        <v>20.215464182063183</v>
      </c>
      <c r="AQ590" s="889">
        <f>IF(OR(AC590&lt;0.01,AF590="n/a"),"n/a",(I590/SQRT(22.5*AC590*(I590/AF590))-1)*100)</f>
        <v>-36.189903658890088</v>
      </c>
      <c r="AR590" s="651">
        <f>INDEX(Historical!$C$7:$C$1256,MATCH(B590,Historical!$B$7:$B$1278,0))*IF(AH590="n/a",1.03,IF(AH590&lt;0,1.01,IF(AH590&gt;10,1.1,(1+AH590/100))))</f>
        <v>0.36215999999999998</v>
      </c>
      <c r="AS590" s="887">
        <f>IF($AI590="n/a",1.03*AR590,IF($AI590&lt;0,1.01*AR590,IF($AI590&gt;10,1.1*AR590,(1+$AI590/100)*AR590)))</f>
        <v>0.36578159999999998</v>
      </c>
      <c r="AT590" s="887">
        <f>IF($AK590="n/a",1.03*AS590,IF($AK590&lt;0,1.01*AS590,IF($AK590&gt;10,1.1*AS590,(1+$AK590/100)*AS590)))</f>
        <v>0.37675504799999998</v>
      </c>
      <c r="AU590" s="887">
        <f>IF($AK590="n/a",1.03*AT590,IF($AK590&lt;0,1.01*AT590,IF($AK590&gt;10,1.1*AT590,(1+$AK590/100)*AT590)))</f>
        <v>0.38805769944000001</v>
      </c>
      <c r="AV590" s="887">
        <f>IF($AK590="n/a",1.03*AU590,IF($AK590&lt;0,1.01*AU590,IF($AK590&gt;10,1.1*AU590,(1+$AK590/100)*AU590)))</f>
        <v>0.39969943042320005</v>
      </c>
      <c r="AW590" s="651">
        <f>SUM(AR590:AV590)</f>
        <v>1.8924537778632</v>
      </c>
      <c r="AX590" s="748">
        <f>AW590/I590*100</f>
        <v>12.336726061689699</v>
      </c>
      <c r="AY590" s="935">
        <v>1.3</v>
      </c>
      <c r="AZ590" s="873">
        <v>70.069999999999993</v>
      </c>
      <c r="BA590" s="873">
        <v>-25.130000000000003</v>
      </c>
      <c r="BB590" s="873">
        <v>5.65</v>
      </c>
      <c r="BC590" s="873">
        <v>0.22999999999999998</v>
      </c>
      <c r="BE590" s="624">
        <v>2013</v>
      </c>
      <c r="BF590" s="899">
        <f>IF(BE590&gt;2008,0,IF(BE590&gt;2001,1,IF(BE590&gt;1990,2,IF(BE590&gt;1980,3,IF(BE590&gt;1973,4,IF(BE590&gt;1970,5,IF(BE590&gt;1960,6,IF(BE590&gt;1958,7,IF(BE590&gt;1953,8,9)))))))))</f>
        <v>0</v>
      </c>
      <c r="BG590" s="883">
        <v>1</v>
      </c>
    </row>
    <row r="591" spans="1:59" ht="11.25" customHeight="1" x14ac:dyDescent="0.2">
      <c r="A591" s="872" t="s">
        <v>1649</v>
      </c>
      <c r="B591" s="876" t="s">
        <v>1650</v>
      </c>
      <c r="C591" s="933" t="s">
        <v>4345</v>
      </c>
      <c r="D591" s="933" t="s">
        <v>519</v>
      </c>
      <c r="E591" s="733">
        <v>9</v>
      </c>
      <c r="F591" s="1158">
        <v>411</v>
      </c>
      <c r="G591" s="1178" t="s">
        <v>106</v>
      </c>
      <c r="H591" s="1178" t="s">
        <v>106</v>
      </c>
      <c r="I591" s="875">
        <v>18.579999999999998</v>
      </c>
      <c r="J591" s="651">
        <f>(M591/I591)*100</f>
        <v>4.3057050592034445</v>
      </c>
      <c r="K591" s="878">
        <v>0.2</v>
      </c>
      <c r="L591" s="888">
        <v>4</v>
      </c>
      <c r="M591" s="642">
        <f>K591*L591</f>
        <v>0.8</v>
      </c>
      <c r="N591" s="871" t="s">
        <v>148</v>
      </c>
      <c r="O591" s="734">
        <v>0.18</v>
      </c>
      <c r="P591" s="867">
        <v>43433</v>
      </c>
      <c r="Q591" s="867">
        <v>43451</v>
      </c>
      <c r="R591" s="642">
        <f>(K591-O591)/O591*100</f>
        <v>11.111111111111121</v>
      </c>
      <c r="S591" s="701">
        <f>IF(INDEX(Historical!$D$7:$D$1254,MATCH(B591,Historical!$B$7:$B$1278,0))=0,"n/a",(INDEX(Historical!$C$7:$C$1256,MATCH(B591,Historical!$B$7:$B$1278,0))/INDEX(Historical!$D$7:$D$1254,MATCH(B591,Historical!$B$7:$B$1278,0))-1)*100)</f>
        <v>8.1081081081081141</v>
      </c>
      <c r="T591" s="701">
        <f>IF(INDEX(Historical!$F$7:$F$1247,MATCH(B591,Historical!$B$7:$B$1278,0))=0,"n/a",((INDEX(Historical!$C$7:$C$1256,MATCH(B591,Historical!$B$7:$B$1278,0))/INDEX(Historical!$F$7:$F$1247,MATCH(B591,Historical!$B$7:$B$1278,0)))^(1/3)-1)*100)</f>
        <v>4.3038381993584451</v>
      </c>
      <c r="U591" s="701">
        <f>IF(INDEX(Historical!$H$7:$H$1247,MATCH(B591,Historical!$B$7:$B$1278,0))=0,"n/a",((INDEX(Historical!$C$7:$C$1256,MATCH(B591,Historical!$B$7:$B$1278,0))/INDEX(Historical!$H$7:$H$1247,MATCH(B591,Historical!$B$7:$B$1278,0)))^(1/5)-1)*100)</f>
        <v>4.8938165624699659</v>
      </c>
      <c r="V591" s="701">
        <f>IF(INDEX(Historical!$O$7:$O$1247,MATCH(B591,Historical!$B$7:$B$1278,0))=0,"n/a",((INDEX(Historical!$C$7:$C$1256,MATCH(B591,Historical!$B$7:$B$1278,0))/INDEX(Historical!$O$7:$O$1247,MATCH(B591,Historical!$B$7:$B$1278,0)))^(1/10)-1)*100)</f>
        <v>14.869835499703509</v>
      </c>
      <c r="W591" s="702">
        <f>IF(OR(U591&lt;=0,U591="n/a",V591&lt;=0,V591="n/a"),"n/a",U591/V591)</f>
        <v>0.3291103363293793</v>
      </c>
      <c r="X591" s="703" t="str">
        <f>IF(OR(AJ591&lt;=0,AJ591="n/a",U591&lt;=0,U591="n/a"),"n/a",U591/AJ591)</f>
        <v>n/a</v>
      </c>
      <c r="Y591" s="673" t="s">
        <v>4493</v>
      </c>
      <c r="Z591" s="651">
        <f>IF(OR(AC591&lt;0.01,AC591="n/a"),"n/a",M591/AC591*100)</f>
        <v>18.691588785046729</v>
      </c>
      <c r="AA591" s="887">
        <f>IF(OR(AC591&lt;0.01,AC591="n/a"),"n/a",I591/AC591)</f>
        <v>4.3411214953271022</v>
      </c>
      <c r="AB591" s="888">
        <v>12</v>
      </c>
      <c r="AC591" s="866">
        <v>4.28</v>
      </c>
      <c r="AD591" s="866">
        <v>2.71</v>
      </c>
      <c r="AE591" s="866">
        <v>0.25</v>
      </c>
      <c r="AF591" s="866">
        <v>0.93</v>
      </c>
      <c r="AG591" s="866">
        <v>23.599999999999998</v>
      </c>
      <c r="AH591" s="866">
        <v>-84.8</v>
      </c>
      <c r="AI591" s="866">
        <v>-126.69999999999999</v>
      </c>
      <c r="AJ591" s="866">
        <v>-25.3</v>
      </c>
      <c r="AK591" s="866">
        <v>1.6</v>
      </c>
      <c r="AL591" s="879">
        <v>1400</v>
      </c>
      <c r="AM591" s="874">
        <v>0.5</v>
      </c>
      <c r="AN591" s="866">
        <v>7.71</v>
      </c>
      <c r="AO591" s="740">
        <f>IF(U591="n/a","n/a",IF(AA591&lt;0,"n/a",IF(AA591="n/a","n/a",J591+U591-AA591)))</f>
        <v>4.8584001263463081</v>
      </c>
      <c r="AP591" s="741">
        <f>IF(U591="n/a","n/a",J591+U591)</f>
        <v>9.1995216216734104</v>
      </c>
      <c r="AQ591" s="889">
        <f>IF(OR(AC591&lt;0.01,AF591="n/a"),"n/a",(I591/SQRT(22.5*AC591*(I591/AF591))-1)*100)</f>
        <v>-57.640464850655704</v>
      </c>
      <c r="AR591" s="651">
        <f>INDEX(Historical!$C$7:$C$1256,MATCH(B591,Historical!$B$7:$B$1278,0))*IF(AH591="n/a",1.03,IF(AH591&lt;0,1.01,IF(AH591&gt;10,1.1,(1+AH591/100))))</f>
        <v>0.80800000000000005</v>
      </c>
      <c r="AS591" s="887">
        <f>IF($AI591="n/a",1.03*AR591,IF($AI591&lt;0,1.01*AR591,IF($AI591&gt;10,1.1*AR591,(1+$AI591/100)*AR591)))</f>
        <v>0.81608000000000003</v>
      </c>
      <c r="AT591" s="887">
        <f>IF($AK591="n/a",1.03*AS591,IF($AK591&lt;0,1.01*AS591,IF($AK591&gt;10,1.1*AS591,(1+$AK591/100)*AS591)))</f>
        <v>0.82913728000000009</v>
      </c>
      <c r="AU591" s="887">
        <f>IF($AK591="n/a",1.03*AT591,IF($AK591&lt;0,1.01*AT591,IF($AK591&gt;10,1.1*AT591,(1+$AK591/100)*AT591)))</f>
        <v>0.84240347648000014</v>
      </c>
      <c r="AV591" s="887">
        <f>IF($AK591="n/a",1.03*AU591,IF($AK591&lt;0,1.01*AU591,IF($AK591&gt;10,1.1*AU591,(1+$AK591/100)*AU591)))</f>
        <v>0.85588193210368013</v>
      </c>
      <c r="AW591" s="651">
        <f>SUM(AR591:AV591)</f>
        <v>4.1515026885836814</v>
      </c>
      <c r="AX591" s="748">
        <f>AW591/I591*100</f>
        <v>22.343932661914327</v>
      </c>
      <c r="AY591" s="935">
        <v>1.26</v>
      </c>
      <c r="AZ591" s="873">
        <v>75.7</v>
      </c>
      <c r="BA591" s="873">
        <v>-55.600000000000009</v>
      </c>
      <c r="BB591" s="873">
        <v>-6.0699999999999994</v>
      </c>
      <c r="BC591" s="873">
        <v>-8.6300000000000008</v>
      </c>
      <c r="BE591" s="624">
        <v>2012</v>
      </c>
      <c r="BF591" s="899">
        <f>IF(BE591&gt;2008,0,IF(BE591&gt;2001,1,IF(BE591&gt;1990,2,IF(BE591&gt;1980,3,IF(BE591&gt;1973,4,IF(BE591&gt;1970,5,IF(BE591&gt;1960,6,IF(BE591&gt;1958,7,IF(BE591&gt;1953,8,9)))))))))</f>
        <v>0</v>
      </c>
      <c r="BG591" s="883">
        <v>2.1</v>
      </c>
    </row>
    <row r="592" spans="1:59" ht="11.25" customHeight="1" x14ac:dyDescent="0.2">
      <c r="A592" s="864" t="s">
        <v>792</v>
      </c>
      <c r="B592" s="876" t="s">
        <v>793</v>
      </c>
      <c r="C592" s="933" t="s">
        <v>108</v>
      </c>
      <c r="D592" s="933" t="s">
        <v>4341</v>
      </c>
      <c r="E592" s="733">
        <v>25</v>
      </c>
      <c r="F592" s="1158">
        <v>129</v>
      </c>
      <c r="G592" s="1182" t="s">
        <v>37</v>
      </c>
      <c r="H592" s="1182" t="s">
        <v>106</v>
      </c>
      <c r="I592" s="866">
        <v>26.96</v>
      </c>
      <c r="J592" s="651">
        <f>(M592/I592)*100</f>
        <v>4.5994065281899106</v>
      </c>
      <c r="K592" s="885">
        <v>0.31</v>
      </c>
      <c r="L592" s="888">
        <v>4</v>
      </c>
      <c r="M592" s="642">
        <f>K592*L592</f>
        <v>1.24</v>
      </c>
      <c r="N592" s="871" t="s">
        <v>426</v>
      </c>
      <c r="O592" s="735">
        <v>0.3</v>
      </c>
      <c r="P592" s="867">
        <v>43607</v>
      </c>
      <c r="Q592" s="867">
        <v>43622</v>
      </c>
      <c r="R592" s="642">
        <f>(K592-O592)/O592*100</f>
        <v>3.3333333333333366</v>
      </c>
      <c r="S592" s="701">
        <f>IF(INDEX(Historical!$D$7:$D$1254,MATCH(B592,Historical!$B$7:$B$1278,0))=0,"n/a",(INDEX(Historical!$C$7:$C$1256,MATCH(B592,Historical!$B$7:$B$1278,0))/INDEX(Historical!$D$7:$D$1254,MATCH(B592,Historical!$B$7:$B$1278,0))-1)*100)</f>
        <v>2.5000000000000133</v>
      </c>
      <c r="T592" s="701">
        <f>IF(INDEX(Historical!$F$7:$F$1247,MATCH(B592,Historical!$B$7:$B$1278,0))=0,"n/a",((INDEX(Historical!$C$7:$C$1256,MATCH(B592,Historical!$B$7:$B$1278,0))/INDEX(Historical!$F$7:$F$1247,MATCH(B592,Historical!$B$7:$B$1278,0)))^(1/3)-1)*100)</f>
        <v>10.37418907881753</v>
      </c>
      <c r="U592" s="701">
        <f>IF(INDEX(Historical!$H$7:$H$1247,MATCH(B592,Historical!$B$7:$B$1278,0))=0,"n/a",((INDEX(Historical!$C$7:$C$1256,MATCH(B592,Historical!$B$7:$B$1278,0))/INDEX(Historical!$H$7:$H$1247,MATCH(B592,Historical!$B$7:$B$1278,0)))^(1/5)-1)*100)</f>
        <v>10.078328097037193</v>
      </c>
      <c r="V592" s="701">
        <f>IF(INDEX(Historical!$O$7:$O$1247,MATCH(B592,Historical!$B$7:$B$1278,0))=0,"n/a",((INDEX(Historical!$C$7:$C$1256,MATCH(B592,Historical!$B$7:$B$1278,0))/INDEX(Historical!$O$7:$O$1247,MATCH(B592,Historical!$B$7:$B$1278,0)))^(1/10)-1)*100)</f>
        <v>12.552866808310025</v>
      </c>
      <c r="W592" s="702">
        <f>IF(OR(U592&lt;=0,U592="n/a",V592&lt;=0,V592="n/a"),"n/a",U592/V592)</f>
        <v>0.80287063114262613</v>
      </c>
      <c r="X592" s="703">
        <f>IF(OR(AJ592&lt;=0,AJ592="n/a",U592&lt;=0,U592="n/a"),"n/a",U592/AJ592)</f>
        <v>0.55990711650206626</v>
      </c>
      <c r="Y592" s="660"/>
      <c r="Z592" s="651">
        <f>IF(OR(AC592&lt;0.01,AC592="n/a"),"n/a",M592/AC592*100)</f>
        <v>66.666666666666657</v>
      </c>
      <c r="AA592" s="887">
        <f>IF(OR(AC592&lt;0.01,AC592="n/a"),"n/a",I592/AC592)</f>
        <v>14.494623655913978</v>
      </c>
      <c r="AB592" s="888">
        <v>12</v>
      </c>
      <c r="AC592" s="866">
        <v>1.86</v>
      </c>
      <c r="AD592" s="866">
        <v>7.24</v>
      </c>
      <c r="AE592" s="866">
        <v>3.62</v>
      </c>
      <c r="AF592" s="866">
        <v>1.0900000000000001</v>
      </c>
      <c r="AG592" s="866">
        <v>7.3999999999999995</v>
      </c>
      <c r="AH592" s="866">
        <v>5.3</v>
      </c>
      <c r="AI592" s="866">
        <v>10.95</v>
      </c>
      <c r="AJ592" s="866">
        <v>18</v>
      </c>
      <c r="AK592" s="866">
        <v>2</v>
      </c>
      <c r="AL592" s="879">
        <v>870</v>
      </c>
      <c r="AM592" s="873">
        <v>1.7999999999999998</v>
      </c>
      <c r="AN592" s="866">
        <v>0.19</v>
      </c>
      <c r="AO592" s="740">
        <f>IF(U592="n/a","n/a",IF(AA592&lt;0,"n/a",IF(AA592="n/a","n/a",J592+U592-AA592)))</f>
        <v>0.18311096931312498</v>
      </c>
      <c r="AP592" s="741">
        <f>IF(U592="n/a","n/a",J592+U592)</f>
        <v>14.677734625227103</v>
      </c>
      <c r="AQ592" s="889">
        <f>IF(OR(AC592&lt;0.01,AF592="n/a"),"n/a",(I592/SQRT(22.5*AC592*(I592/AF592))-1)*100)</f>
        <v>-16.203580599046163</v>
      </c>
      <c r="AR592" s="651">
        <f>INDEX(Historical!$C$7:$C$1256,MATCH(B592,Historical!$B$7:$B$1278,0))*IF(AH592="n/a",1.03,IF(AH592&lt;0,1.01,IF(AH592&gt;10,1.1,(1+AH592/100))))</f>
        <v>1.2951899999999998</v>
      </c>
      <c r="AS592" s="887">
        <f>IF($AI592="n/a",1.03*AR592,IF($AI592&lt;0,1.01*AR592,IF($AI592&gt;10,1.1*AR592,(1+$AI592/100)*AR592)))</f>
        <v>1.424709</v>
      </c>
      <c r="AT592" s="887">
        <f>IF($AK592="n/a",1.03*AS592,IF($AK592&lt;0,1.01*AS592,IF($AK592&gt;10,1.1*AS592,(1+$AK592/100)*AS592)))</f>
        <v>1.45320318</v>
      </c>
      <c r="AU592" s="887">
        <f>IF($AK592="n/a",1.03*AT592,IF($AK592&lt;0,1.01*AT592,IF($AK592&gt;10,1.1*AT592,(1+$AK592/100)*AT592)))</f>
        <v>1.4822672436000002</v>
      </c>
      <c r="AV592" s="887">
        <f>IF($AK592="n/a",1.03*AU592,IF($AK592&lt;0,1.01*AU592,IF($AK592&gt;10,1.1*AU592,(1+$AK592/100)*AU592)))</f>
        <v>1.5119125884720002</v>
      </c>
      <c r="AW592" s="651">
        <f>SUM(AR592:AV592)</f>
        <v>7.1672820120720004</v>
      </c>
      <c r="AX592" s="748">
        <f>AW592/I592*100</f>
        <v>26.584873932017807</v>
      </c>
      <c r="AY592" s="935">
        <v>0.65</v>
      </c>
      <c r="AZ592" s="873">
        <v>14.67</v>
      </c>
      <c r="BA592" s="873">
        <v>-28.849999999999998</v>
      </c>
      <c r="BB592" s="873">
        <v>2.93</v>
      </c>
      <c r="BC592" s="873">
        <v>-6.8900000000000006</v>
      </c>
      <c r="BE592" s="624">
        <v>1995</v>
      </c>
      <c r="BF592" s="899">
        <f>IF(BE592&gt;2008,0,IF(BE592&gt;2001,1,IF(BE592&gt;1990,2,IF(BE592&gt;1980,3,IF(BE592&gt;1973,4,IF(BE592&gt;1970,5,IF(BE592&gt;1960,6,IF(BE592&gt;1958,7,IF(BE592&gt;1953,8,9)))))))))</f>
        <v>2</v>
      </c>
      <c r="BG592" s="883">
        <v>0.89999999999999991</v>
      </c>
    </row>
    <row r="593" spans="1:59" ht="11.25" customHeight="1" x14ac:dyDescent="0.2">
      <c r="A593" s="864" t="s">
        <v>1684</v>
      </c>
      <c r="B593" s="876" t="s">
        <v>1685</v>
      </c>
      <c r="C593" s="933" t="s">
        <v>245</v>
      </c>
      <c r="D593" s="933" t="s">
        <v>4355</v>
      </c>
      <c r="E593" s="733">
        <v>11</v>
      </c>
      <c r="F593" s="1158">
        <v>339</v>
      </c>
      <c r="G593" s="1140" t="s">
        <v>115</v>
      </c>
      <c r="H593" s="1140" t="s">
        <v>115</v>
      </c>
      <c r="I593" s="875">
        <v>86.96</v>
      </c>
      <c r="J593" s="651">
        <f>(M593/I593)*100</f>
        <v>2.0699172033118676</v>
      </c>
      <c r="K593" s="878">
        <v>0.45</v>
      </c>
      <c r="L593" s="888">
        <v>4</v>
      </c>
      <c r="M593" s="642">
        <f>K593*L593</f>
        <v>1.8</v>
      </c>
      <c r="N593" s="871" t="s">
        <v>119</v>
      </c>
      <c r="O593" s="734">
        <v>0.41</v>
      </c>
      <c r="P593" s="862">
        <v>44145</v>
      </c>
      <c r="Q593" s="862">
        <v>44162</v>
      </c>
      <c r="R593" s="642">
        <f>(K593-O593)/O593*100</f>
        <v>9.7560975609756184</v>
      </c>
      <c r="S593" s="701">
        <f>IF(INDEX(Historical!$D$7:$D$1254,MATCH(B593,Historical!$B$7:$B$1278,0))=0,"n/a",(INDEX(Historical!$C$7:$C$1256,MATCH(B593,Historical!$B$7:$B$1278,0))/INDEX(Historical!$D$7:$D$1254,MATCH(B593,Historical!$B$7:$B$1278,0))-1)*100)</f>
        <v>12.878787878787868</v>
      </c>
      <c r="T593" s="701">
        <f>IF(INDEX(Historical!$F$7:$F$1247,MATCH(B593,Historical!$B$7:$B$1278,0))=0,"n/a",((INDEX(Historical!$C$7:$C$1256,MATCH(B593,Historical!$B$7:$B$1278,0))/INDEX(Historical!$F$7:$F$1247,MATCH(B593,Historical!$B$7:$B$1278,0)))^(1/3)-1)*100)</f>
        <v>20.574586410546303</v>
      </c>
      <c r="U593" s="701">
        <f>IF(INDEX(Historical!$H$7:$H$1247,MATCH(B593,Historical!$B$7:$B$1278,0))=0,"n/a",((INDEX(Historical!$C$7:$C$1256,MATCH(B593,Historical!$B$7:$B$1278,0))/INDEX(Historical!$H$7:$H$1247,MATCH(B593,Historical!$B$7:$B$1278,0)))^(1/5)-1)*100)</f>
        <v>22.057568956939953</v>
      </c>
      <c r="V593" s="701" t="str">
        <f>IF(INDEX(Historical!$O$7:$O$1247,MATCH(B593,Historical!$B$7:$B$1278,0))=0,"n/a",((INDEX(Historical!$C$7:$C$1256,MATCH(B593,Historical!$B$7:$B$1278,0))/INDEX(Historical!$O$7:$O$1247,MATCH(B593,Historical!$B$7:$B$1278,0)))^(1/10)-1)*100)</f>
        <v>n/a</v>
      </c>
      <c r="W593" s="702" t="str">
        <f>IF(OR(U593&lt;=0,U593="n/a",V593&lt;=0,V593="n/a"),"n/a",U593/V593)</f>
        <v>n/a</v>
      </c>
      <c r="X593" s="703">
        <f>IF(OR(AJ593&lt;=0,AJ593="n/a",U593&lt;=0,U593="n/a"),"n/a",U593/AJ593)</f>
        <v>1.328769214273491</v>
      </c>
      <c r="Y593" s="664"/>
      <c r="Z593" s="651">
        <f>IF(OR(AC593&lt;0.01,AC593="n/a"),"n/a",M593/AC593*100)</f>
        <v>162.16216216216216</v>
      </c>
      <c r="AA593" s="887">
        <f>IF(OR(AC593&lt;0.01,AC593="n/a"),"n/a",I593/AC593)</f>
        <v>78.342342342342334</v>
      </c>
      <c r="AB593" s="888">
        <v>9</v>
      </c>
      <c r="AC593" s="866">
        <v>1.1100000000000001</v>
      </c>
      <c r="AD593" s="866">
        <v>29.01</v>
      </c>
      <c r="AE593" s="866">
        <v>4.16</v>
      </c>
      <c r="AF593" s="866" t="s">
        <v>136</v>
      </c>
      <c r="AG593" s="866">
        <v>-18.399999999999999</v>
      </c>
      <c r="AH593" s="866">
        <v>-13</v>
      </c>
      <c r="AI593" s="866">
        <v>182.32999999999998</v>
      </c>
      <c r="AJ593" s="866">
        <v>16.600000000000001</v>
      </c>
      <c r="AK593" s="866">
        <v>2.71</v>
      </c>
      <c r="AL593" s="879">
        <v>100040</v>
      </c>
      <c r="AM593" s="873">
        <v>0.1</v>
      </c>
      <c r="AN593" s="866" t="s">
        <v>136</v>
      </c>
      <c r="AO593" s="740">
        <f>IF(U593="n/a","n/a",IF(AA593&lt;0,"n/a",IF(AA593="n/a","n/a",J593+U593-AA593)))</f>
        <v>-54.214856182090514</v>
      </c>
      <c r="AP593" s="741">
        <f>IF(U593="n/a","n/a",J593+U593)</f>
        <v>24.12748616025182</v>
      </c>
      <c r="AQ593" s="889" t="str">
        <f>IF(OR(AC593&lt;0.01,AF593="n/a"),"n/a",(I593/SQRT(22.5*AC593*(I593/AF593))-1)*100)</f>
        <v>n/a</v>
      </c>
      <c r="AR593" s="651">
        <f>INDEX(Historical!$C$7:$C$1256,MATCH(B593,Historical!$B$7:$B$1278,0))*IF(AH593="n/a",1.03,IF(AH593&lt;0,1.01,IF(AH593&gt;10,1.1,(1+AH593/100))))</f>
        <v>1.5048999999999999</v>
      </c>
      <c r="AS593" s="887">
        <f>IF($AI593="n/a",1.03*AR593,IF($AI593&lt;0,1.01*AR593,IF($AI593&gt;10,1.1*AR593,(1+$AI593/100)*AR593)))</f>
        <v>1.6553900000000001</v>
      </c>
      <c r="AT593" s="887">
        <f>IF($AK593="n/a",1.03*AS593,IF($AK593&lt;0,1.01*AS593,IF($AK593&gt;10,1.1*AS593,(1+$AK593/100)*AS593)))</f>
        <v>1.7002510689999999</v>
      </c>
      <c r="AU593" s="887">
        <f>IF($AK593="n/a",1.03*AT593,IF($AK593&lt;0,1.01*AT593,IF($AK593&gt;10,1.1*AT593,(1+$AK593/100)*AT593)))</f>
        <v>1.7463278729698997</v>
      </c>
      <c r="AV593" s="887">
        <f>IF($AK593="n/a",1.03*AU593,IF($AK593&lt;0,1.01*AU593,IF($AK593&gt;10,1.1*AU593,(1+$AK593/100)*AU593)))</f>
        <v>1.7936533583273837</v>
      </c>
      <c r="AW593" s="651">
        <f>SUM(AR593:AV593)</f>
        <v>8.4005223002972826</v>
      </c>
      <c r="AX593" s="748">
        <f>AW593/I593*100</f>
        <v>9.6602142367724042</v>
      </c>
      <c r="AY593" s="935">
        <v>0.79</v>
      </c>
      <c r="AZ593" s="873">
        <v>73.850000000000009</v>
      </c>
      <c r="BA593" s="873">
        <v>-7.62</v>
      </c>
      <c r="BB593" s="873">
        <v>0.80999999999999994</v>
      </c>
      <c r="BC593" s="873">
        <v>9.93</v>
      </c>
      <c r="BD593" s="645"/>
      <c r="BE593" s="624">
        <v>2010</v>
      </c>
      <c r="BF593" s="899">
        <f>IF(BE593&gt;2008,0,IF(BE593&gt;2001,1,IF(BE593&gt;1990,2,IF(BE593&gt;1980,3,IF(BE593&gt;1973,4,IF(BE593&gt;1970,5,IF(BE593&gt;1960,6,IF(BE593&gt;1958,7,IF(BE593&gt;1953,8,9)))))))))</f>
        <v>0</v>
      </c>
      <c r="BG593" s="883">
        <v>5.2</v>
      </c>
    </row>
    <row r="594" spans="1:59" ht="11.25" customHeight="1" x14ac:dyDescent="0.2">
      <c r="A594" s="882" t="s">
        <v>4569</v>
      </c>
      <c r="B594" s="876" t="s">
        <v>2058</v>
      </c>
      <c r="C594" s="933" t="s">
        <v>108</v>
      </c>
      <c r="D594" s="933" t="s">
        <v>4337</v>
      </c>
      <c r="E594" s="733">
        <v>5</v>
      </c>
      <c r="F594" s="1158">
        <v>727</v>
      </c>
      <c r="G594" s="1158" t="s">
        <v>106</v>
      </c>
      <c r="H594" s="1158" t="s">
        <v>106</v>
      </c>
      <c r="I594" s="875">
        <v>41.11</v>
      </c>
      <c r="J594" s="651">
        <f>(M594/I594)*100</f>
        <v>1.7513986864509852</v>
      </c>
      <c r="K594" s="878">
        <v>0.18</v>
      </c>
      <c r="L594" s="888">
        <v>4</v>
      </c>
      <c r="M594" s="642">
        <f>K594*L594</f>
        <v>0.72</v>
      </c>
      <c r="N594" s="871" t="s">
        <v>1239</v>
      </c>
      <c r="O594" s="734">
        <v>0.17</v>
      </c>
      <c r="P594" s="862">
        <v>43874</v>
      </c>
      <c r="Q594" s="862">
        <v>43889</v>
      </c>
      <c r="R594" s="642">
        <f>(K594-O594)/O594*100</f>
        <v>5.8823529411764595</v>
      </c>
      <c r="S594" s="701">
        <f>IF(INDEX(Historical!$D$7:$D$1254,MATCH(B594,Historical!$B$7:$B$1278,0))=0,"n/a",(INDEX(Historical!$C$7:$C$1256,MATCH(B594,Historical!$B$7:$B$1278,0))/INDEX(Historical!$D$7:$D$1254,MATCH(B594,Historical!$B$7:$B$1278,0))-1)*100)</f>
        <v>47.826086956521749</v>
      </c>
      <c r="T594" s="701">
        <f>IF(INDEX(Historical!$F$7:$F$1247,MATCH(B594,Historical!$B$7:$B$1278,0))=0,"n/a",((INDEX(Historical!$C$7:$C$1256,MATCH(B594,Historical!$B$7:$B$1278,0))/INDEX(Historical!$F$7:$F$1247,MATCH(B594,Historical!$B$7:$B$1278,0)))^(1/3)-1)*100)</f>
        <v>36.055170063911589</v>
      </c>
      <c r="U594" s="701">
        <f>IF(INDEX(Historical!$H$7:$H$1247,MATCH(B594,Historical!$B$7:$B$1278,0))=0,"n/a",((INDEX(Historical!$C$7:$C$1256,MATCH(B594,Historical!$B$7:$B$1278,0))/INDEX(Historical!$H$7:$H$1247,MATCH(B594,Historical!$B$7:$B$1278,0)))^(1/5)-1)*100)</f>
        <v>23.157122757056104</v>
      </c>
      <c r="V594" s="701">
        <f>IF(INDEX(Historical!$O$7:$O$1247,MATCH(B594,Historical!$B$7:$B$1278,0))=0,"n/a",((INDEX(Historical!$C$7:$C$1256,MATCH(B594,Historical!$B$7:$B$1278,0))/INDEX(Historical!$O$7:$O$1247,MATCH(B594,Historical!$B$7:$B$1278,0)))^(1/10)-1)*100)</f>
        <v>10.97617886603237</v>
      </c>
      <c r="W594" s="702">
        <f>IF(OR(U594&lt;=0,U594="n/a",V594&lt;=0,V594="n/a"),"n/a",U594/V594)</f>
        <v>2.1097617886603244</v>
      </c>
      <c r="X594" s="703">
        <f>IF(OR(AJ594&lt;=0,AJ594="n/a",U594&lt;=0,U594="n/a"),"n/a",U594/AJ594)</f>
        <v>1.0201375663901369</v>
      </c>
      <c r="Y594" s="877"/>
      <c r="Z594" s="651">
        <f>IF(OR(AC594&lt;0.01,AC594="n/a"),"n/a",M594/AC594*100)</f>
        <v>33.333333333333329</v>
      </c>
      <c r="AA594" s="887">
        <f>IF(OR(AC594&lt;0.01,AC594="n/a"),"n/a",I594/AC594)</f>
        <v>19.032407407407405</v>
      </c>
      <c r="AB594" s="888">
        <v>12</v>
      </c>
      <c r="AC594" s="866">
        <v>2.16</v>
      </c>
      <c r="AD594" s="866" t="s">
        <v>136</v>
      </c>
      <c r="AE594" s="866">
        <v>7.22</v>
      </c>
      <c r="AF594" s="866">
        <v>2.0699999999999998</v>
      </c>
      <c r="AG594" s="866">
        <v>15.5</v>
      </c>
      <c r="AH594" s="866">
        <v>9.1999999999999993</v>
      </c>
      <c r="AI594" s="866">
        <v>-2.68</v>
      </c>
      <c r="AJ594" s="866">
        <v>22.7</v>
      </c>
      <c r="AK594" s="866">
        <v>-7.07</v>
      </c>
      <c r="AL594" s="879">
        <v>76650</v>
      </c>
      <c r="AM594" s="873">
        <v>10.45</v>
      </c>
      <c r="AN594" s="866">
        <v>12.14</v>
      </c>
      <c r="AO594" s="740">
        <f>IF(U594="n/a","n/a",IF(AA594&lt;0,"n/a",IF(AA594="n/a","n/a",J594+U594-AA594)))</f>
        <v>5.8761140360996862</v>
      </c>
      <c r="AP594" s="741">
        <f>IF(U594="n/a","n/a",J594+U594)</f>
        <v>24.908521443507091</v>
      </c>
      <c r="AQ594" s="889">
        <f>IF(OR(AC594&lt;0.01,AF594="n/a"),"n/a",(I594/SQRT(22.5*AC594*(I594/AF594))-1)*100)</f>
        <v>32.324656866416305</v>
      </c>
      <c r="AR594" s="651">
        <f>INDEX(Historical!$C$7:$C$1256,MATCH(B594,Historical!$B$7:$B$1278,0))*IF(AH594="n/a",1.03,IF(AH594&lt;0,1.01,IF(AH594&gt;10,1.1,(1+AH594/100))))</f>
        <v>0.74256000000000011</v>
      </c>
      <c r="AS594" s="887">
        <f>IF($AI594="n/a",1.03*AR594,IF($AI594&lt;0,1.01*AR594,IF($AI594&gt;10,1.1*AR594,(1+$AI594/100)*AR594)))</f>
        <v>0.74998560000000014</v>
      </c>
      <c r="AT594" s="887">
        <f>IF($AK594="n/a",1.03*AS594,IF($AK594&lt;0,1.01*AS594,IF($AK594&gt;10,1.1*AS594,(1+$AK594/100)*AS594)))</f>
        <v>0.75748545600000017</v>
      </c>
      <c r="AU594" s="887">
        <f>IF($AK594="n/a",1.03*AT594,IF($AK594&lt;0,1.01*AT594,IF($AK594&gt;10,1.1*AT594,(1+$AK594/100)*AT594)))</f>
        <v>0.76506031056000012</v>
      </c>
      <c r="AV594" s="887">
        <f>IF($AK594="n/a",1.03*AU594,IF($AK594&lt;0,1.01*AU594,IF($AK594&gt;10,1.1*AU594,(1+$AK594/100)*AU594)))</f>
        <v>0.77271091366560019</v>
      </c>
      <c r="AW594" s="651">
        <f>SUM(AR594:AV594)</f>
        <v>3.7878022802256002</v>
      </c>
      <c r="AX594" s="748">
        <f>AW594/I594*100</f>
        <v>9.2138221362821717</v>
      </c>
      <c r="AY594" s="935">
        <v>1.1599999999999999</v>
      </c>
      <c r="AZ594" s="873">
        <v>46.82</v>
      </c>
      <c r="BA594" s="873">
        <v>-20.399999999999999</v>
      </c>
      <c r="BB594" s="873">
        <v>12.06</v>
      </c>
      <c r="BC594" s="873">
        <v>10.870000000000001</v>
      </c>
      <c r="BE594" s="624">
        <v>2016</v>
      </c>
      <c r="BF594" s="899">
        <f>IF(BE594&gt;2008,0,IF(BE594&gt;2001,1,IF(BE594&gt;1990,2,IF(BE594&gt;1980,3,IF(BE594&gt;1973,4,IF(BE594&gt;1970,5,IF(BE594&gt;1960,6,IF(BE594&gt;1958,7,IF(BE594&gt;1953,8,9)))))))))</f>
        <v>0</v>
      </c>
      <c r="BG594" s="883">
        <v>1</v>
      </c>
    </row>
    <row r="595" spans="1:59" ht="11.25" customHeight="1" x14ac:dyDescent="0.2">
      <c r="A595" s="872" t="s">
        <v>1635</v>
      </c>
      <c r="B595" s="876" t="s">
        <v>1636</v>
      </c>
      <c r="C595" s="933" t="s">
        <v>245</v>
      </c>
      <c r="D595" s="933" t="s">
        <v>4372</v>
      </c>
      <c r="E595" s="733">
        <v>10</v>
      </c>
      <c r="F595" s="1158">
        <v>381</v>
      </c>
      <c r="G595" s="1154" t="s">
        <v>106</v>
      </c>
      <c r="H595" s="1154" t="s">
        <v>106</v>
      </c>
      <c r="I595" s="875">
        <v>46.31</v>
      </c>
      <c r="J595" s="651">
        <f>(M595/I595)*100</f>
        <v>1.6411142301878643</v>
      </c>
      <c r="K595" s="878">
        <v>0.19</v>
      </c>
      <c r="L595" s="888">
        <v>4</v>
      </c>
      <c r="M595" s="642">
        <f>K595*L595</f>
        <v>0.76</v>
      </c>
      <c r="N595" s="871" t="s">
        <v>318</v>
      </c>
      <c r="O595" s="734">
        <v>0.18</v>
      </c>
      <c r="P595" s="862">
        <v>43902</v>
      </c>
      <c r="Q595" s="862">
        <v>43921</v>
      </c>
      <c r="R595" s="642">
        <f>(K595-O595)/O595*100</f>
        <v>5.5555555555555607</v>
      </c>
      <c r="S595" s="701">
        <f>IF(INDEX(Historical!$D$7:$D$1254,MATCH(B595,Historical!$B$7:$B$1278,0))=0,"n/a",(INDEX(Historical!$C$7:$C$1256,MATCH(B595,Historical!$B$7:$B$1278,0))/INDEX(Historical!$D$7:$D$1254,MATCH(B595,Historical!$B$7:$B$1278,0))-1)*100)</f>
        <v>5.8823529411764497</v>
      </c>
      <c r="T595" s="701">
        <f>IF(INDEX(Historical!$F$7:$F$1247,MATCH(B595,Historical!$B$7:$B$1278,0))=0,"n/a",((INDEX(Historical!$C$7:$C$1256,MATCH(B595,Historical!$B$7:$B$1278,0))/INDEX(Historical!$F$7:$F$1247,MATCH(B595,Historical!$B$7:$B$1278,0)))^(1/3)-1)*100)</f>
        <v>12.181378776036711</v>
      </c>
      <c r="U595" s="701">
        <f>IF(INDEX(Historical!$H$7:$H$1247,MATCH(B595,Historical!$B$7:$B$1278,0))=0,"n/a",((INDEX(Historical!$C$7:$C$1256,MATCH(B595,Historical!$B$7:$B$1278,0))/INDEX(Historical!$H$7:$H$1247,MATCH(B595,Historical!$B$7:$B$1278,0)))^(1/5)-1)*100)</f>
        <v>16.190525490598983</v>
      </c>
      <c r="V595" s="701">
        <f>IF(INDEX(Historical!$O$7:$O$1247,MATCH(B595,Historical!$B$7:$B$1278,0))=0,"n/a",((INDEX(Historical!$C$7:$C$1256,MATCH(B595,Historical!$B$7:$B$1278,0))/INDEX(Historical!$O$7:$O$1247,MATCH(B595,Historical!$B$7:$B$1278,0)))^(1/10)-1)*100)</f>
        <v>16.23080652394242</v>
      </c>
      <c r="W595" s="702">
        <f>IF(OR(U595&lt;=0,U595="n/a",V595&lt;=0,V595="n/a"),"n/a",U595/V595)</f>
        <v>0.99751823587546207</v>
      </c>
      <c r="X595" s="703">
        <f>IF(OR(AJ595&lt;=0,AJ595="n/a",U595&lt;=0,U595="n/a"),"n/a",U595/AJ595)</f>
        <v>0.8015111629009396</v>
      </c>
      <c r="Y595" s="877"/>
      <c r="Z595" s="651">
        <f>IF(OR(AC595&lt;0.01,AC595="n/a"),"n/a",M595/AC595*100)</f>
        <v>34.389140271493211</v>
      </c>
      <c r="AA595" s="887">
        <f>IF(OR(AC595&lt;0.01,AC595="n/a"),"n/a",I595/AC595)</f>
        <v>20.95475113122172</v>
      </c>
      <c r="AB595" s="888">
        <v>12</v>
      </c>
      <c r="AC595" s="866">
        <v>2.21</v>
      </c>
      <c r="AD595" s="866">
        <v>2.11</v>
      </c>
      <c r="AE595" s="866">
        <v>2.5299999999999998</v>
      </c>
      <c r="AF595" s="866">
        <v>4.7</v>
      </c>
      <c r="AG595" s="866">
        <v>22.8</v>
      </c>
      <c r="AH595" s="866">
        <v>-13.600000000000001</v>
      </c>
      <c r="AI595" s="866">
        <v>3.1399999999999997</v>
      </c>
      <c r="AJ595" s="866">
        <v>20.200000000000003</v>
      </c>
      <c r="AK595" s="866">
        <v>9.94</v>
      </c>
      <c r="AL595" s="879">
        <v>8189.9999999999991</v>
      </c>
      <c r="AM595" s="873">
        <v>0.89999999999999991</v>
      </c>
      <c r="AN595" s="866">
        <v>2.09</v>
      </c>
      <c r="AO595" s="740">
        <f>IF(U595="n/a","n/a",IF(AA595&lt;0,"n/a",IF(AA595="n/a","n/a",J595+U595-AA595)))</f>
        <v>-3.1231114104348734</v>
      </c>
      <c r="AP595" s="741">
        <f>IF(U595="n/a","n/a",J595+U595)</f>
        <v>17.831639720786846</v>
      </c>
      <c r="AQ595" s="889">
        <f>IF(OR(AC595&lt;0.01,AF595="n/a"),"n/a",(I595/SQRT(22.5*AC595*(I595/AF595))-1)*100)</f>
        <v>109.21794093108011</v>
      </c>
      <c r="AR595" s="651">
        <f>INDEX(Historical!$C$7:$C$1256,MATCH(B595,Historical!$B$7:$B$1278,0))*IF(AH595="n/a",1.03,IF(AH595&lt;0,1.01,IF(AH595&gt;10,1.1,(1+AH595/100))))</f>
        <v>0.72719999999999996</v>
      </c>
      <c r="AS595" s="887">
        <f>IF($AI595="n/a",1.03*AR595,IF($AI595&lt;0,1.01*AR595,IF($AI595&gt;10,1.1*AR595,(1+$AI595/100)*AR595)))</f>
        <v>0.75003408000000005</v>
      </c>
      <c r="AT595" s="887">
        <f>IF($AK595="n/a",1.03*AS595,IF($AK595&lt;0,1.01*AS595,IF($AK595&gt;10,1.1*AS595,(1+$AK595/100)*AS595)))</f>
        <v>0.82458746755199996</v>
      </c>
      <c r="AU595" s="887">
        <f>IF($AK595="n/a",1.03*AT595,IF($AK595&lt;0,1.01*AT595,IF($AK595&gt;10,1.1*AT595,(1+$AK595/100)*AT595)))</f>
        <v>0.90655146182666868</v>
      </c>
      <c r="AV595" s="887">
        <f>IF($AK595="n/a",1.03*AU595,IF($AK595&lt;0,1.01*AU595,IF($AK595&gt;10,1.1*AU595,(1+$AK595/100)*AU595)))</f>
        <v>0.99666267713223944</v>
      </c>
      <c r="AW595" s="651">
        <f>SUM(AR595:AV595)</f>
        <v>4.2050356865109082</v>
      </c>
      <c r="AX595" s="748">
        <f>AW595/I595*100</f>
        <v>9.0801893468169048</v>
      </c>
      <c r="AY595" s="935">
        <v>0.79</v>
      </c>
      <c r="AZ595" s="873">
        <v>36.49</v>
      </c>
      <c r="BA595" s="873">
        <v>-12.44</v>
      </c>
      <c r="BB595" s="873">
        <v>5.53</v>
      </c>
      <c r="BC595" s="873">
        <v>9.07</v>
      </c>
      <c r="BE595" s="624">
        <v>2011</v>
      </c>
      <c r="BF595" s="899">
        <f>IF(BE595&gt;2008,0,IF(BE595&gt;2001,1,IF(BE595&gt;1990,2,IF(BE595&gt;1980,3,IF(BE595&gt;1973,4,IF(BE595&gt;1970,5,IF(BE595&gt;1960,6,IF(BE595&gt;1958,7,IF(BE595&gt;1953,8,9)))))))))</f>
        <v>0</v>
      </c>
      <c r="BG595" s="883">
        <v>3</v>
      </c>
    </row>
    <row r="596" spans="1:59" ht="11.25" customHeight="1" x14ac:dyDescent="0.2">
      <c r="A596" s="864" t="s">
        <v>343</v>
      </c>
      <c r="B596" s="876" t="s">
        <v>344</v>
      </c>
      <c r="C596" s="933" t="s">
        <v>123</v>
      </c>
      <c r="D596" s="933" t="s">
        <v>4177</v>
      </c>
      <c r="E596" s="733">
        <v>53</v>
      </c>
      <c r="F596" s="1158">
        <v>24</v>
      </c>
      <c r="G596" s="1136" t="s">
        <v>106</v>
      </c>
      <c r="H596" s="1136" t="s">
        <v>106</v>
      </c>
      <c r="I596" s="866">
        <v>116.44</v>
      </c>
      <c r="J596" s="651">
        <f>(M596/I596)*100</f>
        <v>1.0477499141188595</v>
      </c>
      <c r="K596" s="878">
        <v>0.30499999999999999</v>
      </c>
      <c r="L596" s="888">
        <v>4</v>
      </c>
      <c r="M596" s="642">
        <f>K596*L596</f>
        <v>1.22</v>
      </c>
      <c r="N596" s="871" t="s">
        <v>148</v>
      </c>
      <c r="O596" s="734">
        <v>0.27500000000000002</v>
      </c>
      <c r="P596" s="862">
        <v>44162</v>
      </c>
      <c r="Q596" s="862">
        <v>44180</v>
      </c>
      <c r="R596" s="642">
        <f>(K596-O596)/O596*100</f>
        <v>10.909090909090898</v>
      </c>
      <c r="S596" s="701">
        <f>IF(INDEX(Historical!$D$7:$D$1254,MATCH(B596,Historical!$B$7:$B$1278,0))=0,"n/a",(INDEX(Historical!$C$7:$C$1256,MATCH(B596,Historical!$B$7:$B$1278,0))/INDEX(Historical!$D$7:$D$1254,MATCH(B596,Historical!$B$7:$B$1278,0))-1)*100)</f>
        <v>10.810810810810789</v>
      </c>
      <c r="T596" s="701">
        <f>IF(INDEX(Historical!$F$7:$F$1247,MATCH(B596,Historical!$B$7:$B$1278,0))=0,"n/a",((INDEX(Historical!$C$7:$C$1256,MATCH(B596,Historical!$B$7:$B$1278,0))/INDEX(Historical!$F$7:$F$1247,MATCH(B596,Historical!$B$7:$B$1278,0)))^(1/3)-1)*100)</f>
        <v>9.2994734014064449</v>
      </c>
      <c r="U596" s="701">
        <f>IF(INDEX(Historical!$H$7:$H$1247,MATCH(B596,Historical!$B$7:$B$1278,0))=0,"n/a",((INDEX(Historical!$C$7:$C$1256,MATCH(B596,Historical!$B$7:$B$1278,0))/INDEX(Historical!$H$7:$H$1247,MATCH(B596,Historical!$B$7:$B$1278,0)))^(1/5)-1)*100)</f>
        <v>8.2368027373979089</v>
      </c>
      <c r="V596" s="701">
        <f>IF(INDEX(Historical!$O$7:$O$1247,MATCH(B596,Historical!$B$7:$B$1278,0))=0,"n/a",((INDEX(Historical!$C$7:$C$1256,MATCH(B596,Historical!$B$7:$B$1278,0))/INDEX(Historical!$O$7:$O$1247,MATCH(B596,Historical!$B$7:$B$1278,0)))^(1/10)-1)*100)</f>
        <v>8.5803244800448439</v>
      </c>
      <c r="W596" s="702">
        <f>IF(OR(U596&lt;=0,U596="n/a",V596&lt;=0,V596="n/a"),"n/a",U596/V596)</f>
        <v>0.95996401494537187</v>
      </c>
      <c r="X596" s="703">
        <f>IF(OR(AJ596&lt;=0,AJ596="n/a",U596&lt;=0,U596="n/a"),"n/a",U596/AJ596)</f>
        <v>0.67514776536048438</v>
      </c>
      <c r="Y596" s="664"/>
      <c r="Z596" s="651">
        <f>IF(OR(AC596&lt;0.01,AC596="n/a"),"n/a",M596/AC596*100)</f>
        <v>23.921568627450981</v>
      </c>
      <c r="AA596" s="887">
        <f>IF(OR(AC596&lt;0.01,AC596="n/a"),"n/a",I596/AC596)</f>
        <v>22.831372549019608</v>
      </c>
      <c r="AB596" s="888">
        <v>12</v>
      </c>
      <c r="AC596" s="866">
        <v>5.0999999999999996</v>
      </c>
      <c r="AD596" s="866">
        <v>5.19</v>
      </c>
      <c r="AE596" s="866">
        <v>1.39</v>
      </c>
      <c r="AF596" s="866">
        <v>2.97</v>
      </c>
      <c r="AG596" s="866">
        <v>12</v>
      </c>
      <c r="AH596" s="866">
        <v>-6.8000000000000007</v>
      </c>
      <c r="AI596" s="866">
        <v>17.43</v>
      </c>
      <c r="AJ596" s="866">
        <v>12.2</v>
      </c>
      <c r="AK596" s="866">
        <v>4.3999999999999995</v>
      </c>
      <c r="AL596" s="879">
        <v>2540</v>
      </c>
      <c r="AM596" s="873">
        <v>1.4000000000000001</v>
      </c>
      <c r="AN596" s="866">
        <v>0.23</v>
      </c>
      <c r="AO596" s="740">
        <f>IF(U596="n/a","n/a",IF(AA596&lt;0,"n/a",IF(AA596="n/a","n/a",J596+U596-AA596)))</f>
        <v>-13.546819897502839</v>
      </c>
      <c r="AP596" s="741">
        <f>IF(U596="n/a","n/a",J596+U596)</f>
        <v>9.2845526515167691</v>
      </c>
      <c r="AQ596" s="889">
        <f>IF(OR(AC596&lt;0.01,AF596="n/a"),"n/a",(I596/SQRT(22.5*AC596*(I596/AF596))-1)*100)</f>
        <v>73.601301160751348</v>
      </c>
      <c r="AR596" s="651">
        <f>INDEX(Historical!$C$7:$C$1256,MATCH(B596,Historical!$B$7:$B$1278,0))*IF(AH596="n/a",1.03,IF(AH596&lt;0,1.01,IF(AH596&gt;10,1.1,(1+AH596/100))))</f>
        <v>1.03525</v>
      </c>
      <c r="AS596" s="887">
        <f>IF($AI596="n/a",1.03*AR596,IF($AI596&lt;0,1.01*AR596,IF($AI596&gt;10,1.1*AR596,(1+$AI596/100)*AR596)))</f>
        <v>1.1387750000000001</v>
      </c>
      <c r="AT596" s="887">
        <f>IF($AK596="n/a",1.03*AS596,IF($AK596&lt;0,1.01*AS596,IF($AK596&gt;10,1.1*AS596,(1+$AK596/100)*AS596)))</f>
        <v>1.1888811000000001</v>
      </c>
      <c r="AU596" s="887">
        <f>IF($AK596="n/a",1.03*AT596,IF($AK596&lt;0,1.01*AT596,IF($AK596&gt;10,1.1*AT596,(1+$AK596/100)*AT596)))</f>
        <v>1.2411918684000003</v>
      </c>
      <c r="AV596" s="887">
        <f>IF($AK596="n/a",1.03*AU596,IF($AK596&lt;0,1.01*AU596,IF($AK596&gt;10,1.1*AU596,(1+$AK596/100)*AU596)))</f>
        <v>1.2958043106096004</v>
      </c>
      <c r="AW596" s="651">
        <f>SUM(AR596:AV596)</f>
        <v>5.8999022790096012</v>
      </c>
      <c r="AX596" s="748">
        <f>AW596/I596*100</f>
        <v>5.0669033656901421</v>
      </c>
      <c r="AY596" s="935">
        <v>0.88</v>
      </c>
      <c r="AZ596" s="873">
        <v>67.95</v>
      </c>
      <c r="BA596" s="873">
        <v>-2.42</v>
      </c>
      <c r="BB596" s="873">
        <v>2.2599999999999998</v>
      </c>
      <c r="BC596" s="873">
        <v>15.21</v>
      </c>
      <c r="BE596" s="624">
        <v>1969</v>
      </c>
      <c r="BF596" s="899">
        <f>IF(BE596&gt;2008,0,IF(BE596&gt;2001,1,IF(BE596&gt;1990,2,IF(BE596&gt;1980,3,IF(BE596&gt;1973,4,IF(BE596&gt;1970,5,IF(BE596&gt;1960,6,IF(BE596&gt;1958,7,IF(BE596&gt;1953,8,9)))))))))</f>
        <v>6</v>
      </c>
      <c r="BG596" s="883">
        <v>6.9</v>
      </c>
    </row>
    <row r="597" spans="1:59" ht="11.25" customHeight="1" x14ac:dyDescent="0.2">
      <c r="A597" s="872" t="s">
        <v>1639</v>
      </c>
      <c r="B597" s="876" t="s">
        <v>1640</v>
      </c>
      <c r="C597" s="933" t="s">
        <v>245</v>
      </c>
      <c r="D597" s="933" t="s">
        <v>4320</v>
      </c>
      <c r="E597" s="733">
        <v>9</v>
      </c>
      <c r="F597" s="1158">
        <v>481</v>
      </c>
      <c r="G597" s="1178" t="s">
        <v>106</v>
      </c>
      <c r="H597" s="1178" t="s">
        <v>106</v>
      </c>
      <c r="I597" s="875">
        <v>30.98</v>
      </c>
      <c r="J597" s="651">
        <f>(M597/I597)*100</f>
        <v>1.1620400258231116</v>
      </c>
      <c r="K597" s="878">
        <v>0.09</v>
      </c>
      <c r="L597" s="888">
        <v>4</v>
      </c>
      <c r="M597" s="642">
        <f>K597*L597</f>
        <v>0.36</v>
      </c>
      <c r="N597" s="871" t="s">
        <v>568</v>
      </c>
      <c r="O597" s="734">
        <v>8.5000000000000006E-2</v>
      </c>
      <c r="P597" s="862">
        <v>44014</v>
      </c>
      <c r="Q597" s="862">
        <v>44032</v>
      </c>
      <c r="R597" s="642">
        <f>(K597-O597)/O597*100</f>
        <v>5.8823529411764595</v>
      </c>
      <c r="S597" s="701">
        <f>IF(INDEX(Historical!$D$7:$D$1254,MATCH(B597,Historical!$B$7:$B$1278,0))=0,"n/a",(INDEX(Historical!$C$7:$C$1256,MATCH(B597,Historical!$B$7:$B$1278,0))/INDEX(Historical!$D$7:$D$1254,MATCH(B597,Historical!$B$7:$B$1278,0))-1)*100)</f>
        <v>6.4516129032258229</v>
      </c>
      <c r="T597" s="701">
        <f>IF(INDEX(Historical!$F$7:$F$1247,MATCH(B597,Historical!$B$7:$B$1278,0))=0,"n/a",((INDEX(Historical!$C$7:$C$1256,MATCH(B597,Historical!$B$7:$B$1278,0))/INDEX(Historical!$F$7:$F$1247,MATCH(B597,Historical!$B$7:$B$1278,0)))^(1/3)-1)*100)</f>
        <v>6.917810999860885</v>
      </c>
      <c r="U597" s="701">
        <f>IF(INDEX(Historical!$H$7:$H$1247,MATCH(B597,Historical!$B$7:$B$1278,0))=0,"n/a",((INDEX(Historical!$C$7:$C$1256,MATCH(B597,Historical!$B$7:$B$1278,0))/INDEX(Historical!$H$7:$H$1247,MATCH(B597,Historical!$B$7:$B$1278,0)))^(1/5)-1)*100)</f>
        <v>6.5762756635474373</v>
      </c>
      <c r="V597" s="701" t="str">
        <f>IF(INDEX(Historical!$O$7:$O$1247,MATCH(B597,Historical!$B$7:$B$1278,0))=0,"n/a",((INDEX(Historical!$C$7:$C$1256,MATCH(B597,Historical!$B$7:$B$1278,0))/INDEX(Historical!$O$7:$O$1247,MATCH(B597,Historical!$B$7:$B$1278,0)))^(1/10)-1)*100)</f>
        <v>n/a</v>
      </c>
      <c r="W597" s="702" t="str">
        <f>IF(OR(U597&lt;=0,U597="n/a",V597&lt;=0,V597="n/a"),"n/a",U597/V597)</f>
        <v>n/a</v>
      </c>
      <c r="X597" s="703">
        <f>IF(OR(AJ597&lt;=0,AJ597="n/a",U597&lt;=0,U597="n/a"),"n/a",U597/AJ597)</f>
        <v>0.3613338276674416</v>
      </c>
      <c r="Y597" s="876"/>
      <c r="Z597" s="651">
        <f>IF(OR(AC597&lt;0.01,AC597="n/a"),"n/a",M597/AC597*100)</f>
        <v>48.648648648648646</v>
      </c>
      <c r="AA597" s="887">
        <f>IF(OR(AC597&lt;0.01,AC597="n/a"),"n/a",I597/AC597)</f>
        <v>41.864864864864863</v>
      </c>
      <c r="AB597" s="888">
        <v>1</v>
      </c>
      <c r="AC597" s="866">
        <v>0.74</v>
      </c>
      <c r="AD597" s="866">
        <v>4.2</v>
      </c>
      <c r="AE597" s="866">
        <v>0.44</v>
      </c>
      <c r="AF597" s="866">
        <v>1.51</v>
      </c>
      <c r="AG597" s="866">
        <v>3.8</v>
      </c>
      <c r="AH597" s="866">
        <v>19.400000000000002</v>
      </c>
      <c r="AI597" s="866">
        <v>479.57</v>
      </c>
      <c r="AJ597" s="866">
        <v>18.2</v>
      </c>
      <c r="AK597" s="866">
        <v>10</v>
      </c>
      <c r="AL597" s="879">
        <v>425.05</v>
      </c>
      <c r="AM597" s="873">
        <v>2.9000000000000004</v>
      </c>
      <c r="AN597" s="866">
        <v>0</v>
      </c>
      <c r="AO597" s="740">
        <f>IF(U597="n/a","n/a",IF(AA597&lt;0,"n/a",IF(AA597="n/a","n/a",J597+U597-AA597)))</f>
        <v>-34.126549175494311</v>
      </c>
      <c r="AP597" s="741">
        <f>IF(U597="n/a","n/a",J597+U597)</f>
        <v>7.7383156893705491</v>
      </c>
      <c r="AQ597" s="889">
        <f>IF(OR(AC597&lt;0.01,AF597="n/a"),"n/a",(I597/SQRT(22.5*AC597*(I597/AF597))-1)*100)</f>
        <v>67.618543055283624</v>
      </c>
      <c r="AR597" s="651">
        <f>INDEX(Historical!$C$7:$C$1256,MATCH(B597,Historical!$B$7:$B$1278,0))*IF(AH597="n/a",1.03,IF(AH597&lt;0,1.01,IF(AH597&gt;10,1.1,(1+AH597/100))))</f>
        <v>0.36300000000000004</v>
      </c>
      <c r="AS597" s="887">
        <f>IF($AI597="n/a",1.03*AR597,IF($AI597&lt;0,1.01*AR597,IF($AI597&gt;10,1.1*AR597,(1+$AI597/100)*AR597)))</f>
        <v>0.3993000000000001</v>
      </c>
      <c r="AT597" s="887">
        <f>IF($AK597="n/a",1.03*AS597,IF($AK597&lt;0,1.01*AS597,IF($AK597&gt;10,1.1*AS597,(1+$AK597/100)*AS597)))</f>
        <v>0.43923000000000012</v>
      </c>
      <c r="AU597" s="887">
        <f>IF($AK597="n/a",1.03*AT597,IF($AK597&lt;0,1.01*AT597,IF($AK597&gt;10,1.1*AT597,(1+$AK597/100)*AT597)))</f>
        <v>0.48315300000000017</v>
      </c>
      <c r="AV597" s="887">
        <f>IF($AK597="n/a",1.03*AU597,IF($AK597&lt;0,1.01*AU597,IF($AK597&gt;10,1.1*AU597,(1+$AK597/100)*AU597)))</f>
        <v>0.53146830000000023</v>
      </c>
      <c r="AW597" s="651">
        <f>SUM(AR597:AV597)</f>
        <v>2.2161513000000008</v>
      </c>
      <c r="AX597" s="748">
        <f>AW597/I597*100</f>
        <v>7.1534903163331203</v>
      </c>
      <c r="AY597" s="935">
        <v>1.36</v>
      </c>
      <c r="AZ597" s="873">
        <v>146.66</v>
      </c>
      <c r="BA597" s="873">
        <v>-22.84</v>
      </c>
      <c r="BB597" s="873">
        <v>-9</v>
      </c>
      <c r="BC597" s="873">
        <v>8.1100000000000012</v>
      </c>
      <c r="BE597" s="624">
        <v>2012</v>
      </c>
      <c r="BF597" s="899">
        <f>IF(BE597&gt;2008,0,IF(BE597&gt;2001,1,IF(BE597&gt;1990,2,IF(BE597&gt;1980,3,IF(BE597&gt;1973,4,IF(BE597&gt;1970,5,IF(BE597&gt;1960,6,IF(BE597&gt;1958,7,IF(BE597&gt;1953,8,9)))))))))</f>
        <v>0</v>
      </c>
      <c r="BG597" s="883">
        <v>1.7000000000000002</v>
      </c>
    </row>
    <row r="598" spans="1:59" ht="11.25" customHeight="1" x14ac:dyDescent="0.2">
      <c r="A598" s="872" t="s">
        <v>330</v>
      </c>
      <c r="B598" s="876" t="s">
        <v>331</v>
      </c>
      <c r="C598" s="933" t="s">
        <v>108</v>
      </c>
      <c r="D598" s="933" t="s">
        <v>4337</v>
      </c>
      <c r="E598" s="733">
        <v>29</v>
      </c>
      <c r="F598" s="1158">
        <v>93</v>
      </c>
      <c r="G598" s="1155" t="s">
        <v>106</v>
      </c>
      <c r="H598" s="1155" t="s">
        <v>106</v>
      </c>
      <c r="I598" s="866">
        <v>49.15</v>
      </c>
      <c r="J598" s="651">
        <f>(M598/I598)*100</f>
        <v>1.4242115971515767</v>
      </c>
      <c r="K598" s="885">
        <v>0.35</v>
      </c>
      <c r="L598" s="888">
        <v>2</v>
      </c>
      <c r="M598" s="642">
        <f>K598*L598</f>
        <v>0.7</v>
      </c>
      <c r="N598" s="871" t="s">
        <v>332</v>
      </c>
      <c r="O598" s="735">
        <v>0.33</v>
      </c>
      <c r="P598" s="619">
        <v>43824</v>
      </c>
      <c r="Q598" s="619">
        <v>43837</v>
      </c>
      <c r="R598" s="642">
        <f>(K598-O598)/O598*100</f>
        <v>6.060606060606049</v>
      </c>
      <c r="S598" s="701">
        <f>IF(INDEX(Historical!$D$7:$D$1254,MATCH(B598,Historical!$B$7:$B$1278,0))=0,"n/a",(INDEX(Historical!$C$7:$C$1256,MATCH(B598,Historical!$B$7:$B$1278,0))/INDEX(Historical!$D$7:$D$1254,MATCH(B598,Historical!$B$7:$B$1278,0))-1)*100)</f>
        <v>10.000000000000009</v>
      </c>
      <c r="T598" s="701">
        <f>IF(INDEX(Historical!$F$7:$F$1247,MATCH(B598,Historical!$B$7:$B$1278,0))=0,"n/a",((INDEX(Historical!$C$7:$C$1256,MATCH(B598,Historical!$B$7:$B$1278,0))/INDEX(Historical!$F$7:$F$1247,MATCH(B598,Historical!$B$7:$B$1278,0)))^(1/3)-1)*100)</f>
        <v>8.2713447015707828</v>
      </c>
      <c r="U598" s="701">
        <f>IF(INDEX(Historical!$H$7:$H$1247,MATCH(B598,Historical!$B$7:$B$1278,0))=0,"n/a",((INDEX(Historical!$C$7:$C$1256,MATCH(B598,Historical!$B$7:$B$1278,0))/INDEX(Historical!$H$7:$H$1247,MATCH(B598,Historical!$B$7:$B$1278,0)))^(1/5)-1)*100)</f>
        <v>8.4471771197698544</v>
      </c>
      <c r="V598" s="701">
        <f>IF(INDEX(Historical!$O$7:$O$1247,MATCH(B598,Historical!$B$7:$B$1278,0))=0,"n/a",((INDEX(Historical!$C$7:$C$1256,MATCH(B598,Historical!$B$7:$B$1278,0))/INDEX(Historical!$O$7:$O$1247,MATCH(B598,Historical!$B$7:$B$1278,0)))^(1/10)-1)*100)</f>
        <v>15.223853443231672</v>
      </c>
      <c r="W598" s="702">
        <f>IF(OR(U598&lt;=0,U598="n/a",V598&lt;=0,V598="n/a"),"n/a",U598/V598)</f>
        <v>0.55486458479573453</v>
      </c>
      <c r="X598" s="703">
        <f>IF(OR(AJ598&lt;=0,AJ598="n/a",U598&lt;=0,U598="n/a"),"n/a",U598/AJ598)</f>
        <v>0.71586246777710638</v>
      </c>
      <c r="Y598" s="877"/>
      <c r="Z598" s="651">
        <f>IF(OR(AC598&lt;0.01,AC598="n/a"),"n/a",M598/AC598*100)</f>
        <v>23.569023569023567</v>
      </c>
      <c r="AA598" s="887">
        <f>IF(OR(AC598&lt;0.01,AC598="n/a"),"n/a",I598/AC598)</f>
        <v>16.548821548821547</v>
      </c>
      <c r="AB598" s="888">
        <v>12</v>
      </c>
      <c r="AC598" s="866">
        <v>2.97</v>
      </c>
      <c r="AD598" s="866">
        <v>1.38</v>
      </c>
      <c r="AE598" s="866">
        <v>4.32</v>
      </c>
      <c r="AF598" s="866">
        <v>4.24</v>
      </c>
      <c r="AG598" s="866">
        <v>28.9</v>
      </c>
      <c r="AH598" s="866">
        <v>3.1</v>
      </c>
      <c r="AI598" s="866">
        <v>15.909999999999998</v>
      </c>
      <c r="AJ598" s="866">
        <v>11.799999999999999</v>
      </c>
      <c r="AK598" s="866">
        <v>12</v>
      </c>
      <c r="AL598" s="879">
        <v>7190</v>
      </c>
      <c r="AM598" s="873">
        <v>7.3</v>
      </c>
      <c r="AN598" s="866">
        <v>0</v>
      </c>
      <c r="AO598" s="740">
        <f>IF(U598="n/a","n/a",IF(AA598&lt;0,"n/a",IF(AA598="n/a","n/a",J598+U598-AA598)))</f>
        <v>-6.6774328319001164</v>
      </c>
      <c r="AP598" s="741">
        <f>IF(U598="n/a","n/a",J598+U598)</f>
        <v>9.8713887169214303</v>
      </c>
      <c r="AQ598" s="889">
        <f>IF(OR(AC598&lt;0.01,AF598="n/a"),"n/a",(I598/SQRT(22.5*AC598*(I598/AF598))-1)*100)</f>
        <v>76.593699858684843</v>
      </c>
      <c r="AR598" s="651">
        <f>INDEX(Historical!$C$7:$C$1256,MATCH(B598,Historical!$B$7:$B$1278,0))*IF(AH598="n/a",1.03,IF(AH598&lt;0,1.01,IF(AH598&gt;10,1.1,(1+AH598/100))))</f>
        <v>0.68045999999999995</v>
      </c>
      <c r="AS598" s="887">
        <f>IF($AI598="n/a",1.03*AR598,IF($AI598&lt;0,1.01*AR598,IF($AI598&gt;10,1.1*AR598,(1+$AI598/100)*AR598)))</f>
        <v>0.748506</v>
      </c>
      <c r="AT598" s="887">
        <f>IF($AK598="n/a",1.03*AS598,IF($AK598&lt;0,1.01*AS598,IF($AK598&gt;10,1.1*AS598,(1+$AK598/100)*AS598)))</f>
        <v>0.82335660000000011</v>
      </c>
      <c r="AU598" s="887">
        <f>IF($AK598="n/a",1.03*AT598,IF($AK598&lt;0,1.01*AT598,IF($AK598&gt;10,1.1*AT598,(1+$AK598/100)*AT598)))</f>
        <v>0.90569226000000014</v>
      </c>
      <c r="AV598" s="887">
        <f>IF($AK598="n/a",1.03*AU598,IF($AK598&lt;0,1.01*AU598,IF($AK598&gt;10,1.1*AU598,(1+$AK598/100)*AU598)))</f>
        <v>0.9962614860000002</v>
      </c>
      <c r="AW598" s="651">
        <f>SUM(AR598:AV598)</f>
        <v>4.1542763460000005</v>
      </c>
      <c r="AX598" s="748">
        <f>AW598/I598*100</f>
        <v>8.452240785350968</v>
      </c>
      <c r="AY598" s="935">
        <v>1.23</v>
      </c>
      <c r="AZ598" s="873">
        <v>38.82</v>
      </c>
      <c r="BA598" s="873">
        <v>-29.39</v>
      </c>
      <c r="BB598" s="873">
        <v>-5.88</v>
      </c>
      <c r="BC598" s="873">
        <v>-9.26</v>
      </c>
      <c r="BE598" s="624">
        <v>1992</v>
      </c>
      <c r="BF598" s="899">
        <f>IF(BE598&gt;2008,0,IF(BE598&gt;2001,1,IF(BE598&gt;1990,2,IF(BE598&gt;1980,3,IF(BE598&gt;1973,4,IF(BE598&gt;1970,5,IF(BE598&gt;1960,6,IF(BE598&gt;1958,7,IF(BE598&gt;1953,8,9)))))))))</f>
        <v>2</v>
      </c>
      <c r="BG598" s="883">
        <v>23.9</v>
      </c>
    </row>
    <row r="599" spans="1:59" ht="11.25" customHeight="1" x14ac:dyDescent="0.2">
      <c r="A599" s="872" t="s">
        <v>1659</v>
      </c>
      <c r="B599" s="876" t="s">
        <v>1660</v>
      </c>
      <c r="C599" s="933" t="s">
        <v>108</v>
      </c>
      <c r="D599" s="933" t="s">
        <v>4341</v>
      </c>
      <c r="E599" s="733">
        <v>8</v>
      </c>
      <c r="F599" s="1158">
        <v>535</v>
      </c>
      <c r="G599" s="1157" t="s">
        <v>106</v>
      </c>
      <c r="H599" s="1157" t="s">
        <v>106</v>
      </c>
      <c r="I599" s="875">
        <v>29.19</v>
      </c>
      <c r="J599" s="651">
        <f>(M599/I599)*100</f>
        <v>2.0554984583761562</v>
      </c>
      <c r="K599" s="878">
        <v>0.15</v>
      </c>
      <c r="L599" s="888">
        <v>4</v>
      </c>
      <c r="M599" s="642">
        <f>K599*L599</f>
        <v>0.6</v>
      </c>
      <c r="N599" s="871" t="s">
        <v>988</v>
      </c>
      <c r="O599" s="734">
        <v>0.14000000000000001</v>
      </c>
      <c r="P599" s="862">
        <v>43868</v>
      </c>
      <c r="Q599" s="862">
        <v>43885</v>
      </c>
      <c r="R599" s="642">
        <f>(K599-O599)/O599*100</f>
        <v>7.1428571428571281</v>
      </c>
      <c r="S599" s="701">
        <f>IF(INDEX(Historical!$D$7:$D$1254,MATCH(B599,Historical!$B$7:$B$1278,0))=0,"n/a",(INDEX(Historical!$C$7:$C$1256,MATCH(B599,Historical!$B$7:$B$1278,0))/INDEX(Historical!$D$7:$D$1254,MATCH(B599,Historical!$B$7:$B$1278,0))-1)*100)</f>
        <v>3.7037037037036979</v>
      </c>
      <c r="T599" s="701">
        <f>IF(INDEX(Historical!$F$7:$F$1247,MATCH(B599,Historical!$B$7:$B$1278,0))=0,"n/a",((INDEX(Historical!$C$7:$C$1256,MATCH(B599,Historical!$B$7:$B$1278,0))/INDEX(Historical!$F$7:$F$1247,MATCH(B599,Historical!$B$7:$B$1278,0)))^(1/3)-1)*100)</f>
        <v>23.127650029855573</v>
      </c>
      <c r="U599" s="701">
        <f>IF(INDEX(Historical!$H$7:$H$1247,MATCH(B599,Historical!$B$7:$B$1278,0))=0,"n/a",((INDEX(Historical!$C$7:$C$1256,MATCH(B599,Historical!$B$7:$B$1278,0))/INDEX(Historical!$H$7:$H$1247,MATCH(B599,Historical!$B$7:$B$1278,0)))^(1/5)-1)*100)</f>
        <v>22.865967908314722</v>
      </c>
      <c r="V599" s="701">
        <f>IF(INDEX(Historical!$O$7:$O$1247,MATCH(B599,Historical!$B$7:$B$1278,0))=0,"n/a",((INDEX(Historical!$C$7:$C$1256,MATCH(B599,Historical!$B$7:$B$1278,0))/INDEX(Historical!$O$7:$O$1247,MATCH(B599,Historical!$B$7:$B$1278,0)))^(1/10)-1)*100)</f>
        <v>16.654280155455027</v>
      </c>
      <c r="W599" s="702">
        <f>IF(OR(U599&lt;=0,U599="n/a",V599&lt;=0,V599="n/a"),"n/a",U599/V599)</f>
        <v>1.3729784592836387</v>
      </c>
      <c r="X599" s="703">
        <f>IF(OR(AJ599&lt;=0,AJ599="n/a",U599&lt;=0,U599="n/a"),"n/a",U599/AJ599)</f>
        <v>2.3573162792077031</v>
      </c>
      <c r="Y599" s="673"/>
      <c r="Z599" s="651">
        <f>IF(OR(AC599&lt;0.01,AC599="n/a"),"n/a",M599/AC599*100)</f>
        <v>23.809523809523807</v>
      </c>
      <c r="AA599" s="887">
        <f>IF(OR(AC599&lt;0.01,AC599="n/a"),"n/a",I599/AC599)</f>
        <v>11.583333333333334</v>
      </c>
      <c r="AB599" s="888">
        <v>12</v>
      </c>
      <c r="AC599" s="866">
        <v>2.52</v>
      </c>
      <c r="AD599" s="866" t="s">
        <v>136</v>
      </c>
      <c r="AE599" s="866">
        <v>2.17</v>
      </c>
      <c r="AF599" s="866">
        <v>0.93</v>
      </c>
      <c r="AG599" s="866">
        <v>8.4</v>
      </c>
      <c r="AH599" s="866">
        <v>13.700000000000001</v>
      </c>
      <c r="AI599" s="866" t="s">
        <v>136</v>
      </c>
      <c r="AJ599" s="866">
        <v>9.7000000000000011</v>
      </c>
      <c r="AK599" s="866" t="s">
        <v>136</v>
      </c>
      <c r="AL599" s="879">
        <v>75.89</v>
      </c>
      <c r="AM599" s="873">
        <v>3.4000000000000004</v>
      </c>
      <c r="AN599" s="866">
        <v>0</v>
      </c>
      <c r="AO599" s="740">
        <f>IF(U599="n/a","n/a",IF(AA599&lt;0,"n/a",IF(AA599="n/a","n/a",J599+U599-AA599)))</f>
        <v>13.338133033357545</v>
      </c>
      <c r="AP599" s="741">
        <f>IF(U599="n/a","n/a",J599+U599)</f>
        <v>24.921466366690879</v>
      </c>
      <c r="AQ599" s="889">
        <f>IF(OR(AC599&lt;0.01,AF599="n/a"),"n/a",(I599/SQRT(22.5*AC599*(I599/AF599))-1)*100)</f>
        <v>-30.806230209810227</v>
      </c>
      <c r="AR599" s="651">
        <f>INDEX(Historical!$C$7:$C$1256,MATCH(B599,Historical!$B$7:$B$1278,0))*IF(AH599="n/a",1.03,IF(AH599&lt;0,1.01,IF(AH599&gt;10,1.1,(1+AH599/100))))</f>
        <v>0.6160000000000001</v>
      </c>
      <c r="AS599" s="887">
        <f>IF($AI599="n/a",1.03*AR599,IF($AI599&lt;0,1.01*AR599,IF($AI599&gt;10,1.1*AR599,(1+$AI599/100)*AR599)))</f>
        <v>0.63448000000000015</v>
      </c>
      <c r="AT599" s="887">
        <f>IF($AK599="n/a",1.03*AS599,IF($AK599&lt;0,1.01*AS599,IF($AK599&gt;10,1.1*AS599,(1+$AK599/100)*AS599)))</f>
        <v>0.65351440000000016</v>
      </c>
      <c r="AU599" s="887">
        <f>IF($AK599="n/a",1.03*AT599,IF($AK599&lt;0,1.01*AT599,IF($AK599&gt;10,1.1*AT599,(1+$AK599/100)*AT599)))</f>
        <v>0.67311983200000014</v>
      </c>
      <c r="AV599" s="887">
        <f>IF($AK599="n/a",1.03*AU599,IF($AK599&lt;0,1.01*AU599,IF($AK599&gt;10,1.1*AU599,(1+$AK599/100)*AU599)))</f>
        <v>0.6933134269600002</v>
      </c>
      <c r="AW599" s="651">
        <f>SUM(AR599:AV599)</f>
        <v>3.2704276589600005</v>
      </c>
      <c r="AX599" s="748">
        <f>AW599/I599*100</f>
        <v>11.203931685371703</v>
      </c>
      <c r="AY599" s="935">
        <v>1.03</v>
      </c>
      <c r="AZ599" s="873">
        <v>71.709999999999994</v>
      </c>
      <c r="BA599" s="873">
        <v>-22.55</v>
      </c>
      <c r="BB599" s="873">
        <v>2.73</v>
      </c>
      <c r="BC599" s="873">
        <v>-0.66</v>
      </c>
      <c r="BE599" s="624">
        <v>2013</v>
      </c>
      <c r="BF599" s="899">
        <f>IF(BE599&gt;2008,0,IF(BE599&gt;2001,1,IF(BE599&gt;1990,2,IF(BE599&gt;1980,3,IF(BE599&gt;1973,4,IF(BE599&gt;1970,5,IF(BE599&gt;1960,6,IF(BE599&gt;1958,7,IF(BE599&gt;1953,8,9)))))))))</f>
        <v>0</v>
      </c>
      <c r="BG599" s="883">
        <v>0.89999999999999991</v>
      </c>
    </row>
    <row r="600" spans="1:59" ht="11.25" customHeight="1" x14ac:dyDescent="0.2">
      <c r="A600" s="881" t="s">
        <v>4070</v>
      </c>
      <c r="B600" s="876" t="s">
        <v>4071</v>
      </c>
      <c r="C600" s="933" t="s">
        <v>108</v>
      </c>
      <c r="D600" s="933" t="s">
        <v>4341</v>
      </c>
      <c r="E600" s="733">
        <v>7</v>
      </c>
      <c r="F600" s="1158">
        <v>599</v>
      </c>
      <c r="G600" s="1178" t="s">
        <v>106</v>
      </c>
      <c r="H600" s="1178" t="s">
        <v>106</v>
      </c>
      <c r="I600" s="875">
        <v>36.9</v>
      </c>
      <c r="J600" s="651">
        <f>(M600/I600)*100</f>
        <v>1.8970189701897018</v>
      </c>
      <c r="K600" s="878">
        <v>0.17499999999999999</v>
      </c>
      <c r="L600" s="888">
        <v>4</v>
      </c>
      <c r="M600" s="642">
        <f>K600*L600</f>
        <v>0.7</v>
      </c>
      <c r="N600" s="871" t="s">
        <v>239</v>
      </c>
      <c r="O600" s="734">
        <v>0.15</v>
      </c>
      <c r="P600" s="619">
        <v>43829</v>
      </c>
      <c r="Q600" s="619">
        <v>43839</v>
      </c>
      <c r="R600" s="642">
        <f>(K600-O600)/O600*100</f>
        <v>16.666666666666664</v>
      </c>
      <c r="S600" s="701">
        <f>IF(INDEX(Historical!$D$7:$D$1254,MATCH(B600,Historical!$B$7:$B$1278,0))=0,"n/a",(INDEX(Historical!$C$7:$C$1256,MATCH(B600,Historical!$B$7:$B$1278,0))/INDEX(Historical!$D$7:$D$1254,MATCH(B600,Historical!$B$7:$B$1278,0))-1)*100)</f>
        <v>57.894736842105267</v>
      </c>
      <c r="T600" s="701">
        <f>IF(INDEX(Historical!$F$7:$F$1247,MATCH(B600,Historical!$B$7:$B$1278,0))=0,"n/a",((INDEX(Historical!$C$7:$C$1256,MATCH(B600,Historical!$B$7:$B$1278,0))/INDEX(Historical!$F$7:$F$1247,MATCH(B600,Historical!$B$7:$B$1278,0)))^(1/3)-1)*100)</f>
        <v>58.74010519681994</v>
      </c>
      <c r="U600" s="701">
        <f>IF(INDEX(Historical!$H$7:$H$1247,MATCH(B600,Historical!$B$7:$B$1278,0))=0,"n/a",((INDEX(Historical!$C$7:$C$1256,MATCH(B600,Historical!$B$7:$B$1278,0))/INDEX(Historical!$H$7:$H$1247,MATCH(B600,Historical!$B$7:$B$1278,0)))^(1/5)-1)*100)</f>
        <v>64.375182951722579</v>
      </c>
      <c r="V600" s="701" t="str">
        <f>IF(INDEX(Historical!$O$7:$O$1247,MATCH(B600,Historical!$B$7:$B$1278,0))=0,"n/a",((INDEX(Historical!$C$7:$C$1256,MATCH(B600,Historical!$B$7:$B$1278,0))/INDEX(Historical!$O$7:$O$1247,MATCH(B600,Historical!$B$7:$B$1278,0)))^(1/10)-1)*100)</f>
        <v>n/a</v>
      </c>
      <c r="W600" s="702" t="str">
        <f>IF(OR(U600&lt;=0,U600="n/a",V600&lt;=0,V600="n/a"),"n/a",U600/V600)</f>
        <v>n/a</v>
      </c>
      <c r="X600" s="703">
        <f>IF(OR(AJ600&lt;=0,AJ600="n/a",U600&lt;=0,U600="n/a"),"n/a",U600/AJ600)</f>
        <v>3.0081861192393728</v>
      </c>
      <c r="Y600" s="664"/>
      <c r="Z600" s="651">
        <f>IF(OR(AC600&lt;0.01,AC600="n/a"),"n/a",M600/AC600*100)</f>
        <v>23.728813559322031</v>
      </c>
      <c r="AA600" s="887">
        <f>IF(OR(AC600&lt;0.01,AC600="n/a"),"n/a",I600/AC600)</f>
        <v>12.508474576271185</v>
      </c>
      <c r="AB600" s="888">
        <v>12</v>
      </c>
      <c r="AC600" s="866">
        <v>2.95</v>
      </c>
      <c r="AD600" s="866" t="s">
        <v>136</v>
      </c>
      <c r="AE600" s="866">
        <v>5.0999999999999996</v>
      </c>
      <c r="AF600" s="866">
        <v>2.17</v>
      </c>
      <c r="AG600" s="866">
        <v>17.299999999999997</v>
      </c>
      <c r="AH600" s="866">
        <v>9.1</v>
      </c>
      <c r="AI600" s="866">
        <v>-4.24</v>
      </c>
      <c r="AJ600" s="866">
        <v>21.4</v>
      </c>
      <c r="AK600" s="866" t="s">
        <v>136</v>
      </c>
      <c r="AL600" s="879">
        <v>1970</v>
      </c>
      <c r="AM600" s="873">
        <v>8.1</v>
      </c>
      <c r="AN600" s="866">
        <v>7.0000000000000007E-2</v>
      </c>
      <c r="AO600" s="740">
        <f>IF(U600="n/a","n/a",IF(AA600&lt;0,"n/a",IF(AA600="n/a","n/a",J600+U600-AA600)))</f>
        <v>53.763727345641101</v>
      </c>
      <c r="AP600" s="741">
        <f>IF(U600="n/a","n/a",J600+U600)</f>
        <v>66.272201921912284</v>
      </c>
      <c r="AQ600" s="889">
        <f>IF(OR(AC600&lt;0.01,AF600="n/a"),"n/a",(I600/SQRT(22.5*AC600*(I600/AF600))-1)*100)</f>
        <v>9.8350072315712911</v>
      </c>
      <c r="AR600" s="651">
        <f>INDEX(Historical!$C$7:$C$1256,MATCH(B600,Historical!$B$7:$B$1278,0))*IF(AH600="n/a",1.03,IF(AH600&lt;0,1.01,IF(AH600&gt;10,1.1,(1+AH600/100))))</f>
        <v>0.65459999999999996</v>
      </c>
      <c r="AS600" s="887">
        <f>IF($AI600="n/a",1.03*AR600,IF($AI600&lt;0,1.01*AR600,IF($AI600&gt;10,1.1*AR600,(1+$AI600/100)*AR600)))</f>
        <v>0.66114600000000001</v>
      </c>
      <c r="AT600" s="887">
        <f>IF($AK600="n/a",1.03*AS600,IF($AK600&lt;0,1.01*AS600,IF($AK600&gt;10,1.1*AS600,(1+$AK600/100)*AS600)))</f>
        <v>0.68098038000000005</v>
      </c>
      <c r="AU600" s="887">
        <f>IF($AK600="n/a",1.03*AT600,IF($AK600&lt;0,1.01*AT600,IF($AK600&gt;10,1.1*AT600,(1+$AK600/100)*AT600)))</f>
        <v>0.70140979140000004</v>
      </c>
      <c r="AV600" s="887">
        <f>IF($AK600="n/a",1.03*AU600,IF($AK600&lt;0,1.01*AU600,IF($AK600&gt;10,1.1*AU600,(1+$AK600/100)*AU600)))</f>
        <v>0.7224520851420001</v>
      </c>
      <c r="AW600" s="651">
        <f>SUM(AR600:AV600)</f>
        <v>3.420588256542</v>
      </c>
      <c r="AX600" s="748">
        <f>AW600/I600*100</f>
        <v>9.269886874097562</v>
      </c>
      <c r="AY600" s="935">
        <v>1.4</v>
      </c>
      <c r="AZ600" s="873">
        <v>69.58</v>
      </c>
      <c r="BA600" s="873">
        <v>-9.7799999999999994</v>
      </c>
      <c r="BB600" s="873">
        <v>1.17</v>
      </c>
      <c r="BC600" s="873">
        <v>5.8999999999999995</v>
      </c>
      <c r="BE600" s="624">
        <v>2014</v>
      </c>
      <c r="BF600" s="899">
        <f>IF(BE600&gt;2008,0,IF(BE600&gt;2001,1,IF(BE600&gt;1990,2,IF(BE600&gt;1980,3,IF(BE600&gt;1973,4,IF(BE600&gt;1970,5,IF(BE600&gt;1960,6,IF(BE600&gt;1958,7,IF(BE600&gt;1953,8,9)))))))))</f>
        <v>0</v>
      </c>
      <c r="BG600" s="883">
        <v>1.6</v>
      </c>
    </row>
    <row r="601" spans="1:59" ht="11.25" customHeight="1" x14ac:dyDescent="0.2">
      <c r="A601" s="872" t="s">
        <v>1645</v>
      </c>
      <c r="B601" s="876" t="s">
        <v>1646</v>
      </c>
      <c r="C601" s="933" t="s">
        <v>108</v>
      </c>
      <c r="D601" s="933" t="s">
        <v>4341</v>
      </c>
      <c r="E601" s="733">
        <v>9</v>
      </c>
      <c r="F601" s="1158">
        <v>472</v>
      </c>
      <c r="G601" s="1178" t="s">
        <v>106</v>
      </c>
      <c r="H601" s="1178" t="s">
        <v>106</v>
      </c>
      <c r="I601" s="875">
        <v>16.989999999999998</v>
      </c>
      <c r="J601" s="651">
        <f>(M601/I601)*100</f>
        <v>4.0023543260741619</v>
      </c>
      <c r="K601" s="878">
        <v>0.17</v>
      </c>
      <c r="L601" s="888">
        <v>4</v>
      </c>
      <c r="M601" s="642">
        <f>K601*L601</f>
        <v>0.68</v>
      </c>
      <c r="N601" s="871" t="s">
        <v>502</v>
      </c>
      <c r="O601" s="734">
        <v>0.16</v>
      </c>
      <c r="P601" s="862">
        <v>43903</v>
      </c>
      <c r="Q601" s="862">
        <v>43927</v>
      </c>
      <c r="R601" s="642">
        <f>(K601-O601)/O601*100</f>
        <v>6.2500000000000053</v>
      </c>
      <c r="S601" s="701">
        <f>IF(INDEX(Historical!$D$7:$D$1254,MATCH(B601,Historical!$B$7:$B$1278,0))=0,"n/a",(INDEX(Historical!$C$7:$C$1256,MATCH(B601,Historical!$B$7:$B$1278,0))/INDEX(Historical!$D$7:$D$1254,MATCH(B601,Historical!$B$7:$B$1278,0))-1)*100)</f>
        <v>9.5652173913043583</v>
      </c>
      <c r="T601" s="701">
        <f>IF(INDEX(Historical!$F$7:$F$1247,MATCH(B601,Historical!$B$7:$B$1278,0))=0,"n/a",((INDEX(Historical!$C$7:$C$1256,MATCH(B601,Historical!$B$7:$B$1278,0))/INDEX(Historical!$F$7:$F$1247,MATCH(B601,Historical!$B$7:$B$1278,0)))^(1/3)-1)*100)</f>
        <v>9.8708067116014995</v>
      </c>
      <c r="U601" s="701">
        <f>IF(INDEX(Historical!$H$7:$H$1247,MATCH(B601,Historical!$B$7:$B$1278,0))=0,"n/a",((INDEX(Historical!$C$7:$C$1256,MATCH(B601,Historical!$B$7:$B$1278,0))/INDEX(Historical!$H$7:$H$1247,MATCH(B601,Historical!$B$7:$B$1278,0)))^(1/5)-1)*100)</f>
        <v>7.6887308061656112</v>
      </c>
      <c r="V601" s="701">
        <f>IF(INDEX(Historical!$O$7:$O$1247,MATCH(B601,Historical!$B$7:$B$1278,0))=0,"n/a",((INDEX(Historical!$C$7:$C$1256,MATCH(B601,Historical!$B$7:$B$1278,0))/INDEX(Historical!$O$7:$O$1247,MATCH(B601,Historical!$B$7:$B$1278,0)))^(1/10)-1)*100)</f>
        <v>4.9125865114427736</v>
      </c>
      <c r="W601" s="702">
        <f>IF(OR(U601&lt;=0,U601="n/a",V601&lt;=0,V601="n/a"),"n/a",U601/V601)</f>
        <v>1.5651084796687915</v>
      </c>
      <c r="X601" s="703">
        <f>IF(OR(AJ601&lt;=0,AJ601="n/a",U601&lt;=0,U601="n/a"),"n/a",U601/AJ601)</f>
        <v>0.42953803386400063</v>
      </c>
      <c r="Y601" s="667"/>
      <c r="Z601" s="651">
        <f>IF(OR(AC601&lt;0.01,AC601="n/a"),"n/a",M601/AC601*100)</f>
        <v>29.437229437229441</v>
      </c>
      <c r="AA601" s="887">
        <f>IF(OR(AC601&lt;0.01,AC601="n/a"),"n/a",I601/AC601)</f>
        <v>7.3549783549783543</v>
      </c>
      <c r="AB601" s="888">
        <v>12</v>
      </c>
      <c r="AC601" s="866">
        <v>2.31</v>
      </c>
      <c r="AD601" s="866">
        <v>1.47</v>
      </c>
      <c r="AE601" s="866">
        <v>2.2799999999999998</v>
      </c>
      <c r="AF601" s="866">
        <v>0.64</v>
      </c>
      <c r="AG601" s="866">
        <v>9.5</v>
      </c>
      <c r="AH601" s="866">
        <v>3.5999999999999996</v>
      </c>
      <c r="AI601" s="866">
        <v>-26.979999999999997</v>
      </c>
      <c r="AJ601" s="866">
        <v>17.899999999999999</v>
      </c>
      <c r="AK601" s="866">
        <v>5</v>
      </c>
      <c r="AL601" s="879">
        <v>1810</v>
      </c>
      <c r="AM601" s="873">
        <v>1.0999999999999999</v>
      </c>
      <c r="AN601" s="866">
        <v>0.14000000000000001</v>
      </c>
      <c r="AO601" s="740">
        <f>IF(U601="n/a","n/a",IF(AA601&lt;0,"n/a",IF(AA601="n/a","n/a",J601+U601-AA601)))</f>
        <v>4.3361067772614197</v>
      </c>
      <c r="AP601" s="741">
        <f>IF(U601="n/a","n/a",J601+U601)</f>
        <v>11.691085132239774</v>
      </c>
      <c r="AQ601" s="889">
        <f>IF(OR(AC601&lt;0.01,AF601="n/a"),"n/a",(I601/SQRT(22.5*AC601*(I601/AF601))-1)*100)</f>
        <v>-54.260709099476287</v>
      </c>
      <c r="AR601" s="651">
        <f>INDEX(Historical!$C$7:$C$1256,MATCH(B601,Historical!$B$7:$B$1278,0))*IF(AH601="n/a",1.03,IF(AH601&lt;0,1.01,IF(AH601&gt;10,1.1,(1+AH601/100))))</f>
        <v>0.65268000000000004</v>
      </c>
      <c r="AS601" s="887">
        <f>IF($AI601="n/a",1.03*AR601,IF($AI601&lt;0,1.01*AR601,IF($AI601&gt;10,1.1*AR601,(1+$AI601/100)*AR601)))</f>
        <v>0.65920680000000009</v>
      </c>
      <c r="AT601" s="887">
        <f>IF($AK601="n/a",1.03*AS601,IF($AK601&lt;0,1.01*AS601,IF($AK601&gt;10,1.1*AS601,(1+$AK601/100)*AS601)))</f>
        <v>0.69216714000000013</v>
      </c>
      <c r="AU601" s="887">
        <f>IF($AK601="n/a",1.03*AT601,IF($AK601&lt;0,1.01*AT601,IF($AK601&gt;10,1.1*AT601,(1+$AK601/100)*AT601)))</f>
        <v>0.72677549700000021</v>
      </c>
      <c r="AV601" s="887">
        <f>IF($AK601="n/a",1.03*AU601,IF($AK601&lt;0,1.01*AU601,IF($AK601&gt;10,1.1*AU601,(1+$AK601/100)*AU601)))</f>
        <v>0.76311427185000025</v>
      </c>
      <c r="AW601" s="651">
        <f>SUM(AR601:AV601)</f>
        <v>3.4939437088500007</v>
      </c>
      <c r="AX601" s="748">
        <f>AW601/I601*100</f>
        <v>20.564706938493238</v>
      </c>
      <c r="AY601" s="935">
        <v>1.01</v>
      </c>
      <c r="AZ601" s="873">
        <v>23.56</v>
      </c>
      <c r="BA601" s="873">
        <v>-37.74</v>
      </c>
      <c r="BB601" s="873">
        <v>1.92</v>
      </c>
      <c r="BC601" s="873">
        <v>-6.94</v>
      </c>
      <c r="BE601" s="624">
        <v>2012</v>
      </c>
      <c r="BF601" s="899">
        <f>IF(BE601&gt;2008,0,IF(BE601&gt;2001,1,IF(BE601&gt;1990,2,IF(BE601&gt;1980,3,IF(BE601&gt;1973,4,IF(BE601&gt;1970,5,IF(BE601&gt;1960,6,IF(BE601&gt;1958,7,IF(BE601&gt;1953,8,9)))))))))</f>
        <v>0</v>
      </c>
      <c r="BG601" s="883">
        <v>1.3</v>
      </c>
    </row>
    <row r="602" spans="1:59" s="774" customFormat="1" ht="11.25" customHeight="1" x14ac:dyDescent="0.2">
      <c r="A602" s="777" t="s">
        <v>4254</v>
      </c>
      <c r="B602" s="782" t="s">
        <v>4212</v>
      </c>
      <c r="C602" s="933" t="s">
        <v>245</v>
      </c>
      <c r="D602" s="933" t="s">
        <v>4360</v>
      </c>
      <c r="E602" s="756">
        <v>6</v>
      </c>
      <c r="F602" s="1158">
        <v>650</v>
      </c>
      <c r="G602" s="1181" t="s">
        <v>106</v>
      </c>
      <c r="H602" s="1181" t="s">
        <v>106</v>
      </c>
      <c r="I602" s="757">
        <v>21.62</v>
      </c>
      <c r="J602" s="758">
        <f>(M602/I602)*100</f>
        <v>1.8501387604070305</v>
      </c>
      <c r="K602" s="759">
        <v>0.1</v>
      </c>
      <c r="L602" s="760">
        <v>4</v>
      </c>
      <c r="M602" s="761">
        <f>K602*L602</f>
        <v>0.4</v>
      </c>
      <c r="N602" s="762" t="s">
        <v>513</v>
      </c>
      <c r="O602" s="763">
        <v>9.5000000000000001E-2</v>
      </c>
      <c r="P602" s="783">
        <v>43326</v>
      </c>
      <c r="Q602" s="783">
        <v>43341</v>
      </c>
      <c r="R602" s="761">
        <f>(K602-O602)/O602*100</f>
        <v>5.2631578947368469</v>
      </c>
      <c r="S602" s="701">
        <f>IF(INDEX(Historical!$D$7:$D$1254,MATCH(B602,Historical!$B$7:$B$1278,0))=0,"n/a",(INDEX(Historical!$C$7:$C$1256,MATCH(B602,Historical!$B$7:$B$1278,0))/INDEX(Historical!$D$7:$D$1254,MATCH(B602,Historical!$B$7:$B$1278,0))-1)*100)</f>
        <v>2.5641025641025772</v>
      </c>
      <c r="T602" s="701">
        <f>IF(INDEX(Historical!$F$7:$F$1247,MATCH(B602,Historical!$B$7:$B$1278,0))=0,"n/a",((INDEX(Historical!$C$7:$C$1256,MATCH(B602,Historical!$B$7:$B$1278,0))/INDEX(Historical!$F$7:$F$1247,MATCH(B602,Historical!$B$7:$B$1278,0)))^(1/3)-1)*100)</f>
        <v>5.5667191978000741</v>
      </c>
      <c r="U602" s="701">
        <f>IF(INDEX(Historical!$H$7:$H$1247,MATCH(B602,Historical!$B$7:$B$1278,0))=0,"n/a",((INDEX(Historical!$C$7:$C$1256,MATCH(B602,Historical!$B$7:$B$1278,0))/INDEX(Historical!$H$7:$H$1247,MATCH(B602,Historical!$B$7:$B$1278,0)))^(1/5)-1)*100)</f>
        <v>7.0145984594375044</v>
      </c>
      <c r="V602" s="701">
        <f>IF(INDEX(Historical!$O$7:$O$1247,MATCH(B602,Historical!$B$7:$B$1278,0))=0,"n/a",((INDEX(Historical!$C$7:$C$1256,MATCH(B602,Historical!$B$7:$B$1278,0))/INDEX(Historical!$O$7:$O$1247,MATCH(B602,Historical!$B$7:$B$1278,0)))^(1/10)-1)*100)</f>
        <v>4.0086891113623624</v>
      </c>
      <c r="W602" s="702">
        <f>IF(OR(U602&lt;=0,U602="n/a",V602&lt;=0,V602="n/a"),"n/a",U602/V602)</f>
        <v>1.7498484578300402</v>
      </c>
      <c r="X602" s="703" t="str">
        <f>IF(OR(AJ602&lt;=0,AJ602="n/a",U602&lt;=0,U602="n/a"),"n/a",U602/AJ602)</f>
        <v>n/a</v>
      </c>
      <c r="Y602" s="934" t="s">
        <v>4492</v>
      </c>
      <c r="Z602" s="758">
        <f>IF(OR(AC602&lt;0.01,AC602="n/a"),"n/a",M602/AC602*100)</f>
        <v>23.952095808383238</v>
      </c>
      <c r="AA602" s="766">
        <f>IF(OR(AC602&lt;0.01,AC602="n/a"),"n/a",I602/AC602)</f>
        <v>12.946107784431138</v>
      </c>
      <c r="AB602" s="760">
        <v>12</v>
      </c>
      <c r="AC602" s="767">
        <v>1.67</v>
      </c>
      <c r="AD602" s="767" t="s">
        <v>136</v>
      </c>
      <c r="AE602" s="767">
        <v>0.76</v>
      </c>
      <c r="AF602" s="767">
        <v>1.86</v>
      </c>
      <c r="AG602" s="767">
        <v>15.7</v>
      </c>
      <c r="AH602" s="767">
        <v>-28.000000000000004</v>
      </c>
      <c r="AI602" s="767">
        <v>-19.78</v>
      </c>
      <c r="AJ602" s="767">
        <v>-0.70000000000000007</v>
      </c>
      <c r="AK602" s="767">
        <v>-12</v>
      </c>
      <c r="AL602" s="768">
        <v>341.38</v>
      </c>
      <c r="AM602" s="769">
        <v>6.3</v>
      </c>
      <c r="AN602" s="767">
        <v>0.49</v>
      </c>
      <c r="AO602" s="770">
        <f>IF(U602="n/a","n/a",IF(AA602&lt;0,"n/a",IF(AA602="n/a","n/a",J602+U602-AA602)))</f>
        <v>-4.081370564586603</v>
      </c>
      <c r="AP602" s="771">
        <f>IF(U602="n/a","n/a",J602+U602)</f>
        <v>8.8647372198445353</v>
      </c>
      <c r="AQ602" s="772">
        <f>IF(OR(AC602&lt;0.01,AF602="n/a"),"n/a",(I602/SQRT(22.5*AC602*(I602/AF602))-1)*100)</f>
        <v>3.451030775256525</v>
      </c>
      <c r="AR602" s="651">
        <f>INDEX(Historical!$C$7:$C$1256,MATCH(B602,Historical!$B$7:$B$1278,0))*IF(AH602="n/a",1.03,IF(AH602&lt;0,1.01,IF(AH602&gt;10,1.1,(1+AH602/100))))</f>
        <v>0.40400000000000003</v>
      </c>
      <c r="AS602" s="766">
        <f>IF($AI602="n/a",1.03*AR602,IF($AI602&lt;0,1.01*AR602,IF($AI602&gt;10,1.1*AR602,(1+$AI602/100)*AR602)))</f>
        <v>0.40804000000000001</v>
      </c>
      <c r="AT602" s="766">
        <f>IF($AK602="n/a",1.03*AS602,IF($AK602&lt;0,1.01*AS602,IF($AK602&gt;10,1.1*AS602,(1+$AK602/100)*AS602)))</f>
        <v>0.4121204</v>
      </c>
      <c r="AU602" s="766">
        <f>IF($AK602="n/a",1.03*AT602,IF($AK602&lt;0,1.01*AT602,IF($AK602&gt;10,1.1*AT602,(1+$AK602/100)*AT602)))</f>
        <v>0.41624160399999999</v>
      </c>
      <c r="AV602" s="766">
        <f>IF($AK602="n/a",1.03*AU602,IF($AK602&lt;0,1.01*AU602,IF($AK602&gt;10,1.1*AU602,(1+$AK602/100)*AU602)))</f>
        <v>0.42040402003999999</v>
      </c>
      <c r="AW602" s="758">
        <f>SUM(AR602:AV602)</f>
        <v>2.0608060240400001</v>
      </c>
      <c r="AX602" s="773">
        <f>AW602/I602*100</f>
        <v>9.5319427568917678</v>
      </c>
      <c r="AY602" s="936">
        <v>0.86</v>
      </c>
      <c r="AZ602" s="769">
        <v>256.10000000000002</v>
      </c>
      <c r="BA602" s="769">
        <v>-24.349999999999998</v>
      </c>
      <c r="BB602" s="769">
        <v>-8.27</v>
      </c>
      <c r="BC602" s="769">
        <v>46.88</v>
      </c>
      <c r="BD602" s="909"/>
      <c r="BE602" s="624">
        <v>2014</v>
      </c>
      <c r="BF602" s="899">
        <f>IF(BE602&gt;2008,0,IF(BE602&gt;2001,1,IF(BE602&gt;1990,2,IF(BE602&gt;1980,3,IF(BE602&gt;1973,4,IF(BE602&gt;1970,5,IF(BE602&gt;1960,6,IF(BE602&gt;1958,7,IF(BE602&gt;1953,8,9)))))))))</f>
        <v>0</v>
      </c>
      <c r="BG602" s="825">
        <v>7.1999999999999993</v>
      </c>
    </row>
    <row r="603" spans="1:59" ht="11.25" customHeight="1" x14ac:dyDescent="0.2">
      <c r="A603" s="872" t="s">
        <v>4457</v>
      </c>
      <c r="B603" s="876" t="s">
        <v>1683</v>
      </c>
      <c r="C603" s="933" t="s">
        <v>131</v>
      </c>
      <c r="D603" s="933" t="s">
        <v>4342</v>
      </c>
      <c r="E603" s="733">
        <v>8</v>
      </c>
      <c r="F603" s="1158">
        <v>559</v>
      </c>
      <c r="G603" s="1182" t="s">
        <v>106</v>
      </c>
      <c r="H603" s="1182" t="s">
        <v>106</v>
      </c>
      <c r="I603" s="875">
        <v>9.4600000000000009</v>
      </c>
      <c r="J603" s="651">
        <f>(M603/I603)*100</f>
        <v>5.602536997885835</v>
      </c>
      <c r="K603" s="878">
        <v>0.13250000000000001</v>
      </c>
      <c r="L603" s="888">
        <v>4</v>
      </c>
      <c r="M603" s="642">
        <f>K603*L603</f>
        <v>0.53</v>
      </c>
      <c r="N603" s="871" t="s">
        <v>563</v>
      </c>
      <c r="O603" s="734">
        <v>0.125</v>
      </c>
      <c r="P603" s="862">
        <v>43952</v>
      </c>
      <c r="Q603" s="862">
        <v>43963</v>
      </c>
      <c r="R603" s="642">
        <f>(K603-O603)/O603*100</f>
        <v>6.0000000000000053</v>
      </c>
      <c r="S603" s="701">
        <f>IF(INDEX(Historical!$D$7:$D$1254,MATCH(B603,Historical!$B$7:$B$1278,0))=0,"n/a",(INDEX(Historical!$C$7:$C$1256,MATCH(B603,Historical!$B$7:$B$1278,0))/INDEX(Historical!$D$7:$D$1254,MATCH(B603,Historical!$B$7:$B$1278,0))-1)*100)</f>
        <v>6.4864864864864868</v>
      </c>
      <c r="T603" s="701">
        <f>IF(INDEX(Historical!$F$7:$F$1247,MATCH(B603,Historical!$B$7:$B$1278,0))=0,"n/a",((INDEX(Historical!$C$7:$C$1256,MATCH(B603,Historical!$B$7:$B$1278,0))/INDEX(Historical!$F$7:$F$1247,MATCH(B603,Historical!$B$7:$B$1278,0)))^(1/3)-1)*100)</f>
        <v>6.9580434819270343</v>
      </c>
      <c r="U603" s="701">
        <f>IF(INDEX(Historical!$H$7:$H$1247,MATCH(B603,Historical!$B$7:$B$1278,0))=0,"n/a",((INDEX(Historical!$C$7:$C$1256,MATCH(B603,Historical!$B$7:$B$1278,0))/INDEX(Historical!$H$7:$H$1247,MATCH(B603,Historical!$B$7:$B$1278,0)))^(1/5)-1)*100)</f>
        <v>7.3785235039921293</v>
      </c>
      <c r="V603" s="701">
        <f>IF(INDEX(Historical!$O$7:$O$1247,MATCH(B603,Historical!$B$7:$B$1278,0))=0,"n/a",((INDEX(Historical!$C$7:$C$1256,MATCH(B603,Historical!$B$7:$B$1278,0))/INDEX(Historical!$O$7:$O$1247,MATCH(B603,Historical!$B$7:$B$1278,0)))^(1/10)-1)*100)</f>
        <v>6.1950434793489828</v>
      </c>
      <c r="W603" s="702">
        <f>IF(OR(U603&lt;=0,U603="n/a",V603&lt;=0,V603="n/a"),"n/a",U603/V603)</f>
        <v>1.1910365970131196</v>
      </c>
      <c r="X603" s="703" t="str">
        <f>IF(OR(AJ603&lt;=0,AJ603="n/a",U603&lt;=0,U603="n/a"),"n/a",U603/AJ603)</f>
        <v>n/a</v>
      </c>
      <c r="Y603" s="877"/>
      <c r="Z603" s="651">
        <f>IF(OR(AC603&lt;0.01,AC603="n/a"),"n/a",M603/AC603*100)</f>
        <v>51.960784313725497</v>
      </c>
      <c r="AA603" s="887">
        <f>IF(OR(AC603&lt;0.01,AC603="n/a"),"n/a",I603/AC603)</f>
        <v>9.2745098039215694</v>
      </c>
      <c r="AB603" s="888">
        <v>9</v>
      </c>
      <c r="AC603" s="866">
        <v>1.02</v>
      </c>
      <c r="AD603" s="866" t="s">
        <v>136</v>
      </c>
      <c r="AE603" s="866">
        <v>0.27</v>
      </c>
      <c r="AF603" s="866">
        <v>1.41</v>
      </c>
      <c r="AG603" s="866">
        <v>32.9</v>
      </c>
      <c r="AH603" s="866">
        <v>-49.9</v>
      </c>
      <c r="AI603" s="866" t="s">
        <v>136</v>
      </c>
      <c r="AJ603" s="866">
        <v>-11.200000000000001</v>
      </c>
      <c r="AK603" s="866" t="s">
        <v>136</v>
      </c>
      <c r="AL603" s="879">
        <v>407.35</v>
      </c>
      <c r="AM603" s="873">
        <v>0.8</v>
      </c>
      <c r="AN603" s="866">
        <v>0.42</v>
      </c>
      <c r="AO603" s="740">
        <f>IF(U603="n/a","n/a",IF(AA603&lt;0,"n/a",IF(AA603="n/a","n/a",J603+U603-AA603)))</f>
        <v>3.7065506979563949</v>
      </c>
      <c r="AP603" s="741">
        <f>IF(U603="n/a","n/a",J603+U603)</f>
        <v>12.981060501877964</v>
      </c>
      <c r="AQ603" s="889">
        <f>IF(OR(AC603&lt;0.01,AF603="n/a"),"n/a",(I603/SQRT(22.5*AC603*(I603/AF603))-1)*100)</f>
        <v>-23.7633543248993</v>
      </c>
      <c r="AR603" s="651">
        <f>INDEX(Historical!$C$7:$C$1256,MATCH(B603,Historical!$B$7:$B$1278,0))*IF(AH603="n/a",1.03,IF(AH603&lt;0,1.01,IF(AH603&gt;10,1.1,(1+AH603/100))))</f>
        <v>0.49742500000000001</v>
      </c>
      <c r="AS603" s="887">
        <f>IF($AI603="n/a",1.03*AR603,IF($AI603&lt;0,1.01*AR603,IF($AI603&gt;10,1.1*AR603,(1+$AI603/100)*AR603)))</f>
        <v>0.51234774999999999</v>
      </c>
      <c r="AT603" s="887">
        <f>IF($AK603="n/a",1.03*AS603,IF($AK603&lt;0,1.01*AS603,IF($AK603&gt;10,1.1*AS603,(1+$AK603/100)*AS603)))</f>
        <v>0.52771818250000002</v>
      </c>
      <c r="AU603" s="887">
        <f>IF($AK603="n/a",1.03*AT603,IF($AK603&lt;0,1.01*AT603,IF($AK603&gt;10,1.1*AT603,(1+$AK603/100)*AT603)))</f>
        <v>0.54354972797500001</v>
      </c>
      <c r="AV603" s="887">
        <f>IF($AK603="n/a",1.03*AU603,IF($AK603&lt;0,1.01*AU603,IF($AK603&gt;10,1.1*AU603,(1+$AK603/100)*AU603)))</f>
        <v>0.55985621981425004</v>
      </c>
      <c r="AW603" s="651">
        <f>SUM(AR603:AV603)</f>
        <v>2.6408968802892501</v>
      </c>
      <c r="AX603" s="748">
        <f>AW603/I603*100</f>
        <v>27.916457508343022</v>
      </c>
      <c r="AY603" s="935">
        <v>0.38</v>
      </c>
      <c r="AZ603" s="873">
        <v>54.83</v>
      </c>
      <c r="BA603" s="873">
        <v>-4.92</v>
      </c>
      <c r="BB603" s="873">
        <v>-1.0900000000000001</v>
      </c>
      <c r="BC603" s="873">
        <v>8.6300000000000008</v>
      </c>
      <c r="BE603" s="624">
        <v>2013</v>
      </c>
      <c r="BF603" s="899">
        <f>IF(BE603&gt;2008,0,IF(BE603&gt;2001,1,IF(BE603&gt;1990,2,IF(BE603&gt;1980,3,IF(BE603&gt;1973,4,IF(BE603&gt;1970,5,IF(BE603&gt;1960,6,IF(BE603&gt;1958,7,IF(BE603&gt;1953,8,9)))))))))</f>
        <v>0</v>
      </c>
      <c r="BG603" s="883">
        <v>10.8</v>
      </c>
    </row>
    <row r="604" spans="1:59" ht="11.25" customHeight="1" x14ac:dyDescent="0.2">
      <c r="A604" s="882" t="s">
        <v>4554</v>
      </c>
      <c r="B604" s="876" t="s">
        <v>4520</v>
      </c>
      <c r="C604" s="933" t="s">
        <v>108</v>
      </c>
      <c r="D604" s="933" t="s">
        <v>4341</v>
      </c>
      <c r="E604" s="733">
        <v>5</v>
      </c>
      <c r="F604" s="1158">
        <v>716</v>
      </c>
      <c r="G604" s="1178" t="s">
        <v>106</v>
      </c>
      <c r="H604" s="1178" t="s">
        <v>106</v>
      </c>
      <c r="I604" s="875">
        <v>10.82</v>
      </c>
      <c r="J604" s="651">
        <f>(M604/I604)*100</f>
        <v>4.4362292051756009</v>
      </c>
      <c r="K604" s="878">
        <v>0.12</v>
      </c>
      <c r="L604" s="888">
        <v>4</v>
      </c>
      <c r="M604" s="642">
        <f>K604*L604</f>
        <v>0.48</v>
      </c>
      <c r="N604" s="871" t="s">
        <v>516</v>
      </c>
      <c r="O604" s="734">
        <v>0.1</v>
      </c>
      <c r="P604" s="619" t="s">
        <v>4527</v>
      </c>
      <c r="Q604" s="619" t="s">
        <v>4528</v>
      </c>
      <c r="R604" s="642">
        <f>(K604-O604)/O604*100</f>
        <v>19.999999999999989</v>
      </c>
      <c r="S604" s="701">
        <f>IF(INDEX(Historical!$D$7:$D$1254,MATCH(B604,Historical!$B$7:$B$1278,0))=0,"n/a",(INDEX(Historical!$C$7:$C$1256,MATCH(B604,Historical!$B$7:$B$1278,0))/INDEX(Historical!$D$7:$D$1254,MATCH(B604,Historical!$B$7:$B$1278,0))-1)*100)</f>
        <v>31.25</v>
      </c>
      <c r="T604" s="701">
        <f>IF(INDEX(Historical!$F$7:$F$1247,MATCH(B604,Historical!$B$7:$B$1278,0))=0,"n/a",((INDEX(Historical!$C$7:$C$1256,MATCH(B604,Historical!$B$7:$B$1278,0))/INDEX(Historical!$F$7:$F$1247,MATCH(B604,Historical!$B$7:$B$1278,0)))^(1/3)-1)*100)</f>
        <v>44.224957030740832</v>
      </c>
      <c r="U604" s="701" t="str">
        <f>IF(INDEX(Historical!$H$7:$H$1247,MATCH(B604,Historical!$B$7:$B$1278,0))=0,"n/a",((INDEX(Historical!$C$7:$C$1256,MATCH(B604,Historical!$B$7:$B$1278,0))/INDEX(Historical!$H$7:$H$1247,MATCH(B604,Historical!$B$7:$B$1278,0)))^(1/5)-1)*100)</f>
        <v>n/a</v>
      </c>
      <c r="V604" s="701">
        <f>IF(INDEX(Historical!$O$7:$O$1247,MATCH(B604,Historical!$B$7:$B$1278,0))=0,"n/a",((INDEX(Historical!$C$7:$C$1256,MATCH(B604,Historical!$B$7:$B$1278,0))/INDEX(Historical!$O$7:$O$1247,MATCH(B604,Historical!$B$7:$B$1278,0)))^(1/10)-1)*100)</f>
        <v>-4.1246567867278987</v>
      </c>
      <c r="W604" s="702" t="str">
        <f>IF(OR(U604&lt;=0,U604="n/a",V604&lt;=0,V604="n/a"),"n/a",U604/V604)</f>
        <v>n/a</v>
      </c>
      <c r="X604" s="703" t="str">
        <f>IF(OR(AJ604&lt;=0,AJ604="n/a",U604&lt;=0,U604="n/a"),"n/a",U604/AJ604)</f>
        <v>n/a</v>
      </c>
      <c r="Y604" s="877"/>
      <c r="Z604" s="651">
        <f>IF(OR(AC604&lt;0.01,AC604="n/a"),"n/a",M604/AC604*100)</f>
        <v>36.36363636363636</v>
      </c>
      <c r="AA604" s="887">
        <f>IF(OR(AC604&lt;0.01,AC604="n/a"),"n/a",I604/AC604)</f>
        <v>8.1969696969696972</v>
      </c>
      <c r="AB604" s="888">
        <v>12</v>
      </c>
      <c r="AC604" s="866">
        <v>1.32</v>
      </c>
      <c r="AD604" s="866">
        <v>0.82</v>
      </c>
      <c r="AE604" s="866">
        <v>2.31</v>
      </c>
      <c r="AF604" s="866">
        <v>0.68</v>
      </c>
      <c r="AG604" s="866">
        <v>8</v>
      </c>
      <c r="AH604" s="866">
        <v>3.5000000000000004</v>
      </c>
      <c r="AI604" s="866">
        <v>-29.5</v>
      </c>
      <c r="AJ604" s="866">
        <v>22.6</v>
      </c>
      <c r="AK604" s="866">
        <v>10</v>
      </c>
      <c r="AL604" s="879">
        <v>137.41</v>
      </c>
      <c r="AM604" s="873">
        <v>1.0999999999999999</v>
      </c>
      <c r="AN604" s="866">
        <v>0</v>
      </c>
      <c r="AO604" s="740" t="str">
        <f>IF(U604="n/a","n/a",IF(AA604&lt;0,"n/a",IF(AA604="n/a","n/a",J604+U604-AA604)))</f>
        <v>n/a</v>
      </c>
      <c r="AP604" s="741" t="str">
        <f>IF(U604="n/a","n/a",J604+U604)</f>
        <v>n/a</v>
      </c>
      <c r="AQ604" s="889">
        <f>IF(OR(AC604&lt;0.01,AF604="n/a"),"n/a",(I604/SQRT(22.5*AC604*(I604/AF604))-1)*100)</f>
        <v>-50.227453377324593</v>
      </c>
      <c r="AR604" s="651">
        <f>INDEX(Historical!$C$7:$C$1256,MATCH(B604,Historical!$B$7:$B$1278,0))*IF(AH604="n/a",1.03,IF(AH604&lt;0,1.01,IF(AH604&gt;10,1.1,(1+AH604/100))))</f>
        <v>0.43470000000000003</v>
      </c>
      <c r="AS604" s="887">
        <f>IF($AI604="n/a",1.03*AR604,IF($AI604&lt;0,1.01*AR604,IF($AI604&gt;10,1.1*AR604,(1+$AI604/100)*AR604)))</f>
        <v>0.43904700000000002</v>
      </c>
      <c r="AT604" s="887">
        <f>IF($AK604="n/a",1.03*AS604,IF($AK604&lt;0,1.01*AS604,IF($AK604&gt;10,1.1*AS604,(1+$AK604/100)*AS604)))</f>
        <v>0.48295170000000004</v>
      </c>
      <c r="AU604" s="887">
        <f>IF($AK604="n/a",1.03*AT604,IF($AK604&lt;0,1.01*AT604,IF($AK604&gt;10,1.1*AT604,(1+$AK604/100)*AT604)))</f>
        <v>0.53124687000000004</v>
      </c>
      <c r="AV604" s="887">
        <f>IF($AK604="n/a",1.03*AU604,IF($AK604&lt;0,1.01*AU604,IF($AK604&gt;10,1.1*AU604,(1+$AK604/100)*AU604)))</f>
        <v>0.5843715570000001</v>
      </c>
      <c r="AW604" s="651">
        <f>SUM(AR604:AV604)</f>
        <v>2.4723171270000002</v>
      </c>
      <c r="AX604" s="748">
        <f>AW604/I604*100</f>
        <v>22.849511340110908</v>
      </c>
      <c r="AY604" s="935">
        <v>0.73</v>
      </c>
      <c r="AZ604" s="873">
        <v>41.81</v>
      </c>
      <c r="BA604" s="873">
        <v>-39.550000000000004</v>
      </c>
      <c r="BB604" s="873">
        <v>0.73</v>
      </c>
      <c r="BC604" s="873">
        <v>-3.2300000000000004</v>
      </c>
      <c r="BE604" s="624">
        <v>2015</v>
      </c>
      <c r="BF604" s="899">
        <f>IF(BE604&gt;2008,0,IF(BE604&gt;2001,1,IF(BE604&gt;1990,2,IF(BE604&gt;1980,3,IF(BE604&gt;1973,4,IF(BE604&gt;1970,5,IF(BE604&gt;1960,6,IF(BE604&gt;1958,7,IF(BE604&gt;1953,8,9)))))))))</f>
        <v>0</v>
      </c>
      <c r="BG604" s="883">
        <v>1</v>
      </c>
    </row>
    <row r="605" spans="1:59" ht="11.25" customHeight="1" x14ac:dyDescent="0.2">
      <c r="A605" s="864" t="s">
        <v>1637</v>
      </c>
      <c r="B605" s="876" t="s">
        <v>1638</v>
      </c>
      <c r="C605" s="933" t="s">
        <v>4345</v>
      </c>
      <c r="D605" s="933" t="s">
        <v>4373</v>
      </c>
      <c r="E605" s="733">
        <v>8</v>
      </c>
      <c r="F605" s="1158">
        <v>592</v>
      </c>
      <c r="G605" s="1154" t="s">
        <v>106</v>
      </c>
      <c r="H605" s="1154" t="s">
        <v>106</v>
      </c>
      <c r="I605" s="875">
        <v>43.62</v>
      </c>
      <c r="J605" s="651">
        <f>(M605/I605)*100</f>
        <v>0.77945896377808355</v>
      </c>
      <c r="K605" s="878">
        <v>0.34</v>
      </c>
      <c r="L605" s="888">
        <v>1</v>
      </c>
      <c r="M605" s="642">
        <f>K605*L605</f>
        <v>0.34</v>
      </c>
      <c r="N605" s="871" t="s">
        <v>171</v>
      </c>
      <c r="O605" s="734">
        <v>0.28999999999999998</v>
      </c>
      <c r="P605" s="862">
        <v>44145</v>
      </c>
      <c r="Q605" s="862">
        <v>44166</v>
      </c>
      <c r="R605" s="642">
        <f>(K605-O605)/O605*100</f>
        <v>17.241379310344847</v>
      </c>
      <c r="S605" s="701">
        <f>IF(INDEX(Historical!$D$7:$D$1254,MATCH(B605,Historical!$B$7:$B$1278,0))=0,"n/a",(INDEX(Historical!$C$7:$C$1256,MATCH(B605,Historical!$B$7:$B$1278,0))/INDEX(Historical!$D$7:$D$1254,MATCH(B605,Historical!$B$7:$B$1278,0))-1)*100)</f>
        <v>7.4074074074073959</v>
      </c>
      <c r="T605" s="701">
        <f>IF(INDEX(Historical!$F$7:$F$1247,MATCH(B605,Historical!$B$7:$B$1278,0))=0,"n/a",((INDEX(Historical!$C$7:$C$1256,MATCH(B605,Historical!$B$7:$B$1278,0))/INDEX(Historical!$F$7:$F$1247,MATCH(B605,Historical!$B$7:$B$1278,0)))^(1/3)-1)*100)</f>
        <v>5.0717574498580165</v>
      </c>
      <c r="U605" s="701">
        <f>IF(INDEX(Historical!$H$7:$H$1247,MATCH(B605,Historical!$B$7:$B$1278,0))=0,"n/a",((INDEX(Historical!$C$7:$C$1256,MATCH(B605,Historical!$B$7:$B$1278,0))/INDEX(Historical!$H$7:$H$1247,MATCH(B605,Historical!$B$7:$B$1278,0)))^(1/5)-1)*100)</f>
        <v>4.295609661987454</v>
      </c>
      <c r="V605" s="701">
        <f>IF(INDEX(Historical!$O$7:$O$1247,MATCH(B605,Historical!$B$7:$B$1278,0))=0,"n/a",((INDEX(Historical!$C$7:$C$1256,MATCH(B605,Historical!$B$7:$B$1278,0))/INDEX(Historical!$O$7:$O$1247,MATCH(B605,Historical!$B$7:$B$1278,0)))^(1/10)-1)*100)</f>
        <v>6.1274676611179135</v>
      </c>
      <c r="W605" s="702">
        <f>IF(OR(U605&lt;=0,U605="n/a",V605&lt;=0,V605="n/a"),"n/a",U605/V605)</f>
        <v>0.70104158839473174</v>
      </c>
      <c r="X605" s="703">
        <f>IF(OR(AJ605&lt;=0,AJ605="n/a",U605&lt;=0,U605="n/a"),"n/a",U605/AJ605)</f>
        <v>0.4521694381039425</v>
      </c>
      <c r="Y605" s="877"/>
      <c r="Z605" s="651">
        <f>IF(OR(AC605&lt;0.01,AC605="n/a"),"n/a",M605/AC605*100)</f>
        <v>24.11347517730497</v>
      </c>
      <c r="AA605" s="887">
        <f>IF(OR(AC605&lt;0.01,AC605="n/a"),"n/a",I605/AC605)</f>
        <v>30.936170212765958</v>
      </c>
      <c r="AB605" s="888">
        <v>12</v>
      </c>
      <c r="AC605" s="866">
        <v>1.41</v>
      </c>
      <c r="AD605" s="866">
        <v>1.27</v>
      </c>
      <c r="AE605" s="866">
        <v>3.35</v>
      </c>
      <c r="AF605" s="866">
        <v>4.26</v>
      </c>
      <c r="AG605" s="866">
        <v>14.499999999999998</v>
      </c>
      <c r="AH605" s="868">
        <v>17.8</v>
      </c>
      <c r="AI605" s="868">
        <v>25</v>
      </c>
      <c r="AJ605" s="866">
        <v>9.5</v>
      </c>
      <c r="AK605" s="866">
        <v>24.4</v>
      </c>
      <c r="AL605" s="879">
        <v>2140</v>
      </c>
      <c r="AM605" s="873">
        <v>0.6</v>
      </c>
      <c r="AN605" s="866">
        <v>1.38</v>
      </c>
      <c r="AO605" s="740">
        <f>IF(U605="n/a","n/a",IF(AA605&lt;0,"n/a",IF(AA605="n/a","n/a",J605+U605-AA605)))</f>
        <v>-25.861101587000419</v>
      </c>
      <c r="AP605" s="741">
        <f>IF(U605="n/a","n/a",J605+U605)</f>
        <v>5.0750686257655371</v>
      </c>
      <c r="AQ605" s="889">
        <f>IF(OR(AC605&lt;0.01,AF605="n/a"),"n/a",(I605/SQRT(22.5*AC605*(I605/AF605))-1)*100)</f>
        <v>142.01752471567747</v>
      </c>
      <c r="AR605" s="651">
        <f>INDEX(Historical!$C$7:$C$1256,MATCH(B605,Historical!$B$7:$B$1278,0))*IF(AH605="n/a",1.03,IF(AH605&lt;0,1.01,IF(AH605&gt;10,1.1,(1+AH605/100))))</f>
        <v>0.31900000000000001</v>
      </c>
      <c r="AS605" s="887">
        <f>IF($AI605="n/a",1.03*AR605,IF($AI605&lt;0,1.01*AR605,IF($AI605&gt;10,1.1*AR605,(1+$AI605/100)*AR605)))</f>
        <v>0.35090000000000005</v>
      </c>
      <c r="AT605" s="887">
        <f>IF($AK605="n/a",1.03*AS605,IF($AK605&lt;0,1.01*AS605,IF($AK605&gt;10,1.1*AS605,(1+$AK605/100)*AS605)))</f>
        <v>0.38599000000000006</v>
      </c>
      <c r="AU605" s="887">
        <f>IF($AK605="n/a",1.03*AT605,IF($AK605&lt;0,1.01*AT605,IF($AK605&gt;10,1.1*AT605,(1+$AK605/100)*AT605)))</f>
        <v>0.42458900000000011</v>
      </c>
      <c r="AV605" s="887">
        <f>IF($AK605="n/a",1.03*AU605,IF($AK605&lt;0,1.01*AU605,IF($AK605&gt;10,1.1*AU605,(1+$AK605/100)*AU605)))</f>
        <v>0.46704790000000013</v>
      </c>
      <c r="AW605" s="651">
        <f>SUM(AR605:AV605)</f>
        <v>1.9475269000000004</v>
      </c>
      <c r="AX605" s="748">
        <f>AW605/I605*100</f>
        <v>4.4647567629527751</v>
      </c>
      <c r="AY605" s="935">
        <v>0.38</v>
      </c>
      <c r="AZ605" s="873">
        <v>44.2</v>
      </c>
      <c r="BA605" s="873">
        <v>-27.22</v>
      </c>
      <c r="BB605" s="873">
        <v>-9.5299999999999994</v>
      </c>
      <c r="BC605" s="873">
        <v>-10.440000000000001</v>
      </c>
      <c r="BE605" s="624">
        <v>2014</v>
      </c>
      <c r="BF605" s="899">
        <f>IF(BE605&gt;2008,0,IF(BE605&gt;2001,1,IF(BE605&gt;1990,2,IF(BE605&gt;1980,3,IF(BE605&gt;1973,4,IF(BE605&gt;1970,5,IF(BE605&gt;1960,6,IF(BE605&gt;1958,7,IF(BE605&gt;1953,8,9)))))))))</f>
        <v>0</v>
      </c>
      <c r="BG605" s="883">
        <v>3.8</v>
      </c>
    </row>
    <row r="606" spans="1:59" ht="11.25" customHeight="1" x14ac:dyDescent="0.2">
      <c r="A606" s="882" t="s">
        <v>4021</v>
      </c>
      <c r="B606" s="876" t="s">
        <v>4022</v>
      </c>
      <c r="C606" s="933" t="s">
        <v>178</v>
      </c>
      <c r="D606" s="933" t="s">
        <v>4339</v>
      </c>
      <c r="E606" s="733">
        <v>6</v>
      </c>
      <c r="F606" s="1158">
        <v>678</v>
      </c>
      <c r="G606" s="1158" t="s">
        <v>106</v>
      </c>
      <c r="H606" s="1158" t="s">
        <v>106</v>
      </c>
      <c r="I606" s="875">
        <v>8.75</v>
      </c>
      <c r="J606" s="651">
        <f>(M606/I606)*100</f>
        <v>21.028571428571428</v>
      </c>
      <c r="K606" s="878">
        <v>0.46</v>
      </c>
      <c r="L606" s="888">
        <v>4</v>
      </c>
      <c r="M606" s="642">
        <f>K606*L606</f>
        <v>1.84</v>
      </c>
      <c r="N606" s="871" t="s">
        <v>107</v>
      </c>
      <c r="O606" s="734">
        <v>0.44500000000000001</v>
      </c>
      <c r="P606" s="862">
        <v>43861</v>
      </c>
      <c r="Q606" s="862">
        <v>43874</v>
      </c>
      <c r="R606" s="642">
        <f>(K606-O606)/O606*100</f>
        <v>3.3707865168539355</v>
      </c>
      <c r="S606" s="701">
        <f>IF(INDEX(Historical!$D$7:$D$1254,MATCH(B606,Historical!$B$7:$B$1278,0))=0,"n/a",(INDEX(Historical!$C$7:$C$1256,MATCH(B606,Historical!$B$7:$B$1278,0))/INDEX(Historical!$D$7:$D$1254,MATCH(B606,Historical!$B$7:$B$1278,0))-1)*100)</f>
        <v>18.347338935574232</v>
      </c>
      <c r="T606" s="701">
        <f>IF(INDEX(Historical!$F$7:$F$1247,MATCH(B606,Historical!$B$7:$B$1278,0))=0,"n/a",((INDEX(Historical!$C$7:$C$1256,MATCH(B606,Historical!$B$7:$B$1278,0))/INDEX(Historical!$F$7:$F$1247,MATCH(B606,Historical!$B$7:$B$1278,0)))^(1/3)-1)*100)</f>
        <v>20.383177315142298</v>
      </c>
      <c r="U606" s="701" t="str">
        <f>IF(INDEX(Historical!$H$7:$H$1247,MATCH(B606,Historical!$B$7:$B$1278,0))=0,"n/a",((INDEX(Historical!$C$7:$C$1256,MATCH(B606,Historical!$B$7:$B$1278,0))/INDEX(Historical!$H$7:$H$1247,MATCH(B606,Historical!$B$7:$B$1278,0)))^(1/5)-1)*100)</f>
        <v>n/a</v>
      </c>
      <c r="V606" s="701" t="str">
        <f>IF(INDEX(Historical!$O$7:$O$1247,MATCH(B606,Historical!$B$7:$B$1278,0))=0,"n/a",((INDEX(Historical!$C$7:$C$1256,MATCH(B606,Historical!$B$7:$B$1278,0))/INDEX(Historical!$O$7:$O$1247,MATCH(B606,Historical!$B$7:$B$1278,0)))^(1/10)-1)*100)</f>
        <v>n/a</v>
      </c>
      <c r="W606" s="702" t="str">
        <f>IF(OR(U606&lt;=0,U606="n/a",V606&lt;=0,V606="n/a"),"n/a",U606/V606)</f>
        <v>n/a</v>
      </c>
      <c r="X606" s="703" t="str">
        <f>IF(OR(AJ606&lt;=0,AJ606="n/a",U606&lt;=0,U606="n/a"),"n/a",U606/AJ606)</f>
        <v>n/a</v>
      </c>
      <c r="Y606" s="877"/>
      <c r="Z606" s="651">
        <f>IF(OR(AC606&lt;0.01,AC606="n/a"),"n/a",M606/AC606*100)</f>
        <v>125.17006802721089</v>
      </c>
      <c r="AA606" s="887">
        <f>IF(OR(AC606&lt;0.01,AC606="n/a"),"n/a",I606/AC606)</f>
        <v>5.9523809523809526</v>
      </c>
      <c r="AB606" s="888">
        <v>12</v>
      </c>
      <c r="AC606" s="866">
        <v>1.47</v>
      </c>
      <c r="AD606" s="866" t="s">
        <v>136</v>
      </c>
      <c r="AE606" s="866">
        <v>6.91</v>
      </c>
      <c r="AF606" s="866">
        <v>5.24</v>
      </c>
      <c r="AG606" s="866">
        <v>15.5</v>
      </c>
      <c r="AH606" s="866">
        <v>11.1</v>
      </c>
      <c r="AI606" s="866">
        <v>14.45</v>
      </c>
      <c r="AJ606" s="866">
        <v>76.5</v>
      </c>
      <c r="AK606" s="866">
        <v>-7.01</v>
      </c>
      <c r="AL606" s="879">
        <v>3400</v>
      </c>
      <c r="AM606" s="873">
        <v>68.55</v>
      </c>
      <c r="AN606" s="866">
        <v>0</v>
      </c>
      <c r="AO606" s="740" t="str">
        <f>IF(U606="n/a","n/a",IF(AA606&lt;0,"n/a",IF(AA606="n/a","n/a",J606+U606-AA606)))</f>
        <v>n/a</v>
      </c>
      <c r="AP606" s="741" t="str">
        <f>IF(U606="n/a","n/a",J606+U606)</f>
        <v>n/a</v>
      </c>
      <c r="AQ606" s="889">
        <f>IF(OR(AC606&lt;0.01,AF606="n/a"),"n/a",(I606/SQRT(22.5*AC606*(I606/AF606))-1)*100)</f>
        <v>17.738837527953642</v>
      </c>
      <c r="AR606" s="651">
        <f>INDEX(Historical!$C$7:$C$1256,MATCH(B606,Historical!$B$7:$B$1278,0))*IF(AH606="n/a",1.03,IF(AH606&lt;0,1.01,IF(AH606&gt;10,1.1,(1+AH606/100))))</f>
        <v>1.859</v>
      </c>
      <c r="AS606" s="887">
        <f>IF($AI606="n/a",1.03*AR606,IF($AI606&lt;0,1.01*AR606,IF($AI606&gt;10,1.1*AR606,(1+$AI606/100)*AR606)))</f>
        <v>2.0449000000000002</v>
      </c>
      <c r="AT606" s="887">
        <f>IF($AK606="n/a",1.03*AS606,IF($AK606&lt;0,1.01*AS606,IF($AK606&gt;10,1.1*AS606,(1+$AK606/100)*AS606)))</f>
        <v>2.0653490000000003</v>
      </c>
      <c r="AU606" s="887">
        <f>IF($AK606="n/a",1.03*AT606,IF($AK606&lt;0,1.01*AT606,IF($AK606&gt;10,1.1*AT606,(1+$AK606/100)*AT606)))</f>
        <v>2.0860024900000003</v>
      </c>
      <c r="AV606" s="887">
        <f>IF($AK606="n/a",1.03*AU606,IF($AK606&lt;0,1.01*AU606,IF($AK606&gt;10,1.1*AU606,(1+$AK606/100)*AU606)))</f>
        <v>2.1068625149000004</v>
      </c>
      <c r="AW606" s="651">
        <f>SUM(AR606:AV606)</f>
        <v>10.162114004900001</v>
      </c>
      <c r="AX606" s="748">
        <f>AW606/I606*100</f>
        <v>116.13844577028574</v>
      </c>
      <c r="AY606" s="935">
        <v>1.6</v>
      </c>
      <c r="AZ606" s="873">
        <v>53.510000000000005</v>
      </c>
      <c r="BA606" s="873">
        <v>-61.45</v>
      </c>
      <c r="BB606" s="873">
        <v>-10.620000000000001</v>
      </c>
      <c r="BC606" s="873">
        <v>-31.380000000000003</v>
      </c>
      <c r="BE606" s="624">
        <v>2015</v>
      </c>
      <c r="BF606" s="899">
        <f>IF(BE606&gt;2008,0,IF(BE606&gt;2001,1,IF(BE606&gt;1990,2,IF(BE606&gt;1980,3,IF(BE606&gt;1973,4,IF(BE606&gt;1970,5,IF(BE606&gt;1960,6,IF(BE606&gt;1958,7,IF(BE606&gt;1953,8,9)))))))))</f>
        <v>0</v>
      </c>
      <c r="BG606" s="883">
        <v>19.100000000000001</v>
      </c>
    </row>
    <row r="607" spans="1:59" ht="11.25" customHeight="1" x14ac:dyDescent="0.2">
      <c r="A607" s="864" t="s">
        <v>334</v>
      </c>
      <c r="B607" s="876" t="s">
        <v>335</v>
      </c>
      <c r="C607" s="933" t="s">
        <v>123</v>
      </c>
      <c r="D607" s="933" t="s">
        <v>4177</v>
      </c>
      <c r="E607" s="733">
        <v>42</v>
      </c>
      <c r="F607" s="1158">
        <v>63</v>
      </c>
      <c r="G607" s="1158" t="s">
        <v>37</v>
      </c>
      <c r="H607" s="1158" t="s">
        <v>37</v>
      </c>
      <c r="I607" s="866">
        <v>687.98</v>
      </c>
      <c r="J607" s="651">
        <f>(M607/I607)*100</f>
        <v>0.7790924154771941</v>
      </c>
      <c r="K607" s="878">
        <v>1.34</v>
      </c>
      <c r="L607" s="888">
        <v>4</v>
      </c>
      <c r="M607" s="642">
        <f>K607*L607</f>
        <v>5.36</v>
      </c>
      <c r="N607" s="871" t="s">
        <v>226</v>
      </c>
      <c r="O607" s="734">
        <v>1.1299999999999999</v>
      </c>
      <c r="P607" s="862">
        <v>43889</v>
      </c>
      <c r="Q607" s="862">
        <v>43903</v>
      </c>
      <c r="R607" s="642">
        <f>(K607-O607)/O607*100</f>
        <v>18.584070796460196</v>
      </c>
      <c r="S607" s="701">
        <f>IF(INDEX(Historical!$D$7:$D$1254,MATCH(B607,Historical!$B$7:$B$1278,0))=0,"n/a",(INDEX(Historical!$C$7:$C$1256,MATCH(B607,Historical!$B$7:$B$1278,0))/INDEX(Historical!$D$7:$D$1254,MATCH(B607,Historical!$B$7:$B$1278,0))-1)*100)</f>
        <v>31.395348837209291</v>
      </c>
      <c r="T607" s="701">
        <f>IF(INDEX(Historical!$F$7:$F$1247,MATCH(B607,Historical!$B$7:$B$1278,0))=0,"n/a",((INDEX(Historical!$C$7:$C$1256,MATCH(B607,Historical!$B$7:$B$1278,0))/INDEX(Historical!$F$7:$F$1247,MATCH(B607,Historical!$B$7:$B$1278,0)))^(1/3)-1)*100)</f>
        <v>10.390843667722827</v>
      </c>
      <c r="U607" s="701">
        <f>IF(INDEX(Historical!$H$7:$H$1247,MATCH(B607,Historical!$B$7:$B$1278,0))=0,"n/a",((INDEX(Historical!$C$7:$C$1256,MATCH(B607,Historical!$B$7:$B$1278,0))/INDEX(Historical!$H$7:$H$1247,MATCH(B607,Historical!$B$7:$B$1278,0)))^(1/5)-1)*100)</f>
        <v>15.489672766139527</v>
      </c>
      <c r="V607" s="701">
        <f>IF(INDEX(Historical!$O$7:$O$1247,MATCH(B607,Historical!$B$7:$B$1278,0))=0,"n/a",((INDEX(Historical!$C$7:$C$1256,MATCH(B607,Historical!$B$7:$B$1278,0))/INDEX(Historical!$O$7:$O$1247,MATCH(B607,Historical!$B$7:$B$1278,0)))^(1/10)-1)*100)</f>
        <v>12.275502907503899</v>
      </c>
      <c r="W607" s="702">
        <f>IF(OR(U607&lt;=0,U607="n/a",V607&lt;=0,V607="n/a"),"n/a",U607/V607)</f>
        <v>1.2618361042194726</v>
      </c>
      <c r="X607" s="703">
        <f>IF(OR(AJ607&lt;=0,AJ607="n/a",U607&lt;=0,U607="n/a"),"n/a",U607/AJ607)</f>
        <v>1.1473831678621873</v>
      </c>
      <c r="Y607" s="876"/>
      <c r="Z607" s="651">
        <f>IF(OR(AC607&lt;0.01,AC607="n/a"),"n/a",M607/AC607*100)</f>
        <v>28.556206712839639</v>
      </c>
      <c r="AA607" s="887">
        <f>IF(OR(AC607&lt;0.01,AC607="n/a"),"n/a",I607/AC607)</f>
        <v>36.653169952051144</v>
      </c>
      <c r="AB607" s="888">
        <v>12</v>
      </c>
      <c r="AC607" s="866">
        <v>18.77</v>
      </c>
      <c r="AD607" s="866">
        <v>3.85</v>
      </c>
      <c r="AE607" s="866">
        <v>3.5</v>
      </c>
      <c r="AF607" s="866">
        <v>16.079999999999998</v>
      </c>
      <c r="AG607" s="868">
        <v>45.5</v>
      </c>
      <c r="AH607" s="866">
        <v>42.4</v>
      </c>
      <c r="AI607" s="866">
        <v>9.5</v>
      </c>
      <c r="AJ607" s="866">
        <v>13.5</v>
      </c>
      <c r="AK607" s="866">
        <v>9.51</v>
      </c>
      <c r="AL607" s="879">
        <v>62150</v>
      </c>
      <c r="AM607" s="873">
        <v>0.2</v>
      </c>
      <c r="AN607" s="866">
        <v>2.29</v>
      </c>
      <c r="AO607" s="740">
        <f>IF(U607="n/a","n/a",IF(AA607&lt;0,"n/a",IF(AA607="n/a","n/a",J607+U607-AA607)))</f>
        <v>-20.384404770434422</v>
      </c>
      <c r="AP607" s="741">
        <f>IF(U607="n/a","n/a",J607+U607)</f>
        <v>16.268765181616722</v>
      </c>
      <c r="AQ607" s="889">
        <f>IF(OR(AC607&lt;0.01,AF607="n/a"),"n/a",(I607/SQRT(22.5*AC607*(I607/AF607))-1)*100)</f>
        <v>411.80854616154295</v>
      </c>
      <c r="AR607" s="651">
        <f>INDEX(Historical!$C$7:$C$1256,MATCH(B607,Historical!$B$7:$B$1278,0))*IF(AH607="n/a",1.03,IF(AH607&lt;0,1.01,IF(AH607&gt;10,1.1,(1+AH607/100))))</f>
        <v>4.9719999999999995</v>
      </c>
      <c r="AS607" s="887">
        <f>IF($AI607="n/a",1.03*AR607,IF($AI607&lt;0,1.01*AR607,IF($AI607&gt;10,1.1*AR607,(1+$AI607/100)*AR607)))</f>
        <v>5.4443399999999995</v>
      </c>
      <c r="AT607" s="887">
        <f>IF($AK607="n/a",1.03*AS607,IF($AK607&lt;0,1.01*AS607,IF($AK607&gt;10,1.1*AS607,(1+$AK607/100)*AS607)))</f>
        <v>5.9620967339999993</v>
      </c>
      <c r="AU607" s="887">
        <f>IF($AK607="n/a",1.03*AT607,IF($AK607&lt;0,1.01*AT607,IF($AK607&gt;10,1.1*AT607,(1+$AK607/100)*AT607)))</f>
        <v>6.5290921334033989</v>
      </c>
      <c r="AV607" s="887">
        <f>IF($AK607="n/a",1.03*AU607,IF($AK607&lt;0,1.01*AU607,IF($AK607&gt;10,1.1*AU607,(1+$AK607/100)*AU607)))</f>
        <v>7.1500087952900619</v>
      </c>
      <c r="AW607" s="651">
        <f>SUM(AR607:AV607)</f>
        <v>30.057537662693459</v>
      </c>
      <c r="AX607" s="748">
        <f>AW607/I607*100</f>
        <v>4.3689551531575717</v>
      </c>
      <c r="AY607" s="935">
        <v>1.06</v>
      </c>
      <c r="AZ607" s="873">
        <v>111.41000000000001</v>
      </c>
      <c r="BA607" s="873">
        <v>-5.2299999999999995</v>
      </c>
      <c r="BB607" s="873">
        <v>-0.06</v>
      </c>
      <c r="BC607" s="873">
        <v>16.329999999999998</v>
      </c>
      <c r="BE607" s="624">
        <v>1979</v>
      </c>
      <c r="BF607" s="899">
        <f>IF(BE607&gt;2008,0,IF(BE607&gt;2001,1,IF(BE607&gt;1990,2,IF(BE607&gt;1980,3,IF(BE607&gt;1973,4,IF(BE607&gt;1970,5,IF(BE607&gt;1960,6,IF(BE607&gt;1958,7,IF(BE607&gt;1953,8,9)))))))))</f>
        <v>4</v>
      </c>
      <c r="BG607" s="883">
        <v>8.5</v>
      </c>
    </row>
    <row r="608" spans="1:59" s="774" customFormat="1" ht="11.25" customHeight="1" x14ac:dyDescent="0.2">
      <c r="A608" s="777" t="s">
        <v>3900</v>
      </c>
      <c r="B608" s="957" t="s">
        <v>3901</v>
      </c>
      <c r="C608" s="933" t="s">
        <v>108</v>
      </c>
      <c r="D608" s="933" t="s">
        <v>118</v>
      </c>
      <c r="E608" s="756">
        <v>7</v>
      </c>
      <c r="F608" s="1158">
        <v>668</v>
      </c>
      <c r="G608" s="1181" t="s">
        <v>106</v>
      </c>
      <c r="H608" s="1181" t="s">
        <v>106</v>
      </c>
      <c r="I608" s="757">
        <v>52.06</v>
      </c>
      <c r="J608" s="758">
        <f>(M608/I608)*100</f>
        <v>1.9208605455243948</v>
      </c>
      <c r="K608" s="759">
        <v>0.25</v>
      </c>
      <c r="L608" s="760">
        <v>4</v>
      </c>
      <c r="M608" s="761">
        <f>K608*L608</f>
        <v>1</v>
      </c>
      <c r="N608" s="762" t="s">
        <v>4308</v>
      </c>
      <c r="O608" s="763">
        <v>0.23</v>
      </c>
      <c r="P608" s="764">
        <v>44056</v>
      </c>
      <c r="Q608" s="764">
        <v>44075</v>
      </c>
      <c r="R608" s="761">
        <f>(K608-O608)/O608*100</f>
        <v>8.6956521739130395</v>
      </c>
      <c r="S608" s="701">
        <f>IF(INDEX(Historical!$D$7:$D$1254,MATCH(B608,Historical!$B$7:$B$1278,0))=0,"n/a",(INDEX(Historical!$C$7:$C$1256,MATCH(B608,Historical!$B$7:$B$1278,0))/INDEX(Historical!$D$7:$D$1254,MATCH(B608,Historical!$B$7:$B$1278,0))-1)*100)</f>
        <v>12.162162162162149</v>
      </c>
      <c r="T608" s="701">
        <f>IF(INDEX(Historical!$F$7:$F$1247,MATCH(B608,Historical!$B$7:$B$1278,0))=0,"n/a",((INDEX(Historical!$C$7:$C$1256,MATCH(B608,Historical!$B$7:$B$1278,0))/INDEX(Historical!$F$7:$F$1247,MATCH(B608,Historical!$B$7:$B$1278,0)))^(1/3)-1)*100)</f>
        <v>10.810968954315104</v>
      </c>
      <c r="U608" s="701">
        <f>IF(INDEX(Historical!$H$7:$H$1247,MATCH(B608,Historical!$B$7:$B$1278,0))=0,"n/a",((INDEX(Historical!$C$7:$C$1256,MATCH(B608,Historical!$B$7:$B$1278,0))/INDEX(Historical!$H$7:$H$1247,MATCH(B608,Historical!$B$7:$B$1278,0)))^(1/5)-1)*100)</f>
        <v>9.385673350658541</v>
      </c>
      <c r="V608" s="701">
        <f>IF(INDEX(Historical!$O$7:$O$1247,MATCH(B608,Historical!$B$7:$B$1278,0))=0,"n/a",((INDEX(Historical!$C$7:$C$1256,MATCH(B608,Historical!$B$7:$B$1278,0))/INDEX(Historical!$O$7:$O$1247,MATCH(B608,Historical!$B$7:$B$1278,0)))^(1/10)-1)*100)</f>
        <v>4.787016401106392</v>
      </c>
      <c r="W608" s="702">
        <f>IF(OR(U608&lt;=0,U608="n/a",V608&lt;=0,V608="n/a"),"n/a",U608/V608)</f>
        <v>1.9606520145803743</v>
      </c>
      <c r="X608" s="703">
        <f>IF(OR(AJ608&lt;=0,AJ608="n/a",U608&lt;=0,U608="n/a"),"n/a",U608/AJ608)</f>
        <v>0.72757157757042956</v>
      </c>
      <c r="Y608" s="765"/>
      <c r="Z608" s="758">
        <f>IF(OR(AC608&lt;0.01,AC608="n/a"),"n/a",M608/AC608*100)</f>
        <v>32.154340836012864</v>
      </c>
      <c r="AA608" s="766">
        <f>IF(OR(AC608&lt;0.01,AC608="n/a"),"n/a",I608/AC608)</f>
        <v>16.739549839228296</v>
      </c>
      <c r="AB608" s="760">
        <v>12</v>
      </c>
      <c r="AC608" s="767">
        <v>3.11</v>
      </c>
      <c r="AD608" s="767" t="s">
        <v>136</v>
      </c>
      <c r="AE608" s="767">
        <v>1.1000000000000001</v>
      </c>
      <c r="AF608" s="767">
        <v>1.37</v>
      </c>
      <c r="AG608" s="767">
        <v>8.6</v>
      </c>
      <c r="AH608" s="767">
        <v>51.1</v>
      </c>
      <c r="AI608" s="767">
        <v>23.35</v>
      </c>
      <c r="AJ608" s="767">
        <v>12.9</v>
      </c>
      <c r="AK608" s="767">
        <v>-2.19</v>
      </c>
      <c r="AL608" s="768">
        <v>3090</v>
      </c>
      <c r="AM608" s="769">
        <v>1.5</v>
      </c>
      <c r="AN608" s="767">
        <v>0.35</v>
      </c>
      <c r="AO608" s="770">
        <f>IF(U608="n/a","n/a",IF(AA608&lt;0,"n/a",IF(AA608="n/a","n/a",J608+U608-AA608)))</f>
        <v>-5.4330159430453602</v>
      </c>
      <c r="AP608" s="771">
        <f>IF(U608="n/a","n/a",J608+U608)</f>
        <v>11.306533896182936</v>
      </c>
      <c r="AQ608" s="772">
        <f>IF(OR(AC608&lt;0.01,AF608="n/a"),"n/a",(I608/SQRT(22.5*AC608*(I608/AF608))-1)*100)</f>
        <v>0.95804030441506427</v>
      </c>
      <c r="AR608" s="651">
        <f>INDEX(Historical!$C$7:$C$1256,MATCH(B608,Historical!$B$7:$B$1278,0))*IF(AH608="n/a",1.03,IF(AH608&lt;0,1.01,IF(AH608&gt;10,1.1,(1+AH608/100))))</f>
        <v>0.91300000000000003</v>
      </c>
      <c r="AS608" s="766">
        <f>IF($AI608="n/a",1.03*AR608,IF($AI608&lt;0,1.01*AR608,IF($AI608&gt;10,1.1*AR608,(1+$AI608/100)*AR608)))</f>
        <v>1.0043000000000002</v>
      </c>
      <c r="AT608" s="766">
        <f>IF($AK608="n/a",1.03*AS608,IF($AK608&lt;0,1.01*AS608,IF($AK608&gt;10,1.1*AS608,(1+$AK608/100)*AS608)))</f>
        <v>1.0143430000000002</v>
      </c>
      <c r="AU608" s="766">
        <f>IF($AK608="n/a",1.03*AT608,IF($AK608&lt;0,1.01*AT608,IF($AK608&gt;10,1.1*AT608,(1+$AK608/100)*AT608)))</f>
        <v>1.0244864300000003</v>
      </c>
      <c r="AV608" s="766">
        <f>IF($AK608="n/a",1.03*AU608,IF($AK608&lt;0,1.01*AU608,IF($AK608&gt;10,1.1*AU608,(1+$AK608/100)*AU608)))</f>
        <v>1.0347312943000002</v>
      </c>
      <c r="AW608" s="758">
        <f>SUM(AR608:AV608)</f>
        <v>4.9908607243000009</v>
      </c>
      <c r="AX608" s="773">
        <f>AW608/I608*100</f>
        <v>9.5867474535151764</v>
      </c>
      <c r="AY608" s="936">
        <v>0.76</v>
      </c>
      <c r="AZ608" s="769">
        <v>40.510000000000005</v>
      </c>
      <c r="BA608" s="769">
        <v>-27.66</v>
      </c>
      <c r="BB608" s="769">
        <v>-4.3</v>
      </c>
      <c r="BC608" s="769">
        <v>-4.92</v>
      </c>
      <c r="BD608" s="909"/>
      <c r="BE608" s="624">
        <v>2014</v>
      </c>
      <c r="BF608" s="899">
        <f>IF(BE608&gt;2008,0,IF(BE608&gt;2001,1,IF(BE608&gt;1990,2,IF(BE608&gt;1980,3,IF(BE608&gt;1973,4,IF(BE608&gt;1970,5,IF(BE608&gt;1960,6,IF(BE608&gt;1958,7,IF(BE608&gt;1953,8,9)))))))))</f>
        <v>0</v>
      </c>
      <c r="BG608" s="825">
        <v>2.1</v>
      </c>
    </row>
    <row r="609" spans="1:59" ht="11.25" customHeight="1" x14ac:dyDescent="0.2">
      <c r="A609" s="864" t="s">
        <v>787</v>
      </c>
      <c r="B609" s="876" t="s">
        <v>788</v>
      </c>
      <c r="C609" s="933" t="s">
        <v>131</v>
      </c>
      <c r="D609" s="933" t="s">
        <v>4342</v>
      </c>
      <c r="E609" s="733">
        <v>21</v>
      </c>
      <c r="F609" s="1158">
        <v>157</v>
      </c>
      <c r="G609" s="1158" t="s">
        <v>37</v>
      </c>
      <c r="H609" s="1158" t="s">
        <v>37</v>
      </c>
      <c r="I609" s="875">
        <v>19.27</v>
      </c>
      <c r="J609" s="651">
        <f>(M609/I609)*100</f>
        <v>6.123508043591074</v>
      </c>
      <c r="K609" s="885">
        <v>0.29499999999999998</v>
      </c>
      <c r="L609" s="888">
        <v>4</v>
      </c>
      <c r="M609" s="642">
        <f>K609*L609</f>
        <v>1.18</v>
      </c>
      <c r="N609" s="871" t="s">
        <v>194</v>
      </c>
      <c r="O609" s="735">
        <v>0.28749999999999998</v>
      </c>
      <c r="P609" s="619">
        <v>43807</v>
      </c>
      <c r="Q609" s="619">
        <v>43826</v>
      </c>
      <c r="R609" s="642">
        <f>(K609-O609)/O609*100</f>
        <v>2.6086956521739157</v>
      </c>
      <c r="S609" s="701">
        <f>IF(INDEX(Historical!$D$7:$D$1254,MATCH(B609,Historical!$B$7:$B$1278,0))=0,"n/a",(INDEX(Historical!$C$7:$C$1256,MATCH(B609,Historical!$B$7:$B$1278,0))/INDEX(Historical!$D$7:$D$1254,MATCH(B609,Historical!$B$7:$B$1278,0))-1)*100)</f>
        <v>2.6607538802660757</v>
      </c>
      <c r="T609" s="701">
        <f>IF(INDEX(Historical!$F$7:$F$1247,MATCH(B609,Historical!$B$7:$B$1278,0))=0,"n/a",((INDEX(Historical!$C$7:$C$1256,MATCH(B609,Historical!$B$7:$B$1278,0))/INDEX(Historical!$F$7:$F$1247,MATCH(B609,Historical!$B$7:$B$1278,0)))^(1/3)-1)*100)</f>
        <v>2.8554105919373907</v>
      </c>
      <c r="U609" s="701">
        <f>IF(INDEX(Historical!$H$7:$H$1247,MATCH(B609,Historical!$B$7:$B$1278,0))=0,"n/a",((INDEX(Historical!$C$7:$C$1256,MATCH(B609,Historical!$B$7:$B$1278,0))/INDEX(Historical!$H$7:$H$1247,MATCH(B609,Historical!$B$7:$B$1278,0)))^(1/5)-1)*100)</f>
        <v>4.1400635198653335</v>
      </c>
      <c r="V609" s="701">
        <f>IF(INDEX(Historical!$O$7:$O$1247,MATCH(B609,Historical!$B$7:$B$1278,0))=0,"n/a",((INDEX(Historical!$C$7:$C$1256,MATCH(B609,Historical!$B$7:$B$1278,0))/INDEX(Historical!$O$7:$O$1247,MATCH(B609,Historical!$B$7:$B$1278,0)))^(1/10)-1)*100)</f>
        <v>6.8809741345420949</v>
      </c>
      <c r="W609" s="702">
        <f>IF(OR(U609&lt;=0,U609="n/a",V609&lt;=0,V609="n/a"),"n/a",U609/V609)</f>
        <v>0.60166822878790549</v>
      </c>
      <c r="X609" s="703" t="str">
        <f>IF(OR(AJ609&lt;=0,AJ609="n/a",U609&lt;=0,U609="n/a"),"n/a",U609/AJ609)</f>
        <v>n/a</v>
      </c>
      <c r="Y609" s="664"/>
      <c r="Z609" s="651">
        <f>IF(OR(AC609&lt;0.01,AC609="n/a"),"n/a",M609/AC609*100)</f>
        <v>106.30630630630628</v>
      </c>
      <c r="AA609" s="887">
        <f>IF(OR(AC609&lt;0.01,AC609="n/a"),"n/a",I609/AC609)</f>
        <v>17.360360360360357</v>
      </c>
      <c r="AB609" s="888">
        <v>12</v>
      </c>
      <c r="AC609" s="866">
        <v>1.1100000000000001</v>
      </c>
      <c r="AD609" s="866">
        <v>1.66</v>
      </c>
      <c r="AE609" s="866">
        <v>1.28</v>
      </c>
      <c r="AF609" s="866">
        <v>1.08</v>
      </c>
      <c r="AG609" s="866">
        <v>6.9</v>
      </c>
      <c r="AH609" s="868">
        <v>294.8</v>
      </c>
      <c r="AI609" s="868">
        <v>8.39</v>
      </c>
      <c r="AJ609" s="866">
        <v>-10.7</v>
      </c>
      <c r="AK609" s="866">
        <v>10.4</v>
      </c>
      <c r="AL609" s="879">
        <v>1940</v>
      </c>
      <c r="AM609" s="873">
        <v>0.2</v>
      </c>
      <c r="AN609" s="866">
        <v>1.88</v>
      </c>
      <c r="AO609" s="740">
        <f>IF(U609="n/a","n/a",IF(AA609&lt;0,"n/a",IF(AA609="n/a","n/a",J609+U609-AA609)))</f>
        <v>-7.0967887969039491</v>
      </c>
      <c r="AP609" s="741">
        <f>IF(U609="n/a","n/a",J609+U609)</f>
        <v>10.263571563456408</v>
      </c>
      <c r="AQ609" s="889">
        <f>IF(OR(AC609&lt;0.01,AF609="n/a"),"n/a",(I609/SQRT(22.5*AC609*(I609/AF609))-1)*100)</f>
        <v>-8.7148808787928864</v>
      </c>
      <c r="AR609" s="651">
        <f>INDEX(Historical!$C$7:$C$1256,MATCH(B609,Historical!$B$7:$B$1278,0))*IF(AH609="n/a",1.03,IF(AH609&lt;0,1.01,IF(AH609&gt;10,1.1,(1+AH609/100))))</f>
        <v>1.27325</v>
      </c>
      <c r="AS609" s="887">
        <f>IF($AI609="n/a",1.03*AR609,IF($AI609&lt;0,1.01*AR609,IF($AI609&gt;10,1.1*AR609,(1+$AI609/100)*AR609)))</f>
        <v>1.3800756750000001</v>
      </c>
      <c r="AT609" s="887">
        <f>IF($AK609="n/a",1.03*AS609,IF($AK609&lt;0,1.01*AS609,IF($AK609&gt;10,1.1*AS609,(1+$AK609/100)*AS609)))</f>
        <v>1.5180832425000002</v>
      </c>
      <c r="AU609" s="887">
        <f>IF($AK609="n/a",1.03*AT609,IF($AK609&lt;0,1.01*AT609,IF($AK609&gt;10,1.1*AT609,(1+$AK609/100)*AT609)))</f>
        <v>1.6698915667500003</v>
      </c>
      <c r="AV609" s="887">
        <f>IF($AK609="n/a",1.03*AU609,IF($AK609&lt;0,1.01*AU609,IF($AK609&gt;10,1.1*AU609,(1+$AK609/100)*AU609)))</f>
        <v>1.8368807234250004</v>
      </c>
      <c r="AW609" s="651">
        <f>SUM(AR609:AV609)</f>
        <v>7.6781812076750011</v>
      </c>
      <c r="AX609" s="748">
        <f>AW609/I609*100</f>
        <v>39.845257953684495</v>
      </c>
      <c r="AY609" s="935">
        <v>0.8</v>
      </c>
      <c r="AZ609" s="873">
        <v>5.65</v>
      </c>
      <c r="BA609" s="873">
        <v>-42.36</v>
      </c>
      <c r="BB609" s="873">
        <v>-5.9799999999999995</v>
      </c>
      <c r="BC609" s="873">
        <v>-23.330000000000002</v>
      </c>
      <c r="BE609" s="624">
        <v>2000</v>
      </c>
      <c r="BF609" s="899">
        <f>IF(BE609&gt;2008,0,IF(BE609&gt;2001,1,IF(BE609&gt;1990,2,IF(BE609&gt;1980,3,IF(BE609&gt;1973,4,IF(BE609&gt;1970,5,IF(BE609&gt;1960,6,IF(BE609&gt;1958,7,IF(BE609&gt;1953,8,9)))))))))</f>
        <v>2</v>
      </c>
      <c r="BG609" s="883">
        <v>1.6</v>
      </c>
    </row>
    <row r="610" spans="1:59" ht="11.25" customHeight="1" x14ac:dyDescent="0.2">
      <c r="A610" s="864" t="s">
        <v>636</v>
      </c>
      <c r="B610" s="876" t="s">
        <v>637</v>
      </c>
      <c r="C610" s="933" t="s">
        <v>128</v>
      </c>
      <c r="D610" s="933" t="s">
        <v>4330</v>
      </c>
      <c r="E610" s="733">
        <v>23</v>
      </c>
      <c r="F610" s="1158">
        <v>146</v>
      </c>
      <c r="G610" s="1135" t="s">
        <v>37</v>
      </c>
      <c r="H610" s="1135" t="s">
        <v>115</v>
      </c>
      <c r="I610" s="875">
        <v>112.2</v>
      </c>
      <c r="J610" s="651">
        <f>(M610/I610)*100</f>
        <v>3.2085561497326207</v>
      </c>
      <c r="K610" s="885">
        <v>0.9</v>
      </c>
      <c r="L610" s="888">
        <v>4</v>
      </c>
      <c r="M610" s="642">
        <f>K610*L610</f>
        <v>3.6</v>
      </c>
      <c r="N610" s="871" t="s">
        <v>119</v>
      </c>
      <c r="O610" s="735">
        <v>0.88</v>
      </c>
      <c r="P610" s="862">
        <v>44056</v>
      </c>
      <c r="Q610" s="862">
        <v>44075</v>
      </c>
      <c r="R610" s="642">
        <f>(K610-O610)/O610*100</f>
        <v>2.2727272727272747</v>
      </c>
      <c r="S610" s="701">
        <f>IF(INDEX(Historical!$D$7:$D$1254,MATCH(B610,Historical!$B$7:$B$1278,0))=0,"n/a",(INDEX(Historical!$C$7:$C$1256,MATCH(B610,Historical!$B$7:$B$1278,0))/INDEX(Historical!$D$7:$D$1254,MATCH(B610,Historical!$B$7:$B$1278,0))-1)*100)</f>
        <v>6.1349693251533832</v>
      </c>
      <c r="T610" s="701">
        <f>IF(INDEX(Historical!$F$7:$F$1247,MATCH(B610,Historical!$B$7:$B$1278,0))=0,"n/a",((INDEX(Historical!$C$7:$C$1256,MATCH(B610,Historical!$B$7:$B$1278,0))/INDEX(Historical!$F$7:$F$1247,MATCH(B610,Historical!$B$7:$B$1278,0)))^(1/3)-1)*100)</f>
        <v>6.8036068849623987</v>
      </c>
      <c r="U610" s="701">
        <f>IF(INDEX(Historical!$H$7:$H$1247,MATCH(B610,Historical!$B$7:$B$1278,0))=0,"n/a",((INDEX(Historical!$C$7:$C$1256,MATCH(B610,Historical!$B$7:$B$1278,0))/INDEX(Historical!$H$7:$H$1247,MATCH(B610,Historical!$B$7:$B$1278,0)))^(1/5)-1)*100)</f>
        <v>7.2351724398169504</v>
      </c>
      <c r="V610" s="701">
        <f>IF(INDEX(Historical!$O$7:$O$1247,MATCH(B610,Historical!$B$7:$B$1278,0))=0,"n/a",((INDEX(Historical!$C$7:$C$1256,MATCH(B610,Historical!$B$7:$B$1278,0))/INDEX(Historical!$O$7:$O$1247,MATCH(B610,Historical!$B$7:$B$1278,0)))^(1/10)-1)*100)</f>
        <v>9.7073066615187784</v>
      </c>
      <c r="W610" s="702">
        <f>IF(OR(U610&lt;=0,U610="n/a",V610&lt;=0,V610="n/a"),"n/a",U610/V610)</f>
        <v>0.74533263366431601</v>
      </c>
      <c r="X610" s="703">
        <f>IF(OR(AJ610&lt;=0,AJ610="n/a",U610&lt;=0,U610="n/a"),"n/a",U610/AJ610)</f>
        <v>0.46678531869786777</v>
      </c>
      <c r="Y610" s="877"/>
      <c r="Z610" s="651">
        <f>IF(OR(AC610&lt;0.01,AC610="n/a"),"n/a",M610/AC610*100)</f>
        <v>47.682119205298015</v>
      </c>
      <c r="AA610" s="887">
        <f>IF(OR(AC610&lt;0.01,AC610="n/a"),"n/a",I610/AC610)</f>
        <v>14.860927152317881</v>
      </c>
      <c r="AB610" s="888">
        <v>4</v>
      </c>
      <c r="AC610" s="866">
        <v>7.55</v>
      </c>
      <c r="AD610" s="866">
        <v>21.85</v>
      </c>
      <c r="AE610" s="866">
        <v>1.6</v>
      </c>
      <c r="AF610" s="866">
        <v>1.53</v>
      </c>
      <c r="AG610" s="866">
        <v>10.5</v>
      </c>
      <c r="AH610" s="866">
        <v>51</v>
      </c>
      <c r="AI610" s="866">
        <v>-1.21</v>
      </c>
      <c r="AJ610" s="866">
        <v>15.5</v>
      </c>
      <c r="AK610" s="866">
        <v>0.67999999999999994</v>
      </c>
      <c r="AL610" s="879">
        <v>12810</v>
      </c>
      <c r="AM610" s="873">
        <v>0.70000000000000007</v>
      </c>
      <c r="AN610" s="866">
        <v>0.64</v>
      </c>
      <c r="AO610" s="740">
        <f>IF(U610="n/a","n/a",IF(AA610&lt;0,"n/a",IF(AA610="n/a","n/a",J610+U610-AA610)))</f>
        <v>-4.4171985627683092</v>
      </c>
      <c r="AP610" s="741">
        <f>IF(U610="n/a","n/a",J610+U610)</f>
        <v>10.443728589549572</v>
      </c>
      <c r="AQ610" s="889">
        <f>IF(OR(AC610&lt;0.01,AF610="n/a"),"n/a",(I610/SQRT(22.5*AC610*(I610/AF610))-1)*100)</f>
        <v>0.52577014664527688</v>
      </c>
      <c r="AR610" s="651">
        <f>INDEX(Historical!$C$7:$C$1256,MATCH(B610,Historical!$B$7:$B$1278,0))*IF(AH610="n/a",1.03,IF(AH610&lt;0,1.01,IF(AH610&gt;10,1.1,(1+AH610/100))))</f>
        <v>3.806</v>
      </c>
      <c r="AS610" s="887">
        <f>IF($AI610="n/a",1.03*AR610,IF($AI610&lt;0,1.01*AR610,IF($AI610&gt;10,1.1*AR610,(1+$AI610/100)*AR610)))</f>
        <v>3.8440600000000003</v>
      </c>
      <c r="AT610" s="887">
        <f>IF($AK610="n/a",1.03*AS610,IF($AK610&lt;0,1.01*AS610,IF($AK610&gt;10,1.1*AS610,(1+$AK610/100)*AS610)))</f>
        <v>3.8701996080000001</v>
      </c>
      <c r="AU610" s="887">
        <f>IF($AK610="n/a",1.03*AT610,IF($AK610&lt;0,1.01*AT610,IF($AK610&gt;10,1.1*AT610,(1+$AK610/100)*AT610)))</f>
        <v>3.8965169653343996</v>
      </c>
      <c r="AV610" s="887">
        <f>IF($AK610="n/a",1.03*AU610,IF($AK610&lt;0,1.01*AU610,IF($AK610&gt;10,1.1*AU610,(1+$AK610/100)*AU610)))</f>
        <v>3.9230132806986733</v>
      </c>
      <c r="AW610" s="651">
        <f>SUM(AR610:AV610)</f>
        <v>19.339789854033071</v>
      </c>
      <c r="AX610" s="748">
        <f>AW610/I610*100</f>
        <v>17.236889352970653</v>
      </c>
      <c r="AY610" s="935">
        <v>0.23</v>
      </c>
      <c r="AZ610" s="873">
        <v>22.12</v>
      </c>
      <c r="BA610" s="873">
        <v>-10.68</v>
      </c>
      <c r="BB610" s="873">
        <v>-2.64</v>
      </c>
      <c r="BC610" s="873">
        <v>0.86999999999999988</v>
      </c>
      <c r="BE610" s="624">
        <v>1998</v>
      </c>
      <c r="BF610" s="899">
        <f>IF(BE610&gt;2008,0,IF(BE610&gt;2001,1,IF(BE610&gt;1990,2,IF(BE610&gt;1980,3,IF(BE610&gt;1973,4,IF(BE610&gt;1970,5,IF(BE610&gt;1960,6,IF(BE610&gt;1958,7,IF(BE610&gt;1953,8,9)))))))))</f>
        <v>2</v>
      </c>
      <c r="BG610" s="883">
        <v>5.0999999999999996</v>
      </c>
    </row>
    <row r="611" spans="1:59" ht="11.25" customHeight="1" x14ac:dyDescent="0.2">
      <c r="A611" s="864" t="s">
        <v>336</v>
      </c>
      <c r="B611" s="876" t="s">
        <v>337</v>
      </c>
      <c r="C611" s="933" t="s">
        <v>131</v>
      </c>
      <c r="D611" s="933" t="s">
        <v>4343</v>
      </c>
      <c r="E611" s="733">
        <v>53</v>
      </c>
      <c r="F611" s="1158">
        <v>20</v>
      </c>
      <c r="G611" s="1158" t="s">
        <v>37</v>
      </c>
      <c r="H611" s="1158" t="s">
        <v>37</v>
      </c>
      <c r="I611" s="866">
        <v>60.69</v>
      </c>
      <c r="J611" s="651">
        <f>(M611/I611)*100</f>
        <v>2.1090789256879225</v>
      </c>
      <c r="K611" s="878">
        <v>0.32</v>
      </c>
      <c r="L611" s="888">
        <v>4</v>
      </c>
      <c r="M611" s="642">
        <f>K611*L611</f>
        <v>1.28</v>
      </c>
      <c r="N611" s="871" t="s">
        <v>119</v>
      </c>
      <c r="O611" s="734">
        <v>0.3</v>
      </c>
      <c r="P611" s="862">
        <v>43868</v>
      </c>
      <c r="Q611" s="862">
        <v>43892</v>
      </c>
      <c r="R611" s="642">
        <f>(K611-O611)/O611*100</f>
        <v>6.6666666666666732</v>
      </c>
      <c r="S611" s="701">
        <f>IF(INDEX(Historical!$D$7:$D$1254,MATCH(B611,Historical!$B$7:$B$1278,0))=0,"n/a",(INDEX(Historical!$C$7:$C$1256,MATCH(B611,Historical!$B$7:$B$1278,0))/INDEX(Historical!$D$7:$D$1254,MATCH(B611,Historical!$B$7:$B$1278,0))-1)*100)</f>
        <v>7.1428571428571397</v>
      </c>
      <c r="T611" s="701">
        <f>IF(INDEX(Historical!$F$7:$F$1247,MATCH(B611,Historical!$B$7:$B$1278,0))=0,"n/a",((INDEX(Historical!$C$7:$C$1256,MATCH(B611,Historical!$B$7:$B$1278,0))/INDEX(Historical!$F$7:$F$1247,MATCH(B611,Historical!$B$7:$B$1278,0)))^(1/3)-1)*100)</f>
        <v>13.998396445113137</v>
      </c>
      <c r="U611" s="701">
        <f>IF(INDEX(Historical!$H$7:$H$1247,MATCH(B611,Historical!$B$7:$B$1278,0))=0,"n/a",((INDEX(Historical!$C$7:$C$1256,MATCH(B611,Historical!$B$7:$B$1278,0))/INDEX(Historical!$H$7:$H$1247,MATCH(B611,Historical!$B$7:$B$1278,0)))^(1/5)-1)*100)</f>
        <v>9.8560543306117623</v>
      </c>
      <c r="V611" s="701">
        <f>IF(INDEX(Historical!$O$7:$O$1247,MATCH(B611,Historical!$B$7:$B$1278,0))=0,"n/a",((INDEX(Historical!$C$7:$C$1256,MATCH(B611,Historical!$B$7:$B$1278,0))/INDEX(Historical!$O$7:$O$1247,MATCH(B611,Historical!$B$7:$B$1278,0)))^(1/10)-1)*100)</f>
        <v>6.1606896218145968</v>
      </c>
      <c r="W611" s="702">
        <f>IF(OR(U611&lt;=0,U611="n/a",V611&lt;=0,V611="n/a"),"n/a",U611/V611)</f>
        <v>1.5998297164187791</v>
      </c>
      <c r="X611" s="703" t="str">
        <f>IF(OR(AJ611&lt;=0,AJ611="n/a",U611&lt;=0,U611="n/a"),"n/a",U611/AJ611)</f>
        <v>n/a</v>
      </c>
      <c r="Y611" s="672"/>
      <c r="Z611" s="651">
        <f>IF(OR(AC611&lt;0.01,AC611="n/a"),"n/a",M611/AC611*100)</f>
        <v>140.65934065934064</v>
      </c>
      <c r="AA611" s="887">
        <f>IF(OR(AC611&lt;0.01,AC611="n/a"),"n/a",I611/AC611)</f>
        <v>66.692307692307693</v>
      </c>
      <c r="AB611" s="888">
        <v>12</v>
      </c>
      <c r="AC611" s="866">
        <v>0.91</v>
      </c>
      <c r="AD611" s="866">
        <v>4.88</v>
      </c>
      <c r="AE611" s="866">
        <v>3.37</v>
      </c>
      <c r="AF611" s="866">
        <v>1.93</v>
      </c>
      <c r="AG611" s="866">
        <v>2.9000000000000004</v>
      </c>
      <c r="AH611" s="866">
        <v>-54.800000000000004</v>
      </c>
      <c r="AI611" s="866">
        <v>17.22</v>
      </c>
      <c r="AJ611" s="866">
        <v>-20.200000000000003</v>
      </c>
      <c r="AK611" s="866">
        <v>13.700000000000001</v>
      </c>
      <c r="AL611" s="879">
        <v>1690</v>
      </c>
      <c r="AM611" s="873">
        <v>0.89999999999999991</v>
      </c>
      <c r="AN611" s="866">
        <v>1.66</v>
      </c>
      <c r="AO611" s="740">
        <f>IF(U611="n/a","n/a",IF(AA611&lt;0,"n/a",IF(AA611="n/a","n/a",J611+U611-AA611)))</f>
        <v>-54.727174436008006</v>
      </c>
      <c r="AP611" s="741">
        <f>IF(U611="n/a","n/a",J611+U611)</f>
        <v>11.965133256299685</v>
      </c>
      <c r="AQ611" s="889">
        <f>IF(OR(AC611&lt;0.01,AF611="n/a"),"n/a",(I611/SQRT(22.5*AC611*(I611/AF611))-1)*100)</f>
        <v>139.18022386305159</v>
      </c>
      <c r="AR611" s="651">
        <f>INDEX(Historical!$C$7:$C$1256,MATCH(B611,Historical!$B$7:$B$1278,0))*IF(AH611="n/a",1.03,IF(AH611&lt;0,1.01,IF(AH611&gt;10,1.1,(1+AH611/100))))</f>
        <v>1.212</v>
      </c>
      <c r="AS611" s="887">
        <f>IF($AI611="n/a",1.03*AR611,IF($AI611&lt;0,1.01*AR611,IF($AI611&gt;10,1.1*AR611,(1+$AI611/100)*AR611)))</f>
        <v>1.3332000000000002</v>
      </c>
      <c r="AT611" s="887">
        <f>IF($AK611="n/a",1.03*AS611,IF($AK611&lt;0,1.01*AS611,IF($AK611&gt;10,1.1*AS611,(1+$AK611/100)*AS611)))</f>
        <v>1.4665200000000003</v>
      </c>
      <c r="AU611" s="887">
        <f>IF($AK611="n/a",1.03*AT611,IF($AK611&lt;0,1.01*AT611,IF($AK611&gt;10,1.1*AT611,(1+$AK611/100)*AT611)))</f>
        <v>1.6131720000000005</v>
      </c>
      <c r="AV611" s="887">
        <f>IF($AK611="n/a",1.03*AU611,IF($AK611&lt;0,1.01*AU611,IF($AK611&gt;10,1.1*AU611,(1+$AK611/100)*AU611)))</f>
        <v>1.7744892000000008</v>
      </c>
      <c r="AW611" s="651">
        <f>SUM(AR611:AV611)</f>
        <v>7.3993812000000014</v>
      </c>
      <c r="AX611" s="748">
        <f>AW611/I611*100</f>
        <v>12.192092931290166</v>
      </c>
      <c r="AY611" s="935">
        <v>0.27</v>
      </c>
      <c r="AZ611" s="873">
        <v>33.090000000000003</v>
      </c>
      <c r="BA611" s="873">
        <v>-19.07</v>
      </c>
      <c r="BB611" s="873">
        <v>-1.66</v>
      </c>
      <c r="BC611" s="873">
        <v>-3.7199999999999998</v>
      </c>
      <c r="BE611" s="624">
        <v>1968</v>
      </c>
      <c r="BF611" s="899">
        <f>IF(BE611&gt;2008,0,IF(BE611&gt;2001,1,IF(BE611&gt;1990,2,IF(BE611&gt;1980,3,IF(BE611&gt;1973,4,IF(BE611&gt;1970,5,IF(BE611&gt;1960,6,IF(BE611&gt;1958,7,IF(BE611&gt;1953,8,9)))))))))</f>
        <v>6</v>
      </c>
      <c r="BG611" s="883">
        <v>0.89999999999999991</v>
      </c>
    </row>
    <row r="612" spans="1:59" ht="11.25" customHeight="1" x14ac:dyDescent="0.2">
      <c r="A612" s="872" t="s">
        <v>1653</v>
      </c>
      <c r="B612" s="876" t="s">
        <v>1654</v>
      </c>
      <c r="C612" s="933" t="s">
        <v>4322</v>
      </c>
      <c r="D612" s="933" t="s">
        <v>4323</v>
      </c>
      <c r="E612" s="733">
        <v>9</v>
      </c>
      <c r="F612" s="1158">
        <v>451</v>
      </c>
      <c r="G612" s="1178" t="s">
        <v>37</v>
      </c>
      <c r="H612" s="1178" t="s">
        <v>37</v>
      </c>
      <c r="I612" s="875">
        <v>42.81</v>
      </c>
      <c r="J612" s="651">
        <f>(M612/I612)*100</f>
        <v>8.2690960056061655</v>
      </c>
      <c r="K612" s="878">
        <v>0.29499999999999998</v>
      </c>
      <c r="L612" s="888">
        <v>12</v>
      </c>
      <c r="M612" s="642">
        <f>K612*L612</f>
        <v>3.54</v>
      </c>
      <c r="N612" s="871" t="s">
        <v>218</v>
      </c>
      <c r="O612" s="738">
        <v>0.2833</v>
      </c>
      <c r="P612" s="619">
        <v>43829</v>
      </c>
      <c r="Q612" s="619">
        <v>43844</v>
      </c>
      <c r="R612" s="642">
        <f>(K612-O612)/O612*100</f>
        <v>4.1298976350158796</v>
      </c>
      <c r="S612" s="701">
        <f>IF(INDEX(Historical!$D$7:$D$1254,MATCH(B612,Historical!$B$7:$B$1278,0))=0,"n/a",(INDEX(Historical!$C$7:$C$1256,MATCH(B612,Historical!$B$7:$B$1278,0))/INDEX(Historical!$D$7:$D$1254,MATCH(B612,Historical!$B$7:$B$1278,0))-1)*100)</f>
        <v>4.6153846153846212</v>
      </c>
      <c r="T612" s="701">
        <f>IF(INDEX(Historical!$F$7:$F$1247,MATCH(B612,Historical!$B$7:$B$1278,0))=0,"n/a",((INDEX(Historical!$C$7:$C$1256,MATCH(B612,Historical!$B$7:$B$1278,0))/INDEX(Historical!$F$7:$F$1247,MATCH(B612,Historical!$B$7:$B$1278,0)))^(1/3)-1)*100)</f>
        <v>5.688761756416616</v>
      </c>
      <c r="U612" s="701">
        <f>IF(INDEX(Historical!$H$7:$H$1247,MATCH(B612,Historical!$B$7:$B$1278,0))=0,"n/a",((INDEX(Historical!$C$7:$C$1256,MATCH(B612,Historical!$B$7:$B$1278,0))/INDEX(Historical!$H$7:$H$1247,MATCH(B612,Historical!$B$7:$B$1278,0)))^(1/5)-1)*100)</f>
        <v>11.196158593857874</v>
      </c>
      <c r="V612" s="701">
        <f>IF(INDEX(Historical!$O$7:$O$1247,MATCH(B612,Historical!$B$7:$B$1278,0))=0,"n/a",((INDEX(Historical!$C$7:$C$1256,MATCH(B612,Historical!$B$7:$B$1278,0))/INDEX(Historical!$O$7:$O$1247,MATCH(B612,Historical!$B$7:$B$1278,0)))^(1/10)-1)*100)</f>
        <v>13.599267543869331</v>
      </c>
      <c r="W612" s="702">
        <f>IF(OR(U612&lt;=0,U612="n/a",V612&lt;=0,V612="n/a"),"n/a",U612/V612)</f>
        <v>0.82329129548636615</v>
      </c>
      <c r="X612" s="703" t="str">
        <f>IF(OR(AJ612&lt;=0,AJ612="n/a",U612&lt;=0,U612="n/a"),"n/a",U612/AJ612)</f>
        <v>n/a</v>
      </c>
      <c r="Y612" s="674" t="s">
        <v>4620</v>
      </c>
      <c r="Z612" s="651">
        <f>IF(OR(AC612&lt;0.01,AC612="n/a"),"n/a",M612/AC612*100)</f>
        <v>135.63218390804599</v>
      </c>
      <c r="AA612" s="887">
        <f>IF(OR(AC612&lt;0.01,AC612="n/a"),"n/a",I612/AC612)</f>
        <v>16.402298850574713</v>
      </c>
      <c r="AB612" s="888">
        <v>12</v>
      </c>
      <c r="AC612" s="866">
        <v>2.61</v>
      </c>
      <c r="AD612" s="866" t="s">
        <v>136</v>
      </c>
      <c r="AE612" s="866">
        <v>2.75</v>
      </c>
      <c r="AF612" s="866">
        <v>0.66</v>
      </c>
      <c r="AG612" s="866">
        <v>6.3</v>
      </c>
      <c r="AH612" s="866">
        <v>16.2</v>
      </c>
      <c r="AI612" s="866">
        <v>-158.20000000000002</v>
      </c>
      <c r="AJ612" s="866">
        <v>-1.7999999999999998</v>
      </c>
      <c r="AK612" s="866">
        <v>-10.84</v>
      </c>
      <c r="AL612" s="879">
        <v>3090</v>
      </c>
      <c r="AM612" s="873">
        <v>0.45999999999999996</v>
      </c>
      <c r="AN612" s="866">
        <v>1.28</v>
      </c>
      <c r="AO612" s="740">
        <f>IF(U612="n/a","n/a",IF(AA612&lt;0,"n/a",IF(AA612="n/a","n/a",J612+U612-AA612)))</f>
        <v>3.0629557488893262</v>
      </c>
      <c r="AP612" s="741">
        <f>IF(U612="n/a","n/a",J612+U612)</f>
        <v>19.465254599464039</v>
      </c>
      <c r="AQ612" s="889">
        <f>IF(OR(AC612&lt;0.01,AF612="n/a"),"n/a",(I612/SQRT(22.5*AC612*(I612/AF612))-1)*100)</f>
        <v>-30.636169395220225</v>
      </c>
      <c r="AR612" s="651">
        <f>INDEX(Historical!$C$7:$C$1256,MATCH(B612,Historical!$B$7:$B$1278,0))*IF(AH612="n/a",1.03,IF(AH612&lt;0,1.01,IF(AH612&gt;10,1.1,(1+AH612/100))))</f>
        <v>3.74</v>
      </c>
      <c r="AS612" s="887">
        <f>IF($AI612="n/a",1.03*AR612,IF($AI612&lt;0,1.01*AR612,IF($AI612&gt;10,1.1*AR612,(1+$AI612/100)*AR612)))</f>
        <v>3.7774000000000001</v>
      </c>
      <c r="AT612" s="887">
        <f>IF($AK612="n/a",1.03*AS612,IF($AK612&lt;0,1.01*AS612,IF($AK612&gt;10,1.1*AS612,(1+$AK612/100)*AS612)))</f>
        <v>3.8151740000000003</v>
      </c>
      <c r="AU612" s="887">
        <f>IF($AK612="n/a",1.03*AT612,IF($AK612&lt;0,1.01*AT612,IF($AK612&gt;10,1.1*AT612,(1+$AK612/100)*AT612)))</f>
        <v>3.8533257400000003</v>
      </c>
      <c r="AV612" s="887">
        <f>IF($AK612="n/a",1.03*AU612,IF($AK612&lt;0,1.01*AU612,IF($AK612&gt;10,1.1*AU612,(1+$AK612/100)*AU612)))</f>
        <v>3.8918589974000004</v>
      </c>
      <c r="AW612" s="651">
        <f>SUM(AR612:AV612)</f>
        <v>19.077758737400003</v>
      </c>
      <c r="AX612" s="748">
        <f>AW612/I612*100</f>
        <v>44.563790556879241</v>
      </c>
      <c r="AY612" s="935">
        <v>1.53</v>
      </c>
      <c r="AZ612" s="873">
        <v>21.759999999999998</v>
      </c>
      <c r="BA612" s="873">
        <v>-55.589999999999996</v>
      </c>
      <c r="BB612" s="873">
        <v>-9.91</v>
      </c>
      <c r="BC612" s="873">
        <v>-23.13</v>
      </c>
      <c r="BE612" s="624">
        <v>2012</v>
      </c>
      <c r="BF612" s="899">
        <f>IF(BE612&gt;2008,0,IF(BE612&gt;2001,1,IF(BE612&gt;1990,2,IF(BE612&gt;1980,3,IF(BE612&gt;1973,4,IF(BE612&gt;1970,5,IF(BE612&gt;1960,6,IF(BE612&gt;1958,7,IF(BE612&gt;1953,8,9)))))))))</f>
        <v>0</v>
      </c>
      <c r="BG612" s="883">
        <v>2.5</v>
      </c>
    </row>
    <row r="613" spans="1:59" ht="11.25" customHeight="1" x14ac:dyDescent="0.2">
      <c r="A613" s="872" t="s">
        <v>785</v>
      </c>
      <c r="B613" s="876" t="s">
        <v>786</v>
      </c>
      <c r="C613" s="933" t="s">
        <v>123</v>
      </c>
      <c r="D613" s="933" t="s">
        <v>4344</v>
      </c>
      <c r="E613" s="733">
        <v>17</v>
      </c>
      <c r="F613" s="1158">
        <v>213</v>
      </c>
      <c r="G613" s="1132" t="s">
        <v>106</v>
      </c>
      <c r="H613" s="1132" t="s">
        <v>106</v>
      </c>
      <c r="I613" s="875">
        <v>34.450000000000003</v>
      </c>
      <c r="J613" s="651">
        <f>(M613/I613)*100</f>
        <v>1.3933236574746009</v>
      </c>
      <c r="K613" s="878">
        <v>0.12</v>
      </c>
      <c r="L613" s="888">
        <v>4</v>
      </c>
      <c r="M613" s="642">
        <f>K613*L613</f>
        <v>0.48</v>
      </c>
      <c r="N613" s="871" t="s">
        <v>318</v>
      </c>
      <c r="O613" s="734">
        <v>0.11</v>
      </c>
      <c r="P613" s="862">
        <v>43906</v>
      </c>
      <c r="Q613" s="862">
        <v>43921</v>
      </c>
      <c r="R613" s="642">
        <f>(K613-O613)/O613*100</f>
        <v>9.0909090909090864</v>
      </c>
      <c r="S613" s="701">
        <f>IF(INDEX(Historical!$D$7:$D$1254,MATCH(B613,Historical!$B$7:$B$1278,0))=0,"n/a",(INDEX(Historical!$C$7:$C$1256,MATCH(B613,Historical!$B$7:$B$1278,0))/INDEX(Historical!$D$7:$D$1254,MATCH(B613,Historical!$B$7:$B$1278,0))-1)*100)</f>
        <v>9.9999999999999858</v>
      </c>
      <c r="T613" s="701">
        <f>IF(INDEX(Historical!$F$7:$F$1247,MATCH(B613,Historical!$B$7:$B$1278,0))=0,"n/a",((INDEX(Historical!$C$7:$C$1256,MATCH(B613,Historical!$B$7:$B$1278,0))/INDEX(Historical!$F$7:$F$1247,MATCH(B613,Historical!$B$7:$B$1278,0)))^(1/3)-1)*100)</f>
        <v>8.9744250818549531</v>
      </c>
      <c r="U613" s="701">
        <f>IF(INDEX(Historical!$H$7:$H$1247,MATCH(B613,Historical!$B$7:$B$1278,0))=0,"n/a",((INDEX(Historical!$C$7:$C$1256,MATCH(B613,Historical!$B$7:$B$1278,0))/INDEX(Historical!$H$7:$H$1247,MATCH(B613,Historical!$B$7:$B$1278,0)))^(1/5)-1)*100)</f>
        <v>7.9608473046602901</v>
      </c>
      <c r="V613" s="701">
        <f>IF(INDEX(Historical!$O$7:$O$1247,MATCH(B613,Historical!$B$7:$B$1278,0))=0,"n/a",((INDEX(Historical!$C$7:$C$1256,MATCH(B613,Historical!$B$7:$B$1278,0))/INDEX(Historical!$O$7:$O$1247,MATCH(B613,Historical!$B$7:$B$1278,0)))^(1/10)-1)*100)</f>
        <v>8.7601774637283913</v>
      </c>
      <c r="W613" s="702">
        <f>IF(OR(U613&lt;=0,U613="n/a",V613&lt;=0,V613="n/a"),"n/a",U613/V613)</f>
        <v>0.90875411344373602</v>
      </c>
      <c r="X613" s="703">
        <f>IF(OR(AJ613&lt;=0,AJ613="n/a",U613&lt;=0,U613="n/a"),"n/a",U613/AJ613)</f>
        <v>1.9902118261650725</v>
      </c>
      <c r="Y613" s="661"/>
      <c r="Z613" s="651">
        <f>IF(OR(AC613&lt;0.01,AC613="n/a"),"n/a",M613/AC613*100)</f>
        <v>18.897637795275589</v>
      </c>
      <c r="AA613" s="887">
        <f>IF(OR(AC613&lt;0.01,AC613="n/a"),"n/a",I613/AC613)</f>
        <v>13.562992125984254</v>
      </c>
      <c r="AB613" s="888">
        <v>12</v>
      </c>
      <c r="AC613" s="866">
        <v>2.54</v>
      </c>
      <c r="AD613" s="866">
        <v>1.51</v>
      </c>
      <c r="AE613" s="866">
        <v>0.8</v>
      </c>
      <c r="AF613" s="866">
        <v>3.5</v>
      </c>
      <c r="AG613" s="866">
        <v>20</v>
      </c>
      <c r="AH613" s="866">
        <v>-13.4</v>
      </c>
      <c r="AI613" s="866">
        <v>2.2999999999999998</v>
      </c>
      <c r="AJ613" s="866">
        <v>4</v>
      </c>
      <c r="AK613" s="866">
        <v>8.99</v>
      </c>
      <c r="AL613" s="879">
        <v>3810</v>
      </c>
      <c r="AM613" s="873">
        <v>8.3000000000000007</v>
      </c>
      <c r="AN613" s="866">
        <v>3.21</v>
      </c>
      <c r="AO613" s="740">
        <f>IF(U613="n/a","n/a",IF(AA613&lt;0,"n/a",IF(AA613="n/a","n/a",J613+U613-AA613)))</f>
        <v>-4.2088211638493629</v>
      </c>
      <c r="AP613" s="741">
        <f>IF(U613="n/a","n/a",J613+U613)</f>
        <v>9.3541709621348907</v>
      </c>
      <c r="AQ613" s="889">
        <f>IF(OR(AC613&lt;0.01,AF613="n/a"),"n/a",(I613/SQRT(22.5*AC613*(I613/AF613))-1)*100)</f>
        <v>45.251463853315641</v>
      </c>
      <c r="AR613" s="651">
        <f>INDEX(Historical!$C$7:$C$1256,MATCH(B613,Historical!$B$7:$B$1278,0))*IF(AH613="n/a",1.03,IF(AH613&lt;0,1.01,IF(AH613&gt;10,1.1,(1+AH613/100))))</f>
        <v>0.44440000000000002</v>
      </c>
      <c r="AS613" s="887">
        <f>IF($AI613="n/a",1.03*AR613,IF($AI613&lt;0,1.01*AR613,IF($AI613&gt;10,1.1*AR613,(1+$AI613/100)*AR613)))</f>
        <v>0.4546212</v>
      </c>
      <c r="AT613" s="887">
        <f>IF($AK613="n/a",1.03*AS613,IF($AK613&lt;0,1.01*AS613,IF($AK613&gt;10,1.1*AS613,(1+$AK613/100)*AS613)))</f>
        <v>0.49549164588000005</v>
      </c>
      <c r="AU613" s="887">
        <f>IF($AK613="n/a",1.03*AT613,IF($AK613&lt;0,1.01*AT613,IF($AK613&gt;10,1.1*AT613,(1+$AK613/100)*AT613)))</f>
        <v>0.54003634484461205</v>
      </c>
      <c r="AV613" s="887">
        <f>IF($AK613="n/a",1.03*AU613,IF($AK613&lt;0,1.01*AU613,IF($AK613&gt;10,1.1*AU613,(1+$AK613/100)*AU613)))</f>
        <v>0.5885856122461427</v>
      </c>
      <c r="AW613" s="651">
        <f>SUM(AR613:AV613)</f>
        <v>2.523134802970755</v>
      </c>
      <c r="AX613" s="748">
        <f>AW613/I613*100</f>
        <v>7.3240487749513932</v>
      </c>
      <c r="AY613" s="935">
        <v>0.78</v>
      </c>
      <c r="AZ613" s="873">
        <v>39.78</v>
      </c>
      <c r="BA613" s="873">
        <v>-14.81</v>
      </c>
      <c r="BB613" s="873">
        <v>-7.6700000000000008</v>
      </c>
      <c r="BC613" s="873">
        <v>2.16</v>
      </c>
      <c r="BE613" s="624">
        <v>2004</v>
      </c>
      <c r="BF613" s="899">
        <f>IF(BE613&gt;2008,0,IF(BE613&gt;2001,1,IF(BE613&gt;1990,2,IF(BE613&gt;1980,3,IF(BE613&gt;1973,4,IF(BE613&gt;1970,5,IF(BE613&gt;1960,6,IF(BE613&gt;1958,7,IF(BE613&gt;1953,8,9)))))))))</f>
        <v>1</v>
      </c>
      <c r="BG613" s="883">
        <v>3.6999999999999997</v>
      </c>
    </row>
    <row r="614" spans="1:59" ht="11.25" customHeight="1" x14ac:dyDescent="0.2">
      <c r="A614" s="872" t="s">
        <v>1665</v>
      </c>
      <c r="B614" s="876" t="s">
        <v>1666</v>
      </c>
      <c r="C614" s="933" t="s">
        <v>108</v>
      </c>
      <c r="D614" s="933" t="s">
        <v>4334</v>
      </c>
      <c r="E614" s="733">
        <v>8</v>
      </c>
      <c r="F614" s="1158">
        <v>502</v>
      </c>
      <c r="G614" s="1178" t="s">
        <v>106</v>
      </c>
      <c r="H614" s="1178" t="s">
        <v>106</v>
      </c>
      <c r="I614" s="875">
        <v>25.48</v>
      </c>
      <c r="J614" s="651">
        <f>(M614/I614)*100</f>
        <v>2.3547880690737832</v>
      </c>
      <c r="K614" s="878">
        <v>0.15</v>
      </c>
      <c r="L614" s="888">
        <v>4</v>
      </c>
      <c r="M614" s="642">
        <f>K614*L614</f>
        <v>0.6</v>
      </c>
      <c r="N614" s="871" t="s">
        <v>208</v>
      </c>
      <c r="O614" s="734">
        <v>0.13</v>
      </c>
      <c r="P614" s="867">
        <v>43691</v>
      </c>
      <c r="Q614" s="867">
        <v>43707</v>
      </c>
      <c r="R614" s="642">
        <f>(K614-O614)/O614*100</f>
        <v>15.384615384615378</v>
      </c>
      <c r="S614" s="701">
        <f>IF(INDEX(Historical!$D$7:$D$1254,MATCH(B614,Historical!$B$7:$B$1278,0))=0,"n/a",(INDEX(Historical!$C$7:$C$1256,MATCH(B614,Historical!$B$7:$B$1278,0))/INDEX(Historical!$D$7:$D$1254,MATCH(B614,Historical!$B$7:$B$1278,0))-1)*100)</f>
        <v>16.666666666666675</v>
      </c>
      <c r="T614" s="701">
        <f>IF(INDEX(Historical!$F$7:$F$1247,MATCH(B614,Historical!$B$7:$B$1278,0))=0,"n/a",((INDEX(Historical!$C$7:$C$1256,MATCH(B614,Historical!$B$7:$B$1278,0))/INDEX(Historical!$F$7:$F$1247,MATCH(B614,Historical!$B$7:$B$1278,0)))^(1/3)-1)*100)</f>
        <v>13.798047356553855</v>
      </c>
      <c r="U614" s="701">
        <f>IF(INDEX(Historical!$H$7:$H$1247,MATCH(B614,Historical!$B$7:$B$1278,0))=0,"n/a",((INDEX(Historical!$C$7:$C$1256,MATCH(B614,Historical!$B$7:$B$1278,0))/INDEX(Historical!$H$7:$H$1247,MATCH(B614,Historical!$B$7:$B$1278,0)))^(1/5)-1)*100)</f>
        <v>11.15648817398467</v>
      </c>
      <c r="V614" s="701">
        <f>IF(INDEX(Historical!$O$7:$O$1247,MATCH(B614,Historical!$B$7:$B$1278,0))=0,"n/a",((INDEX(Historical!$C$7:$C$1256,MATCH(B614,Historical!$B$7:$B$1278,0))/INDEX(Historical!$O$7:$O$1247,MATCH(B614,Historical!$B$7:$B$1278,0)))^(1/10)-1)*100)</f>
        <v>8.842291989017026</v>
      </c>
      <c r="W614" s="702">
        <f>IF(OR(U614&lt;=0,U614="n/a",V614&lt;=0,V614="n/a"),"n/a",U614/V614)</f>
        <v>1.2617190416061919</v>
      </c>
      <c r="X614" s="703">
        <f>IF(OR(AJ614&lt;=0,AJ614="n/a",U614&lt;=0,U614="n/a"),"n/a",U614/AJ614)</f>
        <v>1.0330081642578397</v>
      </c>
      <c r="Y614" s="664"/>
      <c r="Z614" s="651">
        <f>IF(OR(AC614&lt;0.01,AC614="n/a"),"n/a",M614/AC614*100)</f>
        <v>20.066889632107021</v>
      </c>
      <c r="AA614" s="887">
        <f>IF(OR(AC614&lt;0.01,AC614="n/a"),"n/a",I614/AC614)</f>
        <v>8.5217391304347814</v>
      </c>
      <c r="AB614" s="888">
        <v>12</v>
      </c>
      <c r="AC614" s="866">
        <v>2.99</v>
      </c>
      <c r="AD614" s="866" t="s">
        <v>136</v>
      </c>
      <c r="AE614" s="866">
        <v>2.1800000000000002</v>
      </c>
      <c r="AF614" s="866">
        <v>0.9</v>
      </c>
      <c r="AG614" s="866">
        <v>11</v>
      </c>
      <c r="AH614" s="866">
        <v>-4.7</v>
      </c>
      <c r="AI614" s="866">
        <v>-0.6</v>
      </c>
      <c r="AJ614" s="866">
        <v>10.8</v>
      </c>
      <c r="AK614" s="866" t="s">
        <v>136</v>
      </c>
      <c r="AL614" s="879">
        <v>233.14</v>
      </c>
      <c r="AM614" s="873">
        <v>3.4000000000000004</v>
      </c>
      <c r="AN614" s="866">
        <v>0.06</v>
      </c>
      <c r="AO614" s="740">
        <f>IF(U614="n/a","n/a",IF(AA614&lt;0,"n/a",IF(AA614="n/a","n/a",J614+U614-AA614)))</f>
        <v>4.9895371126236725</v>
      </c>
      <c r="AP614" s="741">
        <f>IF(U614="n/a","n/a",J614+U614)</f>
        <v>13.511276243058454</v>
      </c>
      <c r="AQ614" s="889">
        <f>IF(OR(AC614&lt;0.01,AF614="n/a"),"n/a",(I614/SQRT(22.5*AC614*(I614/AF614))-1)*100)</f>
        <v>-41.61596406401906</v>
      </c>
      <c r="AR614" s="651">
        <f>INDEX(Historical!$C$7:$C$1256,MATCH(B614,Historical!$B$7:$B$1278,0))*IF(AH614="n/a",1.03,IF(AH614&lt;0,1.01,IF(AH614&gt;10,1.1,(1+AH614/100))))</f>
        <v>0.5656000000000001</v>
      </c>
      <c r="AS614" s="887">
        <f>IF($AI614="n/a",1.03*AR614,IF($AI614&lt;0,1.01*AR614,IF($AI614&gt;10,1.1*AR614,(1+$AI614/100)*AR614)))</f>
        <v>0.5712560000000001</v>
      </c>
      <c r="AT614" s="887">
        <f>IF($AK614="n/a",1.03*AS614,IF($AK614&lt;0,1.01*AS614,IF($AK614&gt;10,1.1*AS614,(1+$AK614/100)*AS614)))</f>
        <v>0.58839368000000014</v>
      </c>
      <c r="AU614" s="887">
        <f>IF($AK614="n/a",1.03*AT614,IF($AK614&lt;0,1.01*AT614,IF($AK614&gt;10,1.1*AT614,(1+$AK614/100)*AT614)))</f>
        <v>0.60604549040000011</v>
      </c>
      <c r="AV614" s="887">
        <f>IF($AK614="n/a",1.03*AU614,IF($AK614&lt;0,1.01*AU614,IF($AK614&gt;10,1.1*AU614,(1+$AK614/100)*AU614)))</f>
        <v>0.62422685511200016</v>
      </c>
      <c r="AW614" s="651">
        <f>SUM(AR614:AV614)</f>
        <v>2.9555220255120007</v>
      </c>
      <c r="AX614" s="748">
        <f>AW614/I614*100</f>
        <v>11.599380005934067</v>
      </c>
      <c r="AY614" s="935">
        <v>0.86</v>
      </c>
      <c r="AZ614" s="873">
        <v>47.28</v>
      </c>
      <c r="BA614" s="873">
        <v>-34.75</v>
      </c>
      <c r="BB614" s="873">
        <v>7.3999999999999995</v>
      </c>
      <c r="BC614" s="873">
        <v>-0.94000000000000006</v>
      </c>
      <c r="BE614" s="624">
        <v>2012</v>
      </c>
      <c r="BF614" s="899">
        <f>IF(BE614&gt;2008,0,IF(BE614&gt;2001,1,IF(BE614&gt;1990,2,IF(BE614&gt;1980,3,IF(BE614&gt;1973,4,IF(BE614&gt;1970,5,IF(BE614&gt;1960,6,IF(BE614&gt;1958,7,IF(BE614&gt;1953,8,9)))))))))</f>
        <v>0</v>
      </c>
      <c r="BG614" s="883">
        <v>1.2</v>
      </c>
    </row>
    <row r="615" spans="1:59" ht="11.25" customHeight="1" x14ac:dyDescent="0.2">
      <c r="A615" s="872" t="s">
        <v>1629</v>
      </c>
      <c r="B615" s="876" t="s">
        <v>1630</v>
      </c>
      <c r="C615" s="933" t="s">
        <v>123</v>
      </c>
      <c r="D615" s="933" t="s">
        <v>4177</v>
      </c>
      <c r="E615" s="733">
        <v>11</v>
      </c>
      <c r="F615" s="1158">
        <v>321</v>
      </c>
      <c r="G615" s="1127" t="s">
        <v>106</v>
      </c>
      <c r="H615" s="1127" t="s">
        <v>106</v>
      </c>
      <c r="I615" s="875">
        <v>150.05000000000001</v>
      </c>
      <c r="J615" s="651">
        <f>(M615/I615)*100</f>
        <v>1.6527824058647116</v>
      </c>
      <c r="K615" s="878">
        <v>0.62</v>
      </c>
      <c r="L615" s="888">
        <v>4</v>
      </c>
      <c r="M615" s="642">
        <f>K615*L615</f>
        <v>2.48</v>
      </c>
      <c r="N615" s="871" t="s">
        <v>248</v>
      </c>
      <c r="O615" s="734">
        <v>0.57999999999999996</v>
      </c>
      <c r="P615" s="862">
        <v>44069</v>
      </c>
      <c r="Q615" s="862">
        <v>44084</v>
      </c>
      <c r="R615" s="642">
        <f>(K615-O615)/O615*100</f>
        <v>6.8965517241379377</v>
      </c>
      <c r="S615" s="701">
        <f>IF(INDEX(Historical!$D$7:$D$1254,MATCH(B615,Historical!$B$7:$B$1278,0))=0,"n/a",(INDEX(Historical!$C$7:$C$1256,MATCH(B615,Historical!$B$7:$B$1278,0))/INDEX(Historical!$D$7:$D$1254,MATCH(B615,Historical!$B$7:$B$1278,0))-1)*100)</f>
        <v>4.6296296296296058</v>
      </c>
      <c r="T615" s="701">
        <f>IF(INDEX(Historical!$F$7:$F$1247,MATCH(B615,Historical!$B$7:$B$1278,0))=0,"n/a",((INDEX(Historical!$C$7:$C$1256,MATCH(B615,Historical!$B$7:$B$1278,0))/INDEX(Historical!$F$7:$F$1247,MATCH(B615,Historical!$B$7:$B$1278,0)))^(1/3)-1)*100)</f>
        <v>5.2209543239575495</v>
      </c>
      <c r="U615" s="701">
        <f>IF(INDEX(Historical!$H$7:$H$1247,MATCH(B615,Historical!$B$7:$B$1278,0))=0,"n/a",((INDEX(Historical!$C$7:$C$1256,MATCH(B615,Historical!$B$7:$B$1278,0))/INDEX(Historical!$H$7:$H$1247,MATCH(B615,Historical!$B$7:$B$1278,0)))^(1/5)-1)*100)</f>
        <v>4.9498969174062823</v>
      </c>
      <c r="V615" s="701">
        <f>IF(INDEX(Historical!$O$7:$O$1247,MATCH(B615,Historical!$B$7:$B$1278,0))=0,"n/a",((INDEX(Historical!$C$7:$C$1256,MATCH(B615,Historical!$B$7:$B$1278,0))/INDEX(Historical!$O$7:$O$1247,MATCH(B615,Historical!$B$7:$B$1278,0)))^(1/10)-1)*100)</f>
        <v>16.282361633785158</v>
      </c>
      <c r="W615" s="702">
        <f>IF(OR(U615&lt;=0,U615="n/a",V615&lt;=0,V615="n/a"),"n/a",U615/V615)</f>
        <v>0.30400362236983314</v>
      </c>
      <c r="X615" s="703">
        <f>IF(OR(AJ615&lt;=0,AJ615="n/a",U615&lt;=0,U615="n/a"),"n/a",U615/AJ615)</f>
        <v>0.18131490539949752</v>
      </c>
      <c r="Y615" s="664"/>
      <c r="Z615" s="651">
        <f>IF(OR(AC615&lt;0.01,AC615="n/a"),"n/a",M615/AC615*100)</f>
        <v>43.20557491289199</v>
      </c>
      <c r="AA615" s="887">
        <f>IF(OR(AC615&lt;0.01,AC615="n/a"),"n/a",I615/AC615)</f>
        <v>26.141114982578397</v>
      </c>
      <c r="AB615" s="888">
        <v>9</v>
      </c>
      <c r="AC615" s="866">
        <v>5.74</v>
      </c>
      <c r="AD615" s="866">
        <v>2.59</v>
      </c>
      <c r="AE615" s="866">
        <v>2.21</v>
      </c>
      <c r="AF615" s="866">
        <v>8.35</v>
      </c>
      <c r="AG615" s="866">
        <v>41.6</v>
      </c>
      <c r="AH615" s="866">
        <v>415.59999999999997</v>
      </c>
      <c r="AI615" s="866">
        <v>6.75</v>
      </c>
      <c r="AJ615" s="866">
        <v>27.3</v>
      </c>
      <c r="AK615" s="866">
        <v>10.100000000000001</v>
      </c>
      <c r="AL615" s="879">
        <v>8260</v>
      </c>
      <c r="AM615" s="874">
        <v>26.8</v>
      </c>
      <c r="AN615" s="866">
        <v>1.72</v>
      </c>
      <c r="AO615" s="740">
        <f>IF(U615="n/a","n/a",IF(AA615&lt;0,"n/a",IF(AA615="n/a","n/a",J615+U615-AA615)))</f>
        <v>-19.538435659307403</v>
      </c>
      <c r="AP615" s="741">
        <f>IF(U615="n/a","n/a",J615+U615)</f>
        <v>6.6026793232709942</v>
      </c>
      <c r="AQ615" s="889">
        <f>IF(OR(AC615&lt;0.01,AF615="n/a"),"n/a",(I615/SQRT(22.5*AC615*(I615/AF615))-1)*100)</f>
        <v>211.46842900794906</v>
      </c>
      <c r="AR615" s="651">
        <f>INDEX(Historical!$C$7:$C$1256,MATCH(B615,Historical!$B$7:$B$1278,0))*IF(AH615="n/a",1.03,IF(AH615&lt;0,1.01,IF(AH615&gt;10,1.1,(1+AH615/100))))</f>
        <v>2.4859999999999998</v>
      </c>
      <c r="AS615" s="887">
        <f>IF($AI615="n/a",1.03*AR615,IF($AI615&lt;0,1.01*AR615,IF($AI615&gt;10,1.1*AR615,(1+$AI615/100)*AR615)))</f>
        <v>2.6538049999999993</v>
      </c>
      <c r="AT615" s="887">
        <f>IF($AK615="n/a",1.03*AS615,IF($AK615&lt;0,1.01*AS615,IF($AK615&gt;10,1.1*AS615,(1+$AK615/100)*AS615)))</f>
        <v>2.9191854999999993</v>
      </c>
      <c r="AU615" s="887">
        <f>IF($AK615="n/a",1.03*AT615,IF($AK615&lt;0,1.01*AT615,IF($AK615&gt;10,1.1*AT615,(1+$AK615/100)*AT615)))</f>
        <v>3.2111040499999994</v>
      </c>
      <c r="AV615" s="887">
        <f>IF($AK615="n/a",1.03*AU615,IF($AK615&lt;0,1.01*AU615,IF($AK615&gt;10,1.1*AU615,(1+$AK615/100)*AU615)))</f>
        <v>3.5322144549999996</v>
      </c>
      <c r="AW615" s="651">
        <f>SUM(AR615:AV615)</f>
        <v>14.802309004999998</v>
      </c>
      <c r="AX615" s="748">
        <f>AW615/I615*100</f>
        <v>9.864917697434187</v>
      </c>
      <c r="AY615" s="935">
        <v>1.08</v>
      </c>
      <c r="AZ615" s="873">
        <v>101.92000000000002</v>
      </c>
      <c r="BA615" s="873">
        <v>-12.659999999999998</v>
      </c>
      <c r="BB615" s="873">
        <v>-5.6099999999999994</v>
      </c>
      <c r="BC615" s="873">
        <v>13.11</v>
      </c>
      <c r="BE615" s="624">
        <v>2010</v>
      </c>
      <c r="BF615" s="899">
        <f>IF(BE615&gt;2008,0,IF(BE615&gt;2001,1,IF(BE615&gt;1990,2,IF(BE615&gt;1980,3,IF(BE615&gt;1973,4,IF(BE615&gt;1970,5,IF(BE615&gt;1960,6,IF(BE615&gt;1958,7,IF(BE615&gt;1953,8,9)))))))))</f>
        <v>0</v>
      </c>
      <c r="BG615" s="883">
        <v>9</v>
      </c>
    </row>
    <row r="616" spans="1:59" ht="11.25" customHeight="1" x14ac:dyDescent="0.2">
      <c r="A616" s="882" t="s">
        <v>4551</v>
      </c>
      <c r="B616" s="876" t="s">
        <v>4079</v>
      </c>
      <c r="C616" s="933" t="s">
        <v>108</v>
      </c>
      <c r="D616" s="933" t="s">
        <v>4341</v>
      </c>
      <c r="E616" s="733">
        <v>6</v>
      </c>
      <c r="F616" s="1158">
        <v>690</v>
      </c>
      <c r="G616" s="1182" t="s">
        <v>106</v>
      </c>
      <c r="H616" s="1182" t="s">
        <v>106</v>
      </c>
      <c r="I616" s="875">
        <v>18.010000000000002</v>
      </c>
      <c r="J616" s="651">
        <f>(M616/I616)*100</f>
        <v>3.7756801776790674</v>
      </c>
      <c r="K616" s="878">
        <v>0.17</v>
      </c>
      <c r="L616" s="888">
        <v>4</v>
      </c>
      <c r="M616" s="642">
        <f>K616*L616</f>
        <v>0.68</v>
      </c>
      <c r="N616" s="871" t="s">
        <v>318</v>
      </c>
      <c r="O616" s="734">
        <v>0.15</v>
      </c>
      <c r="P616" s="862">
        <v>43903</v>
      </c>
      <c r="Q616" s="862">
        <v>43921</v>
      </c>
      <c r="R616" s="642">
        <f>(K616-O616)/O616*100</f>
        <v>13.333333333333346</v>
      </c>
      <c r="S616" s="701">
        <f>IF(INDEX(Historical!$D$7:$D$1254,MATCH(B616,Historical!$B$7:$B$1278,0))=0,"n/a",(INDEX(Historical!$C$7:$C$1256,MATCH(B616,Historical!$B$7:$B$1278,0))/INDEX(Historical!$D$7:$D$1254,MATCH(B616,Historical!$B$7:$B$1278,0))-1)*100)</f>
        <v>11.32075471698113</v>
      </c>
      <c r="T616" s="701">
        <f>IF(INDEX(Historical!$F$7:$F$1247,MATCH(B616,Historical!$B$7:$B$1278,0))=0,"n/a",((INDEX(Historical!$C$7:$C$1256,MATCH(B616,Historical!$B$7:$B$1278,0))/INDEX(Historical!$F$7:$F$1247,MATCH(B616,Historical!$B$7:$B$1278,0)))^(1/3)-1)*100)</f>
        <v>13.831905748125251</v>
      </c>
      <c r="U616" s="701" t="str">
        <f>IF(INDEX(Historical!$H$7:$H$1247,MATCH(B616,Historical!$B$7:$B$1278,0))=0,"n/a",((INDEX(Historical!$C$7:$C$1256,MATCH(B616,Historical!$B$7:$B$1278,0))/INDEX(Historical!$H$7:$H$1247,MATCH(B616,Historical!$B$7:$B$1278,0)))^(1/5)-1)*100)</f>
        <v>n/a</v>
      </c>
      <c r="V616" s="701">
        <f>IF(INDEX(Historical!$O$7:$O$1247,MATCH(B616,Historical!$B$7:$B$1278,0))=0,"n/a",((INDEX(Historical!$C$7:$C$1256,MATCH(B616,Historical!$B$7:$B$1278,0))/INDEX(Historical!$O$7:$O$1247,MATCH(B616,Historical!$B$7:$B$1278,0)))^(1/10)-1)*100)</f>
        <v>25.681129806505474</v>
      </c>
      <c r="W616" s="702" t="str">
        <f>IF(OR(U616&lt;=0,U616="n/a",V616&lt;=0,V616="n/a"),"n/a",U616/V616)</f>
        <v>n/a</v>
      </c>
      <c r="X616" s="703" t="str">
        <f>IF(OR(AJ616&lt;=0,AJ616="n/a",U616&lt;=0,U616="n/a"),"n/a",U616/AJ616)</f>
        <v>n/a</v>
      </c>
      <c r="Y616" s="877"/>
      <c r="Z616" s="651">
        <f>IF(OR(AC616&lt;0.01,AC616="n/a"),"n/a",M616/AC616*100)</f>
        <v>29.824561403508774</v>
      </c>
      <c r="AA616" s="887">
        <f>IF(OR(AC616&lt;0.01,AC616="n/a"),"n/a",I616/AC616)</f>
        <v>7.8991228070175454</v>
      </c>
      <c r="AB616" s="888">
        <v>12</v>
      </c>
      <c r="AC616" s="866">
        <v>2.2799999999999998</v>
      </c>
      <c r="AD616" s="866">
        <v>0.99</v>
      </c>
      <c r="AE616" s="866">
        <v>2.0699999999999998</v>
      </c>
      <c r="AF616" s="866">
        <v>0.88</v>
      </c>
      <c r="AG616" s="866">
        <v>11.600000000000001</v>
      </c>
      <c r="AH616" s="866">
        <v>12.2</v>
      </c>
      <c r="AI616" s="866">
        <v>22.13</v>
      </c>
      <c r="AJ616" s="866">
        <v>16.7</v>
      </c>
      <c r="AK616" s="866">
        <v>8</v>
      </c>
      <c r="AL616" s="879">
        <v>231.43</v>
      </c>
      <c r="AM616" s="873">
        <v>4.7</v>
      </c>
      <c r="AN616" s="866">
        <v>7.0000000000000007E-2</v>
      </c>
      <c r="AO616" s="740" t="str">
        <f>IF(U616="n/a","n/a",IF(AA616&lt;0,"n/a",IF(AA616="n/a","n/a",J616+U616-AA616)))</f>
        <v>n/a</v>
      </c>
      <c r="AP616" s="741" t="str">
        <f>IF(U616="n/a","n/a",J616+U616)</f>
        <v>n/a</v>
      </c>
      <c r="AQ616" s="889">
        <f>IF(OR(AC616&lt;0.01,AF616="n/a"),"n/a",(I616/SQRT(22.5*AC616*(I616/AF616))-1)*100)</f>
        <v>-44.417316564817142</v>
      </c>
      <c r="AR616" s="651">
        <f>INDEX(Historical!$C$7:$C$1256,MATCH(B616,Historical!$B$7:$B$1278,0))*IF(AH616="n/a",1.03,IF(AH616&lt;0,1.01,IF(AH616&gt;10,1.1,(1+AH616/100))))</f>
        <v>0.64900000000000002</v>
      </c>
      <c r="AS616" s="887">
        <f>IF($AI616="n/a",1.03*AR616,IF($AI616&lt;0,1.01*AR616,IF($AI616&gt;10,1.1*AR616,(1+$AI616/100)*AR616)))</f>
        <v>0.71390000000000009</v>
      </c>
      <c r="AT616" s="887">
        <f>IF($AK616="n/a",1.03*AS616,IF($AK616&lt;0,1.01*AS616,IF($AK616&gt;10,1.1*AS616,(1+$AK616/100)*AS616)))</f>
        <v>0.77101200000000014</v>
      </c>
      <c r="AU616" s="887">
        <f>IF($AK616="n/a",1.03*AT616,IF($AK616&lt;0,1.01*AT616,IF($AK616&gt;10,1.1*AT616,(1+$AK616/100)*AT616)))</f>
        <v>0.83269296000000026</v>
      </c>
      <c r="AV616" s="887">
        <f>IF($AK616="n/a",1.03*AU616,IF($AK616&lt;0,1.01*AU616,IF($AK616&gt;10,1.1*AU616,(1+$AK616/100)*AU616)))</f>
        <v>0.8993083968000003</v>
      </c>
      <c r="AW616" s="651">
        <f>SUM(AR616:AV616)</f>
        <v>3.865913356800001</v>
      </c>
      <c r="AX616" s="748">
        <f>AW616/I616*100</f>
        <v>21.465371220433095</v>
      </c>
      <c r="AY616" s="935">
        <v>0.49</v>
      </c>
      <c r="AZ616" s="873">
        <v>33.61</v>
      </c>
      <c r="BA616" s="873">
        <v>-35.29</v>
      </c>
      <c r="BB616" s="873">
        <v>12.5</v>
      </c>
      <c r="BC616" s="873">
        <v>1.04</v>
      </c>
      <c r="BE616" s="624">
        <v>2015</v>
      </c>
      <c r="BF616" s="899">
        <f>IF(BE616&gt;2008,0,IF(BE616&gt;2001,1,IF(BE616&gt;1990,2,IF(BE616&gt;1980,3,IF(BE616&gt;1973,4,IF(BE616&gt;1970,5,IF(BE616&gt;1960,6,IF(BE616&gt;1958,7,IF(BE616&gt;1953,8,9)))))))))</f>
        <v>0</v>
      </c>
      <c r="BG616" s="883">
        <v>1.2</v>
      </c>
    </row>
    <row r="617" spans="1:59" s="774" customFormat="1" ht="11.25" customHeight="1" x14ac:dyDescent="0.2">
      <c r="A617" s="646" t="s">
        <v>1655</v>
      </c>
      <c r="B617" s="782" t="s">
        <v>1656</v>
      </c>
      <c r="C617" s="933" t="s">
        <v>112</v>
      </c>
      <c r="D617" s="933" t="s">
        <v>211</v>
      </c>
      <c r="E617" s="756">
        <v>10</v>
      </c>
      <c r="F617" s="1158">
        <v>340</v>
      </c>
      <c r="G617" s="1181" t="s">
        <v>37</v>
      </c>
      <c r="H617" s="1181" t="s">
        <v>37</v>
      </c>
      <c r="I617" s="757">
        <v>157.53</v>
      </c>
      <c r="J617" s="758">
        <f>(M617/I617)*100</f>
        <v>2.7423347933726911</v>
      </c>
      <c r="K617" s="759">
        <v>1.08</v>
      </c>
      <c r="L617" s="760">
        <v>4</v>
      </c>
      <c r="M617" s="761">
        <f>K617*L617</f>
        <v>4.32</v>
      </c>
      <c r="N617" s="762" t="s">
        <v>248</v>
      </c>
      <c r="O617" s="763">
        <v>0.95</v>
      </c>
      <c r="P617" s="778">
        <v>43787</v>
      </c>
      <c r="Q617" s="778">
        <v>43808</v>
      </c>
      <c r="R617" s="761">
        <f>(K617-O617)/O617*100</f>
        <v>13.684210526315802</v>
      </c>
      <c r="S617" s="701">
        <f>IF(INDEX(Historical!$D$7:$D$1254,MATCH(B617,Historical!$B$7:$B$1278,0))=0,"n/a",(INDEX(Historical!$C$7:$C$1256,MATCH(B617,Historical!$B$7:$B$1278,0))/INDEX(Historical!$D$7:$D$1254,MATCH(B617,Historical!$B$7:$B$1278,0))-1)*100)</f>
        <v>15.249266862170096</v>
      </c>
      <c r="T617" s="701">
        <f>IF(INDEX(Historical!$F$7:$F$1247,MATCH(B617,Historical!$B$7:$B$1278,0))=0,"n/a",((INDEX(Historical!$C$7:$C$1256,MATCH(B617,Historical!$B$7:$B$1278,0))/INDEX(Historical!$F$7:$F$1247,MATCH(B617,Historical!$B$7:$B$1278,0)))^(1/3)-1)*100)</f>
        <v>15.660822909361549</v>
      </c>
      <c r="U617" s="701">
        <f>IF(INDEX(Historical!$H$7:$H$1247,MATCH(B617,Historical!$B$7:$B$1278,0))=0,"n/a",((INDEX(Historical!$C$7:$C$1256,MATCH(B617,Historical!$B$7:$B$1278,0))/INDEX(Historical!$H$7:$H$1247,MATCH(B617,Historical!$B$7:$B$1278,0)))^(1/5)-1)*100)</f>
        <v>16.263706552639732</v>
      </c>
      <c r="V617" s="701">
        <f>IF(INDEX(Historical!$O$7:$O$1247,MATCH(B617,Historical!$B$7:$B$1278,0))=0,"n/a",((INDEX(Historical!$C$7:$C$1256,MATCH(B617,Historical!$B$7:$B$1278,0))/INDEX(Historical!$O$7:$O$1247,MATCH(B617,Historical!$B$7:$B$1278,0)))^(1/10)-1)*100)</f>
        <v>12.595525048655865</v>
      </c>
      <c r="W617" s="702">
        <f>IF(OR(U617&lt;=0,U617="n/a",V617&lt;=0,V617="n/a"),"n/a",U617/V617)</f>
        <v>1.2912289475677965</v>
      </c>
      <c r="X617" s="703">
        <f>IF(OR(AJ617&lt;=0,AJ617="n/a",U617&lt;=0,U617="n/a"),"n/a",U617/AJ617)</f>
        <v>1.3900603891145069</v>
      </c>
      <c r="Y617" s="782"/>
      <c r="Z617" s="758">
        <f>IF(OR(AC617&lt;0.01,AC617="n/a"),"n/a",M617/AC617*100)</f>
        <v>40.411599625818525</v>
      </c>
      <c r="AA617" s="766">
        <f>IF(OR(AC617&lt;0.01,AC617="n/a"),"n/a",I617/AC617)</f>
        <v>14.736202057998129</v>
      </c>
      <c r="AB617" s="760">
        <v>12</v>
      </c>
      <c r="AC617" s="767">
        <v>10.69</v>
      </c>
      <c r="AD617" s="767">
        <v>1.47</v>
      </c>
      <c r="AE617" s="767">
        <v>2.25</v>
      </c>
      <c r="AF617" s="767">
        <v>2.36</v>
      </c>
      <c r="AG617" s="767">
        <v>17</v>
      </c>
      <c r="AH617" s="767">
        <v>4</v>
      </c>
      <c r="AI617" s="767">
        <v>10.67</v>
      </c>
      <c r="AJ617" s="767">
        <v>11.700000000000001</v>
      </c>
      <c r="AK617" s="767">
        <v>10</v>
      </c>
      <c r="AL617" s="768">
        <v>8580</v>
      </c>
      <c r="AM617" s="769">
        <v>1</v>
      </c>
      <c r="AN617" s="767">
        <v>0.4</v>
      </c>
      <c r="AO617" s="770">
        <f>IF(U617="n/a","n/a",IF(AA617&lt;0,"n/a",IF(AA617="n/a","n/a",J617+U617-AA617)))</f>
        <v>4.2698392880142944</v>
      </c>
      <c r="AP617" s="771">
        <f>IF(U617="n/a","n/a",J617+U617)</f>
        <v>19.006041346012424</v>
      </c>
      <c r="AQ617" s="772">
        <f>IF(OR(AC617&lt;0.01,AF617="n/a"),"n/a",(I617/SQRT(22.5*AC617*(I617/AF617))-1)*100)</f>
        <v>24.324730456397205</v>
      </c>
      <c r="AR617" s="651">
        <f>INDEX(Historical!$C$7:$C$1256,MATCH(B617,Historical!$B$7:$B$1278,0))*IF(AH617="n/a",1.03,IF(AH617&lt;0,1.01,IF(AH617&gt;10,1.1,(1+AH617/100))))</f>
        <v>4.0872000000000002</v>
      </c>
      <c r="AS617" s="766">
        <f>IF($AI617="n/a",1.03*AR617,IF($AI617&lt;0,1.01*AR617,IF($AI617&gt;10,1.1*AR617,(1+$AI617/100)*AR617)))</f>
        <v>4.4959200000000008</v>
      </c>
      <c r="AT617" s="766">
        <f>IF($AK617="n/a",1.03*AS617,IF($AK617&lt;0,1.01*AS617,IF($AK617&gt;10,1.1*AS617,(1+$AK617/100)*AS617)))</f>
        <v>4.9455120000000017</v>
      </c>
      <c r="AU617" s="766">
        <f>IF($AK617="n/a",1.03*AT617,IF($AK617&lt;0,1.01*AT617,IF($AK617&gt;10,1.1*AT617,(1+$AK617/100)*AT617)))</f>
        <v>5.4400632000000027</v>
      </c>
      <c r="AV617" s="766">
        <f>IF($AK617="n/a",1.03*AU617,IF($AK617&lt;0,1.01*AU617,IF($AK617&gt;10,1.1*AU617,(1+$AK617/100)*AU617)))</f>
        <v>5.9840695200000038</v>
      </c>
      <c r="AW617" s="758">
        <f>SUM(AR617:AV617)</f>
        <v>24.952764720000012</v>
      </c>
      <c r="AX617" s="773">
        <f>AW617/I617*100</f>
        <v>15.840008074652454</v>
      </c>
      <c r="AY617" s="936">
        <v>1.37</v>
      </c>
      <c r="AZ617" s="769">
        <v>73.64</v>
      </c>
      <c r="BA617" s="769">
        <v>-8.74</v>
      </c>
      <c r="BB617" s="769">
        <v>3.7699999999999996</v>
      </c>
      <c r="BC617" s="769">
        <v>12.18</v>
      </c>
      <c r="BD617" s="909"/>
      <c r="BE617" s="624">
        <v>2011</v>
      </c>
      <c r="BF617" s="899">
        <f>IF(BE617&gt;2008,0,IF(BE617&gt;2001,1,IF(BE617&gt;1990,2,IF(BE617&gt;1980,3,IF(BE617&gt;1973,4,IF(BE617&gt;1970,5,IF(BE617&gt;1960,6,IF(BE617&gt;1958,7,IF(BE617&gt;1953,8,9)))))))))</f>
        <v>0</v>
      </c>
      <c r="BG617" s="825">
        <v>10</v>
      </c>
    </row>
    <row r="618" spans="1:59" ht="11.25" customHeight="1" x14ac:dyDescent="0.2">
      <c r="A618" s="872" t="s">
        <v>2838</v>
      </c>
      <c r="B618" s="876" t="s">
        <v>2839</v>
      </c>
      <c r="C618" s="933" t="s">
        <v>108</v>
      </c>
      <c r="D618" s="933" t="s">
        <v>4341</v>
      </c>
      <c r="E618" s="733">
        <v>7</v>
      </c>
      <c r="F618" s="1158">
        <v>628</v>
      </c>
      <c r="G618" s="1140" t="s">
        <v>115</v>
      </c>
      <c r="H618" s="1140" t="s">
        <v>115</v>
      </c>
      <c r="I618" s="875">
        <v>26</v>
      </c>
      <c r="J618" s="651">
        <f>(M618/I618)*100</f>
        <v>5.0769230769230775</v>
      </c>
      <c r="K618" s="878">
        <v>0.33</v>
      </c>
      <c r="L618" s="888">
        <v>4</v>
      </c>
      <c r="M618" s="642">
        <f>K618*L618</f>
        <v>1.32</v>
      </c>
      <c r="N618" s="871" t="s">
        <v>163</v>
      </c>
      <c r="O618" s="734">
        <v>0.3</v>
      </c>
      <c r="P618" s="862">
        <v>43908</v>
      </c>
      <c r="Q618" s="862">
        <v>43922</v>
      </c>
      <c r="R618" s="642">
        <f>(K618-O618)/O618*100</f>
        <v>10.000000000000009</v>
      </c>
      <c r="S618" s="701">
        <f>IF(INDEX(Historical!$D$7:$D$1254,MATCH(B618,Historical!$B$7:$B$1278,0))=0,"n/a",(INDEX(Historical!$C$7:$C$1256,MATCH(B618,Historical!$B$7:$B$1278,0))/INDEX(Historical!$D$7:$D$1254,MATCH(B618,Historical!$B$7:$B$1278,0))-1)*100)</f>
        <v>27.777777777777768</v>
      </c>
      <c r="T618" s="701">
        <f>IF(INDEX(Historical!$F$7:$F$1247,MATCH(B618,Historical!$B$7:$B$1278,0))=0,"n/a",((INDEX(Historical!$C$7:$C$1256,MATCH(B618,Historical!$B$7:$B$1278,0))/INDEX(Historical!$F$7:$F$1247,MATCH(B618,Historical!$B$7:$B$1278,0)))^(1/3)-1)*100)</f>
        <v>33.809064469270034</v>
      </c>
      <c r="U618" s="701">
        <f>IF(INDEX(Historical!$H$7:$H$1247,MATCH(B618,Historical!$B$7:$B$1278,0))=0,"n/a",((INDEX(Historical!$C$7:$C$1256,MATCH(B618,Historical!$B$7:$B$1278,0))/INDEX(Historical!$H$7:$H$1247,MATCH(B618,Historical!$B$7:$B$1278,0)))^(1/5)-1)*100)</f>
        <v>48.35957192139697</v>
      </c>
      <c r="V618" s="701">
        <f>IF(INDEX(Historical!$O$7:$O$1247,MATCH(B618,Historical!$B$7:$B$1278,0))=0,"n/a",((INDEX(Historical!$C$7:$C$1256,MATCH(B618,Historical!$B$7:$B$1278,0))/INDEX(Historical!$O$7:$O$1247,MATCH(B618,Historical!$B$7:$B$1278,0)))^(1/10)-1)*100)</f>
        <v>29.016582303751505</v>
      </c>
      <c r="W618" s="702">
        <f>IF(OR(U618&lt;=0,U618="n/a",V618&lt;=0,V618="n/a"),"n/a",U618/V618)</f>
        <v>1.6666184671633311</v>
      </c>
      <c r="X618" s="703">
        <f>IF(OR(AJ618&lt;=0,AJ618="n/a",U618&lt;=0,U618="n/a"),"n/a",U618/AJ618)</f>
        <v>2.291922839876634</v>
      </c>
      <c r="Y618" s="664"/>
      <c r="Z618" s="651">
        <f>IF(OR(AC618&lt;0.01,AC618="n/a"),"n/a",M618/AC618*100)</f>
        <v>57.641921397379917</v>
      </c>
      <c r="AA618" s="887">
        <f>IF(OR(AC618&lt;0.01,AC618="n/a"),"n/a",I618/AC618)</f>
        <v>11.353711790393012</v>
      </c>
      <c r="AB618" s="888">
        <v>12</v>
      </c>
      <c r="AC618" s="866">
        <v>2.29</v>
      </c>
      <c r="AD618" s="866">
        <v>1.42</v>
      </c>
      <c r="AE618" s="866">
        <v>2.02</v>
      </c>
      <c r="AF618" s="866">
        <v>0.85</v>
      </c>
      <c r="AG618" s="866">
        <v>10.199999999999999</v>
      </c>
      <c r="AH618" s="866">
        <v>2.4</v>
      </c>
      <c r="AI618" s="866">
        <v>31.6</v>
      </c>
      <c r="AJ618" s="866">
        <v>21.099999999999998</v>
      </c>
      <c r="AK618" s="866">
        <v>8</v>
      </c>
      <c r="AL618" s="879">
        <v>3790</v>
      </c>
      <c r="AM618" s="873">
        <v>0.6</v>
      </c>
      <c r="AN618" s="866">
        <v>0.52</v>
      </c>
      <c r="AO618" s="740">
        <f>IF(U618="n/a","n/a",IF(AA618&lt;0,"n/a",IF(AA618="n/a","n/a",J618+U618-AA618)))</f>
        <v>42.082783207927037</v>
      </c>
      <c r="AP618" s="741">
        <f>IF(U618="n/a","n/a",J618+U618)</f>
        <v>53.43649499832005</v>
      </c>
      <c r="AQ618" s="889">
        <f>IF(OR(AC618&lt;0.01,AF618="n/a"),"n/a",(I618/SQRT(22.5*AC618*(I618/AF618))-1)*100)</f>
        <v>-34.508168374185566</v>
      </c>
      <c r="AR618" s="651">
        <f>INDEX(Historical!$C$7:$C$1256,MATCH(B618,Historical!$B$7:$B$1278,0))*IF(AH618="n/a",1.03,IF(AH618&lt;0,1.01,IF(AH618&gt;10,1.1,(1+AH618/100))))</f>
        <v>1.1776</v>
      </c>
      <c r="AS618" s="887">
        <f>IF($AI618="n/a",1.03*AR618,IF($AI618&lt;0,1.01*AR618,IF($AI618&gt;10,1.1*AR618,(1+$AI618/100)*AR618)))</f>
        <v>1.2953600000000001</v>
      </c>
      <c r="AT618" s="887">
        <f>IF($AK618="n/a",1.03*AS618,IF($AK618&lt;0,1.01*AS618,IF($AK618&gt;10,1.1*AS618,(1+$AK618/100)*AS618)))</f>
        <v>1.3989888000000001</v>
      </c>
      <c r="AU618" s="887">
        <f>IF($AK618="n/a",1.03*AT618,IF($AK618&lt;0,1.01*AT618,IF($AK618&gt;10,1.1*AT618,(1+$AK618/100)*AT618)))</f>
        <v>1.5109079040000002</v>
      </c>
      <c r="AV618" s="887">
        <f>IF($AK618="n/a",1.03*AU618,IF($AK618&lt;0,1.01*AU618,IF($AK618&gt;10,1.1*AU618,(1+$AK618/100)*AU618)))</f>
        <v>1.6317805363200004</v>
      </c>
      <c r="AW618" s="651">
        <f>SUM(AR618:AV618)</f>
        <v>7.0146372403200008</v>
      </c>
      <c r="AX618" s="748">
        <f>AW618/I618*100</f>
        <v>26.97937400123077</v>
      </c>
      <c r="AY618" s="935">
        <v>1.77</v>
      </c>
      <c r="AZ618" s="873">
        <v>138.31</v>
      </c>
      <c r="BA618" s="873">
        <v>-35.520000000000003</v>
      </c>
      <c r="BB618" s="873">
        <v>14.02</v>
      </c>
      <c r="BC618" s="873">
        <v>13.4</v>
      </c>
      <c r="BE618" s="624">
        <v>2014</v>
      </c>
      <c r="BF618" s="899">
        <f>IF(BE618&gt;2008,0,IF(BE618&gt;2001,1,IF(BE618&gt;1990,2,IF(BE618&gt;1980,3,IF(BE618&gt;1973,4,IF(BE618&gt;1970,5,IF(BE618&gt;1960,6,IF(BE618&gt;1958,7,IF(BE618&gt;1953,8,9)))))))))</f>
        <v>0</v>
      </c>
      <c r="BG618" s="883">
        <v>0.89999999999999991</v>
      </c>
    </row>
    <row r="619" spans="1:59" ht="11.25" customHeight="1" x14ac:dyDescent="0.2">
      <c r="A619" s="864" t="s">
        <v>789</v>
      </c>
      <c r="B619" s="876" t="s">
        <v>790</v>
      </c>
      <c r="C619" s="933" t="s">
        <v>131</v>
      </c>
      <c r="D619" s="933" t="s">
        <v>4332</v>
      </c>
      <c r="E619" s="733">
        <v>20</v>
      </c>
      <c r="F619" s="1158">
        <v>165</v>
      </c>
      <c r="G619" s="1182" t="s">
        <v>37</v>
      </c>
      <c r="H619" s="1182" t="s">
        <v>115</v>
      </c>
      <c r="I619" s="875">
        <v>57.45</v>
      </c>
      <c r="J619" s="651">
        <f>(M619/I619)*100</f>
        <v>4.456048738033072</v>
      </c>
      <c r="K619" s="878">
        <v>0.64</v>
      </c>
      <c r="L619" s="888">
        <v>4</v>
      </c>
      <c r="M619" s="642">
        <f>K619*L619</f>
        <v>2.56</v>
      </c>
      <c r="N619" s="871" t="s">
        <v>791</v>
      </c>
      <c r="O619" s="734">
        <v>0.62</v>
      </c>
      <c r="P619" s="862">
        <v>43966</v>
      </c>
      <c r="Q619" s="862">
        <v>43990</v>
      </c>
      <c r="R619" s="642">
        <f>(K619-O619)/O619*100</f>
        <v>3.2258064516129057</v>
      </c>
      <c r="S619" s="701">
        <f>IF(INDEX(Historical!$D$7:$D$1254,MATCH(B619,Historical!$B$7:$B$1278,0))=0,"n/a",(INDEX(Historical!$C$7:$C$1256,MATCH(B619,Historical!$B$7:$B$1278,0))/INDEX(Historical!$D$7:$D$1254,MATCH(B619,Historical!$B$7:$B$1278,0))-1)*100)</f>
        <v>3.3613445378151363</v>
      </c>
      <c r="T619" s="701">
        <f>IF(INDEX(Historical!$F$7:$F$1247,MATCH(B619,Historical!$B$7:$B$1278,0))=0,"n/a",((INDEX(Historical!$C$7:$C$1256,MATCH(B619,Historical!$B$7:$B$1278,0))/INDEX(Historical!$F$7:$F$1247,MATCH(B619,Historical!$B$7:$B$1278,0)))^(1/3)-1)*100)</f>
        <v>3.4422072990857977</v>
      </c>
      <c r="U619" s="701">
        <f>IF(INDEX(Historical!$H$7:$H$1247,MATCH(B619,Historical!$B$7:$B$1278,0))=0,"n/a",((INDEX(Historical!$C$7:$C$1256,MATCH(B619,Historical!$B$7:$B$1278,0))/INDEX(Historical!$H$7:$H$1247,MATCH(B619,Historical!$B$7:$B$1278,0)))^(1/5)-1)*100)</f>
        <v>3.3879726832663826</v>
      </c>
      <c r="V619" s="701">
        <f>IF(INDEX(Historical!$O$7:$O$1247,MATCH(B619,Historical!$B$7:$B$1278,0))=0,"n/a",((INDEX(Historical!$C$7:$C$1256,MATCH(B619,Historical!$B$7:$B$1278,0))/INDEX(Historical!$O$7:$O$1247,MATCH(B619,Historical!$B$7:$B$1278,0)))^(1/10)-1)*100)</f>
        <v>3.568142299544097</v>
      </c>
      <c r="W619" s="702">
        <f>IF(OR(U619&lt;=0,U619="n/a",V619&lt;=0,V619="n/a"),"n/a",U619/V619)</f>
        <v>0.94950604512024794</v>
      </c>
      <c r="X619" s="703">
        <f>IF(OR(AJ619&lt;=0,AJ619="n/a",U619&lt;=0,U619="n/a"),"n/a",U619/AJ619)</f>
        <v>0.2171777361068194</v>
      </c>
      <c r="Y619" s="876"/>
      <c r="Z619" s="651">
        <f>IF(OR(AC619&lt;0.01,AC619="n/a"),"n/a",M619/AC619*100)</f>
        <v>83.934426229508205</v>
      </c>
      <c r="AA619" s="887">
        <f>IF(OR(AC619&lt;0.01,AC619="n/a"),"n/a",I619/AC619)</f>
        <v>18.836065573770494</v>
      </c>
      <c r="AB619" s="888">
        <v>12</v>
      </c>
      <c r="AC619" s="866">
        <v>3.05</v>
      </c>
      <c r="AD619" s="866">
        <v>4.1399999999999997</v>
      </c>
      <c r="AE619" s="866">
        <v>2.94</v>
      </c>
      <c r="AF619" s="866">
        <v>2.2000000000000002</v>
      </c>
      <c r="AG619" s="866">
        <v>11.700000000000001</v>
      </c>
      <c r="AH619" s="866">
        <v>109.89999999999999</v>
      </c>
      <c r="AI619" s="866">
        <v>4.9000000000000004</v>
      </c>
      <c r="AJ619" s="866">
        <v>15.6</v>
      </c>
      <c r="AK619" s="866">
        <v>4.55</v>
      </c>
      <c r="AL619" s="879">
        <v>60390</v>
      </c>
      <c r="AM619" s="873">
        <v>0.13999999999999999</v>
      </c>
      <c r="AN619" s="866">
        <v>1.73</v>
      </c>
      <c r="AO619" s="740">
        <f>IF(U619="n/a","n/a",IF(AA619&lt;0,"n/a",IF(AA619="n/a","n/a",J619+U619-AA619)))</f>
        <v>-10.992044152471038</v>
      </c>
      <c r="AP619" s="741">
        <f>IF(U619="n/a","n/a",J619+U619)</f>
        <v>7.8440214212994546</v>
      </c>
      <c r="AQ619" s="889">
        <f>IF(OR(AC619&lt;0.01,AF619="n/a"),"n/a",(I619/SQRT(22.5*AC619*(I619/AF619))-1)*100)</f>
        <v>35.71103985600368</v>
      </c>
      <c r="AR619" s="651">
        <f>INDEX(Historical!$C$7:$C$1256,MATCH(B619,Historical!$B$7:$B$1278,0))*IF(AH619="n/a",1.03,IF(AH619&lt;0,1.01,IF(AH619&gt;10,1.1,(1+AH619/100))))</f>
        <v>2.706</v>
      </c>
      <c r="AS619" s="887">
        <f>IF($AI619="n/a",1.03*AR619,IF($AI619&lt;0,1.01*AR619,IF($AI619&gt;10,1.1*AR619,(1+$AI619/100)*AR619)))</f>
        <v>2.8385939999999996</v>
      </c>
      <c r="AT619" s="887">
        <f>IF($AK619="n/a",1.03*AS619,IF($AK619&lt;0,1.01*AS619,IF($AK619&gt;10,1.1*AS619,(1+$AK619/100)*AS619)))</f>
        <v>2.9677500269999997</v>
      </c>
      <c r="AU619" s="887">
        <f>IF($AK619="n/a",1.03*AT619,IF($AK619&lt;0,1.01*AT619,IF($AK619&gt;10,1.1*AT619,(1+$AK619/100)*AT619)))</f>
        <v>3.1027826532285001</v>
      </c>
      <c r="AV619" s="887">
        <f>IF($AK619="n/a",1.03*AU619,IF($AK619&lt;0,1.01*AU619,IF($AK619&gt;10,1.1*AU619,(1+$AK619/100)*AU619)))</f>
        <v>3.2439592639503974</v>
      </c>
      <c r="AW619" s="651">
        <f>SUM(AR619:AV619)</f>
        <v>14.859085944178897</v>
      </c>
      <c r="AX619" s="748">
        <f>AW619/I619*100</f>
        <v>25.864379363235678</v>
      </c>
      <c r="AY619" s="935">
        <v>0.42</v>
      </c>
      <c r="AZ619" s="873">
        <v>36.919999999999995</v>
      </c>
      <c r="BA619" s="873">
        <v>-19.2</v>
      </c>
      <c r="BB619" s="873">
        <v>4.1900000000000004</v>
      </c>
      <c r="BC619" s="873">
        <v>0.42</v>
      </c>
      <c r="BE619" s="624">
        <v>2001</v>
      </c>
      <c r="BF619" s="899">
        <f>IF(BE619&gt;2008,0,IF(BE619&gt;2001,1,IF(BE619&gt;1990,2,IF(BE619&gt;1980,3,IF(BE619&gt;1973,4,IF(BE619&gt;1970,5,IF(BE619&gt;1960,6,IF(BE619&gt;1958,7,IF(BE619&gt;1953,8,9)))))))))</f>
        <v>2</v>
      </c>
      <c r="BG619" s="883">
        <v>2.7</v>
      </c>
    </row>
    <row r="620" spans="1:59" ht="11.25" customHeight="1" x14ac:dyDescent="0.2">
      <c r="A620" s="872" t="s">
        <v>1663</v>
      </c>
      <c r="B620" s="876" t="s">
        <v>1664</v>
      </c>
      <c r="C620" s="933" t="s">
        <v>108</v>
      </c>
      <c r="D620" s="933" t="s">
        <v>4341</v>
      </c>
      <c r="E620" s="733">
        <v>8</v>
      </c>
      <c r="F620" s="1158">
        <v>501</v>
      </c>
      <c r="G620" s="1141" t="s">
        <v>106</v>
      </c>
      <c r="H620" s="1141" t="s">
        <v>106</v>
      </c>
      <c r="I620" s="875">
        <v>29.5</v>
      </c>
      <c r="J620" s="651">
        <f>(M620/I620)*100</f>
        <v>3.1186440677966103</v>
      </c>
      <c r="K620" s="878">
        <v>0.23</v>
      </c>
      <c r="L620" s="888">
        <v>4</v>
      </c>
      <c r="M620" s="642">
        <f>K620*L620</f>
        <v>0.92</v>
      </c>
      <c r="N620" s="871" t="s">
        <v>505</v>
      </c>
      <c r="O620" s="734">
        <v>0.22</v>
      </c>
      <c r="P620" s="867">
        <v>43657</v>
      </c>
      <c r="Q620" s="867">
        <v>43672</v>
      </c>
      <c r="R620" s="642">
        <f>(K620-O620)/O620*100</f>
        <v>4.5454545454545494</v>
      </c>
      <c r="S620" s="701">
        <f>IF(INDEX(Historical!$D$7:$D$1254,MATCH(B620,Historical!$B$7:$B$1278,0))=0,"n/a",(INDEX(Historical!$C$7:$C$1256,MATCH(B620,Historical!$B$7:$B$1278,0))/INDEX(Historical!$D$7:$D$1254,MATCH(B620,Historical!$B$7:$B$1278,0))-1)*100)</f>
        <v>4.6511627906976827</v>
      </c>
      <c r="T620" s="701">
        <f>IF(INDEX(Historical!$F$7:$F$1247,MATCH(B620,Historical!$B$7:$B$1278,0))=0,"n/a",((INDEX(Historical!$C$7:$C$1256,MATCH(B620,Historical!$B$7:$B$1278,0))/INDEX(Historical!$F$7:$F$1247,MATCH(B620,Historical!$B$7:$B$1278,0)))^(1/3)-1)*100)</f>
        <v>8.7380373002892142</v>
      </c>
      <c r="U620" s="701">
        <f>IF(INDEX(Historical!$H$7:$H$1247,MATCH(B620,Historical!$B$7:$B$1278,0))=0,"n/a",((INDEX(Historical!$C$7:$C$1256,MATCH(B620,Historical!$B$7:$B$1278,0))/INDEX(Historical!$H$7:$H$1247,MATCH(B620,Historical!$B$7:$B$1278,0)))^(1/5)-1)*100)</f>
        <v>9.9539654079581652</v>
      </c>
      <c r="V620" s="701">
        <f>IF(INDEX(Historical!$O$7:$O$1247,MATCH(B620,Historical!$B$7:$B$1278,0))=0,"n/a",((INDEX(Historical!$C$7:$C$1256,MATCH(B620,Historical!$B$7:$B$1278,0))/INDEX(Historical!$O$7:$O$1247,MATCH(B620,Historical!$B$7:$B$1278,0)))^(1/10)-1)*100)</f>
        <v>9.9049989660291224</v>
      </c>
      <c r="W620" s="702">
        <f>IF(OR(U620&lt;=0,U620="n/a",V620&lt;=0,V620="n/a"),"n/a",U620/V620)</f>
        <v>1.004943608989459</v>
      </c>
      <c r="X620" s="703" t="str">
        <f>IF(OR(AJ620&lt;=0,AJ620="n/a",U620&lt;=0,U620="n/a"),"n/a",U620/AJ620)</f>
        <v>n/a</v>
      </c>
      <c r="Y620" s="877"/>
      <c r="Z620" s="651" t="str">
        <f>IF(OR(AC620&lt;0.01,AC620="n/a"),"n/a",M620/AC620*100)</f>
        <v>n/a</v>
      </c>
      <c r="AA620" s="887" t="str">
        <f>IF(OR(AC620&lt;0.01,AC620="n/a"),"n/a",I620/AC620)</f>
        <v>n/a</v>
      </c>
      <c r="AB620" s="888">
        <v>12</v>
      </c>
      <c r="AC620" s="866" t="s">
        <v>136</v>
      </c>
      <c r="AD620" s="866" t="s">
        <v>136</v>
      </c>
      <c r="AE620" s="866" t="s">
        <v>136</v>
      </c>
      <c r="AF620" s="866" t="s">
        <v>136</v>
      </c>
      <c r="AG620" s="866" t="s">
        <v>136</v>
      </c>
      <c r="AH620" s="866" t="s">
        <v>136</v>
      </c>
      <c r="AI620" s="866" t="s">
        <v>136</v>
      </c>
      <c r="AJ620" s="866" t="s">
        <v>136</v>
      </c>
      <c r="AK620" s="866" t="s">
        <v>136</v>
      </c>
      <c r="AL620" s="879" t="s">
        <v>136</v>
      </c>
      <c r="AM620" s="873" t="s">
        <v>136</v>
      </c>
      <c r="AN620" s="866" t="s">
        <v>136</v>
      </c>
      <c r="AO620" s="740" t="str">
        <f>IF(U620="n/a","n/a",IF(AA620&lt;0,"n/a",IF(AA620="n/a","n/a",J620+U620-AA620)))</f>
        <v>n/a</v>
      </c>
      <c r="AP620" s="741">
        <f>IF(U620="n/a","n/a",J620+U620)</f>
        <v>13.072609475754776</v>
      </c>
      <c r="AQ620" s="889" t="str">
        <f>IF(OR(AC620&lt;0.01,AF620="n/a"),"n/a",(I620/SQRT(22.5*AC620*(I620/AF620))-1)*100)</f>
        <v>n/a</v>
      </c>
      <c r="AR620" s="651">
        <f>INDEX(Historical!$C$7:$C$1256,MATCH(B620,Historical!$B$7:$B$1278,0))*IF(AH620="n/a",1.03,IF(AH620&lt;0,1.01,IF(AH620&gt;10,1.1,(1+AH620/100))))</f>
        <v>0.92700000000000005</v>
      </c>
      <c r="AS620" s="887">
        <f>IF($AI620="n/a",1.03*AR620,IF($AI620&lt;0,1.01*AR620,IF($AI620&gt;10,1.1*AR620,(1+$AI620/100)*AR620)))</f>
        <v>0.95481000000000005</v>
      </c>
      <c r="AT620" s="887">
        <f>IF($AK620="n/a",1.03*AS620,IF($AK620&lt;0,1.01*AS620,IF($AK620&gt;10,1.1*AS620,(1+$AK620/100)*AS620)))</f>
        <v>0.98345430000000011</v>
      </c>
      <c r="AU620" s="887">
        <f>IF($AK620="n/a",1.03*AT620,IF($AK620&lt;0,1.01*AT620,IF($AK620&gt;10,1.1*AT620,(1+$AK620/100)*AT620)))</f>
        <v>1.0129579290000001</v>
      </c>
      <c r="AV620" s="887">
        <f>IF($AK620="n/a",1.03*AU620,IF($AK620&lt;0,1.01*AU620,IF($AK620&gt;10,1.1*AU620,(1+$AK620/100)*AU620)))</f>
        <v>1.0433466668700002</v>
      </c>
      <c r="AW620" s="651">
        <f>SUM(AR620:AV620)</f>
        <v>4.921568895870001</v>
      </c>
      <c r="AX620" s="748">
        <f>AW620/I620*100</f>
        <v>16.683284392779665</v>
      </c>
      <c r="AY620" s="935" t="s">
        <v>136</v>
      </c>
      <c r="AZ620" s="873" t="s">
        <v>136</v>
      </c>
      <c r="BA620" s="873" t="s">
        <v>136</v>
      </c>
      <c r="BB620" s="873" t="s">
        <v>136</v>
      </c>
      <c r="BC620" s="873" t="s">
        <v>136</v>
      </c>
      <c r="BD620" s="908" t="s">
        <v>4268</v>
      </c>
      <c r="BE620" s="624">
        <v>2012</v>
      </c>
      <c r="BF620" s="899">
        <f>IF(BE620&gt;2008,0,IF(BE620&gt;2001,1,IF(BE620&gt;1990,2,IF(BE620&gt;1980,3,IF(BE620&gt;1973,4,IF(BE620&gt;1970,5,IF(BE620&gt;1960,6,IF(BE620&gt;1958,7,IF(BE620&gt;1953,8,9)))))))))</f>
        <v>0</v>
      </c>
      <c r="BG620" s="883" t="s">
        <v>136</v>
      </c>
    </row>
    <row r="621" spans="1:59" ht="11.25" customHeight="1" x14ac:dyDescent="0.2">
      <c r="A621" s="864" t="s">
        <v>338</v>
      </c>
      <c r="B621" s="876" t="s">
        <v>339</v>
      </c>
      <c r="C621" s="933" t="s">
        <v>123</v>
      </c>
      <c r="D621" s="933" t="s">
        <v>4344</v>
      </c>
      <c r="E621" s="733">
        <v>37</v>
      </c>
      <c r="F621" s="1158">
        <v>71</v>
      </c>
      <c r="G621" s="1140" t="s">
        <v>37</v>
      </c>
      <c r="H621" s="1140" t="s">
        <v>37</v>
      </c>
      <c r="I621" s="866">
        <v>48.89</v>
      </c>
      <c r="J621" s="651">
        <f>(M621/I621)*100</f>
        <v>3.5181018613213335</v>
      </c>
      <c r="K621" s="878">
        <v>0.43</v>
      </c>
      <c r="L621" s="888">
        <v>4</v>
      </c>
      <c r="M621" s="642">
        <f>K621*L621</f>
        <v>1.72</v>
      </c>
      <c r="N621" s="871" t="s">
        <v>248</v>
      </c>
      <c r="O621" s="734">
        <v>0.41</v>
      </c>
      <c r="P621" s="867">
        <v>43594</v>
      </c>
      <c r="Q621" s="867">
        <v>43626</v>
      </c>
      <c r="R621" s="642">
        <f>(K621-O621)/O621*100</f>
        <v>4.8780487804878092</v>
      </c>
      <c r="S621" s="701">
        <f>IF(INDEX(Historical!$D$7:$D$1254,MATCH(B621,Historical!$B$7:$B$1278,0))=0,"n/a",(INDEX(Historical!$C$7:$C$1256,MATCH(B621,Historical!$B$7:$B$1278,0))/INDEX(Historical!$D$7:$D$1254,MATCH(B621,Historical!$B$7:$B$1278,0))-1)*100)</f>
        <v>4.9382716049382713</v>
      </c>
      <c r="T621" s="701">
        <f>IF(INDEX(Historical!$F$7:$F$1247,MATCH(B621,Historical!$B$7:$B$1278,0))=0,"n/a",((INDEX(Historical!$C$7:$C$1256,MATCH(B621,Historical!$B$7:$B$1278,0))/INDEX(Historical!$F$7:$F$1247,MATCH(B621,Historical!$B$7:$B$1278,0)))^(1/3)-1)*100)</f>
        <v>5.2039441059310576</v>
      </c>
      <c r="U621" s="701">
        <f>IF(INDEX(Historical!$H$7:$H$1247,MATCH(B621,Historical!$B$7:$B$1278,0))=0,"n/a",((INDEX(Historical!$C$7:$C$1256,MATCH(B621,Historical!$B$7:$B$1278,0))/INDEX(Historical!$H$7:$H$1247,MATCH(B621,Historical!$B$7:$B$1278,0)))^(1/5)-1)*100)</f>
        <v>6.0056565223223002</v>
      </c>
      <c r="V621" s="701">
        <f>IF(INDEX(Historical!$O$7:$O$1247,MATCH(B621,Historical!$B$7:$B$1278,0))=0,"n/a",((INDEX(Historical!$C$7:$C$1256,MATCH(B621,Historical!$B$7:$B$1278,0))/INDEX(Historical!$O$7:$O$1247,MATCH(B621,Historical!$B$7:$B$1278,0)))^(1/10)-1)*100)</f>
        <v>4.6411530629548281</v>
      </c>
      <c r="W621" s="702">
        <f>IF(OR(U621&lt;=0,U621="n/a",V621&lt;=0,V621="n/a"),"n/a",U621/V621)</f>
        <v>1.2940009607221938</v>
      </c>
      <c r="X621" s="703">
        <f>IF(OR(AJ621&lt;=0,AJ621="n/a",U621&lt;=0,U621="n/a"),"n/a",U621/AJ621)</f>
        <v>1.0536239512846139</v>
      </c>
      <c r="Y621" s="876"/>
      <c r="Z621" s="651">
        <f>IF(OR(AC621&lt;0.01,AC621="n/a"),"n/a",M621/AC621*100)</f>
        <v>65.900383141762447</v>
      </c>
      <c r="AA621" s="887">
        <f>IF(OR(AC621&lt;0.01,AC621="n/a"),"n/a",I621/AC621)</f>
        <v>18.731800766283527</v>
      </c>
      <c r="AB621" s="888">
        <v>12</v>
      </c>
      <c r="AC621" s="866">
        <v>2.61</v>
      </c>
      <c r="AD621" s="866">
        <v>7.8</v>
      </c>
      <c r="AE621" s="866">
        <v>0.95</v>
      </c>
      <c r="AF621" s="866">
        <v>2.75</v>
      </c>
      <c r="AG621" s="866">
        <v>16.600000000000001</v>
      </c>
      <c r="AH621" s="866">
        <v>-8.2000000000000011</v>
      </c>
      <c r="AI621" s="866">
        <v>4.2</v>
      </c>
      <c r="AJ621" s="866">
        <v>5.7</v>
      </c>
      <c r="AK621" s="866">
        <v>2.4</v>
      </c>
      <c r="AL621" s="879">
        <v>4930</v>
      </c>
      <c r="AM621" s="873">
        <v>0.1</v>
      </c>
      <c r="AN621" s="866">
        <v>1.26</v>
      </c>
      <c r="AO621" s="740">
        <f>IF(U621="n/a","n/a",IF(AA621&lt;0,"n/a",IF(AA621="n/a","n/a",J621+U621-AA621)))</f>
        <v>-9.2080423826398938</v>
      </c>
      <c r="AP621" s="741">
        <f>IF(U621="n/a","n/a",J621+U621)</f>
        <v>9.5237583836436333</v>
      </c>
      <c r="AQ621" s="889">
        <f>IF(OR(AC621&lt;0.01,AF621="n/a"),"n/a",(I621/SQRT(22.5*AC621*(I621/AF621))-1)*100)</f>
        <v>51.309031980219146</v>
      </c>
      <c r="AR621" s="651">
        <f>INDEX(Historical!$C$7:$C$1256,MATCH(B621,Historical!$B$7:$B$1278,0))*IF(AH621="n/a",1.03,IF(AH621&lt;0,1.01,IF(AH621&gt;10,1.1,(1+AH621/100))))</f>
        <v>1.7169999999999999</v>
      </c>
      <c r="AS621" s="887">
        <f>IF($AI621="n/a",1.03*AR621,IF($AI621&lt;0,1.01*AR621,IF($AI621&gt;10,1.1*AR621,(1+$AI621/100)*AR621)))</f>
        <v>1.7891139999999999</v>
      </c>
      <c r="AT621" s="887">
        <f>IF($AK621="n/a",1.03*AS621,IF($AK621&lt;0,1.01*AS621,IF($AK621&gt;10,1.1*AS621,(1+$AK621/100)*AS621)))</f>
        <v>1.8320527359999998</v>
      </c>
      <c r="AU621" s="887">
        <f>IF($AK621="n/a",1.03*AT621,IF($AK621&lt;0,1.01*AT621,IF($AK621&gt;10,1.1*AT621,(1+$AK621/100)*AT621)))</f>
        <v>1.8760220016639999</v>
      </c>
      <c r="AV621" s="887">
        <f>IF($AK621="n/a",1.03*AU621,IF($AK621&lt;0,1.01*AU621,IF($AK621&gt;10,1.1*AU621,(1+$AK621/100)*AU621)))</f>
        <v>1.9210465297039359</v>
      </c>
      <c r="AW621" s="651">
        <f>SUM(AR621:AV621)</f>
        <v>9.1352352673679356</v>
      </c>
      <c r="AX621" s="748">
        <f>AW621/I621*100</f>
        <v>18.685283835892687</v>
      </c>
      <c r="AY621" s="935">
        <v>0.74</v>
      </c>
      <c r="AZ621" s="873">
        <v>31.069999999999997</v>
      </c>
      <c r="BA621" s="873">
        <v>-22.11</v>
      </c>
      <c r="BB621" s="873">
        <v>-7.3999999999999995</v>
      </c>
      <c r="BC621" s="873">
        <v>-5.37</v>
      </c>
      <c r="BE621" s="624">
        <v>1983</v>
      </c>
      <c r="BF621" s="899">
        <f>IF(BE621&gt;2008,0,IF(BE621&gt;2001,1,IF(BE621&gt;1990,2,IF(BE621&gt;1980,3,IF(BE621&gt;1973,4,IF(BE621&gt;1970,5,IF(BE621&gt;1960,6,IF(BE621&gt;1958,7,IF(BE621&gt;1953,8,9)))))))))</f>
        <v>3</v>
      </c>
      <c r="BG621" s="883">
        <v>5.7</v>
      </c>
    </row>
    <row r="622" spans="1:59" ht="11.25" customHeight="1" x14ac:dyDescent="0.2">
      <c r="A622" s="872" t="s">
        <v>328</v>
      </c>
      <c r="B622" s="877" t="s">
        <v>329</v>
      </c>
      <c r="C622" s="933" t="s">
        <v>108</v>
      </c>
      <c r="D622" s="933" t="s">
        <v>4337</v>
      </c>
      <c r="E622" s="733">
        <v>47</v>
      </c>
      <c r="F622" s="1158">
        <v>46</v>
      </c>
      <c r="G622" s="1140" t="s">
        <v>37</v>
      </c>
      <c r="H622" s="1140" t="s">
        <v>37</v>
      </c>
      <c r="I622" s="866">
        <v>322.73</v>
      </c>
      <c r="J622" s="651">
        <f>(M622/I622)*100</f>
        <v>0.83041551761534416</v>
      </c>
      <c r="K622" s="878">
        <v>0.67</v>
      </c>
      <c r="L622" s="888">
        <v>4</v>
      </c>
      <c r="M622" s="642">
        <f>K622*L622</f>
        <v>2.68</v>
      </c>
      <c r="N622" s="871" t="s">
        <v>111</v>
      </c>
      <c r="O622" s="734">
        <v>0.56999999999999995</v>
      </c>
      <c r="P622" s="862">
        <v>43886</v>
      </c>
      <c r="Q622" s="862">
        <v>43900</v>
      </c>
      <c r="R622" s="642">
        <f>(K622-O622)/O622*100</f>
        <v>17.543859649122826</v>
      </c>
      <c r="S622" s="701">
        <f>IF(INDEX(Historical!$D$7:$D$1254,MATCH(B622,Historical!$B$7:$B$1278,0))=0,"n/a",(INDEX(Historical!$C$7:$C$1256,MATCH(B622,Historical!$B$7:$B$1278,0))/INDEX(Historical!$D$7:$D$1254,MATCH(B622,Historical!$B$7:$B$1278,0))-1)*100)</f>
        <v>13.999999999999989</v>
      </c>
      <c r="T622" s="701">
        <f>IF(INDEX(Historical!$F$7:$F$1247,MATCH(B622,Historical!$B$7:$B$1278,0))=0,"n/a",((INDEX(Historical!$C$7:$C$1256,MATCH(B622,Historical!$B$7:$B$1278,0))/INDEX(Historical!$F$7:$F$1247,MATCH(B622,Historical!$B$7:$B$1278,0)))^(1/3)-1)*100)</f>
        <v>16.553177619681136</v>
      </c>
      <c r="U622" s="701">
        <f>IF(INDEX(Historical!$H$7:$H$1247,MATCH(B622,Historical!$B$7:$B$1278,0))=0,"n/a",((INDEX(Historical!$C$7:$C$1256,MATCH(B622,Historical!$B$7:$B$1278,0))/INDEX(Historical!$H$7:$H$1247,MATCH(B622,Historical!$B$7:$B$1278,0)))^(1/5)-1)*100)</f>
        <v>13.697448881013807</v>
      </c>
      <c r="V622" s="701">
        <f>IF(INDEX(Historical!$O$7:$O$1247,MATCH(B622,Historical!$B$7:$B$1278,0))=0,"n/a",((INDEX(Historical!$C$7:$C$1256,MATCH(B622,Historical!$B$7:$B$1278,0))/INDEX(Historical!$O$7:$O$1247,MATCH(B622,Historical!$B$7:$B$1278,0)))^(1/10)-1)*100)</f>
        <v>9.7410809684315147</v>
      </c>
      <c r="W622" s="702">
        <f>IF(OR(U622&lt;=0,U622="n/a",V622&lt;=0,V622="n/a"),"n/a",U622/V622)</f>
        <v>1.4061528618234387</v>
      </c>
      <c r="X622" s="703">
        <f>IF(OR(AJ622&lt;=0,AJ622="n/a",U622&lt;=0,U622="n/a"),"n/a",U622/AJ622)</f>
        <v>0.2345453575516063</v>
      </c>
      <c r="Y622" s="670"/>
      <c r="Z622" s="651">
        <f>IF(OR(AC622&lt;0.01,AC622="n/a"),"n/a",M622/AC622*100)</f>
        <v>25.259189443920832</v>
      </c>
      <c r="AA622" s="887">
        <f>IF(OR(AC622&lt;0.01,AC622="n/a"),"n/a",I622/AC622)</f>
        <v>30.417530631479739</v>
      </c>
      <c r="AB622" s="888">
        <v>12</v>
      </c>
      <c r="AC622" s="866">
        <v>10.61</v>
      </c>
      <c r="AD622" s="866">
        <v>3.08</v>
      </c>
      <c r="AE622" s="866">
        <v>10.87</v>
      </c>
      <c r="AF622" s="869">
        <v>370.95</v>
      </c>
      <c r="AG622" s="868" t="s">
        <v>136</v>
      </c>
      <c r="AH622" s="866">
        <v>11.200000000000001</v>
      </c>
      <c r="AI622" s="866">
        <v>4.8</v>
      </c>
      <c r="AJ622" s="866">
        <v>58.4</v>
      </c>
      <c r="AK622" s="866">
        <v>9.89</v>
      </c>
      <c r="AL622" s="879">
        <v>77740</v>
      </c>
      <c r="AM622" s="873">
        <v>0.1</v>
      </c>
      <c r="AN622" s="869">
        <v>0</v>
      </c>
      <c r="AO622" s="740">
        <f>IF(U622="n/a","n/a",IF(AA622&lt;0,"n/a",IF(AA622="n/a","n/a",J622+U622-AA622)))</f>
        <v>-15.889666232850587</v>
      </c>
      <c r="AP622" s="741">
        <f>IF(U622="n/a","n/a",J622+U622)</f>
        <v>14.527864398629152</v>
      </c>
      <c r="AQ622" s="889">
        <f>IF(OR(AC622&lt;0.01,AF622="n/a"),"n/a",(I622/SQRT(22.5*AC622*(I622/AF622))-1)*100)</f>
        <v>2139.383147976981</v>
      </c>
      <c r="AR622" s="651">
        <f>INDEX(Historical!$C$7:$C$1256,MATCH(B622,Historical!$B$7:$B$1278,0))*IF(AH622="n/a",1.03,IF(AH622&lt;0,1.01,IF(AH622&gt;10,1.1,(1+AH622/100))))</f>
        <v>2.508</v>
      </c>
      <c r="AS622" s="887">
        <f>IF($AI622="n/a",1.03*AR622,IF($AI622&lt;0,1.01*AR622,IF($AI622&gt;10,1.1*AR622,(1+$AI622/100)*AR622)))</f>
        <v>2.6283840000000001</v>
      </c>
      <c r="AT622" s="887">
        <f>IF($AK622="n/a",1.03*AS622,IF($AK622&lt;0,1.01*AS622,IF($AK622&gt;10,1.1*AS622,(1+$AK622/100)*AS622)))</f>
        <v>2.8883311776</v>
      </c>
      <c r="AU622" s="887">
        <f>IF($AK622="n/a",1.03*AT622,IF($AK622&lt;0,1.01*AT622,IF($AK622&gt;10,1.1*AT622,(1+$AK622/100)*AT622)))</f>
        <v>3.1739871310646399</v>
      </c>
      <c r="AV622" s="887">
        <f>IF($AK622="n/a",1.03*AU622,IF($AK622&lt;0,1.01*AU622,IF($AK622&gt;10,1.1*AU622,(1+$AK622/100)*AU622)))</f>
        <v>3.4878944583269327</v>
      </c>
      <c r="AW622" s="651">
        <f>SUM(AR622:AV622)</f>
        <v>14.686596766991572</v>
      </c>
      <c r="AX622" s="748">
        <f>AW622/I622*100</f>
        <v>4.5507380060705769</v>
      </c>
      <c r="AY622" s="935">
        <v>0.99</v>
      </c>
      <c r="AZ622" s="873">
        <v>73.460000000000008</v>
      </c>
      <c r="BA622" s="873">
        <v>-15.040000000000001</v>
      </c>
      <c r="BB622" s="873">
        <v>-8.36</v>
      </c>
      <c r="BC622" s="873">
        <v>2.52</v>
      </c>
      <c r="BE622" s="624">
        <v>1974</v>
      </c>
      <c r="BF622" s="899">
        <f>IF(BE622&gt;2008,0,IF(BE622&gt;2001,1,IF(BE622&gt;1990,2,IF(BE622&gt;1980,3,IF(BE622&gt;1973,4,IF(BE622&gt;1970,5,IF(BE622&gt;1960,6,IF(BE622&gt;1958,7,IF(BE622&gt;1953,8,9)))))))))</f>
        <v>4</v>
      </c>
      <c r="BG622" s="883">
        <v>24</v>
      </c>
    </row>
    <row r="623" spans="1:59" ht="11.25" customHeight="1" x14ac:dyDescent="0.2">
      <c r="A623" s="872" t="s">
        <v>1671</v>
      </c>
      <c r="B623" s="876" t="s">
        <v>1672</v>
      </c>
      <c r="C623" s="933" t="s">
        <v>128</v>
      </c>
      <c r="D623" s="933" t="s">
        <v>4338</v>
      </c>
      <c r="E623" s="733">
        <v>10</v>
      </c>
      <c r="F623" s="1158">
        <v>382</v>
      </c>
      <c r="G623" s="1182" t="s">
        <v>106</v>
      </c>
      <c r="H623" s="1182" t="s">
        <v>106</v>
      </c>
      <c r="I623" s="875">
        <v>18.41</v>
      </c>
      <c r="J623" s="651">
        <f>(M623/I623)*100</f>
        <v>4.1825095057034227</v>
      </c>
      <c r="K623" s="878">
        <v>0.1925</v>
      </c>
      <c r="L623" s="888">
        <v>4</v>
      </c>
      <c r="M623" s="642">
        <f>K623*L623</f>
        <v>0.77</v>
      </c>
      <c r="N623" s="871" t="s">
        <v>151</v>
      </c>
      <c r="O623" s="734">
        <v>0.19</v>
      </c>
      <c r="P623" s="862">
        <v>43899</v>
      </c>
      <c r="Q623" s="862">
        <v>43921</v>
      </c>
      <c r="R623" s="642">
        <f>(K623-O623)/O623*100</f>
        <v>1.3157894736842117</v>
      </c>
      <c r="S623" s="701">
        <f>IF(INDEX(Historical!$D$7:$D$1254,MATCH(B623,Historical!$B$7:$B$1278,0))=0,"n/a",(INDEX(Historical!$C$7:$C$1256,MATCH(B623,Historical!$B$7:$B$1278,0))/INDEX(Historical!$D$7:$D$1254,MATCH(B623,Historical!$B$7:$B$1278,0))-1)*100)</f>
        <v>5.555555555555558</v>
      </c>
      <c r="T623" s="701">
        <f>IF(INDEX(Historical!$F$7:$F$1247,MATCH(B623,Historical!$B$7:$B$1278,0))=0,"n/a",((INDEX(Historical!$C$7:$C$1256,MATCH(B623,Historical!$B$7:$B$1278,0))/INDEX(Historical!$F$7:$F$1247,MATCH(B623,Historical!$B$7:$B$1278,0)))^(1/3)-1)*100)</f>
        <v>8.1983855523197757</v>
      </c>
      <c r="U623" s="701">
        <f>IF(INDEX(Historical!$H$7:$H$1247,MATCH(B623,Historical!$B$7:$B$1278,0))=0,"n/a",((INDEX(Historical!$C$7:$C$1256,MATCH(B623,Historical!$B$7:$B$1278,0))/INDEX(Historical!$H$7:$H$1247,MATCH(B623,Historical!$B$7:$B$1278,0)))^(1/5)-1)*100)</f>
        <v>9.6262279352954181</v>
      </c>
      <c r="V623" s="701">
        <f>IF(INDEX(Historical!$O$7:$O$1247,MATCH(B623,Historical!$B$7:$B$1278,0))=0,"n/a",((INDEX(Historical!$C$7:$C$1256,MATCH(B623,Historical!$B$7:$B$1278,0))/INDEX(Historical!$O$7:$O$1247,MATCH(B623,Historical!$B$7:$B$1278,0)))^(1/10)-1)*100)</f>
        <v>14.282138804355625</v>
      </c>
      <c r="W623" s="702">
        <f>IF(OR(U623&lt;=0,U623="n/a",V623&lt;=0,V623="n/a"),"n/a",U623/V623)</f>
        <v>0.67400464784446057</v>
      </c>
      <c r="X623" s="703" t="str">
        <f>IF(OR(AJ623&lt;=0,AJ623="n/a",U623&lt;=0,U623="n/a"),"n/a",U623/AJ623)</f>
        <v>n/a</v>
      </c>
      <c r="Y623" s="876"/>
      <c r="Z623" s="651">
        <f>IF(OR(AC623&lt;0.01,AC623="n/a"),"n/a",M623/AC623*100)</f>
        <v>56.20437956204379</v>
      </c>
      <c r="AA623" s="887">
        <f>IF(OR(AC623&lt;0.01,AC623="n/a"),"n/a",I623/AC623)</f>
        <v>13.437956204379562</v>
      </c>
      <c r="AB623" s="888">
        <v>12</v>
      </c>
      <c r="AC623" s="866">
        <v>1.37</v>
      </c>
      <c r="AD623" s="866">
        <v>0.64</v>
      </c>
      <c r="AE623" s="866">
        <v>7.0000000000000007E-2</v>
      </c>
      <c r="AF623" s="866">
        <v>0.91</v>
      </c>
      <c r="AG623" s="866">
        <v>6.9</v>
      </c>
      <c r="AH623" s="868">
        <v>-82.399999999999991</v>
      </c>
      <c r="AI623" s="868">
        <v>-20.53</v>
      </c>
      <c r="AJ623" s="866">
        <v>-36.4</v>
      </c>
      <c r="AK623" s="866">
        <v>20.91</v>
      </c>
      <c r="AL623" s="879">
        <v>648.4</v>
      </c>
      <c r="AM623" s="873">
        <v>2.2999999999999998</v>
      </c>
      <c r="AN623" s="866">
        <v>0.79</v>
      </c>
      <c r="AO623" s="740">
        <f>IF(U623="n/a","n/a",IF(AA623&lt;0,"n/a",IF(AA623="n/a","n/a",J623+U623-AA623)))</f>
        <v>0.37078123661927798</v>
      </c>
      <c r="AP623" s="741">
        <f>IF(U623="n/a","n/a",J623+U623)</f>
        <v>13.80873744099884</v>
      </c>
      <c r="AQ623" s="889">
        <f>IF(OR(AC623&lt;0.01,AF623="n/a"),"n/a",(I623/SQRT(22.5*AC623*(I623/AF623))-1)*100)</f>
        <v>-26.278180085207701</v>
      </c>
      <c r="AR623" s="651">
        <f>INDEX(Historical!$C$7:$C$1256,MATCH(B623,Historical!$B$7:$B$1278,0))*IF(AH623="n/a",1.03,IF(AH623&lt;0,1.01,IF(AH623&gt;10,1.1,(1+AH623/100))))</f>
        <v>0.76760000000000006</v>
      </c>
      <c r="AS623" s="887">
        <f>IF($AI623="n/a",1.03*AR623,IF($AI623&lt;0,1.01*AR623,IF($AI623&gt;10,1.1*AR623,(1+$AI623/100)*AR623)))</f>
        <v>0.77527600000000008</v>
      </c>
      <c r="AT623" s="887">
        <f>IF($AK623="n/a",1.03*AS623,IF($AK623&lt;0,1.01*AS623,IF($AK623&gt;10,1.1*AS623,(1+$AK623/100)*AS623)))</f>
        <v>0.85280360000000011</v>
      </c>
      <c r="AU623" s="887">
        <f>IF($AK623="n/a",1.03*AT623,IF($AK623&lt;0,1.01*AT623,IF($AK623&gt;10,1.1*AT623,(1+$AK623/100)*AT623)))</f>
        <v>0.93808396000000016</v>
      </c>
      <c r="AV623" s="887">
        <f>IF($AK623="n/a",1.03*AU623,IF($AK623&lt;0,1.01*AU623,IF($AK623&gt;10,1.1*AU623,(1+$AK623/100)*AU623)))</f>
        <v>1.0318923560000002</v>
      </c>
      <c r="AW623" s="651">
        <f>SUM(AR623:AV623)</f>
        <v>4.3656559160000006</v>
      </c>
      <c r="AX623" s="748">
        <f>AW623/I623*100</f>
        <v>23.713503074416082</v>
      </c>
      <c r="AY623" s="935">
        <v>1.04</v>
      </c>
      <c r="AZ623" s="873">
        <v>104.56</v>
      </c>
      <c r="BA623" s="873">
        <v>-23.1</v>
      </c>
      <c r="BB623" s="873">
        <v>-1.66</v>
      </c>
      <c r="BC623" s="873">
        <v>5.8999999999999995</v>
      </c>
      <c r="BE623" s="624">
        <v>2011</v>
      </c>
      <c r="BF623" s="899">
        <f>IF(BE623&gt;2008,0,IF(BE623&gt;2001,1,IF(BE623&gt;1990,2,IF(BE623&gt;1980,3,IF(BE623&gt;1973,4,IF(BE623&gt;1970,5,IF(BE623&gt;1960,6,IF(BE623&gt;1958,7,IF(BE623&gt;1953,8,9)))))))))</f>
        <v>0</v>
      </c>
      <c r="BG623" s="883">
        <v>2.1</v>
      </c>
    </row>
    <row r="624" spans="1:59" ht="11.25" customHeight="1" x14ac:dyDescent="0.2">
      <c r="A624" s="872" t="s">
        <v>799</v>
      </c>
      <c r="B624" s="876" t="s">
        <v>800</v>
      </c>
      <c r="C624" s="933" t="s">
        <v>131</v>
      </c>
      <c r="D624" s="933" t="s">
        <v>4342</v>
      </c>
      <c r="E624" s="733">
        <v>17</v>
      </c>
      <c r="F624" s="1158">
        <v>202</v>
      </c>
      <c r="G624" s="1178" t="s">
        <v>37</v>
      </c>
      <c r="H624" s="1178" t="s">
        <v>37</v>
      </c>
      <c r="I624" s="875">
        <v>56.04</v>
      </c>
      <c r="J624" s="651">
        <f>(M624/I624)*100</f>
        <v>4.4432548179871523</v>
      </c>
      <c r="K624" s="878">
        <v>0.62250000000000005</v>
      </c>
      <c r="L624" s="888">
        <v>4</v>
      </c>
      <c r="M624" s="642">
        <f>K624*L624</f>
        <v>2.4900000000000002</v>
      </c>
      <c r="N624" s="871" t="s">
        <v>188</v>
      </c>
      <c r="O624" s="734">
        <v>0.59250000000000003</v>
      </c>
      <c r="P624" s="619">
        <v>43808</v>
      </c>
      <c r="Q624" s="619">
        <v>43832</v>
      </c>
      <c r="R624" s="642">
        <f>(K624-O624)/O624*100</f>
        <v>5.0632911392405102</v>
      </c>
      <c r="S624" s="701">
        <f>IF(INDEX(Historical!$D$7:$D$1254,MATCH(B624,Historical!$B$7:$B$1278,0))=0,"n/a",(INDEX(Historical!$C$7:$C$1256,MATCH(B624,Historical!$B$7:$B$1278,0))/INDEX(Historical!$D$7:$D$1254,MATCH(B624,Historical!$B$7:$B$1278,0))-1)*100)</f>
        <v>5.3333333333333455</v>
      </c>
      <c r="T624" s="701">
        <f>IF(INDEX(Historical!$F$7:$F$1247,MATCH(B624,Historical!$B$7:$B$1278,0))=0,"n/a",((INDEX(Historical!$C$7:$C$1256,MATCH(B624,Historical!$B$7:$B$1278,0))/INDEX(Historical!$F$7:$F$1247,MATCH(B624,Historical!$B$7:$B$1278,0)))^(1/3)-1)*100)</f>
        <v>6.5362546664217813</v>
      </c>
      <c r="U624" s="701">
        <f>IF(INDEX(Historical!$H$7:$H$1247,MATCH(B624,Historical!$B$7:$B$1278,0))=0,"n/a",((INDEX(Historical!$C$7:$C$1256,MATCH(B624,Historical!$B$7:$B$1278,0))/INDEX(Historical!$H$7:$H$1247,MATCH(B624,Historical!$B$7:$B$1278,0)))^(1/5)-1)*100)</f>
        <v>6.1321923960891089</v>
      </c>
      <c r="V624" s="701">
        <f>IF(INDEX(Historical!$O$7:$O$1247,MATCH(B624,Historical!$B$7:$B$1278,0))=0,"n/a",((INDEX(Historical!$C$7:$C$1256,MATCH(B624,Historical!$B$7:$B$1278,0))/INDEX(Historical!$O$7:$O$1247,MATCH(B624,Historical!$B$7:$B$1278,0)))^(1/10)-1)*100)</f>
        <v>4.4053521417678487</v>
      </c>
      <c r="W624" s="702">
        <f>IF(OR(U624&lt;=0,U624="n/a",V624&lt;=0,V624="n/a"),"n/a",U624/V624)</f>
        <v>1.3919868829437745</v>
      </c>
      <c r="X624" s="703">
        <f>IF(OR(AJ624&lt;=0,AJ624="n/a",U624&lt;=0,U624="n/a"),"n/a",U624/AJ624)</f>
        <v>0.73002290429632244</v>
      </c>
      <c r="Y624" s="659"/>
      <c r="Z624" s="651">
        <f>IF(OR(AC624&lt;0.01,AC624="n/a"),"n/a",M624/AC624*100)</f>
        <v>214.65517241379314</v>
      </c>
      <c r="AA624" s="887">
        <f>IF(OR(AC624&lt;0.01,AC624="n/a"),"n/a",I624/AC624)</f>
        <v>48.310344827586206</v>
      </c>
      <c r="AB624" s="888">
        <v>9</v>
      </c>
      <c r="AC624" s="866">
        <v>1.1599999999999999</v>
      </c>
      <c r="AD624" s="866">
        <v>10.11</v>
      </c>
      <c r="AE624" s="866">
        <v>1.57</v>
      </c>
      <c r="AF624" s="866">
        <v>1.24</v>
      </c>
      <c r="AG624" s="866">
        <v>2.5</v>
      </c>
      <c r="AH624" s="866">
        <v>13</v>
      </c>
      <c r="AI624" s="866">
        <v>8.08</v>
      </c>
      <c r="AJ624" s="866">
        <v>8.4</v>
      </c>
      <c r="AK624" s="866">
        <v>4.78</v>
      </c>
      <c r="AL624" s="879">
        <v>2860</v>
      </c>
      <c r="AM624" s="873">
        <v>2.98</v>
      </c>
      <c r="AN624" s="866">
        <v>1.28</v>
      </c>
      <c r="AO624" s="740">
        <f>IF(U624="n/a","n/a",IF(AA624&lt;0,"n/a",IF(AA624="n/a","n/a",J624+U624-AA624)))</f>
        <v>-37.734897613509943</v>
      </c>
      <c r="AP624" s="741">
        <f>IF(U624="n/a","n/a",J624+U624)</f>
        <v>10.575447214076261</v>
      </c>
      <c r="AQ624" s="889">
        <f>IF(OR(AC624&lt;0.01,AF624="n/a"),"n/a",(I624/SQRT(22.5*AC624*(I624/AF624))-1)*100)</f>
        <v>63.169751535301266</v>
      </c>
      <c r="AR624" s="651">
        <f>INDEX(Historical!$C$7:$C$1256,MATCH(B624,Historical!$B$7:$B$1278,0))*IF(AH624="n/a",1.03,IF(AH624&lt;0,1.01,IF(AH624&gt;10,1.1,(1+AH624/100))))</f>
        <v>2.6070000000000002</v>
      </c>
      <c r="AS624" s="887">
        <f>IF($AI624="n/a",1.03*AR624,IF($AI624&lt;0,1.01*AR624,IF($AI624&gt;10,1.1*AR624,(1+$AI624/100)*AR624)))</f>
        <v>2.8176456000000001</v>
      </c>
      <c r="AT624" s="887">
        <f>IF($AK624="n/a",1.03*AS624,IF($AK624&lt;0,1.01*AS624,IF($AK624&gt;10,1.1*AS624,(1+$AK624/100)*AS624)))</f>
        <v>2.9523290596800003</v>
      </c>
      <c r="AU624" s="887">
        <f>IF($AK624="n/a",1.03*AT624,IF($AK624&lt;0,1.01*AT624,IF($AK624&gt;10,1.1*AT624,(1+$AK624/100)*AT624)))</f>
        <v>3.0934503887327045</v>
      </c>
      <c r="AV624" s="887">
        <f>IF($AK624="n/a",1.03*AU624,IF($AK624&lt;0,1.01*AU624,IF($AK624&gt;10,1.1*AU624,(1+$AK624/100)*AU624)))</f>
        <v>3.2413173173141279</v>
      </c>
      <c r="AW624" s="651">
        <f>SUM(AR624:AV624)</f>
        <v>14.711742365726831</v>
      </c>
      <c r="AX624" s="748">
        <f>AW624/I624*100</f>
        <v>26.252216926707405</v>
      </c>
      <c r="AY624" s="935">
        <v>0.12</v>
      </c>
      <c r="AZ624" s="873">
        <v>10.79</v>
      </c>
      <c r="BA624" s="873">
        <v>-36.29</v>
      </c>
      <c r="BB624" s="873">
        <v>0.77</v>
      </c>
      <c r="BC624" s="873">
        <v>-17.8</v>
      </c>
      <c r="BE624" s="624">
        <v>2004</v>
      </c>
      <c r="BF624" s="899">
        <f>IF(BE624&gt;2008,0,IF(BE624&gt;2001,1,IF(BE624&gt;1990,2,IF(BE624&gt;1980,3,IF(BE624&gt;1973,4,IF(BE624&gt;1970,5,IF(BE624&gt;1960,6,IF(BE624&gt;1958,7,IF(BE624&gt;1953,8,9)))))))))</f>
        <v>1</v>
      </c>
      <c r="BG624" s="883">
        <v>0.8</v>
      </c>
    </row>
    <row r="625" spans="1:59" ht="11.25" customHeight="1" x14ac:dyDescent="0.2">
      <c r="A625" s="872" t="s">
        <v>104</v>
      </c>
      <c r="B625" s="876" t="s">
        <v>105</v>
      </c>
      <c r="C625" s="933" t="s">
        <v>108</v>
      </c>
      <c r="D625" s="933" t="s">
        <v>4341</v>
      </c>
      <c r="E625" s="733">
        <v>32</v>
      </c>
      <c r="F625" s="1158">
        <v>88</v>
      </c>
      <c r="G625" s="1119" t="s">
        <v>106</v>
      </c>
      <c r="H625" s="1119" t="s">
        <v>106</v>
      </c>
      <c r="I625" s="866">
        <v>33.49</v>
      </c>
      <c r="J625" s="651">
        <f>(M625/I625)*100</f>
        <v>3.3442818751866228</v>
      </c>
      <c r="K625" s="885">
        <v>0.28000000000000003</v>
      </c>
      <c r="L625" s="888">
        <v>4</v>
      </c>
      <c r="M625" s="642">
        <f>K625*L625</f>
        <v>1.1200000000000001</v>
      </c>
      <c r="N625" s="871" t="s">
        <v>107</v>
      </c>
      <c r="O625" s="735">
        <v>0.27</v>
      </c>
      <c r="P625" s="619">
        <v>43773</v>
      </c>
      <c r="Q625" s="619">
        <v>43784</v>
      </c>
      <c r="R625" s="642">
        <f>(K625-O625)/O625*100</f>
        <v>3.7037037037037068</v>
      </c>
      <c r="S625" s="701">
        <f>IF(INDEX(Historical!$D$7:$D$1254,MATCH(B625,Historical!$B$7:$B$1278,0))=0,"n/a",(INDEX(Historical!$C$7:$C$1256,MATCH(B625,Historical!$B$7:$B$1278,0))/INDEX(Historical!$D$7:$D$1254,MATCH(B625,Historical!$B$7:$B$1278,0))-1)*100)</f>
        <v>14.583333333333348</v>
      </c>
      <c r="T625" s="701">
        <f>IF(INDEX(Historical!$F$7:$F$1247,MATCH(B625,Historical!$B$7:$B$1278,0))=0,"n/a",((INDEX(Historical!$C$7:$C$1256,MATCH(B625,Historical!$B$7:$B$1278,0))/INDEX(Historical!$F$7:$F$1247,MATCH(B625,Historical!$B$7:$B$1278,0)))^(1/3)-1)*100)</f>
        <v>15.173720500186395</v>
      </c>
      <c r="U625" s="701">
        <f>IF(INDEX(Historical!$H$7:$H$1247,MATCH(B625,Historical!$B$7:$B$1278,0))=0,"n/a",((INDEX(Historical!$C$7:$C$1256,MATCH(B625,Historical!$B$7:$B$1278,0))/INDEX(Historical!$H$7:$H$1247,MATCH(B625,Historical!$B$7:$B$1278,0)))^(1/5)-1)*100)</f>
        <v>11.251379358678083</v>
      </c>
      <c r="V625" s="701">
        <f>IF(INDEX(Historical!$O$7:$O$1247,MATCH(B625,Historical!$B$7:$B$1278,0))=0,"n/a",((INDEX(Historical!$C$7:$C$1256,MATCH(B625,Historical!$B$7:$B$1278,0))/INDEX(Historical!$O$7:$O$1247,MATCH(B625,Historical!$B$7:$B$1278,0)))^(1/10)-1)*100)</f>
        <v>7.446762909991067</v>
      </c>
      <c r="W625" s="702">
        <f>IF(OR(U625&lt;=0,U625="n/a",V625&lt;=0,V625="n/a"),"n/a",U625/V625)</f>
        <v>1.5109087659528535</v>
      </c>
      <c r="X625" s="703">
        <f>IF(OR(AJ625&lt;=0,AJ625="n/a",U625&lt;=0,U625="n/a"),"n/a",U625/AJ625)</f>
        <v>1.0715599389217221</v>
      </c>
      <c r="Y625" s="877"/>
      <c r="Z625" s="651">
        <f>IF(OR(AC625&lt;0.01,AC625="n/a"),"n/a",M625/AC625*100)</f>
        <v>35.331230283911673</v>
      </c>
      <c r="AA625" s="887">
        <f>IF(OR(AC625&lt;0.01,AC625="n/a"),"n/a",I625/AC625)</f>
        <v>10.564668769716089</v>
      </c>
      <c r="AB625" s="888">
        <v>12</v>
      </c>
      <c r="AC625" s="866">
        <v>3.17</v>
      </c>
      <c r="AD625" s="866">
        <v>1.06</v>
      </c>
      <c r="AE625" s="866">
        <v>3.08</v>
      </c>
      <c r="AF625" s="866">
        <v>0.97</v>
      </c>
      <c r="AG625" s="866">
        <v>8.9</v>
      </c>
      <c r="AH625" s="866">
        <v>14.399999999999999</v>
      </c>
      <c r="AI625" s="866">
        <v>-12.620000000000001</v>
      </c>
      <c r="AJ625" s="866">
        <v>10.5</v>
      </c>
      <c r="AK625" s="866">
        <v>10</v>
      </c>
      <c r="AL625" s="879">
        <v>841.94</v>
      </c>
      <c r="AM625" s="873">
        <v>0.8</v>
      </c>
      <c r="AN625" s="866">
        <v>0.16</v>
      </c>
      <c r="AO625" s="740">
        <f>IF(U625="n/a","n/a",IF(AA625&lt;0,"n/a",IF(AA625="n/a","n/a",J625+U625-AA625)))</f>
        <v>4.0309924641486159</v>
      </c>
      <c r="AP625" s="741">
        <f>IF(U625="n/a","n/a",J625+U625)</f>
        <v>14.595661233864705</v>
      </c>
      <c r="AQ625" s="889">
        <f>IF(OR(AC625&lt;0.01,AF625="n/a"),"n/a",(I625/SQRT(22.5*AC625*(I625/AF625))-1)*100)</f>
        <v>-32.512622722221906</v>
      </c>
      <c r="AR625" s="651">
        <f>INDEX(Historical!$C$7:$C$1256,MATCH(B625,Historical!$B$7:$B$1278,0))*IF(AH625="n/a",1.03,IF(AH625&lt;0,1.01,IF(AH625&gt;10,1.1,(1+AH625/100))))</f>
        <v>1.2100000000000002</v>
      </c>
      <c r="AS625" s="887">
        <f>IF($AI625="n/a",1.03*AR625,IF($AI625&lt;0,1.01*AR625,IF($AI625&gt;10,1.1*AR625,(1+$AI625/100)*AR625)))</f>
        <v>1.2221000000000002</v>
      </c>
      <c r="AT625" s="887">
        <f>IF($AK625="n/a",1.03*AS625,IF($AK625&lt;0,1.01*AS625,IF($AK625&gt;10,1.1*AS625,(1+$AK625/100)*AS625)))</f>
        <v>1.3443100000000003</v>
      </c>
      <c r="AU625" s="887">
        <f>IF($AK625="n/a",1.03*AT625,IF($AK625&lt;0,1.01*AT625,IF($AK625&gt;10,1.1*AT625,(1+$AK625/100)*AT625)))</f>
        <v>1.4787410000000005</v>
      </c>
      <c r="AV625" s="887">
        <f>IF($AK625="n/a",1.03*AU625,IF($AK625&lt;0,1.01*AU625,IF($AK625&gt;10,1.1*AU625,(1+$AK625/100)*AU625)))</f>
        <v>1.6266151000000006</v>
      </c>
      <c r="AW625" s="651">
        <f>SUM(AR625:AV625)</f>
        <v>6.881766100000001</v>
      </c>
      <c r="AX625" s="748">
        <f>AW625/I625*100</f>
        <v>20.548719319199762</v>
      </c>
      <c r="AY625" s="935">
        <v>1.2</v>
      </c>
      <c r="AZ625" s="873">
        <v>28.46</v>
      </c>
      <c r="BA625" s="873">
        <v>-37.31</v>
      </c>
      <c r="BB625" s="873">
        <v>1.5599999999999998</v>
      </c>
      <c r="BC625" s="873">
        <v>-5.83</v>
      </c>
      <c r="BE625" s="624">
        <v>1988</v>
      </c>
      <c r="BF625" s="899">
        <f>IF(BE625&gt;2008,0,IF(BE625&gt;2001,1,IF(BE625&gt;1990,2,IF(BE625&gt;1980,3,IF(BE625&gt;1973,4,IF(BE625&gt;1970,5,IF(BE625&gt;1960,6,IF(BE625&gt;1958,7,IF(BE625&gt;1953,8,9)))))))))</f>
        <v>3</v>
      </c>
      <c r="BG625" s="883">
        <v>1.0999999999999999</v>
      </c>
    </row>
    <row r="626" spans="1:59" ht="11.25" customHeight="1" x14ac:dyDescent="0.2">
      <c r="A626" s="872" t="s">
        <v>779</v>
      </c>
      <c r="B626" s="876" t="s">
        <v>780</v>
      </c>
      <c r="C626" s="933" t="s">
        <v>131</v>
      </c>
      <c r="D626" s="933" t="s">
        <v>4331</v>
      </c>
      <c r="E626" s="733">
        <v>17</v>
      </c>
      <c r="F626" s="1158">
        <v>215</v>
      </c>
      <c r="G626" s="1157" t="s">
        <v>37</v>
      </c>
      <c r="H626" s="1157" t="s">
        <v>37</v>
      </c>
      <c r="I626" s="875">
        <v>125.36</v>
      </c>
      <c r="J626" s="651">
        <f>(M626/I626)*100</f>
        <v>3.3343969368219524</v>
      </c>
      <c r="K626" s="878">
        <v>1.0449999999999999</v>
      </c>
      <c r="L626" s="888">
        <v>4</v>
      </c>
      <c r="M626" s="642">
        <f>K626*L626</f>
        <v>4.18</v>
      </c>
      <c r="N626" s="871" t="s">
        <v>489</v>
      </c>
      <c r="O626" s="734">
        <v>0.96750000000000003</v>
      </c>
      <c r="P626" s="862">
        <v>43909</v>
      </c>
      <c r="Q626" s="862">
        <v>43936</v>
      </c>
      <c r="R626" s="642">
        <f>(K626-O626)/O626*100</f>
        <v>8.010335917312652</v>
      </c>
      <c r="S626" s="701">
        <f>IF(INDEX(Historical!$D$7:$D$1254,MATCH(B626,Historical!$B$7:$B$1278,0))=0,"n/a",(INDEX(Historical!$C$7:$C$1256,MATCH(B626,Historical!$B$7:$B$1278,0))/INDEX(Historical!$D$7:$D$1254,MATCH(B626,Historical!$B$7:$B$1278,0))-1)*100)</f>
        <v>8.2679971489665114</v>
      </c>
      <c r="T626" s="701">
        <f>IF(INDEX(Historical!$F$7:$F$1247,MATCH(B626,Historical!$B$7:$B$1278,0))=0,"n/a",((INDEX(Historical!$C$7:$C$1256,MATCH(B626,Historical!$B$7:$B$1278,0))/INDEX(Historical!$F$7:$F$1247,MATCH(B626,Historical!$B$7:$B$1278,0)))^(1/3)-1)*100)</f>
        <v>8.5986337663978887</v>
      </c>
      <c r="U626" s="701">
        <f>IF(INDEX(Historical!$H$7:$H$1247,MATCH(B626,Historical!$B$7:$B$1278,0))=0,"n/a",((INDEX(Historical!$C$7:$C$1256,MATCH(B626,Historical!$B$7:$B$1278,0))/INDEX(Historical!$H$7:$H$1247,MATCH(B626,Historical!$B$7:$B$1278,0)))^(1/5)-1)*100)</f>
        <v>7.7882584537545485</v>
      </c>
      <c r="V626" s="701">
        <f>IF(INDEX(Historical!$O$7:$O$1247,MATCH(B626,Historical!$B$7:$B$1278,0))=0,"n/a",((INDEX(Historical!$C$7:$C$1256,MATCH(B626,Historical!$B$7:$B$1278,0))/INDEX(Historical!$O$7:$O$1247,MATCH(B626,Historical!$B$7:$B$1278,0)))^(1/10)-1)*100)</f>
        <v>9.5886102515285732</v>
      </c>
      <c r="W626" s="702">
        <f>IF(OR(U626&lt;=0,U626="n/a",V626&lt;=0,V626="n/a"),"n/a",U626/V626)</f>
        <v>0.81224059060206133</v>
      </c>
      <c r="X626" s="703">
        <f>IF(OR(AJ626&lt;=0,AJ626="n/a",U626&lt;=0,U626="n/a"),"n/a",U626/AJ626)</f>
        <v>1.4694827271234998</v>
      </c>
      <c r="Y626" s="876"/>
      <c r="Z626" s="651">
        <f>IF(OR(AC626&lt;0.01,AC626="n/a"),"n/a",M626/AC626*100)</f>
        <v>60.404624277456641</v>
      </c>
      <c r="AA626" s="887">
        <f>IF(OR(AC626&lt;0.01,AC626="n/a"),"n/a",I626/AC626)</f>
        <v>18.115606936416185</v>
      </c>
      <c r="AB626" s="888">
        <v>12</v>
      </c>
      <c r="AC626" s="866">
        <v>6.92</v>
      </c>
      <c r="AD626" s="866">
        <v>2.89</v>
      </c>
      <c r="AE626" s="866">
        <v>3.2</v>
      </c>
      <c r="AF626" s="866">
        <v>1.8</v>
      </c>
      <c r="AG626" s="866">
        <v>23.5</v>
      </c>
      <c r="AH626" s="866">
        <v>120</v>
      </c>
      <c r="AI626" s="866">
        <v>5.09</v>
      </c>
      <c r="AJ626" s="866">
        <v>5.3</v>
      </c>
      <c r="AK626" s="866">
        <v>6.2700000000000005</v>
      </c>
      <c r="AL626" s="879">
        <v>35830</v>
      </c>
      <c r="AM626" s="873">
        <v>0.06</v>
      </c>
      <c r="AN626" s="866">
        <v>1.27</v>
      </c>
      <c r="AO626" s="740">
        <f>IF(U626="n/a","n/a",IF(AA626&lt;0,"n/a",IF(AA626="n/a","n/a",J626+U626-AA626)))</f>
        <v>-6.9929515458396843</v>
      </c>
      <c r="AP626" s="741">
        <f>IF(U626="n/a","n/a",J626+U626)</f>
        <v>11.122655390576501</v>
      </c>
      <c r="AQ626" s="889">
        <f>IF(OR(AC626&lt;0.01,AF626="n/a"),"n/a",(I626/SQRT(22.5*AC626*(I626/AF626))-1)*100)</f>
        <v>20.38473968544745</v>
      </c>
      <c r="AR626" s="651">
        <f>INDEX(Historical!$C$7:$C$1256,MATCH(B626,Historical!$B$7:$B$1278,0))*IF(AH626="n/a",1.03,IF(AH626&lt;0,1.01,IF(AH626&gt;10,1.1,(1+AH626/100))))</f>
        <v>4.1772499999999999</v>
      </c>
      <c r="AS626" s="887">
        <f>IF($AI626="n/a",1.03*AR626,IF($AI626&lt;0,1.01*AR626,IF($AI626&gt;10,1.1*AR626,(1+$AI626/100)*AR626)))</f>
        <v>4.3898720249999998</v>
      </c>
      <c r="AT626" s="887">
        <f>IF($AK626="n/a",1.03*AS626,IF($AK626&lt;0,1.01*AS626,IF($AK626&gt;10,1.1*AS626,(1+$AK626/100)*AS626)))</f>
        <v>4.6651170009674994</v>
      </c>
      <c r="AU626" s="887">
        <f>IF($AK626="n/a",1.03*AT626,IF($AK626&lt;0,1.01*AT626,IF($AK626&gt;10,1.1*AT626,(1+$AK626/100)*AT626)))</f>
        <v>4.9576198369281617</v>
      </c>
      <c r="AV626" s="887">
        <f>IF($AK626="n/a",1.03*AU626,IF($AK626&lt;0,1.01*AU626,IF($AK626&gt;10,1.1*AU626,(1+$AK626/100)*AU626)))</f>
        <v>5.2684626007035575</v>
      </c>
      <c r="AW626" s="651">
        <f>SUM(AR626:AV626)</f>
        <v>23.458321463599219</v>
      </c>
      <c r="AX626" s="748">
        <f>AW626/I626*100</f>
        <v>18.712764409380362</v>
      </c>
      <c r="AY626" s="935">
        <v>0.73</v>
      </c>
      <c r="AZ626" s="873">
        <v>42.449999999999996</v>
      </c>
      <c r="BA626" s="873">
        <v>-22.56</v>
      </c>
      <c r="BB626" s="873">
        <v>1.7500000000000002</v>
      </c>
      <c r="BC626" s="873">
        <v>-1.9900000000000002</v>
      </c>
      <c r="BE626" s="624">
        <v>2004</v>
      </c>
      <c r="BF626" s="899">
        <f>IF(BE626&gt;2008,0,IF(BE626&gt;2001,1,IF(BE626&gt;1990,2,IF(BE626&gt;1980,3,IF(BE626&gt;1973,4,IF(BE626&gt;1970,5,IF(BE626&gt;1960,6,IF(BE626&gt;1958,7,IF(BE626&gt;1953,8,9)))))))))</f>
        <v>1</v>
      </c>
      <c r="BG626" s="883">
        <v>6.4</v>
      </c>
    </row>
    <row r="627" spans="1:59" ht="11.25" customHeight="1" x14ac:dyDescent="0.2">
      <c r="A627" s="864" t="s">
        <v>1661</v>
      </c>
      <c r="B627" s="876" t="s">
        <v>1662</v>
      </c>
      <c r="C627" s="933" t="s">
        <v>108</v>
      </c>
      <c r="D627" s="933" t="s">
        <v>4341</v>
      </c>
      <c r="E627" s="733">
        <v>9</v>
      </c>
      <c r="F627" s="1158">
        <v>458</v>
      </c>
      <c r="G627" s="1127" t="s">
        <v>106</v>
      </c>
      <c r="H627" s="1127" t="s">
        <v>106</v>
      </c>
      <c r="I627" s="875">
        <v>61.4</v>
      </c>
      <c r="J627" s="651">
        <f>(M627/I627)*100</f>
        <v>3.0618892508143323</v>
      </c>
      <c r="K627" s="878">
        <v>0.47</v>
      </c>
      <c r="L627" s="888">
        <v>4</v>
      </c>
      <c r="M627" s="642">
        <f>K627*L627</f>
        <v>1.88</v>
      </c>
      <c r="N627" s="871" t="s">
        <v>236</v>
      </c>
      <c r="O627" s="734">
        <v>0.46</v>
      </c>
      <c r="P627" s="862">
        <v>43867</v>
      </c>
      <c r="Q627" s="862">
        <v>43875</v>
      </c>
      <c r="R627" s="642">
        <f>(K627-O627)/O627*100</f>
        <v>2.1739130434782505</v>
      </c>
      <c r="S627" s="701">
        <f>IF(INDEX(Historical!$D$7:$D$1254,MATCH(B627,Historical!$B$7:$B$1278,0))=0,"n/a",(INDEX(Historical!$C$7:$C$1256,MATCH(B627,Historical!$B$7:$B$1278,0))/INDEX(Historical!$D$7:$D$1254,MATCH(B627,Historical!$B$7:$B$1278,0))-1)*100)</f>
        <v>21.014492753623195</v>
      </c>
      <c r="T627" s="701">
        <f>IF(INDEX(Historical!$F$7:$F$1247,MATCH(B627,Historical!$B$7:$B$1278,0))=0,"n/a",((INDEX(Historical!$C$7:$C$1256,MATCH(B627,Historical!$B$7:$B$1278,0))/INDEX(Historical!$F$7:$F$1247,MATCH(B627,Historical!$B$7:$B$1278,0)))^(1/3)-1)*100)</f>
        <v>11.338072963188694</v>
      </c>
      <c r="U627" s="701">
        <f>IF(INDEX(Historical!$H$7:$H$1247,MATCH(B627,Historical!$B$7:$B$1278,0))=0,"n/a",((INDEX(Historical!$C$7:$C$1256,MATCH(B627,Historical!$B$7:$B$1278,0))/INDEX(Historical!$H$7:$H$1247,MATCH(B627,Historical!$B$7:$B$1278,0)))^(1/5)-1)*100)</f>
        <v>15.287049279414134</v>
      </c>
      <c r="V627" s="701">
        <f>IF(INDEX(Historical!$O$7:$O$1247,MATCH(B627,Historical!$B$7:$B$1278,0))=0,"n/a",((INDEX(Historical!$C$7:$C$1256,MATCH(B627,Historical!$B$7:$B$1278,0))/INDEX(Historical!$O$7:$O$1247,MATCH(B627,Historical!$B$7:$B$1278,0)))^(1/10)-1)*100)</f>
        <v>9.4008649990553685</v>
      </c>
      <c r="W627" s="702">
        <f>IF(OR(U627&lt;=0,U627="n/a",V627&lt;=0,V627="n/a"),"n/a",U627/V627)</f>
        <v>1.6261321996380365</v>
      </c>
      <c r="X627" s="703">
        <f>IF(OR(AJ627&lt;=0,AJ627="n/a",U627&lt;=0,U627="n/a"),"n/a",U627/AJ627)</f>
        <v>1.3065854084969344</v>
      </c>
      <c r="Y627" s="877"/>
      <c r="Z627" s="651">
        <f>IF(OR(AC627&lt;0.01,AC627="n/a"),"n/a",M627/AC627*100)</f>
        <v>110.58823529411765</v>
      </c>
      <c r="AA627" s="887">
        <f>IF(OR(AC627&lt;0.01,AC627="n/a"),"n/a",I627/AC627)</f>
        <v>36.117647058823529</v>
      </c>
      <c r="AB627" s="888">
        <v>12</v>
      </c>
      <c r="AC627" s="866">
        <v>1.7</v>
      </c>
      <c r="AD627" s="866">
        <v>3.01</v>
      </c>
      <c r="AE627" s="866">
        <v>7.02</v>
      </c>
      <c r="AF627" s="866">
        <v>0.59</v>
      </c>
      <c r="AG627" s="866">
        <v>1.4000000000000001</v>
      </c>
      <c r="AH627" s="866">
        <v>10.8</v>
      </c>
      <c r="AI627" s="866">
        <v>41.05</v>
      </c>
      <c r="AJ627" s="866">
        <v>11.700000000000001</v>
      </c>
      <c r="AK627" s="866">
        <v>12</v>
      </c>
      <c r="AL627" s="879">
        <v>4400</v>
      </c>
      <c r="AM627" s="873">
        <v>1.5</v>
      </c>
      <c r="AN627" s="866">
        <v>0.24</v>
      </c>
      <c r="AO627" s="740">
        <f>IF(U627="n/a","n/a",IF(AA627&lt;0,"n/a",IF(AA627="n/a","n/a",J627+U627-AA627)))</f>
        <v>-17.768708528595063</v>
      </c>
      <c r="AP627" s="741">
        <f>IF(U627="n/a","n/a",J627+U627)</f>
        <v>18.348938530228466</v>
      </c>
      <c r="AQ627" s="889">
        <f>IF(OR(AC627&lt;0.01,AF627="n/a"),"n/a",(I627/SQRT(22.5*AC627*(I627/AF627))-1)*100)</f>
        <v>-2.6817094621847892</v>
      </c>
      <c r="AR627" s="651">
        <f>INDEX(Historical!$C$7:$C$1256,MATCH(B627,Historical!$B$7:$B$1278,0))*IF(AH627="n/a",1.03,IF(AH627&lt;0,1.01,IF(AH627&gt;10,1.1,(1+AH627/100))))</f>
        <v>1.837</v>
      </c>
      <c r="AS627" s="887">
        <f>IF($AI627="n/a",1.03*AR627,IF($AI627&lt;0,1.01*AR627,IF($AI627&gt;10,1.1*AR627,(1+$AI627/100)*AR627)))</f>
        <v>2.0207000000000002</v>
      </c>
      <c r="AT627" s="887">
        <f>IF($AK627="n/a",1.03*AS627,IF($AK627&lt;0,1.01*AS627,IF($AK627&gt;10,1.1*AS627,(1+$AK627/100)*AS627)))</f>
        <v>2.2227700000000006</v>
      </c>
      <c r="AU627" s="887">
        <f>IF($AK627="n/a",1.03*AT627,IF($AK627&lt;0,1.01*AT627,IF($AK627&gt;10,1.1*AT627,(1+$AK627/100)*AT627)))</f>
        <v>2.4450470000000006</v>
      </c>
      <c r="AV627" s="887">
        <f>IF($AK627="n/a",1.03*AU627,IF($AK627&lt;0,1.01*AU627,IF($AK627&gt;10,1.1*AU627,(1+$AK627/100)*AU627)))</f>
        <v>2.6895517000000009</v>
      </c>
      <c r="AW627" s="651">
        <f>SUM(AR627:AV627)</f>
        <v>11.215068700000002</v>
      </c>
      <c r="AX627" s="748">
        <f>AW627/I627*100</f>
        <v>18.2655842019544</v>
      </c>
      <c r="AY627" s="935">
        <v>1.25</v>
      </c>
      <c r="AZ627" s="873">
        <v>51.910000000000004</v>
      </c>
      <c r="BA627" s="873">
        <v>-30.31</v>
      </c>
      <c r="BB627" s="873">
        <v>13.209999999999999</v>
      </c>
      <c r="BC627" s="873">
        <v>6.9</v>
      </c>
      <c r="BE627" s="624">
        <v>2012</v>
      </c>
      <c r="BF627" s="899">
        <f>IF(BE627&gt;2008,0,IF(BE627&gt;2001,1,IF(BE627&gt;1990,2,IF(BE627&gt;1980,3,IF(BE627&gt;1973,4,IF(BE627&gt;1970,5,IF(BE627&gt;1960,6,IF(BE627&gt;1958,7,IF(BE627&gt;1953,8,9)))))))))</f>
        <v>0</v>
      </c>
      <c r="BG627" s="883">
        <v>0.2</v>
      </c>
    </row>
    <row r="628" spans="1:59" ht="11.25" customHeight="1" x14ac:dyDescent="0.2">
      <c r="A628" s="864" t="s">
        <v>4647</v>
      </c>
      <c r="B628" s="876" t="s">
        <v>3902</v>
      </c>
      <c r="C628" s="933" t="s">
        <v>112</v>
      </c>
      <c r="D628" s="933" t="s">
        <v>1221</v>
      </c>
      <c r="E628" s="733">
        <v>6</v>
      </c>
      <c r="F628" s="1158">
        <v>659</v>
      </c>
      <c r="G628" s="1182" t="s">
        <v>106</v>
      </c>
      <c r="H628" s="1182" t="s">
        <v>106</v>
      </c>
      <c r="I628" s="880">
        <v>88.72</v>
      </c>
      <c r="J628" s="651">
        <f>(M628/I628)*100</f>
        <v>1.0369702434625789</v>
      </c>
      <c r="K628" s="885">
        <v>0.23</v>
      </c>
      <c r="L628" s="624">
        <v>4</v>
      </c>
      <c r="M628" s="642">
        <f>K628*L628</f>
        <v>0.92</v>
      </c>
      <c r="N628" s="624" t="s">
        <v>410</v>
      </c>
      <c r="O628" s="735">
        <v>0.22</v>
      </c>
      <c r="P628" s="939">
        <v>43648</v>
      </c>
      <c r="Q628" s="939">
        <v>43671</v>
      </c>
      <c r="R628" s="642">
        <f>(K628-O628)/O628*100</f>
        <v>4.5454545454545494</v>
      </c>
      <c r="S628" s="701">
        <f>IF(INDEX(Historical!$D$7:$D$1254,MATCH(B628,Historical!$B$7:$B$1278,0))=0,"n/a",(INDEX(Historical!$C$7:$C$1256,MATCH(B628,Historical!$B$7:$B$1278,0))/INDEX(Historical!$D$7:$D$1254,MATCH(B628,Historical!$B$7:$B$1278,0))-1)*100)</f>
        <v>4.6511627906976827</v>
      </c>
      <c r="T628" s="701">
        <f>IF(INDEX(Historical!$F$7:$F$1247,MATCH(B628,Historical!$B$7:$B$1278,0))=0,"n/a",((INDEX(Historical!$C$7:$C$1256,MATCH(B628,Historical!$B$7:$B$1278,0))/INDEX(Historical!$F$7:$F$1247,MATCH(B628,Historical!$B$7:$B$1278,0)))^(1/3)-1)*100)</f>
        <v>9.7938124280034131</v>
      </c>
      <c r="U628" s="701">
        <f>IF(INDEX(Historical!$H$7:$H$1247,MATCH(B628,Historical!$B$7:$B$1278,0))=0,"n/a",((INDEX(Historical!$C$7:$C$1256,MATCH(B628,Historical!$B$7:$B$1278,0))/INDEX(Historical!$H$7:$H$1247,MATCH(B628,Historical!$B$7:$B$1278,0)))^(1/5)-1)*100)</f>
        <v>11.17146479648663</v>
      </c>
      <c r="V628" s="701">
        <f>IF(INDEX(Historical!$O$7:$O$1247,MATCH(B628,Historical!$B$7:$B$1278,0))=0,"n/a",((INDEX(Historical!$C$7:$C$1256,MATCH(B628,Historical!$B$7:$B$1278,0))/INDEX(Historical!$O$7:$O$1247,MATCH(B628,Historical!$B$7:$B$1278,0)))^(1/10)-1)*100)</f>
        <v>8.4471771197698544</v>
      </c>
      <c r="W628" s="702">
        <f>IF(OR(U628&lt;=0,U628="n/a",V628&lt;=0,V628="n/a"),"n/a",U628/V628)</f>
        <v>1.3225086485212707</v>
      </c>
      <c r="X628" s="703">
        <f>IF(OR(AJ628&lt;=0,AJ628="n/a",U628&lt;=0,U628="n/a"),"n/a",U628/AJ628)</f>
        <v>0.61381674705970501</v>
      </c>
      <c r="Y628" s="876"/>
      <c r="Z628" s="651">
        <f>IF(OR(AC628&lt;0.01,AC628="n/a"),"n/a",M628/AC628*100)</f>
        <v>25.136612021857925</v>
      </c>
      <c r="AA628" s="887">
        <f>IF(OR(AC628&lt;0.01,AC628="n/a"),"n/a",I628/AC628)</f>
        <v>24.240437158469945</v>
      </c>
      <c r="AB628" s="1182">
        <v>12</v>
      </c>
      <c r="AC628" s="880">
        <v>3.66</v>
      </c>
      <c r="AD628" s="880">
        <v>4.8499999999999996</v>
      </c>
      <c r="AE628" s="880">
        <v>3.22</v>
      </c>
      <c r="AF628" s="880">
        <v>4.3099999999999996</v>
      </c>
      <c r="AG628" s="880">
        <v>18.5</v>
      </c>
      <c r="AH628" s="880">
        <v>10.8</v>
      </c>
      <c r="AI628" s="880">
        <v>6.72</v>
      </c>
      <c r="AJ628" s="880">
        <v>18.2</v>
      </c>
      <c r="AK628" s="880">
        <v>5</v>
      </c>
      <c r="AL628" s="880">
        <v>3810</v>
      </c>
      <c r="AM628" s="880">
        <v>0.3</v>
      </c>
      <c r="AN628" s="880">
        <v>0.17</v>
      </c>
      <c r="AO628" s="740">
        <f>IF(U628="n/a","n/a",IF(AA628&lt;0,"n/a",IF(AA628="n/a","n/a",J628+U628-AA628)))</f>
        <v>-12.032002118520737</v>
      </c>
      <c r="AP628" s="741">
        <f>IF(U628="n/a","n/a",J628+U628)</f>
        <v>12.208435039949208</v>
      </c>
      <c r="AQ628" s="889">
        <f>IF(OR(AC628&lt;0.01,AF628="n/a"),"n/a",(I628/SQRT(22.5*AC628*(I628/AF628))-1)*100)</f>
        <v>115.48527575684244</v>
      </c>
      <c r="AR628" s="651">
        <f>INDEX(Historical!$C$7:$C$1256,MATCH(B628,Historical!$B$7:$B$1278,0))*IF(AH628="n/a",1.03,IF(AH628&lt;0,1.01,IF(AH628&gt;10,1.1,(1+AH628/100))))</f>
        <v>0.9900000000000001</v>
      </c>
      <c r="AS628" s="887">
        <f>IF($AI628="n/a",1.03*AR628,IF($AI628&lt;0,1.01*AR628,IF($AI628&gt;10,1.1*AR628,(1+$AI628/100)*AR628)))</f>
        <v>1.0565280000000001</v>
      </c>
      <c r="AT628" s="887">
        <f>IF($AK628="n/a",1.03*AS628,IF($AK628&lt;0,1.01*AS628,IF($AK628&gt;10,1.1*AS628,(1+$AK628/100)*AS628)))</f>
        <v>1.1093544000000002</v>
      </c>
      <c r="AU628" s="887">
        <f>IF($AK628="n/a",1.03*AT628,IF($AK628&lt;0,1.01*AT628,IF($AK628&gt;10,1.1*AT628,(1+$AK628/100)*AT628)))</f>
        <v>1.1648221200000002</v>
      </c>
      <c r="AV628" s="887">
        <f>IF($AK628="n/a",1.03*AU628,IF($AK628&lt;0,1.01*AU628,IF($AK628&gt;10,1.1*AU628,(1+$AK628/100)*AU628)))</f>
        <v>1.2230632260000003</v>
      </c>
      <c r="AW628" s="651">
        <f>SUM(AR628:AV628)</f>
        <v>5.5437677460000003</v>
      </c>
      <c r="AX628" s="748">
        <f>AW628/I628*100</f>
        <v>6.2486110752930566</v>
      </c>
      <c r="AY628" s="729">
        <v>1.33</v>
      </c>
      <c r="AZ628" s="883">
        <v>88.69</v>
      </c>
      <c r="BA628" s="883">
        <v>-14.97</v>
      </c>
      <c r="BB628" s="883">
        <v>-7.7299999999999995</v>
      </c>
      <c r="BC628" s="883">
        <v>6.2</v>
      </c>
      <c r="BE628" s="624">
        <v>2014</v>
      </c>
      <c r="BF628" s="899">
        <f>IF(BE628&gt;2008,0,IF(BE628&gt;2001,1,IF(BE628&gt;1990,2,IF(BE628&gt;1980,3,IF(BE628&gt;1973,4,IF(BE628&gt;1970,5,IF(BE628&gt;1960,6,IF(BE628&gt;1958,7,IF(BE628&gt;1953,8,9)))))))))</f>
        <v>0</v>
      </c>
      <c r="BG628" s="883">
        <v>13.900000000000002</v>
      </c>
    </row>
    <row r="629" spans="1:59" ht="11.25" customHeight="1" x14ac:dyDescent="0.2">
      <c r="A629" s="864" t="s">
        <v>1676</v>
      </c>
      <c r="B629" s="876" t="s">
        <v>1677</v>
      </c>
      <c r="C629" s="933" t="s">
        <v>4322</v>
      </c>
      <c r="D629" s="933" t="s">
        <v>4323</v>
      </c>
      <c r="E629" s="733">
        <v>10</v>
      </c>
      <c r="F629" s="1158">
        <v>390</v>
      </c>
      <c r="G629" s="1178" t="s">
        <v>106</v>
      </c>
      <c r="H629" s="1178" t="s">
        <v>106</v>
      </c>
      <c r="I629" s="875">
        <v>31.12</v>
      </c>
      <c r="J629" s="651">
        <f>(M629/I629)*100</f>
        <v>4.6272493573264777</v>
      </c>
      <c r="K629" s="878">
        <v>0.12</v>
      </c>
      <c r="L629" s="888">
        <v>12</v>
      </c>
      <c r="M629" s="642">
        <f>K629*L629</f>
        <v>1.44</v>
      </c>
      <c r="N629" s="871" t="s">
        <v>1051</v>
      </c>
      <c r="O629" s="734">
        <v>0.119167</v>
      </c>
      <c r="P629" s="862">
        <v>43888</v>
      </c>
      <c r="Q629" s="862">
        <v>43935</v>
      </c>
      <c r="R629" s="642">
        <f>(K629-O629)/O629*100</f>
        <v>0.69901902372301095</v>
      </c>
      <c r="S629" s="701">
        <f>IF(INDEX(Historical!$D$7:$D$1254,MATCH(B629,Historical!$B$7:$B$1278,0))=0,"n/a",(INDEX(Historical!$C$7:$C$1256,MATCH(B629,Historical!$B$7:$B$1278,0))/INDEX(Historical!$D$7:$D$1254,MATCH(B629,Historical!$B$7:$B$1278,0))-1)*100)</f>
        <v>0.66901408450703581</v>
      </c>
      <c r="T629" s="701">
        <f>IF(INDEX(Historical!$F$7:$F$1247,MATCH(B629,Historical!$B$7:$B$1278,0))=0,"n/a",((INDEX(Historical!$C$7:$C$1256,MATCH(B629,Historical!$B$7:$B$1278,0))/INDEX(Historical!$F$7:$F$1247,MATCH(B629,Historical!$B$7:$B$1278,0)))^(1/3)-1)*100)</f>
        <v>0.91905129840876842</v>
      </c>
      <c r="U629" s="701">
        <f>IF(INDEX(Historical!$H$7:$H$1247,MATCH(B629,Historical!$B$7:$B$1278,0))=0,"n/a",((INDEX(Historical!$C$7:$C$1256,MATCH(B629,Historical!$B$7:$B$1278,0))/INDEX(Historical!$H$7:$H$1247,MATCH(B629,Historical!$B$7:$B$1278,0)))^(1/5)-1)*100)</f>
        <v>2.2338786990910187</v>
      </c>
      <c r="V629" s="701" t="str">
        <f>IF(INDEX(Historical!$O$7:$O$1247,MATCH(B629,Historical!$B$7:$B$1278,0))=0,"n/a",((INDEX(Historical!$C$7:$C$1256,MATCH(B629,Historical!$B$7:$B$1278,0))/INDEX(Historical!$O$7:$O$1247,MATCH(B629,Historical!$B$7:$B$1278,0)))^(1/10)-1)*100)</f>
        <v>n/a</v>
      </c>
      <c r="W629" s="702" t="str">
        <f>IF(OR(U629&lt;=0,U629="n/a",V629&lt;=0,V629="n/a"),"n/a",U629/V629)</f>
        <v>n/a</v>
      </c>
      <c r="X629" s="703">
        <f>IF(OR(AJ629&lt;=0,AJ629="n/a",U629&lt;=0,U629="n/a"),"n/a",U629/AJ629)</f>
        <v>8.3665868879813421E-2</v>
      </c>
      <c r="Y629" s="877"/>
      <c r="Z629" s="651">
        <f>IF(OR(AC629&lt;0.01,AC629="n/a"),"n/a",M629/AC629*100)</f>
        <v>197.26027397260273</v>
      </c>
      <c r="AA629" s="887">
        <f>IF(OR(AC629&lt;0.01,AC629="n/a"),"n/a",I629/AC629)</f>
        <v>42.630136986301373</v>
      </c>
      <c r="AB629" s="888">
        <v>12</v>
      </c>
      <c r="AC629" s="866">
        <v>0.73</v>
      </c>
      <c r="AD629" s="866">
        <v>6.09</v>
      </c>
      <c r="AE629" s="866">
        <v>10.31</v>
      </c>
      <c r="AF629" s="866">
        <v>1.97</v>
      </c>
      <c r="AG629" s="866">
        <v>4.7</v>
      </c>
      <c r="AH629" s="868">
        <v>-56.100000000000009</v>
      </c>
      <c r="AI629" s="868">
        <v>-45.5</v>
      </c>
      <c r="AJ629" s="866">
        <v>26.700000000000003</v>
      </c>
      <c r="AK629" s="866">
        <v>7.0000000000000009</v>
      </c>
      <c r="AL629" s="879">
        <v>4640</v>
      </c>
      <c r="AM629" s="873">
        <v>0.2</v>
      </c>
      <c r="AN629" s="866">
        <v>0.68</v>
      </c>
      <c r="AO629" s="740">
        <f>IF(U629="n/a","n/a",IF(AA629&lt;0,"n/a",IF(AA629="n/a","n/a",J629+U629-AA629)))</f>
        <v>-35.769008929883874</v>
      </c>
      <c r="AP629" s="741">
        <f>IF(U629="n/a","n/a",J629+U629)</f>
        <v>6.8611280564174963</v>
      </c>
      <c r="AQ629" s="889">
        <f>IF(OR(AC629&lt;0.01,AF629="n/a"),"n/a",(I629/SQRT(22.5*AC629*(I629/AF629))-1)*100)</f>
        <v>93.196928734518252</v>
      </c>
      <c r="AR629" s="651">
        <f>INDEX(Historical!$C$7:$C$1256,MATCH(B629,Historical!$B$7:$B$1278,0))*IF(AH629="n/a",1.03,IF(AH629&lt;0,1.01,IF(AH629&gt;10,1.1,(1+AH629/100))))</f>
        <v>1.4437949999999999</v>
      </c>
      <c r="AS629" s="887">
        <f>IF($AI629="n/a",1.03*AR629,IF($AI629&lt;0,1.01*AR629,IF($AI629&gt;10,1.1*AR629,(1+$AI629/100)*AR629)))</f>
        <v>1.45823295</v>
      </c>
      <c r="AT629" s="887">
        <f>IF($AK629="n/a",1.03*AS629,IF($AK629&lt;0,1.01*AS629,IF($AK629&gt;10,1.1*AS629,(1+$AK629/100)*AS629)))</f>
        <v>1.5603092565000001</v>
      </c>
      <c r="AU629" s="887">
        <f>IF($AK629="n/a",1.03*AT629,IF($AK629&lt;0,1.01*AT629,IF($AK629&gt;10,1.1*AT629,(1+$AK629/100)*AT629)))</f>
        <v>1.6695309044550002</v>
      </c>
      <c r="AV629" s="887">
        <f>IF($AK629="n/a",1.03*AU629,IF($AK629&lt;0,1.01*AU629,IF($AK629&gt;10,1.1*AU629,(1+$AK629/100)*AU629)))</f>
        <v>1.7863980677668503</v>
      </c>
      <c r="AW629" s="651">
        <f>SUM(AR629:AV629)</f>
        <v>7.9182661787218507</v>
      </c>
      <c r="AX629" s="748">
        <f>AW629/I629*100</f>
        <v>25.444300060160185</v>
      </c>
      <c r="AY629" s="935">
        <v>1.1000000000000001</v>
      </c>
      <c r="AZ629" s="873">
        <v>77.42</v>
      </c>
      <c r="BA629" s="873">
        <v>-8.7099999999999991</v>
      </c>
      <c r="BB629" s="873">
        <v>-2.64</v>
      </c>
      <c r="BC629" s="873">
        <v>6.52</v>
      </c>
      <c r="BE629" s="624">
        <v>2011</v>
      </c>
      <c r="BF629" s="899">
        <f>IF(BE629&gt;2008,0,IF(BE629&gt;2001,1,IF(BE629&gt;1990,2,IF(BE629&gt;1980,3,IF(BE629&gt;1973,4,IF(BE629&gt;1970,5,IF(BE629&gt;1960,6,IF(BE629&gt;1958,7,IF(BE629&gt;1953,8,9)))))))))</f>
        <v>0</v>
      </c>
      <c r="BG629" s="883">
        <v>2.5</v>
      </c>
    </row>
    <row r="630" spans="1:59" ht="11.25" customHeight="1" x14ac:dyDescent="0.2">
      <c r="A630" s="872" t="s">
        <v>1617</v>
      </c>
      <c r="B630" s="876" t="s">
        <v>1618</v>
      </c>
      <c r="C630" s="933" t="s">
        <v>108</v>
      </c>
      <c r="D630" s="933" t="s">
        <v>4341</v>
      </c>
      <c r="E630" s="733">
        <v>7</v>
      </c>
      <c r="F630" s="1158">
        <v>591</v>
      </c>
      <c r="G630" s="1158" t="s">
        <v>115</v>
      </c>
      <c r="H630" s="1158" t="s">
        <v>115</v>
      </c>
      <c r="I630" s="875">
        <v>19.79</v>
      </c>
      <c r="J630" s="651">
        <f>(M630/I630)*100</f>
        <v>5.6594239514906528</v>
      </c>
      <c r="K630" s="878">
        <v>0.28000000000000003</v>
      </c>
      <c r="L630" s="888">
        <v>4</v>
      </c>
      <c r="M630" s="642">
        <f>K630*L630</f>
        <v>1.1200000000000001</v>
      </c>
      <c r="N630" s="871" t="s">
        <v>168</v>
      </c>
      <c r="O630" s="734">
        <v>0.27</v>
      </c>
      <c r="P630" s="619">
        <v>43775</v>
      </c>
      <c r="Q630" s="619">
        <v>43790</v>
      </c>
      <c r="R630" s="642">
        <f>(K630-O630)/O630*100</f>
        <v>3.7037037037037068</v>
      </c>
      <c r="S630" s="701">
        <f>IF(INDEX(Historical!$D$7:$D$1254,MATCH(B630,Historical!$B$7:$B$1278,0))=0,"n/a",(INDEX(Historical!$C$7:$C$1256,MATCH(B630,Historical!$B$7:$B$1278,0))/INDEX(Historical!$D$7:$D$1254,MATCH(B630,Historical!$B$7:$B$1278,0))-1)*100)</f>
        <v>10.1010101010101</v>
      </c>
      <c r="T630" s="701">
        <f>IF(INDEX(Historical!$F$7:$F$1247,MATCH(B630,Historical!$B$7:$B$1278,0))=0,"n/a",((INDEX(Historical!$C$7:$C$1256,MATCH(B630,Historical!$B$7:$B$1278,0))/INDEX(Historical!$F$7:$F$1247,MATCH(B630,Historical!$B$7:$B$1278,0)))^(1/3)-1)*100)</f>
        <v>12.282461348995731</v>
      </c>
      <c r="U630" s="701">
        <f>IF(INDEX(Historical!$H$7:$H$1247,MATCH(B630,Historical!$B$7:$B$1278,0))=0,"n/a",((INDEX(Historical!$C$7:$C$1256,MATCH(B630,Historical!$B$7:$B$1278,0))/INDEX(Historical!$H$7:$H$1247,MATCH(B630,Historical!$B$7:$B$1278,0)))^(1/5)-1)*100)</f>
        <v>9.8964129213460872</v>
      </c>
      <c r="V630" s="701">
        <f>IF(INDEX(Historical!$O$7:$O$1247,MATCH(B630,Historical!$B$7:$B$1278,0))=0,"n/a",((INDEX(Historical!$C$7:$C$1256,MATCH(B630,Historical!$B$7:$B$1278,0))/INDEX(Historical!$O$7:$O$1247,MATCH(B630,Historical!$B$7:$B$1278,0)))^(1/10)-1)*100)</f>
        <v>1.7100498245471885</v>
      </c>
      <c r="W630" s="702">
        <f>IF(OR(U630&lt;=0,U630="n/a",V630&lt;=0,V630="n/a"),"n/a",U630/V630)</f>
        <v>5.7872073545965836</v>
      </c>
      <c r="X630" s="703">
        <f>IF(OR(AJ630&lt;=0,AJ630="n/a",U630&lt;=0,U630="n/a"),"n/a",U630/AJ630)</f>
        <v>1.2687708873520624</v>
      </c>
      <c r="Y630" s="664"/>
      <c r="Z630" s="651">
        <f>IF(OR(AC630&lt;0.01,AC630="n/a"),"n/a",M630/AC630*100)</f>
        <v>224.00000000000003</v>
      </c>
      <c r="AA630" s="887">
        <f>IF(OR(AC630&lt;0.01,AC630="n/a"),"n/a",I630/AC630)</f>
        <v>39.58</v>
      </c>
      <c r="AB630" s="888">
        <v>12</v>
      </c>
      <c r="AC630" s="866">
        <v>0.5</v>
      </c>
      <c r="AD630" s="866">
        <v>4</v>
      </c>
      <c r="AE630" s="866">
        <v>3.78</v>
      </c>
      <c r="AF630" s="866">
        <v>0.68</v>
      </c>
      <c r="AG630" s="866" t="s">
        <v>136</v>
      </c>
      <c r="AH630" s="866">
        <v>-8.4</v>
      </c>
      <c r="AI630" s="866">
        <v>51.839999999999996</v>
      </c>
      <c r="AJ630" s="866">
        <v>7.8</v>
      </c>
      <c r="AK630" s="866">
        <v>10</v>
      </c>
      <c r="AL630" s="879">
        <v>772.4</v>
      </c>
      <c r="AM630" s="873">
        <v>1.7999999999999998</v>
      </c>
      <c r="AN630" s="866">
        <v>0.1</v>
      </c>
      <c r="AO630" s="740">
        <f>IF(U630="n/a","n/a",IF(AA630&lt;0,"n/a",IF(AA630="n/a","n/a",J630+U630-AA630)))</f>
        <v>-24.024163127163259</v>
      </c>
      <c r="AP630" s="741">
        <f>IF(U630="n/a","n/a",J630+U630)</f>
        <v>15.555836872836739</v>
      </c>
      <c r="AQ630" s="889">
        <f>IF(OR(AC630&lt;0.01,AF630="n/a"),"n/a",(I630/SQRT(22.5*AC630*(I630/AF630))-1)*100)</f>
        <v>9.3707253132919277</v>
      </c>
      <c r="AR630" s="651">
        <f>INDEX(Historical!$C$7:$C$1256,MATCH(B630,Historical!$B$7:$B$1278,0))*IF(AH630="n/a",1.03,IF(AH630&lt;0,1.01,IF(AH630&gt;10,1.1,(1+AH630/100))))</f>
        <v>1.1009</v>
      </c>
      <c r="AS630" s="887">
        <f>IF($AI630="n/a",1.03*AR630,IF($AI630&lt;0,1.01*AR630,IF($AI630&gt;10,1.1*AR630,(1+$AI630/100)*AR630)))</f>
        <v>1.21099</v>
      </c>
      <c r="AT630" s="887">
        <f>IF($AK630="n/a",1.03*AS630,IF($AK630&lt;0,1.01*AS630,IF($AK630&gt;10,1.1*AS630,(1+$AK630/100)*AS630)))</f>
        <v>1.3320890000000001</v>
      </c>
      <c r="AU630" s="887">
        <f>IF($AK630="n/a",1.03*AT630,IF($AK630&lt;0,1.01*AT630,IF($AK630&gt;10,1.1*AT630,(1+$AK630/100)*AT630)))</f>
        <v>1.4652979000000002</v>
      </c>
      <c r="AV630" s="887">
        <f>IF($AK630="n/a",1.03*AU630,IF($AK630&lt;0,1.01*AU630,IF($AK630&gt;10,1.1*AU630,(1+$AK630/100)*AU630)))</f>
        <v>1.6118276900000004</v>
      </c>
      <c r="AW630" s="651">
        <f>SUM(AR630:AV630)</f>
        <v>6.7211045900000004</v>
      </c>
      <c r="AX630" s="748">
        <f>AW630/I630*100</f>
        <v>33.962125265285501</v>
      </c>
      <c r="AY630" s="935">
        <v>0.72</v>
      </c>
      <c r="AZ630" s="873">
        <v>16.55</v>
      </c>
      <c r="BA630" s="873">
        <v>-52.349999999999994</v>
      </c>
      <c r="BB630" s="873">
        <v>1.25</v>
      </c>
      <c r="BC630" s="873">
        <v>-21.42</v>
      </c>
      <c r="BE630" s="624">
        <v>2013</v>
      </c>
      <c r="BF630" s="899">
        <f>IF(BE630&gt;2008,0,IF(BE630&gt;2001,1,IF(BE630&gt;1990,2,IF(BE630&gt;1980,3,IF(BE630&gt;1973,4,IF(BE630&gt;1970,5,IF(BE630&gt;1960,6,IF(BE630&gt;1958,7,IF(BE630&gt;1953,8,9)))))))))</f>
        <v>0</v>
      </c>
      <c r="BG630" s="883" t="s">
        <v>136</v>
      </c>
    </row>
    <row r="631" spans="1:59" ht="11.25" customHeight="1" x14ac:dyDescent="0.2">
      <c r="A631" s="881" t="s">
        <v>4019</v>
      </c>
      <c r="B631" s="876" t="s">
        <v>4020</v>
      </c>
      <c r="C631" s="933" t="s">
        <v>108</v>
      </c>
      <c r="D631" s="933" t="s">
        <v>4334</v>
      </c>
      <c r="E631" s="733">
        <v>7</v>
      </c>
      <c r="F631" s="1158">
        <v>618</v>
      </c>
      <c r="G631" s="1141" t="s">
        <v>106</v>
      </c>
      <c r="H631" s="1141" t="s">
        <v>106</v>
      </c>
      <c r="I631" s="875">
        <v>18.25</v>
      </c>
      <c r="J631" s="651">
        <f>(M631/I631)*100</f>
        <v>3.506849315068493</v>
      </c>
      <c r="K631" s="878">
        <v>0.16</v>
      </c>
      <c r="L631" s="888">
        <v>4</v>
      </c>
      <c r="M631" s="642">
        <f>K631*L631</f>
        <v>0.64</v>
      </c>
      <c r="N631" s="871" t="s">
        <v>148</v>
      </c>
      <c r="O631" s="734">
        <v>0.15</v>
      </c>
      <c r="P631" s="862">
        <v>43874</v>
      </c>
      <c r="Q631" s="862">
        <v>43905</v>
      </c>
      <c r="R631" s="642">
        <f>(K631-O631)/O631*100</f>
        <v>6.6666666666666732</v>
      </c>
      <c r="S631" s="701">
        <f>IF(INDEX(Historical!$D$7:$D$1254,MATCH(B631,Historical!$B$7:$B$1278,0))=0,"n/a",(INDEX(Historical!$C$7:$C$1256,MATCH(B631,Historical!$B$7:$B$1278,0))/INDEX(Historical!$D$7:$D$1254,MATCH(B631,Historical!$B$7:$B$1278,0))-1)*100)</f>
        <v>5.2631578947368363</v>
      </c>
      <c r="T631" s="701">
        <f>IF(INDEX(Historical!$F$7:$F$1247,MATCH(B631,Historical!$B$7:$B$1278,0))=0,"n/a",((INDEX(Historical!$C$7:$C$1256,MATCH(B631,Historical!$B$7:$B$1278,0))/INDEX(Historical!$F$7:$F$1247,MATCH(B631,Historical!$B$7:$B$1278,0)))^(1/3)-1)*100)</f>
        <v>12.624788044360603</v>
      </c>
      <c r="U631" s="701">
        <f>IF(INDEX(Historical!$H$7:$H$1247,MATCH(B631,Historical!$B$7:$B$1278,0))=0,"n/a",((INDEX(Historical!$C$7:$C$1256,MATCH(B631,Historical!$B$7:$B$1278,0))/INDEX(Historical!$H$7:$H$1247,MATCH(B631,Historical!$B$7:$B$1278,0)))^(1/5)-1)*100)</f>
        <v>46.144255162192536</v>
      </c>
      <c r="V631" s="701">
        <f>IF(INDEX(Historical!$O$7:$O$1247,MATCH(B631,Historical!$B$7:$B$1278,0))=0,"n/a",((INDEX(Historical!$C$7:$C$1256,MATCH(B631,Historical!$B$7:$B$1278,0))/INDEX(Historical!$O$7:$O$1247,MATCH(B631,Historical!$B$7:$B$1278,0)))^(1/10)-1)*100)</f>
        <v>4.4019629627884527</v>
      </c>
      <c r="W631" s="702">
        <f>IF(OR(U631&lt;=0,U631="n/a",V631&lt;=0,V631="n/a"),"n/a",U631/V631)</f>
        <v>10.482654114145966</v>
      </c>
      <c r="X631" s="703" t="str">
        <f>IF(OR(AJ631&lt;=0,AJ631="n/a",U631&lt;=0,U631="n/a"),"n/a",U631/AJ631)</f>
        <v>n/a</v>
      </c>
      <c r="Y631" s="673"/>
      <c r="Z631" s="651" t="str">
        <f>IF(OR(AC631&lt;0.01,AC631="n/a"),"n/a",M631/AC631*100)</f>
        <v>n/a</v>
      </c>
      <c r="AA631" s="887" t="str">
        <f>IF(OR(AC631&lt;0.01,AC631="n/a"),"n/a",I631/AC631)</f>
        <v>n/a</v>
      </c>
      <c r="AB631" s="888">
        <v>12</v>
      </c>
      <c r="AC631" s="866" t="s">
        <v>136</v>
      </c>
      <c r="AD631" s="866" t="s">
        <v>136</v>
      </c>
      <c r="AE631" s="866" t="s">
        <v>136</v>
      </c>
      <c r="AF631" s="866" t="s">
        <v>136</v>
      </c>
      <c r="AG631" s="866" t="s">
        <v>136</v>
      </c>
      <c r="AH631" s="866" t="s">
        <v>136</v>
      </c>
      <c r="AI631" s="866" t="s">
        <v>136</v>
      </c>
      <c r="AJ631" s="866" t="s">
        <v>136</v>
      </c>
      <c r="AK631" s="866" t="s">
        <v>136</v>
      </c>
      <c r="AL631" s="879" t="s">
        <v>136</v>
      </c>
      <c r="AM631" s="873" t="s">
        <v>136</v>
      </c>
      <c r="AN631" s="866" t="s">
        <v>136</v>
      </c>
      <c r="AO631" s="740" t="str">
        <f>IF(U631="n/a","n/a",IF(AA631&lt;0,"n/a",IF(AA631="n/a","n/a",J631+U631-AA631)))</f>
        <v>n/a</v>
      </c>
      <c r="AP631" s="741">
        <f>IF(U631="n/a","n/a",J631+U631)</f>
        <v>49.651104477261029</v>
      </c>
      <c r="AQ631" s="889" t="str">
        <f>IF(OR(AC631&lt;0.01,AF631="n/a"),"n/a",(I631/SQRT(22.5*AC631*(I631/AF631))-1)*100)</f>
        <v>n/a</v>
      </c>
      <c r="AR631" s="651">
        <f>INDEX(Historical!$C$7:$C$1256,MATCH(B631,Historical!$B$7:$B$1278,0))*IF(AH631="n/a",1.03,IF(AH631&lt;0,1.01,IF(AH631&gt;10,1.1,(1+AH631/100))))</f>
        <v>0.61799999999999999</v>
      </c>
      <c r="AS631" s="887">
        <f>IF($AI631="n/a",1.03*AR631,IF($AI631&lt;0,1.01*AR631,IF($AI631&gt;10,1.1*AR631,(1+$AI631/100)*AR631)))</f>
        <v>0.63653999999999999</v>
      </c>
      <c r="AT631" s="887">
        <f>IF($AK631="n/a",1.03*AS631,IF($AK631&lt;0,1.01*AS631,IF($AK631&gt;10,1.1*AS631,(1+$AK631/100)*AS631)))</f>
        <v>0.6556362</v>
      </c>
      <c r="AU631" s="887">
        <f>IF($AK631="n/a",1.03*AT631,IF($AK631&lt;0,1.01*AT631,IF($AK631&gt;10,1.1*AT631,(1+$AK631/100)*AT631)))</f>
        <v>0.67530528600000006</v>
      </c>
      <c r="AV631" s="887">
        <f>IF($AK631="n/a",1.03*AU631,IF($AK631&lt;0,1.01*AU631,IF($AK631&gt;10,1.1*AU631,(1+$AK631/100)*AU631)))</f>
        <v>0.69556444458000011</v>
      </c>
      <c r="AW631" s="651">
        <f>SUM(AR631:AV631)</f>
        <v>3.2810459305799999</v>
      </c>
      <c r="AX631" s="748">
        <f>AW631/I631*100</f>
        <v>17.978333866191782</v>
      </c>
      <c r="AY631" s="935" t="s">
        <v>136</v>
      </c>
      <c r="AZ631" s="873" t="s">
        <v>136</v>
      </c>
      <c r="BA631" s="873" t="s">
        <v>136</v>
      </c>
      <c r="BB631" s="873" t="s">
        <v>136</v>
      </c>
      <c r="BC631" s="873" t="s">
        <v>136</v>
      </c>
      <c r="BD631" s="908" t="s">
        <v>4268</v>
      </c>
      <c r="BE631" s="624">
        <v>2014</v>
      </c>
      <c r="BF631" s="899">
        <f>IF(BE631&gt;2008,0,IF(BE631&gt;2001,1,IF(BE631&gt;1990,2,IF(BE631&gt;1980,3,IF(BE631&gt;1973,4,IF(BE631&gt;1970,5,IF(BE631&gt;1960,6,IF(BE631&gt;1958,7,IF(BE631&gt;1953,8,9)))))))))</f>
        <v>0</v>
      </c>
      <c r="BG631" s="883" t="s">
        <v>136</v>
      </c>
    </row>
    <row r="632" spans="1:59" ht="11.25" customHeight="1" x14ac:dyDescent="0.2">
      <c r="A632" s="872" t="s">
        <v>801</v>
      </c>
      <c r="B632" s="876" t="s">
        <v>802</v>
      </c>
      <c r="C632" s="933" t="s">
        <v>153</v>
      </c>
      <c r="D632" s="933" t="s">
        <v>4327</v>
      </c>
      <c r="E632" s="733">
        <v>16</v>
      </c>
      <c r="F632" s="1158">
        <v>241</v>
      </c>
      <c r="G632" s="1178" t="s">
        <v>106</v>
      </c>
      <c r="H632" s="1178" t="s">
        <v>106</v>
      </c>
      <c r="I632" s="875">
        <v>177.19</v>
      </c>
      <c r="J632" s="651">
        <f>(M632/I632)*100</f>
        <v>0.90298549579547382</v>
      </c>
      <c r="K632" s="878">
        <v>0.4</v>
      </c>
      <c r="L632" s="888">
        <v>4</v>
      </c>
      <c r="M632" s="642">
        <f>K632*L632</f>
        <v>1.6</v>
      </c>
      <c r="N632" s="871" t="s">
        <v>287</v>
      </c>
      <c r="O632" s="734">
        <v>0.37</v>
      </c>
      <c r="P632" s="862">
        <v>44069</v>
      </c>
      <c r="Q632" s="862">
        <v>44098</v>
      </c>
      <c r="R632" s="642">
        <f>(K632-O632)/O632*100</f>
        <v>8.1081081081081159</v>
      </c>
      <c r="S632" s="701">
        <f>IF(INDEX(Historical!$D$7:$D$1254,MATCH(B632,Historical!$B$7:$B$1278,0))=0,"n/a",(INDEX(Historical!$C$7:$C$1256,MATCH(B632,Historical!$B$7:$B$1278,0))/INDEX(Historical!$D$7:$D$1254,MATCH(B632,Historical!$B$7:$B$1278,0))-1)*100)</f>
        <v>9.2307692307692193</v>
      </c>
      <c r="T632" s="701">
        <f>IF(INDEX(Historical!$F$7:$F$1247,MATCH(B632,Historical!$B$7:$B$1278,0))=0,"n/a",((INDEX(Historical!$C$7:$C$1256,MATCH(B632,Historical!$B$7:$B$1278,0))/INDEX(Historical!$F$7:$F$1247,MATCH(B632,Historical!$B$7:$B$1278,0)))^(1/3)-1)*100)</f>
        <v>10.237027222161377</v>
      </c>
      <c r="U632" s="701">
        <f>IF(INDEX(Historical!$H$7:$H$1247,MATCH(B632,Historical!$B$7:$B$1278,0))=0,"n/a",((INDEX(Historical!$C$7:$C$1256,MATCH(B632,Historical!$B$7:$B$1278,0))/INDEX(Historical!$H$7:$H$1247,MATCH(B632,Historical!$B$7:$B$1278,0)))^(1/5)-1)*100)</f>
        <v>10.04267384562354</v>
      </c>
      <c r="V632" s="701">
        <f>IF(INDEX(Historical!$O$7:$O$1247,MATCH(B632,Historical!$B$7:$B$1278,0))=0,"n/a",((INDEX(Historical!$C$7:$C$1256,MATCH(B632,Historical!$B$7:$B$1278,0))/INDEX(Historical!$O$7:$O$1247,MATCH(B632,Historical!$B$7:$B$1278,0)))^(1/10)-1)*100)</f>
        <v>13.227116833118234</v>
      </c>
      <c r="W632" s="702">
        <f>IF(OR(U632&lt;=0,U632="n/a",V632&lt;=0,V632="n/a"),"n/a",U632/V632)</f>
        <v>0.75924889545683583</v>
      </c>
      <c r="X632" s="703">
        <f>IF(OR(AJ632&lt;=0,AJ632="n/a",U632&lt;=0,U632="n/a"),"n/a",U632/AJ632)</f>
        <v>0.61991813861873701</v>
      </c>
      <c r="Y632" s="876" t="s">
        <v>729</v>
      </c>
      <c r="Z632" s="651">
        <f>IF(OR(AC632&lt;0.01,AC632="n/a"),"n/a",M632/AC632*100)</f>
        <v>33.333333333333336</v>
      </c>
      <c r="AA632" s="887">
        <f>IF(OR(AC632&lt;0.01,AC632="n/a"),"n/a",I632/AC632)</f>
        <v>36.914583333333333</v>
      </c>
      <c r="AB632" s="888">
        <v>3</v>
      </c>
      <c r="AC632" s="866">
        <v>4.8</v>
      </c>
      <c r="AD632" s="866">
        <v>3.69</v>
      </c>
      <c r="AE632" s="866">
        <v>5.04</v>
      </c>
      <c r="AF632" s="866">
        <v>4.33</v>
      </c>
      <c r="AG632" s="866">
        <v>12.2</v>
      </c>
      <c r="AH632" s="866">
        <v>33.800000000000004</v>
      </c>
      <c r="AI632" s="866">
        <v>13.08</v>
      </c>
      <c r="AJ632" s="866">
        <v>16.2</v>
      </c>
      <c r="AK632" s="866">
        <v>10</v>
      </c>
      <c r="AL632" s="879">
        <v>15120</v>
      </c>
      <c r="AM632" s="873">
        <v>0.3</v>
      </c>
      <c r="AN632" s="866">
        <v>0.3</v>
      </c>
      <c r="AO632" s="740">
        <f>IF(U632="n/a","n/a",IF(AA632&lt;0,"n/a",IF(AA632="n/a","n/a",J632+U632-AA632)))</f>
        <v>-25.96892399191432</v>
      </c>
      <c r="AP632" s="741">
        <f>IF(U632="n/a","n/a",J632+U632)</f>
        <v>10.945659341419013</v>
      </c>
      <c r="AQ632" s="889">
        <f>IF(OR(AC632&lt;0.01,AF632="n/a"),"n/a",(I632/SQRT(22.5*AC632*(I632/AF632))-1)*100)</f>
        <v>166.53342157188243</v>
      </c>
      <c r="AR632" s="651">
        <f>INDEX(Historical!$C$7:$C$1256,MATCH(B632,Historical!$B$7:$B$1278,0))*IF(AH632="n/a",1.03,IF(AH632&lt;0,1.01,IF(AH632&gt;10,1.1,(1+AH632/100))))</f>
        <v>1.5620000000000001</v>
      </c>
      <c r="AS632" s="887">
        <f>IF($AI632="n/a",1.03*AR632,IF($AI632&lt;0,1.01*AR632,IF($AI632&gt;10,1.1*AR632,(1+$AI632/100)*AR632)))</f>
        <v>1.7182000000000002</v>
      </c>
      <c r="AT632" s="887">
        <f>IF($AK632="n/a",1.03*AS632,IF($AK632&lt;0,1.01*AS632,IF($AK632&gt;10,1.1*AS632,(1+$AK632/100)*AS632)))</f>
        <v>1.8900200000000003</v>
      </c>
      <c r="AU632" s="887">
        <f>IF($AK632="n/a",1.03*AT632,IF($AK632&lt;0,1.01*AT632,IF($AK632&gt;10,1.1*AT632,(1+$AK632/100)*AT632)))</f>
        <v>2.0790220000000006</v>
      </c>
      <c r="AV632" s="887">
        <f>IF($AK632="n/a",1.03*AU632,IF($AK632&lt;0,1.01*AU632,IF($AK632&gt;10,1.1*AU632,(1+$AK632/100)*AU632)))</f>
        <v>2.286924200000001</v>
      </c>
      <c r="AW632" s="651">
        <f>SUM(AR632:AV632)</f>
        <v>9.536166200000002</v>
      </c>
      <c r="AX632" s="748">
        <f>AW632/I632*100</f>
        <v>5.3818873525594011</v>
      </c>
      <c r="AY632" s="935">
        <v>0.6</v>
      </c>
      <c r="AZ632" s="873">
        <v>67.650000000000006</v>
      </c>
      <c r="BA632" s="873">
        <v>-8.18</v>
      </c>
      <c r="BB632" s="873">
        <v>2.77</v>
      </c>
      <c r="BC632" s="873">
        <v>12.67</v>
      </c>
      <c r="BE632" s="624">
        <v>2005</v>
      </c>
      <c r="BF632" s="899">
        <f>IF(BE632&gt;2008,0,IF(BE632&gt;2001,1,IF(BE632&gt;1990,2,IF(BE632&gt;1980,3,IF(BE632&gt;1973,4,IF(BE632&gt;1970,5,IF(BE632&gt;1960,6,IF(BE632&gt;1958,7,IF(BE632&gt;1953,8,9)))))))))</f>
        <v>1</v>
      </c>
      <c r="BG632" s="883">
        <v>7.7</v>
      </c>
    </row>
    <row r="633" spans="1:59" ht="11.25" customHeight="1" x14ac:dyDescent="0.2">
      <c r="A633" s="882" t="s">
        <v>1688</v>
      </c>
      <c r="B633" s="876" t="s">
        <v>1689</v>
      </c>
      <c r="C633" s="933" t="s">
        <v>123</v>
      </c>
      <c r="D633" s="933" t="s">
        <v>4358</v>
      </c>
      <c r="E633" s="733">
        <v>10</v>
      </c>
      <c r="F633" s="1158">
        <v>388</v>
      </c>
      <c r="G633" s="1127" t="s">
        <v>37</v>
      </c>
      <c r="H633" s="1127" t="s">
        <v>115</v>
      </c>
      <c r="I633" s="875">
        <v>31.48</v>
      </c>
      <c r="J633" s="651">
        <f>(M633/I633)*100</f>
        <v>3.1766200762388821</v>
      </c>
      <c r="K633" s="878">
        <v>0.25</v>
      </c>
      <c r="L633" s="888">
        <v>4</v>
      </c>
      <c r="M633" s="642">
        <f>K633*L633</f>
        <v>1</v>
      </c>
      <c r="N633" s="871" t="s">
        <v>239</v>
      </c>
      <c r="O633" s="734">
        <v>0.24</v>
      </c>
      <c r="P633" s="862">
        <v>43920</v>
      </c>
      <c r="Q633" s="862">
        <v>43931</v>
      </c>
      <c r="R633" s="642">
        <f>(K633-O633)/O633*100</f>
        <v>4.1666666666666705</v>
      </c>
      <c r="S633" s="701">
        <f>IF(INDEX(Historical!$D$7:$D$1254,MATCH(B633,Historical!$B$7:$B$1278,0))=0,"n/a",(INDEX(Historical!$C$7:$C$1256,MATCH(B633,Historical!$B$7:$B$1278,0))/INDEX(Historical!$D$7:$D$1254,MATCH(B633,Historical!$B$7:$B$1278,0))-1)*100)</f>
        <v>26.480836236933779</v>
      </c>
      <c r="T633" s="701">
        <f>IF(INDEX(Historical!$F$7:$F$1247,MATCH(B633,Historical!$B$7:$B$1278,0))=0,"n/a",((INDEX(Historical!$C$7:$C$1256,MATCH(B633,Historical!$B$7:$B$1278,0))/INDEX(Historical!$F$7:$F$1247,MATCH(B633,Historical!$B$7:$B$1278,0)))^(1/3)-1)*100)</f>
        <v>17.634285960534825</v>
      </c>
      <c r="U633" s="701">
        <f>IF(INDEX(Historical!$H$7:$H$1247,MATCH(B633,Historical!$B$7:$B$1278,0))=0,"n/a",((INDEX(Historical!$C$7:$C$1256,MATCH(B633,Historical!$B$7:$B$1278,0))/INDEX(Historical!$H$7:$H$1247,MATCH(B633,Historical!$B$7:$B$1278,0)))^(1/5)-1)*100)</f>
        <v>14.806650733460902</v>
      </c>
      <c r="V633" s="701">
        <f>IF(INDEX(Historical!$O$7:$O$1247,MATCH(B633,Historical!$B$7:$B$1278,0))=0,"n/a",((INDEX(Historical!$C$7:$C$1256,MATCH(B633,Historical!$B$7:$B$1278,0))/INDEX(Historical!$O$7:$O$1247,MATCH(B633,Historical!$B$7:$B$1278,0)))^(1/10)-1)*100)</f>
        <v>9.9962448138341209</v>
      </c>
      <c r="W633" s="702">
        <f>IF(OR(U633&lt;=0,U633="n/a",V633&lt;=0,V633="n/a"),"n/a",U633/V633)</f>
        <v>1.4812212995193463</v>
      </c>
      <c r="X633" s="703">
        <f>IF(OR(AJ633&lt;=0,AJ633="n/a",U633&lt;=0,U633="n/a"),"n/a",U633/AJ633)</f>
        <v>0.41708875305523668</v>
      </c>
      <c r="Y633" s="664"/>
      <c r="Z633" s="651">
        <f>IF(OR(AC633&lt;0.01,AC633="n/a"),"n/a",M633/AC633*100)</f>
        <v>44.052863436123346</v>
      </c>
      <c r="AA633" s="887">
        <f>IF(OR(AC633&lt;0.01,AC633="n/a"),"n/a",I633/AC633)</f>
        <v>13.86784140969163</v>
      </c>
      <c r="AB633" s="888">
        <v>12</v>
      </c>
      <c r="AC633" s="866">
        <v>2.27</v>
      </c>
      <c r="AD633" s="866" t="s">
        <v>136</v>
      </c>
      <c r="AE633" s="866">
        <v>0.7</v>
      </c>
      <c r="AF633" s="866">
        <v>1.6</v>
      </c>
      <c r="AG633" s="866">
        <v>16</v>
      </c>
      <c r="AH633" s="868">
        <v>-43.2</v>
      </c>
      <c r="AI633" s="868">
        <v>-1.02</v>
      </c>
      <c r="AJ633" s="866">
        <v>35.5</v>
      </c>
      <c r="AK633" s="866">
        <v>-3.82</v>
      </c>
      <c r="AL633" s="879">
        <v>6530</v>
      </c>
      <c r="AM633" s="873">
        <v>3.1</v>
      </c>
      <c r="AN633" s="866">
        <v>0.65</v>
      </c>
      <c r="AO633" s="740">
        <f>IF(U633="n/a","n/a",IF(AA633&lt;0,"n/a",IF(AA633="n/a","n/a",J633+U633-AA633)))</f>
        <v>4.1154294000081553</v>
      </c>
      <c r="AP633" s="741">
        <f>IF(U633="n/a","n/a",J633+U633)</f>
        <v>17.983270809699786</v>
      </c>
      <c r="AQ633" s="889">
        <f>IF(OR(AC633&lt;0.01,AF633="n/a"),"n/a",(I633/SQRT(22.5*AC633*(I633/AF633))-1)*100)</f>
        <v>-0.69453130084682346</v>
      </c>
      <c r="AR633" s="651">
        <f>INDEX(Historical!$C$7:$C$1256,MATCH(B633,Historical!$B$7:$B$1278,0))*IF(AH633="n/a",1.03,IF(AH633&lt;0,1.01,IF(AH633&gt;10,1.1,(1+AH633/100))))</f>
        <v>0.91657500000000003</v>
      </c>
      <c r="AS633" s="887">
        <f>IF($AI633="n/a",1.03*AR633,IF($AI633&lt;0,1.01*AR633,IF($AI633&gt;10,1.1*AR633,(1+$AI633/100)*AR633)))</f>
        <v>0.92574075</v>
      </c>
      <c r="AT633" s="887">
        <f>IF($AK633="n/a",1.03*AS633,IF($AK633&lt;0,1.01*AS633,IF($AK633&gt;10,1.1*AS633,(1+$AK633/100)*AS633)))</f>
        <v>0.93499815750000004</v>
      </c>
      <c r="AU633" s="887">
        <f>IF($AK633="n/a",1.03*AT633,IF($AK633&lt;0,1.01*AT633,IF($AK633&gt;10,1.1*AT633,(1+$AK633/100)*AT633)))</f>
        <v>0.94434813907500004</v>
      </c>
      <c r="AV633" s="887">
        <f>IF($AK633="n/a",1.03*AU633,IF($AK633&lt;0,1.01*AU633,IF($AK633&gt;10,1.1*AU633,(1+$AK633/100)*AU633)))</f>
        <v>0.95379162046575006</v>
      </c>
      <c r="AW633" s="651">
        <f>SUM(AR633:AV633)</f>
        <v>4.6754536670407498</v>
      </c>
      <c r="AX633" s="748">
        <f>AW633/I633*100</f>
        <v>14.852139984246346</v>
      </c>
      <c r="AY633" s="935">
        <v>1.47</v>
      </c>
      <c r="AZ633" s="873">
        <v>110.14999999999999</v>
      </c>
      <c r="BA633" s="873">
        <v>-12.030000000000001</v>
      </c>
      <c r="BB633" s="873">
        <v>2.5499999999999998</v>
      </c>
      <c r="BC633" s="873">
        <v>15.620000000000001</v>
      </c>
      <c r="BE633" s="624">
        <v>2011</v>
      </c>
      <c r="BF633" s="899">
        <f>IF(BE633&gt;2008,0,IF(BE633&gt;2001,1,IF(BE633&gt;1990,2,IF(BE633&gt;1980,3,IF(BE633&gt;1973,4,IF(BE633&gt;1970,5,IF(BE633&gt;1960,6,IF(BE633&gt;1958,7,IF(BE633&gt;1953,8,9)))))))))</f>
        <v>0</v>
      </c>
      <c r="BG633" s="883">
        <v>7.9</v>
      </c>
    </row>
    <row r="634" spans="1:59" s="774" customFormat="1" ht="11.25" customHeight="1" x14ac:dyDescent="0.2">
      <c r="A634" s="929" t="s">
        <v>4475</v>
      </c>
      <c r="B634" s="782" t="s">
        <v>4472</v>
      </c>
      <c r="C634" s="933" t="s">
        <v>4322</v>
      </c>
      <c r="D634" s="933" t="s">
        <v>4323</v>
      </c>
      <c r="E634" s="756">
        <v>6</v>
      </c>
      <c r="F634" s="1158">
        <v>704</v>
      </c>
      <c r="G634" s="1181" t="s">
        <v>106</v>
      </c>
      <c r="H634" s="1181" t="s">
        <v>106</v>
      </c>
      <c r="I634" s="757">
        <v>25.7</v>
      </c>
      <c r="J634" s="758">
        <f>(M634/I634)*100</f>
        <v>5.6031128404669266</v>
      </c>
      <c r="K634" s="759">
        <v>0.36</v>
      </c>
      <c r="L634" s="760">
        <v>4</v>
      </c>
      <c r="M634" s="761">
        <f>K634*L634</f>
        <v>1.44</v>
      </c>
      <c r="N634" s="762" t="s">
        <v>318</v>
      </c>
      <c r="O634" s="763">
        <v>0.35</v>
      </c>
      <c r="P634" s="764">
        <v>44103</v>
      </c>
      <c r="Q634" s="764">
        <v>44119</v>
      </c>
      <c r="R634" s="761">
        <f>(K634-O634)/O634*100</f>
        <v>2.8571428571428599</v>
      </c>
      <c r="S634" s="701">
        <f>IF(INDEX(Historical!$D$7:$D$1254,MATCH(B634,Historical!$B$7:$B$1278,0))=0,"n/a",(INDEX(Historical!$C$7:$C$1256,MATCH(B634,Historical!$B$7:$B$1278,0))/INDEX(Historical!$D$7:$D$1254,MATCH(B634,Historical!$B$7:$B$1278,0))-1)*100)</f>
        <v>6.3492063492063489</v>
      </c>
      <c r="T634" s="701">
        <f>IF(INDEX(Historical!$F$7:$F$1247,MATCH(B634,Historical!$B$7:$B$1278,0))=0,"n/a",((INDEX(Historical!$C$7:$C$1256,MATCH(B634,Historical!$B$7:$B$1278,0))/INDEX(Historical!$F$7:$F$1247,MATCH(B634,Historical!$B$7:$B$1278,0)))^(1/3)-1)*100)</f>
        <v>6.799865166668817</v>
      </c>
      <c r="U634" s="701" t="str">
        <f>IF(INDEX(Historical!$H$7:$H$1247,MATCH(B634,Historical!$B$7:$B$1278,0))=0,"n/a",((INDEX(Historical!$C$7:$C$1256,MATCH(B634,Historical!$B$7:$B$1278,0))/INDEX(Historical!$H$7:$H$1247,MATCH(B634,Historical!$B$7:$B$1278,0)))^(1/5)-1)*100)</f>
        <v>n/a</v>
      </c>
      <c r="V634" s="701" t="str">
        <f>IF(INDEX(Historical!$O$7:$O$1247,MATCH(B634,Historical!$B$7:$B$1278,0))=0,"n/a",((INDEX(Historical!$C$7:$C$1256,MATCH(B634,Historical!$B$7:$B$1278,0))/INDEX(Historical!$O$7:$O$1247,MATCH(B634,Historical!$B$7:$B$1278,0)))^(1/10)-1)*100)</f>
        <v>n/a</v>
      </c>
      <c r="W634" s="702" t="str">
        <f>IF(OR(U634&lt;=0,U634="n/a",V634&lt;=0,V634="n/a"),"n/a",U634/V634)</f>
        <v>n/a</v>
      </c>
      <c r="X634" s="703" t="str">
        <f>IF(OR(AJ634&lt;=0,AJ634="n/a",U634&lt;=0,U634="n/a"),"n/a",U634/AJ634)</f>
        <v>n/a</v>
      </c>
      <c r="Y634" s="775"/>
      <c r="Z634" s="758">
        <f>IF(OR(AC634&lt;0.01,AC634="n/a"),"n/a",M634/AC634*100)</f>
        <v>125.21739130434784</v>
      </c>
      <c r="AA634" s="766">
        <f>IF(OR(AC634&lt;0.01,AC634="n/a"),"n/a",I634/AC634)</f>
        <v>22.347826086956523</v>
      </c>
      <c r="AB634" s="760">
        <v>12</v>
      </c>
      <c r="AC634" s="767">
        <v>1.1499999999999999</v>
      </c>
      <c r="AD634" s="767">
        <v>3.67</v>
      </c>
      <c r="AE634" s="767">
        <v>9.2799999999999994</v>
      </c>
      <c r="AF634" s="767">
        <v>1.35</v>
      </c>
      <c r="AG634" s="767">
        <v>6.1</v>
      </c>
      <c r="AH634" s="767">
        <v>48.1</v>
      </c>
      <c r="AI634" s="767">
        <v>4.1300000000000008</v>
      </c>
      <c r="AJ634" s="767">
        <v>18.2</v>
      </c>
      <c r="AK634" s="767">
        <v>6.09</v>
      </c>
      <c r="AL634" s="768">
        <v>6410</v>
      </c>
      <c r="AM634" s="769">
        <v>0.5</v>
      </c>
      <c r="AN634" s="767">
        <v>0.88</v>
      </c>
      <c r="AO634" s="770" t="str">
        <f>IF(U634="n/a","n/a",IF(AA634&lt;0,"n/a",IF(AA634="n/a","n/a",J634+U634-AA634)))</f>
        <v>n/a</v>
      </c>
      <c r="AP634" s="771" t="str">
        <f>IF(U634="n/a","n/a",J634+U634)</f>
        <v>n/a</v>
      </c>
      <c r="AQ634" s="772">
        <f>IF(OR(AC634&lt;0.01,AF634="n/a"),"n/a",(I634/SQRT(22.5*AC634*(I634/AF634))-1)*100)</f>
        <v>15.795922433278786</v>
      </c>
      <c r="AR634" s="651">
        <f>INDEX(Historical!$C$7:$C$1256,MATCH(B634,Historical!$B$7:$B$1278,0))*IF(AH634="n/a",1.03,IF(AH634&lt;0,1.01,IF(AH634&gt;10,1.1,(1+AH634/100))))</f>
        <v>1.4740000000000002</v>
      </c>
      <c r="AS634" s="766">
        <f>IF($AI634="n/a",1.03*AR634,IF($AI634&lt;0,1.01*AR634,IF($AI634&gt;10,1.1*AR634,(1+$AI634/100)*AR634)))</f>
        <v>1.5348762000000005</v>
      </c>
      <c r="AT634" s="766">
        <f>IF($AK634="n/a",1.03*AS634,IF($AK634&lt;0,1.01*AS634,IF($AK634&gt;10,1.1*AS634,(1+$AK634/100)*AS634)))</f>
        <v>1.6283501605800004</v>
      </c>
      <c r="AU634" s="766">
        <f>IF($AK634="n/a",1.03*AT634,IF($AK634&lt;0,1.01*AT634,IF($AK634&gt;10,1.1*AT634,(1+$AK634/100)*AT634)))</f>
        <v>1.7275166853593222</v>
      </c>
      <c r="AV634" s="766">
        <f>IF($AK634="n/a",1.03*AU634,IF($AK634&lt;0,1.01*AU634,IF($AK634&gt;10,1.1*AU634,(1+$AK634/100)*AU634)))</f>
        <v>1.832722451497705</v>
      </c>
      <c r="AW634" s="758">
        <f>SUM(AR634:AV634)</f>
        <v>8.1974654974370278</v>
      </c>
      <c r="AX634" s="773">
        <f>AW634/I634*100</f>
        <v>31.896752908315285</v>
      </c>
      <c r="AY634" s="936">
        <v>0.98</v>
      </c>
      <c r="AZ634" s="769">
        <v>97.69</v>
      </c>
      <c r="BA634" s="769">
        <v>-37.26</v>
      </c>
      <c r="BB634" s="769">
        <v>-6.45</v>
      </c>
      <c r="BC634" s="769">
        <v>-0.05</v>
      </c>
      <c r="BD634" s="909"/>
      <c r="BE634" s="624">
        <v>2015</v>
      </c>
      <c r="BF634" s="899">
        <f>IF(BE634&gt;2008,0,IF(BE634&gt;2001,1,IF(BE634&gt;1990,2,IF(BE634&gt;1980,3,IF(BE634&gt;1973,4,IF(BE634&gt;1970,5,IF(BE634&gt;1960,6,IF(BE634&gt;1958,7,IF(BE634&gt;1953,8,9)))))))))</f>
        <v>0</v>
      </c>
      <c r="BG634" s="825">
        <v>3.2</v>
      </c>
    </row>
    <row r="635" spans="1:59" ht="11.25" customHeight="1" x14ac:dyDescent="0.2">
      <c r="A635" s="864" t="s">
        <v>1686</v>
      </c>
      <c r="B635" s="876" t="s">
        <v>1687</v>
      </c>
      <c r="C635" s="933" t="s">
        <v>108</v>
      </c>
      <c r="D635" s="933" t="s">
        <v>4337</v>
      </c>
      <c r="E635" s="733">
        <v>9</v>
      </c>
      <c r="F635" s="1158">
        <v>438</v>
      </c>
      <c r="G635" s="1119" t="s">
        <v>115</v>
      </c>
      <c r="H635" s="1119" t="s">
        <v>115</v>
      </c>
      <c r="I635" s="875">
        <v>58.9</v>
      </c>
      <c r="J635" s="651">
        <f>(M635/I635)*100</f>
        <v>3.5314091680814945</v>
      </c>
      <c r="K635" s="878">
        <v>0.52</v>
      </c>
      <c r="L635" s="888">
        <v>4</v>
      </c>
      <c r="M635" s="642">
        <f>K635*L635</f>
        <v>2.08</v>
      </c>
      <c r="N635" s="871" t="s">
        <v>218</v>
      </c>
      <c r="O635" s="734">
        <v>0.47</v>
      </c>
      <c r="P635" s="867">
        <v>43738</v>
      </c>
      <c r="Q635" s="867">
        <v>43753</v>
      </c>
      <c r="R635" s="642">
        <f>(K635-O635)/O635*100</f>
        <v>10.638297872340436</v>
      </c>
      <c r="S635" s="701">
        <f>IF(INDEX(Historical!$D$7:$D$1254,MATCH(B635,Historical!$B$7:$B$1278,0))=0,"n/a",(INDEX(Historical!$C$7:$C$1256,MATCH(B635,Historical!$B$7:$B$1278,0))/INDEX(Historical!$D$7:$D$1254,MATCH(B635,Historical!$B$7:$B$1278,0))-1)*100)</f>
        <v>8.4269662921348178</v>
      </c>
      <c r="T635" s="701">
        <f>IF(INDEX(Historical!$F$7:$F$1247,MATCH(B635,Historical!$B$7:$B$1278,0))=0,"n/a",((INDEX(Historical!$C$7:$C$1256,MATCH(B635,Historical!$B$7:$B$1278,0))/INDEX(Historical!$F$7:$F$1247,MATCH(B635,Historical!$B$7:$B$1278,0)))^(1/3)-1)*100)</f>
        <v>11.295197486925201</v>
      </c>
      <c r="U635" s="701">
        <f>IF(INDEX(Historical!$H$7:$H$1247,MATCH(B635,Historical!$B$7:$B$1278,0))=0,"n/a",((INDEX(Historical!$C$7:$C$1256,MATCH(B635,Historical!$B$7:$B$1278,0))/INDEX(Historical!$H$7:$H$1247,MATCH(B635,Historical!$B$7:$B$1278,0)))^(1/5)-1)*100)</f>
        <v>11.498200249526459</v>
      </c>
      <c r="V635" s="701">
        <f>IF(INDEX(Historical!$O$7:$O$1247,MATCH(B635,Historical!$B$7:$B$1278,0))=0,"n/a",((INDEX(Historical!$C$7:$C$1256,MATCH(B635,Historical!$B$7:$B$1278,0))/INDEX(Historical!$O$7:$O$1247,MATCH(B635,Historical!$B$7:$B$1278,0)))^(1/10)-1)*100)</f>
        <v>21.73609162589285</v>
      </c>
      <c r="W635" s="702">
        <f>IF(OR(U635&lt;=0,U635="n/a",V635&lt;=0,V635="n/a"),"n/a",U635/V635)</f>
        <v>0.52899115661756646</v>
      </c>
      <c r="X635" s="703">
        <f>IF(OR(AJ635&lt;=0,AJ635="n/a",U635&lt;=0,U635="n/a"),"n/a",U635/AJ635)</f>
        <v>3.2852000712932736</v>
      </c>
      <c r="Y635" s="664"/>
      <c r="Z635" s="651">
        <f>IF(OR(AC635&lt;0.01,AC635="n/a"),"n/a",M635/AC635*100)</f>
        <v>33.173843700159495</v>
      </c>
      <c r="AA635" s="887">
        <f>IF(OR(AC635&lt;0.01,AC635="n/a"),"n/a",I635/AC635)</f>
        <v>9.3939393939393945</v>
      </c>
      <c r="AB635" s="888">
        <v>12</v>
      </c>
      <c r="AC635" s="866">
        <v>6.27</v>
      </c>
      <c r="AD635" s="866">
        <v>1.37</v>
      </c>
      <c r="AE635" s="866">
        <v>7.03</v>
      </c>
      <c r="AF635" s="866">
        <v>0.9</v>
      </c>
      <c r="AG635" s="866">
        <v>10.199999999999999</v>
      </c>
      <c r="AH635" s="866">
        <v>-14.7</v>
      </c>
      <c r="AI635" s="866">
        <v>-1.76</v>
      </c>
      <c r="AJ635" s="866">
        <v>3.5000000000000004</v>
      </c>
      <c r="AK635" s="866">
        <v>6.8500000000000005</v>
      </c>
      <c r="AL635" s="879">
        <v>20870</v>
      </c>
      <c r="AM635" s="873">
        <v>0.2</v>
      </c>
      <c r="AN635" s="866">
        <v>0</v>
      </c>
      <c r="AO635" s="740">
        <f>IF(U635="n/a","n/a",IF(AA635&lt;0,"n/a",IF(AA635="n/a","n/a",J635+U635-AA635)))</f>
        <v>5.6356700236685597</v>
      </c>
      <c r="AP635" s="741">
        <f>IF(U635="n/a","n/a",J635+U635)</f>
        <v>15.029609417607954</v>
      </c>
      <c r="AQ635" s="889">
        <f>IF(OR(AC635&lt;0.01,AF635="n/a"),"n/a",(I635/SQRT(22.5*AC635*(I635/AF635))-1)*100)</f>
        <v>-38.700931837622868</v>
      </c>
      <c r="AR635" s="651">
        <f>INDEX(Historical!$C$7:$C$1256,MATCH(B635,Historical!$B$7:$B$1278,0))*IF(AH635="n/a",1.03,IF(AH635&lt;0,1.01,IF(AH635&gt;10,1.1,(1+AH635/100))))</f>
        <v>1.9493</v>
      </c>
      <c r="AS635" s="887">
        <f>IF($AI635="n/a",1.03*AR635,IF($AI635&lt;0,1.01*AR635,IF($AI635&gt;10,1.1*AR635,(1+$AI635/100)*AR635)))</f>
        <v>1.968793</v>
      </c>
      <c r="AT635" s="887">
        <f>IF($AK635="n/a",1.03*AS635,IF($AK635&lt;0,1.01*AS635,IF($AK635&gt;10,1.1*AS635,(1+$AK635/100)*AS635)))</f>
        <v>2.1036553205000001</v>
      </c>
      <c r="AU635" s="887">
        <f>IF($AK635="n/a",1.03*AT635,IF($AK635&lt;0,1.01*AT635,IF($AK635&gt;10,1.1*AT635,(1+$AK635/100)*AT635)))</f>
        <v>2.2477557099542502</v>
      </c>
      <c r="AV635" s="887">
        <f>IF($AK635="n/a",1.03*AU635,IF($AK635&lt;0,1.01*AU635,IF($AK635&gt;10,1.1*AU635,(1+$AK635/100)*AU635)))</f>
        <v>2.4017269760861164</v>
      </c>
      <c r="AW635" s="651">
        <f>SUM(AR635:AV635)</f>
        <v>10.671231006540367</v>
      </c>
      <c r="AX635" s="748">
        <f>AW635/I635*100</f>
        <v>18.117539909236616</v>
      </c>
      <c r="AY635" s="935">
        <v>1.62</v>
      </c>
      <c r="AZ635" s="873">
        <v>39.900000000000006</v>
      </c>
      <c r="BA635" s="873">
        <v>-31.419999999999998</v>
      </c>
      <c r="BB635" s="873">
        <v>-8.15</v>
      </c>
      <c r="BC635" s="873">
        <v>-7.870000000000001</v>
      </c>
      <c r="BE635" s="624">
        <v>2011</v>
      </c>
      <c r="BF635" s="899">
        <f>IF(BE635&gt;2008,0,IF(BE635&gt;2001,1,IF(BE635&gt;1990,2,IF(BE635&gt;1980,3,IF(BE635&gt;1973,4,IF(BE635&gt;1970,5,IF(BE635&gt;1960,6,IF(BE635&gt;1958,7,IF(BE635&gt;1953,8,9)))))))))</f>
        <v>0</v>
      </c>
      <c r="BG635" s="883">
        <v>0.8</v>
      </c>
    </row>
    <row r="636" spans="1:59" ht="11.25" customHeight="1" x14ac:dyDescent="0.2">
      <c r="A636" s="882" t="s">
        <v>4118</v>
      </c>
      <c r="B636" s="876" t="s">
        <v>4119</v>
      </c>
      <c r="C636" s="933" t="s">
        <v>128</v>
      </c>
      <c r="D636" s="933" t="s">
        <v>4349</v>
      </c>
      <c r="E636" s="733">
        <v>5</v>
      </c>
      <c r="F636" s="1158">
        <v>709</v>
      </c>
      <c r="G636" s="1134" t="s">
        <v>106</v>
      </c>
      <c r="H636" s="1134" t="s">
        <v>106</v>
      </c>
      <c r="I636" s="875">
        <v>165.23</v>
      </c>
      <c r="J636" s="651">
        <f>(M636/I636)*100</f>
        <v>1.8156509108515402</v>
      </c>
      <c r="K636" s="878">
        <v>0.75</v>
      </c>
      <c r="L636" s="888">
        <v>4</v>
      </c>
      <c r="M636" s="642">
        <f>K636*L636</f>
        <v>3</v>
      </c>
      <c r="N636" s="871" t="s">
        <v>988</v>
      </c>
      <c r="O636" s="734">
        <v>0.74</v>
      </c>
      <c r="P636" s="867">
        <v>43594</v>
      </c>
      <c r="Q636" s="867">
        <v>43609</v>
      </c>
      <c r="R636" s="642">
        <f>(K636-O636)/O636*100</f>
        <v>1.3513513513513526</v>
      </c>
      <c r="S636" s="701">
        <f>IF(INDEX(Historical!$D$7:$D$1254,MATCH(B636,Historical!$B$7:$B$1278,0))=0,"n/a",(INDEX(Historical!$C$7:$C$1256,MATCH(B636,Historical!$B$7:$B$1278,0))/INDEX(Historical!$D$7:$D$1254,MATCH(B636,Historical!$B$7:$B$1278,0))-1)*100)</f>
        <v>9.1240875912408814</v>
      </c>
      <c r="T636" s="701">
        <f>IF(INDEX(Historical!$F$7:$F$1247,MATCH(B636,Historical!$B$7:$B$1278,0))=0,"n/a",((INDEX(Historical!$C$7:$C$1256,MATCH(B636,Historical!$B$7:$B$1278,0))/INDEX(Historical!$F$7:$F$1247,MATCH(B636,Historical!$B$7:$B$1278,0)))^(1/3)-1)*100)</f>
        <v>25.573523482414593</v>
      </c>
      <c r="U636" s="701" t="str">
        <f>IF(INDEX(Historical!$H$7:$H$1247,MATCH(B636,Historical!$B$7:$B$1278,0))=0,"n/a",((INDEX(Historical!$C$7:$C$1256,MATCH(B636,Historical!$B$7:$B$1278,0))/INDEX(Historical!$H$7:$H$1247,MATCH(B636,Historical!$B$7:$B$1278,0)))^(1/5)-1)*100)</f>
        <v>n/a</v>
      </c>
      <c r="V636" s="701" t="str">
        <f>IF(INDEX(Historical!$O$7:$O$1247,MATCH(B636,Historical!$B$7:$B$1278,0))=0,"n/a",((INDEX(Historical!$C$7:$C$1256,MATCH(B636,Historical!$B$7:$B$1278,0))/INDEX(Historical!$O$7:$O$1247,MATCH(B636,Historical!$B$7:$B$1278,0)))^(1/10)-1)*100)</f>
        <v>n/a</v>
      </c>
      <c r="W636" s="702" t="str">
        <f>IF(OR(U636&lt;=0,U636="n/a",V636&lt;=0,V636="n/a"),"n/a",U636/V636)</f>
        <v>n/a</v>
      </c>
      <c r="X636" s="703" t="str">
        <f>IF(OR(AJ636&lt;=0,AJ636="n/a",U636&lt;=0,U636="n/a"),"n/a",U636/AJ636)</f>
        <v>n/a</v>
      </c>
      <c r="Y636" s="877"/>
      <c r="Z636" s="651">
        <f>IF(OR(AC636&lt;0.01,AC636="n/a"),"n/a",M636/AC636*100)</f>
        <v>56.074766355140191</v>
      </c>
      <c r="AA636" s="887">
        <f>IF(OR(AC636&lt;0.01,AC636="n/a"),"n/a",I636/AC636)</f>
        <v>30.884112149532712</v>
      </c>
      <c r="AB636" s="888">
        <v>2</v>
      </c>
      <c r="AC636" s="866">
        <v>5.35</v>
      </c>
      <c r="AD636" s="866">
        <v>3.9</v>
      </c>
      <c r="AE636" s="866">
        <v>3.9</v>
      </c>
      <c r="AF636" s="866">
        <v>2.73</v>
      </c>
      <c r="AG636" s="866">
        <v>9.4</v>
      </c>
      <c r="AH636" s="866">
        <v>-100.4</v>
      </c>
      <c r="AI636" s="866">
        <v>9.48</v>
      </c>
      <c r="AJ636" s="866">
        <v>-15.1</v>
      </c>
      <c r="AK636" s="866">
        <v>7.9200000000000008</v>
      </c>
      <c r="AL636" s="879">
        <v>31670</v>
      </c>
      <c r="AM636" s="873">
        <v>0.5</v>
      </c>
      <c r="AN636" s="866">
        <v>0.99</v>
      </c>
      <c r="AO636" s="740" t="str">
        <f>IF(U636="n/a","n/a",IF(AA636&lt;0,"n/a",IF(AA636="n/a","n/a",J636+U636-AA636)))</f>
        <v>n/a</v>
      </c>
      <c r="AP636" s="741" t="str">
        <f>IF(U636="n/a","n/a",J636+U636)</f>
        <v>n/a</v>
      </c>
      <c r="AQ636" s="889">
        <f>IF(OR(AC636&lt;0.01,AF636="n/a"),"n/a",(I636/SQRT(22.5*AC636*(I636/AF636))-1)*100)</f>
        <v>93.578724919431735</v>
      </c>
      <c r="AR636" s="651">
        <f>INDEX(Historical!$C$7:$C$1256,MATCH(B636,Historical!$B$7:$B$1278,0))*IF(AH636="n/a",1.03,IF(AH636&lt;0,1.01,IF(AH636&gt;10,1.1,(1+AH636/100))))</f>
        <v>3.0199000000000003</v>
      </c>
      <c r="AS636" s="887">
        <f>IF($AI636="n/a",1.03*AR636,IF($AI636&lt;0,1.01*AR636,IF($AI636&gt;10,1.1*AR636,(1+$AI636/100)*AR636)))</f>
        <v>3.3061865200000002</v>
      </c>
      <c r="AT636" s="887">
        <f>IF($AK636="n/a",1.03*AS636,IF($AK636&lt;0,1.01*AS636,IF($AK636&gt;10,1.1*AS636,(1+$AK636/100)*AS636)))</f>
        <v>3.568036492384</v>
      </c>
      <c r="AU636" s="887">
        <f>IF($AK636="n/a",1.03*AT636,IF($AK636&lt;0,1.01*AT636,IF($AK636&gt;10,1.1*AT636,(1+$AK636/100)*AT636)))</f>
        <v>3.8506249825808125</v>
      </c>
      <c r="AV636" s="887">
        <f>IF($AK636="n/a",1.03*AU636,IF($AK636&lt;0,1.01*AU636,IF($AK636&gt;10,1.1*AU636,(1+$AK636/100)*AU636)))</f>
        <v>4.1555944812012129</v>
      </c>
      <c r="AW636" s="651">
        <f>SUM(AR636:AV636)</f>
        <v>17.900342476166024</v>
      </c>
      <c r="AX636" s="748">
        <f>AW636/I636*100</f>
        <v>10.833591040468454</v>
      </c>
      <c r="AY636" s="935">
        <v>0.93</v>
      </c>
      <c r="AZ636" s="873">
        <v>58.45</v>
      </c>
      <c r="BA636" s="873">
        <v>-20.77</v>
      </c>
      <c r="BB636" s="873">
        <v>-10.209999999999999</v>
      </c>
      <c r="BC636" s="873">
        <v>-5.57</v>
      </c>
      <c r="BE636" s="624">
        <v>2015</v>
      </c>
      <c r="BF636" s="899">
        <f>IF(BE636&gt;2008,0,IF(BE636&gt;2001,1,IF(BE636&gt;1990,2,IF(BE636&gt;1980,3,IF(BE636&gt;1973,4,IF(BE636&gt;1970,5,IF(BE636&gt;1960,6,IF(BE636&gt;1958,7,IF(BE636&gt;1953,8,9)))))))))</f>
        <v>0</v>
      </c>
      <c r="BG636" s="883">
        <v>4.1000000000000005</v>
      </c>
    </row>
    <row r="637" spans="1:59" ht="12.75" customHeight="1" x14ac:dyDescent="0.2">
      <c r="A637" s="872" t="s">
        <v>340</v>
      </c>
      <c r="B637" s="876" t="s">
        <v>341</v>
      </c>
      <c r="C637" s="933" t="s">
        <v>112</v>
      </c>
      <c r="D637" s="933" t="s">
        <v>211</v>
      </c>
      <c r="E637" s="733">
        <v>53</v>
      </c>
      <c r="F637" s="1158">
        <v>22</v>
      </c>
      <c r="G637" s="1141" t="s">
        <v>115</v>
      </c>
      <c r="H637" s="1141" t="s">
        <v>115</v>
      </c>
      <c r="I637" s="866">
        <v>166.2</v>
      </c>
      <c r="J637" s="651">
        <f>(M637/I637)*100</f>
        <v>1.684717208182912</v>
      </c>
      <c r="K637" s="878">
        <v>0.7</v>
      </c>
      <c r="L637" s="888">
        <v>4</v>
      </c>
      <c r="M637" s="642">
        <f>K637*L637</f>
        <v>2.8</v>
      </c>
      <c r="N637" s="871" t="s">
        <v>342</v>
      </c>
      <c r="O637" s="734">
        <v>0.69</v>
      </c>
      <c r="P637" s="862">
        <v>44074</v>
      </c>
      <c r="Q637" s="862">
        <v>44089</v>
      </c>
      <c r="R637" s="642">
        <f>(K637-O637)/O637*100</f>
        <v>1.4492753623188419</v>
      </c>
      <c r="S637" s="701">
        <f>IF(INDEX(Historical!$D$7:$D$1254,MATCH(B637,Historical!$B$7:$B$1278,0))=0,"n/a",(INDEX(Historical!$C$7:$C$1256,MATCH(B637,Historical!$B$7:$B$1278,0))/INDEX(Historical!$D$7:$D$1254,MATCH(B637,Historical!$B$7:$B$1278,0))-1)*100)</f>
        <v>4.6511627906976827</v>
      </c>
      <c r="T637" s="701">
        <f>IF(INDEX(Historical!$F$7:$F$1247,MATCH(B637,Historical!$B$7:$B$1278,0))=0,"n/a",((INDEX(Historical!$C$7:$C$1256,MATCH(B637,Historical!$B$7:$B$1278,0))/INDEX(Historical!$F$7:$F$1247,MATCH(B637,Historical!$B$7:$B$1278,0)))^(1/3)-1)*100)</f>
        <v>6.1088908745345227</v>
      </c>
      <c r="U637" s="701">
        <f>IF(INDEX(Historical!$H$7:$H$1247,MATCH(B637,Historical!$B$7:$B$1278,0))=0,"n/a",((INDEX(Historical!$C$7:$C$1256,MATCH(B637,Historical!$B$7:$B$1278,0))/INDEX(Historical!$H$7:$H$1247,MATCH(B637,Historical!$B$7:$B$1278,0)))^(1/5)-1)*100)</f>
        <v>5.7661557194869095</v>
      </c>
      <c r="V637" s="701">
        <f>IF(INDEX(Historical!$O$7:$O$1247,MATCH(B637,Historical!$B$7:$B$1278,0))=0,"n/a",((INDEX(Historical!$C$7:$C$1256,MATCH(B637,Historical!$B$7:$B$1278,0))/INDEX(Historical!$O$7:$O$1247,MATCH(B637,Historical!$B$7:$B$1278,0)))^(1/10)-1)*100)</f>
        <v>7.5826013155565253</v>
      </c>
      <c r="W637" s="702">
        <f>IF(OR(U637&lt;=0,U637="n/a",V637&lt;=0,V637="n/a"),"n/a",U637/V637)</f>
        <v>0.76044558846276389</v>
      </c>
      <c r="X637" s="703">
        <f>IF(OR(AJ637&lt;=0,AJ637="n/a",U637&lt;=0,U637="n/a"),"n/a",U637/AJ637)</f>
        <v>1.6959281527902674</v>
      </c>
      <c r="Y637" s="876"/>
      <c r="Z637" s="651">
        <f>IF(OR(AC637&lt;0.01,AC637="n/a"),"n/a",M637/AC637*100)</f>
        <v>52.930056710775041</v>
      </c>
      <c r="AA637" s="887">
        <f>IF(OR(AC637&lt;0.01,AC637="n/a"),"n/a",I637/AC637)</f>
        <v>31.417769376181472</v>
      </c>
      <c r="AB637" s="888">
        <v>12</v>
      </c>
      <c r="AC637" s="866">
        <v>5.29</v>
      </c>
      <c r="AD637" s="866">
        <v>4.5999999999999996</v>
      </c>
      <c r="AE637" s="866">
        <v>1.95</v>
      </c>
      <c r="AF637" s="866">
        <v>3.01</v>
      </c>
      <c r="AG637" s="866">
        <v>10.299999999999999</v>
      </c>
      <c r="AH637" s="866">
        <v>19.600000000000001</v>
      </c>
      <c r="AI637" s="866">
        <v>13.719999999999999</v>
      </c>
      <c r="AJ637" s="866">
        <v>3.4000000000000004</v>
      </c>
      <c r="AK637" s="866">
        <v>6.83</v>
      </c>
      <c r="AL637" s="879">
        <v>26540</v>
      </c>
      <c r="AM637" s="873">
        <v>0.1</v>
      </c>
      <c r="AN637" s="866">
        <v>0.63</v>
      </c>
      <c r="AO637" s="740">
        <f>IF(U637="n/a","n/a",IF(AA637&lt;0,"n/a",IF(AA637="n/a","n/a",J637+U637-AA637)))</f>
        <v>-23.966896448511651</v>
      </c>
      <c r="AP637" s="741">
        <f>IF(U637="n/a","n/a",J637+U637)</f>
        <v>7.4508729276698213</v>
      </c>
      <c r="AQ637" s="889">
        <f>IF(OR(AC637&lt;0.01,AF637="n/a"),"n/a",(I637/SQRT(22.5*AC637*(I637/AF637))-1)*100)</f>
        <v>105.01217939137848</v>
      </c>
      <c r="AR637" s="651">
        <f>INDEX(Historical!$C$7:$C$1256,MATCH(B637,Historical!$B$7:$B$1278,0))*IF(AH637="n/a",1.03,IF(AH637&lt;0,1.01,IF(AH637&gt;10,1.1,(1+AH637/100))))</f>
        <v>2.9700000000000006</v>
      </c>
      <c r="AS637" s="887">
        <f>IF($AI637="n/a",1.03*AR637,IF($AI637&lt;0,1.01*AR637,IF($AI637&gt;10,1.1*AR637,(1+$AI637/100)*AR637)))</f>
        <v>3.2670000000000008</v>
      </c>
      <c r="AT637" s="887">
        <f>IF($AK637="n/a",1.03*AS637,IF($AK637&lt;0,1.01*AS637,IF($AK637&gt;10,1.1*AS637,(1+$AK637/100)*AS637)))</f>
        <v>3.4901361000000009</v>
      </c>
      <c r="AU637" s="887">
        <f>IF($AK637="n/a",1.03*AT637,IF($AK637&lt;0,1.01*AT637,IF($AK637&gt;10,1.1*AT637,(1+$AK637/100)*AT637)))</f>
        <v>3.728512395630001</v>
      </c>
      <c r="AV637" s="887">
        <f>IF($AK637="n/a",1.03*AU637,IF($AK637&lt;0,1.01*AU637,IF($AK637&gt;10,1.1*AU637,(1+$AK637/100)*AU637)))</f>
        <v>3.9831697922515303</v>
      </c>
      <c r="AW637" s="651">
        <f>SUM(AR637:AV637)</f>
        <v>17.438818287881535</v>
      </c>
      <c r="AX637" s="748">
        <f>AW637/I637*100</f>
        <v>10.492670449988891</v>
      </c>
      <c r="AY637" s="935">
        <v>1.56</v>
      </c>
      <c r="AZ637" s="873">
        <v>137.43</v>
      </c>
      <c r="BA637" s="873">
        <v>-8.15</v>
      </c>
      <c r="BB637" s="873">
        <v>0.44999999999999996</v>
      </c>
      <c r="BC637" s="873">
        <v>17.14</v>
      </c>
      <c r="BE637" s="624">
        <v>1968</v>
      </c>
      <c r="BF637" s="899">
        <f>IF(BE637&gt;2008,0,IF(BE637&gt;2001,1,IF(BE637&gt;1990,2,IF(BE637&gt;1980,3,IF(BE637&gt;1973,4,IF(BE637&gt;1970,5,IF(BE637&gt;1960,6,IF(BE637&gt;1958,7,IF(BE637&gt;1953,8,9)))))))))</f>
        <v>6</v>
      </c>
      <c r="BG637" s="883">
        <v>3.5999999999999996</v>
      </c>
    </row>
    <row r="638" spans="1:59" ht="12.75" customHeight="1" x14ac:dyDescent="0.2">
      <c r="A638" s="864" t="s">
        <v>3903</v>
      </c>
      <c r="B638" s="876" t="s">
        <v>4191</v>
      </c>
      <c r="C638" s="933" t="s">
        <v>4196</v>
      </c>
      <c r="D638" s="933" t="s">
        <v>4329</v>
      </c>
      <c r="E638" s="733">
        <v>7</v>
      </c>
      <c r="F638" s="1158">
        <v>643</v>
      </c>
      <c r="G638" s="1127" t="s">
        <v>106</v>
      </c>
      <c r="H638" s="1127" t="s">
        <v>106</v>
      </c>
      <c r="I638" s="880">
        <v>141.29</v>
      </c>
      <c r="J638" s="651">
        <f>(M638/I638)*100</f>
        <v>1.4155283459551278</v>
      </c>
      <c r="K638" s="885">
        <v>0.5</v>
      </c>
      <c r="L638" s="624">
        <v>4</v>
      </c>
      <c r="M638" s="642">
        <f>K638*L638</f>
        <v>2</v>
      </c>
      <c r="N638" s="624" t="s">
        <v>148</v>
      </c>
      <c r="O638" s="735">
        <v>0.44</v>
      </c>
      <c r="P638" s="633">
        <v>44053</v>
      </c>
      <c r="Q638" s="633">
        <v>44075</v>
      </c>
      <c r="R638" s="642">
        <f>(K638-O638)/O638*100</f>
        <v>13.636363636363635</v>
      </c>
      <c r="S638" s="701">
        <f>IF(INDEX(Historical!$D$7:$D$1254,MATCH(B638,Historical!$B$7:$B$1278,0))=0,"n/a",(INDEX(Historical!$C$7:$C$1256,MATCH(B638,Historical!$B$7:$B$1278,0))/INDEX(Historical!$D$7:$D$1254,MATCH(B638,Historical!$B$7:$B$1278,0))-1)*100)</f>
        <v>17.142857142857149</v>
      </c>
      <c r="T638" s="701">
        <f>IF(INDEX(Historical!$F$7:$F$1247,MATCH(B638,Historical!$B$7:$B$1278,0))=0,"n/a",((INDEX(Historical!$C$7:$C$1256,MATCH(B638,Historical!$B$7:$B$1278,0))/INDEX(Historical!$F$7:$F$1247,MATCH(B638,Historical!$B$7:$B$1278,0)))^(1/3)-1)*100)</f>
        <v>14.940574679424333</v>
      </c>
      <c r="U638" s="701">
        <f>IF(INDEX(Historical!$H$7:$H$1247,MATCH(B638,Historical!$B$7:$B$1278,0))=0,"n/a",((INDEX(Historical!$C$7:$C$1256,MATCH(B638,Historical!$B$7:$B$1278,0))/INDEX(Historical!$H$7:$H$1247,MATCH(B638,Historical!$B$7:$B$1278,0)))^(1/5)-1)*100)</f>
        <v>36.193117380404672</v>
      </c>
      <c r="V638" s="701" t="str">
        <f>IF(INDEX(Historical!$O$7:$O$1247,MATCH(B638,Historical!$B$7:$B$1278,0))=0,"n/a",((INDEX(Historical!$C$7:$C$1256,MATCH(B638,Historical!$B$7:$B$1278,0))/INDEX(Historical!$O$7:$O$1247,MATCH(B638,Historical!$B$7:$B$1278,0)))^(1/10)-1)*100)</f>
        <v>n/a</v>
      </c>
      <c r="W638" s="702" t="str">
        <f>IF(OR(U638&lt;=0,U638="n/a",V638&lt;=0,V638="n/a"),"n/a",U638/V638)</f>
        <v>n/a</v>
      </c>
      <c r="X638" s="703">
        <f>IF(OR(AJ638&lt;=0,AJ638="n/a",U638&lt;=0,U638="n/a"),"n/a",U638/AJ638)</f>
        <v>2.2907036316711817</v>
      </c>
      <c r="Y638" s="876"/>
      <c r="Z638" s="651">
        <f>IF(OR(AC638&lt;0.01,AC638="n/a"),"n/a",M638/AC638*100)</f>
        <v>43.478260869565219</v>
      </c>
      <c r="AA638" s="887">
        <f>IF(OR(AC638&lt;0.01,AC638="n/a"),"n/a",I638/AC638)</f>
        <v>30.71521739130435</v>
      </c>
      <c r="AB638" s="1182">
        <v>12</v>
      </c>
      <c r="AC638" s="880">
        <v>4.5999999999999996</v>
      </c>
      <c r="AD638" s="880">
        <v>2.4300000000000002</v>
      </c>
      <c r="AE638" s="880">
        <v>7.31</v>
      </c>
      <c r="AF638" s="880">
        <v>5.64</v>
      </c>
      <c r="AG638" s="880">
        <v>18.600000000000001</v>
      </c>
      <c r="AH638" s="880">
        <v>-22.1</v>
      </c>
      <c r="AI638" s="880">
        <v>20.419999999999998</v>
      </c>
      <c r="AJ638" s="880">
        <v>15.8</v>
      </c>
      <c r="AK638" s="880">
        <v>12.65</v>
      </c>
      <c r="AL638" s="880">
        <v>23600</v>
      </c>
      <c r="AM638" s="880">
        <v>0.3</v>
      </c>
      <c r="AN638" s="880">
        <v>0</v>
      </c>
      <c r="AO638" s="740">
        <f>IF(U638="n/a","n/a",IF(AA638&lt;0,"n/a",IF(AA638="n/a","n/a",J638+U638-AA638)))</f>
        <v>6.8934283350554466</v>
      </c>
      <c r="AP638" s="741">
        <f>IF(U638="n/a","n/a",J638+U638)</f>
        <v>37.608645726359796</v>
      </c>
      <c r="AQ638" s="889">
        <f>IF(OR(AC638&lt;0.01,AF638="n/a"),"n/a",(I638/SQRT(22.5*AC638*(I638/AF638))-1)*100)</f>
        <v>177.47578559975804</v>
      </c>
      <c r="AR638" s="651">
        <f>INDEX(Historical!$C$7:$C$1256,MATCH(B638,Historical!$B$7:$B$1278,0))*IF(AH638="n/a",1.03,IF(AH638&lt;0,1.01,IF(AH638&gt;10,1.1,(1+AH638/100))))</f>
        <v>1.6563999999999999</v>
      </c>
      <c r="AS638" s="887">
        <f>IF($AI638="n/a",1.03*AR638,IF($AI638&lt;0,1.01*AR638,IF($AI638&gt;10,1.1*AR638,(1+$AI638/100)*AR638)))</f>
        <v>1.8220400000000001</v>
      </c>
      <c r="AT638" s="887">
        <f>IF($AK638="n/a",1.03*AS638,IF($AK638&lt;0,1.01*AS638,IF($AK638&gt;10,1.1*AS638,(1+$AK638/100)*AS638)))</f>
        <v>2.0042440000000004</v>
      </c>
      <c r="AU638" s="887">
        <f>IF($AK638="n/a",1.03*AT638,IF($AK638&lt;0,1.01*AT638,IF($AK638&gt;10,1.1*AT638,(1+$AK638/100)*AT638)))</f>
        <v>2.2046684000000005</v>
      </c>
      <c r="AV638" s="887">
        <f>IF($AK638="n/a",1.03*AU638,IF($AK638&lt;0,1.01*AU638,IF($AK638&gt;10,1.1*AU638,(1+$AK638/100)*AU638)))</f>
        <v>2.4251352400000008</v>
      </c>
      <c r="AW638" s="651">
        <f>SUM(AR638:AV638)</f>
        <v>10.112487640000003</v>
      </c>
      <c r="AX638" s="748">
        <f>AW638/I638*100</f>
        <v>7.15725645127044</v>
      </c>
      <c r="AY638" s="729">
        <v>1.34</v>
      </c>
      <c r="AZ638" s="883">
        <v>108.09</v>
      </c>
      <c r="BA638" s="883">
        <v>-10.92</v>
      </c>
      <c r="BB638" s="883">
        <v>-2.15</v>
      </c>
      <c r="BC638" s="883">
        <v>15.58</v>
      </c>
      <c r="BE638" s="624">
        <v>2014</v>
      </c>
      <c r="BF638" s="899">
        <f>IF(BE638&gt;2008,0,IF(BE638&gt;2001,1,IF(BE638&gt;1990,2,IF(BE638&gt;1980,3,IF(BE638&gt;1973,4,IF(BE638&gt;1970,5,IF(BE638&gt;1960,6,IF(BE638&gt;1958,7,IF(BE638&gt;1953,8,9)))))))))</f>
        <v>0</v>
      </c>
      <c r="BG638" s="883">
        <v>15.6</v>
      </c>
    </row>
    <row r="639" spans="1:59" ht="12.75" customHeight="1" x14ac:dyDescent="0.2">
      <c r="A639" s="881" t="s">
        <v>1627</v>
      </c>
      <c r="B639" s="876" t="s">
        <v>1628</v>
      </c>
      <c r="C639" s="933" t="s">
        <v>123</v>
      </c>
      <c r="D639" s="933" t="s">
        <v>4368</v>
      </c>
      <c r="E639" s="733">
        <v>8</v>
      </c>
      <c r="F639" s="1158">
        <v>490</v>
      </c>
      <c r="G639" s="1141" t="s">
        <v>106</v>
      </c>
      <c r="H639" s="1141" t="s">
        <v>106</v>
      </c>
      <c r="I639" s="875">
        <v>33.200000000000003</v>
      </c>
      <c r="J639" s="651">
        <f>(M639/I639)*100</f>
        <v>5.3012048192771086</v>
      </c>
      <c r="K639" s="878">
        <v>0.44</v>
      </c>
      <c r="L639" s="888">
        <v>4</v>
      </c>
      <c r="M639" s="642">
        <f>K639*L639</f>
        <v>1.76</v>
      </c>
      <c r="N639" s="871" t="s">
        <v>604</v>
      </c>
      <c r="O639" s="734">
        <v>0.43</v>
      </c>
      <c r="P639" s="867">
        <v>43433</v>
      </c>
      <c r="Q639" s="867">
        <v>43455</v>
      </c>
      <c r="R639" s="642">
        <f>(K639-O639)/O639*100</f>
        <v>2.3255813953488391</v>
      </c>
      <c r="S639" s="701">
        <f>IF(INDEX(Historical!$D$7:$D$1254,MATCH(B639,Historical!$B$7:$B$1278,0))=0,"n/a",(INDEX(Historical!$C$7:$C$1256,MATCH(B639,Historical!$B$7:$B$1278,0))/INDEX(Historical!$D$7:$D$1254,MATCH(B639,Historical!$B$7:$B$1278,0))-1)*100)</f>
        <v>1.7341040462427681</v>
      </c>
      <c r="T639" s="701">
        <f>IF(INDEX(Historical!$F$7:$F$1247,MATCH(B639,Historical!$B$7:$B$1278,0))=0,"n/a",((INDEX(Historical!$C$7:$C$1256,MATCH(B639,Historical!$B$7:$B$1278,0))/INDEX(Historical!$F$7:$F$1247,MATCH(B639,Historical!$B$7:$B$1278,0)))^(1/3)-1)*100)</f>
        <v>2.8014446485053801</v>
      </c>
      <c r="U639" s="701">
        <f>IF(INDEX(Historical!$H$7:$H$1247,MATCH(B639,Historical!$B$7:$B$1278,0))=0,"n/a",((INDEX(Historical!$C$7:$C$1256,MATCH(B639,Historical!$B$7:$B$1278,0))/INDEX(Historical!$H$7:$H$1247,MATCH(B639,Historical!$B$7:$B$1278,0)))^(1/5)-1)*100)</f>
        <v>3.8082721435300781</v>
      </c>
      <c r="V639" s="701">
        <f>IF(INDEX(Historical!$O$7:$O$1247,MATCH(B639,Historical!$B$7:$B$1278,0))=0,"n/a",((INDEX(Historical!$C$7:$C$1256,MATCH(B639,Historical!$B$7:$B$1278,0))/INDEX(Historical!$O$7:$O$1247,MATCH(B639,Historical!$B$7:$B$1278,0)))^(1/10)-1)*100)</f>
        <v>19.354594411879987</v>
      </c>
      <c r="W639" s="702">
        <f>IF(OR(U639&lt;=0,U639="n/a",V639&lt;=0,V639="n/a"),"n/a",U639/V639)</f>
        <v>0.19676321097137195</v>
      </c>
      <c r="X639" s="703" t="str">
        <f>IF(OR(AJ639&lt;=0,AJ639="n/a",U639&lt;=0,U639="n/a"),"n/a",U639/AJ639)</f>
        <v>n/a</v>
      </c>
      <c r="Y639" s="673" t="s">
        <v>4494</v>
      </c>
      <c r="Z639" s="651">
        <f>IF(OR(AC639&lt;0.01,AC639="n/a"),"n/a",M639/AC639*100)</f>
        <v>60.273972602739725</v>
      </c>
      <c r="AA639" s="887">
        <f>IF(OR(AC639&lt;0.01,AC639="n/a"),"n/a",I639/AC639)</f>
        <v>11.369863013698632</v>
      </c>
      <c r="AB639" s="888">
        <v>12</v>
      </c>
      <c r="AC639" s="866">
        <v>2.92</v>
      </c>
      <c r="AD639" s="866">
        <v>2.27</v>
      </c>
      <c r="AE639" s="866">
        <v>1.04</v>
      </c>
      <c r="AF639" s="866">
        <v>1.68</v>
      </c>
      <c r="AG639" s="866">
        <v>15.299999999999999</v>
      </c>
      <c r="AH639" s="866">
        <v>1.7999999999999998</v>
      </c>
      <c r="AI639" s="866">
        <v>-7.3599999999999994</v>
      </c>
      <c r="AJ639" s="866">
        <v>-1.3</v>
      </c>
      <c r="AK639" s="866">
        <v>5</v>
      </c>
      <c r="AL639" s="879">
        <v>1050</v>
      </c>
      <c r="AM639" s="873">
        <v>0.8</v>
      </c>
      <c r="AN639" s="866">
        <v>1.1000000000000001</v>
      </c>
      <c r="AO639" s="740">
        <f>IF(U639="n/a","n/a",IF(AA639&lt;0,"n/a",IF(AA639="n/a","n/a",J639+U639-AA639)))</f>
        <v>-2.2603860508914462</v>
      </c>
      <c r="AP639" s="741">
        <f>IF(U639="n/a","n/a",J639+U639)</f>
        <v>9.1094769628071859</v>
      </c>
      <c r="AQ639" s="889">
        <f>IF(OR(AC639&lt;0.01,AF639="n/a"),"n/a",(I639/SQRT(22.5*AC639*(I639/AF639))-1)*100)</f>
        <v>-7.861529658372457</v>
      </c>
      <c r="AR639" s="651">
        <f>INDEX(Historical!$C$7:$C$1256,MATCH(B639,Historical!$B$7:$B$1278,0))*IF(AH639="n/a",1.03,IF(AH639&lt;0,1.01,IF(AH639&gt;10,1.1,(1+AH639/100))))</f>
        <v>1.7916799999999999</v>
      </c>
      <c r="AS639" s="887">
        <f>IF($AI639="n/a",1.03*AR639,IF($AI639&lt;0,1.01*AR639,IF($AI639&gt;10,1.1*AR639,(1+$AI639/100)*AR639)))</f>
        <v>1.8095968</v>
      </c>
      <c r="AT639" s="887">
        <f>IF($AK639="n/a",1.03*AS639,IF($AK639&lt;0,1.01*AS639,IF($AK639&gt;10,1.1*AS639,(1+$AK639/100)*AS639)))</f>
        <v>1.90007664</v>
      </c>
      <c r="AU639" s="887">
        <f>IF($AK639="n/a",1.03*AT639,IF($AK639&lt;0,1.01*AT639,IF($AK639&gt;10,1.1*AT639,(1+$AK639/100)*AT639)))</f>
        <v>1.9950804720000002</v>
      </c>
      <c r="AV639" s="887">
        <f>IF($AK639="n/a",1.03*AU639,IF($AK639&lt;0,1.01*AU639,IF($AK639&gt;10,1.1*AU639,(1+$AK639/100)*AU639)))</f>
        <v>2.0948344956000002</v>
      </c>
      <c r="AW639" s="651">
        <f>SUM(AR639:AV639)</f>
        <v>9.5912684076000012</v>
      </c>
      <c r="AX639" s="748">
        <f>AW639/I639*100</f>
        <v>28.889362673493977</v>
      </c>
      <c r="AY639" s="935">
        <v>1.19</v>
      </c>
      <c r="AZ639" s="873">
        <v>66</v>
      </c>
      <c r="BA639" s="873">
        <v>-28.82</v>
      </c>
      <c r="BB639" s="873">
        <v>6.77</v>
      </c>
      <c r="BC639" s="873">
        <v>5.54</v>
      </c>
      <c r="BE639" s="624">
        <v>2013</v>
      </c>
      <c r="BF639" s="899">
        <f>IF(BE639&gt;2008,0,IF(BE639&gt;2001,1,IF(BE639&gt;1990,2,IF(BE639&gt;1980,3,IF(BE639&gt;1973,4,IF(BE639&gt;1970,5,IF(BE639&gt;1960,6,IF(BE639&gt;1958,7,IF(BE639&gt;1953,8,9)))))))))</f>
        <v>0</v>
      </c>
      <c r="BG639" s="883">
        <v>5.8999999999999995</v>
      </c>
    </row>
    <row r="640" spans="1:59" ht="12.75" customHeight="1" x14ac:dyDescent="0.2">
      <c r="A640" s="872" t="s">
        <v>794</v>
      </c>
      <c r="B640" s="876" t="s">
        <v>795</v>
      </c>
      <c r="C640" s="933" t="s">
        <v>131</v>
      </c>
      <c r="D640" s="933" t="s">
        <v>4342</v>
      </c>
      <c r="E640" s="733">
        <v>14</v>
      </c>
      <c r="F640" s="1158">
        <v>263</v>
      </c>
      <c r="G640" s="1182" t="s">
        <v>37</v>
      </c>
      <c r="H640" s="1182" t="s">
        <v>37</v>
      </c>
      <c r="I640" s="875">
        <v>65.72</v>
      </c>
      <c r="J640" s="651">
        <f>(M640/I640)*100</f>
        <v>3.469263542300669</v>
      </c>
      <c r="K640" s="878">
        <v>0.56999999999999995</v>
      </c>
      <c r="L640" s="888">
        <v>4</v>
      </c>
      <c r="M640" s="642">
        <f>K640*L640</f>
        <v>2.2799999999999998</v>
      </c>
      <c r="N640" s="871" t="s">
        <v>119</v>
      </c>
      <c r="O640" s="734">
        <v>0.54500000000000004</v>
      </c>
      <c r="P640" s="862">
        <v>43965</v>
      </c>
      <c r="Q640" s="862">
        <v>43983</v>
      </c>
      <c r="R640" s="642">
        <f>(K640-O640)/O640*100</f>
        <v>4.5871559633027363</v>
      </c>
      <c r="S640" s="701">
        <f>IF(INDEX(Historical!$D$7:$D$1254,MATCH(B640,Historical!$B$7:$B$1278,0))=0,"n/a",(INDEX(Historical!$C$7:$C$1256,MATCH(B640,Historical!$B$7:$B$1278,0))/INDEX(Historical!$D$7:$D$1254,MATCH(B640,Historical!$B$7:$B$1278,0))-1)*100)</f>
        <v>4.8661800486617723</v>
      </c>
      <c r="T640" s="701">
        <f>IF(INDEX(Historical!$F$7:$F$1247,MATCH(B640,Historical!$B$7:$B$1278,0))=0,"n/a",((INDEX(Historical!$C$7:$C$1256,MATCH(B640,Historical!$B$7:$B$1278,0))/INDEX(Historical!$F$7:$F$1247,MATCH(B640,Historical!$B$7:$B$1278,0)))^(1/3)-1)*100)</f>
        <v>7.0837039129185264</v>
      </c>
      <c r="U640" s="701">
        <f>IF(INDEX(Historical!$H$7:$H$1247,MATCH(B640,Historical!$B$7:$B$1278,0))=0,"n/a",((INDEX(Historical!$C$7:$C$1256,MATCH(B640,Historical!$B$7:$B$1278,0))/INDEX(Historical!$H$7:$H$1247,MATCH(B640,Historical!$B$7:$B$1278,0)))^(1/5)-1)*100)</f>
        <v>8.6241727552928804</v>
      </c>
      <c r="V640" s="701">
        <f>IF(INDEX(Historical!$O$7:$O$1247,MATCH(B640,Historical!$B$7:$B$1278,0))=0,"n/a",((INDEX(Historical!$C$7:$C$1256,MATCH(B640,Historical!$B$7:$B$1278,0))/INDEX(Historical!$O$7:$O$1247,MATCH(B640,Historical!$B$7:$B$1278,0)))^(1/10)-1)*100)</f>
        <v>8.6794920199201329</v>
      </c>
      <c r="W640" s="702">
        <f>IF(OR(U640&lt;=0,U640="n/a",V640&lt;=0,V640="n/a"),"n/a",U640/V640)</f>
        <v>0.99362643983077692</v>
      </c>
      <c r="X640" s="703">
        <f>IF(OR(AJ640&lt;=0,AJ640="n/a",U640&lt;=0,U640="n/a"),"n/a",U640/AJ640)</f>
        <v>1.5400308491594428</v>
      </c>
      <c r="Y640" s="664"/>
      <c r="Z640" s="651">
        <f>IF(OR(AC640&lt;0.01,AC640="n/a"),"n/a",M640/AC640*100)</f>
        <v>60.638297872340416</v>
      </c>
      <c r="AA640" s="887">
        <f>IF(OR(AC640&lt;0.01,AC640="n/a"),"n/a",I640/AC640)</f>
        <v>17.478723404255319</v>
      </c>
      <c r="AB640" s="888">
        <v>12</v>
      </c>
      <c r="AC640" s="866">
        <v>3.76</v>
      </c>
      <c r="AD640" s="866">
        <v>4.37</v>
      </c>
      <c r="AE640" s="866">
        <v>1.1499999999999999</v>
      </c>
      <c r="AF640" s="866">
        <v>1.4</v>
      </c>
      <c r="AG640" s="866">
        <v>8.2000000000000011</v>
      </c>
      <c r="AH640" s="866">
        <v>15.8</v>
      </c>
      <c r="AI640" s="866">
        <v>12.34</v>
      </c>
      <c r="AJ640" s="866">
        <v>5.6000000000000005</v>
      </c>
      <c r="AK640" s="866">
        <v>4</v>
      </c>
      <c r="AL640" s="879">
        <v>3640</v>
      </c>
      <c r="AM640" s="873">
        <v>0.85000000000000009</v>
      </c>
      <c r="AN640" s="866">
        <v>1.1000000000000001</v>
      </c>
      <c r="AO640" s="740">
        <f>IF(U640="n/a","n/a",IF(AA640&lt;0,"n/a",IF(AA640="n/a","n/a",J640+U640-AA640)))</f>
        <v>-5.3852871066617709</v>
      </c>
      <c r="AP640" s="741">
        <f>IF(U640="n/a","n/a",J640+U640)</f>
        <v>12.093436297593549</v>
      </c>
      <c r="AQ640" s="889">
        <f>IF(OR(AC640&lt;0.01,AF640="n/a"),"n/a",(I640/SQRT(22.5*AC640*(I640/AF640))-1)*100)</f>
        <v>4.2863851046880841</v>
      </c>
      <c r="AR640" s="651">
        <f>INDEX(Historical!$C$7:$C$1256,MATCH(B640,Historical!$B$7:$B$1278,0))*IF(AH640="n/a",1.03,IF(AH640&lt;0,1.01,IF(AH640&gt;10,1.1,(1+AH640/100))))</f>
        <v>2.3704999999999998</v>
      </c>
      <c r="AS640" s="887">
        <f>IF($AI640="n/a",1.03*AR640,IF($AI640&lt;0,1.01*AR640,IF($AI640&gt;10,1.1*AR640,(1+$AI640/100)*AR640)))</f>
        <v>2.6075499999999998</v>
      </c>
      <c r="AT640" s="887">
        <f>IF($AK640="n/a",1.03*AS640,IF($AK640&lt;0,1.01*AS640,IF($AK640&gt;10,1.1*AS640,(1+$AK640/100)*AS640)))</f>
        <v>2.7118519999999999</v>
      </c>
      <c r="AU640" s="887">
        <f>IF($AK640="n/a",1.03*AT640,IF($AK640&lt;0,1.01*AT640,IF($AK640&gt;10,1.1*AT640,(1+$AK640/100)*AT640)))</f>
        <v>2.8203260800000001</v>
      </c>
      <c r="AV640" s="887">
        <f>IF($AK640="n/a",1.03*AU640,IF($AK640&lt;0,1.01*AU640,IF($AK640&gt;10,1.1*AU640,(1+$AK640/100)*AU640)))</f>
        <v>2.9331391232000001</v>
      </c>
      <c r="AW640" s="651">
        <f>SUM(AR640:AV640)</f>
        <v>13.443367203200001</v>
      </c>
      <c r="AX640" s="748">
        <f>AW640/I640*100</f>
        <v>20.455519177115036</v>
      </c>
      <c r="AY640" s="935">
        <v>0.19</v>
      </c>
      <c r="AZ640" s="873">
        <v>43.87</v>
      </c>
      <c r="BA640" s="873">
        <v>-25.290000000000003</v>
      </c>
      <c r="BB640" s="873">
        <v>2.06</v>
      </c>
      <c r="BC640" s="873">
        <v>-5.81</v>
      </c>
      <c r="BE640" s="624">
        <v>2007</v>
      </c>
      <c r="BF640" s="899">
        <f>IF(BE640&gt;2008,0,IF(BE640&gt;2001,1,IF(BE640&gt;1990,2,IF(BE640&gt;1980,3,IF(BE640&gt;1973,4,IF(BE640&gt;1970,5,IF(BE640&gt;1960,6,IF(BE640&gt;1958,7,IF(BE640&gt;1953,8,9)))))))))</f>
        <v>1</v>
      </c>
      <c r="BG640" s="883">
        <v>2.6</v>
      </c>
    </row>
    <row r="641" spans="1:59" s="774" customFormat="1" ht="12.75" customHeight="1" x14ac:dyDescent="0.2">
      <c r="A641" s="755" t="s">
        <v>1680</v>
      </c>
      <c r="B641" s="782" t="s">
        <v>1681</v>
      </c>
      <c r="C641" s="933" t="s">
        <v>112</v>
      </c>
      <c r="D641" s="933" t="s">
        <v>211</v>
      </c>
      <c r="E641" s="756">
        <v>10</v>
      </c>
      <c r="F641" s="1158">
        <v>444</v>
      </c>
      <c r="G641" s="1181" t="s">
        <v>106</v>
      </c>
      <c r="H641" s="1181" t="s">
        <v>106</v>
      </c>
      <c r="I641" s="757">
        <v>62.09</v>
      </c>
      <c r="J641" s="758">
        <f>(M641/I641)*100</f>
        <v>1.546142696086326</v>
      </c>
      <c r="K641" s="759">
        <v>0.24</v>
      </c>
      <c r="L641" s="760">
        <v>4</v>
      </c>
      <c r="M641" s="761">
        <f>K641*L641</f>
        <v>0.96</v>
      </c>
      <c r="N641" s="762" t="s">
        <v>513</v>
      </c>
      <c r="O641" s="763">
        <v>0.22</v>
      </c>
      <c r="P641" s="764">
        <v>44144</v>
      </c>
      <c r="Q641" s="764">
        <v>44160</v>
      </c>
      <c r="R641" s="761">
        <f>(K641-O641)/O641*100</f>
        <v>9.0909090909090864</v>
      </c>
      <c r="S641" s="701">
        <f>IF(INDEX(Historical!$D$7:$D$1254,MATCH(B641,Historical!$B$7:$B$1278,0))=0,"n/a",(INDEX(Historical!$C$7:$C$1256,MATCH(B641,Historical!$B$7:$B$1278,0))/INDEX(Historical!$D$7:$D$1254,MATCH(B641,Historical!$B$7:$B$1278,0))-1)*100)</f>
        <v>10.810810810810811</v>
      </c>
      <c r="T641" s="701">
        <f>IF(INDEX(Historical!$F$7:$F$1247,MATCH(B641,Historical!$B$7:$B$1278,0))=0,"n/a",((INDEX(Historical!$C$7:$C$1256,MATCH(B641,Historical!$B$7:$B$1278,0))/INDEX(Historical!$F$7:$F$1247,MATCH(B641,Historical!$B$7:$B$1278,0)))^(1/3)-1)*100)</f>
        <v>12.23507977934435</v>
      </c>
      <c r="U641" s="701">
        <f>IF(INDEX(Historical!$H$7:$H$1247,MATCH(B641,Historical!$B$7:$B$1278,0))=0,"n/a",((INDEX(Historical!$C$7:$C$1256,MATCH(B641,Historical!$B$7:$B$1278,0))/INDEX(Historical!$H$7:$H$1247,MATCH(B641,Historical!$B$7:$B$1278,0)))^(1/5)-1)*100)</f>
        <v>14.31755108178514</v>
      </c>
      <c r="V641" s="701">
        <f>IF(INDEX(Historical!$O$7:$O$1247,MATCH(B641,Historical!$B$7:$B$1278,0))=0,"n/a",((INDEX(Historical!$C$7:$C$1256,MATCH(B641,Historical!$B$7:$B$1278,0))/INDEX(Historical!$O$7:$O$1247,MATCH(B641,Historical!$B$7:$B$1278,0)))^(1/10)-1)*100)</f>
        <v>8.5803244800448439</v>
      </c>
      <c r="W641" s="702">
        <f>IF(OR(U641&lt;=0,U641="n/a",V641&lt;=0,V641="n/a"),"n/a",U641/V641)</f>
        <v>1.6686491420089409</v>
      </c>
      <c r="X641" s="703" t="str">
        <f>IF(OR(AJ641&lt;=0,AJ641="n/a",U641&lt;=0,U641="n/a"),"n/a",U641/AJ641)</f>
        <v>n/a</v>
      </c>
      <c r="Y641" s="775"/>
      <c r="Z641" s="758">
        <f>IF(OR(AC641&lt;0.01,AC641="n/a"),"n/a",M641/AC641*100)</f>
        <v>28.915662650602407</v>
      </c>
      <c r="AA641" s="766">
        <f>IF(OR(AC641&lt;0.01,AC641="n/a"),"n/a",I641/AC641)</f>
        <v>18.701807228915666</v>
      </c>
      <c r="AB641" s="760">
        <v>6</v>
      </c>
      <c r="AC641" s="767">
        <v>3.32</v>
      </c>
      <c r="AD641" s="767">
        <v>1.87</v>
      </c>
      <c r="AE641" s="767">
        <v>1.25</v>
      </c>
      <c r="AF641" s="767">
        <v>1.65</v>
      </c>
      <c r="AG641" s="767">
        <v>4.3</v>
      </c>
      <c r="AH641" s="767">
        <v>-15.6</v>
      </c>
      <c r="AI641" s="767">
        <v>20.53</v>
      </c>
      <c r="AJ641" s="767">
        <v>-5.2</v>
      </c>
      <c r="AK641" s="767">
        <v>10</v>
      </c>
      <c r="AL641" s="768">
        <v>756.26</v>
      </c>
      <c r="AM641" s="769">
        <v>1.4000000000000001</v>
      </c>
      <c r="AN641" s="767">
        <v>0.43</v>
      </c>
      <c r="AO641" s="770">
        <f>IF(U641="n/a","n/a",IF(AA641&lt;0,"n/a",IF(AA641="n/a","n/a",J641+U641-AA641)))</f>
        <v>-2.8381134510441992</v>
      </c>
      <c r="AP641" s="771">
        <f>IF(U641="n/a","n/a",J641+U641)</f>
        <v>15.863693777871466</v>
      </c>
      <c r="AQ641" s="772">
        <f>IF(OR(AC641&lt;0.01,AF641="n/a"),"n/a",(I641/SQRT(22.5*AC641*(I641/AF641))-1)*100)</f>
        <v>17.10960094944458</v>
      </c>
      <c r="AR641" s="651">
        <f>INDEX(Historical!$C$7:$C$1256,MATCH(B641,Historical!$B$7:$B$1278,0))*IF(AH641="n/a",1.03,IF(AH641&lt;0,1.01,IF(AH641&gt;10,1.1,(1+AH641/100))))</f>
        <v>0.82819999999999994</v>
      </c>
      <c r="AS641" s="766">
        <f>IF($AI641="n/a",1.03*AR641,IF($AI641&lt;0,1.01*AR641,IF($AI641&gt;10,1.1*AR641,(1+$AI641/100)*AR641)))</f>
        <v>0.91102000000000005</v>
      </c>
      <c r="AT641" s="766">
        <f>IF($AK641="n/a",1.03*AS641,IF($AK641&lt;0,1.01*AS641,IF($AK641&gt;10,1.1*AS641,(1+$AK641/100)*AS641)))</f>
        <v>1.0021220000000002</v>
      </c>
      <c r="AU641" s="766">
        <f>IF($AK641="n/a",1.03*AT641,IF($AK641&lt;0,1.01*AT641,IF($AK641&gt;10,1.1*AT641,(1+$AK641/100)*AT641)))</f>
        <v>1.1023342000000003</v>
      </c>
      <c r="AV641" s="766">
        <f>IF($AK641="n/a",1.03*AU641,IF($AK641&lt;0,1.01*AU641,IF($AK641&gt;10,1.1*AU641,(1+$AK641/100)*AU641)))</f>
        <v>1.2125676200000004</v>
      </c>
      <c r="AW641" s="758">
        <f>SUM(AR641:AV641)</f>
        <v>5.0562438200000015</v>
      </c>
      <c r="AX641" s="773">
        <f>AW641/I641*100</f>
        <v>8.1434108874214868</v>
      </c>
      <c r="AY641" s="936">
        <v>1.34</v>
      </c>
      <c r="AZ641" s="769">
        <v>65.569999999999993</v>
      </c>
      <c r="BA641" s="769">
        <v>-23.990000000000002</v>
      </c>
      <c r="BB641" s="769">
        <v>2.67</v>
      </c>
      <c r="BC641" s="769">
        <v>8.0500000000000007</v>
      </c>
      <c r="BD641" s="909"/>
      <c r="BE641" s="624">
        <v>2012</v>
      </c>
      <c r="BF641" s="899">
        <f>IF(BE641&gt;2008,0,IF(BE641&gt;2001,1,IF(BE641&gt;1990,2,IF(BE641&gt;1980,3,IF(BE641&gt;1973,4,IF(BE641&gt;1970,5,IF(BE641&gt;1960,6,IF(BE641&gt;1958,7,IF(BE641&gt;1953,8,9)))))))))</f>
        <v>0</v>
      </c>
      <c r="BG641" s="825">
        <v>2.1</v>
      </c>
    </row>
    <row r="642" spans="1:59" ht="12.75" customHeight="1" x14ac:dyDescent="0.2">
      <c r="A642" s="872" t="s">
        <v>781</v>
      </c>
      <c r="B642" s="876" t="s">
        <v>782</v>
      </c>
      <c r="C642" s="933" t="s">
        <v>123</v>
      </c>
      <c r="D642" s="933" t="s">
        <v>4177</v>
      </c>
      <c r="E642" s="733">
        <v>14</v>
      </c>
      <c r="F642" s="1158">
        <v>261</v>
      </c>
      <c r="G642" s="1119" t="s">
        <v>37</v>
      </c>
      <c r="H642" s="1119" t="s">
        <v>37</v>
      </c>
      <c r="I642" s="875">
        <v>65.430000000000007</v>
      </c>
      <c r="J642" s="651">
        <f>(M642/I642)*100</f>
        <v>2.3842274186153136</v>
      </c>
      <c r="K642" s="878">
        <v>0.39</v>
      </c>
      <c r="L642" s="888">
        <v>4</v>
      </c>
      <c r="M642" s="642">
        <f>K642*L642</f>
        <v>1.56</v>
      </c>
      <c r="N642" s="871" t="s">
        <v>119</v>
      </c>
      <c r="O642" s="734">
        <v>0.36</v>
      </c>
      <c r="P642" s="619">
        <v>43770</v>
      </c>
      <c r="Q642" s="619">
        <v>43801</v>
      </c>
      <c r="R642" s="642">
        <f>(K642-O642)/O642*100</f>
        <v>8.333333333333341</v>
      </c>
      <c r="S642" s="701">
        <f>IF(INDEX(Historical!$D$7:$D$1254,MATCH(B642,Historical!$B$7:$B$1278,0))=0,"n/a",(INDEX(Historical!$C$7:$C$1256,MATCH(B642,Historical!$B$7:$B$1278,0))/INDEX(Historical!$D$7:$D$1254,MATCH(B642,Historical!$B$7:$B$1278,0))-1)*100)</f>
        <v>8.8888888888888786</v>
      </c>
      <c r="T642" s="701">
        <f>IF(INDEX(Historical!$F$7:$F$1247,MATCH(B642,Historical!$B$7:$B$1278,0))=0,"n/a",((INDEX(Historical!$C$7:$C$1256,MATCH(B642,Historical!$B$7:$B$1278,0))/INDEX(Historical!$F$7:$F$1247,MATCH(B642,Historical!$B$7:$B$1278,0)))^(1/3)-1)*100)</f>
        <v>9.8157887721507677</v>
      </c>
      <c r="U642" s="701">
        <f>IF(INDEX(Historical!$H$7:$H$1247,MATCH(B642,Historical!$B$7:$B$1278,0))=0,"n/a",((INDEX(Historical!$C$7:$C$1256,MATCH(B642,Historical!$B$7:$B$1278,0))/INDEX(Historical!$H$7:$H$1247,MATCH(B642,Historical!$B$7:$B$1278,0)))^(1/5)-1)*100)</f>
        <v>8.4471771197698544</v>
      </c>
      <c r="V642" s="701">
        <f>IF(INDEX(Historical!$O$7:$O$1247,MATCH(B642,Historical!$B$7:$B$1278,0))=0,"n/a",((INDEX(Historical!$C$7:$C$1256,MATCH(B642,Historical!$B$7:$B$1278,0))/INDEX(Historical!$O$7:$O$1247,MATCH(B642,Historical!$B$7:$B$1278,0)))^(1/10)-1)*100)</f>
        <v>6.8194590355898921</v>
      </c>
      <c r="W642" s="702">
        <f>IF(OR(U642&lt;=0,U642="n/a",V642&lt;=0,V642="n/a"),"n/a",U642/V642)</f>
        <v>1.2386872735337375</v>
      </c>
      <c r="X642" s="703">
        <f>IF(OR(AJ642&lt;=0,AJ642="n/a",U642&lt;=0,U642="n/a"),"n/a",U642/AJ642)</f>
        <v>2.8157257065899515</v>
      </c>
      <c r="Y642" s="876"/>
      <c r="Z642" s="651">
        <f>IF(OR(AC642&lt;0.01,AC642="n/a"),"n/a",M642/AC642*100)</f>
        <v>98.113207547169807</v>
      </c>
      <c r="AA642" s="887">
        <f>IF(OR(AC642&lt;0.01,AC642="n/a"),"n/a",I642/AC642)</f>
        <v>41.150943396226417</v>
      </c>
      <c r="AB642" s="888">
        <v>12</v>
      </c>
      <c r="AC642" s="866">
        <v>1.59</v>
      </c>
      <c r="AD642" s="866">
        <v>10.83</v>
      </c>
      <c r="AE642" s="866">
        <v>2.1</v>
      </c>
      <c r="AF642" s="866">
        <v>3.22</v>
      </c>
      <c r="AG642" s="866">
        <v>8</v>
      </c>
      <c r="AH642" s="866">
        <v>-43.9</v>
      </c>
      <c r="AI642" s="866">
        <v>10.31</v>
      </c>
      <c r="AJ642" s="866">
        <v>3</v>
      </c>
      <c r="AK642" s="866">
        <v>3.8</v>
      </c>
      <c r="AL642" s="879">
        <v>2760</v>
      </c>
      <c r="AM642" s="873">
        <v>0.4</v>
      </c>
      <c r="AN642" s="866">
        <v>0.65</v>
      </c>
      <c r="AO642" s="740">
        <f>IF(U642="n/a","n/a",IF(AA642&lt;0,"n/a",IF(AA642="n/a","n/a",J642+U642-AA642)))</f>
        <v>-30.319538857841248</v>
      </c>
      <c r="AP642" s="741">
        <f>IF(U642="n/a","n/a",J642+U642)</f>
        <v>10.831404538385168</v>
      </c>
      <c r="AQ642" s="889">
        <f>IF(OR(AC642&lt;0.01,AF642="n/a"),"n/a",(I642/SQRT(22.5*AC642*(I642/AF642))-1)*100)</f>
        <v>142.67585855837419</v>
      </c>
      <c r="AR642" s="651">
        <f>INDEX(Historical!$C$7:$C$1256,MATCH(B642,Historical!$B$7:$B$1278,0))*IF(AH642="n/a",1.03,IF(AH642&lt;0,1.01,IF(AH642&gt;10,1.1,(1+AH642/100))))</f>
        <v>1.4846999999999999</v>
      </c>
      <c r="AS642" s="887">
        <f>IF($AI642="n/a",1.03*AR642,IF($AI642&lt;0,1.01*AR642,IF($AI642&gt;10,1.1*AR642,(1+$AI642/100)*AR642)))</f>
        <v>1.63317</v>
      </c>
      <c r="AT642" s="887">
        <f>IF($AK642="n/a",1.03*AS642,IF($AK642&lt;0,1.01*AS642,IF($AK642&gt;10,1.1*AS642,(1+$AK642/100)*AS642)))</f>
        <v>1.6952304600000001</v>
      </c>
      <c r="AU642" s="887">
        <f>IF($AK642="n/a",1.03*AT642,IF($AK642&lt;0,1.01*AT642,IF($AK642&gt;10,1.1*AT642,(1+$AK642/100)*AT642)))</f>
        <v>1.7596492174800002</v>
      </c>
      <c r="AV642" s="887">
        <f>IF($AK642="n/a",1.03*AU642,IF($AK642&lt;0,1.01*AU642,IF($AK642&gt;10,1.1*AU642,(1+$AK642/100)*AU642)))</f>
        <v>1.8265158877442402</v>
      </c>
      <c r="AW642" s="651">
        <f>SUM(AR642:AV642)</f>
        <v>8.3992655652242405</v>
      </c>
      <c r="AX642" s="748">
        <f>AW642/I642*100</f>
        <v>12.837025164640439</v>
      </c>
      <c r="AY642" s="935">
        <v>1.06</v>
      </c>
      <c r="AZ642" s="873">
        <v>71.099999999999994</v>
      </c>
      <c r="BA642" s="873">
        <v>-7.7200000000000006</v>
      </c>
      <c r="BB642" s="873">
        <v>8.7099999999999991</v>
      </c>
      <c r="BC642" s="873">
        <v>22.869999999999997</v>
      </c>
      <c r="BD642" s="645"/>
      <c r="BE642" s="624">
        <v>2007</v>
      </c>
      <c r="BF642" s="899">
        <f>IF(BE642&gt;2008,0,IF(BE642&gt;2001,1,IF(BE642&gt;1990,2,IF(BE642&gt;1980,3,IF(BE642&gt;1973,4,IF(BE642&gt;1970,5,IF(BE642&gt;1960,6,IF(BE642&gt;1958,7,IF(BE642&gt;1953,8,9)))))))))</f>
        <v>1</v>
      </c>
      <c r="BG642" s="883">
        <v>4.1000000000000005</v>
      </c>
    </row>
    <row r="643" spans="1:59" ht="12.75" customHeight="1" x14ac:dyDescent="0.2">
      <c r="A643" s="864" t="s">
        <v>1692</v>
      </c>
      <c r="B643" s="876" t="s">
        <v>1693</v>
      </c>
      <c r="C643" s="933" t="s">
        <v>108</v>
      </c>
      <c r="D643" s="933" t="s">
        <v>4341</v>
      </c>
      <c r="E643" s="733">
        <v>10</v>
      </c>
      <c r="F643" s="1158">
        <v>345</v>
      </c>
      <c r="G643" s="1158" t="s">
        <v>37</v>
      </c>
      <c r="H643" s="1158" t="s">
        <v>37</v>
      </c>
      <c r="I643" s="875">
        <v>38.22</v>
      </c>
      <c r="J643" s="651">
        <f>(M643/I643)*100</f>
        <v>2.8257456828885403</v>
      </c>
      <c r="K643" s="878">
        <v>0.27</v>
      </c>
      <c r="L643" s="888">
        <v>4</v>
      </c>
      <c r="M643" s="642">
        <f>K643*L643</f>
        <v>1.08</v>
      </c>
      <c r="N643" s="871" t="s">
        <v>163</v>
      </c>
      <c r="O643" s="734">
        <v>0.26</v>
      </c>
      <c r="P643" s="619">
        <v>43811</v>
      </c>
      <c r="Q643" s="619">
        <v>43829</v>
      </c>
      <c r="R643" s="642">
        <f>(K643-O643)/O643*100</f>
        <v>3.8461538461538494</v>
      </c>
      <c r="S643" s="701">
        <f>IF(INDEX(Historical!$D$7:$D$1254,MATCH(B643,Historical!$B$7:$B$1278,0))=0,"n/a",(INDEX(Historical!$C$7:$C$1256,MATCH(B643,Historical!$B$7:$B$1278,0))/INDEX(Historical!$D$7:$D$1254,MATCH(B643,Historical!$B$7:$B$1278,0))-1)*100)</f>
        <v>8.3333333333333481</v>
      </c>
      <c r="T643" s="701">
        <f>IF(INDEX(Historical!$F$7:$F$1247,MATCH(B643,Historical!$B$7:$B$1278,0))=0,"n/a",((INDEX(Historical!$C$7:$C$1256,MATCH(B643,Historical!$B$7:$B$1278,0))/INDEX(Historical!$F$7:$F$1247,MATCH(B643,Historical!$B$7:$B$1278,0)))^(1/3)-1)*100)</f>
        <v>13.215349270944788</v>
      </c>
      <c r="U643" s="701">
        <f>IF(INDEX(Historical!$H$7:$H$1247,MATCH(B643,Historical!$B$7:$B$1278,0))=0,"n/a",((INDEX(Historical!$C$7:$C$1256,MATCH(B643,Historical!$B$7:$B$1278,0))/INDEX(Historical!$H$7:$H$1247,MATCH(B643,Historical!$B$7:$B$1278,0)))^(1/5)-1)*100)</f>
        <v>12.131694529164561</v>
      </c>
      <c r="V643" s="701">
        <f>IF(INDEX(Historical!$O$7:$O$1247,MATCH(B643,Historical!$B$7:$B$1278,0))=0,"n/a",((INDEX(Historical!$C$7:$C$1256,MATCH(B643,Historical!$B$7:$B$1278,0))/INDEX(Historical!$O$7:$O$1247,MATCH(B643,Historical!$B$7:$B$1278,0)))^(1/10)-1)*100)</f>
        <v>8.6579653683789726</v>
      </c>
      <c r="W643" s="702">
        <f>IF(OR(U643&lt;=0,U643="n/a",V643&lt;=0,V643="n/a"),"n/a",U643/V643)</f>
        <v>1.4012177241401893</v>
      </c>
      <c r="X643" s="703">
        <f>IF(OR(AJ643&lt;=0,AJ643="n/a",U643&lt;=0,U643="n/a"),"n/a",U643/AJ643)</f>
        <v>0.94044143636934574</v>
      </c>
      <c r="Y643" s="877"/>
      <c r="Z643" s="651">
        <f>IF(OR(AC643&lt;0.01,AC643="n/a"),"n/a",M643/AC643*100)</f>
        <v>40.601503759398497</v>
      </c>
      <c r="AA643" s="887">
        <f>IF(OR(AC643&lt;0.01,AC643="n/a"),"n/a",I643/AC643)</f>
        <v>14.368421052631577</v>
      </c>
      <c r="AB643" s="888">
        <v>12</v>
      </c>
      <c r="AC643" s="866">
        <v>2.66</v>
      </c>
      <c r="AD643" s="866">
        <v>1.44</v>
      </c>
      <c r="AE643" s="866">
        <v>5.76</v>
      </c>
      <c r="AF643" s="866">
        <v>2.0499999999999998</v>
      </c>
      <c r="AG643" s="866">
        <v>14.799999999999999</v>
      </c>
      <c r="AH643" s="866">
        <v>19.400000000000002</v>
      </c>
      <c r="AI643" s="866">
        <v>-9.120000000000001</v>
      </c>
      <c r="AJ643" s="866">
        <v>12.9</v>
      </c>
      <c r="AK643" s="866">
        <v>10</v>
      </c>
      <c r="AL643" s="879">
        <v>859.19</v>
      </c>
      <c r="AM643" s="873">
        <v>3.1</v>
      </c>
      <c r="AN643" s="866">
        <v>0</v>
      </c>
      <c r="AO643" s="740">
        <f>IF(U643="n/a","n/a",IF(AA643&lt;0,"n/a",IF(AA643="n/a","n/a",J643+U643-AA643)))</f>
        <v>0.5890191594215235</v>
      </c>
      <c r="AP643" s="741">
        <f>IF(U643="n/a","n/a",J643+U643)</f>
        <v>14.9574402120531</v>
      </c>
      <c r="AQ643" s="889">
        <f>IF(OR(AC643&lt;0.01,AF643="n/a"),"n/a",(I643/SQRT(22.5*AC643*(I643/AF643))-1)*100)</f>
        <v>14.41690465213361</v>
      </c>
      <c r="AR643" s="651">
        <f>INDEX(Historical!$C$7:$C$1256,MATCH(B643,Historical!$B$7:$B$1278,0))*IF(AH643="n/a",1.03,IF(AH643&lt;0,1.01,IF(AH643&gt;10,1.1,(1+AH643/100))))</f>
        <v>1.1440000000000001</v>
      </c>
      <c r="AS643" s="887">
        <f>IF($AI643="n/a",1.03*AR643,IF($AI643&lt;0,1.01*AR643,IF($AI643&gt;10,1.1*AR643,(1+$AI643/100)*AR643)))</f>
        <v>1.1554400000000002</v>
      </c>
      <c r="AT643" s="887">
        <f>IF($AK643="n/a",1.03*AS643,IF($AK643&lt;0,1.01*AS643,IF($AK643&gt;10,1.1*AS643,(1+$AK643/100)*AS643)))</f>
        <v>1.2709840000000003</v>
      </c>
      <c r="AU643" s="887">
        <f>IF($AK643="n/a",1.03*AT643,IF($AK643&lt;0,1.01*AT643,IF($AK643&gt;10,1.1*AT643,(1+$AK643/100)*AT643)))</f>
        <v>1.3980824000000005</v>
      </c>
      <c r="AV643" s="887">
        <f>IF($AK643="n/a",1.03*AU643,IF($AK643&lt;0,1.01*AU643,IF($AK643&gt;10,1.1*AU643,(1+$AK643/100)*AU643)))</f>
        <v>1.5378906400000008</v>
      </c>
      <c r="AW643" s="651">
        <f>SUM(AR643:AV643)</f>
        <v>6.5063970400000022</v>
      </c>
      <c r="AX643" s="748">
        <f>AW643/I643*100</f>
        <v>17.023540136054429</v>
      </c>
      <c r="AY643" s="935">
        <v>0.94</v>
      </c>
      <c r="AZ643" s="873">
        <v>66.320000000000007</v>
      </c>
      <c r="BA643" s="873">
        <v>-14.549999999999999</v>
      </c>
      <c r="BB643" s="873">
        <v>-1.6</v>
      </c>
      <c r="BC643" s="873">
        <v>5.86</v>
      </c>
      <c r="BE643" s="624">
        <v>2010</v>
      </c>
      <c r="BF643" s="899">
        <f>IF(BE643&gt;2008,0,IF(BE643&gt;2001,1,IF(BE643&gt;1990,2,IF(BE643&gt;1980,3,IF(BE643&gt;1973,4,IF(BE643&gt;1970,5,IF(BE643&gt;1960,6,IF(BE643&gt;1958,7,IF(BE643&gt;1953,8,9)))))))))</f>
        <v>0</v>
      </c>
      <c r="BG643" s="883">
        <v>1.6</v>
      </c>
    </row>
    <row r="644" spans="1:59" ht="12.75" customHeight="1" x14ac:dyDescent="0.2">
      <c r="A644" s="864" t="s">
        <v>345</v>
      </c>
      <c r="B644" s="876" t="s">
        <v>346</v>
      </c>
      <c r="C644" s="933" t="s">
        <v>153</v>
      </c>
      <c r="D644" s="933" t="s">
        <v>4327</v>
      </c>
      <c r="E644" s="733">
        <v>27</v>
      </c>
      <c r="F644" s="1158">
        <v>111</v>
      </c>
      <c r="G644" s="1158" t="s">
        <v>106</v>
      </c>
      <c r="H644" s="1158" t="s">
        <v>106</v>
      </c>
      <c r="I644" s="866">
        <v>202.01</v>
      </c>
      <c r="J644" s="651">
        <f>(M644/I644)*100</f>
        <v>1.1385574971536063</v>
      </c>
      <c r="K644" s="885">
        <v>0.57499999999999996</v>
      </c>
      <c r="L644" s="888">
        <v>4</v>
      </c>
      <c r="M644" s="642">
        <f>K644*L644</f>
        <v>2.2999999999999998</v>
      </c>
      <c r="N644" s="871" t="s">
        <v>160</v>
      </c>
      <c r="O644" s="735">
        <v>0.52</v>
      </c>
      <c r="P644" s="619">
        <v>43828</v>
      </c>
      <c r="Q644" s="619">
        <v>43860</v>
      </c>
      <c r="R644" s="642">
        <f>(K644-O644)/O644*100</f>
        <v>10.576923076923064</v>
      </c>
      <c r="S644" s="701">
        <f>IF(INDEX(Historical!$D$7:$D$1254,MATCH(B644,Historical!$B$7:$B$1278,0))=0,"n/a",(INDEX(Historical!$C$7:$C$1256,MATCH(B644,Historical!$B$7:$B$1278,0))/INDEX(Historical!$D$7:$D$1254,MATCH(B644,Historical!$B$7:$B$1278,0))-1)*100)</f>
        <v>10.638297872340431</v>
      </c>
      <c r="T644" s="701">
        <f>IF(INDEX(Historical!$F$7:$F$1247,MATCH(B644,Historical!$B$7:$B$1278,0))=0,"n/a",((INDEX(Historical!$C$7:$C$1256,MATCH(B644,Historical!$B$7:$B$1278,0))/INDEX(Historical!$F$7:$F$1247,MATCH(B644,Historical!$B$7:$B$1278,0)))^(1/3)-1)*100)</f>
        <v>11.021370033491195</v>
      </c>
      <c r="U644" s="701">
        <f>IF(INDEX(Historical!$H$7:$H$1247,MATCH(B644,Historical!$B$7:$B$1278,0))=0,"n/a",((INDEX(Historical!$C$7:$C$1256,MATCH(B644,Historical!$B$7:$B$1278,0))/INDEX(Historical!$H$7:$H$1247,MATCH(B644,Historical!$B$7:$B$1278,0)))^(1/5)-1)*100)</f>
        <v>11.260421490901141</v>
      </c>
      <c r="V644" s="701">
        <f>IF(INDEX(Historical!$O$7:$O$1247,MATCH(B644,Historical!$B$7:$B$1278,0))=0,"n/a",((INDEX(Historical!$C$7:$C$1256,MATCH(B644,Historical!$B$7:$B$1278,0))/INDEX(Historical!$O$7:$O$1247,MATCH(B644,Historical!$B$7:$B$1278,0)))^(1/10)-1)*100)</f>
        <v>15.321247843556506</v>
      </c>
      <c r="W644" s="702">
        <f>IF(OR(U644&lt;=0,U644="n/a",V644&lt;=0,V644="n/a"),"n/a",U644/V644)</f>
        <v>0.73495459416099818</v>
      </c>
      <c r="X644" s="703">
        <f>IF(OR(AJ644&lt;=0,AJ644="n/a",U644&lt;=0,U644="n/a"),"n/a",U644/AJ644)</f>
        <v>0.34754387317596114</v>
      </c>
      <c r="Y644" s="659"/>
      <c r="Z644" s="651">
        <f>IF(OR(AC644&lt;0.01,AC644="n/a"),"n/a",M644/AC644*100)</f>
        <v>54.631828978622323</v>
      </c>
      <c r="AA644" s="887">
        <f>IF(OR(AC644&lt;0.01,AC644="n/a"),"n/a",I644/AC644)</f>
        <v>47.983372921615199</v>
      </c>
      <c r="AB644" s="888">
        <v>12</v>
      </c>
      <c r="AC644" s="866">
        <v>4.21</v>
      </c>
      <c r="AD644" s="866">
        <v>6.08</v>
      </c>
      <c r="AE644" s="866">
        <v>5.46</v>
      </c>
      <c r="AF644" s="866">
        <v>5.95</v>
      </c>
      <c r="AG644" s="866">
        <v>12.6</v>
      </c>
      <c r="AH644" s="866">
        <v>4.5999999999999996</v>
      </c>
      <c r="AI644" s="866">
        <v>39.04</v>
      </c>
      <c r="AJ644" s="866">
        <v>32.4</v>
      </c>
      <c r="AK644" s="866">
        <v>7.89</v>
      </c>
      <c r="AL644" s="879">
        <v>76770</v>
      </c>
      <c r="AM644" s="873">
        <v>0.1</v>
      </c>
      <c r="AN644" s="866">
        <v>1.01</v>
      </c>
      <c r="AO644" s="740">
        <f>IF(U644="n/a","n/a",IF(AA644&lt;0,"n/a",IF(AA644="n/a","n/a",J644+U644-AA644)))</f>
        <v>-35.584393933560449</v>
      </c>
      <c r="AP644" s="741">
        <f>IF(U644="n/a","n/a",J644+U644)</f>
        <v>12.398978988054747</v>
      </c>
      <c r="AQ644" s="889">
        <f>IF(OR(AC644&lt;0.01,AF644="n/a"),"n/a",(I644/SQRT(22.5*AC644*(I644/AF644))-1)*100)</f>
        <v>256.2153336793229</v>
      </c>
      <c r="AR644" s="651">
        <f>INDEX(Historical!$C$7:$C$1256,MATCH(B644,Historical!$B$7:$B$1278,0))*IF(AH644="n/a",1.03,IF(AH644&lt;0,1.01,IF(AH644&gt;10,1.1,(1+AH644/100))))</f>
        <v>2.1756800000000003</v>
      </c>
      <c r="AS644" s="887">
        <f>IF($AI644="n/a",1.03*AR644,IF($AI644&lt;0,1.01*AR644,IF($AI644&gt;10,1.1*AR644,(1+$AI644/100)*AR644)))</f>
        <v>2.3932480000000007</v>
      </c>
      <c r="AT644" s="887">
        <f>IF($AK644="n/a",1.03*AS644,IF($AK644&lt;0,1.01*AS644,IF($AK644&gt;10,1.1*AS644,(1+$AK644/100)*AS644)))</f>
        <v>2.5820752672000009</v>
      </c>
      <c r="AU644" s="887">
        <f>IF($AK644="n/a",1.03*AT644,IF($AK644&lt;0,1.01*AT644,IF($AK644&gt;10,1.1*AT644,(1+$AK644/100)*AT644)))</f>
        <v>2.7858010057820808</v>
      </c>
      <c r="AV644" s="887">
        <f>IF($AK644="n/a",1.03*AU644,IF($AK644&lt;0,1.01*AU644,IF($AK644&gt;10,1.1*AU644,(1+$AK644/100)*AU644)))</f>
        <v>3.0056007051382867</v>
      </c>
      <c r="AW644" s="651">
        <f>SUM(AR644:AV644)</f>
        <v>12.94240497812037</v>
      </c>
      <c r="AX644" s="748">
        <f>AW644/I644*100</f>
        <v>6.4068140082770011</v>
      </c>
      <c r="AY644" s="935">
        <v>0.84</v>
      </c>
      <c r="AZ644" s="873">
        <v>62.2</v>
      </c>
      <c r="BA644" s="873">
        <v>-11.16</v>
      </c>
      <c r="BB644" s="873">
        <v>-2.75</v>
      </c>
      <c r="BC644" s="873">
        <v>4.55</v>
      </c>
      <c r="BE644" s="624">
        <v>1994</v>
      </c>
      <c r="BF644" s="899">
        <f>IF(BE644&gt;2008,0,IF(BE644&gt;2001,1,IF(BE644&gt;1990,2,IF(BE644&gt;1980,3,IF(BE644&gt;1973,4,IF(BE644&gt;1970,5,IF(BE644&gt;1960,6,IF(BE644&gt;1958,7,IF(BE644&gt;1953,8,9)))))))))</f>
        <v>2</v>
      </c>
      <c r="BG644" s="883">
        <v>5.4</v>
      </c>
    </row>
    <row r="645" spans="1:59" ht="12.75" customHeight="1" x14ac:dyDescent="0.2">
      <c r="A645" s="882" t="s">
        <v>4602</v>
      </c>
      <c r="B645" s="876" t="s">
        <v>4596</v>
      </c>
      <c r="C645" s="933" t="s">
        <v>112</v>
      </c>
      <c r="D645" s="933" t="s">
        <v>4335</v>
      </c>
      <c r="E645" s="733">
        <v>5</v>
      </c>
      <c r="F645" s="1158">
        <v>730</v>
      </c>
      <c r="G645" s="1158" t="s">
        <v>106</v>
      </c>
      <c r="H645" s="1158" t="s">
        <v>106</v>
      </c>
      <c r="I645" s="875">
        <v>28.43</v>
      </c>
      <c r="J645" s="651">
        <f>(M645/I645)*100</f>
        <v>1.9697502638058388</v>
      </c>
      <c r="K645" s="878">
        <v>0.14000000000000001</v>
      </c>
      <c r="L645" s="888">
        <v>4</v>
      </c>
      <c r="M645" s="642">
        <f>K645*L645</f>
        <v>0.56000000000000005</v>
      </c>
      <c r="N645" s="871" t="s">
        <v>1239</v>
      </c>
      <c r="O645" s="734">
        <v>0.12</v>
      </c>
      <c r="P645" s="862">
        <v>43896</v>
      </c>
      <c r="Q645" s="862">
        <v>43906</v>
      </c>
      <c r="R645" s="642">
        <f>(K645-O645)/O645*100</f>
        <v>16.666666666666682</v>
      </c>
      <c r="S645" s="701">
        <f>IF(INDEX(Historical!$D$7:$D$1254,MATCH(B645,Historical!$B$7:$B$1278,0))=0,"n/a",(INDEX(Historical!$C$7:$C$1256,MATCH(B645,Historical!$B$7:$B$1278,0))/INDEX(Historical!$D$7:$D$1254,MATCH(B645,Historical!$B$7:$B$1278,0))-1)*100)</f>
        <v>9.0909090909090828</v>
      </c>
      <c r="T645" s="701">
        <f>IF(INDEX(Historical!$F$7:$F$1247,MATCH(B645,Historical!$B$7:$B$1278,0))=0,"n/a",((INDEX(Historical!$C$7:$C$1256,MATCH(B645,Historical!$B$7:$B$1278,0))/INDEX(Historical!$F$7:$F$1247,MATCH(B645,Historical!$B$7:$B$1278,0)))^(1/3)-1)*100)</f>
        <v>68.686533060349845</v>
      </c>
      <c r="U645" s="701" t="str">
        <f>IF(INDEX(Historical!$H$7:$H$1247,MATCH(B645,Historical!$B$7:$B$1278,0))=0,"n/a",((INDEX(Historical!$C$7:$C$1256,MATCH(B645,Historical!$B$7:$B$1278,0))/INDEX(Historical!$H$7:$H$1247,MATCH(B645,Historical!$B$7:$B$1278,0)))^(1/5)-1)*100)</f>
        <v>n/a</v>
      </c>
      <c r="V645" s="701">
        <f>IF(INDEX(Historical!$O$7:$O$1247,MATCH(B645,Historical!$B$7:$B$1278,0))=0,"n/a",((INDEX(Historical!$C$7:$C$1256,MATCH(B645,Historical!$B$7:$B$1278,0))/INDEX(Historical!$O$7:$O$1247,MATCH(B645,Historical!$B$7:$B$1278,0)))^(1/10)-1)*100)</f>
        <v>-4.3647500209962997</v>
      </c>
      <c r="W645" s="702" t="str">
        <f>IF(OR(U645&lt;=0,U645="n/a",V645&lt;=0,V645="n/a"),"n/a",U645/V645)</f>
        <v>n/a</v>
      </c>
      <c r="X645" s="703" t="str">
        <f>IF(OR(AJ645&lt;=0,AJ645="n/a",U645&lt;=0,U645="n/a"),"n/a",U645/AJ645)</f>
        <v>n/a</v>
      </c>
      <c r="Y645" s="877"/>
      <c r="Z645" s="651">
        <f>IF(OR(AC645&lt;0.01,AC645="n/a"),"n/a",M645/AC645*100)</f>
        <v>43.410852713178301</v>
      </c>
      <c r="AA645" s="887">
        <f>IF(OR(AC645&lt;0.01,AC645="n/a"),"n/a",I645/AC645)</f>
        <v>22.038759689922479</v>
      </c>
      <c r="AB645" s="888">
        <v>12</v>
      </c>
      <c r="AC645" s="866">
        <v>1.29</v>
      </c>
      <c r="AD645" s="866">
        <v>1.23</v>
      </c>
      <c r="AE645" s="866">
        <v>1.1200000000000001</v>
      </c>
      <c r="AF645" s="866">
        <v>7.16</v>
      </c>
      <c r="AG645" s="866">
        <v>31.1</v>
      </c>
      <c r="AH645" s="866">
        <v>-15.1</v>
      </c>
      <c r="AI645" s="866">
        <v>15.129999999999999</v>
      </c>
      <c r="AJ645" s="866">
        <v>28.7</v>
      </c>
      <c r="AK645" s="866">
        <v>18</v>
      </c>
      <c r="AL645" s="879">
        <v>1050</v>
      </c>
      <c r="AM645" s="873">
        <v>1</v>
      </c>
      <c r="AN645" s="866">
        <v>0</v>
      </c>
      <c r="AO645" s="740" t="str">
        <f>IF(U645="n/a","n/a",IF(AA645&lt;0,"n/a",IF(AA645="n/a","n/a",J645+U645-AA645)))</f>
        <v>n/a</v>
      </c>
      <c r="AP645" s="741" t="str">
        <f>IF(U645="n/a","n/a",J645+U645)</f>
        <v>n/a</v>
      </c>
      <c r="AQ645" s="889">
        <f>IF(OR(AC645&lt;0.01,AF645="n/a"),"n/a",(I645/SQRT(22.5*AC645*(I645/AF645))-1)*100)</f>
        <v>164.8249059954268</v>
      </c>
      <c r="AR645" s="651">
        <f>INDEX(Historical!$C$7:$C$1256,MATCH(B645,Historical!$B$7:$B$1278,0))*IF(AH645="n/a",1.03,IF(AH645&lt;0,1.01,IF(AH645&gt;10,1.1,(1+AH645/100))))</f>
        <v>0.48480000000000001</v>
      </c>
      <c r="AS645" s="887">
        <f>IF($AI645="n/a",1.03*AR645,IF($AI645&lt;0,1.01*AR645,IF($AI645&gt;10,1.1*AR645,(1+$AI645/100)*AR645)))</f>
        <v>0.53328000000000009</v>
      </c>
      <c r="AT645" s="887">
        <f>IF($AK645="n/a",1.03*AS645,IF($AK645&lt;0,1.01*AS645,IF($AK645&gt;10,1.1*AS645,(1+$AK645/100)*AS645)))</f>
        <v>0.58660800000000013</v>
      </c>
      <c r="AU645" s="887">
        <f>IF($AK645="n/a",1.03*AT645,IF($AK645&lt;0,1.01*AT645,IF($AK645&gt;10,1.1*AT645,(1+$AK645/100)*AT645)))</f>
        <v>0.6452688000000002</v>
      </c>
      <c r="AV645" s="887">
        <f>IF($AK645="n/a",1.03*AU645,IF($AK645&lt;0,1.01*AU645,IF($AK645&gt;10,1.1*AU645,(1+$AK645/100)*AU645)))</f>
        <v>0.70979568000000026</v>
      </c>
      <c r="AW645" s="651">
        <f>SUM(AR645:AV645)</f>
        <v>2.9597524800000006</v>
      </c>
      <c r="AX645" s="748">
        <f>AW645/I645*100</f>
        <v>10.410666479071406</v>
      </c>
      <c r="AY645" s="935">
        <v>0.55000000000000004</v>
      </c>
      <c r="AZ645" s="873">
        <v>103.07</v>
      </c>
      <c r="BA645" s="873">
        <v>-4.47</v>
      </c>
      <c r="BB645" s="873">
        <v>23.22</v>
      </c>
      <c r="BC645" s="873">
        <v>36.370000000000005</v>
      </c>
      <c r="BE645" s="624">
        <v>2016</v>
      </c>
      <c r="BF645" s="899">
        <f>IF(BE645&gt;2008,0,IF(BE645&gt;2001,1,IF(BE645&gt;1990,2,IF(BE645&gt;1980,3,IF(BE645&gt;1973,4,IF(BE645&gt;1970,5,IF(BE645&gt;1960,6,IF(BE645&gt;1958,7,IF(BE645&gt;1953,8,9)))))))))</f>
        <v>0</v>
      </c>
      <c r="BG645" s="883">
        <v>12.6</v>
      </c>
    </row>
    <row r="646" spans="1:59" ht="12.75" customHeight="1" x14ac:dyDescent="0.2">
      <c r="A646" s="864" t="s">
        <v>347</v>
      </c>
      <c r="B646" s="876" t="s">
        <v>348</v>
      </c>
      <c r="C646" s="933" t="s">
        <v>128</v>
      </c>
      <c r="D646" s="933" t="s">
        <v>4338</v>
      </c>
      <c r="E646" s="733">
        <v>50</v>
      </c>
      <c r="F646" s="1158">
        <v>29</v>
      </c>
      <c r="G646" s="1178" t="s">
        <v>37</v>
      </c>
      <c r="H646" s="1178" t="s">
        <v>115</v>
      </c>
      <c r="I646" s="866">
        <v>55.31</v>
      </c>
      <c r="J646" s="651">
        <f>(M646/I646)*100</f>
        <v>3.2543843789549811</v>
      </c>
      <c r="K646" s="878">
        <v>0.45</v>
      </c>
      <c r="L646" s="888">
        <v>4</v>
      </c>
      <c r="M646" s="642">
        <f>K646*L646</f>
        <v>1.8</v>
      </c>
      <c r="N646" s="871" t="s">
        <v>283</v>
      </c>
      <c r="O646" s="734">
        <v>0.39</v>
      </c>
      <c r="P646" s="862">
        <v>43831</v>
      </c>
      <c r="Q646" s="862">
        <v>43853</v>
      </c>
      <c r="R646" s="642">
        <f>(K646-O646)/O646*100</f>
        <v>15.384615384615383</v>
      </c>
      <c r="S646" s="701">
        <f>IF(INDEX(Historical!$D$7:$D$1254,MATCH(B646,Historical!$B$7:$B$1278,0))=0,"n/a",(INDEX(Historical!$C$7:$C$1256,MATCH(B646,Historical!$B$7:$B$1278,0))/INDEX(Historical!$D$7:$D$1254,MATCH(B646,Historical!$B$7:$B$1278,0))-1)*100)</f>
        <v>8.3333333333333481</v>
      </c>
      <c r="T646" s="701">
        <f>IF(INDEX(Historical!$F$7:$F$1247,MATCH(B646,Historical!$B$7:$B$1278,0))=0,"n/a",((INDEX(Historical!$C$7:$C$1256,MATCH(B646,Historical!$B$7:$B$1278,0))/INDEX(Historical!$F$7:$F$1247,MATCH(B646,Historical!$B$7:$B$1278,0)))^(1/3)-1)*100)</f>
        <v>7.9528977308938487</v>
      </c>
      <c r="U646" s="701">
        <f>IF(INDEX(Historical!$H$7:$H$1247,MATCH(B646,Historical!$B$7:$B$1278,0))=0,"n/a",((INDEX(Historical!$C$7:$C$1256,MATCH(B646,Historical!$B$7:$B$1278,0))/INDEX(Historical!$H$7:$H$1247,MATCH(B646,Historical!$B$7:$B$1278,0)))^(1/5)-1)*100)</f>
        <v>6.1043824021231208</v>
      </c>
      <c r="V646" s="701">
        <f>IF(INDEX(Historical!$O$7:$O$1247,MATCH(B646,Historical!$B$7:$B$1278,0))=0,"n/a",((INDEX(Historical!$C$7:$C$1256,MATCH(B646,Historical!$B$7:$B$1278,0))/INDEX(Historical!$O$7:$O$1247,MATCH(B646,Historical!$B$7:$B$1278,0)))^(1/10)-1)*100)</f>
        <v>4.9748678361387633</v>
      </c>
      <c r="W646" s="702">
        <f>IF(OR(U646&lt;=0,U646="n/a",V646&lt;=0,V646="n/a"),"n/a",U646/V646)</f>
        <v>1.2270441352791854</v>
      </c>
      <c r="X646" s="703" t="str">
        <f>IF(OR(AJ646&lt;=0,AJ646="n/a",U646&lt;=0,U646="n/a"),"n/a",U646/AJ646)</f>
        <v>n/a</v>
      </c>
      <c r="Y646" s="659"/>
      <c r="Z646" s="651">
        <f>IF(OR(AC646&lt;0.01,AC646="n/a"),"n/a",M646/AC646*100)</f>
        <v>450</v>
      </c>
      <c r="AA646" s="887">
        <f>IF(OR(AC646&lt;0.01,AC646="n/a"),"n/a",I646/AC646)</f>
        <v>138.27500000000001</v>
      </c>
      <c r="AB646" s="888">
        <v>6</v>
      </c>
      <c r="AC646" s="866">
        <v>0.4</v>
      </c>
      <c r="AD646" s="866">
        <v>6.34</v>
      </c>
      <c r="AE646" s="866">
        <v>0.54</v>
      </c>
      <c r="AF646" s="866">
        <v>24.26</v>
      </c>
      <c r="AG646" s="866">
        <v>10.5</v>
      </c>
      <c r="AH646" s="866">
        <v>-87</v>
      </c>
      <c r="AI646" s="866">
        <v>69.19</v>
      </c>
      <c r="AJ646" s="866">
        <v>-18.3</v>
      </c>
      <c r="AK646" s="866">
        <v>22.08</v>
      </c>
      <c r="AL646" s="879">
        <v>28300</v>
      </c>
      <c r="AM646" s="873">
        <v>0.1</v>
      </c>
      <c r="AN646" s="866">
        <v>12.47</v>
      </c>
      <c r="AO646" s="740">
        <f>IF(U646="n/a","n/a",IF(AA646&lt;0,"n/a",IF(AA646="n/a","n/a",J646+U646-AA646)))</f>
        <v>-128.91623321892189</v>
      </c>
      <c r="AP646" s="741">
        <f>IF(U646="n/a","n/a",J646+U646)</f>
        <v>9.3587667810781028</v>
      </c>
      <c r="AQ646" s="889">
        <f>IF(OR(AC646&lt;0.01,AF646="n/a"),"n/a",(I646/SQRT(22.5*AC646*(I646/AF646))-1)*100)</f>
        <v>1121.028983184993</v>
      </c>
      <c r="AR646" s="651">
        <f>INDEX(Historical!$C$7:$C$1256,MATCH(B646,Historical!$B$7:$B$1278,0))*IF(AH646="n/a",1.03,IF(AH646&lt;0,1.01,IF(AH646&gt;10,1.1,(1+AH646/100))))</f>
        <v>1.5756000000000001</v>
      </c>
      <c r="AS646" s="887">
        <f>IF($AI646="n/a",1.03*AR646,IF($AI646&lt;0,1.01*AR646,IF($AI646&gt;10,1.1*AR646,(1+$AI646/100)*AR646)))</f>
        <v>1.7331600000000003</v>
      </c>
      <c r="AT646" s="887">
        <f>IF($AK646="n/a",1.03*AS646,IF($AK646&lt;0,1.01*AS646,IF($AK646&gt;10,1.1*AS646,(1+$AK646/100)*AS646)))</f>
        <v>1.9064760000000005</v>
      </c>
      <c r="AU646" s="887">
        <f>IF($AK646="n/a",1.03*AT646,IF($AK646&lt;0,1.01*AT646,IF($AK646&gt;10,1.1*AT646,(1+$AK646/100)*AT646)))</f>
        <v>2.0971236000000006</v>
      </c>
      <c r="AV646" s="887">
        <f>IF($AK646="n/a",1.03*AU646,IF($AK646&lt;0,1.01*AU646,IF($AK646&gt;10,1.1*AU646,(1+$AK646/100)*AU646)))</f>
        <v>2.3068359600000008</v>
      </c>
      <c r="AW646" s="651">
        <f>SUM(AR646:AV646)</f>
        <v>9.6191955600000014</v>
      </c>
      <c r="AX646" s="748">
        <f>AW646/I646*100</f>
        <v>17.391422093653951</v>
      </c>
      <c r="AY646" s="935">
        <v>1.2</v>
      </c>
      <c r="AZ646" s="873">
        <v>112.72999999999999</v>
      </c>
      <c r="BA646" s="873">
        <v>-35.67</v>
      </c>
      <c r="BB646" s="873">
        <v>-11.66</v>
      </c>
      <c r="BC646" s="873">
        <v>-6.4600000000000009</v>
      </c>
      <c r="BE646" s="624">
        <v>1971</v>
      </c>
      <c r="BF646" s="899">
        <f>IF(BE646&gt;2008,0,IF(BE646&gt;2001,1,IF(BE646&gt;1990,2,IF(BE646&gt;1980,3,IF(BE646&gt;1973,4,IF(BE646&gt;1970,5,IF(BE646&gt;1960,6,IF(BE646&gt;1958,7,IF(BE646&gt;1953,8,9)))))))))</f>
        <v>5</v>
      </c>
      <c r="BG646" s="883">
        <v>1.0999999999999999</v>
      </c>
    </row>
    <row r="647" spans="1:59" ht="12.75" customHeight="1" x14ac:dyDescent="0.2">
      <c r="A647" s="864" t="s">
        <v>137</v>
      </c>
      <c r="B647" s="876" t="s">
        <v>138</v>
      </c>
      <c r="C647" s="933" t="s">
        <v>4345</v>
      </c>
      <c r="D647" s="933" t="s">
        <v>4354</v>
      </c>
      <c r="E647" s="733">
        <v>36</v>
      </c>
      <c r="F647" s="1158">
        <v>76</v>
      </c>
      <c r="G647" s="1178" t="s">
        <v>115</v>
      </c>
      <c r="H647" s="1178" t="s">
        <v>115</v>
      </c>
      <c r="I647" s="866">
        <v>27.02</v>
      </c>
      <c r="J647" s="651">
        <f>(M647/I647)*100</f>
        <v>7.6980014803849004</v>
      </c>
      <c r="K647" s="878">
        <v>0.52</v>
      </c>
      <c r="L647" s="888">
        <v>4</v>
      </c>
      <c r="M647" s="642">
        <f>K647*L647</f>
        <v>2.08</v>
      </c>
      <c r="N647" s="871" t="s">
        <v>139</v>
      </c>
      <c r="O647" s="734">
        <v>0.51</v>
      </c>
      <c r="P647" s="862">
        <v>43838</v>
      </c>
      <c r="Q647" s="862">
        <v>43863</v>
      </c>
      <c r="R647" s="642">
        <f>(K647-O647)/O647*100</f>
        <v>1.9607843137254919</v>
      </c>
      <c r="S647" s="701">
        <f>IF(INDEX(Historical!$D$7:$D$1254,MATCH(B647,Historical!$B$7:$B$1278,0))=0,"n/a",(INDEX(Historical!$C$7:$C$1256,MATCH(B647,Historical!$B$7:$B$1278,0))/INDEX(Historical!$D$7:$D$1254,MATCH(B647,Historical!$B$7:$B$1278,0))-1)*100)</f>
        <v>2.0000000000000018</v>
      </c>
      <c r="T647" s="701">
        <f>IF(INDEX(Historical!$F$7:$F$1247,MATCH(B647,Historical!$B$7:$B$1278,0))=0,"n/a",((INDEX(Historical!$C$7:$C$1256,MATCH(B647,Historical!$B$7:$B$1278,0))/INDEX(Historical!$F$7:$F$1247,MATCH(B647,Historical!$B$7:$B$1278,0)))^(1/3)-1)*100)</f>
        <v>2.0413775479336982</v>
      </c>
      <c r="U647" s="701">
        <f>IF(INDEX(Historical!$H$7:$H$1247,MATCH(B647,Historical!$B$7:$B$1278,0))=0,"n/a",((INDEX(Historical!$C$7:$C$1256,MATCH(B647,Historical!$B$7:$B$1278,0))/INDEX(Historical!$H$7:$H$1247,MATCH(B647,Historical!$B$7:$B$1278,0)))^(1/5)-1)*100)</f>
        <v>2.0851259369290887</v>
      </c>
      <c r="V647" s="701">
        <f>IF(INDEX(Historical!$O$7:$O$1247,MATCH(B647,Historical!$B$7:$B$1278,0))=0,"n/a",((INDEX(Historical!$C$7:$C$1256,MATCH(B647,Historical!$B$7:$B$1278,0))/INDEX(Historical!$O$7:$O$1247,MATCH(B647,Historical!$B$7:$B$1278,0)))^(1/10)-1)*100)</f>
        <v>2.2065271930807651</v>
      </c>
      <c r="W647" s="702">
        <f>IF(OR(U647&lt;=0,U647="n/a",V647&lt;=0,V647="n/a"),"n/a",U647/V647)</f>
        <v>0.94498084749085942</v>
      </c>
      <c r="X647" s="703">
        <f>IF(OR(AJ647&lt;=0,AJ647="n/a",U647&lt;=0,U647="n/a"),"n/a",U647/AJ647)</f>
        <v>0.23428381313809984</v>
      </c>
      <c r="Y647" s="659"/>
      <c r="Z647" s="651">
        <f>IF(OR(AC647&lt;0.01,AC647="n/a"),"n/a",M647/AC647*100)</f>
        <v>136.84210526315789</v>
      </c>
      <c r="AA647" s="887">
        <f>IF(OR(AC647&lt;0.01,AC647="n/a"),"n/a",I647/AC647)</f>
        <v>17.776315789473685</v>
      </c>
      <c r="AB647" s="888">
        <v>12</v>
      </c>
      <c r="AC647" s="866">
        <v>1.52</v>
      </c>
      <c r="AD647" s="866" t="s">
        <v>136</v>
      </c>
      <c r="AE647" s="866">
        <v>1.1299999999999999</v>
      </c>
      <c r="AF647" s="866">
        <v>1.1000000000000001</v>
      </c>
      <c r="AG647" s="866">
        <v>8</v>
      </c>
      <c r="AH647" s="866">
        <v>-30.9</v>
      </c>
      <c r="AI647" s="866">
        <v>1.23</v>
      </c>
      <c r="AJ647" s="866">
        <v>8.9</v>
      </c>
      <c r="AK647" s="866">
        <v>-0.31</v>
      </c>
      <c r="AL647" s="879">
        <v>195700</v>
      </c>
      <c r="AM647" s="873">
        <v>0.08</v>
      </c>
      <c r="AN647" s="866">
        <v>0.96</v>
      </c>
      <c r="AO647" s="740">
        <f>IF(U647="n/a","n/a",IF(AA647&lt;0,"n/a",IF(AA647="n/a","n/a",J647+U647-AA647)))</f>
        <v>-7.9931883721596968</v>
      </c>
      <c r="AP647" s="741">
        <f>IF(U647="n/a","n/a",J647+U647)</f>
        <v>9.7831274173139882</v>
      </c>
      <c r="AQ647" s="889">
        <f>IF(OR(AC647&lt;0.01,AF647="n/a"),"n/a",(I647/SQRT(22.5*AC647*(I647/AF647))-1)*100)</f>
        <v>-6.7763802738072147</v>
      </c>
      <c r="AR647" s="651">
        <f>INDEX(Historical!$C$7:$C$1256,MATCH(B647,Historical!$B$7:$B$1278,0))*IF(AH647="n/a",1.03,IF(AH647&lt;0,1.01,IF(AH647&gt;10,1.1,(1+AH647/100))))</f>
        <v>2.0604</v>
      </c>
      <c r="AS647" s="887">
        <f>IF($AI647="n/a",1.03*AR647,IF($AI647&lt;0,1.01*AR647,IF($AI647&gt;10,1.1*AR647,(1+$AI647/100)*AR647)))</f>
        <v>2.0857429199999999</v>
      </c>
      <c r="AT647" s="887">
        <f>IF($AK647="n/a",1.03*AS647,IF($AK647&lt;0,1.01*AS647,IF($AK647&gt;10,1.1*AS647,(1+$AK647/100)*AS647)))</f>
        <v>2.1066003491999998</v>
      </c>
      <c r="AU647" s="887">
        <f>IF($AK647="n/a",1.03*AT647,IF($AK647&lt;0,1.01*AT647,IF($AK647&gt;10,1.1*AT647,(1+$AK647/100)*AT647)))</f>
        <v>2.1276663526919997</v>
      </c>
      <c r="AV647" s="887">
        <f>IF($AK647="n/a",1.03*AU647,IF($AK647&lt;0,1.01*AU647,IF($AK647&gt;10,1.1*AU647,(1+$AK647/100)*AU647)))</f>
        <v>2.1489430162189196</v>
      </c>
      <c r="AW647" s="651">
        <f>SUM(AR647:AV647)</f>
        <v>10.529352638110918</v>
      </c>
      <c r="AX647" s="748">
        <f>AW647/I647*100</f>
        <v>38.968736632534856</v>
      </c>
      <c r="AY647" s="935">
        <v>0.66</v>
      </c>
      <c r="AZ647" s="873">
        <v>3.5999999999999996</v>
      </c>
      <c r="BA647" s="873">
        <v>-31.94</v>
      </c>
      <c r="BB647" s="873">
        <v>-5.41</v>
      </c>
      <c r="BC647" s="873">
        <v>-13.28</v>
      </c>
      <c r="BE647" s="624">
        <v>1985</v>
      </c>
      <c r="BF647" s="899">
        <f>IF(BE647&gt;2008,0,IF(BE647&gt;2001,1,IF(BE647&gt;1990,2,IF(BE647&gt;1980,3,IF(BE647&gt;1973,4,IF(BE647&gt;1970,5,IF(BE647&gt;1960,6,IF(BE647&gt;1958,7,IF(BE647&gt;1953,8,9)))))))))</f>
        <v>3</v>
      </c>
      <c r="BG647" s="883">
        <v>2.6</v>
      </c>
    </row>
    <row r="648" spans="1:59" s="618" customFormat="1" ht="12.75" customHeight="1" x14ac:dyDescent="0.2">
      <c r="A648" s="872" t="s">
        <v>1711</v>
      </c>
      <c r="B648" s="876" t="s">
        <v>1712</v>
      </c>
      <c r="C648" s="933" t="s">
        <v>108</v>
      </c>
      <c r="D648" s="933" t="s">
        <v>4334</v>
      </c>
      <c r="E648" s="733">
        <v>10</v>
      </c>
      <c r="F648" s="1158">
        <v>337</v>
      </c>
      <c r="G648" s="1158" t="s">
        <v>106</v>
      </c>
      <c r="H648" s="1158" t="s">
        <v>106</v>
      </c>
      <c r="I648" s="875">
        <v>21.21</v>
      </c>
      <c r="J648" s="651">
        <f>(M648/I648)*100</f>
        <v>4.3375766148043375</v>
      </c>
      <c r="K648" s="878">
        <v>0.23</v>
      </c>
      <c r="L648" s="888">
        <v>4</v>
      </c>
      <c r="M648" s="642">
        <f>K648*L648</f>
        <v>0.92</v>
      </c>
      <c r="N648" s="871" t="s">
        <v>432</v>
      </c>
      <c r="O648" s="734">
        <v>0.22</v>
      </c>
      <c r="P648" s="619">
        <v>43775</v>
      </c>
      <c r="Q648" s="619">
        <v>43790</v>
      </c>
      <c r="R648" s="642">
        <f>(K648-O648)/O648*100</f>
        <v>4.5454545454545494</v>
      </c>
      <c r="S648" s="701">
        <f>IF(INDEX(Historical!$D$7:$D$1254,MATCH(B648,Historical!$B$7:$B$1278,0))=0,"n/a",(INDEX(Historical!$C$7:$C$1256,MATCH(B648,Historical!$B$7:$B$1278,0))/INDEX(Historical!$D$7:$D$1254,MATCH(B648,Historical!$B$7:$B$1278,0))-1)*100)</f>
        <v>5.9523809523809534</v>
      </c>
      <c r="T648" s="701">
        <f>IF(INDEX(Historical!$F$7:$F$1247,MATCH(B648,Historical!$B$7:$B$1278,0))=0,"n/a",((INDEX(Historical!$C$7:$C$1256,MATCH(B648,Historical!$B$7:$B$1278,0))/INDEX(Historical!$F$7:$F$1247,MATCH(B648,Historical!$B$7:$B$1278,0)))^(1/3)-1)*100)</f>
        <v>7.3212782606484783</v>
      </c>
      <c r="U648" s="701">
        <f>IF(INDEX(Historical!$H$7:$H$1247,MATCH(B648,Historical!$B$7:$B$1278,0))=0,"n/a",((INDEX(Historical!$C$7:$C$1256,MATCH(B648,Historical!$B$7:$B$1278,0))/INDEX(Historical!$H$7:$H$1247,MATCH(B648,Historical!$B$7:$B$1278,0)))^(1/5)-1)*100)</f>
        <v>8.2051051130405117</v>
      </c>
      <c r="V648" s="701" t="str">
        <f>IF(INDEX(Historical!$O$7:$O$1247,MATCH(B648,Historical!$B$7:$B$1278,0))=0,"n/a",((INDEX(Historical!$C$7:$C$1256,MATCH(B648,Historical!$B$7:$B$1278,0))/INDEX(Historical!$O$7:$O$1247,MATCH(B648,Historical!$B$7:$B$1278,0)))^(1/10)-1)*100)</f>
        <v>n/a</v>
      </c>
      <c r="W648" s="702" t="str">
        <f>IF(OR(U648&lt;=0,U648="n/a",V648&lt;=0,V648="n/a"),"n/a",U648/V648)</f>
        <v>n/a</v>
      </c>
      <c r="X648" s="703">
        <f>IF(OR(AJ648&lt;=0,AJ648="n/a",U648&lt;=0,U648="n/a"),"n/a",U648/AJ648)</f>
        <v>0.90165990253192441</v>
      </c>
      <c r="Y648" s="665"/>
      <c r="Z648" s="651">
        <f>IF(OR(AC648&lt;0.01,AC648="n/a"),"n/a",M648/AC648*100)</f>
        <v>44.878048780487809</v>
      </c>
      <c r="AA648" s="887">
        <f>IF(OR(AC648&lt;0.01,AC648="n/a"),"n/a",I648/AC648)</f>
        <v>10.346341463414635</v>
      </c>
      <c r="AB648" s="888">
        <v>12</v>
      </c>
      <c r="AC648" s="866">
        <v>2.0499999999999998</v>
      </c>
      <c r="AD648" s="866">
        <v>2.58</v>
      </c>
      <c r="AE648" s="866">
        <v>2.67</v>
      </c>
      <c r="AF648" s="866">
        <v>0.79</v>
      </c>
      <c r="AG648" s="866">
        <v>7.8</v>
      </c>
      <c r="AH648" s="866">
        <v>15.2</v>
      </c>
      <c r="AI648" s="866">
        <v>5.54</v>
      </c>
      <c r="AJ648" s="866">
        <v>9.1</v>
      </c>
      <c r="AK648" s="866">
        <v>4</v>
      </c>
      <c r="AL648" s="879">
        <v>198.74</v>
      </c>
      <c r="AM648" s="873">
        <v>4.7</v>
      </c>
      <c r="AN648" s="866">
        <v>0</v>
      </c>
      <c r="AO648" s="740">
        <f>IF(U648="n/a","n/a",IF(AA648&lt;0,"n/a",IF(AA648="n/a","n/a",J648+U648-AA648)))</f>
        <v>2.1963402644302139</v>
      </c>
      <c r="AP648" s="741">
        <f>IF(U648="n/a","n/a",J648+U648)</f>
        <v>12.542681727844849</v>
      </c>
      <c r="AQ648" s="889">
        <f>IF(OR(AC648&lt;0.01,AF648="n/a"),"n/a",(I648/SQRT(22.5*AC648*(I648/AF648))-1)*100)</f>
        <v>-39.727987862072567</v>
      </c>
      <c r="AR648" s="651">
        <f>INDEX(Historical!$C$7:$C$1256,MATCH(B648,Historical!$B$7:$B$1278,0))*IF(AH648="n/a",1.03,IF(AH648&lt;0,1.01,IF(AH648&gt;10,1.1,(1+AH648/100))))</f>
        <v>0.97900000000000009</v>
      </c>
      <c r="AS648" s="887">
        <f>IF($AI648="n/a",1.03*AR648,IF($AI648&lt;0,1.01*AR648,IF($AI648&gt;10,1.1*AR648,(1+$AI648/100)*AR648)))</f>
        <v>1.0332365999999999</v>
      </c>
      <c r="AT648" s="887">
        <f>IF($AK648="n/a",1.03*AS648,IF($AK648&lt;0,1.01*AS648,IF($AK648&gt;10,1.1*AS648,(1+$AK648/100)*AS648)))</f>
        <v>1.0745660639999999</v>
      </c>
      <c r="AU648" s="887">
        <f>IF($AK648="n/a",1.03*AT648,IF($AK648&lt;0,1.01*AT648,IF($AK648&gt;10,1.1*AT648,(1+$AK648/100)*AT648)))</f>
        <v>1.1175487065599998</v>
      </c>
      <c r="AV648" s="887">
        <f>IF($AK648="n/a",1.03*AU648,IF($AK648&lt;0,1.01*AU648,IF($AK648&gt;10,1.1*AU648,(1+$AK648/100)*AU648)))</f>
        <v>1.1622506548223999</v>
      </c>
      <c r="AW648" s="651">
        <f>SUM(AR648:AV648)</f>
        <v>5.3666020253823996</v>
      </c>
      <c r="AX648" s="748">
        <f>AW648/I648*100</f>
        <v>25.302225485065534</v>
      </c>
      <c r="AY648" s="935">
        <v>0.57999999999999996</v>
      </c>
      <c r="AZ648" s="873">
        <v>10.33</v>
      </c>
      <c r="BA648" s="873">
        <v>-34.64</v>
      </c>
      <c r="BB648" s="873">
        <v>-0.05</v>
      </c>
      <c r="BC648" s="873">
        <v>-11.379999999999999</v>
      </c>
      <c r="BD648" s="908"/>
      <c r="BE648" s="624">
        <v>2010</v>
      </c>
      <c r="BF648" s="899">
        <f>IF(BE648&gt;2008,0,IF(BE648&gt;2001,1,IF(BE648&gt;1990,2,IF(BE648&gt;1980,3,IF(BE648&gt;1973,4,IF(BE648&gt;1970,5,IF(BE648&gt;1960,6,IF(BE648&gt;1958,7,IF(BE648&gt;1953,8,9)))))))))</f>
        <v>0</v>
      </c>
      <c r="BG648" s="883">
        <v>0.89999999999999991</v>
      </c>
    </row>
    <row r="649" spans="1:59" s="618" customFormat="1" ht="12.75" customHeight="1" x14ac:dyDescent="0.2">
      <c r="A649" s="881" t="s">
        <v>1725</v>
      </c>
      <c r="B649" s="876" t="s">
        <v>1726</v>
      </c>
      <c r="C649" s="933" t="s">
        <v>108</v>
      </c>
      <c r="D649" s="933" t="s">
        <v>4341</v>
      </c>
      <c r="E649" s="733">
        <v>7</v>
      </c>
      <c r="F649" s="1158">
        <v>586</v>
      </c>
      <c r="G649" s="1155" t="s">
        <v>106</v>
      </c>
      <c r="H649" s="1155" t="s">
        <v>106</v>
      </c>
      <c r="I649" s="875">
        <v>28.93</v>
      </c>
      <c r="J649" s="651">
        <f>(M649/I649)*100</f>
        <v>3.041825095057034</v>
      </c>
      <c r="K649" s="878">
        <v>0.22</v>
      </c>
      <c r="L649" s="888">
        <v>4</v>
      </c>
      <c r="M649" s="642">
        <f>K649*L649</f>
        <v>0.88</v>
      </c>
      <c r="N649" s="871" t="s">
        <v>318</v>
      </c>
      <c r="O649" s="734">
        <v>0.19</v>
      </c>
      <c r="P649" s="867">
        <v>43720</v>
      </c>
      <c r="Q649" s="867">
        <v>43735</v>
      </c>
      <c r="R649" s="642">
        <f>(K649-O649)/O649*100</f>
        <v>15.789473684210526</v>
      </c>
      <c r="S649" s="701">
        <f>IF(INDEX(Historical!$D$7:$D$1254,MATCH(B649,Historical!$B$7:$B$1278,0))=0,"n/a",(INDEX(Historical!$C$7:$C$1256,MATCH(B649,Historical!$B$7:$B$1278,0))/INDEX(Historical!$D$7:$D$1254,MATCH(B649,Historical!$B$7:$B$1278,0))-1)*100)</f>
        <v>17.142857142857149</v>
      </c>
      <c r="T649" s="701">
        <f>IF(INDEX(Historical!$F$7:$F$1247,MATCH(B649,Historical!$B$7:$B$1278,0))=0,"n/a",((INDEX(Historical!$C$7:$C$1256,MATCH(B649,Historical!$B$7:$B$1278,0))/INDEX(Historical!$F$7:$F$1247,MATCH(B649,Historical!$B$7:$B$1278,0)))^(1/3)-1)*100)</f>
        <v>10.973904713454852</v>
      </c>
      <c r="U649" s="701">
        <f>IF(INDEX(Historical!$H$7:$H$1247,MATCH(B649,Historical!$B$7:$B$1278,0))=0,"n/a",((INDEX(Historical!$C$7:$C$1256,MATCH(B649,Historical!$B$7:$B$1278,0))/INDEX(Historical!$H$7:$H$1247,MATCH(B649,Historical!$B$7:$B$1278,0)))^(1/5)-1)*100)</f>
        <v>13.258872838875678</v>
      </c>
      <c r="V649" s="701">
        <f>IF(INDEX(Historical!$O$7:$O$1247,MATCH(B649,Historical!$B$7:$B$1278,0))=0,"n/a",((INDEX(Historical!$C$7:$C$1256,MATCH(B649,Historical!$B$7:$B$1278,0))/INDEX(Historical!$O$7:$O$1247,MATCH(B649,Historical!$B$7:$B$1278,0)))^(1/10)-1)*100)</f>
        <v>4.6600772299310922</v>
      </c>
      <c r="W649" s="702">
        <f>IF(OR(U649&lt;=0,U649="n/a",V649&lt;=0,V649="n/a"),"n/a",U649/V649)</f>
        <v>2.8452045287394809</v>
      </c>
      <c r="X649" s="703">
        <f>IF(OR(AJ649&lt;=0,AJ649="n/a",U649&lt;=0,U649="n/a"),"n/a",U649/AJ649)</f>
        <v>0.84992774608177424</v>
      </c>
      <c r="Y649" s="664"/>
      <c r="Z649" s="651">
        <f>IF(OR(AC649&lt;0.01,AC649="n/a"),"n/a",M649/AC649*100)</f>
        <v>38.427947598253276</v>
      </c>
      <c r="AA649" s="887">
        <f>IF(OR(AC649&lt;0.01,AC649="n/a"),"n/a",I649/AC649)</f>
        <v>12.633187772925764</v>
      </c>
      <c r="AB649" s="888">
        <v>12</v>
      </c>
      <c r="AC649" s="866">
        <v>2.29</v>
      </c>
      <c r="AD649" s="866">
        <v>1.81</v>
      </c>
      <c r="AE649" s="866">
        <v>3.18</v>
      </c>
      <c r="AF649" s="866">
        <v>0.97</v>
      </c>
      <c r="AG649" s="866">
        <v>7.9</v>
      </c>
      <c r="AH649" s="866">
        <v>18.2</v>
      </c>
      <c r="AI649" s="866">
        <v>4.34</v>
      </c>
      <c r="AJ649" s="866">
        <v>15.6</v>
      </c>
      <c r="AK649" s="866">
        <v>7.0000000000000009</v>
      </c>
      <c r="AL649" s="879">
        <v>858.93</v>
      </c>
      <c r="AM649" s="873">
        <v>7.1999999999999993</v>
      </c>
      <c r="AN649" s="866">
        <v>0.06</v>
      </c>
      <c r="AO649" s="740">
        <f>IF(U649="n/a","n/a",IF(AA649&lt;0,"n/a",IF(AA649="n/a","n/a",J649+U649-AA649)))</f>
        <v>3.66751016100695</v>
      </c>
      <c r="AP649" s="741">
        <f>IF(U649="n/a","n/a",J649+U649)</f>
        <v>16.300697933932714</v>
      </c>
      <c r="AQ649" s="889">
        <f>IF(OR(AC649&lt;0.01,AF649="n/a"),"n/a",(I649/SQRT(22.5*AC649*(I649/AF649))-1)*100)</f>
        <v>-26.200896904763617</v>
      </c>
      <c r="AR649" s="651">
        <f>INDEX(Historical!$C$7:$C$1256,MATCH(B649,Historical!$B$7:$B$1278,0))*IF(AH649="n/a",1.03,IF(AH649&lt;0,1.01,IF(AH649&gt;10,1.1,(1+AH649/100))))</f>
        <v>0.90200000000000002</v>
      </c>
      <c r="AS649" s="887">
        <f>IF($AI649="n/a",1.03*AR649,IF($AI649&lt;0,1.01*AR649,IF($AI649&gt;10,1.1*AR649,(1+$AI649/100)*AR649)))</f>
        <v>0.94114680000000017</v>
      </c>
      <c r="AT649" s="887">
        <f>IF($AK649="n/a",1.03*AS649,IF($AK649&lt;0,1.01*AS649,IF($AK649&gt;10,1.1*AS649,(1+$AK649/100)*AS649)))</f>
        <v>1.0070270760000002</v>
      </c>
      <c r="AU649" s="887">
        <f>IF($AK649="n/a",1.03*AT649,IF($AK649&lt;0,1.01*AT649,IF($AK649&gt;10,1.1*AT649,(1+$AK649/100)*AT649)))</f>
        <v>1.0775189713200002</v>
      </c>
      <c r="AV649" s="887">
        <f>IF($AK649="n/a",1.03*AU649,IF($AK649&lt;0,1.01*AU649,IF($AK649&gt;10,1.1*AU649,(1+$AK649/100)*AU649)))</f>
        <v>1.1529452993124003</v>
      </c>
      <c r="AW649" s="651">
        <f>SUM(AR649:AV649)</f>
        <v>5.0806381466324009</v>
      </c>
      <c r="AX649" s="748">
        <f>AW649/I649*100</f>
        <v>17.561832515148293</v>
      </c>
      <c r="AY649" s="935">
        <v>0.77</v>
      </c>
      <c r="AZ649" s="873">
        <v>25.509999999999998</v>
      </c>
      <c r="BA649" s="873">
        <v>-30.15</v>
      </c>
      <c r="BB649" s="873">
        <v>6.94</v>
      </c>
      <c r="BC649" s="873">
        <v>-2.5299999999999998</v>
      </c>
      <c r="BD649" s="908"/>
      <c r="BE649" s="624">
        <v>2014</v>
      </c>
      <c r="BF649" s="899">
        <f>IF(BE649&gt;2008,0,IF(BE649&gt;2001,1,IF(BE649&gt;1990,2,IF(BE649&gt;1980,3,IF(BE649&gt;1973,4,IF(BE649&gt;1970,5,IF(BE649&gt;1960,6,IF(BE649&gt;1958,7,IF(BE649&gt;1953,8,9)))))))))</f>
        <v>0</v>
      </c>
      <c r="BG649" s="883">
        <v>1</v>
      </c>
    </row>
    <row r="650" spans="1:59" s="618" customFormat="1" ht="12.75" customHeight="1" x14ac:dyDescent="0.2">
      <c r="A650" s="872" t="s">
        <v>4464</v>
      </c>
      <c r="B650" s="876" t="s">
        <v>4465</v>
      </c>
      <c r="C650" s="933" t="s">
        <v>108</v>
      </c>
      <c r="D650" s="933" t="s">
        <v>4341</v>
      </c>
      <c r="E650" s="733">
        <v>8</v>
      </c>
      <c r="F650" s="1158">
        <v>503</v>
      </c>
      <c r="G650" s="1133" t="s">
        <v>37</v>
      </c>
      <c r="H650" s="1133" t="s">
        <v>37</v>
      </c>
      <c r="I650" s="875">
        <v>27.21</v>
      </c>
      <c r="J650" s="651">
        <f>(M650/I650)*100</f>
        <v>5.1451672179345831</v>
      </c>
      <c r="K650" s="878">
        <v>0.35</v>
      </c>
      <c r="L650" s="888">
        <v>4</v>
      </c>
      <c r="M650" s="642">
        <f>K650*L650</f>
        <v>1.4</v>
      </c>
      <c r="N650" s="871" t="s">
        <v>148</v>
      </c>
      <c r="O650" s="734">
        <v>0.34</v>
      </c>
      <c r="P650" s="867">
        <v>43691</v>
      </c>
      <c r="Q650" s="867">
        <v>43711</v>
      </c>
      <c r="R650" s="642">
        <f>(K650-O650)/O650*100</f>
        <v>2.9411764705882213</v>
      </c>
      <c r="S650" s="701">
        <f>IF(INDEX(Historical!$D$7:$D$1254,MATCH(B650,Historical!$B$7:$B$1278,0))=0,"n/a",(INDEX(Historical!$C$7:$C$1256,MATCH(B650,Historical!$B$7:$B$1278,0))/INDEX(Historical!$D$7:$D$1254,MATCH(B650,Historical!$B$7:$B$1278,0))-1)*100)</f>
        <v>11.290322580645151</v>
      </c>
      <c r="T650" s="701">
        <f>IF(INDEX(Historical!$F$7:$F$1247,MATCH(B650,Historical!$B$7:$B$1278,0))=0,"n/a",((INDEX(Historical!$C$7:$C$1256,MATCH(B650,Historical!$B$7:$B$1278,0))/INDEX(Historical!$F$7:$F$1247,MATCH(B650,Historical!$B$7:$B$1278,0)))^(1/3)-1)*100)</f>
        <v>9.1920635988162367</v>
      </c>
      <c r="U650" s="701">
        <f>IF(INDEX(Historical!$H$7:$H$1247,MATCH(B650,Historical!$B$7:$B$1278,0))=0,"n/a",((INDEX(Historical!$C$7:$C$1256,MATCH(B650,Historical!$B$7:$B$1278,0))/INDEX(Historical!$H$7:$H$1247,MATCH(B650,Historical!$B$7:$B$1278,0)))^(1/5)-1)*100)</f>
        <v>7.9817214066277842</v>
      </c>
      <c r="V650" s="701">
        <f>IF(INDEX(Historical!$O$7:$O$1247,MATCH(B650,Historical!$B$7:$B$1278,0))=0,"n/a",((INDEX(Historical!$C$7:$C$1256,MATCH(B650,Historical!$B$7:$B$1278,0))/INDEX(Historical!$O$7:$O$1247,MATCH(B650,Historical!$B$7:$B$1278,0)))^(1/10)-1)*100)</f>
        <v>1.5780117620338707</v>
      </c>
      <c r="W650" s="702">
        <f>IF(OR(U650&lt;=0,U650="n/a",V650&lt;=0,V650="n/a"),"n/a",U650/V650)</f>
        <v>5.0580873974857372</v>
      </c>
      <c r="X650" s="703">
        <f>IF(OR(AJ650&lt;=0,AJ650="n/a",U650&lt;=0,U650="n/a"),"n/a",U650/AJ650)</f>
        <v>1.478096556782923</v>
      </c>
      <c r="Y650" s="665"/>
      <c r="Z650" s="651">
        <f>IF(OR(AC650&lt;0.01,AC650="n/a"),"n/a",M650/AC650*100)</f>
        <v>104.4776119402985</v>
      </c>
      <c r="AA650" s="887">
        <f>IF(OR(AC650&lt;0.01,AC650="n/a"),"n/a",I650/AC650)</f>
        <v>20.305970149253731</v>
      </c>
      <c r="AB650" s="888">
        <v>12</v>
      </c>
      <c r="AC650" s="866">
        <v>1.34</v>
      </c>
      <c r="AD650" s="866">
        <v>0.59</v>
      </c>
      <c r="AE650" s="866">
        <v>2.13</v>
      </c>
      <c r="AF650" s="866">
        <v>0.75</v>
      </c>
      <c r="AG650" s="866">
        <v>3.5999999999999996</v>
      </c>
      <c r="AH650" s="866">
        <v>-34.5</v>
      </c>
      <c r="AI650" s="866">
        <v>13.94</v>
      </c>
      <c r="AJ650" s="866">
        <v>5.4</v>
      </c>
      <c r="AK650" s="866">
        <v>34.300000000000004</v>
      </c>
      <c r="AL650" s="879">
        <v>4050</v>
      </c>
      <c r="AM650" s="873">
        <v>1.3</v>
      </c>
      <c r="AN650" s="866">
        <v>0.12</v>
      </c>
      <c r="AO650" s="740">
        <f>IF(U650="n/a","n/a",IF(AA650&lt;0,"n/a",IF(AA650="n/a","n/a",J650+U650-AA650)))</f>
        <v>-7.1790815246913642</v>
      </c>
      <c r="AP650" s="741">
        <f>IF(U650="n/a","n/a",J650+U650)</f>
        <v>13.126888624562367</v>
      </c>
      <c r="AQ650" s="889">
        <f>IF(OR(AC650&lt;0.01,AF650="n/a"),"n/a",(I650/SQRT(22.5*AC650*(I650/AF650))-1)*100)</f>
        <v>-17.728153561391913</v>
      </c>
      <c r="AR650" s="651">
        <f>INDEX(Historical!$C$7:$C$1256,MATCH(B650,Historical!$B$7:$B$1278,0))*IF(AH650="n/a",1.03,IF(AH650&lt;0,1.01,IF(AH650&gt;10,1.1,(1+AH650/100))))</f>
        <v>1.3937999999999999</v>
      </c>
      <c r="AS650" s="887">
        <f>IF($AI650="n/a",1.03*AR650,IF($AI650&lt;0,1.01*AR650,IF($AI650&gt;10,1.1*AR650,(1+$AI650/100)*AR650)))</f>
        <v>1.53318</v>
      </c>
      <c r="AT650" s="887">
        <f>IF($AK650="n/a",1.03*AS650,IF($AK650&lt;0,1.01*AS650,IF($AK650&gt;10,1.1*AS650,(1+$AK650/100)*AS650)))</f>
        <v>1.6864980000000001</v>
      </c>
      <c r="AU650" s="887">
        <f>IF($AK650="n/a",1.03*AT650,IF($AK650&lt;0,1.01*AT650,IF($AK650&gt;10,1.1*AT650,(1+$AK650/100)*AT650)))</f>
        <v>1.8551478000000001</v>
      </c>
      <c r="AV650" s="887">
        <f>IF($AK650="n/a",1.03*AU650,IF($AK650&lt;0,1.01*AU650,IF($AK650&gt;10,1.1*AU650,(1+$AK650/100)*AU650)))</f>
        <v>2.0406625800000002</v>
      </c>
      <c r="AW650" s="651">
        <f>SUM(AR650:AV650)</f>
        <v>8.509288380000001</v>
      </c>
      <c r="AX650" s="748">
        <f>AW650/I650*100</f>
        <v>31.272651157662629</v>
      </c>
      <c r="AY650" s="935">
        <v>1.99</v>
      </c>
      <c r="AZ650" s="873">
        <v>60.440000000000005</v>
      </c>
      <c r="BA650" s="873">
        <v>-42.67</v>
      </c>
      <c r="BB650" s="873">
        <v>4.18</v>
      </c>
      <c r="BC650" s="873">
        <v>-7.5399999999999991</v>
      </c>
      <c r="BD650" s="908"/>
      <c r="BE650" s="624">
        <v>2012</v>
      </c>
      <c r="BF650" s="899">
        <f>IF(BE650&gt;2008,0,IF(BE650&gt;2001,1,IF(BE650&gt;1990,2,IF(BE650&gt;1980,3,IF(BE650&gt;1973,4,IF(BE650&gt;1970,5,IF(BE650&gt;1960,6,IF(BE650&gt;1958,7,IF(BE650&gt;1953,8,9)))))))))</f>
        <v>0</v>
      </c>
      <c r="BG650" s="883">
        <v>0.4</v>
      </c>
    </row>
    <row r="651" spans="1:59" s="618" customFormat="1" ht="12.75" customHeight="1" x14ac:dyDescent="0.2">
      <c r="A651" s="864" t="s">
        <v>353</v>
      </c>
      <c r="B651" s="876" t="s">
        <v>354</v>
      </c>
      <c r="C651" s="933" t="s">
        <v>4345</v>
      </c>
      <c r="D651" s="933" t="s">
        <v>4373</v>
      </c>
      <c r="E651" s="733">
        <v>46</v>
      </c>
      <c r="F651" s="1158">
        <v>50</v>
      </c>
      <c r="G651" s="1135" t="s">
        <v>37</v>
      </c>
      <c r="H651" s="1135" t="s">
        <v>37</v>
      </c>
      <c r="I651" s="866">
        <v>17</v>
      </c>
      <c r="J651" s="651">
        <f>(M651/I651)*100</f>
        <v>4</v>
      </c>
      <c r="K651" s="878">
        <v>0.17</v>
      </c>
      <c r="L651" s="888">
        <v>4</v>
      </c>
      <c r="M651" s="642">
        <f>K651*L651</f>
        <v>0.68</v>
      </c>
      <c r="N651" s="871" t="s">
        <v>151</v>
      </c>
      <c r="O651" s="734">
        <v>0.16500000000000001</v>
      </c>
      <c r="P651" s="862">
        <v>43906</v>
      </c>
      <c r="Q651" s="862">
        <v>43921</v>
      </c>
      <c r="R651" s="642">
        <f>(K651-O651)/O651*100</f>
        <v>3.0303030303030329</v>
      </c>
      <c r="S651" s="701">
        <f>IF(INDEX(Historical!$D$7:$D$1254,MATCH(B651,Historical!$B$7:$B$1278,0))=0,"n/a",(INDEX(Historical!$C$7:$C$1256,MATCH(B651,Historical!$B$7:$B$1278,0))/INDEX(Historical!$D$7:$D$1254,MATCH(B651,Historical!$B$7:$B$1278,0))-1)*100)</f>
        <v>3.125</v>
      </c>
      <c r="T651" s="701">
        <f>IF(INDEX(Historical!$F$7:$F$1247,MATCH(B651,Historical!$B$7:$B$1278,0))=0,"n/a",((INDEX(Historical!$C$7:$C$1256,MATCH(B651,Historical!$B$7:$B$1278,0))/INDEX(Historical!$F$7:$F$1247,MATCH(B651,Historical!$B$7:$B$1278,0)))^(1/3)-1)*100)</f>
        <v>3.6909236189927697</v>
      </c>
      <c r="U651" s="701">
        <f>IF(INDEX(Historical!$H$7:$H$1247,MATCH(B651,Historical!$B$7:$B$1278,0))=0,"n/a",((INDEX(Historical!$C$7:$C$1256,MATCH(B651,Historical!$B$7:$B$1278,0))/INDEX(Historical!$H$7:$H$1247,MATCH(B651,Historical!$B$7:$B$1278,0)))^(1/5)-1)*100)</f>
        <v>4.2499437153478592</v>
      </c>
      <c r="V651" s="701">
        <f>IF(INDEX(Historical!$O$7:$O$1247,MATCH(B651,Historical!$B$7:$B$1278,0))=0,"n/a",((INDEX(Historical!$C$7:$C$1256,MATCH(B651,Historical!$B$7:$B$1278,0))/INDEX(Historical!$O$7:$O$1247,MATCH(B651,Historical!$B$7:$B$1278,0)))^(1/10)-1)*100)</f>
        <v>4.3776579902244483</v>
      </c>
      <c r="W651" s="702">
        <f>IF(OR(U651&lt;=0,U651="n/a",V651&lt;=0,V651="n/a"),"n/a",U651/V651)</f>
        <v>0.97082589019932986</v>
      </c>
      <c r="X651" s="703">
        <f>IF(OR(AJ651&lt;=0,AJ651="n/a",U651&lt;=0,U651="n/a"),"n/a",U651/AJ651)</f>
        <v>0.18398024741765623</v>
      </c>
      <c r="Y651" s="876"/>
      <c r="Z651" s="651">
        <f>IF(OR(AC651&lt;0.01,AC651="n/a"),"n/a",M651/AC651*100)</f>
        <v>47.887323943661983</v>
      </c>
      <c r="AA651" s="887">
        <f>IF(OR(AC651&lt;0.01,AC651="n/a"),"n/a",I651/AC651)</f>
        <v>11.971830985915494</v>
      </c>
      <c r="AB651" s="888">
        <v>12</v>
      </c>
      <c r="AC651" s="866">
        <v>1.42</v>
      </c>
      <c r="AD651" s="866" t="s">
        <v>136</v>
      </c>
      <c r="AE651" s="866">
        <v>0.35</v>
      </c>
      <c r="AF651" s="866">
        <v>0.41</v>
      </c>
      <c r="AG651" s="866">
        <v>3.5000000000000004</v>
      </c>
      <c r="AH651" s="868">
        <v>-0.1</v>
      </c>
      <c r="AI651" s="868">
        <v>-31.669999999999998</v>
      </c>
      <c r="AJ651" s="866">
        <v>23.1</v>
      </c>
      <c r="AK651" s="866" t="s">
        <v>136</v>
      </c>
      <c r="AL651" s="879">
        <v>1810</v>
      </c>
      <c r="AM651" s="873">
        <v>0.4</v>
      </c>
      <c r="AN651" s="866">
        <v>0.53</v>
      </c>
      <c r="AO651" s="740">
        <f>IF(U651="n/a","n/a",IF(AA651&lt;0,"n/a",IF(AA651="n/a","n/a",J651+U651-AA651)))</f>
        <v>-3.7218872705676347</v>
      </c>
      <c r="AP651" s="741">
        <f>IF(U651="n/a","n/a",J651+U651)</f>
        <v>8.2499437153478592</v>
      </c>
      <c r="AQ651" s="889">
        <f>IF(OR(AC651&lt;0.01,AF651="n/a"),"n/a",(I651/SQRT(22.5*AC651*(I651/AF651))-1)*100)</f>
        <v>-53.293109220133502</v>
      </c>
      <c r="AR651" s="651">
        <f>INDEX(Historical!$C$7:$C$1256,MATCH(B651,Historical!$B$7:$B$1278,0))*IF(AH651="n/a",1.03,IF(AH651&lt;0,1.01,IF(AH651&gt;10,1.1,(1+AH651/100))))</f>
        <v>0.66660000000000008</v>
      </c>
      <c r="AS651" s="887">
        <f>IF($AI651="n/a",1.03*AR651,IF($AI651&lt;0,1.01*AR651,IF($AI651&gt;10,1.1*AR651,(1+$AI651/100)*AR651)))</f>
        <v>0.67326600000000014</v>
      </c>
      <c r="AT651" s="887">
        <f>IF($AK651="n/a",1.03*AS651,IF($AK651&lt;0,1.01*AS651,IF($AK651&gt;10,1.1*AS651,(1+$AK651/100)*AS651)))</f>
        <v>0.6934639800000002</v>
      </c>
      <c r="AU651" s="887">
        <f>IF($AK651="n/a",1.03*AT651,IF($AK651&lt;0,1.01*AT651,IF($AK651&gt;10,1.1*AT651,(1+$AK651/100)*AT651)))</f>
        <v>0.71426789940000024</v>
      </c>
      <c r="AV651" s="887">
        <f>IF($AK651="n/a",1.03*AU651,IF($AK651&lt;0,1.01*AU651,IF($AK651&gt;10,1.1*AU651,(1+$AK651/100)*AU651)))</f>
        <v>0.73569593638200026</v>
      </c>
      <c r="AW651" s="651">
        <f>SUM(AR651:AV651)</f>
        <v>3.4832938157820008</v>
      </c>
      <c r="AX651" s="748">
        <f>AW651/I651*100</f>
        <v>20.489963622247064</v>
      </c>
      <c r="AY651" s="935">
        <v>1.18</v>
      </c>
      <c r="AZ651" s="873">
        <v>21</v>
      </c>
      <c r="BA651" s="873">
        <v>-36.659999999999997</v>
      </c>
      <c r="BB651" s="873">
        <v>-14.75</v>
      </c>
      <c r="BC651" s="873">
        <v>-15.559999999999999</v>
      </c>
      <c r="BD651" s="908"/>
      <c r="BE651" s="624">
        <v>1975</v>
      </c>
      <c r="BF651" s="899">
        <f>IF(BE651&gt;2008,0,IF(BE651&gt;2001,1,IF(BE651&gt;1990,2,IF(BE651&gt;1980,3,IF(BE651&gt;1973,4,IF(BE651&gt;1970,5,IF(BE651&gt;1960,6,IF(BE651&gt;1958,7,IF(BE651&gt;1953,8,9)))))))))</f>
        <v>4</v>
      </c>
      <c r="BG651" s="883">
        <v>1.5</v>
      </c>
    </row>
    <row r="652" spans="1:59" s="618" customFormat="1" ht="12.75" customHeight="1" x14ac:dyDescent="0.2">
      <c r="A652" s="864" t="s">
        <v>1704</v>
      </c>
      <c r="B652" s="876" t="s">
        <v>1705</v>
      </c>
      <c r="C652" s="933" t="s">
        <v>4196</v>
      </c>
      <c r="D652" s="933" t="s">
        <v>4340</v>
      </c>
      <c r="E652" s="733">
        <v>8</v>
      </c>
      <c r="F652" s="1158">
        <v>561</v>
      </c>
      <c r="G652" s="1158" t="s">
        <v>106</v>
      </c>
      <c r="H652" s="1158" t="s">
        <v>106</v>
      </c>
      <c r="I652" s="875">
        <v>96.88</v>
      </c>
      <c r="J652" s="651">
        <f>(M652/I652)*100</f>
        <v>1.981833195706028</v>
      </c>
      <c r="K652" s="878">
        <v>0.48</v>
      </c>
      <c r="L652" s="888">
        <v>4</v>
      </c>
      <c r="M652" s="642">
        <f>K652*L652</f>
        <v>1.92</v>
      </c>
      <c r="N652" s="871" t="s">
        <v>226</v>
      </c>
      <c r="O652" s="734">
        <v>0.46</v>
      </c>
      <c r="P652" s="862">
        <v>43972</v>
      </c>
      <c r="Q652" s="862">
        <v>43987</v>
      </c>
      <c r="R652" s="642">
        <f>(K652-O652)/O652*100</f>
        <v>4.3478260869565135</v>
      </c>
      <c r="S652" s="701">
        <f>IF(INDEX(Historical!$D$7:$D$1254,MATCH(B652,Historical!$B$7:$B$1278,0))=0,"n/a",(INDEX(Historical!$C$7:$C$1256,MATCH(B652,Historical!$B$7:$B$1278,0))/INDEX(Historical!$D$7:$D$1254,MATCH(B652,Historical!$B$7:$B$1278,0))-1)*100)</f>
        <v>5.8139534883721034</v>
      </c>
      <c r="T652" s="701">
        <f>IF(INDEX(Historical!$F$7:$F$1247,MATCH(B652,Historical!$B$7:$B$1278,0))=0,"n/a",((INDEX(Historical!$C$7:$C$1256,MATCH(B652,Historical!$B$7:$B$1278,0))/INDEX(Historical!$F$7:$F$1247,MATCH(B652,Historical!$B$7:$B$1278,0)))^(1/3)-1)*100)</f>
        <v>8.1192352786058528</v>
      </c>
      <c r="U652" s="701">
        <f>IF(INDEX(Historical!$H$7:$H$1247,MATCH(B652,Historical!$B$7:$B$1278,0))=0,"n/a",((INDEX(Historical!$C$7:$C$1256,MATCH(B652,Historical!$B$7:$B$1278,0))/INDEX(Historical!$H$7:$H$1247,MATCH(B652,Historical!$B$7:$B$1278,0)))^(1/5)-1)*100)</f>
        <v>10.197228772148016</v>
      </c>
      <c r="V652" s="701">
        <f>IF(INDEX(Historical!$O$7:$O$1247,MATCH(B652,Historical!$B$7:$B$1278,0))=0,"n/a",((INDEX(Historical!$C$7:$C$1256,MATCH(B652,Historical!$B$7:$B$1278,0))/INDEX(Historical!$O$7:$O$1247,MATCH(B652,Historical!$B$7:$B$1278,0)))^(1/10)-1)*100)</f>
        <v>11.016911588434786</v>
      </c>
      <c r="W652" s="702">
        <f>IF(OR(U652&lt;=0,U652="n/a",V652&lt;=0,V652="n/a"),"n/a",U652/V652)</f>
        <v>0.92559776760419432</v>
      </c>
      <c r="X652" s="703">
        <f>IF(OR(AJ652&lt;=0,AJ652="n/a",U652&lt;=0,U652="n/a"),"n/a",U652/AJ652)</f>
        <v>1.2589171323639525</v>
      </c>
      <c r="Y652" s="877" t="s">
        <v>1706</v>
      </c>
      <c r="Z652" s="651" t="str">
        <f>IF(OR(AC652&lt;0.01,AC652="n/a"),"n/a",M652/AC652*100)</f>
        <v>n/a</v>
      </c>
      <c r="AA652" s="887" t="str">
        <f>IF(OR(AC652&lt;0.01,AC652="n/a"),"n/a",I652/AC652)</f>
        <v>n/a</v>
      </c>
      <c r="AB652" s="888">
        <v>9</v>
      </c>
      <c r="AC652" s="866">
        <v>-0.35</v>
      </c>
      <c r="AD652" s="866" t="s">
        <v>136</v>
      </c>
      <c r="AE652" s="866">
        <v>2.62</v>
      </c>
      <c r="AF652" s="866">
        <v>3.54</v>
      </c>
      <c r="AG652" s="866">
        <v>-1</v>
      </c>
      <c r="AH652" s="866">
        <v>-35.9</v>
      </c>
      <c r="AI652" s="866">
        <v>26.02</v>
      </c>
      <c r="AJ652" s="866">
        <v>8.1</v>
      </c>
      <c r="AK652" s="866">
        <v>11</v>
      </c>
      <c r="AL652" s="879">
        <v>31970</v>
      </c>
      <c r="AM652" s="873">
        <v>0.1</v>
      </c>
      <c r="AN652" s="866">
        <v>0.45</v>
      </c>
      <c r="AO652" s="740" t="str">
        <f>IF(U652="n/a","n/a",IF(AA652&lt;0,"n/a",IF(AA652="n/a","n/a",J652+U652-AA652)))</f>
        <v>n/a</v>
      </c>
      <c r="AP652" s="741">
        <f>IF(U652="n/a","n/a",J652+U652)</f>
        <v>12.179061967854043</v>
      </c>
      <c r="AQ652" s="889" t="str">
        <f>IF(OR(AC652&lt;0.01,AF652="n/a"),"n/a",(I652/SQRT(22.5*AC652*(I652/AF652))-1)*100)</f>
        <v>n/a</v>
      </c>
      <c r="AR652" s="651">
        <f>INDEX(Historical!$C$7:$C$1256,MATCH(B652,Historical!$B$7:$B$1278,0))*IF(AH652="n/a",1.03,IF(AH652&lt;0,1.01,IF(AH652&gt;10,1.1,(1+AH652/100))))</f>
        <v>1.8382000000000001</v>
      </c>
      <c r="AS652" s="887">
        <f>IF($AI652="n/a",1.03*AR652,IF($AI652&lt;0,1.01*AR652,IF($AI652&gt;10,1.1*AR652,(1+$AI652/100)*AR652)))</f>
        <v>2.0220200000000004</v>
      </c>
      <c r="AT652" s="887">
        <f>IF($AK652="n/a",1.03*AS652,IF($AK652&lt;0,1.01*AS652,IF($AK652&gt;10,1.1*AS652,(1+$AK652/100)*AS652)))</f>
        <v>2.2242220000000006</v>
      </c>
      <c r="AU652" s="887">
        <f>IF($AK652="n/a",1.03*AT652,IF($AK652&lt;0,1.01*AT652,IF($AK652&gt;10,1.1*AT652,(1+$AK652/100)*AT652)))</f>
        <v>2.446644200000001</v>
      </c>
      <c r="AV652" s="887">
        <f>IF($AK652="n/a",1.03*AU652,IF($AK652&lt;0,1.01*AU652,IF($AK652&gt;10,1.1*AU652,(1+$AK652/100)*AU652)))</f>
        <v>2.6913086200000014</v>
      </c>
      <c r="AW652" s="651">
        <f>SUM(AR652:AV652)</f>
        <v>11.222394820000003</v>
      </c>
      <c r="AX652" s="748">
        <f>AW652/I652*100</f>
        <v>11.583809682080929</v>
      </c>
      <c r="AY652" s="935">
        <v>1.39</v>
      </c>
      <c r="AZ652" s="873">
        <v>99.26</v>
      </c>
      <c r="BA652" s="873">
        <v>-11.34</v>
      </c>
      <c r="BB652" s="873">
        <v>-3.05</v>
      </c>
      <c r="BC652" s="873">
        <v>13.08</v>
      </c>
      <c r="BD652" s="908"/>
      <c r="BE652" s="624">
        <v>2013</v>
      </c>
      <c r="BF652" s="899">
        <f>IF(BE652&gt;2008,0,IF(BE652&gt;2001,1,IF(BE652&gt;1990,2,IF(BE652&gt;1980,3,IF(BE652&gt;1973,4,IF(BE652&gt;1970,5,IF(BE652&gt;1960,6,IF(BE652&gt;1958,7,IF(BE652&gt;1953,8,9)))))))))</f>
        <v>0</v>
      </c>
      <c r="BG652" s="883">
        <v>-0.5</v>
      </c>
    </row>
    <row r="653" spans="1:59" s="618" customFormat="1" ht="12.75" customHeight="1" x14ac:dyDescent="0.2">
      <c r="A653" s="864" t="s">
        <v>4500</v>
      </c>
      <c r="B653" s="876" t="s">
        <v>4501</v>
      </c>
      <c r="C653" s="933" t="s">
        <v>108</v>
      </c>
      <c r="D653" s="933" t="s">
        <v>4341</v>
      </c>
      <c r="E653" s="733">
        <v>9</v>
      </c>
      <c r="F653" s="1158">
        <v>433</v>
      </c>
      <c r="G653" s="1178" t="s">
        <v>115</v>
      </c>
      <c r="H653" s="1178" t="s">
        <v>115</v>
      </c>
      <c r="I653" s="875">
        <v>42.12</v>
      </c>
      <c r="J653" s="651">
        <f>(M653/I653)*100</f>
        <v>4.2735042735042734</v>
      </c>
      <c r="K653" s="878">
        <v>0.45</v>
      </c>
      <c r="L653" s="888">
        <v>4</v>
      </c>
      <c r="M653" s="642">
        <f>K653*L653</f>
        <v>1.8</v>
      </c>
      <c r="N653" s="871" t="s">
        <v>119</v>
      </c>
      <c r="O653" s="734">
        <v>0.40500000000000003</v>
      </c>
      <c r="P653" s="867">
        <v>43690</v>
      </c>
      <c r="Q653" s="867">
        <v>43711</v>
      </c>
      <c r="R653" s="642">
        <f>(K653-O653)/O653*100</f>
        <v>11.111111111111107</v>
      </c>
      <c r="S653" s="701">
        <f>IF(INDEX(Historical!$D$7:$D$1254,MATCH(B653,Historical!$B$7:$B$1278,0))=0,"n/a",(INDEX(Historical!$C$7:$C$1256,MATCH(B653,Historical!$B$7:$B$1278,0))/INDEX(Historical!$D$7:$D$1254,MATCH(B653,Historical!$B$7:$B$1278,0))-1)*100)</f>
        <v>12.871287128712883</v>
      </c>
      <c r="T653" s="701">
        <f>IF(INDEX(Historical!$F$7:$F$1247,MATCH(B653,Historical!$B$7:$B$1278,0))=0,"n/a",((INDEX(Historical!$C$7:$C$1256,MATCH(B653,Historical!$B$7:$B$1278,0))/INDEX(Historical!$F$7:$F$1247,MATCH(B653,Historical!$B$7:$B$1278,0)))^(1/3)-1)*100)</f>
        <v>14.138656609705924</v>
      </c>
      <c r="U653" s="701">
        <f>IF(INDEX(Historical!$H$7:$H$1247,MATCH(B653,Historical!$B$7:$B$1278,0))=0,"n/a",((INDEX(Historical!$C$7:$C$1256,MATCH(B653,Historical!$B$7:$B$1278,0))/INDEX(Historical!$H$7:$H$1247,MATCH(B653,Historical!$B$7:$B$1278,0)))^(1/5)-1)*100)</f>
        <v>12.474611314209483</v>
      </c>
      <c r="V653" s="701">
        <f>IF(INDEX(Historical!$O$7:$O$1247,MATCH(B653,Historical!$B$7:$B$1278,0))=0,"n/a",((INDEX(Historical!$C$7:$C$1256,MATCH(B653,Historical!$B$7:$B$1278,0))/INDEX(Historical!$O$7:$O$1247,MATCH(B653,Historical!$B$7:$B$1278,0)))^(1/10)-1)*100)</f>
        <v>3.2660208144989378</v>
      </c>
      <c r="W653" s="702">
        <f>IF(OR(U653&lt;=0,U653="n/a",V653&lt;=0,V653="n/a"),"n/a",U653/V653)</f>
        <v>3.8195137210487426</v>
      </c>
      <c r="X653" s="703">
        <f>IF(OR(AJ653&lt;=0,AJ653="n/a",U653&lt;=0,U653="n/a"),"n/a",U653/AJ653)</f>
        <v>1.9491580178452317</v>
      </c>
      <c r="Y653" s="877"/>
      <c r="Z653" s="651">
        <f>IF(OR(AC653&lt;0.01,AC653="n/a"),"n/a",M653/AC653*100)</f>
        <v>61.43344709897611</v>
      </c>
      <c r="AA653" s="887">
        <f>IF(OR(AC653&lt;0.01,AC653="n/a"),"n/a",I653/AC653)</f>
        <v>14.375426621160408</v>
      </c>
      <c r="AB653" s="888">
        <v>12</v>
      </c>
      <c r="AC653" s="866">
        <v>2.93</v>
      </c>
      <c r="AD653" s="866" t="s">
        <v>136</v>
      </c>
      <c r="AE653" s="866">
        <v>3.81</v>
      </c>
      <c r="AF653" s="866">
        <v>0.92</v>
      </c>
      <c r="AG653" s="866">
        <v>6.1</v>
      </c>
      <c r="AH653" s="866">
        <v>-4.1000000000000005</v>
      </c>
      <c r="AI653" s="866">
        <v>-3.05</v>
      </c>
      <c r="AJ653" s="866">
        <v>6.4</v>
      </c>
      <c r="AK653" s="866">
        <v>-9.1</v>
      </c>
      <c r="AL653" s="879">
        <v>56130</v>
      </c>
      <c r="AM653" s="873">
        <v>0.1</v>
      </c>
      <c r="AN653" s="866">
        <v>0.64</v>
      </c>
      <c r="AO653" s="740">
        <f>IF(U653="n/a","n/a",IF(AA653&lt;0,"n/a",IF(AA653="n/a","n/a",J653+U653-AA653)))</f>
        <v>2.3726889665533477</v>
      </c>
      <c r="AP653" s="741">
        <f>IF(U653="n/a","n/a",J653+U653)</f>
        <v>16.748115587713755</v>
      </c>
      <c r="AQ653" s="889">
        <f>IF(OR(AC653&lt;0.01,AF653="n/a"),"n/a",(I653/SQRT(22.5*AC653*(I653/AF653))-1)*100)</f>
        <v>-23.332195685346292</v>
      </c>
      <c r="AR653" s="651">
        <f>INDEX(Historical!$C$7:$C$1256,MATCH(B653,Historical!$B$7:$B$1278,0))*IF(AH653="n/a",1.03,IF(AH653&lt;0,1.01,IF(AH653&gt;10,1.1,(1+AH653/100))))</f>
        <v>1.7271000000000001</v>
      </c>
      <c r="AS653" s="887">
        <f>IF($AI653="n/a",1.03*AR653,IF($AI653&lt;0,1.01*AR653,IF($AI653&gt;10,1.1*AR653,(1+$AI653/100)*AR653)))</f>
        <v>1.7443710000000001</v>
      </c>
      <c r="AT653" s="887">
        <f>IF($AK653="n/a",1.03*AS653,IF($AK653&lt;0,1.01*AS653,IF($AK653&gt;10,1.1*AS653,(1+$AK653/100)*AS653)))</f>
        <v>1.7618147100000001</v>
      </c>
      <c r="AU653" s="887">
        <f>IF($AK653="n/a",1.03*AT653,IF($AK653&lt;0,1.01*AT653,IF($AK653&gt;10,1.1*AT653,(1+$AK653/100)*AT653)))</f>
        <v>1.7794328571000002</v>
      </c>
      <c r="AV653" s="887">
        <f>IF($AK653="n/a",1.03*AU653,IF($AK653&lt;0,1.01*AU653,IF($AK653&gt;10,1.1*AU653,(1+$AK653/100)*AU653)))</f>
        <v>1.7972271856710003</v>
      </c>
      <c r="AW653" s="651">
        <f>SUM(AR653:AV653)</f>
        <v>8.8099457527710001</v>
      </c>
      <c r="AX653" s="748">
        <f>AW653/I653*100</f>
        <v>20.916300457670943</v>
      </c>
      <c r="AY653" s="935">
        <v>1.46</v>
      </c>
      <c r="AZ653" s="873">
        <v>75.429999999999993</v>
      </c>
      <c r="BA653" s="873">
        <v>-26</v>
      </c>
      <c r="BB653" s="873">
        <v>5.9700000000000006</v>
      </c>
      <c r="BC653" s="873">
        <v>6.17</v>
      </c>
      <c r="BD653" s="908"/>
      <c r="BE653" s="624">
        <v>2011</v>
      </c>
      <c r="BF653" s="899">
        <f>IF(BE653&gt;2008,0,IF(BE653&gt;2001,1,IF(BE653&gt;1990,2,IF(BE653&gt;1980,3,IF(BE653&gt;1973,4,IF(BE653&gt;1970,5,IF(BE653&gt;1960,6,IF(BE653&gt;1958,7,IF(BE653&gt;1953,8,9)))))))))</f>
        <v>0</v>
      </c>
      <c r="BG653" s="883">
        <v>0.8</v>
      </c>
    </row>
    <row r="654" spans="1:59" s="618" customFormat="1" x14ac:dyDescent="0.2">
      <c r="A654" s="881" t="s">
        <v>4214</v>
      </c>
      <c r="B654" s="876" t="s">
        <v>3912</v>
      </c>
      <c r="C654" s="933" t="s">
        <v>108</v>
      </c>
      <c r="D654" s="933" t="s">
        <v>4334</v>
      </c>
      <c r="E654" s="733">
        <v>7</v>
      </c>
      <c r="F654" s="1158">
        <v>623</v>
      </c>
      <c r="G654" s="1155" t="s">
        <v>106</v>
      </c>
      <c r="H654" s="1155" t="s">
        <v>106</v>
      </c>
      <c r="I654" s="875">
        <v>15.71</v>
      </c>
      <c r="J654" s="651">
        <f>(M654/I654)*100</f>
        <v>7.1292170591979636</v>
      </c>
      <c r="K654" s="878">
        <v>0.28000000000000003</v>
      </c>
      <c r="L654" s="888">
        <v>4</v>
      </c>
      <c r="M654" s="642">
        <f>K654*L654</f>
        <v>1.1200000000000001</v>
      </c>
      <c r="N654" s="871" t="s">
        <v>201</v>
      </c>
      <c r="O654" s="734">
        <v>0.27</v>
      </c>
      <c r="P654" s="862">
        <v>43899</v>
      </c>
      <c r="Q654" s="862">
        <v>43914</v>
      </c>
      <c r="R654" s="642">
        <f>(K654-O654)/O654*100</f>
        <v>3.7037037037037068</v>
      </c>
      <c r="S654" s="701">
        <f>IF(INDEX(Historical!$D$7:$D$1254,MATCH(B654,Historical!$B$7:$B$1278,0))=0,"n/a",(INDEX(Historical!$C$7:$C$1256,MATCH(B654,Historical!$B$7:$B$1278,0))/INDEX(Historical!$D$7:$D$1254,MATCH(B654,Historical!$B$7:$B$1278,0))-1)*100)</f>
        <v>23.809523809523814</v>
      </c>
      <c r="T654" s="701">
        <f>IF(INDEX(Historical!$F$7:$F$1247,MATCH(B654,Historical!$B$7:$B$1278,0))=0,"n/a",((INDEX(Historical!$C$7:$C$1256,MATCH(B654,Historical!$B$7:$B$1278,0))/INDEX(Historical!$F$7:$F$1247,MATCH(B654,Historical!$B$7:$B$1278,0)))^(1/3)-1)*100)</f>
        <v>32.212832178718308</v>
      </c>
      <c r="U654" s="701">
        <f>IF(INDEX(Historical!$H$7:$H$1247,MATCH(B654,Historical!$B$7:$B$1278,0))=0,"n/a",((INDEX(Historical!$C$7:$C$1256,MATCH(B654,Historical!$B$7:$B$1278,0))/INDEX(Historical!$H$7:$H$1247,MATCH(B654,Historical!$B$7:$B$1278,0)))^(1/5)-1)*100)</f>
        <v>49.341689684993952</v>
      </c>
      <c r="V654" s="701">
        <f>IF(INDEX(Historical!$O$7:$O$1247,MATCH(B654,Historical!$B$7:$B$1278,0))=0,"n/a",((INDEX(Historical!$C$7:$C$1256,MATCH(B654,Historical!$B$7:$B$1278,0))/INDEX(Historical!$O$7:$O$1247,MATCH(B654,Historical!$B$7:$B$1278,0)))^(1/10)-1)*100)</f>
        <v>14.021704985878225</v>
      </c>
      <c r="W654" s="702">
        <f>IF(OR(U654&lt;=0,U654="n/a",V654&lt;=0,V654="n/a"),"n/a",U654/V654)</f>
        <v>3.5189507791447463</v>
      </c>
      <c r="X654" s="703">
        <f>IF(OR(AJ654&lt;=0,AJ654="n/a",U654&lt;=0,U654="n/a"),"n/a",U654/AJ654)</f>
        <v>9.1373499416655459</v>
      </c>
      <c r="Y654" s="661"/>
      <c r="Z654" s="651">
        <f>IF(OR(AC654&lt;0.01,AC654="n/a"),"n/a",M654/AC654*100)</f>
        <v>350.00000000000006</v>
      </c>
      <c r="AA654" s="887">
        <f>IF(OR(AC654&lt;0.01,AC654="n/a"),"n/a",I654/AC654)</f>
        <v>49.09375</v>
      </c>
      <c r="AB654" s="888">
        <v>12</v>
      </c>
      <c r="AC654" s="866">
        <v>0.32</v>
      </c>
      <c r="AD654" s="866" t="s">
        <v>136</v>
      </c>
      <c r="AE654" s="866">
        <v>9.33</v>
      </c>
      <c r="AF654" s="866">
        <v>2.62</v>
      </c>
      <c r="AG654" s="866">
        <v>5.3</v>
      </c>
      <c r="AH654" s="866">
        <v>-13.3</v>
      </c>
      <c r="AI654" s="866">
        <v>-25.480000000000004</v>
      </c>
      <c r="AJ654" s="866">
        <v>5.4</v>
      </c>
      <c r="AK654" s="866" t="s">
        <v>136</v>
      </c>
      <c r="AL654" s="879">
        <v>4400</v>
      </c>
      <c r="AM654" s="873">
        <v>0.1</v>
      </c>
      <c r="AN654" s="866">
        <v>0</v>
      </c>
      <c r="AO654" s="740">
        <f>IF(U654="n/a","n/a",IF(AA654&lt;0,"n/a",IF(AA654="n/a","n/a",J654+U654-AA654)))</f>
        <v>7.3771567441919146</v>
      </c>
      <c r="AP654" s="741">
        <f>IF(U654="n/a","n/a",J654+U654)</f>
        <v>56.470906744191915</v>
      </c>
      <c r="AQ654" s="889">
        <f>IF(OR(AC654&lt;0.01,AF654="n/a"),"n/a",(I654/SQRT(22.5*AC654*(I654/AF654))-1)*100)</f>
        <v>139.09609876458555</v>
      </c>
      <c r="AR654" s="651">
        <f>INDEX(Historical!$C$7:$C$1256,MATCH(B654,Historical!$B$7:$B$1278,0))*IF(AH654="n/a",1.03,IF(AH654&lt;0,1.01,IF(AH654&gt;10,1.1,(1+AH654/100))))</f>
        <v>1.0504</v>
      </c>
      <c r="AS654" s="887">
        <f>IF($AI654="n/a",1.03*AR654,IF($AI654&lt;0,1.01*AR654,IF($AI654&gt;10,1.1*AR654,(1+$AI654/100)*AR654)))</f>
        <v>1.0609040000000001</v>
      </c>
      <c r="AT654" s="887">
        <f>IF($AK654="n/a",1.03*AS654,IF($AK654&lt;0,1.01*AS654,IF($AK654&gt;10,1.1*AS654,(1+$AK654/100)*AS654)))</f>
        <v>1.0927311200000001</v>
      </c>
      <c r="AU654" s="887">
        <f>IF($AK654="n/a",1.03*AT654,IF($AK654&lt;0,1.01*AT654,IF($AK654&gt;10,1.1*AT654,(1+$AK654/100)*AT654)))</f>
        <v>1.1255130536</v>
      </c>
      <c r="AV654" s="887">
        <f>IF($AK654="n/a",1.03*AU654,IF($AK654&lt;0,1.01*AU654,IF($AK654&gt;10,1.1*AU654,(1+$AK654/100)*AU654)))</f>
        <v>1.1592784452080001</v>
      </c>
      <c r="AW654" s="651">
        <f>SUM(AR654:AV654)</f>
        <v>5.4888266188079999</v>
      </c>
      <c r="AX654" s="748">
        <f>AW654/I654*100</f>
        <v>34.938425326594526</v>
      </c>
      <c r="AY654" s="935">
        <v>0.46</v>
      </c>
      <c r="AZ654" s="873">
        <v>24.19</v>
      </c>
      <c r="BA654" s="873">
        <v>-30.080000000000002</v>
      </c>
      <c r="BB654" s="873">
        <v>2.6100000000000003</v>
      </c>
      <c r="BC654" s="873">
        <v>-1.5599999999999998</v>
      </c>
      <c r="BD654" s="908"/>
      <c r="BE654" s="624">
        <v>2014</v>
      </c>
      <c r="BF654" s="899">
        <f>IF(BE654&gt;2008,0,IF(BE654&gt;2001,1,IF(BE654&gt;1990,2,IF(BE654&gt;1980,3,IF(BE654&gt;1973,4,IF(BE654&gt;1970,5,IF(BE654&gt;1960,6,IF(BE654&gt;1958,7,IF(BE654&gt;1953,8,9)))))))))</f>
        <v>0</v>
      </c>
      <c r="BG654" s="883">
        <v>0.6</v>
      </c>
    </row>
    <row r="655" spans="1:59" s="864" customFormat="1" ht="12.75" customHeight="1" x14ac:dyDescent="0.2">
      <c r="A655" s="864" t="s">
        <v>351</v>
      </c>
      <c r="B655" s="876" t="s">
        <v>352</v>
      </c>
      <c r="C655" s="933" t="s">
        <v>245</v>
      </c>
      <c r="D655" s="933" t="s">
        <v>4350</v>
      </c>
      <c r="E655" s="733">
        <v>53</v>
      </c>
      <c r="F655" s="1158">
        <v>21</v>
      </c>
      <c r="G655" s="1158" t="s">
        <v>115</v>
      </c>
      <c r="H655" s="1158" t="s">
        <v>115</v>
      </c>
      <c r="I655" s="866">
        <v>152.22</v>
      </c>
      <c r="J655" s="651">
        <f>(M655/I655)*100</f>
        <v>1.7868873998160557</v>
      </c>
      <c r="K655" s="878">
        <v>0.68</v>
      </c>
      <c r="L655" s="888">
        <v>4</v>
      </c>
      <c r="M655" s="642">
        <f>K655*L655</f>
        <v>2.72</v>
      </c>
      <c r="N655" s="871" t="s">
        <v>294</v>
      </c>
      <c r="O655" s="734">
        <v>0.66</v>
      </c>
      <c r="P655" s="862">
        <v>44061</v>
      </c>
      <c r="Q655" s="862">
        <v>44084</v>
      </c>
      <c r="R655" s="642">
        <f>(K655-O655)/O655*100</f>
        <v>3.0303030303030329</v>
      </c>
      <c r="S655" s="701">
        <f>IF(INDEX(Historical!$D$7:$D$1254,MATCH(B655,Historical!$B$7:$B$1278,0))=0,"n/a",(INDEX(Historical!$C$7:$C$1256,MATCH(B655,Historical!$B$7:$B$1278,0))/INDEX(Historical!$D$7:$D$1254,MATCH(B655,Historical!$B$7:$B$1278,0))-1)*100)</f>
        <v>3.1746031746031855</v>
      </c>
      <c r="T655" s="701">
        <f>IF(INDEX(Historical!$F$7:$F$1247,MATCH(B655,Historical!$B$7:$B$1278,0))=0,"n/a",((INDEX(Historical!$C$7:$C$1256,MATCH(B655,Historical!$B$7:$B$1278,0))/INDEX(Historical!$F$7:$F$1247,MATCH(B655,Historical!$B$7:$B$1278,0)))^(1/3)-1)*100)</f>
        <v>3.8711933206158289</v>
      </c>
      <c r="U655" s="701">
        <f>IF(INDEX(Historical!$H$7:$H$1247,MATCH(B655,Historical!$B$7:$B$1278,0))=0,"n/a",((INDEX(Historical!$C$7:$C$1256,MATCH(B655,Historical!$B$7:$B$1278,0))/INDEX(Historical!$H$7:$H$1247,MATCH(B655,Historical!$B$7:$B$1278,0)))^(1/5)-1)*100)</f>
        <v>6.4740930444701084</v>
      </c>
      <c r="V655" s="701">
        <f>IF(INDEX(Historical!$O$7:$O$1247,MATCH(B655,Historical!$B$7:$B$1278,0))=0,"n/a",((INDEX(Historical!$C$7:$C$1256,MATCH(B655,Historical!$B$7:$B$1278,0))/INDEX(Historical!$O$7:$O$1247,MATCH(B655,Historical!$B$7:$B$1278,0)))^(1/10)-1)*100)</f>
        <v>14.694592108707315</v>
      </c>
      <c r="W655" s="702">
        <f>IF(OR(U655&lt;=0,U655="n/a",V655&lt;=0,V655="n/a"),"n/a",U655/V655)</f>
        <v>0.44057657378824888</v>
      </c>
      <c r="X655" s="703">
        <f>IF(OR(AJ655&lt;=0,AJ655="n/a",U655&lt;=0,U655="n/a"),"n/a",U655/AJ655)</f>
        <v>0.62250894658366429</v>
      </c>
      <c r="Y655" s="876"/>
      <c r="Z655" s="651">
        <f>IF(OR(AC655&lt;0.01,AC655="n/a"),"n/a",M655/AC655*100)</f>
        <v>39.363241678726482</v>
      </c>
      <c r="AA655" s="887">
        <f>IF(OR(AC655&lt;0.01,AC655="n/a"),"n/a",I655/AC655)</f>
        <v>22.028943560057886</v>
      </c>
      <c r="AB655" s="888">
        <v>1</v>
      </c>
      <c r="AC655" s="866">
        <v>6.91</v>
      </c>
      <c r="AD655" s="866">
        <v>2.93</v>
      </c>
      <c r="AE655" s="866">
        <v>0.9</v>
      </c>
      <c r="AF655" s="866">
        <v>6.05</v>
      </c>
      <c r="AG655" s="866">
        <v>29.9</v>
      </c>
      <c r="AH655" s="866">
        <v>16.8</v>
      </c>
      <c r="AI655" s="866">
        <v>6.65</v>
      </c>
      <c r="AJ655" s="866">
        <v>10.4</v>
      </c>
      <c r="AK655" s="866">
        <v>7.51</v>
      </c>
      <c r="AL655" s="879">
        <v>75900</v>
      </c>
      <c r="AM655" s="873">
        <v>0.2</v>
      </c>
      <c r="AN655" s="866">
        <v>1.1399999999999999</v>
      </c>
      <c r="AO655" s="740">
        <f>IF(U655="n/a","n/a",IF(AA655&lt;0,"n/a",IF(AA655="n/a","n/a",J655+U655-AA655)))</f>
        <v>-13.767963115771723</v>
      </c>
      <c r="AP655" s="741">
        <f>IF(U655="n/a","n/a",J655+U655)</f>
        <v>8.2609804442861634</v>
      </c>
      <c r="AQ655" s="889">
        <f>IF(OR(AC655&lt;0.01,AF655="n/a"),"n/a",(I655/SQRT(22.5*AC655*(I655/AF655))-1)*100)</f>
        <v>143.37909025345647</v>
      </c>
      <c r="AR655" s="651">
        <f>INDEX(Historical!$C$7:$C$1256,MATCH(B655,Historical!$B$7:$B$1278,0))*IF(AH655="n/a",1.03,IF(AH655&lt;0,1.01,IF(AH655&gt;10,1.1,(1+AH655/100))))</f>
        <v>2.8600000000000003</v>
      </c>
      <c r="AS655" s="887">
        <f>IF($AI655="n/a",1.03*AR655,IF($AI655&lt;0,1.01*AR655,IF($AI655&gt;10,1.1*AR655,(1+$AI655/100)*AR655)))</f>
        <v>3.0501900000000002</v>
      </c>
      <c r="AT655" s="887">
        <f>IF($AK655="n/a",1.03*AS655,IF($AK655&lt;0,1.01*AS655,IF($AK655&gt;10,1.1*AS655,(1+$AK655/100)*AS655)))</f>
        <v>3.2792592690000002</v>
      </c>
      <c r="AU655" s="887">
        <f>IF($AK655="n/a",1.03*AT655,IF($AK655&lt;0,1.01*AT655,IF($AK655&gt;10,1.1*AT655,(1+$AK655/100)*AT655)))</f>
        <v>3.5255316401018999</v>
      </c>
      <c r="AV655" s="887">
        <f>IF($AK655="n/a",1.03*AU655,IF($AK655&lt;0,1.01*AU655,IF($AK655&gt;10,1.1*AU655,(1+$AK655/100)*AU655)))</f>
        <v>3.7902990662735525</v>
      </c>
      <c r="AW655" s="651">
        <f>SUM(AR655:AV655)</f>
        <v>16.505279975375451</v>
      </c>
      <c r="AX655" s="748">
        <f>AW655/I655*100</f>
        <v>10.843042947953917</v>
      </c>
      <c r="AY655" s="935">
        <v>0.92</v>
      </c>
      <c r="AZ655" s="873">
        <v>68.81</v>
      </c>
      <c r="BA655" s="873">
        <v>-9.08</v>
      </c>
      <c r="BB655" s="873">
        <v>-1.8599999999999999</v>
      </c>
      <c r="BC655" s="873">
        <v>21.75</v>
      </c>
      <c r="BD655" s="908"/>
      <c r="BE655" s="624">
        <v>1968</v>
      </c>
      <c r="BF655" s="899">
        <f>IF(BE655&gt;2008,0,IF(BE655&gt;2001,1,IF(BE655&gt;1990,2,IF(BE655&gt;1980,3,IF(BE655&gt;1973,4,IF(BE655&gt;1970,5,IF(BE655&gt;1960,6,IF(BE655&gt;1958,7,IF(BE655&gt;1953,8,9)))))))))</f>
        <v>6</v>
      </c>
      <c r="BG655" s="883">
        <v>7.9</v>
      </c>
    </row>
    <row r="656" spans="1:59" s="864" customFormat="1" ht="12.75" customHeight="1" x14ac:dyDescent="0.2">
      <c r="A656" s="872" t="s">
        <v>232</v>
      </c>
      <c r="B656" s="876" t="s">
        <v>233</v>
      </c>
      <c r="C656" s="933" t="s">
        <v>108</v>
      </c>
      <c r="D656" s="933" t="s">
        <v>4341</v>
      </c>
      <c r="E656" s="733">
        <v>31</v>
      </c>
      <c r="F656" s="1158">
        <v>89</v>
      </c>
      <c r="G656" s="1178" t="s">
        <v>106</v>
      </c>
      <c r="H656" s="1178" t="s">
        <v>106</v>
      </c>
      <c r="I656" s="866">
        <v>34.72</v>
      </c>
      <c r="J656" s="651">
        <f>(M656/I656)*100</f>
        <v>2.9953917050691246</v>
      </c>
      <c r="K656" s="885">
        <v>0.52</v>
      </c>
      <c r="L656" s="888">
        <v>2</v>
      </c>
      <c r="M656" s="642">
        <f>K656*L656</f>
        <v>1.04</v>
      </c>
      <c r="N656" s="871" t="s">
        <v>229</v>
      </c>
      <c r="O656" s="735">
        <v>0.51</v>
      </c>
      <c r="P656" s="1128">
        <v>43630</v>
      </c>
      <c r="Q656" s="1128">
        <v>43648</v>
      </c>
      <c r="R656" s="642">
        <f>(K656-O656)/O656*100</f>
        <v>1.9607843137254919</v>
      </c>
      <c r="S656" s="701">
        <f>IF(INDEX(Historical!$D$7:$D$1254,MATCH(B656,Historical!$B$7:$B$1278,0))=0,"n/a",(INDEX(Historical!$C$7:$C$1256,MATCH(B656,Historical!$B$7:$B$1278,0))/INDEX(Historical!$D$7:$D$1254,MATCH(B656,Historical!$B$7:$B$1278,0))-1)*100)</f>
        <v>0.98039215686274161</v>
      </c>
      <c r="T656" s="701">
        <f>IF(INDEX(Historical!$F$7:$F$1247,MATCH(B656,Historical!$B$7:$B$1278,0))=0,"n/a",((INDEX(Historical!$C$7:$C$1256,MATCH(B656,Historical!$B$7:$B$1278,0))/INDEX(Historical!$F$7:$F$1247,MATCH(B656,Historical!$B$7:$B$1278,0)))^(1/3)-1)*100)</f>
        <v>1.3290591106872141</v>
      </c>
      <c r="U656" s="701">
        <f>IF(INDEX(Historical!$H$7:$H$1247,MATCH(B656,Historical!$B$7:$B$1278,0))=0,"n/a",((INDEX(Historical!$C$7:$C$1256,MATCH(B656,Historical!$B$7:$B$1278,0))/INDEX(Historical!$H$7:$H$1247,MATCH(B656,Historical!$B$7:$B$1278,0)))^(1/5)-1)*100)</f>
        <v>1.2075934301617242</v>
      </c>
      <c r="V656" s="701">
        <f>IF(INDEX(Historical!$O$7:$O$1247,MATCH(B656,Historical!$B$7:$B$1278,0))=0,"n/a",((INDEX(Historical!$C$7:$C$1256,MATCH(B656,Historical!$B$7:$B$1278,0))/INDEX(Historical!$O$7:$O$1247,MATCH(B656,Historical!$B$7:$B$1278,0)))^(1/10)-1)*100)</f>
        <v>1.3583358613762364</v>
      </c>
      <c r="W656" s="702">
        <f>IF(OR(U656&lt;=0,U656="n/a",V656&lt;=0,V656="n/a"),"n/a",U656/V656)</f>
        <v>0.88902418356106472</v>
      </c>
      <c r="X656" s="703">
        <f>IF(OR(AJ656&lt;=0,AJ656="n/a",U656&lt;=0,U656="n/a"),"n/a",U656/AJ656)</f>
        <v>0.14549318435683423</v>
      </c>
      <c r="Y656" s="877"/>
      <c r="Z656" s="651">
        <f>IF(OR(AC656&lt;0.01,AC656="n/a"),"n/a",M656/AC656*100)</f>
        <v>27.882037533512065</v>
      </c>
      <c r="AA656" s="887">
        <f>IF(OR(AC656&lt;0.01,AC656="n/a"),"n/a",I656/AC656)</f>
        <v>9.3083109919571037</v>
      </c>
      <c r="AB656" s="888">
        <v>12</v>
      </c>
      <c r="AC656" s="866">
        <v>3.73</v>
      </c>
      <c r="AD656" s="866" t="s">
        <v>136</v>
      </c>
      <c r="AE656" s="866">
        <v>2.87</v>
      </c>
      <c r="AF656" s="866">
        <v>0.81</v>
      </c>
      <c r="AG656" s="866">
        <v>8.9</v>
      </c>
      <c r="AH656" s="866">
        <v>-0.1</v>
      </c>
      <c r="AI656" s="866">
        <v>-20.580000000000002</v>
      </c>
      <c r="AJ656" s="866">
        <v>8.3000000000000007</v>
      </c>
      <c r="AK656" s="866" t="s">
        <v>136</v>
      </c>
      <c r="AL656" s="883">
        <v>470.8</v>
      </c>
      <c r="AM656" s="873">
        <v>0.1</v>
      </c>
      <c r="AN656" s="866">
        <v>0</v>
      </c>
      <c r="AO656" s="740">
        <f>IF(U656="n/a","n/a",IF(AA656&lt;0,"n/a",IF(AA656="n/a","n/a",J656+U656-AA656)))</f>
        <v>-5.1053258567262549</v>
      </c>
      <c r="AP656" s="741">
        <f>IF(U656="n/a","n/a",J656+U656)</f>
        <v>4.2029851352308487</v>
      </c>
      <c r="AQ656" s="889">
        <f>IF(OR(AC656&lt;0.01,AF656="n/a"),"n/a",(I656/SQRT(22.5*AC656*(I656/AF656))-1)*100)</f>
        <v>-42.112246916082874</v>
      </c>
      <c r="AR656" s="651">
        <f>INDEX(Historical!$C$7:$C$1256,MATCH(B656,Historical!$B$7:$B$1278,0))*IF(AH656="n/a",1.03,IF(AH656&lt;0,1.01,IF(AH656&gt;10,1.1,(1+AH656/100))))</f>
        <v>1.0403</v>
      </c>
      <c r="AS656" s="887">
        <f>IF($AI656="n/a",1.03*AR656,IF($AI656&lt;0,1.01*AR656,IF($AI656&gt;10,1.1*AR656,(1+$AI656/100)*AR656)))</f>
        <v>1.0507029999999999</v>
      </c>
      <c r="AT656" s="887">
        <f>IF($AK656="n/a",1.03*AS656,IF($AK656&lt;0,1.01*AS656,IF($AK656&gt;10,1.1*AS656,(1+$AK656/100)*AS656)))</f>
        <v>1.08222409</v>
      </c>
      <c r="AU656" s="887">
        <f>IF($AK656="n/a",1.03*AT656,IF($AK656&lt;0,1.01*AT656,IF($AK656&gt;10,1.1*AT656,(1+$AK656/100)*AT656)))</f>
        <v>1.1146908126999999</v>
      </c>
      <c r="AV656" s="887">
        <f>IF($AK656="n/a",1.03*AU656,IF($AK656&lt;0,1.01*AU656,IF($AK656&gt;10,1.1*AU656,(1+$AK656/100)*AU656)))</f>
        <v>1.1481315370809999</v>
      </c>
      <c r="AW656" s="651">
        <f>SUM(AR656:AV656)</f>
        <v>5.4360494397809997</v>
      </c>
      <c r="AX656" s="748">
        <f>AW656/I656*100</f>
        <v>15.656824423332372</v>
      </c>
      <c r="AY656" s="935">
        <v>0.89</v>
      </c>
      <c r="AZ656" s="873">
        <v>25.71</v>
      </c>
      <c r="BA656" s="873">
        <v>-26.02</v>
      </c>
      <c r="BB656" s="873">
        <v>4.1900000000000004</v>
      </c>
      <c r="BC656" s="873">
        <v>-1.73</v>
      </c>
      <c r="BD656" s="908"/>
      <c r="BE656" s="624">
        <v>1989</v>
      </c>
      <c r="BF656" s="899">
        <f>IF(BE656&gt;2008,0,IF(BE656&gt;2001,1,IF(BE656&gt;1990,2,IF(BE656&gt;1980,3,IF(BE656&gt;1973,4,IF(BE656&gt;1970,5,IF(BE656&gt;1960,6,IF(BE656&gt;1958,7,IF(BE656&gt;1953,8,9)))))))))</f>
        <v>3</v>
      </c>
      <c r="BG656" s="883">
        <v>1.2</v>
      </c>
    </row>
    <row r="657" spans="1:59" s="864" customFormat="1" ht="12.75" customHeight="1" x14ac:dyDescent="0.2">
      <c r="A657" s="872" t="s">
        <v>602</v>
      </c>
      <c r="B657" s="876" t="s">
        <v>603</v>
      </c>
      <c r="C657" s="933" t="s">
        <v>108</v>
      </c>
      <c r="D657" s="933" t="s">
        <v>118</v>
      </c>
      <c r="E657" s="733">
        <v>15</v>
      </c>
      <c r="F657" s="1158">
        <v>251</v>
      </c>
      <c r="G657" s="1182" t="s">
        <v>106</v>
      </c>
      <c r="H657" s="1182" t="s">
        <v>106</v>
      </c>
      <c r="I657" s="875">
        <v>95.66</v>
      </c>
      <c r="J657" s="651">
        <f>(M657/I657)*100</f>
        <v>2.717959439682208</v>
      </c>
      <c r="K657" s="878">
        <v>0.65</v>
      </c>
      <c r="L657" s="888">
        <v>4</v>
      </c>
      <c r="M657" s="642">
        <f>K657*L657</f>
        <v>2.6</v>
      </c>
      <c r="N657" s="871" t="s">
        <v>151</v>
      </c>
      <c r="O657" s="734">
        <v>0.6</v>
      </c>
      <c r="P657" s="619">
        <v>43811</v>
      </c>
      <c r="Q657" s="619">
        <v>43825</v>
      </c>
      <c r="R657" s="642">
        <f>(K657-O657)/O657*100</f>
        <v>8.333333333333341</v>
      </c>
      <c r="S657" s="701">
        <f>IF(INDEX(Historical!$D$7:$D$1254,MATCH(B657,Historical!$B$7:$B$1278,0))=0,"n/a",(INDEX(Historical!$C$7:$C$1256,MATCH(B657,Historical!$B$7:$B$1278,0))/INDEX(Historical!$D$7:$D$1254,MATCH(B657,Historical!$B$7:$B$1278,0))-1)*100)</f>
        <v>10.360360360360366</v>
      </c>
      <c r="T657" s="701">
        <f>IF(INDEX(Historical!$F$7:$F$1247,MATCH(B657,Historical!$B$7:$B$1278,0))=0,"n/a",((INDEX(Historical!$C$7:$C$1256,MATCH(B657,Historical!$B$7:$B$1278,0))/INDEX(Historical!$F$7:$F$1247,MATCH(B657,Historical!$B$7:$B$1278,0)))^(1/3)-1)*100)</f>
        <v>9.2285273387607383</v>
      </c>
      <c r="U657" s="701">
        <f>IF(INDEX(Historical!$H$7:$H$1247,MATCH(B657,Historical!$B$7:$B$1278,0))=0,"n/a",((INDEX(Historical!$C$7:$C$1256,MATCH(B657,Historical!$B$7:$B$1278,0))/INDEX(Historical!$H$7:$H$1247,MATCH(B657,Historical!$B$7:$B$1278,0)))^(1/5)-1)*100)</f>
        <v>10.018190898855295</v>
      </c>
      <c r="V657" s="701">
        <f>IF(INDEX(Historical!$O$7:$O$1247,MATCH(B657,Historical!$B$7:$B$1278,0))=0,"n/a",((INDEX(Historical!$C$7:$C$1256,MATCH(B657,Historical!$B$7:$B$1278,0))/INDEX(Historical!$O$7:$O$1247,MATCH(B657,Historical!$B$7:$B$1278,0)))^(1/10)-1)*100)</f>
        <v>12.566841929221884</v>
      </c>
      <c r="W657" s="702">
        <f>IF(OR(U657&lt;=0,U657="n/a",V657&lt;=0,V657="n/a"),"n/a",U657/V657)</f>
        <v>0.79719240166137773</v>
      </c>
      <c r="X657" s="703">
        <f>IF(OR(AJ657&lt;=0,AJ657="n/a",U657&lt;=0,U657="n/a"),"n/a",U657/AJ657)</f>
        <v>0.91910008246378849</v>
      </c>
      <c r="Y657" s="877"/>
      <c r="Z657" s="651">
        <f>IF(OR(AC657&lt;0.01,AC657="n/a"),"n/a",M657/AC657*100)</f>
        <v>34.482758620689658</v>
      </c>
      <c r="AA657" s="887">
        <f>IF(OR(AC657&lt;0.01,AC657="n/a"),"n/a",I657/AC657)</f>
        <v>12.687002652519894</v>
      </c>
      <c r="AB657" s="888">
        <v>12</v>
      </c>
      <c r="AC657" s="866">
        <v>7.54</v>
      </c>
      <c r="AD657" s="866">
        <v>5</v>
      </c>
      <c r="AE657" s="866">
        <v>0.76</v>
      </c>
      <c r="AF657" s="866">
        <v>1.18</v>
      </c>
      <c r="AG657" s="866">
        <v>10.299999999999999</v>
      </c>
      <c r="AH657" s="866">
        <v>90.100000000000009</v>
      </c>
      <c r="AI657" s="866">
        <v>7.64</v>
      </c>
      <c r="AJ657" s="868">
        <v>10.9</v>
      </c>
      <c r="AK657" s="868">
        <v>2.54</v>
      </c>
      <c r="AL657" s="879">
        <v>3660</v>
      </c>
      <c r="AM657" s="873">
        <v>0.6</v>
      </c>
      <c r="AN657" s="866">
        <v>0</v>
      </c>
      <c r="AO657" s="740">
        <f>IF(U657="n/a","n/a",IF(AA657&lt;0,"n/a",IF(AA657="n/a","n/a",J657+U657-AA657)))</f>
        <v>4.9147686017608549E-2</v>
      </c>
      <c r="AP657" s="741">
        <f>IF(U657="n/a","n/a",J657+U657)</f>
        <v>12.736150338537502</v>
      </c>
      <c r="AQ657" s="889">
        <f>IF(OR(AC657&lt;0.01,AF657="n/a"),"n/a",(I657/SQRT(22.5*AC657*(I657/AF657))-1)*100)</f>
        <v>-18.430225832322012</v>
      </c>
      <c r="AR657" s="651">
        <f>INDEX(Historical!$C$7:$C$1256,MATCH(B657,Historical!$B$7:$B$1278,0))*IF(AH657="n/a",1.03,IF(AH657&lt;0,1.01,IF(AH657&gt;10,1.1,(1+AH657/100))))</f>
        <v>2.6950000000000003</v>
      </c>
      <c r="AS657" s="887">
        <f>IF($AI657="n/a",1.03*AR657,IF($AI657&lt;0,1.01*AR657,IF($AI657&gt;10,1.1*AR657,(1+$AI657/100)*AR657)))</f>
        <v>2.9008980000000002</v>
      </c>
      <c r="AT657" s="887">
        <f>IF($AK657="n/a",1.03*AS657,IF($AK657&lt;0,1.01*AS657,IF($AK657&gt;10,1.1*AS657,(1+$AK657/100)*AS657)))</f>
        <v>2.9745808092000003</v>
      </c>
      <c r="AU657" s="887">
        <f>IF($AK657="n/a",1.03*AT657,IF($AK657&lt;0,1.01*AT657,IF($AK657&gt;10,1.1*AT657,(1+$AK657/100)*AT657)))</f>
        <v>3.0501351617536807</v>
      </c>
      <c r="AV657" s="887">
        <f>IF($AK657="n/a",1.03*AU657,IF($AK657&lt;0,1.01*AU657,IF($AK657&gt;10,1.1*AU657,(1+$AK657/100)*AU657)))</f>
        <v>3.1276085948622243</v>
      </c>
      <c r="AW657" s="651">
        <f>SUM(AR657:AV657)</f>
        <v>14.748222565815905</v>
      </c>
      <c r="AX657" s="748">
        <f>AW657/I657*100</f>
        <v>15.417334900497496</v>
      </c>
      <c r="AY657" s="935">
        <v>0.89</v>
      </c>
      <c r="AZ657" s="873">
        <v>27.36</v>
      </c>
      <c r="BA657" s="873">
        <v>-33.900000000000006</v>
      </c>
      <c r="BB657" s="873">
        <v>-1.59</v>
      </c>
      <c r="BC657" s="873">
        <v>-8.34</v>
      </c>
      <c r="BD657" s="908"/>
      <c r="BE657" s="624">
        <v>2006</v>
      </c>
      <c r="BF657" s="899">
        <f>IF(BE657&gt;2008,0,IF(BE657&gt;2001,1,IF(BE657&gt;1990,2,IF(BE657&gt;1980,3,IF(BE657&gt;1973,4,IF(BE657&gt;1970,5,IF(BE657&gt;1960,6,IF(BE657&gt;1958,7,IF(BE657&gt;1953,8,9)))))))))</f>
        <v>1</v>
      </c>
      <c r="BG657" s="883">
        <v>2.4</v>
      </c>
    </row>
    <row r="658" spans="1:59" s="864" customFormat="1" ht="12.75" customHeight="1" x14ac:dyDescent="0.2">
      <c r="A658" s="864" t="s">
        <v>1715</v>
      </c>
      <c r="B658" s="604" t="s">
        <v>1716</v>
      </c>
      <c r="C658" s="933" t="s">
        <v>245</v>
      </c>
      <c r="D658" s="933" t="s">
        <v>4369</v>
      </c>
      <c r="E658" s="733">
        <v>11</v>
      </c>
      <c r="F658" s="1158">
        <v>335</v>
      </c>
      <c r="G658" s="1141" t="s">
        <v>106</v>
      </c>
      <c r="H658" s="1141" t="s">
        <v>106</v>
      </c>
      <c r="I658" s="875">
        <v>84.58</v>
      </c>
      <c r="J658" s="651">
        <f>(M658/I658)*100</f>
        <v>1.9389926696618585</v>
      </c>
      <c r="K658" s="878">
        <v>0.41</v>
      </c>
      <c r="L658" s="888">
        <v>4</v>
      </c>
      <c r="M658" s="642">
        <f>K658*L658</f>
        <v>1.64</v>
      </c>
      <c r="N658" s="871" t="s">
        <v>563</v>
      </c>
      <c r="O658" s="734">
        <v>0.4</v>
      </c>
      <c r="P658" s="862">
        <v>44126</v>
      </c>
      <c r="Q658" s="862">
        <v>44141</v>
      </c>
      <c r="R658" s="642">
        <f>(K658-O658)/O658*100</f>
        <v>2.4999999999999885</v>
      </c>
      <c r="S658" s="701">
        <f>IF(INDEX(Historical!$D$7:$D$1254,MATCH(B658,Historical!$B$7:$B$1278,0))=0,"n/a",(INDEX(Historical!$C$7:$C$1256,MATCH(B658,Historical!$B$7:$B$1278,0))/INDEX(Historical!$D$7:$D$1254,MATCH(B658,Historical!$B$7:$B$1278,0))-1)*100)</f>
        <v>4.6666666666666634</v>
      </c>
      <c r="T658" s="701">
        <f>IF(INDEX(Historical!$F$7:$F$1247,MATCH(B658,Historical!$B$7:$B$1278,0))=0,"n/a",((INDEX(Historical!$C$7:$C$1256,MATCH(B658,Historical!$B$7:$B$1278,0))/INDEX(Historical!$F$7:$F$1247,MATCH(B658,Historical!$B$7:$B$1278,0)))^(1/3)-1)*100)</f>
        <v>7.6076224092933575</v>
      </c>
      <c r="U658" s="701">
        <f>IF(INDEX(Historical!$H$7:$H$1247,MATCH(B658,Historical!$B$7:$B$1278,0))=0,"n/a",((INDEX(Historical!$C$7:$C$1256,MATCH(B658,Historical!$B$7:$B$1278,0))/INDEX(Historical!$H$7:$H$1247,MATCH(B658,Historical!$B$7:$B$1278,0)))^(1/5)-1)*100)</f>
        <v>10.338146405071269</v>
      </c>
      <c r="V658" s="701">
        <f>IF(INDEX(Historical!$O$7:$O$1247,MATCH(B658,Historical!$B$7:$B$1278,0))=0,"n/a",((INDEX(Historical!$C$7:$C$1256,MATCH(B658,Historical!$B$7:$B$1278,0))/INDEX(Historical!$O$7:$O$1247,MATCH(B658,Historical!$B$7:$B$1278,0)))^(1/10)-1)*100)</f>
        <v>18.815790588259706</v>
      </c>
      <c r="W658" s="702">
        <f>IF(OR(U658&lt;=0,U658="n/a",V658&lt;=0,V658="n/a"),"n/a",U658/V658)</f>
        <v>0.54943991625426869</v>
      </c>
      <c r="X658" s="703">
        <f>IF(OR(AJ658&lt;=0,AJ658="n/a",U658&lt;=0,U658="n/a"),"n/a",U658/AJ658)</f>
        <v>8.6151220042260572</v>
      </c>
      <c r="Y658" s="661"/>
      <c r="Z658" s="651">
        <f>IF(OR(AC658&lt;0.01,AC658="n/a"),"n/a",M658/AC658*100)</f>
        <v>40.796019900497512</v>
      </c>
      <c r="AA658" s="887">
        <f>IF(OR(AC658&lt;0.01,AC658="n/a"),"n/a",I658/AC658)</f>
        <v>21.039800995024876</v>
      </c>
      <c r="AB658" s="888">
        <v>7</v>
      </c>
      <c r="AC658" s="866">
        <v>4.0199999999999996</v>
      </c>
      <c r="AD658" s="866">
        <v>0.86</v>
      </c>
      <c r="AE658" s="866">
        <v>0.59</v>
      </c>
      <c r="AF658" s="866">
        <v>2.0099999999999998</v>
      </c>
      <c r="AG658" s="866">
        <v>10.299999999999999</v>
      </c>
      <c r="AH658" s="866">
        <v>63.2</v>
      </c>
      <c r="AI658" s="866">
        <v>9.84</v>
      </c>
      <c r="AJ658" s="866">
        <v>1.2</v>
      </c>
      <c r="AK658" s="866">
        <v>24.4</v>
      </c>
      <c r="AL658" s="879">
        <v>4790</v>
      </c>
      <c r="AM658" s="873">
        <v>2.5</v>
      </c>
      <c r="AN658" s="866">
        <v>0.74</v>
      </c>
      <c r="AO658" s="740">
        <f>IF(U658="n/a","n/a",IF(AA658&lt;0,"n/a",IF(AA658="n/a","n/a",J658+U658-AA658)))</f>
        <v>-8.7626619202917482</v>
      </c>
      <c r="AP658" s="741">
        <f>IF(U658="n/a","n/a",J658+U658)</f>
        <v>12.277139074733128</v>
      </c>
      <c r="AQ658" s="889">
        <f>IF(OR(AC658&lt;0.01,AF658="n/a"),"n/a",(I658/SQRT(22.5*AC658*(I658/AF658))-1)*100)</f>
        <v>37.096883828756511</v>
      </c>
      <c r="AR658" s="651">
        <f>INDEX(Historical!$C$7:$C$1256,MATCH(B658,Historical!$B$7:$B$1278,0))*IF(AH658="n/a",1.03,IF(AH658&lt;0,1.01,IF(AH658&gt;10,1.1,(1+AH658/100))))</f>
        <v>1.7270000000000003</v>
      </c>
      <c r="AS658" s="887">
        <f>IF($AI658="n/a",1.03*AR658,IF($AI658&lt;0,1.01*AR658,IF($AI658&gt;10,1.1*AR658,(1+$AI658/100)*AR658)))</f>
        <v>1.8969368000000004</v>
      </c>
      <c r="AT658" s="887">
        <f>IF($AK658="n/a",1.03*AS658,IF($AK658&lt;0,1.01*AS658,IF($AK658&gt;10,1.1*AS658,(1+$AK658/100)*AS658)))</f>
        <v>2.0866304800000006</v>
      </c>
      <c r="AU658" s="887">
        <f>IF($AK658="n/a",1.03*AT658,IF($AK658&lt;0,1.01*AT658,IF($AK658&gt;10,1.1*AT658,(1+$AK658/100)*AT658)))</f>
        <v>2.2952935280000011</v>
      </c>
      <c r="AV658" s="887">
        <f>IF($AK658="n/a",1.03*AU658,IF($AK658&lt;0,1.01*AU658,IF($AK658&gt;10,1.1*AU658,(1+$AK658/100)*AU658)))</f>
        <v>2.5248228808000013</v>
      </c>
      <c r="AW658" s="651">
        <f>SUM(AR658:AV658)</f>
        <v>10.530683688800003</v>
      </c>
      <c r="AX658" s="748">
        <f>AW658/I658*100</f>
        <v>12.450560048238358</v>
      </c>
      <c r="AY658" s="935">
        <v>2.5099999999999998</v>
      </c>
      <c r="AZ658" s="873">
        <v>161.86000000000001</v>
      </c>
      <c r="BA658" s="873">
        <v>-30.29</v>
      </c>
      <c r="BB658" s="873">
        <v>-11.23</v>
      </c>
      <c r="BC658" s="873">
        <v>-1.2</v>
      </c>
      <c r="BD658" s="908"/>
      <c r="BE658" s="624">
        <v>2011</v>
      </c>
      <c r="BF658" s="899">
        <f>IF(BE658&gt;2008,0,IF(BE658&gt;2001,1,IF(BE658&gt;1990,2,IF(BE658&gt;1980,3,IF(BE658&gt;1973,4,IF(BE658&gt;1970,5,IF(BE658&gt;1960,6,IF(BE658&gt;1958,7,IF(BE658&gt;1953,8,9)))))))))</f>
        <v>0</v>
      </c>
      <c r="BG658" s="883">
        <v>3.9</v>
      </c>
    </row>
    <row r="659" spans="1:59" s="618" customFormat="1" ht="12.75" customHeight="1" x14ac:dyDescent="0.2">
      <c r="A659" s="872" t="s">
        <v>819</v>
      </c>
      <c r="B659" s="604" t="s">
        <v>820</v>
      </c>
      <c r="C659" s="933" t="s">
        <v>245</v>
      </c>
      <c r="D659" s="933" t="s">
        <v>4320</v>
      </c>
      <c r="E659" s="733">
        <v>17</v>
      </c>
      <c r="F659" s="1158">
        <v>198</v>
      </c>
      <c r="G659" s="1136" t="s">
        <v>37</v>
      </c>
      <c r="H659" s="1136" t="s">
        <v>115</v>
      </c>
      <c r="I659" s="875">
        <v>130.84</v>
      </c>
      <c r="J659" s="651">
        <f>(M659/I659)*100</f>
        <v>1.7731580556404767</v>
      </c>
      <c r="K659" s="878">
        <v>0.57999999999999996</v>
      </c>
      <c r="L659" s="888">
        <v>4</v>
      </c>
      <c r="M659" s="642">
        <f>K659*L659</f>
        <v>2.3199999999999998</v>
      </c>
      <c r="N659" s="871" t="s">
        <v>127</v>
      </c>
      <c r="O659" s="734">
        <v>0.55000000000000004</v>
      </c>
      <c r="P659" s="1128">
        <v>43635</v>
      </c>
      <c r="Q659" s="1128">
        <v>43656</v>
      </c>
      <c r="R659" s="642">
        <f>(K659-O659)/O659*100</f>
        <v>5.454545454545439</v>
      </c>
      <c r="S659" s="701">
        <f>IF(INDEX(Historical!$D$7:$D$1254,MATCH(B659,Historical!$B$7:$B$1278,0))=0,"n/a",(INDEX(Historical!$C$7:$C$1256,MATCH(B659,Historical!$B$7:$B$1278,0))/INDEX(Historical!$D$7:$D$1254,MATCH(B659,Historical!$B$7:$B$1278,0))-1)*100)</f>
        <v>7.6190476190476142</v>
      </c>
      <c r="T659" s="701">
        <f>IF(INDEX(Historical!$F$7:$F$1247,MATCH(B659,Historical!$B$7:$B$1278,0))=0,"n/a",((INDEX(Historical!$C$7:$C$1256,MATCH(B659,Historical!$B$7:$B$1278,0))/INDEX(Historical!$F$7:$F$1247,MATCH(B659,Historical!$B$7:$B$1278,0)))^(1/3)-1)*100)</f>
        <v>9.9562295470633231</v>
      </c>
      <c r="U659" s="701">
        <f>IF(INDEX(Historical!$H$7:$H$1247,MATCH(B659,Historical!$B$7:$B$1278,0))=0,"n/a",((INDEX(Historical!$C$7:$C$1256,MATCH(B659,Historical!$B$7:$B$1278,0))/INDEX(Historical!$H$7:$H$1247,MATCH(B659,Historical!$B$7:$B$1278,0)))^(1/5)-1)*100)</f>
        <v>9.4332228153428908</v>
      </c>
      <c r="V659" s="701">
        <f>IF(INDEX(Historical!$O$7:$O$1247,MATCH(B659,Historical!$B$7:$B$1278,0))=0,"n/a",((INDEX(Historical!$C$7:$C$1256,MATCH(B659,Historical!$B$7:$B$1278,0))/INDEX(Historical!$O$7:$O$1247,MATCH(B659,Historical!$B$7:$B$1278,0)))^(1/10)-1)*100)</f>
        <v>12.761268461491238</v>
      </c>
      <c r="W659" s="702">
        <f>IF(OR(U659&lt;=0,U659="n/a",V659&lt;=0,V659="n/a"),"n/a",U659/V659)</f>
        <v>0.73920730088931597</v>
      </c>
      <c r="X659" s="703">
        <f>IF(OR(AJ659&lt;=0,AJ659="n/a",U659&lt;=0,U659="n/a"),"n/a",U659/AJ659)</f>
        <v>2.6203396709285811</v>
      </c>
      <c r="Y659" s="876"/>
      <c r="Z659" s="651">
        <f>IF(OR(AC659&lt;0.01,AC659="n/a"),"n/a",M659/AC659*100)</f>
        <v>114.85148514851484</v>
      </c>
      <c r="AA659" s="887">
        <f>IF(OR(AC659&lt;0.01,AC659="n/a"),"n/a",I659/AC659)</f>
        <v>64.772277227722768</v>
      </c>
      <c r="AB659" s="888">
        <v>1</v>
      </c>
      <c r="AC659" s="866">
        <v>2.02</v>
      </c>
      <c r="AD659" s="866" t="s">
        <v>136</v>
      </c>
      <c r="AE659" s="866">
        <v>4.29</v>
      </c>
      <c r="AF659" s="866">
        <v>4.97</v>
      </c>
      <c r="AG659" s="866">
        <v>7.7</v>
      </c>
      <c r="AH659" s="866">
        <v>-3.6999999999999997</v>
      </c>
      <c r="AI659" s="866">
        <v>99.37</v>
      </c>
      <c r="AJ659" s="866">
        <v>3.5999999999999996</v>
      </c>
      <c r="AK659" s="866">
        <v>-0.83</v>
      </c>
      <c r="AL659" s="879">
        <v>15760</v>
      </c>
      <c r="AM659" s="873">
        <v>0.3</v>
      </c>
      <c r="AN659" s="866">
        <v>0.46</v>
      </c>
      <c r="AO659" s="740">
        <f>IF(U659="n/a","n/a",IF(AA659&lt;0,"n/a",IF(AA659="n/a","n/a",J659+U659-AA659)))</f>
        <v>-53.565896356739401</v>
      </c>
      <c r="AP659" s="741">
        <f>IF(U659="n/a","n/a",J659+U659)</f>
        <v>11.206380870983367</v>
      </c>
      <c r="AQ659" s="889">
        <f>IF(OR(AC659&lt;0.01,AF659="n/a"),"n/a",(I659/SQRT(22.5*AC659*(I659/AF659))-1)*100)</f>
        <v>278.25224847493985</v>
      </c>
      <c r="AR659" s="651">
        <f>INDEX(Historical!$C$7:$C$1256,MATCH(B659,Historical!$B$7:$B$1278,0))*IF(AH659="n/a",1.03,IF(AH659&lt;0,1.01,IF(AH659&gt;10,1.1,(1+AH659/100))))</f>
        <v>2.2826</v>
      </c>
      <c r="AS659" s="887">
        <f>IF($AI659="n/a",1.03*AR659,IF($AI659&lt;0,1.01*AR659,IF($AI659&gt;10,1.1*AR659,(1+$AI659/100)*AR659)))</f>
        <v>2.5108600000000001</v>
      </c>
      <c r="AT659" s="887">
        <f>IF($AK659="n/a",1.03*AS659,IF($AK659&lt;0,1.01*AS659,IF($AK659&gt;10,1.1*AS659,(1+$AK659/100)*AS659)))</f>
        <v>2.5359685999999999</v>
      </c>
      <c r="AU659" s="887">
        <f>IF($AK659="n/a",1.03*AT659,IF($AK659&lt;0,1.01*AT659,IF($AK659&gt;10,1.1*AT659,(1+$AK659/100)*AT659)))</f>
        <v>2.5613282859999997</v>
      </c>
      <c r="AV659" s="887">
        <f>IF($AK659="n/a",1.03*AU659,IF($AK659&lt;0,1.01*AU659,IF($AK659&gt;10,1.1*AU659,(1+$AK659/100)*AU659)))</f>
        <v>2.5869415688599999</v>
      </c>
      <c r="AW659" s="651">
        <f>SUM(AR659:AV659)</f>
        <v>12.477698454860001</v>
      </c>
      <c r="AX659" s="748">
        <f>AW659/I659*100</f>
        <v>9.5366084185723032</v>
      </c>
      <c r="AY659" s="935">
        <v>0.9</v>
      </c>
      <c r="AZ659" s="873">
        <v>25.94</v>
      </c>
      <c r="BA659" s="873">
        <v>-2.6599999999999997</v>
      </c>
      <c r="BB659" s="873">
        <v>9.08</v>
      </c>
      <c r="BC659" s="873">
        <v>4.53</v>
      </c>
      <c r="BD659" s="908"/>
      <c r="BE659" s="624">
        <v>2003</v>
      </c>
      <c r="BF659" s="899">
        <f>IF(BE659&gt;2008,0,IF(BE659&gt;2001,1,IF(BE659&gt;1990,2,IF(BE659&gt;1980,3,IF(BE659&gt;1973,4,IF(BE659&gt;1970,5,IF(BE659&gt;1960,6,IF(BE659&gt;1958,7,IF(BE659&gt;1953,8,9)))))))))</f>
        <v>1</v>
      </c>
      <c r="BG659" s="883">
        <v>3.6999999999999997</v>
      </c>
    </row>
    <row r="660" spans="1:59" s="618" customFormat="1" ht="12.75" customHeight="1" x14ac:dyDescent="0.2">
      <c r="A660" s="704" t="s">
        <v>4173</v>
      </c>
      <c r="B660" s="1007" t="s">
        <v>3913</v>
      </c>
      <c r="C660" s="933" t="s">
        <v>112</v>
      </c>
      <c r="D660" s="933" t="s">
        <v>211</v>
      </c>
      <c r="E660" s="733">
        <v>6</v>
      </c>
      <c r="F660" s="1158">
        <v>648</v>
      </c>
      <c r="G660" s="1158" t="s">
        <v>106</v>
      </c>
      <c r="H660" s="1158" t="s">
        <v>106</v>
      </c>
      <c r="I660" s="884">
        <v>59.7</v>
      </c>
      <c r="J660" s="651">
        <f>(M660/I660)*100</f>
        <v>1.8760469011725294</v>
      </c>
      <c r="K660" s="864">
        <v>0.28000000000000003</v>
      </c>
      <c r="L660" s="1182">
        <v>4</v>
      </c>
      <c r="M660" s="642">
        <f>K660*L660</f>
        <v>1.1200000000000001</v>
      </c>
      <c r="N660" s="1182" t="s">
        <v>4175</v>
      </c>
      <c r="O660" s="604">
        <v>0.27</v>
      </c>
      <c r="P660" s="939">
        <v>43237</v>
      </c>
      <c r="Q660" s="939">
        <v>43255</v>
      </c>
      <c r="R660" s="642">
        <f>(K660-O660)/O660*100</f>
        <v>3.7037037037037068</v>
      </c>
      <c r="S660" s="701">
        <f>IF(INDEX(Historical!$D$7:$D$1254,MATCH(B660,Historical!$B$7:$B$1278,0))=0,"n/a",(INDEX(Historical!$C$7:$C$1256,MATCH(B660,Historical!$B$7:$B$1278,0))/INDEX(Historical!$D$7:$D$1254,MATCH(B660,Historical!$B$7:$B$1278,0))-1)*100)</f>
        <v>0.9009009009008917</v>
      </c>
      <c r="T660" s="701">
        <f>IF(INDEX(Historical!$F$7:$F$1247,MATCH(B660,Historical!$B$7:$B$1278,0))=0,"n/a",((INDEX(Historical!$C$7:$C$1256,MATCH(B660,Historical!$B$7:$B$1278,0))/INDEX(Historical!$F$7:$F$1247,MATCH(B660,Historical!$B$7:$B$1278,0)))^(1/3)-1)*100)</f>
        <v>2.501029596576787</v>
      </c>
      <c r="U660" s="701">
        <f>IF(INDEX(Historical!$H$7:$H$1247,MATCH(B660,Historical!$B$7:$B$1278,0))=0,"n/a",((INDEX(Historical!$C$7:$C$1256,MATCH(B660,Historical!$B$7:$B$1278,0))/INDEX(Historical!$H$7:$H$1247,MATCH(B660,Historical!$B$7:$B$1278,0)))^(1/5)-1)*100)</f>
        <v>2.2924556626030324</v>
      </c>
      <c r="V660" s="701">
        <f>IF(INDEX(Historical!$O$7:$O$1247,MATCH(B660,Historical!$B$7:$B$1278,0))=0,"n/a",((INDEX(Historical!$C$7:$C$1256,MATCH(B660,Historical!$B$7:$B$1278,0))/INDEX(Historical!$O$7:$O$1247,MATCH(B660,Historical!$B$7:$B$1278,0)))^(1/10)-1)*100)</f>
        <v>9.5470156904049919</v>
      </c>
      <c r="W660" s="702">
        <f>IF(OR(U660&lt;=0,U660="n/a",V660&lt;=0,V660="n/a"),"n/a",U660/V660)</f>
        <v>0.24012275007644662</v>
      </c>
      <c r="X660" s="703">
        <f>IF(OR(AJ660&lt;=0,AJ660="n/a",U660&lt;=0,U660="n/a"),"n/a",U660/AJ660)</f>
        <v>9.4729572834836046E-2</v>
      </c>
      <c r="Y660" s="673" t="s">
        <v>4492</v>
      </c>
      <c r="Z660" s="651">
        <f>IF(OR(AC660&lt;0.01,AC660="n/a"),"n/a",M660/AC660*100)</f>
        <v>26.730310262529834</v>
      </c>
      <c r="AA660" s="887">
        <f>IF(OR(AC660&lt;0.01,AC660="n/a"),"n/a",I660/AC660)</f>
        <v>14.248210023866347</v>
      </c>
      <c r="AB660" s="888">
        <v>12</v>
      </c>
      <c r="AC660" s="883">
        <v>4.1900000000000004</v>
      </c>
      <c r="AD660" s="883">
        <v>7.5</v>
      </c>
      <c r="AE660" s="866">
        <v>1.25</v>
      </c>
      <c r="AF660" s="866">
        <v>2.38</v>
      </c>
      <c r="AG660" s="866">
        <v>17.5</v>
      </c>
      <c r="AH660" s="866">
        <v>21.8</v>
      </c>
      <c r="AI660" s="866">
        <v>15.53</v>
      </c>
      <c r="AJ660" s="681">
        <v>24.2</v>
      </c>
      <c r="AK660" s="681">
        <v>1.9</v>
      </c>
      <c r="AL660" s="883">
        <v>4430</v>
      </c>
      <c r="AM660" s="883">
        <v>1.7000000000000002</v>
      </c>
      <c r="AN660" s="883">
        <v>0.95</v>
      </c>
      <c r="AO660" s="740">
        <f>IF(U660="n/a","n/a",IF(AA660&lt;0,"n/a",IF(AA660="n/a","n/a",J660+U660-AA660)))</f>
        <v>-10.079707460090786</v>
      </c>
      <c r="AP660" s="741">
        <f>IF(U660="n/a","n/a",J660+U660)</f>
        <v>4.1685025637755615</v>
      </c>
      <c r="AQ660" s="889">
        <f>IF(OR(AC660&lt;0.01,AF660="n/a"),"n/a",(I660/SQRT(22.5*AC660*(I660/AF660))-1)*100)</f>
        <v>22.765793022146052</v>
      </c>
      <c r="AR660" s="651">
        <f>INDEX(Historical!$C$7:$C$1256,MATCH(B660,Historical!$B$7:$B$1278,0))*IF(AH660="n/a",1.03,IF(AH660&lt;0,1.01,IF(AH660&gt;10,1.1,(1+AH660/100))))</f>
        <v>1.2320000000000002</v>
      </c>
      <c r="AS660" s="887">
        <f>IF($AI660="n/a",1.03*AR660,IF($AI660&lt;0,1.01*AR660,IF($AI660&gt;10,1.1*AR660,(1+$AI660/100)*AR660)))</f>
        <v>1.3552000000000004</v>
      </c>
      <c r="AT660" s="887">
        <f>IF($AK660="n/a",1.03*AS660,IF($AK660&lt;0,1.01*AS660,IF($AK660&gt;10,1.1*AS660,(1+$AK660/100)*AS660)))</f>
        <v>1.3809488000000003</v>
      </c>
      <c r="AU660" s="887">
        <f>IF($AK660="n/a",1.03*AT660,IF($AK660&lt;0,1.01*AT660,IF($AK660&gt;10,1.1*AT660,(1+$AK660/100)*AT660)))</f>
        <v>1.4071868272000001</v>
      </c>
      <c r="AV660" s="887">
        <f>IF($AK660="n/a",1.03*AU660,IF($AK660&lt;0,1.01*AU660,IF($AK660&gt;10,1.1*AU660,(1+$AK660/100)*AU660)))</f>
        <v>1.4339233769168001</v>
      </c>
      <c r="AW660" s="651">
        <f>SUM(AR660:AV660)</f>
        <v>6.8092590041168011</v>
      </c>
      <c r="AX660" s="748">
        <f>AW660/I660*100</f>
        <v>11.405793976745059</v>
      </c>
      <c r="AY660" s="729">
        <v>1.81</v>
      </c>
      <c r="AZ660" s="866">
        <v>168.25</v>
      </c>
      <c r="BA660" s="866">
        <v>-3.4299999999999997</v>
      </c>
      <c r="BB660" s="866">
        <v>5.3900000000000006</v>
      </c>
      <c r="BC660" s="866">
        <v>27.200000000000003</v>
      </c>
      <c r="BD660" s="908"/>
      <c r="BE660" s="624">
        <v>2014</v>
      </c>
      <c r="BF660" s="899">
        <f>IF(BE660&gt;2008,0,IF(BE660&gt;2001,1,IF(BE660&gt;1990,2,IF(BE660&gt;1980,3,IF(BE660&gt;1973,4,IF(BE660&gt;1970,5,IF(BE660&gt;1960,6,IF(BE660&gt;1958,7,IF(BE660&gt;1953,8,9)))))))))</f>
        <v>0</v>
      </c>
      <c r="BG660" s="883">
        <v>6.6000000000000005</v>
      </c>
    </row>
    <row r="661" spans="1:59" s="864" customFormat="1" ht="12.75" customHeight="1" x14ac:dyDescent="0.2">
      <c r="A661" s="864" t="s">
        <v>358</v>
      </c>
      <c r="B661" s="876" t="s">
        <v>359</v>
      </c>
      <c r="C661" s="933" t="s">
        <v>108</v>
      </c>
      <c r="D661" s="933" t="s">
        <v>4341</v>
      </c>
      <c r="E661" s="733">
        <v>34</v>
      </c>
      <c r="F661" s="1158">
        <v>83</v>
      </c>
      <c r="G661" s="1182" t="s">
        <v>37</v>
      </c>
      <c r="H661" s="1182" t="s">
        <v>37</v>
      </c>
      <c r="I661" s="866">
        <v>55.99</v>
      </c>
      <c r="J661" s="651">
        <f>(M661/I661)*100</f>
        <v>3.8578317556706558</v>
      </c>
      <c r="K661" s="885">
        <v>0.54</v>
      </c>
      <c r="L661" s="888">
        <v>4</v>
      </c>
      <c r="M661" s="642">
        <f>K661*L661</f>
        <v>2.16</v>
      </c>
      <c r="N661" s="871" t="s">
        <v>107</v>
      </c>
      <c r="O661" s="735">
        <v>0.52</v>
      </c>
      <c r="P661" s="862">
        <v>44137</v>
      </c>
      <c r="Q661" s="862">
        <v>44148</v>
      </c>
      <c r="R661" s="642">
        <f>(K661-O661)/O661*100</f>
        <v>3.8461538461538494</v>
      </c>
      <c r="S661" s="701">
        <f>IF(INDEX(Historical!$D$7:$D$1254,MATCH(B661,Historical!$B$7:$B$1278,0))=0,"n/a",(INDEX(Historical!$C$7:$C$1256,MATCH(B661,Historical!$B$7:$B$1278,0))/INDEX(Historical!$D$7:$D$1254,MATCH(B661,Historical!$B$7:$B$1278,0))-1)*100)</f>
        <v>4.1237113402061931</v>
      </c>
      <c r="T661" s="701">
        <f>IF(INDEX(Historical!$F$7:$F$1247,MATCH(B661,Historical!$B$7:$B$1278,0))=0,"n/a",((INDEX(Historical!$C$7:$C$1256,MATCH(B661,Historical!$B$7:$B$1278,0))/INDEX(Historical!$F$7:$F$1247,MATCH(B661,Historical!$B$7:$B$1278,0)))^(1/3)-1)*100)</f>
        <v>4.5023446084026197</v>
      </c>
      <c r="U661" s="701">
        <f>IF(INDEX(Historical!$H$7:$H$1247,MATCH(B661,Historical!$B$7:$B$1278,0))=0,"n/a",((INDEX(Historical!$C$7:$C$1256,MATCH(B661,Historical!$B$7:$B$1278,0))/INDEX(Historical!$H$7:$H$1247,MATCH(B661,Historical!$B$7:$B$1278,0)))^(1/5)-1)*100)</f>
        <v>4.5122676632935566</v>
      </c>
      <c r="V661" s="701">
        <f>IF(INDEX(Historical!$O$7:$O$1247,MATCH(B661,Historical!$B$7:$B$1278,0))=0,"n/a",((INDEX(Historical!$C$7:$C$1256,MATCH(B661,Historical!$B$7:$B$1278,0))/INDEX(Historical!$O$7:$O$1247,MATCH(B661,Historical!$B$7:$B$1278,0)))^(1/10)-1)*100)</f>
        <v>5.0314200537601383</v>
      </c>
      <c r="W661" s="702">
        <f>IF(OR(U661&lt;=0,U661="n/a",V661&lt;=0,V661="n/a"),"n/a",U661/V661)</f>
        <v>0.89681791921177345</v>
      </c>
      <c r="X661" s="703">
        <f>IF(OR(AJ661&lt;=0,AJ661="n/a",U661&lt;=0,U661="n/a"),"n/a",U661/AJ661)</f>
        <v>0.50136307369928401</v>
      </c>
      <c r="Y661" s="679"/>
      <c r="Z661" s="651">
        <f>IF(OR(AC661&lt;0.01,AC661="n/a"),"n/a",M661/AC661*100)</f>
        <v>45.859872611464972</v>
      </c>
      <c r="AA661" s="887">
        <f>IF(OR(AC661&lt;0.01,AC661="n/a"),"n/a",I661/AC661)</f>
        <v>11.88747346072187</v>
      </c>
      <c r="AB661" s="888">
        <v>12</v>
      </c>
      <c r="AC661" s="866">
        <v>4.71</v>
      </c>
      <c r="AD661" s="866">
        <v>1.49</v>
      </c>
      <c r="AE661" s="866">
        <v>3.24</v>
      </c>
      <c r="AF661" s="866">
        <v>1.18</v>
      </c>
      <c r="AG661" s="866">
        <v>10</v>
      </c>
      <c r="AH661" s="866">
        <v>0.3</v>
      </c>
      <c r="AI661" s="866">
        <v>-2.67</v>
      </c>
      <c r="AJ661" s="866">
        <v>9</v>
      </c>
      <c r="AK661" s="866">
        <v>8</v>
      </c>
      <c r="AL661" s="879">
        <v>832.57</v>
      </c>
      <c r="AM661" s="873">
        <v>1.2</v>
      </c>
      <c r="AN661" s="866">
        <v>0.02</v>
      </c>
      <c r="AO661" s="740">
        <f>IF(U661="n/a","n/a",IF(AA661&lt;0,"n/a",IF(AA661="n/a","n/a",J661+U661-AA661)))</f>
        <v>-3.5173740417576571</v>
      </c>
      <c r="AP661" s="741">
        <f>IF(U661="n/a","n/a",J661+U661)</f>
        <v>8.3700994189642124</v>
      </c>
      <c r="AQ661" s="889">
        <f>IF(OR(AC661&lt;0.01,AF661="n/a"),"n/a",(I661/SQRT(22.5*AC661*(I661/AF661))-1)*100)</f>
        <v>-21.042293504963318</v>
      </c>
      <c r="AR661" s="651">
        <f>INDEX(Historical!$C$7:$C$1256,MATCH(B661,Historical!$B$7:$B$1278,0))*IF(AH661="n/a",1.03,IF(AH661&lt;0,1.01,IF(AH661&gt;10,1.1,(1+AH661/100))))</f>
        <v>2.0260599999999998</v>
      </c>
      <c r="AS661" s="887">
        <f>IF($AI661="n/a",1.03*AR661,IF($AI661&lt;0,1.01*AR661,IF($AI661&gt;10,1.1*AR661,(1+$AI661/100)*AR661)))</f>
        <v>2.0463205999999996</v>
      </c>
      <c r="AT661" s="887">
        <f>IF($AK661="n/a",1.03*AS661,IF($AK661&lt;0,1.01*AS661,IF($AK661&gt;10,1.1*AS661,(1+$AK661/100)*AS661)))</f>
        <v>2.2100262479999997</v>
      </c>
      <c r="AU661" s="887">
        <f>IF($AK661="n/a",1.03*AT661,IF($AK661&lt;0,1.01*AT661,IF($AK661&gt;10,1.1*AT661,(1+$AK661/100)*AT661)))</f>
        <v>2.3868283478399999</v>
      </c>
      <c r="AV661" s="887">
        <f>IF($AK661="n/a",1.03*AU661,IF($AK661&lt;0,1.01*AU661,IF($AK661&gt;10,1.1*AU661,(1+$AK661/100)*AU661)))</f>
        <v>2.5777746156672001</v>
      </c>
      <c r="AW661" s="651">
        <f>SUM(AR661:AV661)</f>
        <v>11.247009811507199</v>
      </c>
      <c r="AX661" s="748">
        <f>AW661/I661*100</f>
        <v>20.087533151468477</v>
      </c>
      <c r="AY661" s="935">
        <v>0.66</v>
      </c>
      <c r="AZ661" s="873">
        <v>5</v>
      </c>
      <c r="BA661" s="873">
        <v>-40.22</v>
      </c>
      <c r="BB661" s="873">
        <v>-6.75</v>
      </c>
      <c r="BC661" s="873">
        <v>-17.690000000000001</v>
      </c>
      <c r="BD661" s="908"/>
      <c r="BE661" s="624">
        <v>1987</v>
      </c>
      <c r="BF661" s="899">
        <f>IF(BE661&gt;2008,0,IF(BE661&gt;2001,1,IF(BE661&gt;1990,2,IF(BE661&gt;1980,3,IF(BE661&gt;1973,4,IF(BE661&gt;1970,5,IF(BE661&gt;1960,6,IF(BE661&gt;1958,7,IF(BE661&gt;1953,8,9)))))))))</f>
        <v>3</v>
      </c>
      <c r="BG661" s="883">
        <v>1</v>
      </c>
    </row>
    <row r="662" spans="1:59" s="864" customFormat="1" ht="12.75" customHeight="1" x14ac:dyDescent="0.2">
      <c r="A662" s="864" t="s">
        <v>356</v>
      </c>
      <c r="B662" s="876" t="s">
        <v>357</v>
      </c>
      <c r="C662" s="933" t="s">
        <v>112</v>
      </c>
      <c r="D662" s="933" t="s">
        <v>211</v>
      </c>
      <c r="E662" s="733">
        <v>49</v>
      </c>
      <c r="F662" s="1158">
        <v>37</v>
      </c>
      <c r="G662" s="1155" t="s">
        <v>37</v>
      </c>
      <c r="H662" s="1155" t="s">
        <v>37</v>
      </c>
      <c r="I662" s="866">
        <v>59.62</v>
      </c>
      <c r="J662" s="651">
        <f>(M662/I662)*100</f>
        <v>1.5431063401543108</v>
      </c>
      <c r="K662" s="878">
        <v>0.23</v>
      </c>
      <c r="L662" s="888">
        <v>4</v>
      </c>
      <c r="M662" s="642">
        <f>K662*L662</f>
        <v>0.92</v>
      </c>
      <c r="N662" s="871" t="s">
        <v>148</v>
      </c>
      <c r="O662" s="734">
        <v>0.22</v>
      </c>
      <c r="P662" s="862">
        <v>44162</v>
      </c>
      <c r="Q662" s="862">
        <v>44180</v>
      </c>
      <c r="R662" s="642">
        <f>(K662-O662)/O662*100</f>
        <v>4.5454545454545494</v>
      </c>
      <c r="S662" s="701">
        <f>IF(INDEX(Historical!$D$7:$D$1254,MATCH(B662,Historical!$B$7:$B$1278,0))=0,"n/a",(INDEX(Historical!$C$7:$C$1256,MATCH(B662,Historical!$B$7:$B$1278,0))/INDEX(Historical!$D$7:$D$1254,MATCH(B662,Historical!$B$7:$B$1278,0))-1)*100)</f>
        <v>3.529411764705892</v>
      </c>
      <c r="T662" s="701">
        <f>IF(INDEX(Historical!$F$7:$F$1247,MATCH(B662,Historical!$B$7:$B$1278,0))=0,"n/a",((INDEX(Historical!$C$7:$C$1256,MATCH(B662,Historical!$B$7:$B$1278,0))/INDEX(Historical!$F$7:$F$1247,MATCH(B662,Historical!$B$7:$B$1278,0)))^(1/3)-1)*100)</f>
        <v>2.8014446485053801</v>
      </c>
      <c r="U662" s="701">
        <f>IF(INDEX(Historical!$H$7:$H$1247,MATCH(B662,Historical!$B$7:$B$1278,0))=0,"n/a",((INDEX(Historical!$C$7:$C$1256,MATCH(B662,Historical!$B$7:$B$1278,0))/INDEX(Historical!$H$7:$H$1247,MATCH(B662,Historical!$B$7:$B$1278,0)))^(1/5)-1)*100)</f>
        <v>2.4418974332246046</v>
      </c>
      <c r="V662" s="701">
        <f>IF(INDEX(Historical!$O$7:$O$1247,MATCH(B662,Historical!$B$7:$B$1278,0))=0,"n/a",((INDEX(Historical!$C$7:$C$1256,MATCH(B662,Historical!$B$7:$B$1278,0))/INDEX(Historical!$O$7:$O$1247,MATCH(B662,Historical!$B$7:$B$1278,0)))^(1/10)-1)*100)</f>
        <v>5.2011967385568125</v>
      </c>
      <c r="W662" s="702">
        <f>IF(OR(U662&lt;=0,U662="n/a",V662&lt;=0,V662="n/a"),"n/a",U662/V662)</f>
        <v>0.46948761140347928</v>
      </c>
      <c r="X662" s="703" t="str">
        <f>IF(OR(AJ662&lt;=0,AJ662="n/a",U662&lt;=0,U662="n/a"),"n/a",U662/AJ662)</f>
        <v>n/a</v>
      </c>
      <c r="Y662" s="673" t="s">
        <v>4499</v>
      </c>
      <c r="Z662" s="651">
        <f>IF(OR(AC662&lt;0.01,AC662="n/a"),"n/a",M662/AC662*100)</f>
        <v>37.860082304526749</v>
      </c>
      <c r="AA662" s="887">
        <f>IF(OR(AC662&lt;0.01,AC662="n/a"),"n/a",I662/AC662)</f>
        <v>24.534979423868311</v>
      </c>
      <c r="AB662" s="888">
        <v>12</v>
      </c>
      <c r="AC662" s="866">
        <v>2.4300000000000002</v>
      </c>
      <c r="AD662" s="866">
        <v>1.64</v>
      </c>
      <c r="AE662" s="866">
        <v>1.06</v>
      </c>
      <c r="AF662" s="866">
        <v>2.94</v>
      </c>
      <c r="AG662" s="866">
        <v>12.6</v>
      </c>
      <c r="AH662" s="868">
        <v>36.199999999999996</v>
      </c>
      <c r="AI662" s="868">
        <v>25.36</v>
      </c>
      <c r="AJ662" s="866">
        <v>-1.7000000000000002</v>
      </c>
      <c r="AK662" s="866">
        <v>15</v>
      </c>
      <c r="AL662" s="879">
        <v>1100</v>
      </c>
      <c r="AM662" s="873">
        <v>0.70000000000000007</v>
      </c>
      <c r="AN662" s="866">
        <v>0.91</v>
      </c>
      <c r="AO662" s="740">
        <f>IF(U662="n/a","n/a",IF(AA662&lt;0,"n/a",IF(AA662="n/a","n/a",J662+U662-AA662)))</f>
        <v>-20.549975650489394</v>
      </c>
      <c r="AP662" s="741">
        <f>IF(U662="n/a","n/a",J662+U662)</f>
        <v>3.9850037733789154</v>
      </c>
      <c r="AQ662" s="889">
        <f>IF(OR(AC662&lt;0.01,AF662="n/a"),"n/a",(I662/SQRT(22.5*AC662*(I662/AF662))-1)*100)</f>
        <v>79.050383357649508</v>
      </c>
      <c r="AR662" s="651">
        <f>INDEX(Historical!$C$7:$C$1256,MATCH(B662,Historical!$B$7:$B$1278,0))*IF(AH662="n/a",1.03,IF(AH662&lt;0,1.01,IF(AH662&gt;10,1.1,(1+AH662/100))))</f>
        <v>0.96800000000000008</v>
      </c>
      <c r="AS662" s="887">
        <f>IF($AI662="n/a",1.03*AR662,IF($AI662&lt;0,1.01*AR662,IF($AI662&gt;10,1.1*AR662,(1+$AI662/100)*AR662)))</f>
        <v>1.0648000000000002</v>
      </c>
      <c r="AT662" s="887">
        <f>IF($AK662="n/a",1.03*AS662,IF($AK662&lt;0,1.01*AS662,IF($AK662&gt;10,1.1*AS662,(1+$AK662/100)*AS662)))</f>
        <v>1.1712800000000003</v>
      </c>
      <c r="AU662" s="887">
        <f>IF($AK662="n/a",1.03*AT662,IF($AK662&lt;0,1.01*AT662,IF($AK662&gt;10,1.1*AT662,(1+$AK662/100)*AT662)))</f>
        <v>1.2884080000000004</v>
      </c>
      <c r="AV662" s="887">
        <f>IF($AK662="n/a",1.03*AU662,IF($AK662&lt;0,1.01*AU662,IF($AK662&gt;10,1.1*AU662,(1+$AK662/100)*AU662)))</f>
        <v>1.4172488000000005</v>
      </c>
      <c r="AW662" s="651">
        <f>SUM(AR662:AV662)</f>
        <v>5.9097368000000019</v>
      </c>
      <c r="AX662" s="748">
        <f>AW662/I662*100</f>
        <v>9.9123394833948364</v>
      </c>
      <c r="AY662" s="935">
        <v>1.19</v>
      </c>
      <c r="AZ662" s="873">
        <v>27.83</v>
      </c>
      <c r="BA662" s="873">
        <v>-31.52</v>
      </c>
      <c r="BB662" s="873">
        <v>-6.09</v>
      </c>
      <c r="BC662" s="873">
        <v>-9.17</v>
      </c>
      <c r="BD662" s="908"/>
      <c r="BE662" s="624">
        <v>1973</v>
      </c>
      <c r="BF662" s="899">
        <f>IF(BE662&gt;2008,0,IF(BE662&gt;2001,1,IF(BE662&gt;1990,2,IF(BE662&gt;1980,3,IF(BE662&gt;1973,4,IF(BE662&gt;1970,5,IF(BE662&gt;1960,6,IF(BE662&gt;1958,7,IF(BE662&gt;1953,8,9)))))))))</f>
        <v>5</v>
      </c>
      <c r="BG662" s="883">
        <v>4.2</v>
      </c>
    </row>
    <row r="663" spans="1:59" s="864" customFormat="1" ht="12.75" customHeight="1" x14ac:dyDescent="0.2">
      <c r="A663" s="881" t="s">
        <v>1721</v>
      </c>
      <c r="B663" s="876" t="s">
        <v>1722</v>
      </c>
      <c r="C663" s="933" t="s">
        <v>108</v>
      </c>
      <c r="D663" s="933" t="s">
        <v>4341</v>
      </c>
      <c r="E663" s="733">
        <v>8</v>
      </c>
      <c r="F663" s="1158">
        <v>500</v>
      </c>
      <c r="G663" s="1135" t="s">
        <v>37</v>
      </c>
      <c r="H663" s="1135" t="s">
        <v>37</v>
      </c>
      <c r="I663" s="875">
        <v>18.18</v>
      </c>
      <c r="J663" s="651">
        <f>(M663/I663)*100</f>
        <v>3.9603960396039604</v>
      </c>
      <c r="K663" s="878">
        <v>0.18</v>
      </c>
      <c r="L663" s="888">
        <v>4</v>
      </c>
      <c r="M663" s="642">
        <f>K663*L663</f>
        <v>0.72</v>
      </c>
      <c r="N663" s="871" t="s">
        <v>463</v>
      </c>
      <c r="O663" s="734">
        <v>0.16</v>
      </c>
      <c r="P663" s="1128">
        <v>43643</v>
      </c>
      <c r="Q663" s="1128">
        <v>43656</v>
      </c>
      <c r="R663" s="642">
        <f>(K663-O663)/O663*100</f>
        <v>12.499999999999993</v>
      </c>
      <c r="S663" s="701">
        <f>IF(INDEX(Historical!$D$7:$D$1254,MATCH(B663,Historical!$B$7:$B$1278,0))=0,"n/a",(INDEX(Historical!$C$7:$C$1256,MATCH(B663,Historical!$B$7:$B$1278,0))/INDEX(Historical!$D$7:$D$1254,MATCH(B663,Historical!$B$7:$B$1278,0))-1)*100)</f>
        <v>13.333333333333353</v>
      </c>
      <c r="T663" s="701">
        <f>IF(INDEX(Historical!$F$7:$F$1247,MATCH(B663,Historical!$B$7:$B$1278,0))=0,"n/a",((INDEX(Historical!$C$7:$C$1256,MATCH(B663,Historical!$B$7:$B$1278,0))/INDEX(Historical!$F$7:$F$1247,MATCH(B663,Historical!$B$7:$B$1278,0)))^(1/3)-1)*100)</f>
        <v>10.793165135089279</v>
      </c>
      <c r="U663" s="701">
        <f>IF(INDEX(Historical!$H$7:$H$1247,MATCH(B663,Historical!$B$7:$B$1278,0))=0,"n/a",((INDEX(Historical!$C$7:$C$1256,MATCH(B663,Historical!$B$7:$B$1278,0))/INDEX(Historical!$H$7:$H$1247,MATCH(B663,Historical!$B$7:$B$1278,0)))^(1/5)-1)*100)</f>
        <v>10.116379654429863</v>
      </c>
      <c r="V663" s="701">
        <f>IF(INDEX(Historical!$O$7:$O$1247,MATCH(B663,Historical!$B$7:$B$1278,0))=0,"n/a",((INDEX(Historical!$C$7:$C$1256,MATCH(B663,Historical!$B$7:$B$1278,0))/INDEX(Historical!$O$7:$O$1247,MATCH(B663,Historical!$B$7:$B$1278,0)))^(1/10)-1)*100)</f>
        <v>8.1482662667509373</v>
      </c>
      <c r="W663" s="702">
        <f>IF(OR(U663&lt;=0,U663="n/a",V663&lt;=0,V663="n/a"),"n/a",U663/V663)</f>
        <v>1.2415376870672266</v>
      </c>
      <c r="X663" s="703">
        <f>IF(OR(AJ663&lt;=0,AJ663="n/a",U663&lt;=0,U663="n/a"),"n/a",U663/AJ663)</f>
        <v>0.95437543909715694</v>
      </c>
      <c r="Y663" s="665"/>
      <c r="Z663" s="651">
        <f>IF(OR(AC663&lt;0.01,AC663="n/a"),"n/a",M663/AC663*100)</f>
        <v>37.305699481865283</v>
      </c>
      <c r="AA663" s="887">
        <f>IF(OR(AC663&lt;0.01,AC663="n/a"),"n/a",I663/AC663)</f>
        <v>9.4196891191709842</v>
      </c>
      <c r="AB663" s="888">
        <v>12</v>
      </c>
      <c r="AC663" s="866">
        <v>1.93</v>
      </c>
      <c r="AD663" s="866" t="s">
        <v>136</v>
      </c>
      <c r="AE663" s="866">
        <v>2.82</v>
      </c>
      <c r="AF663" s="866">
        <v>0.77</v>
      </c>
      <c r="AG663" s="866">
        <v>8.1</v>
      </c>
      <c r="AH663" s="866">
        <v>20.399999999999999</v>
      </c>
      <c r="AI663" s="866">
        <v>-28.73</v>
      </c>
      <c r="AJ663" s="866">
        <v>10.6</v>
      </c>
      <c r="AK663" s="866" t="s">
        <v>136</v>
      </c>
      <c r="AL663" s="879">
        <v>1320</v>
      </c>
      <c r="AM663" s="873">
        <v>4.2</v>
      </c>
      <c r="AN663" s="866">
        <v>0.8</v>
      </c>
      <c r="AO663" s="740">
        <f>IF(U663="n/a","n/a",IF(AA663&lt;0,"n/a",IF(AA663="n/a","n/a",J663+U663-AA663)))</f>
        <v>4.6570865748628396</v>
      </c>
      <c r="AP663" s="741">
        <f>IF(U663="n/a","n/a",J663+U663)</f>
        <v>14.076775694033824</v>
      </c>
      <c r="AQ663" s="889">
        <f>IF(OR(AC663&lt;0.01,AF663="n/a"),"n/a",(I663/SQRT(22.5*AC663*(I663/AF663))-1)*100)</f>
        <v>-43.22300692177172</v>
      </c>
      <c r="AR663" s="651">
        <f>INDEX(Historical!$C$7:$C$1256,MATCH(B663,Historical!$B$7:$B$1278,0))*IF(AH663="n/a",1.03,IF(AH663&lt;0,1.01,IF(AH663&gt;10,1.1,(1+AH663/100))))</f>
        <v>0.74800000000000011</v>
      </c>
      <c r="AS663" s="887">
        <f>IF($AI663="n/a",1.03*AR663,IF($AI663&lt;0,1.01*AR663,IF($AI663&gt;10,1.1*AR663,(1+$AI663/100)*AR663)))</f>
        <v>0.75548000000000015</v>
      </c>
      <c r="AT663" s="887">
        <f>IF($AK663="n/a",1.03*AS663,IF($AK663&lt;0,1.01*AS663,IF($AK663&gt;10,1.1*AS663,(1+$AK663/100)*AS663)))</f>
        <v>0.77814440000000018</v>
      </c>
      <c r="AU663" s="887">
        <f>IF($AK663="n/a",1.03*AT663,IF($AK663&lt;0,1.01*AT663,IF($AK663&gt;10,1.1*AT663,(1+$AK663/100)*AT663)))</f>
        <v>0.80148873200000026</v>
      </c>
      <c r="AV663" s="887">
        <f>IF($AK663="n/a",1.03*AU663,IF($AK663&lt;0,1.01*AU663,IF($AK663&gt;10,1.1*AU663,(1+$AK663/100)*AU663)))</f>
        <v>0.82553339396000025</v>
      </c>
      <c r="AW663" s="651">
        <f>SUM(AR663:AV663)</f>
        <v>3.9086465259600005</v>
      </c>
      <c r="AX663" s="748">
        <f>AW663/I663*100</f>
        <v>21.499705863366341</v>
      </c>
      <c r="AY663" s="935">
        <v>1.18</v>
      </c>
      <c r="AZ663" s="873">
        <v>20.96</v>
      </c>
      <c r="BA663" s="873">
        <v>-37.35</v>
      </c>
      <c r="BB663" s="873">
        <v>3.44</v>
      </c>
      <c r="BC663" s="873">
        <v>-7.59</v>
      </c>
      <c r="BD663" s="908"/>
      <c r="BE663" s="624">
        <v>2012</v>
      </c>
      <c r="BF663" s="899">
        <f>IF(BE663&gt;2008,0,IF(BE663&gt;2001,1,IF(BE663&gt;1990,2,IF(BE663&gt;1980,3,IF(BE663&gt;1973,4,IF(BE663&gt;1970,5,IF(BE663&gt;1960,6,IF(BE663&gt;1958,7,IF(BE663&gt;1953,8,9)))))))))</f>
        <v>0</v>
      </c>
      <c r="BG663" s="883">
        <v>1</v>
      </c>
    </row>
    <row r="664" spans="1:59" s="864" customFormat="1" ht="12.75" customHeight="1" x14ac:dyDescent="0.2">
      <c r="A664" s="872" t="s">
        <v>811</v>
      </c>
      <c r="B664" s="876" t="s">
        <v>812</v>
      </c>
      <c r="C664" s="933" t="s">
        <v>178</v>
      </c>
      <c r="D664" s="933" t="s">
        <v>4339</v>
      </c>
      <c r="E664" s="733">
        <v>15</v>
      </c>
      <c r="F664" s="1158">
        <v>253</v>
      </c>
      <c r="G664" s="1157" t="s">
        <v>106</v>
      </c>
      <c r="H664" s="1157" t="s">
        <v>106</v>
      </c>
      <c r="I664" s="875">
        <v>450.41</v>
      </c>
      <c r="J664" s="651">
        <f>(M664/I664)*100</f>
        <v>2.2201993739037764</v>
      </c>
      <c r="K664" s="878">
        <v>10</v>
      </c>
      <c r="L664" s="888">
        <v>1</v>
      </c>
      <c r="M664" s="642">
        <f>K664*L664</f>
        <v>10</v>
      </c>
      <c r="N664" s="871" t="s">
        <v>813</v>
      </c>
      <c r="O664" s="734">
        <v>1.75</v>
      </c>
      <c r="P664" s="862">
        <v>43896</v>
      </c>
      <c r="Q664" s="862">
        <v>43906</v>
      </c>
      <c r="R664" s="642">
        <f>(K664-O664)/O664*100</f>
        <v>471.42857142857144</v>
      </c>
      <c r="S664" s="701">
        <f>IF(INDEX(Historical!$D$7:$D$1254,MATCH(B664,Historical!$B$7:$B$1278,0))=0,"n/a",(INDEX(Historical!$C$7:$C$1256,MATCH(B664,Historical!$B$7:$B$1278,0))/INDEX(Historical!$D$7:$D$1254,MATCH(B664,Historical!$B$7:$B$1278,0))-1)*100)</f>
        <v>66.666666666666657</v>
      </c>
      <c r="T664" s="701">
        <f>IF(INDEX(Historical!$F$7:$F$1247,MATCH(B664,Historical!$B$7:$B$1278,0))=0,"n/a",((INDEX(Historical!$C$7:$C$1256,MATCH(B664,Historical!$B$7:$B$1278,0))/INDEX(Historical!$F$7:$F$1247,MATCH(B664,Historical!$B$7:$B$1278,0)))^(1/3)-1)*100)</f>
        <v>78.056890563356092</v>
      </c>
      <c r="U664" s="701">
        <f>IF(INDEX(Historical!$H$7:$H$1247,MATCH(B664,Historical!$B$7:$B$1278,0))=0,"n/a",((INDEX(Historical!$C$7:$C$1256,MATCH(B664,Historical!$B$7:$B$1278,0))/INDEX(Historical!$H$7:$H$1247,MATCH(B664,Historical!$B$7:$B$1278,0)))^(1/5)-1)*100)</f>
        <v>45.323168042346374</v>
      </c>
      <c r="V664" s="701">
        <f>IF(INDEX(Historical!$O$7:$O$1247,MATCH(B664,Historical!$B$7:$B$1278,0))=0,"n/a",((INDEX(Historical!$C$7:$C$1256,MATCH(B664,Historical!$B$7:$B$1278,0))/INDEX(Historical!$O$7:$O$1247,MATCH(B664,Historical!$B$7:$B$1278,0)))^(1/10)-1)*100)</f>
        <v>24.861470338816073</v>
      </c>
      <c r="W664" s="702">
        <f>IF(OR(U664&lt;=0,U664="n/a",V664&lt;=0,V664="n/a"),"n/a",U664/V664)</f>
        <v>1.8230284623023107</v>
      </c>
      <c r="X664" s="703">
        <f>IF(OR(AJ664&lt;=0,AJ664="n/a",U664&lt;=0,U664="n/a"),"n/a",U664/AJ664)</f>
        <v>0.77741283091503222</v>
      </c>
      <c r="Y664" s="877"/>
      <c r="Z664" s="651">
        <f>IF(OR(AC664&lt;0.01,AC664="n/a"),"n/a",M664/AC664*100)</f>
        <v>36.218761318362915</v>
      </c>
      <c r="AA664" s="887">
        <f>IF(OR(AC664&lt;0.01,AC664="n/a"),"n/a",I664/AC664)</f>
        <v>16.31329228540384</v>
      </c>
      <c r="AB664" s="888">
        <v>12</v>
      </c>
      <c r="AC664" s="866">
        <v>27.61</v>
      </c>
      <c r="AD664" s="866" t="s">
        <v>136</v>
      </c>
      <c r="AE664" s="866">
        <v>9.65</v>
      </c>
      <c r="AF664" s="866">
        <v>7.39</v>
      </c>
      <c r="AG664" s="868">
        <v>45.7</v>
      </c>
      <c r="AH664" s="866">
        <v>52.6</v>
      </c>
      <c r="AI664" s="866">
        <v>-4.6100000000000003</v>
      </c>
      <c r="AJ664" s="866">
        <v>58.3</v>
      </c>
      <c r="AK664" s="866" t="s">
        <v>136</v>
      </c>
      <c r="AL664" s="879">
        <v>3500</v>
      </c>
      <c r="AM664" s="873">
        <v>3.5999999999999996</v>
      </c>
      <c r="AN664" s="866">
        <v>0</v>
      </c>
      <c r="AO664" s="740">
        <f>IF(U664="n/a","n/a",IF(AA664&lt;0,"n/a",IF(AA664="n/a","n/a",J664+U664-AA664)))</f>
        <v>31.230075130846309</v>
      </c>
      <c r="AP664" s="741">
        <f>IF(U664="n/a","n/a",J664+U664)</f>
        <v>47.543367416250149</v>
      </c>
      <c r="AQ664" s="889">
        <f>IF(OR(AC664&lt;0.01,AF664="n/a"),"n/a",(I664/SQRT(22.5*AC664*(I664/AF664))-1)*100)</f>
        <v>131.47376140157454</v>
      </c>
      <c r="AR664" s="651">
        <f>INDEX(Historical!$C$7:$C$1256,MATCH(B664,Historical!$B$7:$B$1278,0))*IF(AH664="n/a",1.03,IF(AH664&lt;0,1.01,IF(AH664&gt;10,1.1,(1+AH664/100))))</f>
        <v>1.9250000000000003</v>
      </c>
      <c r="AS664" s="887">
        <f>IF($AI664="n/a",1.03*AR664,IF($AI664&lt;0,1.01*AR664,IF($AI664&gt;10,1.1*AR664,(1+$AI664/100)*AR664)))</f>
        <v>1.9442500000000003</v>
      </c>
      <c r="AT664" s="887">
        <f>IF($AK664="n/a",1.03*AS664,IF($AK664&lt;0,1.01*AS664,IF($AK664&gt;10,1.1*AS664,(1+$AK664/100)*AS664)))</f>
        <v>2.0025775000000001</v>
      </c>
      <c r="AU664" s="887">
        <f>IF($AK664="n/a",1.03*AT664,IF($AK664&lt;0,1.01*AT664,IF($AK664&gt;10,1.1*AT664,(1+$AK664/100)*AT664)))</f>
        <v>2.0626548250000001</v>
      </c>
      <c r="AV664" s="887">
        <f>IF($AK664="n/a",1.03*AU664,IF($AK664&lt;0,1.01*AU664,IF($AK664&gt;10,1.1*AU664,(1+$AK664/100)*AU664)))</f>
        <v>2.1245344697499999</v>
      </c>
      <c r="AW664" s="651">
        <f>SUM(AR664:AV664)</f>
        <v>10.059016794750001</v>
      </c>
      <c r="AX664" s="748">
        <f>AW664/I664*100</f>
        <v>2.2333022789791523</v>
      </c>
      <c r="AY664" s="935">
        <v>2.02</v>
      </c>
      <c r="AZ664" s="873">
        <v>52.66</v>
      </c>
      <c r="BA664" s="873">
        <v>-45.79</v>
      </c>
      <c r="BB664" s="873">
        <v>-6.81</v>
      </c>
      <c r="BC664" s="873">
        <v>-19.29</v>
      </c>
      <c r="BD664" s="908"/>
      <c r="BE664" s="624">
        <v>2004</v>
      </c>
      <c r="BF664" s="899">
        <f>IF(BE664&gt;2008,0,IF(BE664&gt;2001,1,IF(BE664&gt;1990,2,IF(BE664&gt;1980,3,IF(BE664&gt;1973,4,IF(BE664&gt;1970,5,IF(BE664&gt;1960,6,IF(BE664&gt;1958,7,IF(BE664&gt;1953,8,9)))))))))</f>
        <v>1</v>
      </c>
      <c r="BG664" s="883">
        <v>38.6</v>
      </c>
    </row>
    <row r="665" spans="1:59" s="864" customFormat="1" ht="12.75" customHeight="1" x14ac:dyDescent="0.2">
      <c r="A665" s="864" t="s">
        <v>360</v>
      </c>
      <c r="B665" s="876" t="s">
        <v>361</v>
      </c>
      <c r="C665" s="933" t="s">
        <v>128</v>
      </c>
      <c r="D665" s="933" t="s">
        <v>4330</v>
      </c>
      <c r="E665" s="733">
        <v>52</v>
      </c>
      <c r="F665" s="1158">
        <v>26</v>
      </c>
      <c r="G665" s="1116" t="s">
        <v>106</v>
      </c>
      <c r="H665" s="1116" t="s">
        <v>106</v>
      </c>
      <c r="I665" s="866">
        <v>29.88</v>
      </c>
      <c r="J665" s="651">
        <f>(M665/I665)*100</f>
        <v>1.2048192771084338</v>
      </c>
      <c r="K665" s="878">
        <v>0.09</v>
      </c>
      <c r="L665" s="888">
        <v>4</v>
      </c>
      <c r="M665" s="642">
        <f>K665*L665</f>
        <v>0.36</v>
      </c>
      <c r="N665" s="871" t="s">
        <v>194</v>
      </c>
      <c r="O665" s="738">
        <v>8.7378640776699018E-2</v>
      </c>
      <c r="P665" s="862">
        <v>43892</v>
      </c>
      <c r="Q665" s="862">
        <v>43917</v>
      </c>
      <c r="R665" s="642">
        <f>(K665-O665)/O665*100</f>
        <v>3.0000000000000093</v>
      </c>
      <c r="S665" s="701">
        <f>IF(INDEX(Historical!$D$7:$D$1254,MATCH(B665,Historical!$B$7:$B$1278,0))=0,"n/a",(INDEX(Historical!$C$7:$C$1256,MATCH(B665,Historical!$B$7:$B$1278,0))/INDEX(Historical!$D$7:$D$1254,MATCH(B665,Historical!$B$7:$B$1278,0))-1)*100)</f>
        <v>3.0001035316490343</v>
      </c>
      <c r="T665" s="701">
        <f>IF(INDEX(Historical!$F$7:$F$1247,MATCH(B665,Historical!$B$7:$B$1278,0))=0,"n/a",((INDEX(Historical!$C$7:$C$1256,MATCH(B665,Historical!$B$7:$B$1278,0))/INDEX(Historical!$F$7:$F$1247,MATCH(B665,Historical!$B$7:$B$1278,0)))^(1/3)-1)*100)</f>
        <v>3.2531068656641571</v>
      </c>
      <c r="U665" s="701">
        <f>IF(INDEX(Historical!$H$7:$H$1247,MATCH(B665,Historical!$B$7:$B$1278,0))=0,"n/a",((INDEX(Historical!$C$7:$C$1256,MATCH(B665,Historical!$B$7:$B$1278,0))/INDEX(Historical!$H$7:$H$1247,MATCH(B665,Historical!$B$7:$B$1278,0)))^(1/5)-1)*100)</f>
        <v>6.0804210619743726</v>
      </c>
      <c r="V665" s="701">
        <f>IF(INDEX(Historical!$O$7:$O$1247,MATCH(B665,Historical!$B$7:$B$1278,0))=0,"n/a",((INDEX(Historical!$C$7:$C$1256,MATCH(B665,Historical!$B$7:$B$1278,0))/INDEX(Historical!$O$7:$O$1247,MATCH(B665,Historical!$B$7:$B$1278,0)))^(1/10)-1)*100)</f>
        <v>4.4525031953743799</v>
      </c>
      <c r="W665" s="702">
        <f>IF(OR(U665&lt;=0,U665="n/a",V665&lt;=0,V665="n/a"),"n/a",U665/V665)</f>
        <v>1.3656185734557598</v>
      </c>
      <c r="X665" s="703">
        <f>IF(OR(AJ665&lt;=0,AJ665="n/a",U665&lt;=0,U665="n/a"),"n/a",U665/AJ665)</f>
        <v>3.2002216115654596</v>
      </c>
      <c r="Y665" s="674" t="s">
        <v>362</v>
      </c>
      <c r="Z665" s="651">
        <f>IF(OR(AC665&lt;0.01,AC665="n/a"),"n/a",M665/AC665*100)</f>
        <v>37.894736842105267</v>
      </c>
      <c r="AA665" s="887">
        <f>IF(OR(AC665&lt;0.01,AC665="n/a"),"n/a",I665/AC665)</f>
        <v>31.452631578947368</v>
      </c>
      <c r="AB665" s="888">
        <v>12</v>
      </c>
      <c r="AC665" s="866">
        <v>0.95</v>
      </c>
      <c r="AD665" s="866">
        <v>3.49</v>
      </c>
      <c r="AE665" s="866">
        <v>3.87</v>
      </c>
      <c r="AF665" s="866">
        <v>2.65</v>
      </c>
      <c r="AG665" s="866">
        <v>8.4</v>
      </c>
      <c r="AH665" s="866">
        <v>15.299999999999999</v>
      </c>
      <c r="AI665" s="866" t="s">
        <v>136</v>
      </c>
      <c r="AJ665" s="866">
        <v>1.9</v>
      </c>
      <c r="AK665" s="866">
        <v>9</v>
      </c>
      <c r="AL665" s="879">
        <v>1950</v>
      </c>
      <c r="AM665" s="873">
        <v>34.599999999999994</v>
      </c>
      <c r="AN665" s="866">
        <v>0.01</v>
      </c>
      <c r="AO665" s="740">
        <f>IF(U665="n/a","n/a",IF(AA665&lt;0,"n/a",IF(AA665="n/a","n/a",J665+U665-AA665)))</f>
        <v>-24.167391239864564</v>
      </c>
      <c r="AP665" s="741">
        <f>IF(U665="n/a","n/a",J665+U665)</f>
        <v>7.2852403390828062</v>
      </c>
      <c r="AQ665" s="889">
        <f>IF(OR(AC665&lt;0.01,AF665="n/a"),"n/a",(I665/SQRT(22.5*AC665*(I665/AF665))-1)*100)</f>
        <v>92.468726099373825</v>
      </c>
      <c r="AR665" s="651">
        <f>INDEX(Historical!$C$7:$C$1256,MATCH(B665,Historical!$B$7:$B$1278,0))*IF(AH665="n/a",1.03,IF(AH665&lt;0,1.01,IF(AH665&gt;10,1.1,(1+AH665/100))))</f>
        <v>0.39311690000000005</v>
      </c>
      <c r="AS665" s="887">
        <f>IF($AI665="n/a",1.03*AR665,IF($AI665&lt;0,1.01*AR665,IF($AI665&gt;10,1.1*AR665,(1+$AI665/100)*AR665)))</f>
        <v>0.40491040700000008</v>
      </c>
      <c r="AT665" s="887">
        <f>IF($AK665="n/a",1.03*AS665,IF($AK665&lt;0,1.01*AS665,IF($AK665&gt;10,1.1*AS665,(1+$AK665/100)*AS665)))</f>
        <v>0.44135234363000014</v>
      </c>
      <c r="AU665" s="887">
        <f>IF($AK665="n/a",1.03*AT665,IF($AK665&lt;0,1.01*AT665,IF($AK665&gt;10,1.1*AT665,(1+$AK665/100)*AT665)))</f>
        <v>0.48107405455670021</v>
      </c>
      <c r="AV665" s="887">
        <f>IF($AK665="n/a",1.03*AU665,IF($AK665&lt;0,1.01*AU665,IF($AK665&gt;10,1.1*AU665,(1+$AK665/100)*AU665)))</f>
        <v>0.52437071946680325</v>
      </c>
      <c r="AW665" s="651">
        <f>SUM(AR665:AV665)</f>
        <v>2.2448244246535038</v>
      </c>
      <c r="AX665" s="748">
        <f>AW665/I665*100</f>
        <v>7.5127992792955292</v>
      </c>
      <c r="AY665" s="935">
        <v>-0.05</v>
      </c>
      <c r="AZ665" s="873">
        <v>3.0700000000000003</v>
      </c>
      <c r="BA665" s="873">
        <v>-23.23</v>
      </c>
      <c r="BB665" s="873">
        <v>-3.7900000000000005</v>
      </c>
      <c r="BC665" s="873">
        <v>-10.51</v>
      </c>
      <c r="BD665" s="908"/>
      <c r="BE665" s="624">
        <v>1967</v>
      </c>
      <c r="BF665" s="899">
        <f>IF(BE665&gt;2008,0,IF(BE665&gt;2001,1,IF(BE665&gt;1990,2,IF(BE665&gt;1980,3,IF(BE665&gt;1973,4,IF(BE665&gt;1970,5,IF(BE665&gt;1960,6,IF(BE665&gt;1958,7,IF(BE665&gt;1953,8,9)))))))))</f>
        <v>6</v>
      </c>
      <c r="BG665" s="883">
        <v>6.6000000000000005</v>
      </c>
    </row>
    <row r="666" spans="1:59" s="864" customFormat="1" ht="12.75" customHeight="1" x14ac:dyDescent="0.2">
      <c r="A666" s="864" t="s">
        <v>816</v>
      </c>
      <c r="B666" s="876" t="s">
        <v>817</v>
      </c>
      <c r="C666" s="933" t="s">
        <v>108</v>
      </c>
      <c r="D666" s="933" t="s">
        <v>4337</v>
      </c>
      <c r="E666" s="733">
        <v>27</v>
      </c>
      <c r="F666" s="1158">
        <v>112</v>
      </c>
      <c r="G666" s="1178" t="s">
        <v>106</v>
      </c>
      <c r="H666" s="1178" t="s">
        <v>106</v>
      </c>
      <c r="I666" s="875">
        <v>77.849999999999994</v>
      </c>
      <c r="J666" s="651">
        <f>(M666/I666)*100</f>
        <v>1.9524727039177909</v>
      </c>
      <c r="K666" s="878">
        <v>0.38</v>
      </c>
      <c r="L666" s="888">
        <v>4</v>
      </c>
      <c r="M666" s="642">
        <f>K666*L666</f>
        <v>1.52</v>
      </c>
      <c r="N666" s="871" t="s">
        <v>148</v>
      </c>
      <c r="O666" s="734">
        <v>0.36</v>
      </c>
      <c r="P666" s="862">
        <v>43895</v>
      </c>
      <c r="Q666" s="862">
        <v>43908</v>
      </c>
      <c r="R666" s="642">
        <f>(K666-O666)/O666*100</f>
        <v>5.5555555555555607</v>
      </c>
      <c r="S666" s="701">
        <f>IF(INDEX(Historical!$D$7:$D$1254,MATCH(B666,Historical!$B$7:$B$1278,0))=0,"n/a",(INDEX(Historical!$C$7:$C$1256,MATCH(B666,Historical!$B$7:$B$1278,0))/INDEX(Historical!$D$7:$D$1254,MATCH(B666,Historical!$B$7:$B$1278,0))-1)*100)</f>
        <v>3.971119133573997</v>
      </c>
      <c r="T666" s="701">
        <f>IF(INDEX(Historical!$F$7:$F$1247,MATCH(B666,Historical!$B$7:$B$1278,0))=0,"n/a",((INDEX(Historical!$C$7:$C$1256,MATCH(B666,Historical!$B$7:$B$1278,0))/INDEX(Historical!$F$7:$F$1247,MATCH(B666,Historical!$B$7:$B$1278,0)))^(1/3)-1)*100)</f>
        <v>1.9235467531193207</v>
      </c>
      <c r="U666" s="701">
        <f>IF(INDEX(Historical!$H$7:$H$1247,MATCH(B666,Historical!$B$7:$B$1278,0))=0,"n/a",((INDEX(Historical!$C$7:$C$1256,MATCH(B666,Historical!$B$7:$B$1278,0))/INDEX(Historical!$H$7:$H$1247,MATCH(B666,Historical!$B$7:$B$1278,0)))^(1/5)-1)*100)</f>
        <v>1.7554577175587616</v>
      </c>
      <c r="V666" s="701">
        <f>IF(INDEX(Historical!$O$7:$O$1247,MATCH(B666,Historical!$B$7:$B$1278,0))=0,"n/a",((INDEX(Historical!$C$7:$C$1256,MATCH(B666,Historical!$B$7:$B$1278,0))/INDEX(Historical!$O$7:$O$1247,MATCH(B666,Historical!$B$7:$B$1278,0)))^(1/10)-1)*100)</f>
        <v>2.5449899701238676</v>
      </c>
      <c r="W666" s="702">
        <f>IF(OR(U666&lt;=0,U666="n/a",V666&lt;=0,V666="n/a"),"n/a",U666/V666)</f>
        <v>0.6897699944465091</v>
      </c>
      <c r="X666" s="703" t="str">
        <f>IF(OR(AJ666&lt;=0,AJ666="n/a",U666&lt;=0,U666="n/a"),"n/a",U666/AJ666)</f>
        <v>n/a</v>
      </c>
      <c r="Y666" s="877" t="s">
        <v>818</v>
      </c>
      <c r="Z666" s="651">
        <f>IF(OR(AC666&lt;0.01,AC666="n/a"),"n/a",M666/AC666*100)</f>
        <v>202.66666666666669</v>
      </c>
      <c r="AA666" s="887">
        <f>IF(OR(AC666&lt;0.01,AC666="n/a"),"n/a",I666/AC666)</f>
        <v>103.8</v>
      </c>
      <c r="AB666" s="888">
        <v>12</v>
      </c>
      <c r="AC666" s="866">
        <v>0.75</v>
      </c>
      <c r="AD666" s="866">
        <v>5.34</v>
      </c>
      <c r="AE666" s="866">
        <v>6.53</v>
      </c>
      <c r="AF666" s="866">
        <v>4.2</v>
      </c>
      <c r="AG666" s="866">
        <v>17.599999999999998</v>
      </c>
      <c r="AH666" s="866">
        <v>161.69999999999999</v>
      </c>
      <c r="AI666" s="866">
        <v>9.6</v>
      </c>
      <c r="AJ666" s="866">
        <v>-22.1</v>
      </c>
      <c r="AK666" s="866">
        <v>19.53</v>
      </c>
      <c r="AL666" s="879">
        <v>38690</v>
      </c>
      <c r="AM666" s="873">
        <v>55.000000000000007</v>
      </c>
      <c r="AN666" s="866">
        <v>0.45</v>
      </c>
      <c r="AO666" s="740">
        <f>IF(U666="n/a","n/a",IF(AA666&lt;0,"n/a",IF(AA666="n/a","n/a",J666+U666-AA666)))</f>
        <v>-100.09206957852345</v>
      </c>
      <c r="AP666" s="741">
        <f>IF(U666="n/a","n/a",J666+U666)</f>
        <v>3.7079304214765525</v>
      </c>
      <c r="AQ666" s="889">
        <f>IF(OR(AC666&lt;0.01,AF666="n/a"),"n/a",(I666/SQRT(22.5*AC666*(I666/AF666))-1)*100)</f>
        <v>340.18178063159314</v>
      </c>
      <c r="AR666" s="651">
        <f>INDEX(Historical!$C$7:$C$1256,MATCH(B666,Historical!$B$7:$B$1278,0))*IF(AH666="n/a",1.03,IF(AH666&lt;0,1.01,IF(AH666&gt;10,1.1,(1+AH666/100))))</f>
        <v>1.5840000000000001</v>
      </c>
      <c r="AS666" s="887">
        <f>IF($AI666="n/a",1.03*AR666,IF($AI666&lt;0,1.01*AR666,IF($AI666&gt;10,1.1*AR666,(1+$AI666/100)*AR666)))</f>
        <v>1.7360640000000003</v>
      </c>
      <c r="AT666" s="887">
        <f>IF($AK666="n/a",1.03*AS666,IF($AK666&lt;0,1.01*AS666,IF($AK666&gt;10,1.1*AS666,(1+$AK666/100)*AS666)))</f>
        <v>1.9096704000000004</v>
      </c>
      <c r="AU666" s="887">
        <f>IF($AK666="n/a",1.03*AT666,IF($AK666&lt;0,1.01*AT666,IF($AK666&gt;10,1.1*AT666,(1+$AK666/100)*AT666)))</f>
        <v>2.1006374400000007</v>
      </c>
      <c r="AV666" s="887">
        <f>IF($AK666="n/a",1.03*AU666,IF($AK666&lt;0,1.01*AU666,IF($AK666&gt;10,1.1*AU666,(1+$AK666/100)*AU666)))</f>
        <v>2.3107011840000009</v>
      </c>
      <c r="AW666" s="651">
        <f>SUM(AR666:AV666)</f>
        <v>9.6410730240000024</v>
      </c>
      <c r="AX666" s="748">
        <f>AW666/I666*100</f>
        <v>12.384165734104052</v>
      </c>
      <c r="AY666" s="935">
        <v>0.53</v>
      </c>
      <c r="AZ666" s="873">
        <v>49.05</v>
      </c>
      <c r="BA666" s="873">
        <v>-7.04</v>
      </c>
      <c r="BB666" s="873">
        <v>-1.6400000000000001</v>
      </c>
      <c r="BC666" s="873">
        <v>6.660000000000001</v>
      </c>
      <c r="BD666" s="908"/>
      <c r="BE666" s="624">
        <v>1995</v>
      </c>
      <c r="BF666" s="899">
        <f>IF(BE666&gt;2008,0,IF(BE666&gt;2001,1,IF(BE666&gt;1990,2,IF(BE666&gt;1980,3,IF(BE666&gt;1973,4,IF(BE666&gt;1970,5,IF(BE666&gt;1960,6,IF(BE666&gt;1958,7,IF(BE666&gt;1953,8,9)))))))))</f>
        <v>2</v>
      </c>
      <c r="BG666" s="883">
        <v>9.5</v>
      </c>
    </row>
    <row r="667" spans="1:59" s="864" customFormat="1" ht="12.75" customHeight="1" x14ac:dyDescent="0.2">
      <c r="A667" s="881" t="s">
        <v>1729</v>
      </c>
      <c r="B667" s="876" t="s">
        <v>1730</v>
      </c>
      <c r="C667" s="933" t="s">
        <v>112</v>
      </c>
      <c r="D667" s="933" t="s">
        <v>211</v>
      </c>
      <c r="E667" s="733">
        <v>10</v>
      </c>
      <c r="F667" s="1158">
        <v>356</v>
      </c>
      <c r="G667" s="1116" t="s">
        <v>106</v>
      </c>
      <c r="H667" s="1116" t="s">
        <v>106</v>
      </c>
      <c r="I667" s="875">
        <v>18.84</v>
      </c>
      <c r="J667" s="651">
        <f>(M667/I667)*100</f>
        <v>4.0339702760084926</v>
      </c>
      <c r="K667" s="878">
        <v>0.19</v>
      </c>
      <c r="L667" s="888">
        <v>4</v>
      </c>
      <c r="M667" s="642">
        <f>K667*L667</f>
        <v>0.76</v>
      </c>
      <c r="N667" s="871" t="s">
        <v>160</v>
      </c>
      <c r="O667" s="734">
        <v>0.17</v>
      </c>
      <c r="P667" s="862">
        <v>43843</v>
      </c>
      <c r="Q667" s="862">
        <v>43860</v>
      </c>
      <c r="R667" s="642">
        <f>(K667-O667)/O667*100</f>
        <v>11.764705882352935</v>
      </c>
      <c r="S667" s="701">
        <f>IF(INDEX(Historical!$D$7:$D$1254,MATCH(B667,Historical!$B$7:$B$1278,0))=0,"n/a",(INDEX(Historical!$C$7:$C$1256,MATCH(B667,Historical!$B$7:$B$1278,0))/INDEX(Historical!$D$7:$D$1254,MATCH(B667,Historical!$B$7:$B$1278,0))-1)*100)</f>
        <v>23.076923076923084</v>
      </c>
      <c r="T667" s="701">
        <f>IF(INDEX(Historical!$F$7:$F$1247,MATCH(B667,Historical!$B$7:$B$1278,0))=0,"n/a",((INDEX(Historical!$C$7:$C$1256,MATCH(B667,Historical!$B$7:$B$1278,0))/INDEX(Historical!$F$7:$F$1247,MATCH(B667,Historical!$B$7:$B$1278,0)))^(1/3)-1)*100)</f>
        <v>13.30326698854094</v>
      </c>
      <c r="U667" s="701">
        <f>IF(INDEX(Historical!$H$7:$H$1247,MATCH(B667,Historical!$B$7:$B$1278,0))=0,"n/a",((INDEX(Historical!$C$7:$C$1256,MATCH(B667,Historical!$B$7:$B$1278,0))/INDEX(Historical!$H$7:$H$1247,MATCH(B667,Historical!$B$7:$B$1278,0)))^(1/5)-1)*100)</f>
        <v>12.829427864416676</v>
      </c>
      <c r="V667" s="701">
        <f>IF(INDEX(Historical!$O$7:$O$1247,MATCH(B667,Historical!$B$7:$B$1278,0))=0,"n/a",((INDEX(Historical!$C$7:$C$1256,MATCH(B667,Historical!$B$7:$B$1278,0))/INDEX(Historical!$O$7:$O$1247,MATCH(B667,Historical!$B$7:$B$1278,0)))^(1/10)-1)*100)</f>
        <v>14.869835499703509</v>
      </c>
      <c r="W667" s="702">
        <f>IF(OR(U667&lt;=0,U667="n/a",V667&lt;=0,V667="n/a"),"n/a",U667/V667)</f>
        <v>0.86278209766829517</v>
      </c>
      <c r="X667" s="703" t="str">
        <f>IF(OR(AJ667&lt;=0,AJ667="n/a",U667&lt;=0,U667="n/a"),"n/a",U667/AJ667)</f>
        <v>n/a</v>
      </c>
      <c r="Y667" s="673" t="s">
        <v>4396</v>
      </c>
      <c r="Z667" s="651" t="str">
        <f>IF(OR(AC667&lt;0.01,AC667="n/a"),"n/a",M667/AC667*100)</f>
        <v>n/a</v>
      </c>
      <c r="AA667" s="887" t="str">
        <f>IF(OR(AC667&lt;0.01,AC667="n/a"),"n/a",I667/AC667)</f>
        <v>n/a</v>
      </c>
      <c r="AB667" s="888">
        <v>12</v>
      </c>
      <c r="AC667" s="866">
        <v>-1.23</v>
      </c>
      <c r="AD667" s="866" t="s">
        <v>136</v>
      </c>
      <c r="AE667" s="866">
        <v>0.76</v>
      </c>
      <c r="AF667" s="866">
        <v>1.17</v>
      </c>
      <c r="AG667" s="866">
        <v>13</v>
      </c>
      <c r="AH667" s="866">
        <v>64.5</v>
      </c>
      <c r="AI667" s="866">
        <v>28.22</v>
      </c>
      <c r="AJ667" s="866">
        <v>-23.599999999999998</v>
      </c>
      <c r="AK667" s="866">
        <v>10</v>
      </c>
      <c r="AL667" s="879">
        <v>2130</v>
      </c>
      <c r="AM667" s="873">
        <v>1</v>
      </c>
      <c r="AN667" s="866">
        <v>2.5499999999999998</v>
      </c>
      <c r="AO667" s="740" t="str">
        <f>IF(U667="n/a","n/a",IF(AA667&lt;0,"n/a",IF(AA667="n/a","n/a",J667+U667-AA667)))</f>
        <v>n/a</v>
      </c>
      <c r="AP667" s="741">
        <f>IF(U667="n/a","n/a",J667+U667)</f>
        <v>16.863398140425168</v>
      </c>
      <c r="AQ667" s="889" t="str">
        <f>IF(OR(AC667&lt;0.01,AF667="n/a"),"n/a",(I667/SQRT(22.5*AC667*(I667/AF667))-1)*100)</f>
        <v>n/a</v>
      </c>
      <c r="AR667" s="651">
        <f>INDEX(Historical!$C$7:$C$1256,MATCH(B667,Historical!$B$7:$B$1278,0))*IF(AH667="n/a",1.03,IF(AH667&lt;0,1.01,IF(AH667&gt;10,1.1,(1+AH667/100))))</f>
        <v>0.70400000000000007</v>
      </c>
      <c r="AS667" s="887">
        <f>IF($AI667="n/a",1.03*AR667,IF($AI667&lt;0,1.01*AR667,IF($AI667&gt;10,1.1*AR667,(1+$AI667/100)*AR667)))</f>
        <v>0.77440000000000009</v>
      </c>
      <c r="AT667" s="887">
        <f>IF($AK667="n/a",1.03*AS667,IF($AK667&lt;0,1.01*AS667,IF($AK667&gt;10,1.1*AS667,(1+$AK667/100)*AS667)))</f>
        <v>0.85184000000000015</v>
      </c>
      <c r="AU667" s="887">
        <f>IF($AK667="n/a",1.03*AT667,IF($AK667&lt;0,1.01*AT667,IF($AK667&gt;10,1.1*AT667,(1+$AK667/100)*AT667)))</f>
        <v>0.93702400000000019</v>
      </c>
      <c r="AV667" s="887">
        <f>IF($AK667="n/a",1.03*AU667,IF($AK667&lt;0,1.01*AU667,IF($AK667&gt;10,1.1*AU667,(1+$AK667/100)*AU667)))</f>
        <v>1.0307264000000003</v>
      </c>
      <c r="AW667" s="651">
        <f>SUM(AR667:AV667)</f>
        <v>4.2979904000000007</v>
      </c>
      <c r="AX667" s="748">
        <f>AW667/I667*100</f>
        <v>22.813112526539282</v>
      </c>
      <c r="AY667" s="935">
        <v>1.51</v>
      </c>
      <c r="AZ667" s="873">
        <v>29.659999999999997</v>
      </c>
      <c r="BA667" s="873">
        <v>-23.54</v>
      </c>
      <c r="BB667" s="873">
        <v>-6.7</v>
      </c>
      <c r="BC667" s="873">
        <v>-5.01</v>
      </c>
      <c r="BD667" s="908"/>
      <c r="BE667" s="624">
        <v>2012</v>
      </c>
      <c r="BF667" s="899">
        <f>IF(BE667&gt;2008,0,IF(BE667&gt;2001,1,IF(BE667&gt;1990,2,IF(BE667&gt;1980,3,IF(BE667&gt;1973,4,IF(BE667&gt;1970,5,IF(BE667&gt;1960,6,IF(BE667&gt;1958,7,IF(BE667&gt;1953,8,9)))))))))</f>
        <v>0</v>
      </c>
      <c r="BG667" s="883">
        <v>3</v>
      </c>
    </row>
    <row r="668" spans="1:59" s="864" customFormat="1" x14ac:dyDescent="0.2">
      <c r="A668" s="872" t="s">
        <v>1709</v>
      </c>
      <c r="B668" s="876" t="s">
        <v>1710</v>
      </c>
      <c r="C668" s="933" t="s">
        <v>4322</v>
      </c>
      <c r="D668" s="933" t="s">
        <v>4323</v>
      </c>
      <c r="E668" s="733">
        <v>10</v>
      </c>
      <c r="F668" s="1158">
        <v>405</v>
      </c>
      <c r="G668" s="1132" t="s">
        <v>106</v>
      </c>
      <c r="H668" s="1132" t="s">
        <v>106</v>
      </c>
      <c r="I668" s="875">
        <v>56.28</v>
      </c>
      <c r="J668" s="651">
        <f>(M668/I668)*100</f>
        <v>2.0611229566453444</v>
      </c>
      <c r="K668" s="878">
        <v>0.28999999999999998</v>
      </c>
      <c r="L668" s="888">
        <v>4</v>
      </c>
      <c r="M668" s="642">
        <f>K668*L668</f>
        <v>1.1599999999999999</v>
      </c>
      <c r="N668" s="871" t="s">
        <v>456</v>
      </c>
      <c r="O668" s="734">
        <v>0.27</v>
      </c>
      <c r="P668" s="862">
        <v>44105</v>
      </c>
      <c r="Q668" s="862">
        <v>44120</v>
      </c>
      <c r="R668" s="642">
        <f>(K668-O668)/O668*100</f>
        <v>7.4074074074073932</v>
      </c>
      <c r="S668" s="701">
        <f>IF(INDEX(Historical!$D$7:$D$1254,MATCH(B668,Historical!$B$7:$B$1278,0))=0,"n/a",(INDEX(Historical!$C$7:$C$1256,MATCH(B668,Historical!$B$7:$B$1278,0))/INDEX(Historical!$D$7:$D$1254,MATCH(B668,Historical!$B$7:$B$1278,0))-1)*100)</f>
        <v>9.9999999999999858</v>
      </c>
      <c r="T668" s="701">
        <f>IF(INDEX(Historical!$F$7:$F$1247,MATCH(B668,Historical!$B$7:$B$1278,0))=0,"n/a",((INDEX(Historical!$C$7:$C$1256,MATCH(B668,Historical!$B$7:$B$1278,0))/INDEX(Historical!$F$7:$F$1247,MATCH(B668,Historical!$B$7:$B$1278,0)))^(1/3)-1)*100)</f>
        <v>9.2128819145921526</v>
      </c>
      <c r="U668" s="701">
        <f>IF(INDEX(Historical!$H$7:$H$1247,MATCH(B668,Historical!$B$7:$B$1278,0))=0,"n/a",((INDEX(Historical!$C$7:$C$1256,MATCH(B668,Historical!$B$7:$B$1278,0))/INDEX(Historical!$H$7:$H$1247,MATCH(B668,Historical!$B$7:$B$1278,0)))^(1/5)-1)*100)</f>
        <v>12.888132073019754</v>
      </c>
      <c r="V668" s="701" t="str">
        <f>IF(INDEX(Historical!$O$7:$O$1247,MATCH(B668,Historical!$B$7:$B$1278,0))=0,"n/a",((INDEX(Historical!$C$7:$C$1256,MATCH(B668,Historical!$B$7:$B$1278,0))/INDEX(Historical!$O$7:$O$1247,MATCH(B668,Historical!$B$7:$B$1278,0)))^(1/10)-1)*100)</f>
        <v>n/a</v>
      </c>
      <c r="W668" s="702" t="str">
        <f>IF(OR(U668&lt;=0,U668="n/a",V668&lt;=0,V668="n/a"),"n/a",U668/V668)</f>
        <v>n/a</v>
      </c>
      <c r="X668" s="703">
        <f>IF(OR(AJ668&lt;=0,AJ668="n/a",U668&lt;=0,U668="n/a"),"n/a",U668/AJ668)</f>
        <v>0.43688583298372047</v>
      </c>
      <c r="Y668" s="877"/>
      <c r="Z668" s="651">
        <f>IF(OR(AC668&lt;0.01,AC668="n/a"),"n/a",M668/AC668*100)</f>
        <v>107.40740740740739</v>
      </c>
      <c r="AA668" s="887">
        <f>IF(OR(AC668&lt;0.01,AC668="n/a"),"n/a",I668/AC668)</f>
        <v>52.111111111111107</v>
      </c>
      <c r="AB668" s="888">
        <v>12</v>
      </c>
      <c r="AC668" s="866">
        <v>1.08</v>
      </c>
      <c r="AD668" s="866">
        <v>5.21</v>
      </c>
      <c r="AE668" s="866">
        <v>21.39</v>
      </c>
      <c r="AF668" s="866">
        <v>2.39</v>
      </c>
      <c r="AG668" s="866">
        <v>4.7</v>
      </c>
      <c r="AH668" s="866">
        <v>-22.1</v>
      </c>
      <c r="AI668" s="866">
        <v>-9.2899999999999991</v>
      </c>
      <c r="AJ668" s="866">
        <v>29.5</v>
      </c>
      <c r="AK668" s="866">
        <v>10</v>
      </c>
      <c r="AL668" s="879">
        <v>3830</v>
      </c>
      <c r="AM668" s="873">
        <v>1.9</v>
      </c>
      <c r="AN668" s="866">
        <v>0.28999999999999998</v>
      </c>
      <c r="AO668" s="740">
        <f>IF(U668="n/a","n/a",IF(AA668&lt;0,"n/a",IF(AA668="n/a","n/a",J668+U668-AA668)))</f>
        <v>-37.161856081446004</v>
      </c>
      <c r="AP668" s="741">
        <f>IF(U668="n/a","n/a",J668+U668)</f>
        <v>14.9492550296651</v>
      </c>
      <c r="AQ668" s="889">
        <f>IF(OR(AC668&lt;0.01,AF668="n/a"),"n/a",(I668/SQRT(22.5*AC668*(I668/AF668))-1)*100)</f>
        <v>135.27341593752914</v>
      </c>
      <c r="AR668" s="651">
        <f>INDEX(Historical!$C$7:$C$1256,MATCH(B668,Historical!$B$7:$B$1278,0))*IF(AH668="n/a",1.03,IF(AH668&lt;0,1.01,IF(AH668&gt;10,1.1,(1+AH668/100))))</f>
        <v>0.99990000000000001</v>
      </c>
      <c r="AS668" s="887">
        <f>IF($AI668="n/a",1.03*AR668,IF($AI668&lt;0,1.01*AR668,IF($AI668&gt;10,1.1*AR668,(1+$AI668/100)*AR668)))</f>
        <v>1.0098990000000001</v>
      </c>
      <c r="AT668" s="887">
        <f>IF($AK668="n/a",1.03*AS668,IF($AK668&lt;0,1.01*AS668,IF($AK668&gt;10,1.1*AS668,(1+$AK668/100)*AS668)))</f>
        <v>1.1108889000000002</v>
      </c>
      <c r="AU668" s="887">
        <f>IF($AK668="n/a",1.03*AT668,IF($AK668&lt;0,1.01*AT668,IF($AK668&gt;10,1.1*AT668,(1+$AK668/100)*AT668)))</f>
        <v>1.2219777900000004</v>
      </c>
      <c r="AV668" s="887">
        <f>IF($AK668="n/a",1.03*AU668,IF($AK668&lt;0,1.01*AU668,IF($AK668&gt;10,1.1*AU668,(1+$AK668/100)*AU668)))</f>
        <v>1.3441755690000006</v>
      </c>
      <c r="AW668" s="651">
        <f>SUM(AR668:AV668)</f>
        <v>5.6868412590000013</v>
      </c>
      <c r="AX668" s="748">
        <f>AW668/I668*100</f>
        <v>10.104550922174841</v>
      </c>
      <c r="AY668" s="935">
        <v>0.63</v>
      </c>
      <c r="AZ668" s="873">
        <v>33.629999999999995</v>
      </c>
      <c r="BA668" s="873">
        <v>-12.389999999999999</v>
      </c>
      <c r="BB668" s="873">
        <v>-2.74</v>
      </c>
      <c r="BC668" s="873">
        <v>2.1</v>
      </c>
      <c r="BD668" s="908"/>
      <c r="BE668" s="624">
        <v>2011</v>
      </c>
      <c r="BF668" s="899">
        <f>IF(BE668&gt;2008,0,IF(BE668&gt;2001,1,IF(BE668&gt;1990,2,IF(BE668&gt;1980,3,IF(BE668&gt;1973,4,IF(BE668&gt;1970,5,IF(BE668&gt;1960,6,IF(BE668&gt;1958,7,IF(BE668&gt;1953,8,9)))))))))</f>
        <v>0</v>
      </c>
      <c r="BG668" s="883">
        <v>3.5000000000000004</v>
      </c>
    </row>
    <row r="669" spans="1:59" s="864" customFormat="1" ht="12.75" customHeight="1" x14ac:dyDescent="0.2">
      <c r="A669" s="872" t="s">
        <v>349</v>
      </c>
      <c r="B669" s="876" t="s">
        <v>350</v>
      </c>
      <c r="C669" s="933" t="s">
        <v>108</v>
      </c>
      <c r="D669" s="933" t="s">
        <v>4337</v>
      </c>
      <c r="E669" s="733">
        <v>34</v>
      </c>
      <c r="F669" s="1158">
        <v>80</v>
      </c>
      <c r="G669" s="1138" t="s">
        <v>106</v>
      </c>
      <c r="H669" s="1138" t="s">
        <v>106</v>
      </c>
      <c r="I669" s="866">
        <v>126.66</v>
      </c>
      <c r="J669" s="651">
        <f>(M669/I669)*100</f>
        <v>2.8422548555187119</v>
      </c>
      <c r="K669" s="885">
        <v>0.9</v>
      </c>
      <c r="L669" s="888">
        <v>4</v>
      </c>
      <c r="M669" s="642">
        <f>K669*L669</f>
        <v>3.6</v>
      </c>
      <c r="N669" s="871" t="s">
        <v>318</v>
      </c>
      <c r="O669" s="735">
        <v>0.76</v>
      </c>
      <c r="P669" s="862">
        <v>43903</v>
      </c>
      <c r="Q669" s="862">
        <v>43920</v>
      </c>
      <c r="R669" s="642">
        <f>(K669-O669)/O669*100</f>
        <v>18.421052631578949</v>
      </c>
      <c r="S669" s="701">
        <f>IF(INDEX(Historical!$D$7:$D$1254,MATCH(B669,Historical!$B$7:$B$1278,0))=0,"n/a",(INDEX(Historical!$C$7:$C$1256,MATCH(B669,Historical!$B$7:$B$1278,0))/INDEX(Historical!$D$7:$D$1254,MATCH(B669,Historical!$B$7:$B$1278,0))-1)*100)</f>
        <v>8.5714285714285854</v>
      </c>
      <c r="T669" s="701">
        <f>IF(INDEX(Historical!$F$7:$F$1247,MATCH(B669,Historical!$B$7:$B$1278,0))=0,"n/a",((INDEX(Historical!$C$7:$C$1256,MATCH(B669,Historical!$B$7:$B$1278,0))/INDEX(Historical!$F$7:$F$1247,MATCH(B669,Historical!$B$7:$B$1278,0)))^(1/3)-1)*100)</f>
        <v>12.065846893298771</v>
      </c>
      <c r="U669" s="701">
        <f>IF(INDEX(Historical!$H$7:$H$1247,MATCH(B669,Historical!$B$7:$B$1278,0))=0,"n/a",((INDEX(Historical!$C$7:$C$1256,MATCH(B669,Historical!$B$7:$B$1278,0))/INDEX(Historical!$H$7:$H$1247,MATCH(B669,Historical!$B$7:$B$1278,0)))^(1/5)-1)*100)</f>
        <v>11.550670014054099</v>
      </c>
      <c r="V669" s="701">
        <f>IF(INDEX(Historical!$O$7:$O$1247,MATCH(B669,Historical!$B$7:$B$1278,0))=0,"n/a",((INDEX(Historical!$C$7:$C$1256,MATCH(B669,Historical!$B$7:$B$1278,0))/INDEX(Historical!$O$7:$O$1247,MATCH(B669,Historical!$B$7:$B$1278,0)))^(1/10)-1)*100)</f>
        <v>11.760248395950734</v>
      </c>
      <c r="W669" s="702">
        <f>IF(OR(U669&lt;=0,U669="n/a",V669&lt;=0,V669="n/a"),"n/a",U669/V669)</f>
        <v>0.98217908543761734</v>
      </c>
      <c r="X669" s="703">
        <f>IF(OR(AJ669&lt;=0,AJ669="n/a",U669&lt;=0,U669="n/a"),"n/a",U669/AJ669)</f>
        <v>0.83098345424849618</v>
      </c>
      <c r="Y669" s="661"/>
      <c r="Z669" s="651">
        <f>IF(OR(AC669&lt;0.01,AC669="n/a"),"n/a",M669/AC669*100)</f>
        <v>42.704626334519574</v>
      </c>
      <c r="AA669" s="887">
        <f>IF(OR(AC669&lt;0.01,AC669="n/a"),"n/a",I669/AC669)</f>
        <v>15.02491103202847</v>
      </c>
      <c r="AB669" s="888">
        <v>12</v>
      </c>
      <c r="AC669" s="866">
        <v>8.43</v>
      </c>
      <c r="AD669" s="866">
        <v>1.53</v>
      </c>
      <c r="AE669" s="866">
        <v>4.92</v>
      </c>
      <c r="AF669" s="866">
        <v>4.2699999999999996</v>
      </c>
      <c r="AG669" s="866">
        <v>29.2</v>
      </c>
      <c r="AH669" s="866">
        <v>17.899999999999999</v>
      </c>
      <c r="AI669" s="866">
        <v>10.84</v>
      </c>
      <c r="AJ669" s="866">
        <v>13.900000000000002</v>
      </c>
      <c r="AK669" s="866">
        <v>9.84</v>
      </c>
      <c r="AL669" s="879">
        <v>28410</v>
      </c>
      <c r="AM669" s="873">
        <v>0.8</v>
      </c>
      <c r="AN669" s="866">
        <v>0</v>
      </c>
      <c r="AO669" s="740">
        <f>IF(U669="n/a","n/a",IF(AA669&lt;0,"n/a",IF(AA669="n/a","n/a",J669+U669-AA669)))</f>
        <v>-0.63198616245565908</v>
      </c>
      <c r="AP669" s="741">
        <f>IF(U669="n/a","n/a",J669+U669)</f>
        <v>14.392924869572811</v>
      </c>
      <c r="AQ669" s="889">
        <f>IF(OR(AC669&lt;0.01,AF669="n/a"),"n/a",(I669/SQRT(22.5*AC669*(I669/AF669))-1)*100)</f>
        <v>68.860718551330962</v>
      </c>
      <c r="AR669" s="651">
        <f>INDEX(Historical!$C$7:$C$1256,MATCH(B669,Historical!$B$7:$B$1278,0))*IF(AH669="n/a",1.03,IF(AH669&lt;0,1.01,IF(AH669&gt;10,1.1,(1+AH669/100))))</f>
        <v>3.3440000000000003</v>
      </c>
      <c r="AS669" s="887">
        <f>IF($AI669="n/a",1.03*AR669,IF($AI669&lt;0,1.01*AR669,IF($AI669&gt;10,1.1*AR669,(1+$AI669/100)*AR669)))</f>
        <v>3.6784000000000008</v>
      </c>
      <c r="AT669" s="887">
        <f>IF($AK669="n/a",1.03*AS669,IF($AK669&lt;0,1.01*AS669,IF($AK669&gt;10,1.1*AS669,(1+$AK669/100)*AS669)))</f>
        <v>4.0403545600000008</v>
      </c>
      <c r="AU669" s="887">
        <f>IF($AK669="n/a",1.03*AT669,IF($AK669&lt;0,1.01*AT669,IF($AK669&gt;10,1.1*AT669,(1+$AK669/100)*AT669)))</f>
        <v>4.437925448704001</v>
      </c>
      <c r="AV669" s="887">
        <f>IF($AK669="n/a",1.03*AU669,IF($AK669&lt;0,1.01*AU669,IF($AK669&gt;10,1.1*AU669,(1+$AK669/100)*AU669)))</f>
        <v>4.8746173128564747</v>
      </c>
      <c r="AW669" s="651">
        <f>SUM(AR669:AV669)</f>
        <v>20.375297321560478</v>
      </c>
      <c r="AX669" s="748">
        <f>AW669/I669*100</f>
        <v>16.08660770690074</v>
      </c>
      <c r="AY669" s="935">
        <v>1.18</v>
      </c>
      <c r="AZ669" s="873">
        <v>53.510000000000005</v>
      </c>
      <c r="BA669" s="873">
        <v>-14.92</v>
      </c>
      <c r="BB669" s="873">
        <v>-6.23</v>
      </c>
      <c r="BC669" s="873">
        <v>1.6500000000000001</v>
      </c>
      <c r="BD669" s="908"/>
      <c r="BE669" s="624">
        <v>1987</v>
      </c>
      <c r="BF669" s="899">
        <f>IF(BE669&gt;2008,0,IF(BE669&gt;2001,1,IF(BE669&gt;1990,2,IF(BE669&gt;1980,3,IF(BE669&gt;1973,4,IF(BE669&gt;1970,5,IF(BE669&gt;1960,6,IF(BE669&gt;1958,7,IF(BE669&gt;1953,8,9)))))))))</f>
        <v>3</v>
      </c>
      <c r="BG669" s="883">
        <v>21.5</v>
      </c>
    </row>
    <row r="670" spans="1:59" s="864" customFormat="1" ht="12.75" customHeight="1" x14ac:dyDescent="0.2">
      <c r="A670" s="872" t="s">
        <v>1731</v>
      </c>
      <c r="B670" s="876" t="s">
        <v>1732</v>
      </c>
      <c r="C670" s="933" t="s">
        <v>108</v>
      </c>
      <c r="D670" s="933" t="s">
        <v>4341</v>
      </c>
      <c r="E670" s="733">
        <v>8</v>
      </c>
      <c r="F670" s="1158">
        <v>547</v>
      </c>
      <c r="G670" s="1178" t="s">
        <v>106</v>
      </c>
      <c r="H670" s="1178" t="s">
        <v>106</v>
      </c>
      <c r="I670" s="875">
        <v>45</v>
      </c>
      <c r="J670" s="651">
        <f>(M670/I670)*100</f>
        <v>2.4888888888888889</v>
      </c>
      <c r="K670" s="878">
        <v>0.28000000000000003</v>
      </c>
      <c r="L670" s="888">
        <v>4</v>
      </c>
      <c r="M670" s="642">
        <f>K670*L670</f>
        <v>1.1200000000000001</v>
      </c>
      <c r="N670" s="871" t="s">
        <v>151</v>
      </c>
      <c r="O670" s="734">
        <v>0.25</v>
      </c>
      <c r="P670" s="862">
        <v>43893</v>
      </c>
      <c r="Q670" s="862">
        <v>43916</v>
      </c>
      <c r="R670" s="642">
        <f>(K670-O670)/O670*100</f>
        <v>12.000000000000011</v>
      </c>
      <c r="S670" s="701">
        <f>IF(INDEX(Historical!$D$7:$D$1254,MATCH(B670,Historical!$B$7:$B$1278,0))=0,"n/a",(INDEX(Historical!$C$7:$C$1256,MATCH(B670,Historical!$B$7:$B$1278,0))/INDEX(Historical!$D$7:$D$1254,MATCH(B670,Historical!$B$7:$B$1278,0))-1)*100)</f>
        <v>13.636363636363647</v>
      </c>
      <c r="T670" s="701">
        <f>IF(INDEX(Historical!$F$7:$F$1247,MATCH(B670,Historical!$B$7:$B$1278,0))=0,"n/a",((INDEX(Historical!$C$7:$C$1256,MATCH(B670,Historical!$B$7:$B$1278,0))/INDEX(Historical!$F$7:$F$1247,MATCH(B670,Historical!$B$7:$B$1278,0)))^(1/3)-1)*100)</f>
        <v>11.57215834702825</v>
      </c>
      <c r="U670" s="701">
        <f>IF(INDEX(Historical!$H$7:$H$1247,MATCH(B670,Historical!$B$7:$B$1278,0))=0,"n/a",((INDEX(Historical!$C$7:$C$1256,MATCH(B670,Historical!$B$7:$B$1278,0))/INDEX(Historical!$H$7:$H$1247,MATCH(B670,Historical!$B$7:$B$1278,0)))^(1/5)-1)*100)</f>
        <v>20.112443398143132</v>
      </c>
      <c r="V670" s="701" t="str">
        <f>IF(INDEX(Historical!$O$7:$O$1247,MATCH(B670,Historical!$B$7:$B$1278,0))=0,"n/a",((INDEX(Historical!$C$7:$C$1256,MATCH(B670,Historical!$B$7:$B$1278,0))/INDEX(Historical!$O$7:$O$1247,MATCH(B670,Historical!$B$7:$B$1278,0)))^(1/10)-1)*100)</f>
        <v>n/a</v>
      </c>
      <c r="W670" s="702" t="str">
        <f>IF(OR(U670&lt;=0,U670="n/a",V670&lt;=0,V670="n/a"),"n/a",U670/V670)</f>
        <v>n/a</v>
      </c>
      <c r="X670" s="703" t="str">
        <f>IF(OR(AJ670&lt;=0,AJ670="n/a",U670&lt;=0,U670="n/a"),"n/a",U670/AJ670)</f>
        <v>n/a</v>
      </c>
      <c r="Y670" s="663"/>
      <c r="Z670" s="651" t="str">
        <f>IF(OR(AC670&lt;0.01,AC670="n/a"),"n/a",M670/AC670*100)</f>
        <v>n/a</v>
      </c>
      <c r="AA670" s="887" t="str">
        <f>IF(OR(AC670&lt;0.01,AC670="n/a"),"n/a",I670/AC670)</f>
        <v>n/a</v>
      </c>
      <c r="AB670" s="888">
        <v>12</v>
      </c>
      <c r="AC670" s="866" t="s">
        <v>136</v>
      </c>
      <c r="AD670" s="866" t="s">
        <v>136</v>
      </c>
      <c r="AE670" s="866" t="s">
        <v>136</v>
      </c>
      <c r="AF670" s="866" t="s">
        <v>136</v>
      </c>
      <c r="AG670" s="866" t="s">
        <v>136</v>
      </c>
      <c r="AH670" s="866" t="s">
        <v>136</v>
      </c>
      <c r="AI670" s="866" t="s">
        <v>136</v>
      </c>
      <c r="AJ670" s="866" t="s">
        <v>136</v>
      </c>
      <c r="AK670" s="866" t="s">
        <v>136</v>
      </c>
      <c r="AL670" s="879" t="s">
        <v>136</v>
      </c>
      <c r="AM670" s="873" t="s">
        <v>136</v>
      </c>
      <c r="AN670" s="866" t="s">
        <v>136</v>
      </c>
      <c r="AO670" s="740" t="str">
        <f>IF(U670="n/a","n/a",IF(AA670&lt;0,"n/a",IF(AA670="n/a","n/a",J670+U670-AA670)))</f>
        <v>n/a</v>
      </c>
      <c r="AP670" s="741">
        <f>IF(U670="n/a","n/a",J670+U670)</f>
        <v>22.601332287032022</v>
      </c>
      <c r="AQ670" s="889" t="str">
        <f>IF(OR(AC670&lt;0.01,AF670="n/a"),"n/a",(I670/SQRT(22.5*AC670*(I670/AF670))-1)*100)</f>
        <v>n/a</v>
      </c>
      <c r="AR670" s="651">
        <f>INDEX(Historical!$C$7:$C$1256,MATCH(B670,Historical!$B$7:$B$1278,0))*IF(AH670="n/a",1.03,IF(AH670&lt;0,1.01,IF(AH670&gt;10,1.1,(1+AH670/100))))</f>
        <v>1.03</v>
      </c>
      <c r="AS670" s="887">
        <f>IF($AI670="n/a",1.03*AR670,IF($AI670&lt;0,1.01*AR670,IF($AI670&gt;10,1.1*AR670,(1+$AI670/100)*AR670)))</f>
        <v>1.0609</v>
      </c>
      <c r="AT670" s="887">
        <f>IF($AK670="n/a",1.03*AS670,IF($AK670&lt;0,1.01*AS670,IF($AK670&gt;10,1.1*AS670,(1+$AK670/100)*AS670)))</f>
        <v>1.092727</v>
      </c>
      <c r="AU670" s="887">
        <f>IF($AK670="n/a",1.03*AT670,IF($AK670&lt;0,1.01*AT670,IF($AK670&gt;10,1.1*AT670,(1+$AK670/100)*AT670)))</f>
        <v>1.1255088100000001</v>
      </c>
      <c r="AV670" s="887">
        <f>IF($AK670="n/a",1.03*AU670,IF($AK670&lt;0,1.01*AU670,IF($AK670&gt;10,1.1*AU670,(1+$AK670/100)*AU670)))</f>
        <v>1.1592740743000001</v>
      </c>
      <c r="AW670" s="651">
        <f>SUM(AR670:AV670)</f>
        <v>5.4684098842999997</v>
      </c>
      <c r="AX670" s="748">
        <f>AW670/I670*100</f>
        <v>12.152021965111111</v>
      </c>
      <c r="AY670" s="935" t="s">
        <v>136</v>
      </c>
      <c r="AZ670" s="873" t="s">
        <v>136</v>
      </c>
      <c r="BA670" s="873" t="s">
        <v>136</v>
      </c>
      <c r="BB670" s="873" t="s">
        <v>136</v>
      </c>
      <c r="BC670" s="873" t="s">
        <v>136</v>
      </c>
      <c r="BD670" s="908" t="s">
        <v>4268</v>
      </c>
      <c r="BE670" s="624">
        <v>2013</v>
      </c>
      <c r="BF670" s="899">
        <f>IF(BE670&gt;2008,0,IF(BE670&gt;2001,1,IF(BE670&gt;1990,2,IF(BE670&gt;1980,3,IF(BE670&gt;1973,4,IF(BE670&gt;1970,5,IF(BE670&gt;1960,6,IF(BE670&gt;1958,7,IF(BE670&gt;1953,8,9)))))))))</f>
        <v>0</v>
      </c>
      <c r="BG670" s="883" t="s">
        <v>136</v>
      </c>
    </row>
    <row r="671" spans="1:59" s="864" customFormat="1" ht="12.75" customHeight="1" x14ac:dyDescent="0.2">
      <c r="A671" s="872" t="s">
        <v>827</v>
      </c>
      <c r="B671" s="876" t="s">
        <v>828</v>
      </c>
      <c r="C671" s="933" t="s">
        <v>108</v>
      </c>
      <c r="D671" s="933" t="s">
        <v>118</v>
      </c>
      <c r="E671" s="733">
        <v>16</v>
      </c>
      <c r="F671" s="1158">
        <v>238</v>
      </c>
      <c r="G671" s="1140" t="s">
        <v>115</v>
      </c>
      <c r="H671" s="1140" t="s">
        <v>115</v>
      </c>
      <c r="I671" s="875">
        <v>120.71</v>
      </c>
      <c r="J671" s="651">
        <f>(M671/I671)*100</f>
        <v>2.8166680473862979</v>
      </c>
      <c r="K671" s="878">
        <v>0.85</v>
      </c>
      <c r="L671" s="888">
        <v>4</v>
      </c>
      <c r="M671" s="642">
        <f>K671*L671</f>
        <v>3.4</v>
      </c>
      <c r="N671" s="871" t="s">
        <v>151</v>
      </c>
      <c r="O671" s="734">
        <v>0.82</v>
      </c>
      <c r="P671" s="862">
        <v>43991</v>
      </c>
      <c r="Q671" s="862">
        <v>44012</v>
      </c>
      <c r="R671" s="642">
        <f>(K671-O671)/O671*100</f>
        <v>3.6585365853658569</v>
      </c>
      <c r="S671" s="701">
        <f>IF(INDEX(Historical!$D$7:$D$1254,MATCH(B671,Historical!$B$7:$B$1278,0))=0,"n/a",(INDEX(Historical!$C$7:$C$1256,MATCH(B671,Historical!$B$7:$B$1278,0))/INDEX(Historical!$D$7:$D$1254,MATCH(B671,Historical!$B$7:$B$1278,0))-1)*100)</f>
        <v>6.6006600660066139</v>
      </c>
      <c r="T671" s="701">
        <f>IF(INDEX(Historical!$F$7:$F$1247,MATCH(B671,Historical!$B$7:$B$1278,0))=0,"n/a",((INDEX(Historical!$C$7:$C$1256,MATCH(B671,Historical!$B$7:$B$1278,0))/INDEX(Historical!$F$7:$F$1247,MATCH(B671,Historical!$B$7:$B$1278,0)))^(1/3)-1)*100)</f>
        <v>7.2260753369314479</v>
      </c>
      <c r="U671" s="701">
        <f>IF(INDEX(Historical!$H$7:$H$1247,MATCH(B671,Historical!$B$7:$B$1278,0))=0,"n/a",((INDEX(Historical!$C$7:$C$1256,MATCH(B671,Historical!$B$7:$B$1278,0))/INDEX(Historical!$H$7:$H$1247,MATCH(B671,Historical!$B$7:$B$1278,0)))^(1/5)-1)*100)</f>
        <v>8.4807833168397906</v>
      </c>
      <c r="V671" s="701">
        <f>IF(INDEX(Historical!$O$7:$O$1247,MATCH(B671,Historical!$B$7:$B$1278,0))=0,"n/a",((INDEX(Historical!$C$7:$C$1256,MATCH(B671,Historical!$B$7:$B$1278,0))/INDEX(Historical!$O$7:$O$1247,MATCH(B671,Historical!$B$7:$B$1278,0)))^(1/10)-1)*100)</f>
        <v>10.136112009742714</v>
      </c>
      <c r="W671" s="702">
        <f>IF(OR(U671&lt;=0,U671="n/a",V671&lt;=0,V671="n/a"),"n/a",U671/V671)</f>
        <v>0.83668997626389285</v>
      </c>
      <c r="X671" s="703" t="str">
        <f>IF(OR(AJ671&lt;=0,AJ671="n/a",U671&lt;=0,U671="n/a"),"n/a",U671/AJ671)</f>
        <v>n/a</v>
      </c>
      <c r="Y671" s="876"/>
      <c r="Z671" s="651">
        <f>IF(OR(AC671&lt;0.01,AC671="n/a"),"n/a",M671/AC671*100)</f>
        <v>38.94616265750286</v>
      </c>
      <c r="AA671" s="887">
        <f>IF(OR(AC671&lt;0.01,AC671="n/a"),"n/a",I671/AC671)</f>
        <v>13.827033218785795</v>
      </c>
      <c r="AB671" s="888">
        <v>12</v>
      </c>
      <c r="AC671" s="866">
        <v>8.73</v>
      </c>
      <c r="AD671" s="866">
        <v>3.08</v>
      </c>
      <c r="AE671" s="866">
        <v>0.97</v>
      </c>
      <c r="AF671" s="866">
        <v>1.1000000000000001</v>
      </c>
      <c r="AG671" s="866">
        <v>8.5</v>
      </c>
      <c r="AH671" s="866">
        <v>6.9</v>
      </c>
      <c r="AI671" s="866">
        <v>19.809999999999999</v>
      </c>
      <c r="AJ671" s="866">
        <v>-1.5</v>
      </c>
      <c r="AK671" s="866">
        <v>4.49</v>
      </c>
      <c r="AL671" s="879">
        <v>30620</v>
      </c>
      <c r="AM671" s="873">
        <v>0.28999999999999998</v>
      </c>
      <c r="AN671" s="866">
        <v>0.25</v>
      </c>
      <c r="AO671" s="740">
        <f>IF(U671="n/a","n/a",IF(AA671&lt;0,"n/a",IF(AA671="n/a","n/a",J671+U671-AA671)))</f>
        <v>-2.5295818545597069</v>
      </c>
      <c r="AP671" s="741">
        <f>IF(U671="n/a","n/a",J671+U671)</f>
        <v>11.297451364226088</v>
      </c>
      <c r="AQ671" s="889">
        <f>IF(OR(AC671&lt;0.01,AF671="n/a"),"n/a",(I671/SQRT(22.5*AC671*(I671/AF671))-1)*100)</f>
        <v>-17.781492916971875</v>
      </c>
      <c r="AR671" s="651">
        <f>INDEX(Historical!$C$7:$C$1256,MATCH(B671,Historical!$B$7:$B$1278,0))*IF(AH671="n/a",1.03,IF(AH671&lt;0,1.01,IF(AH671&gt;10,1.1,(1+AH671/100))))</f>
        <v>3.4528699999999999</v>
      </c>
      <c r="AS671" s="887">
        <f>IF($AI671="n/a",1.03*AR671,IF($AI671&lt;0,1.01*AR671,IF($AI671&gt;10,1.1*AR671,(1+$AI671/100)*AR671)))</f>
        <v>3.7981570000000002</v>
      </c>
      <c r="AT671" s="887">
        <f>IF($AK671="n/a",1.03*AS671,IF($AK671&lt;0,1.01*AS671,IF($AK671&gt;10,1.1*AS671,(1+$AK671/100)*AS671)))</f>
        <v>3.9686942492999999</v>
      </c>
      <c r="AU671" s="887">
        <f>IF($AK671="n/a",1.03*AT671,IF($AK671&lt;0,1.01*AT671,IF($AK671&gt;10,1.1*AT671,(1+$AK671/100)*AT671)))</f>
        <v>4.14688862109357</v>
      </c>
      <c r="AV671" s="887">
        <f>IF($AK671="n/a",1.03*AU671,IF($AK671&lt;0,1.01*AU671,IF($AK671&gt;10,1.1*AU671,(1+$AK671/100)*AU671)))</f>
        <v>4.3330839201806715</v>
      </c>
      <c r="AW671" s="651">
        <f>SUM(AR671:AV671)</f>
        <v>19.699693790574244</v>
      </c>
      <c r="AX671" s="748">
        <f>AW671/I671*100</f>
        <v>16.319852365648451</v>
      </c>
      <c r="AY671" s="935">
        <v>0.84</v>
      </c>
      <c r="AZ671" s="873">
        <v>56.79</v>
      </c>
      <c r="BA671" s="873">
        <v>-14.91</v>
      </c>
      <c r="BB671" s="873">
        <v>5.6899999999999995</v>
      </c>
      <c r="BC671" s="873">
        <v>6.05</v>
      </c>
      <c r="BD671" s="908"/>
      <c r="BE671" s="624">
        <v>2005</v>
      </c>
      <c r="BF671" s="899">
        <f>IF(BE671&gt;2008,0,IF(BE671&gt;2001,1,IF(BE671&gt;1990,2,IF(BE671&gt;1980,3,IF(BE671&gt;1973,4,IF(BE671&gt;1970,5,IF(BE671&gt;1960,6,IF(BE671&gt;1958,7,IF(BE671&gt;1953,8,9)))))))))</f>
        <v>1</v>
      </c>
      <c r="BG671" s="883">
        <v>2</v>
      </c>
    </row>
    <row r="672" spans="1:59" s="864" customFormat="1" ht="12.75" customHeight="1" x14ac:dyDescent="0.2">
      <c r="A672" s="872" t="s">
        <v>1717</v>
      </c>
      <c r="B672" s="604" t="s">
        <v>1718</v>
      </c>
      <c r="C672" s="933" t="s">
        <v>108</v>
      </c>
      <c r="D672" s="933" t="s">
        <v>4334</v>
      </c>
      <c r="E672" s="733">
        <v>8</v>
      </c>
      <c r="F672" s="1158">
        <v>537</v>
      </c>
      <c r="G672" s="1158" t="s">
        <v>106</v>
      </c>
      <c r="H672" s="1158" t="s">
        <v>106</v>
      </c>
      <c r="I672" s="875">
        <v>19.05</v>
      </c>
      <c r="J672" s="651">
        <f>(M672/I672)*100</f>
        <v>4.1994750656167978</v>
      </c>
      <c r="K672" s="878">
        <v>0.2</v>
      </c>
      <c r="L672" s="888">
        <v>4</v>
      </c>
      <c r="M672" s="642">
        <f>K672*L672</f>
        <v>0.8</v>
      </c>
      <c r="N672" s="871" t="s">
        <v>513</v>
      </c>
      <c r="O672" s="734">
        <v>0.15</v>
      </c>
      <c r="P672" s="862">
        <v>43874</v>
      </c>
      <c r="Q672" s="862">
        <v>43889</v>
      </c>
      <c r="R672" s="642">
        <f>(K672-O672)/O672*100</f>
        <v>33.33333333333335</v>
      </c>
      <c r="S672" s="701">
        <f>IF(INDEX(Historical!$D$7:$D$1254,MATCH(B672,Historical!$B$7:$B$1278,0))=0,"n/a",(INDEX(Historical!$C$7:$C$1256,MATCH(B672,Historical!$B$7:$B$1278,0))/INDEX(Historical!$D$7:$D$1254,MATCH(B672,Historical!$B$7:$B$1278,0))-1)*100)</f>
        <v>15.384615384615374</v>
      </c>
      <c r="T672" s="701">
        <f>IF(INDEX(Historical!$F$7:$F$1247,MATCH(B672,Historical!$B$7:$B$1278,0))=0,"n/a",((INDEX(Historical!$C$7:$C$1256,MATCH(B672,Historical!$B$7:$B$1278,0))/INDEX(Historical!$F$7:$F$1247,MATCH(B672,Historical!$B$7:$B$1278,0)))^(1/3)-1)*100)</f>
        <v>20.843727005349997</v>
      </c>
      <c r="U672" s="701">
        <f>IF(INDEX(Historical!$H$7:$H$1247,MATCH(B672,Historical!$B$7:$B$1278,0))=0,"n/a",((INDEX(Historical!$C$7:$C$1256,MATCH(B672,Historical!$B$7:$B$1278,0))/INDEX(Historical!$H$7:$H$1247,MATCH(B672,Historical!$B$7:$B$1278,0)))^(1/5)-1)*100)</f>
        <v>27.22596365393921</v>
      </c>
      <c r="V672" s="701">
        <f>IF(INDEX(Historical!$O$7:$O$1247,MATCH(B672,Historical!$B$7:$B$1278,0))=0,"n/a",((INDEX(Historical!$C$7:$C$1256,MATCH(B672,Historical!$B$7:$B$1278,0))/INDEX(Historical!$O$7:$O$1247,MATCH(B672,Historical!$B$7:$B$1278,0)))^(1/10)-1)*100)</f>
        <v>6.8264891756308677</v>
      </c>
      <c r="W672" s="702">
        <f>IF(OR(U672&lt;=0,U672="n/a",V672&lt;=0,V672="n/a"),"n/a",U672/V672)</f>
        <v>3.9882819636087876</v>
      </c>
      <c r="X672" s="703">
        <f>IF(OR(AJ672&lt;=0,AJ672="n/a",U672&lt;=0,U672="n/a"),"n/a",U672/AJ672)</f>
        <v>0.9486398485693105</v>
      </c>
      <c r="Y672" s="661" t="s">
        <v>4153</v>
      </c>
      <c r="Z672" s="651">
        <f>IF(OR(AC672&lt;0.01,AC672="n/a"),"n/a",M672/AC672*100)</f>
        <v>27.874564459930312</v>
      </c>
      <c r="AA672" s="887">
        <f>IF(OR(AC672&lt;0.01,AC672="n/a"),"n/a",I672/AC672)</f>
        <v>6.6376306620209062</v>
      </c>
      <c r="AB672" s="888">
        <v>12</v>
      </c>
      <c r="AC672" s="866">
        <v>2.87</v>
      </c>
      <c r="AD672" s="866">
        <v>0.51</v>
      </c>
      <c r="AE672" s="866">
        <v>2.74</v>
      </c>
      <c r="AF672" s="866">
        <v>0.87</v>
      </c>
      <c r="AG672" s="866">
        <v>13.700000000000001</v>
      </c>
      <c r="AH672" s="866">
        <v>23.599999999999998</v>
      </c>
      <c r="AI672" s="866" t="s">
        <v>136</v>
      </c>
      <c r="AJ672" s="866">
        <v>28.7</v>
      </c>
      <c r="AK672" s="866">
        <v>13</v>
      </c>
      <c r="AL672" s="879">
        <v>154.69</v>
      </c>
      <c r="AM672" s="873">
        <v>13.94</v>
      </c>
      <c r="AN672" s="866">
        <v>0</v>
      </c>
      <c r="AO672" s="740">
        <f>IF(U672="n/a","n/a",IF(AA672&lt;0,"n/a",IF(AA672="n/a","n/a",J672+U672-AA672)))</f>
        <v>24.787808057535102</v>
      </c>
      <c r="AP672" s="741">
        <f>IF(U672="n/a","n/a",J672+U672)</f>
        <v>31.425438719556009</v>
      </c>
      <c r="AQ672" s="889">
        <f>IF(OR(AC672&lt;0.01,AF672="n/a"),"n/a",(I672/SQRT(22.5*AC672*(I672/AF672))-1)*100)</f>
        <v>-49.338865758373672</v>
      </c>
      <c r="AR672" s="651">
        <f>INDEX(Historical!$C$7:$C$1256,MATCH(B672,Historical!$B$7:$B$1278,0))*IF(AH672="n/a",1.03,IF(AH672&lt;0,1.01,IF(AH672&gt;10,1.1,(1+AH672/100))))</f>
        <v>0.66</v>
      </c>
      <c r="AS672" s="887">
        <f>IF($AI672="n/a",1.03*AR672,IF($AI672&lt;0,1.01*AR672,IF($AI672&gt;10,1.1*AR672,(1+$AI672/100)*AR672)))</f>
        <v>0.67980000000000007</v>
      </c>
      <c r="AT672" s="887">
        <f>IF($AK672="n/a",1.03*AS672,IF($AK672&lt;0,1.01*AS672,IF($AK672&gt;10,1.1*AS672,(1+$AK672/100)*AS672)))</f>
        <v>0.74778000000000011</v>
      </c>
      <c r="AU672" s="887">
        <f>IF($AK672="n/a",1.03*AT672,IF($AK672&lt;0,1.01*AT672,IF($AK672&gt;10,1.1*AT672,(1+$AK672/100)*AT672)))</f>
        <v>0.82255800000000023</v>
      </c>
      <c r="AV672" s="887">
        <f>IF($AK672="n/a",1.03*AU672,IF($AK672&lt;0,1.01*AU672,IF($AK672&gt;10,1.1*AU672,(1+$AK672/100)*AU672)))</f>
        <v>0.90481380000000033</v>
      </c>
      <c r="AW672" s="651">
        <f>SUM(AR672:AV672)</f>
        <v>3.8149518000000007</v>
      </c>
      <c r="AX672" s="748">
        <f>AW672/I672*100</f>
        <v>20.025993700787403</v>
      </c>
      <c r="AY672" s="935">
        <v>1.3</v>
      </c>
      <c r="AZ672" s="873">
        <v>40.07</v>
      </c>
      <c r="BA672" s="873">
        <v>-38.550000000000004</v>
      </c>
      <c r="BB672" s="873">
        <v>4.4400000000000004</v>
      </c>
      <c r="BC672" s="873">
        <v>-1.3</v>
      </c>
      <c r="BD672" s="908"/>
      <c r="BE672" s="624">
        <v>2013</v>
      </c>
      <c r="BF672" s="899">
        <f>IF(BE672&gt;2008,0,IF(BE672&gt;2001,1,IF(BE672&gt;1990,2,IF(BE672&gt;1980,3,IF(BE672&gt;1973,4,IF(BE672&gt;1970,5,IF(BE672&gt;1960,6,IF(BE672&gt;1958,7,IF(BE672&gt;1953,8,9)))))))))</f>
        <v>0</v>
      </c>
      <c r="BG672" s="883">
        <v>1.7999999999999998</v>
      </c>
    </row>
    <row r="673" spans="1:59" s="864" customFormat="1" ht="12.75" customHeight="1" x14ac:dyDescent="0.2">
      <c r="A673" s="864" t="s">
        <v>1723</v>
      </c>
      <c r="B673" s="604" t="s">
        <v>1724</v>
      </c>
      <c r="C673" s="933" t="s">
        <v>245</v>
      </c>
      <c r="D673" s="933" t="s">
        <v>4320</v>
      </c>
      <c r="E673" s="733">
        <v>11</v>
      </c>
      <c r="F673" s="1158">
        <v>320</v>
      </c>
      <c r="G673" s="1158" t="s">
        <v>106</v>
      </c>
      <c r="H673" s="1158" t="s">
        <v>106</v>
      </c>
      <c r="I673" s="875">
        <v>133.21</v>
      </c>
      <c r="J673" s="651">
        <f>(M673/I673)*100</f>
        <v>1.2011110277006232</v>
      </c>
      <c r="K673" s="878">
        <v>0.4</v>
      </c>
      <c r="L673" s="888">
        <v>4</v>
      </c>
      <c r="M673" s="642">
        <f>K673*L673</f>
        <v>1.6</v>
      </c>
      <c r="N673" s="871" t="s">
        <v>791</v>
      </c>
      <c r="O673" s="734">
        <v>0.35</v>
      </c>
      <c r="P673" s="862">
        <v>44064</v>
      </c>
      <c r="Q673" s="862">
        <v>44083</v>
      </c>
      <c r="R673" s="642">
        <f>(K673-O673)/O673*100</f>
        <v>14.285714285714299</v>
      </c>
      <c r="S673" s="701">
        <f>IF(INDEX(Historical!$D$7:$D$1254,MATCH(B673,Historical!$B$7:$B$1278,0))=0,"n/a",(INDEX(Historical!$C$7:$C$1256,MATCH(B673,Historical!$B$7:$B$1278,0))/INDEX(Historical!$D$7:$D$1254,MATCH(B673,Historical!$B$7:$B$1278,0))-1)*100)</f>
        <v>13.333333333333353</v>
      </c>
      <c r="T673" s="701">
        <f>IF(INDEX(Historical!$F$7:$F$1247,MATCH(B673,Historical!$B$7:$B$1278,0))=0,"n/a",((INDEX(Historical!$C$7:$C$1256,MATCH(B673,Historical!$B$7:$B$1278,0))/INDEX(Historical!$F$7:$F$1247,MATCH(B673,Historical!$B$7:$B$1278,0)))^(1/3)-1)*100)</f>
        <v>13.915728978525355</v>
      </c>
      <c r="U673" s="701">
        <f>IF(INDEX(Historical!$H$7:$H$1247,MATCH(B673,Historical!$B$7:$B$1278,0))=0,"n/a",((INDEX(Historical!$C$7:$C$1256,MATCH(B673,Historical!$B$7:$B$1278,0))/INDEX(Historical!$H$7:$H$1247,MATCH(B673,Historical!$B$7:$B$1278,0)))^(1/5)-1)*100)</f>
        <v>17.392895508213702</v>
      </c>
      <c r="V673" s="701" t="str">
        <f>IF(INDEX(Historical!$O$7:$O$1247,MATCH(B673,Historical!$B$7:$B$1278,0))=0,"n/a",((INDEX(Historical!$C$7:$C$1256,MATCH(B673,Historical!$B$7:$B$1278,0))/INDEX(Historical!$O$7:$O$1247,MATCH(B673,Historical!$B$7:$B$1278,0)))^(1/10)-1)*100)</f>
        <v>n/a</v>
      </c>
      <c r="W673" s="702" t="str">
        <f>IF(OR(U673&lt;=0,U673="n/a",V673&lt;=0,V673="n/a"),"n/a",U673/V673)</f>
        <v>n/a</v>
      </c>
      <c r="X673" s="703">
        <f>IF(OR(AJ673&lt;=0,AJ673="n/a",U673&lt;=0,U673="n/a"),"n/a",U673/AJ673)</f>
        <v>1.4615878578330843</v>
      </c>
      <c r="Y673" s="876"/>
      <c r="Z673" s="651">
        <f>IF(OR(AC673&lt;0.01,AC673="n/a"),"n/a",M673/AC673*100)</f>
        <v>24.844720496894411</v>
      </c>
      <c r="AA673" s="887">
        <f>IF(OR(AC673&lt;0.01,AC673="n/a"),"n/a",I673/AC673)</f>
        <v>20.684782608695652</v>
      </c>
      <c r="AB673" s="888">
        <v>12</v>
      </c>
      <c r="AC673" s="866">
        <v>6.44</v>
      </c>
      <c r="AD673" s="866">
        <v>1.36</v>
      </c>
      <c r="AE673" s="866">
        <v>1.53</v>
      </c>
      <c r="AF673" s="866">
        <v>8.26</v>
      </c>
      <c r="AG673" s="866">
        <v>46.7</v>
      </c>
      <c r="AH673" s="866">
        <v>8</v>
      </c>
      <c r="AI673" s="866">
        <v>-2.52</v>
      </c>
      <c r="AJ673" s="866">
        <v>11.899999999999999</v>
      </c>
      <c r="AK673" s="866">
        <v>15.160000000000002</v>
      </c>
      <c r="AL673" s="879">
        <v>15170</v>
      </c>
      <c r="AM673" s="873">
        <v>0.3</v>
      </c>
      <c r="AN673" s="866">
        <v>0.5</v>
      </c>
      <c r="AO673" s="740">
        <f>IF(U673="n/a","n/a",IF(AA673&lt;0,"n/a",IF(AA673="n/a","n/a",J673+U673-AA673)))</f>
        <v>-2.0907760727813276</v>
      </c>
      <c r="AP673" s="741">
        <f>IF(U673="n/a","n/a",J673+U673)</f>
        <v>18.594006535914325</v>
      </c>
      <c r="AQ673" s="889">
        <f>IF(OR(AC673&lt;0.01,AF673="n/a"),"n/a",(I673/SQRT(22.5*AC673*(I673/AF673))-1)*100)</f>
        <v>175.56511982778312</v>
      </c>
      <c r="AR673" s="651">
        <f>INDEX(Historical!$C$7:$C$1256,MATCH(B673,Historical!$B$7:$B$1278,0))*IF(AH673="n/a",1.03,IF(AH673&lt;0,1.01,IF(AH673&gt;10,1.1,(1+AH673/100))))</f>
        <v>1.4688000000000001</v>
      </c>
      <c r="AS673" s="887">
        <f>IF($AI673="n/a",1.03*AR673,IF($AI673&lt;0,1.01*AR673,IF($AI673&gt;10,1.1*AR673,(1+$AI673/100)*AR673)))</f>
        <v>1.4834880000000001</v>
      </c>
      <c r="AT673" s="887">
        <f>IF($AK673="n/a",1.03*AS673,IF($AK673&lt;0,1.01*AS673,IF($AK673&gt;10,1.1*AS673,(1+$AK673/100)*AS673)))</f>
        <v>1.6318368000000003</v>
      </c>
      <c r="AU673" s="887">
        <f>IF($AK673="n/a",1.03*AT673,IF($AK673&lt;0,1.01*AT673,IF($AK673&gt;10,1.1*AT673,(1+$AK673/100)*AT673)))</f>
        <v>1.7950204800000005</v>
      </c>
      <c r="AV673" s="887">
        <f>IF($AK673="n/a",1.03*AU673,IF($AK673&lt;0,1.01*AU673,IF($AK673&gt;10,1.1*AU673,(1+$AK673/100)*AU673)))</f>
        <v>1.9745225280000007</v>
      </c>
      <c r="AW673" s="651">
        <f>SUM(AR673:AV673)</f>
        <v>8.3536678080000026</v>
      </c>
      <c r="AX673" s="748">
        <f>AW673/I673*100</f>
        <v>6.2710515787103089</v>
      </c>
      <c r="AY673" s="935">
        <v>1</v>
      </c>
      <c r="AZ673" s="873">
        <v>108.5</v>
      </c>
      <c r="BA673" s="873">
        <v>-15.190000000000001</v>
      </c>
      <c r="BB673" s="873">
        <v>-7.59</v>
      </c>
      <c r="BC673" s="873">
        <v>12.07</v>
      </c>
      <c r="BD673" s="908"/>
      <c r="BE673" s="624">
        <v>2010</v>
      </c>
      <c r="BF673" s="899">
        <f>IF(BE673&gt;2008,0,IF(BE673&gt;2001,1,IF(BE673&gt;1990,2,IF(BE673&gt;1980,3,IF(BE673&gt;1973,4,IF(BE673&gt;1970,5,IF(BE673&gt;1960,6,IF(BE673&gt;1958,7,IF(BE673&gt;1953,8,9)))))))))</f>
        <v>0</v>
      </c>
      <c r="BG673" s="883">
        <v>12.2</v>
      </c>
    </row>
    <row r="674" spans="1:59" s="864" customFormat="1" x14ac:dyDescent="0.2">
      <c r="A674" s="872" t="s">
        <v>1737</v>
      </c>
      <c r="B674" s="604" t="s">
        <v>1738</v>
      </c>
      <c r="C674" s="933" t="s">
        <v>128</v>
      </c>
      <c r="D674" s="933" t="s">
        <v>4330</v>
      </c>
      <c r="E674" s="733">
        <v>8</v>
      </c>
      <c r="F674" s="1158">
        <v>539</v>
      </c>
      <c r="G674" s="1127" t="s">
        <v>37</v>
      </c>
      <c r="H674" s="1127" t="s">
        <v>115</v>
      </c>
      <c r="I674" s="875">
        <v>57.23</v>
      </c>
      <c r="J674" s="651">
        <f>(M674/I674)*100</f>
        <v>2.9355233269264374</v>
      </c>
      <c r="K674" s="878">
        <v>0.42</v>
      </c>
      <c r="L674" s="888">
        <v>4</v>
      </c>
      <c r="M674" s="642">
        <f>K674*L674</f>
        <v>1.68</v>
      </c>
      <c r="N674" s="871" t="s">
        <v>148</v>
      </c>
      <c r="O674" s="734">
        <v>0.375</v>
      </c>
      <c r="P674" s="862">
        <v>43887</v>
      </c>
      <c r="Q674" s="862">
        <v>43902</v>
      </c>
      <c r="R674" s="642">
        <f>(K674-O674)/O674*100</f>
        <v>11.999999999999995</v>
      </c>
      <c r="S674" s="701">
        <f>IF(INDEX(Historical!$D$7:$D$1254,MATCH(B674,Historical!$B$7:$B$1278,0))=0,"n/a",(INDEX(Historical!$C$7:$C$1256,MATCH(B674,Historical!$B$7:$B$1278,0))/INDEX(Historical!$D$7:$D$1254,MATCH(B674,Historical!$B$7:$B$1278,0))-1)*100)</f>
        <v>21.176470588235308</v>
      </c>
      <c r="T674" s="701">
        <f>IF(INDEX(Historical!$F$7:$F$1247,MATCH(B674,Historical!$B$7:$B$1278,0))=0,"n/a",((INDEX(Historical!$C$7:$C$1256,MATCH(B674,Historical!$B$7:$B$1278,0))/INDEX(Historical!$F$7:$F$1247,MATCH(B674,Historical!$B$7:$B$1278,0)))^(1/3)-1)*100)</f>
        <v>37.064739324659833</v>
      </c>
      <c r="U674" s="701">
        <f>IF(INDEX(Historical!$H$7:$H$1247,MATCH(B674,Historical!$B$7:$B$1278,0))=0,"n/a",((INDEX(Historical!$C$7:$C$1256,MATCH(B674,Historical!$B$7:$B$1278,0))/INDEX(Historical!$H$7:$H$1247,MATCH(B674,Historical!$B$7:$B$1278,0)))^(1/5)-1)*100)</f>
        <v>36.58689252730403</v>
      </c>
      <c r="V674" s="701">
        <f>IF(INDEX(Historical!$O$7:$O$1247,MATCH(B674,Historical!$B$7:$B$1278,0))=0,"n/a",((INDEX(Historical!$C$7:$C$1256,MATCH(B674,Historical!$B$7:$B$1278,0))/INDEX(Historical!$O$7:$O$1247,MATCH(B674,Historical!$B$7:$B$1278,0)))^(1/10)-1)*100)</f>
        <v>25.452941910440828</v>
      </c>
      <c r="W674" s="702">
        <f>IF(OR(U674&lt;=0,U674="n/a",V674&lt;=0,V674="n/a"),"n/a",U674/V674)</f>
        <v>1.4374327594837295</v>
      </c>
      <c r="X674" s="703">
        <f>IF(OR(AJ674&lt;=0,AJ674="n/a",U674&lt;=0,U674="n/a"),"n/a",U674/AJ674)</f>
        <v>1.9670372326507541</v>
      </c>
      <c r="Y674" s="877"/>
      <c r="Z674" s="651">
        <f>IF(OR(AC674&lt;0.01,AC674="n/a"),"n/a",M674/AC674*100)</f>
        <v>33.532934131736525</v>
      </c>
      <c r="AA674" s="887">
        <f>IF(OR(AC674&lt;0.01,AC674="n/a"),"n/a",I674/AC674)</f>
        <v>11.42315369261477</v>
      </c>
      <c r="AB674" s="888">
        <v>9</v>
      </c>
      <c r="AC674" s="866">
        <v>5.01</v>
      </c>
      <c r="AD674" s="866">
        <v>1.29</v>
      </c>
      <c r="AE674" s="866">
        <v>0.48</v>
      </c>
      <c r="AF674" s="866">
        <v>1.39</v>
      </c>
      <c r="AG674" s="866">
        <v>12.6</v>
      </c>
      <c r="AH674" s="866">
        <v>0.70000000000000007</v>
      </c>
      <c r="AI674" s="866">
        <v>16.38</v>
      </c>
      <c r="AJ674" s="866">
        <v>18.600000000000001</v>
      </c>
      <c r="AK674" s="866">
        <v>8.83</v>
      </c>
      <c r="AL674" s="879">
        <v>20630</v>
      </c>
      <c r="AM674" s="873">
        <v>0.1</v>
      </c>
      <c r="AN674" s="866">
        <v>0.81</v>
      </c>
      <c r="AO674" s="740">
        <f>IF(U674="n/a","n/a",IF(AA674&lt;0,"n/a",IF(AA674="n/a","n/a",J674+U674-AA674)))</f>
        <v>28.099262161615698</v>
      </c>
      <c r="AP674" s="741">
        <f>IF(U674="n/a","n/a",J674+U674)</f>
        <v>39.522415854230466</v>
      </c>
      <c r="AQ674" s="889">
        <f>IF(OR(AC674&lt;0.01,AF674="n/a"),"n/a",(I674/SQRT(22.5*AC674*(I674/AF674))-1)*100)</f>
        <v>-15.994223392450158</v>
      </c>
      <c r="AR674" s="651">
        <f>INDEX(Historical!$C$7:$C$1256,MATCH(B674,Historical!$B$7:$B$1278,0))*IF(AH674="n/a",1.03,IF(AH674&lt;0,1.01,IF(AH674&gt;10,1.1,(1+AH674/100))))</f>
        <v>1.5558149999999997</v>
      </c>
      <c r="AS674" s="887">
        <f>IF($AI674="n/a",1.03*AR674,IF($AI674&lt;0,1.01*AR674,IF($AI674&gt;10,1.1*AR674,(1+$AI674/100)*AR674)))</f>
        <v>1.7113964999999998</v>
      </c>
      <c r="AT674" s="887">
        <f>IF($AK674="n/a",1.03*AS674,IF($AK674&lt;0,1.01*AS674,IF($AK674&gt;10,1.1*AS674,(1+$AK674/100)*AS674)))</f>
        <v>1.8625128109499998</v>
      </c>
      <c r="AU674" s="887">
        <f>IF($AK674="n/a",1.03*AT674,IF($AK674&lt;0,1.01*AT674,IF($AK674&gt;10,1.1*AT674,(1+$AK674/100)*AT674)))</f>
        <v>2.0269726921568849</v>
      </c>
      <c r="AV674" s="887">
        <f>IF($AK674="n/a",1.03*AU674,IF($AK674&lt;0,1.01*AU674,IF($AK674&gt;10,1.1*AU674,(1+$AK674/100)*AU674)))</f>
        <v>2.205954380874338</v>
      </c>
      <c r="AW674" s="651">
        <f>SUM(AR674:AV674)</f>
        <v>9.3626513839812233</v>
      </c>
      <c r="AX674" s="748">
        <f>AW674/I674*100</f>
        <v>16.359691392593437</v>
      </c>
      <c r="AY674" s="935">
        <v>0.66</v>
      </c>
      <c r="AZ674" s="873">
        <v>34.44</v>
      </c>
      <c r="BA674" s="873">
        <v>-39.269999999999996</v>
      </c>
      <c r="BB674" s="873">
        <v>-5.64</v>
      </c>
      <c r="BC674" s="873">
        <v>-10.029999999999999</v>
      </c>
      <c r="BD674" s="908"/>
      <c r="BE674" s="624">
        <v>2013</v>
      </c>
      <c r="BF674" s="899">
        <f>IF(BE674&gt;2008,0,IF(BE674&gt;2001,1,IF(BE674&gt;1990,2,IF(BE674&gt;1980,3,IF(BE674&gt;1973,4,IF(BE674&gt;1970,5,IF(BE674&gt;1960,6,IF(BE674&gt;1958,7,IF(BE674&gt;1953,8,9)))))))))</f>
        <v>0</v>
      </c>
      <c r="BG674" s="883">
        <v>5.4</v>
      </c>
    </row>
    <row r="675" spans="1:59" s="864" customFormat="1" ht="12.75" customHeight="1" x14ac:dyDescent="0.2">
      <c r="A675" s="864" t="s">
        <v>1719</v>
      </c>
      <c r="B675" s="604" t="s">
        <v>1720</v>
      </c>
      <c r="C675" s="933" t="s">
        <v>112</v>
      </c>
      <c r="D675" s="933" t="s">
        <v>211</v>
      </c>
      <c r="E675" s="733">
        <v>11</v>
      </c>
      <c r="F675" s="1158">
        <v>293</v>
      </c>
      <c r="G675" s="1182" t="s">
        <v>37</v>
      </c>
      <c r="H675" s="1182" t="s">
        <v>115</v>
      </c>
      <c r="I675" s="875">
        <v>82.1</v>
      </c>
      <c r="J675" s="651">
        <f>(M675/I675)*100</f>
        <v>1.2180267965895251</v>
      </c>
      <c r="K675" s="878">
        <v>0.25</v>
      </c>
      <c r="L675" s="888">
        <v>4</v>
      </c>
      <c r="M675" s="642">
        <f>K675*L675</f>
        <v>1</v>
      </c>
      <c r="N675" s="871" t="s">
        <v>127</v>
      </c>
      <c r="O675" s="734">
        <v>0.22500000000000001</v>
      </c>
      <c r="P675" s="619">
        <v>43822</v>
      </c>
      <c r="Q675" s="619">
        <v>43838</v>
      </c>
      <c r="R675" s="642">
        <f>(K675-O675)/O675*100</f>
        <v>11.111111111111107</v>
      </c>
      <c r="S675" s="701">
        <f>IF(INDEX(Historical!$D$7:$D$1254,MATCH(B675,Historical!$B$7:$B$1278,0))=0,"n/a",(INDEX(Historical!$C$7:$C$1256,MATCH(B675,Historical!$B$7:$B$1278,0))/INDEX(Historical!$D$7:$D$1254,MATCH(B675,Historical!$B$7:$B$1278,0))-1)*100)</f>
        <v>12.5</v>
      </c>
      <c r="T675" s="701">
        <f>IF(INDEX(Historical!$F$7:$F$1247,MATCH(B675,Historical!$B$7:$B$1278,0))=0,"n/a",((INDEX(Historical!$C$7:$C$1256,MATCH(B675,Historical!$B$7:$B$1278,0))/INDEX(Historical!$F$7:$F$1247,MATCH(B675,Historical!$B$7:$B$1278,0)))^(1/3)-1)*100)</f>
        <v>14.471424255333186</v>
      </c>
      <c r="U675" s="701">
        <f>IF(INDEX(Historical!$H$7:$H$1247,MATCH(B675,Historical!$B$7:$B$1278,0))=0,"n/a",((INDEX(Historical!$C$7:$C$1256,MATCH(B675,Historical!$B$7:$B$1278,0))/INDEX(Historical!$H$7:$H$1247,MATCH(B675,Historical!$B$7:$B$1278,0)))^(1/5)-1)*100)</f>
        <v>17.607902252467355</v>
      </c>
      <c r="V675" s="701">
        <f>IF(INDEX(Historical!$O$7:$O$1247,MATCH(B675,Historical!$B$7:$B$1278,0))=0,"n/a",((INDEX(Historical!$C$7:$C$1256,MATCH(B675,Historical!$B$7:$B$1278,0))/INDEX(Historical!$O$7:$O$1247,MATCH(B675,Historical!$B$7:$B$1278,0)))^(1/10)-1)*100)</f>
        <v>19.623119885131544</v>
      </c>
      <c r="W675" s="702">
        <f>IF(OR(U675&lt;=0,U675="n/a",V675&lt;=0,V675="n/a"),"n/a",U675/V675)</f>
        <v>0.89730391270803367</v>
      </c>
      <c r="X675" s="703">
        <f>IF(OR(AJ675&lt;=0,AJ675="n/a",U675&lt;=0,U675="n/a"),"n/a",U675/AJ675)</f>
        <v>1.6154038763731517</v>
      </c>
      <c r="Y675" s="661"/>
      <c r="Z675" s="651">
        <f>IF(OR(AC675&lt;0.01,AC675="n/a"),"n/a",M675/AC675*100)</f>
        <v>36.630036630036628</v>
      </c>
      <c r="AA675" s="887">
        <f>IF(OR(AC675&lt;0.01,AC675="n/a"),"n/a",I675/AC675)</f>
        <v>30.073260073260073</v>
      </c>
      <c r="AB675" s="888">
        <v>10</v>
      </c>
      <c r="AC675" s="866">
        <v>2.73</v>
      </c>
      <c r="AD675" s="866">
        <v>1.55</v>
      </c>
      <c r="AE675" s="866">
        <v>2.68</v>
      </c>
      <c r="AF675" s="866">
        <v>8.39</v>
      </c>
      <c r="AG675" s="866">
        <v>31</v>
      </c>
      <c r="AH675" s="866">
        <v>-9.9</v>
      </c>
      <c r="AI675" s="866">
        <v>16.739999999999998</v>
      </c>
      <c r="AJ675" s="866">
        <v>10.9</v>
      </c>
      <c r="AK675" s="866">
        <v>19.5</v>
      </c>
      <c r="AL675" s="879">
        <v>8770</v>
      </c>
      <c r="AM675" s="873">
        <v>0.1</v>
      </c>
      <c r="AN675" s="866">
        <v>0.85</v>
      </c>
      <c r="AO675" s="740">
        <f>IF(U675="n/a","n/a",IF(AA675&lt;0,"n/a",IF(AA675="n/a","n/a",J675+U675-AA675)))</f>
        <v>-11.247331024203191</v>
      </c>
      <c r="AP675" s="741">
        <f>IF(U675="n/a","n/a",J675+U675)</f>
        <v>18.825929049056882</v>
      </c>
      <c r="AQ675" s="889">
        <f>IF(OR(AC675&lt;0.01,AF675="n/a"),"n/a",(I675/SQRT(22.5*AC675*(I675/AF675))-1)*100)</f>
        <v>234.87287937342037</v>
      </c>
      <c r="AR675" s="651">
        <f>INDEX(Historical!$C$7:$C$1256,MATCH(B675,Historical!$B$7:$B$1278,0))*IF(AH675="n/a",1.03,IF(AH675&lt;0,1.01,IF(AH675&gt;10,1.1,(1+AH675/100))))</f>
        <v>0.90900000000000003</v>
      </c>
      <c r="AS675" s="887">
        <f>IF($AI675="n/a",1.03*AR675,IF($AI675&lt;0,1.01*AR675,IF($AI675&gt;10,1.1*AR675,(1+$AI675/100)*AR675)))</f>
        <v>0.99990000000000012</v>
      </c>
      <c r="AT675" s="887">
        <f>IF($AK675="n/a",1.03*AS675,IF($AK675&lt;0,1.01*AS675,IF($AK675&gt;10,1.1*AS675,(1+$AK675/100)*AS675)))</f>
        <v>1.0998900000000003</v>
      </c>
      <c r="AU675" s="887">
        <f>IF($AK675="n/a",1.03*AT675,IF($AK675&lt;0,1.01*AT675,IF($AK675&gt;10,1.1*AT675,(1+$AK675/100)*AT675)))</f>
        <v>1.2098790000000004</v>
      </c>
      <c r="AV675" s="887">
        <f>IF($AK675="n/a",1.03*AU675,IF($AK675&lt;0,1.01*AU675,IF($AK675&gt;10,1.1*AU675,(1+$AK675/100)*AU675)))</f>
        <v>1.3308669000000004</v>
      </c>
      <c r="AW675" s="651">
        <f>SUM(AR675:AV675)</f>
        <v>5.5495359000000004</v>
      </c>
      <c r="AX675" s="748">
        <f>AW675/I675*100</f>
        <v>6.759483434835567</v>
      </c>
      <c r="AY675" s="935">
        <v>0.72</v>
      </c>
      <c r="AZ675" s="873">
        <v>57.67</v>
      </c>
      <c r="BA675" s="873">
        <v>-7.71</v>
      </c>
      <c r="BB675" s="873">
        <v>-0.18</v>
      </c>
      <c r="BC675" s="873">
        <v>12.41</v>
      </c>
      <c r="BD675" s="908"/>
      <c r="BE675" s="624">
        <v>2010</v>
      </c>
      <c r="BF675" s="899">
        <f>IF(BE675&gt;2008,0,IF(BE675&gt;2001,1,IF(BE675&gt;1990,2,IF(BE675&gt;1980,3,IF(BE675&gt;1973,4,IF(BE675&gt;1970,5,IF(BE675&gt;1960,6,IF(BE675&gt;1958,7,IF(BE675&gt;1953,8,9)))))))))</f>
        <v>0</v>
      </c>
      <c r="BG675" s="883">
        <v>11.3</v>
      </c>
    </row>
    <row r="676" spans="1:59" s="864" customFormat="1" ht="12.75" customHeight="1" x14ac:dyDescent="0.2">
      <c r="A676" s="882" t="s">
        <v>4098</v>
      </c>
      <c r="B676" s="604" t="s">
        <v>4099</v>
      </c>
      <c r="C676" s="933" t="s">
        <v>4196</v>
      </c>
      <c r="D676" s="933" t="s">
        <v>4328</v>
      </c>
      <c r="E676" s="733">
        <v>6</v>
      </c>
      <c r="F676" s="1158">
        <v>705</v>
      </c>
      <c r="G676" s="1138" t="s">
        <v>106</v>
      </c>
      <c r="H676" s="1138" t="s">
        <v>106</v>
      </c>
      <c r="I676" s="875">
        <v>54.78</v>
      </c>
      <c r="J676" s="651">
        <f>(M676/I676)*100</f>
        <v>1.4603870025556773</v>
      </c>
      <c r="K676" s="878">
        <v>0.4</v>
      </c>
      <c r="L676" s="888">
        <v>2</v>
      </c>
      <c r="M676" s="642">
        <f>K676*L676</f>
        <v>0.8</v>
      </c>
      <c r="N676" s="871" t="s">
        <v>4429</v>
      </c>
      <c r="O676" s="734">
        <v>0.34</v>
      </c>
      <c r="P676" s="862">
        <v>44117</v>
      </c>
      <c r="Q676" s="862">
        <v>44133</v>
      </c>
      <c r="R676" s="642">
        <f>(K676-O676)/O676*100</f>
        <v>17.647058823529409</v>
      </c>
      <c r="S676" s="701">
        <f>IF(INDEX(Historical!$D$7:$D$1254,MATCH(B676,Historical!$B$7:$B$1278,0))=0,"n/a",(INDEX(Historical!$C$7:$C$1256,MATCH(B676,Historical!$B$7:$B$1278,0))/INDEX(Historical!$D$7:$D$1254,MATCH(B676,Historical!$B$7:$B$1278,0))-1)*100)</f>
        <v>12.72727272727272</v>
      </c>
      <c r="T676" s="701">
        <f>IF(INDEX(Historical!$F$7:$F$1247,MATCH(B676,Historical!$B$7:$B$1278,0))=0,"n/a",((INDEX(Historical!$C$7:$C$1256,MATCH(B676,Historical!$B$7:$B$1278,0))/INDEX(Historical!$F$7:$F$1247,MATCH(B676,Historical!$B$7:$B$1278,0)))^(1/3)-1)*100)</f>
        <v>17.21332523666721</v>
      </c>
      <c r="U676" s="701" t="str">
        <f>IF(INDEX(Historical!$H$7:$H$1247,MATCH(B676,Historical!$B$7:$B$1278,0))=0,"n/a",((INDEX(Historical!$C$7:$C$1256,MATCH(B676,Historical!$B$7:$B$1278,0))/INDEX(Historical!$H$7:$H$1247,MATCH(B676,Historical!$B$7:$B$1278,0)))^(1/5)-1)*100)</f>
        <v>n/a</v>
      </c>
      <c r="V676" s="701" t="str">
        <f>IF(INDEX(Historical!$O$7:$O$1247,MATCH(B676,Historical!$B$7:$B$1278,0))=0,"n/a",((INDEX(Historical!$C$7:$C$1256,MATCH(B676,Historical!$B$7:$B$1278,0))/INDEX(Historical!$O$7:$O$1247,MATCH(B676,Historical!$B$7:$B$1278,0)))^(1/10)-1)*100)</f>
        <v>n/a</v>
      </c>
      <c r="W676" s="702" t="str">
        <f>IF(OR(U676&lt;=0,U676="n/a",V676&lt;=0,V676="n/a"),"n/a",U676/V676)</f>
        <v>n/a</v>
      </c>
      <c r="X676" s="703" t="str">
        <f>IF(OR(AJ676&lt;=0,AJ676="n/a",U676&lt;=0,U676="n/a"),"n/a",U676/AJ676)</f>
        <v>n/a</v>
      </c>
      <c r="Y676" s="877"/>
      <c r="Z676" s="651">
        <f>IF(OR(AC676&lt;0.01,AC676="n/a"),"n/a",M676/AC676*100)</f>
        <v>37.735849056603776</v>
      </c>
      <c r="AA676" s="887">
        <f>IF(OR(AC676&lt;0.01,AC676="n/a"),"n/a",I676/AC676)</f>
        <v>25.839622641509433</v>
      </c>
      <c r="AB676" s="888">
        <v>12</v>
      </c>
      <c r="AC676" s="866">
        <v>2.12</v>
      </c>
      <c r="AD676" s="866">
        <v>2.72</v>
      </c>
      <c r="AE676" s="866">
        <v>1.46</v>
      </c>
      <c r="AF676" s="866">
        <v>5.86</v>
      </c>
      <c r="AG676" s="866">
        <v>24.5</v>
      </c>
      <c r="AH676" s="866">
        <v>113.7</v>
      </c>
      <c r="AI676" s="866">
        <v>-1.21</v>
      </c>
      <c r="AJ676" s="866">
        <v>2.7</v>
      </c>
      <c r="AK676" s="866">
        <v>9.5</v>
      </c>
      <c r="AL676" s="879">
        <v>2550</v>
      </c>
      <c r="AM676" s="873">
        <v>1.0999999999999999</v>
      </c>
      <c r="AN676" s="866">
        <v>1.64</v>
      </c>
      <c r="AO676" s="740" t="str">
        <f>IF(U676="n/a","n/a",IF(AA676&lt;0,"n/a",IF(AA676="n/a","n/a",J676+U676-AA676)))</f>
        <v>n/a</v>
      </c>
      <c r="AP676" s="741" t="str">
        <f>IF(U676="n/a","n/a",J676+U676)</f>
        <v>n/a</v>
      </c>
      <c r="AQ676" s="889">
        <f>IF(OR(AC676&lt;0.01,AF676="n/a"),"n/a",(I676/SQRT(22.5*AC676*(I676/AF676))-1)*100)</f>
        <v>159.41831399348069</v>
      </c>
      <c r="AR676" s="651">
        <f>INDEX(Historical!$C$7:$C$1256,MATCH(B676,Historical!$B$7:$B$1278,0))*IF(AH676="n/a",1.03,IF(AH676&lt;0,1.01,IF(AH676&gt;10,1.1,(1+AH676/100))))</f>
        <v>0.68200000000000005</v>
      </c>
      <c r="AS676" s="887">
        <f>IF($AI676="n/a",1.03*AR676,IF($AI676&lt;0,1.01*AR676,IF($AI676&gt;10,1.1*AR676,(1+$AI676/100)*AR676)))</f>
        <v>0.6888200000000001</v>
      </c>
      <c r="AT676" s="887">
        <f>IF($AK676="n/a",1.03*AS676,IF($AK676&lt;0,1.01*AS676,IF($AK676&gt;10,1.1*AS676,(1+$AK676/100)*AS676)))</f>
        <v>0.75425790000000004</v>
      </c>
      <c r="AU676" s="887">
        <f>IF($AK676="n/a",1.03*AT676,IF($AK676&lt;0,1.01*AT676,IF($AK676&gt;10,1.1*AT676,(1+$AK676/100)*AT676)))</f>
        <v>0.82591240050000003</v>
      </c>
      <c r="AV676" s="887">
        <f>IF($AK676="n/a",1.03*AU676,IF($AK676&lt;0,1.01*AU676,IF($AK676&gt;10,1.1*AU676,(1+$AK676/100)*AU676)))</f>
        <v>0.90437407854749996</v>
      </c>
      <c r="AW676" s="651">
        <f>SUM(AR676:AV676)</f>
        <v>3.8553643790474998</v>
      </c>
      <c r="AX676" s="748">
        <f>AW676/I676*100</f>
        <v>7.0379050365963858</v>
      </c>
      <c r="AY676" s="935">
        <v>0.66</v>
      </c>
      <c r="AZ676" s="873">
        <v>108.45</v>
      </c>
      <c r="BA676" s="873">
        <v>-10.979999999999999</v>
      </c>
      <c r="BB676" s="873">
        <v>-2.97</v>
      </c>
      <c r="BC676" s="873">
        <v>20.39</v>
      </c>
      <c r="BD676" s="908"/>
      <c r="BE676" s="624">
        <v>2015</v>
      </c>
      <c r="BF676" s="899">
        <f>IF(BE676&gt;2008,0,IF(BE676&gt;2001,1,IF(BE676&gt;1990,2,IF(BE676&gt;1980,3,IF(BE676&gt;1973,4,IF(BE676&gt;1970,5,IF(BE676&gt;1960,6,IF(BE676&gt;1958,7,IF(BE676&gt;1953,8,9)))))))))</f>
        <v>0</v>
      </c>
      <c r="BG676" s="883">
        <v>6.5</v>
      </c>
    </row>
    <row r="677" spans="1:59" s="864" customFormat="1" ht="12.75" customHeight="1" x14ac:dyDescent="0.2">
      <c r="A677" s="704" t="s">
        <v>3910</v>
      </c>
      <c r="B677" s="1007" t="s">
        <v>3911</v>
      </c>
      <c r="C677" s="933" t="s">
        <v>112</v>
      </c>
      <c r="D677" s="933" t="s">
        <v>4325</v>
      </c>
      <c r="E677" s="733">
        <v>7</v>
      </c>
      <c r="F677" s="1158">
        <v>635</v>
      </c>
      <c r="G677" s="1155" t="s">
        <v>106</v>
      </c>
      <c r="H677" s="1155" t="s">
        <v>106</v>
      </c>
      <c r="I677" s="884">
        <v>100.91</v>
      </c>
      <c r="J677" s="651">
        <f>(M677/I677)*100</f>
        <v>0.67386780299276594</v>
      </c>
      <c r="K677" s="864">
        <v>0.17</v>
      </c>
      <c r="L677" s="1182">
        <v>4</v>
      </c>
      <c r="M677" s="642">
        <f>K677*L677</f>
        <v>0.68</v>
      </c>
      <c r="N677" s="1182" t="s">
        <v>107</v>
      </c>
      <c r="O677" s="604">
        <v>0.15</v>
      </c>
      <c r="P677" s="633">
        <v>43963</v>
      </c>
      <c r="Q677" s="633">
        <v>43980</v>
      </c>
      <c r="R677" s="642">
        <f>(K677-O677)/O677*100</f>
        <v>13.333333333333346</v>
      </c>
      <c r="S677" s="701">
        <f>IF(INDEX(Historical!$D$7:$D$1254,MATCH(B677,Historical!$B$7:$B$1278,0))=0,"n/a",(INDEX(Historical!$C$7:$C$1256,MATCH(B677,Historical!$B$7:$B$1278,0))/INDEX(Historical!$D$7:$D$1254,MATCH(B677,Historical!$B$7:$B$1278,0))-1)*100)</f>
        <v>23.913043478260843</v>
      </c>
      <c r="T677" s="701">
        <f>IF(INDEX(Historical!$F$7:$F$1247,MATCH(B677,Historical!$B$7:$B$1278,0))=0,"n/a",((INDEX(Historical!$C$7:$C$1256,MATCH(B677,Historical!$B$7:$B$1278,0))/INDEX(Historical!$F$7:$F$1247,MATCH(B677,Historical!$B$7:$B$1278,0)))^(1/3)-1)*100)</f>
        <v>17.652800840192207</v>
      </c>
      <c r="U677" s="701">
        <f>IF(INDEX(Historical!$H$7:$H$1247,MATCH(B677,Historical!$B$7:$B$1278,0))=0,"n/a",((INDEX(Historical!$C$7:$C$1256,MATCH(B677,Historical!$B$7:$B$1278,0))/INDEX(Historical!$H$7:$H$1247,MATCH(B677,Historical!$B$7:$B$1278,0)))^(1/5)-1)*100)</f>
        <v>22.104343283362393</v>
      </c>
      <c r="V677" s="701" t="str">
        <f>IF(INDEX(Historical!$O$7:$O$1247,MATCH(B677,Historical!$B$7:$B$1278,0))=0,"n/a",((INDEX(Historical!$C$7:$C$1256,MATCH(B677,Historical!$B$7:$B$1278,0))/INDEX(Historical!$O$7:$O$1247,MATCH(B677,Historical!$B$7:$B$1278,0)))^(1/10)-1)*100)</f>
        <v>n/a</v>
      </c>
      <c r="W677" s="702" t="str">
        <f>IF(OR(U677&lt;=0,U677="n/a",V677&lt;=0,V677="n/a"),"n/a",U677/V677)</f>
        <v>n/a</v>
      </c>
      <c r="X677" s="703">
        <f>IF(OR(AJ677&lt;=0,AJ677="n/a",U677&lt;=0,U677="n/a"),"n/a",U677/AJ677)</f>
        <v>2.0279214021433387</v>
      </c>
      <c r="Y677" s="652"/>
      <c r="Z677" s="651">
        <f>IF(OR(AC677&lt;0.01,AC677="n/a"),"n/a",M677/AC677*100)</f>
        <v>26.666666666666671</v>
      </c>
      <c r="AA677" s="887">
        <f>IF(OR(AC677&lt;0.01,AC677="n/a"),"n/a",I677/AC677)</f>
        <v>39.572549019607841</v>
      </c>
      <c r="AB677" s="888">
        <v>9</v>
      </c>
      <c r="AC677" s="883">
        <v>2.5499999999999998</v>
      </c>
      <c r="AD677" s="883">
        <v>2.64</v>
      </c>
      <c r="AE677" s="866">
        <v>2.25</v>
      </c>
      <c r="AF677" s="866">
        <v>5.49</v>
      </c>
      <c r="AG677" s="866">
        <v>14.2</v>
      </c>
      <c r="AH677" s="866">
        <v>29.2</v>
      </c>
      <c r="AI677" s="866">
        <v>7.3</v>
      </c>
      <c r="AJ677" s="681">
        <v>10.9</v>
      </c>
      <c r="AK677" s="681">
        <v>15</v>
      </c>
      <c r="AL677" s="883">
        <v>5380</v>
      </c>
      <c r="AM677" s="883">
        <v>1.2</v>
      </c>
      <c r="AN677" s="883">
        <v>0.28000000000000003</v>
      </c>
      <c r="AO677" s="740">
        <f>IF(U677="n/a","n/a",IF(AA677&lt;0,"n/a",IF(AA677="n/a","n/a",J677+U677-AA677)))</f>
        <v>-16.794337933252681</v>
      </c>
      <c r="AP677" s="741">
        <f>IF(U677="n/a","n/a",J677+U677)</f>
        <v>22.77821108635516</v>
      </c>
      <c r="AQ677" s="889">
        <f>IF(OR(AC677&lt;0.01,AF677="n/a"),"n/a",(I677/SQRT(22.5*AC677*(I677/AF677))-1)*100)</f>
        <v>210.73625409315073</v>
      </c>
      <c r="AR677" s="651">
        <f>INDEX(Historical!$C$7:$C$1256,MATCH(B677,Historical!$B$7:$B$1278,0))*IF(AH677="n/a",1.03,IF(AH677&lt;0,1.01,IF(AH677&gt;10,1.1,(1+AH677/100))))</f>
        <v>0.627</v>
      </c>
      <c r="AS677" s="887">
        <f>IF($AI677="n/a",1.03*AR677,IF($AI677&lt;0,1.01*AR677,IF($AI677&gt;10,1.1*AR677,(1+$AI677/100)*AR677)))</f>
        <v>0.67277100000000001</v>
      </c>
      <c r="AT677" s="887">
        <f>IF($AK677="n/a",1.03*AS677,IF($AK677&lt;0,1.01*AS677,IF($AK677&gt;10,1.1*AS677,(1+$AK677/100)*AS677)))</f>
        <v>0.7400481000000001</v>
      </c>
      <c r="AU677" s="887">
        <f>IF($AK677="n/a",1.03*AT677,IF($AK677&lt;0,1.01*AT677,IF($AK677&gt;10,1.1*AT677,(1+$AK677/100)*AT677)))</f>
        <v>0.81405291000000013</v>
      </c>
      <c r="AV677" s="887">
        <f>IF($AK677="n/a",1.03*AU677,IF($AK677&lt;0,1.01*AU677,IF($AK677&gt;10,1.1*AU677,(1+$AK677/100)*AU677)))</f>
        <v>0.89545820100000018</v>
      </c>
      <c r="AW677" s="651">
        <f>SUM(AR677:AV677)</f>
        <v>3.7493302110000002</v>
      </c>
      <c r="AX677" s="748">
        <f>AW677/I677*100</f>
        <v>3.7155189882073136</v>
      </c>
      <c r="AY677" s="729">
        <v>0.84</v>
      </c>
      <c r="AZ677" s="866">
        <v>58.64</v>
      </c>
      <c r="BA677" s="866">
        <v>-10.35</v>
      </c>
      <c r="BB677" s="866">
        <v>3.8899999999999997</v>
      </c>
      <c r="BC677" s="866">
        <v>18.27</v>
      </c>
      <c r="BD677" s="908"/>
      <c r="BE677" s="624">
        <v>2014</v>
      </c>
      <c r="BF677" s="899">
        <f>IF(BE677&gt;2008,0,IF(BE677&gt;2001,1,IF(BE677&gt;1990,2,IF(BE677&gt;1980,3,IF(BE677&gt;1973,4,IF(BE677&gt;1970,5,IF(BE677&gt;1960,6,IF(BE677&gt;1958,7,IF(BE677&gt;1953,8,9)))))))))</f>
        <v>0</v>
      </c>
      <c r="BG677" s="883">
        <v>6.2</v>
      </c>
    </row>
    <row r="678" spans="1:59" s="864" customFormat="1" ht="12.75" customHeight="1" x14ac:dyDescent="0.2">
      <c r="A678" s="872" t="s">
        <v>808</v>
      </c>
      <c r="B678" s="604" t="s">
        <v>809</v>
      </c>
      <c r="C678" s="933" t="s">
        <v>4196</v>
      </c>
      <c r="D678" s="933" t="s">
        <v>4329</v>
      </c>
      <c r="E678" s="733">
        <v>17</v>
      </c>
      <c r="F678" s="1158">
        <v>221</v>
      </c>
      <c r="G678" s="1158" t="s">
        <v>37</v>
      </c>
      <c r="H678" s="1158" t="s">
        <v>115</v>
      </c>
      <c r="I678" s="875">
        <v>144.59</v>
      </c>
      <c r="J678" s="651">
        <f>(M678/I678)*100</f>
        <v>2.8217719067708695</v>
      </c>
      <c r="K678" s="878">
        <v>1.02</v>
      </c>
      <c r="L678" s="888">
        <v>4</v>
      </c>
      <c r="M678" s="642">
        <f>K678*L678</f>
        <v>4.08</v>
      </c>
      <c r="N678" s="871" t="s">
        <v>810</v>
      </c>
      <c r="O678" s="734">
        <v>0.9</v>
      </c>
      <c r="P678" s="862">
        <v>44133</v>
      </c>
      <c r="Q678" s="862">
        <v>44151</v>
      </c>
      <c r="R678" s="642">
        <f>(K678-O678)/O678*100</f>
        <v>13.333333333333334</v>
      </c>
      <c r="S678" s="701">
        <f>IF(INDEX(Historical!$D$7:$D$1254,MATCH(B678,Historical!$B$7:$B$1278,0))=0,"n/a",(INDEX(Historical!$C$7:$C$1256,MATCH(B678,Historical!$B$7:$B$1278,0))/INDEX(Historical!$D$7:$D$1254,MATCH(B678,Historical!$B$7:$B$1278,0))-1)*100)</f>
        <v>22.05323193916351</v>
      </c>
      <c r="T678" s="701">
        <f>IF(INDEX(Historical!$F$7:$F$1247,MATCH(B678,Historical!$B$7:$B$1278,0))=0,"n/a",((INDEX(Historical!$C$7:$C$1256,MATCH(B678,Historical!$B$7:$B$1278,0))/INDEX(Historical!$F$7:$F$1247,MATCH(B678,Historical!$B$7:$B$1278,0)))^(1/3)-1)*100)</f>
        <v>25.089366987415286</v>
      </c>
      <c r="U678" s="701">
        <f>IF(INDEX(Historical!$H$7:$H$1247,MATCH(B678,Historical!$B$7:$B$1278,0))=0,"n/a",((INDEX(Historical!$C$7:$C$1256,MATCH(B678,Historical!$B$7:$B$1278,0))/INDEX(Historical!$H$7:$H$1247,MATCH(B678,Historical!$B$7:$B$1278,0)))^(1/5)-1)*100)</f>
        <v>20.953006907237672</v>
      </c>
      <c r="V678" s="701">
        <f>IF(INDEX(Historical!$O$7:$O$1247,MATCH(B678,Historical!$B$7:$B$1278,0))=0,"n/a",((INDEX(Historical!$C$7:$C$1256,MATCH(B678,Historical!$B$7:$B$1278,0))/INDEX(Historical!$O$7:$O$1247,MATCH(B678,Historical!$B$7:$B$1278,0)))^(1/10)-1)*100)</f>
        <v>21.710837786073167</v>
      </c>
      <c r="W678" s="702">
        <f>IF(OR(U678&lt;=0,U678="n/a",V678&lt;=0,V678="n/a"),"n/a",U678/V678)</f>
        <v>0.96509435120363618</v>
      </c>
      <c r="X678" s="703">
        <f>IF(OR(AJ678&lt;=0,AJ678="n/a",U678&lt;=0,U678="n/a"),"n/a",U678/AJ678)</f>
        <v>1.3694775756364492</v>
      </c>
      <c r="Y678" s="877"/>
      <c r="Z678" s="651">
        <f>IF(OR(AC678&lt;0.01,AC678="n/a"),"n/a",M678/AC678*100)</f>
        <v>77.126654064272216</v>
      </c>
      <c r="AA678" s="887">
        <f>IF(OR(AC678&lt;0.01,AC678="n/a"),"n/a",I678/AC678)</f>
        <v>27.332703213610586</v>
      </c>
      <c r="AB678" s="888">
        <v>12</v>
      </c>
      <c r="AC678" s="866">
        <v>5.29</v>
      </c>
      <c r="AD678" s="866">
        <v>2.73</v>
      </c>
      <c r="AE678" s="866">
        <v>9.5500000000000007</v>
      </c>
      <c r="AF678" s="866">
        <v>15.92</v>
      </c>
      <c r="AG678" s="866">
        <v>60.699999999999996</v>
      </c>
      <c r="AH678" s="866">
        <v>-5.6000000000000005</v>
      </c>
      <c r="AI678" s="866">
        <v>5.72</v>
      </c>
      <c r="AJ678" s="866">
        <v>15.299999999999999</v>
      </c>
      <c r="AK678" s="866">
        <v>10</v>
      </c>
      <c r="AL678" s="879">
        <v>131140</v>
      </c>
      <c r="AM678" s="873">
        <v>0.24</v>
      </c>
      <c r="AN678" s="866">
        <v>0.82</v>
      </c>
      <c r="AO678" s="740">
        <f>IF(U678="n/a","n/a",IF(AA678&lt;0,"n/a",IF(AA678="n/a","n/a",J678+U678-AA678)))</f>
        <v>-3.5579243996020438</v>
      </c>
      <c r="AP678" s="741">
        <f>IF(U678="n/a","n/a",J678+U678)</f>
        <v>23.774778814008542</v>
      </c>
      <c r="AQ678" s="889">
        <f>IF(OR(AC678&lt;0.01,AF678="n/a"),"n/a",(I678/SQRT(22.5*AC678*(I678/AF678))-1)*100)</f>
        <v>339.76591508598483</v>
      </c>
      <c r="AR678" s="651">
        <f>INDEX(Historical!$C$7:$C$1256,MATCH(B678,Historical!$B$7:$B$1278,0))*IF(AH678="n/a",1.03,IF(AH678&lt;0,1.01,IF(AH678&gt;10,1.1,(1+AH678/100))))</f>
        <v>3.2421000000000002</v>
      </c>
      <c r="AS678" s="887">
        <f>IF($AI678="n/a",1.03*AR678,IF($AI678&lt;0,1.01*AR678,IF($AI678&gt;10,1.1*AR678,(1+$AI678/100)*AR678)))</f>
        <v>3.42754812</v>
      </c>
      <c r="AT678" s="887">
        <f>IF($AK678="n/a",1.03*AS678,IF($AK678&lt;0,1.01*AS678,IF($AK678&gt;10,1.1*AS678,(1+$AK678/100)*AS678)))</f>
        <v>3.7703029320000003</v>
      </c>
      <c r="AU678" s="887">
        <f>IF($AK678="n/a",1.03*AT678,IF($AK678&lt;0,1.01*AT678,IF($AK678&gt;10,1.1*AT678,(1+$AK678/100)*AT678)))</f>
        <v>4.1473332252000006</v>
      </c>
      <c r="AV678" s="887">
        <f>IF($AK678="n/a",1.03*AU678,IF($AK678&lt;0,1.01*AU678,IF($AK678&gt;10,1.1*AU678,(1+$AK678/100)*AU678)))</f>
        <v>4.5620665477200006</v>
      </c>
      <c r="AW678" s="651">
        <f>SUM(AR678:AV678)</f>
        <v>19.149350824919999</v>
      </c>
      <c r="AX678" s="748">
        <f>AW678/I678*100</f>
        <v>13.243897105553634</v>
      </c>
      <c r="AY678" s="935">
        <v>1.1000000000000001</v>
      </c>
      <c r="AZ678" s="873">
        <v>55.32</v>
      </c>
      <c r="BA678" s="873">
        <v>-7.24</v>
      </c>
      <c r="BB678" s="873">
        <v>0.67999999999999994</v>
      </c>
      <c r="BC678" s="873">
        <v>14.27</v>
      </c>
      <c r="BD678" s="908"/>
      <c r="BE678" s="624">
        <v>2004</v>
      </c>
      <c r="BF678" s="899">
        <f>IF(BE678&gt;2008,0,IF(BE678&gt;2001,1,IF(BE678&gt;1990,2,IF(BE678&gt;1980,3,IF(BE678&gt;1973,4,IF(BE678&gt;1970,5,IF(BE678&gt;1960,6,IF(BE678&gt;1958,7,IF(BE678&gt;1953,8,9)))))))))</f>
        <v>1</v>
      </c>
      <c r="BG678" s="883">
        <v>27.900000000000002</v>
      </c>
    </row>
    <row r="679" spans="1:59" s="864" customFormat="1" ht="12.75" customHeight="1" x14ac:dyDescent="0.2">
      <c r="A679" s="872" t="s">
        <v>1727</v>
      </c>
      <c r="B679" s="604" t="s">
        <v>1728</v>
      </c>
      <c r="C679" s="933" t="s">
        <v>108</v>
      </c>
      <c r="D679" s="933" t="s">
        <v>4341</v>
      </c>
      <c r="E679" s="733">
        <v>9</v>
      </c>
      <c r="F679" s="1158">
        <v>488</v>
      </c>
      <c r="G679" s="1158" t="s">
        <v>106</v>
      </c>
      <c r="H679" s="1158" t="s">
        <v>106</v>
      </c>
      <c r="I679" s="875">
        <v>64</v>
      </c>
      <c r="J679" s="651">
        <f>(M679/I679)*100</f>
        <v>2.09375</v>
      </c>
      <c r="K679" s="878">
        <v>0.67</v>
      </c>
      <c r="L679" s="888">
        <v>2</v>
      </c>
      <c r="M679" s="642">
        <f>K679*L679</f>
        <v>1.34</v>
      </c>
      <c r="N679" s="871" t="s">
        <v>609</v>
      </c>
      <c r="O679" s="734">
        <v>0.64</v>
      </c>
      <c r="P679" s="862">
        <v>44118</v>
      </c>
      <c r="Q679" s="862">
        <v>44135</v>
      </c>
      <c r="R679" s="642">
        <f>(K679-O679)/O679*100</f>
        <v>4.6875000000000044</v>
      </c>
      <c r="S679" s="701">
        <f>IF(INDEX(Historical!$D$7:$D$1254,MATCH(B679,Historical!$B$7:$B$1278,0))=0,"n/a",(INDEX(Historical!$C$7:$C$1256,MATCH(B679,Historical!$B$7:$B$1278,0))/INDEX(Historical!$D$7:$D$1254,MATCH(B679,Historical!$B$7:$B$1278,0))-1)*100)</f>
        <v>9.9099099099098975</v>
      </c>
      <c r="T679" s="701">
        <f>IF(INDEX(Historical!$F$7:$F$1247,MATCH(B679,Historical!$B$7:$B$1278,0))=0,"n/a",((INDEX(Historical!$C$7:$C$1256,MATCH(B679,Historical!$B$7:$B$1278,0))/INDEX(Historical!$F$7:$F$1247,MATCH(B679,Historical!$B$7:$B$1278,0)))^(1/3)-1)*100)</f>
        <v>10.67234370322312</v>
      </c>
      <c r="U679" s="701">
        <f>IF(INDEX(Historical!$H$7:$H$1247,MATCH(B679,Historical!$B$7:$B$1278,0))=0,"n/a",((INDEX(Historical!$C$7:$C$1256,MATCH(B679,Historical!$B$7:$B$1278,0))/INDEX(Historical!$H$7:$H$1247,MATCH(B679,Historical!$B$7:$B$1278,0)))^(1/5)-1)*100)</f>
        <v>13.419909079131598</v>
      </c>
      <c r="V679" s="701" t="str">
        <f>IF(INDEX(Historical!$O$7:$O$1247,MATCH(B679,Historical!$B$7:$B$1278,0))=0,"n/a",((INDEX(Historical!$C$7:$C$1256,MATCH(B679,Historical!$B$7:$B$1278,0))/INDEX(Historical!$O$7:$O$1247,MATCH(B679,Historical!$B$7:$B$1278,0)))^(1/10)-1)*100)</f>
        <v>n/a</v>
      </c>
      <c r="W679" s="702" t="str">
        <f>IF(OR(U679&lt;=0,U679="n/a",V679&lt;=0,V679="n/a"),"n/a",U679/V679)</f>
        <v>n/a</v>
      </c>
      <c r="X679" s="703" t="str">
        <f>IF(OR(AJ679&lt;=0,AJ679="n/a",U679&lt;=0,U679="n/a"),"n/a",U679/AJ679)</f>
        <v>n/a</v>
      </c>
      <c r="Y679" s="877"/>
      <c r="Z679" s="651" t="str">
        <f>IF(OR(AC679&lt;0.01,AC679="n/a"),"n/a",M679/AC679*100)</f>
        <v>n/a</v>
      </c>
      <c r="AA679" s="887" t="str">
        <f>IF(OR(AC679&lt;0.01,AC679="n/a"),"n/a",I679/AC679)</f>
        <v>n/a</v>
      </c>
      <c r="AB679" s="888">
        <v>12</v>
      </c>
      <c r="AC679" s="866" t="s">
        <v>136</v>
      </c>
      <c r="AD679" s="866" t="s">
        <v>136</v>
      </c>
      <c r="AE679" s="866" t="s">
        <v>136</v>
      </c>
      <c r="AF679" s="866" t="s">
        <v>136</v>
      </c>
      <c r="AG679" s="866" t="s">
        <v>136</v>
      </c>
      <c r="AH679" s="866" t="s">
        <v>136</v>
      </c>
      <c r="AI679" s="866" t="s">
        <v>136</v>
      </c>
      <c r="AJ679" s="866" t="s">
        <v>136</v>
      </c>
      <c r="AK679" s="866" t="s">
        <v>136</v>
      </c>
      <c r="AL679" s="879" t="s">
        <v>136</v>
      </c>
      <c r="AM679" s="873" t="s">
        <v>136</v>
      </c>
      <c r="AN679" s="866" t="s">
        <v>136</v>
      </c>
      <c r="AO679" s="740" t="str">
        <f>IF(U679="n/a","n/a",IF(AA679&lt;0,"n/a",IF(AA679="n/a","n/a",J679+U679-AA679)))</f>
        <v>n/a</v>
      </c>
      <c r="AP679" s="741">
        <f>IF(U679="n/a","n/a",J679+U679)</f>
        <v>15.513659079131598</v>
      </c>
      <c r="AQ679" s="889" t="str">
        <f>IF(OR(AC679&lt;0.01,AF679="n/a"),"n/a",(I679/SQRT(22.5*AC679*(I679/AF679))-1)*100)</f>
        <v>n/a</v>
      </c>
      <c r="AR679" s="651">
        <f>INDEX(Historical!$C$7:$C$1256,MATCH(B679,Historical!$B$7:$B$1278,0))*IF(AH679="n/a",1.03,IF(AH679&lt;0,1.01,IF(AH679&gt;10,1.1,(1+AH679/100))))</f>
        <v>1.2565999999999999</v>
      </c>
      <c r="AS679" s="887">
        <f>IF($AI679="n/a",1.03*AR679,IF($AI679&lt;0,1.01*AR679,IF($AI679&gt;10,1.1*AR679,(1+$AI679/100)*AR679)))</f>
        <v>1.2942979999999999</v>
      </c>
      <c r="AT679" s="887">
        <f>IF($AK679="n/a",1.03*AS679,IF($AK679&lt;0,1.01*AS679,IF($AK679&gt;10,1.1*AS679,(1+$AK679/100)*AS679)))</f>
        <v>1.3331269399999999</v>
      </c>
      <c r="AU679" s="887">
        <f>IF($AK679="n/a",1.03*AT679,IF($AK679&lt;0,1.01*AT679,IF($AK679&gt;10,1.1*AT679,(1+$AK679/100)*AT679)))</f>
        <v>1.3731207481999999</v>
      </c>
      <c r="AV679" s="887">
        <f>IF($AK679="n/a",1.03*AU679,IF($AK679&lt;0,1.01*AU679,IF($AK679&gt;10,1.1*AU679,(1+$AK679/100)*AU679)))</f>
        <v>1.414314370646</v>
      </c>
      <c r="AW679" s="651">
        <f>SUM(AR679:AV679)</f>
        <v>6.6714600588459998</v>
      </c>
      <c r="AX679" s="748">
        <f>AW679/I679*100</f>
        <v>10.424156341946874</v>
      </c>
      <c r="AY679" s="935" t="s">
        <v>136</v>
      </c>
      <c r="AZ679" s="873" t="s">
        <v>136</v>
      </c>
      <c r="BA679" s="873" t="s">
        <v>136</v>
      </c>
      <c r="BB679" s="873" t="s">
        <v>136</v>
      </c>
      <c r="BC679" s="873" t="s">
        <v>136</v>
      </c>
      <c r="BD679" s="908" t="s">
        <v>4268</v>
      </c>
      <c r="BE679" s="624">
        <v>2012</v>
      </c>
      <c r="BF679" s="899">
        <f>IF(BE679&gt;2008,0,IF(BE679&gt;2001,1,IF(BE679&gt;1990,2,IF(BE679&gt;1980,3,IF(BE679&gt;1973,4,IF(BE679&gt;1970,5,IF(BE679&gt;1960,6,IF(BE679&gt;1958,7,IF(BE679&gt;1953,8,9)))))))))</f>
        <v>0</v>
      </c>
      <c r="BG679" s="883" t="s">
        <v>136</v>
      </c>
    </row>
    <row r="680" spans="1:59" s="864" customFormat="1" ht="12.75" customHeight="1" x14ac:dyDescent="0.2">
      <c r="A680" s="872" t="s">
        <v>169</v>
      </c>
      <c r="B680" s="604" t="s">
        <v>170</v>
      </c>
      <c r="C680" s="933" t="s">
        <v>108</v>
      </c>
      <c r="D680" s="933" t="s">
        <v>4341</v>
      </c>
      <c r="E680" s="733">
        <v>31</v>
      </c>
      <c r="F680" s="1158"/>
      <c r="G680" s="1178" t="s">
        <v>106</v>
      </c>
      <c r="H680" s="1178" t="s">
        <v>106</v>
      </c>
      <c r="I680" s="875">
        <v>35</v>
      </c>
      <c r="J680" s="651">
        <f>(M680/I680)*100</f>
        <v>3.3142857142857141</v>
      </c>
      <c r="K680" s="878">
        <v>0.28999999999999998</v>
      </c>
      <c r="L680" s="888">
        <v>4</v>
      </c>
      <c r="M680" s="642">
        <f>K680*L680</f>
        <v>1.1599999999999999</v>
      </c>
      <c r="N680" s="871" t="s">
        <v>489</v>
      </c>
      <c r="O680" s="734">
        <v>0.26</v>
      </c>
      <c r="P680" s="862">
        <v>44103</v>
      </c>
      <c r="Q680" s="862">
        <v>44119</v>
      </c>
      <c r="R680" s="642">
        <f>(K680-O680)/O680*100</f>
        <v>11.538461538461526</v>
      </c>
      <c r="S680" s="701">
        <f>IF(INDEX(Historical!$D$7:$D$1254,MATCH(B680,Historical!$B$7:$B$1278,0))=0,"n/a",(INDEX(Historical!$C$7:$C$1256,MATCH(B680,Historical!$B$7:$B$1278,0))/INDEX(Historical!$D$7:$D$1254,MATCH(B680,Historical!$B$7:$B$1278,0))-1)*100)</f>
        <v>1.0101010101010166</v>
      </c>
      <c r="T680" s="701">
        <f>IF(INDEX(Historical!$F$7:$F$1247,MATCH(B680,Historical!$B$7:$B$1278,0))=0,"n/a",((INDEX(Historical!$C$7:$C$1256,MATCH(B680,Historical!$B$7:$B$1278,0))/INDEX(Historical!$F$7:$F$1247,MATCH(B680,Historical!$B$7:$B$1278,0)))^(1/3)-1)*100)</f>
        <v>1.0204786449813152</v>
      </c>
      <c r="U680" s="701">
        <f>IF(INDEX(Historical!$H$7:$H$1247,MATCH(B680,Historical!$B$7:$B$1278,0))=0,"n/a",((INDEX(Historical!$C$7:$C$1256,MATCH(B680,Historical!$B$7:$B$1278,0))/INDEX(Historical!$H$7:$H$1247,MATCH(B680,Historical!$B$7:$B$1278,0)))^(1/5)-1)*100)</f>
        <v>1.0311459317936089</v>
      </c>
      <c r="V680" s="701">
        <f>IF(INDEX(Historical!$O$7:$O$1247,MATCH(B680,Historical!$B$7:$B$1278,0))=0,"n/a",((INDEX(Historical!$C$7:$C$1256,MATCH(B680,Historical!$B$7:$B$1278,0))/INDEX(Historical!$O$7:$O$1247,MATCH(B680,Historical!$B$7:$B$1278,0)))^(1/10)-1)*100)</f>
        <v>1.0591751203291366</v>
      </c>
      <c r="W680" s="702">
        <f>IF(OR(U680&lt;=0,U680="n/a",V680&lt;=0,V680="n/a"),"n/a",U680/V680)</f>
        <v>0.97353677593293764</v>
      </c>
      <c r="X680" s="703" t="str">
        <f>IF(OR(AJ680&lt;=0,AJ680="n/a",U680&lt;=0,U680="n/a"),"n/a",U680/AJ680)</f>
        <v>n/a</v>
      </c>
      <c r="Y680" s="877"/>
      <c r="Z680" s="651" t="str">
        <f>IF(OR(AC680&lt;0.01,AC680="n/a"),"n/a",M680/AC680*100)</f>
        <v>n/a</v>
      </c>
      <c r="AA680" s="887" t="str">
        <f>IF(OR(AC680&lt;0.01,AC680="n/a"),"n/a",I680/AC680)</f>
        <v>n/a</v>
      </c>
      <c r="AB680" s="888">
        <v>12</v>
      </c>
      <c r="AC680" s="866" t="s">
        <v>136</v>
      </c>
      <c r="AD680" s="866" t="s">
        <v>136</v>
      </c>
      <c r="AE680" s="866" t="s">
        <v>136</v>
      </c>
      <c r="AF680" s="866" t="s">
        <v>136</v>
      </c>
      <c r="AG680" s="866" t="s">
        <v>136</v>
      </c>
      <c r="AH680" s="866" t="s">
        <v>136</v>
      </c>
      <c r="AI680" s="866" t="s">
        <v>136</v>
      </c>
      <c r="AJ680" s="866" t="s">
        <v>136</v>
      </c>
      <c r="AK680" s="866" t="s">
        <v>136</v>
      </c>
      <c r="AL680" s="879" t="s">
        <v>136</v>
      </c>
      <c r="AM680" s="873" t="s">
        <v>136</v>
      </c>
      <c r="AN680" s="866" t="s">
        <v>136</v>
      </c>
      <c r="AO680" s="740" t="str">
        <f>IF(U680="n/a","n/a",IF(AA680&lt;0,"n/a",IF(AA680="n/a","n/a",J680+U680-AA680)))</f>
        <v>n/a</v>
      </c>
      <c r="AP680" s="741">
        <f>IF(U680="n/a","n/a",J680+U680)</f>
        <v>4.345431646079323</v>
      </c>
      <c r="AQ680" s="889" t="str">
        <f>IF(OR(AC680&lt;0.01,AF680="n/a"),"n/a",(I680/SQRT(22.5*AC680*(I680/AF680))-1)*100)</f>
        <v>n/a</v>
      </c>
      <c r="AR680" s="651">
        <f>INDEX(Historical!$C$7:$C$1256,MATCH(B680,Historical!$B$7:$B$1278,0))*IF(AH680="n/a",1.03,IF(AH680&lt;0,1.01,IF(AH680&gt;10,1.1,(1+AH680/100))))</f>
        <v>1.03</v>
      </c>
      <c r="AS680" s="887">
        <f>IF($AI680="n/a",1.03*AR680,IF($AI680&lt;0,1.01*AR680,IF($AI680&gt;10,1.1*AR680,(1+$AI680/100)*AR680)))</f>
        <v>1.0609</v>
      </c>
      <c r="AT680" s="887">
        <f>IF($AK680="n/a",1.03*AS680,IF($AK680&lt;0,1.01*AS680,IF($AK680&gt;10,1.1*AS680,(1+$AK680/100)*AS680)))</f>
        <v>1.092727</v>
      </c>
      <c r="AU680" s="887">
        <f>IF($AK680="n/a",1.03*AT680,IF($AK680&lt;0,1.01*AT680,IF($AK680&gt;10,1.1*AT680,(1+$AK680/100)*AT680)))</f>
        <v>1.1255088100000001</v>
      </c>
      <c r="AV680" s="887">
        <f>IF($AK680="n/a",1.03*AU680,IF($AK680&lt;0,1.01*AU680,IF($AK680&gt;10,1.1*AU680,(1+$AK680/100)*AU680)))</f>
        <v>1.1592740743000001</v>
      </c>
      <c r="AW680" s="651">
        <f>SUM(AR680:AV680)</f>
        <v>5.4684098842999997</v>
      </c>
      <c r="AX680" s="748">
        <f>AW680/I680*100</f>
        <v>15.624028240857143</v>
      </c>
      <c r="AY680" s="935" t="s">
        <v>136</v>
      </c>
      <c r="AZ680" s="873" t="s">
        <v>136</v>
      </c>
      <c r="BA680" s="873" t="s">
        <v>136</v>
      </c>
      <c r="BB680" s="873" t="s">
        <v>136</v>
      </c>
      <c r="BC680" s="873" t="s">
        <v>136</v>
      </c>
      <c r="BD680" s="908" t="s">
        <v>4268</v>
      </c>
      <c r="BE680" s="624">
        <v>1992</v>
      </c>
      <c r="BF680" s="899">
        <f>IF(BE680&gt;2008,0,IF(BE680&gt;2001,1,IF(BE680&gt;1990,2,IF(BE680&gt;1980,3,IF(BE680&gt;1973,4,IF(BE680&gt;1970,5,IF(BE680&gt;1960,6,IF(BE680&gt;1958,7,IF(BE680&gt;1953,8,9)))))))))</f>
        <v>2</v>
      </c>
      <c r="BG680" s="883" t="s">
        <v>136</v>
      </c>
    </row>
    <row r="681" spans="1:59" s="864" customFormat="1" ht="12.75" customHeight="1" x14ac:dyDescent="0.2">
      <c r="A681" s="872" t="s">
        <v>2914</v>
      </c>
      <c r="B681" s="604" t="s">
        <v>2915</v>
      </c>
      <c r="C681" s="933" t="s">
        <v>108</v>
      </c>
      <c r="D681" s="933" t="s">
        <v>4341</v>
      </c>
      <c r="E681" s="733">
        <v>7</v>
      </c>
      <c r="F681" s="1158">
        <v>621</v>
      </c>
      <c r="G681" s="1134" t="s">
        <v>106</v>
      </c>
      <c r="H681" s="1134" t="s">
        <v>106</v>
      </c>
      <c r="I681" s="875">
        <v>12</v>
      </c>
      <c r="J681" s="651">
        <f>(M681/I681)*100</f>
        <v>4.7499999999999991</v>
      </c>
      <c r="K681" s="878">
        <v>0.14249999999999999</v>
      </c>
      <c r="L681" s="888">
        <v>4</v>
      </c>
      <c r="M681" s="642">
        <f>K681*L681</f>
        <v>0.56999999999999995</v>
      </c>
      <c r="N681" s="871" t="s">
        <v>325</v>
      </c>
      <c r="O681" s="734">
        <v>0.14000000000000001</v>
      </c>
      <c r="P681" s="862">
        <v>43899</v>
      </c>
      <c r="Q681" s="862">
        <v>43910</v>
      </c>
      <c r="R681" s="642">
        <f>(K681-O681)/O681*100</f>
        <v>1.7857142857142672</v>
      </c>
      <c r="S681" s="701">
        <f>IF(INDEX(Historical!$D$7:$D$1254,MATCH(B681,Historical!$B$7:$B$1278,0))=0,"n/a",(INDEX(Historical!$C$7:$C$1256,MATCH(B681,Historical!$B$7:$B$1278,0))/INDEX(Historical!$D$7:$D$1254,MATCH(B681,Historical!$B$7:$B$1278,0))-1)*100)</f>
        <v>4.8076923076923128</v>
      </c>
      <c r="T681" s="701">
        <f>IF(INDEX(Historical!$F$7:$F$1247,MATCH(B681,Historical!$B$7:$B$1278,0))=0,"n/a",((INDEX(Historical!$C$7:$C$1256,MATCH(B681,Historical!$B$7:$B$1278,0))/INDEX(Historical!$F$7:$F$1247,MATCH(B681,Historical!$B$7:$B$1278,0)))^(1/3)-1)*100)</f>
        <v>9.0726179851174038</v>
      </c>
      <c r="U681" s="701">
        <f>IF(INDEX(Historical!$H$7:$H$1247,MATCH(B681,Historical!$B$7:$B$1278,0))=0,"n/a",((INDEX(Historical!$C$7:$C$1256,MATCH(B681,Historical!$B$7:$B$1278,0))/INDEX(Historical!$H$7:$H$1247,MATCH(B681,Historical!$B$7:$B$1278,0)))^(1/5)-1)*100)</f>
        <v>10.554522330964854</v>
      </c>
      <c r="V681" s="701">
        <f>IF(INDEX(Historical!$O$7:$O$1247,MATCH(B681,Historical!$B$7:$B$1278,0))=0,"n/a",((INDEX(Historical!$C$7:$C$1256,MATCH(B681,Historical!$B$7:$B$1278,0))/INDEX(Historical!$O$7:$O$1247,MATCH(B681,Historical!$B$7:$B$1278,0)))^(1/10)-1)*100)</f>
        <v>-0.2711416359139629</v>
      </c>
      <c r="W681" s="702" t="str">
        <f>IF(OR(U681&lt;=0,U681="n/a",V681&lt;=0,V681="n/a"),"n/a",U681/V681)</f>
        <v>n/a</v>
      </c>
      <c r="X681" s="703">
        <f>IF(OR(AJ681&lt;=0,AJ681="n/a",U681&lt;=0,U681="n/a"),"n/a",U681/AJ681)</f>
        <v>0.59968876880482136</v>
      </c>
      <c r="Y681" s="664"/>
      <c r="Z681" s="651">
        <f>IF(OR(AC681&lt;0.01,AC681="n/a"),"n/a",M681/AC681*100)</f>
        <v>47.899159663865539</v>
      </c>
      <c r="AA681" s="887">
        <f>IF(OR(AC681&lt;0.01,AC681="n/a"),"n/a",I681/AC681)</f>
        <v>10.084033613445378</v>
      </c>
      <c r="AB681" s="888">
        <v>12</v>
      </c>
      <c r="AC681" s="866">
        <v>1.19</v>
      </c>
      <c r="AD681" s="866">
        <v>1.18</v>
      </c>
      <c r="AE681" s="866">
        <v>2.6</v>
      </c>
      <c r="AF681" s="866">
        <v>0.99</v>
      </c>
      <c r="AG681" s="866">
        <v>10.5</v>
      </c>
      <c r="AH681" s="866">
        <v>44.4</v>
      </c>
      <c r="AI681" s="866">
        <v>6.92</v>
      </c>
      <c r="AJ681" s="866">
        <v>17.599999999999998</v>
      </c>
      <c r="AK681" s="866">
        <v>8.6</v>
      </c>
      <c r="AL681" s="879">
        <v>73.680000000000007</v>
      </c>
      <c r="AM681" s="873">
        <v>0.89999999999999991</v>
      </c>
      <c r="AN681" s="866">
        <v>0.36</v>
      </c>
      <c r="AO681" s="740">
        <f>IF(U681="n/a","n/a",IF(AA681&lt;0,"n/a",IF(AA681="n/a","n/a",J681+U681-AA681)))</f>
        <v>5.2204887175194763</v>
      </c>
      <c r="AP681" s="741">
        <f>IF(U681="n/a","n/a",J681+U681)</f>
        <v>15.304522330964854</v>
      </c>
      <c r="AQ681" s="889">
        <f>IF(OR(AC681&lt;0.01,AF681="n/a"),"n/a",(I681/SQRT(22.5*AC681*(I681/AF681))-1)*100)</f>
        <v>-33.38937930092554</v>
      </c>
      <c r="AR681" s="651">
        <f>INDEX(Historical!$C$7:$C$1256,MATCH(B681,Historical!$B$7:$B$1278,0))*IF(AH681="n/a",1.03,IF(AH681&lt;0,1.01,IF(AH681&gt;10,1.1,(1+AH681/100))))</f>
        <v>0.59950000000000014</v>
      </c>
      <c r="AS681" s="887">
        <f>IF($AI681="n/a",1.03*AR681,IF($AI681&lt;0,1.01*AR681,IF($AI681&gt;10,1.1*AR681,(1+$AI681/100)*AR681)))</f>
        <v>0.64098540000000015</v>
      </c>
      <c r="AT681" s="887">
        <f>IF($AK681="n/a",1.03*AS681,IF($AK681&lt;0,1.01*AS681,IF($AK681&gt;10,1.1*AS681,(1+$AK681/100)*AS681)))</f>
        <v>0.69611014440000019</v>
      </c>
      <c r="AU681" s="887">
        <f>IF($AK681="n/a",1.03*AT681,IF($AK681&lt;0,1.01*AT681,IF($AK681&gt;10,1.1*AT681,(1+$AK681/100)*AT681)))</f>
        <v>0.75597561681840031</v>
      </c>
      <c r="AV681" s="887">
        <f>IF($AK681="n/a",1.03*AU681,IF($AK681&lt;0,1.01*AU681,IF($AK681&gt;10,1.1*AU681,(1+$AK681/100)*AU681)))</f>
        <v>0.82098951986478275</v>
      </c>
      <c r="AW681" s="651">
        <f>SUM(AR681:AV681)</f>
        <v>3.5135606810831836</v>
      </c>
      <c r="AX681" s="748">
        <f>AW681/I681*100</f>
        <v>29.279672342359863</v>
      </c>
      <c r="AY681" s="935">
        <v>0.36</v>
      </c>
      <c r="AZ681" s="873">
        <v>57.07</v>
      </c>
      <c r="BA681" s="873">
        <v>-22.88</v>
      </c>
      <c r="BB681" s="873">
        <v>-0.89999999999999991</v>
      </c>
      <c r="BC681" s="873">
        <v>3.08</v>
      </c>
      <c r="BD681" s="908"/>
      <c r="BE681" s="624">
        <v>2014</v>
      </c>
      <c r="BF681" s="899">
        <f>IF(BE681&gt;2008,0,IF(BE681&gt;2001,1,IF(BE681&gt;1990,2,IF(BE681&gt;1980,3,IF(BE681&gt;1973,4,IF(BE681&gt;1970,5,IF(BE681&gt;1960,6,IF(BE681&gt;1958,7,IF(BE681&gt;1953,8,9)))))))))</f>
        <v>0</v>
      </c>
      <c r="BG681" s="883">
        <v>0.89999999999999991</v>
      </c>
    </row>
    <row r="682" spans="1:59" s="864" customFormat="1" ht="12.75" customHeight="1" x14ac:dyDescent="0.2">
      <c r="A682" s="864" t="s">
        <v>367</v>
      </c>
      <c r="B682" s="604" t="s">
        <v>368</v>
      </c>
      <c r="C682" s="933" t="s">
        <v>108</v>
      </c>
      <c r="D682" s="933" t="s">
        <v>4341</v>
      </c>
      <c r="E682" s="733">
        <v>45</v>
      </c>
      <c r="F682" s="1158">
        <v>52</v>
      </c>
      <c r="G682" s="1135" t="s">
        <v>37</v>
      </c>
      <c r="H682" s="1135" t="s">
        <v>37</v>
      </c>
      <c r="I682" s="866">
        <v>26.23</v>
      </c>
      <c r="J682" s="651">
        <f>(M682/I682)*100</f>
        <v>5.3373999237514287</v>
      </c>
      <c r="K682" s="878">
        <v>0.35</v>
      </c>
      <c r="L682" s="888">
        <v>4</v>
      </c>
      <c r="M682" s="642">
        <f>K682*L682</f>
        <v>1.4</v>
      </c>
      <c r="N682" s="871" t="s">
        <v>163</v>
      </c>
      <c r="O682" s="734">
        <v>0.34</v>
      </c>
      <c r="P682" s="619">
        <v>43810</v>
      </c>
      <c r="Q682" s="619">
        <v>43831</v>
      </c>
      <c r="R682" s="642">
        <f>(K682-O682)/O682*100</f>
        <v>2.9411764705882213</v>
      </c>
      <c r="S682" s="701">
        <f>IF(INDEX(Historical!$D$7:$D$1254,MATCH(B682,Historical!$B$7:$B$1278,0))=0,"n/a",(INDEX(Historical!$C$7:$C$1256,MATCH(B682,Historical!$B$7:$B$1278,0))/INDEX(Historical!$D$7:$D$1254,MATCH(B682,Historical!$B$7:$B$1278,0))-1)*100)</f>
        <v>0</v>
      </c>
      <c r="T682" s="701">
        <f>IF(INDEX(Historical!$F$7:$F$1247,MATCH(B682,Historical!$B$7:$B$1278,0))=0,"n/a",((INDEX(Historical!$C$7:$C$1256,MATCH(B682,Historical!$B$7:$B$1278,0))/INDEX(Historical!$F$7:$F$1247,MATCH(B682,Historical!$B$7:$B$1278,0)))^(1/3)-1)*100)</f>
        <v>1.0000663432244039</v>
      </c>
      <c r="U682" s="701">
        <f>IF(INDEX(Historical!$H$7:$H$1247,MATCH(B682,Historical!$B$7:$B$1278,0))=0,"n/a",((INDEX(Historical!$C$7:$C$1256,MATCH(B682,Historical!$B$7:$B$1278,0))/INDEX(Historical!$H$7:$H$1247,MATCH(B682,Historical!$B$7:$B$1278,0)))^(1/5)-1)*100)</f>
        <v>1.2198729249942586</v>
      </c>
      <c r="V682" s="701">
        <f>IF(INDEX(Historical!$O$7:$O$1247,MATCH(B682,Historical!$B$7:$B$1278,0))=0,"n/a",((INDEX(Historical!$C$7:$C$1256,MATCH(B682,Historical!$B$7:$B$1278,0))/INDEX(Historical!$O$7:$O$1247,MATCH(B682,Historical!$B$7:$B$1278,0)))^(1/10)-1)*100)</f>
        <v>1.6033650788844556</v>
      </c>
      <c r="W682" s="702">
        <f>IF(OR(U682&lt;=0,U682="n/a",V682&lt;=0,V682="n/a"),"n/a",U682/V682)</f>
        <v>0.76082044012271222</v>
      </c>
      <c r="X682" s="703">
        <f>IF(OR(AJ682&lt;=0,AJ682="n/a",U682&lt;=0,U682="n/a"),"n/a",U682/AJ682)</f>
        <v>0.20675812288038284</v>
      </c>
      <c r="Y682" s="663" t="s">
        <v>369</v>
      </c>
      <c r="Z682" s="651">
        <f>IF(OR(AC682&lt;0.01,AC682="n/a"),"n/a",M682/AC682*100)</f>
        <v>66.350710900473928</v>
      </c>
      <c r="AA682" s="887">
        <f>IF(OR(AC682&lt;0.01,AC682="n/a"),"n/a",I682/AC682)</f>
        <v>12.431279620853081</v>
      </c>
      <c r="AB682" s="888">
        <v>12</v>
      </c>
      <c r="AC682" s="866">
        <v>2.11</v>
      </c>
      <c r="AD682" s="866">
        <v>1.56</v>
      </c>
      <c r="AE682" s="866">
        <v>4.49</v>
      </c>
      <c r="AF682" s="866">
        <v>0.75</v>
      </c>
      <c r="AG682" s="866">
        <v>6.6000000000000005</v>
      </c>
      <c r="AH682" s="866">
        <v>4</v>
      </c>
      <c r="AI682" s="866">
        <v>0.05</v>
      </c>
      <c r="AJ682" s="866">
        <v>5.8999999999999995</v>
      </c>
      <c r="AK682" s="866">
        <v>8</v>
      </c>
      <c r="AL682" s="879">
        <v>3380</v>
      </c>
      <c r="AM682" s="873">
        <v>0.8</v>
      </c>
      <c r="AN682" s="866">
        <v>7.0000000000000007E-2</v>
      </c>
      <c r="AO682" s="740">
        <f>IF(U682="n/a","n/a",IF(AA682&lt;0,"n/a",IF(AA682="n/a","n/a",J682+U682-AA682)))</f>
        <v>-5.8740067721073936</v>
      </c>
      <c r="AP682" s="741">
        <f>IF(U682="n/a","n/a",J682+U682)</f>
        <v>6.5572728487456873</v>
      </c>
      <c r="AQ682" s="889">
        <f>IF(OR(AC682&lt;0.01,AF682="n/a"),"n/a",(I682/SQRT(22.5*AC682*(I682/AF682))-1)*100)</f>
        <v>-35.627957360219696</v>
      </c>
      <c r="AR682" s="651">
        <f>INDEX(Historical!$C$7:$C$1256,MATCH(B682,Historical!$B$7:$B$1278,0))*IF(AH682="n/a",1.03,IF(AH682&lt;0,1.01,IF(AH682&gt;10,1.1,(1+AH682/100))))</f>
        <v>1.4144000000000001</v>
      </c>
      <c r="AS682" s="887">
        <f>IF($AI682="n/a",1.03*AR682,IF($AI682&lt;0,1.01*AR682,IF($AI682&gt;10,1.1*AR682,(1+$AI682/100)*AR682)))</f>
        <v>1.4151072</v>
      </c>
      <c r="AT682" s="887">
        <f>IF($AK682="n/a",1.03*AS682,IF($AK682&lt;0,1.01*AS682,IF($AK682&gt;10,1.1*AS682,(1+$AK682/100)*AS682)))</f>
        <v>1.5283157760000001</v>
      </c>
      <c r="AU682" s="887">
        <f>IF($AK682="n/a",1.03*AT682,IF($AK682&lt;0,1.01*AT682,IF($AK682&gt;10,1.1*AT682,(1+$AK682/100)*AT682)))</f>
        <v>1.6505810380800003</v>
      </c>
      <c r="AV682" s="887">
        <f>IF($AK682="n/a",1.03*AU682,IF($AK682&lt;0,1.01*AU682,IF($AK682&gt;10,1.1*AU682,(1+$AK682/100)*AU682)))</f>
        <v>1.7826275211264004</v>
      </c>
      <c r="AW682" s="651">
        <f>SUM(AR682:AV682)</f>
        <v>7.7910315352064012</v>
      </c>
      <c r="AX682" s="748">
        <f>AW682/I682*100</f>
        <v>29.702750801396878</v>
      </c>
      <c r="AY682" s="935">
        <v>1.51</v>
      </c>
      <c r="AZ682" s="873">
        <v>33.35</v>
      </c>
      <c r="BA682" s="873">
        <v>-35.549999999999997</v>
      </c>
      <c r="BB682" s="873">
        <v>6.8000000000000007</v>
      </c>
      <c r="BC682" s="873">
        <v>-3.64</v>
      </c>
      <c r="BD682" s="908"/>
      <c r="BE682" s="624">
        <v>1975</v>
      </c>
      <c r="BF682" s="899">
        <f>IF(BE682&gt;2008,0,IF(BE682&gt;2001,1,IF(BE682&gt;1990,2,IF(BE682&gt;1980,3,IF(BE682&gt;1973,4,IF(BE682&gt;1970,5,IF(BE682&gt;1960,6,IF(BE682&gt;1958,7,IF(BE682&gt;1953,8,9)))))))))</f>
        <v>4</v>
      </c>
      <c r="BG682" s="883">
        <v>1.0999999999999999</v>
      </c>
    </row>
    <row r="683" spans="1:59" s="864" customFormat="1" ht="12.75" customHeight="1" x14ac:dyDescent="0.2">
      <c r="A683" s="872" t="s">
        <v>3914</v>
      </c>
      <c r="B683" s="604" t="s">
        <v>3915</v>
      </c>
      <c r="C683" s="933" t="s">
        <v>108</v>
      </c>
      <c r="D683" s="933" t="s">
        <v>4341</v>
      </c>
      <c r="E683" s="733">
        <v>7</v>
      </c>
      <c r="F683" s="1158">
        <v>598</v>
      </c>
      <c r="G683" s="1132" t="s">
        <v>106</v>
      </c>
      <c r="H683" s="1132" t="s">
        <v>106</v>
      </c>
      <c r="I683" s="875">
        <v>20.94</v>
      </c>
      <c r="J683" s="651">
        <f>(M683/I683)*100</f>
        <v>3.4383954154727787</v>
      </c>
      <c r="K683" s="878">
        <v>0.18</v>
      </c>
      <c r="L683" s="888">
        <v>4</v>
      </c>
      <c r="M683" s="642">
        <f>K683*L683</f>
        <v>0.72</v>
      </c>
      <c r="N683" s="871" t="s">
        <v>502</v>
      </c>
      <c r="O683" s="734">
        <v>0.17</v>
      </c>
      <c r="P683" s="619">
        <v>43811</v>
      </c>
      <c r="Q683" s="619">
        <v>43835</v>
      </c>
      <c r="R683" s="642">
        <f>(K683-O683)/O683*100</f>
        <v>5.8823529411764595</v>
      </c>
      <c r="S683" s="701">
        <f>IF(INDEX(Historical!$D$7:$D$1254,MATCH(B683,Historical!$B$7:$B$1278,0))=0,"n/a",(INDEX(Historical!$C$7:$C$1256,MATCH(B683,Historical!$B$7:$B$1278,0))/INDEX(Historical!$D$7:$D$1254,MATCH(B683,Historical!$B$7:$B$1278,0))-1)*100)</f>
        <v>26.923076923076916</v>
      </c>
      <c r="T683" s="701">
        <f>IF(INDEX(Historical!$F$7:$F$1247,MATCH(B683,Historical!$B$7:$B$1278,0))=0,"n/a",((INDEX(Historical!$C$7:$C$1256,MATCH(B683,Historical!$B$7:$B$1278,0))/INDEX(Historical!$F$7:$F$1247,MATCH(B683,Historical!$B$7:$B$1278,0)))^(1/3)-1)*100)</f>
        <v>33.08485468568265</v>
      </c>
      <c r="U683" s="701">
        <f>IF(INDEX(Historical!$H$7:$H$1247,MATCH(B683,Historical!$B$7:$B$1278,0))=0,"n/a",((INDEX(Historical!$C$7:$C$1256,MATCH(B683,Historical!$B$7:$B$1278,0))/INDEX(Historical!$H$7:$H$1247,MATCH(B683,Historical!$B$7:$B$1278,0)))^(1/5)-1)*100)</f>
        <v>61.53942662021781</v>
      </c>
      <c r="V683" s="701" t="str">
        <f>IF(INDEX(Historical!$O$7:$O$1247,MATCH(B683,Historical!$B$7:$B$1278,0))=0,"n/a",((INDEX(Historical!$C$7:$C$1256,MATCH(B683,Historical!$B$7:$B$1278,0))/INDEX(Historical!$O$7:$O$1247,MATCH(B683,Historical!$B$7:$B$1278,0)))^(1/10)-1)*100)</f>
        <v>n/a</v>
      </c>
      <c r="W683" s="702" t="str">
        <f>IF(OR(U683&lt;=0,U683="n/a",V683&lt;=0,V683="n/a"),"n/a",U683/V683)</f>
        <v>n/a</v>
      </c>
      <c r="X683" s="703">
        <f>IF(OR(AJ683&lt;=0,AJ683="n/a",U683&lt;=0,U683="n/a"),"n/a",U683/AJ683)</f>
        <v>3.8949004190011269</v>
      </c>
      <c r="Y683" s="877"/>
      <c r="Z683" s="651">
        <f>IF(OR(AC683&lt;0.01,AC683="n/a"),"n/a",M683/AC683*100)</f>
        <v>37.305699481865283</v>
      </c>
      <c r="AA683" s="887">
        <f>IF(OR(AC683&lt;0.01,AC683="n/a"),"n/a",I683/AC683)</f>
        <v>10.849740932642488</v>
      </c>
      <c r="AB683" s="888">
        <v>12</v>
      </c>
      <c r="AC683" s="866">
        <v>1.93</v>
      </c>
      <c r="AD683" s="866">
        <v>10.87</v>
      </c>
      <c r="AE683" s="866">
        <v>3.4</v>
      </c>
      <c r="AF683" s="866">
        <v>0.99</v>
      </c>
      <c r="AG683" s="866">
        <v>10.5</v>
      </c>
      <c r="AH683" s="866">
        <v>11.700000000000001</v>
      </c>
      <c r="AI683" s="866">
        <v>17.25</v>
      </c>
      <c r="AJ683" s="866">
        <v>15.8</v>
      </c>
      <c r="AK683" s="866">
        <v>1</v>
      </c>
      <c r="AL683" s="879">
        <v>1820</v>
      </c>
      <c r="AM683" s="873">
        <v>0.6</v>
      </c>
      <c r="AN683" s="866">
        <v>0.19</v>
      </c>
      <c r="AO683" s="740">
        <f>IF(U683="n/a","n/a",IF(AA683&lt;0,"n/a",IF(AA683="n/a","n/a",J683+U683-AA683)))</f>
        <v>54.128081103048103</v>
      </c>
      <c r="AP683" s="741">
        <f>IF(U683="n/a","n/a",J683+U683)</f>
        <v>64.977822035690593</v>
      </c>
      <c r="AQ683" s="889">
        <f>IF(OR(AC683&lt;0.01,AF683="n/a"),"n/a",(I683/SQRT(22.5*AC683*(I683/AF683))-1)*100)</f>
        <v>-30.906686210873524</v>
      </c>
      <c r="AR683" s="651">
        <f>INDEX(Historical!$C$7:$C$1256,MATCH(B683,Historical!$B$7:$B$1278,0))*IF(AH683="n/a",1.03,IF(AH683&lt;0,1.01,IF(AH683&gt;10,1.1,(1+AH683/100))))</f>
        <v>0.72600000000000009</v>
      </c>
      <c r="AS683" s="887">
        <f>IF($AI683="n/a",1.03*AR683,IF($AI683&lt;0,1.01*AR683,IF($AI683&gt;10,1.1*AR683,(1+$AI683/100)*AR683)))</f>
        <v>0.7986000000000002</v>
      </c>
      <c r="AT683" s="887">
        <f>IF($AK683="n/a",1.03*AS683,IF($AK683&lt;0,1.01*AS683,IF($AK683&gt;10,1.1*AS683,(1+$AK683/100)*AS683)))</f>
        <v>0.80658600000000025</v>
      </c>
      <c r="AU683" s="887">
        <f>IF($AK683="n/a",1.03*AT683,IF($AK683&lt;0,1.01*AT683,IF($AK683&gt;10,1.1*AT683,(1+$AK683/100)*AT683)))</f>
        <v>0.81465186000000023</v>
      </c>
      <c r="AV683" s="887">
        <f>IF($AK683="n/a",1.03*AU683,IF($AK683&lt;0,1.01*AU683,IF($AK683&gt;10,1.1*AU683,(1+$AK683/100)*AU683)))</f>
        <v>0.82279837860000027</v>
      </c>
      <c r="AW683" s="651">
        <f>SUM(AR683:AV683)</f>
        <v>3.9686362386000011</v>
      </c>
      <c r="AX683" s="748">
        <f>AW683/I683*100</f>
        <v>18.952417567335246</v>
      </c>
      <c r="AY683" s="935">
        <v>1.43</v>
      </c>
      <c r="AZ683" s="873">
        <v>40.07</v>
      </c>
      <c r="BA683" s="873">
        <v>-33.86</v>
      </c>
      <c r="BB683" s="873">
        <v>14.92</v>
      </c>
      <c r="BC683" s="873">
        <v>3.08</v>
      </c>
      <c r="BD683" s="908"/>
      <c r="BE683" s="624">
        <v>2014</v>
      </c>
      <c r="BF683" s="899">
        <f>IF(BE683&gt;2008,0,IF(BE683&gt;2001,1,IF(BE683&gt;1990,2,IF(BE683&gt;1980,3,IF(BE683&gt;1973,4,IF(BE683&gt;1970,5,IF(BE683&gt;1960,6,IF(BE683&gt;1958,7,IF(BE683&gt;1953,8,9)))))))))</f>
        <v>0</v>
      </c>
      <c r="BG683" s="883">
        <v>1.3</v>
      </c>
    </row>
    <row r="684" spans="1:59" s="864" customFormat="1" ht="12.75" customHeight="1" x14ac:dyDescent="0.2">
      <c r="A684" s="864" t="s">
        <v>1741</v>
      </c>
      <c r="B684" s="604" t="s">
        <v>1742</v>
      </c>
      <c r="C684" s="933" t="s">
        <v>4322</v>
      </c>
      <c r="D684" s="933" t="s">
        <v>4323</v>
      </c>
      <c r="E684" s="733">
        <v>10</v>
      </c>
      <c r="F684" s="1158">
        <v>396</v>
      </c>
      <c r="G684" s="1178" t="s">
        <v>37</v>
      </c>
      <c r="H684" s="1178" t="s">
        <v>37</v>
      </c>
      <c r="I684" s="875">
        <v>31.24</v>
      </c>
      <c r="J684" s="651">
        <f>(M684/I684)*100</f>
        <v>4.6094750320102431</v>
      </c>
      <c r="K684" s="878">
        <v>0.36</v>
      </c>
      <c r="L684" s="888">
        <v>4</v>
      </c>
      <c r="M684" s="642">
        <f>K684*L684</f>
        <v>1.44</v>
      </c>
      <c r="N684" s="871" t="s">
        <v>718</v>
      </c>
      <c r="O684" s="734">
        <v>0.34250000000000003</v>
      </c>
      <c r="P684" s="862">
        <v>43929</v>
      </c>
      <c r="Q684" s="862">
        <v>43951</v>
      </c>
      <c r="R684" s="642">
        <f>(K684-O684)/O684*100</f>
        <v>5.1094890510948785</v>
      </c>
      <c r="S684" s="701">
        <f>IF(INDEX(Historical!$D$7:$D$1254,MATCH(B684,Historical!$B$7:$B$1278,0))=0,"n/a",(INDEX(Historical!$C$7:$C$1256,MATCH(B684,Historical!$B$7:$B$1278,0))/INDEX(Historical!$D$7:$D$1254,MATCH(B684,Historical!$B$7:$B$1278,0))-1)*100)</f>
        <v>5.6751467710371761</v>
      </c>
      <c r="T684" s="701">
        <f>IF(INDEX(Historical!$F$7:$F$1247,MATCH(B684,Historical!$B$7:$B$1278,0))=0,"n/a",((INDEX(Historical!$C$7:$C$1256,MATCH(B684,Historical!$B$7:$B$1278,0))/INDEX(Historical!$F$7:$F$1247,MATCH(B684,Historical!$B$7:$B$1278,0)))^(1/3)-1)*100)</f>
        <v>5.1107017667857857</v>
      </c>
      <c r="U684" s="701">
        <f>IF(INDEX(Historical!$H$7:$H$1247,MATCH(B684,Historical!$B$7:$B$1278,0))=0,"n/a",((INDEX(Historical!$C$7:$C$1256,MATCH(B684,Historical!$B$7:$B$1278,0))/INDEX(Historical!$H$7:$H$1247,MATCH(B684,Historical!$B$7:$B$1278,0)))^(1/5)-1)*100)</f>
        <v>5.8701541070377949</v>
      </c>
      <c r="V684" s="701">
        <f>IF(INDEX(Historical!$O$7:$O$1247,MATCH(B684,Historical!$B$7:$B$1278,0))=0,"n/a",((INDEX(Historical!$C$7:$C$1256,MATCH(B684,Historical!$B$7:$B$1278,0))/INDEX(Historical!$O$7:$O$1247,MATCH(B684,Historical!$B$7:$B$1278,0)))^(1/10)-1)*100)</f>
        <v>3.4143116457993727</v>
      </c>
      <c r="W684" s="702">
        <f>IF(OR(U684&lt;=0,U684="n/a",V684&lt;=0,V684="n/a"),"n/a",U684/V684)</f>
        <v>1.7192789399467518</v>
      </c>
      <c r="X684" s="703">
        <f>IF(OR(AJ684&lt;=0,AJ684="n/a",U684&lt;=0,U684="n/a"),"n/a",U684/AJ684)</f>
        <v>6.755068017304712E-2</v>
      </c>
      <c r="Y684" s="665"/>
      <c r="Z684" s="651">
        <f>IF(OR(AC684&lt;0.01,AC684="n/a"),"n/a",M684/AC684*100)</f>
        <v>228.57142857142856</v>
      </c>
      <c r="AA684" s="887">
        <f>IF(OR(AC684&lt;0.01,AC684="n/a"),"n/a",I684/AC684)</f>
        <v>49.587301587301582</v>
      </c>
      <c r="AB684" s="888">
        <v>12</v>
      </c>
      <c r="AC684" s="866">
        <v>0.63</v>
      </c>
      <c r="AD684" s="866" t="s">
        <v>136</v>
      </c>
      <c r="AE684" s="866">
        <v>7.5</v>
      </c>
      <c r="AF684" s="866">
        <v>2.75</v>
      </c>
      <c r="AG684" s="866">
        <v>5.5</v>
      </c>
      <c r="AH684" s="866">
        <v>-14.499999999999998</v>
      </c>
      <c r="AI684" s="866">
        <v>-100</v>
      </c>
      <c r="AJ684" s="866">
        <v>86.9</v>
      </c>
      <c r="AK684" s="866" t="s">
        <v>136</v>
      </c>
      <c r="AL684" s="879">
        <v>9220</v>
      </c>
      <c r="AM684" s="873">
        <v>0.5</v>
      </c>
      <c r="AN684" s="866">
        <v>1.42</v>
      </c>
      <c r="AO684" s="740">
        <f>IF(U684="n/a","n/a",IF(AA684&lt;0,"n/a",IF(AA684="n/a","n/a",J684+U684-AA684)))</f>
        <v>-39.107672448253545</v>
      </c>
      <c r="AP684" s="741">
        <f>IF(U684="n/a","n/a",J684+U684)</f>
        <v>10.479629139048038</v>
      </c>
      <c r="AQ684" s="889">
        <f>IF(OR(AC684&lt;0.01,AF684="n/a"),"n/a",(I684/SQRT(22.5*AC684*(I684/AF684))-1)*100)</f>
        <v>146.18428451067967</v>
      </c>
      <c r="AR684" s="651">
        <f>INDEX(Historical!$C$7:$C$1256,MATCH(B684,Historical!$B$7:$B$1278,0))*IF(AH684="n/a",1.03,IF(AH684&lt;0,1.01,IF(AH684&gt;10,1.1,(1+AH684/100))))</f>
        <v>1.3635000000000002</v>
      </c>
      <c r="AS684" s="887">
        <f>IF($AI684="n/a",1.03*AR684,IF($AI684&lt;0,1.01*AR684,IF($AI684&gt;10,1.1*AR684,(1+$AI684/100)*AR684)))</f>
        <v>1.3771350000000002</v>
      </c>
      <c r="AT684" s="887">
        <f>IF($AK684="n/a",1.03*AS684,IF($AK684&lt;0,1.01*AS684,IF($AK684&gt;10,1.1*AS684,(1+$AK684/100)*AS684)))</f>
        <v>1.4184490500000002</v>
      </c>
      <c r="AU684" s="887">
        <f>IF($AK684="n/a",1.03*AT684,IF($AK684&lt;0,1.01*AT684,IF($AK684&gt;10,1.1*AT684,(1+$AK684/100)*AT684)))</f>
        <v>1.4610025215000002</v>
      </c>
      <c r="AV684" s="887">
        <f>IF($AK684="n/a",1.03*AU684,IF($AK684&lt;0,1.01*AU684,IF($AK684&gt;10,1.1*AU684,(1+$AK684/100)*AU684)))</f>
        <v>1.5048325971450003</v>
      </c>
      <c r="AW684" s="651">
        <f>SUM(AR684:AV684)</f>
        <v>7.1249191686450013</v>
      </c>
      <c r="AX684" s="748">
        <f>AW684/I684*100</f>
        <v>22.807039592333552</v>
      </c>
      <c r="AY684" s="935">
        <v>0.6</v>
      </c>
      <c r="AZ684" s="873">
        <v>6.99</v>
      </c>
      <c r="BA684" s="873">
        <v>-39.04</v>
      </c>
      <c r="BB684" s="873">
        <v>-7.41</v>
      </c>
      <c r="BC684" s="873">
        <v>-18.260000000000002</v>
      </c>
      <c r="BD684" s="908"/>
      <c r="BE684" s="624">
        <v>2011</v>
      </c>
      <c r="BF684" s="899">
        <f>IF(BE684&gt;2008,0,IF(BE684&gt;2001,1,IF(BE684&gt;1990,2,IF(BE684&gt;1980,3,IF(BE684&gt;1973,4,IF(BE684&gt;1970,5,IF(BE684&gt;1960,6,IF(BE684&gt;1958,7,IF(BE684&gt;1953,8,9)))))))))</f>
        <v>0</v>
      </c>
      <c r="BG684" s="883">
        <v>2</v>
      </c>
    </row>
    <row r="685" spans="1:59" s="864" customFormat="1" x14ac:dyDescent="0.2">
      <c r="A685" s="872" t="s">
        <v>1749</v>
      </c>
      <c r="B685" s="604" t="s">
        <v>1750</v>
      </c>
      <c r="C685" s="933" t="s">
        <v>108</v>
      </c>
      <c r="D685" s="933" t="s">
        <v>118</v>
      </c>
      <c r="E685" s="733">
        <v>7</v>
      </c>
      <c r="F685" s="1158">
        <v>577</v>
      </c>
      <c r="G685" s="1140" t="s">
        <v>106</v>
      </c>
      <c r="H685" s="1140" t="s">
        <v>106</v>
      </c>
      <c r="I685" s="875">
        <v>20.54</v>
      </c>
      <c r="J685" s="651">
        <f>(M685/I685)*100</f>
        <v>6.4264849074975663</v>
      </c>
      <c r="K685" s="878">
        <v>0.33</v>
      </c>
      <c r="L685" s="888">
        <v>4</v>
      </c>
      <c r="M685" s="642">
        <f>K685*L685</f>
        <v>1.32</v>
      </c>
      <c r="N685" s="871" t="s">
        <v>148</v>
      </c>
      <c r="O685" s="734">
        <v>0.31</v>
      </c>
      <c r="P685" s="867">
        <v>43615</v>
      </c>
      <c r="Q685" s="867">
        <v>43630</v>
      </c>
      <c r="R685" s="642">
        <f>(K685-O685)/O685*100</f>
        <v>6.4516129032258114</v>
      </c>
      <c r="S685" s="701">
        <f>IF(INDEX(Historical!$D$7:$D$1254,MATCH(B685,Historical!$B$7:$B$1278,0))=0,"n/a",(INDEX(Historical!$C$7:$C$1256,MATCH(B685,Historical!$B$7:$B$1278,0))/INDEX(Historical!$D$7:$D$1254,MATCH(B685,Historical!$B$7:$B$1278,0))-1)*100)</f>
        <v>7.4380165289256173</v>
      </c>
      <c r="T685" s="701">
        <f>IF(INDEX(Historical!$F$7:$F$1247,MATCH(B685,Historical!$B$7:$B$1278,0))=0,"n/a",((INDEX(Historical!$C$7:$C$1256,MATCH(B685,Historical!$B$7:$B$1278,0))/INDEX(Historical!$F$7:$F$1247,MATCH(B685,Historical!$B$7:$B$1278,0)))^(1/3)-1)*100)</f>
        <v>10.253031436559045</v>
      </c>
      <c r="U685" s="701">
        <f>IF(INDEX(Historical!$H$7:$H$1247,MATCH(B685,Historical!$B$7:$B$1278,0))=0,"n/a",((INDEX(Historical!$C$7:$C$1256,MATCH(B685,Historical!$B$7:$B$1278,0))/INDEX(Historical!$H$7:$H$1247,MATCH(B685,Historical!$B$7:$B$1278,0)))^(1/5)-1)*100)</f>
        <v>10.756634324829006</v>
      </c>
      <c r="V685" s="701">
        <f>IF(INDEX(Historical!$O$7:$O$1247,MATCH(B685,Historical!$B$7:$B$1278,0))=0,"n/a",((INDEX(Historical!$C$7:$C$1256,MATCH(B685,Historical!$B$7:$B$1278,0))/INDEX(Historical!$O$7:$O$1247,MATCH(B685,Historical!$B$7:$B$1278,0)))^(1/10)-1)*100)</f>
        <v>8.0386652698788641</v>
      </c>
      <c r="W685" s="702">
        <f>IF(OR(U685&lt;=0,U685="n/a",V685&lt;=0,V685="n/a"),"n/a",U685/V685)</f>
        <v>1.3381119829848445</v>
      </c>
      <c r="X685" s="703" t="str">
        <f>IF(OR(AJ685&lt;=0,AJ685="n/a",U685&lt;=0,U685="n/a"),"n/a",U685/AJ685)</f>
        <v>n/a</v>
      </c>
      <c r="Y685" s="664"/>
      <c r="Z685" s="651" t="str">
        <f>IF(OR(AC685&lt;0.01,AC685="n/a"),"n/a",M685/AC685*100)</f>
        <v>n/a</v>
      </c>
      <c r="AA685" s="887" t="str">
        <f>IF(OR(AC685&lt;0.01,AC685="n/a"),"n/a",I685/AC685)</f>
        <v>n/a</v>
      </c>
      <c r="AB685" s="888">
        <v>12</v>
      </c>
      <c r="AC685" s="866">
        <v>-3.74</v>
      </c>
      <c r="AD685" s="866" t="s">
        <v>136</v>
      </c>
      <c r="AE685" s="866">
        <v>0.48</v>
      </c>
      <c r="AF685" s="866">
        <v>0.6</v>
      </c>
      <c r="AG685" s="866">
        <v>-10.299999999999999</v>
      </c>
      <c r="AH685" s="866">
        <v>558.19999999999993</v>
      </c>
      <c r="AI685" s="866" t="s">
        <v>136</v>
      </c>
      <c r="AJ685" s="866">
        <v>-24.2</v>
      </c>
      <c r="AK685" s="866">
        <v>10</v>
      </c>
      <c r="AL685" s="879">
        <v>509.6</v>
      </c>
      <c r="AM685" s="873">
        <v>2</v>
      </c>
      <c r="AN685" s="866">
        <v>0</v>
      </c>
      <c r="AO685" s="740" t="str">
        <f>IF(U685="n/a","n/a",IF(AA685&lt;0,"n/a",IF(AA685="n/a","n/a",J685+U685-AA685)))</f>
        <v>n/a</v>
      </c>
      <c r="AP685" s="741">
        <f>IF(U685="n/a","n/a",J685+U685)</f>
        <v>17.183119232326572</v>
      </c>
      <c r="AQ685" s="889" t="str">
        <f>IF(OR(AC685&lt;0.01,AF685="n/a"),"n/a",(I685/SQRT(22.5*AC685*(I685/AF685))-1)*100)</f>
        <v>n/a</v>
      </c>
      <c r="AR685" s="651">
        <f>INDEX(Historical!$C$7:$C$1256,MATCH(B685,Historical!$B$7:$B$1278,0))*IF(AH685="n/a",1.03,IF(AH685&lt;0,1.01,IF(AH685&gt;10,1.1,(1+AH685/100))))</f>
        <v>1.4300000000000002</v>
      </c>
      <c r="AS685" s="887">
        <f>IF($AI685="n/a",1.03*AR685,IF($AI685&lt;0,1.01*AR685,IF($AI685&gt;10,1.1*AR685,(1+$AI685/100)*AR685)))</f>
        <v>1.4729000000000001</v>
      </c>
      <c r="AT685" s="887">
        <f>IF($AK685="n/a",1.03*AS685,IF($AK685&lt;0,1.01*AS685,IF($AK685&gt;10,1.1*AS685,(1+$AK685/100)*AS685)))</f>
        <v>1.6201900000000002</v>
      </c>
      <c r="AU685" s="887">
        <f>IF($AK685="n/a",1.03*AT685,IF($AK685&lt;0,1.01*AT685,IF($AK685&gt;10,1.1*AT685,(1+$AK685/100)*AT685)))</f>
        <v>1.7822090000000004</v>
      </c>
      <c r="AV685" s="887">
        <f>IF($AK685="n/a",1.03*AU685,IF($AK685&lt;0,1.01*AU685,IF($AK685&gt;10,1.1*AU685,(1+$AK685/100)*AU685)))</f>
        <v>1.9604299000000005</v>
      </c>
      <c r="AW685" s="651">
        <f>SUM(AR685:AV685)</f>
        <v>8.2657289000000027</v>
      </c>
      <c r="AX685" s="748">
        <f>AW685/I685*100</f>
        <v>40.242107594936719</v>
      </c>
      <c r="AY685" s="935">
        <v>0.1</v>
      </c>
      <c r="AZ685" s="873">
        <v>7.1499999999999995</v>
      </c>
      <c r="BA685" s="873">
        <v>-56.779999999999994</v>
      </c>
      <c r="BB685" s="873">
        <v>-8.2000000000000011</v>
      </c>
      <c r="BC685" s="873">
        <v>-30.42</v>
      </c>
      <c r="BD685" s="908"/>
      <c r="BE685" s="624">
        <v>2013</v>
      </c>
      <c r="BF685" s="899">
        <f>IF(BE685&gt;2008,0,IF(BE685&gt;2001,1,IF(BE685&gt;1990,2,IF(BE685&gt;1980,3,IF(BE685&gt;1973,4,IF(BE685&gt;1970,5,IF(BE685&gt;1960,6,IF(BE685&gt;1958,7,IF(BE685&gt;1953,8,9)))))))))</f>
        <v>0</v>
      </c>
      <c r="BG685" s="883">
        <v>-3.1</v>
      </c>
    </row>
    <row r="686" spans="1:59" s="864" customFormat="1" ht="12.75" customHeight="1" x14ac:dyDescent="0.2">
      <c r="A686" s="864" t="s">
        <v>1755</v>
      </c>
      <c r="B686" s="604" t="s">
        <v>1756</v>
      </c>
      <c r="C686" s="933" t="s">
        <v>112</v>
      </c>
      <c r="D686" s="933" t="s">
        <v>1221</v>
      </c>
      <c r="E686" s="733">
        <v>8</v>
      </c>
      <c r="F686" s="1158">
        <v>541</v>
      </c>
      <c r="G686" s="1141" t="s">
        <v>106</v>
      </c>
      <c r="H686" s="1141" t="s">
        <v>106</v>
      </c>
      <c r="I686" s="875">
        <v>49.91</v>
      </c>
      <c r="J686" s="651">
        <f>(M686/I686)*100</f>
        <v>1.0018032458425166</v>
      </c>
      <c r="K686" s="878">
        <v>0.125</v>
      </c>
      <c r="L686" s="888">
        <v>4</v>
      </c>
      <c r="M686" s="642">
        <f>K686*L686</f>
        <v>0.5</v>
      </c>
      <c r="N686" s="871" t="s">
        <v>148</v>
      </c>
      <c r="O686" s="734">
        <v>0.1</v>
      </c>
      <c r="P686" s="862">
        <v>43888</v>
      </c>
      <c r="Q686" s="862">
        <v>43905</v>
      </c>
      <c r="R686" s="642">
        <f>(K686-O686)/O686*100</f>
        <v>24.999999999999993</v>
      </c>
      <c r="S686" s="701">
        <f>IF(INDEX(Historical!$D$7:$D$1254,MATCH(B686,Historical!$B$7:$B$1278,0))=0,"n/a",(INDEX(Historical!$C$7:$C$1256,MATCH(B686,Historical!$B$7:$B$1278,0))/INDEX(Historical!$D$7:$D$1254,MATCH(B686,Historical!$B$7:$B$1278,0))-1)*100)</f>
        <v>11.111111111111116</v>
      </c>
      <c r="T686" s="701">
        <f>IF(INDEX(Historical!$F$7:$F$1247,MATCH(B686,Historical!$B$7:$B$1278,0))=0,"n/a",((INDEX(Historical!$C$7:$C$1256,MATCH(B686,Historical!$B$7:$B$1278,0))/INDEX(Historical!$F$7:$F$1247,MATCH(B686,Historical!$B$7:$B$1278,0)))^(1/3)-1)*100)</f>
        <v>11.315078730200367</v>
      </c>
      <c r="U686" s="701">
        <f>IF(INDEX(Historical!$H$7:$H$1247,MATCH(B686,Historical!$B$7:$B$1278,0))=0,"n/a",((INDEX(Historical!$C$7:$C$1256,MATCH(B686,Historical!$B$7:$B$1278,0))/INDEX(Historical!$H$7:$H$1247,MATCH(B686,Historical!$B$7:$B$1278,0)))^(1/5)-1)*100)</f>
        <v>14.490718859105467</v>
      </c>
      <c r="V686" s="701">
        <f>IF(INDEX(Historical!$O$7:$O$1247,MATCH(B686,Historical!$B$7:$B$1278,0))=0,"n/a",((INDEX(Historical!$C$7:$C$1256,MATCH(B686,Historical!$B$7:$B$1278,0))/INDEX(Historical!$O$7:$O$1247,MATCH(B686,Historical!$B$7:$B$1278,0)))^(1/10)-1)*100)</f>
        <v>16.525450277397582</v>
      </c>
      <c r="W686" s="702">
        <f>IF(OR(U686&lt;=0,U686="n/a",V686&lt;=0,V686="n/a"),"n/a",U686/V686)</f>
        <v>0.87687286070049875</v>
      </c>
      <c r="X686" s="703">
        <f>IF(OR(AJ686&lt;=0,AJ686="n/a",U686&lt;=0,U686="n/a"),"n/a",U686/AJ686)</f>
        <v>0.57962875436421868</v>
      </c>
      <c r="Y686" s="877"/>
      <c r="Z686" s="651">
        <f>IF(OR(AC686&lt;0.01,AC686="n/a"),"n/a",M686/AC686*100)</f>
        <v>13.850415512465375</v>
      </c>
      <c r="AA686" s="887">
        <f>IF(OR(AC686&lt;0.01,AC686="n/a"),"n/a",I686/AC686)</f>
        <v>13.825484764542935</v>
      </c>
      <c r="AB686" s="888">
        <v>12</v>
      </c>
      <c r="AC686" s="866">
        <v>3.61</v>
      </c>
      <c r="AD686" s="866">
        <v>0.81</v>
      </c>
      <c r="AE686" s="866">
        <v>0.66</v>
      </c>
      <c r="AF686" s="866">
        <v>2.25</v>
      </c>
      <c r="AG686" s="866" t="s">
        <v>136</v>
      </c>
      <c r="AH686" s="866">
        <v>28.299999999999997</v>
      </c>
      <c r="AI686" s="866">
        <v>1.43</v>
      </c>
      <c r="AJ686" s="866">
        <v>25</v>
      </c>
      <c r="AK686" s="866">
        <v>17</v>
      </c>
      <c r="AL686" s="879">
        <v>3130</v>
      </c>
      <c r="AM686" s="873">
        <v>1.5</v>
      </c>
      <c r="AN686" s="866">
        <v>0.12</v>
      </c>
      <c r="AO686" s="740">
        <f>IF(U686="n/a","n/a",IF(AA686&lt;0,"n/a",IF(AA686="n/a","n/a",J686+U686-AA686)))</f>
        <v>1.6670373404050487</v>
      </c>
      <c r="AP686" s="741">
        <f>IF(U686="n/a","n/a",J686+U686)</f>
        <v>15.492522104947984</v>
      </c>
      <c r="AQ686" s="889">
        <f>IF(OR(AC686&lt;0.01,AF686="n/a"),"n/a",(I686/SQRT(22.5*AC686*(I686/AF686))-1)*100)</f>
        <v>17.5818215735023</v>
      </c>
      <c r="AR686" s="651">
        <f>INDEX(Historical!$C$7:$C$1256,MATCH(B686,Historical!$B$7:$B$1278,0))*IF(AH686="n/a",1.03,IF(AH686&lt;0,1.01,IF(AH686&gt;10,1.1,(1+AH686/100))))</f>
        <v>0.44000000000000006</v>
      </c>
      <c r="AS686" s="887">
        <f>IF($AI686="n/a",1.03*AR686,IF($AI686&lt;0,1.01*AR686,IF($AI686&gt;10,1.1*AR686,(1+$AI686/100)*AR686)))</f>
        <v>0.44629200000000002</v>
      </c>
      <c r="AT686" s="887">
        <f>IF($AK686="n/a",1.03*AS686,IF($AK686&lt;0,1.01*AS686,IF($AK686&gt;10,1.1*AS686,(1+$AK686/100)*AS686)))</f>
        <v>0.49092120000000006</v>
      </c>
      <c r="AU686" s="887">
        <f>IF($AK686="n/a",1.03*AT686,IF($AK686&lt;0,1.01*AT686,IF($AK686&gt;10,1.1*AT686,(1+$AK686/100)*AT686)))</f>
        <v>0.54001332000000013</v>
      </c>
      <c r="AV686" s="887">
        <f>IF($AK686="n/a",1.03*AU686,IF($AK686&lt;0,1.01*AU686,IF($AK686&gt;10,1.1*AU686,(1+$AK686/100)*AU686)))</f>
        <v>0.59401465200000014</v>
      </c>
      <c r="AW686" s="651">
        <f>SUM(AR686:AV686)</f>
        <v>2.5112411720000005</v>
      </c>
      <c r="AX686" s="748">
        <f>AW686/I686*100</f>
        <v>5.0315391144059323</v>
      </c>
      <c r="AY686" s="935">
        <v>1.48</v>
      </c>
      <c r="AZ686" s="873">
        <v>71.099999999999994</v>
      </c>
      <c r="BA686" s="873">
        <v>-22.259999999999998</v>
      </c>
      <c r="BB686" s="873">
        <v>-12.45</v>
      </c>
      <c r="BC686" s="873">
        <v>1.41</v>
      </c>
      <c r="BD686" s="908"/>
      <c r="BE686" s="624">
        <v>2013</v>
      </c>
      <c r="BF686" s="899">
        <f>IF(BE686&gt;2008,0,IF(BE686&gt;2001,1,IF(BE686&gt;1990,2,IF(BE686&gt;1980,3,IF(BE686&gt;1973,4,IF(BE686&gt;1970,5,IF(BE686&gt;1960,6,IF(BE686&gt;1958,7,IF(BE686&gt;1953,8,9)))))))))</f>
        <v>0</v>
      </c>
      <c r="BG686" s="883" t="s">
        <v>136</v>
      </c>
    </row>
    <row r="687" spans="1:59" s="864" customFormat="1" ht="12.75" customHeight="1" x14ac:dyDescent="0.2">
      <c r="A687" s="872" t="s">
        <v>363</v>
      </c>
      <c r="B687" s="604" t="s">
        <v>364</v>
      </c>
      <c r="C687" s="933" t="s">
        <v>131</v>
      </c>
      <c r="D687" s="933" t="s">
        <v>4342</v>
      </c>
      <c r="E687" s="733">
        <v>33</v>
      </c>
      <c r="F687" s="1158">
        <v>87</v>
      </c>
      <c r="G687" s="1158" t="s">
        <v>37</v>
      </c>
      <c r="H687" s="1158" t="s">
        <v>37</v>
      </c>
      <c r="I687" s="866">
        <v>32.340000000000003</v>
      </c>
      <c r="J687" s="651">
        <f>(M687/I687)*100</f>
        <v>4.0816326530612246</v>
      </c>
      <c r="K687" s="885">
        <v>0.33</v>
      </c>
      <c r="L687" s="888">
        <v>4</v>
      </c>
      <c r="M687" s="642">
        <f>K687*L687</f>
        <v>1.32</v>
      </c>
      <c r="N687" s="871" t="s">
        <v>145</v>
      </c>
      <c r="O687" s="735">
        <v>0.32500000000000001</v>
      </c>
      <c r="P687" s="862">
        <v>43994</v>
      </c>
      <c r="Q687" s="862">
        <v>44013</v>
      </c>
      <c r="R687" s="642">
        <f>(K687-O687)/O687*100</f>
        <v>1.5384615384615397</v>
      </c>
      <c r="S687" s="701">
        <f>IF(INDEX(Historical!$D$7:$D$1254,MATCH(B687,Historical!$B$7:$B$1278,0))=0,"n/a",(INDEX(Historical!$C$7:$C$1256,MATCH(B687,Historical!$B$7:$B$1278,0))/INDEX(Historical!$D$7:$D$1254,MATCH(B687,Historical!$B$7:$B$1278,0))-1)*100)</f>
        <v>12.254901960784315</v>
      </c>
      <c r="T687" s="701">
        <f>IF(INDEX(Historical!$F$7:$F$1247,MATCH(B687,Historical!$B$7:$B$1278,0))=0,"n/a",((INDEX(Historical!$C$7:$C$1256,MATCH(B687,Historical!$B$7:$B$1278,0))/INDEX(Historical!$F$7:$F$1247,MATCH(B687,Historical!$B$7:$B$1278,0)))^(1/3)-1)*100)</f>
        <v>7.1784600347183369</v>
      </c>
      <c r="U687" s="701">
        <f>IF(INDEX(Historical!$H$7:$H$1247,MATCH(B687,Historical!$B$7:$B$1278,0))=0,"n/a",((INDEX(Historical!$C$7:$C$1256,MATCH(B687,Historical!$B$7:$B$1278,0))/INDEX(Historical!$H$7:$H$1247,MATCH(B687,Historical!$B$7:$B$1278,0)))^(1/5)-1)*100)</f>
        <v>7.2561676187325119</v>
      </c>
      <c r="V687" s="701">
        <f>IF(INDEX(Historical!$O$7:$O$1247,MATCH(B687,Historical!$B$7:$B$1278,0))=0,"n/a",((INDEX(Historical!$C$7:$C$1256,MATCH(B687,Historical!$B$7:$B$1278,0))/INDEX(Historical!$O$7:$O$1247,MATCH(B687,Historical!$B$7:$B$1278,0)))^(1/10)-1)*100)</f>
        <v>8.1440696730383788</v>
      </c>
      <c r="W687" s="702">
        <f>IF(OR(U687&lt;=0,U687="n/a",V687&lt;=0,V687="n/a"),"n/a",U687/V687)</f>
        <v>0.89097563135475855</v>
      </c>
      <c r="X687" s="703" t="str">
        <f>IF(OR(AJ687&lt;=0,AJ687="n/a",U687&lt;=0,U687="n/a"),"n/a",U687/AJ687)</f>
        <v>n/a</v>
      </c>
      <c r="Y687" s="877"/>
      <c r="Z687" s="651">
        <f>IF(OR(AC687&lt;0.01,AC687="n/a"),"n/a",M687/AC687*100)</f>
        <v>59.459459459459453</v>
      </c>
      <c r="AA687" s="887">
        <f>IF(OR(AC687&lt;0.01,AC687="n/a"),"n/a",I687/AC687)</f>
        <v>14.567567567567568</v>
      </c>
      <c r="AB687" s="888">
        <v>9</v>
      </c>
      <c r="AC687" s="866">
        <v>2.2200000000000002</v>
      </c>
      <c r="AD687" s="866">
        <v>1.3</v>
      </c>
      <c r="AE687" s="866">
        <v>1.02</v>
      </c>
      <c r="AF687" s="866">
        <v>1.63</v>
      </c>
      <c r="AG687" s="866">
        <v>11.799999999999999</v>
      </c>
      <c r="AH687" s="866">
        <v>-54.7</v>
      </c>
      <c r="AI687" s="866">
        <v>14.59</v>
      </c>
      <c r="AJ687" s="866">
        <v>-6</v>
      </c>
      <c r="AK687" s="866">
        <v>11.200000000000001</v>
      </c>
      <c r="AL687" s="879">
        <v>6710</v>
      </c>
      <c r="AM687" s="873">
        <v>0.3</v>
      </c>
      <c r="AN687" s="866">
        <v>1.55</v>
      </c>
      <c r="AO687" s="740">
        <f>IF(U687="n/a","n/a",IF(AA687&lt;0,"n/a",IF(AA687="n/a","n/a",J687+U687-AA687)))</f>
        <v>-3.2297672957738328</v>
      </c>
      <c r="AP687" s="741">
        <f>IF(U687="n/a","n/a",J687+U687)</f>
        <v>11.337800271793736</v>
      </c>
      <c r="AQ687" s="889">
        <f>IF(OR(AC687&lt;0.01,AF687="n/a"),"n/a",(I687/SQRT(22.5*AC687*(I687/AF687))-1)*100)</f>
        <v>2.7297103733549655</v>
      </c>
      <c r="AR687" s="651">
        <f>INDEX(Historical!$C$7:$C$1256,MATCH(B687,Historical!$B$7:$B$1278,0))*IF(AH687="n/a",1.03,IF(AH687&lt;0,1.01,IF(AH687&gt;10,1.1,(1+AH687/100))))</f>
        <v>1.15645</v>
      </c>
      <c r="AS687" s="887">
        <f>IF($AI687="n/a",1.03*AR687,IF($AI687&lt;0,1.01*AR687,IF($AI687&gt;10,1.1*AR687,(1+$AI687/100)*AR687)))</f>
        <v>1.272095</v>
      </c>
      <c r="AT687" s="887">
        <f>IF($AK687="n/a",1.03*AS687,IF($AK687&lt;0,1.01*AS687,IF($AK687&gt;10,1.1*AS687,(1+$AK687/100)*AS687)))</f>
        <v>1.3993045000000002</v>
      </c>
      <c r="AU687" s="887">
        <f>IF($AK687="n/a",1.03*AT687,IF($AK687&lt;0,1.01*AT687,IF($AK687&gt;10,1.1*AT687,(1+$AK687/100)*AT687)))</f>
        <v>1.5392349500000002</v>
      </c>
      <c r="AV687" s="887">
        <f>IF($AK687="n/a",1.03*AU687,IF($AK687&lt;0,1.01*AU687,IF($AK687&gt;10,1.1*AU687,(1+$AK687/100)*AU687)))</f>
        <v>1.6931584450000003</v>
      </c>
      <c r="AW687" s="651">
        <f>SUM(AR687:AV687)</f>
        <v>7.060242895</v>
      </c>
      <c r="AX687" s="748">
        <f>AW687/I687*100</f>
        <v>21.831301468769322</v>
      </c>
      <c r="AY687" s="935">
        <v>0.97</v>
      </c>
      <c r="AZ687" s="873">
        <v>48.69</v>
      </c>
      <c r="BA687" s="873">
        <v>-32.9</v>
      </c>
      <c r="BB687" s="873">
        <v>-4.01</v>
      </c>
      <c r="BC687" s="873">
        <v>-2.86</v>
      </c>
      <c r="BD687" s="908"/>
      <c r="BE687" s="624">
        <v>1988</v>
      </c>
      <c r="BF687" s="899">
        <f>IF(BE687&gt;2008,0,IF(BE687&gt;2001,1,IF(BE687&gt;1990,2,IF(BE687&gt;1980,3,IF(BE687&gt;1973,4,IF(BE687&gt;1970,5,IF(BE687&gt;1960,6,IF(BE687&gt;1958,7,IF(BE687&gt;1953,8,9)))))))))</f>
        <v>3</v>
      </c>
      <c r="BG687" s="883">
        <v>3.4000000000000004</v>
      </c>
    </row>
    <row r="688" spans="1:59" s="864" customFormat="1" ht="12.75" customHeight="1" x14ac:dyDescent="0.2">
      <c r="A688" s="872" t="s">
        <v>372</v>
      </c>
      <c r="B688" s="604" t="s">
        <v>373</v>
      </c>
      <c r="C688" s="933" t="s">
        <v>4322</v>
      </c>
      <c r="D688" s="933" t="s">
        <v>4323</v>
      </c>
      <c r="E688" s="733">
        <v>35</v>
      </c>
      <c r="F688" s="1158">
        <v>78</v>
      </c>
      <c r="G688" s="1182" t="s">
        <v>37</v>
      </c>
      <c r="H688" s="1182" t="s">
        <v>37</v>
      </c>
      <c r="I688" s="866">
        <v>53.47</v>
      </c>
      <c r="J688" s="651">
        <f>(M688/I688)*100</f>
        <v>5.1617729567982042</v>
      </c>
      <c r="K688" s="885">
        <v>0.69</v>
      </c>
      <c r="L688" s="888">
        <v>4</v>
      </c>
      <c r="M688" s="642">
        <f>K688*L688</f>
        <v>2.76</v>
      </c>
      <c r="N688" s="871" t="s">
        <v>151</v>
      </c>
      <c r="O688" s="735">
        <v>0.68500000000000005</v>
      </c>
      <c r="P688" s="862">
        <v>43997</v>
      </c>
      <c r="Q688" s="862">
        <v>44012</v>
      </c>
      <c r="R688" s="642">
        <f>(K688-O688)/O688*100</f>
        <v>0.72992700729925442</v>
      </c>
      <c r="S688" s="701">
        <f>IF(INDEX(Historical!$D$7:$D$1254,MATCH(B688,Historical!$B$7:$B$1278,0))=0,"n/a",(INDEX(Historical!$C$7:$C$1256,MATCH(B688,Historical!$B$7:$B$1278,0))/INDEX(Historical!$D$7:$D$1254,MATCH(B688,Historical!$B$7:$B$1278,0))-1)*100)</f>
        <v>1.4925373134328401</v>
      </c>
      <c r="T688" s="701">
        <f>IF(INDEX(Historical!$F$7:$F$1247,MATCH(B688,Historical!$B$7:$B$1278,0))=0,"n/a",((INDEX(Historical!$C$7:$C$1256,MATCH(B688,Historical!$B$7:$B$1278,0))/INDEX(Historical!$F$7:$F$1247,MATCH(B688,Historical!$B$7:$B$1278,0)))^(1/3)-1)*100)</f>
        <v>1.3532163016363175</v>
      </c>
      <c r="U688" s="701">
        <f>IF(INDEX(Historical!$H$7:$H$1247,MATCH(B688,Historical!$B$7:$B$1278,0))=0,"n/a",((INDEX(Historical!$C$7:$C$1256,MATCH(B688,Historical!$B$7:$B$1278,0))/INDEX(Historical!$H$7:$H$1247,MATCH(B688,Historical!$B$7:$B$1278,0)))^(1/5)-1)*100)</f>
        <v>1.539184863075338</v>
      </c>
      <c r="V688" s="701">
        <f>IF(INDEX(Historical!$O$7:$O$1247,MATCH(B688,Historical!$B$7:$B$1278,0))=0,"n/a",((INDEX(Historical!$C$7:$C$1256,MATCH(B688,Historical!$B$7:$B$1278,0))/INDEX(Historical!$O$7:$O$1247,MATCH(B688,Historical!$B$7:$B$1278,0)))^(1/10)-1)*100)</f>
        <v>1.3442690579665628</v>
      </c>
      <c r="W688" s="702">
        <f>IF(OR(U688&lt;=0,U688="n/a",V688&lt;=0,V688="n/a"),"n/a",U688/V688)</f>
        <v>1.1449976133525075</v>
      </c>
      <c r="X688" s="703" t="str">
        <f>IF(OR(AJ688&lt;=0,AJ688="n/a",U688&lt;=0,U688="n/a"),"n/a",U688/AJ688)</f>
        <v>n/a</v>
      </c>
      <c r="Y688" s="877"/>
      <c r="Z688" s="651">
        <f>IF(OR(AC688&lt;0.01,AC688="n/a"),"n/a",M688/AC688*100)</f>
        <v>191.66666666666666</v>
      </c>
      <c r="AA688" s="887">
        <f>IF(OR(AC688&lt;0.01,AC688="n/a"),"n/a",I688/AC688)</f>
        <v>37.131944444444443</v>
      </c>
      <c r="AB688" s="888">
        <v>12</v>
      </c>
      <c r="AC688" s="866">
        <v>1.44</v>
      </c>
      <c r="AD688" s="866" t="s">
        <v>136</v>
      </c>
      <c r="AE688" s="866">
        <v>9.32</v>
      </c>
      <c r="AF688" s="866">
        <v>4.42</v>
      </c>
      <c r="AG688" s="866">
        <v>11.200000000000001</v>
      </c>
      <c r="AH688" s="866">
        <v>-21.8</v>
      </c>
      <c r="AI688" s="866" t="s">
        <v>136</v>
      </c>
      <c r="AJ688" s="866">
        <v>-19.100000000000001</v>
      </c>
      <c r="AK688" s="866" t="s">
        <v>136</v>
      </c>
      <c r="AL688" s="879">
        <v>719.17</v>
      </c>
      <c r="AM688" s="873">
        <v>1.6</v>
      </c>
      <c r="AN688" s="866">
        <v>1.69</v>
      </c>
      <c r="AO688" s="740">
        <f>IF(U688="n/a","n/a",IF(AA688&lt;0,"n/a",IF(AA688="n/a","n/a",J688+U688-AA688)))</f>
        <v>-30.430986624570899</v>
      </c>
      <c r="AP688" s="741">
        <f>IF(U688="n/a","n/a",J688+U688)</f>
        <v>6.7009578198735422</v>
      </c>
      <c r="AQ688" s="889">
        <f>IF(OR(AC688&lt;0.01,AF688="n/a"),"n/a",(I688/SQRT(22.5*AC688*(I688/AF688))-1)*100)</f>
        <v>170.08080638081015</v>
      </c>
      <c r="AR688" s="651">
        <f>INDEX(Historical!$C$7:$C$1256,MATCH(B688,Historical!$B$7:$B$1278,0))*IF(AH688="n/a",1.03,IF(AH688&lt;0,1.01,IF(AH688&gt;10,1.1,(1+AH688/100))))</f>
        <v>2.7472000000000003</v>
      </c>
      <c r="AS688" s="887">
        <f>IF($AI688="n/a",1.03*AR688,IF($AI688&lt;0,1.01*AR688,IF($AI688&gt;10,1.1*AR688,(1+$AI688/100)*AR688)))</f>
        <v>2.8296160000000006</v>
      </c>
      <c r="AT688" s="887">
        <f>IF($AK688="n/a",1.03*AS688,IF($AK688&lt;0,1.01*AS688,IF($AK688&gt;10,1.1*AS688,(1+$AK688/100)*AS688)))</f>
        <v>2.9145044800000006</v>
      </c>
      <c r="AU688" s="887">
        <f>IF($AK688="n/a",1.03*AT688,IF($AK688&lt;0,1.01*AT688,IF($AK688&gt;10,1.1*AT688,(1+$AK688/100)*AT688)))</f>
        <v>3.0019396144000008</v>
      </c>
      <c r="AV688" s="887">
        <f>IF($AK688="n/a",1.03*AU688,IF($AK688&lt;0,1.01*AU688,IF($AK688&gt;10,1.1*AU688,(1+$AK688/100)*AU688)))</f>
        <v>3.091997802832001</v>
      </c>
      <c r="AW688" s="651">
        <f>SUM(AR688:AV688)</f>
        <v>14.585257897232005</v>
      </c>
      <c r="AX688" s="748">
        <f>AW688/I688*100</f>
        <v>27.277460065891162</v>
      </c>
      <c r="AY688" s="935">
        <v>0.69</v>
      </c>
      <c r="AZ688" s="873">
        <v>1.3299999999999998</v>
      </c>
      <c r="BA688" s="873">
        <v>-59.62</v>
      </c>
      <c r="BB688" s="873">
        <v>-12.07</v>
      </c>
      <c r="BC688" s="873">
        <v>-37.549999999999997</v>
      </c>
      <c r="BD688" s="908"/>
      <c r="BE688" s="624">
        <v>1986</v>
      </c>
      <c r="BF688" s="899">
        <f>IF(BE688&gt;2008,0,IF(BE688&gt;2001,1,IF(BE688&gt;1990,2,IF(BE688&gt;1980,3,IF(BE688&gt;1973,4,IF(BE688&gt;1970,5,IF(BE688&gt;1960,6,IF(BE688&gt;1958,7,IF(BE688&gt;1953,8,9)))))))))</f>
        <v>3</v>
      </c>
      <c r="BG688" s="883">
        <v>4.1000000000000005</v>
      </c>
    </row>
    <row r="689" spans="1:59" s="864" customFormat="1" x14ac:dyDescent="0.2">
      <c r="A689" s="872" t="s">
        <v>365</v>
      </c>
      <c r="B689" s="604" t="s">
        <v>366</v>
      </c>
      <c r="C689" s="933" t="s">
        <v>108</v>
      </c>
      <c r="D689" s="933" t="s">
        <v>4341</v>
      </c>
      <c r="E689" s="733">
        <v>29</v>
      </c>
      <c r="F689" s="1158">
        <v>99</v>
      </c>
      <c r="G689" s="1157" t="s">
        <v>37</v>
      </c>
      <c r="H689" s="1157" t="s">
        <v>37</v>
      </c>
      <c r="I689" s="866">
        <v>60.87</v>
      </c>
      <c r="J689" s="651">
        <f>(M689/I689)*100</f>
        <v>2.1028421225562677</v>
      </c>
      <c r="K689" s="885">
        <v>0.32</v>
      </c>
      <c r="L689" s="888">
        <v>4</v>
      </c>
      <c r="M689" s="642">
        <f>K689*L689</f>
        <v>1.28</v>
      </c>
      <c r="N689" s="871" t="s">
        <v>163</v>
      </c>
      <c r="O689" s="735">
        <v>0.31</v>
      </c>
      <c r="P689" s="862">
        <v>44174</v>
      </c>
      <c r="Q689" s="862">
        <v>44200</v>
      </c>
      <c r="R689" s="642">
        <f>(K689-O689)/O689*100</f>
        <v>3.2258064516129057</v>
      </c>
      <c r="S689" s="701">
        <f>IF(INDEX(Historical!$D$7:$D$1254,MATCH(B689,Historical!$B$7:$B$1278,0))=0,"n/a",(INDEX(Historical!$C$7:$C$1256,MATCH(B689,Historical!$B$7:$B$1278,0))/INDEX(Historical!$D$7:$D$1254,MATCH(B689,Historical!$B$7:$B$1278,0))-1)*100)</f>
        <v>4.8034934497816595</v>
      </c>
      <c r="T689" s="701">
        <f>IF(INDEX(Historical!$F$7:$F$1247,MATCH(B689,Historical!$B$7:$B$1278,0))=0,"n/a",((INDEX(Historical!$C$7:$C$1256,MATCH(B689,Historical!$B$7:$B$1278,0))/INDEX(Historical!$F$7:$F$1247,MATCH(B689,Historical!$B$7:$B$1278,0)))^(1/3)-1)*100)</f>
        <v>6.9838912459786684</v>
      </c>
      <c r="U689" s="701">
        <f>IF(INDEX(Historical!$H$7:$H$1247,MATCH(B689,Historical!$B$7:$B$1278,0))=0,"n/a",((INDEX(Historical!$C$7:$C$1256,MATCH(B689,Historical!$B$7:$B$1278,0))/INDEX(Historical!$H$7:$H$1247,MATCH(B689,Historical!$B$7:$B$1278,0)))^(1/5)-1)*100)</f>
        <v>5.9223841048812176</v>
      </c>
      <c r="V689" s="701">
        <f>IF(INDEX(Historical!$O$7:$O$1247,MATCH(B689,Historical!$B$7:$B$1278,0))=0,"n/a",((INDEX(Historical!$C$7:$C$1256,MATCH(B689,Historical!$B$7:$B$1278,0))/INDEX(Historical!$O$7:$O$1247,MATCH(B689,Historical!$B$7:$B$1278,0)))^(1/10)-1)*100)</f>
        <v>5.5378689666831793</v>
      </c>
      <c r="W689" s="702">
        <f>IF(OR(U689&lt;=0,U689="n/a",V689&lt;=0,V689="n/a"),"n/a",U689/V689)</f>
        <v>1.0694337732639307</v>
      </c>
      <c r="X689" s="703">
        <f>IF(OR(AJ689&lt;=0,AJ689="n/a",U689&lt;=0,U689="n/a"),"n/a",U689/AJ689)</f>
        <v>0.44529203796099376</v>
      </c>
      <c r="Y689" s="877"/>
      <c r="Z689" s="651">
        <f>IF(OR(AC689&lt;0.01,AC689="n/a"),"n/a",M689/AC689*100)</f>
        <v>33.595800524934383</v>
      </c>
      <c r="AA689" s="887">
        <f>IF(OR(AC689&lt;0.01,AC689="n/a"),"n/a",I689/AC689)</f>
        <v>15.976377952755904</v>
      </c>
      <c r="AB689" s="888">
        <v>12</v>
      </c>
      <c r="AC689" s="866">
        <v>3.81</v>
      </c>
      <c r="AD689" s="866" t="s">
        <v>136</v>
      </c>
      <c r="AE689" s="866">
        <v>3.44</v>
      </c>
      <c r="AF689" s="866">
        <v>1.05</v>
      </c>
      <c r="AG689" s="866">
        <v>7.0000000000000009</v>
      </c>
      <c r="AH689" s="866">
        <v>29.099999999999998</v>
      </c>
      <c r="AI689" s="866">
        <v>12.13</v>
      </c>
      <c r="AJ689" s="866">
        <v>13.3</v>
      </c>
      <c r="AK689" s="866" t="s">
        <v>136</v>
      </c>
      <c r="AL689" s="879">
        <v>2890</v>
      </c>
      <c r="AM689" s="873">
        <v>0.5</v>
      </c>
      <c r="AN689" s="866">
        <v>0.03</v>
      </c>
      <c r="AO689" s="740">
        <f>IF(U689="n/a","n/a",IF(AA689&lt;0,"n/a",IF(AA689="n/a","n/a",J689+U689-AA689)))</f>
        <v>-7.9511517253184181</v>
      </c>
      <c r="AP689" s="741">
        <f>IF(U689="n/a","n/a",J689+U689)</f>
        <v>8.0252262274374857</v>
      </c>
      <c r="AQ689" s="889">
        <f>IF(OR(AC689&lt;0.01,AF689="n/a"),"n/a",(I689/SQRT(22.5*AC689*(I689/AF689))-1)*100)</f>
        <v>-13.653934399884648</v>
      </c>
      <c r="AR689" s="651">
        <f>INDEX(Historical!$C$7:$C$1256,MATCH(B689,Historical!$B$7:$B$1278,0))*IF(AH689="n/a",1.03,IF(AH689&lt;0,1.01,IF(AH689&gt;10,1.1,(1+AH689/100))))</f>
        <v>1.32</v>
      </c>
      <c r="AS689" s="887">
        <f>IF($AI689="n/a",1.03*AR689,IF($AI689&lt;0,1.01*AR689,IF($AI689&gt;10,1.1*AR689,(1+$AI689/100)*AR689)))</f>
        <v>1.4520000000000002</v>
      </c>
      <c r="AT689" s="887">
        <f>IF($AK689="n/a",1.03*AS689,IF($AK689&lt;0,1.01*AS689,IF($AK689&gt;10,1.1*AS689,(1+$AK689/100)*AS689)))</f>
        <v>1.4955600000000002</v>
      </c>
      <c r="AU689" s="887">
        <f>IF($AK689="n/a",1.03*AT689,IF($AK689&lt;0,1.01*AT689,IF($AK689&gt;10,1.1*AT689,(1+$AK689/100)*AT689)))</f>
        <v>1.5404268000000003</v>
      </c>
      <c r="AV689" s="887">
        <f>IF($AK689="n/a",1.03*AU689,IF($AK689&lt;0,1.01*AU689,IF($AK689&gt;10,1.1*AU689,(1+$AK689/100)*AU689)))</f>
        <v>1.5866396040000004</v>
      </c>
      <c r="AW689" s="651">
        <f>SUM(AR689:AV689)</f>
        <v>7.3946264040000012</v>
      </c>
      <c r="AX689" s="748">
        <f>AW689/I689*100</f>
        <v>12.148228033514048</v>
      </c>
      <c r="AY689" s="935">
        <v>1.1499999999999999</v>
      </c>
      <c r="AZ689" s="873">
        <v>54.22</v>
      </c>
      <c r="BA689" s="873">
        <v>-13.36</v>
      </c>
      <c r="BB689" s="873">
        <v>13.87</v>
      </c>
      <c r="BC689" s="873">
        <v>14.95</v>
      </c>
      <c r="BD689" s="908"/>
      <c r="BE689" s="624">
        <v>1993</v>
      </c>
      <c r="BF689" s="899">
        <f>IF(BE689&gt;2008,0,IF(BE689&gt;2001,1,IF(BE689&gt;1990,2,IF(BE689&gt;1980,3,IF(BE689&gt;1973,4,IF(BE689&gt;1970,5,IF(BE689&gt;1960,6,IF(BE689&gt;1958,7,IF(BE689&gt;1953,8,9)))))))))</f>
        <v>2</v>
      </c>
      <c r="BG689" s="883">
        <v>0.70000000000000007</v>
      </c>
    </row>
    <row r="690" spans="1:59" s="864" customFormat="1" ht="12.75" customHeight="1" x14ac:dyDescent="0.2">
      <c r="A690" s="864" t="s">
        <v>1743</v>
      </c>
      <c r="B690" s="604" t="s">
        <v>1744</v>
      </c>
      <c r="C690" s="933" t="s">
        <v>108</v>
      </c>
      <c r="D690" s="933" t="s">
        <v>4341</v>
      </c>
      <c r="E690" s="733">
        <v>9</v>
      </c>
      <c r="F690" s="1158">
        <v>410</v>
      </c>
      <c r="G690" s="1182" t="s">
        <v>37</v>
      </c>
      <c r="H690" s="1182" t="s">
        <v>37</v>
      </c>
      <c r="I690" s="875">
        <v>12.56</v>
      </c>
      <c r="J690" s="651">
        <f>(M690/I690)*100</f>
        <v>6.6878980891719744</v>
      </c>
      <c r="K690" s="878">
        <v>0.21</v>
      </c>
      <c r="L690" s="888">
        <v>4</v>
      </c>
      <c r="M690" s="642">
        <f>K690*L690</f>
        <v>0.84</v>
      </c>
      <c r="N690" s="871" t="s">
        <v>239</v>
      </c>
      <c r="O690" s="734">
        <v>0.2</v>
      </c>
      <c r="P690" s="867">
        <v>43370</v>
      </c>
      <c r="Q690" s="867">
        <v>43388</v>
      </c>
      <c r="R690" s="642">
        <f>(K690-O690)/O690*100</f>
        <v>4.9999999999999902</v>
      </c>
      <c r="S690" s="701">
        <f>IF(INDEX(Historical!$D$7:$D$1254,MATCH(B690,Historical!$B$7:$B$1278,0))=0,"n/a",(INDEX(Historical!$C$7:$C$1256,MATCH(B690,Historical!$B$7:$B$1278,0))/INDEX(Historical!$D$7:$D$1254,MATCH(B690,Historical!$B$7:$B$1278,0))-1)*100)</f>
        <v>6.3291139240506222</v>
      </c>
      <c r="T690" s="701">
        <f>IF(INDEX(Historical!$F$7:$F$1247,MATCH(B690,Historical!$B$7:$B$1278,0))=0,"n/a",((INDEX(Historical!$C$7:$C$1256,MATCH(B690,Historical!$B$7:$B$1278,0))/INDEX(Historical!$F$7:$F$1247,MATCH(B690,Historical!$B$7:$B$1278,0)))^(1/3)-1)*100)</f>
        <v>9.4879784971972256</v>
      </c>
      <c r="U690" s="701">
        <f>IF(INDEX(Historical!$H$7:$H$1247,MATCH(B690,Historical!$B$7:$B$1278,0))=0,"n/a",((INDEX(Historical!$C$7:$C$1256,MATCH(B690,Historical!$B$7:$B$1278,0))/INDEX(Historical!$H$7:$H$1247,MATCH(B690,Historical!$B$7:$B$1278,0)))^(1/5)-1)*100)</f>
        <v>6.9610375725068785</v>
      </c>
      <c r="V690" s="701">
        <f>IF(INDEX(Historical!$O$7:$O$1247,MATCH(B690,Historical!$B$7:$B$1278,0))=0,"n/a",((INDEX(Historical!$C$7:$C$1256,MATCH(B690,Historical!$B$7:$B$1278,0))/INDEX(Historical!$O$7:$O$1247,MATCH(B690,Historical!$B$7:$B$1278,0)))^(1/10)-1)*100)</f>
        <v>15.431656766005775</v>
      </c>
      <c r="W690" s="702">
        <f>IF(OR(U690&lt;=0,U690="n/a",V690&lt;=0,V690="n/a"),"n/a",U690/V690)</f>
        <v>0.45108815456816476</v>
      </c>
      <c r="X690" s="703">
        <f>IF(OR(AJ690&lt;=0,AJ690="n/a",U690&lt;=0,U690="n/a"),"n/a",U690/AJ690)</f>
        <v>0.45201542678616091</v>
      </c>
      <c r="Y690" s="673" t="s">
        <v>4493</v>
      </c>
      <c r="Z690" s="651" t="str">
        <f>IF(OR(AC690&lt;0.01,AC690="n/a"),"n/a",M690/AC690*100)</f>
        <v>n/a</v>
      </c>
      <c r="AA690" s="887" t="str">
        <f>IF(OR(AC690&lt;0.01,AC690="n/a"),"n/a",I690/AC690)</f>
        <v>n/a</v>
      </c>
      <c r="AB690" s="888">
        <v>12</v>
      </c>
      <c r="AC690" s="866">
        <v>-7.41</v>
      </c>
      <c r="AD690" s="866" t="s">
        <v>136</v>
      </c>
      <c r="AE690" s="866">
        <v>2.5099999999999998</v>
      </c>
      <c r="AF690" s="866">
        <v>1.0900000000000001</v>
      </c>
      <c r="AG690" s="866">
        <v>-47.8</v>
      </c>
      <c r="AH690" s="866">
        <v>12</v>
      </c>
      <c r="AI690" s="866">
        <v>114.99999999999999</v>
      </c>
      <c r="AJ690" s="866">
        <v>15.4</v>
      </c>
      <c r="AK690" s="866">
        <v>10</v>
      </c>
      <c r="AL690" s="879">
        <v>2710</v>
      </c>
      <c r="AM690" s="873">
        <v>0.1</v>
      </c>
      <c r="AN690" s="866">
        <v>0.56000000000000005</v>
      </c>
      <c r="AO690" s="740" t="str">
        <f>IF(U690="n/a","n/a",IF(AA690&lt;0,"n/a",IF(AA690="n/a","n/a",J690+U690-AA690)))</f>
        <v>n/a</v>
      </c>
      <c r="AP690" s="741">
        <f>IF(U690="n/a","n/a",J690+U690)</f>
        <v>13.648935661678852</v>
      </c>
      <c r="AQ690" s="889" t="str">
        <f>IF(OR(AC690&lt;0.01,AF690="n/a"),"n/a",(I690/SQRT(22.5*AC690*(I690/AF690))-1)*100)</f>
        <v>n/a</v>
      </c>
      <c r="AR690" s="651">
        <f>INDEX(Historical!$C$7:$C$1256,MATCH(B690,Historical!$B$7:$B$1278,0))*IF(AH690="n/a",1.03,IF(AH690&lt;0,1.01,IF(AH690&gt;10,1.1,(1+AH690/100))))</f>
        <v>0.92400000000000004</v>
      </c>
      <c r="AS690" s="887">
        <f>IF($AI690="n/a",1.03*AR690,IF($AI690&lt;0,1.01*AR690,IF($AI690&gt;10,1.1*AR690,(1+$AI690/100)*AR690)))</f>
        <v>1.0164000000000002</v>
      </c>
      <c r="AT690" s="887">
        <f>IF($AK690="n/a",1.03*AS690,IF($AK690&lt;0,1.01*AS690,IF($AK690&gt;10,1.1*AS690,(1+$AK690/100)*AS690)))</f>
        <v>1.1180400000000004</v>
      </c>
      <c r="AU690" s="887">
        <f>IF($AK690="n/a",1.03*AT690,IF($AK690&lt;0,1.01*AT690,IF($AK690&gt;10,1.1*AT690,(1+$AK690/100)*AT690)))</f>
        <v>1.2298440000000006</v>
      </c>
      <c r="AV690" s="887">
        <f>IF($AK690="n/a",1.03*AU690,IF($AK690&lt;0,1.01*AU690,IF($AK690&gt;10,1.1*AU690,(1+$AK690/100)*AU690)))</f>
        <v>1.3528284000000008</v>
      </c>
      <c r="AW690" s="651">
        <f>SUM(AR690:AV690)</f>
        <v>5.6411124000000026</v>
      </c>
      <c r="AX690" s="748">
        <f>AW690/I690*100</f>
        <v>44.913315286624226</v>
      </c>
      <c r="AY690" s="935">
        <v>1.33</v>
      </c>
      <c r="AZ690" s="873">
        <v>41.44</v>
      </c>
      <c r="BA690" s="873">
        <v>-33.69</v>
      </c>
      <c r="BB690" s="873">
        <v>7.55</v>
      </c>
      <c r="BC690" s="873">
        <v>2.2800000000000002</v>
      </c>
      <c r="BD690" s="908"/>
      <c r="BE690" s="624">
        <v>2011</v>
      </c>
      <c r="BF690" s="899">
        <f>IF(BE690&gt;2008,0,IF(BE690&gt;2001,1,IF(BE690&gt;1990,2,IF(BE690&gt;1980,3,IF(BE690&gt;1973,4,IF(BE690&gt;1970,5,IF(BE690&gt;1960,6,IF(BE690&gt;1958,7,IF(BE690&gt;1953,8,9)))))))))</f>
        <v>0</v>
      </c>
      <c r="BG690" s="883">
        <v>-5.7</v>
      </c>
    </row>
    <row r="691" spans="1:59" s="864" customFormat="1" ht="12.75" customHeight="1" x14ac:dyDescent="0.2">
      <c r="A691" s="881" t="s">
        <v>1745</v>
      </c>
      <c r="B691" s="604" t="s">
        <v>1746</v>
      </c>
      <c r="C691" s="933" t="s">
        <v>108</v>
      </c>
      <c r="D691" s="933" t="s">
        <v>4341</v>
      </c>
      <c r="E691" s="733">
        <v>8</v>
      </c>
      <c r="F691" s="1158">
        <v>524</v>
      </c>
      <c r="G691" s="1098" t="s">
        <v>106</v>
      </c>
      <c r="H691" s="1098" t="s">
        <v>106</v>
      </c>
      <c r="I691" s="875">
        <v>20.78</v>
      </c>
      <c r="J691" s="651">
        <f>(M691/I691)*100</f>
        <v>6.1597690086621748</v>
      </c>
      <c r="K691" s="878">
        <v>0.32</v>
      </c>
      <c r="L691" s="888">
        <v>4</v>
      </c>
      <c r="M691" s="642">
        <f>K691*L691</f>
        <v>1.28</v>
      </c>
      <c r="N691" s="871" t="s">
        <v>122</v>
      </c>
      <c r="O691" s="734">
        <v>0.31</v>
      </c>
      <c r="P691" s="862">
        <v>43854</v>
      </c>
      <c r="Q691" s="862">
        <v>43866</v>
      </c>
      <c r="R691" s="642">
        <f>(K691-O691)/O691*100</f>
        <v>3.2258064516129057</v>
      </c>
      <c r="S691" s="701">
        <f>IF(INDEX(Historical!$D$7:$D$1254,MATCH(B691,Historical!$B$7:$B$1278,0))=0,"n/a",(INDEX(Historical!$C$7:$C$1256,MATCH(B691,Historical!$B$7:$B$1278,0))/INDEX(Historical!$D$7:$D$1254,MATCH(B691,Historical!$B$7:$B$1278,0))-1)*100)</f>
        <v>3.3333333333333437</v>
      </c>
      <c r="T691" s="701">
        <f>IF(INDEX(Historical!$F$7:$F$1247,MATCH(B691,Historical!$B$7:$B$1278,0))=0,"n/a",((INDEX(Historical!$C$7:$C$1256,MATCH(B691,Historical!$B$7:$B$1278,0))/INDEX(Historical!$F$7:$F$1247,MATCH(B691,Historical!$B$7:$B$1278,0)))^(1/3)-1)*100)</f>
        <v>3.7607021889209946</v>
      </c>
      <c r="U691" s="701">
        <f>IF(INDEX(Historical!$H$7:$H$1247,MATCH(B691,Historical!$B$7:$B$1278,0))=0,"n/a",((INDEX(Historical!$C$7:$C$1256,MATCH(B691,Historical!$B$7:$B$1278,0))/INDEX(Historical!$H$7:$H$1247,MATCH(B691,Historical!$B$7:$B$1278,0)))^(1/5)-1)*100)</f>
        <v>3.5804203580214189</v>
      </c>
      <c r="V691" s="701">
        <f>IF(INDEX(Historical!$O$7:$O$1247,MATCH(B691,Historical!$B$7:$B$1278,0))=0,"n/a",((INDEX(Historical!$C$7:$C$1256,MATCH(B691,Historical!$B$7:$B$1278,0))/INDEX(Historical!$O$7:$O$1247,MATCH(B691,Historical!$B$7:$B$1278,0)))^(1/10)-1)*100)</f>
        <v>1.8728476245067016</v>
      </c>
      <c r="W691" s="702">
        <f>IF(OR(U691&lt;=0,U691="n/a",V691&lt;=0,V691="n/a"),"n/a",U691/V691)</f>
        <v>1.9117520887287791</v>
      </c>
      <c r="X691" s="703">
        <f>IF(OR(AJ691&lt;=0,AJ691="n/a",U691&lt;=0,U691="n/a"),"n/a",U691/AJ691)</f>
        <v>0.53439109821215203</v>
      </c>
      <c r="Y691" s="664"/>
      <c r="Z691" s="651">
        <f>IF(OR(AC691&lt;0.01,AC691="n/a"),"n/a",M691/AC691*100)</f>
        <v>55.172413793103459</v>
      </c>
      <c r="AA691" s="887">
        <f>IF(OR(AC691&lt;0.01,AC691="n/a"),"n/a",I691/AC691)</f>
        <v>8.9568965517241388</v>
      </c>
      <c r="AB691" s="888">
        <v>12</v>
      </c>
      <c r="AC691" s="866">
        <v>2.3199999999999998</v>
      </c>
      <c r="AD691" s="866" t="s">
        <v>136</v>
      </c>
      <c r="AE691" s="866">
        <v>2.6</v>
      </c>
      <c r="AF691" s="866">
        <v>1.23</v>
      </c>
      <c r="AG691" s="866">
        <v>14.000000000000002</v>
      </c>
      <c r="AH691" s="866">
        <v>49.8</v>
      </c>
      <c r="AI691" s="866" t="s">
        <v>136</v>
      </c>
      <c r="AJ691" s="866">
        <v>6.7</v>
      </c>
      <c r="AK691" s="866" t="s">
        <v>136</v>
      </c>
      <c r="AL691" s="879">
        <v>94.76</v>
      </c>
      <c r="AM691" s="873">
        <v>0.4</v>
      </c>
      <c r="AN691" s="866">
        <v>0</v>
      </c>
      <c r="AO691" s="740">
        <f>IF(U691="n/a","n/a",IF(AA691&lt;0,"n/a",IF(AA691="n/a","n/a",J691+U691-AA691)))</f>
        <v>0.7832928149594558</v>
      </c>
      <c r="AP691" s="741">
        <f>IF(U691="n/a","n/a",J691+U691)</f>
        <v>9.7401893666835946</v>
      </c>
      <c r="AQ691" s="889">
        <f>IF(OR(AC691&lt;0.01,AF691="n/a"),"n/a",(I691/SQRT(22.5*AC691*(I691/AF691))-1)*100)</f>
        <v>-30.025456188631029</v>
      </c>
      <c r="AR691" s="651">
        <f>INDEX(Historical!$C$7:$C$1256,MATCH(B691,Historical!$B$7:$B$1278,0))*IF(AH691="n/a",1.03,IF(AH691&lt;0,1.01,IF(AH691&gt;10,1.1,(1+AH691/100))))</f>
        <v>1.3640000000000001</v>
      </c>
      <c r="AS691" s="887">
        <f>IF($AI691="n/a",1.03*AR691,IF($AI691&lt;0,1.01*AR691,IF($AI691&gt;10,1.1*AR691,(1+$AI691/100)*AR691)))</f>
        <v>1.4049200000000002</v>
      </c>
      <c r="AT691" s="887">
        <f>IF($AK691="n/a",1.03*AS691,IF($AK691&lt;0,1.01*AS691,IF($AK691&gt;10,1.1*AS691,(1+$AK691/100)*AS691)))</f>
        <v>1.4470676000000002</v>
      </c>
      <c r="AU691" s="887">
        <f>IF($AK691="n/a",1.03*AT691,IF($AK691&lt;0,1.01*AT691,IF($AK691&gt;10,1.1*AT691,(1+$AK691/100)*AT691)))</f>
        <v>1.4904796280000003</v>
      </c>
      <c r="AV691" s="887">
        <f>IF($AK691="n/a",1.03*AU691,IF($AK691&lt;0,1.01*AU691,IF($AK691&gt;10,1.1*AU691,(1+$AK691/100)*AU691)))</f>
        <v>1.5351940168400005</v>
      </c>
      <c r="AW691" s="651">
        <f>SUM(AR691:AV691)</f>
        <v>7.2416612448400013</v>
      </c>
      <c r="AX691" s="748">
        <f>AW691/I691*100</f>
        <v>34.849187896246399</v>
      </c>
      <c r="AY691" s="935">
        <v>0.84</v>
      </c>
      <c r="AZ691" s="873">
        <v>25.94</v>
      </c>
      <c r="BA691" s="873">
        <v>-46.43</v>
      </c>
      <c r="BB691" s="873">
        <v>-1.9</v>
      </c>
      <c r="BC691" s="873">
        <v>-8.77</v>
      </c>
      <c r="BD691" s="908"/>
      <c r="BE691" s="624">
        <v>2013</v>
      </c>
      <c r="BF691" s="899">
        <f>IF(BE691&gt;2008,0,IF(BE691&gt;2001,1,IF(BE691&gt;1990,2,IF(BE691&gt;1980,3,IF(BE691&gt;1973,4,IF(BE691&gt;1970,5,IF(BE691&gt;1960,6,IF(BE691&gt;1958,7,IF(BE691&gt;1953,8,9)))))))))</f>
        <v>0</v>
      </c>
      <c r="BG691" s="883">
        <v>1.2</v>
      </c>
    </row>
    <row r="692" spans="1:59" s="864" customFormat="1" ht="12.75" customHeight="1" x14ac:dyDescent="0.2">
      <c r="A692" s="864" t="s">
        <v>1753</v>
      </c>
      <c r="B692" s="604" t="s">
        <v>1754</v>
      </c>
      <c r="C692" s="933" t="s">
        <v>153</v>
      </c>
      <c r="D692" s="933" t="s">
        <v>4324</v>
      </c>
      <c r="E692" s="733">
        <v>11</v>
      </c>
      <c r="F692" s="1158">
        <v>316</v>
      </c>
      <c r="G692" s="1158" t="s">
        <v>106</v>
      </c>
      <c r="H692" s="1158" t="s">
        <v>106</v>
      </c>
      <c r="I692" s="875">
        <v>305.14</v>
      </c>
      <c r="J692" s="651">
        <f>(M692/I692)*100</f>
        <v>1.6385921216490791</v>
      </c>
      <c r="K692" s="878">
        <v>1.25</v>
      </c>
      <c r="L692" s="888">
        <v>4</v>
      </c>
      <c r="M692" s="642">
        <f>K692*L692</f>
        <v>5</v>
      </c>
      <c r="N692" s="871" t="s">
        <v>194</v>
      </c>
      <c r="O692" s="734">
        <v>1.08</v>
      </c>
      <c r="P692" s="862">
        <v>44001</v>
      </c>
      <c r="Q692" s="862">
        <v>44012</v>
      </c>
      <c r="R692" s="642">
        <f>(K692-O692)/O692*100</f>
        <v>15.740740740740733</v>
      </c>
      <c r="S692" s="701">
        <f>IF(INDEX(Historical!$D$7:$D$1254,MATCH(B692,Historical!$B$7:$B$1278,0))=0,"n/a",(INDEX(Historical!$C$7:$C$1256,MATCH(B692,Historical!$B$7:$B$1278,0))/INDEX(Historical!$D$7:$D$1254,MATCH(B692,Historical!$B$7:$B$1278,0))-1)*100)</f>
        <v>44.34782608695653</v>
      </c>
      <c r="T692" s="701">
        <f>IF(INDEX(Historical!$F$7:$F$1247,MATCH(B692,Historical!$B$7:$B$1278,0))=0,"n/a",((INDEX(Historical!$C$7:$C$1256,MATCH(B692,Historical!$B$7:$B$1278,0))/INDEX(Historical!$F$7:$F$1247,MATCH(B692,Historical!$B$7:$B$1278,0)))^(1/3)-1)*100)</f>
        <v>27.993694864859876</v>
      </c>
      <c r="U692" s="701">
        <f>IF(INDEX(Historical!$H$7:$H$1247,MATCH(B692,Historical!$B$7:$B$1278,0))=0,"n/a",((INDEX(Historical!$C$7:$C$1256,MATCH(B692,Historical!$B$7:$B$1278,0))/INDEX(Historical!$H$7:$H$1247,MATCH(B692,Historical!$B$7:$B$1278,0)))^(1/5)-1)*100)</f>
        <v>28.79844023732392</v>
      </c>
      <c r="V692" s="701">
        <f>IF(INDEX(Historical!$O$7:$O$1247,MATCH(B692,Historical!$B$7:$B$1278,0))=0,"n/a",((INDEX(Historical!$C$7:$C$1256,MATCH(B692,Historical!$B$7:$B$1278,0))/INDEX(Historical!$O$7:$O$1247,MATCH(B692,Historical!$B$7:$B$1278,0)))^(1/10)-1)*100)</f>
        <v>66.728870783446254</v>
      </c>
      <c r="W692" s="702">
        <f>IF(OR(U692&lt;=0,U692="n/a",V692&lt;=0,V692="n/a"),"n/a",U692/V692)</f>
        <v>0.43157391844353049</v>
      </c>
      <c r="X692" s="703">
        <f>IF(OR(AJ692&lt;=0,AJ692="n/a",U692&lt;=0,U692="n/a"),"n/a",U692/AJ692)</f>
        <v>1.4256653582833623</v>
      </c>
      <c r="Y692" s="876"/>
      <c r="Z692" s="651">
        <f>IF(OR(AC692&lt;0.01,AC692="n/a"),"n/a",M692/AC692*100)</f>
        <v>28.735632183908049</v>
      </c>
      <c r="AA692" s="887">
        <f>IF(OR(AC692&lt;0.01,AC692="n/a"),"n/a",I692/AC692)</f>
        <v>17.536781609195401</v>
      </c>
      <c r="AB692" s="888">
        <v>12</v>
      </c>
      <c r="AC692" s="866">
        <v>17.399999999999999</v>
      </c>
      <c r="AD692" s="866">
        <v>1.38</v>
      </c>
      <c r="AE692" s="866">
        <v>1.1299999999999999</v>
      </c>
      <c r="AF692" s="866">
        <v>4.55</v>
      </c>
      <c r="AG692" s="866">
        <v>23.599999999999998</v>
      </c>
      <c r="AH692" s="866">
        <v>17.5</v>
      </c>
      <c r="AI692" s="866">
        <v>9.5399999999999991</v>
      </c>
      <c r="AJ692" s="866">
        <v>20.200000000000003</v>
      </c>
      <c r="AK692" s="866">
        <v>12.690000000000001</v>
      </c>
      <c r="AL692" s="879">
        <v>285710</v>
      </c>
      <c r="AM692" s="873">
        <v>0.3</v>
      </c>
      <c r="AN692" s="866">
        <v>0.72</v>
      </c>
      <c r="AO692" s="740">
        <f>IF(U692="n/a","n/a",IF(AA692&lt;0,"n/a",IF(AA692="n/a","n/a",J692+U692-AA692)))</f>
        <v>12.900250749777598</v>
      </c>
      <c r="AP692" s="741">
        <f>IF(U692="n/a","n/a",J692+U692)</f>
        <v>30.437032358972999</v>
      </c>
      <c r="AQ692" s="889">
        <f>IF(OR(AC692&lt;0.01,AF692="n/a"),"n/a",(I692/SQRT(22.5*AC692*(I692/AF692))-1)*100)</f>
        <v>88.316938899220958</v>
      </c>
      <c r="AR692" s="651">
        <f>INDEX(Historical!$C$7:$C$1256,MATCH(B692,Historical!$B$7:$B$1278,0))*IF(AH692="n/a",1.03,IF(AH692&lt;0,1.01,IF(AH692&gt;10,1.1,(1+AH692/100))))</f>
        <v>5.4780000000000006</v>
      </c>
      <c r="AS692" s="887">
        <f>IF($AI692="n/a",1.03*AR692,IF($AI692&lt;0,1.01*AR692,IF($AI692&gt;10,1.1*AR692,(1+$AI692/100)*AR692)))</f>
        <v>6.0006012000000002</v>
      </c>
      <c r="AT692" s="887">
        <f>IF($AK692="n/a",1.03*AS692,IF($AK692&lt;0,1.01*AS692,IF($AK692&gt;10,1.1*AS692,(1+$AK692/100)*AS692)))</f>
        <v>6.6006613200000004</v>
      </c>
      <c r="AU692" s="887">
        <f>IF($AK692="n/a",1.03*AT692,IF($AK692&lt;0,1.01*AT692,IF($AK692&gt;10,1.1*AT692,(1+$AK692/100)*AT692)))</f>
        <v>7.2607274520000011</v>
      </c>
      <c r="AV692" s="887">
        <f>IF($AK692="n/a",1.03*AU692,IF($AK692&lt;0,1.01*AU692,IF($AK692&gt;10,1.1*AU692,(1+$AK692/100)*AU692)))</f>
        <v>7.9868001972000018</v>
      </c>
      <c r="AW692" s="651">
        <f>SUM(AR692:AV692)</f>
        <v>33.326790169200002</v>
      </c>
      <c r="AX692" s="748">
        <f>AW692/I692*100</f>
        <v>10.921803162220622</v>
      </c>
      <c r="AY692" s="935">
        <v>0.72</v>
      </c>
      <c r="AZ692" s="873">
        <v>62.55</v>
      </c>
      <c r="BA692" s="873">
        <v>-9.09</v>
      </c>
      <c r="BB692" s="873">
        <v>-2.63</v>
      </c>
      <c r="BC692" s="873">
        <v>4.1399999999999997</v>
      </c>
      <c r="BD692" s="908"/>
      <c r="BE692" s="624">
        <v>2010</v>
      </c>
      <c r="BF692" s="899">
        <f>IF(BE692&gt;2008,0,IF(BE692&gt;2001,1,IF(BE692&gt;1990,2,IF(BE692&gt;1980,3,IF(BE692&gt;1973,4,IF(BE692&gt;1970,5,IF(BE692&gt;1960,6,IF(BE692&gt;1958,7,IF(BE692&gt;1953,8,9)))))))))</f>
        <v>0</v>
      </c>
      <c r="BG692" s="883">
        <v>7.5</v>
      </c>
    </row>
    <row r="693" spans="1:59" s="864" customFormat="1" ht="12.75" customHeight="1" x14ac:dyDescent="0.2">
      <c r="A693" s="864" t="s">
        <v>1757</v>
      </c>
      <c r="B693" s="604" t="s">
        <v>1758</v>
      </c>
      <c r="C693" s="933" t="s">
        <v>108</v>
      </c>
      <c r="D693" s="933" t="s">
        <v>118</v>
      </c>
      <c r="E693" s="733">
        <v>11</v>
      </c>
      <c r="F693" s="1158">
        <v>291</v>
      </c>
      <c r="G693" s="1178" t="s">
        <v>115</v>
      </c>
      <c r="H693" s="1178" t="s">
        <v>115</v>
      </c>
      <c r="I693" s="875">
        <v>17.66</v>
      </c>
      <c r="J693" s="651">
        <f>(M693/I693)*100</f>
        <v>6.455266138165344</v>
      </c>
      <c r="K693" s="878">
        <v>0.28499999999999998</v>
      </c>
      <c r="L693" s="888">
        <v>4</v>
      </c>
      <c r="M693" s="642">
        <f>K693*L693</f>
        <v>1.1399999999999999</v>
      </c>
      <c r="N693" s="871" t="s">
        <v>236</v>
      </c>
      <c r="O693" s="734">
        <v>0.26</v>
      </c>
      <c r="P693" s="867">
        <v>43672</v>
      </c>
      <c r="Q693" s="867">
        <v>43693</v>
      </c>
      <c r="R693" s="642">
        <f>(K693-O693)/O693*100</f>
        <v>9.6153846153846025</v>
      </c>
      <c r="S693" s="701">
        <f>IF(INDEX(Historical!$D$7:$D$1254,MATCH(B693,Historical!$B$7:$B$1278,0))=0,"n/a",(INDEX(Historical!$C$7:$C$1256,MATCH(B693,Historical!$B$7:$B$1278,0))/INDEX(Historical!$D$7:$D$1254,MATCH(B693,Historical!$B$7:$B$1278,0))-1)*100)</f>
        <v>11.22448979591837</v>
      </c>
      <c r="T693" s="701">
        <f>IF(INDEX(Historical!$F$7:$F$1247,MATCH(B693,Historical!$B$7:$B$1278,0))=0,"n/a",((INDEX(Historical!$C$7:$C$1256,MATCH(B693,Historical!$B$7:$B$1278,0))/INDEX(Historical!$F$7:$F$1247,MATCH(B693,Historical!$B$7:$B$1278,0)))^(1/3)-1)*100)</f>
        <v>12.282461348995731</v>
      </c>
      <c r="U693" s="701">
        <f>IF(INDEX(Historical!$H$7:$H$1247,MATCH(B693,Historical!$B$7:$B$1278,0))=0,"n/a",((INDEX(Historical!$C$7:$C$1256,MATCH(B693,Historical!$B$7:$B$1278,0))/INDEX(Historical!$H$7:$H$1247,MATCH(B693,Historical!$B$7:$B$1278,0)))^(1/5)-1)*100)</f>
        <v>11.945582806602983</v>
      </c>
      <c r="V693" s="701">
        <f>IF(INDEX(Historical!$O$7:$O$1247,MATCH(B693,Historical!$B$7:$B$1278,0))=0,"n/a",((INDEX(Historical!$C$7:$C$1256,MATCH(B693,Historical!$B$7:$B$1278,0))/INDEX(Historical!$O$7:$O$1247,MATCH(B693,Historical!$B$7:$B$1278,0)))^(1/10)-1)*100)</f>
        <v>13.216987371290557</v>
      </c>
      <c r="W693" s="702">
        <f>IF(OR(U693&lt;=0,U693="n/a",V693&lt;=0,V693="n/a"),"n/a",U693/V693)</f>
        <v>0.90380526749618673</v>
      </c>
      <c r="X693" s="703">
        <f>IF(OR(AJ693&lt;=0,AJ693="n/a",U693&lt;=0,U693="n/a"),"n/a",U693/AJ693)</f>
        <v>0.43756713577300305</v>
      </c>
      <c r="Y693" s="664"/>
      <c r="Z693" s="651">
        <f>IF(OR(AC693&lt;0.01,AC693="n/a"),"n/a",M693/AC693*100)</f>
        <v>24.255319148936167</v>
      </c>
      <c r="AA693" s="887">
        <f>IF(OR(AC693&lt;0.01,AC693="n/a"),"n/a",I693/AC693)</f>
        <v>3.7574468085106383</v>
      </c>
      <c r="AB693" s="888">
        <v>12</v>
      </c>
      <c r="AC693" s="866">
        <v>4.7</v>
      </c>
      <c r="AD693" s="866">
        <v>0.64</v>
      </c>
      <c r="AE693" s="866">
        <v>0.3</v>
      </c>
      <c r="AF693" s="866">
        <v>0.34</v>
      </c>
      <c r="AG693" s="866">
        <v>9.7000000000000011</v>
      </c>
      <c r="AH693" s="866">
        <v>120.39999999999999</v>
      </c>
      <c r="AI693" s="866">
        <v>2.77</v>
      </c>
      <c r="AJ693" s="866">
        <v>27.3</v>
      </c>
      <c r="AK693" s="866">
        <v>5.87</v>
      </c>
      <c r="AL693" s="879">
        <v>3530</v>
      </c>
      <c r="AM693" s="873">
        <v>0.89999999999999991</v>
      </c>
      <c r="AN693" s="866">
        <v>0.36</v>
      </c>
      <c r="AO693" s="740">
        <f>IF(U693="n/a","n/a",IF(AA693&lt;0,"n/a",IF(AA693="n/a","n/a",J693+U693-AA693)))</f>
        <v>14.64340213625769</v>
      </c>
      <c r="AP693" s="741">
        <f>IF(U693="n/a","n/a",J693+U693)</f>
        <v>18.400848944768327</v>
      </c>
      <c r="AQ693" s="889">
        <f>IF(OR(AC693&lt;0.01,AF693="n/a"),"n/a",(I693/SQRT(22.5*AC693*(I693/AF693))-1)*100)</f>
        <v>-76.171614360705405</v>
      </c>
      <c r="AR693" s="651">
        <f>INDEX(Historical!$C$7:$C$1256,MATCH(B693,Historical!$B$7:$B$1278,0))*IF(AH693="n/a",1.03,IF(AH693&lt;0,1.01,IF(AH693&gt;10,1.1,(1+AH693/100))))</f>
        <v>1.1990000000000003</v>
      </c>
      <c r="AS693" s="887">
        <f>IF($AI693="n/a",1.03*AR693,IF($AI693&lt;0,1.01*AR693,IF($AI693&gt;10,1.1*AR693,(1+$AI693/100)*AR693)))</f>
        <v>1.2322123000000003</v>
      </c>
      <c r="AT693" s="887">
        <f>IF($AK693="n/a",1.03*AS693,IF($AK693&lt;0,1.01*AS693,IF($AK693&gt;10,1.1*AS693,(1+$AK693/100)*AS693)))</f>
        <v>1.3045431620100003</v>
      </c>
      <c r="AU693" s="887">
        <f>IF($AK693="n/a",1.03*AT693,IF($AK693&lt;0,1.01*AT693,IF($AK693&gt;10,1.1*AT693,(1+$AK693/100)*AT693)))</f>
        <v>1.3811198456199874</v>
      </c>
      <c r="AV693" s="887">
        <f>IF($AK693="n/a",1.03*AU693,IF($AK693&lt;0,1.01*AU693,IF($AK693&gt;10,1.1*AU693,(1+$AK693/100)*AU693)))</f>
        <v>1.4621915805578807</v>
      </c>
      <c r="AW693" s="651">
        <f>SUM(AR693:AV693)</f>
        <v>6.5790668881878682</v>
      </c>
      <c r="AX693" s="748">
        <f>AW693/I693*100</f>
        <v>37.254059389512278</v>
      </c>
      <c r="AY693" s="935">
        <v>1.74</v>
      </c>
      <c r="AZ693" s="873">
        <v>84.34</v>
      </c>
      <c r="BA693" s="873">
        <v>-43.61</v>
      </c>
      <c r="BB693" s="873">
        <v>-3.17</v>
      </c>
      <c r="BC693" s="873">
        <v>-5.13</v>
      </c>
      <c r="BD693" s="908"/>
      <c r="BE693" s="624">
        <v>2009</v>
      </c>
      <c r="BF693" s="899">
        <f>IF(BE693&gt;2008,0,IF(BE693&gt;2001,1,IF(BE693&gt;1990,2,IF(BE693&gt;1980,3,IF(BE693&gt;1973,4,IF(BE693&gt;1970,5,IF(BE693&gt;1960,6,IF(BE693&gt;1958,7,IF(BE693&gt;1953,8,9)))))))))</f>
        <v>0</v>
      </c>
      <c r="BG693" s="883">
        <v>1.4000000000000001</v>
      </c>
    </row>
    <row r="694" spans="1:59" s="864" customFormat="1" ht="12.75" customHeight="1" x14ac:dyDescent="0.2">
      <c r="A694" s="872" t="s">
        <v>829</v>
      </c>
      <c r="B694" s="604" t="s">
        <v>830</v>
      </c>
      <c r="C694" s="933" t="s">
        <v>112</v>
      </c>
      <c r="D694" s="933" t="s">
        <v>4359</v>
      </c>
      <c r="E694" s="733">
        <v>13</v>
      </c>
      <c r="F694" s="1158">
        <v>266</v>
      </c>
      <c r="G694" s="1141" t="s">
        <v>37</v>
      </c>
      <c r="H694" s="1141" t="s">
        <v>37</v>
      </c>
      <c r="I694" s="875">
        <v>177.19</v>
      </c>
      <c r="J694" s="651">
        <f>(M694/I694)*100</f>
        <v>2.1897398273040238</v>
      </c>
      <c r="K694" s="878">
        <v>0.97</v>
      </c>
      <c r="L694" s="888">
        <v>4</v>
      </c>
      <c r="M694" s="642">
        <f>K694*L694</f>
        <v>3.88</v>
      </c>
      <c r="N694" s="871" t="s">
        <v>318</v>
      </c>
      <c r="O694" s="734">
        <v>0.88</v>
      </c>
      <c r="P694" s="867">
        <v>43706</v>
      </c>
      <c r="Q694" s="867">
        <v>43738</v>
      </c>
      <c r="R694" s="642">
        <f>(K694-O694)/O694*100</f>
        <v>10.227272727272723</v>
      </c>
      <c r="S694" s="701">
        <f>IF(INDEX(Historical!$D$7:$D$1254,MATCH(B694,Historical!$B$7:$B$1278,0))=0,"n/a",(INDEX(Historical!$C$7:$C$1256,MATCH(B694,Historical!$B$7:$B$1278,0))/INDEX(Historical!$D$7:$D$1254,MATCH(B694,Historical!$B$7:$B$1278,0))-1)*100)</f>
        <v>20.915032679738577</v>
      </c>
      <c r="T694" s="701">
        <f>IF(INDEX(Historical!$F$7:$F$1247,MATCH(B694,Historical!$B$7:$B$1278,0))=0,"n/a",((INDEX(Historical!$C$7:$C$1256,MATCH(B694,Historical!$B$7:$B$1278,0))/INDEX(Historical!$F$7:$F$1247,MATCH(B694,Historical!$B$7:$B$1278,0)))^(1/3)-1)*100)</f>
        <v>17.946500361351969</v>
      </c>
      <c r="U694" s="701">
        <f>IF(INDEX(Historical!$H$7:$H$1247,MATCH(B694,Historical!$B$7:$B$1278,0))=0,"n/a",((INDEX(Historical!$C$7:$C$1256,MATCH(B694,Historical!$B$7:$B$1278,0))/INDEX(Historical!$H$7:$H$1247,MATCH(B694,Historical!$B$7:$B$1278,0)))^(1/5)-1)*100)</f>
        <v>15.436965941381576</v>
      </c>
      <c r="V694" s="701">
        <f>IF(INDEX(Historical!$O$7:$O$1247,MATCH(B694,Historical!$B$7:$B$1278,0))=0,"n/a",((INDEX(Historical!$C$7:$C$1256,MATCH(B694,Historical!$B$7:$B$1278,0))/INDEX(Historical!$O$7:$O$1247,MATCH(B694,Historical!$B$7:$B$1278,0)))^(1/10)-1)*100)</f>
        <v>21.2218189648836</v>
      </c>
      <c r="W694" s="702">
        <f>IF(OR(U694&lt;=0,U694="n/a",V694&lt;=0,V694="n/a"),"n/a",U694/V694)</f>
        <v>0.72741012289877705</v>
      </c>
      <c r="X694" s="703">
        <f>IF(OR(AJ694&lt;=0,AJ694="n/a",U694&lt;=0,U694="n/a"),"n/a",U694/AJ694)</f>
        <v>1.9790981976130226</v>
      </c>
      <c r="Y694" s="877"/>
      <c r="Z694" s="651">
        <f>IF(OR(AC694&lt;0.01,AC694="n/a"),"n/a",M694/AC694*100)</f>
        <v>49.426751592356688</v>
      </c>
      <c r="AA694" s="887">
        <f>IF(OR(AC694&lt;0.01,AC694="n/a"),"n/a",I694/AC694)</f>
        <v>22.571974522292994</v>
      </c>
      <c r="AB694" s="888">
        <v>12</v>
      </c>
      <c r="AC694" s="866">
        <v>7.85</v>
      </c>
      <c r="AD694" s="866">
        <v>2.98</v>
      </c>
      <c r="AE694" s="866">
        <v>6.1</v>
      </c>
      <c r="AF694" s="866">
        <v>6.95</v>
      </c>
      <c r="AG694" s="866">
        <v>31.7</v>
      </c>
      <c r="AH694" s="866">
        <v>6</v>
      </c>
      <c r="AI694" s="866">
        <v>17.73</v>
      </c>
      <c r="AJ694" s="866">
        <v>7.8</v>
      </c>
      <c r="AK694" s="866">
        <v>7.580000000000001</v>
      </c>
      <c r="AL694" s="879">
        <v>119640</v>
      </c>
      <c r="AM694" s="873">
        <v>0.1</v>
      </c>
      <c r="AN694" s="866">
        <v>1.63</v>
      </c>
      <c r="AO694" s="740">
        <f>IF(U694="n/a","n/a",IF(AA694&lt;0,"n/a",IF(AA694="n/a","n/a",J694+U694-AA694)))</f>
        <v>-4.9452687536073938</v>
      </c>
      <c r="AP694" s="741">
        <f>IF(U694="n/a","n/a",J694+U694)</f>
        <v>17.6267057686856</v>
      </c>
      <c r="AQ694" s="889">
        <f>IF(OR(AC694&lt;0.01,AF694="n/a"),"n/a",(I694/SQRT(22.5*AC694*(I694/AF694))-1)*100)</f>
        <v>164.04984624535177</v>
      </c>
      <c r="AR694" s="651">
        <f>INDEX(Historical!$C$7:$C$1256,MATCH(B694,Historical!$B$7:$B$1278,0))*IF(AH694="n/a",1.03,IF(AH694&lt;0,1.01,IF(AH694&gt;10,1.1,(1+AH694/100))))</f>
        <v>3.9220000000000006</v>
      </c>
      <c r="AS694" s="887">
        <f>IF($AI694="n/a",1.03*AR694,IF($AI694&lt;0,1.01*AR694,IF($AI694&gt;10,1.1*AR694,(1+$AI694/100)*AR694)))</f>
        <v>4.3142000000000014</v>
      </c>
      <c r="AT694" s="887">
        <f>IF($AK694="n/a",1.03*AS694,IF($AK694&lt;0,1.01*AS694,IF($AK694&gt;10,1.1*AS694,(1+$AK694/100)*AS694)))</f>
        <v>4.6412163600000023</v>
      </c>
      <c r="AU694" s="887">
        <f>IF($AK694="n/a",1.03*AT694,IF($AK694&lt;0,1.01*AT694,IF($AK694&gt;10,1.1*AT694,(1+$AK694/100)*AT694)))</f>
        <v>4.9930205600880031</v>
      </c>
      <c r="AV694" s="887">
        <f>IF($AK694="n/a",1.03*AU694,IF($AK694&lt;0,1.01*AU694,IF($AK694&gt;10,1.1*AU694,(1+$AK694/100)*AU694)))</f>
        <v>5.3714915185426744</v>
      </c>
      <c r="AW694" s="651">
        <f>SUM(AR694:AV694)</f>
        <v>23.24192843863068</v>
      </c>
      <c r="AX694" s="748">
        <f>AW694/I694*100</f>
        <v>13.116952671499904</v>
      </c>
      <c r="AY694" s="935">
        <v>1.06</v>
      </c>
      <c r="AZ694" s="873">
        <v>68.62</v>
      </c>
      <c r="BA694" s="873">
        <v>-16</v>
      </c>
      <c r="BB694" s="873">
        <v>-9.65</v>
      </c>
      <c r="BC694" s="873">
        <v>2.4899999999999998</v>
      </c>
      <c r="BD694" s="908"/>
      <c r="BE694" s="624">
        <v>2007</v>
      </c>
      <c r="BF694" s="899">
        <f>IF(BE694&gt;2008,0,IF(BE694&gt;2001,1,IF(BE694&gt;1990,2,IF(BE694&gt;1980,3,IF(BE694&gt;1973,4,IF(BE694&gt;1970,5,IF(BE694&gt;1960,6,IF(BE694&gt;1958,7,IF(BE694&gt;1953,8,9)))))))))</f>
        <v>1</v>
      </c>
      <c r="BG694" s="883">
        <v>8.6</v>
      </c>
    </row>
    <row r="695" spans="1:59" s="864" customFormat="1" ht="12.75" customHeight="1" x14ac:dyDescent="0.2">
      <c r="A695" s="897" t="s">
        <v>3916</v>
      </c>
      <c r="B695" s="864" t="s">
        <v>3917</v>
      </c>
      <c r="C695" s="933" t="s">
        <v>108</v>
      </c>
      <c r="D695" s="933" t="s">
        <v>4341</v>
      </c>
      <c r="E695" s="733">
        <v>7</v>
      </c>
      <c r="F695" s="1158">
        <v>581</v>
      </c>
      <c r="G695" s="1178" t="s">
        <v>106</v>
      </c>
      <c r="H695" s="1178" t="s">
        <v>106</v>
      </c>
      <c r="I695" s="875">
        <v>14.02</v>
      </c>
      <c r="J695" s="651">
        <f>(M695/I695)*100</f>
        <v>2.2824536376604851</v>
      </c>
      <c r="K695" s="878">
        <v>0.08</v>
      </c>
      <c r="L695" s="888">
        <v>4</v>
      </c>
      <c r="M695" s="642">
        <f>K695*L695</f>
        <v>0.32</v>
      </c>
      <c r="N695" s="871" t="s">
        <v>151</v>
      </c>
      <c r="O695" s="734">
        <v>7.0000000000000007E-2</v>
      </c>
      <c r="P695" s="1128">
        <v>43629</v>
      </c>
      <c r="Q695" s="1128">
        <v>43644</v>
      </c>
      <c r="R695" s="642">
        <f>(K695-O695)/O695*100</f>
        <v>14.285714285714276</v>
      </c>
      <c r="S695" s="701">
        <f>IF(INDEX(Historical!$D$7:$D$1254,MATCH(B695,Historical!$B$7:$B$1278,0))=0,"n/a",(INDEX(Historical!$C$7:$C$1256,MATCH(B695,Historical!$B$7:$B$1278,0))/INDEX(Historical!$D$7:$D$1254,MATCH(B695,Historical!$B$7:$B$1278,0))-1)*100)</f>
        <v>14.814814814814813</v>
      </c>
      <c r="T695" s="701">
        <f>IF(INDEX(Historical!$F$7:$F$1247,MATCH(B695,Historical!$B$7:$B$1278,0))=0,"n/a",((INDEX(Historical!$C$7:$C$1256,MATCH(B695,Historical!$B$7:$B$1278,0))/INDEX(Historical!$F$7:$F$1247,MATCH(B695,Historical!$B$7:$B$1278,0)))^(1/3)-1)*100)</f>
        <v>19.866105802463508</v>
      </c>
      <c r="U695" s="701">
        <f>IF(INDEX(Historical!$H$7:$H$1247,MATCH(B695,Historical!$B$7:$B$1278,0))=0,"n/a",((INDEX(Historical!$C$7:$C$1256,MATCH(B695,Historical!$B$7:$B$1278,0))/INDEX(Historical!$H$7:$H$1247,MATCH(B695,Historical!$B$7:$B$1278,0)))^(1/5)-1)*100)</f>
        <v>25.39272451403496</v>
      </c>
      <c r="V695" s="701" t="str">
        <f>IF(INDEX(Historical!$O$7:$O$1247,MATCH(B695,Historical!$B$7:$B$1278,0))=0,"n/a",((INDEX(Historical!$C$7:$C$1256,MATCH(B695,Historical!$B$7:$B$1278,0))/INDEX(Historical!$O$7:$O$1247,MATCH(B695,Historical!$B$7:$B$1278,0)))^(1/10)-1)*100)</f>
        <v>n/a</v>
      </c>
      <c r="W695" s="702" t="str">
        <f>IF(OR(U695&lt;=0,U695="n/a",V695&lt;=0,V695="n/a"),"n/a",U695/V695)</f>
        <v>n/a</v>
      </c>
      <c r="X695" s="703">
        <f>IF(OR(AJ695&lt;=0,AJ695="n/a",U695&lt;=0,U695="n/a"),"n/a",U695/AJ695)</f>
        <v>1.0624570926374461</v>
      </c>
      <c r="Y695" s="664"/>
      <c r="Z695" s="651">
        <f>IF(OR(AC695&lt;0.01,AC695="n/a"),"n/a",M695/AC695*100)</f>
        <v>15.53398058252427</v>
      </c>
      <c r="AA695" s="887">
        <f>IF(OR(AC695&lt;0.01,AC695="n/a"),"n/a",I695/AC695)</f>
        <v>6.8058252427184458</v>
      </c>
      <c r="AB695" s="888">
        <v>12</v>
      </c>
      <c r="AC695" s="866">
        <v>2.06</v>
      </c>
      <c r="AD695" s="866" t="s">
        <v>136</v>
      </c>
      <c r="AE695" s="866">
        <v>1.91</v>
      </c>
      <c r="AF695" s="866">
        <v>0.91</v>
      </c>
      <c r="AG695" s="866">
        <v>14.000000000000002</v>
      </c>
      <c r="AH695" s="866">
        <v>6.8000000000000007</v>
      </c>
      <c r="AI695" s="866">
        <v>10.82</v>
      </c>
      <c r="AJ695" s="866">
        <v>23.9</v>
      </c>
      <c r="AK695" s="866" t="s">
        <v>136</v>
      </c>
      <c r="AL695" s="879">
        <v>147.63</v>
      </c>
      <c r="AM695" s="873">
        <v>1.3</v>
      </c>
      <c r="AN695" s="866">
        <v>0.06</v>
      </c>
      <c r="AO695" s="740">
        <f>IF(U695="n/a","n/a",IF(AA695&lt;0,"n/a",IF(AA695="n/a","n/a",J695+U695-AA695)))</f>
        <v>20.869352908977</v>
      </c>
      <c r="AP695" s="741">
        <f>IF(U695="n/a","n/a",J695+U695)</f>
        <v>27.675178151695444</v>
      </c>
      <c r="AQ695" s="889">
        <f>IF(OR(AC695&lt;0.01,AF695="n/a"),"n/a",(I695/SQRT(22.5*AC695*(I695/AF695))-1)*100)</f>
        <v>-47.534981089517956</v>
      </c>
      <c r="AR695" s="651">
        <f>INDEX(Historical!$C$7:$C$1256,MATCH(B695,Historical!$B$7:$B$1278,0))*IF(AH695="n/a",1.03,IF(AH695&lt;0,1.01,IF(AH695&gt;10,1.1,(1+AH695/100))))</f>
        <v>0.33108000000000004</v>
      </c>
      <c r="AS695" s="887">
        <f>IF($AI695="n/a",1.03*AR695,IF($AI695&lt;0,1.01*AR695,IF($AI695&gt;10,1.1*AR695,(1+$AI695/100)*AR695)))</f>
        <v>0.36418800000000007</v>
      </c>
      <c r="AT695" s="887">
        <f>IF($AK695="n/a",1.03*AS695,IF($AK695&lt;0,1.01*AS695,IF($AK695&gt;10,1.1*AS695,(1+$AK695/100)*AS695)))</f>
        <v>0.37511364000000008</v>
      </c>
      <c r="AU695" s="887">
        <f>IF($AK695="n/a",1.03*AT695,IF($AK695&lt;0,1.01*AT695,IF($AK695&gt;10,1.1*AT695,(1+$AK695/100)*AT695)))</f>
        <v>0.38636704920000009</v>
      </c>
      <c r="AV695" s="887">
        <f>IF($AK695="n/a",1.03*AU695,IF($AK695&lt;0,1.01*AU695,IF($AK695&gt;10,1.1*AU695,(1+$AK695/100)*AU695)))</f>
        <v>0.39795806067600009</v>
      </c>
      <c r="AW695" s="651">
        <f>SUM(AR695:AV695)</f>
        <v>1.8547067498760004</v>
      </c>
      <c r="AX695" s="748">
        <f>AW695/I695*100</f>
        <v>13.22900677514979</v>
      </c>
      <c r="AY695" s="935">
        <v>1.39</v>
      </c>
      <c r="AZ695" s="873">
        <v>60.050000000000004</v>
      </c>
      <c r="BA695" s="873">
        <v>-41.949999999999996</v>
      </c>
      <c r="BB695" s="873">
        <v>9.1</v>
      </c>
      <c r="BC695" s="873">
        <v>-3.82</v>
      </c>
      <c r="BD695" s="908"/>
      <c r="BE695" s="624">
        <v>2013</v>
      </c>
      <c r="BF695" s="899">
        <f>IF(BE695&gt;2008,0,IF(BE695&gt;2001,1,IF(BE695&gt;1990,2,IF(BE695&gt;1980,3,IF(BE695&gt;1973,4,IF(BE695&gt;1970,5,IF(BE695&gt;1960,6,IF(BE695&gt;1958,7,IF(BE695&gt;1953,8,9)))))))))</f>
        <v>0</v>
      </c>
      <c r="BG695" s="883">
        <v>1.3</v>
      </c>
    </row>
    <row r="696" spans="1:59" s="864" customFormat="1" ht="12.75" customHeight="1" x14ac:dyDescent="0.2">
      <c r="A696" s="864" t="s">
        <v>1751</v>
      </c>
      <c r="B696" s="604" t="s">
        <v>1752</v>
      </c>
      <c r="C696" s="933" t="s">
        <v>112</v>
      </c>
      <c r="D696" s="933" t="s">
        <v>4357</v>
      </c>
      <c r="E696" s="733">
        <v>11</v>
      </c>
      <c r="F696" s="1158">
        <v>301</v>
      </c>
      <c r="G696" s="1155" t="s">
        <v>115</v>
      </c>
      <c r="H696" s="1155" t="s">
        <v>115</v>
      </c>
      <c r="I696" s="875">
        <v>157.11000000000001</v>
      </c>
      <c r="J696" s="651">
        <f>(M696/I696)*100</f>
        <v>2.571446757049201</v>
      </c>
      <c r="K696" s="878">
        <v>1.01</v>
      </c>
      <c r="L696" s="888">
        <v>4</v>
      </c>
      <c r="M696" s="642">
        <f>K696*L696</f>
        <v>4.04</v>
      </c>
      <c r="N696" s="871" t="s">
        <v>426</v>
      </c>
      <c r="O696" s="734">
        <v>0.96</v>
      </c>
      <c r="P696" s="862">
        <v>43885</v>
      </c>
      <c r="Q696" s="862">
        <v>43900</v>
      </c>
      <c r="R696" s="642">
        <f>(K696-O696)/O696*100</f>
        <v>5.2083333333333384</v>
      </c>
      <c r="S696" s="701">
        <f>IF(INDEX(Historical!$D$7:$D$1254,MATCH(B696,Historical!$B$7:$B$1278,0))=0,"n/a",(INDEX(Historical!$C$7:$C$1256,MATCH(B696,Historical!$B$7:$B$1278,0))/INDEX(Historical!$D$7:$D$1254,MATCH(B696,Historical!$B$7:$B$1278,0))-1)*100)</f>
        <v>5.4945054945054972</v>
      </c>
      <c r="T696" s="701">
        <f>IF(INDEX(Historical!$F$7:$F$1247,MATCH(B696,Historical!$B$7:$B$1278,0))=0,"n/a",((INDEX(Historical!$C$7:$C$1256,MATCH(B696,Historical!$B$7:$B$1278,0))/INDEX(Historical!$F$7:$F$1247,MATCH(B696,Historical!$B$7:$B$1278,0)))^(1/3)-1)*100)</f>
        <v>7.1664579674248552</v>
      </c>
      <c r="U696" s="701">
        <f>IF(INDEX(Historical!$H$7:$H$1247,MATCH(B696,Historical!$B$7:$B$1278,0))=0,"n/a",((INDEX(Historical!$C$7:$C$1256,MATCH(B696,Historical!$B$7:$B$1278,0))/INDEX(Historical!$H$7:$H$1247,MATCH(B696,Historical!$B$7:$B$1278,0)))^(1/5)-1)*100)</f>
        <v>7.4581318351847781</v>
      </c>
      <c r="V696" s="701">
        <f>IF(INDEX(Historical!$O$7:$O$1247,MATCH(B696,Historical!$B$7:$B$1278,0))=0,"n/a",((INDEX(Historical!$C$7:$C$1256,MATCH(B696,Historical!$B$7:$B$1278,0))/INDEX(Historical!$O$7:$O$1247,MATCH(B696,Historical!$B$7:$B$1278,0)))^(1/10)-1)*100)</f>
        <v>7.871289892416522</v>
      </c>
      <c r="W696" s="702">
        <f>IF(OR(U696&lt;=0,U696="n/a",V696&lt;=0,V696="n/a"),"n/a",U696/V696)</f>
        <v>0.94751075581274236</v>
      </c>
      <c r="X696" s="703">
        <f>IF(OR(AJ696&lt;=0,AJ696="n/a",U696&lt;=0,U696="n/a"),"n/a",U696/AJ696)</f>
        <v>0.80194965969728793</v>
      </c>
      <c r="Y696" s="664"/>
      <c r="Z696" s="651">
        <f>IF(OR(AC696&lt;0.01,AC696="n/a"),"n/a",M696/AC696*100)</f>
        <v>80.318091451292233</v>
      </c>
      <c r="AA696" s="887">
        <f>IF(OR(AC696&lt;0.01,AC696="n/a"),"n/a",I696/AC696)</f>
        <v>31.234592445328033</v>
      </c>
      <c r="AB696" s="888">
        <v>12</v>
      </c>
      <c r="AC696" s="866">
        <v>5.03</v>
      </c>
      <c r="AD696" s="866">
        <v>4.2699999999999996</v>
      </c>
      <c r="AE696" s="866">
        <v>1.76</v>
      </c>
      <c r="AF696" s="866">
        <v>31.17</v>
      </c>
      <c r="AG696" s="868">
        <v>106.2</v>
      </c>
      <c r="AH696" s="866">
        <v>-7.1999999999999993</v>
      </c>
      <c r="AI696" s="866">
        <v>14.000000000000002</v>
      </c>
      <c r="AJ696" s="866">
        <v>9.3000000000000007</v>
      </c>
      <c r="AK696" s="866">
        <v>7.31</v>
      </c>
      <c r="AL696" s="879">
        <v>136510</v>
      </c>
      <c r="AM696" s="874" t="s">
        <v>136</v>
      </c>
      <c r="AN696" s="868">
        <v>6.18</v>
      </c>
      <c r="AO696" s="740">
        <f>IF(U696="n/a","n/a",IF(AA696&lt;0,"n/a",IF(AA696="n/a","n/a",J696+U696-AA696)))</f>
        <v>-21.205013853094055</v>
      </c>
      <c r="AP696" s="741">
        <f>IF(U696="n/a","n/a",J696+U696)</f>
        <v>10.029578592233978</v>
      </c>
      <c r="AQ696" s="889">
        <f>IF(OR(AC696&lt;0.01,AF696="n/a"),"n/a",(I696/SQRT(22.5*AC696*(I696/AF696))-1)*100)</f>
        <v>557.80180957180733</v>
      </c>
      <c r="AR696" s="651">
        <f>INDEX(Historical!$C$7:$C$1256,MATCH(B696,Historical!$B$7:$B$1278,0))*IF(AH696="n/a",1.03,IF(AH696&lt;0,1.01,IF(AH696&gt;10,1.1,(1+AH696/100))))</f>
        <v>3.8784000000000001</v>
      </c>
      <c r="AS696" s="887">
        <f>IF($AI696="n/a",1.03*AR696,IF($AI696&lt;0,1.01*AR696,IF($AI696&gt;10,1.1*AR696,(1+$AI696/100)*AR696)))</f>
        <v>4.2662400000000007</v>
      </c>
      <c r="AT696" s="887">
        <f>IF($AK696="n/a",1.03*AS696,IF($AK696&lt;0,1.01*AS696,IF($AK696&gt;10,1.1*AS696,(1+$AK696/100)*AS696)))</f>
        <v>4.5781021440000007</v>
      </c>
      <c r="AU696" s="887">
        <f>IF($AK696="n/a",1.03*AT696,IF($AK696&lt;0,1.01*AT696,IF($AK696&gt;10,1.1*AT696,(1+$AK696/100)*AT696)))</f>
        <v>4.9127614107264002</v>
      </c>
      <c r="AV696" s="887">
        <f>IF($AK696="n/a",1.03*AU696,IF($AK696&lt;0,1.01*AU696,IF($AK696&gt;10,1.1*AU696,(1+$AK696/100)*AU696)))</f>
        <v>5.2718842698504993</v>
      </c>
      <c r="AW696" s="651">
        <f>SUM(AR696:AV696)</f>
        <v>22.907387824576901</v>
      </c>
      <c r="AX696" s="748">
        <f>AW696/I696*100</f>
        <v>14.580477260885303</v>
      </c>
      <c r="AY696" s="935">
        <v>1.01</v>
      </c>
      <c r="AZ696" s="873">
        <v>91.600000000000009</v>
      </c>
      <c r="BA696" s="873">
        <v>-11.74</v>
      </c>
      <c r="BB696" s="873">
        <v>-5.0299999999999994</v>
      </c>
      <c r="BC696" s="873">
        <v>28.49</v>
      </c>
      <c r="BD696" s="908"/>
      <c r="BE696" s="624">
        <v>2010</v>
      </c>
      <c r="BF696" s="899">
        <f>IF(BE696&gt;2008,0,IF(BE696&gt;2001,1,IF(BE696&gt;1990,2,IF(BE696&gt;1980,3,IF(BE696&gt;1973,4,IF(BE696&gt;1970,5,IF(BE696&gt;1960,6,IF(BE696&gt;1958,7,IF(BE696&gt;1953,8,9)))))))))</f>
        <v>0</v>
      </c>
      <c r="BG696" s="883">
        <v>7.5</v>
      </c>
    </row>
    <row r="697" spans="1:59" s="864" customFormat="1" ht="12.75" customHeight="1" x14ac:dyDescent="0.2">
      <c r="A697" s="872" t="s">
        <v>1739</v>
      </c>
      <c r="B697" s="604" t="s">
        <v>1740</v>
      </c>
      <c r="C697" s="933" t="s">
        <v>108</v>
      </c>
      <c r="D697" s="933" t="s">
        <v>4341</v>
      </c>
      <c r="E697" s="733">
        <v>9</v>
      </c>
      <c r="F697" s="1158">
        <v>439</v>
      </c>
      <c r="G697" s="1178" t="s">
        <v>37</v>
      </c>
      <c r="H697" s="1178" t="s">
        <v>37</v>
      </c>
      <c r="I697" s="875">
        <v>38.950000000000003</v>
      </c>
      <c r="J697" s="651">
        <f>(M697/I697)*100</f>
        <v>4.3132220795892167</v>
      </c>
      <c r="K697" s="878">
        <v>0.42</v>
      </c>
      <c r="L697" s="888">
        <v>4</v>
      </c>
      <c r="M697" s="642">
        <f>K697*L697</f>
        <v>1.68</v>
      </c>
      <c r="N697" s="871" t="s">
        <v>218</v>
      </c>
      <c r="O697" s="734">
        <v>0.37</v>
      </c>
      <c r="P697" s="867">
        <v>43735</v>
      </c>
      <c r="Q697" s="867">
        <v>43753</v>
      </c>
      <c r="R697" s="642">
        <f>(K697-O697)/O697*100</f>
        <v>13.513513513513512</v>
      </c>
      <c r="S697" s="701">
        <f>IF(INDEX(Historical!$D$7:$D$1254,MATCH(B697,Historical!$B$7:$B$1278,0))=0,"n/a",(INDEX(Historical!$C$7:$C$1256,MATCH(B697,Historical!$B$7:$B$1278,0))/INDEX(Historical!$D$7:$D$1254,MATCH(B697,Historical!$B$7:$B$1278,0))-1)*100)</f>
        <v>20.472440944881896</v>
      </c>
      <c r="T697" s="701">
        <f>IF(INDEX(Historical!$F$7:$F$1247,MATCH(B697,Historical!$B$7:$B$1278,0))=0,"n/a",((INDEX(Historical!$C$7:$C$1256,MATCH(B697,Historical!$B$7:$B$1278,0))/INDEX(Historical!$F$7:$F$1247,MATCH(B697,Historical!$B$7:$B$1278,0)))^(1/3)-1)*100)</f>
        <v>13.551196153247002</v>
      </c>
      <c r="U697" s="701">
        <f>IF(INDEX(Historical!$H$7:$H$1247,MATCH(B697,Historical!$B$7:$B$1278,0))=0,"n/a",((INDEX(Historical!$C$7:$C$1256,MATCH(B697,Historical!$B$7:$B$1278,0))/INDEX(Historical!$H$7:$H$1247,MATCH(B697,Historical!$B$7:$B$1278,0)))^(1/5)-1)*100)</f>
        <v>10.000222877171749</v>
      </c>
      <c r="V697" s="701">
        <f>IF(INDEX(Historical!$O$7:$O$1247,MATCH(B697,Historical!$B$7:$B$1278,0))=0,"n/a",((INDEX(Historical!$C$7:$C$1256,MATCH(B697,Historical!$B$7:$B$1278,0))/INDEX(Historical!$O$7:$O$1247,MATCH(B697,Historical!$B$7:$B$1278,0)))^(1/10)-1)*100)</f>
        <v>10.281422311440425</v>
      </c>
      <c r="W697" s="702">
        <f>IF(OR(U697&lt;=0,U697="n/a",V697&lt;=0,V697="n/a"),"n/a",U697/V697)</f>
        <v>0.97264975353110661</v>
      </c>
      <c r="X697" s="703">
        <f>IF(OR(AJ697&lt;=0,AJ697="n/a",U697&lt;=0,U697="n/a"),"n/a",U697/AJ697)</f>
        <v>1.6129391737373788</v>
      </c>
      <c r="Y697" s="664"/>
      <c r="Z697" s="651">
        <f>IF(OR(AC697&lt;0.01,AC697="n/a"),"n/a",M697/AC697*100)</f>
        <v>55.629139072847678</v>
      </c>
      <c r="AA697" s="887">
        <f>IF(OR(AC697&lt;0.01,AC697="n/a"),"n/a",I697/AC697)</f>
        <v>12.897350993377485</v>
      </c>
      <c r="AB697" s="888">
        <v>12</v>
      </c>
      <c r="AC697" s="866">
        <v>3.02</v>
      </c>
      <c r="AD697" s="866">
        <v>6.36</v>
      </c>
      <c r="AE697" s="866">
        <v>3.74</v>
      </c>
      <c r="AF697" s="866">
        <v>1.28</v>
      </c>
      <c r="AG697" s="866">
        <v>13.100000000000001</v>
      </c>
      <c r="AH697" s="866">
        <v>0.4</v>
      </c>
      <c r="AI697" s="866">
        <v>2.58</v>
      </c>
      <c r="AJ697" s="866">
        <v>6.2</v>
      </c>
      <c r="AK697" s="866">
        <v>2.0299999999999998</v>
      </c>
      <c r="AL697" s="879">
        <v>58410</v>
      </c>
      <c r="AM697" s="873">
        <v>0.09</v>
      </c>
      <c r="AN697" s="866">
        <v>0.93</v>
      </c>
      <c r="AO697" s="740">
        <f>IF(U697="n/a","n/a",IF(AA697&lt;0,"n/a",IF(AA697="n/a","n/a",J697+U697-AA697)))</f>
        <v>1.4160939633834815</v>
      </c>
      <c r="AP697" s="741">
        <f>IF(U697="n/a","n/a",J697+U697)</f>
        <v>14.313444956760966</v>
      </c>
      <c r="AQ697" s="889">
        <f>IF(OR(AC697&lt;0.01,AF697="n/a"),"n/a",(I697/SQRT(22.5*AC697*(I697/AF697))-1)*100)</f>
        <v>-14.342778026412006</v>
      </c>
      <c r="AR697" s="651">
        <f>INDEX(Historical!$C$7:$C$1256,MATCH(B697,Historical!$B$7:$B$1278,0))*IF(AH697="n/a",1.03,IF(AH697&lt;0,1.01,IF(AH697&gt;10,1.1,(1+AH697/100))))</f>
        <v>1.5361199999999999</v>
      </c>
      <c r="AS697" s="887">
        <f>IF($AI697="n/a",1.03*AR697,IF($AI697&lt;0,1.01*AR697,IF($AI697&gt;10,1.1*AR697,(1+$AI697/100)*AR697)))</f>
        <v>1.5757518960000001</v>
      </c>
      <c r="AT697" s="887">
        <f>IF($AK697="n/a",1.03*AS697,IF($AK697&lt;0,1.01*AS697,IF($AK697&gt;10,1.1*AS697,(1+$AK697/100)*AS697)))</f>
        <v>1.6077396594888</v>
      </c>
      <c r="AU697" s="887">
        <f>IF($AK697="n/a",1.03*AT697,IF($AK697&lt;0,1.01*AT697,IF($AK697&gt;10,1.1*AT697,(1+$AK697/100)*AT697)))</f>
        <v>1.6403767745764226</v>
      </c>
      <c r="AV697" s="887">
        <f>IF($AK697="n/a",1.03*AU697,IF($AK697&lt;0,1.01*AU697,IF($AK697&gt;10,1.1*AU697,(1+$AK697/100)*AU697)))</f>
        <v>1.6736764231003241</v>
      </c>
      <c r="AW697" s="651">
        <f>SUM(AR697:AV697)</f>
        <v>8.0336647531655458</v>
      </c>
      <c r="AX697" s="748">
        <f>AW697/I697*100</f>
        <v>20.62558344843529</v>
      </c>
      <c r="AY697" s="935">
        <v>1.1599999999999999</v>
      </c>
      <c r="AZ697" s="873">
        <v>37.340000000000003</v>
      </c>
      <c r="BA697" s="873">
        <v>-36.26</v>
      </c>
      <c r="BB697" s="873">
        <v>4.09</v>
      </c>
      <c r="BC697" s="873">
        <v>-0.33</v>
      </c>
      <c r="BD697" s="908"/>
      <c r="BE697" s="624">
        <v>2011</v>
      </c>
      <c r="BF697" s="899">
        <f>IF(BE697&gt;2008,0,IF(BE697&gt;2001,1,IF(BE697&gt;1990,2,IF(BE697&gt;1980,3,IF(BE697&gt;1973,4,IF(BE697&gt;1970,5,IF(BE697&gt;1960,6,IF(BE697&gt;1958,7,IF(BE697&gt;1953,8,9)))))))))</f>
        <v>0</v>
      </c>
      <c r="BG697" s="883">
        <v>1.2</v>
      </c>
    </row>
    <row r="698" spans="1:59" s="864" customFormat="1" ht="12.75" customHeight="1" x14ac:dyDescent="0.2">
      <c r="A698" s="872" t="s">
        <v>1759</v>
      </c>
      <c r="B698" s="604" t="s">
        <v>1760</v>
      </c>
      <c r="C698" s="933" t="s">
        <v>153</v>
      </c>
      <c r="D698" s="933" t="s">
        <v>4324</v>
      </c>
      <c r="E698" s="733">
        <v>10</v>
      </c>
      <c r="F698" s="1158">
        <v>392</v>
      </c>
      <c r="G698" s="1182" t="s">
        <v>106</v>
      </c>
      <c r="H698" s="1182" t="s">
        <v>106</v>
      </c>
      <c r="I698" s="875">
        <v>79.33</v>
      </c>
      <c r="J698" s="651">
        <f>(M698/I698)*100</f>
        <v>1.6135131728223875</v>
      </c>
      <c r="K698" s="878">
        <v>0.32</v>
      </c>
      <c r="L698" s="888">
        <v>4</v>
      </c>
      <c r="M698" s="642">
        <f>K698*L698</f>
        <v>1.28</v>
      </c>
      <c r="N698" s="871" t="s">
        <v>239</v>
      </c>
      <c r="O698" s="734">
        <v>0.3</v>
      </c>
      <c r="P698" s="862">
        <v>43902</v>
      </c>
      <c r="Q698" s="862">
        <v>43938</v>
      </c>
      <c r="R698" s="642">
        <f>(K698-O698)/O698*100</f>
        <v>6.6666666666666732</v>
      </c>
      <c r="S698" s="701">
        <f>IF(INDEX(Historical!$D$7:$D$1254,MATCH(B698,Historical!$B$7:$B$1278,0))=0,"n/a",(INDEX(Historical!$C$7:$C$1256,MATCH(B698,Historical!$B$7:$B$1278,0))/INDEX(Historical!$D$7:$D$1254,MATCH(B698,Historical!$B$7:$B$1278,0))-1)*100)</f>
        <v>23.913043478260843</v>
      </c>
      <c r="T698" s="701">
        <f>IF(INDEX(Historical!$F$7:$F$1247,MATCH(B698,Historical!$B$7:$B$1278,0))=0,"n/a",((INDEX(Historical!$C$7:$C$1256,MATCH(B698,Historical!$B$7:$B$1278,0))/INDEX(Historical!$F$7:$F$1247,MATCH(B698,Historical!$B$7:$B$1278,0)))^(1/3)-1)*100)</f>
        <v>19.983162620797646</v>
      </c>
      <c r="U698" s="701">
        <f>IF(INDEX(Historical!$H$7:$H$1247,MATCH(B698,Historical!$B$7:$B$1278,0))=0,"n/a",((INDEX(Historical!$C$7:$C$1256,MATCH(B698,Historical!$B$7:$B$1278,0))/INDEX(Historical!$H$7:$H$1247,MATCH(B698,Historical!$B$7:$B$1278,0)))^(1/5)-1)*100)</f>
        <v>18.88654957871243</v>
      </c>
      <c r="V698" s="701" t="str">
        <f>IF(INDEX(Historical!$O$7:$O$1247,MATCH(B698,Historical!$B$7:$B$1278,0))=0,"n/a",((INDEX(Historical!$C$7:$C$1256,MATCH(B698,Historical!$B$7:$B$1278,0))/INDEX(Historical!$O$7:$O$1247,MATCH(B698,Historical!$B$7:$B$1278,0)))^(1/10)-1)*100)</f>
        <v>n/a</v>
      </c>
      <c r="W698" s="702" t="str">
        <f>IF(OR(U698&lt;=0,U698="n/a",V698&lt;=0,V698="n/a"),"n/a",U698/V698)</f>
        <v>n/a</v>
      </c>
      <c r="X698" s="703">
        <f>IF(OR(AJ698&lt;=0,AJ698="n/a",U698&lt;=0,U698="n/a"),"n/a",U698/AJ698)</f>
        <v>2.0092074019906838</v>
      </c>
      <c r="Y698" s="876"/>
      <c r="Z698" s="651">
        <f>IF(OR(AC698&lt;0.01,AC698="n/a"),"n/a",M698/AC698*100)</f>
        <v>53.333333333333336</v>
      </c>
      <c r="AA698" s="887">
        <f>IF(OR(AC698&lt;0.01,AC698="n/a"),"n/a",I698/AC698)</f>
        <v>33.054166666666667</v>
      </c>
      <c r="AB698" s="888">
        <v>12</v>
      </c>
      <c r="AC698" s="866">
        <v>2.4</v>
      </c>
      <c r="AD698" s="866">
        <v>2.75</v>
      </c>
      <c r="AE698" s="866">
        <v>2.36</v>
      </c>
      <c r="AF698" s="866">
        <v>3.99</v>
      </c>
      <c r="AG698" s="866">
        <v>12.6</v>
      </c>
      <c r="AH698" s="866">
        <v>87</v>
      </c>
      <c r="AI698" s="866">
        <v>47.25</v>
      </c>
      <c r="AJ698" s="866">
        <v>9.4</v>
      </c>
      <c r="AK698" s="866">
        <v>12</v>
      </c>
      <c r="AL698" s="879">
        <v>1030</v>
      </c>
      <c r="AM698" s="873">
        <v>1.2</v>
      </c>
      <c r="AN698" s="866">
        <v>0.15</v>
      </c>
      <c r="AO698" s="740">
        <f>IF(U698="n/a","n/a",IF(AA698&lt;0,"n/a",IF(AA698="n/a","n/a",J698+U698-AA698)))</f>
        <v>-12.554103915131851</v>
      </c>
      <c r="AP698" s="741">
        <f>IF(U698="n/a","n/a",J698+U698)</f>
        <v>20.500062751534816</v>
      </c>
      <c r="AQ698" s="889">
        <f>IF(OR(AC698&lt;0.01,AF698="n/a"),"n/a",(I698/SQRT(22.5*AC698*(I698/AF698))-1)*100)</f>
        <v>142.10752891134049</v>
      </c>
      <c r="AR698" s="651">
        <f>INDEX(Historical!$C$7:$C$1256,MATCH(B698,Historical!$B$7:$B$1278,0))*IF(AH698="n/a",1.03,IF(AH698&lt;0,1.01,IF(AH698&gt;10,1.1,(1+AH698/100))))</f>
        <v>1.254</v>
      </c>
      <c r="AS698" s="887">
        <f>IF($AI698="n/a",1.03*AR698,IF($AI698&lt;0,1.01*AR698,IF($AI698&gt;10,1.1*AR698,(1+$AI698/100)*AR698)))</f>
        <v>1.3794000000000002</v>
      </c>
      <c r="AT698" s="887">
        <f>IF($AK698="n/a",1.03*AS698,IF($AK698&lt;0,1.01*AS698,IF($AK698&gt;10,1.1*AS698,(1+$AK698/100)*AS698)))</f>
        <v>1.5173400000000004</v>
      </c>
      <c r="AU698" s="887">
        <f>IF($AK698="n/a",1.03*AT698,IF($AK698&lt;0,1.01*AT698,IF($AK698&gt;10,1.1*AT698,(1+$AK698/100)*AT698)))</f>
        <v>1.6690740000000006</v>
      </c>
      <c r="AV698" s="887">
        <f>IF($AK698="n/a",1.03*AU698,IF($AK698&lt;0,1.01*AU698,IF($AK698&gt;10,1.1*AU698,(1+$AK698/100)*AU698)))</f>
        <v>1.8359814000000008</v>
      </c>
      <c r="AW698" s="651">
        <f>SUM(AR698:AV698)</f>
        <v>7.6557954000000015</v>
      </c>
      <c r="AX698" s="748">
        <f>AW698/I698*100</f>
        <v>9.6505677549476889</v>
      </c>
      <c r="AY698" s="935">
        <v>1.21</v>
      </c>
      <c r="AZ698" s="873">
        <v>75.78</v>
      </c>
      <c r="BA698" s="873">
        <v>-46.57</v>
      </c>
      <c r="BB698" s="873">
        <v>-8.6300000000000008</v>
      </c>
      <c r="BC698" s="873">
        <v>-8.02</v>
      </c>
      <c r="BD698" s="908"/>
      <c r="BE698" s="624">
        <v>2011</v>
      </c>
      <c r="BF698" s="899">
        <f>IF(BE698&gt;2008,0,IF(BE698&gt;2001,1,IF(BE698&gt;1990,2,IF(BE698&gt;1980,3,IF(BE698&gt;1973,4,IF(BE698&gt;1970,5,IF(BE698&gt;1960,6,IF(BE698&gt;1958,7,IF(BE698&gt;1953,8,9)))))))))</f>
        <v>0</v>
      </c>
      <c r="BG698" s="883">
        <v>5.2</v>
      </c>
    </row>
    <row r="699" spans="1:59" s="864" customFormat="1" ht="12.75" customHeight="1" x14ac:dyDescent="0.2">
      <c r="A699" s="155" t="s">
        <v>4034</v>
      </c>
      <c r="B699" s="836" t="s">
        <v>4035</v>
      </c>
      <c r="C699" s="933" t="s">
        <v>131</v>
      </c>
      <c r="D699" s="933" t="s">
        <v>4331</v>
      </c>
      <c r="E699" s="733">
        <v>6</v>
      </c>
      <c r="F699" s="1158">
        <v>681</v>
      </c>
      <c r="G699" s="1157" t="s">
        <v>106</v>
      </c>
      <c r="H699" s="1157" t="s">
        <v>106</v>
      </c>
      <c r="I699" s="875">
        <v>34.549999999999997</v>
      </c>
      <c r="J699" s="651">
        <f>(M699/I699)*100</f>
        <v>4.3415340086830687</v>
      </c>
      <c r="K699" s="878">
        <v>0.375</v>
      </c>
      <c r="L699" s="888">
        <v>4</v>
      </c>
      <c r="M699" s="642">
        <f>K699*L699</f>
        <v>1.5</v>
      </c>
      <c r="N699" s="871" t="s">
        <v>513</v>
      </c>
      <c r="O699" s="734">
        <v>0.37</v>
      </c>
      <c r="P699" s="862">
        <v>43874</v>
      </c>
      <c r="Q699" s="862">
        <v>43889</v>
      </c>
      <c r="R699" s="642">
        <f>(K699-O699)/O699*100</f>
        <v>1.3513513513513526</v>
      </c>
      <c r="S699" s="701">
        <f>IF(INDEX(Historical!$D$7:$D$1254,MATCH(B699,Historical!$B$7:$B$1278,0))=0,"n/a",(INDEX(Historical!$C$7:$C$1256,MATCH(B699,Historical!$B$7:$B$1278,0))/INDEX(Historical!$D$7:$D$1254,MATCH(B699,Historical!$B$7:$B$1278,0))-1)*100)</f>
        <v>1.3698630136986356</v>
      </c>
      <c r="T699" s="701">
        <f>IF(INDEX(Historical!$F$7:$F$1247,MATCH(B699,Historical!$B$7:$B$1278,0))=0,"n/a",((INDEX(Historical!$C$7:$C$1256,MATCH(B699,Historical!$B$7:$B$1278,0))/INDEX(Historical!$F$7:$F$1247,MATCH(B699,Historical!$B$7:$B$1278,0)))^(1/3)-1)*100)</f>
        <v>1.3890663116861823</v>
      </c>
      <c r="U699" s="701">
        <f>IF(INDEX(Historical!$H$7:$H$1247,MATCH(B699,Historical!$B$7:$B$1278,0))=0,"n/a",((INDEX(Historical!$C$7:$C$1256,MATCH(B699,Historical!$B$7:$B$1278,0))/INDEX(Historical!$H$7:$H$1247,MATCH(B699,Historical!$B$7:$B$1278,0)))^(1/5)-1)*100)</f>
        <v>1.4090059927290843</v>
      </c>
      <c r="V699" s="701">
        <f>IF(INDEX(Historical!$O$7:$O$1247,MATCH(B699,Historical!$B$7:$B$1278,0))=0,"n/a",((INDEX(Historical!$C$7:$C$1256,MATCH(B699,Historical!$B$7:$B$1278,0))/INDEX(Historical!$O$7:$O$1247,MATCH(B699,Historical!$B$7:$B$1278,0)))^(1/10)-1)*100)</f>
        <v>0.70203870465042062</v>
      </c>
      <c r="W699" s="702">
        <f>IF(OR(U699&lt;=0,U699="n/a",V699&lt;=0,V699="n/a"),"n/a",U699/V699)</f>
        <v>2.0070203870464622</v>
      </c>
      <c r="X699" s="703">
        <f>IF(OR(AJ699&lt;=0,AJ699="n/a",U699&lt;=0,U699="n/a"),"n/a",U699/AJ699)</f>
        <v>0.13292509365368721</v>
      </c>
      <c r="Y699" s="877"/>
      <c r="Z699" s="651">
        <f>IF(OR(AC699&lt;0.01,AC699="n/a"),"n/a",M699/AC699*100)</f>
        <v>69.767441860465112</v>
      </c>
      <c r="AA699" s="887">
        <f>IF(OR(AC699&lt;0.01,AC699="n/a"),"n/a",I699/AC699)</f>
        <v>16.069767441860463</v>
      </c>
      <c r="AB699" s="888">
        <v>12</v>
      </c>
      <c r="AC699" s="866">
        <v>2.15</v>
      </c>
      <c r="AD699" s="866">
        <v>3.35</v>
      </c>
      <c r="AE699" s="866">
        <v>1.23</v>
      </c>
      <c r="AF699" s="866">
        <v>1.34</v>
      </c>
      <c r="AG699" s="866">
        <v>8.4</v>
      </c>
      <c r="AH699" s="866">
        <v>33.300000000000004</v>
      </c>
      <c r="AI699" s="866">
        <v>12.41</v>
      </c>
      <c r="AJ699" s="866">
        <v>10.6</v>
      </c>
      <c r="AK699" s="866">
        <v>4.8</v>
      </c>
      <c r="AL699" s="879">
        <v>512.38</v>
      </c>
      <c r="AM699" s="873">
        <v>0.6</v>
      </c>
      <c r="AN699" s="866">
        <v>1.34</v>
      </c>
      <c r="AO699" s="740">
        <f>IF(U699="n/a","n/a",IF(AA699&lt;0,"n/a",IF(AA699="n/a","n/a",J699+U699-AA699)))</f>
        <v>-10.31922744044831</v>
      </c>
      <c r="AP699" s="741">
        <f>IF(U699="n/a","n/a",J699+U699)</f>
        <v>5.750540001412153</v>
      </c>
      <c r="AQ699" s="889">
        <f>IF(OR(AC699&lt;0.01,AF699="n/a"),"n/a",(I699/SQRT(22.5*AC699*(I699/AF699))-1)*100)</f>
        <v>-2.1713780303239227</v>
      </c>
      <c r="AR699" s="651">
        <f>INDEX(Historical!$C$7:$C$1256,MATCH(B699,Historical!$B$7:$B$1278,0))*IF(AH699="n/a",1.03,IF(AH699&lt;0,1.01,IF(AH699&gt;10,1.1,(1+AH699/100))))</f>
        <v>1.6280000000000001</v>
      </c>
      <c r="AS699" s="887">
        <f>IF($AI699="n/a",1.03*AR699,IF($AI699&lt;0,1.01*AR699,IF($AI699&gt;10,1.1*AR699,(1+$AI699/100)*AR699)))</f>
        <v>1.7908000000000002</v>
      </c>
      <c r="AT699" s="887">
        <f>IF($AK699="n/a",1.03*AS699,IF($AK699&lt;0,1.01*AS699,IF($AK699&gt;10,1.1*AS699,(1+$AK699/100)*AS699)))</f>
        <v>1.8767584000000002</v>
      </c>
      <c r="AU699" s="887">
        <f>IF($AK699="n/a",1.03*AT699,IF($AK699&lt;0,1.01*AT699,IF($AK699&gt;10,1.1*AT699,(1+$AK699/100)*AT699)))</f>
        <v>1.9668428032000003</v>
      </c>
      <c r="AV699" s="887">
        <f>IF($AK699="n/a",1.03*AU699,IF($AK699&lt;0,1.01*AU699,IF($AK699&gt;10,1.1*AU699,(1+$AK699/100)*AU699)))</f>
        <v>2.0612512577536002</v>
      </c>
      <c r="AW699" s="651">
        <f>SUM(AR699:AV699)</f>
        <v>9.3236524609535998</v>
      </c>
      <c r="AX699" s="748">
        <f>AW699/I699*100</f>
        <v>26.985969496247758</v>
      </c>
      <c r="AY699" s="935">
        <v>0.23</v>
      </c>
      <c r="AZ699" s="873">
        <v>0.82000000000000006</v>
      </c>
      <c r="BA699" s="873">
        <v>-47.46</v>
      </c>
      <c r="BB699" s="873">
        <v>-12.989999999999998</v>
      </c>
      <c r="BC699" s="873">
        <v>-28.46</v>
      </c>
      <c r="BD699" s="908"/>
      <c r="BE699" s="624">
        <v>2015</v>
      </c>
      <c r="BF699" s="899">
        <f>IF(BE699&gt;2008,0,IF(BE699&gt;2001,1,IF(BE699&gt;1990,2,IF(BE699&gt;1980,3,IF(BE699&gt;1973,4,IF(BE699&gt;1970,5,IF(BE699&gt;1960,6,IF(BE699&gt;1958,7,IF(BE699&gt;1953,8,9)))))))))</f>
        <v>0</v>
      </c>
      <c r="BG699" s="883">
        <v>2.4</v>
      </c>
    </row>
    <row r="700" spans="1:59" s="864" customFormat="1" x14ac:dyDescent="0.2">
      <c r="A700" s="872" t="s">
        <v>835</v>
      </c>
      <c r="B700" s="604" t="s">
        <v>836</v>
      </c>
      <c r="C700" s="933" t="s">
        <v>153</v>
      </c>
      <c r="D700" s="933" t="s">
        <v>4327</v>
      </c>
      <c r="E700" s="733">
        <v>17</v>
      </c>
      <c r="F700" s="1158">
        <v>203</v>
      </c>
      <c r="G700" s="1127" t="s">
        <v>106</v>
      </c>
      <c r="H700" s="1127" t="s">
        <v>106</v>
      </c>
      <c r="I700" s="875">
        <v>83</v>
      </c>
      <c r="J700" s="651">
        <f>(M700/I700)*100</f>
        <v>1.3493975903614459</v>
      </c>
      <c r="K700" s="878">
        <v>0.28000000000000003</v>
      </c>
      <c r="L700" s="888">
        <v>4</v>
      </c>
      <c r="M700" s="642">
        <f>K700*L700</f>
        <v>1.1200000000000001</v>
      </c>
      <c r="N700" s="871" t="s">
        <v>188</v>
      </c>
      <c r="O700" s="734">
        <v>0.27500000000000002</v>
      </c>
      <c r="P700" s="619">
        <v>43810</v>
      </c>
      <c r="Q700" s="619">
        <v>43832</v>
      </c>
      <c r="R700" s="642">
        <f>(K700-O700)/O700*100</f>
        <v>1.8181818181818195</v>
      </c>
      <c r="S700" s="701">
        <f>IF(INDEX(Historical!$D$7:$D$1254,MATCH(B700,Historical!$B$7:$B$1278,0))=0,"n/a",(INDEX(Historical!$C$7:$C$1256,MATCH(B700,Historical!$B$7:$B$1278,0))/INDEX(Historical!$D$7:$D$1254,MATCH(B700,Historical!$B$7:$B$1278,0))-1)*100)</f>
        <v>1.8518518518518601</v>
      </c>
      <c r="T700" s="701">
        <f>IF(INDEX(Historical!$F$7:$F$1247,MATCH(B700,Historical!$B$7:$B$1278,0))=0,"n/a",((INDEX(Historical!$C$7:$C$1256,MATCH(B700,Historical!$B$7:$B$1278,0))/INDEX(Historical!$F$7:$F$1247,MATCH(B700,Historical!$B$7:$B$1278,0)))^(1/3)-1)*100)</f>
        <v>1.724476819110099</v>
      </c>
      <c r="U700" s="701">
        <f>IF(INDEX(Historical!$H$7:$H$1247,MATCH(B700,Historical!$B$7:$B$1278,0))=0,"n/a",((INDEX(Historical!$C$7:$C$1256,MATCH(B700,Historical!$B$7:$B$1278,0))/INDEX(Historical!$H$7:$H$1247,MATCH(B700,Historical!$B$7:$B$1278,0)))^(1/5)-1)*100)</f>
        <v>1.8228678182560243</v>
      </c>
      <c r="V700" s="701">
        <f>IF(INDEX(Historical!$O$7:$O$1247,MATCH(B700,Historical!$B$7:$B$1278,0))=0,"n/a",((INDEX(Historical!$C$7:$C$1256,MATCH(B700,Historical!$B$7:$B$1278,0))/INDEX(Historical!$O$7:$O$1247,MATCH(B700,Historical!$B$7:$B$1278,0)))^(1/10)-1)*100)</f>
        <v>1.7478158368593899</v>
      </c>
      <c r="W700" s="702">
        <f>IF(OR(U700&lt;=0,U700="n/a",V700&lt;=0,V700="n/a"),"n/a",U700/V700)</f>
        <v>1.0429404401847586</v>
      </c>
      <c r="X700" s="703">
        <f>IF(OR(AJ700&lt;=0,AJ700="n/a",U700&lt;=0,U700="n/a"),"n/a",U700/AJ700)</f>
        <v>0.35742506240314204</v>
      </c>
      <c r="Y700" s="659"/>
      <c r="Z700" s="651">
        <f>IF(OR(AC700&lt;0.01,AC700="n/a"),"n/a",M700/AC700*100)</f>
        <v>34.042553191489368</v>
      </c>
      <c r="AA700" s="887">
        <f>IF(OR(AC700&lt;0.01,AC700="n/a"),"n/a",I700/AC700)</f>
        <v>25.227963525835865</v>
      </c>
      <c r="AB700" s="888">
        <v>12</v>
      </c>
      <c r="AC700" s="866">
        <v>3.29</v>
      </c>
      <c r="AD700" s="866" t="s">
        <v>136</v>
      </c>
      <c r="AE700" s="866">
        <v>6.79</v>
      </c>
      <c r="AF700" s="866">
        <v>3.17</v>
      </c>
      <c r="AG700" s="866">
        <v>13</v>
      </c>
      <c r="AH700" s="866">
        <v>-5.4</v>
      </c>
      <c r="AI700" s="866" t="s">
        <v>136</v>
      </c>
      <c r="AJ700" s="866">
        <v>5.0999999999999996</v>
      </c>
      <c r="AK700" s="866" t="s">
        <v>136</v>
      </c>
      <c r="AL700" s="879">
        <v>298.8</v>
      </c>
      <c r="AM700" s="873">
        <v>0.4</v>
      </c>
      <c r="AN700" s="866">
        <v>0</v>
      </c>
      <c r="AO700" s="740">
        <f>IF(U700="n/a","n/a",IF(AA700&lt;0,"n/a",IF(AA700="n/a","n/a",J700+U700-AA700)))</f>
        <v>-22.055698117218395</v>
      </c>
      <c r="AP700" s="741">
        <f>IF(U700="n/a","n/a",J700+U700)</f>
        <v>3.17226540861747</v>
      </c>
      <c r="AQ700" s="889">
        <f>IF(OR(AC700&lt;0.01,AF700="n/a"),"n/a",(I700/SQRT(22.5*AC700*(I700/AF700))-1)*100)</f>
        <v>88.529566648959076</v>
      </c>
      <c r="AR700" s="651">
        <f>INDEX(Historical!$C$7:$C$1256,MATCH(B700,Historical!$B$7:$B$1278,0))*IF(AH700="n/a",1.03,IF(AH700&lt;0,1.01,IF(AH700&gt;10,1.1,(1+AH700/100))))</f>
        <v>1.1110000000000002</v>
      </c>
      <c r="AS700" s="887">
        <f>IF($AI700="n/a",1.03*AR700,IF($AI700&lt;0,1.01*AR700,IF($AI700&gt;10,1.1*AR700,(1+$AI700/100)*AR700)))</f>
        <v>1.1443300000000003</v>
      </c>
      <c r="AT700" s="887">
        <f>IF($AK700="n/a",1.03*AS700,IF($AK700&lt;0,1.01*AS700,IF($AK700&gt;10,1.1*AS700,(1+$AK700/100)*AS700)))</f>
        <v>1.1786599000000004</v>
      </c>
      <c r="AU700" s="887">
        <f>IF($AK700="n/a",1.03*AT700,IF($AK700&lt;0,1.01*AT700,IF($AK700&gt;10,1.1*AT700,(1+$AK700/100)*AT700)))</f>
        <v>1.2140196970000006</v>
      </c>
      <c r="AV700" s="887">
        <f>IF($AK700="n/a",1.03*AU700,IF($AK700&lt;0,1.01*AU700,IF($AK700&gt;10,1.1*AU700,(1+$AK700/100)*AU700)))</f>
        <v>1.2504402879100005</v>
      </c>
      <c r="AW700" s="651">
        <f>SUM(AR700:AV700)</f>
        <v>5.8984498849100024</v>
      </c>
      <c r="AX700" s="748">
        <f>AW700/I700*100</f>
        <v>7.1065661263975928</v>
      </c>
      <c r="AY700" s="935">
        <v>0.31</v>
      </c>
      <c r="AZ700" s="873">
        <v>10.18</v>
      </c>
      <c r="BA700" s="873">
        <v>-26.06</v>
      </c>
      <c r="BB700" s="873">
        <v>1.39</v>
      </c>
      <c r="BC700" s="873">
        <v>-4.7600000000000007</v>
      </c>
      <c r="BD700" s="908"/>
      <c r="BE700" s="624">
        <v>2004</v>
      </c>
      <c r="BF700" s="899">
        <f>IF(BE700&gt;2008,0,IF(BE700&gt;2001,1,IF(BE700&gt;1990,2,IF(BE700&gt;1980,3,IF(BE700&gt;1973,4,IF(BE700&gt;1970,5,IF(BE700&gt;1960,6,IF(BE700&gt;1958,7,IF(BE700&gt;1953,8,9)))))))))</f>
        <v>1</v>
      </c>
      <c r="BG700" s="883">
        <v>11.899999999999999</v>
      </c>
    </row>
    <row r="701" spans="1:59" s="864" customFormat="1" ht="12.75" customHeight="1" x14ac:dyDescent="0.2">
      <c r="A701" s="864" t="s">
        <v>370</v>
      </c>
      <c r="B701" s="604" t="s">
        <v>371</v>
      </c>
      <c r="C701" s="933" t="s">
        <v>128</v>
      </c>
      <c r="D701" s="933" t="s">
        <v>126</v>
      </c>
      <c r="E701" s="733">
        <v>49</v>
      </c>
      <c r="F701" s="1158">
        <v>33</v>
      </c>
      <c r="G701" s="1116" t="s">
        <v>37</v>
      </c>
      <c r="H701" s="1116" t="s">
        <v>37</v>
      </c>
      <c r="I701" s="866">
        <v>39.85</v>
      </c>
      <c r="J701" s="651">
        <f>(M701/I701)*100</f>
        <v>7.7289836888331243</v>
      </c>
      <c r="K701" s="878">
        <v>0.77</v>
      </c>
      <c r="L701" s="888">
        <v>4</v>
      </c>
      <c r="M701" s="642">
        <f>K701*L701</f>
        <v>3.08</v>
      </c>
      <c r="N701" s="871" t="s">
        <v>242</v>
      </c>
      <c r="O701" s="734">
        <v>0.76</v>
      </c>
      <c r="P701" s="862">
        <v>44022</v>
      </c>
      <c r="Q701" s="862">
        <v>44046</v>
      </c>
      <c r="R701" s="642">
        <f>(K701-O701)/O701*100</f>
        <v>1.3157894736842117</v>
      </c>
      <c r="S701" s="701">
        <f>IF(INDEX(Historical!$D$7:$D$1254,MATCH(B701,Historical!$B$7:$B$1278,0))=0,"n/a",(INDEX(Historical!$C$7:$C$1256,MATCH(B701,Historical!$B$7:$B$1278,0))/INDEX(Historical!$D$7:$D$1254,MATCH(B701,Historical!$B$7:$B$1278,0))-1)*100)</f>
        <v>16.153846153846139</v>
      </c>
      <c r="T701" s="701">
        <f>IF(INDEX(Historical!$F$7:$F$1247,MATCH(B701,Historical!$B$7:$B$1278,0))=0,"n/a",((INDEX(Historical!$C$7:$C$1256,MATCH(B701,Historical!$B$7:$B$1278,0))/INDEX(Historical!$F$7:$F$1247,MATCH(B701,Historical!$B$7:$B$1278,0)))^(1/3)-1)*100)</f>
        <v>12.518437850757124</v>
      </c>
      <c r="U701" s="701">
        <f>IF(INDEX(Historical!$H$7:$H$1247,MATCH(B701,Historical!$B$7:$B$1278,0))=0,"n/a",((INDEX(Historical!$C$7:$C$1256,MATCH(B701,Historical!$B$7:$B$1278,0))/INDEX(Historical!$H$7:$H$1247,MATCH(B701,Historical!$B$7:$B$1278,0)))^(1/5)-1)*100)</f>
        <v>8.1621608852827201</v>
      </c>
      <c r="V701" s="701">
        <f>IF(INDEX(Historical!$O$7:$O$1247,MATCH(B701,Historical!$B$7:$B$1278,0))=0,"n/a",((INDEX(Historical!$C$7:$C$1256,MATCH(B701,Historical!$B$7:$B$1278,0))/INDEX(Historical!$O$7:$O$1247,MATCH(B701,Historical!$B$7:$B$1278,0)))^(1/10)-1)*100)</f>
        <v>5.0797212386123114</v>
      </c>
      <c r="W701" s="702">
        <f>IF(OR(U701&lt;=0,U701="n/a",V701&lt;=0,V701="n/a"),"n/a",U701/V701)</f>
        <v>1.6068127564244994</v>
      </c>
      <c r="X701" s="703" t="str">
        <f>IF(OR(AJ701&lt;=0,AJ701="n/a",U701&lt;=0,U701="n/a"),"n/a",U701/AJ701)</f>
        <v>n/a</v>
      </c>
      <c r="Y701" s="877"/>
      <c r="Z701" s="651">
        <f>IF(OR(AC701&lt;0.01,AC701="n/a"),"n/a",M701/AC701*100)</f>
        <v>100.3257328990228</v>
      </c>
      <c r="AA701" s="887">
        <f>IF(OR(AC701&lt;0.01,AC701="n/a"),"n/a",I701/AC701)</f>
        <v>12.980456026058633</v>
      </c>
      <c r="AB701" s="888">
        <v>3</v>
      </c>
      <c r="AC701" s="866">
        <v>3.07</v>
      </c>
      <c r="AD701" s="866" t="s">
        <v>136</v>
      </c>
      <c r="AE701" s="866">
        <v>0.5</v>
      </c>
      <c r="AF701" s="866">
        <v>0.79</v>
      </c>
      <c r="AG701" s="866">
        <v>6</v>
      </c>
      <c r="AH701" s="866">
        <v>-30.5</v>
      </c>
      <c r="AI701" s="866" t="s">
        <v>136</v>
      </c>
      <c r="AJ701" s="866">
        <v>-6.8000000000000007</v>
      </c>
      <c r="AK701" s="866" t="s">
        <v>136</v>
      </c>
      <c r="AL701" s="879">
        <v>966.76</v>
      </c>
      <c r="AM701" s="873">
        <v>2.5</v>
      </c>
      <c r="AN701" s="866">
        <v>0.37</v>
      </c>
      <c r="AO701" s="740">
        <f>IF(U701="n/a","n/a",IF(AA701&lt;0,"n/a",IF(AA701="n/a","n/a",J701+U701-AA701)))</f>
        <v>2.9106885480572124</v>
      </c>
      <c r="AP701" s="741">
        <f>IF(U701="n/a","n/a",J701+U701)</f>
        <v>15.891144574115845</v>
      </c>
      <c r="AQ701" s="889">
        <f>IF(OR(AC701&lt;0.01,AF701="n/a"),"n/a",(I701/SQRT(22.5*AC701*(I701/AF701))-1)*100)</f>
        <v>-32.490131550725387</v>
      </c>
      <c r="AR701" s="651">
        <f>INDEX(Historical!$C$7:$C$1256,MATCH(B701,Historical!$B$7:$B$1278,0))*IF(AH701="n/a",1.03,IF(AH701&lt;0,1.01,IF(AH701&gt;10,1.1,(1+AH701/100))))</f>
        <v>3.0502000000000002</v>
      </c>
      <c r="AS701" s="887">
        <f>IF($AI701="n/a",1.03*AR701,IF($AI701&lt;0,1.01*AR701,IF($AI701&gt;10,1.1*AR701,(1+$AI701/100)*AR701)))</f>
        <v>3.1417060000000006</v>
      </c>
      <c r="AT701" s="887">
        <f>IF($AK701="n/a",1.03*AS701,IF($AK701&lt;0,1.01*AS701,IF($AK701&gt;10,1.1*AS701,(1+$AK701/100)*AS701)))</f>
        <v>3.2359571800000007</v>
      </c>
      <c r="AU701" s="887">
        <f>IF($AK701="n/a",1.03*AT701,IF($AK701&lt;0,1.01*AT701,IF($AK701&gt;10,1.1*AT701,(1+$AK701/100)*AT701)))</f>
        <v>3.3330358954000006</v>
      </c>
      <c r="AV701" s="887">
        <f>IF($AK701="n/a",1.03*AU701,IF($AK701&lt;0,1.01*AU701,IF($AK701&gt;10,1.1*AU701,(1+$AK701/100)*AU701)))</f>
        <v>3.4330269722620006</v>
      </c>
      <c r="AW701" s="651">
        <f>SUM(AR701:AV701)</f>
        <v>16.193926047662003</v>
      </c>
      <c r="AX701" s="748">
        <f>AW701/I701*100</f>
        <v>40.637204636542037</v>
      </c>
      <c r="AY701" s="935">
        <v>0.56000000000000005</v>
      </c>
      <c r="AZ701" s="873">
        <v>7.59</v>
      </c>
      <c r="BA701" s="873">
        <v>-31.65</v>
      </c>
      <c r="BB701" s="873">
        <v>-6.65</v>
      </c>
      <c r="BC701" s="873">
        <v>-10.69</v>
      </c>
      <c r="BD701" s="908"/>
      <c r="BE701" s="624">
        <v>1972</v>
      </c>
      <c r="BF701" s="899">
        <f>IF(BE701&gt;2008,0,IF(BE701&gt;2001,1,IF(BE701&gt;1990,2,IF(BE701&gt;1980,3,IF(BE701&gt;1973,4,IF(BE701&gt;1970,5,IF(BE701&gt;1960,6,IF(BE701&gt;1958,7,IF(BE701&gt;1953,8,9)))))))))</f>
        <v>5</v>
      </c>
      <c r="BG701" s="883">
        <v>3.5999999999999996</v>
      </c>
    </row>
    <row r="702" spans="1:59" s="864" customFormat="1" ht="12.75" customHeight="1" x14ac:dyDescent="0.2">
      <c r="A702" s="864" t="s">
        <v>841</v>
      </c>
      <c r="B702" s="604" t="s">
        <v>842</v>
      </c>
      <c r="C702" s="933" t="s">
        <v>4196</v>
      </c>
      <c r="D702" s="933" t="s">
        <v>4328</v>
      </c>
      <c r="E702" s="733">
        <v>12</v>
      </c>
      <c r="F702" s="1158">
        <v>282</v>
      </c>
      <c r="G702" s="1178" t="s">
        <v>106</v>
      </c>
      <c r="H702" s="1178" t="s">
        <v>106</v>
      </c>
      <c r="I702" s="875">
        <v>181.71</v>
      </c>
      <c r="J702" s="651">
        <f>(M702/I702)*100</f>
        <v>0.66039293379560826</v>
      </c>
      <c r="K702" s="878">
        <v>0.3</v>
      </c>
      <c r="L702" s="888">
        <v>4</v>
      </c>
      <c r="M702" s="642">
        <f>K702*L702</f>
        <v>1.2</v>
      </c>
      <c r="N702" s="871" t="s">
        <v>791</v>
      </c>
      <c r="O702" s="734">
        <v>0.25</v>
      </c>
      <c r="P702" s="619">
        <v>43783</v>
      </c>
      <c r="Q702" s="619">
        <v>43802</v>
      </c>
      <c r="R702" s="642">
        <f>(K702-O702)/O702*100</f>
        <v>19.999999999999996</v>
      </c>
      <c r="S702" s="701">
        <f>IF(INDEX(Historical!$D$7:$D$1254,MATCH(B702,Historical!$B$7:$B$1278,0))=0,"n/a",(INDEX(Historical!$C$7:$C$1256,MATCH(B702,Historical!$B$7:$B$1278,0))/INDEX(Historical!$D$7:$D$1254,MATCH(B702,Historical!$B$7:$B$1278,0))-1)*100)</f>
        <v>19.318181818181813</v>
      </c>
      <c r="T702" s="701">
        <f>IF(INDEX(Historical!$F$7:$F$1247,MATCH(B702,Historical!$B$7:$B$1278,0))=0,"n/a",((INDEX(Historical!$C$7:$C$1256,MATCH(B702,Historical!$B$7:$B$1278,0))/INDEX(Historical!$F$7:$F$1247,MATCH(B702,Historical!$B$7:$B$1278,0)))^(1/3)-1)*100)</f>
        <v>21.52840862513392</v>
      </c>
      <c r="U702" s="701">
        <f>IF(INDEX(Historical!$H$7:$H$1247,MATCH(B702,Historical!$B$7:$B$1278,0))=0,"n/a",((INDEX(Historical!$C$7:$C$1256,MATCH(B702,Historical!$B$7:$B$1278,0))/INDEX(Historical!$H$7:$H$1247,MATCH(B702,Historical!$B$7:$B$1278,0)))^(1/5)-1)*100)</f>
        <v>20.112443398143132</v>
      </c>
      <c r="V702" s="701">
        <f>IF(INDEX(Historical!$O$7:$O$1247,MATCH(B702,Historical!$B$7:$B$1278,0))=0,"n/a",((INDEX(Historical!$C$7:$C$1256,MATCH(B702,Historical!$B$7:$B$1278,0))/INDEX(Historical!$O$7:$O$1247,MATCH(B702,Historical!$B$7:$B$1278,0)))^(1/10)-1)*100)</f>
        <v>25.308248998814943</v>
      </c>
      <c r="W702" s="702">
        <f>IF(OR(U702&lt;=0,U702="n/a",V702&lt;=0,V702="n/a"),"n/a",U702/V702)</f>
        <v>0.79469912750917282</v>
      </c>
      <c r="X702" s="703">
        <f>IF(OR(AJ702&lt;=0,AJ702="n/a",U702&lt;=0,U702="n/a"),"n/a",U702/AJ702)</f>
        <v>1.0157799696031884</v>
      </c>
      <c r="Y702" s="877"/>
      <c r="Z702" s="651">
        <f>IF(OR(AC702&lt;0.01,AC702="n/a"),"n/a",M702/AC702*100)</f>
        <v>22.813688212927758</v>
      </c>
      <c r="AA702" s="887">
        <f>IF(OR(AC702&lt;0.01,AC702="n/a"),"n/a",I702/AC702)</f>
        <v>34.545627376425855</v>
      </c>
      <c r="AB702" s="888">
        <v>9</v>
      </c>
      <c r="AC702" s="866">
        <v>5.26</v>
      </c>
      <c r="AD702" s="866">
        <v>3.95</v>
      </c>
      <c r="AE702" s="866">
        <v>16.899999999999999</v>
      </c>
      <c r="AF702" s="866">
        <v>11.9</v>
      </c>
      <c r="AG702" s="866">
        <v>38.299999999999997</v>
      </c>
      <c r="AH702" s="866">
        <v>20</v>
      </c>
      <c r="AI702" s="866">
        <v>15.459999999999999</v>
      </c>
      <c r="AJ702" s="866">
        <v>19.8</v>
      </c>
      <c r="AK702" s="866">
        <v>8.74</v>
      </c>
      <c r="AL702" s="879">
        <v>386620</v>
      </c>
      <c r="AM702" s="873">
        <v>0.2</v>
      </c>
      <c r="AN702" s="866">
        <v>0.69</v>
      </c>
      <c r="AO702" s="740">
        <f>IF(U702="n/a","n/a",IF(AA702&lt;0,"n/a",IF(AA702="n/a","n/a",J702+U702-AA702)))</f>
        <v>-13.772791044487114</v>
      </c>
      <c r="AP702" s="741">
        <f>IF(U702="n/a","n/a",J702+U702)</f>
        <v>20.772836331938741</v>
      </c>
      <c r="AQ702" s="889">
        <f>IF(OR(AC702&lt;0.01,AF702="n/a"),"n/a",(I702/SQRT(22.5*AC702*(I702/AF702))-1)*100)</f>
        <v>327.44354573542751</v>
      </c>
      <c r="AR702" s="651">
        <f>INDEX(Historical!$C$7:$C$1256,MATCH(B702,Historical!$B$7:$B$1278,0))*IF(AH702="n/a",1.03,IF(AH702&lt;0,1.01,IF(AH702&gt;10,1.1,(1+AH702/100))))</f>
        <v>1.1550000000000002</v>
      </c>
      <c r="AS702" s="887">
        <f>IF($AI702="n/a",1.03*AR702,IF($AI702&lt;0,1.01*AR702,IF($AI702&gt;10,1.1*AR702,(1+$AI702/100)*AR702)))</f>
        <v>1.2705000000000004</v>
      </c>
      <c r="AT702" s="887">
        <f>IF($AK702="n/a",1.03*AS702,IF($AK702&lt;0,1.01*AS702,IF($AK702&gt;10,1.1*AS702,(1+$AK702/100)*AS702)))</f>
        <v>1.3815417000000003</v>
      </c>
      <c r="AU702" s="887">
        <f>IF($AK702="n/a",1.03*AT702,IF($AK702&lt;0,1.01*AT702,IF($AK702&gt;10,1.1*AT702,(1+$AK702/100)*AT702)))</f>
        <v>1.5022884445800002</v>
      </c>
      <c r="AV702" s="887">
        <f>IF($AK702="n/a",1.03*AU702,IF($AK702&lt;0,1.01*AU702,IF($AK702&gt;10,1.1*AU702,(1+$AK702/100)*AU702)))</f>
        <v>1.6335884546362922</v>
      </c>
      <c r="AW702" s="651">
        <f>SUM(AR702:AV702)</f>
        <v>6.9429185992162932</v>
      </c>
      <c r="AX702" s="748">
        <f>AW702/I702*100</f>
        <v>3.8208786523671199</v>
      </c>
      <c r="AY702" s="935">
        <v>0.88</v>
      </c>
      <c r="AZ702" s="873">
        <v>35.68</v>
      </c>
      <c r="BA702" s="873">
        <v>-16.400000000000002</v>
      </c>
      <c r="BB702" s="873">
        <v>-10.07</v>
      </c>
      <c r="BC702" s="873">
        <v>-4.9000000000000004</v>
      </c>
      <c r="BD702" s="908"/>
      <c r="BE702" s="624">
        <v>2008</v>
      </c>
      <c r="BF702" s="899">
        <f>IF(BE702&gt;2008,0,IF(BE702&gt;2001,1,IF(BE702&gt;1990,2,IF(BE702&gt;1980,3,IF(BE702&gt;1973,4,IF(BE702&gt;1970,5,IF(BE702&gt;1960,6,IF(BE702&gt;1958,7,IF(BE702&gt;1953,8,9)))))))))</f>
        <v>1</v>
      </c>
      <c r="BG702" s="883">
        <v>15.2</v>
      </c>
    </row>
    <row r="703" spans="1:59" s="864" customFormat="1" ht="12.75" customHeight="1" x14ac:dyDescent="0.2">
      <c r="A703" s="882" t="s">
        <v>4139</v>
      </c>
      <c r="B703" s="604" t="s">
        <v>4140</v>
      </c>
      <c r="C703" s="933" t="s">
        <v>108</v>
      </c>
      <c r="D703" s="933" t="s">
        <v>4337</v>
      </c>
      <c r="E703" s="733">
        <v>6</v>
      </c>
      <c r="F703" s="1158">
        <v>697</v>
      </c>
      <c r="G703" s="1132" t="s">
        <v>106</v>
      </c>
      <c r="H703" s="1132" t="s">
        <v>106</v>
      </c>
      <c r="I703" s="875">
        <v>27.3</v>
      </c>
      <c r="J703" s="651">
        <f>(M703/I703)*100</f>
        <v>3.0769230769230766</v>
      </c>
      <c r="K703" s="878">
        <v>0.21</v>
      </c>
      <c r="L703" s="888">
        <v>4</v>
      </c>
      <c r="M703" s="642">
        <f>K703*L703</f>
        <v>0.84</v>
      </c>
      <c r="N703" s="634" t="s">
        <v>691</v>
      </c>
      <c r="O703" s="734">
        <v>0.2</v>
      </c>
      <c r="P703" s="862">
        <v>43945</v>
      </c>
      <c r="Q703" s="862">
        <v>43962</v>
      </c>
      <c r="R703" s="642">
        <f>(K703-O703)/O703*100</f>
        <v>4.9999999999999902</v>
      </c>
      <c r="S703" s="701">
        <f>IF(INDEX(Historical!$D$7:$D$1254,MATCH(B703,Historical!$B$7:$B$1278,0))=0,"n/a",(INDEX(Historical!$C$7:$C$1256,MATCH(B703,Historical!$B$7:$B$1278,0))/INDEX(Historical!$D$7:$D$1254,MATCH(B703,Historical!$B$7:$B$1278,0))-1)*100)</f>
        <v>5.3333333333333455</v>
      </c>
      <c r="T703" s="701">
        <f>IF(INDEX(Historical!$F$7:$F$1247,MATCH(B703,Historical!$B$7:$B$1278,0))=0,"n/a",((INDEX(Historical!$C$7:$C$1256,MATCH(B703,Historical!$B$7:$B$1278,0))/INDEX(Historical!$F$7:$F$1247,MATCH(B703,Historical!$B$7:$B$1278,0)))^(1/3)-1)*100)</f>
        <v>5.6454416126542117</v>
      </c>
      <c r="U703" s="701">
        <f>IF(INDEX(Historical!$H$7:$H$1247,MATCH(B703,Historical!$B$7:$B$1278,0))=0,"n/a",((INDEX(Historical!$C$7:$C$1256,MATCH(B703,Historical!$B$7:$B$1278,0))/INDEX(Historical!$H$7:$H$1247,MATCH(B703,Historical!$B$7:$B$1278,0)))^(1/5)-1)*100)</f>
        <v>5.6562440968709549</v>
      </c>
      <c r="V703" s="701">
        <f>IF(INDEX(Historical!$O$7:$O$1247,MATCH(B703,Historical!$B$7:$B$1278,0))=0,"n/a",((INDEX(Historical!$C$7:$C$1256,MATCH(B703,Historical!$B$7:$B$1278,0))/INDEX(Historical!$O$7:$O$1247,MATCH(B703,Historical!$B$7:$B$1278,0)))^(1/10)-1)*100)</f>
        <v>-3.2561334899320671</v>
      </c>
      <c r="W703" s="702" t="str">
        <f>IF(OR(U703&lt;=0,U703="n/a",V703&lt;=0,V703="n/a"),"n/a",U703/V703)</f>
        <v>n/a</v>
      </c>
      <c r="X703" s="703">
        <f>IF(OR(AJ703&lt;=0,AJ703="n/a",U703&lt;=0,U703="n/a"),"n/a",U703/AJ703)</f>
        <v>0.33468899981484934</v>
      </c>
      <c r="Y703" s="877"/>
      <c r="Z703" s="651">
        <f>IF(OR(AC703&lt;0.01,AC703="n/a"),"n/a",M703/AC703*100)</f>
        <v>47.457627118644062</v>
      </c>
      <c r="AA703" s="887">
        <f>IF(OR(AC703&lt;0.01,AC703="n/a"),"n/a",I703/AC703)</f>
        <v>15.423728813559322</v>
      </c>
      <c r="AB703" s="888">
        <v>13</v>
      </c>
      <c r="AC703" s="866">
        <v>1.77</v>
      </c>
      <c r="AD703" s="866" t="s">
        <v>136</v>
      </c>
      <c r="AE703" s="866">
        <v>6.49</v>
      </c>
      <c r="AF703" s="866">
        <v>4.63</v>
      </c>
      <c r="AG703" s="866">
        <v>31.6</v>
      </c>
      <c r="AH703" s="866">
        <v>41</v>
      </c>
      <c r="AI703" s="866" t="s">
        <v>136</v>
      </c>
      <c r="AJ703" s="866">
        <v>16.900000000000002</v>
      </c>
      <c r="AK703" s="866" t="s">
        <v>136</v>
      </c>
      <c r="AL703" s="879">
        <v>266.17</v>
      </c>
      <c r="AM703" s="873">
        <v>89.81</v>
      </c>
      <c r="AN703" s="866">
        <v>0.04</v>
      </c>
      <c r="AO703" s="740">
        <f>IF(U703="n/a","n/a",IF(AA703&lt;0,"n/a",IF(AA703="n/a","n/a",J703+U703-AA703)))</f>
        <v>-6.6905616397652903</v>
      </c>
      <c r="AP703" s="741">
        <f>IF(U703="n/a","n/a",J703+U703)</f>
        <v>8.7331671737940315</v>
      </c>
      <c r="AQ703" s="889">
        <f>IF(OR(AC703&lt;0.01,AF703="n/a"),"n/a",(I703/SQRT(22.5*AC703*(I703/AF703))-1)*100)</f>
        <v>78.153322739187715</v>
      </c>
      <c r="AR703" s="651">
        <f>INDEX(Historical!$C$7:$C$1256,MATCH(B703,Historical!$B$7:$B$1278,0))*IF(AH703="n/a",1.03,IF(AH703&lt;0,1.01,IF(AH703&gt;10,1.1,(1+AH703/100))))</f>
        <v>0.86900000000000011</v>
      </c>
      <c r="AS703" s="887">
        <f>IF($AI703="n/a",1.03*AR703,IF($AI703&lt;0,1.01*AR703,IF($AI703&gt;10,1.1*AR703,(1+$AI703/100)*AR703)))</f>
        <v>0.89507000000000014</v>
      </c>
      <c r="AT703" s="887">
        <f>IF($AK703="n/a",1.03*AS703,IF($AK703&lt;0,1.01*AS703,IF($AK703&gt;10,1.1*AS703,(1+$AK703/100)*AS703)))</f>
        <v>0.92192210000000019</v>
      </c>
      <c r="AU703" s="887">
        <f>IF($AK703="n/a",1.03*AT703,IF($AK703&lt;0,1.01*AT703,IF($AK703&gt;10,1.1*AT703,(1+$AK703/100)*AT703)))</f>
        <v>0.94957976300000024</v>
      </c>
      <c r="AV703" s="887">
        <f>IF($AK703="n/a",1.03*AU703,IF($AK703&lt;0,1.01*AU703,IF($AK703&gt;10,1.1*AU703,(1+$AK703/100)*AU703)))</f>
        <v>0.97806715589000026</v>
      </c>
      <c r="AW703" s="651">
        <f>SUM(AR703:AV703)</f>
        <v>4.6136390188900016</v>
      </c>
      <c r="AX703" s="748">
        <f>AW703/I703*100</f>
        <v>16.899776625970702</v>
      </c>
      <c r="AY703" s="935">
        <v>-0.06</v>
      </c>
      <c r="AZ703" s="873">
        <v>48.370000000000005</v>
      </c>
      <c r="BA703" s="873">
        <v>-25.41</v>
      </c>
      <c r="BB703" s="873">
        <v>4.67</v>
      </c>
      <c r="BC703" s="873">
        <v>-3.06</v>
      </c>
      <c r="BD703" s="908"/>
      <c r="BE703" s="624">
        <v>2015</v>
      </c>
      <c r="BF703" s="899">
        <f>IF(BE703&gt;2008,0,IF(BE703&gt;2001,1,IF(BE703&gt;1990,2,IF(BE703&gt;1980,3,IF(BE703&gt;1973,4,IF(BE703&gt;1970,5,IF(BE703&gt;1960,6,IF(BE703&gt;1958,7,IF(BE703&gt;1953,8,9)))))))))</f>
        <v>0</v>
      </c>
      <c r="BG703" s="883">
        <v>16</v>
      </c>
    </row>
    <row r="704" spans="1:59" s="864" customFormat="1" ht="12.75" customHeight="1" x14ac:dyDescent="0.2">
      <c r="A704" s="864" t="s">
        <v>376</v>
      </c>
      <c r="B704" s="604" t="s">
        <v>377</v>
      </c>
      <c r="C704" s="933" t="s">
        <v>245</v>
      </c>
      <c r="D704" s="933" t="s">
        <v>4360</v>
      </c>
      <c r="E704" s="733">
        <v>48</v>
      </c>
      <c r="F704" s="1158">
        <v>44</v>
      </c>
      <c r="G704" s="1182" t="s">
        <v>115</v>
      </c>
      <c r="H704" s="1182" t="s">
        <v>115</v>
      </c>
      <c r="I704" s="866">
        <v>67.2</v>
      </c>
      <c r="J704" s="651">
        <f>(M704/I704)*100</f>
        <v>2.9166666666666665</v>
      </c>
      <c r="K704" s="878">
        <v>0.49</v>
      </c>
      <c r="L704" s="888">
        <v>4</v>
      </c>
      <c r="M704" s="642">
        <f>K704*L704</f>
        <v>1.96</v>
      </c>
      <c r="N704" s="871" t="s">
        <v>378</v>
      </c>
      <c r="O704" s="738">
        <v>0.48</v>
      </c>
      <c r="P704" s="862">
        <v>44174</v>
      </c>
      <c r="Q704" s="862">
        <v>44186</v>
      </c>
      <c r="R704" s="642">
        <f>(K704-O704)/O704*100</f>
        <v>2.0833333333333353</v>
      </c>
      <c r="S704" s="701">
        <f>IF(INDEX(Historical!$D$7:$D$1254,MATCH(B704,Historical!$B$7:$B$1278,0))=0,"n/a",(INDEX(Historical!$C$7:$C$1256,MATCH(B704,Historical!$B$7:$B$1278,0))/INDEX(Historical!$D$7:$D$1254,MATCH(B704,Historical!$B$7:$B$1278,0))-1)*100)</f>
        <v>6.8121693121693028</v>
      </c>
      <c r="T704" s="701">
        <f>IF(INDEX(Historical!$F$7:$F$1247,MATCH(B704,Historical!$B$7:$B$1278,0))=0,"n/a",((INDEX(Historical!$C$7:$C$1256,MATCH(B704,Historical!$B$7:$B$1278,0))/INDEX(Historical!$F$7:$F$1247,MATCH(B704,Historical!$B$7:$B$1278,0)))^(1/3)-1)*100)</f>
        <v>9.6807394206898998</v>
      </c>
      <c r="U704" s="701">
        <f>IF(INDEX(Historical!$H$7:$H$1247,MATCH(B704,Historical!$B$7:$B$1278,0))=0,"n/a",((INDEX(Historical!$C$7:$C$1256,MATCH(B704,Historical!$B$7:$B$1278,0))/INDEX(Historical!$H$7:$H$1247,MATCH(B704,Historical!$B$7:$B$1278,0)))^(1/5)-1)*100)</f>
        <v>12.758103026570232</v>
      </c>
      <c r="V704" s="701">
        <f>IF(INDEX(Historical!$O$7:$O$1247,MATCH(B704,Historical!$B$7:$B$1278,0))=0,"n/a",((INDEX(Historical!$C$7:$C$1256,MATCH(B704,Historical!$B$7:$B$1278,0))/INDEX(Historical!$O$7:$O$1247,MATCH(B704,Historical!$B$7:$B$1278,0)))^(1/10)-1)*100)</f>
        <v>13.041892193299564</v>
      </c>
      <c r="W704" s="702">
        <f>IF(OR(U704&lt;=0,U704="n/a",V704&lt;=0,V704="n/a"),"n/a",U704/V704)</f>
        <v>0.97824018458953899</v>
      </c>
      <c r="X704" s="703" t="str">
        <f>IF(OR(AJ704&lt;=0,AJ704="n/a",U704&lt;=0,U704="n/a"),"n/a",U704/AJ704)</f>
        <v>n/a</v>
      </c>
      <c r="Y704" s="674" t="s">
        <v>4454</v>
      </c>
      <c r="Z704" s="651" t="str">
        <f>IF(OR(AC704&lt;0.01,AC704="n/a"),"n/a",M704/AC704*100)</f>
        <v>n/a</v>
      </c>
      <c r="AA704" s="887" t="str">
        <f>IF(OR(AC704&lt;0.01,AC704="n/a"),"n/a",I704/AC704)</f>
        <v>n/a</v>
      </c>
      <c r="AB704" s="888">
        <v>12</v>
      </c>
      <c r="AC704" s="866">
        <v>-0.66</v>
      </c>
      <c r="AD704" s="866" t="s">
        <v>136</v>
      </c>
      <c r="AE704" s="866">
        <v>3.04</v>
      </c>
      <c r="AF704" s="866">
        <v>8.9700000000000006</v>
      </c>
      <c r="AG704" s="866">
        <v>17.599999999999998</v>
      </c>
      <c r="AH704" s="866">
        <v>-40.9</v>
      </c>
      <c r="AI704" s="866">
        <v>113.17999999999999</v>
      </c>
      <c r="AJ704" s="866">
        <v>-13.8</v>
      </c>
      <c r="AK704" s="866">
        <v>7.84</v>
      </c>
      <c r="AL704" s="879">
        <v>25880</v>
      </c>
      <c r="AM704" s="873">
        <v>0.2</v>
      </c>
      <c r="AN704" s="866">
        <v>1.93</v>
      </c>
      <c r="AO704" s="740" t="str">
        <f>IF(U704="n/a","n/a",IF(AA704&lt;0,"n/a",IF(AA704="n/a","n/a",J704+U704-AA704)))</f>
        <v>n/a</v>
      </c>
      <c r="AP704" s="741">
        <f>IF(U704="n/a","n/a",J704+U704)</f>
        <v>15.674769693236899</v>
      </c>
      <c r="AQ704" s="889" t="str">
        <f>IF(OR(AC704&lt;0.01,AF704="n/a"),"n/a",(I704/SQRT(22.5*AC704*(I704/AF704))-1)*100)</f>
        <v>n/a</v>
      </c>
      <c r="AR704" s="651">
        <f>INDEX(Historical!$C$7:$C$1256,MATCH(B704,Historical!$B$7:$B$1278,0))*IF(AH704="n/a",1.03,IF(AH704&lt;0,1.01,IF(AH704&gt;10,1.1,(1+AH704/100))))</f>
        <v>1.9189999999999998</v>
      </c>
      <c r="AS704" s="887">
        <f>IF($AI704="n/a",1.03*AR704,IF($AI704&lt;0,1.01*AR704,IF($AI704&gt;10,1.1*AR704,(1+$AI704/100)*AR704)))</f>
        <v>2.1109</v>
      </c>
      <c r="AT704" s="887">
        <f>IF($AK704="n/a",1.03*AS704,IF($AK704&lt;0,1.01*AS704,IF($AK704&gt;10,1.1*AS704,(1+$AK704/100)*AS704)))</f>
        <v>2.27639456</v>
      </c>
      <c r="AU704" s="887">
        <f>IF($AK704="n/a",1.03*AT704,IF($AK704&lt;0,1.01*AT704,IF($AK704&gt;10,1.1*AT704,(1+$AK704/100)*AT704)))</f>
        <v>2.4548638935040001</v>
      </c>
      <c r="AV704" s="887">
        <f>IF($AK704="n/a",1.03*AU704,IF($AK704&lt;0,1.01*AU704,IF($AK704&gt;10,1.1*AU704,(1+$AK704/100)*AU704)))</f>
        <v>2.6473252227547137</v>
      </c>
      <c r="AW704" s="651">
        <f>SUM(AR704:AV704)</f>
        <v>11.408483676258712</v>
      </c>
      <c r="AX704" s="748">
        <f>AW704/I704*100</f>
        <v>16.976910232527846</v>
      </c>
      <c r="AY704" s="935">
        <v>1.23</v>
      </c>
      <c r="AZ704" s="873">
        <v>49.1</v>
      </c>
      <c r="BA704" s="873">
        <v>-32.97</v>
      </c>
      <c r="BB704" s="873">
        <v>-5.45</v>
      </c>
      <c r="BC704" s="873">
        <v>1.66</v>
      </c>
      <c r="BD704" s="908"/>
      <c r="BE704" s="624">
        <v>1974</v>
      </c>
      <c r="BF704" s="899">
        <f>IF(BE704&gt;2008,0,IF(BE704&gt;2001,1,IF(BE704&gt;1990,2,IF(BE704&gt;1980,3,IF(BE704&gt;1973,4,IF(BE704&gt;1970,5,IF(BE704&gt;1960,6,IF(BE704&gt;1958,7,IF(BE704&gt;1953,8,9)))))))))</f>
        <v>4</v>
      </c>
      <c r="BG704" s="883">
        <v>5.8999999999999995</v>
      </c>
    </row>
    <row r="705" spans="1:59" s="864" customFormat="1" ht="12.75" customHeight="1" x14ac:dyDescent="0.2">
      <c r="A705" s="864" t="s">
        <v>1763</v>
      </c>
      <c r="B705" s="604" t="s">
        <v>1764</v>
      </c>
      <c r="C705" s="933" t="s">
        <v>178</v>
      </c>
      <c r="D705" s="933" t="s">
        <v>4339</v>
      </c>
      <c r="E705" s="733">
        <v>10</v>
      </c>
      <c r="F705" s="1158">
        <v>363</v>
      </c>
      <c r="G705" s="1178" t="s">
        <v>106</v>
      </c>
      <c r="H705" s="1178" t="s">
        <v>106</v>
      </c>
      <c r="I705" s="875">
        <v>38.61</v>
      </c>
      <c r="J705" s="651">
        <f>(M705/I705)*100</f>
        <v>10.152810152810153</v>
      </c>
      <c r="K705" s="878">
        <v>0.98</v>
      </c>
      <c r="L705" s="888">
        <v>4</v>
      </c>
      <c r="M705" s="642">
        <f>K705*L705</f>
        <v>3.92</v>
      </c>
      <c r="N705" s="871" t="s">
        <v>791</v>
      </c>
      <c r="O705" s="734">
        <v>0.9</v>
      </c>
      <c r="P705" s="862">
        <v>43872</v>
      </c>
      <c r="Q705" s="862">
        <v>43893</v>
      </c>
      <c r="R705" s="642">
        <f>(K705-O705)/O705*100</f>
        <v>8.888888888888884</v>
      </c>
      <c r="S705" s="701">
        <f>IF(INDEX(Historical!$D$7:$D$1254,MATCH(B705,Historical!$B$7:$B$1278,0))=0,"n/a",(INDEX(Historical!$C$7:$C$1256,MATCH(B705,Historical!$B$7:$B$1278,0))/INDEX(Historical!$D$7:$D$1254,MATCH(B705,Historical!$B$7:$B$1278,0))-1)*100)</f>
        <v>12.5</v>
      </c>
      <c r="T705" s="701">
        <f>IF(INDEX(Historical!$F$7:$F$1247,MATCH(B705,Historical!$B$7:$B$1278,0))=0,"n/a",((INDEX(Historical!$C$7:$C$1256,MATCH(B705,Historical!$B$7:$B$1278,0))/INDEX(Historical!$F$7:$F$1247,MATCH(B705,Historical!$B$7:$B$1278,0)))^(1/3)-1)*100)</f>
        <v>14.471424255333186</v>
      </c>
      <c r="U705" s="701">
        <f>IF(INDEX(Historical!$H$7:$H$1247,MATCH(B705,Historical!$B$7:$B$1278,0))=0,"n/a",((INDEX(Historical!$C$7:$C$1256,MATCH(B705,Historical!$B$7:$B$1278,0))/INDEX(Historical!$H$7:$H$1247,MATCH(B705,Historical!$B$7:$B$1278,0)))^(1/5)-1)*100)</f>
        <v>27.944800171705086</v>
      </c>
      <c r="V705" s="701">
        <f>IF(INDEX(Historical!$O$7:$O$1247,MATCH(B705,Historical!$B$7:$B$1278,0))=0,"n/a",((INDEX(Historical!$C$7:$C$1256,MATCH(B705,Historical!$B$7:$B$1278,0))/INDEX(Historical!$O$7:$O$1247,MATCH(B705,Historical!$B$7:$B$1278,0)))^(1/10)-1)*100)</f>
        <v>20.702798085370077</v>
      </c>
      <c r="W705" s="702">
        <f>IF(OR(U705&lt;=0,U705="n/a",V705&lt;=0,V705="n/a"),"n/a",U705/V705)</f>
        <v>1.3498078885990137</v>
      </c>
      <c r="X705" s="703" t="str">
        <f>IF(OR(AJ705&lt;=0,AJ705="n/a",U705&lt;=0,U705="n/a"),"n/a",U705/AJ705)</f>
        <v>n/a</v>
      </c>
      <c r="Y705" s="877"/>
      <c r="Z705" s="651">
        <f>IF(OR(AC705&lt;0.01,AC705="n/a"),"n/a",M705/AC705*100)</f>
        <v>151.35135135135135</v>
      </c>
      <c r="AA705" s="887">
        <f>IF(OR(AC705&lt;0.01,AC705="n/a"),"n/a",I705/AC705)</f>
        <v>14.907335907335908</v>
      </c>
      <c r="AB705" s="888">
        <v>12</v>
      </c>
      <c r="AC705" s="866">
        <v>2.59</v>
      </c>
      <c r="AD705" s="866" t="s">
        <v>136</v>
      </c>
      <c r="AE705" s="866">
        <v>0.18</v>
      </c>
      <c r="AF705" s="866">
        <v>0.79</v>
      </c>
      <c r="AG705" s="866">
        <v>2.1</v>
      </c>
      <c r="AH705" s="866">
        <v>-19.400000000000002</v>
      </c>
      <c r="AI705" s="866">
        <v>158.69999999999999</v>
      </c>
      <c r="AJ705" s="866">
        <v>-3.5000000000000004</v>
      </c>
      <c r="AK705" s="866">
        <v>-11.110000000000001</v>
      </c>
      <c r="AL705" s="879">
        <v>15480</v>
      </c>
      <c r="AM705" s="873">
        <v>0.1</v>
      </c>
      <c r="AN705" s="866">
        <v>0.64</v>
      </c>
      <c r="AO705" s="740">
        <f>IF(U705="n/a","n/a",IF(AA705&lt;0,"n/a",IF(AA705="n/a","n/a",J705+U705-AA705)))</f>
        <v>23.190274417179332</v>
      </c>
      <c r="AP705" s="741">
        <f>IF(U705="n/a","n/a",J705+U705)</f>
        <v>38.097610324515237</v>
      </c>
      <c r="AQ705" s="889">
        <f>IF(OR(AC705&lt;0.01,AF705="n/a"),"n/a",(I705/SQRT(22.5*AC705*(I705/AF705))-1)*100)</f>
        <v>-27.652703753828689</v>
      </c>
      <c r="AR705" s="651">
        <f>INDEX(Historical!$C$7:$C$1256,MATCH(B705,Historical!$B$7:$B$1278,0))*IF(AH705="n/a",1.03,IF(AH705&lt;0,1.01,IF(AH705&gt;10,1.1,(1+AH705/100))))</f>
        <v>3.6360000000000001</v>
      </c>
      <c r="AS705" s="887">
        <f>IF($AI705="n/a",1.03*AR705,IF($AI705&lt;0,1.01*AR705,IF($AI705&gt;10,1.1*AR705,(1+$AI705/100)*AR705)))</f>
        <v>3.9996000000000005</v>
      </c>
      <c r="AT705" s="887">
        <f>IF($AK705="n/a",1.03*AS705,IF($AK705&lt;0,1.01*AS705,IF($AK705&gt;10,1.1*AS705,(1+$AK705/100)*AS705)))</f>
        <v>4.0395960000000004</v>
      </c>
      <c r="AU705" s="887">
        <f>IF($AK705="n/a",1.03*AT705,IF($AK705&lt;0,1.01*AT705,IF($AK705&gt;10,1.1*AT705,(1+$AK705/100)*AT705)))</f>
        <v>4.0799919600000001</v>
      </c>
      <c r="AV705" s="887">
        <f>IF($AK705="n/a",1.03*AU705,IF($AK705&lt;0,1.01*AU705,IF($AK705&gt;10,1.1*AU705,(1+$AK705/100)*AU705)))</f>
        <v>4.1207918796000005</v>
      </c>
      <c r="AW705" s="651">
        <f>SUM(AR705:AV705)</f>
        <v>19.875979839599999</v>
      </c>
      <c r="AX705" s="748">
        <f>AW705/I705*100</f>
        <v>51.478839263403266</v>
      </c>
      <c r="AY705" s="935">
        <v>1.91</v>
      </c>
      <c r="AZ705" s="873">
        <v>24.55</v>
      </c>
      <c r="BA705" s="873">
        <v>-62.139999999999993</v>
      </c>
      <c r="BB705" s="873">
        <v>-15.58</v>
      </c>
      <c r="BC705" s="873">
        <v>-33.08</v>
      </c>
      <c r="BD705" s="908"/>
      <c r="BE705" s="624">
        <v>2011</v>
      </c>
      <c r="BF705" s="899">
        <f>IF(BE705&gt;2008,0,IF(BE705&gt;2001,1,IF(BE705&gt;1990,2,IF(BE705&gt;1980,3,IF(BE705&gt;1973,4,IF(BE705&gt;1970,5,IF(BE705&gt;1960,6,IF(BE705&gt;1958,7,IF(BE705&gt;1953,8,9)))))))))</f>
        <v>0</v>
      </c>
      <c r="BG705" s="883">
        <v>0.8</v>
      </c>
    </row>
    <row r="706" spans="1:59" s="864" customFormat="1" x14ac:dyDescent="0.2">
      <c r="A706" s="864" t="s">
        <v>2947</v>
      </c>
      <c r="B706" s="604" t="s">
        <v>2948</v>
      </c>
      <c r="C706" s="933" t="s">
        <v>123</v>
      </c>
      <c r="D706" s="933" t="s">
        <v>4374</v>
      </c>
      <c r="E706" s="733">
        <v>7</v>
      </c>
      <c r="F706" s="1158">
        <v>616</v>
      </c>
      <c r="G706" s="1158" t="s">
        <v>106</v>
      </c>
      <c r="H706" s="1158" t="s">
        <v>106</v>
      </c>
      <c r="I706" s="875">
        <v>144.84</v>
      </c>
      <c r="J706" s="651">
        <f>(M706/I706)*100</f>
        <v>0.93896713615023475</v>
      </c>
      <c r="K706" s="878">
        <v>0.34</v>
      </c>
      <c r="L706" s="888">
        <v>4</v>
      </c>
      <c r="M706" s="642">
        <f>K706*L706</f>
        <v>1.36</v>
      </c>
      <c r="N706" s="871" t="s">
        <v>226</v>
      </c>
      <c r="O706" s="734">
        <v>0.31</v>
      </c>
      <c r="P706" s="862">
        <v>43886</v>
      </c>
      <c r="Q706" s="862">
        <v>43900</v>
      </c>
      <c r="R706" s="642">
        <f>(K706-O706)/O706*100</f>
        <v>9.6774193548387171</v>
      </c>
      <c r="S706" s="701">
        <f>IF(INDEX(Historical!$D$7:$D$1254,MATCH(B706,Historical!$B$7:$B$1278,0))=0,"n/a",(INDEX(Historical!$C$7:$C$1256,MATCH(B706,Historical!$B$7:$B$1278,0))/INDEX(Historical!$D$7:$D$1254,MATCH(B706,Historical!$B$7:$B$1278,0))-1)*100)</f>
        <v>10.714285714285698</v>
      </c>
      <c r="T706" s="701">
        <f>IF(INDEX(Historical!$F$7:$F$1247,MATCH(B706,Historical!$B$7:$B$1278,0))=0,"n/a",((INDEX(Historical!$C$7:$C$1256,MATCH(B706,Historical!$B$7:$B$1278,0))/INDEX(Historical!$F$7:$F$1247,MATCH(B706,Historical!$B$7:$B$1278,0)))^(1/3)-1)*100)</f>
        <v>15.729452726293779</v>
      </c>
      <c r="U706" s="701">
        <f>IF(INDEX(Historical!$H$7:$H$1247,MATCH(B706,Historical!$B$7:$B$1278,0))=0,"n/a",((INDEX(Historical!$C$7:$C$1256,MATCH(B706,Historical!$B$7:$B$1278,0))/INDEX(Historical!$H$7:$H$1247,MATCH(B706,Historical!$B$7:$B$1278,0)))^(1/5)-1)*100)</f>
        <v>41.3187544034475</v>
      </c>
      <c r="V706" s="701">
        <f>IF(INDEX(Historical!$O$7:$O$1247,MATCH(B706,Historical!$B$7:$B$1278,0))=0,"n/a",((INDEX(Historical!$C$7:$C$1256,MATCH(B706,Historical!$B$7:$B$1278,0))/INDEX(Historical!$O$7:$O$1247,MATCH(B706,Historical!$B$7:$B$1278,0)))^(1/10)-1)*100)</f>
        <v>-1.7537467490159608</v>
      </c>
      <c r="W706" s="702" t="str">
        <f>IF(OR(U706&lt;=0,U706="n/a",V706&lt;=0,V706="n/a"),"n/a",U706/V706)</f>
        <v>n/a</v>
      </c>
      <c r="X706" s="703">
        <f>IF(OR(AJ706&lt;=0,AJ706="n/a",U706&lt;=0,U706="n/a"),"n/a",U706/AJ706)</f>
        <v>1.6864797715692856</v>
      </c>
      <c r="Y706" s="661"/>
      <c r="Z706" s="651">
        <f>IF(OR(AC706&lt;0.01,AC706="n/a"),"n/a",M706/AC706*100)</f>
        <v>28.691983122362867</v>
      </c>
      <c r="AA706" s="887">
        <f>IF(OR(AC706&lt;0.01,AC706="n/a"),"n/a",I706/AC706)</f>
        <v>30.556962025316455</v>
      </c>
      <c r="AB706" s="888">
        <v>12</v>
      </c>
      <c r="AC706" s="866">
        <v>4.74</v>
      </c>
      <c r="AD706" s="866">
        <v>3.09</v>
      </c>
      <c r="AE706" s="866">
        <v>3.84</v>
      </c>
      <c r="AF706" s="866">
        <v>3.33</v>
      </c>
      <c r="AG706" s="866">
        <v>11.1</v>
      </c>
      <c r="AH706" s="866">
        <v>20.599999999999998</v>
      </c>
      <c r="AI706" s="866">
        <v>7.48</v>
      </c>
      <c r="AJ706" s="866">
        <v>24.5</v>
      </c>
      <c r="AK706" s="866">
        <v>9.89</v>
      </c>
      <c r="AL706" s="879">
        <v>19110</v>
      </c>
      <c r="AM706" s="873">
        <v>0.1</v>
      </c>
      <c r="AN706" s="866">
        <v>0.56999999999999995</v>
      </c>
      <c r="AO706" s="740">
        <f>IF(U706="n/a","n/a",IF(AA706&lt;0,"n/a",IF(AA706="n/a","n/a",J706+U706-AA706)))</f>
        <v>11.700759514281277</v>
      </c>
      <c r="AP706" s="741">
        <f>IF(U706="n/a","n/a",J706+U706)</f>
        <v>42.257721539597732</v>
      </c>
      <c r="AQ706" s="889">
        <f>IF(OR(AC706&lt;0.01,AF706="n/a"),"n/a",(I706/SQRT(22.5*AC706*(I706/AF706))-1)*100)</f>
        <v>112.66006629705623</v>
      </c>
      <c r="AR706" s="651">
        <f>INDEX(Historical!$C$7:$C$1256,MATCH(B706,Historical!$B$7:$B$1278,0))*IF(AH706="n/a",1.03,IF(AH706&lt;0,1.01,IF(AH706&gt;10,1.1,(1+AH706/100))))</f>
        <v>1.3640000000000001</v>
      </c>
      <c r="AS706" s="887">
        <f>IF($AI706="n/a",1.03*AR706,IF($AI706&lt;0,1.01*AR706,IF($AI706&gt;10,1.1*AR706,(1+$AI706/100)*AR706)))</f>
        <v>1.4660272000000001</v>
      </c>
      <c r="AT706" s="887">
        <f>IF($AK706="n/a",1.03*AS706,IF($AK706&lt;0,1.01*AS706,IF($AK706&gt;10,1.1*AS706,(1+$AK706/100)*AS706)))</f>
        <v>1.6110172900800002</v>
      </c>
      <c r="AU706" s="887">
        <f>IF($AK706="n/a",1.03*AT706,IF($AK706&lt;0,1.01*AT706,IF($AK706&gt;10,1.1*AT706,(1+$AK706/100)*AT706)))</f>
        <v>1.7703469000689123</v>
      </c>
      <c r="AV706" s="887">
        <f>IF($AK706="n/a",1.03*AU706,IF($AK706&lt;0,1.01*AU706,IF($AK706&gt;10,1.1*AU706,(1+$AK706/100)*AU706)))</f>
        <v>1.9454342084857277</v>
      </c>
      <c r="AW706" s="651">
        <f>SUM(AR706:AV706)</f>
        <v>8.1568255986346401</v>
      </c>
      <c r="AX706" s="748">
        <f>AW706/I706*100</f>
        <v>5.6316111561962447</v>
      </c>
      <c r="AY706" s="935">
        <v>0.73</v>
      </c>
      <c r="AZ706" s="873">
        <v>120.93</v>
      </c>
      <c r="BA706" s="873">
        <v>-5.87</v>
      </c>
      <c r="BB706" s="873">
        <v>7.86</v>
      </c>
      <c r="BC706" s="873">
        <v>18.34</v>
      </c>
      <c r="BD706" s="908"/>
      <c r="BE706" s="624">
        <v>2014</v>
      </c>
      <c r="BF706" s="899">
        <f>IF(BE706&gt;2008,0,IF(BE706&gt;2001,1,IF(BE706&gt;1990,2,IF(BE706&gt;1980,3,IF(BE706&gt;1973,4,IF(BE706&gt;1970,5,IF(BE706&gt;1960,6,IF(BE706&gt;1958,7,IF(BE706&gt;1953,8,9)))))))))</f>
        <v>0</v>
      </c>
      <c r="BG706" s="883">
        <v>5.8000000000000007</v>
      </c>
    </row>
    <row r="707" spans="1:59" s="864" customFormat="1" ht="12.75" customHeight="1" x14ac:dyDescent="0.2">
      <c r="A707" s="872" t="s">
        <v>843</v>
      </c>
      <c r="B707" s="604" t="s">
        <v>844</v>
      </c>
      <c r="C707" s="933" t="s">
        <v>112</v>
      </c>
      <c r="D707" s="933" t="s">
        <v>4325</v>
      </c>
      <c r="E707" s="733">
        <v>16</v>
      </c>
      <c r="F707" s="1158">
        <v>224</v>
      </c>
      <c r="G707" s="1107" t="s">
        <v>106</v>
      </c>
      <c r="H707" s="1107" t="s">
        <v>106</v>
      </c>
      <c r="I707" s="875">
        <v>28.96</v>
      </c>
      <c r="J707" s="651">
        <f>(M707/I707)*100</f>
        <v>1.2430939226519337</v>
      </c>
      <c r="K707" s="878">
        <v>0.09</v>
      </c>
      <c r="L707" s="888">
        <v>4</v>
      </c>
      <c r="M707" s="642">
        <f>K707*L707</f>
        <v>0.36</v>
      </c>
      <c r="N707" s="871" t="s">
        <v>535</v>
      </c>
      <c r="O707" s="734">
        <v>0.08</v>
      </c>
      <c r="P707" s="867">
        <v>43662</v>
      </c>
      <c r="Q707" s="867">
        <v>43677</v>
      </c>
      <c r="R707" s="642">
        <f>(K707-O707)/O707*100</f>
        <v>12.499999999999993</v>
      </c>
      <c r="S707" s="701">
        <f>IF(INDEX(Historical!$D$7:$D$1254,MATCH(B707,Historical!$B$7:$B$1278,0))=0,"n/a",(INDEX(Historical!$C$7:$C$1256,MATCH(B707,Historical!$B$7:$B$1278,0))/INDEX(Historical!$D$7:$D$1254,MATCH(B707,Historical!$B$7:$B$1278,0))-1)*100)</f>
        <v>13.333333333333353</v>
      </c>
      <c r="T707" s="701">
        <f>IF(INDEX(Historical!$F$7:$F$1247,MATCH(B707,Historical!$B$7:$B$1278,0))=0,"n/a",((INDEX(Historical!$C$7:$C$1256,MATCH(B707,Historical!$B$7:$B$1278,0))/INDEX(Historical!$F$7:$F$1247,MATCH(B707,Historical!$B$7:$B$1278,0)))^(1/3)-1)*100)</f>
        <v>13.915728978525355</v>
      </c>
      <c r="U707" s="701">
        <f>IF(INDEX(Historical!$H$7:$H$1247,MATCH(B707,Historical!$B$7:$B$1278,0))=0,"n/a",((INDEX(Historical!$C$7:$C$1256,MATCH(B707,Historical!$B$7:$B$1278,0))/INDEX(Historical!$H$7:$H$1247,MATCH(B707,Historical!$B$7:$B$1278,0)))^(1/5)-1)*100)</f>
        <v>12.34275325950922</v>
      </c>
      <c r="V707" s="701">
        <f>IF(INDEX(Historical!$O$7:$O$1247,MATCH(B707,Historical!$B$7:$B$1278,0))=0,"n/a",((INDEX(Historical!$C$7:$C$1256,MATCH(B707,Historical!$B$7:$B$1278,0))/INDEX(Historical!$O$7:$O$1247,MATCH(B707,Historical!$B$7:$B$1278,0)))^(1/10)-1)*100)</f>
        <v>13.599267543869331</v>
      </c>
      <c r="W707" s="702">
        <f>IF(OR(U707&lt;=0,U707="n/a",V707&lt;=0,V707="n/a"),"n/a",U707/V707)</f>
        <v>0.90760426763376978</v>
      </c>
      <c r="X707" s="703">
        <f>IF(OR(AJ707&lt;=0,AJ707="n/a",U707&lt;=0,U707="n/a"),"n/a",U707/AJ707)</f>
        <v>1.0372061562612791</v>
      </c>
      <c r="Y707" s="661"/>
      <c r="Z707" s="651">
        <f>IF(OR(AC707&lt;0.01,AC707="n/a"),"n/a",M707/AC707*100)</f>
        <v>327.27272727272725</v>
      </c>
      <c r="AA707" s="887">
        <f>IF(OR(AC707&lt;0.01,AC707="n/a"),"n/a",I707/AC707)</f>
        <v>263.27272727272725</v>
      </c>
      <c r="AB707" s="888">
        <v>12</v>
      </c>
      <c r="AC707" s="866">
        <v>0.11</v>
      </c>
      <c r="AD707" s="866">
        <v>34.15</v>
      </c>
      <c r="AE707" s="866">
        <v>0.43</v>
      </c>
      <c r="AF707" s="866">
        <v>0.93</v>
      </c>
      <c r="AG707" s="866">
        <v>0.3</v>
      </c>
      <c r="AH707" s="866">
        <v>6.9</v>
      </c>
      <c r="AI707" s="866">
        <v>34.25</v>
      </c>
      <c r="AJ707" s="866">
        <v>11.899999999999999</v>
      </c>
      <c r="AK707" s="866">
        <v>8</v>
      </c>
      <c r="AL707" s="879">
        <v>317.39999999999998</v>
      </c>
      <c r="AM707" s="873">
        <v>0.1</v>
      </c>
      <c r="AN707" s="866">
        <v>0.76</v>
      </c>
      <c r="AO707" s="740">
        <f>IF(U707="n/a","n/a",IF(AA707&lt;0,"n/a",IF(AA707="n/a","n/a",J707+U707-AA707)))</f>
        <v>-249.68688009056609</v>
      </c>
      <c r="AP707" s="741">
        <f>IF(U707="n/a","n/a",J707+U707)</f>
        <v>13.585847182161153</v>
      </c>
      <c r="AQ707" s="889">
        <f>IF(OR(AC707&lt;0.01,AF707="n/a"),"n/a",(I707/SQRT(22.5*AC707*(I707/AF707))-1)*100)</f>
        <v>229.87784699702704</v>
      </c>
      <c r="AR707" s="651">
        <f>INDEX(Historical!$C$7:$C$1256,MATCH(B707,Historical!$B$7:$B$1278,0))*IF(AH707="n/a",1.03,IF(AH707&lt;0,1.01,IF(AH707&gt;10,1.1,(1+AH707/100))))</f>
        <v>0.36346000000000001</v>
      </c>
      <c r="AS707" s="887">
        <f>IF($AI707="n/a",1.03*AR707,IF($AI707&lt;0,1.01*AR707,IF($AI707&gt;10,1.1*AR707,(1+$AI707/100)*AR707)))</f>
        <v>0.39980600000000005</v>
      </c>
      <c r="AT707" s="887">
        <f>IF($AK707="n/a",1.03*AS707,IF($AK707&lt;0,1.01*AS707,IF($AK707&gt;10,1.1*AS707,(1+$AK707/100)*AS707)))</f>
        <v>0.43179048000000009</v>
      </c>
      <c r="AU707" s="887">
        <f>IF($AK707="n/a",1.03*AT707,IF($AK707&lt;0,1.01*AT707,IF($AK707&gt;10,1.1*AT707,(1+$AK707/100)*AT707)))</f>
        <v>0.46633371840000015</v>
      </c>
      <c r="AV707" s="887">
        <f>IF($AK707="n/a",1.03*AU707,IF($AK707&lt;0,1.01*AU707,IF($AK707&gt;10,1.1*AU707,(1+$AK707/100)*AU707)))</f>
        <v>0.50364041587200015</v>
      </c>
      <c r="AW707" s="651">
        <f>SUM(AR707:AV707)</f>
        <v>2.1650306142720006</v>
      </c>
      <c r="AX707" s="748">
        <f>AW707/I707*100</f>
        <v>7.475934441546964</v>
      </c>
      <c r="AY707" s="935">
        <v>1.41</v>
      </c>
      <c r="AZ707" s="873">
        <v>109.4</v>
      </c>
      <c r="BA707" s="873">
        <v>-29.609999999999996</v>
      </c>
      <c r="BB707" s="873">
        <v>-4.04</v>
      </c>
      <c r="BC707" s="873">
        <v>7.7200000000000006</v>
      </c>
      <c r="BD707" s="908"/>
      <c r="BE707" s="624">
        <v>2004</v>
      </c>
      <c r="BF707" s="899">
        <f>IF(BE707&gt;2008,0,IF(BE707&gt;2001,1,IF(BE707&gt;1990,2,IF(BE707&gt;1980,3,IF(BE707&gt;1973,4,IF(BE707&gt;1970,5,IF(BE707&gt;1960,6,IF(BE707&gt;1958,7,IF(BE707&gt;1953,8,9)))))))))</f>
        <v>1</v>
      </c>
      <c r="BG707" s="883">
        <v>0.2</v>
      </c>
    </row>
    <row r="708" spans="1:59" s="864" customFormat="1" ht="12.75" customHeight="1" x14ac:dyDescent="0.2">
      <c r="A708" s="872" t="s">
        <v>839</v>
      </c>
      <c r="B708" s="604" t="s">
        <v>840</v>
      </c>
      <c r="C708" s="933" t="s">
        <v>4345</v>
      </c>
      <c r="D708" s="933" t="s">
        <v>4354</v>
      </c>
      <c r="E708" s="733">
        <v>16</v>
      </c>
      <c r="F708" s="1158">
        <v>243</v>
      </c>
      <c r="G708" s="1182" t="s">
        <v>115</v>
      </c>
      <c r="H708" s="1182" t="s">
        <v>37</v>
      </c>
      <c r="I708" s="875">
        <v>56.99</v>
      </c>
      <c r="J708" s="651">
        <f>(M708/I708)*100</f>
        <v>4.4042814528864707</v>
      </c>
      <c r="K708" s="878">
        <v>0.62749999999999995</v>
      </c>
      <c r="L708" s="888">
        <v>4</v>
      </c>
      <c r="M708" s="642">
        <f>K708*L708</f>
        <v>2.5099999999999998</v>
      </c>
      <c r="N708" s="871" t="s">
        <v>139</v>
      </c>
      <c r="O708" s="734">
        <v>0.61499999999999999</v>
      </c>
      <c r="P708" s="862">
        <v>44112</v>
      </c>
      <c r="Q708" s="862">
        <v>44137</v>
      </c>
      <c r="R708" s="642">
        <f>(K708-O708)/O708*100</f>
        <v>2.0325203252032447</v>
      </c>
      <c r="S708" s="701">
        <f>IF(INDEX(Historical!$D$7:$D$1254,MATCH(B708,Historical!$B$7:$B$1278,0))=0,"n/a",(INDEX(Historical!$C$7:$C$1256,MATCH(B708,Historical!$B$7:$B$1278,0))/INDEX(Historical!$D$7:$D$1254,MATCH(B708,Historical!$B$7:$B$1278,0))-1)*100)</f>
        <v>2.1074815595363505</v>
      </c>
      <c r="T708" s="701">
        <f>IF(INDEX(Historical!$F$7:$F$1247,MATCH(B708,Historical!$B$7:$B$1278,0))=0,"n/a",((INDEX(Historical!$C$7:$C$1256,MATCH(B708,Historical!$B$7:$B$1278,0))/INDEX(Historical!$F$7:$F$1247,MATCH(B708,Historical!$B$7:$B$1278,0)))^(1/3)-1)*100)</f>
        <v>2.1535110200787022</v>
      </c>
      <c r="U708" s="701">
        <f>IF(INDEX(Historical!$H$7:$H$1247,MATCH(B708,Historical!$B$7:$B$1278,0))=0,"n/a",((INDEX(Historical!$C$7:$C$1256,MATCH(B708,Historical!$B$7:$B$1278,0))/INDEX(Historical!$H$7:$H$1247,MATCH(B708,Historical!$B$7:$B$1278,0)))^(1/5)-1)*100)</f>
        <v>2.5108896207587161</v>
      </c>
      <c r="V708" s="701">
        <f>IF(INDEX(Historical!$O$7:$O$1247,MATCH(B708,Historical!$B$7:$B$1278,0))=0,"n/a",((INDEX(Historical!$C$7:$C$1256,MATCH(B708,Historical!$B$7:$B$1278,0))/INDEX(Historical!$O$7:$O$1247,MATCH(B708,Historical!$B$7:$B$1278,0)))^(1/10)-1)*100)</f>
        <v>2.7050946549532107</v>
      </c>
      <c r="W708" s="702">
        <f>IF(OR(U708&lt;=0,U708="n/a",V708&lt;=0,V708="n/a"),"n/a",U708/V708)</f>
        <v>0.92820767515883706</v>
      </c>
      <c r="X708" s="703">
        <f>IF(OR(AJ708&lt;=0,AJ708="n/a",U708&lt;=0,U708="n/a"),"n/a",U708/AJ708)</f>
        <v>0.17934925862562257</v>
      </c>
      <c r="Y708" s="664"/>
      <c r="Z708" s="651">
        <f>IF(OR(AC708&lt;0.01,AC708="n/a"),"n/a",M708/AC708*100)</f>
        <v>56.787330316742079</v>
      </c>
      <c r="AA708" s="887">
        <f>IF(OR(AC708&lt;0.01,AC708="n/a"),"n/a",I708/AC708)</f>
        <v>12.893665158371041</v>
      </c>
      <c r="AB708" s="888">
        <v>12</v>
      </c>
      <c r="AC708" s="866">
        <v>4.42</v>
      </c>
      <c r="AD708" s="866">
        <v>5.68</v>
      </c>
      <c r="AE708" s="866">
        <v>1.88</v>
      </c>
      <c r="AF708" s="866">
        <v>3.76</v>
      </c>
      <c r="AG708" s="868">
        <v>30.2</v>
      </c>
      <c r="AH708" s="866">
        <v>23.799999999999997</v>
      </c>
      <c r="AI708" s="866">
        <v>2.77</v>
      </c>
      <c r="AJ708" s="866">
        <v>14.000000000000002</v>
      </c>
      <c r="AK708" s="866">
        <v>2.27</v>
      </c>
      <c r="AL708" s="879">
        <v>241910</v>
      </c>
      <c r="AM708" s="873">
        <v>0.03</v>
      </c>
      <c r="AN708" s="866">
        <v>1.8</v>
      </c>
      <c r="AO708" s="740">
        <f>IF(U708="n/a","n/a",IF(AA708&lt;0,"n/a",IF(AA708="n/a","n/a",J708+U708-AA708)))</f>
        <v>-5.9784940847258543</v>
      </c>
      <c r="AP708" s="741">
        <f>IF(U708="n/a","n/a",J708+U708)</f>
        <v>6.9151710736451868</v>
      </c>
      <c r="AQ708" s="889">
        <f>IF(OR(AC708&lt;0.01,AF708="n/a"),"n/a",(I708/SQRT(22.5*AC708*(I708/AF708))-1)*100)</f>
        <v>46.788102750529667</v>
      </c>
      <c r="AR708" s="651">
        <f>INDEX(Historical!$C$7:$C$1256,MATCH(B708,Historical!$B$7:$B$1278,0))*IF(AH708="n/a",1.03,IF(AH708&lt;0,1.01,IF(AH708&gt;10,1.1,(1+AH708/100))))</f>
        <v>2.6647500000000002</v>
      </c>
      <c r="AS708" s="887">
        <f>IF($AI708="n/a",1.03*AR708,IF($AI708&lt;0,1.01*AR708,IF($AI708&gt;10,1.1*AR708,(1+$AI708/100)*AR708)))</f>
        <v>2.7385635750000001</v>
      </c>
      <c r="AT708" s="887">
        <f>IF($AK708="n/a",1.03*AS708,IF($AK708&lt;0,1.01*AS708,IF($AK708&gt;10,1.1*AS708,(1+$AK708/100)*AS708)))</f>
        <v>2.8007289681524998</v>
      </c>
      <c r="AU708" s="887">
        <f>IF($AK708="n/a",1.03*AT708,IF($AK708&lt;0,1.01*AT708,IF($AK708&gt;10,1.1*AT708,(1+$AK708/100)*AT708)))</f>
        <v>2.8643055157295616</v>
      </c>
      <c r="AV708" s="887">
        <f>IF($AK708="n/a",1.03*AU708,IF($AK708&lt;0,1.01*AU708,IF($AK708&gt;10,1.1*AU708,(1+$AK708/100)*AU708)))</f>
        <v>2.9293252509366225</v>
      </c>
      <c r="AW708" s="651">
        <f>SUM(AR708:AV708)</f>
        <v>13.997673309818685</v>
      </c>
      <c r="AX708" s="748">
        <f>AW708/I708*100</f>
        <v>24.561630654182636</v>
      </c>
      <c r="AY708" s="935">
        <v>0.37</v>
      </c>
      <c r="AZ708" s="873">
        <v>16.689999999999998</v>
      </c>
      <c r="BA708" s="873">
        <v>-8.41</v>
      </c>
      <c r="BB708" s="873">
        <v>-3.5999999999999996</v>
      </c>
      <c r="BC708" s="873">
        <v>-0.35000000000000003</v>
      </c>
      <c r="BD708" s="908"/>
      <c r="BE708" s="624">
        <v>2005</v>
      </c>
      <c r="BF708" s="899">
        <f>IF(BE708&gt;2008,0,IF(BE708&gt;2001,1,IF(BE708&gt;1990,2,IF(BE708&gt;1980,3,IF(BE708&gt;1973,4,IF(BE708&gt;1970,5,IF(BE708&gt;1960,6,IF(BE708&gt;1958,7,IF(BE708&gt;1953,8,9)))))))))</f>
        <v>1</v>
      </c>
      <c r="BG708" s="883">
        <v>6.3</v>
      </c>
    </row>
    <row r="709" spans="1:59" s="864" customFormat="1" ht="12.75" customHeight="1" x14ac:dyDescent="0.2">
      <c r="A709" s="864" t="s">
        <v>387</v>
      </c>
      <c r="B709" s="604" t="s">
        <v>388</v>
      </c>
      <c r="C709" s="933" t="s">
        <v>108</v>
      </c>
      <c r="D709" s="933" t="s">
        <v>4341</v>
      </c>
      <c r="E709" s="733">
        <v>28</v>
      </c>
      <c r="F709" s="1158">
        <v>96</v>
      </c>
      <c r="G709" s="1158" t="s">
        <v>37</v>
      </c>
      <c r="H709" s="1158" t="s">
        <v>115</v>
      </c>
      <c r="I709" s="866">
        <v>52.37</v>
      </c>
      <c r="J709" s="651">
        <f>(M709/I709)*100</f>
        <v>3.1315638724460566</v>
      </c>
      <c r="K709" s="885">
        <v>0.41</v>
      </c>
      <c r="L709" s="888">
        <v>4</v>
      </c>
      <c r="M709" s="642">
        <f>K709*L709</f>
        <v>1.64</v>
      </c>
      <c r="N709" s="871" t="s">
        <v>168</v>
      </c>
      <c r="O709" s="735">
        <v>0.4</v>
      </c>
      <c r="P709" s="867">
        <v>43588</v>
      </c>
      <c r="Q709" s="867">
        <v>43602</v>
      </c>
      <c r="R709" s="642">
        <f>(K709-O709)/O709*100</f>
        <v>2.4999999999999885</v>
      </c>
      <c r="S709" s="701">
        <f>IF(INDEX(Historical!$D$7:$D$1254,MATCH(B709,Historical!$B$7:$B$1278,0))=0,"n/a",(INDEX(Historical!$C$7:$C$1256,MATCH(B709,Historical!$B$7:$B$1278,0))/INDEX(Historical!$D$7:$D$1254,MATCH(B709,Historical!$B$7:$B$1278,0))-1)*100)</f>
        <v>1.8749999999999822</v>
      </c>
      <c r="T709" s="701">
        <f>IF(INDEX(Historical!$F$7:$F$1247,MATCH(B709,Historical!$B$7:$B$1278,0))=0,"n/a",((INDEX(Historical!$C$7:$C$1256,MATCH(B709,Historical!$B$7:$B$1278,0))/INDEX(Historical!$F$7:$F$1247,MATCH(B709,Historical!$B$7:$B$1278,0)))^(1/3)-1)*100)</f>
        <v>1.4738960712040283</v>
      </c>
      <c r="U709" s="701">
        <f>IF(INDEX(Historical!$H$7:$H$1247,MATCH(B709,Historical!$B$7:$B$1278,0))=0,"n/a",((INDEX(Historical!$C$7:$C$1256,MATCH(B709,Historical!$B$7:$B$1278,0))/INDEX(Historical!$H$7:$H$1247,MATCH(B709,Historical!$B$7:$B$1278,0)))^(1/5)-1)*100)</f>
        <v>1.4072027812696453</v>
      </c>
      <c r="V709" s="701">
        <f>IF(INDEX(Historical!$O$7:$O$1247,MATCH(B709,Historical!$B$7:$B$1278,0))=0,"n/a",((INDEX(Historical!$C$7:$C$1256,MATCH(B709,Historical!$B$7:$B$1278,0))/INDEX(Historical!$O$7:$O$1247,MATCH(B709,Historical!$B$7:$B$1278,0)))^(1/10)-1)*100)</f>
        <v>1.4604651842500038</v>
      </c>
      <c r="W709" s="702">
        <f>IF(OR(U709&lt;=0,U709="n/a",V709&lt;=0,V709="n/a"),"n/a",U709/V709)</f>
        <v>0.96353052194961397</v>
      </c>
      <c r="X709" s="703">
        <f>IF(OR(AJ709&lt;=0,AJ709="n/a",U709&lt;=0,U709="n/a"),"n/a",U709/AJ709)</f>
        <v>0.27592211397444028</v>
      </c>
      <c r="Y709" s="673" t="s">
        <v>4397</v>
      </c>
      <c r="Z709" s="651">
        <f>IF(OR(AC709&lt;0.01,AC709="n/a"),"n/a",M709/AC709*100)</f>
        <v>57.142857142857139</v>
      </c>
      <c r="AA709" s="887">
        <f>IF(OR(AC709&lt;0.01,AC709="n/a"),"n/a",I709/AC709)</f>
        <v>18.247386759581879</v>
      </c>
      <c r="AB709" s="888">
        <v>12</v>
      </c>
      <c r="AC709" s="866">
        <v>2.87</v>
      </c>
      <c r="AD709" s="866">
        <v>6.08</v>
      </c>
      <c r="AE709" s="866">
        <v>8.75</v>
      </c>
      <c r="AF709" s="866">
        <v>1.75</v>
      </c>
      <c r="AG709" s="866">
        <v>10.5</v>
      </c>
      <c r="AH709" s="866">
        <v>11.3</v>
      </c>
      <c r="AI709" s="866">
        <v>1.2</v>
      </c>
      <c r="AJ709" s="866">
        <v>5.0999999999999996</v>
      </c>
      <c r="AK709" s="866">
        <v>3</v>
      </c>
      <c r="AL709" s="879">
        <v>1410</v>
      </c>
      <c r="AM709" s="873">
        <v>3.9800000000000004</v>
      </c>
      <c r="AN709" s="866">
        <v>0</v>
      </c>
      <c r="AO709" s="740">
        <f>IF(U709="n/a","n/a",IF(AA709&lt;0,"n/a",IF(AA709="n/a","n/a",J709+U709-AA709)))</f>
        <v>-13.708620105866178</v>
      </c>
      <c r="AP709" s="741">
        <f>IF(U709="n/a","n/a",J709+U709)</f>
        <v>4.5387666537157019</v>
      </c>
      <c r="AQ709" s="889">
        <f>IF(OR(AC709&lt;0.01,AF709="n/a"),"n/a",(I709/SQRT(22.5*AC709*(I709/AF709))-1)*100)</f>
        <v>19.131909764425579</v>
      </c>
      <c r="AR709" s="651">
        <f>INDEX(Historical!$C$7:$C$1256,MATCH(B709,Historical!$B$7:$B$1278,0))*IF(AH709="n/a",1.03,IF(AH709&lt;0,1.01,IF(AH709&gt;10,1.1,(1+AH709/100))))</f>
        <v>1.7929999999999999</v>
      </c>
      <c r="AS709" s="887">
        <f>IF($AI709="n/a",1.03*AR709,IF($AI709&lt;0,1.01*AR709,IF($AI709&gt;10,1.1*AR709,(1+$AI709/100)*AR709)))</f>
        <v>1.814516</v>
      </c>
      <c r="AT709" s="887">
        <f>IF($AK709="n/a",1.03*AS709,IF($AK709&lt;0,1.01*AS709,IF($AK709&gt;10,1.1*AS709,(1+$AK709/100)*AS709)))</f>
        <v>1.86895148</v>
      </c>
      <c r="AU709" s="887">
        <f>IF($AK709="n/a",1.03*AT709,IF($AK709&lt;0,1.01*AT709,IF($AK709&gt;10,1.1*AT709,(1+$AK709/100)*AT709)))</f>
        <v>1.9250200244</v>
      </c>
      <c r="AV709" s="887">
        <f>IF($AK709="n/a",1.03*AU709,IF($AK709&lt;0,1.01*AU709,IF($AK709&gt;10,1.1*AU709,(1+$AK709/100)*AU709)))</f>
        <v>1.9827706251320001</v>
      </c>
      <c r="AW709" s="651">
        <f>SUM(AR709:AV709)</f>
        <v>9.3842581295320002</v>
      </c>
      <c r="AX709" s="748">
        <f>AW709/I709*100</f>
        <v>17.919148614725987</v>
      </c>
      <c r="AY709" s="935">
        <v>0.73</v>
      </c>
      <c r="AZ709" s="873">
        <v>11.57</v>
      </c>
      <c r="BA709" s="873">
        <v>-24.19</v>
      </c>
      <c r="BB709" s="873">
        <v>-7.23</v>
      </c>
      <c r="BC709" s="873">
        <v>-10.85</v>
      </c>
      <c r="BD709" s="908"/>
      <c r="BE709" s="624">
        <v>1993</v>
      </c>
      <c r="BF709" s="899">
        <f>IF(BE709&gt;2008,0,IF(BE709&gt;2001,1,IF(BE709&gt;1990,2,IF(BE709&gt;1980,3,IF(BE709&gt;1973,4,IF(BE709&gt;1970,5,IF(BE709&gt;1960,6,IF(BE709&gt;1958,7,IF(BE709&gt;1953,8,9)))))))))</f>
        <v>2</v>
      </c>
      <c r="BG709" s="883">
        <v>1.3</v>
      </c>
    </row>
    <row r="710" spans="1:59" s="864" customFormat="1" x14ac:dyDescent="0.2">
      <c r="A710" s="864" t="s">
        <v>1772</v>
      </c>
      <c r="B710" s="604" t="s">
        <v>1773</v>
      </c>
      <c r="C710" s="933" t="s">
        <v>108</v>
      </c>
      <c r="D710" s="933" t="s">
        <v>4334</v>
      </c>
      <c r="E710" s="733">
        <v>10</v>
      </c>
      <c r="F710" s="1158">
        <v>359</v>
      </c>
      <c r="G710" s="1158" t="s">
        <v>106</v>
      </c>
      <c r="H710" s="1158" t="s">
        <v>106</v>
      </c>
      <c r="I710" s="875">
        <v>21.29</v>
      </c>
      <c r="J710" s="651">
        <f>(M710/I710)*100</f>
        <v>4.1333959605448571</v>
      </c>
      <c r="K710" s="878">
        <v>0.22</v>
      </c>
      <c r="L710" s="888">
        <v>4</v>
      </c>
      <c r="M710" s="642">
        <f>K710*L710</f>
        <v>0.88</v>
      </c>
      <c r="N710" s="871" t="s">
        <v>432</v>
      </c>
      <c r="O710" s="734">
        <v>0.21</v>
      </c>
      <c r="P710" s="862">
        <v>43867</v>
      </c>
      <c r="Q710" s="862">
        <v>43881</v>
      </c>
      <c r="R710" s="642">
        <f>(K710-O710)/O710*100</f>
        <v>4.7619047619047663</v>
      </c>
      <c r="S710" s="701">
        <f>IF(INDEX(Historical!$D$7:$D$1254,MATCH(B710,Historical!$B$7:$B$1278,0))=0,"n/a",(INDEX(Historical!$C$7:$C$1256,MATCH(B710,Historical!$B$7:$B$1278,0))/INDEX(Historical!$D$7:$D$1254,MATCH(B710,Historical!$B$7:$B$1278,0))-1)*100)</f>
        <v>17.142857142857149</v>
      </c>
      <c r="T710" s="701">
        <f>IF(INDEX(Historical!$F$7:$F$1247,MATCH(B710,Historical!$B$7:$B$1278,0))=0,"n/a",((INDEX(Historical!$C$7:$C$1256,MATCH(B710,Historical!$B$7:$B$1278,0))/INDEX(Historical!$F$7:$F$1247,MATCH(B710,Historical!$B$7:$B$1278,0)))^(1/3)-1)*100)</f>
        <v>13.555613628301177</v>
      </c>
      <c r="U710" s="701">
        <f>IF(INDEX(Historical!$H$7:$H$1247,MATCH(B710,Historical!$B$7:$B$1278,0))=0,"n/a",((INDEX(Historical!$C$7:$C$1256,MATCH(B710,Historical!$B$7:$B$1278,0))/INDEX(Historical!$H$7:$H$1247,MATCH(B710,Historical!$B$7:$B$1278,0)))^(1/5)-1)*100)</f>
        <v>14.31755108178514</v>
      </c>
      <c r="V710" s="701">
        <f>IF(INDEX(Historical!$O$7:$O$1247,MATCH(B710,Historical!$B$7:$B$1278,0))=0,"n/a",((INDEX(Historical!$C$7:$C$1256,MATCH(B710,Historical!$B$7:$B$1278,0))/INDEX(Historical!$O$7:$O$1247,MATCH(B710,Historical!$B$7:$B$1278,0)))^(1/10)-1)*100)</f>
        <v>15.153829617873171</v>
      </c>
      <c r="W710" s="702">
        <f>IF(OR(U710&lt;=0,U710="n/a",V710&lt;=0,V710="n/a"),"n/a",U710/V710)</f>
        <v>0.94481404653634993</v>
      </c>
      <c r="X710" s="703">
        <f>IF(OR(AJ710&lt;=0,AJ710="n/a",U710&lt;=0,U710="n/a"),"n/a",U710/AJ710)</f>
        <v>1.3015955528895582</v>
      </c>
      <c r="Y710" s="665"/>
      <c r="Z710" s="651">
        <f>IF(OR(AC710&lt;0.01,AC710="n/a"),"n/a",M710/AC710*100)</f>
        <v>38.596491228070178</v>
      </c>
      <c r="AA710" s="887">
        <f>IF(OR(AC710&lt;0.01,AC710="n/a"),"n/a",I710/AC710)</f>
        <v>9.3377192982456148</v>
      </c>
      <c r="AB710" s="888">
        <v>9</v>
      </c>
      <c r="AC710" s="866">
        <v>2.2799999999999998</v>
      </c>
      <c r="AD710" s="866">
        <v>1.33</v>
      </c>
      <c r="AE710" s="866">
        <v>2.5499999999999998</v>
      </c>
      <c r="AF710" s="866">
        <v>0.81</v>
      </c>
      <c r="AG710" s="866">
        <v>11</v>
      </c>
      <c r="AH710" s="866">
        <v>12</v>
      </c>
      <c r="AI710" s="866">
        <v>10.24</v>
      </c>
      <c r="AJ710" s="866">
        <v>11</v>
      </c>
      <c r="AK710" s="866">
        <v>7.0000000000000009</v>
      </c>
      <c r="AL710" s="879">
        <v>1580</v>
      </c>
      <c r="AM710" s="873">
        <v>0.5</v>
      </c>
      <c r="AN710" s="866">
        <v>0</v>
      </c>
      <c r="AO710" s="740">
        <f>IF(U710="n/a","n/a",IF(AA710&lt;0,"n/a",IF(AA710="n/a","n/a",J710+U710-AA710)))</f>
        <v>9.1132277440843819</v>
      </c>
      <c r="AP710" s="741">
        <f>IF(U710="n/a","n/a",J710+U710)</f>
        <v>18.450947042329997</v>
      </c>
      <c r="AQ710" s="889">
        <f>IF(OR(AC710&lt;0.01,AF710="n/a"),"n/a",(I710/SQRT(22.5*AC710*(I710/AF710))-1)*100)</f>
        <v>-42.020874899939884</v>
      </c>
      <c r="AR710" s="651">
        <f>INDEX(Historical!$C$7:$C$1256,MATCH(B710,Historical!$B$7:$B$1278,0))*IF(AH710="n/a",1.03,IF(AH710&lt;0,1.01,IF(AH710&gt;10,1.1,(1+AH710/100))))</f>
        <v>0.90200000000000002</v>
      </c>
      <c r="AS710" s="887">
        <f>IF($AI710="n/a",1.03*AR710,IF($AI710&lt;0,1.01*AR710,IF($AI710&gt;10,1.1*AR710,(1+$AI710/100)*AR710)))</f>
        <v>0.99220000000000008</v>
      </c>
      <c r="AT710" s="887">
        <f>IF($AK710="n/a",1.03*AS710,IF($AK710&lt;0,1.01*AS710,IF($AK710&gt;10,1.1*AS710,(1+$AK710/100)*AS710)))</f>
        <v>1.0616540000000001</v>
      </c>
      <c r="AU710" s="887">
        <f>IF($AK710="n/a",1.03*AT710,IF($AK710&lt;0,1.01*AT710,IF($AK710&gt;10,1.1*AT710,(1+$AK710/100)*AT710)))</f>
        <v>1.1359697800000002</v>
      </c>
      <c r="AV710" s="887">
        <f>IF($AK710="n/a",1.03*AU710,IF($AK710&lt;0,1.01*AU710,IF($AK710&gt;10,1.1*AU710,(1+$AK710/100)*AU710)))</f>
        <v>1.2154876646000001</v>
      </c>
      <c r="AW710" s="651">
        <f>SUM(AR710:AV710)</f>
        <v>5.3073114446000007</v>
      </c>
      <c r="AX710" s="748">
        <f>AW710/I710*100</f>
        <v>24.928658734617194</v>
      </c>
      <c r="AY710" s="935">
        <v>0.95</v>
      </c>
      <c r="AZ710" s="873">
        <v>6.4</v>
      </c>
      <c r="BA710" s="873">
        <v>-44.24</v>
      </c>
      <c r="BB710" s="873">
        <v>-5.5</v>
      </c>
      <c r="BC710" s="873">
        <v>-18.52</v>
      </c>
      <c r="BD710" s="908"/>
      <c r="BE710" s="624">
        <v>2011</v>
      </c>
      <c r="BF710" s="899">
        <f>IF(BE710&gt;2008,0,IF(BE710&gt;2001,1,IF(BE710&gt;1990,2,IF(BE710&gt;1980,3,IF(BE710&gt;1973,4,IF(BE710&gt;1970,5,IF(BE710&gt;1960,6,IF(BE710&gt;1958,7,IF(BE710&gt;1953,8,9)))))))))</f>
        <v>0</v>
      </c>
      <c r="BG710" s="883">
        <v>1.3</v>
      </c>
    </row>
    <row r="711" spans="1:59" s="864" customFormat="1" ht="12.75" customHeight="1" x14ac:dyDescent="0.2">
      <c r="A711" s="872" t="s">
        <v>1774</v>
      </c>
      <c r="B711" s="604" t="s">
        <v>1775</v>
      </c>
      <c r="C711" s="933" t="s">
        <v>108</v>
      </c>
      <c r="D711" s="933" t="s">
        <v>4341</v>
      </c>
      <c r="E711" s="733">
        <v>9</v>
      </c>
      <c r="F711" s="1158">
        <v>427</v>
      </c>
      <c r="G711" s="1135" t="s">
        <v>37</v>
      </c>
      <c r="H711" s="1135" t="s">
        <v>37</v>
      </c>
      <c r="I711" s="875">
        <v>33.770000000000003</v>
      </c>
      <c r="J711" s="651">
        <f>(M711/I711)*100</f>
        <v>6.0408646727864967</v>
      </c>
      <c r="K711" s="878">
        <v>0.51</v>
      </c>
      <c r="L711" s="888">
        <v>4</v>
      </c>
      <c r="M711" s="642">
        <f>K711*L711</f>
        <v>2.04</v>
      </c>
      <c r="N711" s="871" t="s">
        <v>239</v>
      </c>
      <c r="O711" s="734">
        <v>0.47</v>
      </c>
      <c r="P711" s="1128">
        <v>43644</v>
      </c>
      <c r="Q711" s="1128">
        <v>43658</v>
      </c>
      <c r="R711" s="642">
        <f>(K711-O711)/O711*100</f>
        <v>8.5106382978723492</v>
      </c>
      <c r="S711" s="701">
        <f>IF(INDEX(Historical!$D$7:$D$1254,MATCH(B711,Historical!$B$7:$B$1278,0))=0,"n/a",(INDEX(Historical!$C$7:$C$1256,MATCH(B711,Historical!$B$7:$B$1278,0))/INDEX(Historical!$D$7:$D$1254,MATCH(B711,Historical!$B$7:$B$1278,0))-1)*100)</f>
        <v>16.666666666666675</v>
      </c>
      <c r="T711" s="701">
        <f>IF(INDEX(Historical!$F$7:$F$1247,MATCH(B711,Historical!$B$7:$B$1278,0))=0,"n/a",((INDEX(Historical!$C$7:$C$1256,MATCH(B711,Historical!$B$7:$B$1278,0))/INDEX(Historical!$F$7:$F$1247,MATCH(B711,Historical!$B$7:$B$1278,0)))^(1/3)-1)*100)</f>
        <v>10.314958308492628</v>
      </c>
      <c r="U711" s="701">
        <f>IF(INDEX(Historical!$H$7:$H$1247,MATCH(B711,Historical!$B$7:$B$1278,0))=0,"n/a",((INDEX(Historical!$C$7:$C$1256,MATCH(B711,Historical!$B$7:$B$1278,0))/INDEX(Historical!$H$7:$H$1247,MATCH(B711,Historical!$B$7:$B$1278,0)))^(1/5)-1)*100)</f>
        <v>10.869998568710804</v>
      </c>
      <c r="V711" s="701">
        <f>IF(INDEX(Historical!$O$7:$O$1247,MATCH(B711,Historical!$B$7:$B$1278,0))=0,"n/a",((INDEX(Historical!$C$7:$C$1256,MATCH(B711,Historical!$B$7:$B$1278,0))/INDEX(Historical!$O$7:$O$1247,MATCH(B711,Historical!$B$7:$B$1278,0)))^(1/10)-1)*100)</f>
        <v>8.842291989017026</v>
      </c>
      <c r="W711" s="702">
        <f>IF(OR(U711&lt;=0,U711="n/a",V711&lt;=0,V711="n/a"),"n/a",U711/V711)</f>
        <v>1.2293191157012666</v>
      </c>
      <c r="X711" s="703">
        <f>IF(OR(AJ711&lt;=0,AJ711="n/a",U711&lt;=0,U711="n/a"),"n/a",U711/AJ711)</f>
        <v>1.0451921700683464</v>
      </c>
      <c r="Y711" s="877"/>
      <c r="Z711" s="651">
        <f>IF(OR(AC711&lt;0.01,AC711="n/a"),"n/a",M711/AC711*100)</f>
        <v>53.125</v>
      </c>
      <c r="AA711" s="887">
        <f>IF(OR(AC711&lt;0.01,AC711="n/a"),"n/a",I711/AC711)</f>
        <v>8.7942708333333339</v>
      </c>
      <c r="AB711" s="888">
        <v>12</v>
      </c>
      <c r="AC711" s="866">
        <v>3.84</v>
      </c>
      <c r="AD711" s="866">
        <v>1.76</v>
      </c>
      <c r="AE711" s="866">
        <v>3.23</v>
      </c>
      <c r="AF711" s="866">
        <v>1.1200000000000001</v>
      </c>
      <c r="AG711" s="866">
        <v>12.5</v>
      </c>
      <c r="AH711" s="866">
        <v>0.89999999999999991</v>
      </c>
      <c r="AI711" s="866">
        <v>-15.120000000000001</v>
      </c>
      <c r="AJ711" s="866">
        <v>10.4</v>
      </c>
      <c r="AK711" s="866">
        <v>5</v>
      </c>
      <c r="AL711" s="879">
        <v>574.42999999999995</v>
      </c>
      <c r="AM711" s="873">
        <v>1</v>
      </c>
      <c r="AN711" s="866">
        <v>0.12</v>
      </c>
      <c r="AO711" s="740">
        <f>IF(U711="n/a","n/a",IF(AA711&lt;0,"n/a",IF(AA711="n/a","n/a",J711+U711-AA711)))</f>
        <v>8.1165924081639655</v>
      </c>
      <c r="AP711" s="741">
        <f>IF(U711="n/a","n/a",J711+U711)</f>
        <v>16.910863241497299</v>
      </c>
      <c r="AQ711" s="889">
        <f>IF(OR(AC711&lt;0.01,AF711="n/a"),"n/a",(I711/SQRT(22.5*AC711*(I711/AF711))-1)*100)</f>
        <v>-33.836621968096324</v>
      </c>
      <c r="AR711" s="651">
        <f>INDEX(Historical!$C$7:$C$1256,MATCH(B711,Historical!$B$7:$B$1278,0))*IF(AH711="n/a",1.03,IF(AH711&lt;0,1.01,IF(AH711&gt;10,1.1,(1+AH711/100))))</f>
        <v>1.9776399999999998</v>
      </c>
      <c r="AS711" s="887">
        <f>IF($AI711="n/a",1.03*AR711,IF($AI711&lt;0,1.01*AR711,IF($AI711&gt;10,1.1*AR711,(1+$AI711/100)*AR711)))</f>
        <v>1.9974163999999999</v>
      </c>
      <c r="AT711" s="887">
        <f>IF($AK711="n/a",1.03*AS711,IF($AK711&lt;0,1.01*AS711,IF($AK711&gt;10,1.1*AS711,(1+$AK711/100)*AS711)))</f>
        <v>2.0972872200000001</v>
      </c>
      <c r="AU711" s="887">
        <f>IF($AK711="n/a",1.03*AT711,IF($AK711&lt;0,1.01*AT711,IF($AK711&gt;10,1.1*AT711,(1+$AK711/100)*AT711)))</f>
        <v>2.2021515810000003</v>
      </c>
      <c r="AV711" s="887">
        <f>IF($AK711="n/a",1.03*AU711,IF($AK711&lt;0,1.01*AU711,IF($AK711&gt;10,1.1*AU711,(1+$AK711/100)*AU711)))</f>
        <v>2.3122591600500004</v>
      </c>
      <c r="AW711" s="651">
        <f>SUM(AR711:AV711)</f>
        <v>10.586754361050001</v>
      </c>
      <c r="AX711" s="748">
        <f>AW711/I711*100</f>
        <v>31.34958353879183</v>
      </c>
      <c r="AY711" s="935">
        <v>0.69</v>
      </c>
      <c r="AZ711" s="873">
        <v>30.59</v>
      </c>
      <c r="BA711" s="873">
        <v>-38.56</v>
      </c>
      <c r="BB711" s="873">
        <v>1.69</v>
      </c>
      <c r="BC711" s="873">
        <v>-5.56</v>
      </c>
      <c r="BD711" s="908"/>
      <c r="BE711" s="624">
        <v>2011</v>
      </c>
      <c r="BF711" s="899">
        <f>IF(BE711&gt;2008,0,IF(BE711&gt;2001,1,IF(BE711&gt;1990,2,IF(BE711&gt;1980,3,IF(BE711&gt;1973,4,IF(BE711&gt;1970,5,IF(BE711&gt;1960,6,IF(BE711&gt;1958,7,IF(BE711&gt;1953,8,9)))))))))</f>
        <v>0</v>
      </c>
      <c r="BG711" s="883">
        <v>1.2</v>
      </c>
    </row>
    <row r="712" spans="1:59" s="864" customFormat="1" ht="12.75" customHeight="1" x14ac:dyDescent="0.2">
      <c r="A712" s="872" t="s">
        <v>383</v>
      </c>
      <c r="B712" s="604" t="s">
        <v>384</v>
      </c>
      <c r="C712" s="933" t="s">
        <v>128</v>
      </c>
      <c r="D712" s="933" t="s">
        <v>4338</v>
      </c>
      <c r="E712" s="733">
        <v>45</v>
      </c>
      <c r="F712" s="1158">
        <v>55</v>
      </c>
      <c r="G712" s="1155" t="s">
        <v>37</v>
      </c>
      <c r="H712" s="1155" t="s">
        <v>115</v>
      </c>
      <c r="I712" s="866">
        <v>34.04</v>
      </c>
      <c r="J712" s="651">
        <f>(M712/I712)*100</f>
        <v>5.4935370152761465</v>
      </c>
      <c r="K712" s="878">
        <v>0.46750000000000003</v>
      </c>
      <c r="L712" s="888">
        <v>4</v>
      </c>
      <c r="M712" s="642">
        <f>K712*L712</f>
        <v>1.87</v>
      </c>
      <c r="N712" s="871" t="s">
        <v>111</v>
      </c>
      <c r="O712" s="734">
        <v>0.45750000000000002</v>
      </c>
      <c r="P712" s="862">
        <v>44061</v>
      </c>
      <c r="Q712" s="862">
        <v>44085</v>
      </c>
      <c r="R712" s="642">
        <f>(K712-O712)/O712*100</f>
        <v>2.1857923497267775</v>
      </c>
      <c r="S712" s="701">
        <f>IF(INDEX(Historical!$D$7:$D$1254,MATCH(B712,Historical!$B$7:$B$1278,0))=0,"n/a",(INDEX(Historical!$C$7:$C$1256,MATCH(B712,Historical!$B$7:$B$1278,0))/INDEX(Historical!$D$7:$D$1254,MATCH(B712,Historical!$B$7:$B$1278,0))-1)*100)</f>
        <v>6.8452380952380931</v>
      </c>
      <c r="T712" s="701">
        <f>IF(INDEX(Historical!$F$7:$F$1247,MATCH(B712,Historical!$B$7:$B$1278,0))=0,"n/a",((INDEX(Historical!$C$7:$C$1256,MATCH(B712,Historical!$B$7:$B$1278,0))/INDEX(Historical!$F$7:$F$1247,MATCH(B712,Historical!$B$7:$B$1278,0)))^(1/3)-1)*100)</f>
        <v>6.8847402241663636</v>
      </c>
      <c r="U712" s="701">
        <f>IF(INDEX(Historical!$H$7:$H$1247,MATCH(B712,Historical!$B$7:$B$1278,0))=0,"n/a",((INDEX(Historical!$C$7:$C$1256,MATCH(B712,Historical!$B$7:$B$1278,0))/INDEX(Historical!$H$7:$H$1247,MATCH(B712,Historical!$B$7:$B$1278,0)))^(1/5)-1)*100)</f>
        <v>6.583698960663642</v>
      </c>
      <c r="V712" s="701">
        <f>IF(INDEX(Historical!$O$7:$O$1247,MATCH(B712,Historical!$B$7:$B$1278,0))=0,"n/a",((INDEX(Historical!$C$7:$C$1256,MATCH(B712,Historical!$B$7:$B$1278,0))/INDEX(Historical!$O$7:$O$1247,MATCH(B712,Historical!$B$7:$B$1278,0)))^(1/10)-1)*100)</f>
        <v>13.634301011916694</v>
      </c>
      <c r="W712" s="702">
        <f>IF(OR(U712&lt;=0,U712="n/a",V712&lt;=0,V712="n/a"),"n/a",U712/V712)</f>
        <v>0.48287763009701318</v>
      </c>
      <c r="X712" s="703" t="str">
        <f>IF(OR(AJ712&lt;=0,AJ712="n/a",U712&lt;=0,U712="n/a"),"n/a",U712/AJ712)</f>
        <v>n/a</v>
      </c>
      <c r="Y712" s="876"/>
      <c r="Z712" s="651">
        <f>IF(OR(AC712&lt;0.01,AC712="n/a"),"n/a",M712/AC712*100)</f>
        <v>381.63265306122452</v>
      </c>
      <c r="AA712" s="887">
        <f>IF(OR(AC712&lt;0.01,AC712="n/a"),"n/a",I712/AC712)</f>
        <v>69.469387755102034</v>
      </c>
      <c r="AB712" s="888">
        <v>8</v>
      </c>
      <c r="AC712" s="866">
        <v>0.49</v>
      </c>
      <c r="AD712" s="866">
        <v>9.86</v>
      </c>
      <c r="AE712" s="866">
        <v>0.21</v>
      </c>
      <c r="AF712" s="866">
        <v>1.43</v>
      </c>
      <c r="AG712" s="866">
        <v>2.1</v>
      </c>
      <c r="AH712" s="866">
        <v>-88</v>
      </c>
      <c r="AI712" s="866">
        <v>7.580000000000001</v>
      </c>
      <c r="AJ712" s="866">
        <v>-33.6</v>
      </c>
      <c r="AK712" s="866">
        <v>6.99</v>
      </c>
      <c r="AL712" s="879">
        <v>29070</v>
      </c>
      <c r="AM712" s="873">
        <v>0.1</v>
      </c>
      <c r="AN712" s="866">
        <v>0.81</v>
      </c>
      <c r="AO712" s="740">
        <f>IF(U712="n/a","n/a",IF(AA712&lt;0,"n/a",IF(AA712="n/a","n/a",J712+U712-AA712)))</f>
        <v>-57.392151779162248</v>
      </c>
      <c r="AP712" s="741">
        <f>IF(U712="n/a","n/a",J712+U712)</f>
        <v>12.077235975939789</v>
      </c>
      <c r="AQ712" s="889">
        <f>IF(OR(AC712&lt;0.01,AF712="n/a"),"n/a",(I712/SQRT(22.5*AC712*(I712/AF712))-1)*100)</f>
        <v>110.12295288425338</v>
      </c>
      <c r="AR712" s="651">
        <f>INDEX(Historical!$C$7:$C$1256,MATCH(B712,Historical!$B$7:$B$1278,0))*IF(AH712="n/a",1.03,IF(AH712&lt;0,1.01,IF(AH712&gt;10,1.1,(1+AH712/100))))</f>
        <v>1.8129499999999998</v>
      </c>
      <c r="AS712" s="887">
        <f>IF($AI712="n/a",1.03*AR712,IF($AI712&lt;0,1.01*AR712,IF($AI712&gt;10,1.1*AR712,(1+$AI712/100)*AR712)))</f>
        <v>1.9503716099999999</v>
      </c>
      <c r="AT712" s="887">
        <f>IF($AK712="n/a",1.03*AS712,IF($AK712&lt;0,1.01*AS712,IF($AK712&gt;10,1.1*AS712,(1+$AK712/100)*AS712)))</f>
        <v>2.0867025855390002</v>
      </c>
      <c r="AU712" s="887">
        <f>IF($AK712="n/a",1.03*AT712,IF($AK712&lt;0,1.01*AT712,IF($AK712&gt;10,1.1*AT712,(1+$AK712/100)*AT712)))</f>
        <v>2.2325630962681764</v>
      </c>
      <c r="AV712" s="887">
        <f>IF($AK712="n/a",1.03*AU712,IF($AK712&lt;0,1.01*AU712,IF($AK712&gt;10,1.1*AU712,(1+$AK712/100)*AU712)))</f>
        <v>2.3886192566973219</v>
      </c>
      <c r="AW712" s="651">
        <f>SUM(AR712:AV712)</f>
        <v>10.471206548504497</v>
      </c>
      <c r="AX712" s="748">
        <f>AW712/I712*100</f>
        <v>30.761476346957984</v>
      </c>
      <c r="AY712" s="935">
        <v>0.44</v>
      </c>
      <c r="AZ712" s="873">
        <v>1.73</v>
      </c>
      <c r="BA712" s="873">
        <v>-47.22</v>
      </c>
      <c r="BB712" s="873">
        <v>-7.1999999999999993</v>
      </c>
      <c r="BC712" s="873">
        <v>-20.150000000000002</v>
      </c>
      <c r="BD712" s="908"/>
      <c r="BE712" s="624">
        <v>1976</v>
      </c>
      <c r="BF712" s="899">
        <f>IF(BE712&gt;2008,0,IF(BE712&gt;2001,1,IF(BE712&gt;1990,2,IF(BE712&gt;1980,3,IF(BE712&gt;1973,4,IF(BE712&gt;1970,5,IF(BE712&gt;1960,6,IF(BE712&gt;1958,7,IF(BE712&gt;1953,8,9)))))))))</f>
        <v>4</v>
      </c>
      <c r="BG712" s="883">
        <v>0.5</v>
      </c>
    </row>
    <row r="713" spans="1:59" s="864" customFormat="1" ht="12.75" customHeight="1" x14ac:dyDescent="0.2">
      <c r="A713" s="864" t="s">
        <v>1782</v>
      </c>
      <c r="B713" s="604" t="s">
        <v>1783</v>
      </c>
      <c r="C713" s="933" t="s">
        <v>108</v>
      </c>
      <c r="D713" s="933" t="s">
        <v>4341</v>
      </c>
      <c r="E713" s="733">
        <v>9</v>
      </c>
      <c r="F713" s="1158">
        <v>417</v>
      </c>
      <c r="G713" s="1178" t="s">
        <v>37</v>
      </c>
      <c r="H713" s="1178" t="s">
        <v>115</v>
      </c>
      <c r="I713" s="875">
        <v>32.21</v>
      </c>
      <c r="J713" s="651">
        <f>(M713/I713)*100</f>
        <v>4.9674014281279106</v>
      </c>
      <c r="K713" s="878">
        <v>0.4</v>
      </c>
      <c r="L713" s="888">
        <v>4</v>
      </c>
      <c r="M713" s="642">
        <f>K713*L713</f>
        <v>1.6</v>
      </c>
      <c r="N713" s="871" t="s">
        <v>704</v>
      </c>
      <c r="O713" s="734">
        <v>0.33</v>
      </c>
      <c r="P713" s="867">
        <v>43588</v>
      </c>
      <c r="Q713" s="867">
        <v>43605</v>
      </c>
      <c r="R713" s="642">
        <f>(K713-O713)/O713*100</f>
        <v>21.212121212121211</v>
      </c>
      <c r="S713" s="701">
        <f>IF(INDEX(Historical!$D$7:$D$1254,MATCH(B713,Historical!$B$7:$B$1278,0))=0,"n/a",(INDEX(Historical!$C$7:$C$1256,MATCH(B713,Historical!$B$7:$B$1278,0))/INDEX(Historical!$D$7:$D$1254,MATCH(B713,Historical!$B$7:$B$1278,0))-1)*100)</f>
        <v>22.4</v>
      </c>
      <c r="T713" s="701">
        <f>IF(INDEX(Historical!$F$7:$F$1247,MATCH(B713,Historical!$B$7:$B$1278,0))=0,"n/a",((INDEX(Historical!$C$7:$C$1256,MATCH(B713,Historical!$B$7:$B$1278,0))/INDEX(Historical!$F$7:$F$1247,MATCH(B713,Historical!$B$7:$B$1278,0)))^(1/3)-1)*100)</f>
        <v>16.008136810223618</v>
      </c>
      <c r="U713" s="701">
        <f>IF(INDEX(Historical!$H$7:$H$1247,MATCH(B713,Historical!$B$7:$B$1278,0))=0,"n/a",((INDEX(Historical!$C$7:$C$1256,MATCH(B713,Historical!$B$7:$B$1278,0))/INDEX(Historical!$H$7:$H$1247,MATCH(B713,Historical!$B$7:$B$1278,0)))^(1/5)-1)*100)</f>
        <v>15.325682508681805</v>
      </c>
      <c r="V713" s="701">
        <f>IF(INDEX(Historical!$O$7:$O$1247,MATCH(B713,Historical!$B$7:$B$1278,0))=0,"n/a",((INDEX(Historical!$C$7:$C$1256,MATCH(B713,Historical!$B$7:$B$1278,0))/INDEX(Historical!$O$7:$O$1247,MATCH(B713,Historical!$B$7:$B$1278,0)))^(1/10)-1)*100)</f>
        <v>43.967062678739978</v>
      </c>
      <c r="W713" s="702">
        <f>IF(OR(U713&lt;=0,U713="n/a",V713&lt;=0,V713="n/a"),"n/a",U713/V713)</f>
        <v>0.34857189848373588</v>
      </c>
      <c r="X713" s="703">
        <f>IF(OR(AJ713&lt;=0,AJ713="n/a",U713&lt;=0,U713="n/a"),"n/a",U713/AJ713)</f>
        <v>1.0717260495581682</v>
      </c>
      <c r="Y713" s="670"/>
      <c r="Z713" s="651">
        <f>IF(OR(AC713&lt;0.01,AC713="n/a"),"n/a",M713/AC713*100)</f>
        <v>59.925093632958806</v>
      </c>
      <c r="AA713" s="887">
        <f>IF(OR(AC713&lt;0.01,AC713="n/a"),"n/a",I713/AC713)</f>
        <v>12.063670411985019</v>
      </c>
      <c r="AB713" s="888">
        <v>12</v>
      </c>
      <c r="AC713" s="866">
        <v>2.67</v>
      </c>
      <c r="AD713" s="866">
        <v>0.62</v>
      </c>
      <c r="AE713" s="866">
        <v>2.69</v>
      </c>
      <c r="AF713" s="866">
        <v>0.96</v>
      </c>
      <c r="AG713" s="866" t="s">
        <v>136</v>
      </c>
      <c r="AH713" s="866">
        <v>9.9</v>
      </c>
      <c r="AI713" s="866">
        <v>16.63</v>
      </c>
      <c r="AJ713" s="866">
        <v>14.299999999999999</v>
      </c>
      <c r="AK713" s="866">
        <v>19.400000000000002</v>
      </c>
      <c r="AL713" s="879">
        <v>2820</v>
      </c>
      <c r="AM713" s="873">
        <v>0.5</v>
      </c>
      <c r="AN713" s="866">
        <v>0.19</v>
      </c>
      <c r="AO713" s="740">
        <f>IF(U713="n/a","n/a",IF(AA713&lt;0,"n/a",IF(AA713="n/a","n/a",J713+U713-AA713)))</f>
        <v>8.2294135248246967</v>
      </c>
      <c r="AP713" s="741">
        <f>IF(U713="n/a","n/a",J713+U713)</f>
        <v>20.293083936809715</v>
      </c>
      <c r="AQ713" s="889">
        <f>IF(OR(AC713&lt;0.01,AF713="n/a"),"n/a",(I713/SQRT(22.5*AC713*(I713/AF713))-1)*100)</f>
        <v>-28.256247362944965</v>
      </c>
      <c r="AR713" s="651">
        <f>INDEX(Historical!$C$7:$C$1256,MATCH(B713,Historical!$B$7:$B$1278,0))*IF(AH713="n/a",1.03,IF(AH713&lt;0,1.01,IF(AH713&gt;10,1.1,(1+AH713/100))))</f>
        <v>1.68147</v>
      </c>
      <c r="AS713" s="887">
        <f>IF($AI713="n/a",1.03*AR713,IF($AI713&lt;0,1.01*AR713,IF($AI713&gt;10,1.1*AR713,(1+$AI713/100)*AR713)))</f>
        <v>1.8496170000000001</v>
      </c>
      <c r="AT713" s="887">
        <f>IF($AK713="n/a",1.03*AS713,IF($AK713&lt;0,1.01*AS713,IF($AK713&gt;10,1.1*AS713,(1+$AK713/100)*AS713)))</f>
        <v>2.0345787000000004</v>
      </c>
      <c r="AU713" s="887">
        <f>IF($AK713="n/a",1.03*AT713,IF($AK713&lt;0,1.01*AT713,IF($AK713&gt;10,1.1*AT713,(1+$AK713/100)*AT713)))</f>
        <v>2.2380365700000007</v>
      </c>
      <c r="AV713" s="887">
        <f>IF($AK713="n/a",1.03*AU713,IF($AK713&lt;0,1.01*AU713,IF($AK713&gt;10,1.1*AU713,(1+$AK713/100)*AU713)))</f>
        <v>2.461840227000001</v>
      </c>
      <c r="AW713" s="651">
        <f>SUM(AR713:AV713)</f>
        <v>10.265542497000002</v>
      </c>
      <c r="AX713" s="748">
        <f>AW713/I713*100</f>
        <v>31.870669037565978</v>
      </c>
      <c r="AY713" s="935">
        <v>1.73</v>
      </c>
      <c r="AZ713" s="873">
        <v>77.37</v>
      </c>
      <c r="BA713" s="873">
        <v>-40.400000000000006</v>
      </c>
      <c r="BB713" s="873">
        <v>14.19</v>
      </c>
      <c r="BC713" s="873">
        <v>6.9599999999999991</v>
      </c>
      <c r="BD713" s="908"/>
      <c r="BE713" s="624">
        <v>2011</v>
      </c>
      <c r="BF713" s="899">
        <f>IF(BE713&gt;2008,0,IF(BE713&gt;2001,1,IF(BE713&gt;1990,2,IF(BE713&gt;1980,3,IF(BE713&gt;1973,4,IF(BE713&gt;1970,5,IF(BE713&gt;1960,6,IF(BE713&gt;1958,7,IF(BE713&gt;1953,8,9)))))))))</f>
        <v>0</v>
      </c>
      <c r="BG713" s="883" t="s">
        <v>136</v>
      </c>
    </row>
    <row r="714" spans="1:59" s="864" customFormat="1" ht="12.75" customHeight="1" x14ac:dyDescent="0.2">
      <c r="A714" s="872" t="s">
        <v>1776</v>
      </c>
      <c r="B714" s="604" t="s">
        <v>1777</v>
      </c>
      <c r="C714" s="933" t="s">
        <v>112</v>
      </c>
      <c r="D714" s="933" t="s">
        <v>4325</v>
      </c>
      <c r="E714" s="733">
        <v>11</v>
      </c>
      <c r="F714" s="1158">
        <v>338</v>
      </c>
      <c r="G714" s="1155" t="s">
        <v>106</v>
      </c>
      <c r="H714" s="1155" t="s">
        <v>106</v>
      </c>
      <c r="I714" s="875">
        <v>99.32</v>
      </c>
      <c r="J714" s="651">
        <f>(M714/I714)*100</f>
        <v>0.82561417639951673</v>
      </c>
      <c r="K714" s="878">
        <v>0.20499999999999999</v>
      </c>
      <c r="L714" s="888">
        <v>4</v>
      </c>
      <c r="M714" s="642">
        <f>K714*L714</f>
        <v>0.82</v>
      </c>
      <c r="N714" s="871" t="s">
        <v>440</v>
      </c>
      <c r="O714" s="734">
        <v>0.185</v>
      </c>
      <c r="P714" s="862">
        <v>44046</v>
      </c>
      <c r="Q714" s="862">
        <v>44061</v>
      </c>
      <c r="R714" s="642">
        <f>(K714-O714)/O714*100</f>
        <v>10.810810810810805</v>
      </c>
      <c r="S714" s="701">
        <f>IF(INDEX(Historical!$D$7:$D$1254,MATCH(B714,Historical!$B$7:$B$1278,0))=0,"n/a",(INDEX(Historical!$C$7:$C$1256,MATCH(B714,Historical!$B$7:$B$1278,0))/INDEX(Historical!$D$7:$D$1254,MATCH(B714,Historical!$B$7:$B$1278,0))-1)*100)</f>
        <v>14.655172413793128</v>
      </c>
      <c r="T714" s="701">
        <f>IF(INDEX(Historical!$F$7:$F$1247,MATCH(B714,Historical!$B$7:$B$1278,0))=0,"n/a",((INDEX(Historical!$C$7:$C$1256,MATCH(B714,Historical!$B$7:$B$1278,0))/INDEX(Historical!$F$7:$F$1247,MATCH(B714,Historical!$B$7:$B$1278,0)))^(1/3)-1)*100)</f>
        <v>17.493163193867247</v>
      </c>
      <c r="U714" s="701">
        <f>IF(INDEX(Historical!$H$7:$H$1247,MATCH(B714,Historical!$B$7:$B$1278,0))=0,"n/a",((INDEX(Historical!$C$7:$C$1256,MATCH(B714,Historical!$B$7:$B$1278,0))/INDEX(Historical!$H$7:$H$1247,MATCH(B714,Historical!$B$7:$B$1278,0)))^(1/5)-1)*100)</f>
        <v>15.996225865400127</v>
      </c>
      <c r="V714" s="701" t="str">
        <f>IF(INDEX(Historical!$O$7:$O$1247,MATCH(B714,Historical!$B$7:$B$1278,0))=0,"n/a",((INDEX(Historical!$C$7:$C$1256,MATCH(B714,Historical!$B$7:$B$1278,0))/INDEX(Historical!$O$7:$O$1247,MATCH(B714,Historical!$B$7:$B$1278,0)))^(1/10)-1)*100)</f>
        <v>n/a</v>
      </c>
      <c r="W714" s="702" t="str">
        <f>IF(OR(U714&lt;=0,U714="n/a",V714&lt;=0,V714="n/a"),"n/a",U714/V714)</f>
        <v>n/a</v>
      </c>
      <c r="X714" s="703">
        <f>IF(OR(AJ714&lt;=0,AJ714="n/a",U714&lt;=0,U714="n/a"),"n/a",U714/AJ714)</f>
        <v>2.2851751236285893</v>
      </c>
      <c r="Y714" s="876"/>
      <c r="Z714" s="651">
        <f>IF(OR(AC714&lt;0.01,AC714="n/a"),"n/a",M714/AC714*100)</f>
        <v>105.12820512820511</v>
      </c>
      <c r="AA714" s="887">
        <f>IF(OR(AC714&lt;0.01,AC714="n/a"),"n/a",I714/AC714)</f>
        <v>127.33333333333331</v>
      </c>
      <c r="AB714" s="888">
        <v>12</v>
      </c>
      <c r="AC714" s="866">
        <v>0.78</v>
      </c>
      <c r="AD714" s="866">
        <v>15.82</v>
      </c>
      <c r="AE714" s="866">
        <v>4.74</v>
      </c>
      <c r="AF714" s="866">
        <v>4.0199999999999996</v>
      </c>
      <c r="AG714" s="866">
        <v>3.1</v>
      </c>
      <c r="AH714" s="868">
        <v>3.5999999999999996</v>
      </c>
      <c r="AI714" s="868">
        <v>17.21</v>
      </c>
      <c r="AJ714" s="866">
        <v>7.0000000000000009</v>
      </c>
      <c r="AK714" s="866">
        <v>8.0299999999999994</v>
      </c>
      <c r="AL714" s="879">
        <v>25730</v>
      </c>
      <c r="AM714" s="873">
        <v>1</v>
      </c>
      <c r="AN714" s="866">
        <v>0.73</v>
      </c>
      <c r="AO714" s="740">
        <f>IF(U714="n/a","n/a",IF(AA714&lt;0,"n/a",IF(AA714="n/a","n/a",J714+U714-AA714)))</f>
        <v>-110.51149329153367</v>
      </c>
      <c r="AP714" s="741">
        <f>IF(U714="n/a","n/a",J714+U714)</f>
        <v>16.821840041799643</v>
      </c>
      <c r="AQ714" s="889">
        <f>IF(OR(AC714&lt;0.01,AF714="n/a"),"n/a",(I714/SQRT(22.5*AC714*(I714/AF714))-1)*100)</f>
        <v>376.97193022464353</v>
      </c>
      <c r="AR714" s="651">
        <f>INDEX(Historical!$C$7:$C$1256,MATCH(B714,Historical!$B$7:$B$1278,0))*IF(AH714="n/a",1.03,IF(AH714&lt;0,1.01,IF(AH714&gt;10,1.1,(1+AH714/100))))</f>
        <v>0.68894000000000011</v>
      </c>
      <c r="AS714" s="887">
        <f>IF($AI714="n/a",1.03*AR714,IF($AI714&lt;0,1.01*AR714,IF($AI714&gt;10,1.1*AR714,(1+$AI714/100)*AR714)))</f>
        <v>0.75783400000000023</v>
      </c>
      <c r="AT714" s="887">
        <f>IF($AK714="n/a",1.03*AS714,IF($AK714&lt;0,1.01*AS714,IF($AK714&gt;10,1.1*AS714,(1+$AK714/100)*AS714)))</f>
        <v>0.81868807020000023</v>
      </c>
      <c r="AU714" s="887">
        <f>IF($AK714="n/a",1.03*AT714,IF($AK714&lt;0,1.01*AT714,IF($AK714&gt;10,1.1*AT714,(1+$AK714/100)*AT714)))</f>
        <v>0.88442872223706026</v>
      </c>
      <c r="AV714" s="887">
        <f>IF($AK714="n/a",1.03*AU714,IF($AK714&lt;0,1.01*AU714,IF($AK714&gt;10,1.1*AU714,(1+$AK714/100)*AU714)))</f>
        <v>0.95544834863269623</v>
      </c>
      <c r="AW714" s="651">
        <f>SUM(AR714:AV714)</f>
        <v>4.1053391410697575</v>
      </c>
      <c r="AX714" s="748">
        <f>AW714/I714*100</f>
        <v>4.1334465777987894</v>
      </c>
      <c r="AY714" s="935">
        <v>0.53</v>
      </c>
      <c r="AZ714" s="873">
        <v>40.14</v>
      </c>
      <c r="BA714" s="873">
        <v>-6.38</v>
      </c>
      <c r="BB714" s="873">
        <v>-2.41</v>
      </c>
      <c r="BC714" s="873">
        <v>4.2</v>
      </c>
      <c r="BD714" s="908"/>
      <c r="BE714" s="624">
        <v>2011</v>
      </c>
      <c r="BF714" s="899">
        <f>IF(BE714&gt;2008,0,IF(BE714&gt;2001,1,IF(BE714&gt;1990,2,IF(BE714&gt;1980,3,IF(BE714&gt;1973,4,IF(BE714&gt;1970,5,IF(BE714&gt;1960,6,IF(BE714&gt;1958,7,IF(BE714&gt;1953,8,9)))))))))</f>
        <v>0</v>
      </c>
      <c r="BG714" s="883">
        <v>1.5</v>
      </c>
    </row>
    <row r="715" spans="1:59" s="864" customFormat="1" ht="12.75" customHeight="1" x14ac:dyDescent="0.2">
      <c r="A715" s="864" t="s">
        <v>1780</v>
      </c>
      <c r="B715" s="604" t="s">
        <v>1781</v>
      </c>
      <c r="C715" s="933" t="s">
        <v>128</v>
      </c>
      <c r="D715" s="933" t="s">
        <v>4356</v>
      </c>
      <c r="E715" s="733">
        <v>11</v>
      </c>
      <c r="F715" s="1158">
        <v>296</v>
      </c>
      <c r="G715" s="1119" t="s">
        <v>106</v>
      </c>
      <c r="H715" s="1119" t="s">
        <v>106</v>
      </c>
      <c r="I715" s="875">
        <v>243.38</v>
      </c>
      <c r="J715" s="651">
        <f>(M715/I715)*100</f>
        <v>1.1011586818966226</v>
      </c>
      <c r="K715" s="878">
        <v>0.67</v>
      </c>
      <c r="L715" s="888">
        <v>4</v>
      </c>
      <c r="M715" s="642">
        <f>K715*L715</f>
        <v>2.68</v>
      </c>
      <c r="N715" s="871" t="s">
        <v>160</v>
      </c>
      <c r="O715" s="734">
        <v>0.61</v>
      </c>
      <c r="P715" s="862">
        <v>43845</v>
      </c>
      <c r="Q715" s="862">
        <v>43860</v>
      </c>
      <c r="R715" s="642">
        <f>(K715-O715)/O715*100</f>
        <v>9.8360655737705009</v>
      </c>
      <c r="S715" s="701">
        <f>IF(INDEX(Historical!$D$7:$D$1254,MATCH(B715,Historical!$B$7:$B$1278,0))=0,"n/a",(INDEX(Historical!$C$7:$C$1256,MATCH(B715,Historical!$B$7:$B$1278,0))/INDEX(Historical!$D$7:$D$1254,MATCH(B715,Historical!$B$7:$B$1278,0))-1)*100)</f>
        <v>12.962962962962955</v>
      </c>
      <c r="T715" s="701">
        <f>IF(INDEX(Historical!$F$7:$F$1247,MATCH(B715,Historical!$B$7:$B$1278,0))=0,"n/a",((INDEX(Historical!$C$7:$C$1256,MATCH(B715,Historical!$B$7:$B$1278,0))/INDEX(Historical!$F$7:$F$1247,MATCH(B715,Historical!$B$7:$B$1278,0)))^(1/3)-1)*100)</f>
        <v>13.247037070130553</v>
      </c>
      <c r="U715" s="701">
        <f>IF(INDEX(Historical!$H$7:$H$1247,MATCH(B715,Historical!$B$7:$B$1278,0))=0,"n/a",((INDEX(Historical!$C$7:$C$1256,MATCH(B715,Historical!$B$7:$B$1278,0))/INDEX(Historical!$H$7:$H$1247,MATCH(B715,Historical!$B$7:$B$1278,0)))^(1/5)-1)*100)</f>
        <v>12.401002212316282</v>
      </c>
      <c r="V715" s="701">
        <f>IF(INDEX(Historical!$O$7:$O$1247,MATCH(B715,Historical!$B$7:$B$1278,0))=0,"n/a",((INDEX(Historical!$C$7:$C$1256,MATCH(B715,Historical!$B$7:$B$1278,0))/INDEX(Historical!$O$7:$O$1247,MATCH(B715,Historical!$B$7:$B$1278,0)))^(1/10)-1)*100)</f>
        <v>9.3299079958053319</v>
      </c>
      <c r="W715" s="702">
        <f>IF(OR(U715&lt;=0,U715="n/a",V715&lt;=0,V715="n/a"),"n/a",U715/V715)</f>
        <v>1.3291666132068714</v>
      </c>
      <c r="X715" s="703">
        <f>IF(OR(AJ715&lt;=0,AJ715="n/a",U715&lt;=0,U715="n/a"),"n/a",U715/AJ715)</f>
        <v>1.6105197678332834</v>
      </c>
      <c r="Y715" s="661"/>
      <c r="Z715" s="651">
        <f>IF(OR(AC715&lt;0.01,AC715="n/a"),"n/a",M715/AC715*100)</f>
        <v>60.770975056689345</v>
      </c>
      <c r="AA715" s="887">
        <f>IF(OR(AC715&lt;0.01,AC715="n/a"),"n/a",I715/AC715)</f>
        <v>55.188208616780045</v>
      </c>
      <c r="AB715" s="888">
        <v>8</v>
      </c>
      <c r="AC715" s="866">
        <v>4.41</v>
      </c>
      <c r="AD715" s="866">
        <v>5.53</v>
      </c>
      <c r="AE715" s="866">
        <v>8.2200000000000006</v>
      </c>
      <c r="AF715" s="866">
        <v>20.75</v>
      </c>
      <c r="AG715" s="866">
        <v>40.300000000000004</v>
      </c>
      <c r="AH715" s="866">
        <v>-5.2</v>
      </c>
      <c r="AI715" s="866">
        <v>9.99</v>
      </c>
      <c r="AJ715" s="866">
        <v>7.7</v>
      </c>
      <c r="AK715" s="866">
        <v>10</v>
      </c>
      <c r="AL715" s="879">
        <v>3360</v>
      </c>
      <c r="AM715" s="873">
        <v>1.5</v>
      </c>
      <c r="AN715" s="866">
        <v>0.71</v>
      </c>
      <c r="AO715" s="740">
        <f>IF(U715="n/a","n/a",IF(AA715&lt;0,"n/a",IF(AA715="n/a","n/a",J715+U715-AA715)))</f>
        <v>-41.686047722567139</v>
      </c>
      <c r="AP715" s="741">
        <f>IF(U715="n/a","n/a",J715+U715)</f>
        <v>13.502160894212905</v>
      </c>
      <c r="AQ715" s="889">
        <f>IF(OR(AC715&lt;0.01,AF715="n/a"),"n/a",(I715/SQRT(22.5*AC715*(I715/AF715))-1)*100)</f>
        <v>613.41287058077717</v>
      </c>
      <c r="AR715" s="651">
        <f>INDEX(Historical!$C$7:$C$1256,MATCH(B715,Historical!$B$7:$B$1278,0))*IF(AH715="n/a",1.03,IF(AH715&lt;0,1.01,IF(AH715&gt;10,1.1,(1+AH715/100))))</f>
        <v>2.4643999999999999</v>
      </c>
      <c r="AS715" s="887">
        <f>IF($AI715="n/a",1.03*AR715,IF($AI715&lt;0,1.01*AR715,IF($AI715&gt;10,1.1*AR715,(1+$AI715/100)*AR715)))</f>
        <v>2.71059356</v>
      </c>
      <c r="AT715" s="887">
        <f>IF($AK715="n/a",1.03*AS715,IF($AK715&lt;0,1.01*AS715,IF($AK715&gt;10,1.1*AS715,(1+$AK715/100)*AS715)))</f>
        <v>2.9816529160000003</v>
      </c>
      <c r="AU715" s="887">
        <f>IF($AK715="n/a",1.03*AT715,IF($AK715&lt;0,1.01*AT715,IF($AK715&gt;10,1.1*AT715,(1+$AK715/100)*AT715)))</f>
        <v>3.2798182076000004</v>
      </c>
      <c r="AV715" s="887">
        <f>IF($AK715="n/a",1.03*AU715,IF($AK715&lt;0,1.01*AU715,IF($AK715&gt;10,1.1*AU715,(1+$AK715/100)*AU715)))</f>
        <v>3.6078000283600007</v>
      </c>
      <c r="AW715" s="651">
        <f>SUM(AR715:AV715)</f>
        <v>15.04426471196</v>
      </c>
      <c r="AX715" s="748">
        <f>AW715/I715*100</f>
        <v>6.1813890672857266</v>
      </c>
      <c r="AY715" s="935">
        <v>-0.06</v>
      </c>
      <c r="AZ715" s="873">
        <v>61.01</v>
      </c>
      <c r="BA715" s="873">
        <v>-4.5199999999999996</v>
      </c>
      <c r="BB715" s="873">
        <v>20.28</v>
      </c>
      <c r="BC715" s="873">
        <v>27.49</v>
      </c>
      <c r="BD715" s="908"/>
      <c r="BE715" s="624">
        <v>2010</v>
      </c>
      <c r="BF715" s="899">
        <f>IF(BE715&gt;2008,0,IF(BE715&gt;2001,1,IF(BE715&gt;1990,2,IF(BE715&gt;1980,3,IF(BE715&gt;1973,4,IF(BE715&gt;1970,5,IF(BE715&gt;1960,6,IF(BE715&gt;1958,7,IF(BE715&gt;1953,8,9)))))))))</f>
        <v>0</v>
      </c>
      <c r="BG715" s="883">
        <v>17.299999999999997</v>
      </c>
    </row>
    <row r="716" spans="1:59" s="864" customFormat="1" ht="12.75" customHeight="1" x14ac:dyDescent="0.2">
      <c r="A716" s="881" t="s">
        <v>4031</v>
      </c>
      <c r="B716" s="604" t="s">
        <v>4030</v>
      </c>
      <c r="C716" s="933" t="s">
        <v>108</v>
      </c>
      <c r="D716" s="933" t="s">
        <v>4341</v>
      </c>
      <c r="E716" s="733">
        <v>6</v>
      </c>
      <c r="F716" s="1158">
        <v>662</v>
      </c>
      <c r="G716" s="1158" t="s">
        <v>106</v>
      </c>
      <c r="H716" s="1158" t="s">
        <v>106</v>
      </c>
      <c r="I716" s="875">
        <v>24.7</v>
      </c>
      <c r="J716" s="651">
        <f>(M716/I716)*100</f>
        <v>4.2105263157894743</v>
      </c>
      <c r="K716" s="878">
        <v>0.26</v>
      </c>
      <c r="L716" s="888">
        <v>4</v>
      </c>
      <c r="M716" s="642">
        <f>K716*L716</f>
        <v>1.04</v>
      </c>
      <c r="N716" s="871" t="s">
        <v>432</v>
      </c>
      <c r="O716" s="734">
        <v>0.25</v>
      </c>
      <c r="P716" s="867">
        <v>43685</v>
      </c>
      <c r="Q716" s="867">
        <v>43700</v>
      </c>
      <c r="R716" s="642">
        <f>(K716-O716)/O716*100</f>
        <v>4.0000000000000036</v>
      </c>
      <c r="S716" s="701">
        <f>IF(INDEX(Historical!$D$7:$D$1254,MATCH(B716,Historical!$B$7:$B$1278,0))=0,"n/a",(INDEX(Historical!$C$7:$C$1256,MATCH(B716,Historical!$B$7:$B$1278,0))/INDEX(Historical!$D$7:$D$1254,MATCH(B716,Historical!$B$7:$B$1278,0))-1)*100)</f>
        <v>8.5106382978723527</v>
      </c>
      <c r="T716" s="701">
        <f>IF(INDEX(Historical!$F$7:$F$1247,MATCH(B716,Historical!$B$7:$B$1278,0))=0,"n/a",((INDEX(Historical!$C$7:$C$1256,MATCH(B716,Historical!$B$7:$B$1278,0))/INDEX(Historical!$F$7:$F$1247,MATCH(B716,Historical!$B$7:$B$1278,0)))^(1/3)-1)*100)</f>
        <v>8.4351442625098407</v>
      </c>
      <c r="U716" s="701">
        <f>IF(INDEX(Historical!$H$7:$H$1247,MATCH(B716,Historical!$B$7:$B$1278,0))=0,"n/a",((INDEX(Historical!$C$7:$C$1256,MATCH(B716,Historical!$B$7:$B$1278,0))/INDEX(Historical!$H$7:$H$1247,MATCH(B716,Historical!$B$7:$B$1278,0)))^(1/5)-1)*100)</f>
        <v>6.0613903367872979</v>
      </c>
      <c r="V716" s="701">
        <f>IF(INDEX(Historical!$O$7:$O$1247,MATCH(B716,Historical!$B$7:$B$1278,0))=0,"n/a",((INDEX(Historical!$C$7:$C$1256,MATCH(B716,Historical!$B$7:$B$1278,0))/INDEX(Historical!$O$7:$O$1247,MATCH(B716,Historical!$B$7:$B$1278,0)))^(1/10)-1)*100)</f>
        <v>7.3897958414493869</v>
      </c>
      <c r="W716" s="702">
        <f>IF(OR(U716&lt;=0,U716="n/a",V716&lt;=0,V716="n/a"),"n/a",U716/V716)</f>
        <v>0.82023786134779819</v>
      </c>
      <c r="X716" s="703" t="str">
        <f>IF(OR(AJ716&lt;=0,AJ716="n/a",U716&lt;=0,U716="n/a"),"n/a",U716/AJ716)</f>
        <v>n/a</v>
      </c>
      <c r="Y716" s="877"/>
      <c r="Z716" s="651" t="str">
        <f>IF(OR(AC716&lt;0.01,AC716="n/a"),"n/a",M716/AC716*100)</f>
        <v>n/a</v>
      </c>
      <c r="AA716" s="887" t="str">
        <f>IF(OR(AC716&lt;0.01,AC716="n/a"),"n/a",I716/AC716)</f>
        <v>n/a</v>
      </c>
      <c r="AB716" s="888">
        <v>12</v>
      </c>
      <c r="AC716" s="866" t="s">
        <v>136</v>
      </c>
      <c r="AD716" s="866" t="s">
        <v>136</v>
      </c>
      <c r="AE716" s="866" t="s">
        <v>136</v>
      </c>
      <c r="AF716" s="866" t="s">
        <v>136</v>
      </c>
      <c r="AG716" s="866" t="s">
        <v>136</v>
      </c>
      <c r="AH716" s="866" t="s">
        <v>136</v>
      </c>
      <c r="AI716" s="866" t="s">
        <v>136</v>
      </c>
      <c r="AJ716" s="866" t="s">
        <v>136</v>
      </c>
      <c r="AK716" s="866" t="s">
        <v>136</v>
      </c>
      <c r="AL716" s="879" t="s">
        <v>136</v>
      </c>
      <c r="AM716" s="873" t="s">
        <v>136</v>
      </c>
      <c r="AN716" s="866" t="s">
        <v>136</v>
      </c>
      <c r="AO716" s="740" t="str">
        <f>IF(U716="n/a","n/a",IF(AA716&lt;0,"n/a",IF(AA716="n/a","n/a",J716+U716-AA716)))</f>
        <v>n/a</v>
      </c>
      <c r="AP716" s="741">
        <f>IF(U716="n/a","n/a",J716+U716)</f>
        <v>10.271916652576772</v>
      </c>
      <c r="AQ716" s="889" t="str">
        <f>IF(OR(AC716&lt;0.01,AF716="n/a"),"n/a",(I716/SQRT(22.5*AC716*(I716/AF716))-1)*100)</f>
        <v>n/a</v>
      </c>
      <c r="AR716" s="651">
        <f>INDEX(Historical!$C$7:$C$1256,MATCH(B716,Historical!$B$7:$B$1278,0))*IF(AH716="n/a",1.03,IF(AH716&lt;0,1.01,IF(AH716&gt;10,1.1,(1+AH716/100))))</f>
        <v>1.0506</v>
      </c>
      <c r="AS716" s="887">
        <f>IF($AI716="n/a",1.03*AR716,IF($AI716&lt;0,1.01*AR716,IF($AI716&gt;10,1.1*AR716,(1+$AI716/100)*AR716)))</f>
        <v>1.0821179999999999</v>
      </c>
      <c r="AT716" s="887">
        <f>IF($AK716="n/a",1.03*AS716,IF($AK716&lt;0,1.01*AS716,IF($AK716&gt;10,1.1*AS716,(1+$AK716/100)*AS716)))</f>
        <v>1.1145815399999999</v>
      </c>
      <c r="AU716" s="887">
        <f>IF($AK716="n/a",1.03*AT716,IF($AK716&lt;0,1.01*AT716,IF($AK716&gt;10,1.1*AT716,(1+$AK716/100)*AT716)))</f>
        <v>1.1480189861999999</v>
      </c>
      <c r="AV716" s="887">
        <f>IF($AK716="n/a",1.03*AU716,IF($AK716&lt;0,1.01*AU716,IF($AK716&gt;10,1.1*AU716,(1+$AK716/100)*AU716)))</f>
        <v>1.1824595557859998</v>
      </c>
      <c r="AW716" s="651">
        <f>SUM(AR716:AV716)</f>
        <v>5.5777780819859988</v>
      </c>
      <c r="AX716" s="748">
        <f>AW716/I716*100</f>
        <v>22.582097497919023</v>
      </c>
      <c r="AY716" s="935" t="s">
        <v>136</v>
      </c>
      <c r="AZ716" s="873" t="s">
        <v>136</v>
      </c>
      <c r="BA716" s="873" t="s">
        <v>136</v>
      </c>
      <c r="BB716" s="873" t="s">
        <v>136</v>
      </c>
      <c r="BC716" s="873" t="s">
        <v>136</v>
      </c>
      <c r="BD716" s="908" t="s">
        <v>4268</v>
      </c>
      <c r="BE716" s="624">
        <v>2014</v>
      </c>
      <c r="BF716" s="899">
        <f>IF(BE716&gt;2008,0,IF(BE716&gt;2001,1,IF(BE716&gt;1990,2,IF(BE716&gt;1980,3,IF(BE716&gt;1973,4,IF(BE716&gt;1970,5,IF(BE716&gt;1960,6,IF(BE716&gt;1958,7,IF(BE716&gt;1953,8,9)))))))))</f>
        <v>0</v>
      </c>
      <c r="BG716" s="883" t="s">
        <v>136</v>
      </c>
    </row>
    <row r="717" spans="1:59" s="864" customFormat="1" ht="12.75" customHeight="1" x14ac:dyDescent="0.2">
      <c r="A717" s="872" t="s">
        <v>850</v>
      </c>
      <c r="B717" s="604" t="s">
        <v>851</v>
      </c>
      <c r="C717" s="933" t="s">
        <v>131</v>
      </c>
      <c r="D717" s="933" t="s">
        <v>4331</v>
      </c>
      <c r="E717" s="733">
        <v>17</v>
      </c>
      <c r="F717" s="1158">
        <v>208</v>
      </c>
      <c r="G717" s="1182" t="s">
        <v>37</v>
      </c>
      <c r="H717" s="1182" t="s">
        <v>37</v>
      </c>
      <c r="I717" s="875">
        <v>100.55</v>
      </c>
      <c r="J717" s="651">
        <f>(M717/I717)*100</f>
        <v>2.5161611138736948</v>
      </c>
      <c r="K717" s="878">
        <v>0.63249999999999995</v>
      </c>
      <c r="L717" s="888">
        <v>4</v>
      </c>
      <c r="M717" s="642">
        <f>K717*L717</f>
        <v>2.5299999999999998</v>
      </c>
      <c r="N717" s="871" t="s">
        <v>119</v>
      </c>
      <c r="O717" s="734">
        <v>0.59</v>
      </c>
      <c r="P717" s="862">
        <v>43873</v>
      </c>
      <c r="Q717" s="862">
        <v>43890</v>
      </c>
      <c r="R717" s="642">
        <f>(K717-O717)/O717*100</f>
        <v>7.2033898305084723</v>
      </c>
      <c r="S717" s="701">
        <f>IF(INDEX(Historical!$D$7:$D$1254,MATCH(B717,Historical!$B$7:$B$1278,0))=0,"n/a",(INDEX(Historical!$C$7:$C$1256,MATCH(B717,Historical!$B$7:$B$1278,0))/INDEX(Historical!$D$7:$D$1254,MATCH(B717,Historical!$B$7:$B$1278,0))-1)*100)</f>
        <v>6.7873303167420795</v>
      </c>
      <c r="T717" s="701">
        <f>IF(INDEX(Historical!$F$7:$F$1247,MATCH(B717,Historical!$B$7:$B$1278,0))=0,"n/a",((INDEX(Historical!$C$7:$C$1256,MATCH(B717,Historical!$B$7:$B$1278,0))/INDEX(Historical!$F$7:$F$1247,MATCH(B717,Historical!$B$7:$B$1278,0)))^(1/3)-1)*100)</f>
        <v>6.0267878161645028</v>
      </c>
      <c r="U717" s="701">
        <f>IF(INDEX(Historical!$H$7:$H$1247,MATCH(B717,Historical!$B$7:$B$1278,0))=0,"n/a",((INDEX(Historical!$C$7:$C$1256,MATCH(B717,Historical!$B$7:$B$1278,0))/INDEX(Historical!$H$7:$H$1247,MATCH(B717,Historical!$B$7:$B$1278,0)))^(1/5)-1)*100)</f>
        <v>8.6319263634774721</v>
      </c>
      <c r="V717" s="701">
        <f>IF(INDEX(Historical!$O$7:$O$1247,MATCH(B717,Historical!$B$7:$B$1278,0))=0,"n/a",((INDEX(Historical!$C$7:$C$1256,MATCH(B717,Historical!$B$7:$B$1278,0))/INDEX(Historical!$O$7:$O$1247,MATCH(B717,Historical!$B$7:$B$1278,0)))^(1/10)-1)*100)</f>
        <v>13.334158149214815</v>
      </c>
      <c r="W717" s="702">
        <f>IF(OR(U717&lt;=0,U717="n/a",V717&lt;=0,V717="n/a"),"n/a",U717/V717)</f>
        <v>0.64735443114462876</v>
      </c>
      <c r="X717" s="703">
        <f>IF(OR(AJ717&lt;=0,AJ717="n/a",U717&lt;=0,U717="n/a"),"n/a",U717/AJ717)</f>
        <v>1.2883472184294733</v>
      </c>
      <c r="Y717" s="661"/>
      <c r="Z717" s="651">
        <f>IF(OR(AC717&lt;0.01,AC717="n/a"),"n/a",M717/AC717*100)</f>
        <v>68.378378378378372</v>
      </c>
      <c r="AA717" s="887">
        <f>IF(OR(AC717&lt;0.01,AC717="n/a"),"n/a",I717/AC717)</f>
        <v>27.175675675675674</v>
      </c>
      <c r="AB717" s="888">
        <v>12</v>
      </c>
      <c r="AC717" s="866">
        <v>3.7</v>
      </c>
      <c r="AD717" s="866">
        <v>4.57</v>
      </c>
      <c r="AE717" s="866">
        <v>4.38</v>
      </c>
      <c r="AF717" s="866">
        <v>3.05</v>
      </c>
      <c r="AG717" s="866">
        <v>11.5</v>
      </c>
      <c r="AH717" s="866">
        <v>7.1</v>
      </c>
      <c r="AI717" s="866">
        <v>6.74</v>
      </c>
      <c r="AJ717" s="866">
        <v>6.7</v>
      </c>
      <c r="AK717" s="866">
        <v>5.9499999999999993</v>
      </c>
      <c r="AL717" s="879">
        <v>31600</v>
      </c>
      <c r="AM717" s="873">
        <v>0.16999999999999998</v>
      </c>
      <c r="AN717" s="866">
        <v>1.24</v>
      </c>
      <c r="AO717" s="740">
        <f>IF(U717="n/a","n/a",IF(AA717&lt;0,"n/a",IF(AA717="n/a","n/a",J717+U717-AA717)))</f>
        <v>-16.027588198324509</v>
      </c>
      <c r="AP717" s="741">
        <f>IF(U717="n/a","n/a",J717+U717)</f>
        <v>11.148087477351167</v>
      </c>
      <c r="AQ717" s="889">
        <f>IF(OR(AC717&lt;0.01,AF717="n/a"),"n/a",(I717/SQRT(22.5*AC717*(I717/AF717))-1)*100)</f>
        <v>91.932639585189179</v>
      </c>
      <c r="AR717" s="651">
        <f>INDEX(Historical!$C$7:$C$1256,MATCH(B717,Historical!$B$7:$B$1278,0))*IF(AH717="n/a",1.03,IF(AH717&lt;0,1.01,IF(AH717&gt;10,1.1,(1+AH717/100))))</f>
        <v>2.5275599999999998</v>
      </c>
      <c r="AS717" s="887">
        <f>IF($AI717="n/a",1.03*AR717,IF($AI717&lt;0,1.01*AR717,IF($AI717&gt;10,1.1*AR717,(1+$AI717/100)*AR717)))</f>
        <v>2.6979175439999996</v>
      </c>
      <c r="AT717" s="887">
        <f>IF($AK717="n/a",1.03*AS717,IF($AK717&lt;0,1.01*AS717,IF($AK717&gt;10,1.1*AS717,(1+$AK717/100)*AS717)))</f>
        <v>2.8584436378679992</v>
      </c>
      <c r="AU717" s="887">
        <f>IF($AK717="n/a",1.03*AT717,IF($AK717&lt;0,1.01*AT717,IF($AK717&gt;10,1.1*AT717,(1+$AK717/100)*AT717)))</f>
        <v>3.0285210343211446</v>
      </c>
      <c r="AV717" s="887">
        <f>IF($AK717="n/a",1.03*AU717,IF($AK717&lt;0,1.01*AU717,IF($AK717&gt;10,1.1*AU717,(1+$AK717/100)*AU717)))</f>
        <v>3.2087180358632525</v>
      </c>
      <c r="AW717" s="651">
        <f>SUM(AR717:AV717)</f>
        <v>14.321160252052396</v>
      </c>
      <c r="AX717" s="748">
        <f>AW717/I717*100</f>
        <v>14.24282471611377</v>
      </c>
      <c r="AY717" s="935">
        <v>0.21</v>
      </c>
      <c r="AZ717" s="873">
        <v>47.85</v>
      </c>
      <c r="BA717" s="873">
        <v>-8.2000000000000011</v>
      </c>
      <c r="BB717" s="873">
        <v>3.47</v>
      </c>
      <c r="BC717" s="873">
        <v>7.04</v>
      </c>
      <c r="BD717" s="908"/>
      <c r="BE717" s="624">
        <v>2004</v>
      </c>
      <c r="BF717" s="899">
        <f>IF(BE717&gt;2008,0,IF(BE717&gt;2001,1,IF(BE717&gt;1990,2,IF(BE717&gt;1980,3,IF(BE717&gt;1973,4,IF(BE717&gt;1970,5,IF(BE717&gt;1960,6,IF(BE717&gt;1958,7,IF(BE717&gt;1953,8,9)))))))))</f>
        <v>1</v>
      </c>
      <c r="BG717" s="883">
        <v>3.4000000000000004</v>
      </c>
    </row>
    <row r="718" spans="1:59" s="864" customFormat="1" ht="12.75" customHeight="1" x14ac:dyDescent="0.2">
      <c r="A718" s="864" t="s">
        <v>389</v>
      </c>
      <c r="B718" s="604" t="s">
        <v>390</v>
      </c>
      <c r="C718" s="933" t="s">
        <v>245</v>
      </c>
      <c r="D718" s="933" t="s">
        <v>4361</v>
      </c>
      <c r="E718" s="733">
        <v>38</v>
      </c>
      <c r="F718" s="1158">
        <v>68</v>
      </c>
      <c r="G718" s="1182" t="s">
        <v>106</v>
      </c>
      <c r="H718" s="1182" t="s">
        <v>106</v>
      </c>
      <c r="I718" s="866">
        <v>15.84</v>
      </c>
      <c r="J718" s="651">
        <f>(M718/I718)*100</f>
        <v>6.0606060606060606</v>
      </c>
      <c r="K718" s="878">
        <v>0.24</v>
      </c>
      <c r="L718" s="888">
        <v>4</v>
      </c>
      <c r="M718" s="642">
        <f>K718*L718</f>
        <v>0.96</v>
      </c>
      <c r="N718" s="871" t="s">
        <v>318</v>
      </c>
      <c r="O718" s="734">
        <v>0.23</v>
      </c>
      <c r="P718" s="867">
        <v>43615</v>
      </c>
      <c r="Q718" s="867">
        <v>43644</v>
      </c>
      <c r="R718" s="642">
        <f>(K718-O718)/O718*100</f>
        <v>4.3478260869565135</v>
      </c>
      <c r="S718" s="701">
        <f>IF(INDEX(Historical!$D$7:$D$1254,MATCH(B718,Historical!$B$7:$B$1278,0))=0,"n/a",(INDEX(Historical!$C$7:$C$1256,MATCH(B718,Historical!$B$7:$B$1278,0))/INDEX(Historical!$D$7:$D$1254,MATCH(B718,Historical!$B$7:$B$1278,0))-1)*100)</f>
        <v>4.4444444444444287</v>
      </c>
      <c r="T718" s="701">
        <f>IF(INDEX(Historical!$F$7:$F$1247,MATCH(B718,Historical!$B$7:$B$1278,0))=0,"n/a",((INDEX(Historical!$C$7:$C$1256,MATCH(B718,Historical!$B$7:$B$1278,0))/INDEX(Historical!$F$7:$F$1247,MATCH(B718,Historical!$B$7:$B$1278,0)))^(1/3)-1)*100)</f>
        <v>4.2357239540065317</v>
      </c>
      <c r="U718" s="701">
        <f>IF(INDEX(Historical!$H$7:$H$1247,MATCH(B718,Historical!$B$7:$B$1278,0))=0,"n/a",((INDEX(Historical!$C$7:$C$1256,MATCH(B718,Historical!$B$7:$B$1278,0))/INDEX(Historical!$H$7:$H$1247,MATCH(B718,Historical!$B$7:$B$1278,0)))^(1/5)-1)*100)</f>
        <v>4.6196633116589947</v>
      </c>
      <c r="V718" s="701">
        <f>IF(INDEX(Historical!$O$7:$O$1247,MATCH(B718,Historical!$B$7:$B$1278,0))=0,"n/a",((INDEX(Historical!$C$7:$C$1256,MATCH(B718,Historical!$B$7:$B$1278,0))/INDEX(Historical!$O$7:$O$1247,MATCH(B718,Historical!$B$7:$B$1278,0)))^(1/10)-1)*100)</f>
        <v>4.9469897511769778</v>
      </c>
      <c r="W718" s="702">
        <f>IF(OR(U718&lt;=0,U718="n/a",V718&lt;=0,V718="n/a"),"n/a",U718/V718)</f>
        <v>0.93383320847994356</v>
      </c>
      <c r="X718" s="703">
        <f>IF(OR(AJ718&lt;=0,AJ718="n/a",U718&lt;=0,U718="n/a"),"n/a",U718/AJ718)</f>
        <v>1.2485576517997283</v>
      </c>
      <c r="Y718" s="659"/>
      <c r="Z718" s="651">
        <f>IF(OR(AC718&lt;0.01,AC718="n/a"),"n/a",M718/AC718*100)</f>
        <v>124.67532467532467</v>
      </c>
      <c r="AA718" s="887">
        <f>IF(OR(AC718&lt;0.01,AC718="n/a"),"n/a",I718/AC718)</f>
        <v>20.571428571428569</v>
      </c>
      <c r="AB718" s="888">
        <v>12</v>
      </c>
      <c r="AC718" s="866">
        <v>0.77</v>
      </c>
      <c r="AD718" s="866" t="s">
        <v>136</v>
      </c>
      <c r="AE718" s="866">
        <v>0.61</v>
      </c>
      <c r="AF718" s="866">
        <v>0.79</v>
      </c>
      <c r="AG718" s="866">
        <v>3.6999999999999997</v>
      </c>
      <c r="AH718" s="866">
        <v>26.1</v>
      </c>
      <c r="AI718" s="866" t="s">
        <v>136</v>
      </c>
      <c r="AJ718" s="866">
        <v>3.6999999999999997</v>
      </c>
      <c r="AK718" s="866" t="s">
        <v>136</v>
      </c>
      <c r="AL718" s="883">
        <v>152.38</v>
      </c>
      <c r="AM718" s="873">
        <v>14.099999999999998</v>
      </c>
      <c r="AN718" s="866">
        <v>0</v>
      </c>
      <c r="AO718" s="740">
        <f>IF(U718="n/a","n/a",IF(AA718&lt;0,"n/a",IF(AA718="n/a","n/a",J718+U718-AA718)))</f>
        <v>-9.8911591991635142</v>
      </c>
      <c r="AP718" s="741">
        <f>IF(U718="n/a","n/a",J718+U718)</f>
        <v>10.680269372265055</v>
      </c>
      <c r="AQ718" s="889">
        <f>IF(OR(AC718&lt;0.01,AF718="n/a"),"n/a",(I718/SQRT(22.5*AC718*(I718/AF718))-1)*100)</f>
        <v>-15.012605976785343</v>
      </c>
      <c r="AR718" s="651">
        <f>INDEX(Historical!$C$7:$C$1256,MATCH(B718,Historical!$B$7:$B$1278,0))*IF(AH718="n/a",1.03,IF(AH718&lt;0,1.01,IF(AH718&gt;10,1.1,(1+AH718/100))))</f>
        <v>1.034</v>
      </c>
      <c r="AS718" s="887">
        <f>IF($AI718="n/a",1.03*AR718,IF($AI718&lt;0,1.01*AR718,IF($AI718&gt;10,1.1*AR718,(1+$AI718/100)*AR718)))</f>
        <v>1.0650200000000001</v>
      </c>
      <c r="AT718" s="887">
        <f>IF($AK718="n/a",1.03*AS718,IF($AK718&lt;0,1.01*AS718,IF($AK718&gt;10,1.1*AS718,(1+$AK718/100)*AS718)))</f>
        <v>1.0969706000000001</v>
      </c>
      <c r="AU718" s="887">
        <f>IF($AK718="n/a",1.03*AT718,IF($AK718&lt;0,1.01*AT718,IF($AK718&gt;10,1.1*AT718,(1+$AK718/100)*AT718)))</f>
        <v>1.1298797180000002</v>
      </c>
      <c r="AV718" s="887">
        <f>IF($AK718="n/a",1.03*AU718,IF($AK718&lt;0,1.01*AU718,IF($AK718&gt;10,1.1*AU718,(1+$AK718/100)*AU718)))</f>
        <v>1.1637761095400003</v>
      </c>
      <c r="AW718" s="651">
        <f>SUM(AR718:AV718)</f>
        <v>5.4896464275400012</v>
      </c>
      <c r="AX718" s="748">
        <f>AW718/I718*100</f>
        <v>34.656858759722233</v>
      </c>
      <c r="AY718" s="935">
        <v>0.55000000000000004</v>
      </c>
      <c r="AZ718" s="873">
        <v>4.6899999999999995</v>
      </c>
      <c r="BA718" s="873">
        <v>-40.72</v>
      </c>
      <c r="BB718" s="873">
        <v>-5.81</v>
      </c>
      <c r="BC718" s="873">
        <v>-18.39</v>
      </c>
      <c r="BD718" s="908"/>
      <c r="BE718" s="624">
        <v>1982</v>
      </c>
      <c r="BF718" s="899">
        <f>IF(BE718&gt;2008,0,IF(BE718&gt;2001,1,IF(BE718&gt;1990,2,IF(BE718&gt;1980,3,IF(BE718&gt;1973,4,IF(BE718&gt;1970,5,IF(BE718&gt;1960,6,IF(BE718&gt;1958,7,IF(BE718&gt;1953,8,9)))))))))</f>
        <v>3</v>
      </c>
      <c r="BG718" s="883">
        <v>2.7</v>
      </c>
    </row>
    <row r="719" spans="1:59" s="864" customFormat="1" ht="12.75" customHeight="1" x14ac:dyDescent="0.2">
      <c r="A719" s="864" t="s">
        <v>1801</v>
      </c>
      <c r="B719" s="604" t="s">
        <v>1802</v>
      </c>
      <c r="C719" s="933" t="s">
        <v>245</v>
      </c>
      <c r="D719" s="933" t="s">
        <v>4353</v>
      </c>
      <c r="E719" s="733">
        <v>10</v>
      </c>
      <c r="F719" s="1158">
        <v>424</v>
      </c>
      <c r="G719" s="1154" t="s">
        <v>115</v>
      </c>
      <c r="H719" s="1154" t="s">
        <v>115</v>
      </c>
      <c r="I719" s="875">
        <v>184.96</v>
      </c>
      <c r="J719" s="651">
        <f>(M719/I719)*100</f>
        <v>2.7032871972318335</v>
      </c>
      <c r="K719" s="878">
        <v>1.25</v>
      </c>
      <c r="L719" s="888">
        <v>4</v>
      </c>
      <c r="M719" s="642">
        <f>K719*L719</f>
        <v>5</v>
      </c>
      <c r="N719" s="871" t="s">
        <v>148</v>
      </c>
      <c r="O719" s="734">
        <v>1.2</v>
      </c>
      <c r="P719" s="862">
        <v>44154</v>
      </c>
      <c r="Q719" s="862">
        <v>44180</v>
      </c>
      <c r="R719" s="642">
        <f>(K719-O719)/O719*100</f>
        <v>4.1666666666666705</v>
      </c>
      <c r="S719" s="701">
        <f>IF(INDEX(Historical!$D$7:$D$1254,MATCH(B719,Historical!$B$7:$B$1278,0))=0,"n/a",(INDEX(Historical!$C$7:$C$1256,MATCH(B719,Historical!$B$7:$B$1278,0))/INDEX(Historical!$D$7:$D$1254,MATCH(B719,Historical!$B$7:$B$1278,0))-1)*100)</f>
        <v>4.3956043956044022</v>
      </c>
      <c r="T719" s="701">
        <f>IF(INDEX(Historical!$F$7:$F$1247,MATCH(B719,Historical!$B$7:$B$1278,0))=0,"n/a",((INDEX(Historical!$C$7:$C$1256,MATCH(B719,Historical!$B$7:$B$1278,0))/INDEX(Historical!$F$7:$F$1247,MATCH(B719,Historical!$B$7:$B$1278,0)))^(1/3)-1)*100)</f>
        <v>6.7930526473439112</v>
      </c>
      <c r="U719" s="701">
        <f>IF(INDEX(Historical!$H$7:$H$1247,MATCH(B719,Historical!$B$7:$B$1278,0))=0,"n/a",((INDEX(Historical!$C$7:$C$1256,MATCH(B719,Historical!$B$7:$B$1278,0))/INDEX(Historical!$H$7:$H$1247,MATCH(B719,Historical!$B$7:$B$1278,0)))^(1/5)-1)*100)</f>
        <v>10.563340590814718</v>
      </c>
      <c r="V719" s="701">
        <f>IF(INDEX(Historical!$O$7:$O$1247,MATCH(B719,Historical!$B$7:$B$1278,0))=0,"n/a",((INDEX(Historical!$C$7:$C$1256,MATCH(B719,Historical!$B$7:$B$1278,0))/INDEX(Historical!$O$7:$O$1247,MATCH(B719,Historical!$B$7:$B$1278,0)))^(1/10)-1)*100)</f>
        <v>10.692071838729845</v>
      </c>
      <c r="W719" s="702">
        <f>IF(OR(U719&lt;=0,U719="n/a",V719&lt;=0,V719="n/a"),"n/a",U719/V719)</f>
        <v>0.98796012130700206</v>
      </c>
      <c r="X719" s="703">
        <f>IF(OR(AJ719&lt;=0,AJ719="n/a",U719&lt;=0,U719="n/a"),"n/a",U719/AJ719)</f>
        <v>0.55596529425340624</v>
      </c>
      <c r="Y719" s="664"/>
      <c r="Z719" s="651">
        <f>IF(OR(AC719&lt;0.01,AC719="n/a"),"n/a",M719/AC719*100)</f>
        <v>33.783783783783782</v>
      </c>
      <c r="AA719" s="887">
        <f>IF(OR(AC719&lt;0.01,AC719="n/a"),"n/a",I719/AC719)</f>
        <v>12.497297297297298</v>
      </c>
      <c r="AB719" s="888">
        <v>12</v>
      </c>
      <c r="AC719" s="866">
        <v>14.8</v>
      </c>
      <c r="AD719" s="866">
        <v>62.48</v>
      </c>
      <c r="AE719" s="866">
        <v>0.59</v>
      </c>
      <c r="AF719" s="866">
        <v>3.43</v>
      </c>
      <c r="AG719" s="866">
        <v>27.6</v>
      </c>
      <c r="AH719" s="866">
        <v>765.2</v>
      </c>
      <c r="AI719" s="866">
        <v>6.2</v>
      </c>
      <c r="AJ719" s="866">
        <v>19</v>
      </c>
      <c r="AK719" s="866">
        <v>0.2</v>
      </c>
      <c r="AL719" s="879">
        <v>11270</v>
      </c>
      <c r="AM719" s="873">
        <v>0.44999999999999996</v>
      </c>
      <c r="AN719" s="866">
        <v>2.08</v>
      </c>
      <c r="AO719" s="740">
        <f>IF(U719="n/a","n/a",IF(AA719&lt;0,"n/a",IF(AA719="n/a","n/a",J719+U719-AA719)))</f>
        <v>0.76933049074925464</v>
      </c>
      <c r="AP719" s="741">
        <f>IF(U719="n/a","n/a",J719+U719)</f>
        <v>13.266627788046552</v>
      </c>
      <c r="AQ719" s="889">
        <f>IF(OR(AC719&lt;0.01,AF719="n/a"),"n/a",(I719/SQRT(22.5*AC719*(I719/AF719))-1)*100)</f>
        <v>38.026937354399905</v>
      </c>
      <c r="AR719" s="651">
        <f>INDEX(Historical!$C$7:$C$1256,MATCH(B719,Historical!$B$7:$B$1278,0))*IF(AH719="n/a",1.03,IF(AH719&lt;0,1.01,IF(AH719&gt;10,1.1,(1+AH719/100))))</f>
        <v>5.2250000000000005</v>
      </c>
      <c r="AS719" s="887">
        <f>IF($AI719="n/a",1.03*AR719,IF($AI719&lt;0,1.01*AR719,IF($AI719&gt;10,1.1*AR719,(1+$AI719/100)*AR719)))</f>
        <v>5.5489500000000005</v>
      </c>
      <c r="AT719" s="887">
        <f>IF($AK719="n/a",1.03*AS719,IF($AK719&lt;0,1.01*AS719,IF($AK719&gt;10,1.1*AS719,(1+$AK719/100)*AS719)))</f>
        <v>5.5600479000000007</v>
      </c>
      <c r="AU719" s="887">
        <f>IF($AK719="n/a",1.03*AT719,IF($AK719&lt;0,1.01*AT719,IF($AK719&gt;10,1.1*AT719,(1+$AK719/100)*AT719)))</f>
        <v>5.5711679958000007</v>
      </c>
      <c r="AV719" s="887">
        <f>IF($AK719="n/a",1.03*AU719,IF($AK719&lt;0,1.01*AU719,IF($AK719&gt;10,1.1*AU719,(1+$AK719/100)*AU719)))</f>
        <v>5.582310331791601</v>
      </c>
      <c r="AW719" s="651">
        <f>SUM(AR719:AV719)</f>
        <v>27.4874762275916</v>
      </c>
      <c r="AX719" s="748">
        <f>AW719/I719*100</f>
        <v>14.861308514052551</v>
      </c>
      <c r="AY719" s="935">
        <v>2.0699999999999998</v>
      </c>
      <c r="AZ719" s="873">
        <v>189</v>
      </c>
      <c r="BA719" s="873">
        <v>-10.780000000000001</v>
      </c>
      <c r="BB719" s="873">
        <v>-0.06</v>
      </c>
      <c r="BC719" s="873">
        <v>29.34</v>
      </c>
      <c r="BD719" s="908"/>
      <c r="BE719" s="624">
        <v>2011</v>
      </c>
      <c r="BF719" s="899">
        <f>IF(BE719&gt;2008,0,IF(BE719&gt;2001,1,IF(BE719&gt;1990,2,IF(BE719&gt;1980,3,IF(BE719&gt;1973,4,IF(BE719&gt;1970,5,IF(BE719&gt;1960,6,IF(BE719&gt;1958,7,IF(BE719&gt;1953,8,9)))))))))</f>
        <v>0</v>
      </c>
      <c r="BG719" s="883">
        <v>4.5</v>
      </c>
    </row>
    <row r="720" spans="1:59" s="864" customFormat="1" ht="12.75" customHeight="1" x14ac:dyDescent="0.2">
      <c r="A720" s="872" t="s">
        <v>856</v>
      </c>
      <c r="B720" s="604" t="s">
        <v>857</v>
      </c>
      <c r="C720" s="933" t="s">
        <v>123</v>
      </c>
      <c r="D720" s="933" t="s">
        <v>4177</v>
      </c>
      <c r="E720" s="733">
        <v>17</v>
      </c>
      <c r="F720" s="1158">
        <v>220</v>
      </c>
      <c r="G720" s="1158" t="s">
        <v>106</v>
      </c>
      <c r="H720" s="1158" t="s">
        <v>106</v>
      </c>
      <c r="I720" s="875">
        <v>67.62</v>
      </c>
      <c r="J720" s="651">
        <f>(M720/I720)*100</f>
        <v>1.5971606033717833</v>
      </c>
      <c r="K720" s="878">
        <v>0.27</v>
      </c>
      <c r="L720" s="888">
        <v>4</v>
      </c>
      <c r="M720" s="642">
        <f>K720*L720</f>
        <v>1.08</v>
      </c>
      <c r="N720" s="871" t="s">
        <v>378</v>
      </c>
      <c r="O720" s="734">
        <v>0.26250000000000001</v>
      </c>
      <c r="P720" s="862">
        <v>44067</v>
      </c>
      <c r="Q720" s="862">
        <v>44083</v>
      </c>
      <c r="R720" s="642">
        <f>(K720-O720)/O720*100</f>
        <v>2.8571428571428594</v>
      </c>
      <c r="S720" s="701">
        <f>IF(INDEX(Historical!$D$7:$D$1254,MATCH(B720,Historical!$B$7:$B$1278,0))=0,"n/a",(INDEX(Historical!$C$7:$C$1256,MATCH(B720,Historical!$B$7:$B$1278,0))/INDEX(Historical!$D$7:$D$1254,MATCH(B720,Historical!$B$7:$B$1278,0))-1)*100)</f>
        <v>11.413043478260864</v>
      </c>
      <c r="T720" s="701">
        <f>IF(INDEX(Historical!$F$7:$F$1247,MATCH(B720,Historical!$B$7:$B$1278,0))=0,"n/a",((INDEX(Historical!$C$7:$C$1256,MATCH(B720,Historical!$B$7:$B$1278,0))/INDEX(Historical!$F$7:$F$1247,MATCH(B720,Historical!$B$7:$B$1278,0)))^(1/3)-1)*100)</f>
        <v>11.2614545368112</v>
      </c>
      <c r="U720" s="701">
        <f>IF(INDEX(Historical!$H$7:$H$1247,MATCH(B720,Historical!$B$7:$B$1278,0))=0,"n/a",((INDEX(Historical!$C$7:$C$1256,MATCH(B720,Historical!$B$7:$B$1278,0))/INDEX(Historical!$H$7:$H$1247,MATCH(B720,Historical!$B$7:$B$1278,0)))^(1/5)-1)*100)</f>
        <v>11.985082981125327</v>
      </c>
      <c r="V720" s="701">
        <f>IF(INDEX(Historical!$O$7:$O$1247,MATCH(B720,Historical!$B$7:$B$1278,0))=0,"n/a",((INDEX(Historical!$C$7:$C$1256,MATCH(B720,Historical!$B$7:$B$1278,0))/INDEX(Historical!$O$7:$O$1247,MATCH(B720,Historical!$B$7:$B$1278,0)))^(1/10)-1)*100)</f>
        <v>25.006650334876479</v>
      </c>
      <c r="W720" s="702">
        <f>IF(OR(U720&lt;=0,U720="n/a",V720&lt;=0,V720="n/a"),"n/a",U720/V720)</f>
        <v>0.47927582545551389</v>
      </c>
      <c r="X720" s="703" t="str">
        <f>IF(OR(AJ720&lt;=0,AJ720="n/a",U720&lt;=0,U720="n/a"),"n/a",U720/AJ720)</f>
        <v>n/a</v>
      </c>
      <c r="Y720" s="877"/>
      <c r="Z720" s="651">
        <f>IF(OR(AC720&lt;0.01,AC720="n/a"),"n/a",M720/AC720*100)</f>
        <v>35.76158940397351</v>
      </c>
      <c r="AA720" s="887">
        <f>IF(OR(AC720&lt;0.01,AC720="n/a"),"n/a",I720/AC720)</f>
        <v>22.390728476821195</v>
      </c>
      <c r="AB720" s="888">
        <v>12</v>
      </c>
      <c r="AC720" s="866">
        <v>3.02</v>
      </c>
      <c r="AD720" s="866">
        <v>2.42</v>
      </c>
      <c r="AE720" s="866">
        <v>1.1399999999999999</v>
      </c>
      <c r="AF720" s="866">
        <v>1.46</v>
      </c>
      <c r="AG720" s="866">
        <v>6.6000000000000005</v>
      </c>
      <c r="AH720" s="866">
        <v>-57.3</v>
      </c>
      <c r="AI720" s="866">
        <v>64.58</v>
      </c>
      <c r="AJ720" s="866">
        <v>-8.5</v>
      </c>
      <c r="AK720" s="866">
        <v>9.24</v>
      </c>
      <c r="AL720" s="879">
        <v>8610</v>
      </c>
      <c r="AM720" s="873">
        <v>0.1</v>
      </c>
      <c r="AN720" s="866">
        <v>0.63</v>
      </c>
      <c r="AO720" s="740">
        <f>IF(U720="n/a","n/a",IF(AA720&lt;0,"n/a",IF(AA720="n/a","n/a",J720+U720-AA720)))</f>
        <v>-8.8084848923240848</v>
      </c>
      <c r="AP720" s="741">
        <f>IF(U720="n/a","n/a",J720+U720)</f>
        <v>13.58224358449711</v>
      </c>
      <c r="AQ720" s="889">
        <f>IF(OR(AC720&lt;0.01,AF720="n/a"),"n/a",(I720/SQRT(22.5*AC720*(I720/AF720))-1)*100)</f>
        <v>20.536695336886112</v>
      </c>
      <c r="AR720" s="651">
        <f>INDEX(Historical!$C$7:$C$1256,MATCH(B720,Historical!$B$7:$B$1278,0))*IF(AH720="n/a",1.03,IF(AH720&lt;0,1.01,IF(AH720&gt;10,1.1,(1+AH720/100))))</f>
        <v>1.03525</v>
      </c>
      <c r="AS720" s="887">
        <f>IF($AI720="n/a",1.03*AR720,IF($AI720&lt;0,1.01*AR720,IF($AI720&gt;10,1.1*AR720,(1+$AI720/100)*AR720)))</f>
        <v>1.1387750000000001</v>
      </c>
      <c r="AT720" s="887">
        <f>IF($AK720="n/a",1.03*AS720,IF($AK720&lt;0,1.01*AS720,IF($AK720&gt;10,1.1*AS720,(1+$AK720/100)*AS720)))</f>
        <v>1.2439978100000002</v>
      </c>
      <c r="AU720" s="887">
        <f>IF($AK720="n/a",1.03*AT720,IF($AK720&lt;0,1.01*AT720,IF($AK720&gt;10,1.1*AT720,(1+$AK720/100)*AT720)))</f>
        <v>1.3589432076440002</v>
      </c>
      <c r="AV720" s="887">
        <f>IF($AK720="n/a",1.03*AU720,IF($AK720&lt;0,1.01*AU720,IF($AK720&gt;10,1.1*AU720,(1+$AK720/100)*AU720)))</f>
        <v>1.484509560030306</v>
      </c>
      <c r="AW720" s="651">
        <f>SUM(AR720:AV720)</f>
        <v>6.2614755776743065</v>
      </c>
      <c r="AX720" s="748">
        <f>AW720/I720*100</f>
        <v>9.2597982515147983</v>
      </c>
      <c r="AY720" s="935">
        <v>1.61</v>
      </c>
      <c r="AZ720" s="873">
        <v>133.25</v>
      </c>
      <c r="BA720" s="873">
        <v>-10.61</v>
      </c>
      <c r="BB720" s="873">
        <v>4.0199999999999996</v>
      </c>
      <c r="BC720" s="873">
        <v>23.880000000000003</v>
      </c>
      <c r="BD720" s="908"/>
      <c r="BE720" s="624">
        <v>2004</v>
      </c>
      <c r="BF720" s="899">
        <f>IF(BE720&gt;2008,0,IF(BE720&gt;2001,1,IF(BE720&gt;1990,2,IF(BE720&gt;1980,3,IF(BE720&gt;1973,4,IF(BE720&gt;1970,5,IF(BE720&gt;1960,6,IF(BE720&gt;1958,7,IF(BE720&gt;1953,8,9)))))))))</f>
        <v>1</v>
      </c>
      <c r="BG720" s="883">
        <v>2.9000000000000004</v>
      </c>
    </row>
    <row r="721" spans="1:59" s="864" customFormat="1" ht="12.75" customHeight="1" x14ac:dyDescent="0.2">
      <c r="A721" s="872" t="s">
        <v>3922</v>
      </c>
      <c r="B721" s="864" t="s">
        <v>3923</v>
      </c>
      <c r="C721" s="933" t="s">
        <v>123</v>
      </c>
      <c r="D721" s="933" t="s">
        <v>4177</v>
      </c>
      <c r="E721" s="733">
        <v>7</v>
      </c>
      <c r="F721" s="1158">
        <v>609</v>
      </c>
      <c r="G721" s="1158" t="s">
        <v>106</v>
      </c>
      <c r="H721" s="1158" t="s">
        <v>106</v>
      </c>
      <c r="I721" s="875">
        <v>18.12</v>
      </c>
      <c r="J721" s="651">
        <f>(M721/I721)*100</f>
        <v>10.406181015452539</v>
      </c>
      <c r="K721" s="878">
        <v>0.47139999999999999</v>
      </c>
      <c r="L721" s="888">
        <v>4</v>
      </c>
      <c r="M721" s="642">
        <f>K721*L721</f>
        <v>1.8855999999999999</v>
      </c>
      <c r="N721" s="871" t="s">
        <v>642</v>
      </c>
      <c r="O721" s="734">
        <v>0.46460000000000001</v>
      </c>
      <c r="P721" s="862">
        <v>43861</v>
      </c>
      <c r="Q721" s="862">
        <v>43878</v>
      </c>
      <c r="R721" s="642">
        <f>(K721-O721)/O721*100</f>
        <v>1.4636246233318926</v>
      </c>
      <c r="S721" s="701">
        <f>IF(INDEX(Historical!$D$7:$D$1254,MATCH(B721,Historical!$B$7:$B$1278,0))=0,"n/a",(INDEX(Historical!$C$7:$C$1256,MATCH(B721,Historical!$B$7:$B$1278,0))/INDEX(Historical!$D$7:$D$1254,MATCH(B721,Historical!$B$7:$B$1278,0))-1)*100)</f>
        <v>11.596628238502538</v>
      </c>
      <c r="T721" s="701">
        <f>IF(INDEX(Historical!$F$7:$F$1247,MATCH(B721,Historical!$B$7:$B$1278,0))=0,"n/a",((INDEX(Historical!$C$7:$C$1256,MATCH(B721,Historical!$B$7:$B$1278,0))/INDEX(Historical!$F$7:$F$1247,MATCH(B721,Historical!$B$7:$B$1278,0)))^(1/3)-1)*100)</f>
        <v>11.870965355719587</v>
      </c>
      <c r="U721" s="701">
        <f>IF(INDEX(Historical!$H$7:$H$1247,MATCH(B721,Historical!$B$7:$B$1278,0))=0,"n/a",((INDEX(Historical!$C$7:$C$1256,MATCH(B721,Historical!$B$7:$B$1278,0))/INDEX(Historical!$H$7:$H$1247,MATCH(B721,Historical!$B$7:$B$1278,0)))^(1/5)-1)*100)</f>
        <v>60.245081029647231</v>
      </c>
      <c r="V721" s="701" t="str">
        <f>IF(INDEX(Historical!$O$7:$O$1247,MATCH(B721,Historical!$B$7:$B$1278,0))=0,"n/a",((INDEX(Historical!$C$7:$C$1256,MATCH(B721,Historical!$B$7:$B$1278,0))/INDEX(Historical!$O$7:$O$1247,MATCH(B721,Historical!$B$7:$B$1278,0)))^(1/10)-1)*100)</f>
        <v>n/a</v>
      </c>
      <c r="W721" s="702" t="str">
        <f>IF(OR(U721&lt;=0,U721="n/a",V721&lt;=0,V721="n/a"),"n/a",U721/V721)</f>
        <v>n/a</v>
      </c>
      <c r="X721" s="703">
        <f>IF(OR(AJ721&lt;=0,AJ721="n/a",U721&lt;=0,U721="n/a"),"n/a",U721/AJ721)</f>
        <v>2.1064713646729802</v>
      </c>
      <c r="Y721" s="877"/>
      <c r="Z721" s="651">
        <f>IF(OR(AC721&lt;0.01,AC721="n/a"),"n/a",M721/AC721*100)</f>
        <v>102.47826086956522</v>
      </c>
      <c r="AA721" s="887">
        <f>IF(OR(AC721&lt;0.01,AC721="n/a"),"n/a",I721/AC721)</f>
        <v>9.8478260869565215</v>
      </c>
      <c r="AB721" s="888">
        <v>12</v>
      </c>
      <c r="AC721" s="866">
        <v>1.84</v>
      </c>
      <c r="AD721" s="866">
        <v>1.08</v>
      </c>
      <c r="AE721" s="866">
        <v>0.62</v>
      </c>
      <c r="AF721" s="866">
        <v>1.23</v>
      </c>
      <c r="AG721" s="866">
        <v>12.5</v>
      </c>
      <c r="AH721" s="866">
        <v>15.5</v>
      </c>
      <c r="AI721" s="866">
        <v>7.55</v>
      </c>
      <c r="AJ721" s="866">
        <v>28.599999999999998</v>
      </c>
      <c r="AK721" s="866">
        <v>9.11</v>
      </c>
      <c r="AL721" s="879">
        <v>627.86</v>
      </c>
      <c r="AM721" s="873">
        <v>41.4</v>
      </c>
      <c r="AN721" s="866">
        <v>0.77</v>
      </c>
      <c r="AO721" s="740">
        <f>IF(U721="n/a","n/a",IF(AA721&lt;0,"n/a",IF(AA721="n/a","n/a",J721+U721-AA721)))</f>
        <v>60.803435958143247</v>
      </c>
      <c r="AP721" s="741">
        <f>IF(U721="n/a","n/a",J721+U721)</f>
        <v>70.65126204509977</v>
      </c>
      <c r="AQ721" s="889">
        <f>IF(OR(AC721&lt;0.01,AF721="n/a"),"n/a",(I721/SQRT(22.5*AC721*(I721/AF721))-1)*100)</f>
        <v>-26.627810030846387</v>
      </c>
      <c r="AR721" s="651">
        <f>INDEX(Historical!$C$7:$C$1256,MATCH(B721,Historical!$B$7:$B$1278,0))*IF(AH721="n/a",1.03,IF(AH721&lt;0,1.01,IF(AH721&gt;10,1.1,(1+AH721/100))))</f>
        <v>1.9805500000000003</v>
      </c>
      <c r="AS721" s="887">
        <f>IF($AI721="n/a",1.03*AR721,IF($AI721&lt;0,1.01*AR721,IF($AI721&gt;10,1.1*AR721,(1+$AI721/100)*AR721)))</f>
        <v>2.130081525</v>
      </c>
      <c r="AT721" s="887">
        <f>IF($AK721="n/a",1.03*AS721,IF($AK721&lt;0,1.01*AS721,IF($AK721&gt;10,1.1*AS721,(1+$AK721/100)*AS721)))</f>
        <v>2.3241319519274999</v>
      </c>
      <c r="AU721" s="887">
        <f>IF($AK721="n/a",1.03*AT721,IF($AK721&lt;0,1.01*AT721,IF($AK721&gt;10,1.1*AT721,(1+$AK721/100)*AT721)))</f>
        <v>2.5358603727480951</v>
      </c>
      <c r="AV721" s="887">
        <f>IF($AK721="n/a",1.03*AU721,IF($AK721&lt;0,1.01*AU721,IF($AK721&gt;10,1.1*AU721,(1+$AK721/100)*AU721)))</f>
        <v>2.7668772527054464</v>
      </c>
      <c r="AW721" s="651">
        <f>SUM(AR721:AV721)</f>
        <v>11.737501102381042</v>
      </c>
      <c r="AX721" s="748">
        <f>AW721/I721*100</f>
        <v>64.776496150005741</v>
      </c>
      <c r="AY721" s="935">
        <v>1.0900000000000001</v>
      </c>
      <c r="AZ721" s="873">
        <v>75.75</v>
      </c>
      <c r="BA721" s="873">
        <v>-31.569999999999997</v>
      </c>
      <c r="BB721" s="873">
        <v>-8.67</v>
      </c>
      <c r="BC721" s="873">
        <v>-6.34</v>
      </c>
      <c r="BD721" s="908"/>
      <c r="BE721" s="624">
        <v>2014</v>
      </c>
      <c r="BF721" s="899">
        <f>IF(BE721&gt;2008,0,IF(BE721&gt;2001,1,IF(BE721&gt;1990,2,IF(BE721&gt;1980,3,IF(BE721&gt;1973,4,IF(BE721&gt;1970,5,IF(BE721&gt;1960,6,IF(BE721&gt;1958,7,IF(BE721&gt;1953,8,9)))))))))</f>
        <v>0</v>
      </c>
      <c r="BG721" s="883">
        <v>4.7</v>
      </c>
    </row>
    <row r="722" spans="1:59" s="864" customFormat="1" x14ac:dyDescent="0.2">
      <c r="A722" s="882" t="s">
        <v>1806</v>
      </c>
      <c r="B722" s="604" t="s">
        <v>1807</v>
      </c>
      <c r="C722" s="933" t="s">
        <v>108</v>
      </c>
      <c r="D722" s="933" t="s">
        <v>118</v>
      </c>
      <c r="E722" s="733">
        <v>9</v>
      </c>
      <c r="F722" s="1158">
        <v>474</v>
      </c>
      <c r="G722" s="1135" t="s">
        <v>106</v>
      </c>
      <c r="H722" s="1135" t="s">
        <v>106</v>
      </c>
      <c r="I722" s="875">
        <v>182.48</v>
      </c>
      <c r="J722" s="651">
        <f>(M722/I722)*100</f>
        <v>1.4905743095133717</v>
      </c>
      <c r="K722" s="878">
        <v>0.68</v>
      </c>
      <c r="L722" s="888">
        <v>4</v>
      </c>
      <c r="M722" s="642">
        <f>K722*L722</f>
        <v>2.72</v>
      </c>
      <c r="N722" s="871" t="s">
        <v>218</v>
      </c>
      <c r="O722" s="734">
        <v>0.65</v>
      </c>
      <c r="P722" s="862">
        <v>43920</v>
      </c>
      <c r="Q722" s="862">
        <v>43936</v>
      </c>
      <c r="R722" s="642">
        <f>(K722-O722)/O722*100</f>
        <v>4.6153846153846194</v>
      </c>
      <c r="S722" s="701">
        <f>IF(INDEX(Historical!$D$7:$D$1254,MATCH(B722,Historical!$B$7:$B$1278,0))=0,"n/a",(INDEX(Historical!$C$7:$C$1256,MATCH(B722,Historical!$B$7:$B$1278,0))/INDEX(Historical!$D$7:$D$1254,MATCH(B722,Historical!$B$7:$B$1278,0))-1)*100)</f>
        <v>9.4420600858368999</v>
      </c>
      <c r="T722" s="701">
        <f>IF(INDEX(Historical!$F$7:$F$1247,MATCH(B722,Historical!$B$7:$B$1278,0))=0,"n/a",((INDEX(Historical!$C$7:$C$1256,MATCH(B722,Historical!$B$7:$B$1278,0))/INDEX(Historical!$F$7:$F$1247,MATCH(B722,Historical!$B$7:$B$1278,0)))^(1/3)-1)*100)</f>
        <v>13.370669304847693</v>
      </c>
      <c r="U722" s="701">
        <f>IF(INDEX(Historical!$H$7:$H$1247,MATCH(B722,Historical!$B$7:$B$1278,0))=0,"n/a",((INDEX(Historical!$C$7:$C$1256,MATCH(B722,Historical!$B$7:$B$1278,0))/INDEX(Historical!$H$7:$H$1247,MATCH(B722,Historical!$B$7:$B$1278,0)))^(1/5)-1)*100)</f>
        <v>16.662595574016503</v>
      </c>
      <c r="V722" s="701">
        <f>IF(INDEX(Historical!$O$7:$O$1247,MATCH(B722,Historical!$B$7:$B$1278,0))=0,"n/a",((INDEX(Historical!$C$7:$C$1256,MATCH(B722,Historical!$B$7:$B$1278,0))/INDEX(Historical!$O$7:$O$1247,MATCH(B722,Historical!$B$7:$B$1278,0)))^(1/10)-1)*100)</f>
        <v>9.3832150176213158</v>
      </c>
      <c r="W722" s="702">
        <f>IF(OR(U722&lt;=0,U722="n/a",V722&lt;=0,V722="n/a"),"n/a",U722/V722)</f>
        <v>1.7757874611979787</v>
      </c>
      <c r="X722" s="703">
        <f>IF(OR(AJ722&lt;=0,AJ722="n/a",U722&lt;=0,U722="n/a"),"n/a",U722/AJ722)</f>
        <v>1.9152408705766097</v>
      </c>
      <c r="Y722" s="877" t="s">
        <v>803</v>
      </c>
      <c r="Z722" s="651">
        <f>IF(OR(AC722&lt;0.01,AC722="n/a"),"n/a",M722/AC722*100)</f>
        <v>33.580246913580254</v>
      </c>
      <c r="AA722" s="887">
        <f>IF(OR(AC722&lt;0.01,AC722="n/a"),"n/a",I722/AC722)</f>
        <v>22.528395061728396</v>
      </c>
      <c r="AB722" s="888">
        <v>12</v>
      </c>
      <c r="AC722" s="866">
        <v>8.1</v>
      </c>
      <c r="AD722" s="866">
        <v>4.6500000000000004</v>
      </c>
      <c r="AE722" s="866">
        <v>2.54</v>
      </c>
      <c r="AF722" s="866">
        <v>2.2799999999999998</v>
      </c>
      <c r="AG722" s="866">
        <v>10</v>
      </c>
      <c r="AH722" s="866">
        <v>52.5</v>
      </c>
      <c r="AI722" s="866">
        <v>6.15</v>
      </c>
      <c r="AJ722" s="866">
        <v>8.6999999999999993</v>
      </c>
      <c r="AK722" s="866">
        <v>4.8500000000000005</v>
      </c>
      <c r="AL722" s="879">
        <v>23490</v>
      </c>
      <c r="AM722" s="873">
        <v>0.3</v>
      </c>
      <c r="AN722" s="866">
        <v>0.54</v>
      </c>
      <c r="AO722" s="740">
        <f>IF(U722="n/a","n/a",IF(AA722&lt;0,"n/a",IF(AA722="n/a","n/a",J722+U722-AA722)))</f>
        <v>-4.375225178198523</v>
      </c>
      <c r="AP722" s="741">
        <f>IF(U722="n/a","n/a",J722+U722)</f>
        <v>18.153169883529873</v>
      </c>
      <c r="AQ722" s="889">
        <f>IF(OR(AC722&lt;0.01,AF722="n/a"),"n/a",(I722/SQRT(22.5*AC722*(I722/AF722))-1)*100)</f>
        <v>51.091937781442986</v>
      </c>
      <c r="AR722" s="651">
        <f>INDEX(Historical!$C$7:$C$1256,MATCH(B722,Historical!$B$7:$B$1278,0))*IF(AH722="n/a",1.03,IF(AH722&lt;0,1.01,IF(AH722&gt;10,1.1,(1+AH722/100))))</f>
        <v>2.8050000000000002</v>
      </c>
      <c r="AS722" s="887">
        <f>IF($AI722="n/a",1.03*AR722,IF($AI722&lt;0,1.01*AR722,IF($AI722&gt;10,1.1*AR722,(1+$AI722/100)*AR722)))</f>
        <v>2.9775075000000006</v>
      </c>
      <c r="AT722" s="887">
        <f>IF($AK722="n/a",1.03*AS722,IF($AK722&lt;0,1.01*AS722,IF($AK722&gt;10,1.1*AS722,(1+$AK722/100)*AS722)))</f>
        <v>3.1219166137500007</v>
      </c>
      <c r="AU722" s="887">
        <f>IF($AK722="n/a",1.03*AT722,IF($AK722&lt;0,1.01*AT722,IF($AK722&gt;10,1.1*AT722,(1+$AK722/100)*AT722)))</f>
        <v>3.2733295695168758</v>
      </c>
      <c r="AV722" s="887">
        <f>IF($AK722="n/a",1.03*AU722,IF($AK722&lt;0,1.01*AU722,IF($AK722&gt;10,1.1*AU722,(1+$AK722/100)*AU722)))</f>
        <v>3.4320860536384443</v>
      </c>
      <c r="AW722" s="651">
        <f>SUM(AR722:AV722)</f>
        <v>15.609839736905323</v>
      </c>
      <c r="AX722" s="748">
        <f>AW722/I722*100</f>
        <v>8.5542742968573666</v>
      </c>
      <c r="AY722" s="935">
        <v>0.7</v>
      </c>
      <c r="AZ722" s="873">
        <v>27.310000000000002</v>
      </c>
      <c r="BA722" s="873">
        <v>-17.419999999999998</v>
      </c>
      <c r="BB722" s="873">
        <v>-11.61</v>
      </c>
      <c r="BC722" s="873">
        <v>-7.9699999999999989</v>
      </c>
      <c r="BD722" s="908"/>
      <c r="BE722" s="624">
        <v>2012</v>
      </c>
      <c r="BF722" s="899">
        <f>IF(BE722&gt;2008,0,IF(BE722&gt;2001,1,IF(BE722&gt;1990,2,IF(BE722&gt;1980,3,IF(BE722&gt;1973,4,IF(BE722&gt;1970,5,IF(BE722&gt;1960,6,IF(BE722&gt;1958,7,IF(BE722&gt;1953,8,9)))))))))</f>
        <v>0</v>
      </c>
      <c r="BG722" s="883">
        <v>2.8000000000000003</v>
      </c>
    </row>
    <row r="723" spans="1:59" s="864" customFormat="1" ht="12.75" customHeight="1" x14ac:dyDescent="0.2">
      <c r="A723" s="872" t="s">
        <v>762</v>
      </c>
      <c r="B723" s="604" t="s">
        <v>849</v>
      </c>
      <c r="C723" s="933" t="s">
        <v>112</v>
      </c>
      <c r="D723" s="933" t="s">
        <v>4325</v>
      </c>
      <c r="E723" s="733">
        <v>17</v>
      </c>
      <c r="F723" s="1158">
        <v>212</v>
      </c>
      <c r="G723" s="1158" t="s">
        <v>37</v>
      </c>
      <c r="H723" s="1158" t="s">
        <v>115</v>
      </c>
      <c r="I723" s="875">
        <v>107.91</v>
      </c>
      <c r="J723" s="651">
        <f>(M723/I723)*100</f>
        <v>2.0202020202020203</v>
      </c>
      <c r="K723" s="878">
        <v>0.54500000000000004</v>
      </c>
      <c r="L723" s="888">
        <v>4</v>
      </c>
      <c r="M723" s="642">
        <f>K723*L723</f>
        <v>2.1800000000000002</v>
      </c>
      <c r="N723" s="871" t="s">
        <v>3951</v>
      </c>
      <c r="O723" s="734">
        <v>0.51249999999999996</v>
      </c>
      <c r="P723" s="862">
        <v>43895</v>
      </c>
      <c r="Q723" s="862">
        <v>43910</v>
      </c>
      <c r="R723" s="642">
        <f>(K723-O723)/O723*100</f>
        <v>6.3414634146341626</v>
      </c>
      <c r="S723" s="701">
        <f>IF(INDEX(Historical!$D$7:$D$1254,MATCH(B723,Historical!$B$7:$B$1278,0))=0,"n/a",(INDEX(Historical!$C$7:$C$1256,MATCH(B723,Historical!$B$7:$B$1278,0))/INDEX(Historical!$D$7:$D$1254,MATCH(B723,Historical!$B$7:$B$1278,0))-1)*100)</f>
        <v>10.215053763440851</v>
      </c>
      <c r="T723" s="701">
        <f>IF(INDEX(Historical!$F$7:$F$1247,MATCH(B723,Historical!$B$7:$B$1278,0))=0,"n/a",((INDEX(Historical!$C$7:$C$1256,MATCH(B723,Historical!$B$7:$B$1278,0))/INDEX(Historical!$F$7:$F$1247,MATCH(B723,Historical!$B$7:$B$1278,0)))^(1/3)-1)*100)</f>
        <v>7.7217345015941907</v>
      </c>
      <c r="U723" s="701">
        <f>IF(INDEX(Historical!$H$7:$H$1247,MATCH(B723,Historical!$B$7:$B$1278,0))=0,"n/a",((INDEX(Historical!$C$7:$C$1256,MATCH(B723,Historical!$B$7:$B$1278,0))/INDEX(Historical!$H$7:$H$1247,MATCH(B723,Historical!$B$7:$B$1278,0)))^(1/5)-1)*100)</f>
        <v>6.446777983653984</v>
      </c>
      <c r="V723" s="701">
        <f>IF(INDEX(Historical!$O$7:$O$1247,MATCH(B723,Historical!$B$7:$B$1278,0))=0,"n/a",((INDEX(Historical!$C$7:$C$1256,MATCH(B723,Historical!$B$7:$B$1278,0))/INDEX(Historical!$O$7:$O$1247,MATCH(B723,Historical!$B$7:$B$1278,0)))^(1/10)-1)*100)</f>
        <v>5.8594387700312556</v>
      </c>
      <c r="W723" s="702">
        <f>IF(OR(U723&lt;=0,U723="n/a",V723&lt;=0,V723="n/a"),"n/a",U723/V723)</f>
        <v>1.1002381348580241</v>
      </c>
      <c r="X723" s="703">
        <f>IF(OR(AJ723&lt;=0,AJ723="n/a",U723&lt;=0,U723="n/a"),"n/a",U723/AJ723)</f>
        <v>0.9209682833791405</v>
      </c>
      <c r="Y723" s="671" t="s">
        <v>3978</v>
      </c>
      <c r="Z723" s="651">
        <f>IF(OR(AC723&lt;0.01,AC723="n/a"),"n/a",M723/AC723*100)</f>
        <v>57.671957671957671</v>
      </c>
      <c r="AA723" s="887">
        <f>IF(OR(AC723&lt;0.01,AC723="n/a"),"n/a",I723/AC723)</f>
        <v>28.547619047619047</v>
      </c>
      <c r="AB723" s="888">
        <v>12</v>
      </c>
      <c r="AC723" s="866">
        <v>3.78</v>
      </c>
      <c r="AD723" s="866" t="s">
        <v>136</v>
      </c>
      <c r="AE723" s="866">
        <v>2.99</v>
      </c>
      <c r="AF723" s="866">
        <v>6.61</v>
      </c>
      <c r="AG723" s="866">
        <v>23.400000000000002</v>
      </c>
      <c r="AH723" s="866">
        <v>-11.700000000000001</v>
      </c>
      <c r="AI723" s="866">
        <v>13.88</v>
      </c>
      <c r="AJ723" s="866">
        <v>7.0000000000000009</v>
      </c>
      <c r="AK723" s="866">
        <v>-1.26</v>
      </c>
      <c r="AL723" s="879">
        <v>45220</v>
      </c>
      <c r="AM723" s="873">
        <v>0.16</v>
      </c>
      <c r="AN723" s="866">
        <v>1.86</v>
      </c>
      <c r="AO723" s="740">
        <f>IF(U723="n/a","n/a",IF(AA723&lt;0,"n/a",IF(AA723="n/a","n/a",J723+U723-AA723)))</f>
        <v>-20.080639043763043</v>
      </c>
      <c r="AP723" s="741">
        <f>IF(U723="n/a","n/a",J723+U723)</f>
        <v>8.4669800038560048</v>
      </c>
      <c r="AQ723" s="889">
        <f>IF(OR(AC723&lt;0.01,AF723="n/a"),"n/a",(I723/SQRT(22.5*AC723*(I723/AF723))-1)*100)</f>
        <v>189.59723901750314</v>
      </c>
      <c r="AR723" s="651">
        <f>INDEX(Historical!$C$7:$C$1256,MATCH(B723,Historical!$B$7:$B$1278,0))*IF(AH723="n/a",1.03,IF(AH723&lt;0,1.01,IF(AH723&gt;10,1.1,(1+AH723/100))))</f>
        <v>2.0705</v>
      </c>
      <c r="AS723" s="887">
        <f>IF($AI723="n/a",1.03*AR723,IF($AI723&lt;0,1.01*AR723,IF($AI723&gt;10,1.1*AR723,(1+$AI723/100)*AR723)))</f>
        <v>2.2775500000000002</v>
      </c>
      <c r="AT723" s="887">
        <f>IF($AK723="n/a",1.03*AS723,IF($AK723&lt;0,1.01*AS723,IF($AK723&gt;10,1.1*AS723,(1+$AK723/100)*AS723)))</f>
        <v>2.3003255</v>
      </c>
      <c r="AU723" s="887">
        <f>IF($AK723="n/a",1.03*AT723,IF($AK723&lt;0,1.01*AT723,IF($AK723&gt;10,1.1*AT723,(1+$AK723/100)*AT723)))</f>
        <v>2.3233287549999999</v>
      </c>
      <c r="AV723" s="887">
        <f>IF($AK723="n/a",1.03*AU723,IF($AK723&lt;0,1.01*AU723,IF($AK723&gt;10,1.1*AU723,(1+$AK723/100)*AU723)))</f>
        <v>2.34656204255</v>
      </c>
      <c r="AW723" s="651">
        <f>SUM(AR723:AV723)</f>
        <v>11.31826629755</v>
      </c>
      <c r="AX723" s="748">
        <f>AW723/I723*100</f>
        <v>10.488616715364655</v>
      </c>
      <c r="AY723" s="935">
        <v>0.72</v>
      </c>
      <c r="AZ723" s="873">
        <v>26.450000000000003</v>
      </c>
      <c r="BA723" s="873">
        <v>-14.89</v>
      </c>
      <c r="BB723" s="873">
        <v>-4.9799999999999995</v>
      </c>
      <c r="BC723" s="873">
        <v>-0.86999999999999988</v>
      </c>
      <c r="BD723" s="908"/>
      <c r="BE723" s="624">
        <v>2004</v>
      </c>
      <c r="BF723" s="899">
        <f>IF(BE723&gt;2008,0,IF(BE723&gt;2001,1,IF(BE723&gt;1990,2,IF(BE723&gt;1980,3,IF(BE723&gt;1973,4,IF(BE723&gt;1970,5,IF(BE723&gt;1960,6,IF(BE723&gt;1958,7,IF(BE723&gt;1953,8,9)))))))))</f>
        <v>1</v>
      </c>
      <c r="BG723" s="883">
        <v>5.8999999999999995</v>
      </c>
    </row>
    <row r="724" spans="1:59" s="864" customFormat="1" ht="12.75" customHeight="1" x14ac:dyDescent="0.2">
      <c r="A724" s="864" t="s">
        <v>1803</v>
      </c>
      <c r="B724" s="604" t="s">
        <v>1804</v>
      </c>
      <c r="C724" s="933" t="s">
        <v>108</v>
      </c>
      <c r="D724" s="933" t="s">
        <v>4341</v>
      </c>
      <c r="E724" s="733">
        <v>10</v>
      </c>
      <c r="F724" s="1158">
        <v>401</v>
      </c>
      <c r="G724" s="1126" t="s">
        <v>106</v>
      </c>
      <c r="H724" s="1126" t="s">
        <v>106</v>
      </c>
      <c r="I724" s="875">
        <v>34.5</v>
      </c>
      <c r="J724" s="651">
        <f>(M724/I724)*100</f>
        <v>1.2173913043478262</v>
      </c>
      <c r="K724" s="878">
        <v>0.42</v>
      </c>
      <c r="L724" s="888">
        <v>1</v>
      </c>
      <c r="M724" s="642">
        <f>K724*L724</f>
        <v>0.42</v>
      </c>
      <c r="N724" s="871" t="s">
        <v>1805</v>
      </c>
      <c r="O724" s="734">
        <v>0.4</v>
      </c>
      <c r="P724" s="862">
        <v>44043</v>
      </c>
      <c r="Q724" s="862">
        <v>44053</v>
      </c>
      <c r="R724" s="642">
        <f>(K724-O724)/O724*100</f>
        <v>4.9999999999999902</v>
      </c>
      <c r="S724" s="701">
        <f>IF(INDEX(Historical!$D$7:$D$1254,MATCH(B724,Historical!$B$7:$B$1278,0))=0,"n/a",(INDEX(Historical!$C$7:$C$1256,MATCH(B724,Historical!$B$7:$B$1278,0))/INDEX(Historical!$D$7:$D$1254,MATCH(B724,Historical!$B$7:$B$1278,0))-1)*100)</f>
        <v>25</v>
      </c>
      <c r="T724" s="701">
        <f>IF(INDEX(Historical!$F$7:$F$1247,MATCH(B724,Historical!$B$7:$B$1278,0))=0,"n/a",((INDEX(Historical!$C$7:$C$1256,MATCH(B724,Historical!$B$7:$B$1278,0))/INDEX(Historical!$F$7:$F$1247,MATCH(B724,Historical!$B$7:$B$1278,0)))^(1/3)-1)*100)</f>
        <v>12.624788044360603</v>
      </c>
      <c r="U724" s="701">
        <f>IF(INDEX(Historical!$H$7:$H$1247,MATCH(B724,Historical!$B$7:$B$1278,0))=0,"n/a",((INDEX(Historical!$C$7:$C$1256,MATCH(B724,Historical!$B$7:$B$1278,0))/INDEX(Historical!$H$7:$H$1247,MATCH(B724,Historical!$B$7:$B$1278,0)))^(1/5)-1)*100)</f>
        <v>8.9976987048345336</v>
      </c>
      <c r="V724" s="701" t="str">
        <f>IF(INDEX(Historical!$O$7:$O$1247,MATCH(B724,Historical!$B$7:$B$1278,0))=0,"n/a",((INDEX(Historical!$C$7:$C$1256,MATCH(B724,Historical!$B$7:$B$1278,0))/INDEX(Historical!$O$7:$O$1247,MATCH(B724,Historical!$B$7:$B$1278,0)))^(1/10)-1)*100)</f>
        <v>n/a</v>
      </c>
      <c r="W724" s="702" t="str">
        <f>IF(OR(U724&lt;=0,U724="n/a",V724&lt;=0,V724="n/a"),"n/a",U724/V724)</f>
        <v>n/a</v>
      </c>
      <c r="X724" s="703" t="str">
        <f>IF(OR(AJ724&lt;=0,AJ724="n/a",U724&lt;=0,U724="n/a"),"n/a",U724/AJ724)</f>
        <v>n/a</v>
      </c>
      <c r="Y724" s="877"/>
      <c r="Z724" s="651" t="str">
        <f>IF(OR(AC724&lt;0.01,AC724="n/a"),"n/a",M724/AC724*100)</f>
        <v>n/a</v>
      </c>
      <c r="AA724" s="887" t="str">
        <f>IF(OR(AC724&lt;0.01,AC724="n/a"),"n/a",I724/AC724)</f>
        <v>n/a</v>
      </c>
      <c r="AB724" s="888">
        <v>12</v>
      </c>
      <c r="AC724" s="866" t="s">
        <v>136</v>
      </c>
      <c r="AD724" s="866" t="s">
        <v>136</v>
      </c>
      <c r="AE724" s="866" t="s">
        <v>136</v>
      </c>
      <c r="AF724" s="866" t="s">
        <v>136</v>
      </c>
      <c r="AG724" s="866" t="s">
        <v>136</v>
      </c>
      <c r="AH724" s="866" t="s">
        <v>136</v>
      </c>
      <c r="AI724" s="866" t="s">
        <v>136</v>
      </c>
      <c r="AJ724" s="866" t="s">
        <v>136</v>
      </c>
      <c r="AK724" s="866" t="s">
        <v>136</v>
      </c>
      <c r="AL724" s="879" t="s">
        <v>136</v>
      </c>
      <c r="AM724" s="873" t="s">
        <v>136</v>
      </c>
      <c r="AN724" s="866" t="s">
        <v>136</v>
      </c>
      <c r="AO724" s="740" t="str">
        <f>IF(U724="n/a","n/a",IF(AA724&lt;0,"n/a",IF(AA724="n/a","n/a",J724+U724-AA724)))</f>
        <v>n/a</v>
      </c>
      <c r="AP724" s="741">
        <f>IF(U724="n/a","n/a",J724+U724)</f>
        <v>10.21509000918236</v>
      </c>
      <c r="AQ724" s="889" t="str">
        <f>IF(OR(AC724&lt;0.01,AF724="n/a"),"n/a",(I724/SQRT(22.5*AC724*(I724/AF724))-1)*100)</f>
        <v>n/a</v>
      </c>
      <c r="AR724" s="651">
        <f>INDEX(Historical!$C$7:$C$1256,MATCH(B724,Historical!$B$7:$B$1278,0))*IF(AH724="n/a",1.03,IF(AH724&lt;0,1.01,IF(AH724&gt;10,1.1,(1+AH724/100))))</f>
        <v>0.41200000000000003</v>
      </c>
      <c r="AS724" s="887">
        <f>IF($AI724="n/a",1.03*AR724,IF($AI724&lt;0,1.01*AR724,IF($AI724&gt;10,1.1*AR724,(1+$AI724/100)*AR724)))</f>
        <v>0.42436000000000007</v>
      </c>
      <c r="AT724" s="887">
        <f>IF($AK724="n/a",1.03*AS724,IF($AK724&lt;0,1.01*AS724,IF($AK724&gt;10,1.1*AS724,(1+$AK724/100)*AS724)))</f>
        <v>0.43709080000000006</v>
      </c>
      <c r="AU724" s="887">
        <f>IF($AK724="n/a",1.03*AT724,IF($AK724&lt;0,1.01*AT724,IF($AK724&gt;10,1.1*AT724,(1+$AK724/100)*AT724)))</f>
        <v>0.45020352400000008</v>
      </c>
      <c r="AV724" s="887">
        <f>IF($AK724="n/a",1.03*AU724,IF($AK724&lt;0,1.01*AU724,IF($AK724&gt;10,1.1*AU724,(1+$AK724/100)*AU724)))</f>
        <v>0.46370962972000007</v>
      </c>
      <c r="AW724" s="651">
        <f>SUM(AR724:AV724)</f>
        <v>2.1873639537200003</v>
      </c>
      <c r="AX724" s="748">
        <f>AW724/I724*100</f>
        <v>6.340185373101451</v>
      </c>
      <c r="AY724" s="935" t="s">
        <v>136</v>
      </c>
      <c r="AZ724" s="873" t="s">
        <v>136</v>
      </c>
      <c r="BA724" s="873" t="s">
        <v>136</v>
      </c>
      <c r="BB724" s="873" t="s">
        <v>136</v>
      </c>
      <c r="BC724" s="873" t="s">
        <v>136</v>
      </c>
      <c r="BD724" s="908" t="s">
        <v>4268</v>
      </c>
      <c r="BE724" s="624">
        <v>2011</v>
      </c>
      <c r="BF724" s="899">
        <f>IF(BE724&gt;2008,0,IF(BE724&gt;2001,1,IF(BE724&gt;1990,2,IF(BE724&gt;1980,3,IF(BE724&gt;1973,4,IF(BE724&gt;1970,5,IF(BE724&gt;1960,6,IF(BE724&gt;1958,7,IF(BE724&gt;1953,8,9)))))))))</f>
        <v>0</v>
      </c>
      <c r="BG724" s="883" t="s">
        <v>136</v>
      </c>
    </row>
    <row r="725" spans="1:59" s="864" customFormat="1" ht="12.75" customHeight="1" x14ac:dyDescent="0.2">
      <c r="A725" s="704" t="s">
        <v>3787</v>
      </c>
      <c r="B725" s="1007" t="s">
        <v>3788</v>
      </c>
      <c r="C725" s="933" t="s">
        <v>112</v>
      </c>
      <c r="D725" s="933" t="s">
        <v>1221</v>
      </c>
      <c r="E725" s="733">
        <v>6</v>
      </c>
      <c r="F725" s="1158">
        <v>658</v>
      </c>
      <c r="G725" s="1118" t="s">
        <v>106</v>
      </c>
      <c r="H725" s="1118" t="s">
        <v>106</v>
      </c>
      <c r="I725" s="884">
        <v>63.43</v>
      </c>
      <c r="J725" s="651">
        <f>(M725/I725)*100</f>
        <v>0.56755478480214405</v>
      </c>
      <c r="K725" s="864">
        <v>0.09</v>
      </c>
      <c r="L725" s="1182">
        <v>4</v>
      </c>
      <c r="M725" s="642">
        <f>K725*L725</f>
        <v>0.36</v>
      </c>
      <c r="N725" s="1182" t="s">
        <v>516</v>
      </c>
      <c r="O725" s="604">
        <v>0.08</v>
      </c>
      <c r="P725" s="939">
        <v>43616</v>
      </c>
      <c r="Q725" s="939">
        <v>43630</v>
      </c>
      <c r="R725" s="642">
        <f>(K725-O725)/O725*100</f>
        <v>12.499999999999993</v>
      </c>
      <c r="S725" s="701">
        <f>IF(INDEX(Historical!$D$7:$D$1254,MATCH(B725,Historical!$B$7:$B$1278,0))=0,"n/a",(INDEX(Historical!$C$7:$C$1256,MATCH(B725,Historical!$B$7:$B$1278,0))/INDEX(Historical!$D$7:$D$1254,MATCH(B725,Historical!$B$7:$B$1278,0))-1)*100)</f>
        <v>12.903225806451601</v>
      </c>
      <c r="T725" s="701">
        <f>IF(INDEX(Historical!$F$7:$F$1247,MATCH(B725,Historical!$B$7:$B$1278,0))=0,"n/a",((INDEX(Historical!$C$7:$C$1256,MATCH(B725,Historical!$B$7:$B$1278,0))/INDEX(Historical!$F$7:$F$1247,MATCH(B725,Historical!$B$7:$B$1278,0)))^(1/3)-1)*100)</f>
        <v>16.738772165039471</v>
      </c>
      <c r="U725" s="701">
        <f>IF(INDEX(Historical!$H$7:$H$1247,MATCH(B725,Historical!$B$7:$B$1278,0))=0,"n/a",((INDEX(Historical!$C$7:$C$1256,MATCH(B725,Historical!$B$7:$B$1278,0))/INDEX(Historical!$H$7:$H$1247,MATCH(B725,Historical!$B$7:$B$1278,0)))^(1/5)-1)*100)</f>
        <v>54.31267884159363</v>
      </c>
      <c r="V725" s="701" t="str">
        <f>IF(INDEX(Historical!$O$7:$O$1247,MATCH(B725,Historical!$B$7:$B$1278,0))=0,"n/a",((INDEX(Historical!$C$7:$C$1256,MATCH(B725,Historical!$B$7:$B$1278,0))/INDEX(Historical!$O$7:$O$1247,MATCH(B725,Historical!$B$7:$B$1278,0)))^(1/10)-1)*100)</f>
        <v>n/a</v>
      </c>
      <c r="W725" s="702" t="str">
        <f>IF(OR(U725&lt;=0,U725="n/a",V725&lt;=0,V725="n/a"),"n/a",U725/V725)</f>
        <v>n/a</v>
      </c>
      <c r="X725" s="703" t="str">
        <f>IF(OR(AJ725&lt;=0,AJ725="n/a",U725&lt;=0,U725="n/a"),"n/a",U725/AJ725)</f>
        <v>n/a</v>
      </c>
      <c r="Y725" s="652"/>
      <c r="Z725" s="651">
        <f>IF(OR(AC725&lt;0.01,AC725="n/a"),"n/a",M725/AC725*100)</f>
        <v>22.641509433962263</v>
      </c>
      <c r="AA725" s="887">
        <f>IF(OR(AC725&lt;0.01,AC725="n/a"),"n/a",I725/AC725)</f>
        <v>39.893081761006286</v>
      </c>
      <c r="AB725" s="888">
        <v>3</v>
      </c>
      <c r="AC725" s="883">
        <v>1.59</v>
      </c>
      <c r="AD725" s="883">
        <v>2.1</v>
      </c>
      <c r="AE725" s="866">
        <v>2.48</v>
      </c>
      <c r="AF725" s="866">
        <v>7.55</v>
      </c>
      <c r="AG725" s="866" t="s">
        <v>136</v>
      </c>
      <c r="AH725" s="866">
        <v>-363.3</v>
      </c>
      <c r="AI725" s="866">
        <v>15.379999999999999</v>
      </c>
      <c r="AJ725" s="681">
        <v>-2.2599999999999998</v>
      </c>
      <c r="AK725" s="681">
        <v>19</v>
      </c>
      <c r="AL725" s="883">
        <v>4390</v>
      </c>
      <c r="AM725" s="883">
        <v>1.0999999999999999</v>
      </c>
      <c r="AN725" s="883">
        <v>1.9</v>
      </c>
      <c r="AO725" s="740">
        <f>IF(U725="n/a","n/a",IF(AA725&lt;0,"n/a",IF(AA725="n/a","n/a",J725+U725-AA725)))</f>
        <v>14.987151865389485</v>
      </c>
      <c r="AP725" s="741">
        <f>IF(U725="n/a","n/a",J725+U725)</f>
        <v>54.880233626395771</v>
      </c>
      <c r="AQ725" s="889">
        <f>IF(OR(AC725&lt;0.01,AF725="n/a"),"n/a",(I725/SQRT(22.5*AC725*(I725/AF725))-1)*100)</f>
        <v>265.87354664060734</v>
      </c>
      <c r="AR725" s="651">
        <f>INDEX(Historical!$C$7:$C$1256,MATCH(B725,Historical!$B$7:$B$1278,0))*IF(AH725="n/a",1.03,IF(AH725&lt;0,1.01,IF(AH725&gt;10,1.1,(1+AH725/100))))</f>
        <v>0.35349999999999998</v>
      </c>
      <c r="AS725" s="887">
        <f>IF($AI725="n/a",1.03*AR725,IF($AI725&lt;0,1.01*AR725,IF($AI725&gt;10,1.1*AR725,(1+$AI725/100)*AR725)))</f>
        <v>0.38885000000000003</v>
      </c>
      <c r="AT725" s="887">
        <f>IF($AK725="n/a",1.03*AS725,IF($AK725&lt;0,1.01*AS725,IF($AK725&gt;10,1.1*AS725,(1+$AK725/100)*AS725)))</f>
        <v>0.42773500000000009</v>
      </c>
      <c r="AU725" s="887">
        <f>IF($AK725="n/a",1.03*AT725,IF($AK725&lt;0,1.01*AT725,IF($AK725&gt;10,1.1*AT725,(1+$AK725/100)*AT725)))</f>
        <v>0.47050850000000011</v>
      </c>
      <c r="AV725" s="887">
        <f>IF($AK725="n/a",1.03*AU725,IF($AK725&lt;0,1.01*AU725,IF($AK725&gt;10,1.1*AU725,(1+$AK725/100)*AU725)))</f>
        <v>0.5175593500000002</v>
      </c>
      <c r="AW725" s="651">
        <f>SUM(AR725:AV725)</f>
        <v>2.1581528500000005</v>
      </c>
      <c r="AX725" s="748">
        <f>AW725/I725*100</f>
        <v>3.4024166009774564</v>
      </c>
      <c r="AY725" s="729">
        <v>1.46</v>
      </c>
      <c r="AZ725" s="866">
        <v>186.62</v>
      </c>
      <c r="BA725" s="866">
        <v>-12.520000000000001</v>
      </c>
      <c r="BB725" s="866">
        <v>2.59</v>
      </c>
      <c r="BC725" s="866">
        <v>32.56</v>
      </c>
      <c r="BD725" s="908"/>
      <c r="BE725" s="624">
        <v>2014</v>
      </c>
      <c r="BF725" s="899">
        <f>IF(BE725&gt;2008,0,IF(BE725&gt;2001,1,IF(BE725&gt;1990,2,IF(BE725&gt;1980,3,IF(BE725&gt;1973,4,IF(BE725&gt;1970,5,IF(BE725&gt;1960,6,IF(BE725&gt;1958,7,IF(BE725&gt;1953,8,9)))))))))</f>
        <v>0</v>
      </c>
      <c r="BG725" s="883" t="s">
        <v>136</v>
      </c>
    </row>
    <row r="726" spans="1:59" s="864" customFormat="1" ht="12.75" customHeight="1" x14ac:dyDescent="0.2">
      <c r="A726" s="864" t="s">
        <v>4045</v>
      </c>
      <c r="B726" s="604" t="s">
        <v>382</v>
      </c>
      <c r="C726" s="933" t="s">
        <v>128</v>
      </c>
      <c r="D726" s="933" t="s">
        <v>4338</v>
      </c>
      <c r="E726" s="733">
        <v>47</v>
      </c>
      <c r="F726" s="1158">
        <v>47</v>
      </c>
      <c r="G726" s="1158" t="s">
        <v>37</v>
      </c>
      <c r="H726" s="1158" t="s">
        <v>115</v>
      </c>
      <c r="I726" s="866">
        <v>138.75</v>
      </c>
      <c r="J726" s="651">
        <f>(M726/I726)*100</f>
        <v>1.5567567567567568</v>
      </c>
      <c r="K726" s="878">
        <v>0.54</v>
      </c>
      <c r="L726" s="888">
        <v>4</v>
      </c>
      <c r="M726" s="642">
        <f>K726*L726</f>
        <v>2.16</v>
      </c>
      <c r="N726" s="871" t="s">
        <v>163</v>
      </c>
      <c r="O726" s="734">
        <v>0.53</v>
      </c>
      <c r="P726" s="862">
        <v>43909</v>
      </c>
      <c r="Q726" s="862">
        <v>43927</v>
      </c>
      <c r="R726" s="642">
        <f>(K726-O726)/O726*100</f>
        <v>1.8867924528301903</v>
      </c>
      <c r="S726" s="701">
        <f>IF(INDEX(Historical!$D$7:$D$1254,MATCH(B726,Historical!$B$7:$B$1278,0))=0,"n/a",(INDEX(Historical!$C$7:$C$1256,MATCH(B726,Historical!$B$7:$B$1278,0))/INDEX(Historical!$D$7:$D$1254,MATCH(B726,Historical!$B$7:$B$1278,0))-1)*100)</f>
        <v>1.9323671497584627</v>
      </c>
      <c r="T726" s="701">
        <f>IF(INDEX(Historical!$F$7:$F$1247,MATCH(B726,Historical!$B$7:$B$1278,0))=0,"n/a",((INDEX(Historical!$C$7:$C$1256,MATCH(B726,Historical!$B$7:$B$1278,0))/INDEX(Historical!$F$7:$F$1247,MATCH(B726,Historical!$B$7:$B$1278,0)))^(1/3)-1)*100)</f>
        <v>1.9709486512899943</v>
      </c>
      <c r="U726" s="701">
        <f>IF(INDEX(Historical!$H$7:$H$1247,MATCH(B726,Historical!$B$7:$B$1278,0))=0,"n/a",((INDEX(Historical!$C$7:$C$1256,MATCH(B726,Historical!$B$7:$B$1278,0))/INDEX(Historical!$H$7:$H$1247,MATCH(B726,Historical!$B$7:$B$1278,0)))^(1/5)-1)*100)</f>
        <v>2.0116606730253395</v>
      </c>
      <c r="V726" s="701">
        <f>IF(INDEX(Historical!$O$7:$O$1247,MATCH(B726,Historical!$B$7:$B$1278,0))=0,"n/a",((INDEX(Historical!$C$7:$C$1256,MATCH(B726,Historical!$B$7:$B$1278,0))/INDEX(Historical!$O$7:$O$1247,MATCH(B726,Historical!$B$7:$B$1278,0)))^(1/10)-1)*100)</f>
        <v>7.1773462536293131</v>
      </c>
      <c r="W726" s="702">
        <f>IF(OR(U726&lt;=0,U726="n/a",V726&lt;=0,V726="n/a"),"n/a",U726/V726)</f>
        <v>0.2802791731007987</v>
      </c>
      <c r="X726" s="703">
        <f>IF(OR(AJ726&lt;=0,AJ726="n/a",U726&lt;=0,U726="n/a"),"n/a",U726/AJ726)</f>
        <v>2.2351785255837107</v>
      </c>
      <c r="Y726" s="876"/>
      <c r="Z726" s="651">
        <f>IF(OR(AC726&lt;0.01,AC726="n/a"),"n/a",M726/AC726*100)</f>
        <v>34.449760765550238</v>
      </c>
      <c r="AA726" s="887">
        <f>IF(OR(AC726&lt;0.01,AC726="n/a"),"n/a",I726/AC726)</f>
        <v>22.129186602870814</v>
      </c>
      <c r="AB726" s="888">
        <v>1</v>
      </c>
      <c r="AC726" s="866">
        <v>6.27</v>
      </c>
      <c r="AD726" s="866">
        <v>3.45</v>
      </c>
      <c r="AE726" s="866">
        <v>0.72</v>
      </c>
      <c r="AF726" s="866">
        <v>5.22</v>
      </c>
      <c r="AG726" s="866">
        <v>24.7</v>
      </c>
      <c r="AH726" s="866">
        <v>114.9</v>
      </c>
      <c r="AI726" s="866">
        <v>5.26</v>
      </c>
      <c r="AJ726" s="866">
        <v>0.89999999999999991</v>
      </c>
      <c r="AK726" s="866">
        <v>6.41</v>
      </c>
      <c r="AL726" s="879">
        <v>392360</v>
      </c>
      <c r="AM726" s="873">
        <v>0.89999999999999991</v>
      </c>
      <c r="AN726" s="866">
        <v>0.69</v>
      </c>
      <c r="AO726" s="740">
        <f>IF(U726="n/a","n/a",IF(AA726&lt;0,"n/a",IF(AA726="n/a","n/a",J726+U726-AA726)))</f>
        <v>-18.560769173088715</v>
      </c>
      <c r="AP726" s="741">
        <f>IF(U726="n/a","n/a",J726+U726)</f>
        <v>3.5684174297820963</v>
      </c>
      <c r="AQ726" s="889">
        <f>IF(OR(AC726&lt;0.01,AF726="n/a"),"n/a",(I726/SQRT(22.5*AC726*(I726/AF726))-1)*100)</f>
        <v>126.58268450757726</v>
      </c>
      <c r="AR726" s="651">
        <f>INDEX(Historical!$C$7:$C$1256,MATCH(B726,Historical!$B$7:$B$1278,0))*IF(AH726="n/a",1.03,IF(AH726&lt;0,1.01,IF(AH726&gt;10,1.1,(1+AH726/100))))</f>
        <v>2.3210000000000002</v>
      </c>
      <c r="AS726" s="887">
        <f>IF($AI726="n/a",1.03*AR726,IF($AI726&lt;0,1.01*AR726,IF($AI726&gt;10,1.1*AR726,(1+$AI726/100)*AR726)))</f>
        <v>2.4430846000000002</v>
      </c>
      <c r="AT726" s="887">
        <f>IF($AK726="n/a",1.03*AS726,IF($AK726&lt;0,1.01*AS726,IF($AK726&gt;10,1.1*AS726,(1+$AK726/100)*AS726)))</f>
        <v>2.5996863228600002</v>
      </c>
      <c r="AU726" s="887">
        <f>IF($AK726="n/a",1.03*AT726,IF($AK726&lt;0,1.01*AT726,IF($AK726&gt;10,1.1*AT726,(1+$AK726/100)*AT726)))</f>
        <v>2.7663262161553264</v>
      </c>
      <c r="AV726" s="887">
        <f>IF($AK726="n/a",1.03*AU726,IF($AK726&lt;0,1.01*AU726,IF($AK726&gt;10,1.1*AU726,(1+$AK726/100)*AU726)))</f>
        <v>2.9436477266108829</v>
      </c>
      <c r="AW726" s="651">
        <f>SUM(AR726:AV726)</f>
        <v>13.07374486562621</v>
      </c>
      <c r="AX726" s="748">
        <f>AW726/I726*100</f>
        <v>9.422518822072945</v>
      </c>
      <c r="AY726" s="935">
        <v>0.39</v>
      </c>
      <c r="AZ726" s="873">
        <v>36.03</v>
      </c>
      <c r="BA726" s="873">
        <v>-8.3099999999999987</v>
      </c>
      <c r="BB726" s="873">
        <v>-0.69</v>
      </c>
      <c r="BC726" s="873">
        <v>9.7000000000000011</v>
      </c>
      <c r="BD726" s="908"/>
      <c r="BE726" s="624">
        <v>1974</v>
      </c>
      <c r="BF726" s="899">
        <f>IF(BE726&gt;2008,0,IF(BE726&gt;2001,1,IF(BE726&gt;1990,2,IF(BE726&gt;1980,3,IF(BE726&gt;1973,4,IF(BE726&gt;1970,5,IF(BE726&gt;1960,6,IF(BE726&gt;1958,7,IF(BE726&gt;1953,8,9)))))))))</f>
        <v>4</v>
      </c>
      <c r="BG726" s="883">
        <v>7.6</v>
      </c>
    </row>
    <row r="727" spans="1:59" s="864" customFormat="1" ht="12.75" customHeight="1" x14ac:dyDescent="0.2">
      <c r="A727" s="881" t="s">
        <v>1810</v>
      </c>
      <c r="B727" s="604" t="s">
        <v>1811</v>
      </c>
      <c r="C727" s="933" t="s">
        <v>123</v>
      </c>
      <c r="D727" s="933" t="s">
        <v>4358</v>
      </c>
      <c r="E727" s="733">
        <v>10</v>
      </c>
      <c r="F727" s="1158">
        <v>403</v>
      </c>
      <c r="G727" s="1127" t="s">
        <v>37</v>
      </c>
      <c r="H727" s="1127" t="s">
        <v>37</v>
      </c>
      <c r="I727" s="875">
        <v>49.21</v>
      </c>
      <c r="J727" s="651">
        <f>(M727/I727)*100</f>
        <v>2.03210729526519</v>
      </c>
      <c r="K727" s="878">
        <v>0.25</v>
      </c>
      <c r="L727" s="888">
        <v>4</v>
      </c>
      <c r="M727" s="642">
        <f>K727*L727</f>
        <v>1</v>
      </c>
      <c r="N727" s="871" t="s">
        <v>151</v>
      </c>
      <c r="O727" s="734">
        <v>0.24</v>
      </c>
      <c r="P727" s="862">
        <v>44088</v>
      </c>
      <c r="Q727" s="862">
        <v>44103</v>
      </c>
      <c r="R727" s="642">
        <f>(K727-O727)/O727*100</f>
        <v>4.1666666666666705</v>
      </c>
      <c r="S727" s="701">
        <f>IF(INDEX(Historical!$D$7:$D$1254,MATCH(B727,Historical!$B$7:$B$1278,0))=0,"n/a",(INDEX(Historical!$C$7:$C$1256,MATCH(B727,Historical!$B$7:$B$1278,0))/INDEX(Historical!$D$7:$D$1254,MATCH(B727,Historical!$B$7:$B$1278,0))-1)*100)</f>
        <v>2.2727272727272707</v>
      </c>
      <c r="T727" s="701">
        <f>IF(INDEX(Historical!$F$7:$F$1247,MATCH(B727,Historical!$B$7:$B$1278,0))=0,"n/a",((INDEX(Historical!$C$7:$C$1256,MATCH(B727,Historical!$B$7:$B$1278,0))/INDEX(Historical!$F$7:$F$1247,MATCH(B727,Historical!$B$7:$B$1278,0)))^(1/3)-1)*100)</f>
        <v>4.8856246288386806</v>
      </c>
      <c r="U727" s="701">
        <f>IF(INDEX(Historical!$H$7:$H$1247,MATCH(B727,Historical!$B$7:$B$1278,0))=0,"n/a",((INDEX(Historical!$C$7:$C$1256,MATCH(B727,Historical!$B$7:$B$1278,0))/INDEX(Historical!$H$7:$H$1247,MATCH(B727,Historical!$B$7:$B$1278,0)))^(1/5)-1)*100)</f>
        <v>6.3995312815083638</v>
      </c>
      <c r="V727" s="701">
        <f>IF(INDEX(Historical!$O$7:$O$1247,MATCH(B727,Historical!$B$7:$B$1278,0))=0,"n/a",((INDEX(Historical!$C$7:$C$1256,MATCH(B727,Historical!$B$7:$B$1278,0))/INDEX(Historical!$O$7:$O$1247,MATCH(B727,Historical!$B$7:$B$1278,0)))^(1/10)-1)*100)</f>
        <v>6.7122962341363834</v>
      </c>
      <c r="W727" s="702">
        <f>IF(OR(U727&lt;=0,U727="n/a",V727&lt;=0,V727="n/a"),"n/a",U727/V727)</f>
        <v>0.95340417917829567</v>
      </c>
      <c r="X727" s="703">
        <f>IF(OR(AJ727&lt;=0,AJ727="n/a",U727&lt;=0,U727="n/a"),"n/a",U727/AJ727)</f>
        <v>1.3616024003209284</v>
      </c>
      <c r="Y727" s="664"/>
      <c r="Z727" s="651">
        <f>IF(OR(AC727&lt;0.01,AC727="n/a"),"n/a",M727/AC727*100)</f>
        <v>7.8616352201257858</v>
      </c>
      <c r="AA727" s="887">
        <f>IF(OR(AC727&lt;0.01,AC727="n/a"),"n/a",I727/AC727)</f>
        <v>3.8687106918238992</v>
      </c>
      <c r="AB727" s="888">
        <v>5</v>
      </c>
      <c r="AC727" s="866">
        <v>12.72</v>
      </c>
      <c r="AD727" s="866">
        <v>0.09</v>
      </c>
      <c r="AE727" s="866">
        <v>0.92</v>
      </c>
      <c r="AF727" s="866">
        <v>1.92</v>
      </c>
      <c r="AG727" s="866">
        <v>72.5</v>
      </c>
      <c r="AH727" s="866">
        <v>-46</v>
      </c>
      <c r="AI727" s="866">
        <v>12.5</v>
      </c>
      <c r="AJ727" s="866">
        <v>4.7</v>
      </c>
      <c r="AK727" s="866">
        <v>41.5</v>
      </c>
      <c r="AL727" s="879">
        <v>2680</v>
      </c>
      <c r="AM727" s="873">
        <v>7.1999999999999993</v>
      </c>
      <c r="AN727" s="866">
        <v>0.51</v>
      </c>
      <c r="AO727" s="740">
        <f>IF(U727="n/a","n/a",IF(AA727&lt;0,"n/a",IF(AA727="n/a","n/a",J727+U727-AA727)))</f>
        <v>4.5629278849496551</v>
      </c>
      <c r="AP727" s="741">
        <f>IF(U727="n/a","n/a",J727+U727)</f>
        <v>8.4316385767735547</v>
      </c>
      <c r="AQ727" s="889">
        <f>IF(OR(AC727&lt;0.01,AF727="n/a"),"n/a",(I727/SQRT(22.5*AC727*(I727/AF727))-1)*100)</f>
        <v>-42.543061425478001</v>
      </c>
      <c r="AR727" s="651">
        <f>INDEX(Historical!$C$7:$C$1256,MATCH(B727,Historical!$B$7:$B$1278,0))*IF(AH727="n/a",1.03,IF(AH727&lt;0,1.01,IF(AH727&gt;10,1.1,(1+AH727/100))))</f>
        <v>0.90900000000000003</v>
      </c>
      <c r="AS727" s="887">
        <f>IF($AI727="n/a",1.03*AR727,IF($AI727&lt;0,1.01*AR727,IF($AI727&gt;10,1.1*AR727,(1+$AI727/100)*AR727)))</f>
        <v>0.99990000000000012</v>
      </c>
      <c r="AT727" s="887">
        <f>IF($AK727="n/a",1.03*AS727,IF($AK727&lt;0,1.01*AS727,IF($AK727&gt;10,1.1*AS727,(1+$AK727/100)*AS727)))</f>
        <v>1.0998900000000003</v>
      </c>
      <c r="AU727" s="887">
        <f>IF($AK727="n/a",1.03*AT727,IF($AK727&lt;0,1.01*AT727,IF($AK727&gt;10,1.1*AT727,(1+$AK727/100)*AT727)))</f>
        <v>1.2098790000000004</v>
      </c>
      <c r="AV727" s="887">
        <f>IF($AK727="n/a",1.03*AU727,IF($AK727&lt;0,1.01*AU727,IF($AK727&gt;10,1.1*AU727,(1+$AK727/100)*AU727)))</f>
        <v>1.3308669000000004</v>
      </c>
      <c r="AW727" s="651">
        <f>SUM(AR727:AV727)</f>
        <v>5.5495359000000004</v>
      </c>
      <c r="AX727" s="748">
        <f>AW727/I727*100</f>
        <v>11.277252387726072</v>
      </c>
      <c r="AY727" s="935">
        <v>1.29</v>
      </c>
      <c r="AZ727" s="873">
        <v>155.24</v>
      </c>
      <c r="BA727" s="873">
        <v>-4.82</v>
      </c>
      <c r="BB727" s="873">
        <v>12.770000000000001</v>
      </c>
      <c r="BC727" s="873">
        <v>39.61</v>
      </c>
      <c r="BD727" s="645"/>
      <c r="BE727" s="624">
        <v>2011</v>
      </c>
      <c r="BF727" s="899">
        <f>IF(BE727&gt;2008,0,IF(BE727&gt;2001,1,IF(BE727&gt;1990,2,IF(BE727&gt;1980,3,IF(BE727&gt;1973,4,IF(BE727&gt;1970,5,IF(BE727&gt;1960,6,IF(BE727&gt;1958,7,IF(BE727&gt;1953,8,9)))))))))</f>
        <v>0</v>
      </c>
      <c r="BG727" s="883">
        <v>27.200000000000003</v>
      </c>
    </row>
    <row r="728" spans="1:59" s="864" customFormat="1" ht="12.75" customHeight="1" x14ac:dyDescent="0.2">
      <c r="A728" s="872" t="s">
        <v>845</v>
      </c>
      <c r="B728" s="604" t="s">
        <v>846</v>
      </c>
      <c r="C728" s="933" t="s">
        <v>4322</v>
      </c>
      <c r="D728" s="933" t="s">
        <v>4323</v>
      </c>
      <c r="E728" s="733">
        <v>23</v>
      </c>
      <c r="F728" s="1158">
        <v>147</v>
      </c>
      <c r="G728" s="1141" t="s">
        <v>37</v>
      </c>
      <c r="H728" s="1141" t="s">
        <v>37</v>
      </c>
      <c r="I728" s="875">
        <v>62.61</v>
      </c>
      <c r="J728" s="651">
        <f>(M728/I728)*100</f>
        <v>6.6698610445615714</v>
      </c>
      <c r="K728" s="885">
        <v>1.044</v>
      </c>
      <c r="L728" s="888">
        <v>4</v>
      </c>
      <c r="M728" s="642">
        <f>K728*L728</f>
        <v>4.1760000000000002</v>
      </c>
      <c r="N728" s="871" t="s">
        <v>218</v>
      </c>
      <c r="O728" s="735">
        <v>1.042</v>
      </c>
      <c r="P728" s="862">
        <v>44103</v>
      </c>
      <c r="Q728" s="862">
        <v>44119</v>
      </c>
      <c r="R728" s="642">
        <f>(K728-O728)/O728*100</f>
        <v>0.19193857965451072</v>
      </c>
      <c r="S728" s="701">
        <f>IF(INDEX(Historical!$D$7:$D$1254,MATCH(B728,Historical!$B$7:$B$1278,0))=0,"n/a",(INDEX(Historical!$C$7:$C$1256,MATCH(B728,Historical!$B$7:$B$1278,0))/INDEX(Historical!$D$7:$D$1254,MATCH(B728,Historical!$B$7:$B$1278,0))-1)*100)</f>
        <v>1.5233415233415037</v>
      </c>
      <c r="T728" s="701">
        <f>IF(INDEX(Historical!$F$7:$F$1247,MATCH(B728,Historical!$B$7:$B$1278,0))=0,"n/a",((INDEX(Historical!$C$7:$C$1256,MATCH(B728,Historical!$B$7:$B$1278,0))/INDEX(Historical!$F$7:$F$1247,MATCH(B728,Historical!$B$7:$B$1278,0)))^(1/3)-1)*100)</f>
        <v>1.5986717742266787</v>
      </c>
      <c r="U728" s="701">
        <f>IF(INDEX(Historical!$H$7:$H$1247,MATCH(B728,Historical!$B$7:$B$1278,0))=0,"n/a",((INDEX(Historical!$C$7:$C$1256,MATCH(B728,Historical!$B$7:$B$1278,0))/INDEX(Historical!$H$7:$H$1247,MATCH(B728,Historical!$B$7:$B$1278,0)))^(1/5)-1)*100)</f>
        <v>2.7094496751020714</v>
      </c>
      <c r="V728" s="701">
        <f>IF(INDEX(Historical!$O$7:$O$1247,MATCH(B728,Historical!$B$7:$B$1278,0))=0,"n/a",((INDEX(Historical!$C$7:$C$1256,MATCH(B728,Historical!$B$7:$B$1278,0))/INDEX(Historical!$O$7:$O$1247,MATCH(B728,Historical!$B$7:$B$1278,0)))^(1/10)-1)*100)</f>
        <v>7.5906158129857237</v>
      </c>
      <c r="W728" s="702">
        <f>IF(OR(U728&lt;=0,U728="n/a",V728&lt;=0,V728="n/a"),"n/a",U728/V728)</f>
        <v>0.35694728093955863</v>
      </c>
      <c r="X728" s="703" t="str">
        <f>IF(OR(AJ728&lt;=0,AJ728="n/a",U728&lt;=0,U728="n/a"),"n/a",U728/AJ728)</f>
        <v>n/a</v>
      </c>
      <c r="Y728" s="877"/>
      <c r="Z728" s="651">
        <f>IF(OR(AC728&lt;0.01,AC728="n/a"),"n/a",M728/AC728*100)</f>
        <v>215.25773195876292</v>
      </c>
      <c r="AA728" s="887">
        <f>IF(OR(AC728&lt;0.01,AC728="n/a"),"n/a",I728/AC728)</f>
        <v>32.273195876288661</v>
      </c>
      <c r="AB728" s="888">
        <v>12</v>
      </c>
      <c r="AC728" s="866">
        <v>1.94</v>
      </c>
      <c r="AD728" s="866" t="s">
        <v>136</v>
      </c>
      <c r="AE728" s="866">
        <v>8.7799999999999994</v>
      </c>
      <c r="AF728" s="866">
        <v>1.6</v>
      </c>
      <c r="AG728" s="866">
        <v>5</v>
      </c>
      <c r="AH728" s="866">
        <v>-49</v>
      </c>
      <c r="AI728" s="866">
        <v>-0.64</v>
      </c>
      <c r="AJ728" s="866">
        <v>-2.8000000000000003</v>
      </c>
      <c r="AK728" s="866" t="s">
        <v>136</v>
      </c>
      <c r="AL728" s="879">
        <v>10790</v>
      </c>
      <c r="AM728" s="873">
        <v>0.1</v>
      </c>
      <c r="AN728" s="866">
        <v>0.9</v>
      </c>
      <c r="AO728" s="740">
        <f>IF(U728="n/a","n/a",IF(AA728&lt;0,"n/a",IF(AA728="n/a","n/a",J728+U728-AA728)))</f>
        <v>-22.893885156625018</v>
      </c>
      <c r="AP728" s="741">
        <f>IF(U728="n/a","n/a",J728+U728)</f>
        <v>9.3793107196636427</v>
      </c>
      <c r="AQ728" s="889">
        <f>IF(OR(AC728&lt;0.01,AF728="n/a"),"n/a",(I728/SQRT(22.5*AC728*(I728/AF728))-1)*100)</f>
        <v>51.492006979557047</v>
      </c>
      <c r="AR728" s="651">
        <f>INDEX(Historical!$C$7:$C$1256,MATCH(B728,Historical!$B$7:$B$1278,0))*IF(AH728="n/a",1.03,IF(AH728&lt;0,1.01,IF(AH728&gt;10,1.1,(1+AH728/100))))</f>
        <v>4.1733199999999995</v>
      </c>
      <c r="AS728" s="887">
        <f>IF($AI728="n/a",1.03*AR728,IF($AI728&lt;0,1.01*AR728,IF($AI728&gt;10,1.1*AR728,(1+$AI728/100)*AR728)))</f>
        <v>4.2150531999999998</v>
      </c>
      <c r="AT728" s="887">
        <f>IF($AK728="n/a",1.03*AS728,IF($AK728&lt;0,1.01*AS728,IF($AK728&gt;10,1.1*AS728,(1+$AK728/100)*AS728)))</f>
        <v>4.3415047959999997</v>
      </c>
      <c r="AU728" s="887">
        <f>IF($AK728="n/a",1.03*AT728,IF($AK728&lt;0,1.01*AT728,IF($AK728&gt;10,1.1*AT728,(1+$AK728/100)*AT728)))</f>
        <v>4.4717499398799996</v>
      </c>
      <c r="AV728" s="887">
        <f>IF($AK728="n/a",1.03*AU728,IF($AK728&lt;0,1.01*AU728,IF($AK728&gt;10,1.1*AU728,(1+$AK728/100)*AU728)))</f>
        <v>4.6059024380763995</v>
      </c>
      <c r="AW728" s="651">
        <f>SUM(AR728:AV728)</f>
        <v>21.807530373956396</v>
      </c>
      <c r="AX728" s="748">
        <f>AW728/I728*100</f>
        <v>34.830746484517483</v>
      </c>
      <c r="AY728" s="935">
        <v>0.73</v>
      </c>
      <c r="AZ728" s="873">
        <v>62.12</v>
      </c>
      <c r="BA728" s="873">
        <v>-32.75</v>
      </c>
      <c r="BB728" s="873">
        <v>-7.24</v>
      </c>
      <c r="BC728" s="873">
        <v>-9.120000000000001</v>
      </c>
      <c r="BD728" s="908"/>
      <c r="BE728" s="624">
        <v>1998</v>
      </c>
      <c r="BF728" s="899">
        <f>IF(BE728&gt;2008,0,IF(BE728&gt;2001,1,IF(BE728&gt;1990,2,IF(BE728&gt;1980,3,IF(BE728&gt;1973,4,IF(BE728&gt;1970,5,IF(BE728&gt;1960,6,IF(BE728&gt;1958,7,IF(BE728&gt;1953,8,9)))))))))</f>
        <v>2</v>
      </c>
      <c r="BG728" s="883">
        <v>2.4</v>
      </c>
    </row>
    <row r="729" spans="1:59" s="864" customFormat="1" ht="12.75" customHeight="1" x14ac:dyDescent="0.2">
      <c r="A729" s="864" t="s">
        <v>847</v>
      </c>
      <c r="B729" s="604" t="s">
        <v>848</v>
      </c>
      <c r="C729" s="933" t="s">
        <v>108</v>
      </c>
      <c r="D729" s="933" t="s">
        <v>118</v>
      </c>
      <c r="E729" s="733">
        <v>19</v>
      </c>
      <c r="F729" s="1158">
        <v>172</v>
      </c>
      <c r="G729" s="1141" t="s">
        <v>106</v>
      </c>
      <c r="H729" s="1141" t="s">
        <v>106</v>
      </c>
      <c r="I729" s="875">
        <v>60.12</v>
      </c>
      <c r="J729" s="651">
        <f>(M729/I729)*100</f>
        <v>0.79840319361277434</v>
      </c>
      <c r="K729" s="878">
        <v>0.12</v>
      </c>
      <c r="L729" s="888">
        <v>4</v>
      </c>
      <c r="M729" s="642">
        <f>K729*L729</f>
        <v>0.48</v>
      </c>
      <c r="N729" s="871" t="s">
        <v>502</v>
      </c>
      <c r="O729" s="738">
        <v>0.11</v>
      </c>
      <c r="P729" s="862">
        <v>44004</v>
      </c>
      <c r="Q729" s="862">
        <v>44012</v>
      </c>
      <c r="R729" s="642">
        <f>(K729-O729)/O729*100</f>
        <v>9.0909090909090864</v>
      </c>
      <c r="S729" s="701">
        <f>IF(INDEX(Historical!$D$7:$D$1254,MATCH(B729,Historical!$B$7:$B$1278,0))=0,"n/a",(INDEX(Historical!$C$7:$C$1256,MATCH(B729,Historical!$B$7:$B$1278,0))/INDEX(Historical!$D$7:$D$1254,MATCH(B729,Historical!$B$7:$B$1278,0))-1)*100)</f>
        <v>9.322033898305083</v>
      </c>
      <c r="T729" s="701">
        <f>IF(INDEX(Historical!$F$7:$F$1247,MATCH(B729,Historical!$B$7:$B$1278,0))=0,"n/a",((INDEX(Historical!$C$7:$C$1256,MATCH(B729,Historical!$B$7:$B$1278,0))/INDEX(Historical!$F$7:$F$1247,MATCH(B729,Historical!$B$7:$B$1278,0)))^(1/3)-1)*100)</f>
        <v>8.1425267992054184</v>
      </c>
      <c r="U729" s="701">
        <f>IF(INDEX(Historical!$H$7:$H$1247,MATCH(B729,Historical!$B$7:$B$1278,0))=0,"n/a",((INDEX(Historical!$C$7:$C$1256,MATCH(B729,Historical!$B$7:$B$1278,0))/INDEX(Historical!$H$7:$H$1247,MATCH(B729,Historical!$B$7:$B$1278,0)))^(1/5)-1)*100)</f>
        <v>8.4471771197698544</v>
      </c>
      <c r="V729" s="701">
        <f>IF(INDEX(Historical!$O$7:$O$1247,MATCH(B729,Historical!$B$7:$B$1278,0))=0,"n/a",((INDEX(Historical!$C$7:$C$1256,MATCH(B729,Historical!$B$7:$B$1278,0))/INDEX(Historical!$O$7:$O$1247,MATCH(B729,Historical!$B$7:$B$1278,0)))^(1/10)-1)*100)</f>
        <v>10.391299883374504</v>
      </c>
      <c r="W729" s="702">
        <f>IF(OR(U729&lt;=0,U729="n/a",V729&lt;=0,V729="n/a"),"n/a",U729/V729)</f>
        <v>0.81290860764059591</v>
      </c>
      <c r="X729" s="703">
        <f>IF(OR(AJ729&lt;=0,AJ729="n/a",U729&lt;=0,U729="n/a"),"n/a",U729/AJ729)</f>
        <v>4.9689277175116784</v>
      </c>
      <c r="Y729" s="938" t="s">
        <v>4183</v>
      </c>
      <c r="Z729" s="651">
        <f>IF(OR(AC729&lt;0.01,AC729="n/a"),"n/a",M729/AC729*100)</f>
        <v>26.229508196721309</v>
      </c>
      <c r="AA729" s="887">
        <f>IF(OR(AC729&lt;0.01,AC729="n/a"),"n/a",I729/AC729)</f>
        <v>32.852459016393439</v>
      </c>
      <c r="AB729" s="888">
        <v>12</v>
      </c>
      <c r="AC729" s="866">
        <v>1.83</v>
      </c>
      <c r="AD729" s="866">
        <v>3.44</v>
      </c>
      <c r="AE729" s="866">
        <v>1.4</v>
      </c>
      <c r="AF729" s="866">
        <v>1.93</v>
      </c>
      <c r="AG729" s="866">
        <v>8.5</v>
      </c>
      <c r="AH729" s="866">
        <v>9.6</v>
      </c>
      <c r="AI729" s="866">
        <v>48.88</v>
      </c>
      <c r="AJ729" s="866">
        <v>1.7000000000000002</v>
      </c>
      <c r="AK729" s="866">
        <v>9.58</v>
      </c>
      <c r="AL729" s="879">
        <v>10750</v>
      </c>
      <c r="AM729" s="873">
        <v>9.8000000000000007</v>
      </c>
      <c r="AN729" s="866">
        <v>0.5</v>
      </c>
      <c r="AO729" s="740">
        <f>IF(U729="n/a","n/a",IF(AA729&lt;0,"n/a",IF(AA729="n/a","n/a",J729+U729-AA729)))</f>
        <v>-23.60687870301081</v>
      </c>
      <c r="AP729" s="741">
        <f>IF(U729="n/a","n/a",J729+U729)</f>
        <v>9.2455803133826286</v>
      </c>
      <c r="AQ729" s="889">
        <f>IF(OR(AC729&lt;0.01,AF729="n/a"),"n/a",(I729/SQRT(22.5*AC729*(I729/AF729))-1)*100)</f>
        <v>67.869322062184651</v>
      </c>
      <c r="AR729" s="651">
        <f>INDEX(Historical!$C$7:$C$1256,MATCH(B729,Historical!$B$7:$B$1278,0))*IF(AH729="n/a",1.03,IF(AH729&lt;0,1.01,IF(AH729&gt;10,1.1,(1+AH729/100))))</f>
        <v>0.47128000000000003</v>
      </c>
      <c r="AS729" s="887">
        <f>IF($AI729="n/a",1.03*AR729,IF($AI729&lt;0,1.01*AR729,IF($AI729&gt;10,1.1*AR729,(1+$AI729/100)*AR729)))</f>
        <v>0.51840800000000009</v>
      </c>
      <c r="AT729" s="887">
        <f>IF($AK729="n/a",1.03*AS729,IF($AK729&lt;0,1.01*AS729,IF($AK729&gt;10,1.1*AS729,(1+$AK729/100)*AS729)))</f>
        <v>0.56807148640000016</v>
      </c>
      <c r="AU729" s="887">
        <f>IF($AK729="n/a",1.03*AT729,IF($AK729&lt;0,1.01*AT729,IF($AK729&gt;10,1.1*AT729,(1+$AK729/100)*AT729)))</f>
        <v>0.6224927347971202</v>
      </c>
      <c r="AV729" s="887">
        <f>IF($AK729="n/a",1.03*AU729,IF($AK729&lt;0,1.01*AU729,IF($AK729&gt;10,1.1*AU729,(1+$AK729/100)*AU729)))</f>
        <v>0.68212753879068433</v>
      </c>
      <c r="AW729" s="651">
        <f>SUM(AR729:AV729)</f>
        <v>2.8623797599878049</v>
      </c>
      <c r="AX729" s="748">
        <f>AW729/I729*100</f>
        <v>4.7611107118892297</v>
      </c>
      <c r="AY729" s="935">
        <v>0.86</v>
      </c>
      <c r="AZ729" s="873">
        <v>39.65</v>
      </c>
      <c r="BA729" s="873">
        <v>-24.77</v>
      </c>
      <c r="BB729" s="873">
        <v>-3.5000000000000004</v>
      </c>
      <c r="BC729" s="873">
        <v>-1.52</v>
      </c>
      <c r="BD729" s="908"/>
      <c r="BE729" s="624">
        <v>2002</v>
      </c>
      <c r="BF729" s="899">
        <f>IF(BE729&gt;2008,0,IF(BE729&gt;2001,1,IF(BE729&gt;1990,2,IF(BE729&gt;1980,3,IF(BE729&gt;1973,4,IF(BE729&gt;1970,5,IF(BE729&gt;1960,6,IF(BE729&gt;1958,7,IF(BE729&gt;1953,8,9)))))))))</f>
        <v>1</v>
      </c>
      <c r="BG729" s="883">
        <v>1.9</v>
      </c>
    </row>
    <row r="730" spans="1:59" s="864" customFormat="1" x14ac:dyDescent="0.2">
      <c r="A730" s="864" t="s">
        <v>1790</v>
      </c>
      <c r="B730" s="604" t="s">
        <v>1791</v>
      </c>
      <c r="C730" s="933" t="s">
        <v>108</v>
      </c>
      <c r="D730" s="933" t="s">
        <v>4341</v>
      </c>
      <c r="E730" s="733">
        <v>10</v>
      </c>
      <c r="F730" s="1158">
        <v>384</v>
      </c>
      <c r="G730" s="1178" t="s">
        <v>37</v>
      </c>
      <c r="H730" s="1178" t="s">
        <v>37</v>
      </c>
      <c r="I730" s="875">
        <v>24.29</v>
      </c>
      <c r="J730" s="651">
        <f>(M730/I730)*100</f>
        <v>5.269658295594895</v>
      </c>
      <c r="K730" s="878">
        <v>0.32</v>
      </c>
      <c r="L730" s="888">
        <v>4</v>
      </c>
      <c r="M730" s="642">
        <f>K730*L730</f>
        <v>1.28</v>
      </c>
      <c r="N730" s="871" t="s">
        <v>163</v>
      </c>
      <c r="O730" s="734">
        <v>0.31</v>
      </c>
      <c r="P730" s="862">
        <v>43902</v>
      </c>
      <c r="Q730" s="862">
        <v>43922</v>
      </c>
      <c r="R730" s="642">
        <f>(K730-O730)/O730*100</f>
        <v>3.2258064516129057</v>
      </c>
      <c r="S730" s="701">
        <f>IF(INDEX(Historical!$D$7:$D$1254,MATCH(B730,Historical!$B$7:$B$1278,0))=0,"n/a",(INDEX(Historical!$C$7:$C$1256,MATCH(B730,Historical!$B$7:$B$1278,0))/INDEX(Historical!$D$7:$D$1254,MATCH(B730,Historical!$B$7:$B$1278,0))-1)*100)</f>
        <v>7.9646017699115168</v>
      </c>
      <c r="T730" s="701">
        <f>IF(INDEX(Historical!$F$7:$F$1247,MATCH(B730,Historical!$B$7:$B$1278,0))=0,"n/a",((INDEX(Historical!$C$7:$C$1256,MATCH(B730,Historical!$B$7:$B$1278,0))/INDEX(Historical!$F$7:$F$1247,MATCH(B730,Historical!$B$7:$B$1278,0)))^(1/3)-1)*100)</f>
        <v>8.6956277650593439</v>
      </c>
      <c r="U730" s="701">
        <f>IF(INDEX(Historical!$H$7:$H$1247,MATCH(B730,Historical!$B$7:$B$1278,0))=0,"n/a",((INDEX(Historical!$C$7:$C$1256,MATCH(B730,Historical!$B$7:$B$1278,0))/INDEX(Historical!$H$7:$H$1247,MATCH(B730,Historical!$B$7:$B$1278,0)))^(1/5)-1)*100)</f>
        <v>7.2438202052400147</v>
      </c>
      <c r="V730" s="701">
        <f>IF(INDEX(Historical!$O$7:$O$1247,MATCH(B730,Historical!$B$7:$B$1278,0))=0,"n/a",((INDEX(Historical!$C$7:$C$1256,MATCH(B730,Historical!$B$7:$B$1278,0))/INDEX(Historical!$O$7:$O$1247,MATCH(B730,Historical!$B$7:$B$1278,0)))^(1/10)-1)*100)</f>
        <v>2.2147040427619391</v>
      </c>
      <c r="W730" s="702">
        <f>IF(OR(U730&lt;=0,U730="n/a",V730&lt;=0,V730="n/a"),"n/a",U730/V730)</f>
        <v>3.2707847483794299</v>
      </c>
      <c r="X730" s="703">
        <f>IF(OR(AJ730&lt;=0,AJ730="n/a",U730&lt;=0,U730="n/a"),"n/a",U730/AJ730)</f>
        <v>2.1305353544823569</v>
      </c>
      <c r="Y730" s="665"/>
      <c r="Z730" s="651">
        <f>IF(OR(AC730&lt;0.01,AC730="n/a"),"n/a",M730/AC730*100)</f>
        <v>78.527607361963192</v>
      </c>
      <c r="AA730" s="887">
        <f>IF(OR(AC730&lt;0.01,AC730="n/a"),"n/a",I730/AC730)</f>
        <v>14.901840490797547</v>
      </c>
      <c r="AB730" s="888">
        <v>12</v>
      </c>
      <c r="AC730" s="866">
        <v>1.63</v>
      </c>
      <c r="AD730" s="866">
        <v>1.49</v>
      </c>
      <c r="AE730" s="866">
        <v>3.07</v>
      </c>
      <c r="AF730" s="866">
        <v>0.63</v>
      </c>
      <c r="AG730" s="866">
        <v>5.8000000000000007</v>
      </c>
      <c r="AH730" s="866">
        <v>-3.2</v>
      </c>
      <c r="AI730" s="866">
        <v>14.24</v>
      </c>
      <c r="AJ730" s="866">
        <v>3.4000000000000004</v>
      </c>
      <c r="AK730" s="866">
        <v>10</v>
      </c>
      <c r="AL730" s="879">
        <v>1650</v>
      </c>
      <c r="AM730" s="873">
        <v>1.6</v>
      </c>
      <c r="AN730" s="866">
        <v>7.0000000000000007E-2</v>
      </c>
      <c r="AO730" s="740">
        <f>IF(U730="n/a","n/a",IF(AA730&lt;0,"n/a",IF(AA730="n/a","n/a",J730+U730-AA730)))</f>
        <v>-2.388361989962636</v>
      </c>
      <c r="AP730" s="741">
        <f>IF(U730="n/a","n/a",J730+U730)</f>
        <v>12.513478500834911</v>
      </c>
      <c r="AQ730" s="889">
        <f>IF(OR(AC730&lt;0.01,AF730="n/a"),"n/a",(I730/SQRT(22.5*AC730*(I730/AF730))-1)*100)</f>
        <v>-35.404989841139333</v>
      </c>
      <c r="AR730" s="651">
        <f>INDEX(Historical!$C$7:$C$1256,MATCH(B730,Historical!$B$7:$B$1278,0))*IF(AH730="n/a",1.03,IF(AH730&lt;0,1.01,IF(AH730&gt;10,1.1,(1+AH730/100))))</f>
        <v>1.2322</v>
      </c>
      <c r="AS730" s="887">
        <f>IF($AI730="n/a",1.03*AR730,IF($AI730&lt;0,1.01*AR730,IF($AI730&gt;10,1.1*AR730,(1+$AI730/100)*AR730)))</f>
        <v>1.3554200000000001</v>
      </c>
      <c r="AT730" s="887">
        <f>IF($AK730="n/a",1.03*AS730,IF($AK730&lt;0,1.01*AS730,IF($AK730&gt;10,1.1*AS730,(1+$AK730/100)*AS730)))</f>
        <v>1.4909620000000001</v>
      </c>
      <c r="AU730" s="887">
        <f>IF($AK730="n/a",1.03*AT730,IF($AK730&lt;0,1.01*AT730,IF($AK730&gt;10,1.1*AT730,(1+$AK730/100)*AT730)))</f>
        <v>1.6400582000000004</v>
      </c>
      <c r="AV730" s="887">
        <f>IF($AK730="n/a",1.03*AU730,IF($AK730&lt;0,1.01*AU730,IF($AK730&gt;10,1.1*AU730,(1+$AK730/100)*AU730)))</f>
        <v>1.8040640200000004</v>
      </c>
      <c r="AW730" s="651">
        <f>SUM(AR730:AV730)</f>
        <v>7.5227042200000014</v>
      </c>
      <c r="AX730" s="748">
        <f>AW730/I730*100</f>
        <v>30.970375545491979</v>
      </c>
      <c r="AY730" s="935">
        <v>1.1100000000000001</v>
      </c>
      <c r="AZ730" s="873">
        <v>39.119999999999997</v>
      </c>
      <c r="BA730" s="873">
        <v>-37.04</v>
      </c>
      <c r="BB730" s="873">
        <v>6.75</v>
      </c>
      <c r="BC730" s="873">
        <v>1.0999999999999999</v>
      </c>
      <c r="BD730" s="908"/>
      <c r="BE730" s="624">
        <v>2011</v>
      </c>
      <c r="BF730" s="899">
        <f>IF(BE730&gt;2008,0,IF(BE730&gt;2001,1,IF(BE730&gt;1990,2,IF(BE730&gt;1980,3,IF(BE730&gt;1973,4,IF(BE730&gt;1970,5,IF(BE730&gt;1960,6,IF(BE730&gt;1958,7,IF(BE730&gt;1953,8,9)))))))))</f>
        <v>0</v>
      </c>
      <c r="BG730" s="883">
        <v>0.89999999999999991</v>
      </c>
    </row>
    <row r="731" spans="1:59" s="864" customFormat="1" ht="12.75" customHeight="1" x14ac:dyDescent="0.2">
      <c r="A731" s="864" t="s">
        <v>3001</v>
      </c>
      <c r="B731" s="604" t="s">
        <v>3002</v>
      </c>
      <c r="C731" s="933" t="s">
        <v>108</v>
      </c>
      <c r="D731" s="933" t="s">
        <v>4334</v>
      </c>
      <c r="E731" s="733">
        <v>6</v>
      </c>
      <c r="F731" s="1158">
        <v>656</v>
      </c>
      <c r="G731" s="1135" t="s">
        <v>106</v>
      </c>
      <c r="H731" s="1135" t="s">
        <v>106</v>
      </c>
      <c r="I731" s="875">
        <v>31.69</v>
      </c>
      <c r="J731" s="651">
        <f>(M731/I731)*100</f>
        <v>1.514673398548438</v>
      </c>
      <c r="K731" s="878">
        <v>0.12</v>
      </c>
      <c r="L731" s="888">
        <v>4</v>
      </c>
      <c r="M731" s="642">
        <f>K731*L731</f>
        <v>0.48</v>
      </c>
      <c r="N731" s="871" t="s">
        <v>988</v>
      </c>
      <c r="O731" s="734">
        <v>0.11</v>
      </c>
      <c r="P731" s="867">
        <v>43593</v>
      </c>
      <c r="Q731" s="867">
        <v>43608</v>
      </c>
      <c r="R731" s="642">
        <f>(K731-O731)/O731*100</f>
        <v>9.0909090909090864</v>
      </c>
      <c r="S731" s="701">
        <f>IF(INDEX(Historical!$D$7:$D$1254,MATCH(B731,Historical!$B$7:$B$1278,0))=0,"n/a",(INDEX(Historical!$C$7:$C$1256,MATCH(B731,Historical!$B$7:$B$1278,0))/INDEX(Historical!$D$7:$D$1254,MATCH(B731,Historical!$B$7:$B$1278,0))-1)*100)</f>
        <v>11.904761904761907</v>
      </c>
      <c r="T731" s="701">
        <f>IF(INDEX(Historical!$F$7:$F$1247,MATCH(B731,Historical!$B$7:$B$1278,0))=0,"n/a",((INDEX(Historical!$C$7:$C$1256,MATCH(B731,Historical!$B$7:$B$1278,0))/INDEX(Historical!$F$7:$F$1247,MATCH(B731,Historical!$B$7:$B$1278,0)))^(1/3)-1)*100)</f>
        <v>23.420115855534362</v>
      </c>
      <c r="U731" s="701">
        <f>IF(INDEX(Historical!$H$7:$H$1247,MATCH(B731,Historical!$B$7:$B$1278,0))=0,"n/a",((INDEX(Historical!$C$7:$C$1256,MATCH(B731,Historical!$B$7:$B$1278,0))/INDEX(Historical!$H$7:$H$1247,MATCH(B731,Historical!$B$7:$B$1278,0)))^(1/5)-1)*100)</f>
        <v>22.554648108752783</v>
      </c>
      <c r="V731" s="701">
        <f>IF(INDEX(Historical!$O$7:$O$1247,MATCH(B731,Historical!$B$7:$B$1278,0))=0,"n/a",((INDEX(Historical!$C$7:$C$1256,MATCH(B731,Historical!$B$7:$B$1278,0))/INDEX(Historical!$O$7:$O$1247,MATCH(B731,Historical!$B$7:$B$1278,0)))^(1/10)-1)*100)</f>
        <v>11.377582609497082</v>
      </c>
      <c r="W731" s="702">
        <f>IF(OR(U731&lt;=0,U731="n/a",V731&lt;=0,V731="n/a"),"n/a",U731/V731)</f>
        <v>1.9823761235471931</v>
      </c>
      <c r="X731" s="703">
        <f>IF(OR(AJ731&lt;=0,AJ731="n/a",U731&lt;=0,U731="n/a"),"n/a",U731/AJ731)</f>
        <v>2.4252309794357831</v>
      </c>
      <c r="Y731" s="664"/>
      <c r="Z731" s="651">
        <f>IF(OR(AC731&lt;0.01,AC731="n/a"),"n/a",M731/AC731*100)</f>
        <v>24.870466321243523</v>
      </c>
      <c r="AA731" s="887">
        <f>IF(OR(AC731&lt;0.01,AC731="n/a"),"n/a",I731/AC731)</f>
        <v>16.419689119170986</v>
      </c>
      <c r="AB731" s="888">
        <v>12</v>
      </c>
      <c r="AC731" s="866">
        <v>1.93</v>
      </c>
      <c r="AD731" s="866">
        <v>1.37</v>
      </c>
      <c r="AE731" s="866">
        <v>2.98</v>
      </c>
      <c r="AF731" s="866">
        <v>0.88</v>
      </c>
      <c r="AG731" s="866">
        <v>8</v>
      </c>
      <c r="AH731" s="866">
        <v>-28.000000000000004</v>
      </c>
      <c r="AI731" s="866">
        <v>156.58000000000001</v>
      </c>
      <c r="AJ731" s="866">
        <v>9.3000000000000007</v>
      </c>
      <c r="AK731" s="866">
        <v>12</v>
      </c>
      <c r="AL731" s="879">
        <v>1600</v>
      </c>
      <c r="AM731" s="873">
        <v>0.8</v>
      </c>
      <c r="AN731" s="866">
        <v>0.1</v>
      </c>
      <c r="AO731" s="740">
        <f>IF(U731="n/a","n/a",IF(AA731&lt;0,"n/a",IF(AA731="n/a","n/a",J731+U731-AA731)))</f>
        <v>7.6496323881302359</v>
      </c>
      <c r="AP731" s="741">
        <f>IF(U731="n/a","n/a",J731+U731)</f>
        <v>24.069321507301222</v>
      </c>
      <c r="AQ731" s="889">
        <f>IF(OR(AC731&lt;0.01,AF731="n/a"),"n/a",(I731/SQRT(22.5*AC731*(I731/AF731))-1)*100)</f>
        <v>-19.863099289416088</v>
      </c>
      <c r="AR731" s="651">
        <f>INDEX(Historical!$C$7:$C$1256,MATCH(B731,Historical!$B$7:$B$1278,0))*IF(AH731="n/a",1.03,IF(AH731&lt;0,1.01,IF(AH731&gt;10,1.1,(1+AH731/100))))</f>
        <v>0.47469999999999996</v>
      </c>
      <c r="AS731" s="887">
        <f>IF($AI731="n/a",1.03*AR731,IF($AI731&lt;0,1.01*AR731,IF($AI731&gt;10,1.1*AR731,(1+$AI731/100)*AR731)))</f>
        <v>0.52217000000000002</v>
      </c>
      <c r="AT731" s="887">
        <f>IF($AK731="n/a",1.03*AS731,IF($AK731&lt;0,1.01*AS731,IF($AK731&gt;10,1.1*AS731,(1+$AK731/100)*AS731)))</f>
        <v>0.57438700000000009</v>
      </c>
      <c r="AU731" s="887">
        <f>IF($AK731="n/a",1.03*AT731,IF($AK731&lt;0,1.01*AT731,IF($AK731&gt;10,1.1*AT731,(1+$AK731/100)*AT731)))</f>
        <v>0.63182570000000016</v>
      </c>
      <c r="AV731" s="887">
        <f>IF($AK731="n/a",1.03*AU731,IF($AK731&lt;0,1.01*AU731,IF($AK731&gt;10,1.1*AU731,(1+$AK731/100)*AU731)))</f>
        <v>0.69500827000000021</v>
      </c>
      <c r="AW731" s="651">
        <f>SUM(AR731:AV731)</f>
        <v>2.8980909700000006</v>
      </c>
      <c r="AX731" s="748">
        <f>AW731/I731*100</f>
        <v>9.1451277059009168</v>
      </c>
      <c r="AY731" s="935">
        <v>1.38</v>
      </c>
      <c r="AZ731" s="873">
        <v>77.63</v>
      </c>
      <c r="BA731" s="873">
        <v>-29.580000000000002</v>
      </c>
      <c r="BB731" s="873">
        <v>9.25</v>
      </c>
      <c r="BC731" s="873">
        <v>7.04</v>
      </c>
      <c r="BD731" s="908"/>
      <c r="BE731" s="624">
        <v>2014</v>
      </c>
      <c r="BF731" s="899">
        <f>IF(BE731&gt;2008,0,IF(BE731&gt;2001,1,IF(BE731&gt;1990,2,IF(BE731&gt;1980,3,IF(BE731&gt;1973,4,IF(BE731&gt;1970,5,IF(BE731&gt;1960,6,IF(BE731&gt;1958,7,IF(BE731&gt;1953,8,9)))))))))</f>
        <v>0</v>
      </c>
      <c r="BG731" s="883">
        <v>1.2</v>
      </c>
    </row>
    <row r="732" spans="1:59" s="864" customFormat="1" ht="12.75" customHeight="1" x14ac:dyDescent="0.2">
      <c r="A732" s="864" t="s">
        <v>860</v>
      </c>
      <c r="B732" s="604" t="s">
        <v>861</v>
      </c>
      <c r="C732" s="933" t="s">
        <v>245</v>
      </c>
      <c r="D732" s="933" t="s">
        <v>4320</v>
      </c>
      <c r="E732" s="733">
        <v>15</v>
      </c>
      <c r="F732" s="1158">
        <v>257</v>
      </c>
      <c r="G732" s="1140" t="s">
        <v>106</v>
      </c>
      <c r="H732" s="1140" t="s">
        <v>106</v>
      </c>
      <c r="I732" s="875">
        <v>91.21</v>
      </c>
      <c r="J732" s="651">
        <f>(M732/I732)*100</f>
        <v>2.3243065453349416</v>
      </c>
      <c r="K732" s="878">
        <v>0.53</v>
      </c>
      <c r="L732" s="888">
        <v>4</v>
      </c>
      <c r="M732" s="642">
        <f>K732*L732</f>
        <v>2.12</v>
      </c>
      <c r="N732" s="871" t="s">
        <v>988</v>
      </c>
      <c r="O732" s="734">
        <v>0.48</v>
      </c>
      <c r="P732" s="862">
        <v>44126</v>
      </c>
      <c r="Q732" s="862">
        <v>44162</v>
      </c>
      <c r="R732" s="642">
        <f>(K732-O732)/O732*100</f>
        <v>10.416666666666677</v>
      </c>
      <c r="S732" s="701">
        <f>IF(INDEX(Historical!$D$7:$D$1254,MATCH(B732,Historical!$B$7:$B$1278,0))=0,"n/a",(INDEX(Historical!$C$7:$C$1256,MATCH(B732,Historical!$B$7:$B$1278,0))/INDEX(Historical!$D$7:$D$1254,MATCH(B732,Historical!$B$7:$B$1278,0))-1)*100)</f>
        <v>11.309523809523814</v>
      </c>
      <c r="T732" s="701">
        <f>IF(INDEX(Historical!$F$7:$F$1247,MATCH(B732,Historical!$B$7:$B$1278,0))=0,"n/a",((INDEX(Historical!$C$7:$C$1256,MATCH(B732,Historical!$B$7:$B$1278,0))/INDEX(Historical!$F$7:$F$1247,MATCH(B732,Historical!$B$7:$B$1278,0)))^(1/3)-1)*100)</f>
        <v>8.5999395681356958</v>
      </c>
      <c r="U732" s="701">
        <f>IF(INDEX(Historical!$H$7:$H$1247,MATCH(B732,Historical!$B$7:$B$1278,0))=0,"n/a",((INDEX(Historical!$C$7:$C$1256,MATCH(B732,Historical!$B$7:$B$1278,0))/INDEX(Historical!$H$7:$H$1247,MATCH(B732,Historical!$B$7:$B$1278,0)))^(1/5)-1)*100)</f>
        <v>7.5423818100751161</v>
      </c>
      <c r="V732" s="701">
        <f>IF(INDEX(Historical!$O$7:$O$1247,MATCH(B732,Historical!$B$7:$B$1278,0))=0,"n/a",((INDEX(Historical!$C$7:$C$1256,MATCH(B732,Historical!$B$7:$B$1278,0))/INDEX(Historical!$O$7:$O$1247,MATCH(B732,Historical!$B$7:$B$1278,0)))^(1/10)-1)*100)</f>
        <v>14.567130822436859</v>
      </c>
      <c r="W732" s="702">
        <f>IF(OR(U732&lt;=0,U732="n/a",V732&lt;=0,V732="n/a"),"n/a",U732/V732)</f>
        <v>0.51776715003190932</v>
      </c>
      <c r="X732" s="703">
        <f>IF(OR(AJ732&lt;=0,AJ732="n/a",U732&lt;=0,U732="n/a"),"n/a",U732/AJ732)</f>
        <v>1.1257286283694203</v>
      </c>
      <c r="Y732" s="876"/>
      <c r="Z732" s="651">
        <f>IF(OR(AC732&lt;0.01,AC732="n/a"),"n/a",M732/AC732*100)</f>
        <v>40.690978886756241</v>
      </c>
      <c r="AA732" s="887">
        <f>IF(OR(AC732&lt;0.01,AC732="n/a"),"n/a",I732/AC732)</f>
        <v>17.506717850287906</v>
      </c>
      <c r="AB732" s="888">
        <v>1</v>
      </c>
      <c r="AC732" s="866">
        <v>5.21</v>
      </c>
      <c r="AD732" s="866">
        <v>1.87</v>
      </c>
      <c r="AE732" s="866">
        <v>1.1599999999999999</v>
      </c>
      <c r="AF732" s="866">
        <v>5.32</v>
      </c>
      <c r="AG732" s="866">
        <v>33.4</v>
      </c>
      <c r="AH732" s="866">
        <v>14.499999999999998</v>
      </c>
      <c r="AI732" s="866">
        <v>-3.56</v>
      </c>
      <c r="AJ732" s="866">
        <v>6.7</v>
      </c>
      <c r="AK732" s="866">
        <v>9.370000000000001</v>
      </c>
      <c r="AL732" s="879">
        <v>6970</v>
      </c>
      <c r="AM732" s="873">
        <v>0.89999999999999991</v>
      </c>
      <c r="AN732" s="866">
        <v>0.59</v>
      </c>
      <c r="AO732" s="740">
        <f>IF(U732="n/a","n/a",IF(AA732&lt;0,"n/a",IF(AA732="n/a","n/a",J732+U732-AA732)))</f>
        <v>-7.6400294948778473</v>
      </c>
      <c r="AP732" s="741">
        <f>IF(U732="n/a","n/a",J732+U732)</f>
        <v>9.8666883554100586</v>
      </c>
      <c r="AQ732" s="889">
        <f>IF(OR(AC732&lt;0.01,AF732="n/a"),"n/a",(I732/SQRT(22.5*AC732*(I732/AF732))-1)*100)</f>
        <v>103.45432352636212</v>
      </c>
      <c r="AR732" s="651">
        <f>INDEX(Historical!$C$7:$C$1256,MATCH(B732,Historical!$B$7:$B$1278,0))*IF(AH732="n/a",1.03,IF(AH732&lt;0,1.01,IF(AH732&gt;10,1.1,(1+AH732/100))))</f>
        <v>2.0570000000000004</v>
      </c>
      <c r="AS732" s="887">
        <f>IF($AI732="n/a",1.03*AR732,IF($AI732&lt;0,1.01*AR732,IF($AI732&gt;10,1.1*AR732,(1+$AI732/100)*AR732)))</f>
        <v>2.0775700000000006</v>
      </c>
      <c r="AT732" s="887">
        <f>IF($AK732="n/a",1.03*AS732,IF($AK732&lt;0,1.01*AS732,IF($AK732&gt;10,1.1*AS732,(1+$AK732/100)*AS732)))</f>
        <v>2.2722383090000009</v>
      </c>
      <c r="AU732" s="887">
        <f>IF($AK732="n/a",1.03*AT732,IF($AK732&lt;0,1.01*AT732,IF($AK732&gt;10,1.1*AT732,(1+$AK732/100)*AT732)))</f>
        <v>2.4851470385533014</v>
      </c>
      <c r="AV732" s="887">
        <f>IF($AK732="n/a",1.03*AU732,IF($AK732&lt;0,1.01*AU732,IF($AK732&gt;10,1.1*AU732,(1+$AK732/100)*AU732)))</f>
        <v>2.7180053160657462</v>
      </c>
      <c r="AW732" s="651">
        <f>SUM(AR732:AV732)</f>
        <v>11.609960663619049</v>
      </c>
      <c r="AX732" s="748">
        <f>AW732/I732*100</f>
        <v>12.728824321476868</v>
      </c>
      <c r="AY732" s="935">
        <v>1.72</v>
      </c>
      <c r="AZ732" s="873">
        <v>250.67</v>
      </c>
      <c r="BA732" s="873">
        <v>-14.829999999999998</v>
      </c>
      <c r="BB732" s="873">
        <v>-3.09</v>
      </c>
      <c r="BC732" s="873">
        <v>19.559999999999999</v>
      </c>
      <c r="BD732" s="908"/>
      <c r="BE732" s="624">
        <v>2006</v>
      </c>
      <c r="BF732" s="899">
        <f>IF(BE732&gt;2008,0,IF(BE732&gt;2001,1,IF(BE732&gt;1990,2,IF(BE732&gt;1980,3,IF(BE732&gt;1973,4,IF(BE732&gt;1970,5,IF(BE732&gt;1960,6,IF(BE732&gt;1958,7,IF(BE732&gt;1953,8,9)))))))))</f>
        <v>1</v>
      </c>
      <c r="BG732" s="883">
        <v>9.7000000000000011</v>
      </c>
    </row>
    <row r="733" spans="1:59" s="864" customFormat="1" ht="12.75" customHeight="1" x14ac:dyDescent="0.2">
      <c r="A733" s="872" t="s">
        <v>2963</v>
      </c>
      <c r="B733" s="604" t="s">
        <v>2964</v>
      </c>
      <c r="C733" s="933" t="s">
        <v>112</v>
      </c>
      <c r="D733" s="933" t="s">
        <v>4335</v>
      </c>
      <c r="E733" s="733">
        <v>7</v>
      </c>
      <c r="F733" s="1158">
        <v>634</v>
      </c>
      <c r="G733" s="1141" t="s">
        <v>106</v>
      </c>
      <c r="H733" s="1141" t="s">
        <v>106</v>
      </c>
      <c r="I733" s="875">
        <v>224.14</v>
      </c>
      <c r="J733" s="651">
        <f>(M733/I733)*100</f>
        <v>3.1676630677255284</v>
      </c>
      <c r="K733" s="878">
        <v>1.7749999999999999</v>
      </c>
      <c r="L733" s="888">
        <v>4</v>
      </c>
      <c r="M733" s="642">
        <f>K733*L733</f>
        <v>7.1</v>
      </c>
      <c r="N733" s="871" t="s">
        <v>718</v>
      </c>
      <c r="O733" s="734">
        <v>1.6</v>
      </c>
      <c r="P733" s="862">
        <v>43935</v>
      </c>
      <c r="Q733" s="862">
        <v>43951</v>
      </c>
      <c r="R733" s="642">
        <f>(K733-O733)/O733*100</f>
        <v>10.937499999999989</v>
      </c>
      <c r="S733" s="701">
        <f>IF(INDEX(Historical!$D$7:$D$1254,MATCH(B733,Historical!$B$7:$B$1278,0))=0,"n/a",(INDEX(Historical!$C$7:$C$1256,MATCH(B733,Historical!$B$7:$B$1278,0))/INDEX(Historical!$D$7:$D$1254,MATCH(B733,Historical!$B$7:$B$1278,0))-1)*100)</f>
        <v>14.285714285714302</v>
      </c>
      <c r="T733" s="701">
        <f>IF(INDEX(Historical!$F$7:$F$1247,MATCH(B733,Historical!$B$7:$B$1278,0))=0,"n/a",((INDEX(Historical!$C$7:$C$1256,MATCH(B733,Historical!$B$7:$B$1278,0))/INDEX(Historical!$F$7:$F$1247,MATCH(B733,Historical!$B$7:$B$1278,0)))^(1/3)-1)*100)</f>
        <v>18.977669851800584</v>
      </c>
      <c r="U733" s="701">
        <f>IF(INDEX(Historical!$H$7:$H$1247,MATCH(B733,Historical!$B$7:$B$1278,0))=0,"n/a",((INDEX(Historical!$C$7:$C$1256,MATCH(B733,Historical!$B$7:$B$1278,0))/INDEX(Historical!$H$7:$H$1247,MATCH(B733,Historical!$B$7:$B$1278,0)))^(1/5)-1)*100)</f>
        <v>26.19146889603865</v>
      </c>
      <c r="V733" s="701">
        <f>IF(INDEX(Historical!$O$7:$O$1247,MATCH(B733,Historical!$B$7:$B$1278,0))=0,"n/a",((INDEX(Historical!$C$7:$C$1256,MATCH(B733,Historical!$B$7:$B$1278,0))/INDEX(Historical!$O$7:$O$1247,MATCH(B733,Historical!$B$7:$B$1278,0)))^(1/10)-1)*100)</f>
        <v>12.972260030233684</v>
      </c>
      <c r="W733" s="702">
        <f>IF(OR(U733&lt;=0,U733="n/a",V733&lt;=0,V733="n/a"),"n/a",U733/V733)</f>
        <v>2.0190366855887665</v>
      </c>
      <c r="X733" s="703">
        <f>IF(OR(AJ733&lt;=0,AJ733="n/a",U733&lt;=0,U733="n/a"),"n/a",U733/AJ733)</f>
        <v>3.0813492818868999</v>
      </c>
      <c r="Y733" s="877" t="s">
        <v>4121</v>
      </c>
      <c r="Z733" s="651">
        <f>IF(OR(AC733&lt;0.01,AC733="n/a"),"n/a",M733/AC733*100)</f>
        <v>104.71976401179941</v>
      </c>
      <c r="AA733" s="887">
        <f>IF(OR(AC733&lt;0.01,AC733="n/a"),"n/a",I733/AC733)</f>
        <v>33.058997050147489</v>
      </c>
      <c r="AB733" s="888">
        <v>12</v>
      </c>
      <c r="AC733" s="866">
        <v>6.78</v>
      </c>
      <c r="AD733" s="866">
        <v>2.2000000000000002</v>
      </c>
      <c r="AE733" s="866">
        <v>1.69</v>
      </c>
      <c r="AF733" s="866">
        <v>5.49</v>
      </c>
      <c r="AG733" s="866">
        <v>15.4</v>
      </c>
      <c r="AH733" s="866">
        <v>1</v>
      </c>
      <c r="AI733" s="866">
        <v>6.16</v>
      </c>
      <c r="AJ733" s="866">
        <v>8.5</v>
      </c>
      <c r="AK733" s="866">
        <v>15</v>
      </c>
      <c r="AL733" s="879">
        <v>8380</v>
      </c>
      <c r="AM733" s="873">
        <v>0.1</v>
      </c>
      <c r="AN733" s="866">
        <v>7.0000000000000007E-2</v>
      </c>
      <c r="AO733" s="740">
        <f>IF(U733="n/a","n/a",IF(AA733&lt;0,"n/a",IF(AA733="n/a","n/a",J733+U733-AA733)))</f>
        <v>-3.699865086383312</v>
      </c>
      <c r="AP733" s="741">
        <f>IF(U733="n/a","n/a",J733+U733)</f>
        <v>29.359131963764177</v>
      </c>
      <c r="AQ733" s="889">
        <f>IF(OR(AC733&lt;0.01,AF733="n/a"),"n/a",(I733/SQRT(22.5*AC733*(I733/AF733))-1)*100)</f>
        <v>184.01400106748235</v>
      </c>
      <c r="AR733" s="651">
        <f>INDEX(Historical!$C$7:$C$1256,MATCH(B733,Historical!$B$7:$B$1278,0))*IF(AH733="n/a",1.03,IF(AH733&lt;0,1.01,IF(AH733&gt;10,1.1,(1+AH733/100))))</f>
        <v>6.4640000000000004</v>
      </c>
      <c r="AS733" s="887">
        <f>IF($AI733="n/a",1.03*AR733,IF($AI733&lt;0,1.01*AR733,IF($AI733&gt;10,1.1*AR733,(1+$AI733/100)*AR733)))</f>
        <v>6.8621824000000009</v>
      </c>
      <c r="AT733" s="887">
        <f>IF($AK733="n/a",1.03*AS733,IF($AK733&lt;0,1.01*AS733,IF($AK733&gt;10,1.1*AS733,(1+$AK733/100)*AS733)))</f>
        <v>7.5484006400000014</v>
      </c>
      <c r="AU733" s="887">
        <f>IF($AK733="n/a",1.03*AT733,IF($AK733&lt;0,1.01*AT733,IF($AK733&gt;10,1.1*AT733,(1+$AK733/100)*AT733)))</f>
        <v>8.303240704000002</v>
      </c>
      <c r="AV733" s="887">
        <f>IF($AK733="n/a",1.03*AU733,IF($AK733&lt;0,1.01*AU733,IF($AK733&gt;10,1.1*AU733,(1+$AK733/100)*AU733)))</f>
        <v>9.1335647744000035</v>
      </c>
      <c r="AW733" s="651">
        <f>SUM(AR733:AV733)</f>
        <v>38.311388518400008</v>
      </c>
      <c r="AX733" s="748">
        <f>AW733/I733*100</f>
        <v>17.092615560988673</v>
      </c>
      <c r="AY733" s="935">
        <v>0.77</v>
      </c>
      <c r="AZ733" s="873">
        <v>68.56</v>
      </c>
      <c r="BA733" s="873">
        <v>-10.09</v>
      </c>
      <c r="BB733" s="873">
        <v>-4.8599999999999994</v>
      </c>
      <c r="BC733" s="873">
        <v>16.63</v>
      </c>
      <c r="BD733" s="908"/>
      <c r="BE733" s="624">
        <v>2014</v>
      </c>
      <c r="BF733" s="899">
        <f>IF(BE733&gt;2008,0,IF(BE733&gt;2001,1,IF(BE733&gt;1990,2,IF(BE733&gt;1980,3,IF(BE733&gt;1973,4,IF(BE733&gt;1970,5,IF(BE733&gt;1960,6,IF(BE733&gt;1958,7,IF(BE733&gt;1953,8,9)))))))))</f>
        <v>0</v>
      </c>
      <c r="BG733" s="883">
        <v>8.4</v>
      </c>
    </row>
    <row r="734" spans="1:59" s="864" customFormat="1" ht="12.75" customHeight="1" x14ac:dyDescent="0.2">
      <c r="A734" s="872" t="s">
        <v>385</v>
      </c>
      <c r="B734" s="604" t="s">
        <v>386</v>
      </c>
      <c r="C734" s="933" t="s">
        <v>153</v>
      </c>
      <c r="D734" s="933" t="s">
        <v>4327</v>
      </c>
      <c r="E734" s="733">
        <v>28</v>
      </c>
      <c r="F734" s="1158">
        <v>109</v>
      </c>
      <c r="G734" s="1106" t="s">
        <v>37</v>
      </c>
      <c r="H734" s="1106" t="s">
        <v>37</v>
      </c>
      <c r="I734" s="866">
        <v>272.07</v>
      </c>
      <c r="J734" s="651">
        <f>(M734/I734)*100</f>
        <v>0.24993567831807992</v>
      </c>
      <c r="K734" s="885">
        <v>0.17</v>
      </c>
      <c r="L734" s="888">
        <v>4</v>
      </c>
      <c r="M734" s="642">
        <f>K734*L734</f>
        <v>0.68</v>
      </c>
      <c r="N734" s="871" t="s">
        <v>139</v>
      </c>
      <c r="O734" s="735">
        <v>0.16</v>
      </c>
      <c r="P734" s="862">
        <v>44144</v>
      </c>
      <c r="Q734" s="862">
        <v>44153</v>
      </c>
      <c r="R734" s="642">
        <f>(K734-O734)/O734*100</f>
        <v>6.2500000000000053</v>
      </c>
      <c r="S734" s="701">
        <f>IF(INDEX(Historical!$D$7:$D$1254,MATCH(B734,Historical!$B$7:$B$1278,0))=0,"n/a",(INDEX(Historical!$C$7:$C$1256,MATCH(B734,Historical!$B$7:$B$1278,0))/INDEX(Historical!$D$7:$D$1254,MATCH(B734,Historical!$B$7:$B$1278,0))-1)*100)</f>
        <v>7.0175438596491224</v>
      </c>
      <c r="T734" s="701">
        <f>IF(INDEX(Historical!$F$7:$F$1247,MATCH(B734,Historical!$B$7:$B$1278,0))=0,"n/a",((INDEX(Historical!$C$7:$C$1256,MATCH(B734,Historical!$B$7:$B$1278,0))/INDEX(Historical!$F$7:$F$1247,MATCH(B734,Historical!$B$7:$B$1278,0)))^(1/3)-1)*100)</f>
        <v>7.5749744635974059</v>
      </c>
      <c r="U734" s="701">
        <f>IF(INDEX(Historical!$H$7:$H$1247,MATCH(B734,Historical!$B$7:$B$1278,0))=0,"n/a",((INDEX(Historical!$C$7:$C$1256,MATCH(B734,Historical!$B$7:$B$1278,0))/INDEX(Historical!$H$7:$H$1247,MATCH(B734,Historical!$B$7:$B$1278,0)))^(1/5)-1)*100)</f>
        <v>8.2702639798059696</v>
      </c>
      <c r="V734" s="701">
        <f>IF(INDEX(Historical!$O$7:$O$1247,MATCH(B734,Historical!$B$7:$B$1278,0))=0,"n/a",((INDEX(Historical!$C$7:$C$1256,MATCH(B734,Historical!$B$7:$B$1278,0))/INDEX(Historical!$O$7:$O$1247,MATCH(B734,Historical!$B$7:$B$1278,0)))^(1/10)-1)*100)</f>
        <v>7.1773462536293131</v>
      </c>
      <c r="W734" s="702">
        <f>IF(OR(U734&lt;=0,U734="n/a",V734&lt;=0,V734="n/a"),"n/a",U734/V734)</f>
        <v>1.1522732340834203</v>
      </c>
      <c r="X734" s="703">
        <f>IF(OR(AJ734&lt;=0,AJ734="n/a",U734&lt;=0,U734="n/a"),"n/a",U734/AJ734)</f>
        <v>0.64110573486867983</v>
      </c>
      <c r="Y734" s="664"/>
      <c r="Z734" s="651">
        <f>IF(OR(AC734&lt;0.01,AC734="n/a"),"n/a",M734/AC734*100)</f>
        <v>16.50485436893204</v>
      </c>
      <c r="AA734" s="887">
        <f>IF(OR(AC734&lt;0.01,AC734="n/a"),"n/a",I734/AC734)</f>
        <v>66.036407766990294</v>
      </c>
      <c r="AB734" s="888">
        <v>12</v>
      </c>
      <c r="AC734" s="866">
        <v>4.12</v>
      </c>
      <c r="AD734" s="866">
        <v>3.22</v>
      </c>
      <c r="AE734" s="866">
        <v>9.77</v>
      </c>
      <c r="AF734" s="866">
        <v>12.5</v>
      </c>
      <c r="AG734" s="866">
        <v>16.900000000000002</v>
      </c>
      <c r="AH734" s="866">
        <v>18.2</v>
      </c>
      <c r="AI734" s="866">
        <v>12.809999999999999</v>
      </c>
      <c r="AJ734" s="866">
        <v>12.9</v>
      </c>
      <c r="AK734" s="866">
        <v>20.5</v>
      </c>
      <c r="AL734" s="879">
        <v>19910</v>
      </c>
      <c r="AM734" s="873">
        <v>0.6</v>
      </c>
      <c r="AN734" s="866">
        <v>0.16</v>
      </c>
      <c r="AO734" s="740">
        <f>IF(U734="n/a","n/a",IF(AA734&lt;0,"n/a",IF(AA734="n/a","n/a",J734+U734-AA734)))</f>
        <v>-57.516208108866245</v>
      </c>
      <c r="AP734" s="741">
        <f>IF(U734="n/a","n/a",J734+U734)</f>
        <v>8.5201996581240493</v>
      </c>
      <c r="AQ734" s="889">
        <f>IF(OR(AC734&lt;0.01,AF734="n/a"),"n/a",(I734/SQRT(22.5*AC734*(I734/AF734))-1)*100)</f>
        <v>505.69706292736385</v>
      </c>
      <c r="AR734" s="651">
        <f>INDEX(Historical!$C$7:$C$1256,MATCH(B734,Historical!$B$7:$B$1278,0))*IF(AH734="n/a",1.03,IF(AH734&lt;0,1.01,IF(AH734&gt;10,1.1,(1+AH734/100))))</f>
        <v>0.67100000000000004</v>
      </c>
      <c r="AS734" s="887">
        <f>IF($AI734="n/a",1.03*AR734,IF($AI734&lt;0,1.01*AR734,IF($AI734&gt;10,1.1*AR734,(1+$AI734/100)*AR734)))</f>
        <v>0.73810000000000009</v>
      </c>
      <c r="AT734" s="887">
        <f>IF($AK734="n/a",1.03*AS734,IF($AK734&lt;0,1.01*AS734,IF($AK734&gt;10,1.1*AS734,(1+$AK734/100)*AS734)))</f>
        <v>0.81191000000000013</v>
      </c>
      <c r="AU734" s="887">
        <f>IF($AK734="n/a",1.03*AT734,IF($AK734&lt;0,1.01*AT734,IF($AK734&gt;10,1.1*AT734,(1+$AK734/100)*AT734)))</f>
        <v>0.89310100000000026</v>
      </c>
      <c r="AV734" s="887">
        <f>IF($AK734="n/a",1.03*AU734,IF($AK734&lt;0,1.01*AU734,IF($AK734&gt;10,1.1*AU734,(1+$AK734/100)*AU734)))</f>
        <v>0.98241110000000031</v>
      </c>
      <c r="AW734" s="651">
        <f>SUM(AR734:AV734)</f>
        <v>4.0965221000000005</v>
      </c>
      <c r="AX734" s="748">
        <f>AW734/I734*100</f>
        <v>1.5056868085419195</v>
      </c>
      <c r="AY734" s="935">
        <v>1.1299999999999999</v>
      </c>
      <c r="AZ734" s="873">
        <v>118.48</v>
      </c>
      <c r="BA734" s="873">
        <v>-10.25</v>
      </c>
      <c r="BB734" s="873">
        <v>-2.65</v>
      </c>
      <c r="BC734" s="873">
        <v>25.52</v>
      </c>
      <c r="BD734" s="908"/>
      <c r="BE734" s="624">
        <v>1994</v>
      </c>
      <c r="BF734" s="899">
        <f>IF(BE734&gt;2008,0,IF(BE734&gt;2001,1,IF(BE734&gt;1990,2,IF(BE734&gt;1980,3,IF(BE734&gt;1973,4,IF(BE734&gt;1970,5,IF(BE734&gt;1960,6,IF(BE734&gt;1958,7,IF(BE734&gt;1953,8,9)))))))))</f>
        <v>2</v>
      </c>
      <c r="BG734" s="883">
        <v>11.4</v>
      </c>
    </row>
    <row r="735" spans="1:59" s="864" customFormat="1" ht="12.75" customHeight="1" x14ac:dyDescent="0.2">
      <c r="A735" s="864" t="s">
        <v>1792</v>
      </c>
      <c r="B735" s="604" t="s">
        <v>1793</v>
      </c>
      <c r="C735" s="933" t="s">
        <v>108</v>
      </c>
      <c r="D735" s="933" t="s">
        <v>4341</v>
      </c>
      <c r="E735" s="733">
        <v>9</v>
      </c>
      <c r="F735" s="1158">
        <v>418</v>
      </c>
      <c r="G735" s="1182" t="s">
        <v>106</v>
      </c>
      <c r="H735" s="1182" t="s">
        <v>106</v>
      </c>
      <c r="I735" s="875">
        <v>16.59</v>
      </c>
      <c r="J735" s="651">
        <f>(M735/I735)*100</f>
        <v>5.0632911392405067</v>
      </c>
      <c r="K735" s="878">
        <v>0.21</v>
      </c>
      <c r="L735" s="888">
        <v>4</v>
      </c>
      <c r="M735" s="642">
        <f>K735*L735</f>
        <v>0.84</v>
      </c>
      <c r="N735" s="871" t="s">
        <v>432</v>
      </c>
      <c r="O735" s="734">
        <v>0.2</v>
      </c>
      <c r="P735" s="867">
        <v>43592</v>
      </c>
      <c r="Q735" s="867">
        <v>43607</v>
      </c>
      <c r="R735" s="642">
        <f>(K735-O735)/O735*100</f>
        <v>4.9999999999999902</v>
      </c>
      <c r="S735" s="701">
        <f>IF(INDEX(Historical!$D$7:$D$1254,MATCH(B735,Historical!$B$7:$B$1278,0))=0,"n/a",(INDEX(Historical!$C$7:$C$1256,MATCH(B735,Historical!$B$7:$B$1278,0))/INDEX(Historical!$D$7:$D$1254,MATCH(B735,Historical!$B$7:$B$1278,0))-1)*100)</f>
        <v>6.4102564102564097</v>
      </c>
      <c r="T735" s="701">
        <f>IF(INDEX(Historical!$F$7:$F$1247,MATCH(B735,Historical!$B$7:$B$1278,0))=0,"n/a",((INDEX(Historical!$C$7:$C$1256,MATCH(B735,Historical!$B$7:$B$1278,0))/INDEX(Historical!$F$7:$F$1247,MATCH(B735,Historical!$B$7:$B$1278,0)))^(1/3)-1)*100)</f>
        <v>7.3992124081007526</v>
      </c>
      <c r="U735" s="701">
        <f>IF(INDEX(Historical!$H$7:$H$1247,MATCH(B735,Historical!$B$7:$B$1278,0))=0,"n/a",((INDEX(Historical!$C$7:$C$1256,MATCH(B735,Historical!$B$7:$B$1278,0))/INDEX(Historical!$H$7:$H$1247,MATCH(B735,Historical!$B$7:$B$1278,0)))^(1/5)-1)*100)</f>
        <v>11.115949691946781</v>
      </c>
      <c r="V735" s="701">
        <f>IF(INDEX(Historical!$O$7:$O$1247,MATCH(B735,Historical!$B$7:$B$1278,0))=0,"n/a",((INDEX(Historical!$C$7:$C$1256,MATCH(B735,Historical!$B$7:$B$1278,0))/INDEX(Historical!$O$7:$O$1247,MATCH(B735,Historical!$B$7:$B$1278,0)))^(1/10)-1)*100)</f>
        <v>24.877316710658093</v>
      </c>
      <c r="W735" s="702">
        <f>IF(OR(U735&lt;=0,U735="n/a",V735&lt;=0,V735="n/a"),"n/a",U735/V735)</f>
        <v>0.44683073424813607</v>
      </c>
      <c r="X735" s="703">
        <f>IF(OR(AJ735&lt;=0,AJ735="n/a",U735&lt;=0,U735="n/a"),"n/a",U735/AJ735)</f>
        <v>1.6110072017314174</v>
      </c>
      <c r="Y735" s="664"/>
      <c r="Z735" s="651">
        <f>IF(OR(AC735&lt;0.01,AC735="n/a"),"n/a",M735/AC735*100)</f>
        <v>44.44444444444445</v>
      </c>
      <c r="AA735" s="887">
        <f>IF(OR(AC735&lt;0.01,AC735="n/a"),"n/a",I735/AC735)</f>
        <v>8.7777777777777786</v>
      </c>
      <c r="AB735" s="888">
        <v>12</v>
      </c>
      <c r="AC735" s="866">
        <v>1.89</v>
      </c>
      <c r="AD735" s="866" t="s">
        <v>136</v>
      </c>
      <c r="AE735" s="866">
        <v>2.72</v>
      </c>
      <c r="AF735" s="866">
        <v>1.31</v>
      </c>
      <c r="AG735" s="866">
        <v>15.1</v>
      </c>
      <c r="AH735" s="866">
        <v>0.2</v>
      </c>
      <c r="AI735" s="866">
        <v>8.67</v>
      </c>
      <c r="AJ735" s="866">
        <v>6.9</v>
      </c>
      <c r="AK735" s="866" t="s">
        <v>136</v>
      </c>
      <c r="AL735" s="879">
        <v>273.74</v>
      </c>
      <c r="AM735" s="873">
        <v>1.9</v>
      </c>
      <c r="AN735" s="866">
        <v>0.21</v>
      </c>
      <c r="AO735" s="740">
        <f>IF(U735="n/a","n/a",IF(AA735&lt;0,"n/a",IF(AA735="n/a","n/a",J735+U735-AA735)))</f>
        <v>7.4014630534095076</v>
      </c>
      <c r="AP735" s="741">
        <f>IF(U735="n/a","n/a",J735+U735)</f>
        <v>16.179240831187286</v>
      </c>
      <c r="AQ735" s="889">
        <f>IF(OR(AC735&lt;0.01,AF735="n/a"),"n/a",(I735/SQRT(22.5*AC735*(I735/AF735))-1)*100)</f>
        <v>-28.511418506515206</v>
      </c>
      <c r="AR735" s="651">
        <f>INDEX(Historical!$C$7:$C$1256,MATCH(B735,Historical!$B$7:$B$1278,0))*IF(AH735="n/a",1.03,IF(AH735&lt;0,1.01,IF(AH735&gt;10,1.1,(1+AH735/100))))</f>
        <v>0.83165999999999995</v>
      </c>
      <c r="AS735" s="887">
        <f>IF($AI735="n/a",1.03*AR735,IF($AI735&lt;0,1.01*AR735,IF($AI735&gt;10,1.1*AR735,(1+$AI735/100)*AR735)))</f>
        <v>0.90376492199999992</v>
      </c>
      <c r="AT735" s="887">
        <f>IF($AK735="n/a",1.03*AS735,IF($AK735&lt;0,1.01*AS735,IF($AK735&gt;10,1.1*AS735,(1+$AK735/100)*AS735)))</f>
        <v>0.93087786965999997</v>
      </c>
      <c r="AU735" s="887">
        <f>IF($AK735="n/a",1.03*AT735,IF($AK735&lt;0,1.01*AT735,IF($AK735&gt;10,1.1*AT735,(1+$AK735/100)*AT735)))</f>
        <v>0.95880420574979996</v>
      </c>
      <c r="AV735" s="887">
        <f>IF($AK735="n/a",1.03*AU735,IF($AK735&lt;0,1.01*AU735,IF($AK735&gt;10,1.1*AU735,(1+$AK735/100)*AU735)))</f>
        <v>0.98756833192229398</v>
      </c>
      <c r="AW735" s="651">
        <f>SUM(AR735:AV735)</f>
        <v>4.6126753293320935</v>
      </c>
      <c r="AX735" s="748">
        <f>AW735/I735*100</f>
        <v>27.803950146667226</v>
      </c>
      <c r="AY735" s="935">
        <v>1</v>
      </c>
      <c r="AZ735" s="873">
        <v>20.74</v>
      </c>
      <c r="BA735" s="873">
        <v>-36.020000000000003</v>
      </c>
      <c r="BB735" s="873">
        <v>-2.25</v>
      </c>
      <c r="BC735" s="873">
        <v>-8.25</v>
      </c>
      <c r="BD735" s="908"/>
      <c r="BE735" s="624">
        <v>2011</v>
      </c>
      <c r="BF735" s="899">
        <f>IF(BE735&gt;2008,0,IF(BE735&gt;2001,1,IF(BE735&gt;1990,2,IF(BE735&gt;1980,3,IF(BE735&gt;1973,4,IF(BE735&gt;1970,5,IF(BE735&gt;1960,6,IF(BE735&gt;1958,7,IF(BE735&gt;1953,8,9)))))))))</f>
        <v>0</v>
      </c>
      <c r="BG735" s="883">
        <v>1.2</v>
      </c>
    </row>
    <row r="736" spans="1:59" s="864" customFormat="1" ht="12.75" customHeight="1" x14ac:dyDescent="0.2">
      <c r="A736" s="872" t="s">
        <v>1767</v>
      </c>
      <c r="B736" s="604" t="s">
        <v>1768</v>
      </c>
      <c r="C736" s="933" t="s">
        <v>108</v>
      </c>
      <c r="D736" s="933" t="s">
        <v>4341</v>
      </c>
      <c r="E736" s="733">
        <v>8</v>
      </c>
      <c r="F736" s="1158">
        <v>540</v>
      </c>
      <c r="G736" s="1178" t="s">
        <v>106</v>
      </c>
      <c r="H736" s="1178" t="s">
        <v>106</v>
      </c>
      <c r="I736" s="875">
        <v>385</v>
      </c>
      <c r="J736" s="651">
        <f>(M736/I736)*100</f>
        <v>1.9220779220779223</v>
      </c>
      <c r="K736" s="878">
        <v>1.85</v>
      </c>
      <c r="L736" s="888">
        <v>4</v>
      </c>
      <c r="M736" s="642">
        <f>K736*L736</f>
        <v>7.4</v>
      </c>
      <c r="N736" s="871" t="s">
        <v>591</v>
      </c>
      <c r="O736" s="734">
        <v>1.75</v>
      </c>
      <c r="P736" s="862">
        <v>43896</v>
      </c>
      <c r="Q736" s="862">
        <v>43903</v>
      </c>
      <c r="R736" s="642">
        <f>(K736-O736)/O736*100</f>
        <v>5.7142857142857197</v>
      </c>
      <c r="S736" s="701">
        <f>IF(INDEX(Historical!$D$7:$D$1254,MATCH(B736,Historical!$B$7:$B$1278,0))=0,"n/a",(INDEX(Historical!$C$7:$C$1256,MATCH(B736,Historical!$B$7:$B$1278,0))/INDEX(Historical!$D$7:$D$1254,MATCH(B736,Historical!$B$7:$B$1278,0))-1)*100)</f>
        <v>52.173913043478272</v>
      </c>
      <c r="T736" s="701">
        <f>IF(INDEX(Historical!$F$7:$F$1247,MATCH(B736,Historical!$B$7:$B$1278,0))=0,"n/a",((INDEX(Historical!$C$7:$C$1256,MATCH(B736,Historical!$B$7:$B$1278,0))/INDEX(Historical!$F$7:$F$1247,MATCH(B736,Historical!$B$7:$B$1278,0)))^(1/3)-1)*100)</f>
        <v>32.63524026321307</v>
      </c>
      <c r="U736" s="701">
        <f>IF(INDEX(Historical!$H$7:$H$1247,MATCH(B736,Historical!$B$7:$B$1278,0))=0,"n/a",((INDEX(Historical!$C$7:$C$1256,MATCH(B736,Historical!$B$7:$B$1278,0))/INDEX(Historical!$H$7:$H$1247,MATCH(B736,Historical!$B$7:$B$1278,0)))^(1/5)-1)*100)</f>
        <v>23.873200812705765</v>
      </c>
      <c r="V736" s="701" t="str">
        <f>IF(INDEX(Historical!$O$7:$O$1247,MATCH(B736,Historical!$B$7:$B$1278,0))=0,"n/a",((INDEX(Historical!$C$7:$C$1256,MATCH(B736,Historical!$B$7:$B$1278,0))/INDEX(Historical!$O$7:$O$1247,MATCH(B736,Historical!$B$7:$B$1278,0)))^(1/10)-1)*100)</f>
        <v>n/a</v>
      </c>
      <c r="W736" s="702" t="str">
        <f>IF(OR(U736&lt;=0,U736="n/a",V736&lt;=0,V736="n/a"),"n/a",U736/V736)</f>
        <v>n/a</v>
      </c>
      <c r="X736" s="703" t="str">
        <f>IF(OR(AJ736&lt;=0,AJ736="n/a",U736&lt;=0,U736="n/a"),"n/a",U736/AJ736)</f>
        <v>n/a</v>
      </c>
      <c r="Y736" s="877"/>
      <c r="Z736" s="651" t="str">
        <f>IF(OR(AC736&lt;0.01,AC736="n/a"),"n/a",M736/AC736*100)</f>
        <v>n/a</v>
      </c>
      <c r="AA736" s="887" t="str">
        <f>IF(OR(AC736&lt;0.01,AC736="n/a"),"n/a",I736/AC736)</f>
        <v>n/a</v>
      </c>
      <c r="AB736" s="888">
        <v>12</v>
      </c>
      <c r="AC736" s="866" t="s">
        <v>136</v>
      </c>
      <c r="AD736" s="866" t="s">
        <v>136</v>
      </c>
      <c r="AE736" s="866" t="s">
        <v>136</v>
      </c>
      <c r="AF736" s="866" t="s">
        <v>136</v>
      </c>
      <c r="AG736" s="866" t="s">
        <v>136</v>
      </c>
      <c r="AH736" s="866" t="s">
        <v>136</v>
      </c>
      <c r="AI736" s="866" t="s">
        <v>136</v>
      </c>
      <c r="AJ736" s="866" t="s">
        <v>136</v>
      </c>
      <c r="AK736" s="866" t="s">
        <v>136</v>
      </c>
      <c r="AL736" s="879" t="s">
        <v>136</v>
      </c>
      <c r="AM736" s="873" t="s">
        <v>136</v>
      </c>
      <c r="AN736" s="866" t="s">
        <v>136</v>
      </c>
      <c r="AO736" s="740" t="str">
        <f>IF(U736="n/a","n/a",IF(AA736&lt;0,"n/a",IF(AA736="n/a","n/a",J736+U736-AA736)))</f>
        <v>n/a</v>
      </c>
      <c r="AP736" s="741">
        <f>IF(U736="n/a","n/a",J736+U736)</f>
        <v>25.795278734783686</v>
      </c>
      <c r="AQ736" s="889" t="str">
        <f>IF(OR(AC736&lt;0.01,AF736="n/a"),"n/a",(I736/SQRT(22.5*AC736*(I736/AF736))-1)*100)</f>
        <v>n/a</v>
      </c>
      <c r="AR736" s="651">
        <f>INDEX(Historical!$C$7:$C$1256,MATCH(B736,Historical!$B$7:$B$1278,0))*IF(AH736="n/a",1.03,IF(AH736&lt;0,1.01,IF(AH736&gt;10,1.1,(1+AH736/100))))</f>
        <v>7.21</v>
      </c>
      <c r="AS736" s="887">
        <f>IF($AI736="n/a",1.03*AR736,IF($AI736&lt;0,1.01*AR736,IF($AI736&gt;10,1.1*AR736,(1+$AI736/100)*AR736)))</f>
        <v>7.4263000000000003</v>
      </c>
      <c r="AT736" s="887">
        <f>IF($AK736="n/a",1.03*AS736,IF($AK736&lt;0,1.01*AS736,IF($AK736&gt;10,1.1*AS736,(1+$AK736/100)*AS736)))</f>
        <v>7.6490890000000009</v>
      </c>
      <c r="AU736" s="887">
        <f>IF($AK736="n/a",1.03*AT736,IF($AK736&lt;0,1.01*AT736,IF($AK736&gt;10,1.1*AT736,(1+$AK736/100)*AT736)))</f>
        <v>7.8785616700000007</v>
      </c>
      <c r="AV736" s="887">
        <f>IF($AK736="n/a",1.03*AU736,IF($AK736&lt;0,1.01*AU736,IF($AK736&gt;10,1.1*AU736,(1+$AK736/100)*AU736)))</f>
        <v>8.1149185201000016</v>
      </c>
      <c r="AW736" s="651">
        <f>SUM(AR736:AV736)</f>
        <v>38.278869190100004</v>
      </c>
      <c r="AX736" s="748">
        <f>AW736/I736*100</f>
        <v>9.9425634260000013</v>
      </c>
      <c r="AY736" s="935" t="s">
        <v>136</v>
      </c>
      <c r="AZ736" s="873" t="s">
        <v>136</v>
      </c>
      <c r="BA736" s="873" t="s">
        <v>136</v>
      </c>
      <c r="BB736" s="873" t="s">
        <v>136</v>
      </c>
      <c r="BC736" s="873" t="s">
        <v>136</v>
      </c>
      <c r="BD736" s="908" t="s">
        <v>4268</v>
      </c>
      <c r="BE736" s="624">
        <v>2013</v>
      </c>
      <c r="BF736" s="899">
        <f>IF(BE736&gt;2008,0,IF(BE736&gt;2001,1,IF(BE736&gt;1990,2,IF(BE736&gt;1980,3,IF(BE736&gt;1973,4,IF(BE736&gt;1970,5,IF(BE736&gt;1960,6,IF(BE736&gt;1958,7,IF(BE736&gt;1953,8,9)))))))))</f>
        <v>0</v>
      </c>
      <c r="BG736" s="883" t="s">
        <v>136</v>
      </c>
    </row>
    <row r="737" spans="1:59" s="864" customFormat="1" ht="12.75" customHeight="1" x14ac:dyDescent="0.2">
      <c r="A737" s="872" t="s">
        <v>3924</v>
      </c>
      <c r="B737" s="604" t="s">
        <v>3925</v>
      </c>
      <c r="C737" s="933" t="s">
        <v>108</v>
      </c>
      <c r="D737" s="933" t="s">
        <v>4341</v>
      </c>
      <c r="E737" s="733">
        <v>7</v>
      </c>
      <c r="F737" s="1158">
        <v>610</v>
      </c>
      <c r="G737" s="1178" t="s">
        <v>106</v>
      </c>
      <c r="H737" s="1178" t="s">
        <v>106</v>
      </c>
      <c r="I737" s="875">
        <v>49.23</v>
      </c>
      <c r="J737" s="651">
        <f>(M737/I737)*100</f>
        <v>2.2750355474304289</v>
      </c>
      <c r="K737" s="878">
        <v>0.28000000000000003</v>
      </c>
      <c r="L737" s="888">
        <v>4</v>
      </c>
      <c r="M737" s="642">
        <f>K737*L737</f>
        <v>1.1200000000000001</v>
      </c>
      <c r="N737" s="871" t="s">
        <v>440</v>
      </c>
      <c r="O737" s="734">
        <v>0.25</v>
      </c>
      <c r="P737" s="862">
        <v>43866</v>
      </c>
      <c r="Q737" s="862">
        <v>43880</v>
      </c>
      <c r="R737" s="642">
        <f>(K737-O737)/O737*100</f>
        <v>12.000000000000011</v>
      </c>
      <c r="S737" s="701">
        <f>IF(INDEX(Historical!$D$7:$D$1254,MATCH(B737,Historical!$B$7:$B$1278,0))=0,"n/a",(INDEX(Historical!$C$7:$C$1256,MATCH(B737,Historical!$B$7:$B$1278,0))/INDEX(Historical!$D$7:$D$1254,MATCH(B737,Historical!$B$7:$B$1278,0))-1)*100)</f>
        <v>31.578947368421062</v>
      </c>
      <c r="T737" s="701">
        <f>IF(INDEX(Historical!$F$7:$F$1247,MATCH(B737,Historical!$B$7:$B$1278,0))=0,"n/a",((INDEX(Historical!$C$7:$C$1256,MATCH(B737,Historical!$B$7:$B$1278,0))/INDEX(Historical!$F$7:$F$1247,MATCH(B737,Historical!$B$7:$B$1278,0)))^(1/3)-1)*100)</f>
        <v>27.718238732258847</v>
      </c>
      <c r="U737" s="701">
        <f>IF(INDEX(Historical!$H$7:$H$1247,MATCH(B737,Historical!$B$7:$B$1278,0))=0,"n/a",((INDEX(Historical!$C$7:$C$1256,MATCH(B737,Historical!$B$7:$B$1278,0))/INDEX(Historical!$H$7:$H$1247,MATCH(B737,Historical!$B$7:$B$1278,0)))^(1/5)-1)*100)</f>
        <v>20.112443398143132</v>
      </c>
      <c r="V737" s="701">
        <f>IF(INDEX(Historical!$O$7:$O$1247,MATCH(B737,Historical!$B$7:$B$1278,0))=0,"n/a",((INDEX(Historical!$C$7:$C$1256,MATCH(B737,Historical!$B$7:$B$1278,0))/INDEX(Historical!$O$7:$O$1247,MATCH(B737,Historical!$B$7:$B$1278,0)))^(1/10)-1)*100)</f>
        <v>13.98917844714016</v>
      </c>
      <c r="W737" s="702">
        <f>IF(OR(U737&lt;=0,U737="n/a",V737&lt;=0,V737="n/a"),"n/a",U737/V737)</f>
        <v>1.4377144071855603</v>
      </c>
      <c r="X737" s="703">
        <f>IF(OR(AJ737&lt;=0,AJ737="n/a",U737&lt;=0,U737="n/a"),"n/a",U737/AJ737)</f>
        <v>1.3231870656673113</v>
      </c>
      <c r="Y737" s="664"/>
      <c r="Z737" s="651">
        <f>IF(OR(AC737&lt;0.01,AC737="n/a"),"n/a",M737/AC737*100)</f>
        <v>24.944320712694878</v>
      </c>
      <c r="AA737" s="887">
        <f>IF(OR(AC737&lt;0.01,AC737="n/a"),"n/a",I737/AC737)</f>
        <v>10.96436525612472</v>
      </c>
      <c r="AB737" s="888">
        <v>12</v>
      </c>
      <c r="AC737" s="866">
        <v>4.49</v>
      </c>
      <c r="AD737" s="866">
        <v>1.1000000000000001</v>
      </c>
      <c r="AE737" s="866">
        <v>2.13</v>
      </c>
      <c r="AF737" s="866">
        <v>0.79</v>
      </c>
      <c r="AG737" s="866">
        <v>9.1</v>
      </c>
      <c r="AH737" s="866">
        <v>3.4000000000000004</v>
      </c>
      <c r="AI737" s="866">
        <v>-4.26</v>
      </c>
      <c r="AJ737" s="866">
        <v>15.2</v>
      </c>
      <c r="AK737" s="866">
        <v>10</v>
      </c>
      <c r="AL737" s="879">
        <v>2850</v>
      </c>
      <c r="AM737" s="873">
        <v>1</v>
      </c>
      <c r="AN737" s="866">
        <v>0.33</v>
      </c>
      <c r="AO737" s="740">
        <f>IF(U737="n/a","n/a",IF(AA737&lt;0,"n/a",IF(AA737="n/a","n/a",J737+U737-AA737)))</f>
        <v>11.423113689448842</v>
      </c>
      <c r="AP737" s="741">
        <f>IF(U737="n/a","n/a",J737+U737)</f>
        <v>22.387478945573562</v>
      </c>
      <c r="AQ737" s="889">
        <f>IF(OR(AC737&lt;0.01,AF737="n/a"),"n/a",(I737/SQRT(22.5*AC737*(I737/AF737))-1)*100)</f>
        <v>-37.953964931625059</v>
      </c>
      <c r="AR737" s="651">
        <f>INDEX(Historical!$C$7:$C$1256,MATCH(B737,Historical!$B$7:$B$1278,0))*IF(AH737="n/a",1.03,IF(AH737&lt;0,1.01,IF(AH737&gt;10,1.1,(1+AH737/100))))</f>
        <v>1.034</v>
      </c>
      <c r="AS737" s="887">
        <f>IF($AI737="n/a",1.03*AR737,IF($AI737&lt;0,1.01*AR737,IF($AI737&gt;10,1.1*AR737,(1+$AI737/100)*AR737)))</f>
        <v>1.04434</v>
      </c>
      <c r="AT737" s="887">
        <f>IF($AK737="n/a",1.03*AS737,IF($AK737&lt;0,1.01*AS737,IF($AK737&gt;10,1.1*AS737,(1+$AK737/100)*AS737)))</f>
        <v>1.1487740000000002</v>
      </c>
      <c r="AU737" s="887">
        <f>IF($AK737="n/a",1.03*AT737,IF($AK737&lt;0,1.01*AT737,IF($AK737&gt;10,1.1*AT737,(1+$AK737/100)*AT737)))</f>
        <v>1.2636514000000003</v>
      </c>
      <c r="AV737" s="887">
        <f>IF($AK737="n/a",1.03*AU737,IF($AK737&lt;0,1.01*AU737,IF($AK737&gt;10,1.1*AU737,(1+$AK737/100)*AU737)))</f>
        <v>1.3900165400000004</v>
      </c>
      <c r="AW737" s="651">
        <f>SUM(AR737:AV737)</f>
        <v>5.8807819400000012</v>
      </c>
      <c r="AX737" s="748">
        <f>AW737/I737*100</f>
        <v>11.945524964452572</v>
      </c>
      <c r="AY737" s="935">
        <v>1.77</v>
      </c>
      <c r="AZ737" s="873">
        <v>123.55000000000001</v>
      </c>
      <c r="BA737" s="873">
        <v>-31.580000000000002</v>
      </c>
      <c r="BB737" s="873">
        <v>11.04</v>
      </c>
      <c r="BC737" s="873">
        <v>9.51</v>
      </c>
      <c r="BD737" s="908"/>
      <c r="BE737" s="624">
        <v>2014</v>
      </c>
      <c r="BF737" s="899">
        <f>IF(BE737&gt;2008,0,IF(BE737&gt;2001,1,IF(BE737&gt;1990,2,IF(BE737&gt;1980,3,IF(BE737&gt;1973,4,IF(BE737&gt;1970,5,IF(BE737&gt;1960,6,IF(BE737&gt;1958,7,IF(BE737&gt;1953,8,9)))))))))</f>
        <v>0</v>
      </c>
      <c r="BG737" s="883">
        <v>0.8</v>
      </c>
    </row>
    <row r="738" spans="1:59" s="864" customFormat="1" ht="12.75" customHeight="1" x14ac:dyDescent="0.2">
      <c r="A738" s="872" t="s">
        <v>4577</v>
      </c>
      <c r="B738" s="604" t="s">
        <v>4576</v>
      </c>
      <c r="C738" s="933" t="s">
        <v>131</v>
      </c>
      <c r="D738" s="933" t="s">
        <v>4343</v>
      </c>
      <c r="E738" s="733">
        <v>28</v>
      </c>
      <c r="F738" s="1158">
        <v>105</v>
      </c>
      <c r="G738" s="1182" t="s">
        <v>37</v>
      </c>
      <c r="H738" s="1182" t="s">
        <v>37</v>
      </c>
      <c r="I738" s="866">
        <v>41.2</v>
      </c>
      <c r="J738" s="651">
        <f>(M738/I738)*100</f>
        <v>2.4339805825242715</v>
      </c>
      <c r="K738" s="885">
        <v>0.25069999999999998</v>
      </c>
      <c r="L738" s="888">
        <v>4</v>
      </c>
      <c r="M738" s="642">
        <f>K738*L738</f>
        <v>1.0027999999999999</v>
      </c>
      <c r="N738" s="871" t="s">
        <v>119</v>
      </c>
      <c r="O738" s="735">
        <v>0.23430000000000001</v>
      </c>
      <c r="P738" s="862">
        <v>44056</v>
      </c>
      <c r="Q738" s="862">
        <v>44075</v>
      </c>
      <c r="R738" s="642">
        <f>(K738-O738)/O738*100</f>
        <v>6.9995731967562831</v>
      </c>
      <c r="S738" s="701">
        <f>IF(INDEX(Historical!$D$7:$D$1254,MATCH(B738,Historical!$B$7:$B$1278,0))=0,"n/a",(INDEX(Historical!$C$7:$C$1256,MATCH(B738,Historical!$B$7:$B$1278,0))/INDEX(Historical!$D$7:$D$1254,MATCH(B738,Historical!$B$7:$B$1278,0))-1)*100)</f>
        <v>6.9103773584905603</v>
      </c>
      <c r="T738" s="701">
        <f>IF(INDEX(Historical!$F$7:$F$1247,MATCH(B738,Historical!$B$7:$B$1278,0))=0,"n/a",((INDEX(Historical!$C$7:$C$1256,MATCH(B738,Historical!$B$7:$B$1278,0))/INDEX(Historical!$F$7:$F$1247,MATCH(B738,Historical!$B$7:$B$1278,0)))^(1/3)-1)*100)</f>
        <v>7.0702468159793197</v>
      </c>
      <c r="U738" s="701">
        <f>IF(INDEX(Historical!$H$7:$H$1247,MATCH(B738,Historical!$B$7:$B$1278,0))=0,"n/a",((INDEX(Historical!$C$7:$C$1256,MATCH(B738,Historical!$B$7:$B$1278,0))/INDEX(Historical!$H$7:$H$1247,MATCH(B738,Historical!$B$7:$B$1278,0)))^(1/5)-1)*100)</f>
        <v>7.4150886899149171</v>
      </c>
      <c r="V738" s="701">
        <f>IF(INDEX(Historical!$O$7:$O$1247,MATCH(B738,Historical!$B$7:$B$1278,0))=0,"n/a",((INDEX(Historical!$C$7:$C$1256,MATCH(B738,Historical!$B$7:$B$1278,0))/INDEX(Historical!$O$7:$O$1247,MATCH(B738,Historical!$B$7:$B$1278,0)))^(1/10)-1)*100)</f>
        <v>7.4969899969713261</v>
      </c>
      <c r="W738" s="702">
        <f>IF(OR(U738&lt;=0,U738="n/a",V738&lt;=0,V738="n/a"),"n/a",U738/V738)</f>
        <v>0.9890754413318551</v>
      </c>
      <c r="X738" s="703" t="str">
        <f>IF(OR(AJ738&lt;=0,AJ738="n/a",U738&lt;=0,U738="n/a"),"n/a",U738/AJ738)</f>
        <v>n/a</v>
      </c>
      <c r="Y738" s="664"/>
      <c r="Z738" s="651">
        <f>IF(OR(AC738&lt;0.01,AC738="n/a"),"n/a",M738/AC738*100)</f>
        <v>88.743362831858406</v>
      </c>
      <c r="AA738" s="887">
        <f>IF(OR(AC738&lt;0.01,AC738="n/a"),"n/a",I738/AC738)</f>
        <v>36.460176991150448</v>
      </c>
      <c r="AB738" s="888">
        <v>12</v>
      </c>
      <c r="AC738" s="866">
        <v>1.1299999999999999</v>
      </c>
      <c r="AD738" s="866">
        <v>5.46</v>
      </c>
      <c r="AE738" s="866">
        <v>9</v>
      </c>
      <c r="AF738" s="866">
        <v>2.2599999999999998</v>
      </c>
      <c r="AG738" s="866">
        <v>6.6000000000000005</v>
      </c>
      <c r="AH738" s="866">
        <v>-5.8999999999999995</v>
      </c>
      <c r="AI738" s="866">
        <v>11.86</v>
      </c>
      <c r="AJ738" s="866">
        <v>-3.4000000000000004</v>
      </c>
      <c r="AK738" s="866">
        <v>6.7</v>
      </c>
      <c r="AL738" s="879">
        <v>9990</v>
      </c>
      <c r="AM738" s="873">
        <v>0.1</v>
      </c>
      <c r="AN738" s="866">
        <v>1.1399999999999999</v>
      </c>
      <c r="AO738" s="740">
        <f>IF(U738="n/a","n/a",IF(AA738&lt;0,"n/a",IF(AA738="n/a","n/a",J738+U738-AA738)))</f>
        <v>-26.61110771871126</v>
      </c>
      <c r="AP738" s="741">
        <f>IF(U738="n/a","n/a",J738+U738)</f>
        <v>9.8490692724391877</v>
      </c>
      <c r="AQ738" s="889">
        <f>IF(OR(AC738&lt;0.01,AF738="n/a"),"n/a",(I738/SQRT(22.5*AC738*(I738/AF738))-1)*100)</f>
        <v>91.369334592097687</v>
      </c>
      <c r="AR738" s="651">
        <f>INDEX(Historical!$C$7:$C$1256,MATCH(B738,Historical!$B$7:$B$1278,0))*IF(AH738="n/a",1.03,IF(AH738&lt;0,1.01,IF(AH738&gt;10,1.1,(1+AH738/100))))</f>
        <v>0.91566599999999998</v>
      </c>
      <c r="AS738" s="887">
        <f>IF($AI738="n/a",1.03*AR738,IF($AI738&lt;0,1.01*AR738,IF($AI738&gt;10,1.1*AR738,(1+$AI738/100)*AR738)))</f>
        <v>1.0072326</v>
      </c>
      <c r="AT738" s="887">
        <f>IF($AK738="n/a",1.03*AS738,IF($AK738&lt;0,1.01*AS738,IF($AK738&gt;10,1.1*AS738,(1+$AK738/100)*AS738)))</f>
        <v>1.0747171842000001</v>
      </c>
      <c r="AU738" s="887">
        <f>IF($AK738="n/a",1.03*AT738,IF($AK738&lt;0,1.01*AT738,IF($AK738&gt;10,1.1*AT738,(1+$AK738/100)*AT738)))</f>
        <v>1.1467232355414001</v>
      </c>
      <c r="AV738" s="887">
        <f>IF($AK738="n/a",1.03*AU738,IF($AK738&lt;0,1.01*AU738,IF($AK738&gt;10,1.1*AU738,(1+$AK738/100)*AU738)))</f>
        <v>1.2235536923226737</v>
      </c>
      <c r="AW738" s="651">
        <f>SUM(AR738:AV738)</f>
        <v>5.3678927120640738</v>
      </c>
      <c r="AX738" s="748">
        <f>AW738/I738*100</f>
        <v>13.028865805980761</v>
      </c>
      <c r="AY738" s="935">
        <v>0.46</v>
      </c>
      <c r="AZ738" s="873">
        <v>35.53</v>
      </c>
      <c r="BA738" s="873">
        <v>-24.43</v>
      </c>
      <c r="BB738" s="873">
        <v>-0.44</v>
      </c>
      <c r="BC738" s="873">
        <v>-5.8500000000000005</v>
      </c>
      <c r="BD738" s="908"/>
      <c r="BE738" s="624">
        <v>1993</v>
      </c>
      <c r="BF738" s="899">
        <f>IF(BE738&gt;2008,0,IF(BE738&gt;2001,1,IF(BE738&gt;1990,2,IF(BE738&gt;1980,3,IF(BE738&gt;1973,4,IF(BE738&gt;1970,5,IF(BE738&gt;1960,6,IF(BE738&gt;1958,7,IF(BE738&gt;1953,8,9)))))))))</f>
        <v>2</v>
      </c>
      <c r="BG738" s="883">
        <v>2.5</v>
      </c>
    </row>
    <row r="739" spans="1:59" s="864" customFormat="1" ht="12.75" customHeight="1" x14ac:dyDescent="0.2">
      <c r="A739" s="872" t="s">
        <v>1778</v>
      </c>
      <c r="B739" s="604" t="s">
        <v>1779</v>
      </c>
      <c r="C739" s="933" t="s">
        <v>112</v>
      </c>
      <c r="D739" s="933" t="s">
        <v>211</v>
      </c>
      <c r="E739" s="733">
        <v>7</v>
      </c>
      <c r="F739" s="1158">
        <v>578</v>
      </c>
      <c r="G739" s="1135" t="s">
        <v>106</v>
      </c>
      <c r="H739" s="1135" t="s">
        <v>106</v>
      </c>
      <c r="I739" s="875">
        <v>110.77</v>
      </c>
      <c r="J739" s="651">
        <f>(M739/I739)*100</f>
        <v>0.83054978784869549</v>
      </c>
      <c r="K739" s="878">
        <v>0.23</v>
      </c>
      <c r="L739" s="888">
        <v>4</v>
      </c>
      <c r="M739" s="642">
        <f>K739*L739</f>
        <v>0.92</v>
      </c>
      <c r="N739" s="871" t="s">
        <v>591</v>
      </c>
      <c r="O739" s="734">
        <v>0.21</v>
      </c>
      <c r="P739" s="867">
        <v>43615</v>
      </c>
      <c r="Q739" s="867">
        <v>43630</v>
      </c>
      <c r="R739" s="642">
        <f>(K739-O739)/O739*100</f>
        <v>9.5238095238095326</v>
      </c>
      <c r="S739" s="701">
        <f>IF(INDEX(Historical!$D$7:$D$1254,MATCH(B739,Historical!$B$7:$B$1278,0))=0,"n/a",(INDEX(Historical!$C$7:$C$1256,MATCH(B739,Historical!$B$7:$B$1278,0))/INDEX(Historical!$D$7:$D$1254,MATCH(B739,Historical!$B$7:$B$1278,0))-1)*100)</f>
        <v>9.7560975609756184</v>
      </c>
      <c r="T739" s="701">
        <f>IF(INDEX(Historical!$F$7:$F$1247,MATCH(B739,Historical!$B$7:$B$1278,0))=0,"n/a",((INDEX(Historical!$C$7:$C$1256,MATCH(B739,Historical!$B$7:$B$1278,0))/INDEX(Historical!$F$7:$F$1247,MATCH(B739,Historical!$B$7:$B$1278,0)))^(1/3)-1)*100)</f>
        <v>8.2251144035929258</v>
      </c>
      <c r="U739" s="701">
        <f>IF(INDEX(Historical!$H$7:$H$1247,MATCH(B739,Historical!$B$7:$B$1278,0))=0,"n/a",((INDEX(Historical!$C$7:$C$1256,MATCH(B739,Historical!$B$7:$B$1278,0))/INDEX(Historical!$H$7:$H$1247,MATCH(B739,Historical!$B$7:$B$1278,0)))^(1/5)-1)*100)</f>
        <v>9.1849810789540687</v>
      </c>
      <c r="V739" s="701">
        <f>IF(INDEX(Historical!$O$7:$O$1247,MATCH(B739,Historical!$B$7:$B$1278,0))=0,"n/a",((INDEX(Historical!$C$7:$C$1256,MATCH(B739,Historical!$B$7:$B$1278,0))/INDEX(Historical!$O$7:$O$1247,MATCH(B739,Historical!$B$7:$B$1278,0)))^(1/10)-1)*100)</f>
        <v>7.4184752002476984</v>
      </c>
      <c r="W739" s="702">
        <f>IF(OR(U739&lt;=0,U739="n/a",V739&lt;=0,V739="n/a"),"n/a",U739/V739)</f>
        <v>1.2381225024041851</v>
      </c>
      <c r="X739" s="703">
        <f>IF(OR(AJ739&lt;=0,AJ739="n/a",U739&lt;=0,U739="n/a"),"n/a",U739/AJ739)</f>
        <v>0.41749913995245769</v>
      </c>
      <c r="Y739" s="672"/>
      <c r="Z739" s="651">
        <f>IF(OR(AC739&lt;0.01,AC739="n/a"),"n/a",M739/AC739*100)</f>
        <v>26.979472140762461</v>
      </c>
      <c r="AA739" s="887">
        <f>IF(OR(AC739&lt;0.01,AC739="n/a"),"n/a",I739/AC739)</f>
        <v>32.483870967741936</v>
      </c>
      <c r="AB739" s="888">
        <v>12</v>
      </c>
      <c r="AC739" s="866">
        <v>3.41</v>
      </c>
      <c r="AD739" s="866">
        <v>4.0599999999999996</v>
      </c>
      <c r="AE739" s="866">
        <v>2.4700000000000002</v>
      </c>
      <c r="AF739" s="866">
        <v>3.8</v>
      </c>
      <c r="AG739" s="866">
        <v>12</v>
      </c>
      <c r="AH739" s="866">
        <v>7.8</v>
      </c>
      <c r="AI739" s="866">
        <v>11.66</v>
      </c>
      <c r="AJ739" s="866">
        <v>22</v>
      </c>
      <c r="AK739" s="866">
        <v>8</v>
      </c>
      <c r="AL739" s="879">
        <v>3740</v>
      </c>
      <c r="AM739" s="873">
        <v>0.5</v>
      </c>
      <c r="AN739" s="866">
        <v>0.27</v>
      </c>
      <c r="AO739" s="740">
        <f>IF(U739="n/a","n/a",IF(AA739&lt;0,"n/a",IF(AA739="n/a","n/a",J739+U739-AA739)))</f>
        <v>-22.468340100939173</v>
      </c>
      <c r="AP739" s="741">
        <f>IF(U739="n/a","n/a",J739+U739)</f>
        <v>10.015530866802765</v>
      </c>
      <c r="AQ739" s="889">
        <f>IF(OR(AC739&lt;0.01,AF739="n/a"),"n/a",(I739/SQRT(22.5*AC739*(I739/AF739))-1)*100)</f>
        <v>134.22563639687203</v>
      </c>
      <c r="AR739" s="651">
        <f>INDEX(Historical!$C$7:$C$1256,MATCH(B739,Historical!$B$7:$B$1278,0))*IF(AH739="n/a",1.03,IF(AH739&lt;0,1.01,IF(AH739&gt;10,1.1,(1+AH739/100))))</f>
        <v>0.97020000000000006</v>
      </c>
      <c r="AS739" s="887">
        <f>IF($AI739="n/a",1.03*AR739,IF($AI739&lt;0,1.01*AR739,IF($AI739&gt;10,1.1*AR739,(1+$AI739/100)*AR739)))</f>
        <v>1.0672200000000001</v>
      </c>
      <c r="AT739" s="887">
        <f>IF($AK739="n/a",1.03*AS739,IF($AK739&lt;0,1.01*AS739,IF($AK739&gt;10,1.1*AS739,(1+$AK739/100)*AS739)))</f>
        <v>1.1525976000000002</v>
      </c>
      <c r="AU739" s="887">
        <f>IF($AK739="n/a",1.03*AT739,IF($AK739&lt;0,1.01*AT739,IF($AK739&gt;10,1.1*AT739,(1+$AK739/100)*AT739)))</f>
        <v>1.2448054080000004</v>
      </c>
      <c r="AV739" s="887">
        <f>IF($AK739="n/a",1.03*AU739,IF($AK739&lt;0,1.01*AU739,IF($AK739&gt;10,1.1*AU739,(1+$AK739/100)*AU739)))</f>
        <v>1.3443898406400006</v>
      </c>
      <c r="AW739" s="651">
        <f>SUM(AR739:AV739)</f>
        <v>5.7792128486400012</v>
      </c>
      <c r="AX739" s="748">
        <f>AW739/I739*100</f>
        <v>5.217308701489574</v>
      </c>
      <c r="AY739" s="935">
        <v>0.98</v>
      </c>
      <c r="AZ739" s="873">
        <v>60.49</v>
      </c>
      <c r="BA739" s="873">
        <v>-3.2099999999999995</v>
      </c>
      <c r="BB739" s="873">
        <v>8.16</v>
      </c>
      <c r="BC739" s="873">
        <v>22.02</v>
      </c>
      <c r="BD739" s="908"/>
      <c r="BE739" s="624">
        <v>2013</v>
      </c>
      <c r="BF739" s="899">
        <f>IF(BE739&gt;2008,0,IF(BE739&gt;2001,1,IF(BE739&gt;1990,2,IF(BE739&gt;1980,3,IF(BE739&gt;1973,4,IF(BE739&gt;1970,5,IF(BE739&gt;1960,6,IF(BE739&gt;1958,7,IF(BE739&gt;1953,8,9)))))))))</f>
        <v>0</v>
      </c>
      <c r="BG739" s="883">
        <v>6.8000000000000007</v>
      </c>
    </row>
    <row r="740" spans="1:59" s="864" customFormat="1" ht="12.75" customHeight="1" x14ac:dyDescent="0.2">
      <c r="A740" s="882" t="s">
        <v>2976</v>
      </c>
      <c r="B740" s="604" t="s">
        <v>2977</v>
      </c>
      <c r="C740" s="933" t="s">
        <v>4196</v>
      </c>
      <c r="D740" s="933" t="s">
        <v>4328</v>
      </c>
      <c r="E740" s="733">
        <v>6</v>
      </c>
      <c r="F740" s="1158">
        <v>691</v>
      </c>
      <c r="G740" s="1182" t="s">
        <v>106</v>
      </c>
      <c r="H740" s="1182" t="s">
        <v>106</v>
      </c>
      <c r="I740" s="875">
        <v>19.440000000000001</v>
      </c>
      <c r="J740" s="651">
        <f>(M740/I740)*100</f>
        <v>4.6296296296296298</v>
      </c>
      <c r="K740" s="878">
        <v>0.22500000000000001</v>
      </c>
      <c r="L740" s="888">
        <v>4</v>
      </c>
      <c r="M740" s="642">
        <f>K740*L740</f>
        <v>0.9</v>
      </c>
      <c r="N740" s="634" t="s">
        <v>318</v>
      </c>
      <c r="O740" s="734">
        <v>0.2</v>
      </c>
      <c r="P740" s="862">
        <v>43906</v>
      </c>
      <c r="Q740" s="862">
        <v>43921</v>
      </c>
      <c r="R740" s="642">
        <f>(K740-O740)/O740*100</f>
        <v>12.499999999999996</v>
      </c>
      <c r="S740" s="701">
        <f>IF(INDEX(Historical!$D$7:$D$1254,MATCH(B740,Historical!$B$7:$B$1278,0))=0,"n/a",(INDEX(Historical!$C$7:$C$1256,MATCH(B740,Historical!$B$7:$B$1278,0))/INDEX(Historical!$D$7:$D$1254,MATCH(B740,Historical!$B$7:$B$1278,0))-1)*100)</f>
        <v>5.2631578947368363</v>
      </c>
      <c r="T740" s="701">
        <f>IF(INDEX(Historical!$F$7:$F$1247,MATCH(B740,Historical!$B$7:$B$1278,0))=0,"n/a",((INDEX(Historical!$C$7:$C$1256,MATCH(B740,Historical!$B$7:$B$1278,0))/INDEX(Historical!$F$7:$F$1247,MATCH(B740,Historical!$B$7:$B$1278,0)))^(1/3)-1)*100)</f>
        <v>7.7217345015941907</v>
      </c>
      <c r="U740" s="701">
        <f>IF(INDEX(Historical!$H$7:$H$1247,MATCH(B740,Historical!$B$7:$B$1278,0))=0,"n/a",((INDEX(Historical!$C$7:$C$1256,MATCH(B740,Historical!$B$7:$B$1278,0))/INDEX(Historical!$H$7:$H$1247,MATCH(B740,Historical!$B$7:$B$1278,0)))^(1/5)-1)*100)</f>
        <v>9.8560543306117854</v>
      </c>
      <c r="V740" s="701">
        <f>IF(INDEX(Historical!$O$7:$O$1247,MATCH(B740,Historical!$B$7:$B$1278,0))=0,"n/a",((INDEX(Historical!$C$7:$C$1256,MATCH(B740,Historical!$B$7:$B$1278,0))/INDEX(Historical!$O$7:$O$1247,MATCH(B740,Historical!$B$7:$B$1278,0)))^(1/10)-1)*100)</f>
        <v>29.566842014875672</v>
      </c>
      <c r="W740" s="702">
        <f>IF(OR(U740&lt;=0,U740="n/a",V740&lt;=0,V740="n/a"),"n/a",U740/V740)</f>
        <v>0.333348225882663</v>
      </c>
      <c r="X740" s="703">
        <f>IF(OR(AJ740&lt;=0,AJ740="n/a",U740&lt;=0,U740="n/a"),"n/a",U740/AJ740)</f>
        <v>1.0830828934738226</v>
      </c>
      <c r="Y740" s="877"/>
      <c r="Z740" s="651">
        <f>IF(OR(AC740&lt;0.01,AC740="n/a"),"n/a",M740/AC740*100)</f>
        <v>62.068965517241381</v>
      </c>
      <c r="AA740" s="887">
        <f>IF(OR(AC740&lt;0.01,AC740="n/a"),"n/a",I740/AC740)</f>
        <v>13.40689655172414</v>
      </c>
      <c r="AB740" s="888">
        <v>14</v>
      </c>
      <c r="AC740" s="866">
        <v>1.45</v>
      </c>
      <c r="AD740" s="866">
        <v>1.58</v>
      </c>
      <c r="AE740" s="866">
        <v>1.64</v>
      </c>
      <c r="AF740" s="866" t="s">
        <v>136</v>
      </c>
      <c r="AG740" s="866">
        <v>-862.9</v>
      </c>
      <c r="AH740" s="866">
        <v>27.6</v>
      </c>
      <c r="AI740" s="866">
        <v>11.51</v>
      </c>
      <c r="AJ740" s="866">
        <v>9.1</v>
      </c>
      <c r="AK740" s="866">
        <v>8.51</v>
      </c>
      <c r="AL740" s="879">
        <v>8080</v>
      </c>
      <c r="AM740" s="873">
        <v>0.1</v>
      </c>
      <c r="AN740" s="866" t="s">
        <v>136</v>
      </c>
      <c r="AO740" s="740">
        <f>IF(U740="n/a","n/a",IF(AA740&lt;0,"n/a",IF(AA740="n/a","n/a",J740+U740-AA740)))</f>
        <v>1.0787874085172753</v>
      </c>
      <c r="AP740" s="741">
        <f>IF(U740="n/a","n/a",J740+U740)</f>
        <v>14.485683960241415</v>
      </c>
      <c r="AQ740" s="889" t="str">
        <f>IF(OR(AC740&lt;0.01,AF740="n/a"),"n/a",(I740/SQRT(22.5*AC740*(I740/AF740))-1)*100)</f>
        <v>n/a</v>
      </c>
      <c r="AR740" s="651">
        <f>INDEX(Historical!$C$7:$C$1256,MATCH(B740,Historical!$B$7:$B$1278,0))*IF(AH740="n/a",1.03,IF(AH740&lt;0,1.01,IF(AH740&gt;10,1.1,(1+AH740/100))))</f>
        <v>0.88000000000000012</v>
      </c>
      <c r="AS740" s="887">
        <f>IF($AI740="n/a",1.03*AR740,IF($AI740&lt;0,1.01*AR740,IF($AI740&gt;10,1.1*AR740,(1+$AI740/100)*AR740)))</f>
        <v>0.96800000000000019</v>
      </c>
      <c r="AT740" s="887">
        <f>IF($AK740="n/a",1.03*AS740,IF($AK740&lt;0,1.01*AS740,IF($AK740&gt;10,1.1*AS740,(1+$AK740/100)*AS740)))</f>
        <v>1.0503768000000002</v>
      </c>
      <c r="AU740" s="887">
        <f>IF($AK740="n/a",1.03*AT740,IF($AK740&lt;0,1.01*AT740,IF($AK740&gt;10,1.1*AT740,(1+$AK740/100)*AT740)))</f>
        <v>1.1397638656800002</v>
      </c>
      <c r="AV740" s="887">
        <f>IF($AK740="n/a",1.03*AU740,IF($AK740&lt;0,1.01*AU740,IF($AK740&gt;10,1.1*AU740,(1+$AK740/100)*AU740)))</f>
        <v>1.2367577706493682</v>
      </c>
      <c r="AW740" s="651">
        <f>SUM(AR740:AV740)</f>
        <v>5.2748984363293685</v>
      </c>
      <c r="AX740" s="748">
        <f>AW740/I740*100</f>
        <v>27.134251215686049</v>
      </c>
      <c r="AY740" s="935">
        <v>0.92</v>
      </c>
      <c r="AZ740" s="873">
        <v>11.790000000000001</v>
      </c>
      <c r="BA740" s="873">
        <v>-31.66</v>
      </c>
      <c r="BB740" s="873">
        <v>-12.83</v>
      </c>
      <c r="BC740" s="873">
        <v>-12.520000000000001</v>
      </c>
      <c r="BD740" s="908"/>
      <c r="BE740" s="624">
        <v>2015</v>
      </c>
      <c r="BF740" s="899">
        <f>IF(BE740&gt;2008,0,IF(BE740&gt;2001,1,IF(BE740&gt;1990,2,IF(BE740&gt;1980,3,IF(BE740&gt;1973,4,IF(BE740&gt;1970,5,IF(BE740&gt;1960,6,IF(BE740&gt;1958,7,IF(BE740&gt;1953,8,9)))))))))</f>
        <v>0</v>
      </c>
      <c r="BG740" s="883">
        <v>7.0000000000000009</v>
      </c>
    </row>
    <row r="741" spans="1:59" s="864" customFormat="1" ht="12.75" customHeight="1" x14ac:dyDescent="0.2">
      <c r="A741" s="864" t="s">
        <v>862</v>
      </c>
      <c r="B741" s="604" t="s">
        <v>863</v>
      </c>
      <c r="C741" s="933" t="s">
        <v>131</v>
      </c>
      <c r="D741" s="933" t="s">
        <v>4332</v>
      </c>
      <c r="E741" s="733">
        <v>17</v>
      </c>
      <c r="F741" s="1158">
        <v>216</v>
      </c>
      <c r="G741" s="1178" t="s">
        <v>37</v>
      </c>
      <c r="H741" s="1178" t="s">
        <v>115</v>
      </c>
      <c r="I741" s="875">
        <v>70.03</v>
      </c>
      <c r="J741" s="651">
        <f>(M741/I741)*100</f>
        <v>2.4560902470369839</v>
      </c>
      <c r="K741" s="878">
        <v>0.43</v>
      </c>
      <c r="L741" s="888">
        <v>4</v>
      </c>
      <c r="M741" s="642">
        <f>K741*L741</f>
        <v>1.72</v>
      </c>
      <c r="N741" s="871" t="s">
        <v>456</v>
      </c>
      <c r="O741" s="734">
        <v>0.40500000000000003</v>
      </c>
      <c r="P741" s="862">
        <v>43902</v>
      </c>
      <c r="Q741" s="862">
        <v>43941</v>
      </c>
      <c r="R741" s="642">
        <f>(K741-O741)/O741*100</f>
        <v>6.1728395061728305</v>
      </c>
      <c r="S741" s="701">
        <f>IF(INDEX(Historical!$D$7:$D$1254,MATCH(B741,Historical!$B$7:$B$1278,0))=0,"n/a",(INDEX(Historical!$C$7:$C$1256,MATCH(B741,Historical!$B$7:$B$1278,0))/INDEX(Historical!$D$7:$D$1254,MATCH(B741,Historical!$B$7:$B$1278,0))-1)*100)</f>
        <v>6.3333333333333242</v>
      </c>
      <c r="T741" s="701">
        <f>IF(INDEX(Historical!$F$7:$F$1247,MATCH(B741,Historical!$B$7:$B$1278,0))=0,"n/a",((INDEX(Historical!$C$7:$C$1256,MATCH(B741,Historical!$B$7:$B$1278,0))/INDEX(Historical!$F$7:$F$1247,MATCH(B741,Historical!$B$7:$B$1278,0)))^(1/3)-1)*100)</f>
        <v>5.9787101974909884</v>
      </c>
      <c r="U741" s="701">
        <f>IF(INDEX(Historical!$H$7:$H$1247,MATCH(B741,Historical!$B$7:$B$1278,0))=0,"n/a",((INDEX(Historical!$C$7:$C$1256,MATCH(B741,Historical!$B$7:$B$1278,0))/INDEX(Historical!$H$7:$H$1247,MATCH(B741,Historical!$B$7:$B$1278,0)))^(1/5)-1)*100)</f>
        <v>6.2125256195497913</v>
      </c>
      <c r="V741" s="701">
        <f>IF(INDEX(Historical!$O$7:$O$1247,MATCH(B741,Historical!$B$7:$B$1278,0))=0,"n/a",((INDEX(Historical!$C$7:$C$1256,MATCH(B741,Historical!$B$7:$B$1278,0))/INDEX(Historical!$O$7:$O$1247,MATCH(B741,Historical!$B$7:$B$1278,0)))^(1/10)-1)*100)</f>
        <v>5.1534043102662075</v>
      </c>
      <c r="W741" s="702">
        <f>IF(OR(U741&lt;=0,U741="n/a",V741&lt;=0,V741="n/a"),"n/a",U741/V741)</f>
        <v>1.205518768859972</v>
      </c>
      <c r="X741" s="703">
        <f>IF(OR(AJ741&lt;=0,AJ741="n/a",U741&lt;=0,U741="n/a"),"n/a",U741/AJ741)</f>
        <v>1.1504677073240352</v>
      </c>
      <c r="Y741" s="876"/>
      <c r="Z741" s="651">
        <f>IF(OR(AC741&lt;0.01,AC741="n/a"),"n/a",M741/AC741*100)</f>
        <v>64.419475655430716</v>
      </c>
      <c r="AA741" s="887">
        <f>IF(OR(AC741&lt;0.01,AC741="n/a"),"n/a",I741/AC741)</f>
        <v>26.228464419475657</v>
      </c>
      <c r="AB741" s="888">
        <v>12</v>
      </c>
      <c r="AC741" s="866">
        <v>2.67</v>
      </c>
      <c r="AD741" s="866">
        <v>4.4800000000000004</v>
      </c>
      <c r="AE741" s="866">
        <v>3.28</v>
      </c>
      <c r="AF741" s="866">
        <v>2.76</v>
      </c>
      <c r="AG741" s="866">
        <v>10.6</v>
      </c>
      <c r="AH741" s="866">
        <v>6.9</v>
      </c>
      <c r="AI741" s="866">
        <v>6.8000000000000007</v>
      </c>
      <c r="AJ741" s="866">
        <v>5.4</v>
      </c>
      <c r="AK741" s="866">
        <v>5.8500000000000005</v>
      </c>
      <c r="AL741" s="879">
        <v>36760</v>
      </c>
      <c r="AM741" s="873">
        <v>0.2</v>
      </c>
      <c r="AN741" s="866">
        <v>1.64</v>
      </c>
      <c r="AO741" s="740">
        <f>IF(U741="n/a","n/a",IF(AA741&lt;0,"n/a",IF(AA741="n/a","n/a",J741+U741-AA741)))</f>
        <v>-17.55984855288888</v>
      </c>
      <c r="AP741" s="741">
        <f>IF(U741="n/a","n/a",J741+U741)</f>
        <v>8.6686158665867747</v>
      </c>
      <c r="AQ741" s="889">
        <f>IF(OR(AC741&lt;0.01,AF741="n/a"),"n/a",(I741/SQRT(22.5*AC741*(I741/AF741))-1)*100)</f>
        <v>79.369961312432352</v>
      </c>
      <c r="AR741" s="651">
        <f>INDEX(Historical!$C$7:$C$1256,MATCH(B741,Historical!$B$7:$B$1278,0))*IF(AH741="n/a",1.03,IF(AH741&lt;0,1.01,IF(AH741&gt;10,1.1,(1+AH741/100))))</f>
        <v>1.705055</v>
      </c>
      <c r="AS741" s="887">
        <f>IF($AI741="n/a",1.03*AR741,IF($AI741&lt;0,1.01*AR741,IF($AI741&gt;10,1.1*AR741,(1+$AI741/100)*AR741)))</f>
        <v>1.8209987400000001</v>
      </c>
      <c r="AT741" s="887">
        <f>IF($AK741="n/a",1.03*AS741,IF($AK741&lt;0,1.01*AS741,IF($AK741&gt;10,1.1*AS741,(1+$AK741/100)*AS741)))</f>
        <v>1.92752716629</v>
      </c>
      <c r="AU741" s="887">
        <f>IF($AK741="n/a",1.03*AT741,IF($AK741&lt;0,1.01*AT741,IF($AK741&gt;10,1.1*AT741,(1+$AK741/100)*AT741)))</f>
        <v>2.040287505517965</v>
      </c>
      <c r="AV741" s="887">
        <f>IF($AK741="n/a",1.03*AU741,IF($AK741&lt;0,1.01*AU741,IF($AK741&gt;10,1.1*AU741,(1+$AK741/100)*AU741)))</f>
        <v>2.1596443245907659</v>
      </c>
      <c r="AW741" s="651">
        <f>SUM(AR741:AV741)</f>
        <v>9.6535127363987314</v>
      </c>
      <c r="AX741" s="748">
        <f>AW741/I741*100</f>
        <v>13.784824698555949</v>
      </c>
      <c r="AY741" s="935">
        <v>0.32</v>
      </c>
      <c r="AZ741" s="873">
        <v>50.339999999999996</v>
      </c>
      <c r="BA741" s="873">
        <v>-5.89</v>
      </c>
      <c r="BB741" s="873">
        <v>-0.2</v>
      </c>
      <c r="BC741" s="873">
        <v>5.65</v>
      </c>
      <c r="BD741" s="908"/>
      <c r="BE741" s="624">
        <v>2004</v>
      </c>
      <c r="BF741" s="899">
        <f>IF(BE741&gt;2008,0,IF(BE741&gt;2001,1,IF(BE741&gt;1990,2,IF(BE741&gt;1980,3,IF(BE741&gt;1973,4,IF(BE741&gt;1970,5,IF(BE741&gt;1960,6,IF(BE741&gt;1958,7,IF(BE741&gt;1953,8,9)))))))))</f>
        <v>1</v>
      </c>
      <c r="BG741" s="883">
        <v>2.7</v>
      </c>
    </row>
    <row r="742" spans="1:59" s="864" customFormat="1" ht="12.75" customHeight="1" x14ac:dyDescent="0.2">
      <c r="A742" s="864" t="s">
        <v>864</v>
      </c>
      <c r="B742" s="604" t="s">
        <v>865</v>
      </c>
      <c r="C742" s="933" t="s">
        <v>4196</v>
      </c>
      <c r="D742" s="933" t="s">
        <v>4329</v>
      </c>
      <c r="E742" s="733">
        <v>18</v>
      </c>
      <c r="F742" s="1158">
        <v>190</v>
      </c>
      <c r="G742" s="1158" t="s">
        <v>106</v>
      </c>
      <c r="H742" s="1158" t="s">
        <v>106</v>
      </c>
      <c r="I742" s="875">
        <v>118.69</v>
      </c>
      <c r="J742" s="651">
        <f>(M742/I742)*100</f>
        <v>1.2806470637795939</v>
      </c>
      <c r="K742" s="878">
        <v>0.38</v>
      </c>
      <c r="L742" s="888">
        <v>4</v>
      </c>
      <c r="M742" s="642">
        <f>K742*L742</f>
        <v>1.52</v>
      </c>
      <c r="N742" s="871" t="s">
        <v>420</v>
      </c>
      <c r="O742" s="734">
        <v>0.37</v>
      </c>
      <c r="P742" s="862">
        <v>43963</v>
      </c>
      <c r="Q742" s="862">
        <v>43985</v>
      </c>
      <c r="R742" s="642">
        <f>(K742-O742)/O742*100</f>
        <v>2.7027027027027053</v>
      </c>
      <c r="S742" s="701">
        <f>IF(INDEX(Historical!$D$7:$D$1254,MATCH(B742,Historical!$B$7:$B$1278,0))=0,"n/a",(INDEX(Historical!$C$7:$C$1256,MATCH(B742,Historical!$B$7:$B$1278,0))/INDEX(Historical!$D$7:$D$1254,MATCH(B742,Historical!$B$7:$B$1278,0))-1)*100)</f>
        <v>2.7972027972027913</v>
      </c>
      <c r="T742" s="701">
        <f>IF(INDEX(Historical!$F$7:$F$1247,MATCH(B742,Historical!$B$7:$B$1278,0))=0,"n/a",((INDEX(Historical!$C$7:$C$1256,MATCH(B742,Historical!$B$7:$B$1278,0))/INDEX(Historical!$F$7:$F$1247,MATCH(B742,Historical!$B$7:$B$1278,0)))^(1/3)-1)*100)</f>
        <v>4.1816730517321155</v>
      </c>
      <c r="U742" s="701">
        <f>IF(INDEX(Historical!$H$7:$H$1247,MATCH(B742,Historical!$B$7:$B$1278,0))=0,"n/a",((INDEX(Historical!$C$7:$C$1256,MATCH(B742,Historical!$B$7:$B$1278,0))/INDEX(Historical!$H$7:$H$1247,MATCH(B742,Historical!$B$7:$B$1278,0)))^(1/5)-1)*100)</f>
        <v>6.3600948246807842</v>
      </c>
      <c r="V742" s="701">
        <f>IF(INDEX(Historical!$O$7:$O$1247,MATCH(B742,Historical!$B$7:$B$1278,0))=0,"n/a",((INDEX(Historical!$C$7:$C$1256,MATCH(B742,Historical!$B$7:$B$1278,0))/INDEX(Historical!$O$7:$O$1247,MATCH(B742,Historical!$B$7:$B$1278,0)))^(1/10)-1)*100)</f>
        <v>9.7460591300061239</v>
      </c>
      <c r="W742" s="702">
        <f>IF(OR(U742&lt;=0,U742="n/a",V742&lt;=0,V742="n/a"),"n/a",U742/V742)</f>
        <v>0.65258118587638692</v>
      </c>
      <c r="X742" s="703">
        <f>IF(OR(AJ742&lt;=0,AJ742="n/a",U742&lt;=0,U742="n/a"),"n/a",U742/AJ742)</f>
        <v>1.0965680732208247</v>
      </c>
      <c r="Y742" s="876"/>
      <c r="Z742" s="651">
        <f>IF(OR(AC742&lt;0.01,AC742="n/a"),"n/a",M742/AC742*100)</f>
        <v>62.04081632653061</v>
      </c>
      <c r="AA742" s="887">
        <f>IF(OR(AC742&lt;0.01,AC742="n/a"),"n/a",I742/AC742)</f>
        <v>48.44489795918367</v>
      </c>
      <c r="AB742" s="888">
        <v>3</v>
      </c>
      <c r="AC742" s="866">
        <v>2.4500000000000002</v>
      </c>
      <c r="AD742" s="866">
        <v>5.38</v>
      </c>
      <c r="AE742" s="866">
        <v>9.44</v>
      </c>
      <c r="AF742" s="866">
        <v>11.85</v>
      </c>
      <c r="AG742" s="866">
        <v>25.2</v>
      </c>
      <c r="AH742" s="866">
        <v>-8.9</v>
      </c>
      <c r="AI742" s="866">
        <v>29.160000000000004</v>
      </c>
      <c r="AJ742" s="866">
        <v>5.8000000000000007</v>
      </c>
      <c r="AK742" s="866">
        <v>9</v>
      </c>
      <c r="AL742" s="879">
        <v>28060</v>
      </c>
      <c r="AM742" s="873">
        <v>0.2</v>
      </c>
      <c r="AN742" s="866">
        <v>0.81</v>
      </c>
      <c r="AO742" s="740">
        <f>IF(U742="n/a","n/a",IF(AA742&lt;0,"n/a",IF(AA742="n/a","n/a",J742+U742-AA742)))</f>
        <v>-40.804156070723295</v>
      </c>
      <c r="AP742" s="741">
        <f>IF(U742="n/a","n/a",J742+U742)</f>
        <v>7.6407418884603784</v>
      </c>
      <c r="AQ742" s="889">
        <f>IF(OR(AC742&lt;0.01,AF742="n/a"),"n/a",(I742/SQRT(22.5*AC742*(I742/AF742))-1)*100)</f>
        <v>405.11694611416533</v>
      </c>
      <c r="AR742" s="651">
        <f>INDEX(Historical!$C$7:$C$1256,MATCH(B742,Historical!$B$7:$B$1278,0))*IF(AH742="n/a",1.03,IF(AH742&lt;0,1.01,IF(AH742&gt;10,1.1,(1+AH742/100))))</f>
        <v>1.4846999999999999</v>
      </c>
      <c r="AS742" s="887">
        <f>IF($AI742="n/a",1.03*AR742,IF($AI742&lt;0,1.01*AR742,IF($AI742&gt;10,1.1*AR742,(1+$AI742/100)*AR742)))</f>
        <v>1.63317</v>
      </c>
      <c r="AT742" s="887">
        <f>IF($AK742="n/a",1.03*AS742,IF($AK742&lt;0,1.01*AS742,IF($AK742&gt;10,1.1*AS742,(1+$AK742/100)*AS742)))</f>
        <v>1.7801553000000001</v>
      </c>
      <c r="AU742" s="887">
        <f>IF($AK742="n/a",1.03*AT742,IF($AK742&lt;0,1.01*AT742,IF($AK742&gt;10,1.1*AT742,(1+$AK742/100)*AT742)))</f>
        <v>1.9403692770000003</v>
      </c>
      <c r="AV742" s="887">
        <f>IF($AK742="n/a",1.03*AU742,IF($AK742&lt;0,1.01*AU742,IF($AK742&gt;10,1.1*AU742,(1+$AK742/100)*AU742)))</f>
        <v>2.1150025119300007</v>
      </c>
      <c r="AW742" s="651">
        <f>SUM(AR742:AV742)</f>
        <v>8.9533970889300019</v>
      </c>
      <c r="AX742" s="748">
        <f>AW742/I742*100</f>
        <v>7.5435142715730068</v>
      </c>
      <c r="AY742" s="935">
        <v>0.94</v>
      </c>
      <c r="AZ742" s="873">
        <v>75.37</v>
      </c>
      <c r="BA742" s="873">
        <v>-8.98</v>
      </c>
      <c r="BB742" s="873">
        <v>10.870000000000001</v>
      </c>
      <c r="BC742" s="873">
        <v>25.21</v>
      </c>
      <c r="BD742" s="908"/>
      <c r="BE742" s="624">
        <v>2003</v>
      </c>
      <c r="BF742" s="899">
        <f>IF(BE742&gt;2008,0,IF(BE742&gt;2001,1,IF(BE742&gt;1990,2,IF(BE742&gt;1980,3,IF(BE742&gt;1973,4,IF(BE742&gt;1970,5,IF(BE742&gt;1960,6,IF(BE742&gt;1958,7,IF(BE742&gt;1953,8,9)))))))))</f>
        <v>1</v>
      </c>
      <c r="BG742" s="883">
        <v>11.799999999999999</v>
      </c>
    </row>
    <row r="743" spans="1:59" s="864" customFormat="1" ht="12.75" customHeight="1" x14ac:dyDescent="0.2">
      <c r="A743" s="864" t="s">
        <v>224</v>
      </c>
      <c r="B743" s="604" t="s">
        <v>225</v>
      </c>
      <c r="C743" s="933" t="s">
        <v>178</v>
      </c>
      <c r="D743" s="933" t="s">
        <v>4339</v>
      </c>
      <c r="E743" s="733">
        <v>37</v>
      </c>
      <c r="F743" s="1158">
        <v>72</v>
      </c>
      <c r="G743" s="1158" t="s">
        <v>37</v>
      </c>
      <c r="H743" s="1158" t="s">
        <v>37</v>
      </c>
      <c r="I743" s="866">
        <v>32.619999999999997</v>
      </c>
      <c r="J743" s="651">
        <f>(M743/I743)*100</f>
        <v>10.66830165542612</v>
      </c>
      <c r="K743" s="878">
        <v>0.87</v>
      </c>
      <c r="L743" s="888">
        <v>4</v>
      </c>
      <c r="M743" s="642">
        <f>K743*L743</f>
        <v>3.48</v>
      </c>
      <c r="N743" s="871" t="s">
        <v>142</v>
      </c>
      <c r="O743" s="734">
        <v>0.82</v>
      </c>
      <c r="P743" s="867">
        <v>43595</v>
      </c>
      <c r="Q743" s="867">
        <v>43626</v>
      </c>
      <c r="R743" s="642">
        <f>(K743-O743)/O743*100</f>
        <v>6.0975609756097624</v>
      </c>
      <c r="S743" s="701">
        <f>IF(INDEX(Historical!$D$7:$D$1254,MATCH(B743,Historical!$B$7:$B$1278,0))=0,"n/a",(INDEX(Historical!$C$7:$C$1256,MATCH(B743,Historical!$B$7:$B$1278,0))/INDEX(Historical!$D$7:$D$1254,MATCH(B743,Historical!$B$7:$B$1278,0))-1)*100)</f>
        <v>6.1919504643962897</v>
      </c>
      <c r="T743" s="701">
        <f>IF(INDEX(Historical!$F$7:$F$1247,MATCH(B743,Historical!$B$7:$B$1278,0))=0,"n/a",((INDEX(Historical!$C$7:$C$1256,MATCH(B743,Historical!$B$7:$B$1278,0))/INDEX(Historical!$F$7:$F$1247,MATCH(B743,Historical!$B$7:$B$1278,0)))^(1/3)-1)*100)</f>
        <v>4.7995180246501512</v>
      </c>
      <c r="U743" s="701">
        <f>IF(INDEX(Historical!$H$7:$H$1247,MATCH(B743,Historical!$B$7:$B$1278,0))=0,"n/a",((INDEX(Historical!$C$7:$C$1256,MATCH(B743,Historical!$B$7:$B$1278,0))/INDEX(Historical!$H$7:$H$1247,MATCH(B743,Historical!$B$7:$B$1278,0)))^(1/5)-1)*100)</f>
        <v>4.9025562573557169</v>
      </c>
      <c r="V743" s="701">
        <f>IF(INDEX(Historical!$O$7:$O$1247,MATCH(B743,Historical!$B$7:$B$1278,0))=0,"n/a",((INDEX(Historical!$C$7:$C$1256,MATCH(B743,Historical!$B$7:$B$1278,0))/INDEX(Historical!$O$7:$O$1247,MATCH(B743,Historical!$B$7:$B$1278,0)))^(1/10)-1)*100)</f>
        <v>7.5272659196223168</v>
      </c>
      <c r="W743" s="702">
        <f>IF(OR(U743&lt;=0,U743="n/a",V743&lt;=0,V743="n/a"),"n/a",U743/V743)</f>
        <v>0.65130637202222086</v>
      </c>
      <c r="X743" s="703" t="str">
        <f>IF(OR(AJ743&lt;=0,AJ743="n/a",U743&lt;=0,U743="n/a"),"n/a",U743/AJ743)</f>
        <v>n/a</v>
      </c>
      <c r="Y743" s="876"/>
      <c r="Z743" s="651">
        <f>IF(OR(AC743&lt;0.01,AC743="n/a"),"n/a",M743/AC743*100)</f>
        <v>230.46357615894038</v>
      </c>
      <c r="AA743" s="887">
        <f>IF(OR(AC743&lt;0.01,AC743="n/a"),"n/a",I743/AC743)</f>
        <v>21.602649006622514</v>
      </c>
      <c r="AB743" s="888">
        <v>12</v>
      </c>
      <c r="AC743" s="866">
        <v>1.51</v>
      </c>
      <c r="AD743" s="866">
        <v>2.58</v>
      </c>
      <c r="AE743" s="866">
        <v>0.66</v>
      </c>
      <c r="AF743" s="866">
        <v>0.77</v>
      </c>
      <c r="AG743" s="866">
        <v>3.9</v>
      </c>
      <c r="AH743" s="866">
        <v>-33.800000000000004</v>
      </c>
      <c r="AI743" s="866">
        <v>512.1</v>
      </c>
      <c r="AJ743" s="866">
        <v>-16</v>
      </c>
      <c r="AK743" s="866">
        <v>8.39</v>
      </c>
      <c r="AL743" s="879">
        <v>140750</v>
      </c>
      <c r="AM743" s="873">
        <v>0.08</v>
      </c>
      <c r="AN743" s="866">
        <v>0.39</v>
      </c>
      <c r="AO743" s="740">
        <f>IF(U743="n/a","n/a",IF(AA743&lt;0,"n/a",IF(AA743="n/a","n/a",J743+U743-AA743)))</f>
        <v>-6.0317910938406776</v>
      </c>
      <c r="AP743" s="741">
        <f>IF(U743="n/a","n/a",J743+U743)</f>
        <v>15.570857912781836</v>
      </c>
      <c r="AQ743" s="889">
        <f>IF(OR(AC743&lt;0.01,AF743="n/a"),"n/a",(I743/SQRT(22.5*AC743*(I743/AF743))-1)*100)</f>
        <v>-14.01798706163574</v>
      </c>
      <c r="AR743" s="651">
        <f>INDEX(Historical!$C$7:$C$1256,MATCH(B743,Historical!$B$7:$B$1278,0))*IF(AH743="n/a",1.03,IF(AH743&lt;0,1.01,IF(AH743&gt;10,1.1,(1+AH743/100))))</f>
        <v>3.4643000000000002</v>
      </c>
      <c r="AS743" s="887">
        <f>IF($AI743="n/a",1.03*AR743,IF($AI743&lt;0,1.01*AR743,IF($AI743&gt;10,1.1*AR743,(1+$AI743/100)*AR743)))</f>
        <v>3.8107300000000004</v>
      </c>
      <c r="AT743" s="887">
        <f>IF($AK743="n/a",1.03*AS743,IF($AK743&lt;0,1.01*AS743,IF($AK743&gt;10,1.1*AS743,(1+$AK743/100)*AS743)))</f>
        <v>4.1304502470000006</v>
      </c>
      <c r="AU743" s="887">
        <f>IF($AK743="n/a",1.03*AT743,IF($AK743&lt;0,1.01*AT743,IF($AK743&gt;10,1.1*AT743,(1+$AK743/100)*AT743)))</f>
        <v>4.4769950227233011</v>
      </c>
      <c r="AV743" s="887">
        <f>IF($AK743="n/a",1.03*AU743,IF($AK743&lt;0,1.01*AU743,IF($AK743&gt;10,1.1*AU743,(1+$AK743/100)*AU743)))</f>
        <v>4.8526149051297862</v>
      </c>
      <c r="AW743" s="651">
        <f>SUM(AR743:AV743)</f>
        <v>20.735090174853088</v>
      </c>
      <c r="AX743" s="748">
        <f>AW743/I743*100</f>
        <v>63.565573803964107</v>
      </c>
      <c r="AY743" s="935">
        <v>1.29</v>
      </c>
      <c r="AZ743" s="873">
        <v>8.34</v>
      </c>
      <c r="BA743" s="873">
        <v>-55.389999999999993</v>
      </c>
      <c r="BB743" s="873">
        <v>-9.69</v>
      </c>
      <c r="BC743" s="873">
        <v>-26.490000000000002</v>
      </c>
      <c r="BD743" s="908"/>
      <c r="BE743" s="624">
        <v>1983</v>
      </c>
      <c r="BF743" s="899">
        <f>IF(BE743&gt;2008,0,IF(BE743&gt;2001,1,IF(BE743&gt;1990,2,IF(BE743&gt;1980,3,IF(BE743&gt;1973,4,IF(BE743&gt;1970,5,IF(BE743&gt;1960,6,IF(BE743&gt;1958,7,IF(BE743&gt;1953,8,9)))))))))</f>
        <v>3</v>
      </c>
      <c r="BG743" s="883">
        <v>2</v>
      </c>
    </row>
    <row r="744" spans="1:59" s="864" customFormat="1" ht="12.75" customHeight="1" x14ac:dyDescent="0.2">
      <c r="A744" s="872" t="s">
        <v>1110</v>
      </c>
      <c r="B744" s="604" t="s">
        <v>1111</v>
      </c>
      <c r="C744" s="933" t="s">
        <v>153</v>
      </c>
      <c r="D744" s="933" t="s">
        <v>4327</v>
      </c>
      <c r="E744" s="733">
        <v>8</v>
      </c>
      <c r="F744" s="1158">
        <v>507</v>
      </c>
      <c r="G744" s="1158" t="s">
        <v>106</v>
      </c>
      <c r="H744" s="1158" t="s">
        <v>106</v>
      </c>
      <c r="I744" s="875">
        <v>47.19</v>
      </c>
      <c r="J744" s="651">
        <f>(M744/I744)*100</f>
        <v>0.84763721127357505</v>
      </c>
      <c r="K744" s="878">
        <v>0.1</v>
      </c>
      <c r="L744" s="888">
        <v>4</v>
      </c>
      <c r="M744" s="642">
        <f>K744*L744</f>
        <v>0.4</v>
      </c>
      <c r="N744" s="871" t="s">
        <v>239</v>
      </c>
      <c r="O744" s="734">
        <v>8.7499999999999994E-2</v>
      </c>
      <c r="P744" s="867">
        <v>43734</v>
      </c>
      <c r="Q744" s="867">
        <v>43749</v>
      </c>
      <c r="R744" s="642">
        <f>(K744-O744)/O744*100</f>
        <v>14.285714285714299</v>
      </c>
      <c r="S744" s="701">
        <f>IF(INDEX(Historical!$D$7:$D$1254,MATCH(B744,Historical!$B$7:$B$1278,0))=0,"n/a",(INDEX(Historical!$C$7:$C$1256,MATCH(B744,Historical!$B$7:$B$1278,0))/INDEX(Historical!$D$7:$D$1254,MATCH(B744,Historical!$B$7:$B$1278,0))-1)*100)</f>
        <v>7.1428571428571397</v>
      </c>
      <c r="T744" s="701">
        <f>IF(INDEX(Historical!$F$7:$F$1247,MATCH(B744,Historical!$B$7:$B$1278,0))=0,"n/a",((INDEX(Historical!$C$7:$C$1256,MATCH(B744,Historical!$B$7:$B$1278,0))/INDEX(Historical!$F$7:$F$1247,MATCH(B744,Historical!$B$7:$B$1278,0)))^(1/3)-1)*100)</f>
        <v>7.129844893865589</v>
      </c>
      <c r="U744" s="701">
        <f>IF(INDEX(Historical!$H$7:$H$1247,MATCH(B744,Historical!$B$7:$B$1278,0))=0,"n/a",((INDEX(Historical!$C$7:$C$1256,MATCH(B744,Historical!$B$7:$B$1278,0))/INDEX(Historical!$H$7:$H$1247,MATCH(B744,Historical!$B$7:$B$1278,0)))^(1/5)-1)*100)</f>
        <v>7.4966657197651054</v>
      </c>
      <c r="V744" s="701">
        <f>IF(INDEX(Historical!$O$7:$O$1247,MATCH(B744,Historical!$B$7:$B$1278,0))=0,"n/a",((INDEX(Historical!$C$7:$C$1256,MATCH(B744,Historical!$B$7:$B$1278,0))/INDEX(Historical!$O$7:$O$1247,MATCH(B744,Historical!$B$7:$B$1278,0)))^(1/10)-1)*100)</f>
        <v>6.4878668033606202</v>
      </c>
      <c r="W744" s="702">
        <f>IF(OR(U744&lt;=0,U744="n/a",V744&lt;=0,V744="n/a"),"n/a",U744/V744)</f>
        <v>1.1554900781689819</v>
      </c>
      <c r="X744" s="703" t="str">
        <f>IF(OR(AJ744&lt;=0,AJ744="n/a",U744&lt;=0,U744="n/a"),"n/a",U744/AJ744)</f>
        <v>n/a</v>
      </c>
      <c r="Y744" s="673" t="s">
        <v>4391</v>
      </c>
      <c r="Z744" s="651" t="str">
        <f>IF(OR(AC744&lt;0.01,AC744="n/a"),"n/a",M744/AC744*100)</f>
        <v>n/a</v>
      </c>
      <c r="AA744" s="887" t="str">
        <f>IF(OR(AC744&lt;0.01,AC744="n/a"),"n/a",I744/AC744)</f>
        <v>n/a</v>
      </c>
      <c r="AB744" s="888">
        <v>12</v>
      </c>
      <c r="AC744" s="866">
        <v>-0.23</v>
      </c>
      <c r="AD744" s="866" t="s">
        <v>136</v>
      </c>
      <c r="AE744" s="866">
        <v>2.95</v>
      </c>
      <c r="AF744" s="866">
        <v>2.2200000000000002</v>
      </c>
      <c r="AG744" s="866">
        <v>-1</v>
      </c>
      <c r="AH744" s="868">
        <v>125.89999999999999</v>
      </c>
      <c r="AI744" s="868">
        <v>94.27</v>
      </c>
      <c r="AJ744" s="866">
        <v>-12.2</v>
      </c>
      <c r="AK744" s="866">
        <v>4.2700000000000005</v>
      </c>
      <c r="AL744" s="879">
        <v>10140</v>
      </c>
      <c r="AM744" s="873">
        <v>0.3</v>
      </c>
      <c r="AN744" s="866">
        <v>0.47</v>
      </c>
      <c r="AO744" s="740" t="str">
        <f>IF(U744="n/a","n/a",IF(AA744&lt;0,"n/a",IF(AA744="n/a","n/a",J744+U744-AA744)))</f>
        <v>n/a</v>
      </c>
      <c r="AP744" s="741">
        <f>IF(U744="n/a","n/a",J744+U744)</f>
        <v>8.3443029310386798</v>
      </c>
      <c r="AQ744" s="889" t="str">
        <f>IF(OR(AC744&lt;0.01,AF744="n/a"),"n/a",(I744/SQRT(22.5*AC744*(I744/AF744))-1)*100)</f>
        <v>n/a</v>
      </c>
      <c r="AR744" s="651">
        <f>INDEX(Historical!$C$7:$C$1256,MATCH(B744,Historical!$B$7:$B$1278,0))*IF(AH744="n/a",1.03,IF(AH744&lt;0,1.01,IF(AH744&gt;10,1.1,(1+AH744/100))))</f>
        <v>0.41250000000000003</v>
      </c>
      <c r="AS744" s="887">
        <f>IF($AI744="n/a",1.03*AR744,IF($AI744&lt;0,1.01*AR744,IF($AI744&gt;10,1.1*AR744,(1+$AI744/100)*AR744)))</f>
        <v>0.4537500000000001</v>
      </c>
      <c r="AT744" s="887">
        <f>IF($AK744="n/a",1.03*AS744,IF($AK744&lt;0,1.01*AS744,IF($AK744&gt;10,1.1*AS744,(1+$AK744/100)*AS744)))</f>
        <v>0.47312512500000009</v>
      </c>
      <c r="AU744" s="887">
        <f>IF($AK744="n/a",1.03*AT744,IF($AK744&lt;0,1.01*AT744,IF($AK744&gt;10,1.1*AT744,(1+$AK744/100)*AT744)))</f>
        <v>0.49332756783750009</v>
      </c>
      <c r="AV744" s="887">
        <f>IF($AK744="n/a",1.03*AU744,IF($AK744&lt;0,1.01*AU744,IF($AK744&gt;10,1.1*AU744,(1+$AK744/100)*AU744)))</f>
        <v>0.51439265498416131</v>
      </c>
      <c r="AW744" s="651">
        <f>SUM(AR744:AV744)</f>
        <v>2.3470953478216616</v>
      </c>
      <c r="AX744" s="748">
        <f>AW744/I744*100</f>
        <v>4.9737133880518369</v>
      </c>
      <c r="AY744" s="935">
        <v>0.91</v>
      </c>
      <c r="AZ744" s="873">
        <v>49.45</v>
      </c>
      <c r="BA744" s="873">
        <v>-22.470000000000002</v>
      </c>
      <c r="BB744" s="873">
        <v>5.0999999999999996</v>
      </c>
      <c r="BC744" s="873">
        <v>4.46</v>
      </c>
      <c r="BD744" s="908"/>
      <c r="BE744" s="624">
        <v>2013</v>
      </c>
      <c r="BF744" s="899">
        <f>IF(BE744&gt;2008,0,IF(BE744&gt;2001,1,IF(BE744&gt;1990,2,IF(BE744&gt;1980,3,IF(BE744&gt;1973,4,IF(BE744&gt;1970,5,IF(BE744&gt;1960,6,IF(BE744&gt;1958,7,IF(BE744&gt;1953,8,9)))))))))</f>
        <v>0</v>
      </c>
      <c r="BG744" s="883">
        <v>-0.6</v>
      </c>
    </row>
    <row r="745" spans="1:59" s="864" customFormat="1" ht="12.75" customHeight="1" x14ac:dyDescent="0.2">
      <c r="A745" s="881" t="s">
        <v>1817</v>
      </c>
      <c r="B745" s="604" t="s">
        <v>1818</v>
      </c>
      <c r="C745" s="933" t="s">
        <v>112</v>
      </c>
      <c r="D745" s="933" t="s">
        <v>211</v>
      </c>
      <c r="E745" s="733">
        <v>10</v>
      </c>
      <c r="F745" s="1158">
        <v>374</v>
      </c>
      <c r="G745" s="1182" t="s">
        <v>37</v>
      </c>
      <c r="H745" s="1182" t="s">
        <v>37</v>
      </c>
      <c r="I745" s="875">
        <v>87.14</v>
      </c>
      <c r="J745" s="651">
        <f>(M745/I745)*100</f>
        <v>1.1934817535001148</v>
      </c>
      <c r="K745" s="878">
        <v>0.26</v>
      </c>
      <c r="L745" s="888">
        <v>4</v>
      </c>
      <c r="M745" s="642">
        <f>K745*L745</f>
        <v>1.04</v>
      </c>
      <c r="N745" s="871" t="s">
        <v>148</v>
      </c>
      <c r="O745" s="734">
        <v>0.24</v>
      </c>
      <c r="P745" s="862">
        <v>43887</v>
      </c>
      <c r="Q745" s="862">
        <v>43916</v>
      </c>
      <c r="R745" s="642">
        <f>(K745-O745)/O745*100</f>
        <v>8.333333333333341</v>
      </c>
      <c r="S745" s="701">
        <f>IF(INDEX(Historical!$D$7:$D$1254,MATCH(B745,Historical!$B$7:$B$1278,0))=0,"n/a",(INDEX(Historical!$C$7:$C$1256,MATCH(B745,Historical!$B$7:$B$1278,0))/INDEX(Historical!$D$7:$D$1254,MATCH(B745,Historical!$B$7:$B$1278,0))-1)*100)</f>
        <v>14.285714285714279</v>
      </c>
      <c r="T745" s="701">
        <f>IF(INDEX(Historical!$F$7:$F$1247,MATCH(B745,Historical!$B$7:$B$1278,0))=0,"n/a",((INDEX(Historical!$C$7:$C$1256,MATCH(B745,Historical!$B$7:$B$1278,0))/INDEX(Historical!$F$7:$F$1247,MATCH(B745,Historical!$B$7:$B$1278,0)))^(1/3)-1)*100)</f>
        <v>15.714186896253747</v>
      </c>
      <c r="U745" s="701">
        <f>IF(INDEX(Historical!$H$7:$H$1247,MATCH(B745,Historical!$B$7:$B$1278,0))=0,"n/a",((INDEX(Historical!$C$7:$C$1256,MATCH(B745,Historical!$B$7:$B$1278,0))/INDEX(Historical!$H$7:$H$1247,MATCH(B745,Historical!$B$7:$B$1278,0)))^(1/5)-1)*100)</f>
        <v>13.396657763302722</v>
      </c>
      <c r="V745" s="701" t="str">
        <f>IF(INDEX(Historical!$O$7:$O$1247,MATCH(B745,Historical!$B$7:$B$1278,0))=0,"n/a",((INDEX(Historical!$C$7:$C$1256,MATCH(B745,Historical!$B$7:$B$1278,0))/INDEX(Historical!$O$7:$O$1247,MATCH(B745,Historical!$B$7:$B$1278,0)))^(1/10)-1)*100)</f>
        <v>n/a</v>
      </c>
      <c r="W745" s="702" t="str">
        <f>IF(OR(U745&lt;=0,U745="n/a",V745&lt;=0,V745="n/a"),"n/a",U745/V745)</f>
        <v>n/a</v>
      </c>
      <c r="X745" s="703">
        <f>IF(OR(AJ745&lt;=0,AJ745="n/a",U745&lt;=0,U745="n/a"),"n/a",U745/AJ745)</f>
        <v>3.4350404521289031</v>
      </c>
      <c r="Y745" s="672"/>
      <c r="Z745" s="651">
        <f>IF(OR(AC745&lt;0.01,AC745="n/a"),"n/a",M745/AC745*100)</f>
        <v>74.820143884892104</v>
      </c>
      <c r="AA745" s="887">
        <f>IF(OR(AC745&lt;0.01,AC745="n/a"),"n/a",I745/AC745)</f>
        <v>62.690647482014391</v>
      </c>
      <c r="AB745" s="888">
        <v>12</v>
      </c>
      <c r="AC745" s="866">
        <v>1.39</v>
      </c>
      <c r="AD745" s="866" t="s">
        <v>136</v>
      </c>
      <c r="AE745" s="866">
        <v>3.14</v>
      </c>
      <c r="AF745" s="866">
        <v>5.49</v>
      </c>
      <c r="AG745" s="866">
        <v>8.7999999999999989</v>
      </c>
      <c r="AH745" s="866">
        <v>-28.000000000000004</v>
      </c>
      <c r="AI745" s="866">
        <v>42.559999999999995</v>
      </c>
      <c r="AJ745" s="866">
        <v>3.9</v>
      </c>
      <c r="AK745" s="866">
        <v>-1.92</v>
      </c>
      <c r="AL745" s="879">
        <v>15560</v>
      </c>
      <c r="AM745" s="873">
        <v>0.2</v>
      </c>
      <c r="AN745" s="866">
        <v>1.1399999999999999</v>
      </c>
      <c r="AO745" s="740">
        <f>IF(U745="n/a","n/a",IF(AA745&lt;0,"n/a",IF(AA745="n/a","n/a",J745+U745-AA745)))</f>
        <v>-48.100507965211555</v>
      </c>
      <c r="AP745" s="741">
        <f>IF(U745="n/a","n/a",J745+U745)</f>
        <v>14.590139516802836</v>
      </c>
      <c r="AQ745" s="889">
        <f>IF(OR(AC745&lt;0.01,AF745="n/a"),"n/a",(I745/SQRT(22.5*AC745*(I745/AF745))-1)*100)</f>
        <v>291.10763206068373</v>
      </c>
      <c r="AR745" s="651">
        <f>INDEX(Historical!$C$7:$C$1256,MATCH(B745,Historical!$B$7:$B$1278,0))*IF(AH745="n/a",1.03,IF(AH745&lt;0,1.01,IF(AH745&gt;10,1.1,(1+AH745/100))))</f>
        <v>0.96960000000000002</v>
      </c>
      <c r="AS745" s="887">
        <f>IF($AI745="n/a",1.03*AR745,IF($AI745&lt;0,1.01*AR745,IF($AI745&gt;10,1.1*AR745,(1+$AI745/100)*AR745)))</f>
        <v>1.0665600000000002</v>
      </c>
      <c r="AT745" s="887">
        <f>IF($AK745="n/a",1.03*AS745,IF($AK745&lt;0,1.01*AS745,IF($AK745&gt;10,1.1*AS745,(1+$AK745/100)*AS745)))</f>
        <v>1.0772256000000002</v>
      </c>
      <c r="AU745" s="887">
        <f>IF($AK745="n/a",1.03*AT745,IF($AK745&lt;0,1.01*AT745,IF($AK745&gt;10,1.1*AT745,(1+$AK745/100)*AT745)))</f>
        <v>1.0879978560000003</v>
      </c>
      <c r="AV745" s="887">
        <f>IF($AK745="n/a",1.03*AU745,IF($AK745&lt;0,1.01*AU745,IF($AK745&gt;10,1.1*AU745,(1+$AK745/100)*AU745)))</f>
        <v>1.0988778345600003</v>
      </c>
      <c r="AW745" s="651">
        <f>SUM(AR745:AV745)</f>
        <v>5.3002612905600008</v>
      </c>
      <c r="AX745" s="748">
        <f>AW745/I745*100</f>
        <v>6.0824664798714716</v>
      </c>
      <c r="AY745" s="935">
        <v>1.05</v>
      </c>
      <c r="AZ745" s="873">
        <v>59.540000000000006</v>
      </c>
      <c r="BA745" s="873">
        <v>-6.45</v>
      </c>
      <c r="BB745" s="873">
        <v>2.06</v>
      </c>
      <c r="BC745" s="873">
        <v>15.47</v>
      </c>
      <c r="BD745" s="908"/>
      <c r="BE745" s="624">
        <v>2011</v>
      </c>
      <c r="BF745" s="899">
        <f>IF(BE745&gt;2008,0,IF(BE745&gt;2001,1,IF(BE745&gt;1990,2,IF(BE745&gt;1980,3,IF(BE745&gt;1973,4,IF(BE745&gt;1970,5,IF(BE745&gt;1960,6,IF(BE745&gt;1958,7,IF(BE745&gt;1953,8,9)))))))))</f>
        <v>0</v>
      </c>
      <c r="BG745" s="883">
        <v>3.2</v>
      </c>
    </row>
    <row r="746" spans="1:59" s="864" customFormat="1" ht="12.75" customHeight="1" x14ac:dyDescent="0.2">
      <c r="A746" s="872" t="s">
        <v>866</v>
      </c>
      <c r="B746" s="604" t="s">
        <v>867</v>
      </c>
      <c r="C746" s="933" t="s">
        <v>131</v>
      </c>
      <c r="D746" s="933" t="s">
        <v>4343</v>
      </c>
      <c r="E746" s="733">
        <v>22</v>
      </c>
      <c r="F746" s="1158">
        <v>150</v>
      </c>
      <c r="G746" s="1158" t="s">
        <v>37</v>
      </c>
      <c r="H746" s="1158" t="s">
        <v>37</v>
      </c>
      <c r="I746" s="875">
        <v>42.25</v>
      </c>
      <c r="J746" s="651">
        <f>(M746/I746)*100</f>
        <v>1.7060355029585799</v>
      </c>
      <c r="K746" s="885">
        <v>0.1802</v>
      </c>
      <c r="L746" s="888">
        <v>4</v>
      </c>
      <c r="M746" s="642">
        <f>K746*L746</f>
        <v>0.7208</v>
      </c>
      <c r="N746" s="871" t="s">
        <v>218</v>
      </c>
      <c r="O746" s="735">
        <v>0.17330000000000001</v>
      </c>
      <c r="P746" s="619">
        <v>43828</v>
      </c>
      <c r="Q746" s="619">
        <v>43845</v>
      </c>
      <c r="R746" s="642">
        <f>(K746-O746)/O746*100</f>
        <v>3.9815349105597169</v>
      </c>
      <c r="S746" s="701">
        <f>IF(INDEX(Historical!$D$7:$D$1254,MATCH(B746,Historical!$B$7:$B$1278,0))=0,"n/a",(INDEX(Historical!$C$7:$C$1256,MATCH(B746,Historical!$B$7:$B$1278,0))/INDEX(Historical!$D$7:$D$1254,MATCH(B746,Historical!$B$7:$B$1278,0))-1)*100)</f>
        <v>4.0216086434573972</v>
      </c>
      <c r="T746" s="701">
        <f>IF(INDEX(Historical!$F$7:$F$1247,MATCH(B746,Historical!$B$7:$B$1278,0))=0,"n/a",((INDEX(Historical!$C$7:$C$1256,MATCH(B746,Historical!$B$7:$B$1278,0))/INDEX(Historical!$F$7:$F$1247,MATCH(B746,Historical!$B$7:$B$1278,0)))^(1/3)-1)*100)</f>
        <v>3.678663409416183</v>
      </c>
      <c r="U746" s="701">
        <f>IF(INDEX(Historical!$H$7:$H$1247,MATCH(B746,Historical!$B$7:$B$1278,0))=0,"n/a",((INDEX(Historical!$C$7:$C$1256,MATCH(B746,Historical!$B$7:$B$1278,0))/INDEX(Historical!$H$7:$H$1247,MATCH(B746,Historical!$B$7:$B$1278,0)))^(1/5)-1)*100)</f>
        <v>3.9038848847688712</v>
      </c>
      <c r="V746" s="701">
        <f>IF(INDEX(Historical!$O$7:$O$1247,MATCH(B746,Historical!$B$7:$B$1278,0))=0,"n/a",((INDEX(Historical!$C$7:$C$1256,MATCH(B746,Historical!$B$7:$B$1278,0))/INDEX(Historical!$O$7:$O$1247,MATCH(B746,Historical!$B$7:$B$1278,0)))^(1/10)-1)*100)</f>
        <v>3.2387652688238733</v>
      </c>
      <c r="W746" s="702">
        <f>IF(OR(U746&lt;=0,U746="n/a",V746&lt;=0,V746="n/a"),"n/a",U746/V746)</f>
        <v>1.205362093495133</v>
      </c>
      <c r="X746" s="703">
        <f>IF(OR(AJ746&lt;=0,AJ746="n/a",U746&lt;=0,U746="n/a"),"n/a",U746/AJ746)</f>
        <v>0.86752997439308244</v>
      </c>
      <c r="Y746" s="659"/>
      <c r="Z746" s="651">
        <f>IF(OR(AC746&lt;0.01,AC746="n/a"),"n/a",M746/AC746*100)</f>
        <v>58.12903225806452</v>
      </c>
      <c r="AA746" s="887">
        <f>IF(OR(AC746&lt;0.01,AC746="n/a"),"n/a",I746/AC746)</f>
        <v>34.072580645161288</v>
      </c>
      <c r="AB746" s="888">
        <v>12</v>
      </c>
      <c r="AC746" s="866">
        <v>1.24</v>
      </c>
      <c r="AD746" s="866">
        <v>6.98</v>
      </c>
      <c r="AE746" s="866">
        <v>10.29</v>
      </c>
      <c r="AF746" s="866">
        <v>3.97</v>
      </c>
      <c r="AG746" s="866">
        <v>11.899999999999999</v>
      </c>
      <c r="AH746" s="866">
        <v>7.1999999999999993</v>
      </c>
      <c r="AI746" s="866">
        <v>3.64</v>
      </c>
      <c r="AJ746" s="866">
        <v>4.5</v>
      </c>
      <c r="AK746" s="866">
        <v>4.9000000000000004</v>
      </c>
      <c r="AL746" s="879">
        <v>544.6</v>
      </c>
      <c r="AM746" s="873">
        <v>1</v>
      </c>
      <c r="AN746" s="866">
        <v>0.74</v>
      </c>
      <c r="AO746" s="740">
        <f>IF(U746="n/a","n/a",IF(AA746&lt;0,"n/a",IF(AA746="n/a","n/a",J746+U746-AA746)))</f>
        <v>-28.462660257433839</v>
      </c>
      <c r="AP746" s="741">
        <f>IF(U746="n/a","n/a",J746+U746)</f>
        <v>5.6099203877274508</v>
      </c>
      <c r="AQ746" s="889">
        <f>IF(OR(AC746&lt;0.01,AF746="n/a"),"n/a",(I746/SQRT(22.5*AC746*(I746/AF746))-1)*100)</f>
        <v>145.19211983104219</v>
      </c>
      <c r="AR746" s="651">
        <f>INDEX(Historical!$C$7:$C$1256,MATCH(B746,Historical!$B$7:$B$1278,0))*IF(AH746="n/a",1.03,IF(AH746&lt;0,1.01,IF(AH746&gt;10,1.1,(1+AH746/100))))</f>
        <v>0.74311040000000006</v>
      </c>
      <c r="AS746" s="887">
        <f>IF($AI746="n/a",1.03*AR746,IF($AI746&lt;0,1.01*AR746,IF($AI746&gt;10,1.1*AR746,(1+$AI746/100)*AR746)))</f>
        <v>0.77015961856000004</v>
      </c>
      <c r="AT746" s="887">
        <f>IF($AK746="n/a",1.03*AS746,IF($AK746&lt;0,1.01*AS746,IF($AK746&gt;10,1.1*AS746,(1+$AK746/100)*AS746)))</f>
        <v>0.80789743986943996</v>
      </c>
      <c r="AU746" s="887">
        <f>IF($AK746="n/a",1.03*AT746,IF($AK746&lt;0,1.01*AT746,IF($AK746&gt;10,1.1*AT746,(1+$AK746/100)*AT746)))</f>
        <v>0.84748441442304245</v>
      </c>
      <c r="AV746" s="887">
        <f>IF($AK746="n/a",1.03*AU746,IF($AK746&lt;0,1.01*AU746,IF($AK746&gt;10,1.1*AU746,(1+$AK746/100)*AU746)))</f>
        <v>0.88901115072977144</v>
      </c>
      <c r="AW746" s="651">
        <f>SUM(AR746:AV746)</f>
        <v>4.0576630235822542</v>
      </c>
      <c r="AX746" s="748">
        <f>AW746/I746*100</f>
        <v>9.6039361504905418</v>
      </c>
      <c r="AY746" s="935">
        <v>0.1</v>
      </c>
      <c r="AZ746" s="873">
        <v>22.25</v>
      </c>
      <c r="BA746" s="873">
        <v>-17.59</v>
      </c>
      <c r="BB746" s="873">
        <v>-4.2</v>
      </c>
      <c r="BC746" s="873">
        <v>-5.6899999999999995</v>
      </c>
      <c r="BD746" s="908"/>
      <c r="BE746" s="624">
        <v>1998</v>
      </c>
      <c r="BF746" s="899">
        <f>IF(BE746&gt;2008,0,IF(BE746&gt;2001,1,IF(BE746&gt;1990,2,IF(BE746&gt;1980,3,IF(BE746&gt;1973,4,IF(BE746&gt;1970,5,IF(BE746&gt;1960,6,IF(BE746&gt;1958,7,IF(BE746&gt;1953,8,9)))))))))</f>
        <v>2</v>
      </c>
      <c r="BG746" s="883">
        <v>4.3999999999999995</v>
      </c>
    </row>
    <row r="747" spans="1:59" s="864" customFormat="1" ht="12.75" customHeight="1" x14ac:dyDescent="0.2">
      <c r="A747" s="882" t="s">
        <v>1827</v>
      </c>
      <c r="B747" s="604" t="s">
        <v>1828</v>
      </c>
      <c r="C747" s="933" t="s">
        <v>108</v>
      </c>
      <c r="D747" s="933" t="s">
        <v>4341</v>
      </c>
      <c r="E747" s="733">
        <v>7</v>
      </c>
      <c r="F747" s="1158">
        <v>584</v>
      </c>
      <c r="G747" s="1158" t="s">
        <v>37</v>
      </c>
      <c r="H747" s="1158" t="s">
        <v>37</v>
      </c>
      <c r="I747" s="875">
        <v>32.270000000000003</v>
      </c>
      <c r="J747" s="651">
        <f>(M747/I747)*100</f>
        <v>4.2144406569569259</v>
      </c>
      <c r="K747" s="878">
        <v>0.34</v>
      </c>
      <c r="L747" s="888">
        <v>4</v>
      </c>
      <c r="M747" s="642">
        <f>K747*L747</f>
        <v>1.36</v>
      </c>
      <c r="N747" s="871" t="s">
        <v>642</v>
      </c>
      <c r="O747" s="734">
        <v>0.3</v>
      </c>
      <c r="P747" s="867">
        <v>43691</v>
      </c>
      <c r="Q747" s="867">
        <v>43699</v>
      </c>
      <c r="R747" s="642">
        <f>(K747-O747)/O747*100</f>
        <v>13.333333333333346</v>
      </c>
      <c r="S747" s="701">
        <f>IF(INDEX(Historical!$D$7:$D$1254,MATCH(B747,Historical!$B$7:$B$1278,0))=0,"n/a",(INDEX(Historical!$C$7:$C$1256,MATCH(B747,Historical!$B$7:$B$1278,0))/INDEX(Historical!$D$7:$D$1254,MATCH(B747,Historical!$B$7:$B$1278,0))-1)*100)</f>
        <v>23.076923076923084</v>
      </c>
      <c r="T747" s="701">
        <f>IF(INDEX(Historical!$F$7:$F$1247,MATCH(B747,Historical!$B$7:$B$1278,0))=0,"n/a",((INDEX(Historical!$C$7:$C$1256,MATCH(B747,Historical!$B$7:$B$1278,0))/INDEX(Historical!$F$7:$F$1247,MATCH(B747,Historical!$B$7:$B$1278,0)))^(1/3)-1)*100)</f>
        <v>65.965306673248676</v>
      </c>
      <c r="U747" s="701">
        <f>IF(INDEX(Historical!$H$7:$H$1247,MATCH(B747,Historical!$B$7:$B$1278,0))=0,"n/a",((INDEX(Historical!$C$7:$C$1256,MATCH(B747,Historical!$B$7:$B$1278,0))/INDEX(Historical!$H$7:$H$1247,MATCH(B747,Historical!$B$7:$B$1278,0)))^(1/5)-1)*100)</f>
        <v>51.571656651039802</v>
      </c>
      <c r="V747" s="701">
        <f>IF(INDEX(Historical!$O$7:$O$1247,MATCH(B747,Historical!$B$7:$B$1278,0))=0,"n/a",((INDEX(Historical!$C$7:$C$1256,MATCH(B747,Historical!$B$7:$B$1278,0))/INDEX(Historical!$O$7:$O$1247,MATCH(B747,Historical!$B$7:$B$1278,0)))^(1/10)-1)*100)</f>
        <v>29.03900242964319</v>
      </c>
      <c r="W747" s="702">
        <f>IF(OR(U747&lt;=0,U747="n/a",V747&lt;=0,V747="n/a"),"n/a",U747/V747)</f>
        <v>1.7759445000216378</v>
      </c>
      <c r="X747" s="703">
        <f>IF(OR(AJ747&lt;=0,AJ747="n/a",U747&lt;=0,U747="n/a"),"n/a",U747/AJ747)</f>
        <v>2.5915405352281304</v>
      </c>
      <c r="Y747" s="877"/>
      <c r="Z747" s="651">
        <f>IF(OR(AC747&lt;0.01,AC747="n/a"),"n/a",M747/AC747*100)</f>
        <v>54.183266932270925</v>
      </c>
      <c r="AA747" s="887">
        <f>IF(OR(AC747&lt;0.01,AC747="n/a"),"n/a",I747/AC747)</f>
        <v>12.856573705179285</v>
      </c>
      <c r="AB747" s="888">
        <v>12</v>
      </c>
      <c r="AC747" s="866">
        <v>2.5099999999999998</v>
      </c>
      <c r="AD747" s="866" t="s">
        <v>136</v>
      </c>
      <c r="AE747" s="866">
        <v>2.02</v>
      </c>
      <c r="AF747" s="866">
        <v>0.75</v>
      </c>
      <c r="AG747" s="866">
        <v>6.5</v>
      </c>
      <c r="AH747" s="866">
        <v>2.1999999999999997</v>
      </c>
      <c r="AI747" s="866">
        <v>37.76</v>
      </c>
      <c r="AJ747" s="866">
        <v>19.900000000000002</v>
      </c>
      <c r="AK747" s="866" t="s">
        <v>136</v>
      </c>
      <c r="AL747" s="879">
        <v>5140</v>
      </c>
      <c r="AM747" s="873">
        <v>0.89999999999999991</v>
      </c>
      <c r="AN747" s="866">
        <v>0.19</v>
      </c>
      <c r="AO747" s="740">
        <f>IF(U747="n/a","n/a",IF(AA747&lt;0,"n/a",IF(AA747="n/a","n/a",J747+U747-AA747)))</f>
        <v>42.92952360281744</v>
      </c>
      <c r="AP747" s="741">
        <f>IF(U747="n/a","n/a",J747+U747)</f>
        <v>55.786097307996727</v>
      </c>
      <c r="AQ747" s="889">
        <f>IF(OR(AC747&lt;0.01,AF747="n/a"),"n/a",(I747/SQRT(22.5*AC747*(I747/AF747))-1)*100)</f>
        <v>-34.536081935213389</v>
      </c>
      <c r="AR747" s="651">
        <f>INDEX(Historical!$C$7:$C$1256,MATCH(B747,Historical!$B$7:$B$1278,0))*IF(AH747="n/a",1.03,IF(AH747&lt;0,1.01,IF(AH747&gt;10,1.1,(1+AH747/100))))</f>
        <v>1.30816</v>
      </c>
      <c r="AS747" s="887">
        <f>IF($AI747="n/a",1.03*AR747,IF($AI747&lt;0,1.01*AR747,IF($AI747&gt;10,1.1*AR747,(1+$AI747/100)*AR747)))</f>
        <v>1.438976</v>
      </c>
      <c r="AT747" s="887">
        <f>IF($AK747="n/a",1.03*AS747,IF($AK747&lt;0,1.01*AS747,IF($AK747&gt;10,1.1*AS747,(1+$AK747/100)*AS747)))</f>
        <v>1.4821452800000001</v>
      </c>
      <c r="AU747" s="887">
        <f>IF($AK747="n/a",1.03*AT747,IF($AK747&lt;0,1.01*AT747,IF($AK747&gt;10,1.1*AT747,(1+$AK747/100)*AT747)))</f>
        <v>1.5266096384000001</v>
      </c>
      <c r="AV747" s="887">
        <f>IF($AK747="n/a",1.03*AU747,IF($AK747&lt;0,1.01*AU747,IF($AK747&gt;10,1.1*AU747,(1+$AK747/100)*AU747)))</f>
        <v>1.5724079275520002</v>
      </c>
      <c r="AW747" s="651">
        <f>SUM(AR747:AV747)</f>
        <v>7.3282988459520002</v>
      </c>
      <c r="AX747" s="748">
        <f>AW747/I747*100</f>
        <v>22.709323972581345</v>
      </c>
      <c r="AY747" s="935">
        <v>1.69</v>
      </c>
      <c r="AZ747" s="873">
        <v>36.85</v>
      </c>
      <c r="BA747" s="873">
        <v>-38.51</v>
      </c>
      <c r="BB747" s="873">
        <v>3.35</v>
      </c>
      <c r="BC747" s="873">
        <v>-4.42</v>
      </c>
      <c r="BD747" s="908"/>
      <c r="BE747" s="624">
        <v>2013</v>
      </c>
      <c r="BF747" s="899">
        <f>IF(BE747&gt;2008,0,IF(BE747&gt;2001,1,IF(BE747&gt;1990,2,IF(BE747&gt;1980,3,IF(BE747&gt;1973,4,IF(BE747&gt;1970,5,IF(BE747&gt;1960,6,IF(BE747&gt;1958,7,IF(BE747&gt;1953,8,9)))))))))</f>
        <v>0</v>
      </c>
      <c r="BG747" s="883">
        <v>0.6</v>
      </c>
    </row>
    <row r="748" spans="1:59" s="864" customFormat="1" ht="12.75" customHeight="1" x14ac:dyDescent="0.2">
      <c r="A748" s="881" t="s">
        <v>1829</v>
      </c>
      <c r="B748" s="876" t="s">
        <v>1830</v>
      </c>
      <c r="C748" s="933" t="s">
        <v>153</v>
      </c>
      <c r="D748" s="933" t="s">
        <v>4351</v>
      </c>
      <c r="E748" s="733">
        <v>8</v>
      </c>
      <c r="F748" s="1158">
        <v>538</v>
      </c>
      <c r="G748" s="1178" t="s">
        <v>106</v>
      </c>
      <c r="H748" s="1178" t="s">
        <v>106</v>
      </c>
      <c r="I748" s="875">
        <v>158.55000000000001</v>
      </c>
      <c r="J748" s="651">
        <f>(M748/I748)*100</f>
        <v>0.50457269000315352</v>
      </c>
      <c r="K748" s="878">
        <v>0.2</v>
      </c>
      <c r="L748" s="888">
        <v>4</v>
      </c>
      <c r="M748" s="642">
        <f>K748*L748</f>
        <v>0.8</v>
      </c>
      <c r="N748" s="871" t="s">
        <v>119</v>
      </c>
      <c r="O748" s="734">
        <v>0.16400000000000001</v>
      </c>
      <c r="P748" s="862">
        <v>43846</v>
      </c>
      <c r="Q748" s="862">
        <v>43892</v>
      </c>
      <c r="R748" s="642">
        <f>(K748-O748)/O748*100</f>
        <v>21.951219512195124</v>
      </c>
      <c r="S748" s="701">
        <f>IF(INDEX(Historical!$D$7:$D$1254,MATCH(B748,Historical!$B$7:$B$1278,0))=0,"n/a",(INDEX(Historical!$C$7:$C$1256,MATCH(B748,Historical!$B$7:$B$1278,0))/INDEX(Historical!$D$7:$D$1254,MATCH(B748,Historical!$B$7:$B$1278,0))-1)*100)</f>
        <v>30.158730158730162</v>
      </c>
      <c r="T748" s="701">
        <f>IF(INDEX(Historical!$F$7:$F$1247,MATCH(B748,Historical!$B$7:$B$1278,0))=0,"n/a",((INDEX(Historical!$C$7:$C$1256,MATCH(B748,Historical!$B$7:$B$1278,0))/INDEX(Historical!$F$7:$F$1247,MATCH(B748,Historical!$B$7:$B$1278,0)))^(1/3)-1)*100)</f>
        <v>19.961000972229126</v>
      </c>
      <c r="U748" s="701">
        <f>IF(INDEX(Historical!$H$7:$H$1247,MATCH(B748,Historical!$B$7:$B$1278,0))=0,"n/a",((INDEX(Historical!$C$7:$C$1256,MATCH(B748,Historical!$B$7:$B$1278,0))/INDEX(Historical!$H$7:$H$1247,MATCH(B748,Historical!$B$7:$B$1278,0)))^(1/5)-1)*100)</f>
        <v>17.896868641918239</v>
      </c>
      <c r="V748" s="701" t="str">
        <f>IF(INDEX(Historical!$O$7:$O$1247,MATCH(B748,Historical!$B$7:$B$1278,0))=0,"n/a",((INDEX(Historical!$C$7:$C$1256,MATCH(B748,Historical!$B$7:$B$1278,0))/INDEX(Historical!$O$7:$O$1247,MATCH(B748,Historical!$B$7:$B$1278,0)))^(1/10)-1)*100)</f>
        <v>n/a</v>
      </c>
      <c r="W748" s="702" t="str">
        <f>IF(OR(U748&lt;=0,U748="n/a",V748&lt;=0,V748="n/a"),"n/a",U748/V748)</f>
        <v>n/a</v>
      </c>
      <c r="X748" s="703">
        <f>IF(OR(AJ748&lt;=0,AJ748="n/a",U748&lt;=0,U748="n/a"),"n/a",U748/AJ748)</f>
        <v>0.82095727715221278</v>
      </c>
      <c r="Y748" s="661"/>
      <c r="Z748" s="651">
        <f>IF(OR(AC748&lt;0.01,AC748="n/a"),"n/a",M748/AC748*100)</f>
        <v>23.668639053254438</v>
      </c>
      <c r="AA748" s="887">
        <f>IF(OR(AC748&lt;0.01,AC748="n/a"),"n/a",I748/AC748)</f>
        <v>46.908284023668642</v>
      </c>
      <c r="AB748" s="888">
        <v>12</v>
      </c>
      <c r="AC748" s="866">
        <v>3.38</v>
      </c>
      <c r="AD748" s="866">
        <v>5.0599999999999996</v>
      </c>
      <c r="AE748" s="866">
        <v>11.8</v>
      </c>
      <c r="AF748" s="866">
        <v>25.29</v>
      </c>
      <c r="AG748" s="866">
        <v>58.199999999999996</v>
      </c>
      <c r="AH748" s="866">
        <v>9.6</v>
      </c>
      <c r="AI748" s="866">
        <v>14.66</v>
      </c>
      <c r="AJ748" s="866">
        <v>21.8</v>
      </c>
      <c r="AK748" s="866">
        <v>9.27</v>
      </c>
      <c r="AL748" s="879">
        <v>74820</v>
      </c>
      <c r="AM748" s="873">
        <v>0.25</v>
      </c>
      <c r="AN748" s="866">
        <v>2.58</v>
      </c>
      <c r="AO748" s="740">
        <f>IF(U748="n/a","n/a",IF(AA748&lt;0,"n/a",IF(AA748="n/a","n/a",J748+U748-AA748)))</f>
        <v>-28.506842691747249</v>
      </c>
      <c r="AP748" s="741">
        <f>IF(U748="n/a","n/a",J748+U748)</f>
        <v>18.401441331921394</v>
      </c>
      <c r="AQ748" s="889">
        <f>IF(OR(AC748&lt;0.01,AF748="n/a"),"n/a",(I748/SQRT(22.5*AC748*(I748/AF748))-1)*100)</f>
        <v>626.11921364610339</v>
      </c>
      <c r="AR748" s="651">
        <f>INDEX(Historical!$C$7:$C$1256,MATCH(B748,Historical!$B$7:$B$1278,0))*IF(AH748="n/a",1.03,IF(AH748&lt;0,1.01,IF(AH748&gt;10,1.1,(1+AH748/100))))</f>
        <v>0.71897600000000006</v>
      </c>
      <c r="AS748" s="887">
        <f>IF($AI748="n/a",1.03*AR748,IF($AI748&lt;0,1.01*AR748,IF($AI748&gt;10,1.1*AR748,(1+$AI748/100)*AR748)))</f>
        <v>0.79087360000000018</v>
      </c>
      <c r="AT748" s="887">
        <f>IF($AK748="n/a",1.03*AS748,IF($AK748&lt;0,1.01*AS748,IF($AK748&gt;10,1.1*AS748,(1+$AK748/100)*AS748)))</f>
        <v>0.86418758272000018</v>
      </c>
      <c r="AU748" s="887">
        <f>IF($AK748="n/a",1.03*AT748,IF($AK748&lt;0,1.01*AT748,IF($AK748&gt;10,1.1*AT748,(1+$AK748/100)*AT748)))</f>
        <v>0.94429777163814421</v>
      </c>
      <c r="AV748" s="887">
        <f>IF($AK748="n/a",1.03*AU748,IF($AK748&lt;0,1.01*AU748,IF($AK748&gt;10,1.1*AU748,(1+$AK748/100)*AU748)))</f>
        <v>1.0318341750690001</v>
      </c>
      <c r="AW748" s="651">
        <f>SUM(AR748:AV748)</f>
        <v>4.3501691294271447</v>
      </c>
      <c r="AX748" s="748">
        <f>AW748/I748*100</f>
        <v>2.7437206745046638</v>
      </c>
      <c r="AY748" s="935">
        <v>0.72</v>
      </c>
      <c r="AZ748" s="873">
        <v>75.89</v>
      </c>
      <c r="BA748" s="873">
        <v>-6.16</v>
      </c>
      <c r="BB748" s="873">
        <v>-1.58</v>
      </c>
      <c r="BC748" s="873">
        <v>12.1</v>
      </c>
      <c r="BD748" s="908"/>
      <c r="BE748" s="624">
        <v>2013</v>
      </c>
      <c r="BF748" s="899">
        <f>IF(BE748&gt;2008,0,IF(BE748&gt;2001,1,IF(BE748&gt;1990,2,IF(BE748&gt;1980,3,IF(BE748&gt;1973,4,IF(BE748&gt;1970,5,IF(BE748&gt;1960,6,IF(BE748&gt;1958,7,IF(BE748&gt;1953,8,9)))))))))</f>
        <v>0</v>
      </c>
      <c r="BG748" s="883">
        <v>13.600000000000001</v>
      </c>
    </row>
    <row r="749" spans="1:59" s="715" customFormat="1" ht="13.5" thickBot="1" x14ac:dyDescent="0.25">
      <c r="B749" s="827"/>
      <c r="E749" s="828"/>
      <c r="F749" s="815"/>
      <c r="J749" s="730"/>
      <c r="L749" s="816"/>
      <c r="M749" s="815"/>
      <c r="N749" s="815"/>
      <c r="O749" s="730"/>
      <c r="R749" s="815"/>
      <c r="S749" s="817"/>
      <c r="T749" s="817"/>
      <c r="U749" s="817"/>
      <c r="V749" s="817"/>
      <c r="W749" s="817"/>
      <c r="X749" s="817"/>
      <c r="Y749" s="827"/>
      <c r="Z749" s="730"/>
      <c r="AC749" s="818"/>
      <c r="AD749" s="818"/>
      <c r="AE749" s="818"/>
      <c r="AF749" s="818"/>
      <c r="AG749" s="818"/>
      <c r="AH749" s="818"/>
      <c r="AI749" s="818"/>
      <c r="AJ749" s="818"/>
      <c r="AK749" s="818"/>
      <c r="AL749" s="818"/>
      <c r="AM749" s="818"/>
      <c r="AN749" s="818"/>
      <c r="AO749" s="730"/>
      <c r="AR749" s="819"/>
      <c r="AS749" s="820"/>
      <c r="AT749" s="820"/>
      <c r="AU749" s="820"/>
      <c r="AV749" s="820"/>
      <c r="AW749" s="819"/>
      <c r="AX749" s="820"/>
      <c r="AY749" s="730"/>
      <c r="BD749" s="828"/>
      <c r="BE749" s="815"/>
      <c r="BF749" s="815"/>
    </row>
    <row r="750" spans="1:59" x14ac:dyDescent="0.2">
      <c r="A750" s="864" t="s">
        <v>4295</v>
      </c>
      <c r="B750" s="657">
        <f>COUNTA(B7:B748)</f>
        <v>742</v>
      </c>
      <c r="C750" s="865"/>
      <c r="D750" s="865"/>
      <c r="E750" s="833">
        <f>AVERAGE(E7:E748)</f>
        <v>15.888140161725067</v>
      </c>
      <c r="G750" s="865"/>
      <c r="H750" s="865"/>
      <c r="I750" s="821">
        <f>AVERAGE(I7:I748)</f>
        <v>82.62791105121299</v>
      </c>
      <c r="J750" s="822">
        <f>AVERAGE(J7:J748)</f>
        <v>3.2495580512552711</v>
      </c>
      <c r="K750" s="829">
        <f>AVERAGE(K7:K748)</f>
        <v>0.50517890835579515</v>
      </c>
      <c r="M750" s="821">
        <f>AVERAGE(M7:M748)</f>
        <v>1.8508923180592987</v>
      </c>
      <c r="O750" s="829">
        <f>AVERAGE(O7:O748)</f>
        <v>0.45616621585523726</v>
      </c>
      <c r="P750" s="865"/>
      <c r="Q750" s="865"/>
      <c r="R750" s="821">
        <f t="shared" ref="R750:X750" si="0">AVERAGE(R7:R748)</f>
        <v>8.8092861717860576</v>
      </c>
      <c r="S750" s="830">
        <f t="shared" si="0"/>
        <v>11.601888418243623</v>
      </c>
      <c r="T750" s="830">
        <f t="shared" si="0"/>
        <v>12.900252678337969</v>
      </c>
      <c r="U750" s="830">
        <f t="shared" si="0"/>
        <v>13.055431653705128</v>
      </c>
      <c r="V750" s="830">
        <f t="shared" si="0"/>
        <v>10.583132112995106</v>
      </c>
      <c r="W750" s="831">
        <f t="shared" si="0"/>
        <v>1.4106060055972118</v>
      </c>
      <c r="X750" s="832">
        <f t="shared" si="0"/>
        <v>1.3498610024895914</v>
      </c>
      <c r="Y750" s="865"/>
      <c r="Z750" s="822">
        <f>AVERAGE(Z7:Z748)</f>
        <v>89.573838453394941</v>
      </c>
      <c r="AA750" s="821">
        <f>AVERAGE(AA7:AA748)</f>
        <v>32.125657939906752</v>
      </c>
      <c r="AB750" s="706"/>
      <c r="AC750" s="821">
        <f t="shared" ref="AC750:BC750" si="1">AVERAGE(AC7:AC748)</f>
        <v>3.3919830028328652</v>
      </c>
      <c r="AD750" s="821">
        <f t="shared" si="1"/>
        <v>5.7019011406844102</v>
      </c>
      <c r="AE750" s="821">
        <f t="shared" si="1"/>
        <v>3.5170354609929082</v>
      </c>
      <c r="AF750" s="821">
        <f t="shared" si="1"/>
        <v>5.1049639249639194</v>
      </c>
      <c r="AG750" s="821">
        <f t="shared" si="1"/>
        <v>11.10213649851632</v>
      </c>
      <c r="AH750" s="821">
        <f t="shared" si="1"/>
        <v>13.250854700854696</v>
      </c>
      <c r="AI750" s="821">
        <f t="shared" si="1"/>
        <v>37.429894099848767</v>
      </c>
      <c r="AJ750" s="821">
        <f t="shared" si="1"/>
        <v>10.629559032716914</v>
      </c>
      <c r="AK750" s="821">
        <f t="shared" si="1"/>
        <v>7.9557165861513646</v>
      </c>
      <c r="AL750" s="962">
        <f t="shared" si="1"/>
        <v>28423.145169971685</v>
      </c>
      <c r="AM750" s="821">
        <f t="shared" si="1"/>
        <v>2.851024182076809</v>
      </c>
      <c r="AN750" s="821">
        <f t="shared" si="1"/>
        <v>1.1548333821376271</v>
      </c>
      <c r="AO750" s="916">
        <f t="shared" si="1"/>
        <v>-15.354111068291639</v>
      </c>
      <c r="AP750" s="821">
        <f t="shared" si="1"/>
        <v>16.291503103053095</v>
      </c>
      <c r="AQ750" s="951">
        <f t="shared" si="1"/>
        <v>103.39026175726352</v>
      </c>
      <c r="AR750" s="950">
        <f t="shared" si="1"/>
        <v>1.7876134462961988</v>
      </c>
      <c r="AS750" s="821">
        <f t="shared" si="1"/>
        <v>1.907157441649437</v>
      </c>
      <c r="AT750" s="821">
        <f t="shared" si="1"/>
        <v>2.0209479661374767</v>
      </c>
      <c r="AU750" s="821">
        <f t="shared" si="1"/>
        <v>2.1435901449221682</v>
      </c>
      <c r="AV750" s="821">
        <f t="shared" si="1"/>
        <v>2.2758493026021291</v>
      </c>
      <c r="AW750" s="821">
        <f t="shared" si="1"/>
        <v>10.135158301607415</v>
      </c>
      <c r="AX750" s="951">
        <f t="shared" si="1"/>
        <v>17.907645151896297</v>
      </c>
      <c r="AY750" s="950">
        <f t="shared" si="1"/>
        <v>0.96414040114613231</v>
      </c>
      <c r="AZ750" s="821">
        <f t="shared" si="1"/>
        <v>59.531225976535453</v>
      </c>
      <c r="BA750" s="821">
        <f t="shared" si="1"/>
        <v>-24.052937914491871</v>
      </c>
      <c r="BB750" s="821">
        <f t="shared" si="1"/>
        <v>-0.82494405578114294</v>
      </c>
      <c r="BC750" s="951">
        <f t="shared" si="1"/>
        <v>1.0689314167781783</v>
      </c>
      <c r="BD750" s="821"/>
      <c r="BE750" s="706">
        <f>AVERAGE(BE7:BE748)</f>
        <v>2004.9636118598382</v>
      </c>
      <c r="BF750" s="821">
        <f>AVERAGE(BF7:BF748)</f>
        <v>0.92587601078167114</v>
      </c>
      <c r="BG750" s="821">
        <f>AVERAGE(BG7:BG748)</f>
        <v>4.8301329394386991</v>
      </c>
    </row>
    <row r="751" spans="1:59" x14ac:dyDescent="0.2">
      <c r="A751" s="865" t="s">
        <v>391</v>
      </c>
      <c r="B751" s="657">
        <f>COUNTIF($E$7:$E$748,"&gt;=25")</f>
        <v>139</v>
      </c>
      <c r="C751" s="865"/>
      <c r="D751" s="865"/>
      <c r="E751" s="833">
        <f>AVERAGEIF($E$7:$E$748,"&gt;=25")</f>
        <v>39.748201438848923</v>
      </c>
      <c r="G751" s="865"/>
      <c r="H751" s="865"/>
      <c r="I751" s="833">
        <f>AVERAGEIF($E$7:$E$748,"&gt;=25",I7:I748)</f>
        <v>99.561870503597149</v>
      </c>
      <c r="J751" s="822">
        <f>AVERAGEIF($E$7:$E$748,"&gt;=25",J7:J748)</f>
        <v>2.9395666887069445</v>
      </c>
      <c r="K751" s="829">
        <f>AVERAGEIF($E$7:$E$748,"&gt;=25",K7:K748)</f>
        <v>0.58784028776978436</v>
      </c>
      <c r="L751" s="821"/>
      <c r="M751" s="821">
        <f>AVERAGEIF($E$7:$E$748,"&gt;=25",M7:M748)</f>
        <v>2.176843165467627</v>
      </c>
      <c r="N751" s="821"/>
      <c r="O751" s="829">
        <f>AVERAGEIF($E$7:$E$748,"&gt;=25",O7:O748)</f>
        <v>0.55829992067705081</v>
      </c>
      <c r="P751" s="865"/>
      <c r="Q751" s="865"/>
      <c r="R751" s="821">
        <f t="shared" ref="R751:X751" si="2">AVERAGEIF($E$7:$E$748,"&gt;=25",R7:R748)</f>
        <v>5.3278004572265472</v>
      </c>
      <c r="S751" s="821">
        <f t="shared" si="2"/>
        <v>7.8433137120227636</v>
      </c>
      <c r="T751" s="821">
        <f t="shared" si="2"/>
        <v>7.4932465654733917</v>
      </c>
      <c r="U751" s="821">
        <f t="shared" si="2"/>
        <v>7.432193541007714</v>
      </c>
      <c r="V751" s="821">
        <f t="shared" si="2"/>
        <v>7.7581151231344956</v>
      </c>
      <c r="W751" s="832">
        <f t="shared" si="2"/>
        <v>0.98149396461021954</v>
      </c>
      <c r="X751" s="832">
        <f t="shared" si="2"/>
        <v>1.0425949637690981</v>
      </c>
      <c r="Y751" s="865"/>
      <c r="Z751" s="822">
        <f>AVERAGEIF($E$7:$E$748,"&gt;=25",Z7:Z748)</f>
        <v>154.65394516117505</v>
      </c>
      <c r="AA751" s="821">
        <f>AVERAGEIF($E$7:$E$748,"&gt;=25",AA7:AA748)</f>
        <v>51.571888683646804</v>
      </c>
      <c r="AB751" s="821"/>
      <c r="AC751" s="821">
        <f t="shared" ref="AC751:BC751" si="3">AVERAGEIF($E$7:$E$748,"&gt;=25",AC7:AC748)</f>
        <v>3.6551879699248118</v>
      </c>
      <c r="AD751" s="821">
        <f t="shared" si="3"/>
        <v>5.0223584905660381</v>
      </c>
      <c r="AE751" s="821">
        <f t="shared" si="3"/>
        <v>3.40451127819549</v>
      </c>
      <c r="AF751" s="821">
        <f t="shared" si="3"/>
        <v>10.235909090909091</v>
      </c>
      <c r="AG751" s="821">
        <f t="shared" si="3"/>
        <v>16.572222222222226</v>
      </c>
      <c r="AH751" s="821">
        <f t="shared" si="3"/>
        <v>11.220454545454546</v>
      </c>
      <c r="AI751" s="821">
        <f t="shared" si="3"/>
        <v>24.016825396825396</v>
      </c>
      <c r="AJ751" s="821">
        <f t="shared" si="3"/>
        <v>6.5492424242424221</v>
      </c>
      <c r="AK751" s="821">
        <f t="shared" si="3"/>
        <v>7.1104838709677445</v>
      </c>
      <c r="AL751" s="962">
        <f t="shared" si="3"/>
        <v>36068.373609022543</v>
      </c>
      <c r="AM751" s="821">
        <f t="shared" si="3"/>
        <v>1.8312121212121211</v>
      </c>
      <c r="AN751" s="947">
        <f t="shared" si="3"/>
        <v>1.3180393939393931</v>
      </c>
      <c r="AO751" s="821">
        <f t="shared" si="3"/>
        <v>-41.111252420157619</v>
      </c>
      <c r="AP751" s="821">
        <f t="shared" si="3"/>
        <v>10.371760229714662</v>
      </c>
      <c r="AQ751" s="947">
        <f t="shared" si="3"/>
        <v>168.63479181389991</v>
      </c>
      <c r="AR751" s="821">
        <f t="shared" si="3"/>
        <v>2.1527593627226373</v>
      </c>
      <c r="AS751" s="821">
        <f t="shared" si="3"/>
        <v>2.3080897350320617</v>
      </c>
      <c r="AT751" s="821">
        <f t="shared" si="3"/>
        <v>2.4422320345631392</v>
      </c>
      <c r="AU751" s="821">
        <f t="shared" si="3"/>
        <v>2.5864812271641022</v>
      </c>
      <c r="AV751" s="821">
        <f t="shared" si="3"/>
        <v>2.7416868198763451</v>
      </c>
      <c r="AW751" s="821">
        <f t="shared" si="3"/>
        <v>12.231249179358286</v>
      </c>
      <c r="AX751" s="947">
        <f t="shared" si="3"/>
        <v>16.483179649332087</v>
      </c>
      <c r="AY751" s="821">
        <f t="shared" si="3"/>
        <v>0.84518796992481215</v>
      </c>
      <c r="AZ751" s="821">
        <f t="shared" si="3"/>
        <v>47.861566514232074</v>
      </c>
      <c r="BA751" s="821">
        <f t="shared" si="3"/>
        <v>-21.72657598650564</v>
      </c>
      <c r="BB751" s="821">
        <f t="shared" si="3"/>
        <v>-2.6394228866382217</v>
      </c>
      <c r="BC751" s="947">
        <f t="shared" si="3"/>
        <v>-0.19833603324805382</v>
      </c>
      <c r="BD751" s="821"/>
      <c r="BE751" s="706">
        <f>AVERAGEIF($E$7:$E$748,"&gt;=25",BE7:BE748)</f>
        <v>1981.2805755395684</v>
      </c>
      <c r="BF751" s="821">
        <f>AVERAGEIF($E$7:$E$748,"&gt;=25",BF7:BF748)</f>
        <v>3.7050359712230216</v>
      </c>
      <c r="BG751" s="821">
        <f>AVERAGEIF($E$7:$E$748,"&gt;=25",BG7:BG748)</f>
        <v>5.68</v>
      </c>
    </row>
    <row r="752" spans="1:59" x14ac:dyDescent="0.2">
      <c r="A752" s="865" t="s">
        <v>392</v>
      </c>
      <c r="B752" s="657">
        <f>COUNTIFS($E$7:$E$748,"&lt;25",$E$7:$E$748,"&gt;=10")</f>
        <v>274</v>
      </c>
      <c r="C752" s="865"/>
      <c r="D752" s="865"/>
      <c r="E752" s="833">
        <f>AVERAGEIFS($E$7:$E$748,$E$7:$E$748,"&lt;25",$E$7:$E$748,"&gt;=10")</f>
        <v>14.007299270072993</v>
      </c>
      <c r="G752" s="865"/>
      <c r="H752" s="865"/>
      <c r="I752" s="833">
        <f>AVERAGEIFS(I7:I748,$E$7:$E$748,"&lt;25",$E$7:$E$748,"&gt;=10")</f>
        <v>96.8528832116789</v>
      </c>
      <c r="J752" s="822">
        <f>AVERAGEIFS(J7:J748,$E$7:$E$748,"&lt;25",$E$7:$E$748,"&gt;=10")</f>
        <v>3.0502461858062477</v>
      </c>
      <c r="K752" s="829">
        <f>AVERAGEIFS(K7:K748,$E$7:$E$748,"&lt;25",$E$7:$E$748,"&gt;=10")</f>
        <v>0.58599525547445264</v>
      </c>
      <c r="L752" s="821"/>
      <c r="M752" s="821">
        <f>AVERAGEIFS(M7:M748,$E$7:$E$748,"&lt;25",$E$7:$E$748,"&gt;=10")</f>
        <v>2.1516901459854019</v>
      </c>
      <c r="N752" s="821"/>
      <c r="O752" s="829">
        <f>AVERAGEIFS(O7:O748,$E$7:$E$748,"&lt;25",$E$7:$E$748,"&gt;=10")</f>
        <v>0.51918884376086205</v>
      </c>
      <c r="P752" s="865"/>
      <c r="Q752" s="865"/>
      <c r="R752" s="821">
        <f t="shared" ref="R752:X752" si="4">AVERAGEIFS(R7:R748,$E$7:$E$748,"&lt;25",$E$7:$E$748,"&gt;=10")</f>
        <v>8.8312211083694088</v>
      </c>
      <c r="S752" s="821">
        <f t="shared" si="4"/>
        <v>10.326625360206622</v>
      </c>
      <c r="T752" s="821">
        <f t="shared" si="4"/>
        <v>10.718221828813666</v>
      </c>
      <c r="U752" s="821">
        <f t="shared" si="4"/>
        <v>10.852692392573202</v>
      </c>
      <c r="V752" s="821">
        <f t="shared" si="4"/>
        <v>12.196191828617689</v>
      </c>
      <c r="W752" s="832">
        <f t="shared" si="4"/>
        <v>0.92536072515205403</v>
      </c>
      <c r="X752" s="832">
        <f t="shared" si="4"/>
        <v>1.3084321909240906</v>
      </c>
      <c r="Y752" s="865"/>
      <c r="Z752" s="822">
        <f>AVERAGEIFS(Z7:Z748,$E$7:$E$748,"&lt;25",$E$7:$E$748,"&gt;=10")</f>
        <v>72.363871562250651</v>
      </c>
      <c r="AA752" s="821">
        <f>AVERAGEIFS(AA7:AA748,$E$7:$E$748,"&lt;25",$E$7:$E$748,"&gt;=10")</f>
        <v>29.009217792456013</v>
      </c>
      <c r="AB752" s="821"/>
      <c r="AC752" s="821">
        <f t="shared" ref="AC752:BC752" si="5">AVERAGEIFS(AC7:AC748,$E$7:$E$748,"&lt;25",$E$7:$E$748,"&gt;=10")</f>
        <v>4.0378544061302666</v>
      </c>
      <c r="AD752" s="821">
        <f t="shared" si="5"/>
        <v>8.541980198019802</v>
      </c>
      <c r="AE752" s="821">
        <f t="shared" si="5"/>
        <v>3.6089615384615352</v>
      </c>
      <c r="AF752" s="821">
        <f t="shared" si="5"/>
        <v>5.0113725490196117</v>
      </c>
      <c r="AG752" s="821">
        <f t="shared" si="5"/>
        <v>15.7332</v>
      </c>
      <c r="AH752" s="821">
        <f t="shared" si="5"/>
        <v>17.922692307692312</v>
      </c>
      <c r="AI752" s="821">
        <f t="shared" si="5"/>
        <v>30.289262295081983</v>
      </c>
      <c r="AJ752" s="821">
        <f t="shared" si="5"/>
        <v>9.4747126436781617</v>
      </c>
      <c r="AK752" s="821">
        <f t="shared" si="5"/>
        <v>7.9617872340425517</v>
      </c>
      <c r="AL752" s="962">
        <f t="shared" si="5"/>
        <v>32653.342988505752</v>
      </c>
      <c r="AM752" s="821">
        <f t="shared" si="5"/>
        <v>2.4509266409266419</v>
      </c>
      <c r="AN752" s="947">
        <f t="shared" si="5"/>
        <v>1.0853999999999997</v>
      </c>
      <c r="AO752" s="821">
        <f t="shared" si="5"/>
        <v>-14.944059113591019</v>
      </c>
      <c r="AP752" s="821">
        <f t="shared" si="5"/>
        <v>13.902938578379445</v>
      </c>
      <c r="AQ752" s="947">
        <f t="shared" si="5"/>
        <v>123.09789971055464</v>
      </c>
      <c r="AR752" s="821">
        <f t="shared" si="5"/>
        <v>2.0712799905109498</v>
      </c>
      <c r="AS752" s="821">
        <f t="shared" si="5"/>
        <v>2.2135143574633567</v>
      </c>
      <c r="AT752" s="821">
        <f t="shared" si="5"/>
        <v>2.3456218906712043</v>
      </c>
      <c r="AU752" s="821">
        <f t="shared" si="5"/>
        <v>2.4879776931077058</v>
      </c>
      <c r="AV752" s="821">
        <f t="shared" si="5"/>
        <v>2.6414628250223182</v>
      </c>
      <c r="AW752" s="821">
        <f t="shared" si="5"/>
        <v>11.759856756775537</v>
      </c>
      <c r="AX752" s="947">
        <f t="shared" si="5"/>
        <v>16.943708575948563</v>
      </c>
      <c r="AY752" s="821">
        <f t="shared" si="5"/>
        <v>0.93431906614785976</v>
      </c>
      <c r="AZ752" s="821">
        <f t="shared" si="5"/>
        <v>62.335670498084298</v>
      </c>
      <c r="BA752" s="821">
        <f t="shared" si="5"/>
        <v>-20.692720306513401</v>
      </c>
      <c r="BB752" s="821">
        <f t="shared" si="5"/>
        <v>-0.94862068965517166</v>
      </c>
      <c r="BC752" s="947">
        <f t="shared" si="5"/>
        <v>2.5944827586206878</v>
      </c>
      <c r="BD752" s="821"/>
      <c r="BE752" s="706">
        <f>AVERAGEIFS(BE7:BE748,$E$7:$E$748,"&lt;25",$E$7:$E$748,"&gt;=10")</f>
        <v>2006.8941605839416</v>
      </c>
      <c r="BF752" s="821">
        <f>AVERAGEIFS(BF7:BF748,$E$7:$E$748,"&lt;25",$E$7:$E$748,"&gt;=10")</f>
        <v>0.62773722627737227</v>
      </c>
      <c r="BG752" s="821">
        <f>AVERAGEIFS(BG7:BG748,$E$7:$E$748,"&lt;25",$E$7:$E$748,"&gt;=10")</f>
        <v>5.6528000000000018</v>
      </c>
    </row>
    <row r="753" spans="1:59" x14ac:dyDescent="0.2">
      <c r="A753" s="881" t="s">
        <v>868</v>
      </c>
      <c r="B753" s="657">
        <f>COUNTIF($E$7:$E$748,"&lt;10")</f>
        <v>329</v>
      </c>
      <c r="C753" s="895"/>
      <c r="D753" s="13"/>
      <c r="E753" s="833">
        <f>AVERAGEIF($E$7:$E$748,"&lt;10")</f>
        <v>7.3738601823708203</v>
      </c>
      <c r="G753" s="865"/>
      <c r="H753" s="865"/>
      <c r="I753" s="833">
        <f>AVERAGEIF($E$7:$E$748,"&lt;10",I7:I748)</f>
        <v>63.626504559270472</v>
      </c>
      <c r="J753" s="822">
        <f>AVERAGEIF($E$7:$E$748,"&lt;10",J7:J748)</f>
        <v>3.5465192990584553</v>
      </c>
      <c r="K753" s="829">
        <f>AVERAGEIF($E$7:$E$748,"&lt;10",K7:K748)</f>
        <v>0.40294908814589664</v>
      </c>
      <c r="L753" s="821"/>
      <c r="M753" s="821">
        <f>AVERAGEIF($E$7:$E$748,"&lt;10",M7:M748)</f>
        <v>1.4626680851063836</v>
      </c>
      <c r="N753" s="821"/>
      <c r="O753" s="829">
        <f>AVERAGEIF($E$7:$E$748,"&lt;10",O7:O748)</f>
        <v>0.36052857142857142</v>
      </c>
      <c r="P753" s="865"/>
      <c r="Q753" s="865"/>
      <c r="R753" s="821">
        <f t="shared" ref="R753:X753" si="6">AVERAGEIF($E$7:$E$748,"&lt;10",R7:R748)</f>
        <v>10.261919429232648</v>
      </c>
      <c r="S753" s="821">
        <f t="shared" si="6"/>
        <v>14.251930856136749</v>
      </c>
      <c r="T753" s="821">
        <f t="shared" si="6"/>
        <v>17.001925330185525</v>
      </c>
      <c r="U753" s="821">
        <f t="shared" si="6"/>
        <v>17.881845086510307</v>
      </c>
      <c r="V753" s="821">
        <f t="shared" si="6"/>
        <v>10.594833680722187</v>
      </c>
      <c r="W753" s="832">
        <f t="shared" si="6"/>
        <v>2.4110349974894101</v>
      </c>
      <c r="X753" s="832">
        <f t="shared" si="6"/>
        <v>1.5332092461116502</v>
      </c>
      <c r="Y753" s="865"/>
      <c r="Z753" s="822">
        <f>AVERAGEIF($E$7:$E$748,"&lt;10",Z7:Z748)</f>
        <v>75.69201554844534</v>
      </c>
      <c r="AA753" s="821">
        <f>AVERAGEIF($E$7:$E$748,"&lt;10",AA7:AA748)</f>
        <v>26.263419033317735</v>
      </c>
      <c r="AB753" s="821"/>
      <c r="AC753" s="821">
        <f t="shared" ref="AC753:BC753" si="7">AVERAGEIF($E$7:$E$748,"&lt;10",AC7:AC748)</f>
        <v>2.7394871794871776</v>
      </c>
      <c r="AD753" s="821">
        <f t="shared" si="7"/>
        <v>3.4006880733944955</v>
      </c>
      <c r="AE753" s="821">
        <f t="shared" si="7"/>
        <v>3.4883974358974355</v>
      </c>
      <c r="AF753" s="821">
        <f t="shared" si="7"/>
        <v>2.9696078431372528</v>
      </c>
      <c r="AG753" s="821">
        <f t="shared" si="7"/>
        <v>4.904161073825497</v>
      </c>
      <c r="AH753" s="821">
        <f t="shared" si="7"/>
        <v>10.197096774193545</v>
      </c>
      <c r="AI753" s="821">
        <f t="shared" si="7"/>
        <v>49.224948453608242</v>
      </c>
      <c r="AJ753" s="821">
        <f t="shared" si="7"/>
        <v>13.339290322580634</v>
      </c>
      <c r="AK753" s="821">
        <f t="shared" si="7"/>
        <v>8.3503053435114527</v>
      </c>
      <c r="AL753" s="962">
        <f t="shared" si="7"/>
        <v>21625.398333333331</v>
      </c>
      <c r="AM753" s="821">
        <f t="shared" si="7"/>
        <v>3.6146153846153877</v>
      </c>
      <c r="AN753" s="947">
        <f t="shared" si="7"/>
        <v>1.1409302325581387</v>
      </c>
      <c r="AO753" s="821">
        <f t="shared" si="7"/>
        <v>-2.6695171823335584</v>
      </c>
      <c r="AP753" s="821">
        <f t="shared" si="7"/>
        <v>21.438927978156347</v>
      </c>
      <c r="AQ753" s="947">
        <f t="shared" si="7"/>
        <v>57.885532171550594</v>
      </c>
      <c r="AR753" s="821">
        <f t="shared" si="7"/>
        <v>1.397096985815603</v>
      </c>
      <c r="AS753" s="821">
        <f t="shared" si="7"/>
        <v>1.4826243604543059</v>
      </c>
      <c r="AT753" s="821">
        <f t="shared" si="7"/>
        <v>1.5725615198353222</v>
      </c>
      <c r="AU753" s="821">
        <f t="shared" si="7"/>
        <v>1.6696568663979605</v>
      </c>
      <c r="AV753" s="821">
        <f t="shared" si="7"/>
        <v>1.7745437705527396</v>
      </c>
      <c r="AW753" s="821">
        <f t="shared" si="7"/>
        <v>7.8964835030559408</v>
      </c>
      <c r="AX753" s="947">
        <f t="shared" si="7"/>
        <v>19.31226316607901</v>
      </c>
      <c r="AY753" s="821">
        <f t="shared" si="7"/>
        <v>1.0403896103896111</v>
      </c>
      <c r="AZ753" s="821">
        <f t="shared" si="7"/>
        <v>62.159766644362605</v>
      </c>
      <c r="BA753" s="821">
        <f t="shared" si="7"/>
        <v>-27.85557551739106</v>
      </c>
      <c r="BB753" s="821">
        <f t="shared" si="7"/>
        <v>5.199596327370843E-2</v>
      </c>
      <c r="BC753" s="947">
        <f t="shared" si="7"/>
        <v>0.33296241239546392</v>
      </c>
      <c r="BD753" s="821"/>
      <c r="BE753" s="706">
        <f>AVERAGEIF($E$7:$E$748,"&lt;10",BE7:BE748)</f>
        <v>2013.3617021276596</v>
      </c>
      <c r="BF753" s="821">
        <f>AVERAGEIF($E$7:$E$748,"&lt;10",BF7:BF748)</f>
        <v>0</v>
      </c>
      <c r="BG753" s="821">
        <f>AVERAGEIF($E$7:$E$748,"&lt;10",BG7:BG748)</f>
        <v>3.7720805369127515</v>
      </c>
    </row>
    <row r="754" spans="1:59" x14ac:dyDescent="0.2">
      <c r="O754" s="946"/>
      <c r="W754" s="961"/>
      <c r="X754" s="961"/>
      <c r="AB754" s="865"/>
      <c r="AC754" s="865"/>
      <c r="AD754" s="865"/>
      <c r="AE754" s="865"/>
      <c r="AF754" s="865"/>
      <c r="AG754" s="865"/>
      <c r="AH754" s="865"/>
      <c r="AI754" s="865"/>
      <c r="AJ754" s="865"/>
      <c r="AK754" s="865"/>
      <c r="AL754" s="963"/>
      <c r="AM754" s="865"/>
      <c r="AN754" s="657"/>
      <c r="AO754" s="865"/>
      <c r="AP754" s="865"/>
      <c r="AQ754" s="657"/>
      <c r="AR754" s="865"/>
      <c r="AS754" s="865"/>
      <c r="AT754" s="865"/>
      <c r="AU754" s="865"/>
      <c r="AV754" s="865"/>
      <c r="AW754" s="865"/>
      <c r="AX754" s="657"/>
      <c r="AY754" s="865"/>
      <c r="AZ754" s="865"/>
      <c r="BA754" s="865"/>
      <c r="BB754" s="865"/>
      <c r="BC754" s="657"/>
      <c r="BD754" s="865"/>
      <c r="BE754" s="949"/>
      <c r="BF754" s="865"/>
      <c r="BG754" s="865"/>
    </row>
    <row r="755" spans="1:59" x14ac:dyDescent="0.2">
      <c r="A755" s="865" t="s">
        <v>4402</v>
      </c>
      <c r="I755" s="657"/>
      <c r="J755" s="865"/>
      <c r="O755" s="946"/>
      <c r="W755" s="961"/>
      <c r="X755" s="961"/>
      <c r="AB755" s="865"/>
      <c r="AC755" s="865"/>
      <c r="AD755" s="865"/>
      <c r="AE755" s="865"/>
      <c r="AF755" s="865"/>
      <c r="AG755" s="865"/>
      <c r="AH755" s="865"/>
      <c r="AI755" s="865"/>
      <c r="AJ755" s="865"/>
      <c r="AK755" s="865"/>
      <c r="AL755" s="963"/>
      <c r="AM755" s="865"/>
      <c r="AN755" s="657"/>
      <c r="AO755" s="865"/>
      <c r="AP755" s="865"/>
      <c r="AQ755" s="657"/>
      <c r="AR755" s="865"/>
      <c r="AS755" s="865"/>
      <c r="AT755" s="865"/>
      <c r="AU755" s="865"/>
      <c r="AV755" s="865"/>
      <c r="AW755" s="865"/>
      <c r="AX755" s="657"/>
      <c r="AY755" s="865"/>
      <c r="AZ755" s="865"/>
      <c r="BA755" s="865"/>
      <c r="BB755" s="865"/>
      <c r="BC755" s="657"/>
      <c r="BD755" s="865"/>
      <c r="BE755" s="949"/>
      <c r="BF755" s="865"/>
      <c r="BG755" s="865"/>
    </row>
    <row r="756" spans="1:59" x14ac:dyDescent="0.2">
      <c r="A756" s="865" t="s">
        <v>4345</v>
      </c>
      <c r="B756" s="657">
        <f t="shared" ref="B756:B766" si="8">COUNTIF($C$7:$C$748,"="&amp;$A756)</f>
        <v>13</v>
      </c>
      <c r="E756" s="833">
        <f t="shared" ref="E756:E766" si="9">AVERAGEIFS($E$7:$E$748,$C$7:$C$748,"="&amp;$A756)</f>
        <v>15.923076923076923</v>
      </c>
      <c r="I756" s="944">
        <f t="shared" ref="I756:K766" si="10">AVERAGEIFS(I$7:I$748,$C$7:$C$748,"="&amp;$A756)</f>
        <v>172.88384615384609</v>
      </c>
      <c r="J756" s="821">
        <f t="shared" si="10"/>
        <v>3.6791162861756308</v>
      </c>
      <c r="K756" s="829">
        <f t="shared" si="10"/>
        <v>0.57769230769230784</v>
      </c>
      <c r="L756" s="833"/>
      <c r="M756" s="821">
        <f t="shared" ref="M756:M766" si="11">AVERAGEIFS(M$7:M$748,$C$7:$C$748,"="&amp;$A756)</f>
        <v>2.1376923076923076</v>
      </c>
      <c r="N756" s="833"/>
      <c r="O756" s="829">
        <f t="shared" ref="O756:O766" si="12">AVERAGEIFS(O$7:O$748,$C$7:$C$748,"="&amp;$A756)</f>
        <v>0.53038461538461534</v>
      </c>
      <c r="P756" s="833"/>
      <c r="Q756" s="833"/>
      <c r="R756" s="821">
        <f t="shared" ref="R756:X766" si="13">AVERAGEIFS(R$7:R$748,$C$7:$C$748,"="&amp;$A756)</f>
        <v>8.6555392552270529</v>
      </c>
      <c r="S756" s="821">
        <f t="shared" si="13"/>
        <v>8.7650508505214439</v>
      </c>
      <c r="T756" s="821">
        <f t="shared" si="13"/>
        <v>9.525683077485283</v>
      </c>
      <c r="U756" s="821">
        <f t="shared" si="13"/>
        <v>9.7113353682247183</v>
      </c>
      <c r="V756" s="821">
        <f t="shared" si="13"/>
        <v>9.4204212586544518</v>
      </c>
      <c r="W756" s="832">
        <f t="shared" si="13"/>
        <v>0.68462978822523057</v>
      </c>
      <c r="X756" s="832">
        <f t="shared" si="13"/>
        <v>0.8119883140441726</v>
      </c>
      <c r="Y756" s="657"/>
      <c r="Z756" s="821">
        <f t="shared" ref="Z756:AA766" si="14">AVERAGEIFS(Z$7:Z$748,$C$7:$C$748,"="&amp;$A756)</f>
        <v>71.647465491423631</v>
      </c>
      <c r="AA756" s="821">
        <f t="shared" si="14"/>
        <v>22.547462711905297</v>
      </c>
      <c r="AB756" s="821"/>
      <c r="AC756" s="821">
        <f t="shared" ref="AC756:AL766" si="15">AVERAGEIFS(AC$7:AC$748,$C$7:$C$748,"="&amp;$A756)</f>
        <v>5.5130769230769232</v>
      </c>
      <c r="AD756" s="821">
        <f t="shared" si="15"/>
        <v>3.2710000000000008</v>
      </c>
      <c r="AE756" s="821">
        <f t="shared" si="15"/>
        <v>2.6169230769230771</v>
      </c>
      <c r="AF756" s="821">
        <f t="shared" si="15"/>
        <v>2.9125000000000001</v>
      </c>
      <c r="AG756" s="821">
        <f t="shared" si="15"/>
        <v>14.246153846153845</v>
      </c>
      <c r="AH756" s="821">
        <f t="shared" si="15"/>
        <v>-15.746153846153845</v>
      </c>
      <c r="AI756" s="821">
        <f t="shared" si="15"/>
        <v>-3.259230769230768</v>
      </c>
      <c r="AJ756" s="821">
        <f t="shared" si="15"/>
        <v>14.56153846153846</v>
      </c>
      <c r="AK756" s="821">
        <f t="shared" si="15"/>
        <v>16.645833333333332</v>
      </c>
      <c r="AL756" s="962">
        <f t="shared" si="15"/>
        <v>56193.846153846156</v>
      </c>
      <c r="AM756" s="821">
        <f t="shared" ref="AM756:AV766" si="16">AVERAGEIFS(AM$7:AM$748,$C$7:$C$748,"="&amp;$A756)</f>
        <v>0.46230769230769236</v>
      </c>
      <c r="AN756" s="947">
        <f t="shared" si="16"/>
        <v>1.9666666666666668</v>
      </c>
      <c r="AO756" s="821">
        <f t="shared" si="16"/>
        <v>-6.6403015006776833</v>
      </c>
      <c r="AP756" s="821">
        <f t="shared" si="16"/>
        <v>13.648926855021651</v>
      </c>
      <c r="AQ756" s="947">
        <f t="shared" si="16"/>
        <v>53.166694350441276</v>
      </c>
      <c r="AR756" s="821">
        <f t="shared" si="16"/>
        <v>2.0333469230769232</v>
      </c>
      <c r="AS756" s="821">
        <f t="shared" si="16"/>
        <v>2.1534453388461539</v>
      </c>
      <c r="AT756" s="821">
        <f t="shared" si="16"/>
        <v>2.2948460195655773</v>
      </c>
      <c r="AU756" s="821">
        <f t="shared" si="16"/>
        <v>2.448710176449659</v>
      </c>
      <c r="AV756" s="821">
        <f t="shared" si="16"/>
        <v>2.6162374232706225</v>
      </c>
      <c r="AW756" s="821">
        <f t="shared" ref="AW756:BC766" si="17">AVERAGEIFS(AW$7:AW$748,$C$7:$C$748,"="&amp;$A756)</f>
        <v>11.546585881208934</v>
      </c>
      <c r="AX756" s="947">
        <f t="shared" si="17"/>
        <v>19.713441681610036</v>
      </c>
      <c r="AY756" s="821">
        <f t="shared" si="17"/>
        <v>0.76615384615384607</v>
      </c>
      <c r="AZ756" s="821">
        <f t="shared" si="17"/>
        <v>36.150769230769228</v>
      </c>
      <c r="BA756" s="821">
        <f t="shared" si="17"/>
        <v>-29.826153846153851</v>
      </c>
      <c r="BB756" s="821">
        <f t="shared" si="17"/>
        <v>-6.9330769230769231</v>
      </c>
      <c r="BC756" s="947">
        <f t="shared" si="17"/>
        <v>-8.4169230769230765</v>
      </c>
      <c r="BD756" s="821"/>
      <c r="BE756" s="706">
        <f t="shared" ref="BE756:BG766" si="18">AVERAGEIFS(BE$7:BE$748,$C$7:$C$748,"="&amp;$A756)</f>
        <v>2005.0769230769231</v>
      </c>
      <c r="BF756" s="821">
        <f t="shared" si="18"/>
        <v>0.84615384615384615</v>
      </c>
      <c r="BG756" s="821">
        <f t="shared" si="18"/>
        <v>3.8230769230769233</v>
      </c>
    </row>
    <row r="757" spans="1:59" x14ac:dyDescent="0.2">
      <c r="A757" s="865" t="s">
        <v>245</v>
      </c>
      <c r="B757" s="657">
        <f t="shared" si="8"/>
        <v>42</v>
      </c>
      <c r="C757" s="865"/>
      <c r="E757" s="833">
        <f t="shared" si="9"/>
        <v>17.333333333333332</v>
      </c>
      <c r="I757" s="944">
        <f t="shared" si="10"/>
        <v>102.48857142857142</v>
      </c>
      <c r="J757" s="821">
        <f t="shared" si="10"/>
        <v>2.0581421724340752</v>
      </c>
      <c r="K757" s="829">
        <f t="shared" si="10"/>
        <v>0.44808333333333322</v>
      </c>
      <c r="L757" s="833"/>
      <c r="M757" s="821">
        <f t="shared" si="11"/>
        <v>1.7264761904761898</v>
      </c>
      <c r="N757" s="833"/>
      <c r="O757" s="829">
        <f t="shared" si="12"/>
        <v>0.41544047619047625</v>
      </c>
      <c r="P757" s="833"/>
      <c r="Q757" s="833"/>
      <c r="R757" s="821">
        <f t="shared" si="13"/>
        <v>9.2171462161917503</v>
      </c>
      <c r="S757" s="821">
        <f t="shared" si="13"/>
        <v>10.359130790750381</v>
      </c>
      <c r="T757" s="821">
        <f t="shared" si="13"/>
        <v>13.330821768301771</v>
      </c>
      <c r="U757" s="821">
        <f t="shared" si="13"/>
        <v>12.753507164740606</v>
      </c>
      <c r="V757" s="821">
        <f t="shared" si="13"/>
        <v>14.416015038223176</v>
      </c>
      <c r="W757" s="832">
        <f t="shared" si="13"/>
        <v>0.92538468888331615</v>
      </c>
      <c r="X757" s="832">
        <f t="shared" si="13"/>
        <v>1.5649949456453938</v>
      </c>
      <c r="Y757" s="657"/>
      <c r="Z757" s="821">
        <f t="shared" si="14"/>
        <v>371.70419971991623</v>
      </c>
      <c r="AA757" s="821">
        <f t="shared" si="14"/>
        <v>118.41837158803799</v>
      </c>
      <c r="AB757" s="821"/>
      <c r="AC757" s="821">
        <f t="shared" si="15"/>
        <v>3.2830952380952376</v>
      </c>
      <c r="AD757" s="821">
        <f t="shared" si="15"/>
        <v>5.5953571428571438</v>
      </c>
      <c r="AE757" s="821">
        <f t="shared" si="15"/>
        <v>1.85952380952381</v>
      </c>
      <c r="AF757" s="821">
        <f t="shared" si="15"/>
        <v>5.8915789473684193</v>
      </c>
      <c r="AG757" s="821">
        <f t="shared" si="15"/>
        <v>-8.500000000000299E-2</v>
      </c>
      <c r="AH757" s="821">
        <f t="shared" si="15"/>
        <v>12.540476190476195</v>
      </c>
      <c r="AI757" s="821">
        <f t="shared" si="15"/>
        <v>80.171249999999972</v>
      </c>
      <c r="AJ757" s="821">
        <f t="shared" si="15"/>
        <v>8.8683333333333305</v>
      </c>
      <c r="AK757" s="821">
        <f t="shared" si="15"/>
        <v>10.557179487179484</v>
      </c>
      <c r="AL757" s="962">
        <f t="shared" si="15"/>
        <v>30043.011428571423</v>
      </c>
      <c r="AM757" s="821">
        <f t="shared" si="16"/>
        <v>4.7133333333333329</v>
      </c>
      <c r="AN757" s="947">
        <f t="shared" si="16"/>
        <v>1.1372972972972977</v>
      </c>
      <c r="AO757" s="821">
        <f t="shared" si="16"/>
        <v>-116.36289049879663</v>
      </c>
      <c r="AP757" s="821">
        <f t="shared" si="16"/>
        <v>14.785778583874739</v>
      </c>
      <c r="AQ757" s="947">
        <f t="shared" si="16"/>
        <v>217.54189762643637</v>
      </c>
      <c r="AR757" s="821">
        <f t="shared" si="16"/>
        <v>1.6736807142857149</v>
      </c>
      <c r="AS757" s="821">
        <f t="shared" si="16"/>
        <v>1.7978660870476189</v>
      </c>
      <c r="AT757" s="821">
        <f t="shared" si="16"/>
        <v>1.9210181546725718</v>
      </c>
      <c r="AU757" s="821">
        <f t="shared" si="16"/>
        <v>2.0547027798082684</v>
      </c>
      <c r="AV757" s="821">
        <f t="shared" si="16"/>
        <v>2.1998729835101805</v>
      </c>
      <c r="AW757" s="821">
        <f t="shared" si="17"/>
        <v>9.6471407193243515</v>
      </c>
      <c r="AX757" s="947">
        <f t="shared" si="17"/>
        <v>11.59051199985524</v>
      </c>
      <c r="AY757" s="821">
        <f t="shared" si="17"/>
        <v>1.2560975609756095</v>
      </c>
      <c r="AZ757" s="821">
        <f t="shared" si="17"/>
        <v>120.61190476190478</v>
      </c>
      <c r="BA757" s="821">
        <f t="shared" si="17"/>
        <v>-19.309047619047625</v>
      </c>
      <c r="BB757" s="821">
        <f t="shared" si="17"/>
        <v>-2.448809523809524</v>
      </c>
      <c r="BC757" s="947">
        <f t="shared" si="17"/>
        <v>11.5</v>
      </c>
      <c r="BD757" s="821"/>
      <c r="BE757" s="706">
        <f t="shared" si="18"/>
        <v>2003.5714285714287</v>
      </c>
      <c r="BF757" s="821">
        <f t="shared" si="18"/>
        <v>1.0714285714285714</v>
      </c>
      <c r="BG757" s="821">
        <f t="shared" si="18"/>
        <v>5.4899999999999993</v>
      </c>
    </row>
    <row r="758" spans="1:59" x14ac:dyDescent="0.2">
      <c r="A758" s="865" t="s">
        <v>128</v>
      </c>
      <c r="B758" s="657">
        <f t="shared" si="8"/>
        <v>40</v>
      </c>
      <c r="C758" s="865"/>
      <c r="E758" s="833">
        <f t="shared" si="9"/>
        <v>28.725000000000001</v>
      </c>
      <c r="I758" s="944">
        <f t="shared" si="10"/>
        <v>93.653749999999974</v>
      </c>
      <c r="J758" s="821">
        <f t="shared" si="10"/>
        <v>2.8902302550907306</v>
      </c>
      <c r="K758" s="829">
        <f t="shared" si="10"/>
        <v>0.55622499999999997</v>
      </c>
      <c r="L758" s="833"/>
      <c r="M758" s="821">
        <f t="shared" si="11"/>
        <v>2.1386499999999997</v>
      </c>
      <c r="N758" s="833"/>
      <c r="O758" s="829">
        <f t="shared" si="12"/>
        <v>0.52136946601941747</v>
      </c>
      <c r="P758" s="833"/>
      <c r="Q758" s="833"/>
      <c r="R758" s="821">
        <f t="shared" si="13"/>
        <v>6.954683410685166</v>
      </c>
      <c r="S758" s="821">
        <f t="shared" si="13"/>
        <v>9.1481132665632572</v>
      </c>
      <c r="T758" s="821">
        <f t="shared" si="13"/>
        <v>9.7201896514821566</v>
      </c>
      <c r="U758" s="821">
        <f t="shared" si="13"/>
        <v>8.6518541289233859</v>
      </c>
      <c r="V758" s="821">
        <f t="shared" si="13"/>
        <v>10.784476880693285</v>
      </c>
      <c r="W758" s="832">
        <f t="shared" si="13"/>
        <v>0.82827068749428057</v>
      </c>
      <c r="X758" s="832">
        <f t="shared" si="13"/>
        <v>1.2846556803210711</v>
      </c>
      <c r="Y758" s="657"/>
      <c r="Z758" s="821">
        <f t="shared" si="14"/>
        <v>79.649314457895457</v>
      </c>
      <c r="AA758" s="821">
        <f t="shared" si="14"/>
        <v>30.286601940429406</v>
      </c>
      <c r="AB758" s="821"/>
      <c r="AC758" s="821">
        <f t="shared" si="15"/>
        <v>3.4845000000000019</v>
      </c>
      <c r="AD758" s="821">
        <f t="shared" si="15"/>
        <v>6.3457575757575739</v>
      </c>
      <c r="AE758" s="821">
        <f t="shared" si="15"/>
        <v>2.4455</v>
      </c>
      <c r="AF758" s="821">
        <f t="shared" si="15"/>
        <v>16.590769230769222</v>
      </c>
      <c r="AG758" s="821">
        <f t="shared" si="15"/>
        <v>19.784210526315793</v>
      </c>
      <c r="AH758" s="821">
        <f t="shared" si="15"/>
        <v>-3.8774999999999999</v>
      </c>
      <c r="AI758" s="821">
        <f t="shared" si="15"/>
        <v>44.313243243243242</v>
      </c>
      <c r="AJ758" s="821">
        <f t="shared" si="15"/>
        <v>6.3400000000000007</v>
      </c>
      <c r="AK758" s="821">
        <f t="shared" si="15"/>
        <v>7.2865789473684224</v>
      </c>
      <c r="AL758" s="962">
        <f t="shared" si="15"/>
        <v>50983.345999999998</v>
      </c>
      <c r="AM758" s="821">
        <f t="shared" si="16"/>
        <v>1.5049999999999999</v>
      </c>
      <c r="AN758" s="947">
        <f t="shared" si="16"/>
        <v>2.8789743589743595</v>
      </c>
      <c r="AO758" s="821">
        <f t="shared" si="16"/>
        <v>-19.500698611169813</v>
      </c>
      <c r="AP758" s="821">
        <f t="shared" si="16"/>
        <v>11.557980971597956</v>
      </c>
      <c r="AQ758" s="947">
        <f t="shared" si="16"/>
        <v>254.44273001956552</v>
      </c>
      <c r="AR758" s="821">
        <f t="shared" si="16"/>
        <v>2.0877635474999998</v>
      </c>
      <c r="AS758" s="821">
        <f t="shared" si="16"/>
        <v>2.2230468839750008</v>
      </c>
      <c r="AT758" s="821">
        <f t="shared" si="16"/>
        <v>2.3533862436576052</v>
      </c>
      <c r="AU758" s="821">
        <f t="shared" si="16"/>
        <v>2.4930251943940229</v>
      </c>
      <c r="AV758" s="821">
        <f t="shared" si="16"/>
        <v>2.642692688181095</v>
      </c>
      <c r="AW758" s="821">
        <f t="shared" si="17"/>
        <v>11.799914557707725</v>
      </c>
      <c r="AX758" s="947">
        <f t="shared" si="17"/>
        <v>16.018792299288407</v>
      </c>
      <c r="AY758" s="821">
        <f t="shared" si="17"/>
        <v>0.60950000000000015</v>
      </c>
      <c r="AZ758" s="821">
        <f t="shared" si="17"/>
        <v>50.842499999999987</v>
      </c>
      <c r="BA758" s="821">
        <f t="shared" si="17"/>
        <v>-18.239249999999995</v>
      </c>
      <c r="BB758" s="821">
        <f t="shared" si="17"/>
        <v>-4.1384999999999987</v>
      </c>
      <c r="BC758" s="947">
        <f t="shared" si="17"/>
        <v>1.4492499999999999</v>
      </c>
      <c r="BD758" s="821"/>
      <c r="BE758" s="706">
        <f t="shared" si="18"/>
        <v>1992.075</v>
      </c>
      <c r="BF758" s="821">
        <f t="shared" si="18"/>
        <v>2.5499999999999998</v>
      </c>
      <c r="BG758" s="821">
        <f t="shared" si="18"/>
        <v>7.8700000000000028</v>
      </c>
    </row>
    <row r="759" spans="1:59" x14ac:dyDescent="0.2">
      <c r="A759" s="865" t="s">
        <v>178</v>
      </c>
      <c r="B759" s="657">
        <f t="shared" si="8"/>
        <v>16</v>
      </c>
      <c r="C759" s="865"/>
      <c r="E759" s="833">
        <f t="shared" si="9"/>
        <v>16.8125</v>
      </c>
      <c r="I759" s="944">
        <f t="shared" si="10"/>
        <v>57.141249999999999</v>
      </c>
      <c r="J759" s="821">
        <f t="shared" si="10"/>
        <v>10.422786623510374</v>
      </c>
      <c r="K759" s="829">
        <f t="shared" si="10"/>
        <v>1.3451562500000001</v>
      </c>
      <c r="L759" s="833"/>
      <c r="M759" s="821">
        <f t="shared" si="11"/>
        <v>3.5056250000000002</v>
      </c>
      <c r="N759" s="833"/>
      <c r="O759" s="829">
        <f t="shared" si="12"/>
        <v>0.79265625000000006</v>
      </c>
      <c r="P759" s="833"/>
      <c r="Q759" s="833"/>
      <c r="R759" s="821">
        <f t="shared" si="13"/>
        <v>34.376853696855797</v>
      </c>
      <c r="S759" s="821">
        <f t="shared" si="13"/>
        <v>14.001121564206001</v>
      </c>
      <c r="T759" s="821">
        <f t="shared" si="13"/>
        <v>16.475137423461806</v>
      </c>
      <c r="U759" s="821">
        <f t="shared" si="13"/>
        <v>15.663594668659703</v>
      </c>
      <c r="V759" s="821">
        <f t="shared" si="13"/>
        <v>13.204364992903642</v>
      </c>
      <c r="W759" s="832">
        <f t="shared" si="13"/>
        <v>0.98289802815733629</v>
      </c>
      <c r="X759" s="832">
        <f t="shared" si="13"/>
        <v>1.0079662873224675</v>
      </c>
      <c r="Y759" s="657"/>
      <c r="Z759" s="821">
        <f t="shared" si="14"/>
        <v>160.08865845197002</v>
      </c>
      <c r="AA759" s="821">
        <f t="shared" si="14"/>
        <v>17.252487004313036</v>
      </c>
      <c r="AB759" s="821"/>
      <c r="AC759" s="821">
        <f t="shared" si="15"/>
        <v>2.0831249999999999</v>
      </c>
      <c r="AD759" s="821">
        <f t="shared" si="15"/>
        <v>6.9799999999999995</v>
      </c>
      <c r="AE759" s="821">
        <f t="shared" si="15"/>
        <v>2.4606249999999998</v>
      </c>
      <c r="AF759" s="821">
        <f t="shared" si="15"/>
        <v>2.1320000000000001</v>
      </c>
      <c r="AG759" s="821">
        <f t="shared" si="15"/>
        <v>3.5312499999999996</v>
      </c>
      <c r="AH759" s="821">
        <f t="shared" si="15"/>
        <v>-13.581250000000002</v>
      </c>
      <c r="AI759" s="821">
        <f t="shared" si="15"/>
        <v>482.18266666666671</v>
      </c>
      <c r="AJ759" s="821">
        <f t="shared" si="15"/>
        <v>6.6375000000000011</v>
      </c>
      <c r="AK759" s="821">
        <f t="shared" si="15"/>
        <v>-1.8925000000000001</v>
      </c>
      <c r="AL759" s="962">
        <f t="shared" si="15"/>
        <v>29875.328750000001</v>
      </c>
      <c r="AM759" s="821">
        <f t="shared" si="16"/>
        <v>13.979374999999999</v>
      </c>
      <c r="AN759" s="947">
        <f t="shared" si="16"/>
        <v>0.72466666666666668</v>
      </c>
      <c r="AO759" s="821">
        <f t="shared" si="16"/>
        <v>12.582240431175775</v>
      </c>
      <c r="AP759" s="821">
        <f t="shared" si="16"/>
        <v>25.563224979318857</v>
      </c>
      <c r="AQ759" s="947">
        <f t="shared" si="16"/>
        <v>21.031601915417777</v>
      </c>
      <c r="AR759" s="821">
        <f t="shared" si="16"/>
        <v>2.9337387500000007</v>
      </c>
      <c r="AS759" s="821">
        <f t="shared" si="16"/>
        <v>3.1483625504999995</v>
      </c>
      <c r="AT759" s="821">
        <f t="shared" si="16"/>
        <v>3.2209684972639754</v>
      </c>
      <c r="AU759" s="821">
        <f t="shared" si="16"/>
        <v>3.2967296349054269</v>
      </c>
      <c r="AV759" s="821">
        <f t="shared" si="16"/>
        <v>3.3758402927002953</v>
      </c>
      <c r="AW759" s="821">
        <f t="shared" si="17"/>
        <v>15.975639725369698</v>
      </c>
      <c r="AX759" s="947">
        <f t="shared" si="17"/>
        <v>55.447534614246038</v>
      </c>
      <c r="AY759" s="821">
        <f t="shared" si="17"/>
        <v>1.566875</v>
      </c>
      <c r="AZ759" s="821">
        <f t="shared" si="17"/>
        <v>77.411249999999995</v>
      </c>
      <c r="BA759" s="821">
        <f t="shared" si="17"/>
        <v>-48.153125000000003</v>
      </c>
      <c r="BB759" s="821">
        <f t="shared" si="17"/>
        <v>-5.8931250000000004</v>
      </c>
      <c r="BC759" s="947">
        <f t="shared" si="17"/>
        <v>-18.131874999999997</v>
      </c>
      <c r="BD759" s="821"/>
      <c r="BE759" s="706">
        <f t="shared" si="18"/>
        <v>2004</v>
      </c>
      <c r="BF759" s="821">
        <f t="shared" si="18"/>
        <v>1.0625</v>
      </c>
      <c r="BG759" s="821">
        <f t="shared" si="18"/>
        <v>6.0249999999999995</v>
      </c>
    </row>
    <row r="760" spans="1:59" x14ac:dyDescent="0.2">
      <c r="A760" s="865" t="s">
        <v>108</v>
      </c>
      <c r="B760" s="657">
        <f t="shared" si="8"/>
        <v>282</v>
      </c>
      <c r="C760" s="865"/>
      <c r="E760" s="833">
        <f t="shared" si="9"/>
        <v>12.705673758865249</v>
      </c>
      <c r="I760" s="944">
        <f t="shared" si="10"/>
        <v>54.809787234042545</v>
      </c>
      <c r="J760" s="821">
        <f t="shared" si="10"/>
        <v>3.6945137969926969</v>
      </c>
      <c r="K760" s="829">
        <f t="shared" si="10"/>
        <v>0.4368241134751773</v>
      </c>
      <c r="L760" s="833"/>
      <c r="M760" s="821">
        <f t="shared" si="11"/>
        <v>1.4814890070921989</v>
      </c>
      <c r="N760" s="833"/>
      <c r="O760" s="829">
        <f t="shared" si="12"/>
        <v>0.39815403022627488</v>
      </c>
      <c r="P760" s="833"/>
      <c r="Q760" s="833"/>
      <c r="R760" s="821">
        <f t="shared" si="13"/>
        <v>8.8019328164331245</v>
      </c>
      <c r="S760" s="821">
        <f t="shared" si="13"/>
        <v>14.320047343138269</v>
      </c>
      <c r="T760" s="821">
        <f t="shared" si="13"/>
        <v>15.648921028778911</v>
      </c>
      <c r="U760" s="821">
        <f t="shared" si="13"/>
        <v>15.407959043954202</v>
      </c>
      <c r="V760" s="821">
        <f t="shared" si="13"/>
        <v>10.385835557209008</v>
      </c>
      <c r="W760" s="832">
        <f t="shared" si="13"/>
        <v>1.6922336127476929</v>
      </c>
      <c r="X760" s="832">
        <f t="shared" si="13"/>
        <v>1.3681352768708643</v>
      </c>
      <c r="Y760" s="657"/>
      <c r="Z760" s="821">
        <f t="shared" si="14"/>
        <v>49.841942497397469</v>
      </c>
      <c r="AA760" s="821">
        <f t="shared" si="14"/>
        <v>16.95828010896102</v>
      </c>
      <c r="AB760" s="821"/>
      <c r="AC760" s="821">
        <f t="shared" si="15"/>
        <v>3.3040650406504066</v>
      </c>
      <c r="AD760" s="821">
        <f t="shared" si="15"/>
        <v>2.5904678362573086</v>
      </c>
      <c r="AE760" s="821">
        <f t="shared" si="15"/>
        <v>3.2292653061224463</v>
      </c>
      <c r="AF760" s="821">
        <f t="shared" si="15"/>
        <v>3.321755102040814</v>
      </c>
      <c r="AG760" s="821">
        <f t="shared" si="15"/>
        <v>10.513965517241374</v>
      </c>
      <c r="AH760" s="821">
        <f t="shared" si="15"/>
        <v>23.649180327868837</v>
      </c>
      <c r="AI760" s="821">
        <f t="shared" si="15"/>
        <v>34.454562211981582</v>
      </c>
      <c r="AJ760" s="821">
        <f t="shared" si="15"/>
        <v>12.797131147540988</v>
      </c>
      <c r="AK760" s="821">
        <f t="shared" si="15"/>
        <v>7.3723350253807087</v>
      </c>
      <c r="AL760" s="962">
        <f t="shared" si="15"/>
        <v>10878.861951219516</v>
      </c>
      <c r="AM760" s="821">
        <f t="shared" si="16"/>
        <v>3.8751219512195134</v>
      </c>
      <c r="AN760" s="947">
        <f t="shared" si="16"/>
        <v>0.73945606694560662</v>
      </c>
      <c r="AO760" s="821">
        <f t="shared" si="16"/>
        <v>2.4947618234995437</v>
      </c>
      <c r="AP760" s="821">
        <f t="shared" si="16"/>
        <v>19.122912627440133</v>
      </c>
      <c r="AQ760" s="947">
        <f t="shared" si="16"/>
        <v>12.750239289497829</v>
      </c>
      <c r="AR760" s="821">
        <f t="shared" si="16"/>
        <v>1.4492143725240412</v>
      </c>
      <c r="AS760" s="821">
        <f t="shared" si="16"/>
        <v>1.5271130007013582</v>
      </c>
      <c r="AT760" s="821">
        <f t="shared" si="16"/>
        <v>1.6111891977876043</v>
      </c>
      <c r="AU760" s="821">
        <f t="shared" si="16"/>
        <v>1.7014756357311045</v>
      </c>
      <c r="AV760" s="821">
        <f t="shared" si="16"/>
        <v>1.7985009796377751</v>
      </c>
      <c r="AW760" s="821">
        <f t="shared" si="17"/>
        <v>8.0874931863818933</v>
      </c>
      <c r="AX760" s="947">
        <f t="shared" si="17"/>
        <v>20.29045574945706</v>
      </c>
      <c r="AY760" s="821">
        <f t="shared" si="17"/>
        <v>1.0252892561983473</v>
      </c>
      <c r="AZ760" s="821">
        <f t="shared" si="17"/>
        <v>49.416208101793245</v>
      </c>
      <c r="BA760" s="821">
        <f t="shared" si="17"/>
        <v>-30.359551062707347</v>
      </c>
      <c r="BB760" s="821">
        <f t="shared" si="17"/>
        <v>1.8981818721195003</v>
      </c>
      <c r="BC760" s="947">
        <f t="shared" si="17"/>
        <v>-1.503519216799249</v>
      </c>
      <c r="BD760" s="821"/>
      <c r="BE760" s="706">
        <f t="shared" si="18"/>
        <v>2008.0531914893618</v>
      </c>
      <c r="BF760" s="821">
        <f t="shared" si="18"/>
        <v>0.53546099290780147</v>
      </c>
      <c r="BG760" s="821">
        <f t="shared" si="18"/>
        <v>2.3827467811158778</v>
      </c>
    </row>
    <row r="761" spans="1:59" x14ac:dyDescent="0.2">
      <c r="A761" s="865" t="s">
        <v>153</v>
      </c>
      <c r="B761" s="657">
        <f t="shared" si="8"/>
        <v>36</v>
      </c>
      <c r="C761" s="865"/>
      <c r="E761" s="833">
        <f t="shared" si="9"/>
        <v>15.333333333333334</v>
      </c>
      <c r="I761" s="944">
        <f t="shared" si="10"/>
        <v>155.43527777777774</v>
      </c>
      <c r="J761" s="821">
        <f t="shared" si="10"/>
        <v>1.8543604419651456</v>
      </c>
      <c r="K761" s="829">
        <f t="shared" si="10"/>
        <v>0.54127500000000006</v>
      </c>
      <c r="L761" s="833"/>
      <c r="M761" s="821">
        <f t="shared" si="11"/>
        <v>2.1651000000000002</v>
      </c>
      <c r="N761" s="833"/>
      <c r="O761" s="829">
        <f t="shared" si="12"/>
        <v>0.49525277777777771</v>
      </c>
      <c r="P761" s="833"/>
      <c r="Q761" s="833"/>
      <c r="R761" s="821">
        <f t="shared" si="13"/>
        <v>8.5259804719180998</v>
      </c>
      <c r="S761" s="821">
        <f t="shared" si="13"/>
        <v>10.581206068248356</v>
      </c>
      <c r="T761" s="821">
        <f t="shared" si="13"/>
        <v>10.49652944784409</v>
      </c>
      <c r="U761" s="821">
        <f t="shared" si="13"/>
        <v>11.577406717419889</v>
      </c>
      <c r="V761" s="821">
        <f t="shared" si="13"/>
        <v>13.19656806866557</v>
      </c>
      <c r="W761" s="832">
        <f t="shared" si="13"/>
        <v>0.94831546371447606</v>
      </c>
      <c r="X761" s="832">
        <f t="shared" si="13"/>
        <v>1.0351793844611004</v>
      </c>
      <c r="Y761" s="657"/>
      <c r="Z761" s="821">
        <f t="shared" si="14"/>
        <v>44.438147364510911</v>
      </c>
      <c r="AA761" s="821">
        <f t="shared" si="14"/>
        <v>31.956326330294811</v>
      </c>
      <c r="AB761" s="821"/>
      <c r="AC761" s="821">
        <f t="shared" si="15"/>
        <v>5.4641666666666673</v>
      </c>
      <c r="AD761" s="821">
        <f t="shared" si="15"/>
        <v>3.2871428571428565</v>
      </c>
      <c r="AE761" s="821">
        <f t="shared" si="15"/>
        <v>4.0583333333333336</v>
      </c>
      <c r="AF761" s="821">
        <f t="shared" si="15"/>
        <v>6.3163888888888886</v>
      </c>
      <c r="AG761" s="821">
        <f t="shared" si="15"/>
        <v>5.3638888888888907</v>
      </c>
      <c r="AH761" s="821">
        <f t="shared" si="15"/>
        <v>11.588888888888889</v>
      </c>
      <c r="AI761" s="821">
        <f t="shared" si="15"/>
        <v>18.325454545454544</v>
      </c>
      <c r="AJ761" s="821">
        <f t="shared" si="15"/>
        <v>10.869444444444444</v>
      </c>
      <c r="AK761" s="821">
        <f t="shared" si="15"/>
        <v>9.9951515151515125</v>
      </c>
      <c r="AL761" s="962">
        <f t="shared" si="15"/>
        <v>74255.828333333324</v>
      </c>
      <c r="AM761" s="821">
        <f t="shared" si="16"/>
        <v>1.3433333333333333</v>
      </c>
      <c r="AN761" s="947">
        <f t="shared" si="16"/>
        <v>1.1194444444444445</v>
      </c>
      <c r="AO761" s="821">
        <f t="shared" si="16"/>
        <v>-18.177977304274403</v>
      </c>
      <c r="AP761" s="821">
        <f t="shared" si="16"/>
        <v>13.351104370882526</v>
      </c>
      <c r="AQ761" s="947">
        <f t="shared" si="16"/>
        <v>180.23840891068545</v>
      </c>
      <c r="AR761" s="821">
        <f t="shared" si="16"/>
        <v>2.0975803888888889</v>
      </c>
      <c r="AS761" s="821">
        <f t="shared" si="16"/>
        <v>2.2650559302888897</v>
      </c>
      <c r="AT761" s="821">
        <f t="shared" si="16"/>
        <v>2.4339061116895517</v>
      </c>
      <c r="AU761" s="821">
        <f t="shared" si="16"/>
        <v>2.6171327018557351</v>
      </c>
      <c r="AV761" s="821">
        <f t="shared" si="16"/>
        <v>2.8160337830896056</v>
      </c>
      <c r="AW761" s="821">
        <f t="shared" si="17"/>
        <v>12.229708915812674</v>
      </c>
      <c r="AX761" s="947">
        <f t="shared" si="17"/>
        <v>10.477900362996076</v>
      </c>
      <c r="AY761" s="821">
        <f t="shared" si="17"/>
        <v>0.75444444444444436</v>
      </c>
      <c r="AZ761" s="821">
        <f t="shared" si="17"/>
        <v>47.275555555555563</v>
      </c>
      <c r="BA761" s="821">
        <f t="shared" si="17"/>
        <v>-16.682222222222222</v>
      </c>
      <c r="BB761" s="821">
        <f t="shared" si="17"/>
        <v>-2.2538888888888895</v>
      </c>
      <c r="BC761" s="947">
        <f t="shared" si="17"/>
        <v>1.5302777777777774</v>
      </c>
      <c r="BD761" s="821"/>
      <c r="BE761" s="706">
        <f t="shared" si="18"/>
        <v>2005.6666666666667</v>
      </c>
      <c r="BF761" s="821">
        <f t="shared" si="18"/>
        <v>0.80555555555555558</v>
      </c>
      <c r="BG761" s="821">
        <f t="shared" si="18"/>
        <v>6.8</v>
      </c>
    </row>
    <row r="762" spans="1:59" x14ac:dyDescent="0.2">
      <c r="A762" s="865" t="s">
        <v>112</v>
      </c>
      <c r="B762" s="657">
        <f t="shared" si="8"/>
        <v>103</v>
      </c>
      <c r="C762" s="865"/>
      <c r="E762" s="833">
        <f t="shared" si="9"/>
        <v>19.145631067961165</v>
      </c>
      <c r="I762" s="944">
        <f t="shared" si="10"/>
        <v>99.449902912621383</v>
      </c>
      <c r="J762" s="821">
        <f t="shared" si="10"/>
        <v>2.0143748612371124</v>
      </c>
      <c r="K762" s="829">
        <f t="shared" si="10"/>
        <v>0.4889708737864078</v>
      </c>
      <c r="L762" s="833"/>
      <c r="M762" s="821">
        <f t="shared" si="11"/>
        <v>1.8412233009708738</v>
      </c>
      <c r="N762" s="833"/>
      <c r="O762" s="829">
        <f t="shared" si="12"/>
        <v>0.45388834951456319</v>
      </c>
      <c r="P762" s="833"/>
      <c r="Q762" s="833"/>
      <c r="R762" s="821">
        <f t="shared" si="13"/>
        <v>8.1295925225022287</v>
      </c>
      <c r="S762" s="821">
        <f t="shared" si="13"/>
        <v>11.088203739767971</v>
      </c>
      <c r="T762" s="821">
        <f t="shared" si="13"/>
        <v>12.398098295082871</v>
      </c>
      <c r="U762" s="821">
        <f t="shared" si="13"/>
        <v>12.162015479825083</v>
      </c>
      <c r="V762" s="821">
        <f t="shared" si="13"/>
        <v>10.86654627026698</v>
      </c>
      <c r="W762" s="832">
        <f t="shared" si="13"/>
        <v>1.1229482274951013</v>
      </c>
      <c r="X762" s="832">
        <f t="shared" si="13"/>
        <v>1.3389505188953077</v>
      </c>
      <c r="Y762" s="657"/>
      <c r="Z762" s="821">
        <f t="shared" si="14"/>
        <v>55.136453739508433</v>
      </c>
      <c r="AA762" s="821">
        <f t="shared" si="14"/>
        <v>32.193278821660506</v>
      </c>
      <c r="AB762" s="821"/>
      <c r="AC762" s="821">
        <f t="shared" si="15"/>
        <v>3.8206796116504855</v>
      </c>
      <c r="AD762" s="821">
        <f t="shared" si="15"/>
        <v>5.9284883720930246</v>
      </c>
      <c r="AE762" s="821">
        <f t="shared" si="15"/>
        <v>2.1990291262135915</v>
      </c>
      <c r="AF762" s="821">
        <f t="shared" si="15"/>
        <v>5.7217821782178202</v>
      </c>
      <c r="AG762" s="821">
        <f t="shared" si="15"/>
        <v>19.805154639175257</v>
      </c>
      <c r="AH762" s="821">
        <f t="shared" si="15"/>
        <v>4.9281553398058247</v>
      </c>
      <c r="AI762" s="821">
        <f t="shared" si="15"/>
        <v>19.418235294117647</v>
      </c>
      <c r="AJ762" s="821">
        <f t="shared" si="15"/>
        <v>12.265436893203887</v>
      </c>
      <c r="AK762" s="821">
        <f t="shared" si="15"/>
        <v>8.0716831683168344</v>
      </c>
      <c r="AL762" s="962">
        <f t="shared" si="15"/>
        <v>17724.910970873785</v>
      </c>
      <c r="AM762" s="821">
        <f t="shared" si="16"/>
        <v>1.0384313725490191</v>
      </c>
      <c r="AN762" s="947">
        <f t="shared" si="16"/>
        <v>0.96782178217821768</v>
      </c>
      <c r="AO762" s="821">
        <f t="shared" si="16"/>
        <v>-18.093570681915146</v>
      </c>
      <c r="AP762" s="821">
        <f t="shared" si="16"/>
        <v>14.174106113489962</v>
      </c>
      <c r="AQ762" s="947">
        <f t="shared" si="16"/>
        <v>147.23978671137615</v>
      </c>
      <c r="AR762" s="821">
        <f t="shared" si="16"/>
        <v>1.7904146116504864</v>
      </c>
      <c r="AS762" s="821">
        <f t="shared" si="16"/>
        <v>1.9417355578737865</v>
      </c>
      <c r="AT762" s="821">
        <f t="shared" si="16"/>
        <v>2.059726957468246</v>
      </c>
      <c r="AU762" s="821">
        <f t="shared" si="16"/>
        <v>2.1872857212899395</v>
      </c>
      <c r="AV762" s="821">
        <f t="shared" si="16"/>
        <v>2.3252579631420303</v>
      </c>
      <c r="AW762" s="821">
        <f t="shared" si="17"/>
        <v>10.304420811424491</v>
      </c>
      <c r="AX762" s="947">
        <f t="shared" si="17"/>
        <v>11.424020358719527</v>
      </c>
      <c r="AY762" s="821">
        <f t="shared" si="17"/>
        <v>1.1633980582524275</v>
      </c>
      <c r="AZ762" s="821">
        <f t="shared" si="17"/>
        <v>72.803106796116538</v>
      </c>
      <c r="BA762" s="821">
        <f t="shared" si="17"/>
        <v>-17.68349514563107</v>
      </c>
      <c r="BB762" s="821">
        <f t="shared" si="17"/>
        <v>-1.9400000000000002</v>
      </c>
      <c r="BC762" s="947">
        <f t="shared" si="17"/>
        <v>7.0633980582524254</v>
      </c>
      <c r="BD762" s="821"/>
      <c r="BE762" s="706">
        <f t="shared" si="18"/>
        <v>2001.7669902912621</v>
      </c>
      <c r="BF762" s="821">
        <f t="shared" si="18"/>
        <v>1.3398058252427185</v>
      </c>
      <c r="BG762" s="821">
        <f t="shared" si="18"/>
        <v>7.2804123711340223</v>
      </c>
    </row>
    <row r="763" spans="1:59" x14ac:dyDescent="0.2">
      <c r="A763" s="865" t="s">
        <v>4196</v>
      </c>
      <c r="B763" s="657">
        <f t="shared" si="8"/>
        <v>53</v>
      </c>
      <c r="C763" s="865"/>
      <c r="E763" s="833">
        <f t="shared" si="9"/>
        <v>12.415094339622641</v>
      </c>
      <c r="I763" s="944">
        <f t="shared" si="10"/>
        <v>115.35339622641506</v>
      </c>
      <c r="J763" s="821">
        <f t="shared" si="10"/>
        <v>2.0854902025993094</v>
      </c>
      <c r="K763" s="829">
        <f t="shared" si="10"/>
        <v>0.48896415094339618</v>
      </c>
      <c r="L763" s="833"/>
      <c r="M763" s="821">
        <f t="shared" si="11"/>
        <v>1.8910188679245283</v>
      </c>
      <c r="N763" s="833"/>
      <c r="O763" s="829">
        <f t="shared" si="12"/>
        <v>0.43828679245283025</v>
      </c>
      <c r="P763" s="833"/>
      <c r="Q763" s="833"/>
      <c r="R763" s="821">
        <f t="shared" si="13"/>
        <v>10.672005291575191</v>
      </c>
      <c r="S763" s="821">
        <f t="shared" si="13"/>
        <v>14.293213034660557</v>
      </c>
      <c r="T763" s="821">
        <f t="shared" si="13"/>
        <v>17.136689476715986</v>
      </c>
      <c r="U763" s="821">
        <f t="shared" si="13"/>
        <v>17.082749204939123</v>
      </c>
      <c r="V763" s="821">
        <f t="shared" si="13"/>
        <v>16.32497446380669</v>
      </c>
      <c r="W763" s="832">
        <f t="shared" si="13"/>
        <v>0.82080530821155273</v>
      </c>
      <c r="X763" s="832">
        <f t="shared" si="13"/>
        <v>1.3022938393905112</v>
      </c>
      <c r="Y763" s="657"/>
      <c r="Z763" s="821">
        <f t="shared" si="14"/>
        <v>80.640228663756929</v>
      </c>
      <c r="AA763" s="821">
        <f t="shared" si="14"/>
        <v>39.536965289101047</v>
      </c>
      <c r="AB763" s="821"/>
      <c r="AC763" s="821">
        <f t="shared" si="15"/>
        <v>3.5673584905660376</v>
      </c>
      <c r="AD763" s="821">
        <f t="shared" si="15"/>
        <v>8.7958695652173908</v>
      </c>
      <c r="AE763" s="821">
        <f t="shared" si="15"/>
        <v>5.4350943396226414</v>
      </c>
      <c r="AF763" s="821">
        <f t="shared" si="15"/>
        <v>9.7082000000000033</v>
      </c>
      <c r="AG763" s="821">
        <f t="shared" si="15"/>
        <v>5.576470588235293</v>
      </c>
      <c r="AH763" s="821">
        <f t="shared" si="15"/>
        <v>11.398076923076925</v>
      </c>
      <c r="AI763" s="821">
        <f t="shared" si="15"/>
        <v>16.335294117647056</v>
      </c>
      <c r="AJ763" s="821">
        <f t="shared" si="15"/>
        <v>12.451923076923075</v>
      </c>
      <c r="AK763" s="821">
        <f t="shared" si="15"/>
        <v>9.5152941176470591</v>
      </c>
      <c r="AL763" s="962">
        <f t="shared" si="15"/>
        <v>118241.05471698113</v>
      </c>
      <c r="AM763" s="821">
        <f t="shared" si="16"/>
        <v>2.1703846153846156</v>
      </c>
      <c r="AN763" s="947">
        <f t="shared" si="16"/>
        <v>1.1602240000000001</v>
      </c>
      <c r="AO763" s="821">
        <f t="shared" si="16"/>
        <v>-17.920121783538001</v>
      </c>
      <c r="AP763" s="821">
        <f t="shared" si="16"/>
        <v>19.16584100488069</v>
      </c>
      <c r="AQ763" s="947">
        <f t="shared" si="16"/>
        <v>258.5224967470503</v>
      </c>
      <c r="AR763" s="821">
        <f t="shared" si="16"/>
        <v>1.7643804905660376</v>
      </c>
      <c r="AS763" s="821">
        <f t="shared" si="16"/>
        <v>1.9211931905622639</v>
      </c>
      <c r="AT763" s="821">
        <f t="shared" si="16"/>
        <v>2.0699235504103366</v>
      </c>
      <c r="AU763" s="821">
        <f t="shared" si="16"/>
        <v>2.2317474482837341</v>
      </c>
      <c r="AV763" s="821">
        <f t="shared" si="16"/>
        <v>2.407865521046415</v>
      </c>
      <c r="AW763" s="821">
        <f t="shared" si="17"/>
        <v>10.395110200868789</v>
      </c>
      <c r="AX763" s="947">
        <f t="shared" si="17"/>
        <v>11.517728346555449</v>
      </c>
      <c r="AY763" s="821">
        <f t="shared" si="17"/>
        <v>1.047547169811321</v>
      </c>
      <c r="AZ763" s="821">
        <f t="shared" si="17"/>
        <v>61.750534837601265</v>
      </c>
      <c r="BA763" s="821">
        <f t="shared" si="17"/>
        <v>-17.919898230287743</v>
      </c>
      <c r="BB763" s="821">
        <f t="shared" si="17"/>
        <v>-2.1938347909978013</v>
      </c>
      <c r="BC763" s="947">
        <f t="shared" si="17"/>
        <v>5.1011567467548868</v>
      </c>
      <c r="BD763" s="821"/>
      <c r="BE763" s="706">
        <f t="shared" si="18"/>
        <v>2008.3962264150944</v>
      </c>
      <c r="BF763" s="821">
        <f t="shared" si="18"/>
        <v>0.49056603773584906</v>
      </c>
      <c r="BG763" s="821">
        <f t="shared" si="18"/>
        <v>10.423921568627449</v>
      </c>
    </row>
    <row r="764" spans="1:59" x14ac:dyDescent="0.2">
      <c r="A764" s="865" t="s">
        <v>123</v>
      </c>
      <c r="B764" s="657">
        <f t="shared" si="8"/>
        <v>43</v>
      </c>
      <c r="C764" s="865"/>
      <c r="E764" s="833">
        <f t="shared" si="9"/>
        <v>18.767441860465116</v>
      </c>
      <c r="I764" s="944">
        <f t="shared" si="10"/>
        <v>114.33139534883721</v>
      </c>
      <c r="J764" s="821">
        <f t="shared" si="10"/>
        <v>2.4232436709376688</v>
      </c>
      <c r="K764" s="829">
        <f t="shared" si="10"/>
        <v>0.51527674418604652</v>
      </c>
      <c r="L764" s="833"/>
      <c r="M764" s="821">
        <f t="shared" si="11"/>
        <v>2.013897674418605</v>
      </c>
      <c r="N764" s="833"/>
      <c r="O764" s="829">
        <f t="shared" si="12"/>
        <v>0.47900232558139511</v>
      </c>
      <c r="P764" s="833"/>
      <c r="Q764" s="833"/>
      <c r="R764" s="821">
        <f t="shared" si="13"/>
        <v>6.5183828003338249</v>
      </c>
      <c r="S764" s="821">
        <f t="shared" si="13"/>
        <v>8.9726141411458027</v>
      </c>
      <c r="T764" s="821">
        <f t="shared" si="13"/>
        <v>9.1514443106884062</v>
      </c>
      <c r="U764" s="821">
        <f t="shared" si="13"/>
        <v>11.037604707107695</v>
      </c>
      <c r="V764" s="821">
        <f t="shared" si="13"/>
        <v>12.160158585595896</v>
      </c>
      <c r="W764" s="832">
        <f t="shared" si="13"/>
        <v>0.89105370802464812</v>
      </c>
      <c r="X764" s="832">
        <f t="shared" si="13"/>
        <v>1.5079254277322156</v>
      </c>
      <c r="Y764" s="657"/>
      <c r="Z764" s="821">
        <f t="shared" si="14"/>
        <v>59.49352704337025</v>
      </c>
      <c r="AA764" s="821">
        <f t="shared" si="14"/>
        <v>30.019813152267858</v>
      </c>
      <c r="AB764" s="821"/>
      <c r="AC764" s="821">
        <f t="shared" si="15"/>
        <v>3.9595348837209321</v>
      </c>
      <c r="AD764" s="821">
        <f t="shared" si="15"/>
        <v>5.4505555555555567</v>
      </c>
      <c r="AE764" s="821">
        <f t="shared" si="15"/>
        <v>2.8204651162790699</v>
      </c>
      <c r="AF764" s="821">
        <f t="shared" si="15"/>
        <v>3.7448837209302326</v>
      </c>
      <c r="AG764" s="821">
        <f t="shared" si="15"/>
        <v>16.080000000000002</v>
      </c>
      <c r="AH764" s="821">
        <f t="shared" si="15"/>
        <v>22.630232558139529</v>
      </c>
      <c r="AI764" s="821">
        <f t="shared" si="15"/>
        <v>22.990952380952379</v>
      </c>
      <c r="AJ764" s="821">
        <f t="shared" si="15"/>
        <v>7.974651162790698</v>
      </c>
      <c r="AK764" s="821">
        <f t="shared" si="15"/>
        <v>7.9485714285714293</v>
      </c>
      <c r="AL764" s="962">
        <f t="shared" si="15"/>
        <v>13900.700697674418</v>
      </c>
      <c r="AM764" s="821">
        <f t="shared" si="16"/>
        <v>3.108372093023255</v>
      </c>
      <c r="AN764" s="947">
        <f t="shared" si="16"/>
        <v>1.1121428571428569</v>
      </c>
      <c r="AO764" s="821">
        <f t="shared" si="16"/>
        <v>-15.98696216519755</v>
      </c>
      <c r="AP764" s="821">
        <f t="shared" si="16"/>
        <v>13.452848108278415</v>
      </c>
      <c r="AQ764" s="947">
        <f t="shared" si="16"/>
        <v>112.23790189456331</v>
      </c>
      <c r="AR764" s="821">
        <f t="shared" si="16"/>
        <v>1.9524033720930232</v>
      </c>
      <c r="AS764" s="821">
        <f t="shared" si="16"/>
        <v>2.107761993604651</v>
      </c>
      <c r="AT764" s="821">
        <f t="shared" si="16"/>
        <v>2.2445710937126395</v>
      </c>
      <c r="AU764" s="821">
        <f t="shared" si="16"/>
        <v>2.3924458519449341</v>
      </c>
      <c r="AV764" s="821">
        <f t="shared" si="16"/>
        <v>2.5523576204060996</v>
      </c>
      <c r="AW764" s="821">
        <f t="shared" si="17"/>
        <v>11.249539931761348</v>
      </c>
      <c r="AX764" s="947">
        <f t="shared" si="17"/>
        <v>13.661485740448477</v>
      </c>
      <c r="AY764" s="821">
        <f t="shared" si="17"/>
        <v>1.1471428571428572</v>
      </c>
      <c r="AZ764" s="821">
        <f t="shared" si="17"/>
        <v>79.100930232558142</v>
      </c>
      <c r="BA764" s="821">
        <f t="shared" si="17"/>
        <v>-17.139302325581397</v>
      </c>
      <c r="BB764" s="821">
        <f t="shared" si="17"/>
        <v>-0.3862790697674417</v>
      </c>
      <c r="BC764" s="947">
        <f t="shared" si="17"/>
        <v>7.0660465116279081</v>
      </c>
      <c r="BD764" s="821"/>
      <c r="BE764" s="706">
        <f t="shared" si="18"/>
        <v>2002.1162790697674</v>
      </c>
      <c r="BF764" s="821">
        <f t="shared" si="18"/>
        <v>1.2093023255813953</v>
      </c>
      <c r="BG764" s="821">
        <f t="shared" si="18"/>
        <v>5.67</v>
      </c>
    </row>
    <row r="765" spans="1:59" x14ac:dyDescent="0.2">
      <c r="A765" s="865" t="s">
        <v>4322</v>
      </c>
      <c r="B765" s="657">
        <f t="shared" si="8"/>
        <v>56</v>
      </c>
      <c r="C765" s="865"/>
      <c r="E765" s="833">
        <f t="shared" si="9"/>
        <v>11.25</v>
      </c>
      <c r="I765" s="944">
        <f t="shared" si="10"/>
        <v>77.103214285714301</v>
      </c>
      <c r="J765" s="821">
        <f t="shared" si="10"/>
        <v>4.659047490986401</v>
      </c>
      <c r="K765" s="829">
        <f t="shared" si="10"/>
        <v>0.63326160714285695</v>
      </c>
      <c r="L765" s="833"/>
      <c r="M765" s="821">
        <f t="shared" si="11"/>
        <v>2.6168178571428564</v>
      </c>
      <c r="N765" s="833"/>
      <c r="O765" s="829">
        <f t="shared" si="12"/>
        <v>0.59151816071428598</v>
      </c>
      <c r="P765" s="833"/>
      <c r="Q765" s="833"/>
      <c r="R765" s="821">
        <f t="shared" si="13"/>
        <v>7.6618324648032994</v>
      </c>
      <c r="S765" s="821">
        <f t="shared" si="13"/>
        <v>7.3886342894533357</v>
      </c>
      <c r="T765" s="821">
        <f t="shared" si="13"/>
        <v>8.8214182971625501</v>
      </c>
      <c r="U765" s="821">
        <f t="shared" si="13"/>
        <v>10.996430420059362</v>
      </c>
      <c r="V765" s="821">
        <f t="shared" si="13"/>
        <v>6.9933746775508903</v>
      </c>
      <c r="W765" s="832">
        <f t="shared" si="13"/>
        <v>3.4043527613289761</v>
      </c>
      <c r="X765" s="832">
        <f t="shared" si="13"/>
        <v>0.94044187938632917</v>
      </c>
      <c r="Y765" s="657"/>
      <c r="Z765" s="821">
        <f t="shared" si="14"/>
        <v>212.54720916265251</v>
      </c>
      <c r="AA765" s="821">
        <f t="shared" si="14"/>
        <v>54.700776450299855</v>
      </c>
      <c r="AB765" s="821"/>
      <c r="AC765" s="821">
        <f t="shared" si="15"/>
        <v>1.9350000000000007</v>
      </c>
      <c r="AD765" s="821">
        <f t="shared" si="15"/>
        <v>17.397368421052636</v>
      </c>
      <c r="AE765" s="821">
        <f t="shared" si="15"/>
        <v>8.6364285714285689</v>
      </c>
      <c r="AF765" s="821">
        <f t="shared" si="15"/>
        <v>3.8194642857142855</v>
      </c>
      <c r="AG765" s="821">
        <f t="shared" si="15"/>
        <v>9.1927272727272733</v>
      </c>
      <c r="AH765" s="821">
        <f t="shared" si="15"/>
        <v>7.6785714285714748E-2</v>
      </c>
      <c r="AI765" s="821">
        <f t="shared" si="15"/>
        <v>-24.516909090909099</v>
      </c>
      <c r="AJ765" s="821">
        <f t="shared" si="15"/>
        <v>14.465892857142858</v>
      </c>
      <c r="AK765" s="821">
        <f t="shared" si="15"/>
        <v>7.8706976744186044</v>
      </c>
      <c r="AL765" s="962">
        <f t="shared" si="15"/>
        <v>12071.161250000001</v>
      </c>
      <c r="AM765" s="821">
        <f t="shared" si="16"/>
        <v>1.6082142857142852</v>
      </c>
      <c r="AN765" s="947">
        <f t="shared" si="16"/>
        <v>1.7370909090909092</v>
      </c>
      <c r="AO765" s="821">
        <f t="shared" si="16"/>
        <v>-33.094092897862858</v>
      </c>
      <c r="AP765" s="821">
        <f t="shared" si="16"/>
        <v>15.797270594269333</v>
      </c>
      <c r="AQ765" s="947">
        <f t="shared" si="16"/>
        <v>160.50601568744304</v>
      </c>
      <c r="AR765" s="821">
        <f t="shared" si="16"/>
        <v>2.5392303214285716</v>
      </c>
      <c r="AS765" s="821">
        <f t="shared" si="16"/>
        <v>2.6652087071428583</v>
      </c>
      <c r="AT765" s="821">
        <f t="shared" si="16"/>
        <v>2.8326207422237064</v>
      </c>
      <c r="AU765" s="821">
        <f t="shared" si="16"/>
        <v>3.0135300591660079</v>
      </c>
      <c r="AV765" s="821">
        <f t="shared" si="16"/>
        <v>3.2091290357819231</v>
      </c>
      <c r="AW765" s="821">
        <f t="shared" si="17"/>
        <v>14.259718865743064</v>
      </c>
      <c r="AX765" s="947">
        <f t="shared" si="17"/>
        <v>25.301174555453589</v>
      </c>
      <c r="AY765" s="821">
        <f t="shared" si="17"/>
        <v>0.74236363636363634</v>
      </c>
      <c r="AZ765" s="821">
        <f t="shared" si="17"/>
        <v>52.016785714285717</v>
      </c>
      <c r="BA765" s="821">
        <f t="shared" si="17"/>
        <v>-26.596071428571431</v>
      </c>
      <c r="BB765" s="821">
        <f t="shared" si="17"/>
        <v>-4.4283928571428559</v>
      </c>
      <c r="BC765" s="947">
        <f t="shared" si="17"/>
        <v>-4.7387500000000014</v>
      </c>
      <c r="BD765" s="821"/>
      <c r="BE765" s="706">
        <f t="shared" si="18"/>
        <v>2009.6607142857142</v>
      </c>
      <c r="BF765" s="821">
        <f t="shared" si="18"/>
        <v>0.39285714285714285</v>
      </c>
      <c r="BG765" s="821">
        <f t="shared" si="18"/>
        <v>3.1072727272727274</v>
      </c>
    </row>
    <row r="766" spans="1:59" x14ac:dyDescent="0.2">
      <c r="A766" s="865" t="s">
        <v>131</v>
      </c>
      <c r="B766" s="657">
        <f t="shared" si="8"/>
        <v>58</v>
      </c>
      <c r="C766" s="865"/>
      <c r="E766" s="833">
        <f t="shared" si="9"/>
        <v>21.275862068965516</v>
      </c>
      <c r="I766" s="944">
        <f t="shared" si="10"/>
        <v>59.557931034482777</v>
      </c>
      <c r="J766" s="821">
        <f t="shared" si="10"/>
        <v>3.4965551626839564</v>
      </c>
      <c r="K766" s="829">
        <f t="shared" si="10"/>
        <v>0.48573793103448276</v>
      </c>
      <c r="L766" s="833"/>
      <c r="M766" s="821">
        <f t="shared" si="11"/>
        <v>1.942951724137931</v>
      </c>
      <c r="N766" s="833"/>
      <c r="O766" s="829">
        <f t="shared" si="12"/>
        <v>0.46179655172413814</v>
      </c>
      <c r="P766" s="833"/>
      <c r="Q766" s="833"/>
      <c r="R766" s="821">
        <f t="shared" si="13"/>
        <v>5.29712849228273</v>
      </c>
      <c r="S766" s="821">
        <f t="shared" si="13"/>
        <v>6.0558897042233069</v>
      </c>
      <c r="T766" s="821">
        <f t="shared" si="13"/>
        <v>6.4175572641016734</v>
      </c>
      <c r="U766" s="821">
        <f t="shared" si="13"/>
        <v>7.5950281868423648</v>
      </c>
      <c r="V766" s="821">
        <f t="shared" si="13"/>
        <v>5.4668133486287047</v>
      </c>
      <c r="W766" s="832">
        <f t="shared" si="13"/>
        <v>1.1816227089329734</v>
      </c>
      <c r="X766" s="832">
        <f t="shared" si="13"/>
        <v>1.8337341565334915</v>
      </c>
      <c r="Y766" s="657"/>
      <c r="Z766" s="821">
        <f t="shared" si="14"/>
        <v>86.833651296234464</v>
      </c>
      <c r="AA766" s="821">
        <f t="shared" si="14"/>
        <v>25.748338015501613</v>
      </c>
      <c r="AB766" s="821"/>
      <c r="AC766" s="821">
        <f t="shared" si="15"/>
        <v>2.4437931034482756</v>
      </c>
      <c r="AD766" s="821">
        <f t="shared" si="15"/>
        <v>5.8017021276595759</v>
      </c>
      <c r="AE766" s="821">
        <f t="shared" si="15"/>
        <v>2.9905172413793109</v>
      </c>
      <c r="AF766" s="821">
        <f t="shared" si="15"/>
        <v>2.0765517241379312</v>
      </c>
      <c r="AG766" s="821">
        <f t="shared" si="15"/>
        <v>9.0374999999999979</v>
      </c>
      <c r="AH766" s="821">
        <f t="shared" si="15"/>
        <v>19.073684210526313</v>
      </c>
      <c r="AI766" s="821">
        <f t="shared" si="15"/>
        <v>39.143214285714294</v>
      </c>
      <c r="AJ766" s="821">
        <f t="shared" si="15"/>
        <v>-0.45913793103448242</v>
      </c>
      <c r="AK766" s="821">
        <f t="shared" si="15"/>
        <v>6.0349056603773565</v>
      </c>
      <c r="AL766" s="962">
        <f t="shared" si="15"/>
        <v>14508.761379310345</v>
      </c>
      <c r="AM766" s="821">
        <f t="shared" si="16"/>
        <v>1.2682456140350882</v>
      </c>
      <c r="AN766" s="947">
        <f t="shared" si="16"/>
        <v>1.4891228070175435</v>
      </c>
      <c r="AO766" s="821">
        <f t="shared" si="16"/>
        <v>-15.812958829519687</v>
      </c>
      <c r="AP766" s="821">
        <f t="shared" si="16"/>
        <v>11.091583349526324</v>
      </c>
      <c r="AQ766" s="947">
        <f t="shared" si="16"/>
        <v>48.965779519148732</v>
      </c>
      <c r="AR766" s="821">
        <f t="shared" si="16"/>
        <v>1.9131767965517243</v>
      </c>
      <c r="AS766" s="821">
        <f t="shared" si="16"/>
        <v>2.0416318258948283</v>
      </c>
      <c r="AT766" s="821">
        <f t="shared" si="16"/>
        <v>2.1444752972207319</v>
      </c>
      <c r="AU766" s="821">
        <f t="shared" si="16"/>
        <v>2.2535457070758818</v>
      </c>
      <c r="AV766" s="821">
        <f t="shared" si="16"/>
        <v>2.3692713717408034</v>
      </c>
      <c r="AW766" s="821">
        <f t="shared" si="17"/>
        <v>10.722100998483965</v>
      </c>
      <c r="AX766" s="947">
        <f t="shared" si="17"/>
        <v>19.412895092719925</v>
      </c>
      <c r="AY766" s="821">
        <f t="shared" si="17"/>
        <v>0.39333333333333342</v>
      </c>
      <c r="AZ766" s="821">
        <f t="shared" si="17"/>
        <v>39.258965517241393</v>
      </c>
      <c r="BA766" s="821">
        <f t="shared" si="17"/>
        <v>-20.967241379310355</v>
      </c>
      <c r="BB766" s="821">
        <f t="shared" si="17"/>
        <v>1.1255172413793102</v>
      </c>
      <c r="BC766" s="947">
        <f t="shared" si="17"/>
        <v>-1.868275862068965</v>
      </c>
      <c r="BD766" s="821"/>
      <c r="BE766" s="706">
        <f t="shared" si="18"/>
        <v>1999.7586206896551</v>
      </c>
      <c r="BF766" s="821">
        <f t="shared" si="18"/>
        <v>1.6206896551724137</v>
      </c>
      <c r="BG766" s="821">
        <f t="shared" si="18"/>
        <v>2.75</v>
      </c>
    </row>
    <row r="767" spans="1:59" x14ac:dyDescent="0.2">
      <c r="I767" s="657"/>
      <c r="J767" s="865"/>
      <c r="K767" s="946"/>
      <c r="L767" s="865"/>
      <c r="M767" s="865"/>
      <c r="N767" s="865"/>
      <c r="O767" s="865"/>
      <c r="P767" s="865"/>
      <c r="Q767" s="865"/>
      <c r="R767" s="865"/>
      <c r="S767" s="865"/>
      <c r="T767" s="865"/>
      <c r="U767" s="865"/>
      <c r="V767" s="865"/>
      <c r="W767" s="865"/>
      <c r="X767" s="865"/>
      <c r="AN767" s="948"/>
      <c r="AO767" s="865"/>
      <c r="BC767" s="657"/>
      <c r="BD767" s="624"/>
    </row>
    <row r="768" spans="1:59" x14ac:dyDescent="0.2">
      <c r="I768" s="945"/>
      <c r="J768" s="943"/>
      <c r="K768" s="946"/>
      <c r="L768" s="943"/>
      <c r="M768" s="943"/>
      <c r="N768" s="943"/>
      <c r="O768" s="943"/>
      <c r="P768" s="943"/>
      <c r="Q768" s="943"/>
      <c r="R768" s="943"/>
      <c r="S768" s="943"/>
      <c r="T768" s="943"/>
      <c r="U768" s="943"/>
      <c r="V768" s="943"/>
      <c r="W768" s="943"/>
      <c r="X768" s="943"/>
    </row>
    <row r="769" spans="9:24" x14ac:dyDescent="0.2">
      <c r="I769" s="945"/>
      <c r="J769" s="943"/>
      <c r="K769" s="946"/>
      <c r="L769" s="943"/>
      <c r="M769" s="943"/>
      <c r="N769" s="943"/>
      <c r="O769" s="943"/>
      <c r="P769" s="943"/>
      <c r="Q769" s="943"/>
      <c r="R769" s="943"/>
      <c r="S769" s="943"/>
      <c r="T769" s="943"/>
      <c r="U769" s="943"/>
      <c r="V769" s="943"/>
      <c r="W769" s="943"/>
      <c r="X769" s="943"/>
    </row>
    <row r="770" spans="9:24" x14ac:dyDescent="0.2">
      <c r="K770" s="942"/>
    </row>
    <row r="771" spans="9:24" x14ac:dyDescent="0.2">
      <c r="K771" s="598"/>
    </row>
    <row r="772" spans="9:24" x14ac:dyDescent="0.2">
      <c r="K772" s="598"/>
    </row>
    <row r="773" spans="9:24" x14ac:dyDescent="0.2">
      <c r="K773" s="598"/>
    </row>
    <row r="774" spans="9:24" x14ac:dyDescent="0.2">
      <c r="K774" s="598"/>
    </row>
    <row r="775" spans="9:24" x14ac:dyDescent="0.2">
      <c r="K775" s="865"/>
    </row>
    <row r="776" spans="9:24" x14ac:dyDescent="0.2">
      <c r="K776" s="865"/>
    </row>
  </sheetData>
  <sheetProtection selectLockedCells="1" selectUnlockedCells="1"/>
  <autoFilter ref="A6:BG6">
    <sortState ref="A7:BL748">
      <sortCondition ref="B6"/>
    </sortState>
  </autoFilter>
  <sortState ref="A7:BI748">
    <sortCondition descending="1" ref="E7:E748"/>
    <sortCondition ref="Q7:Q748"/>
  </sortState>
  <mergeCells count="2">
    <mergeCell ref="P5:Q5"/>
    <mergeCell ref="AZ4:BC4"/>
  </mergeCells>
  <conditionalFormatting sqref="R748:V748 A578:A579 R659:R747 R7:R654 S7:V747">
    <cfRule type="cellIs" dxfId="29" priority="503" stopIfTrue="1" operator="lessThan">
      <formula>2</formula>
    </cfRule>
  </conditionalFormatting>
  <conditionalFormatting sqref="A357 A359 A442 A535 A541 A543 A545 A581:A582 A636">
    <cfRule type="cellIs" dxfId="28" priority="450" stopIfTrue="1" operator="lessThan">
      <formula>2</formula>
    </cfRule>
  </conditionalFormatting>
  <conditionalFormatting sqref="AQ659:AQ748 AQ7:AQ654">
    <cfRule type="cellIs" dxfId="27" priority="51" stopIfTrue="1" operator="lessThan">
      <formula>0</formula>
    </cfRule>
  </conditionalFormatting>
  <conditionalFormatting sqref="AP659:AP748 AP7:AP654">
    <cfRule type="cellIs" dxfId="26" priority="49" stopIfTrue="1" operator="greaterThan">
      <formula>11.99</formula>
    </cfRule>
    <cfRule type="cellIs" dxfId="25" priority="50" stopIfTrue="1" operator="lessThan">
      <formula>8</formula>
    </cfRule>
  </conditionalFormatting>
  <conditionalFormatting sqref="J659:J748 J7:J654">
    <cfRule type="cellIs" dxfId="24" priority="40" stopIfTrue="1" operator="greaterThan">
      <formula>10</formula>
    </cfRule>
    <cfRule type="cellIs" dxfId="23" priority="41" stopIfTrue="1" operator="lessThan">
      <formula>2</formula>
    </cfRule>
  </conditionalFormatting>
  <conditionalFormatting sqref="R655:R656">
    <cfRule type="cellIs" dxfId="22" priority="39" stopIfTrue="1" operator="lessThan">
      <formula>2</formula>
    </cfRule>
  </conditionalFormatting>
  <conditionalFormatting sqref="AQ655:AQ656">
    <cfRule type="cellIs" dxfId="21" priority="38" stopIfTrue="1" operator="lessThan">
      <formula>0</formula>
    </cfRule>
  </conditionalFormatting>
  <conditionalFormatting sqref="AP655:AP656">
    <cfRule type="cellIs" dxfId="20" priority="36" stopIfTrue="1" operator="greaterThan">
      <formula>11.99</formula>
    </cfRule>
    <cfRule type="cellIs" dxfId="19" priority="37" stopIfTrue="1" operator="lessThan">
      <formula>8</formula>
    </cfRule>
  </conditionalFormatting>
  <conditionalFormatting sqref="J655:J656">
    <cfRule type="cellIs" dxfId="18" priority="34" stopIfTrue="1" operator="greaterThan">
      <formula>10</formula>
    </cfRule>
    <cfRule type="cellIs" dxfId="17" priority="35" stopIfTrue="1" operator="lessThan">
      <formula>2</formula>
    </cfRule>
  </conditionalFormatting>
  <conditionalFormatting sqref="R657">
    <cfRule type="cellIs" dxfId="16" priority="33" stopIfTrue="1" operator="lessThan">
      <formula>2</formula>
    </cfRule>
  </conditionalFormatting>
  <conditionalFormatting sqref="AQ657">
    <cfRule type="cellIs" dxfId="15" priority="32" stopIfTrue="1" operator="lessThan">
      <formula>0</formula>
    </cfRule>
  </conditionalFormatting>
  <conditionalFormatting sqref="AP657">
    <cfRule type="cellIs" dxfId="14" priority="30" stopIfTrue="1" operator="greaterThan">
      <formula>11.99</formula>
    </cfRule>
    <cfRule type="cellIs" dxfId="13" priority="31" stopIfTrue="1" operator="lessThan">
      <formula>8</formula>
    </cfRule>
  </conditionalFormatting>
  <conditionalFormatting sqref="J657">
    <cfRule type="cellIs" dxfId="12" priority="28" stopIfTrue="1" operator="greaterThan">
      <formula>10</formula>
    </cfRule>
    <cfRule type="cellIs" dxfId="11" priority="29" stopIfTrue="1" operator="lessThan">
      <formula>2</formula>
    </cfRule>
  </conditionalFormatting>
  <conditionalFormatting sqref="R658">
    <cfRule type="cellIs" dxfId="10" priority="27" stopIfTrue="1" operator="lessThan">
      <formula>2</formula>
    </cfRule>
  </conditionalFormatting>
  <conditionalFormatting sqref="AQ658">
    <cfRule type="cellIs" dxfId="9" priority="26" stopIfTrue="1" operator="lessThan">
      <formula>0</formula>
    </cfRule>
  </conditionalFormatting>
  <conditionalFormatting sqref="AP658">
    <cfRule type="cellIs" dxfId="8" priority="24" stopIfTrue="1" operator="greaterThan">
      <formula>11.99</formula>
    </cfRule>
    <cfRule type="cellIs" dxfId="7" priority="25" stopIfTrue="1" operator="lessThan">
      <formula>8</formula>
    </cfRule>
  </conditionalFormatting>
  <conditionalFormatting sqref="J658">
    <cfRule type="cellIs" dxfId="6" priority="22" stopIfTrue="1" operator="greaterThan">
      <formula>10</formula>
    </cfRule>
    <cfRule type="cellIs" dxfId="5" priority="23" stopIfTrue="1" operator="lessThan">
      <formula>2</formula>
    </cfRule>
  </conditionalFormatting>
  <hyperlinks>
    <hyperlink ref="C2" r:id="rId1"/>
  </hyperlinks>
  <pageMargins left="0.2" right="0.2" top="0.44027777777777777" bottom="0.45" header="0.51180555555555551" footer="0.51180555555555551"/>
  <pageSetup firstPageNumber="0" orientation="landscape" horizontalDpi="300" verticalDpi="300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51"/>
  <sheetViews>
    <sheetView workbookViewId="0">
      <pane xSplit="2" ySplit="6" topLeftCell="L7" activePane="bottomRight" state="frozen"/>
      <selection pane="topRight"/>
      <selection pane="bottomLeft"/>
      <selection pane="bottomRight"/>
    </sheetView>
  </sheetViews>
  <sheetFormatPr defaultColWidth="8.85546875" defaultRowHeight="12.75" x14ac:dyDescent="0.2"/>
  <cols>
    <col min="1" max="1" width="18" style="479" customWidth="1"/>
    <col min="2" max="2" width="6" style="479" customWidth="1"/>
    <col min="3" max="3" width="6.5703125" style="1054" customWidth="1"/>
    <col min="4" max="4" width="6.42578125" style="479" customWidth="1"/>
    <col min="5" max="6" width="5.5703125" style="479" customWidth="1"/>
    <col min="7" max="7" width="6.42578125" style="479" bestFit="1" customWidth="1"/>
    <col min="8" max="8" width="7.140625" style="479" bestFit="1" customWidth="1"/>
    <col min="9" max="9" width="6.28515625" style="479" customWidth="1"/>
    <col min="10" max="10" width="1.5703125" style="479" customWidth="1"/>
    <col min="11" max="11" width="6" style="479" customWidth="1"/>
    <col min="12" max="12" width="6.28515625" style="479" customWidth="1"/>
    <col min="13" max="13" width="1.5703125" style="479" customWidth="1"/>
    <col min="14" max="14" width="6.28515625" style="479" customWidth="1"/>
    <col min="15" max="15" width="6" style="479" customWidth="1"/>
    <col min="16" max="21" width="6.5703125" style="479" bestFit="1" customWidth="1"/>
    <col min="22" max="25" width="6" style="479" customWidth="1"/>
    <col min="26" max="26" width="7.85546875" style="479" bestFit="1" customWidth="1"/>
    <col min="27" max="27" width="5.42578125" style="479" bestFit="1" customWidth="1"/>
    <col min="28" max="28" width="5.140625" style="479" customWidth="1"/>
    <col min="29" max="48" width="5.140625" style="630" customWidth="1"/>
    <col min="49" max="16384" width="8.85546875" style="479"/>
  </cols>
  <sheetData>
    <row r="1" spans="1:48" ht="12.75" customHeight="1" x14ac:dyDescent="0.2">
      <c r="A1" s="534" t="s">
        <v>4182</v>
      </c>
      <c r="B1" s="535"/>
      <c r="C1" s="937" t="s">
        <v>3</v>
      </c>
      <c r="E1" s="937"/>
      <c r="F1" s="536"/>
      <c r="G1" s="536"/>
      <c r="H1" s="536"/>
      <c r="I1" s="536"/>
      <c r="J1" s="536"/>
      <c r="K1" s="536"/>
      <c r="L1" s="536"/>
      <c r="M1" s="536"/>
      <c r="N1" s="536"/>
      <c r="Q1" s="536"/>
      <c r="R1" s="536"/>
      <c r="S1" s="536"/>
      <c r="T1" s="536"/>
      <c r="U1" s="536"/>
      <c r="V1" s="536"/>
      <c r="W1" s="536"/>
      <c r="X1" s="536"/>
      <c r="Y1" s="536"/>
      <c r="Z1" s="537"/>
      <c r="AA1" s="906" t="s">
        <v>4</v>
      </c>
      <c r="AD1" s="621"/>
      <c r="AE1" s="621"/>
      <c r="AF1" s="622"/>
      <c r="AG1" s="621"/>
      <c r="AH1" s="621"/>
      <c r="AI1" s="621"/>
      <c r="AJ1" s="621"/>
      <c r="AK1" s="622"/>
      <c r="AL1" s="622"/>
      <c r="AM1" s="622"/>
      <c r="AN1" s="622"/>
      <c r="AO1" s="622"/>
      <c r="AP1" s="622"/>
      <c r="AQ1" s="622"/>
      <c r="AR1" s="622"/>
      <c r="AS1" s="622"/>
      <c r="AT1" s="622"/>
      <c r="AU1" s="622"/>
      <c r="AV1" s="623"/>
    </row>
    <row r="2" spans="1:48" ht="9.6" customHeight="1" x14ac:dyDescent="0.2">
      <c r="A2" s="538"/>
      <c r="B2" s="539"/>
      <c r="C2" s="692" t="s">
        <v>9</v>
      </c>
      <c r="E2" s="692"/>
      <c r="F2" s="540"/>
      <c r="G2" s="540"/>
      <c r="H2" s="540"/>
      <c r="I2" s="540"/>
      <c r="J2" s="540"/>
      <c r="K2" s="540"/>
      <c r="L2" s="540"/>
      <c r="M2" s="540"/>
      <c r="N2" s="540"/>
      <c r="O2" s="540"/>
      <c r="P2" s="540"/>
      <c r="Q2" s="540"/>
      <c r="R2" s="540"/>
      <c r="S2" s="540"/>
      <c r="T2" s="540"/>
      <c r="U2" s="540"/>
      <c r="V2" s="540"/>
      <c r="W2" s="540"/>
      <c r="X2" s="540"/>
      <c r="Y2" s="540"/>
      <c r="Z2" s="541"/>
      <c r="AA2" s="865"/>
      <c r="AB2" s="865"/>
      <c r="AC2" s="624"/>
      <c r="AD2" s="624"/>
      <c r="AE2" s="624"/>
      <c r="AF2" s="624"/>
      <c r="AG2" s="624"/>
      <c r="AH2" s="624"/>
      <c r="AI2" s="625"/>
      <c r="AJ2" s="625"/>
      <c r="AK2" s="624"/>
      <c r="AL2" s="624"/>
      <c r="AM2" s="624"/>
      <c r="AN2" s="624"/>
      <c r="AO2" s="624"/>
      <c r="AP2" s="624"/>
      <c r="AQ2" s="624"/>
      <c r="AR2" s="624"/>
      <c r="AS2" s="624"/>
      <c r="AT2" s="624"/>
      <c r="AU2" s="624"/>
      <c r="AV2" s="626"/>
    </row>
    <row r="3" spans="1:48" ht="9.6" customHeight="1" x14ac:dyDescent="0.2">
      <c r="A3" s="542"/>
      <c r="B3" s="15"/>
      <c r="C3" s="1051"/>
      <c r="D3" s="15"/>
      <c r="E3" s="540"/>
      <c r="F3" s="540"/>
      <c r="G3" s="540"/>
      <c r="H3" s="540"/>
      <c r="I3" s="540"/>
      <c r="J3" s="540"/>
      <c r="K3" s="540"/>
      <c r="L3" s="540"/>
      <c r="M3" s="540"/>
      <c r="N3" s="540"/>
      <c r="O3" s="543"/>
      <c r="P3" s="540"/>
      <c r="Q3" s="540"/>
      <c r="R3" s="540"/>
      <c r="S3" s="540"/>
      <c r="T3" s="540"/>
      <c r="U3" s="540"/>
      <c r="V3" s="540"/>
      <c r="W3" s="540"/>
      <c r="X3" s="540"/>
      <c r="Y3" s="540"/>
      <c r="Z3" s="541"/>
      <c r="AA3" s="865"/>
      <c r="AB3" s="865"/>
      <c r="AC3" s="624"/>
      <c r="AD3" s="627"/>
      <c r="AE3" s="627"/>
      <c r="AF3" s="624"/>
      <c r="AG3" s="627"/>
      <c r="AH3" s="627"/>
      <c r="AI3" s="627"/>
      <c r="AJ3" s="627"/>
      <c r="AK3" s="627"/>
      <c r="AL3" s="627"/>
      <c r="AM3" s="627"/>
      <c r="AN3" s="627"/>
      <c r="AO3" s="627"/>
      <c r="AP3" s="627"/>
      <c r="AQ3" s="627"/>
      <c r="AR3" s="627"/>
      <c r="AS3" s="627"/>
      <c r="AT3" s="627"/>
      <c r="AU3" s="627"/>
      <c r="AV3" s="628"/>
    </row>
    <row r="4" spans="1:48" ht="12.75" customHeight="1" x14ac:dyDescent="0.2">
      <c r="A4" s="546" t="s">
        <v>1832</v>
      </c>
      <c r="B4" s="547"/>
      <c r="C4" s="1050"/>
      <c r="D4" s="539"/>
      <c r="E4" s="540"/>
      <c r="F4" s="540"/>
      <c r="G4" s="540"/>
      <c r="H4" s="540"/>
      <c r="I4" s="540"/>
      <c r="J4" s="548" t="s">
        <v>16</v>
      </c>
      <c r="K4" s="540"/>
      <c r="L4" s="540"/>
      <c r="M4" s="548"/>
      <c r="N4" s="540"/>
      <c r="O4" s="548"/>
      <c r="P4" s="540"/>
      <c r="Q4" s="540"/>
      <c r="R4" s="540"/>
      <c r="S4" s="540"/>
      <c r="T4" s="540"/>
      <c r="U4" s="540"/>
      <c r="V4" s="540"/>
      <c r="W4" s="540"/>
      <c r="X4" s="540"/>
      <c r="Y4" s="541"/>
      <c r="Z4" s="549" t="s">
        <v>4386</v>
      </c>
      <c r="AA4" s="550">
        <v>2019</v>
      </c>
      <c r="AB4" s="550">
        <v>2018</v>
      </c>
      <c r="AC4" s="550">
        <v>2017</v>
      </c>
      <c r="AD4" s="550">
        <v>2016</v>
      </c>
      <c r="AE4" s="550">
        <v>2015</v>
      </c>
      <c r="AF4" s="550">
        <v>2014</v>
      </c>
      <c r="AG4" s="551" t="s">
        <v>17</v>
      </c>
      <c r="AH4" s="550">
        <v>2012</v>
      </c>
      <c r="AI4" s="550">
        <v>2011</v>
      </c>
      <c r="AJ4" s="552">
        <v>2010</v>
      </c>
      <c r="AK4" s="553">
        <v>2009</v>
      </c>
      <c r="AL4" s="553">
        <v>2008</v>
      </c>
      <c r="AM4" s="553">
        <v>2007</v>
      </c>
      <c r="AN4" s="553">
        <v>2006</v>
      </c>
      <c r="AO4" s="553">
        <v>2005</v>
      </c>
      <c r="AP4" s="553">
        <v>2004</v>
      </c>
      <c r="AQ4" s="553">
        <v>2003</v>
      </c>
      <c r="AR4" s="553">
        <v>2002</v>
      </c>
      <c r="AS4" s="553">
        <v>2001</v>
      </c>
      <c r="AT4" s="554">
        <v>2000</v>
      </c>
      <c r="AU4" s="550" t="s">
        <v>18</v>
      </c>
      <c r="AV4" s="550"/>
    </row>
    <row r="5" spans="1:48" ht="12.75" customHeight="1" x14ac:dyDescent="0.2">
      <c r="A5" s="501" t="s">
        <v>21</v>
      </c>
      <c r="B5" s="549" t="s">
        <v>22</v>
      </c>
      <c r="C5" s="512"/>
      <c r="D5" s="555"/>
      <c r="E5" s="555"/>
      <c r="F5" s="555"/>
      <c r="G5" s="555"/>
      <c r="H5" s="555"/>
      <c r="I5" s="556"/>
      <c r="J5" s="556"/>
      <c r="K5" s="557" t="s">
        <v>43</v>
      </c>
      <c r="L5" s="556"/>
      <c r="M5" s="556"/>
      <c r="N5" s="557"/>
      <c r="O5" s="557"/>
      <c r="P5" s="544"/>
      <c r="Q5" s="544"/>
      <c r="R5" s="544"/>
      <c r="S5" s="544"/>
      <c r="T5" s="544"/>
      <c r="U5" s="544"/>
      <c r="V5" s="544"/>
      <c r="W5" s="544"/>
      <c r="X5" s="544"/>
      <c r="Y5" s="545"/>
      <c r="Z5" s="558" t="s">
        <v>4564</v>
      </c>
      <c r="AA5" s="559" t="s">
        <v>44</v>
      </c>
      <c r="AB5" s="559" t="s">
        <v>44</v>
      </c>
      <c r="AC5" s="559" t="s">
        <v>44</v>
      </c>
      <c r="AD5" s="559" t="s">
        <v>44</v>
      </c>
      <c r="AE5" s="559" t="s">
        <v>44</v>
      </c>
      <c r="AF5" s="559" t="s">
        <v>44</v>
      </c>
      <c r="AG5" s="554" t="s">
        <v>44</v>
      </c>
      <c r="AH5" s="559" t="s">
        <v>44</v>
      </c>
      <c r="AI5" s="559" t="s">
        <v>44</v>
      </c>
      <c r="AJ5" s="552" t="s">
        <v>44</v>
      </c>
      <c r="AK5" s="553" t="s">
        <v>44</v>
      </c>
      <c r="AL5" s="553" t="s">
        <v>44</v>
      </c>
      <c r="AM5" s="553" t="s">
        <v>44</v>
      </c>
      <c r="AN5" s="553" t="s">
        <v>44</v>
      </c>
      <c r="AO5" s="553" t="s">
        <v>44</v>
      </c>
      <c r="AP5" s="553" t="s">
        <v>44</v>
      </c>
      <c r="AQ5" s="553" t="s">
        <v>44</v>
      </c>
      <c r="AR5" s="553" t="s">
        <v>44</v>
      </c>
      <c r="AS5" s="553" t="s">
        <v>44</v>
      </c>
      <c r="AT5" s="554" t="s">
        <v>44</v>
      </c>
      <c r="AU5" s="559" t="s">
        <v>45</v>
      </c>
      <c r="AV5" s="559" t="s">
        <v>46</v>
      </c>
    </row>
    <row r="6" spans="1:48" ht="12.75" customHeight="1" x14ac:dyDescent="0.2">
      <c r="A6" s="487" t="s">
        <v>55</v>
      </c>
      <c r="B6" s="560" t="s">
        <v>56</v>
      </c>
      <c r="C6" s="1057">
        <v>2019</v>
      </c>
      <c r="D6" s="560">
        <v>2018</v>
      </c>
      <c r="E6" s="560">
        <v>2017</v>
      </c>
      <c r="F6" s="560">
        <v>2016</v>
      </c>
      <c r="G6" s="560">
        <v>2015</v>
      </c>
      <c r="H6" s="560">
        <v>2014</v>
      </c>
      <c r="I6" s="560">
        <v>2013</v>
      </c>
      <c r="J6" s="561" t="s">
        <v>90</v>
      </c>
      <c r="K6" s="560">
        <v>2012</v>
      </c>
      <c r="L6" s="562">
        <v>2011</v>
      </c>
      <c r="M6" s="561" t="s">
        <v>90</v>
      </c>
      <c r="N6" s="560">
        <v>2010</v>
      </c>
      <c r="O6" s="555">
        <v>2009</v>
      </c>
      <c r="P6" s="555">
        <v>2008</v>
      </c>
      <c r="Q6" s="555">
        <v>2007</v>
      </c>
      <c r="R6" s="555">
        <v>2006</v>
      </c>
      <c r="S6" s="555">
        <v>2005</v>
      </c>
      <c r="T6" s="555">
        <v>2004</v>
      </c>
      <c r="U6" s="555">
        <v>2003</v>
      </c>
      <c r="V6" s="555">
        <v>2002</v>
      </c>
      <c r="W6" s="555">
        <v>2001</v>
      </c>
      <c r="X6" s="555">
        <v>2000</v>
      </c>
      <c r="Y6" s="468">
        <v>1999</v>
      </c>
      <c r="Z6" s="560" t="s">
        <v>91</v>
      </c>
      <c r="AA6" s="563">
        <v>2018</v>
      </c>
      <c r="AB6" s="563">
        <v>2017</v>
      </c>
      <c r="AC6" s="563">
        <v>2016</v>
      </c>
      <c r="AD6" s="563">
        <v>2015</v>
      </c>
      <c r="AE6" s="563">
        <v>2014</v>
      </c>
      <c r="AF6" s="563">
        <v>2013</v>
      </c>
      <c r="AG6" s="554" t="s">
        <v>92</v>
      </c>
      <c r="AH6" s="563">
        <v>2011</v>
      </c>
      <c r="AI6" s="563">
        <v>2010</v>
      </c>
      <c r="AJ6" s="564">
        <v>2009</v>
      </c>
      <c r="AK6" s="565">
        <v>2008</v>
      </c>
      <c r="AL6" s="565">
        <v>2007</v>
      </c>
      <c r="AM6" s="565">
        <v>2006</v>
      </c>
      <c r="AN6" s="565">
        <v>2005</v>
      </c>
      <c r="AO6" s="565">
        <v>2004</v>
      </c>
      <c r="AP6" s="565">
        <v>2003</v>
      </c>
      <c r="AQ6" s="565">
        <v>2002</v>
      </c>
      <c r="AR6" s="565">
        <v>2001</v>
      </c>
      <c r="AS6" s="565">
        <v>2000</v>
      </c>
      <c r="AT6" s="566">
        <v>1999</v>
      </c>
      <c r="AU6" s="563" t="s">
        <v>93</v>
      </c>
      <c r="AV6" s="563" t="s">
        <v>94</v>
      </c>
    </row>
    <row r="7" spans="1:48" ht="11.25" customHeight="1" x14ac:dyDescent="0.2">
      <c r="A7" s="501" t="s">
        <v>880</v>
      </c>
      <c r="B7" s="490" t="s">
        <v>81</v>
      </c>
      <c r="C7" s="610">
        <v>0.65600000000000003</v>
      </c>
      <c r="D7" s="482">
        <v>0.59599999999999997</v>
      </c>
      <c r="E7" s="482">
        <v>0.52800000000000002</v>
      </c>
      <c r="F7" s="496">
        <v>0.46</v>
      </c>
      <c r="G7" s="496">
        <v>0.4</v>
      </c>
      <c r="H7" s="496">
        <v>0.37768000000000002</v>
      </c>
      <c r="I7" s="496">
        <v>0.32904999999999995</v>
      </c>
      <c r="J7" s="1014"/>
      <c r="K7" s="496">
        <v>0.21459</v>
      </c>
      <c r="L7" s="497">
        <v>0</v>
      </c>
      <c r="M7" s="1014"/>
      <c r="N7" s="511">
        <v>0</v>
      </c>
      <c r="O7" s="499">
        <v>0</v>
      </c>
      <c r="P7" s="499">
        <v>0</v>
      </c>
      <c r="Q7" s="499">
        <v>0</v>
      </c>
      <c r="R7" s="499">
        <v>0</v>
      </c>
      <c r="S7" s="499">
        <v>0</v>
      </c>
      <c r="T7" s="499">
        <v>0</v>
      </c>
      <c r="U7" s="499">
        <v>0</v>
      </c>
      <c r="V7" s="499">
        <v>0</v>
      </c>
      <c r="W7" s="499">
        <v>0</v>
      </c>
      <c r="X7" s="499">
        <v>0</v>
      </c>
      <c r="Y7" s="499">
        <v>0</v>
      </c>
      <c r="Z7" s="613">
        <f t="shared" ref="Z7:Z70" si="0">SUM(C7:Y7)</f>
        <v>3.5613200000000003</v>
      </c>
      <c r="AA7" s="1058">
        <f t="shared" ref="AA7:AA38" si="1">IF(ISERROR((C7/D7-1)*100),"n/a",(C7/D7-1)*100)</f>
        <v>10.06711409395975</v>
      </c>
      <c r="AB7" s="1058">
        <f t="shared" ref="AB7:AB38" si="2">IF(ISERROR((D7/E7-1)*100),"n/a",(D7/E7-1)*100)</f>
        <v>12.878787878787868</v>
      </c>
      <c r="AC7" s="1059">
        <f t="shared" ref="AC7:AC38" si="3">IF(ISERROR((E7/F7-1)*100),"n/a",(E7/F7-1)*100)</f>
        <v>14.782608695652177</v>
      </c>
      <c r="AD7" s="1059">
        <f t="shared" ref="AD7:AD38" si="4">IF(ISERROR((F7/G7-1)*100),"n/a",(F7/G7-1)*100)</f>
        <v>14.999999999999991</v>
      </c>
      <c r="AE7" s="1059">
        <f t="shared" ref="AE7:AE38" si="5">IF(ISERROR((G7/H7-1)*100),"n/a",(G7/H7-1)*100)</f>
        <v>5.9097648803219771</v>
      </c>
      <c r="AF7" s="1059">
        <f t="shared" ref="AF7:AF38" si="6">IF(ISERROR((H7/I7-1)*100),"n/a",(H7/I7-1)*100)</f>
        <v>14.778908980398132</v>
      </c>
      <c r="AG7" s="1059">
        <f t="shared" ref="AG7:AG38" si="7">IF(ISERROR((I7/K7-1)*100),"n/a",(I7/K7-1)*100)</f>
        <v>53.338925392609141</v>
      </c>
      <c r="AH7" s="1059" t="str">
        <f t="shared" ref="AH7:AH38" si="8">IF(ISERROR((K7/L7-1)*100),"n/a",(K7/L7-1)*100)</f>
        <v>n/a</v>
      </c>
      <c r="AI7" s="1059" t="str">
        <f t="shared" ref="AI7:AI38" si="9">IF(ISERROR((L7/N7-1)*100),"n/a",(L7/N7-1)*100)</f>
        <v>n/a</v>
      </c>
      <c r="AJ7" s="1059" t="str">
        <f t="shared" ref="AJ7:AJ38" si="10">IF(ISERROR((N7/O7-1)*100),"n/a",(N7/O7-1)*100)</f>
        <v>n/a</v>
      </c>
      <c r="AK7" s="1059" t="str">
        <f t="shared" ref="AK7:AK38" si="11">IF(ISERROR((O7/P7-1)*100),"n/a",(O7/P7-1)*100)</f>
        <v>n/a</v>
      </c>
      <c r="AL7" s="1059" t="str">
        <f t="shared" ref="AL7:AL38" si="12">IF(ISERROR((P7/Q7-1)*100),"n/a",(P7/Q7-1)*100)</f>
        <v>n/a</v>
      </c>
      <c r="AM7" s="1059" t="str">
        <f t="shared" ref="AM7:AM38" si="13">IF(ISERROR((Q7/R7-1)*100),"n/a",(Q7/R7-1)*100)</f>
        <v>n/a</v>
      </c>
      <c r="AN7" s="1059" t="str">
        <f t="shared" ref="AN7:AN38" si="14">IF(ISERROR((R7/S7-1)*100),"n/a",(R7/S7-1)*100)</f>
        <v>n/a</v>
      </c>
      <c r="AO7" s="1059" t="str">
        <f t="shared" ref="AO7:AO38" si="15">IF(ISERROR((S7/T7-1)*100),"n/a",(S7/T7-1)*100)</f>
        <v>n/a</v>
      </c>
      <c r="AP7" s="1059" t="str">
        <f t="shared" ref="AP7:AP38" si="16">IF(ISERROR((T7/U7-1)*100),"n/a",(T7/U7-1)*100)</f>
        <v>n/a</v>
      </c>
      <c r="AQ7" s="1059" t="str">
        <f t="shared" ref="AQ7:AQ38" si="17">IF(ISERROR((U7/V7-1)*100),"n/a",(U7/V7-1)*100)</f>
        <v>n/a</v>
      </c>
      <c r="AR7" s="1059" t="str">
        <f t="shared" ref="AR7:AR38" si="18">IF(ISERROR((V7/W7-1)*100),"n/a",(V7/W7-1)*100)</f>
        <v>n/a</v>
      </c>
      <c r="AS7" s="1059" t="str">
        <f t="shared" ref="AS7:AS38" si="19">IF(ISERROR((W7/X7-1)*100),"n/a",(W7/X7-1)*100)</f>
        <v>n/a</v>
      </c>
      <c r="AT7" s="1059" t="str">
        <f t="shared" ref="AT7:AT38" si="20">IF(ISERROR((X7/Y7-1)*100),"n/a",(X7/Y7-1)*100)</f>
        <v>n/a</v>
      </c>
      <c r="AU7" s="1060">
        <f t="shared" ref="AU7:AU70" si="21">AVERAGE(AA7:AT7)</f>
        <v>18.108015703104151</v>
      </c>
      <c r="AV7" s="1061">
        <f t="shared" ref="AV7:AV70" si="22">STDEV(AA7:AT7)</f>
        <v>15.884039620319227</v>
      </c>
    </row>
    <row r="8" spans="1:48" ht="11.25" customHeight="1" x14ac:dyDescent="0.2">
      <c r="A8" s="863" t="s">
        <v>395</v>
      </c>
      <c r="B8" s="507" t="s">
        <v>396</v>
      </c>
      <c r="C8" s="610">
        <v>0.14000000000000001</v>
      </c>
      <c r="D8" s="482">
        <v>0.12</v>
      </c>
      <c r="E8" s="482">
        <v>0.11</v>
      </c>
      <c r="F8" s="610">
        <v>0.1</v>
      </c>
      <c r="G8" s="610">
        <v>9.4E-2</v>
      </c>
      <c r="H8" s="610">
        <v>8.5999999999999993E-2</v>
      </c>
      <c r="I8" s="610">
        <v>6.8000000000000005E-2</v>
      </c>
      <c r="J8" s="932"/>
      <c r="K8" s="610">
        <v>0.06</v>
      </c>
      <c r="L8" s="481">
        <v>5.1999999999999998E-2</v>
      </c>
      <c r="M8" s="932"/>
      <c r="N8" s="615">
        <v>4.8000000000000001E-2</v>
      </c>
      <c r="O8" s="616">
        <v>4.5332999999999998E-2</v>
      </c>
      <c r="P8" s="616">
        <v>4.2666999999999997E-2</v>
      </c>
      <c r="Q8" s="616">
        <v>0.04</v>
      </c>
      <c r="R8" s="612">
        <v>3.7332999999999998E-2</v>
      </c>
      <c r="S8" s="616">
        <v>3.5333000000000003E-2</v>
      </c>
      <c r="T8" s="616">
        <v>2.6450000000000001E-2</v>
      </c>
      <c r="U8" s="612">
        <v>1.1860000000000001E-2</v>
      </c>
      <c r="V8" s="612">
        <v>1.1860000000000001E-2</v>
      </c>
      <c r="W8" s="612">
        <v>1.1860000000000001E-2</v>
      </c>
      <c r="X8" s="612">
        <v>1.1860000000000001E-2</v>
      </c>
      <c r="Y8" s="616">
        <v>1.1860000000000001E-2</v>
      </c>
      <c r="Z8" s="613">
        <f t="shared" si="0"/>
        <v>1.1644160000000001</v>
      </c>
      <c r="AA8" s="1058">
        <f t="shared" si="1"/>
        <v>16.666666666666675</v>
      </c>
      <c r="AB8" s="1058">
        <f t="shared" si="2"/>
        <v>9.0909090909090828</v>
      </c>
      <c r="AC8" s="1059">
        <f t="shared" si="3"/>
        <v>9.9999999999999858</v>
      </c>
      <c r="AD8" s="1059">
        <f t="shared" si="4"/>
        <v>6.3829787234042534</v>
      </c>
      <c r="AE8" s="1059">
        <f t="shared" si="5"/>
        <v>9.3023255813953654</v>
      </c>
      <c r="AF8" s="1059">
        <f t="shared" si="6"/>
        <v>26.470588235294091</v>
      </c>
      <c r="AG8" s="1059">
        <f t="shared" si="7"/>
        <v>13.333333333333353</v>
      </c>
      <c r="AH8" s="1059">
        <f t="shared" si="8"/>
        <v>15.384615384615397</v>
      </c>
      <c r="AI8" s="1059">
        <f t="shared" si="9"/>
        <v>8.333333333333325</v>
      </c>
      <c r="AJ8" s="1059">
        <f t="shared" si="10"/>
        <v>5.8831314936139245</v>
      </c>
      <c r="AK8" s="1059">
        <f t="shared" si="11"/>
        <v>6.2483886844634018</v>
      </c>
      <c r="AL8" s="1059">
        <f t="shared" si="12"/>
        <v>6.6674999999999818</v>
      </c>
      <c r="AM8" s="1059">
        <f t="shared" si="13"/>
        <v>7.1438137840516447</v>
      </c>
      <c r="AN8" s="1059">
        <f t="shared" si="14"/>
        <v>5.6604307587807323</v>
      </c>
      <c r="AO8" s="1059">
        <f t="shared" si="15"/>
        <v>33.584120982986775</v>
      </c>
      <c r="AP8" s="1059">
        <f t="shared" si="16"/>
        <v>123.01854974704889</v>
      </c>
      <c r="AQ8" s="1059">
        <f t="shared" si="17"/>
        <v>0</v>
      </c>
      <c r="AR8" s="1059">
        <f t="shared" si="18"/>
        <v>0</v>
      </c>
      <c r="AS8" s="1059">
        <f t="shared" si="19"/>
        <v>0</v>
      </c>
      <c r="AT8" s="1059">
        <f t="shared" si="20"/>
        <v>0</v>
      </c>
      <c r="AU8" s="1060">
        <f t="shared" si="21"/>
        <v>15.158534289994844</v>
      </c>
      <c r="AV8" s="1061">
        <f t="shared" si="22"/>
        <v>26.792885909408874</v>
      </c>
    </row>
    <row r="9" spans="1:48" ht="11.25" customHeight="1" x14ac:dyDescent="0.2">
      <c r="A9" s="863" t="s">
        <v>934</v>
      </c>
      <c r="B9" s="861" t="s">
        <v>935</v>
      </c>
      <c r="C9" s="610">
        <v>0.76</v>
      </c>
      <c r="D9" s="482">
        <v>0.70499999999999996</v>
      </c>
      <c r="E9" s="482">
        <v>0.61499999999999999</v>
      </c>
      <c r="F9" s="610">
        <v>0.5575</v>
      </c>
      <c r="G9" s="610">
        <v>0.50749999999999995</v>
      </c>
      <c r="H9" s="610">
        <v>0.46142749999999999</v>
      </c>
      <c r="I9" s="610">
        <v>0.42142499999999999</v>
      </c>
      <c r="J9" s="932">
        <v>0</v>
      </c>
      <c r="K9" s="610">
        <v>0.18928500000000001</v>
      </c>
      <c r="L9" s="614">
        <v>0</v>
      </c>
      <c r="M9" s="932">
        <v>0</v>
      </c>
      <c r="N9" s="486">
        <v>0</v>
      </c>
      <c r="O9" s="612">
        <v>0</v>
      </c>
      <c r="P9" s="612">
        <v>0</v>
      </c>
      <c r="Q9" s="612">
        <v>0</v>
      </c>
      <c r="R9" s="612">
        <v>0</v>
      </c>
      <c r="S9" s="612">
        <v>0</v>
      </c>
      <c r="T9" s="612">
        <v>0</v>
      </c>
      <c r="U9" s="612">
        <v>0</v>
      </c>
      <c r="V9" s="612">
        <v>0</v>
      </c>
      <c r="W9" s="612">
        <v>0</v>
      </c>
      <c r="X9" s="612">
        <v>0</v>
      </c>
      <c r="Y9" s="612">
        <v>0</v>
      </c>
      <c r="Z9" s="613">
        <f t="shared" si="0"/>
        <v>4.2171374999999998</v>
      </c>
      <c r="AA9" s="1058">
        <f t="shared" si="1"/>
        <v>7.8014184397163122</v>
      </c>
      <c r="AB9" s="1058">
        <f t="shared" si="2"/>
        <v>14.634146341463406</v>
      </c>
      <c r="AC9" s="1059">
        <f t="shared" si="3"/>
        <v>10.313901345291487</v>
      </c>
      <c r="AD9" s="1059">
        <f t="shared" si="4"/>
        <v>9.852216748768484</v>
      </c>
      <c r="AE9" s="1059">
        <f t="shared" si="5"/>
        <v>9.9847755064446773</v>
      </c>
      <c r="AF9" s="1059">
        <f t="shared" si="6"/>
        <v>9.4921990864329295</v>
      </c>
      <c r="AG9" s="1059">
        <f t="shared" si="7"/>
        <v>122.64046279419922</v>
      </c>
      <c r="AH9" s="1059" t="str">
        <f t="shared" si="8"/>
        <v>n/a</v>
      </c>
      <c r="AI9" s="1059" t="str">
        <f t="shared" si="9"/>
        <v>n/a</v>
      </c>
      <c r="AJ9" s="1059" t="str">
        <f t="shared" si="10"/>
        <v>n/a</v>
      </c>
      <c r="AK9" s="1059" t="str">
        <f t="shared" si="11"/>
        <v>n/a</v>
      </c>
      <c r="AL9" s="1059" t="str">
        <f t="shared" si="12"/>
        <v>n/a</v>
      </c>
      <c r="AM9" s="1059" t="str">
        <f t="shared" si="13"/>
        <v>n/a</v>
      </c>
      <c r="AN9" s="1059" t="str">
        <f t="shared" si="14"/>
        <v>n/a</v>
      </c>
      <c r="AO9" s="1059" t="str">
        <f t="shared" si="15"/>
        <v>n/a</v>
      </c>
      <c r="AP9" s="1059" t="str">
        <f t="shared" si="16"/>
        <v>n/a</v>
      </c>
      <c r="AQ9" s="1059" t="str">
        <f t="shared" si="17"/>
        <v>n/a</v>
      </c>
      <c r="AR9" s="1059" t="str">
        <f t="shared" si="18"/>
        <v>n/a</v>
      </c>
      <c r="AS9" s="1059" t="str">
        <f t="shared" si="19"/>
        <v>n/a</v>
      </c>
      <c r="AT9" s="1059" t="str">
        <f t="shared" si="20"/>
        <v>n/a</v>
      </c>
      <c r="AU9" s="1060">
        <f t="shared" si="21"/>
        <v>26.388445751759502</v>
      </c>
      <c r="AV9" s="1061">
        <f t="shared" si="22"/>
        <v>42.494104140204158</v>
      </c>
    </row>
    <row r="10" spans="1:48" ht="11.25" customHeight="1" x14ac:dyDescent="0.2">
      <c r="A10" s="973" t="s">
        <v>869</v>
      </c>
      <c r="B10" s="490" t="s">
        <v>870</v>
      </c>
      <c r="C10" s="610">
        <v>4.28</v>
      </c>
      <c r="D10" s="482">
        <v>3.59</v>
      </c>
      <c r="E10" s="493">
        <v>2.56</v>
      </c>
      <c r="F10" s="610">
        <v>2.2799999999999998</v>
      </c>
      <c r="G10" s="610">
        <v>2.02</v>
      </c>
      <c r="H10" s="610">
        <v>1.66</v>
      </c>
      <c r="I10" s="610">
        <v>1.6</v>
      </c>
      <c r="J10" s="932"/>
      <c r="K10" s="485">
        <v>0</v>
      </c>
      <c r="L10" s="614">
        <v>0</v>
      </c>
      <c r="M10" s="932"/>
      <c r="N10" s="486">
        <v>0</v>
      </c>
      <c r="O10" s="612">
        <v>0</v>
      </c>
      <c r="P10" s="612">
        <v>0</v>
      </c>
      <c r="Q10" s="612">
        <v>0</v>
      </c>
      <c r="R10" s="612">
        <v>0</v>
      </c>
      <c r="S10" s="612">
        <v>0</v>
      </c>
      <c r="T10" s="612">
        <v>0</v>
      </c>
      <c r="U10" s="612">
        <v>0</v>
      </c>
      <c r="V10" s="612">
        <v>0</v>
      </c>
      <c r="W10" s="612">
        <v>0</v>
      </c>
      <c r="X10" s="612">
        <v>0</v>
      </c>
      <c r="Y10" s="612">
        <v>0</v>
      </c>
      <c r="Z10" s="613">
        <f t="shared" si="0"/>
        <v>17.989999999999998</v>
      </c>
      <c r="AA10" s="1058">
        <f t="shared" si="1"/>
        <v>19.220055710306426</v>
      </c>
      <c r="AB10" s="1058">
        <f t="shared" si="2"/>
        <v>40.234375</v>
      </c>
      <c r="AC10" s="1059">
        <f t="shared" si="3"/>
        <v>12.28070175438598</v>
      </c>
      <c r="AD10" s="1059">
        <f t="shared" si="4"/>
        <v>12.871287128712861</v>
      </c>
      <c r="AE10" s="1059">
        <f t="shared" si="5"/>
        <v>21.68674698795181</v>
      </c>
      <c r="AF10" s="1059">
        <f t="shared" si="6"/>
        <v>3.7499999999999867</v>
      </c>
      <c r="AG10" s="1059" t="str">
        <f t="shared" si="7"/>
        <v>n/a</v>
      </c>
      <c r="AH10" s="1059" t="str">
        <f t="shared" si="8"/>
        <v>n/a</v>
      </c>
      <c r="AI10" s="1059" t="str">
        <f t="shared" si="9"/>
        <v>n/a</v>
      </c>
      <c r="AJ10" s="1059" t="str">
        <f t="shared" si="10"/>
        <v>n/a</v>
      </c>
      <c r="AK10" s="1059" t="str">
        <f t="shared" si="11"/>
        <v>n/a</v>
      </c>
      <c r="AL10" s="1059" t="str">
        <f t="shared" si="12"/>
        <v>n/a</v>
      </c>
      <c r="AM10" s="1059" t="str">
        <f t="shared" si="13"/>
        <v>n/a</v>
      </c>
      <c r="AN10" s="1059" t="str">
        <f t="shared" si="14"/>
        <v>n/a</v>
      </c>
      <c r="AO10" s="1059" t="str">
        <f t="shared" si="15"/>
        <v>n/a</v>
      </c>
      <c r="AP10" s="1059" t="str">
        <f t="shared" si="16"/>
        <v>n/a</v>
      </c>
      <c r="AQ10" s="1059" t="str">
        <f t="shared" si="17"/>
        <v>n/a</v>
      </c>
      <c r="AR10" s="1059" t="str">
        <f t="shared" si="18"/>
        <v>n/a</v>
      </c>
      <c r="AS10" s="1059" t="str">
        <f t="shared" si="19"/>
        <v>n/a</v>
      </c>
      <c r="AT10" s="1059" t="str">
        <f t="shared" si="20"/>
        <v>n/a</v>
      </c>
      <c r="AU10" s="1060">
        <f t="shared" si="21"/>
        <v>18.340527763559511</v>
      </c>
      <c r="AV10" s="1061">
        <f t="shared" si="22"/>
        <v>12.416351188025484</v>
      </c>
    </row>
    <row r="11" spans="1:48" ht="11.25" customHeight="1" x14ac:dyDescent="0.2">
      <c r="A11" s="863" t="s">
        <v>418</v>
      </c>
      <c r="B11" s="861" t="s">
        <v>419</v>
      </c>
      <c r="C11" s="610">
        <v>1.6</v>
      </c>
      <c r="D11" s="482">
        <v>1.54</v>
      </c>
      <c r="E11" s="615">
        <v>1.4750000000000001</v>
      </c>
      <c r="F11" s="610">
        <v>1.385</v>
      </c>
      <c r="G11" s="610">
        <v>1.21</v>
      </c>
      <c r="H11" s="610">
        <v>0.995</v>
      </c>
      <c r="I11" s="610">
        <v>0.86499999999999999</v>
      </c>
      <c r="J11" s="932"/>
      <c r="K11" s="610">
        <v>0.6</v>
      </c>
      <c r="L11" s="481">
        <v>0.46</v>
      </c>
      <c r="M11" s="932"/>
      <c r="N11" s="615">
        <v>0.34</v>
      </c>
      <c r="O11" s="616">
        <v>0.24</v>
      </c>
      <c r="P11" s="616">
        <v>0.16250000000000001</v>
      </c>
      <c r="Q11" s="616">
        <v>0.1125</v>
      </c>
      <c r="R11" s="616">
        <v>6.25E-2</v>
      </c>
      <c r="S11" s="616">
        <v>3.125E-2</v>
      </c>
      <c r="T11" s="612">
        <v>2.5000000000000001E-2</v>
      </c>
      <c r="U11" s="612">
        <v>2.5000000000000001E-2</v>
      </c>
      <c r="V11" s="612">
        <v>2.5000000000000001E-2</v>
      </c>
      <c r="W11" s="612">
        <v>6.2500000000000003E-3</v>
      </c>
      <c r="X11" s="612">
        <v>0</v>
      </c>
      <c r="Y11" s="612">
        <v>0</v>
      </c>
      <c r="Z11" s="613">
        <f t="shared" si="0"/>
        <v>11.160000000000002</v>
      </c>
      <c r="AA11" s="1058">
        <f t="shared" si="1"/>
        <v>3.8961038961039085</v>
      </c>
      <c r="AB11" s="1058">
        <f t="shared" si="2"/>
        <v>4.4067796610169463</v>
      </c>
      <c r="AC11" s="1059">
        <f t="shared" si="3"/>
        <v>6.498194945848379</v>
      </c>
      <c r="AD11" s="1059">
        <f t="shared" si="4"/>
        <v>14.462809917355379</v>
      </c>
      <c r="AE11" s="1059">
        <f t="shared" si="5"/>
        <v>21.608040201005018</v>
      </c>
      <c r="AF11" s="1059">
        <f t="shared" si="6"/>
        <v>15.02890173410405</v>
      </c>
      <c r="AG11" s="1059">
        <f t="shared" si="7"/>
        <v>44.166666666666664</v>
      </c>
      <c r="AH11" s="1059">
        <f t="shared" si="8"/>
        <v>30.434782608695631</v>
      </c>
      <c r="AI11" s="1059">
        <f t="shared" si="9"/>
        <v>35.294117647058812</v>
      </c>
      <c r="AJ11" s="1059">
        <f t="shared" si="10"/>
        <v>41.666666666666671</v>
      </c>
      <c r="AK11" s="1059">
        <f t="shared" si="11"/>
        <v>47.692307692307679</v>
      </c>
      <c r="AL11" s="1059">
        <f t="shared" si="12"/>
        <v>44.444444444444443</v>
      </c>
      <c r="AM11" s="1059">
        <f t="shared" si="13"/>
        <v>80</v>
      </c>
      <c r="AN11" s="1059">
        <f t="shared" si="14"/>
        <v>100</v>
      </c>
      <c r="AO11" s="1059">
        <f t="shared" si="15"/>
        <v>25</v>
      </c>
      <c r="AP11" s="1059">
        <f t="shared" si="16"/>
        <v>0</v>
      </c>
      <c r="AQ11" s="1059">
        <f t="shared" si="17"/>
        <v>0</v>
      </c>
      <c r="AR11" s="1059">
        <f t="shared" si="18"/>
        <v>300</v>
      </c>
      <c r="AS11" s="1059" t="str">
        <f t="shared" si="19"/>
        <v>n/a</v>
      </c>
      <c r="AT11" s="1059" t="str">
        <f t="shared" si="20"/>
        <v>n/a</v>
      </c>
      <c r="AU11" s="1060">
        <f t="shared" si="21"/>
        <v>45.255545337848531</v>
      </c>
      <c r="AV11" s="1061">
        <f t="shared" si="22"/>
        <v>69.132114042638278</v>
      </c>
    </row>
    <row r="12" spans="1:48" ht="11.25" customHeight="1" x14ac:dyDescent="0.2">
      <c r="A12" s="483" t="s">
        <v>113</v>
      </c>
      <c r="B12" s="861" t="s">
        <v>114</v>
      </c>
      <c r="C12" s="610">
        <v>0.72</v>
      </c>
      <c r="D12" s="482">
        <v>0.7</v>
      </c>
      <c r="E12" s="615">
        <v>0.68</v>
      </c>
      <c r="F12" s="610">
        <v>0.66</v>
      </c>
      <c r="G12" s="610">
        <v>0.64</v>
      </c>
      <c r="H12" s="610">
        <v>0.62</v>
      </c>
      <c r="I12" s="610">
        <v>0.6</v>
      </c>
      <c r="J12" s="932" t="s">
        <v>90</v>
      </c>
      <c r="K12" s="610">
        <v>0.57999999999999996</v>
      </c>
      <c r="L12" s="481">
        <v>0.56000000000000005</v>
      </c>
      <c r="M12" s="932"/>
      <c r="N12" s="615">
        <v>0.54</v>
      </c>
      <c r="O12" s="616">
        <v>0.52</v>
      </c>
      <c r="P12" s="616">
        <v>0.5</v>
      </c>
      <c r="Q12" s="616">
        <v>0.48</v>
      </c>
      <c r="R12" s="616">
        <v>0.44</v>
      </c>
      <c r="S12" s="616">
        <v>0.42</v>
      </c>
      <c r="T12" s="616">
        <v>0.4</v>
      </c>
      <c r="U12" s="616">
        <v>0.38</v>
      </c>
      <c r="V12" s="616">
        <v>0.36</v>
      </c>
      <c r="W12" s="616">
        <v>0.33</v>
      </c>
      <c r="X12" s="616">
        <v>0.31</v>
      </c>
      <c r="Y12" s="616">
        <v>0.28000000000000003</v>
      </c>
      <c r="Z12" s="613">
        <f t="shared" si="0"/>
        <v>10.72</v>
      </c>
      <c r="AA12" s="1058">
        <f t="shared" si="1"/>
        <v>2.8571428571428692</v>
      </c>
      <c r="AB12" s="1058">
        <f t="shared" si="2"/>
        <v>2.9411764705882248</v>
      </c>
      <c r="AC12" s="1059">
        <f t="shared" si="3"/>
        <v>3.0303030303030276</v>
      </c>
      <c r="AD12" s="1059">
        <f t="shared" si="4"/>
        <v>3.125</v>
      </c>
      <c r="AE12" s="1059">
        <f t="shared" si="5"/>
        <v>3.2258064516129004</v>
      </c>
      <c r="AF12" s="1059">
        <f t="shared" si="6"/>
        <v>3.3333333333333437</v>
      </c>
      <c r="AG12" s="1059">
        <f t="shared" si="7"/>
        <v>3.4482758620689724</v>
      </c>
      <c r="AH12" s="1059">
        <f t="shared" si="8"/>
        <v>3.5714285714285587</v>
      </c>
      <c r="AI12" s="1059">
        <f t="shared" si="9"/>
        <v>3.7037037037036979</v>
      </c>
      <c r="AJ12" s="1059">
        <f t="shared" si="10"/>
        <v>3.8461538461538547</v>
      </c>
      <c r="AK12" s="1059">
        <f t="shared" si="11"/>
        <v>4.0000000000000036</v>
      </c>
      <c r="AL12" s="1059">
        <f t="shared" si="12"/>
        <v>4.1666666666666741</v>
      </c>
      <c r="AM12" s="1059">
        <f t="shared" si="13"/>
        <v>9.0909090909090828</v>
      </c>
      <c r="AN12" s="1059">
        <f t="shared" si="14"/>
        <v>4.7619047619047672</v>
      </c>
      <c r="AO12" s="1059">
        <f t="shared" si="15"/>
        <v>4.9999999999999822</v>
      </c>
      <c r="AP12" s="1059">
        <f t="shared" si="16"/>
        <v>5.2631578947368363</v>
      </c>
      <c r="AQ12" s="1059">
        <f t="shared" si="17"/>
        <v>5.555555555555558</v>
      </c>
      <c r="AR12" s="1059">
        <f t="shared" si="18"/>
        <v>9.0909090909090828</v>
      </c>
      <c r="AS12" s="1059">
        <f t="shared" si="19"/>
        <v>6.4516129032258229</v>
      </c>
      <c r="AT12" s="1059">
        <f t="shared" si="20"/>
        <v>10.714285714285698</v>
      </c>
      <c r="AU12" s="1060">
        <f t="shared" si="21"/>
        <v>4.8588662902264463</v>
      </c>
      <c r="AV12" s="1061">
        <f t="shared" si="22"/>
        <v>2.289263739181628</v>
      </c>
    </row>
    <row r="13" spans="1:48" ht="11.25" customHeight="1" x14ac:dyDescent="0.2">
      <c r="A13" s="863" t="s">
        <v>940</v>
      </c>
      <c r="B13" s="861" t="s">
        <v>941</v>
      </c>
      <c r="C13" s="610">
        <v>1.1399999999999999</v>
      </c>
      <c r="D13" s="482">
        <v>0.98</v>
      </c>
      <c r="E13" s="615">
        <v>0.72</v>
      </c>
      <c r="F13" s="610">
        <v>0.62</v>
      </c>
      <c r="G13" s="610">
        <v>0.57999999999999996</v>
      </c>
      <c r="H13" s="485">
        <v>0.52</v>
      </c>
      <c r="I13" s="610">
        <v>0.5</v>
      </c>
      <c r="J13" s="932"/>
      <c r="K13" s="610">
        <v>0.28499999999999998</v>
      </c>
      <c r="L13" s="614">
        <v>0</v>
      </c>
      <c r="M13" s="932"/>
      <c r="N13" s="486">
        <v>0</v>
      </c>
      <c r="O13" s="612">
        <v>0</v>
      </c>
      <c r="P13" s="612">
        <v>2.1</v>
      </c>
      <c r="Q13" s="612">
        <v>2.46</v>
      </c>
      <c r="R13" s="616">
        <v>2.57</v>
      </c>
      <c r="S13" s="616">
        <v>2.2400000000000002</v>
      </c>
      <c r="T13" s="616">
        <v>0.78</v>
      </c>
      <c r="U13" s="612">
        <v>0</v>
      </c>
      <c r="V13" s="612">
        <v>0</v>
      </c>
      <c r="W13" s="612">
        <v>0</v>
      </c>
      <c r="X13" s="612">
        <v>0</v>
      </c>
      <c r="Y13" s="612">
        <v>0</v>
      </c>
      <c r="Z13" s="613">
        <f t="shared" si="0"/>
        <v>15.495000000000001</v>
      </c>
      <c r="AA13" s="1058">
        <f t="shared" si="1"/>
        <v>16.326530612244895</v>
      </c>
      <c r="AB13" s="1058">
        <f t="shared" si="2"/>
        <v>36.111111111111114</v>
      </c>
      <c r="AC13" s="1059">
        <f t="shared" si="3"/>
        <v>16.129032258064502</v>
      </c>
      <c r="AD13" s="1059">
        <f t="shared" si="4"/>
        <v>6.8965517241379448</v>
      </c>
      <c r="AE13" s="1059">
        <f t="shared" si="5"/>
        <v>11.538461538461519</v>
      </c>
      <c r="AF13" s="1059">
        <f t="shared" si="6"/>
        <v>4.0000000000000036</v>
      </c>
      <c r="AG13" s="1059">
        <f t="shared" si="7"/>
        <v>75.438596491228083</v>
      </c>
      <c r="AH13" s="1059" t="str">
        <f t="shared" si="8"/>
        <v>n/a</v>
      </c>
      <c r="AI13" s="1059" t="str">
        <f t="shared" si="9"/>
        <v>n/a</v>
      </c>
      <c r="AJ13" s="1059" t="str">
        <f t="shared" si="10"/>
        <v>n/a</v>
      </c>
      <c r="AK13" s="1059">
        <f t="shared" si="11"/>
        <v>-100</v>
      </c>
      <c r="AL13" s="1059">
        <f t="shared" si="12"/>
        <v>-14.634146341463406</v>
      </c>
      <c r="AM13" s="1059">
        <f t="shared" si="13"/>
        <v>-4.2801556420233418</v>
      </c>
      <c r="AN13" s="1059">
        <f t="shared" si="14"/>
        <v>14.732142857142838</v>
      </c>
      <c r="AO13" s="1059">
        <f t="shared" si="15"/>
        <v>187.17948717948718</v>
      </c>
      <c r="AP13" s="1059" t="str">
        <f t="shared" si="16"/>
        <v>n/a</v>
      </c>
      <c r="AQ13" s="1059" t="str">
        <f t="shared" si="17"/>
        <v>n/a</v>
      </c>
      <c r="AR13" s="1059" t="str">
        <f t="shared" si="18"/>
        <v>n/a</v>
      </c>
      <c r="AS13" s="1059" t="str">
        <f t="shared" si="19"/>
        <v>n/a</v>
      </c>
      <c r="AT13" s="1059" t="str">
        <f t="shared" si="20"/>
        <v>n/a</v>
      </c>
      <c r="AU13" s="1060">
        <f t="shared" si="21"/>
        <v>20.786467649032609</v>
      </c>
      <c r="AV13" s="1061">
        <f t="shared" si="22"/>
        <v>66.070995952376791</v>
      </c>
    </row>
    <row r="14" spans="1:48" ht="11.25" customHeight="1" x14ac:dyDescent="0.2">
      <c r="A14" s="487" t="s">
        <v>1857</v>
      </c>
      <c r="B14" s="846" t="s">
        <v>1858</v>
      </c>
      <c r="C14" s="610">
        <v>1.28</v>
      </c>
      <c r="D14" s="482">
        <v>1.1200000000000001</v>
      </c>
      <c r="E14" s="476">
        <v>1.06</v>
      </c>
      <c r="F14" s="610">
        <v>1.04</v>
      </c>
      <c r="G14" s="610">
        <v>0.96</v>
      </c>
      <c r="H14" s="610">
        <v>0.88</v>
      </c>
      <c r="I14" s="521">
        <v>0.56000000000000005</v>
      </c>
      <c r="J14" s="932"/>
      <c r="K14" s="610">
        <v>0.96439999999999992</v>
      </c>
      <c r="L14" s="481">
        <v>0.90201000000000009</v>
      </c>
      <c r="M14" s="932"/>
      <c r="N14" s="615">
        <v>0.82524999999999993</v>
      </c>
      <c r="O14" s="616">
        <v>0.7484900000000001</v>
      </c>
      <c r="P14" s="616">
        <v>0.6741299999999999</v>
      </c>
      <c r="Q14" s="616">
        <v>0.60936000000000001</v>
      </c>
      <c r="R14" s="616">
        <v>0.55657000000000001</v>
      </c>
      <c r="S14" s="616">
        <v>0.52060000000000006</v>
      </c>
      <c r="T14" s="616">
        <v>0.49095999999999995</v>
      </c>
      <c r="U14" s="616">
        <v>0.43991999999999998</v>
      </c>
      <c r="V14" s="616">
        <v>0.41074000000000005</v>
      </c>
      <c r="W14" s="616">
        <v>0.36809999999999998</v>
      </c>
      <c r="X14" s="616">
        <v>0.33218000000000003</v>
      </c>
      <c r="Y14" s="616">
        <v>0.29627000000000003</v>
      </c>
      <c r="Z14" s="613">
        <f t="shared" si="0"/>
        <v>15.038980000000002</v>
      </c>
      <c r="AA14" s="1058">
        <f t="shared" si="1"/>
        <v>14.285714285714279</v>
      </c>
      <c r="AB14" s="1058">
        <f t="shared" si="2"/>
        <v>5.6603773584905648</v>
      </c>
      <c r="AC14" s="1059">
        <f t="shared" si="3"/>
        <v>1.9230769230769162</v>
      </c>
      <c r="AD14" s="1059">
        <f t="shared" si="4"/>
        <v>8.3333333333333481</v>
      </c>
      <c r="AE14" s="1059">
        <f t="shared" si="5"/>
        <v>9.0909090909090828</v>
      </c>
      <c r="AF14" s="1059">
        <f t="shared" si="6"/>
        <v>57.142857142857139</v>
      </c>
      <c r="AG14" s="1059">
        <f t="shared" si="7"/>
        <v>-41.932807963500608</v>
      </c>
      <c r="AH14" s="1059">
        <f t="shared" si="8"/>
        <v>6.9167747585946682</v>
      </c>
      <c r="AI14" s="1059">
        <f t="shared" si="9"/>
        <v>9.3014238109663907</v>
      </c>
      <c r="AJ14" s="1059">
        <f t="shared" si="10"/>
        <v>10.255314032251572</v>
      </c>
      <c r="AK14" s="1059">
        <f t="shared" si="11"/>
        <v>11.030513402459508</v>
      </c>
      <c r="AL14" s="1059">
        <f t="shared" si="12"/>
        <v>10.629184718393049</v>
      </c>
      <c r="AM14" s="1059">
        <f t="shared" si="13"/>
        <v>9.4848806080097816</v>
      </c>
      <c r="AN14" s="1059">
        <f t="shared" si="14"/>
        <v>6.9093353822512471</v>
      </c>
      <c r="AO14" s="1059">
        <f t="shared" si="15"/>
        <v>6.037151702786403</v>
      </c>
      <c r="AP14" s="1059">
        <f t="shared" si="16"/>
        <v>11.602109474449884</v>
      </c>
      <c r="AQ14" s="1059">
        <f t="shared" si="17"/>
        <v>7.104250864293693</v>
      </c>
      <c r="AR14" s="1059">
        <f t="shared" si="18"/>
        <v>11.583808747622948</v>
      </c>
      <c r="AS14" s="1059">
        <f t="shared" si="19"/>
        <v>10.81341441387198</v>
      </c>
      <c r="AT14" s="1059">
        <f t="shared" si="20"/>
        <v>12.120700712188203</v>
      </c>
      <c r="AU14" s="1060">
        <f t="shared" si="21"/>
        <v>8.9146161399510042</v>
      </c>
      <c r="AV14" s="1061">
        <f t="shared" si="22"/>
        <v>16.315319810981766</v>
      </c>
    </row>
    <row r="15" spans="1:48" ht="11.25" customHeight="1" x14ac:dyDescent="0.2">
      <c r="A15" s="617" t="s">
        <v>902</v>
      </c>
      <c r="B15" s="490" t="s">
        <v>903</v>
      </c>
      <c r="C15" s="610">
        <v>1.87</v>
      </c>
      <c r="D15" s="482">
        <v>1.82</v>
      </c>
      <c r="E15" s="493">
        <v>1.74</v>
      </c>
      <c r="F15" s="496">
        <v>1.66</v>
      </c>
      <c r="G15" s="496">
        <v>1.58</v>
      </c>
      <c r="H15" s="496">
        <v>1.5</v>
      </c>
      <c r="I15" s="496">
        <v>1.4175</v>
      </c>
      <c r="J15" s="1014"/>
      <c r="K15" s="495">
        <v>1.35</v>
      </c>
      <c r="L15" s="497">
        <v>1.35</v>
      </c>
      <c r="M15" s="1014"/>
      <c r="N15" s="511">
        <v>1.35</v>
      </c>
      <c r="O15" s="499">
        <v>1.35</v>
      </c>
      <c r="P15" s="499">
        <v>1.35</v>
      </c>
      <c r="Q15" s="499">
        <v>1.35</v>
      </c>
      <c r="R15" s="499">
        <v>1.35</v>
      </c>
      <c r="S15" s="498">
        <v>1.35</v>
      </c>
      <c r="T15" s="498">
        <v>0.1651</v>
      </c>
      <c r="U15" s="499">
        <v>0</v>
      </c>
      <c r="V15" s="499">
        <v>0</v>
      </c>
      <c r="W15" s="499">
        <v>0</v>
      </c>
      <c r="X15" s="499">
        <v>0</v>
      </c>
      <c r="Y15" s="499">
        <v>0</v>
      </c>
      <c r="Z15" s="613">
        <f t="shared" si="0"/>
        <v>22.552600000000005</v>
      </c>
      <c r="AA15" s="1058">
        <f t="shared" si="1"/>
        <v>2.7472527472527597</v>
      </c>
      <c r="AB15" s="1058">
        <f t="shared" si="2"/>
        <v>4.5977011494252817</v>
      </c>
      <c r="AC15" s="1059">
        <f t="shared" si="3"/>
        <v>4.8192771084337505</v>
      </c>
      <c r="AD15" s="1059">
        <f t="shared" si="4"/>
        <v>5.0632911392404889</v>
      </c>
      <c r="AE15" s="1059">
        <f t="shared" si="5"/>
        <v>5.3333333333333455</v>
      </c>
      <c r="AF15" s="1059">
        <f t="shared" si="6"/>
        <v>5.8201058201058142</v>
      </c>
      <c r="AG15" s="1059">
        <f t="shared" si="7"/>
        <v>4.9999999999999822</v>
      </c>
      <c r="AH15" s="1059">
        <f t="shared" si="8"/>
        <v>0</v>
      </c>
      <c r="AI15" s="1059">
        <f t="shared" si="9"/>
        <v>0</v>
      </c>
      <c r="AJ15" s="1059">
        <f t="shared" si="10"/>
        <v>0</v>
      </c>
      <c r="AK15" s="1059">
        <f t="shared" si="11"/>
        <v>0</v>
      </c>
      <c r="AL15" s="1059">
        <f t="shared" si="12"/>
        <v>0</v>
      </c>
      <c r="AM15" s="1059">
        <f t="shared" si="13"/>
        <v>0</v>
      </c>
      <c r="AN15" s="1059">
        <f t="shared" si="14"/>
        <v>0</v>
      </c>
      <c r="AO15" s="1059">
        <f t="shared" si="15"/>
        <v>717.68625075711691</v>
      </c>
      <c r="AP15" s="1059" t="str">
        <f t="shared" si="16"/>
        <v>n/a</v>
      </c>
      <c r="AQ15" s="1059" t="str">
        <f t="shared" si="17"/>
        <v>n/a</v>
      </c>
      <c r="AR15" s="1059" t="str">
        <f t="shared" si="18"/>
        <v>n/a</v>
      </c>
      <c r="AS15" s="1059" t="str">
        <f t="shared" si="19"/>
        <v>n/a</v>
      </c>
      <c r="AT15" s="1059" t="str">
        <f t="shared" si="20"/>
        <v>n/a</v>
      </c>
      <c r="AU15" s="1060">
        <f t="shared" si="21"/>
        <v>50.071147470327219</v>
      </c>
      <c r="AV15" s="1061">
        <f t="shared" si="22"/>
        <v>184.70664464604511</v>
      </c>
    </row>
    <row r="16" spans="1:48" ht="11.25" customHeight="1" x14ac:dyDescent="0.2">
      <c r="A16" s="863" t="s">
        <v>397</v>
      </c>
      <c r="B16" s="480" t="s">
        <v>398</v>
      </c>
      <c r="C16" s="610">
        <v>2.99</v>
      </c>
      <c r="D16" s="482">
        <v>2.79</v>
      </c>
      <c r="E16" s="615">
        <v>2.66</v>
      </c>
      <c r="F16" s="610">
        <v>2.31</v>
      </c>
      <c r="G16" s="610">
        <v>2.12</v>
      </c>
      <c r="H16" s="610">
        <v>1.95</v>
      </c>
      <c r="I16" s="610">
        <v>1.74</v>
      </c>
      <c r="J16" s="932"/>
      <c r="K16" s="610">
        <v>1.4850000000000001</v>
      </c>
      <c r="L16" s="481">
        <v>1.125</v>
      </c>
      <c r="M16" s="932"/>
      <c r="N16" s="615">
        <v>0.82499999999999996</v>
      </c>
      <c r="O16" s="616">
        <v>0.75</v>
      </c>
      <c r="P16" s="616">
        <v>0.5</v>
      </c>
      <c r="Q16" s="616">
        <v>0.42</v>
      </c>
      <c r="R16" s="616">
        <v>0.35</v>
      </c>
      <c r="S16" s="616">
        <v>0.3</v>
      </c>
      <c r="T16" s="612">
        <v>0</v>
      </c>
      <c r="U16" s="612">
        <v>0</v>
      </c>
      <c r="V16" s="612">
        <v>0</v>
      </c>
      <c r="W16" s="612">
        <v>0</v>
      </c>
      <c r="X16" s="612">
        <v>0</v>
      </c>
      <c r="Y16" s="612">
        <v>0</v>
      </c>
      <c r="Z16" s="613">
        <f t="shared" si="0"/>
        <v>22.315000000000001</v>
      </c>
      <c r="AA16" s="1058">
        <f t="shared" si="1"/>
        <v>7.1684587813620082</v>
      </c>
      <c r="AB16" s="1058">
        <f t="shared" si="2"/>
        <v>4.8872180451127845</v>
      </c>
      <c r="AC16" s="1059">
        <f t="shared" si="3"/>
        <v>15.151515151515159</v>
      </c>
      <c r="AD16" s="1059">
        <f t="shared" si="4"/>
        <v>8.9622641509433887</v>
      </c>
      <c r="AE16" s="1059">
        <f t="shared" si="5"/>
        <v>8.7179487179487314</v>
      </c>
      <c r="AF16" s="1059">
        <f t="shared" si="6"/>
        <v>12.06896551724137</v>
      </c>
      <c r="AG16" s="1059">
        <f t="shared" si="7"/>
        <v>17.171717171717169</v>
      </c>
      <c r="AH16" s="1059">
        <f t="shared" si="8"/>
        <v>32.000000000000007</v>
      </c>
      <c r="AI16" s="1059">
        <f t="shared" si="9"/>
        <v>36.363636363636374</v>
      </c>
      <c r="AJ16" s="1059">
        <f t="shared" si="10"/>
        <v>9.9999999999999858</v>
      </c>
      <c r="AK16" s="1059">
        <f t="shared" si="11"/>
        <v>50</v>
      </c>
      <c r="AL16" s="1059">
        <f t="shared" si="12"/>
        <v>19.047619047619047</v>
      </c>
      <c r="AM16" s="1059">
        <f t="shared" si="13"/>
        <v>19.999999999999996</v>
      </c>
      <c r="AN16" s="1059">
        <f t="shared" si="14"/>
        <v>16.666666666666675</v>
      </c>
      <c r="AO16" s="1059" t="str">
        <f t="shared" si="15"/>
        <v>n/a</v>
      </c>
      <c r="AP16" s="1059" t="str">
        <f t="shared" si="16"/>
        <v>n/a</v>
      </c>
      <c r="AQ16" s="1059" t="str">
        <f t="shared" si="17"/>
        <v>n/a</v>
      </c>
      <c r="AR16" s="1059" t="str">
        <f t="shared" si="18"/>
        <v>n/a</v>
      </c>
      <c r="AS16" s="1059" t="str">
        <f t="shared" si="19"/>
        <v>n/a</v>
      </c>
      <c r="AT16" s="1059" t="str">
        <f t="shared" si="20"/>
        <v>n/a</v>
      </c>
      <c r="AU16" s="1060">
        <f t="shared" si="21"/>
        <v>18.443286400983052</v>
      </c>
      <c r="AV16" s="1061">
        <f t="shared" si="22"/>
        <v>12.789505775425049</v>
      </c>
    </row>
    <row r="17" spans="1:48" ht="11.25" customHeight="1" x14ac:dyDescent="0.2">
      <c r="A17" s="483" t="s">
        <v>881</v>
      </c>
      <c r="B17" s="861" t="s">
        <v>882</v>
      </c>
      <c r="C17" s="610">
        <v>2.2400000000000002</v>
      </c>
      <c r="D17" s="482">
        <v>2.12</v>
      </c>
      <c r="E17" s="615">
        <v>2.02</v>
      </c>
      <c r="F17" s="610">
        <v>1.92</v>
      </c>
      <c r="G17" s="610">
        <v>1.83</v>
      </c>
      <c r="H17" s="610">
        <v>1.7</v>
      </c>
      <c r="I17" s="610">
        <v>1.63</v>
      </c>
      <c r="J17" s="932"/>
      <c r="K17" s="485">
        <v>1.6</v>
      </c>
      <c r="L17" s="614">
        <v>1.71</v>
      </c>
      <c r="M17" s="932"/>
      <c r="N17" s="486">
        <v>2.04</v>
      </c>
      <c r="O17" s="616">
        <v>2.0099999999999998</v>
      </c>
      <c r="P17" s="616">
        <v>2</v>
      </c>
      <c r="Q17" s="612">
        <v>1.96</v>
      </c>
      <c r="R17" s="612">
        <v>1.96</v>
      </c>
      <c r="S17" s="616">
        <v>1.96</v>
      </c>
      <c r="T17" s="616">
        <v>1.9450000000000001</v>
      </c>
      <c r="U17" s="616">
        <v>1.91</v>
      </c>
      <c r="V17" s="612">
        <v>1.84</v>
      </c>
      <c r="W17" s="612">
        <v>1.84</v>
      </c>
      <c r="X17" s="612">
        <v>1.84</v>
      </c>
      <c r="Y17" s="612">
        <v>1.84</v>
      </c>
      <c r="Z17" s="613">
        <f t="shared" si="0"/>
        <v>39.915000000000013</v>
      </c>
      <c r="AA17" s="1058">
        <f t="shared" si="1"/>
        <v>5.6603773584905648</v>
      </c>
      <c r="AB17" s="1058">
        <f t="shared" si="2"/>
        <v>4.9504950495049549</v>
      </c>
      <c r="AC17" s="1059">
        <f t="shared" si="3"/>
        <v>5.2083333333333481</v>
      </c>
      <c r="AD17" s="1059">
        <f t="shared" si="4"/>
        <v>4.9180327868852292</v>
      </c>
      <c r="AE17" s="1059">
        <f t="shared" si="5"/>
        <v>7.647058823529429</v>
      </c>
      <c r="AF17" s="1059">
        <f t="shared" si="6"/>
        <v>4.2944785276073594</v>
      </c>
      <c r="AG17" s="1059">
        <f t="shared" si="7"/>
        <v>1.8749999999999822</v>
      </c>
      <c r="AH17" s="1059">
        <f t="shared" si="8"/>
        <v>-6.4327485380116904</v>
      </c>
      <c r="AI17" s="1059">
        <f t="shared" si="9"/>
        <v>-16.176470588235293</v>
      </c>
      <c r="AJ17" s="1059">
        <f t="shared" si="10"/>
        <v>1.4925373134328401</v>
      </c>
      <c r="AK17" s="1059">
        <f t="shared" si="11"/>
        <v>0.49999999999998934</v>
      </c>
      <c r="AL17" s="1059">
        <f t="shared" si="12"/>
        <v>2.0408163265306145</v>
      </c>
      <c r="AM17" s="1059">
        <f t="shared" si="13"/>
        <v>0</v>
      </c>
      <c r="AN17" s="1059">
        <f t="shared" si="14"/>
        <v>0</v>
      </c>
      <c r="AO17" s="1059">
        <f t="shared" si="15"/>
        <v>0.77120822622107621</v>
      </c>
      <c r="AP17" s="1059">
        <f t="shared" si="16"/>
        <v>1.832460732984309</v>
      </c>
      <c r="AQ17" s="1059">
        <f t="shared" si="17"/>
        <v>3.8043478260869401</v>
      </c>
      <c r="AR17" s="1059">
        <f t="shared" si="18"/>
        <v>0</v>
      </c>
      <c r="AS17" s="1059">
        <f t="shared" si="19"/>
        <v>0</v>
      </c>
      <c r="AT17" s="1059">
        <f t="shared" si="20"/>
        <v>0</v>
      </c>
      <c r="AU17" s="1060">
        <f t="shared" si="21"/>
        <v>1.1192963589179825</v>
      </c>
      <c r="AV17" s="1061">
        <f t="shared" si="22"/>
        <v>5.0854127740992414</v>
      </c>
    </row>
    <row r="18" spans="1:48" ht="11.25" customHeight="1" x14ac:dyDescent="0.2">
      <c r="A18" s="466" t="s">
        <v>424</v>
      </c>
      <c r="B18" s="846" t="s">
        <v>425</v>
      </c>
      <c r="C18" s="610">
        <v>2.16</v>
      </c>
      <c r="D18" s="482">
        <v>1.92</v>
      </c>
      <c r="E18" s="476">
        <v>1.8</v>
      </c>
      <c r="F18" s="473">
        <v>1.68</v>
      </c>
      <c r="G18" s="473">
        <v>1.6</v>
      </c>
      <c r="H18" s="473">
        <v>1.48</v>
      </c>
      <c r="I18" s="473">
        <v>1.36</v>
      </c>
      <c r="J18" s="1000"/>
      <c r="K18" s="473">
        <v>1.2</v>
      </c>
      <c r="L18" s="471">
        <v>0.97</v>
      </c>
      <c r="M18" s="1000"/>
      <c r="N18" s="476">
        <v>0.86</v>
      </c>
      <c r="O18" s="477">
        <v>0.8</v>
      </c>
      <c r="P18" s="478">
        <v>0.78</v>
      </c>
      <c r="Q18" s="478">
        <v>0.72</v>
      </c>
      <c r="R18" s="478">
        <v>0.6</v>
      </c>
      <c r="S18" s="478">
        <v>0.36</v>
      </c>
      <c r="T18" s="478">
        <v>0.22</v>
      </c>
      <c r="U18" s="478">
        <v>0.04</v>
      </c>
      <c r="V18" s="477">
        <v>0</v>
      </c>
      <c r="W18" s="477">
        <v>0</v>
      </c>
      <c r="X18" s="477">
        <v>0</v>
      </c>
      <c r="Y18" s="477">
        <v>0</v>
      </c>
      <c r="Z18" s="613">
        <f t="shared" si="0"/>
        <v>18.549999999999997</v>
      </c>
      <c r="AA18" s="1058">
        <f t="shared" si="1"/>
        <v>12.500000000000021</v>
      </c>
      <c r="AB18" s="1058">
        <f t="shared" si="2"/>
        <v>6.6666666666666652</v>
      </c>
      <c r="AC18" s="1059">
        <f t="shared" si="3"/>
        <v>7.1428571428571397</v>
      </c>
      <c r="AD18" s="1059">
        <f t="shared" si="4"/>
        <v>4.9999999999999822</v>
      </c>
      <c r="AE18" s="1059">
        <f t="shared" si="5"/>
        <v>8.1081081081081141</v>
      </c>
      <c r="AF18" s="1059">
        <f t="shared" si="6"/>
        <v>8.8235294117646959</v>
      </c>
      <c r="AG18" s="1059">
        <f t="shared" si="7"/>
        <v>13.333333333333353</v>
      </c>
      <c r="AH18" s="1059">
        <f t="shared" si="8"/>
        <v>23.711340206185572</v>
      </c>
      <c r="AI18" s="1059">
        <f t="shared" si="9"/>
        <v>12.790697674418606</v>
      </c>
      <c r="AJ18" s="1059">
        <f t="shared" si="10"/>
        <v>7.4999999999999956</v>
      </c>
      <c r="AK18" s="1059">
        <f t="shared" si="11"/>
        <v>2.5641025641025772</v>
      </c>
      <c r="AL18" s="1059">
        <f t="shared" si="12"/>
        <v>8.3333333333333481</v>
      </c>
      <c r="AM18" s="1059">
        <f t="shared" si="13"/>
        <v>19.999999999999996</v>
      </c>
      <c r="AN18" s="1059">
        <f t="shared" si="14"/>
        <v>66.666666666666671</v>
      </c>
      <c r="AO18" s="1059">
        <f t="shared" si="15"/>
        <v>63.636363636363626</v>
      </c>
      <c r="AP18" s="1059">
        <f t="shared" si="16"/>
        <v>450</v>
      </c>
      <c r="AQ18" s="1059" t="str">
        <f t="shared" si="17"/>
        <v>n/a</v>
      </c>
      <c r="AR18" s="1059" t="str">
        <f t="shared" si="18"/>
        <v>n/a</v>
      </c>
      <c r="AS18" s="1059" t="str">
        <f t="shared" si="19"/>
        <v>n/a</v>
      </c>
      <c r="AT18" s="1059" t="str">
        <f t="shared" si="20"/>
        <v>n/a</v>
      </c>
      <c r="AU18" s="1060">
        <f t="shared" si="21"/>
        <v>44.798562421487524</v>
      </c>
      <c r="AV18" s="1061">
        <f t="shared" si="22"/>
        <v>109.76934589927717</v>
      </c>
    </row>
    <row r="19" spans="1:48" ht="11.25" customHeight="1" x14ac:dyDescent="0.2">
      <c r="A19" s="501" t="s">
        <v>133</v>
      </c>
      <c r="B19" s="490" t="s">
        <v>134</v>
      </c>
      <c r="C19" s="610">
        <v>1.4</v>
      </c>
      <c r="D19" s="482">
        <v>1.34</v>
      </c>
      <c r="E19" s="493">
        <v>1.28</v>
      </c>
      <c r="F19" s="610">
        <v>1.2</v>
      </c>
      <c r="G19" s="610">
        <v>1.1200000000000001</v>
      </c>
      <c r="H19" s="610">
        <v>0.96</v>
      </c>
      <c r="I19" s="610">
        <v>0.76</v>
      </c>
      <c r="J19" s="932"/>
      <c r="K19" s="485">
        <v>0.7</v>
      </c>
      <c r="L19" s="481">
        <v>0.65500000000000003</v>
      </c>
      <c r="M19" s="932"/>
      <c r="N19" s="615">
        <v>0.6</v>
      </c>
      <c r="O19" s="616">
        <v>0.56000000000000005</v>
      </c>
      <c r="P19" s="616">
        <v>0.52</v>
      </c>
      <c r="Q19" s="616">
        <v>0.46</v>
      </c>
      <c r="R19" s="616">
        <v>0.4</v>
      </c>
      <c r="S19" s="616">
        <v>0.34</v>
      </c>
      <c r="T19" s="616">
        <v>0.3</v>
      </c>
      <c r="U19" s="616">
        <v>0.24</v>
      </c>
      <c r="V19" s="616">
        <v>0.22</v>
      </c>
      <c r="W19" s="616">
        <v>0.19286000000000003</v>
      </c>
      <c r="X19" s="616">
        <v>0.18367</v>
      </c>
      <c r="Y19" s="616">
        <v>0.17491999999999999</v>
      </c>
      <c r="Z19" s="613">
        <f t="shared" si="0"/>
        <v>13.606450000000001</v>
      </c>
      <c r="AA19" s="1058">
        <f t="shared" si="1"/>
        <v>4.4776119402984982</v>
      </c>
      <c r="AB19" s="1058">
        <f t="shared" si="2"/>
        <v>4.6875</v>
      </c>
      <c r="AC19" s="1059">
        <f t="shared" si="3"/>
        <v>6.6666666666666652</v>
      </c>
      <c r="AD19" s="1059">
        <f t="shared" si="4"/>
        <v>7.1428571428571397</v>
      </c>
      <c r="AE19" s="1059">
        <f t="shared" si="5"/>
        <v>16.666666666666675</v>
      </c>
      <c r="AF19" s="1059">
        <f t="shared" si="6"/>
        <v>26.315789473684205</v>
      </c>
      <c r="AG19" s="1059">
        <f t="shared" si="7"/>
        <v>8.5714285714285854</v>
      </c>
      <c r="AH19" s="1059">
        <f t="shared" si="8"/>
        <v>6.8702290076335659</v>
      </c>
      <c r="AI19" s="1059">
        <f t="shared" si="9"/>
        <v>9.1666666666666785</v>
      </c>
      <c r="AJ19" s="1059">
        <f t="shared" si="10"/>
        <v>7.1428571428571397</v>
      </c>
      <c r="AK19" s="1059">
        <f t="shared" si="11"/>
        <v>7.6923076923077094</v>
      </c>
      <c r="AL19" s="1059">
        <f t="shared" si="12"/>
        <v>13.043478260869556</v>
      </c>
      <c r="AM19" s="1059">
        <f t="shared" si="13"/>
        <v>14.999999999999991</v>
      </c>
      <c r="AN19" s="1059">
        <f t="shared" si="14"/>
        <v>17.647058823529417</v>
      </c>
      <c r="AO19" s="1059">
        <f t="shared" si="15"/>
        <v>13.333333333333353</v>
      </c>
      <c r="AP19" s="1059">
        <f t="shared" si="16"/>
        <v>25</v>
      </c>
      <c r="AQ19" s="1059">
        <f t="shared" si="17"/>
        <v>9.0909090909090828</v>
      </c>
      <c r="AR19" s="1059">
        <f t="shared" si="18"/>
        <v>14.07238411282794</v>
      </c>
      <c r="AS19" s="1059">
        <f t="shared" si="19"/>
        <v>5.0035389557358423</v>
      </c>
      <c r="AT19" s="1059">
        <f t="shared" si="20"/>
        <v>5.0022867596615672</v>
      </c>
      <c r="AU19" s="1060">
        <f t="shared" si="21"/>
        <v>11.12967851539668</v>
      </c>
      <c r="AV19" s="1061">
        <f t="shared" si="22"/>
        <v>6.4291404739337192</v>
      </c>
    </row>
    <row r="20" spans="1:48" ht="11.25" customHeight="1" x14ac:dyDescent="0.2">
      <c r="A20" s="483" t="s">
        <v>143</v>
      </c>
      <c r="B20" s="861" t="s">
        <v>144</v>
      </c>
      <c r="C20" s="610">
        <v>3.16</v>
      </c>
      <c r="D20" s="482">
        <v>2.64</v>
      </c>
      <c r="E20" s="615">
        <v>2.2799999999999998</v>
      </c>
      <c r="F20" s="610">
        <v>2.12</v>
      </c>
      <c r="G20" s="610">
        <v>1.96</v>
      </c>
      <c r="H20" s="610">
        <v>1.6856800000000001</v>
      </c>
      <c r="I20" s="610">
        <v>1.5200640000000001</v>
      </c>
      <c r="J20" s="932"/>
      <c r="K20" s="610">
        <v>1.3802880000000002</v>
      </c>
      <c r="L20" s="481">
        <v>1.257984</v>
      </c>
      <c r="M20" s="932"/>
      <c r="N20" s="615">
        <v>1.188096</v>
      </c>
      <c r="O20" s="616">
        <v>1.1531520000000002</v>
      </c>
      <c r="P20" s="616">
        <v>1.0133760000000001</v>
      </c>
      <c r="Q20" s="616">
        <v>0.80371200000000009</v>
      </c>
      <c r="R20" s="616">
        <v>0.64646400000000004</v>
      </c>
      <c r="S20" s="616">
        <v>0.541632</v>
      </c>
      <c r="T20" s="616">
        <v>0.4892160000000001</v>
      </c>
      <c r="U20" s="616">
        <v>0.41932799999999998</v>
      </c>
      <c r="V20" s="616">
        <v>0.40185600000000005</v>
      </c>
      <c r="W20" s="616">
        <v>0.35817599999999999</v>
      </c>
      <c r="X20" s="616">
        <v>0.30575999999999998</v>
      </c>
      <c r="Y20" s="616">
        <v>0.26644800000000002</v>
      </c>
      <c r="Z20" s="613">
        <f t="shared" si="0"/>
        <v>25.591232000000002</v>
      </c>
      <c r="AA20" s="1058">
        <f t="shared" si="1"/>
        <v>19.696969696969703</v>
      </c>
      <c r="AB20" s="1058">
        <f t="shared" si="2"/>
        <v>15.789473684210531</v>
      </c>
      <c r="AC20" s="1059">
        <f t="shared" si="3"/>
        <v>7.5471698113207308</v>
      </c>
      <c r="AD20" s="1059">
        <f t="shared" si="4"/>
        <v>8.163265306122458</v>
      </c>
      <c r="AE20" s="1059">
        <f t="shared" si="5"/>
        <v>16.273551326467661</v>
      </c>
      <c r="AF20" s="1059">
        <f t="shared" si="6"/>
        <v>10.895330722916929</v>
      </c>
      <c r="AG20" s="1059">
        <f t="shared" si="7"/>
        <v>10.126582278480999</v>
      </c>
      <c r="AH20" s="1059">
        <f t="shared" si="8"/>
        <v>9.7222222222222321</v>
      </c>
      <c r="AI20" s="1059">
        <f t="shared" si="9"/>
        <v>5.8823529411764719</v>
      </c>
      <c r="AJ20" s="1059">
        <f t="shared" si="10"/>
        <v>3.0303030303030276</v>
      </c>
      <c r="AK20" s="1059">
        <f t="shared" si="11"/>
        <v>13.793103448275868</v>
      </c>
      <c r="AL20" s="1059">
        <f t="shared" si="12"/>
        <v>26.086956521739111</v>
      </c>
      <c r="AM20" s="1059">
        <f t="shared" si="13"/>
        <v>24.324324324324344</v>
      </c>
      <c r="AN20" s="1059">
        <f t="shared" si="14"/>
        <v>19.354838709677423</v>
      </c>
      <c r="AO20" s="1059">
        <f t="shared" si="15"/>
        <v>10.714285714285698</v>
      </c>
      <c r="AP20" s="1059">
        <f t="shared" si="16"/>
        <v>16.666666666666696</v>
      </c>
      <c r="AQ20" s="1059">
        <f t="shared" si="17"/>
        <v>4.3478260869564966</v>
      </c>
      <c r="AR20" s="1059">
        <f t="shared" si="18"/>
        <v>12.195121951219523</v>
      </c>
      <c r="AS20" s="1059">
        <f t="shared" si="19"/>
        <v>17.142857142857149</v>
      </c>
      <c r="AT20" s="1059">
        <f t="shared" si="20"/>
        <v>14.754098360655732</v>
      </c>
      <c r="AU20" s="1060">
        <f t="shared" si="21"/>
        <v>13.325364997342438</v>
      </c>
      <c r="AV20" s="1061">
        <f t="shared" si="22"/>
        <v>6.2524997385901182</v>
      </c>
    </row>
    <row r="21" spans="1:48" ht="11.25" customHeight="1" x14ac:dyDescent="0.2">
      <c r="A21" s="470" t="s">
        <v>4304</v>
      </c>
      <c r="B21" s="848" t="s">
        <v>3793</v>
      </c>
      <c r="C21" s="999">
        <v>1.92</v>
      </c>
      <c r="D21" s="482">
        <v>1.8474999999999999</v>
      </c>
      <c r="E21" s="861">
        <v>1.7775000000000001</v>
      </c>
      <c r="F21" s="844">
        <v>1.7150000000000001</v>
      </c>
      <c r="G21" s="844">
        <v>1.655</v>
      </c>
      <c r="H21" s="844">
        <v>1.61</v>
      </c>
      <c r="I21" s="844">
        <v>1.6</v>
      </c>
      <c r="J21" s="844"/>
      <c r="K21" s="844">
        <v>1.6</v>
      </c>
      <c r="L21" s="861">
        <v>1.5549999999999999</v>
      </c>
      <c r="M21" s="844"/>
      <c r="N21" s="861">
        <v>1.54</v>
      </c>
      <c r="O21" s="864">
        <v>1.54</v>
      </c>
      <c r="P21" s="864">
        <v>2.54</v>
      </c>
      <c r="Q21" s="864">
        <v>2.54</v>
      </c>
      <c r="R21" s="864">
        <v>2.54</v>
      </c>
      <c r="S21" s="864">
        <v>2.54</v>
      </c>
      <c r="T21" s="864">
        <v>2.54</v>
      </c>
      <c r="U21" s="864">
        <v>2.54</v>
      </c>
      <c r="V21" s="864">
        <v>2.54</v>
      </c>
      <c r="W21" s="864">
        <v>2.54</v>
      </c>
      <c r="X21" s="864">
        <v>2.54</v>
      </c>
      <c r="Y21" s="864">
        <v>2.54</v>
      </c>
      <c r="Z21" s="613">
        <f t="shared" si="0"/>
        <v>43.759999999999991</v>
      </c>
      <c r="AA21" s="1058">
        <f t="shared" si="1"/>
        <v>3.9242219215155583</v>
      </c>
      <c r="AB21" s="1058">
        <f t="shared" si="2"/>
        <v>3.9381153305203753</v>
      </c>
      <c r="AC21" s="1059">
        <f t="shared" si="3"/>
        <v>3.6443148688046545</v>
      </c>
      <c r="AD21" s="1059">
        <f t="shared" si="4"/>
        <v>3.6253776435045459</v>
      </c>
      <c r="AE21" s="1059">
        <f t="shared" si="5"/>
        <v>2.7950310559006208</v>
      </c>
      <c r="AF21" s="1059">
        <f t="shared" si="6"/>
        <v>0.62500000000000888</v>
      </c>
      <c r="AG21" s="1059">
        <f t="shared" si="7"/>
        <v>0</v>
      </c>
      <c r="AH21" s="1059">
        <f t="shared" si="8"/>
        <v>2.893890675241173</v>
      </c>
      <c r="AI21" s="1059">
        <f t="shared" si="9"/>
        <v>0.97402597402596047</v>
      </c>
      <c r="AJ21" s="1059">
        <f t="shared" si="10"/>
        <v>0</v>
      </c>
      <c r="AK21" s="1059">
        <f t="shared" si="11"/>
        <v>-39.370078740157474</v>
      </c>
      <c r="AL21" s="1059">
        <f t="shared" si="12"/>
        <v>0</v>
      </c>
      <c r="AM21" s="1059">
        <f t="shared" si="13"/>
        <v>0</v>
      </c>
      <c r="AN21" s="1059">
        <f t="shared" si="14"/>
        <v>0</v>
      </c>
      <c r="AO21" s="1059">
        <f t="shared" si="15"/>
        <v>0</v>
      </c>
      <c r="AP21" s="1059">
        <f t="shared" si="16"/>
        <v>0</v>
      </c>
      <c r="AQ21" s="1059">
        <f t="shared" si="17"/>
        <v>0</v>
      </c>
      <c r="AR21" s="1059">
        <f t="shared" si="18"/>
        <v>0</v>
      </c>
      <c r="AS21" s="1059">
        <f t="shared" si="19"/>
        <v>0</v>
      </c>
      <c r="AT21" s="1059">
        <f t="shared" si="20"/>
        <v>0</v>
      </c>
      <c r="AU21" s="1060">
        <f t="shared" si="21"/>
        <v>-0.84750506353222888</v>
      </c>
      <c r="AV21" s="1061">
        <f t="shared" si="22"/>
        <v>9.2066812717736166</v>
      </c>
    </row>
    <row r="22" spans="1:48" ht="11.25" customHeight="1" x14ac:dyDescent="0.2">
      <c r="A22" s="863" t="s">
        <v>406</v>
      </c>
      <c r="B22" s="861" t="s">
        <v>407</v>
      </c>
      <c r="C22" s="610">
        <v>0.3</v>
      </c>
      <c r="D22" s="482">
        <v>0.28000000000000003</v>
      </c>
      <c r="E22" s="615">
        <v>0.26</v>
      </c>
      <c r="F22" s="610">
        <v>0.24</v>
      </c>
      <c r="G22" s="610">
        <v>0.22</v>
      </c>
      <c r="H22" s="610">
        <v>0.2</v>
      </c>
      <c r="I22" s="610">
        <v>0.18</v>
      </c>
      <c r="J22" s="932"/>
      <c r="K22" s="610">
        <v>0.15</v>
      </c>
      <c r="L22" s="481">
        <v>0.12</v>
      </c>
      <c r="M22" s="932"/>
      <c r="N22" s="615">
        <v>0.1</v>
      </c>
      <c r="O22" s="616">
        <v>0.08</v>
      </c>
      <c r="P22" s="616">
        <v>7.0000000000000007E-2</v>
      </c>
      <c r="Q22" s="616">
        <v>0.06</v>
      </c>
      <c r="R22" s="616">
        <v>0.05</v>
      </c>
      <c r="S22" s="616">
        <v>0.04</v>
      </c>
      <c r="T22" s="616">
        <v>0.02</v>
      </c>
      <c r="U22" s="612">
        <v>0.01</v>
      </c>
      <c r="V22" s="612">
        <v>0.01</v>
      </c>
      <c r="W22" s="612">
        <v>0.01</v>
      </c>
      <c r="X22" s="612">
        <v>0.01</v>
      </c>
      <c r="Y22" s="612">
        <v>0.01</v>
      </c>
      <c r="Z22" s="613">
        <f t="shared" si="0"/>
        <v>2.4199999999999986</v>
      </c>
      <c r="AA22" s="1058">
        <f t="shared" si="1"/>
        <v>7.1428571428571397</v>
      </c>
      <c r="AB22" s="1058">
        <f t="shared" si="2"/>
        <v>7.6923076923077094</v>
      </c>
      <c r="AC22" s="1059">
        <f t="shared" si="3"/>
        <v>8.3333333333333481</v>
      </c>
      <c r="AD22" s="1059">
        <f t="shared" si="4"/>
        <v>9.0909090909090828</v>
      </c>
      <c r="AE22" s="1059">
        <f t="shared" si="5"/>
        <v>9.9999999999999858</v>
      </c>
      <c r="AF22" s="1059">
        <f t="shared" si="6"/>
        <v>11.111111111111116</v>
      </c>
      <c r="AG22" s="1059">
        <f t="shared" si="7"/>
        <v>19.999999999999996</v>
      </c>
      <c r="AH22" s="1059">
        <f t="shared" si="8"/>
        <v>25</v>
      </c>
      <c r="AI22" s="1059">
        <f t="shared" si="9"/>
        <v>19.999999999999996</v>
      </c>
      <c r="AJ22" s="1059">
        <f t="shared" si="10"/>
        <v>25</v>
      </c>
      <c r="AK22" s="1059">
        <f t="shared" si="11"/>
        <v>14.285714285714279</v>
      </c>
      <c r="AL22" s="1059">
        <f t="shared" si="12"/>
        <v>16.666666666666675</v>
      </c>
      <c r="AM22" s="1059">
        <f t="shared" si="13"/>
        <v>19.999999999999996</v>
      </c>
      <c r="AN22" s="1059">
        <f t="shared" si="14"/>
        <v>25</v>
      </c>
      <c r="AO22" s="1059">
        <f t="shared" si="15"/>
        <v>100</v>
      </c>
      <c r="AP22" s="1059">
        <f t="shared" si="16"/>
        <v>100</v>
      </c>
      <c r="AQ22" s="1059">
        <f t="shared" si="17"/>
        <v>0</v>
      </c>
      <c r="AR22" s="1059">
        <f t="shared" si="18"/>
        <v>0</v>
      </c>
      <c r="AS22" s="1059">
        <f t="shared" si="19"/>
        <v>0</v>
      </c>
      <c r="AT22" s="1059">
        <f t="shared" si="20"/>
        <v>0</v>
      </c>
      <c r="AU22" s="1060">
        <f t="shared" si="21"/>
        <v>20.966144966144967</v>
      </c>
      <c r="AV22" s="1061">
        <f t="shared" si="22"/>
        <v>28.331693787092739</v>
      </c>
    </row>
    <row r="23" spans="1:48" ht="11.25" customHeight="1" x14ac:dyDescent="0.2">
      <c r="A23" s="487" t="s">
        <v>904</v>
      </c>
      <c r="B23" s="846" t="s">
        <v>905</v>
      </c>
      <c r="C23" s="610">
        <v>2.71</v>
      </c>
      <c r="D23" s="482">
        <v>2.5299999999999998</v>
      </c>
      <c r="E23" s="476">
        <v>2.39</v>
      </c>
      <c r="F23" s="610">
        <v>2.27</v>
      </c>
      <c r="G23" s="610">
        <v>2.15</v>
      </c>
      <c r="H23" s="610">
        <v>2.0299999999999998</v>
      </c>
      <c r="I23" s="610">
        <v>1.95</v>
      </c>
      <c r="J23" s="932"/>
      <c r="K23" s="485">
        <v>1.88</v>
      </c>
      <c r="L23" s="481">
        <v>1.85</v>
      </c>
      <c r="M23" s="932"/>
      <c r="N23" s="615">
        <v>1.71</v>
      </c>
      <c r="O23" s="612">
        <v>1.64</v>
      </c>
      <c r="P23" s="616">
        <v>1.64</v>
      </c>
      <c r="Q23" s="616">
        <v>1.58</v>
      </c>
      <c r="R23" s="616">
        <v>1.5</v>
      </c>
      <c r="S23" s="616">
        <v>1.42</v>
      </c>
      <c r="T23" s="612">
        <v>1.4</v>
      </c>
      <c r="U23" s="612">
        <v>1.65</v>
      </c>
      <c r="V23" s="612">
        <v>2.4</v>
      </c>
      <c r="W23" s="612">
        <v>2.4</v>
      </c>
      <c r="X23" s="612">
        <v>2.4</v>
      </c>
      <c r="Y23" s="612">
        <v>2.4</v>
      </c>
      <c r="Z23" s="613">
        <f t="shared" si="0"/>
        <v>41.9</v>
      </c>
      <c r="AA23" s="1058">
        <f t="shared" si="1"/>
        <v>7.1146245059288571</v>
      </c>
      <c r="AB23" s="1058">
        <f t="shared" si="2"/>
        <v>5.8577405857740406</v>
      </c>
      <c r="AC23" s="1059">
        <f t="shared" si="3"/>
        <v>5.2863436123347984</v>
      </c>
      <c r="AD23" s="1059">
        <f t="shared" si="4"/>
        <v>5.5813953488372148</v>
      </c>
      <c r="AE23" s="1059">
        <f t="shared" si="5"/>
        <v>5.9113300492610987</v>
      </c>
      <c r="AF23" s="1059">
        <f t="shared" si="6"/>
        <v>4.102564102564088</v>
      </c>
      <c r="AG23" s="1059">
        <f t="shared" si="7"/>
        <v>3.7234042553191626</v>
      </c>
      <c r="AH23" s="1059">
        <f t="shared" si="8"/>
        <v>1.6216216216216051</v>
      </c>
      <c r="AI23" s="1059">
        <f t="shared" si="9"/>
        <v>8.1871345029239873</v>
      </c>
      <c r="AJ23" s="1059">
        <f t="shared" si="10"/>
        <v>4.2682926829268331</v>
      </c>
      <c r="AK23" s="1059">
        <f t="shared" si="11"/>
        <v>0</v>
      </c>
      <c r="AL23" s="1059">
        <f t="shared" si="12"/>
        <v>3.7974683544303778</v>
      </c>
      <c r="AM23" s="1059">
        <f t="shared" si="13"/>
        <v>5.3333333333333455</v>
      </c>
      <c r="AN23" s="1059">
        <f t="shared" si="14"/>
        <v>5.6338028169014231</v>
      </c>
      <c r="AO23" s="1059">
        <f t="shared" si="15"/>
        <v>1.4285714285714235</v>
      </c>
      <c r="AP23" s="1059">
        <f t="shared" si="16"/>
        <v>-15.151515151515149</v>
      </c>
      <c r="AQ23" s="1059">
        <f t="shared" si="17"/>
        <v>-31.25</v>
      </c>
      <c r="AR23" s="1059">
        <f t="shared" si="18"/>
        <v>0</v>
      </c>
      <c r="AS23" s="1059">
        <f t="shared" si="19"/>
        <v>0</v>
      </c>
      <c r="AT23" s="1059">
        <f t="shared" si="20"/>
        <v>0</v>
      </c>
      <c r="AU23" s="1060">
        <f t="shared" si="21"/>
        <v>1.0723056024606552</v>
      </c>
      <c r="AV23" s="1061">
        <f t="shared" si="22"/>
        <v>9.0534205239682635</v>
      </c>
    </row>
    <row r="24" spans="1:48" ht="11.25" customHeight="1" x14ac:dyDescent="0.2">
      <c r="A24" s="501" t="s">
        <v>876</v>
      </c>
      <c r="B24" s="490" t="s">
        <v>877</v>
      </c>
      <c r="C24" s="610">
        <v>0.54600000000000004</v>
      </c>
      <c r="D24" s="482">
        <v>0.52</v>
      </c>
      <c r="E24" s="493">
        <v>0.48</v>
      </c>
      <c r="F24" s="496">
        <v>0.44</v>
      </c>
      <c r="G24" s="496">
        <v>0.4</v>
      </c>
      <c r="H24" s="496">
        <v>0.2</v>
      </c>
      <c r="I24" s="496">
        <v>0.16</v>
      </c>
      <c r="J24" s="1014"/>
      <c r="K24" s="496">
        <v>0.04</v>
      </c>
      <c r="L24" s="497">
        <v>0</v>
      </c>
      <c r="M24" s="1014"/>
      <c r="N24" s="511">
        <v>0</v>
      </c>
      <c r="O24" s="499">
        <v>0</v>
      </c>
      <c r="P24" s="499">
        <v>0</v>
      </c>
      <c r="Q24" s="499">
        <v>0</v>
      </c>
      <c r="R24" s="499">
        <v>0</v>
      </c>
      <c r="S24" s="499">
        <v>0</v>
      </c>
      <c r="T24" s="499">
        <v>0</v>
      </c>
      <c r="U24" s="499">
        <v>0</v>
      </c>
      <c r="V24" s="499">
        <v>0</v>
      </c>
      <c r="W24" s="499">
        <v>0</v>
      </c>
      <c r="X24" s="499">
        <v>0</v>
      </c>
      <c r="Y24" s="499">
        <v>0</v>
      </c>
      <c r="Z24" s="613">
        <f t="shared" si="0"/>
        <v>2.7860000000000005</v>
      </c>
      <c r="AA24" s="1058">
        <f t="shared" si="1"/>
        <v>5.0000000000000044</v>
      </c>
      <c r="AB24" s="1058">
        <f t="shared" si="2"/>
        <v>8.3333333333333481</v>
      </c>
      <c r="AC24" s="1059">
        <f t="shared" si="3"/>
        <v>9.0909090909090828</v>
      </c>
      <c r="AD24" s="1059">
        <f t="shared" si="4"/>
        <v>9.9999999999999858</v>
      </c>
      <c r="AE24" s="1059">
        <f t="shared" si="5"/>
        <v>100</v>
      </c>
      <c r="AF24" s="1059">
        <f t="shared" si="6"/>
        <v>25</v>
      </c>
      <c r="AG24" s="1059">
        <f t="shared" si="7"/>
        <v>300</v>
      </c>
      <c r="AH24" s="1059" t="str">
        <f t="shared" si="8"/>
        <v>n/a</v>
      </c>
      <c r="AI24" s="1059" t="str">
        <f t="shared" si="9"/>
        <v>n/a</v>
      </c>
      <c r="AJ24" s="1059" t="str">
        <f t="shared" si="10"/>
        <v>n/a</v>
      </c>
      <c r="AK24" s="1059" t="str">
        <f t="shared" si="11"/>
        <v>n/a</v>
      </c>
      <c r="AL24" s="1059" t="str">
        <f t="shared" si="12"/>
        <v>n/a</v>
      </c>
      <c r="AM24" s="1059" t="str">
        <f t="shared" si="13"/>
        <v>n/a</v>
      </c>
      <c r="AN24" s="1059" t="str">
        <f t="shared" si="14"/>
        <v>n/a</v>
      </c>
      <c r="AO24" s="1059" t="str">
        <f t="shared" si="15"/>
        <v>n/a</v>
      </c>
      <c r="AP24" s="1059" t="str">
        <f t="shared" si="16"/>
        <v>n/a</v>
      </c>
      <c r="AQ24" s="1059" t="str">
        <f t="shared" si="17"/>
        <v>n/a</v>
      </c>
      <c r="AR24" s="1059" t="str">
        <f t="shared" si="18"/>
        <v>n/a</v>
      </c>
      <c r="AS24" s="1059" t="str">
        <f t="shared" si="19"/>
        <v>n/a</v>
      </c>
      <c r="AT24" s="1059" t="str">
        <f t="shared" si="20"/>
        <v>n/a</v>
      </c>
      <c r="AU24" s="1060">
        <f t="shared" si="21"/>
        <v>65.346320346320354</v>
      </c>
      <c r="AV24" s="1061">
        <f t="shared" si="22"/>
        <v>108.78962725747047</v>
      </c>
    </row>
    <row r="25" spans="1:48" ht="11.25" customHeight="1" x14ac:dyDescent="0.2">
      <c r="A25" s="863" t="s">
        <v>408</v>
      </c>
      <c r="B25" s="861" t="s">
        <v>409</v>
      </c>
      <c r="C25" s="610">
        <v>1.65</v>
      </c>
      <c r="D25" s="482">
        <v>1.45</v>
      </c>
      <c r="E25" s="615">
        <v>1.2875000000000001</v>
      </c>
      <c r="F25" s="610">
        <v>1.1525000000000001</v>
      </c>
      <c r="G25" s="610">
        <v>1.03</v>
      </c>
      <c r="H25" s="610">
        <v>0.91</v>
      </c>
      <c r="I25" s="610">
        <v>0.80500000000000005</v>
      </c>
      <c r="J25" s="932"/>
      <c r="K25" s="610">
        <v>0.72</v>
      </c>
      <c r="L25" s="481">
        <v>0.66249999999999998</v>
      </c>
      <c r="M25" s="932"/>
      <c r="N25" s="615">
        <v>0.57499999999999996</v>
      </c>
      <c r="O25" s="616">
        <v>0.52</v>
      </c>
      <c r="P25" s="616">
        <v>0.5</v>
      </c>
      <c r="Q25" s="616">
        <v>0.4</v>
      </c>
      <c r="R25" s="616">
        <v>0.36799999999999999</v>
      </c>
      <c r="S25" s="612">
        <v>0.33332000000000001</v>
      </c>
      <c r="T25" s="612">
        <v>0.33332000000000001</v>
      </c>
      <c r="U25" s="612">
        <v>0.33332000000000001</v>
      </c>
      <c r="V25" s="612">
        <v>0.33332000000000001</v>
      </c>
      <c r="W25" s="612">
        <v>0.66668000000000005</v>
      </c>
      <c r="X25" s="612">
        <v>0.66668000000000005</v>
      </c>
      <c r="Y25" s="612">
        <v>0.66668000000000005</v>
      </c>
      <c r="Z25" s="613">
        <f t="shared" si="0"/>
        <v>15.36382</v>
      </c>
      <c r="AA25" s="1058">
        <f t="shared" si="1"/>
        <v>13.793103448275868</v>
      </c>
      <c r="AB25" s="1058">
        <f t="shared" si="2"/>
        <v>12.621359223300965</v>
      </c>
      <c r="AC25" s="1059">
        <f t="shared" si="3"/>
        <v>11.713665943600859</v>
      </c>
      <c r="AD25" s="1059">
        <f t="shared" si="4"/>
        <v>11.893203883495151</v>
      </c>
      <c r="AE25" s="1059">
        <f t="shared" si="5"/>
        <v>13.186813186813184</v>
      </c>
      <c r="AF25" s="1059">
        <f t="shared" si="6"/>
        <v>13.043478260869556</v>
      </c>
      <c r="AG25" s="1059">
        <f t="shared" si="7"/>
        <v>11.805555555555557</v>
      </c>
      <c r="AH25" s="1059">
        <f t="shared" si="8"/>
        <v>8.6792452830188651</v>
      </c>
      <c r="AI25" s="1059">
        <f t="shared" si="9"/>
        <v>15.217391304347828</v>
      </c>
      <c r="AJ25" s="1059">
        <f t="shared" si="10"/>
        <v>10.576923076923062</v>
      </c>
      <c r="AK25" s="1059">
        <f t="shared" si="11"/>
        <v>4.0000000000000036</v>
      </c>
      <c r="AL25" s="1059">
        <f t="shared" si="12"/>
        <v>25</v>
      </c>
      <c r="AM25" s="1059">
        <f t="shared" si="13"/>
        <v>8.6956521739130608</v>
      </c>
      <c r="AN25" s="1059">
        <f t="shared" si="14"/>
        <v>10.404416176647068</v>
      </c>
      <c r="AO25" s="1059">
        <f t="shared" si="15"/>
        <v>0</v>
      </c>
      <c r="AP25" s="1059">
        <f t="shared" si="16"/>
        <v>0</v>
      </c>
      <c r="AQ25" s="1059">
        <f t="shared" si="17"/>
        <v>0</v>
      </c>
      <c r="AR25" s="1059">
        <f t="shared" si="18"/>
        <v>-50.002999940001203</v>
      </c>
      <c r="AS25" s="1059">
        <f t="shared" si="19"/>
        <v>0</v>
      </c>
      <c r="AT25" s="1059">
        <f t="shared" si="20"/>
        <v>0</v>
      </c>
      <c r="AU25" s="1060">
        <f t="shared" si="21"/>
        <v>6.0313903788379895</v>
      </c>
      <c r="AV25" s="1061">
        <f t="shared" si="22"/>
        <v>14.739821885675298</v>
      </c>
    </row>
    <row r="26" spans="1:48" ht="11.25" customHeight="1" x14ac:dyDescent="0.2">
      <c r="A26" s="483" t="s">
        <v>116</v>
      </c>
      <c r="B26" s="861" t="s">
        <v>117</v>
      </c>
      <c r="C26" s="610">
        <v>1.08</v>
      </c>
      <c r="D26" s="482">
        <v>1.04</v>
      </c>
      <c r="E26" s="615">
        <v>0.87</v>
      </c>
      <c r="F26" s="610">
        <v>0.83</v>
      </c>
      <c r="G26" s="610">
        <v>0.79</v>
      </c>
      <c r="H26" s="610">
        <v>0.74</v>
      </c>
      <c r="I26" s="610">
        <v>0.71</v>
      </c>
      <c r="J26" s="932"/>
      <c r="K26" s="610">
        <v>0.67</v>
      </c>
      <c r="L26" s="481">
        <v>0.61499999999999999</v>
      </c>
      <c r="M26" s="932"/>
      <c r="N26" s="615">
        <v>0.56999999999999995</v>
      </c>
      <c r="O26" s="616">
        <v>0.56000000000000005</v>
      </c>
      <c r="P26" s="616">
        <v>0.48</v>
      </c>
      <c r="Q26" s="616">
        <v>0.4</v>
      </c>
      <c r="R26" s="616">
        <v>0.27500000000000002</v>
      </c>
      <c r="S26" s="616">
        <v>0.22</v>
      </c>
      <c r="T26" s="616">
        <v>0.19</v>
      </c>
      <c r="U26" s="616">
        <v>0.15</v>
      </c>
      <c r="V26" s="616">
        <v>0.115</v>
      </c>
      <c r="W26" s="616">
        <v>9.6250000000000002E-2</v>
      </c>
      <c r="X26" s="616">
        <v>8.2500000000000004E-2</v>
      </c>
      <c r="Y26" s="616">
        <v>7.2499999999999995E-2</v>
      </c>
      <c r="Z26" s="613">
        <f t="shared" si="0"/>
        <v>10.556250000000002</v>
      </c>
      <c r="AA26" s="1058">
        <f t="shared" si="1"/>
        <v>3.8461538461538547</v>
      </c>
      <c r="AB26" s="1058">
        <f t="shared" si="2"/>
        <v>19.540229885057482</v>
      </c>
      <c r="AC26" s="1059">
        <f t="shared" si="3"/>
        <v>4.8192771084337505</v>
      </c>
      <c r="AD26" s="1059">
        <f t="shared" si="4"/>
        <v>5.0632911392404889</v>
      </c>
      <c r="AE26" s="1059">
        <f t="shared" si="5"/>
        <v>6.7567567567567544</v>
      </c>
      <c r="AF26" s="1059">
        <f t="shared" si="6"/>
        <v>4.2253521126760507</v>
      </c>
      <c r="AG26" s="1059">
        <f t="shared" si="7"/>
        <v>5.9701492537313383</v>
      </c>
      <c r="AH26" s="1059">
        <f t="shared" si="8"/>
        <v>8.9430894308943252</v>
      </c>
      <c r="AI26" s="1059">
        <f t="shared" si="9"/>
        <v>7.8947368421052655</v>
      </c>
      <c r="AJ26" s="1059">
        <f t="shared" si="10"/>
        <v>1.7857142857142572</v>
      </c>
      <c r="AK26" s="1059">
        <f t="shared" si="11"/>
        <v>16.666666666666675</v>
      </c>
      <c r="AL26" s="1059">
        <f t="shared" si="12"/>
        <v>19.999999999999996</v>
      </c>
      <c r="AM26" s="1059">
        <f t="shared" si="13"/>
        <v>45.45454545454546</v>
      </c>
      <c r="AN26" s="1059">
        <f t="shared" si="14"/>
        <v>25</v>
      </c>
      <c r="AO26" s="1059">
        <f t="shared" si="15"/>
        <v>15.789473684210531</v>
      </c>
      <c r="AP26" s="1059">
        <f t="shared" si="16"/>
        <v>26.666666666666682</v>
      </c>
      <c r="AQ26" s="1059">
        <f t="shared" si="17"/>
        <v>30.434782608695631</v>
      </c>
      <c r="AR26" s="1059">
        <f t="shared" si="18"/>
        <v>19.480519480519476</v>
      </c>
      <c r="AS26" s="1059">
        <f t="shared" si="19"/>
        <v>16.666666666666675</v>
      </c>
      <c r="AT26" s="1059">
        <f t="shared" si="20"/>
        <v>13.793103448275868</v>
      </c>
      <c r="AU26" s="1060">
        <f t="shared" si="21"/>
        <v>14.939858766850529</v>
      </c>
      <c r="AV26" s="1061">
        <f t="shared" si="22"/>
        <v>11.072105666771245</v>
      </c>
    </row>
    <row r="27" spans="1:48" ht="11.25" customHeight="1" x14ac:dyDescent="0.2">
      <c r="A27" s="487" t="s">
        <v>878</v>
      </c>
      <c r="B27" s="846" t="s">
        <v>879</v>
      </c>
      <c r="C27" s="610">
        <v>0.63</v>
      </c>
      <c r="D27" s="482">
        <v>0.6</v>
      </c>
      <c r="E27" s="476">
        <v>0.56000000000000005</v>
      </c>
      <c r="F27" s="473">
        <v>0.52</v>
      </c>
      <c r="G27" s="473">
        <v>0.48</v>
      </c>
      <c r="H27" s="473">
        <v>0.44</v>
      </c>
      <c r="I27" s="473">
        <v>0.4</v>
      </c>
      <c r="J27" s="1000"/>
      <c r="K27" s="474">
        <v>0</v>
      </c>
      <c r="L27" s="475">
        <v>0</v>
      </c>
      <c r="M27" s="1000"/>
      <c r="N27" s="488">
        <v>0</v>
      </c>
      <c r="O27" s="477">
        <v>0</v>
      </c>
      <c r="P27" s="477">
        <v>0</v>
      </c>
      <c r="Q27" s="477">
        <v>0</v>
      </c>
      <c r="R27" s="477">
        <v>0</v>
      </c>
      <c r="S27" s="477">
        <v>0</v>
      </c>
      <c r="T27" s="477">
        <v>0</v>
      </c>
      <c r="U27" s="477">
        <v>0</v>
      </c>
      <c r="V27" s="477">
        <v>0</v>
      </c>
      <c r="W27" s="477">
        <v>0</v>
      </c>
      <c r="X27" s="477">
        <v>0</v>
      </c>
      <c r="Y27" s="477">
        <v>0</v>
      </c>
      <c r="Z27" s="613">
        <f t="shared" si="0"/>
        <v>3.63</v>
      </c>
      <c r="AA27" s="1058">
        <f t="shared" si="1"/>
        <v>5.0000000000000044</v>
      </c>
      <c r="AB27" s="1058">
        <f t="shared" si="2"/>
        <v>7.1428571428571397</v>
      </c>
      <c r="AC27" s="1059">
        <f t="shared" si="3"/>
        <v>7.6923076923077094</v>
      </c>
      <c r="AD27" s="1059">
        <f t="shared" si="4"/>
        <v>8.3333333333333481</v>
      </c>
      <c r="AE27" s="1059">
        <f t="shared" si="5"/>
        <v>9.0909090909090828</v>
      </c>
      <c r="AF27" s="1059">
        <f t="shared" si="6"/>
        <v>9.9999999999999858</v>
      </c>
      <c r="AG27" s="1059" t="str">
        <f t="shared" si="7"/>
        <v>n/a</v>
      </c>
      <c r="AH27" s="1059" t="str">
        <f t="shared" si="8"/>
        <v>n/a</v>
      </c>
      <c r="AI27" s="1059" t="str">
        <f t="shared" si="9"/>
        <v>n/a</v>
      </c>
      <c r="AJ27" s="1059" t="str">
        <f t="shared" si="10"/>
        <v>n/a</v>
      </c>
      <c r="AK27" s="1059" t="str">
        <f t="shared" si="11"/>
        <v>n/a</v>
      </c>
      <c r="AL27" s="1059" t="str">
        <f t="shared" si="12"/>
        <v>n/a</v>
      </c>
      <c r="AM27" s="1059" t="str">
        <f t="shared" si="13"/>
        <v>n/a</v>
      </c>
      <c r="AN27" s="1059" t="str">
        <f t="shared" si="14"/>
        <v>n/a</v>
      </c>
      <c r="AO27" s="1059" t="str">
        <f t="shared" si="15"/>
        <v>n/a</v>
      </c>
      <c r="AP27" s="1059" t="str">
        <f t="shared" si="16"/>
        <v>n/a</v>
      </c>
      <c r="AQ27" s="1059" t="str">
        <f t="shared" si="17"/>
        <v>n/a</v>
      </c>
      <c r="AR27" s="1059" t="str">
        <f t="shared" si="18"/>
        <v>n/a</v>
      </c>
      <c r="AS27" s="1059" t="str">
        <f t="shared" si="19"/>
        <v>n/a</v>
      </c>
      <c r="AT27" s="1059" t="str">
        <f t="shared" si="20"/>
        <v>n/a</v>
      </c>
      <c r="AU27" s="1060">
        <f t="shared" si="21"/>
        <v>7.8765678765678784</v>
      </c>
      <c r="AV27" s="1061">
        <f t="shared" si="22"/>
        <v>1.7343096179709907</v>
      </c>
    </row>
    <row r="28" spans="1:48" ht="11.25" customHeight="1" x14ac:dyDescent="0.2">
      <c r="A28" s="617" t="s">
        <v>1174</v>
      </c>
      <c r="B28" s="490" t="s">
        <v>1175</v>
      </c>
      <c r="C28" s="610">
        <v>2.8</v>
      </c>
      <c r="D28" s="482">
        <v>2.3199999999999998</v>
      </c>
      <c r="E28" s="503">
        <v>1.44</v>
      </c>
      <c r="F28" s="610">
        <v>1.04</v>
      </c>
      <c r="G28" s="610">
        <v>0.64</v>
      </c>
      <c r="H28" s="610">
        <v>0.56000000000000005</v>
      </c>
      <c r="I28" s="610">
        <v>0.48</v>
      </c>
      <c r="J28" s="932"/>
      <c r="K28" s="610">
        <v>0.4</v>
      </c>
      <c r="L28" s="614">
        <v>0.2</v>
      </c>
      <c r="M28" s="932"/>
      <c r="N28" s="486">
        <v>0.2</v>
      </c>
      <c r="O28" s="612">
        <v>0.2</v>
      </c>
      <c r="P28" s="612">
        <v>0.4</v>
      </c>
      <c r="Q28" s="612">
        <v>0.4</v>
      </c>
      <c r="R28" s="612">
        <v>0.4</v>
      </c>
      <c r="S28" s="616">
        <v>0.4</v>
      </c>
      <c r="T28" s="616">
        <v>0.1</v>
      </c>
      <c r="U28" s="612">
        <v>0</v>
      </c>
      <c r="V28" s="612">
        <v>0</v>
      </c>
      <c r="W28" s="612">
        <v>0</v>
      </c>
      <c r="X28" s="612">
        <v>0</v>
      </c>
      <c r="Y28" s="612">
        <v>0</v>
      </c>
      <c r="Z28" s="613">
        <f t="shared" si="0"/>
        <v>11.979999999999999</v>
      </c>
      <c r="AA28" s="1058">
        <f t="shared" si="1"/>
        <v>20.68965517241379</v>
      </c>
      <c r="AB28" s="1058">
        <f t="shared" si="2"/>
        <v>61.111111111111114</v>
      </c>
      <c r="AC28" s="1059">
        <f t="shared" si="3"/>
        <v>38.46153846153846</v>
      </c>
      <c r="AD28" s="1059">
        <f t="shared" si="4"/>
        <v>62.5</v>
      </c>
      <c r="AE28" s="1059">
        <f t="shared" si="5"/>
        <v>14.285714285714279</v>
      </c>
      <c r="AF28" s="1059">
        <f t="shared" si="6"/>
        <v>16.666666666666675</v>
      </c>
      <c r="AG28" s="1059">
        <f t="shared" si="7"/>
        <v>19.999999999999996</v>
      </c>
      <c r="AH28" s="1059">
        <f t="shared" si="8"/>
        <v>100</v>
      </c>
      <c r="AI28" s="1059">
        <f t="shared" si="9"/>
        <v>0</v>
      </c>
      <c r="AJ28" s="1059">
        <f t="shared" si="10"/>
        <v>0</v>
      </c>
      <c r="AK28" s="1059">
        <f t="shared" si="11"/>
        <v>-50</v>
      </c>
      <c r="AL28" s="1059">
        <f t="shared" si="12"/>
        <v>0</v>
      </c>
      <c r="AM28" s="1059">
        <f t="shared" si="13"/>
        <v>0</v>
      </c>
      <c r="AN28" s="1059">
        <f t="shared" si="14"/>
        <v>0</v>
      </c>
      <c r="AO28" s="1059">
        <f t="shared" si="15"/>
        <v>300</v>
      </c>
      <c r="AP28" s="1059" t="str">
        <f t="shared" si="16"/>
        <v>n/a</v>
      </c>
      <c r="AQ28" s="1059" t="str">
        <f t="shared" si="17"/>
        <v>n/a</v>
      </c>
      <c r="AR28" s="1059" t="str">
        <f t="shared" si="18"/>
        <v>n/a</v>
      </c>
      <c r="AS28" s="1059" t="str">
        <f t="shared" si="19"/>
        <v>n/a</v>
      </c>
      <c r="AT28" s="1059" t="str">
        <f t="shared" si="20"/>
        <v>n/a</v>
      </c>
      <c r="AU28" s="1060">
        <f t="shared" si="21"/>
        <v>38.914312379829624</v>
      </c>
      <c r="AV28" s="1061">
        <f t="shared" si="22"/>
        <v>80.274161233204325</v>
      </c>
    </row>
    <row r="29" spans="1:48" ht="11.25" customHeight="1" x14ac:dyDescent="0.2">
      <c r="A29" s="483" t="s">
        <v>954</v>
      </c>
      <c r="B29" s="861" t="s">
        <v>955</v>
      </c>
      <c r="C29" s="610">
        <v>0.72</v>
      </c>
      <c r="D29" s="482">
        <v>0.64</v>
      </c>
      <c r="E29" s="482">
        <v>0.56999999999999995</v>
      </c>
      <c r="F29" s="610">
        <v>0.52</v>
      </c>
      <c r="G29" s="610">
        <v>0.48</v>
      </c>
      <c r="H29" s="610">
        <v>0.44</v>
      </c>
      <c r="I29" s="610">
        <v>0.4</v>
      </c>
      <c r="J29" s="932"/>
      <c r="K29" s="610">
        <v>0.36</v>
      </c>
      <c r="L29" s="614">
        <v>0.18</v>
      </c>
      <c r="M29" s="932"/>
      <c r="N29" s="486">
        <v>0.18</v>
      </c>
      <c r="O29" s="612">
        <v>0.18</v>
      </c>
      <c r="P29" s="616">
        <v>0.18</v>
      </c>
      <c r="Q29" s="616">
        <v>0.16</v>
      </c>
      <c r="R29" s="616">
        <v>0.14000000000000001</v>
      </c>
      <c r="S29" s="616">
        <v>0.12</v>
      </c>
      <c r="T29" s="616">
        <v>0.06</v>
      </c>
      <c r="U29" s="612">
        <v>0</v>
      </c>
      <c r="V29" s="612">
        <v>0</v>
      </c>
      <c r="W29" s="612">
        <v>0</v>
      </c>
      <c r="X29" s="612">
        <v>0</v>
      </c>
      <c r="Y29" s="612">
        <v>0</v>
      </c>
      <c r="Z29" s="613">
        <f t="shared" si="0"/>
        <v>5.3299999999999983</v>
      </c>
      <c r="AA29" s="1058">
        <f t="shared" si="1"/>
        <v>12.5</v>
      </c>
      <c r="AB29" s="1058">
        <f t="shared" si="2"/>
        <v>12.28070175438598</v>
      </c>
      <c r="AC29" s="1059">
        <f t="shared" si="3"/>
        <v>9.6153846153846025</v>
      </c>
      <c r="AD29" s="1059">
        <f t="shared" si="4"/>
        <v>8.3333333333333481</v>
      </c>
      <c r="AE29" s="1059">
        <f t="shared" si="5"/>
        <v>9.0909090909090828</v>
      </c>
      <c r="AF29" s="1059">
        <f t="shared" si="6"/>
        <v>9.9999999999999858</v>
      </c>
      <c r="AG29" s="1059">
        <f t="shared" si="7"/>
        <v>11.111111111111116</v>
      </c>
      <c r="AH29" s="1059">
        <f t="shared" si="8"/>
        <v>100</v>
      </c>
      <c r="AI29" s="1059">
        <f t="shared" si="9"/>
        <v>0</v>
      </c>
      <c r="AJ29" s="1059">
        <f t="shared" si="10"/>
        <v>0</v>
      </c>
      <c r="AK29" s="1059">
        <f t="shared" si="11"/>
        <v>0</v>
      </c>
      <c r="AL29" s="1059">
        <f t="shared" si="12"/>
        <v>12.5</v>
      </c>
      <c r="AM29" s="1059">
        <f t="shared" si="13"/>
        <v>14.285714285714279</v>
      </c>
      <c r="AN29" s="1059">
        <f t="shared" si="14"/>
        <v>16.666666666666675</v>
      </c>
      <c r="AO29" s="1059">
        <f t="shared" si="15"/>
        <v>100</v>
      </c>
      <c r="AP29" s="1059" t="str">
        <f t="shared" si="16"/>
        <v>n/a</v>
      </c>
      <c r="AQ29" s="1059" t="str">
        <f t="shared" si="17"/>
        <v>n/a</v>
      </c>
      <c r="AR29" s="1059" t="str">
        <f t="shared" si="18"/>
        <v>n/a</v>
      </c>
      <c r="AS29" s="1059" t="str">
        <f t="shared" si="19"/>
        <v>n/a</v>
      </c>
      <c r="AT29" s="1059" t="str">
        <f t="shared" si="20"/>
        <v>n/a</v>
      </c>
      <c r="AU29" s="1060">
        <f t="shared" si="21"/>
        <v>21.092254723833673</v>
      </c>
      <c r="AV29" s="1061">
        <f t="shared" si="22"/>
        <v>32.447681394112415</v>
      </c>
    </row>
    <row r="30" spans="1:48" ht="11.25" customHeight="1" x14ac:dyDescent="0.2">
      <c r="A30" s="487" t="s">
        <v>936</v>
      </c>
      <c r="B30" s="846" t="s">
        <v>937</v>
      </c>
      <c r="C30" s="610">
        <v>1.24</v>
      </c>
      <c r="D30" s="482">
        <v>1.2</v>
      </c>
      <c r="E30" s="504">
        <v>1.1599999999999999</v>
      </c>
      <c r="F30" s="610">
        <v>1.1200000000000001</v>
      </c>
      <c r="G30" s="610">
        <v>1.08</v>
      </c>
      <c r="H30" s="610">
        <v>1</v>
      </c>
      <c r="I30" s="610">
        <v>0.92</v>
      </c>
      <c r="J30" s="932"/>
      <c r="K30" s="610">
        <v>0.84</v>
      </c>
      <c r="L30" s="481">
        <v>0.74</v>
      </c>
      <c r="M30" s="932"/>
      <c r="N30" s="615">
        <v>0.64</v>
      </c>
      <c r="O30" s="612">
        <v>0.6</v>
      </c>
      <c r="P30" s="616">
        <v>0.6</v>
      </c>
      <c r="Q30" s="616">
        <v>0.54</v>
      </c>
      <c r="R30" s="616">
        <v>0.46</v>
      </c>
      <c r="S30" s="616">
        <v>0.34</v>
      </c>
      <c r="T30" s="616">
        <v>0.23</v>
      </c>
      <c r="U30" s="612">
        <v>0.21332000000000001</v>
      </c>
      <c r="V30" s="612">
        <v>0.21332000000000001</v>
      </c>
      <c r="W30" s="612">
        <v>0.21332000000000001</v>
      </c>
      <c r="X30" s="612">
        <v>0.21332000000000001</v>
      </c>
      <c r="Y30" s="612">
        <v>0.21332000000000001</v>
      </c>
      <c r="Z30" s="613">
        <f t="shared" si="0"/>
        <v>13.776599999999998</v>
      </c>
      <c r="AA30" s="1058">
        <f t="shared" si="1"/>
        <v>3.3333333333333437</v>
      </c>
      <c r="AB30" s="1058">
        <f t="shared" si="2"/>
        <v>3.4482758620689724</v>
      </c>
      <c r="AC30" s="1059">
        <f t="shared" si="3"/>
        <v>3.5714285714285587</v>
      </c>
      <c r="AD30" s="1059">
        <f t="shared" si="4"/>
        <v>3.7037037037036979</v>
      </c>
      <c r="AE30" s="1059">
        <f t="shared" si="5"/>
        <v>8.0000000000000071</v>
      </c>
      <c r="AF30" s="1059">
        <f t="shared" si="6"/>
        <v>8.6956521739130377</v>
      </c>
      <c r="AG30" s="1059">
        <f t="shared" si="7"/>
        <v>9.5238095238095344</v>
      </c>
      <c r="AH30" s="1059">
        <f t="shared" si="8"/>
        <v>13.513513513513509</v>
      </c>
      <c r="AI30" s="1059">
        <f t="shared" si="9"/>
        <v>15.625</v>
      </c>
      <c r="AJ30" s="1059">
        <f t="shared" si="10"/>
        <v>6.6666666666666652</v>
      </c>
      <c r="AK30" s="1059">
        <f t="shared" si="11"/>
        <v>0</v>
      </c>
      <c r="AL30" s="1059">
        <f t="shared" si="12"/>
        <v>11.111111111111093</v>
      </c>
      <c r="AM30" s="1059">
        <f t="shared" si="13"/>
        <v>17.391304347826097</v>
      </c>
      <c r="AN30" s="1059">
        <f t="shared" si="14"/>
        <v>35.294117647058812</v>
      </c>
      <c r="AO30" s="1059">
        <f t="shared" si="15"/>
        <v>47.826086956521749</v>
      </c>
      <c r="AP30" s="1059">
        <f t="shared" si="16"/>
        <v>7.8192387024188958</v>
      </c>
      <c r="AQ30" s="1059">
        <f t="shared" si="17"/>
        <v>0</v>
      </c>
      <c r="AR30" s="1059">
        <f t="shared" si="18"/>
        <v>0</v>
      </c>
      <c r="AS30" s="1059">
        <f t="shared" si="19"/>
        <v>0</v>
      </c>
      <c r="AT30" s="1059">
        <f t="shared" si="20"/>
        <v>0</v>
      </c>
      <c r="AU30" s="1060">
        <f t="shared" si="21"/>
        <v>9.776162105668698</v>
      </c>
      <c r="AV30" s="1061">
        <f t="shared" si="22"/>
        <v>12.268034730563768</v>
      </c>
    </row>
    <row r="31" spans="1:48" ht="11.25" customHeight="1" x14ac:dyDescent="0.2">
      <c r="A31" s="617" t="s">
        <v>928</v>
      </c>
      <c r="B31" s="490" t="s">
        <v>929</v>
      </c>
      <c r="C31" s="610">
        <v>1.56</v>
      </c>
      <c r="D31" s="482">
        <v>1.52</v>
      </c>
      <c r="E31" s="482">
        <v>1.44</v>
      </c>
      <c r="F31" s="496">
        <v>1.32</v>
      </c>
      <c r="G31" s="496">
        <v>1.18</v>
      </c>
      <c r="H31" s="496">
        <v>1.04</v>
      </c>
      <c r="I31" s="496">
        <v>0.96</v>
      </c>
      <c r="J31" s="1014"/>
      <c r="K31" s="496">
        <v>0.76</v>
      </c>
      <c r="L31" s="492">
        <v>0.48</v>
      </c>
      <c r="M31" s="1014"/>
      <c r="N31" s="511">
        <v>0.4</v>
      </c>
      <c r="O31" s="499">
        <v>0.90739999999999998</v>
      </c>
      <c r="P31" s="499">
        <v>2.4</v>
      </c>
      <c r="Q31" s="499">
        <v>2.4</v>
      </c>
      <c r="R31" s="499">
        <v>2.4</v>
      </c>
      <c r="S31" s="499">
        <v>2.4</v>
      </c>
      <c r="T31" s="499">
        <v>2.4</v>
      </c>
      <c r="U31" s="498">
        <v>3.06</v>
      </c>
      <c r="V31" s="498">
        <v>3.28</v>
      </c>
      <c r="W31" s="498">
        <v>3.12</v>
      </c>
      <c r="X31" s="498">
        <v>2.8</v>
      </c>
      <c r="Y31" s="498">
        <v>2.5</v>
      </c>
      <c r="Z31" s="613">
        <f t="shared" si="0"/>
        <v>38.32739999999999</v>
      </c>
      <c r="AA31" s="1058">
        <f t="shared" si="1"/>
        <v>2.6315789473684292</v>
      </c>
      <c r="AB31" s="1058">
        <f t="shared" si="2"/>
        <v>5.555555555555558</v>
      </c>
      <c r="AC31" s="1059">
        <f t="shared" si="3"/>
        <v>9.0909090909090828</v>
      </c>
      <c r="AD31" s="1059">
        <f t="shared" si="4"/>
        <v>11.86440677966103</v>
      </c>
      <c r="AE31" s="1059">
        <f t="shared" si="5"/>
        <v>13.461538461538458</v>
      </c>
      <c r="AF31" s="1059">
        <f t="shared" si="6"/>
        <v>8.3333333333333481</v>
      </c>
      <c r="AG31" s="1059">
        <f t="shared" si="7"/>
        <v>26.315789473684205</v>
      </c>
      <c r="AH31" s="1059">
        <f t="shared" si="8"/>
        <v>58.33333333333335</v>
      </c>
      <c r="AI31" s="1059">
        <f t="shared" si="9"/>
        <v>19.999999999999996</v>
      </c>
      <c r="AJ31" s="1059">
        <f t="shared" si="10"/>
        <v>-55.918007493938717</v>
      </c>
      <c r="AK31" s="1059">
        <f t="shared" si="11"/>
        <v>-62.19166666666667</v>
      </c>
      <c r="AL31" s="1059">
        <f t="shared" si="12"/>
        <v>0</v>
      </c>
      <c r="AM31" s="1059">
        <f t="shared" si="13"/>
        <v>0</v>
      </c>
      <c r="AN31" s="1059">
        <f t="shared" si="14"/>
        <v>0</v>
      </c>
      <c r="AO31" s="1059">
        <f t="shared" si="15"/>
        <v>0</v>
      </c>
      <c r="AP31" s="1059">
        <f t="shared" si="16"/>
        <v>-21.568627450980394</v>
      </c>
      <c r="AQ31" s="1059">
        <f t="shared" si="17"/>
        <v>-6.7073170731707261</v>
      </c>
      <c r="AR31" s="1059">
        <f t="shared" si="18"/>
        <v>5.12820512820511</v>
      </c>
      <c r="AS31" s="1059">
        <f t="shared" si="19"/>
        <v>11.428571428571432</v>
      </c>
      <c r="AT31" s="1059">
        <f t="shared" si="20"/>
        <v>11.999999999999989</v>
      </c>
      <c r="AU31" s="1060">
        <f t="shared" si="21"/>
        <v>1.8878801423701748</v>
      </c>
      <c r="AV31" s="1061">
        <f t="shared" si="22"/>
        <v>25.896152791508079</v>
      </c>
    </row>
    <row r="32" spans="1:48" ht="11.25" customHeight="1" x14ac:dyDescent="0.2">
      <c r="A32" s="863" t="s">
        <v>441</v>
      </c>
      <c r="B32" s="861" t="s">
        <v>442</v>
      </c>
      <c r="C32" s="610">
        <v>2.4300000000000002</v>
      </c>
      <c r="D32" s="482">
        <v>2.2799999999999998</v>
      </c>
      <c r="E32" s="482">
        <v>2.1500000000000004</v>
      </c>
      <c r="F32" s="610">
        <v>2.0299999999999998</v>
      </c>
      <c r="G32" s="610">
        <v>1.37</v>
      </c>
      <c r="H32" s="610">
        <v>1.06</v>
      </c>
      <c r="I32" s="610">
        <v>0.96</v>
      </c>
      <c r="J32" s="932"/>
      <c r="K32" s="610">
        <v>0.81</v>
      </c>
      <c r="L32" s="481">
        <v>0.7</v>
      </c>
      <c r="M32" s="932"/>
      <c r="N32" s="615">
        <v>0.63</v>
      </c>
      <c r="O32" s="616">
        <v>0.59</v>
      </c>
      <c r="P32" s="616">
        <v>0.54</v>
      </c>
      <c r="Q32" s="616">
        <v>0.46</v>
      </c>
      <c r="R32" s="616">
        <v>0.38</v>
      </c>
      <c r="S32" s="616">
        <v>0.31</v>
      </c>
      <c r="T32" s="616">
        <v>0.21</v>
      </c>
      <c r="U32" s="612">
        <v>0</v>
      </c>
      <c r="V32" s="612">
        <v>0</v>
      </c>
      <c r="W32" s="612">
        <v>0</v>
      </c>
      <c r="X32" s="612">
        <v>0</v>
      </c>
      <c r="Y32" s="612">
        <v>0</v>
      </c>
      <c r="Z32" s="613">
        <f t="shared" si="0"/>
        <v>16.91</v>
      </c>
      <c r="AA32" s="1058">
        <f t="shared" si="1"/>
        <v>6.578947368421062</v>
      </c>
      <c r="AB32" s="1058">
        <f t="shared" si="2"/>
        <v>6.0465116279069475</v>
      </c>
      <c r="AC32" s="1059">
        <f t="shared" si="3"/>
        <v>5.9113300492611209</v>
      </c>
      <c r="AD32" s="1059">
        <f t="shared" si="4"/>
        <v>48.17518248175179</v>
      </c>
      <c r="AE32" s="1059">
        <f t="shared" si="5"/>
        <v>29.24528301886793</v>
      </c>
      <c r="AF32" s="1059">
        <f t="shared" si="6"/>
        <v>10.416666666666675</v>
      </c>
      <c r="AG32" s="1059">
        <f t="shared" si="7"/>
        <v>18.518518518518512</v>
      </c>
      <c r="AH32" s="1059">
        <f t="shared" si="8"/>
        <v>15.714285714285726</v>
      </c>
      <c r="AI32" s="1059">
        <f t="shared" si="9"/>
        <v>11.111111111111093</v>
      </c>
      <c r="AJ32" s="1059">
        <f t="shared" si="10"/>
        <v>6.7796610169491567</v>
      </c>
      <c r="AK32" s="1059">
        <f t="shared" si="11"/>
        <v>9.259259259259256</v>
      </c>
      <c r="AL32" s="1059">
        <f t="shared" si="12"/>
        <v>17.391304347826097</v>
      </c>
      <c r="AM32" s="1059">
        <f t="shared" si="13"/>
        <v>21.052631578947366</v>
      </c>
      <c r="AN32" s="1059">
        <f t="shared" si="14"/>
        <v>22.580645161290324</v>
      </c>
      <c r="AO32" s="1059">
        <f t="shared" si="15"/>
        <v>47.619047619047628</v>
      </c>
      <c r="AP32" s="1059" t="str">
        <f t="shared" si="16"/>
        <v>n/a</v>
      </c>
      <c r="AQ32" s="1059" t="str">
        <f t="shared" si="17"/>
        <v>n/a</v>
      </c>
      <c r="AR32" s="1059" t="str">
        <f t="shared" si="18"/>
        <v>n/a</v>
      </c>
      <c r="AS32" s="1059" t="str">
        <f t="shared" si="19"/>
        <v>n/a</v>
      </c>
      <c r="AT32" s="1059" t="str">
        <f t="shared" si="20"/>
        <v>n/a</v>
      </c>
      <c r="AU32" s="1060">
        <f t="shared" si="21"/>
        <v>18.42669236934071</v>
      </c>
      <c r="AV32" s="1061">
        <f t="shared" si="22"/>
        <v>13.821417914339948</v>
      </c>
    </row>
    <row r="33" spans="1:48" ht="11.25" customHeight="1" x14ac:dyDescent="0.2">
      <c r="A33" s="483" t="s">
        <v>945</v>
      </c>
      <c r="B33" s="861" t="s">
        <v>946</v>
      </c>
      <c r="C33" s="610">
        <v>1.72</v>
      </c>
      <c r="D33" s="482">
        <v>1.64</v>
      </c>
      <c r="E33" s="482">
        <v>1.56</v>
      </c>
      <c r="F33" s="610">
        <v>1.52</v>
      </c>
      <c r="G33" s="610">
        <v>1.48</v>
      </c>
      <c r="H33" s="610">
        <v>1.44</v>
      </c>
      <c r="I33" s="610">
        <v>1.4</v>
      </c>
      <c r="J33" s="932"/>
      <c r="K33" s="610">
        <v>1.36</v>
      </c>
      <c r="L33" s="481">
        <v>1.32</v>
      </c>
      <c r="M33" s="932"/>
      <c r="N33" s="486">
        <v>1.28</v>
      </c>
      <c r="O33" s="612">
        <v>1.28</v>
      </c>
      <c r="P33" s="616">
        <v>1.28</v>
      </c>
      <c r="Q33" s="616">
        <v>1.24</v>
      </c>
      <c r="R33" s="616">
        <v>1.2</v>
      </c>
      <c r="S33" s="616">
        <v>1.1200000000000001</v>
      </c>
      <c r="T33" s="616">
        <v>1</v>
      </c>
      <c r="U33" s="616">
        <v>0.72</v>
      </c>
      <c r="V33" s="616">
        <v>0.57999999999999996</v>
      </c>
      <c r="W33" s="616">
        <v>0.52</v>
      </c>
      <c r="X33" s="616">
        <v>0.46</v>
      </c>
      <c r="Y33" s="616">
        <v>0.4</v>
      </c>
      <c r="Z33" s="613">
        <f t="shared" si="0"/>
        <v>24.519999999999992</v>
      </c>
      <c r="AA33" s="1058">
        <f t="shared" si="1"/>
        <v>4.8780487804878092</v>
      </c>
      <c r="AB33" s="1058">
        <f t="shared" si="2"/>
        <v>5.12820512820511</v>
      </c>
      <c r="AC33" s="1059">
        <f t="shared" si="3"/>
        <v>2.6315789473684292</v>
      </c>
      <c r="AD33" s="1059">
        <f t="shared" si="4"/>
        <v>2.7027027027026973</v>
      </c>
      <c r="AE33" s="1059">
        <f t="shared" si="5"/>
        <v>2.7777777777777901</v>
      </c>
      <c r="AF33" s="1059">
        <f t="shared" si="6"/>
        <v>2.8571428571428692</v>
      </c>
      <c r="AG33" s="1059">
        <f t="shared" si="7"/>
        <v>2.9411764705882248</v>
      </c>
      <c r="AH33" s="1059">
        <f t="shared" si="8"/>
        <v>3.0303030303030276</v>
      </c>
      <c r="AI33" s="1059">
        <f t="shared" si="9"/>
        <v>3.125</v>
      </c>
      <c r="AJ33" s="1059">
        <f t="shared" si="10"/>
        <v>0</v>
      </c>
      <c r="AK33" s="1059">
        <f t="shared" si="11"/>
        <v>0</v>
      </c>
      <c r="AL33" s="1059">
        <f t="shared" si="12"/>
        <v>3.2258064516129004</v>
      </c>
      <c r="AM33" s="1059">
        <f t="shared" si="13"/>
        <v>3.3333333333333437</v>
      </c>
      <c r="AN33" s="1059">
        <f t="shared" si="14"/>
        <v>7.1428571428571397</v>
      </c>
      <c r="AO33" s="1059">
        <f t="shared" si="15"/>
        <v>12.000000000000011</v>
      </c>
      <c r="AP33" s="1059">
        <f t="shared" si="16"/>
        <v>38.888888888888886</v>
      </c>
      <c r="AQ33" s="1059">
        <f t="shared" si="17"/>
        <v>24.137931034482762</v>
      </c>
      <c r="AR33" s="1059">
        <f t="shared" si="18"/>
        <v>11.538461538461519</v>
      </c>
      <c r="AS33" s="1059">
        <f t="shared" si="19"/>
        <v>13.043478260869556</v>
      </c>
      <c r="AT33" s="1059">
        <f t="shared" si="20"/>
        <v>14.999999999999991</v>
      </c>
      <c r="AU33" s="1060">
        <f t="shared" si="21"/>
        <v>7.9191346172541044</v>
      </c>
      <c r="AV33" s="1061">
        <f t="shared" si="22"/>
        <v>9.4405038637847536</v>
      </c>
    </row>
    <row r="34" spans="1:48" ht="11.25" customHeight="1" x14ac:dyDescent="0.2">
      <c r="A34" s="487" t="s">
        <v>871</v>
      </c>
      <c r="B34" s="846" t="s">
        <v>872</v>
      </c>
      <c r="C34" s="610">
        <v>1.1200000000000001</v>
      </c>
      <c r="D34" s="482">
        <v>1.08</v>
      </c>
      <c r="E34" s="482">
        <v>1.04</v>
      </c>
      <c r="F34" s="473">
        <v>1</v>
      </c>
      <c r="G34" s="473">
        <v>0.96</v>
      </c>
      <c r="H34" s="473">
        <v>0.92</v>
      </c>
      <c r="I34" s="473">
        <v>0.81</v>
      </c>
      <c r="J34" s="1000"/>
      <c r="K34" s="474">
        <v>0.72</v>
      </c>
      <c r="L34" s="475">
        <v>0.72</v>
      </c>
      <c r="M34" s="1000"/>
      <c r="N34" s="488">
        <v>0.72</v>
      </c>
      <c r="O34" s="477">
        <v>0.78</v>
      </c>
      <c r="P34" s="478">
        <v>0.84</v>
      </c>
      <c r="Q34" s="478">
        <v>0.8</v>
      </c>
      <c r="R34" s="478">
        <v>0.74</v>
      </c>
      <c r="S34" s="478">
        <v>0.69</v>
      </c>
      <c r="T34" s="478">
        <v>0.64</v>
      </c>
      <c r="U34" s="478">
        <v>0.56499999999999995</v>
      </c>
      <c r="V34" s="478">
        <v>0.51</v>
      </c>
      <c r="W34" s="477">
        <v>0.48</v>
      </c>
      <c r="X34" s="478">
        <v>0.48</v>
      </c>
      <c r="Y34" s="478">
        <v>0.36</v>
      </c>
      <c r="Z34" s="613">
        <f t="shared" si="0"/>
        <v>15.975</v>
      </c>
      <c r="AA34" s="1058">
        <f t="shared" si="1"/>
        <v>3.7037037037036979</v>
      </c>
      <c r="AB34" s="1058">
        <f t="shared" si="2"/>
        <v>3.8461538461538547</v>
      </c>
      <c r="AC34" s="1059">
        <f t="shared" si="3"/>
        <v>4.0000000000000036</v>
      </c>
      <c r="AD34" s="1059">
        <f t="shared" si="4"/>
        <v>4.1666666666666741</v>
      </c>
      <c r="AE34" s="1059">
        <f t="shared" si="5"/>
        <v>4.3478260869565188</v>
      </c>
      <c r="AF34" s="1059">
        <f t="shared" si="6"/>
        <v>13.58024691358024</v>
      </c>
      <c r="AG34" s="1059">
        <f t="shared" si="7"/>
        <v>12.500000000000021</v>
      </c>
      <c r="AH34" s="1059">
        <f t="shared" si="8"/>
        <v>0</v>
      </c>
      <c r="AI34" s="1059">
        <f t="shared" si="9"/>
        <v>0</v>
      </c>
      <c r="AJ34" s="1059">
        <f t="shared" si="10"/>
        <v>-7.6923076923076987</v>
      </c>
      <c r="AK34" s="1059">
        <f t="shared" si="11"/>
        <v>-7.1428571428571397</v>
      </c>
      <c r="AL34" s="1059">
        <f t="shared" si="12"/>
        <v>4.9999999999999822</v>
      </c>
      <c r="AM34" s="1059">
        <f t="shared" si="13"/>
        <v>8.1081081081081141</v>
      </c>
      <c r="AN34" s="1059">
        <f t="shared" si="14"/>
        <v>7.2463768115942129</v>
      </c>
      <c r="AO34" s="1059">
        <f t="shared" si="15"/>
        <v>7.8125</v>
      </c>
      <c r="AP34" s="1059">
        <f t="shared" si="16"/>
        <v>13.27433628318586</v>
      </c>
      <c r="AQ34" s="1059">
        <f t="shared" si="17"/>
        <v>10.784313725490179</v>
      </c>
      <c r="AR34" s="1059">
        <f t="shared" si="18"/>
        <v>6.25</v>
      </c>
      <c r="AS34" s="1059">
        <f t="shared" si="19"/>
        <v>0</v>
      </c>
      <c r="AT34" s="1059">
        <f t="shared" si="20"/>
        <v>33.333333333333329</v>
      </c>
      <c r="AU34" s="1060">
        <f t="shared" si="21"/>
        <v>6.1559200321803926</v>
      </c>
      <c r="AV34" s="1061">
        <f t="shared" si="22"/>
        <v>8.6471860167073533</v>
      </c>
    </row>
    <row r="35" spans="1:48" ht="11.25" customHeight="1" x14ac:dyDescent="0.2">
      <c r="A35" s="501" t="s">
        <v>883</v>
      </c>
      <c r="B35" s="490" t="s">
        <v>884</v>
      </c>
      <c r="C35" s="610">
        <v>0.52</v>
      </c>
      <c r="D35" s="482">
        <v>0.4</v>
      </c>
      <c r="E35" s="503">
        <v>0.3</v>
      </c>
      <c r="F35" s="610">
        <v>0.2</v>
      </c>
      <c r="G35" s="610">
        <v>0.16</v>
      </c>
      <c r="H35" s="610">
        <v>0.12</v>
      </c>
      <c r="I35" s="610">
        <v>7.4999999999999997E-2</v>
      </c>
      <c r="J35" s="932"/>
      <c r="K35" s="485">
        <v>0</v>
      </c>
      <c r="L35" s="614">
        <v>0</v>
      </c>
      <c r="M35" s="932"/>
      <c r="N35" s="486">
        <v>0</v>
      </c>
      <c r="O35" s="612">
        <v>0</v>
      </c>
      <c r="P35" s="612">
        <v>0</v>
      </c>
      <c r="Q35" s="612">
        <v>0</v>
      </c>
      <c r="R35" s="612">
        <v>0</v>
      </c>
      <c r="S35" s="612">
        <v>0</v>
      </c>
      <c r="T35" s="612">
        <v>0</v>
      </c>
      <c r="U35" s="612">
        <v>0</v>
      </c>
      <c r="V35" s="612">
        <v>0</v>
      </c>
      <c r="W35" s="612">
        <v>0</v>
      </c>
      <c r="X35" s="612">
        <v>0</v>
      </c>
      <c r="Y35" s="612">
        <v>0</v>
      </c>
      <c r="Z35" s="613">
        <f t="shared" si="0"/>
        <v>1.7749999999999997</v>
      </c>
      <c r="AA35" s="1058">
        <f t="shared" si="1"/>
        <v>30.000000000000004</v>
      </c>
      <c r="AB35" s="1058">
        <f t="shared" si="2"/>
        <v>33.33333333333335</v>
      </c>
      <c r="AC35" s="1059">
        <f t="shared" si="3"/>
        <v>49.999999999999979</v>
      </c>
      <c r="AD35" s="1059">
        <f t="shared" si="4"/>
        <v>25</v>
      </c>
      <c r="AE35" s="1059">
        <f t="shared" si="5"/>
        <v>33.33333333333335</v>
      </c>
      <c r="AF35" s="1059">
        <f t="shared" si="6"/>
        <v>60.000000000000007</v>
      </c>
      <c r="AG35" s="1059" t="str">
        <f t="shared" si="7"/>
        <v>n/a</v>
      </c>
      <c r="AH35" s="1059" t="str">
        <f t="shared" si="8"/>
        <v>n/a</v>
      </c>
      <c r="AI35" s="1059" t="str">
        <f t="shared" si="9"/>
        <v>n/a</v>
      </c>
      <c r="AJ35" s="1059" t="str">
        <f t="shared" si="10"/>
        <v>n/a</v>
      </c>
      <c r="AK35" s="1059" t="str">
        <f t="shared" si="11"/>
        <v>n/a</v>
      </c>
      <c r="AL35" s="1059" t="str">
        <f t="shared" si="12"/>
        <v>n/a</v>
      </c>
      <c r="AM35" s="1059" t="str">
        <f t="shared" si="13"/>
        <v>n/a</v>
      </c>
      <c r="AN35" s="1059" t="str">
        <f t="shared" si="14"/>
        <v>n/a</v>
      </c>
      <c r="AO35" s="1059" t="str">
        <f t="shared" si="15"/>
        <v>n/a</v>
      </c>
      <c r="AP35" s="1059" t="str">
        <f t="shared" si="16"/>
        <v>n/a</v>
      </c>
      <c r="AQ35" s="1059" t="str">
        <f t="shared" si="17"/>
        <v>n/a</v>
      </c>
      <c r="AR35" s="1059" t="str">
        <f t="shared" si="18"/>
        <v>n/a</v>
      </c>
      <c r="AS35" s="1059" t="str">
        <f t="shared" si="19"/>
        <v>n/a</v>
      </c>
      <c r="AT35" s="1059" t="str">
        <f t="shared" si="20"/>
        <v>n/a</v>
      </c>
      <c r="AU35" s="1060">
        <f t="shared" si="21"/>
        <v>38.611111111111114</v>
      </c>
      <c r="AV35" s="1061">
        <f t="shared" si="22"/>
        <v>13.43365039603766</v>
      </c>
    </row>
    <row r="36" spans="1:48" ht="11.25" customHeight="1" x14ac:dyDescent="0.2">
      <c r="A36" s="483" t="s">
        <v>402</v>
      </c>
      <c r="B36" s="861" t="s">
        <v>403</v>
      </c>
      <c r="C36" s="610">
        <v>1.4375</v>
      </c>
      <c r="D36" s="482">
        <v>1.325</v>
      </c>
      <c r="E36" s="482">
        <v>1.2649999999999999</v>
      </c>
      <c r="F36" s="610">
        <v>1.2050000000000001</v>
      </c>
      <c r="G36" s="610">
        <v>1.145</v>
      </c>
      <c r="H36" s="610">
        <v>1.0649999999999999</v>
      </c>
      <c r="I36" s="610">
        <v>0.96</v>
      </c>
      <c r="J36" s="932"/>
      <c r="K36" s="610">
        <v>0.77500000000000002</v>
      </c>
      <c r="L36" s="481">
        <v>0.63500000000000001</v>
      </c>
      <c r="M36" s="932"/>
      <c r="N36" s="615">
        <v>0.56000000000000005</v>
      </c>
      <c r="O36" s="616">
        <v>0.5</v>
      </c>
      <c r="P36" s="616">
        <v>0.48</v>
      </c>
      <c r="Q36" s="616">
        <v>0.42</v>
      </c>
      <c r="R36" s="616">
        <v>0.34499999999999997</v>
      </c>
      <c r="S36" s="616">
        <v>0.31</v>
      </c>
      <c r="T36" s="616">
        <v>0.29249999999999998</v>
      </c>
      <c r="U36" s="616">
        <v>0.28249999999999997</v>
      </c>
      <c r="V36" s="616">
        <v>0.27</v>
      </c>
      <c r="W36" s="612">
        <v>0.26</v>
      </c>
      <c r="X36" s="616">
        <v>0.23</v>
      </c>
      <c r="Y36" s="612">
        <v>0.2</v>
      </c>
      <c r="Z36" s="613">
        <f t="shared" si="0"/>
        <v>13.962500000000002</v>
      </c>
      <c r="AA36" s="1058">
        <f t="shared" si="1"/>
        <v>8.4905660377358583</v>
      </c>
      <c r="AB36" s="1058">
        <f t="shared" si="2"/>
        <v>4.743083003952564</v>
      </c>
      <c r="AC36" s="1059">
        <f t="shared" si="3"/>
        <v>4.9792531120331773</v>
      </c>
      <c r="AD36" s="1059">
        <f t="shared" si="4"/>
        <v>5.2401746724890952</v>
      </c>
      <c r="AE36" s="1059">
        <f t="shared" si="5"/>
        <v>7.5117370892018753</v>
      </c>
      <c r="AF36" s="1059">
        <f t="shared" si="6"/>
        <v>10.9375</v>
      </c>
      <c r="AG36" s="1059">
        <f t="shared" si="7"/>
        <v>23.870967741935466</v>
      </c>
      <c r="AH36" s="1059">
        <f t="shared" si="8"/>
        <v>22.047244094488192</v>
      </c>
      <c r="AI36" s="1059">
        <f t="shared" si="9"/>
        <v>13.392857142857139</v>
      </c>
      <c r="AJ36" s="1059">
        <f t="shared" si="10"/>
        <v>12.000000000000011</v>
      </c>
      <c r="AK36" s="1059">
        <f t="shared" si="11"/>
        <v>4.1666666666666741</v>
      </c>
      <c r="AL36" s="1059">
        <f t="shared" si="12"/>
        <v>14.285714285714279</v>
      </c>
      <c r="AM36" s="1059">
        <f t="shared" si="13"/>
        <v>21.739130434782616</v>
      </c>
      <c r="AN36" s="1059">
        <f t="shared" si="14"/>
        <v>11.290322580645151</v>
      </c>
      <c r="AO36" s="1059">
        <f t="shared" si="15"/>
        <v>5.9829059829059839</v>
      </c>
      <c r="AP36" s="1059">
        <f t="shared" si="16"/>
        <v>3.539823008849563</v>
      </c>
      <c r="AQ36" s="1059">
        <f t="shared" si="17"/>
        <v>4.6296296296296058</v>
      </c>
      <c r="AR36" s="1059">
        <f t="shared" si="18"/>
        <v>3.8461538461538547</v>
      </c>
      <c r="AS36" s="1059">
        <f t="shared" si="19"/>
        <v>13.043478260869556</v>
      </c>
      <c r="AT36" s="1059">
        <f t="shared" si="20"/>
        <v>14.999999999999991</v>
      </c>
      <c r="AU36" s="1060">
        <f t="shared" si="21"/>
        <v>10.536860379545535</v>
      </c>
      <c r="AV36" s="1061">
        <f t="shared" si="22"/>
        <v>6.4189125521917108</v>
      </c>
    </row>
    <row r="37" spans="1:48" ht="11.25" customHeight="1" x14ac:dyDescent="0.2">
      <c r="A37" s="483" t="s">
        <v>891</v>
      </c>
      <c r="B37" s="861" t="s">
        <v>892</v>
      </c>
      <c r="C37" s="610">
        <v>2.35</v>
      </c>
      <c r="D37" s="482">
        <v>2.2400000000000002</v>
      </c>
      <c r="E37" s="482">
        <v>2.14</v>
      </c>
      <c r="F37" s="610">
        <v>2.08</v>
      </c>
      <c r="G37" s="610">
        <v>2.02</v>
      </c>
      <c r="H37" s="610">
        <v>1.96</v>
      </c>
      <c r="I37" s="610">
        <v>1.9</v>
      </c>
      <c r="J37" s="932"/>
      <c r="K37" s="610">
        <v>1.84</v>
      </c>
      <c r="L37" s="481">
        <v>1.78</v>
      </c>
      <c r="M37" s="932"/>
      <c r="N37" s="486">
        <v>1.76</v>
      </c>
      <c r="O37" s="616">
        <v>1.76</v>
      </c>
      <c r="P37" s="616">
        <v>1.72</v>
      </c>
      <c r="Q37" s="616">
        <v>1.64</v>
      </c>
      <c r="R37" s="616">
        <v>1.45</v>
      </c>
      <c r="S37" s="616">
        <v>1.2450000000000001</v>
      </c>
      <c r="T37" s="616">
        <v>1.149</v>
      </c>
      <c r="U37" s="616">
        <v>1.1319999999999999</v>
      </c>
      <c r="V37" s="616">
        <v>1.1000000000000001</v>
      </c>
      <c r="W37" s="612">
        <v>1.0720000000000001</v>
      </c>
      <c r="X37" s="616">
        <v>1.0720000000000001</v>
      </c>
      <c r="Y37" s="616">
        <v>1.0590000000000002</v>
      </c>
      <c r="Z37" s="613">
        <f t="shared" si="0"/>
        <v>34.469000000000008</v>
      </c>
      <c r="AA37" s="1058">
        <f t="shared" si="1"/>
        <v>4.9107142857142794</v>
      </c>
      <c r="AB37" s="1058">
        <f t="shared" si="2"/>
        <v>4.6728971962616939</v>
      </c>
      <c r="AC37" s="1059">
        <f t="shared" si="3"/>
        <v>2.8846153846153966</v>
      </c>
      <c r="AD37" s="1059">
        <f t="shared" si="4"/>
        <v>2.9702970297029729</v>
      </c>
      <c r="AE37" s="1059">
        <f t="shared" si="5"/>
        <v>3.0612244897959107</v>
      </c>
      <c r="AF37" s="1059">
        <f t="shared" si="6"/>
        <v>3.1578947368421151</v>
      </c>
      <c r="AG37" s="1059">
        <f t="shared" si="7"/>
        <v>3.2608695652173836</v>
      </c>
      <c r="AH37" s="1059">
        <f t="shared" si="8"/>
        <v>3.3707865168539408</v>
      </c>
      <c r="AI37" s="1059">
        <f t="shared" si="9"/>
        <v>1.1363636363636465</v>
      </c>
      <c r="AJ37" s="1059">
        <f t="shared" si="10"/>
        <v>0</v>
      </c>
      <c r="AK37" s="1059">
        <f t="shared" si="11"/>
        <v>2.3255813953488413</v>
      </c>
      <c r="AL37" s="1059">
        <f t="shared" si="12"/>
        <v>4.8780487804878092</v>
      </c>
      <c r="AM37" s="1059">
        <f t="shared" si="13"/>
        <v>13.103448275862073</v>
      </c>
      <c r="AN37" s="1059">
        <f t="shared" si="14"/>
        <v>16.465863453815246</v>
      </c>
      <c r="AO37" s="1059">
        <f t="shared" si="15"/>
        <v>8.3550913838120078</v>
      </c>
      <c r="AP37" s="1059">
        <f t="shared" si="16"/>
        <v>1.5017667844523075</v>
      </c>
      <c r="AQ37" s="1059">
        <f t="shared" si="17"/>
        <v>2.9090909090908834</v>
      </c>
      <c r="AR37" s="1059">
        <f t="shared" si="18"/>
        <v>2.6119402985074647</v>
      </c>
      <c r="AS37" s="1059">
        <f t="shared" si="19"/>
        <v>0</v>
      </c>
      <c r="AT37" s="1059">
        <f t="shared" si="20"/>
        <v>1.227573182247399</v>
      </c>
      <c r="AU37" s="1060">
        <f t="shared" si="21"/>
        <v>4.140203365249568</v>
      </c>
      <c r="AV37" s="1061">
        <f t="shared" si="22"/>
        <v>4.1280988511313801</v>
      </c>
    </row>
    <row r="38" spans="1:48" ht="11.25" customHeight="1" x14ac:dyDescent="0.2">
      <c r="A38" s="568" t="s">
        <v>4414</v>
      </c>
      <c r="B38" s="861" t="s">
        <v>3974</v>
      </c>
      <c r="C38" s="610">
        <v>0.48</v>
      </c>
      <c r="D38" s="482">
        <v>0.44</v>
      </c>
      <c r="E38" s="482">
        <v>0.4</v>
      </c>
      <c r="F38" s="610">
        <v>0.36</v>
      </c>
      <c r="G38" s="610">
        <v>0.32</v>
      </c>
      <c r="H38" s="485">
        <v>0.28000000000000003</v>
      </c>
      <c r="I38" s="610">
        <v>0.28000000000000003</v>
      </c>
      <c r="J38" s="932"/>
      <c r="K38" s="485">
        <v>0.24</v>
      </c>
      <c r="L38" s="614">
        <v>0.24</v>
      </c>
      <c r="M38" s="932"/>
      <c r="N38" s="486">
        <v>0.24</v>
      </c>
      <c r="O38" s="612">
        <v>0.24</v>
      </c>
      <c r="P38" s="612">
        <v>0.24</v>
      </c>
      <c r="Q38" s="522">
        <v>0.24</v>
      </c>
      <c r="R38" s="522">
        <v>0.24</v>
      </c>
      <c r="S38" s="522">
        <v>0.24</v>
      </c>
      <c r="T38" s="522">
        <v>0.24</v>
      </c>
      <c r="U38" s="522">
        <v>0.24</v>
      </c>
      <c r="V38" s="612">
        <v>0.24</v>
      </c>
      <c r="W38" s="522">
        <v>0.24</v>
      </c>
      <c r="X38" s="612">
        <v>0.24</v>
      </c>
      <c r="Y38" s="616">
        <v>0.34</v>
      </c>
      <c r="Z38" s="613">
        <f t="shared" si="0"/>
        <v>6.0200000000000022</v>
      </c>
      <c r="AA38" s="1058">
        <f t="shared" si="1"/>
        <v>9.0909090909090828</v>
      </c>
      <c r="AB38" s="1058">
        <f t="shared" si="2"/>
        <v>9.9999999999999858</v>
      </c>
      <c r="AC38" s="1059">
        <f t="shared" si="3"/>
        <v>11.111111111111116</v>
      </c>
      <c r="AD38" s="1059">
        <f t="shared" si="4"/>
        <v>12.5</v>
      </c>
      <c r="AE38" s="1059">
        <f t="shared" si="5"/>
        <v>14.285714285714279</v>
      </c>
      <c r="AF38" s="1059">
        <f t="shared" si="6"/>
        <v>0</v>
      </c>
      <c r="AG38" s="1059">
        <f t="shared" si="7"/>
        <v>16.666666666666675</v>
      </c>
      <c r="AH38" s="1059">
        <f t="shared" si="8"/>
        <v>0</v>
      </c>
      <c r="AI38" s="1059">
        <f t="shared" si="9"/>
        <v>0</v>
      </c>
      <c r="AJ38" s="1059">
        <f t="shared" si="10"/>
        <v>0</v>
      </c>
      <c r="AK38" s="1059">
        <f t="shared" si="11"/>
        <v>0</v>
      </c>
      <c r="AL38" s="1059">
        <f t="shared" si="12"/>
        <v>0</v>
      </c>
      <c r="AM38" s="1059">
        <f t="shared" si="13"/>
        <v>0</v>
      </c>
      <c r="AN38" s="1059">
        <f t="shared" si="14"/>
        <v>0</v>
      </c>
      <c r="AO38" s="1059">
        <f t="shared" si="15"/>
        <v>0</v>
      </c>
      <c r="AP38" s="1059">
        <f t="shared" si="16"/>
        <v>0</v>
      </c>
      <c r="AQ38" s="1059">
        <f t="shared" si="17"/>
        <v>0</v>
      </c>
      <c r="AR38" s="1059">
        <f t="shared" si="18"/>
        <v>0</v>
      </c>
      <c r="AS38" s="1059">
        <f t="shared" si="19"/>
        <v>0</v>
      </c>
      <c r="AT38" s="1059">
        <f t="shared" si="20"/>
        <v>-29.411764705882359</v>
      </c>
      <c r="AU38" s="1060">
        <f t="shared" si="21"/>
        <v>2.2121318224259392</v>
      </c>
      <c r="AV38" s="1061">
        <f t="shared" si="22"/>
        <v>9.4906940231273165</v>
      </c>
    </row>
    <row r="39" spans="1:48" ht="11.25" customHeight="1" x14ac:dyDescent="0.2">
      <c r="A39" s="501" t="s">
        <v>893</v>
      </c>
      <c r="B39" s="490" t="s">
        <v>894</v>
      </c>
      <c r="C39" s="610">
        <v>1.96</v>
      </c>
      <c r="D39" s="482">
        <v>1.75</v>
      </c>
      <c r="E39" s="482">
        <v>1.44</v>
      </c>
      <c r="F39" s="496">
        <v>1.29</v>
      </c>
      <c r="G39" s="496">
        <v>1.18</v>
      </c>
      <c r="H39" s="496">
        <v>1.1200000000000001</v>
      </c>
      <c r="I39" s="496">
        <v>1</v>
      </c>
      <c r="J39" s="1014"/>
      <c r="K39" s="496">
        <v>0.88</v>
      </c>
      <c r="L39" s="492">
        <v>0.84</v>
      </c>
      <c r="M39" s="1014"/>
      <c r="N39" s="511">
        <v>0.8</v>
      </c>
      <c r="O39" s="499">
        <v>0.8</v>
      </c>
      <c r="P39" s="498">
        <v>1.64</v>
      </c>
      <c r="Q39" s="498">
        <v>1.52</v>
      </c>
      <c r="R39" s="498">
        <v>1.4</v>
      </c>
      <c r="S39" s="498">
        <v>1.28</v>
      </c>
      <c r="T39" s="498">
        <v>1.1200000000000001</v>
      </c>
      <c r="U39" s="498">
        <v>0.92</v>
      </c>
      <c r="V39" s="498">
        <v>0.84</v>
      </c>
      <c r="W39" s="498">
        <v>0.76</v>
      </c>
      <c r="X39" s="498">
        <v>0.68</v>
      </c>
      <c r="Y39" s="498">
        <v>0.6</v>
      </c>
      <c r="Z39" s="613">
        <f t="shared" si="0"/>
        <v>23.820000000000007</v>
      </c>
      <c r="AA39" s="1058">
        <f t="shared" ref="AA39:AA70" si="23">IF(ISERROR((C39/D39-1)*100),"n/a",(C39/D39-1)*100)</f>
        <v>11.999999999999989</v>
      </c>
      <c r="AB39" s="1058">
        <f t="shared" ref="AB39:AB70" si="24">IF(ISERROR((D39/E39-1)*100),"n/a",(D39/E39-1)*100)</f>
        <v>21.527777777777789</v>
      </c>
      <c r="AC39" s="1059">
        <f t="shared" ref="AC39:AC70" si="25">IF(ISERROR((E39/F39-1)*100),"n/a",(E39/F39-1)*100)</f>
        <v>11.627906976744185</v>
      </c>
      <c r="AD39" s="1059">
        <f t="shared" ref="AD39:AD70" si="26">IF(ISERROR((F39/G39-1)*100),"n/a",(F39/G39-1)*100)</f>
        <v>9.3220338983051043</v>
      </c>
      <c r="AE39" s="1059">
        <f t="shared" ref="AE39:AE70" si="27">IF(ISERROR((G39/H39-1)*100),"n/a",(G39/H39-1)*100)</f>
        <v>5.3571428571428381</v>
      </c>
      <c r="AF39" s="1059">
        <f t="shared" ref="AF39:AF70" si="28">IF(ISERROR((H39/I39-1)*100),"n/a",(H39/I39-1)*100)</f>
        <v>12.000000000000011</v>
      </c>
      <c r="AG39" s="1059">
        <f t="shared" ref="AG39:AG70" si="29">IF(ISERROR((I39/K39-1)*100),"n/a",(I39/K39-1)*100)</f>
        <v>13.636363636363647</v>
      </c>
      <c r="AH39" s="1059">
        <f t="shared" ref="AH39:AH70" si="30">IF(ISERROR((K39/L39-1)*100),"n/a",(K39/L39-1)*100)</f>
        <v>4.7619047619047672</v>
      </c>
      <c r="AI39" s="1059">
        <f t="shared" ref="AI39:AI70" si="31">IF(ISERROR((L39/N39-1)*100),"n/a",(L39/N39-1)*100)</f>
        <v>4.9999999999999822</v>
      </c>
      <c r="AJ39" s="1059">
        <f t="shared" ref="AJ39:AJ70" si="32">IF(ISERROR((N39/O39-1)*100),"n/a",(N39/O39-1)*100)</f>
        <v>0</v>
      </c>
      <c r="AK39" s="1059">
        <f t="shared" ref="AK39:AK70" si="33">IF(ISERROR((O39/P39-1)*100),"n/a",(O39/P39-1)*100)</f>
        <v>-51.219512195121951</v>
      </c>
      <c r="AL39" s="1059">
        <f t="shared" ref="AL39:AL70" si="34">IF(ISERROR((P39/Q39-1)*100),"n/a",(P39/Q39-1)*100)</f>
        <v>7.8947368421052655</v>
      </c>
      <c r="AM39" s="1059">
        <f t="shared" ref="AM39:AM70" si="35">IF(ISERROR((Q39/R39-1)*100),"n/a",(Q39/R39-1)*100)</f>
        <v>8.5714285714285854</v>
      </c>
      <c r="AN39" s="1059">
        <f t="shared" ref="AN39:AN70" si="36">IF(ISERROR((R39/S39-1)*100),"n/a",(R39/S39-1)*100)</f>
        <v>9.375</v>
      </c>
      <c r="AO39" s="1059">
        <f t="shared" ref="AO39:AO70" si="37">IF(ISERROR((S39/T39-1)*100),"n/a",(S39/T39-1)*100)</f>
        <v>14.285714285714279</v>
      </c>
      <c r="AP39" s="1059">
        <f t="shared" ref="AP39:AP70" si="38">IF(ISERROR((T39/U39-1)*100),"n/a",(T39/U39-1)*100)</f>
        <v>21.739130434782616</v>
      </c>
      <c r="AQ39" s="1059">
        <f t="shared" ref="AQ39:AQ70" si="39">IF(ISERROR((U39/V39-1)*100),"n/a",(U39/V39-1)*100)</f>
        <v>9.5238095238095344</v>
      </c>
      <c r="AR39" s="1059">
        <f t="shared" ref="AR39:AR70" si="40">IF(ISERROR((V39/W39-1)*100),"n/a",(V39/W39-1)*100)</f>
        <v>10.526315789473673</v>
      </c>
      <c r="AS39" s="1059">
        <f t="shared" ref="AS39:AS70" si="41">IF(ISERROR((W39/X39-1)*100),"n/a",(W39/X39-1)*100)</f>
        <v>11.764705882352944</v>
      </c>
      <c r="AT39" s="1059">
        <f t="shared" ref="AT39:AT70" si="42">IF(ISERROR((X39/Y39-1)*100),"n/a",(X39/Y39-1)*100)</f>
        <v>13.333333333333353</v>
      </c>
      <c r="AU39" s="1060">
        <f t="shared" si="21"/>
        <v>7.55138961880583</v>
      </c>
      <c r="AV39" s="1061">
        <f t="shared" si="22"/>
        <v>14.755727291264479</v>
      </c>
    </row>
    <row r="40" spans="1:48" ht="11.25" customHeight="1" x14ac:dyDescent="0.2">
      <c r="A40" s="483" t="s">
        <v>3791</v>
      </c>
      <c r="B40" s="861" t="s">
        <v>3792</v>
      </c>
      <c r="C40" s="610">
        <v>1.08</v>
      </c>
      <c r="D40" s="482">
        <v>0.84</v>
      </c>
      <c r="E40" s="482">
        <v>0.64</v>
      </c>
      <c r="F40" s="610">
        <v>0.48</v>
      </c>
      <c r="G40" s="610">
        <v>0.4</v>
      </c>
      <c r="H40" s="610">
        <v>0.32</v>
      </c>
      <c r="I40" s="521">
        <v>0</v>
      </c>
      <c r="J40" s="932"/>
      <c r="K40" s="485">
        <v>0</v>
      </c>
      <c r="L40" s="614">
        <v>0</v>
      </c>
      <c r="M40" s="932"/>
      <c r="N40" s="486">
        <v>0</v>
      </c>
      <c r="O40" s="612">
        <v>0</v>
      </c>
      <c r="P40" s="612">
        <v>0</v>
      </c>
      <c r="Q40" s="612">
        <v>0</v>
      </c>
      <c r="R40" s="612">
        <v>0</v>
      </c>
      <c r="S40" s="612">
        <v>0</v>
      </c>
      <c r="T40" s="612">
        <v>0</v>
      </c>
      <c r="U40" s="612">
        <v>0</v>
      </c>
      <c r="V40" s="612">
        <v>0</v>
      </c>
      <c r="W40" s="612">
        <v>0</v>
      </c>
      <c r="X40" s="612">
        <v>0</v>
      </c>
      <c r="Y40" s="612">
        <v>0</v>
      </c>
      <c r="Z40" s="613">
        <f t="shared" si="0"/>
        <v>3.76</v>
      </c>
      <c r="AA40" s="1058">
        <f t="shared" si="23"/>
        <v>28.57142857142858</v>
      </c>
      <c r="AB40" s="1058">
        <f t="shared" si="24"/>
        <v>31.25</v>
      </c>
      <c r="AC40" s="1059">
        <f t="shared" si="25"/>
        <v>33.33333333333335</v>
      </c>
      <c r="AD40" s="1059">
        <f t="shared" si="26"/>
        <v>19.999999999999996</v>
      </c>
      <c r="AE40" s="1059">
        <f t="shared" si="27"/>
        <v>25</v>
      </c>
      <c r="AF40" s="1059" t="str">
        <f t="shared" si="28"/>
        <v>n/a</v>
      </c>
      <c r="AG40" s="1059" t="str">
        <f t="shared" si="29"/>
        <v>n/a</v>
      </c>
      <c r="AH40" s="1059" t="str">
        <f t="shared" si="30"/>
        <v>n/a</v>
      </c>
      <c r="AI40" s="1059" t="str">
        <f t="shared" si="31"/>
        <v>n/a</v>
      </c>
      <c r="AJ40" s="1059" t="str">
        <f t="shared" si="32"/>
        <v>n/a</v>
      </c>
      <c r="AK40" s="1059" t="str">
        <f t="shared" si="33"/>
        <v>n/a</v>
      </c>
      <c r="AL40" s="1059" t="str">
        <f t="shared" si="34"/>
        <v>n/a</v>
      </c>
      <c r="AM40" s="1059" t="str">
        <f t="shared" si="35"/>
        <v>n/a</v>
      </c>
      <c r="AN40" s="1059" t="str">
        <f t="shared" si="36"/>
        <v>n/a</v>
      </c>
      <c r="AO40" s="1059" t="str">
        <f t="shared" si="37"/>
        <v>n/a</v>
      </c>
      <c r="AP40" s="1059" t="str">
        <f t="shared" si="38"/>
        <v>n/a</v>
      </c>
      <c r="AQ40" s="1059" t="str">
        <f t="shared" si="39"/>
        <v>n/a</v>
      </c>
      <c r="AR40" s="1059" t="str">
        <f t="shared" si="40"/>
        <v>n/a</v>
      </c>
      <c r="AS40" s="1059" t="str">
        <f t="shared" si="41"/>
        <v>n/a</v>
      </c>
      <c r="AT40" s="1059" t="str">
        <f t="shared" si="42"/>
        <v>n/a</v>
      </c>
      <c r="AU40" s="1060">
        <f t="shared" si="21"/>
        <v>27.630952380952387</v>
      </c>
      <c r="AV40" s="1061">
        <f t="shared" si="22"/>
        <v>5.28328719480273</v>
      </c>
    </row>
    <row r="41" spans="1:48" ht="11.25" customHeight="1" x14ac:dyDescent="0.2">
      <c r="A41" s="568" t="s">
        <v>4568</v>
      </c>
      <c r="B41" s="861" t="s">
        <v>4566</v>
      </c>
      <c r="C41" s="610">
        <v>0.68</v>
      </c>
      <c r="D41" s="482">
        <v>0.56000000000000005</v>
      </c>
      <c r="E41" s="482">
        <v>0.4</v>
      </c>
      <c r="F41" s="610">
        <v>0.16</v>
      </c>
      <c r="G41" s="521">
        <v>0</v>
      </c>
      <c r="H41" s="521">
        <v>0</v>
      </c>
      <c r="I41" s="521">
        <v>0</v>
      </c>
      <c r="J41" s="1081"/>
      <c r="K41" s="521">
        <v>0</v>
      </c>
      <c r="L41" s="524">
        <v>0</v>
      </c>
      <c r="M41" s="1081"/>
      <c r="N41" s="524">
        <v>0</v>
      </c>
      <c r="O41" s="567">
        <v>0</v>
      </c>
      <c r="P41" s="522">
        <v>0</v>
      </c>
      <c r="Q41" s="522">
        <v>0</v>
      </c>
      <c r="R41" s="522">
        <v>0</v>
      </c>
      <c r="S41" s="522">
        <v>0</v>
      </c>
      <c r="T41" s="522">
        <v>0</v>
      </c>
      <c r="U41" s="522">
        <v>0</v>
      </c>
      <c r="V41" s="522">
        <v>0</v>
      </c>
      <c r="W41" s="522">
        <v>0</v>
      </c>
      <c r="X41" s="522">
        <v>0</v>
      </c>
      <c r="Y41" s="522">
        <v>0</v>
      </c>
      <c r="Z41" s="613">
        <f t="shared" si="0"/>
        <v>1.8</v>
      </c>
      <c r="AA41" s="1058">
        <f t="shared" si="23"/>
        <v>21.42857142857142</v>
      </c>
      <c r="AB41" s="1058">
        <f t="shared" si="24"/>
        <v>40.000000000000014</v>
      </c>
      <c r="AC41" s="1059">
        <f t="shared" si="25"/>
        <v>150</v>
      </c>
      <c r="AD41" s="1059" t="str">
        <f t="shared" si="26"/>
        <v>n/a</v>
      </c>
      <c r="AE41" s="1059" t="str">
        <f t="shared" si="27"/>
        <v>n/a</v>
      </c>
      <c r="AF41" s="1059" t="str">
        <f t="shared" si="28"/>
        <v>n/a</v>
      </c>
      <c r="AG41" s="1059" t="str">
        <f t="shared" si="29"/>
        <v>n/a</v>
      </c>
      <c r="AH41" s="1059" t="str">
        <f t="shared" si="30"/>
        <v>n/a</v>
      </c>
      <c r="AI41" s="1059" t="str">
        <f t="shared" si="31"/>
        <v>n/a</v>
      </c>
      <c r="AJ41" s="1059" t="str">
        <f t="shared" si="32"/>
        <v>n/a</v>
      </c>
      <c r="AK41" s="1059" t="str">
        <f t="shared" si="33"/>
        <v>n/a</v>
      </c>
      <c r="AL41" s="1059" t="str">
        <f t="shared" si="34"/>
        <v>n/a</v>
      </c>
      <c r="AM41" s="1059" t="str">
        <f t="shared" si="35"/>
        <v>n/a</v>
      </c>
      <c r="AN41" s="1059" t="str">
        <f t="shared" si="36"/>
        <v>n/a</v>
      </c>
      <c r="AO41" s="1059" t="str">
        <f t="shared" si="37"/>
        <v>n/a</v>
      </c>
      <c r="AP41" s="1059" t="str">
        <f t="shared" si="38"/>
        <v>n/a</v>
      </c>
      <c r="AQ41" s="1059" t="str">
        <f t="shared" si="39"/>
        <v>n/a</v>
      </c>
      <c r="AR41" s="1059" t="str">
        <f t="shared" si="40"/>
        <v>n/a</v>
      </c>
      <c r="AS41" s="1059" t="str">
        <f t="shared" si="41"/>
        <v>n/a</v>
      </c>
      <c r="AT41" s="1059" t="str">
        <f t="shared" si="42"/>
        <v>n/a</v>
      </c>
      <c r="AU41" s="1060">
        <f t="shared" si="21"/>
        <v>70.476190476190482</v>
      </c>
      <c r="AV41" s="1061">
        <f t="shared" si="22"/>
        <v>69.492817619378997</v>
      </c>
    </row>
    <row r="42" spans="1:48" ht="11.25" customHeight="1" x14ac:dyDescent="0.2">
      <c r="A42" s="1079" t="s">
        <v>4633</v>
      </c>
      <c r="B42" s="490" t="s">
        <v>4632</v>
      </c>
      <c r="C42" s="610">
        <v>0.49</v>
      </c>
      <c r="D42" s="482">
        <v>0.41</v>
      </c>
      <c r="E42" s="493">
        <v>0.34</v>
      </c>
      <c r="F42" s="610">
        <v>0.28999999999999998</v>
      </c>
      <c r="G42" s="610">
        <v>0.12</v>
      </c>
      <c r="H42" s="532">
        <v>0</v>
      </c>
      <c r="I42" s="532">
        <v>0</v>
      </c>
      <c r="J42" s="932"/>
      <c r="K42" s="532">
        <v>0</v>
      </c>
      <c r="L42" s="486">
        <v>0</v>
      </c>
      <c r="M42" s="932"/>
      <c r="N42" s="486">
        <v>0</v>
      </c>
      <c r="O42" s="612">
        <v>0</v>
      </c>
      <c r="P42" s="612">
        <v>0</v>
      </c>
      <c r="Q42" s="612">
        <v>0</v>
      </c>
      <c r="R42" s="612">
        <v>0</v>
      </c>
      <c r="S42" s="612">
        <v>0</v>
      </c>
      <c r="T42" s="612">
        <v>0</v>
      </c>
      <c r="U42" s="612">
        <v>0</v>
      </c>
      <c r="V42" s="612">
        <v>0</v>
      </c>
      <c r="W42" s="612">
        <v>0</v>
      </c>
      <c r="X42" s="612">
        <v>0</v>
      </c>
      <c r="Y42" s="612">
        <v>0</v>
      </c>
      <c r="Z42" s="613">
        <f t="shared" si="0"/>
        <v>1.65</v>
      </c>
      <c r="AA42" s="1058">
        <f t="shared" si="23"/>
        <v>19.512195121951216</v>
      </c>
      <c r="AB42" s="1058">
        <f t="shared" si="24"/>
        <v>20.588235294117641</v>
      </c>
      <c r="AC42" s="1059">
        <f t="shared" si="25"/>
        <v>17.24137931034484</v>
      </c>
      <c r="AD42" s="1059">
        <f t="shared" si="26"/>
        <v>141.66666666666666</v>
      </c>
      <c r="AE42" s="1059" t="str">
        <f t="shared" si="27"/>
        <v>n/a</v>
      </c>
      <c r="AF42" s="1059" t="str">
        <f t="shared" si="28"/>
        <v>n/a</v>
      </c>
      <c r="AG42" s="1059" t="str">
        <f t="shared" si="29"/>
        <v>n/a</v>
      </c>
      <c r="AH42" s="1059" t="str">
        <f t="shared" si="30"/>
        <v>n/a</v>
      </c>
      <c r="AI42" s="1059" t="str">
        <f t="shared" si="31"/>
        <v>n/a</v>
      </c>
      <c r="AJ42" s="1059" t="str">
        <f t="shared" si="32"/>
        <v>n/a</v>
      </c>
      <c r="AK42" s="1059" t="str">
        <f t="shared" si="33"/>
        <v>n/a</v>
      </c>
      <c r="AL42" s="1059" t="str">
        <f t="shared" si="34"/>
        <v>n/a</v>
      </c>
      <c r="AM42" s="1059" t="str">
        <f t="shared" si="35"/>
        <v>n/a</v>
      </c>
      <c r="AN42" s="1059" t="str">
        <f t="shared" si="36"/>
        <v>n/a</v>
      </c>
      <c r="AO42" s="1059" t="str">
        <f t="shared" si="37"/>
        <v>n/a</v>
      </c>
      <c r="AP42" s="1059" t="str">
        <f t="shared" si="38"/>
        <v>n/a</v>
      </c>
      <c r="AQ42" s="1059" t="str">
        <f t="shared" si="39"/>
        <v>n/a</v>
      </c>
      <c r="AR42" s="1059" t="str">
        <f t="shared" si="40"/>
        <v>n/a</v>
      </c>
      <c r="AS42" s="1059" t="str">
        <f t="shared" si="41"/>
        <v>n/a</v>
      </c>
      <c r="AT42" s="1059" t="str">
        <f t="shared" si="42"/>
        <v>n/a</v>
      </c>
      <c r="AU42" s="1060">
        <f t="shared" si="21"/>
        <v>49.752119098270086</v>
      </c>
      <c r="AV42" s="1061">
        <f t="shared" si="22"/>
        <v>61.29224360090182</v>
      </c>
    </row>
    <row r="43" spans="1:48" ht="11.25" customHeight="1" x14ac:dyDescent="0.2">
      <c r="A43" s="483" t="s">
        <v>914</v>
      </c>
      <c r="B43" s="861" t="s">
        <v>915</v>
      </c>
      <c r="C43" s="610">
        <v>5.8</v>
      </c>
      <c r="D43" s="482">
        <v>5.28</v>
      </c>
      <c r="E43" s="615">
        <v>4.5999999999999996</v>
      </c>
      <c r="F43" s="610">
        <v>4</v>
      </c>
      <c r="G43" s="610">
        <v>3.16</v>
      </c>
      <c r="H43" s="610">
        <v>2.44</v>
      </c>
      <c r="I43" s="610">
        <v>1.88</v>
      </c>
      <c r="J43" s="932"/>
      <c r="K43" s="610">
        <v>1.44</v>
      </c>
      <c r="L43" s="481">
        <v>0.56000000000000005</v>
      </c>
      <c r="M43" s="932"/>
      <c r="N43" s="486">
        <v>0</v>
      </c>
      <c r="O43" s="612">
        <v>0</v>
      </c>
      <c r="P43" s="612">
        <v>0</v>
      </c>
      <c r="Q43" s="612">
        <v>0</v>
      </c>
      <c r="R43" s="612">
        <v>0</v>
      </c>
      <c r="S43" s="612">
        <v>0</v>
      </c>
      <c r="T43" s="612">
        <v>0</v>
      </c>
      <c r="U43" s="612">
        <v>0</v>
      </c>
      <c r="V43" s="612">
        <v>0</v>
      </c>
      <c r="W43" s="612">
        <v>0</v>
      </c>
      <c r="X43" s="612">
        <v>0</v>
      </c>
      <c r="Y43" s="612">
        <v>0</v>
      </c>
      <c r="Z43" s="613">
        <f t="shared" si="0"/>
        <v>29.16</v>
      </c>
      <c r="AA43" s="1058">
        <f t="shared" si="23"/>
        <v>9.8484848484848406</v>
      </c>
      <c r="AB43" s="1058">
        <f t="shared" si="24"/>
        <v>14.782608695652177</v>
      </c>
      <c r="AC43" s="1059">
        <f t="shared" si="25"/>
        <v>14.999999999999991</v>
      </c>
      <c r="AD43" s="1059">
        <f t="shared" si="26"/>
        <v>26.582278481012644</v>
      </c>
      <c r="AE43" s="1059">
        <f t="shared" si="27"/>
        <v>29.508196721311485</v>
      </c>
      <c r="AF43" s="1059">
        <f t="shared" si="28"/>
        <v>29.787234042553191</v>
      </c>
      <c r="AG43" s="1059">
        <f t="shared" si="29"/>
        <v>30.555555555555557</v>
      </c>
      <c r="AH43" s="1059">
        <f t="shared" si="30"/>
        <v>157.14285714285711</v>
      </c>
      <c r="AI43" s="1059" t="str">
        <f t="shared" si="31"/>
        <v>n/a</v>
      </c>
      <c r="AJ43" s="1059" t="str">
        <f t="shared" si="32"/>
        <v>n/a</v>
      </c>
      <c r="AK43" s="1059" t="str">
        <f t="shared" si="33"/>
        <v>n/a</v>
      </c>
      <c r="AL43" s="1059" t="str">
        <f t="shared" si="34"/>
        <v>n/a</v>
      </c>
      <c r="AM43" s="1059" t="str">
        <f t="shared" si="35"/>
        <v>n/a</v>
      </c>
      <c r="AN43" s="1059" t="str">
        <f t="shared" si="36"/>
        <v>n/a</v>
      </c>
      <c r="AO43" s="1059" t="str">
        <f t="shared" si="37"/>
        <v>n/a</v>
      </c>
      <c r="AP43" s="1059" t="str">
        <f t="shared" si="38"/>
        <v>n/a</v>
      </c>
      <c r="AQ43" s="1059" t="str">
        <f t="shared" si="39"/>
        <v>n/a</v>
      </c>
      <c r="AR43" s="1059" t="str">
        <f t="shared" si="40"/>
        <v>n/a</v>
      </c>
      <c r="AS43" s="1059" t="str">
        <f t="shared" si="41"/>
        <v>n/a</v>
      </c>
      <c r="AT43" s="1059" t="str">
        <f t="shared" si="42"/>
        <v>n/a</v>
      </c>
      <c r="AU43" s="1060">
        <f t="shared" si="21"/>
        <v>39.150901935928374</v>
      </c>
      <c r="AV43" s="1061">
        <f t="shared" si="22"/>
        <v>48.359255630137312</v>
      </c>
    </row>
    <row r="44" spans="1:48" ht="11.25" customHeight="1" x14ac:dyDescent="0.2">
      <c r="A44" s="834" t="s">
        <v>4550</v>
      </c>
      <c r="B44" s="861" t="s">
        <v>4517</v>
      </c>
      <c r="C44" s="482">
        <v>1.04</v>
      </c>
      <c r="D44" s="482">
        <v>1</v>
      </c>
      <c r="E44" s="615">
        <v>0.97</v>
      </c>
      <c r="F44" s="482">
        <v>0.96</v>
      </c>
      <c r="G44" s="482">
        <v>0.92999999999999994</v>
      </c>
      <c r="H44" s="505">
        <v>0.92</v>
      </c>
      <c r="I44" s="505">
        <v>0.92</v>
      </c>
      <c r="J44" s="505"/>
      <c r="K44" s="505">
        <v>0.92</v>
      </c>
      <c r="L44" s="502">
        <v>0.92</v>
      </c>
      <c r="M44" s="505"/>
      <c r="N44" s="502">
        <v>0.92</v>
      </c>
      <c r="O44" s="1035">
        <v>0.92</v>
      </c>
      <c r="P44" s="998">
        <v>0.92</v>
      </c>
      <c r="Q44" s="998">
        <v>0.91</v>
      </c>
      <c r="R44" s="998">
        <v>0.87</v>
      </c>
      <c r="S44" s="998">
        <v>0.83000000000000007</v>
      </c>
      <c r="T44" s="998">
        <v>0.79</v>
      </c>
      <c r="U44" s="998">
        <v>0.75</v>
      </c>
      <c r="V44" s="998">
        <v>0.71000000000000008</v>
      </c>
      <c r="W44" s="998">
        <v>0.66</v>
      </c>
      <c r="X44" s="1035">
        <v>0.58499999999999996</v>
      </c>
      <c r="Y44" s="998">
        <v>0.78</v>
      </c>
      <c r="Z44" s="613">
        <f t="shared" si="0"/>
        <v>18.225000000000001</v>
      </c>
      <c r="AA44" s="1058">
        <f t="shared" si="23"/>
        <v>4.0000000000000036</v>
      </c>
      <c r="AB44" s="1058">
        <f t="shared" si="24"/>
        <v>3.0927835051546504</v>
      </c>
      <c r="AC44" s="1059">
        <f t="shared" si="25"/>
        <v>1.0416666666666741</v>
      </c>
      <c r="AD44" s="1059">
        <f t="shared" si="26"/>
        <v>3.2258064516129004</v>
      </c>
      <c r="AE44" s="1059">
        <f t="shared" si="27"/>
        <v>1.0869565217391131</v>
      </c>
      <c r="AF44" s="1059">
        <f t="shared" si="28"/>
        <v>0</v>
      </c>
      <c r="AG44" s="1059">
        <f t="shared" si="29"/>
        <v>0</v>
      </c>
      <c r="AH44" s="1059">
        <f t="shared" si="30"/>
        <v>0</v>
      </c>
      <c r="AI44" s="1059">
        <f t="shared" si="31"/>
        <v>0</v>
      </c>
      <c r="AJ44" s="1059">
        <f t="shared" si="32"/>
        <v>0</v>
      </c>
      <c r="AK44" s="1059">
        <f t="shared" si="33"/>
        <v>0</v>
      </c>
      <c r="AL44" s="1059">
        <f t="shared" si="34"/>
        <v>1.098901098901095</v>
      </c>
      <c r="AM44" s="1059">
        <f t="shared" si="35"/>
        <v>4.5977011494252817</v>
      </c>
      <c r="AN44" s="1059">
        <f t="shared" si="36"/>
        <v>4.8192771084337283</v>
      </c>
      <c r="AO44" s="1059">
        <f t="shared" si="37"/>
        <v>5.0632911392405111</v>
      </c>
      <c r="AP44" s="1059">
        <f t="shared" si="38"/>
        <v>5.3333333333333455</v>
      </c>
      <c r="AQ44" s="1059">
        <f t="shared" si="39"/>
        <v>5.6338028169014009</v>
      </c>
      <c r="AR44" s="1059">
        <f t="shared" si="40"/>
        <v>7.5757575757575912</v>
      </c>
      <c r="AS44" s="1059">
        <f t="shared" si="41"/>
        <v>12.820512820512842</v>
      </c>
      <c r="AT44" s="1059">
        <f t="shared" si="42"/>
        <v>-25.000000000000011</v>
      </c>
      <c r="AU44" s="1060">
        <f t="shared" si="21"/>
        <v>1.7194895093839562</v>
      </c>
      <c r="AV44" s="1061">
        <f t="shared" si="22"/>
        <v>7.0980183167925253</v>
      </c>
    </row>
    <row r="45" spans="1:48" ht="11.25" customHeight="1" x14ac:dyDescent="0.2">
      <c r="A45" s="466" t="s">
        <v>415</v>
      </c>
      <c r="B45" s="846" t="s">
        <v>416</v>
      </c>
      <c r="C45" s="610">
        <v>3.81</v>
      </c>
      <c r="D45" s="482">
        <v>3.53</v>
      </c>
      <c r="E45" s="476">
        <v>3.2399999999999998</v>
      </c>
      <c r="F45" s="610">
        <v>2.92</v>
      </c>
      <c r="G45" s="610">
        <v>2.59</v>
      </c>
      <c r="H45" s="610">
        <v>2.2599999999999998</v>
      </c>
      <c r="I45" s="610">
        <v>2.0099999999999998</v>
      </c>
      <c r="J45" s="932"/>
      <c r="K45" s="610">
        <v>1.43</v>
      </c>
      <c r="L45" s="481">
        <v>0.87</v>
      </c>
      <c r="M45" s="932"/>
      <c r="N45" s="615">
        <v>0.71</v>
      </c>
      <c r="O45" s="612">
        <v>0.68</v>
      </c>
      <c r="P45" s="616">
        <v>0.66</v>
      </c>
      <c r="Q45" s="616">
        <v>0.56000000000000005</v>
      </c>
      <c r="R45" s="612">
        <v>0.44</v>
      </c>
      <c r="S45" s="616">
        <v>0.11</v>
      </c>
      <c r="T45" s="612">
        <v>0</v>
      </c>
      <c r="U45" s="612">
        <v>0</v>
      </c>
      <c r="V45" s="612">
        <v>0</v>
      </c>
      <c r="W45" s="612">
        <v>0</v>
      </c>
      <c r="X45" s="612">
        <v>0</v>
      </c>
      <c r="Y45" s="612">
        <v>0</v>
      </c>
      <c r="Z45" s="613">
        <f t="shared" si="0"/>
        <v>25.82</v>
      </c>
      <c r="AA45" s="1058">
        <f t="shared" si="23"/>
        <v>7.932011331444766</v>
      </c>
      <c r="AB45" s="1058">
        <f t="shared" si="24"/>
        <v>8.9506172839506135</v>
      </c>
      <c r="AC45" s="1059">
        <f t="shared" si="25"/>
        <v>10.95890410958904</v>
      </c>
      <c r="AD45" s="1059">
        <f t="shared" si="26"/>
        <v>12.741312741312738</v>
      </c>
      <c r="AE45" s="1059">
        <f t="shared" si="27"/>
        <v>14.601769911504437</v>
      </c>
      <c r="AF45" s="1059">
        <f t="shared" si="28"/>
        <v>12.437810945273631</v>
      </c>
      <c r="AG45" s="1059">
        <f t="shared" si="29"/>
        <v>40.559440559440539</v>
      </c>
      <c r="AH45" s="1059">
        <f t="shared" si="30"/>
        <v>64.367816091954012</v>
      </c>
      <c r="AI45" s="1059">
        <f t="shared" si="31"/>
        <v>22.535211267605646</v>
      </c>
      <c r="AJ45" s="1059">
        <f t="shared" si="32"/>
        <v>4.4117647058823373</v>
      </c>
      <c r="AK45" s="1059">
        <f t="shared" si="33"/>
        <v>3.0303030303030276</v>
      </c>
      <c r="AL45" s="1059">
        <f t="shared" si="34"/>
        <v>17.857142857142861</v>
      </c>
      <c r="AM45" s="1059">
        <f t="shared" si="35"/>
        <v>27.272727272727295</v>
      </c>
      <c r="AN45" s="1059">
        <f t="shared" si="36"/>
        <v>300</v>
      </c>
      <c r="AO45" s="1059" t="str">
        <f t="shared" si="37"/>
        <v>n/a</v>
      </c>
      <c r="AP45" s="1059" t="str">
        <f t="shared" si="38"/>
        <v>n/a</v>
      </c>
      <c r="AQ45" s="1059" t="str">
        <f t="shared" si="39"/>
        <v>n/a</v>
      </c>
      <c r="AR45" s="1059" t="str">
        <f t="shared" si="40"/>
        <v>n/a</v>
      </c>
      <c r="AS45" s="1059" t="str">
        <f t="shared" si="41"/>
        <v>n/a</v>
      </c>
      <c r="AT45" s="1059" t="str">
        <f t="shared" si="42"/>
        <v>n/a</v>
      </c>
      <c r="AU45" s="1060">
        <f t="shared" si="21"/>
        <v>39.118345150580772</v>
      </c>
      <c r="AV45" s="1061">
        <f t="shared" si="22"/>
        <v>76.840191881175812</v>
      </c>
    </row>
    <row r="46" spans="1:48" ht="11.25" customHeight="1" x14ac:dyDescent="0.2">
      <c r="A46" s="863" t="s">
        <v>910</v>
      </c>
      <c r="B46" s="861" t="s">
        <v>911</v>
      </c>
      <c r="C46" s="610">
        <v>1</v>
      </c>
      <c r="D46" s="482">
        <v>0.88</v>
      </c>
      <c r="E46" s="613">
        <v>0.8</v>
      </c>
      <c r="F46" s="610">
        <v>0.72</v>
      </c>
      <c r="G46" s="610">
        <v>0.6</v>
      </c>
      <c r="H46" s="610">
        <v>0.48</v>
      </c>
      <c r="I46" s="610">
        <v>0.32</v>
      </c>
      <c r="J46" s="932"/>
      <c r="K46" s="485">
        <v>0</v>
      </c>
      <c r="L46" s="614">
        <v>0</v>
      </c>
      <c r="M46" s="932"/>
      <c r="N46" s="486">
        <v>0</v>
      </c>
      <c r="O46" s="612">
        <v>0</v>
      </c>
      <c r="P46" s="612">
        <v>0</v>
      </c>
      <c r="Q46" s="612">
        <v>0</v>
      </c>
      <c r="R46" s="612">
        <v>0</v>
      </c>
      <c r="S46" s="612">
        <v>0</v>
      </c>
      <c r="T46" s="612">
        <v>0</v>
      </c>
      <c r="U46" s="612">
        <v>0</v>
      </c>
      <c r="V46" s="612">
        <v>0</v>
      </c>
      <c r="W46" s="612">
        <v>0</v>
      </c>
      <c r="X46" s="612">
        <v>0</v>
      </c>
      <c r="Y46" s="612">
        <v>0</v>
      </c>
      <c r="Z46" s="613">
        <f t="shared" si="0"/>
        <v>4.8</v>
      </c>
      <c r="AA46" s="1058">
        <f t="shared" si="23"/>
        <v>13.636363636363647</v>
      </c>
      <c r="AB46" s="1058">
        <f t="shared" si="24"/>
        <v>9.9999999999999858</v>
      </c>
      <c r="AC46" s="1059">
        <f t="shared" si="25"/>
        <v>11.111111111111116</v>
      </c>
      <c r="AD46" s="1059">
        <f t="shared" si="26"/>
        <v>19.999999999999996</v>
      </c>
      <c r="AE46" s="1059">
        <f t="shared" si="27"/>
        <v>25</v>
      </c>
      <c r="AF46" s="1059">
        <f t="shared" si="28"/>
        <v>50</v>
      </c>
      <c r="AG46" s="1059" t="str">
        <f t="shared" si="29"/>
        <v>n/a</v>
      </c>
      <c r="AH46" s="1059" t="str">
        <f t="shared" si="30"/>
        <v>n/a</v>
      </c>
      <c r="AI46" s="1059" t="str">
        <f t="shared" si="31"/>
        <v>n/a</v>
      </c>
      <c r="AJ46" s="1059" t="str">
        <f t="shared" si="32"/>
        <v>n/a</v>
      </c>
      <c r="AK46" s="1059" t="str">
        <f t="shared" si="33"/>
        <v>n/a</v>
      </c>
      <c r="AL46" s="1059" t="str">
        <f t="shared" si="34"/>
        <v>n/a</v>
      </c>
      <c r="AM46" s="1059" t="str">
        <f t="shared" si="35"/>
        <v>n/a</v>
      </c>
      <c r="AN46" s="1059" t="str">
        <f t="shared" si="36"/>
        <v>n/a</v>
      </c>
      <c r="AO46" s="1059" t="str">
        <f t="shared" si="37"/>
        <v>n/a</v>
      </c>
      <c r="AP46" s="1059" t="str">
        <f t="shared" si="38"/>
        <v>n/a</v>
      </c>
      <c r="AQ46" s="1059" t="str">
        <f t="shared" si="39"/>
        <v>n/a</v>
      </c>
      <c r="AR46" s="1059" t="str">
        <f t="shared" si="40"/>
        <v>n/a</v>
      </c>
      <c r="AS46" s="1059" t="str">
        <f t="shared" si="41"/>
        <v>n/a</v>
      </c>
      <c r="AT46" s="1059" t="str">
        <f t="shared" si="42"/>
        <v>n/a</v>
      </c>
      <c r="AU46" s="1060">
        <f t="shared" si="21"/>
        <v>21.624579124579125</v>
      </c>
      <c r="AV46" s="1061">
        <f t="shared" si="22"/>
        <v>15.024464512624053</v>
      </c>
    </row>
    <row r="47" spans="1:48" ht="11.25" customHeight="1" x14ac:dyDescent="0.2">
      <c r="A47" s="470" t="s">
        <v>908</v>
      </c>
      <c r="B47" s="861" t="s">
        <v>909</v>
      </c>
      <c r="C47" s="610">
        <v>3.61</v>
      </c>
      <c r="D47" s="482">
        <v>3.01</v>
      </c>
      <c r="E47" s="613">
        <v>2.64</v>
      </c>
      <c r="F47" s="610">
        <v>2.2000000000000002</v>
      </c>
      <c r="G47" s="610">
        <v>1.81</v>
      </c>
      <c r="H47" s="610">
        <v>1.4</v>
      </c>
      <c r="I47" s="610">
        <v>1.1000000000000001</v>
      </c>
      <c r="J47" s="932"/>
      <c r="K47" s="610">
        <v>0.9</v>
      </c>
      <c r="L47" s="481">
        <v>0.35</v>
      </c>
      <c r="M47" s="932"/>
      <c r="N47" s="486">
        <v>0</v>
      </c>
      <c r="O47" s="612">
        <v>0</v>
      </c>
      <c r="P47" s="612">
        <v>0</v>
      </c>
      <c r="Q47" s="612">
        <v>0</v>
      </c>
      <c r="R47" s="612">
        <v>0</v>
      </c>
      <c r="S47" s="612">
        <v>0</v>
      </c>
      <c r="T47" s="612">
        <v>0</v>
      </c>
      <c r="U47" s="612">
        <v>0</v>
      </c>
      <c r="V47" s="612">
        <v>0</v>
      </c>
      <c r="W47" s="612">
        <v>0</v>
      </c>
      <c r="X47" s="612">
        <v>0</v>
      </c>
      <c r="Y47" s="612">
        <v>0</v>
      </c>
      <c r="Z47" s="613">
        <f t="shared" si="0"/>
        <v>17.020000000000003</v>
      </c>
      <c r="AA47" s="1058">
        <f t="shared" si="23"/>
        <v>19.933554817275745</v>
      </c>
      <c r="AB47" s="1058">
        <f t="shared" si="24"/>
        <v>14.015151515151491</v>
      </c>
      <c r="AC47" s="1059">
        <f t="shared" si="25"/>
        <v>19.999999999999996</v>
      </c>
      <c r="AD47" s="1059">
        <f t="shared" si="26"/>
        <v>21.546961325966851</v>
      </c>
      <c r="AE47" s="1059">
        <f t="shared" si="27"/>
        <v>29.285714285714292</v>
      </c>
      <c r="AF47" s="1059">
        <f t="shared" si="28"/>
        <v>27.272727272727249</v>
      </c>
      <c r="AG47" s="1059">
        <f t="shared" si="29"/>
        <v>22.222222222222232</v>
      </c>
      <c r="AH47" s="1059">
        <f t="shared" si="30"/>
        <v>157.14285714285717</v>
      </c>
      <c r="AI47" s="1059" t="str">
        <f t="shared" si="31"/>
        <v>n/a</v>
      </c>
      <c r="AJ47" s="1059" t="str">
        <f t="shared" si="32"/>
        <v>n/a</v>
      </c>
      <c r="AK47" s="1059" t="str">
        <f t="shared" si="33"/>
        <v>n/a</v>
      </c>
      <c r="AL47" s="1059" t="str">
        <f t="shared" si="34"/>
        <v>n/a</v>
      </c>
      <c r="AM47" s="1059" t="str">
        <f t="shared" si="35"/>
        <v>n/a</v>
      </c>
      <c r="AN47" s="1059" t="str">
        <f t="shared" si="36"/>
        <v>n/a</v>
      </c>
      <c r="AO47" s="1059" t="str">
        <f t="shared" si="37"/>
        <v>n/a</v>
      </c>
      <c r="AP47" s="1059" t="str">
        <f t="shared" si="38"/>
        <v>n/a</v>
      </c>
      <c r="AQ47" s="1059" t="str">
        <f t="shared" si="39"/>
        <v>n/a</v>
      </c>
      <c r="AR47" s="1059" t="str">
        <f t="shared" si="40"/>
        <v>n/a</v>
      </c>
      <c r="AS47" s="1059" t="str">
        <f t="shared" si="41"/>
        <v>n/a</v>
      </c>
      <c r="AT47" s="1059" t="str">
        <f t="shared" si="42"/>
        <v>n/a</v>
      </c>
      <c r="AU47" s="1060">
        <f t="shared" si="21"/>
        <v>38.927398572739378</v>
      </c>
      <c r="AV47" s="1061">
        <f t="shared" si="22"/>
        <v>47.994736572331846</v>
      </c>
    </row>
    <row r="48" spans="1:48" ht="11.25" customHeight="1" x14ac:dyDescent="0.2">
      <c r="A48" s="617" t="s">
        <v>427</v>
      </c>
      <c r="B48" s="490" t="s">
        <v>428</v>
      </c>
      <c r="C48" s="610">
        <v>0.68</v>
      </c>
      <c r="D48" s="482">
        <v>0.66</v>
      </c>
      <c r="E48" s="500">
        <v>0.64</v>
      </c>
      <c r="F48" s="610">
        <v>0.62</v>
      </c>
      <c r="G48" s="610">
        <v>0.56000000000000005</v>
      </c>
      <c r="H48" s="610">
        <v>0.44</v>
      </c>
      <c r="I48" s="610">
        <v>0.42666666666666669</v>
      </c>
      <c r="J48" s="932"/>
      <c r="K48" s="610">
        <v>0.4</v>
      </c>
      <c r="L48" s="481">
        <v>0.29333333333333333</v>
      </c>
      <c r="M48" s="932"/>
      <c r="N48" s="615">
        <v>0.23833333333333331</v>
      </c>
      <c r="O48" s="616">
        <v>0.23166666666666666</v>
      </c>
      <c r="P48" s="616">
        <v>0.21666666666666667</v>
      </c>
      <c r="Q48" s="616">
        <v>0.14666666666666667</v>
      </c>
      <c r="R48" s="616">
        <v>0.11833333333333333</v>
      </c>
      <c r="S48" s="616">
        <v>0.11</v>
      </c>
      <c r="T48" s="616">
        <v>0.10333333333333333</v>
      </c>
      <c r="U48" s="616">
        <v>9.6666666666666665E-2</v>
      </c>
      <c r="V48" s="612">
        <v>8.666666666666667E-2</v>
      </c>
      <c r="W48" s="616">
        <v>8.666666666666667E-2</v>
      </c>
      <c r="X48" s="616">
        <v>0.08</v>
      </c>
      <c r="Y48" s="616">
        <v>6.6666666666666666E-2</v>
      </c>
      <c r="Z48" s="613">
        <f t="shared" si="0"/>
        <v>6.3016666666666667</v>
      </c>
      <c r="AA48" s="1058">
        <f t="shared" si="23"/>
        <v>3.0303030303030276</v>
      </c>
      <c r="AB48" s="1058">
        <f t="shared" si="24"/>
        <v>3.125</v>
      </c>
      <c r="AC48" s="1059">
        <f t="shared" si="25"/>
        <v>3.2258064516129004</v>
      </c>
      <c r="AD48" s="1059">
        <f t="shared" si="26"/>
        <v>10.714285714285698</v>
      </c>
      <c r="AE48" s="1059">
        <f t="shared" si="27"/>
        <v>27.272727272727295</v>
      </c>
      <c r="AF48" s="1059">
        <f t="shared" si="28"/>
        <v>3.125</v>
      </c>
      <c r="AG48" s="1059">
        <f t="shared" si="29"/>
        <v>6.6666666666666652</v>
      </c>
      <c r="AH48" s="1059">
        <f t="shared" si="30"/>
        <v>36.363636363636374</v>
      </c>
      <c r="AI48" s="1059">
        <f t="shared" si="31"/>
        <v>23.076923076923084</v>
      </c>
      <c r="AJ48" s="1059">
        <f t="shared" si="32"/>
        <v>2.877697841726623</v>
      </c>
      <c r="AK48" s="1059">
        <f t="shared" si="33"/>
        <v>6.9230769230769207</v>
      </c>
      <c r="AL48" s="1059">
        <f t="shared" si="34"/>
        <v>47.727272727272727</v>
      </c>
      <c r="AM48" s="1059">
        <f t="shared" si="35"/>
        <v>23.943661971830998</v>
      </c>
      <c r="AN48" s="1059">
        <f t="shared" si="36"/>
        <v>7.575757575757569</v>
      </c>
      <c r="AO48" s="1059">
        <f t="shared" si="37"/>
        <v>6.4516129032258007</v>
      </c>
      <c r="AP48" s="1059">
        <f t="shared" si="38"/>
        <v>6.8965517241379226</v>
      </c>
      <c r="AQ48" s="1059">
        <f t="shared" si="39"/>
        <v>11.538461538461542</v>
      </c>
      <c r="AR48" s="1059">
        <f t="shared" si="40"/>
        <v>0</v>
      </c>
      <c r="AS48" s="1059">
        <f t="shared" si="41"/>
        <v>8.333333333333325</v>
      </c>
      <c r="AT48" s="1059">
        <f t="shared" si="42"/>
        <v>19.999999999999996</v>
      </c>
      <c r="AU48" s="1060">
        <f t="shared" si="21"/>
        <v>12.943388755748924</v>
      </c>
      <c r="AV48" s="1061">
        <f t="shared" si="22"/>
        <v>12.77941196719296</v>
      </c>
    </row>
    <row r="49" spans="1:48" ht="11.25" customHeight="1" x14ac:dyDescent="0.2">
      <c r="A49" s="483" t="s">
        <v>924</v>
      </c>
      <c r="B49" s="861" t="s">
        <v>925</v>
      </c>
      <c r="C49" s="610">
        <v>3.2</v>
      </c>
      <c r="D49" s="482">
        <v>3</v>
      </c>
      <c r="E49" s="613">
        <v>2.7</v>
      </c>
      <c r="F49" s="610">
        <v>2.6</v>
      </c>
      <c r="G49" s="610">
        <v>2.5</v>
      </c>
      <c r="H49" s="610">
        <v>1.75</v>
      </c>
      <c r="I49" s="610">
        <v>1.5</v>
      </c>
      <c r="J49" s="932"/>
      <c r="K49" s="610">
        <v>1.1499999999999999</v>
      </c>
      <c r="L49" s="481">
        <v>1</v>
      </c>
      <c r="M49" s="932"/>
      <c r="N49" s="486">
        <v>0</v>
      </c>
      <c r="O49" s="612">
        <v>0</v>
      </c>
      <c r="P49" s="612">
        <v>0</v>
      </c>
      <c r="Q49" s="612">
        <v>0</v>
      </c>
      <c r="R49" s="612">
        <v>0</v>
      </c>
      <c r="S49" s="612">
        <v>0</v>
      </c>
      <c r="T49" s="612">
        <v>0</v>
      </c>
      <c r="U49" s="612">
        <v>0</v>
      </c>
      <c r="V49" s="612">
        <v>0</v>
      </c>
      <c r="W49" s="612">
        <v>0</v>
      </c>
      <c r="X49" s="612">
        <v>0</v>
      </c>
      <c r="Y49" s="612">
        <v>0</v>
      </c>
      <c r="Z49" s="613">
        <f t="shared" si="0"/>
        <v>19.399999999999999</v>
      </c>
      <c r="AA49" s="1058">
        <f t="shared" si="23"/>
        <v>6.6666666666666652</v>
      </c>
      <c r="AB49" s="1058">
        <f t="shared" si="24"/>
        <v>11.111111111111093</v>
      </c>
      <c r="AC49" s="1059">
        <f t="shared" si="25"/>
        <v>3.8461538461538547</v>
      </c>
      <c r="AD49" s="1059">
        <f t="shared" si="26"/>
        <v>4.0000000000000036</v>
      </c>
      <c r="AE49" s="1059">
        <f t="shared" si="27"/>
        <v>42.857142857142861</v>
      </c>
      <c r="AF49" s="1059">
        <f t="shared" si="28"/>
        <v>16.666666666666675</v>
      </c>
      <c r="AG49" s="1059">
        <f t="shared" si="29"/>
        <v>30.434782608695656</v>
      </c>
      <c r="AH49" s="1059">
        <f t="shared" si="30"/>
        <v>14.999999999999991</v>
      </c>
      <c r="AI49" s="1059" t="str">
        <f t="shared" si="31"/>
        <v>n/a</v>
      </c>
      <c r="AJ49" s="1059" t="str">
        <f t="shared" si="32"/>
        <v>n/a</v>
      </c>
      <c r="AK49" s="1059" t="str">
        <f t="shared" si="33"/>
        <v>n/a</v>
      </c>
      <c r="AL49" s="1059" t="str">
        <f t="shared" si="34"/>
        <v>n/a</v>
      </c>
      <c r="AM49" s="1059" t="str">
        <f t="shared" si="35"/>
        <v>n/a</v>
      </c>
      <c r="AN49" s="1059" t="str">
        <f t="shared" si="36"/>
        <v>n/a</v>
      </c>
      <c r="AO49" s="1059" t="str">
        <f t="shared" si="37"/>
        <v>n/a</v>
      </c>
      <c r="AP49" s="1059" t="str">
        <f t="shared" si="38"/>
        <v>n/a</v>
      </c>
      <c r="AQ49" s="1059" t="str">
        <f t="shared" si="39"/>
        <v>n/a</v>
      </c>
      <c r="AR49" s="1059" t="str">
        <f t="shared" si="40"/>
        <v>n/a</v>
      </c>
      <c r="AS49" s="1059" t="str">
        <f t="shared" si="41"/>
        <v>n/a</v>
      </c>
      <c r="AT49" s="1059" t="str">
        <f t="shared" si="42"/>
        <v>n/a</v>
      </c>
      <c r="AU49" s="1060">
        <f t="shared" si="21"/>
        <v>16.322815469554598</v>
      </c>
      <c r="AV49" s="1061">
        <f t="shared" si="22"/>
        <v>13.799628148432273</v>
      </c>
    </row>
    <row r="50" spans="1:48" ht="11.25" customHeight="1" x14ac:dyDescent="0.2">
      <c r="A50" s="863" t="s">
        <v>926</v>
      </c>
      <c r="B50" s="861" t="s">
        <v>927</v>
      </c>
      <c r="C50" s="610">
        <v>1.72</v>
      </c>
      <c r="D50" s="482">
        <v>1.56</v>
      </c>
      <c r="E50" s="613">
        <v>1.4100000000000001</v>
      </c>
      <c r="F50" s="610">
        <v>1.29</v>
      </c>
      <c r="G50" s="610">
        <v>1.1499999999999999</v>
      </c>
      <c r="H50" s="610">
        <v>0.92500000000000004</v>
      </c>
      <c r="I50" s="610">
        <v>0.6825</v>
      </c>
      <c r="J50" s="932"/>
      <c r="K50" s="610">
        <v>0.62250000000000005</v>
      </c>
      <c r="L50" s="614">
        <v>0.6</v>
      </c>
      <c r="M50" s="932"/>
      <c r="N50" s="486">
        <v>0.6</v>
      </c>
      <c r="O50" s="612">
        <v>0.6</v>
      </c>
      <c r="P50" s="612">
        <v>0.6</v>
      </c>
      <c r="Q50" s="616">
        <v>0.6</v>
      </c>
      <c r="R50" s="616">
        <v>0.3</v>
      </c>
      <c r="S50" s="612">
        <v>0</v>
      </c>
      <c r="T50" s="612">
        <v>0</v>
      </c>
      <c r="U50" s="612">
        <v>0</v>
      </c>
      <c r="V50" s="612">
        <v>0</v>
      </c>
      <c r="W50" s="612">
        <v>0</v>
      </c>
      <c r="X50" s="612">
        <v>0</v>
      </c>
      <c r="Y50" s="612">
        <v>0</v>
      </c>
      <c r="Z50" s="613">
        <f t="shared" si="0"/>
        <v>12.66</v>
      </c>
      <c r="AA50" s="1058">
        <f t="shared" si="23"/>
        <v>10.256410256410241</v>
      </c>
      <c r="AB50" s="1058">
        <f t="shared" si="24"/>
        <v>10.638297872340408</v>
      </c>
      <c r="AC50" s="1059">
        <f t="shared" si="25"/>
        <v>9.3023255813953654</v>
      </c>
      <c r="AD50" s="1059">
        <f t="shared" si="26"/>
        <v>12.173913043478279</v>
      </c>
      <c r="AE50" s="1059">
        <f t="shared" si="27"/>
        <v>24.324324324324298</v>
      </c>
      <c r="AF50" s="1059">
        <f t="shared" si="28"/>
        <v>35.53113553113554</v>
      </c>
      <c r="AG50" s="1059">
        <f t="shared" si="29"/>
        <v>9.6385542168674565</v>
      </c>
      <c r="AH50" s="1059">
        <f t="shared" si="30"/>
        <v>3.7500000000000089</v>
      </c>
      <c r="AI50" s="1059">
        <f t="shared" si="31"/>
        <v>0</v>
      </c>
      <c r="AJ50" s="1059">
        <f t="shared" si="32"/>
        <v>0</v>
      </c>
      <c r="AK50" s="1059">
        <f t="shared" si="33"/>
        <v>0</v>
      </c>
      <c r="AL50" s="1059">
        <f t="shared" si="34"/>
        <v>0</v>
      </c>
      <c r="AM50" s="1059">
        <f t="shared" si="35"/>
        <v>100</v>
      </c>
      <c r="AN50" s="1059" t="str">
        <f t="shared" si="36"/>
        <v>n/a</v>
      </c>
      <c r="AO50" s="1059" t="str">
        <f t="shared" si="37"/>
        <v>n/a</v>
      </c>
      <c r="AP50" s="1059" t="str">
        <f t="shared" si="38"/>
        <v>n/a</v>
      </c>
      <c r="AQ50" s="1059" t="str">
        <f t="shared" si="39"/>
        <v>n/a</v>
      </c>
      <c r="AR50" s="1059" t="str">
        <f t="shared" si="40"/>
        <v>n/a</v>
      </c>
      <c r="AS50" s="1059" t="str">
        <f t="shared" si="41"/>
        <v>n/a</v>
      </c>
      <c r="AT50" s="1059" t="str">
        <f t="shared" si="42"/>
        <v>n/a</v>
      </c>
      <c r="AU50" s="1060">
        <f t="shared" si="21"/>
        <v>16.585766217380893</v>
      </c>
      <c r="AV50" s="1061">
        <f t="shared" si="22"/>
        <v>27.13863174073423</v>
      </c>
    </row>
    <row r="51" spans="1:48" ht="11.25" customHeight="1" x14ac:dyDescent="0.2">
      <c r="A51" s="483" t="s">
        <v>393</v>
      </c>
      <c r="B51" s="861" t="s">
        <v>394</v>
      </c>
      <c r="C51" s="610">
        <v>0.9</v>
      </c>
      <c r="D51" s="482">
        <v>0.76</v>
      </c>
      <c r="E51" s="613">
        <v>0.56000000000000005</v>
      </c>
      <c r="F51" s="610">
        <v>0.48</v>
      </c>
      <c r="G51" s="610">
        <v>0.38</v>
      </c>
      <c r="H51" s="610">
        <v>0.3</v>
      </c>
      <c r="I51" s="610">
        <v>0.23</v>
      </c>
      <c r="J51" s="932"/>
      <c r="K51" s="610">
        <v>0.18</v>
      </c>
      <c r="L51" s="481">
        <v>0.15</v>
      </c>
      <c r="M51" s="932"/>
      <c r="N51" s="615">
        <v>0.13500000000000001</v>
      </c>
      <c r="O51" s="616">
        <v>0.12833333333333333</v>
      </c>
      <c r="P51" s="616">
        <v>0.12333333333333334</v>
      </c>
      <c r="Q51" s="616">
        <v>0.11666666666666665</v>
      </c>
      <c r="R51" s="616">
        <v>0.11</v>
      </c>
      <c r="S51" s="612">
        <v>0.10666666666666667</v>
      </c>
      <c r="T51" s="616">
        <v>0.10333333333333333</v>
      </c>
      <c r="U51" s="616">
        <v>9.6666666666666665E-2</v>
      </c>
      <c r="V51" s="616">
        <v>0.09</v>
      </c>
      <c r="W51" s="612">
        <v>8.666666666666667E-2</v>
      </c>
      <c r="X51" s="616">
        <v>8.3333333333333329E-2</v>
      </c>
      <c r="Y51" s="612">
        <v>0.08</v>
      </c>
      <c r="Z51" s="613">
        <f t="shared" si="0"/>
        <v>5.1999999999999993</v>
      </c>
      <c r="AA51" s="1058">
        <f t="shared" si="23"/>
        <v>18.421052631578938</v>
      </c>
      <c r="AB51" s="1058">
        <f t="shared" si="24"/>
        <v>35.714285714285701</v>
      </c>
      <c r="AC51" s="1059">
        <f t="shared" si="25"/>
        <v>16.666666666666675</v>
      </c>
      <c r="AD51" s="1059">
        <f t="shared" si="26"/>
        <v>26.315789473684205</v>
      </c>
      <c r="AE51" s="1059">
        <f t="shared" si="27"/>
        <v>26.666666666666682</v>
      </c>
      <c r="AF51" s="1059">
        <f t="shared" si="28"/>
        <v>30.434782608695631</v>
      </c>
      <c r="AG51" s="1059">
        <f t="shared" si="29"/>
        <v>27.777777777777789</v>
      </c>
      <c r="AH51" s="1059">
        <f t="shared" si="30"/>
        <v>19.999999999999996</v>
      </c>
      <c r="AI51" s="1059">
        <f t="shared" si="31"/>
        <v>11.111111111111093</v>
      </c>
      <c r="AJ51" s="1059">
        <f t="shared" si="32"/>
        <v>5.1948051948051965</v>
      </c>
      <c r="AK51" s="1059">
        <f t="shared" si="33"/>
        <v>4.0540540540540571</v>
      </c>
      <c r="AL51" s="1059">
        <f t="shared" si="34"/>
        <v>5.7142857142857384</v>
      </c>
      <c r="AM51" s="1059">
        <f t="shared" si="35"/>
        <v>6.0606060606060552</v>
      </c>
      <c r="AN51" s="1059">
        <f t="shared" si="36"/>
        <v>3.125</v>
      </c>
      <c r="AO51" s="1059">
        <f t="shared" si="37"/>
        <v>3.2258064516129004</v>
      </c>
      <c r="AP51" s="1059">
        <f t="shared" si="38"/>
        <v>6.8965517241379226</v>
      </c>
      <c r="AQ51" s="1059">
        <f t="shared" si="39"/>
        <v>7.4074074074074181</v>
      </c>
      <c r="AR51" s="1059">
        <f t="shared" si="40"/>
        <v>3.8461538461538325</v>
      </c>
      <c r="AS51" s="1059">
        <f t="shared" si="41"/>
        <v>4.0000000000000036</v>
      </c>
      <c r="AT51" s="1059">
        <f t="shared" si="42"/>
        <v>4.1666666666666519</v>
      </c>
      <c r="AU51" s="1060">
        <f t="shared" si="21"/>
        <v>13.339973488509823</v>
      </c>
      <c r="AV51" s="1061">
        <f t="shared" si="22"/>
        <v>10.862920638811245</v>
      </c>
    </row>
    <row r="52" spans="1:48" ht="11.25" customHeight="1" x14ac:dyDescent="0.2">
      <c r="A52" s="487" t="s">
        <v>120</v>
      </c>
      <c r="B52" s="846" t="s">
        <v>121</v>
      </c>
      <c r="C52" s="610">
        <v>4.58</v>
      </c>
      <c r="D52" s="482">
        <v>4.25</v>
      </c>
      <c r="E52" s="472">
        <v>3.7099999999999995</v>
      </c>
      <c r="F52" s="610">
        <v>3.39</v>
      </c>
      <c r="G52" s="610">
        <v>3.2</v>
      </c>
      <c r="H52" s="610">
        <v>3.02</v>
      </c>
      <c r="I52" s="610">
        <v>2.77</v>
      </c>
      <c r="J52" s="932"/>
      <c r="K52" s="610">
        <v>2.5</v>
      </c>
      <c r="L52" s="481">
        <v>2.23</v>
      </c>
      <c r="M52" s="932"/>
      <c r="N52" s="615">
        <v>1.92</v>
      </c>
      <c r="O52" s="616">
        <v>1.79</v>
      </c>
      <c r="P52" s="616">
        <v>1.7</v>
      </c>
      <c r="Q52" s="616">
        <v>1.48</v>
      </c>
      <c r="R52" s="616">
        <v>1.34</v>
      </c>
      <c r="S52" s="616">
        <v>1.25</v>
      </c>
      <c r="T52" s="616">
        <v>1.04</v>
      </c>
      <c r="U52" s="616">
        <v>0.88</v>
      </c>
      <c r="V52" s="616">
        <v>0.82</v>
      </c>
      <c r="W52" s="616">
        <v>0.78</v>
      </c>
      <c r="X52" s="616">
        <v>0.74</v>
      </c>
      <c r="Y52" s="616">
        <v>0.7</v>
      </c>
      <c r="Z52" s="613">
        <f t="shared" si="0"/>
        <v>44.090000000000011</v>
      </c>
      <c r="AA52" s="1058">
        <f t="shared" si="23"/>
        <v>7.7647058823529402</v>
      </c>
      <c r="AB52" s="1058">
        <f t="shared" si="24"/>
        <v>14.555256064690036</v>
      </c>
      <c r="AC52" s="1059">
        <f t="shared" si="25"/>
        <v>9.4395280235987968</v>
      </c>
      <c r="AD52" s="1059">
        <f t="shared" si="26"/>
        <v>5.9374999999999956</v>
      </c>
      <c r="AE52" s="1059">
        <f t="shared" si="27"/>
        <v>5.9602649006622599</v>
      </c>
      <c r="AF52" s="1059">
        <f t="shared" si="28"/>
        <v>9.0252707581227387</v>
      </c>
      <c r="AG52" s="1059">
        <f t="shared" si="29"/>
        <v>10.80000000000001</v>
      </c>
      <c r="AH52" s="1059">
        <f t="shared" si="30"/>
        <v>12.107623318385642</v>
      </c>
      <c r="AI52" s="1059">
        <f t="shared" si="31"/>
        <v>16.145833333333325</v>
      </c>
      <c r="AJ52" s="1059">
        <f t="shared" si="32"/>
        <v>7.2625698324022325</v>
      </c>
      <c r="AK52" s="1059">
        <f t="shared" si="33"/>
        <v>5.2941176470588269</v>
      </c>
      <c r="AL52" s="1059">
        <f t="shared" si="34"/>
        <v>14.864864864864868</v>
      </c>
      <c r="AM52" s="1059">
        <f t="shared" si="35"/>
        <v>10.447761194029837</v>
      </c>
      <c r="AN52" s="1059">
        <f t="shared" si="36"/>
        <v>7.2000000000000064</v>
      </c>
      <c r="AO52" s="1059">
        <f t="shared" si="37"/>
        <v>20.192307692307686</v>
      </c>
      <c r="AP52" s="1059">
        <f t="shared" si="38"/>
        <v>18.181818181818187</v>
      </c>
      <c r="AQ52" s="1059">
        <f t="shared" si="39"/>
        <v>7.3170731707317138</v>
      </c>
      <c r="AR52" s="1059">
        <f t="shared" si="40"/>
        <v>5.12820512820511</v>
      </c>
      <c r="AS52" s="1059">
        <f t="shared" si="41"/>
        <v>5.4054054054054168</v>
      </c>
      <c r="AT52" s="1059">
        <f t="shared" si="42"/>
        <v>5.7142857142857162</v>
      </c>
      <c r="AU52" s="1060">
        <f t="shared" si="21"/>
        <v>9.9372195556127672</v>
      </c>
      <c r="AV52" s="1061">
        <f t="shared" si="22"/>
        <v>4.617989258266074</v>
      </c>
    </row>
    <row r="53" spans="1:48" ht="11.25" customHeight="1" x14ac:dyDescent="0.2">
      <c r="A53" s="863" t="s">
        <v>917</v>
      </c>
      <c r="B53" s="861" t="s">
        <v>918</v>
      </c>
      <c r="C53" s="610">
        <v>0.96</v>
      </c>
      <c r="D53" s="482">
        <v>0.84</v>
      </c>
      <c r="E53" s="613">
        <v>0.67</v>
      </c>
      <c r="F53" s="610">
        <v>0.56000000000000005</v>
      </c>
      <c r="G53" s="610">
        <v>0.51500000000000001</v>
      </c>
      <c r="H53" s="610">
        <v>0.42499999999999999</v>
      </c>
      <c r="I53" s="610">
        <v>0.25750000000000001</v>
      </c>
      <c r="J53" s="932"/>
      <c r="K53" s="610">
        <v>0.16500000000000001</v>
      </c>
      <c r="L53" s="614">
        <v>0.03</v>
      </c>
      <c r="M53" s="932"/>
      <c r="N53" s="486">
        <v>0.03</v>
      </c>
      <c r="O53" s="612">
        <v>0.03</v>
      </c>
      <c r="P53" s="612">
        <v>0.03</v>
      </c>
      <c r="Q53" s="612">
        <v>0.03</v>
      </c>
      <c r="R53" s="612">
        <v>0.03</v>
      </c>
      <c r="S53" s="616">
        <v>2.2499999999999999E-2</v>
      </c>
      <c r="T53" s="612">
        <v>0</v>
      </c>
      <c r="U53" s="612">
        <v>0</v>
      </c>
      <c r="V53" s="612">
        <v>0</v>
      </c>
      <c r="W53" s="612">
        <v>0</v>
      </c>
      <c r="X53" s="612">
        <v>0</v>
      </c>
      <c r="Y53" s="612">
        <v>0</v>
      </c>
      <c r="Z53" s="613">
        <f t="shared" si="0"/>
        <v>4.5950000000000015</v>
      </c>
      <c r="AA53" s="1058">
        <f t="shared" si="23"/>
        <v>14.285714285714279</v>
      </c>
      <c r="AB53" s="1058">
        <f t="shared" si="24"/>
        <v>25.373134328358194</v>
      </c>
      <c r="AC53" s="1059">
        <f t="shared" si="25"/>
        <v>19.642857142857139</v>
      </c>
      <c r="AD53" s="1059">
        <f t="shared" si="26"/>
        <v>8.7378640776699221</v>
      </c>
      <c r="AE53" s="1059">
        <f t="shared" si="27"/>
        <v>21.176470588235308</v>
      </c>
      <c r="AF53" s="1059">
        <f t="shared" si="28"/>
        <v>65.048543689320383</v>
      </c>
      <c r="AG53" s="1059">
        <f t="shared" si="29"/>
        <v>56.060606060606055</v>
      </c>
      <c r="AH53" s="1059">
        <f t="shared" si="30"/>
        <v>450.00000000000011</v>
      </c>
      <c r="AI53" s="1059">
        <f t="shared" si="31"/>
        <v>0</v>
      </c>
      <c r="AJ53" s="1059">
        <f t="shared" si="32"/>
        <v>0</v>
      </c>
      <c r="AK53" s="1059">
        <f t="shared" si="33"/>
        <v>0</v>
      </c>
      <c r="AL53" s="1059">
        <f t="shared" si="34"/>
        <v>0</v>
      </c>
      <c r="AM53" s="1059">
        <f t="shared" si="35"/>
        <v>0</v>
      </c>
      <c r="AN53" s="1059">
        <f t="shared" si="36"/>
        <v>33.333333333333329</v>
      </c>
      <c r="AO53" s="1059" t="str">
        <f t="shared" si="37"/>
        <v>n/a</v>
      </c>
      <c r="AP53" s="1059" t="str">
        <f t="shared" si="38"/>
        <v>n/a</v>
      </c>
      <c r="AQ53" s="1059" t="str">
        <f t="shared" si="39"/>
        <v>n/a</v>
      </c>
      <c r="AR53" s="1059" t="str">
        <f t="shared" si="40"/>
        <v>n/a</v>
      </c>
      <c r="AS53" s="1059" t="str">
        <f t="shared" si="41"/>
        <v>n/a</v>
      </c>
      <c r="AT53" s="1059" t="str">
        <f t="shared" si="42"/>
        <v>n/a</v>
      </c>
      <c r="AU53" s="1060">
        <f t="shared" si="21"/>
        <v>49.547037393292484</v>
      </c>
      <c r="AV53" s="1061">
        <f t="shared" si="22"/>
        <v>117.13733014878454</v>
      </c>
    </row>
    <row r="54" spans="1:48" ht="11.25" customHeight="1" x14ac:dyDescent="0.2">
      <c r="A54" s="470" t="s">
        <v>932</v>
      </c>
      <c r="B54" s="861" t="s">
        <v>933</v>
      </c>
      <c r="C54" s="610">
        <v>2.0699999999999998</v>
      </c>
      <c r="D54" s="482">
        <v>2</v>
      </c>
      <c r="E54" s="613">
        <v>1.97</v>
      </c>
      <c r="F54" s="610">
        <v>1.93</v>
      </c>
      <c r="G54" s="610">
        <v>1.89</v>
      </c>
      <c r="H54" s="610">
        <v>1.85</v>
      </c>
      <c r="I54" s="610">
        <v>1.72</v>
      </c>
      <c r="J54" s="932"/>
      <c r="K54" s="610">
        <v>1.63</v>
      </c>
      <c r="L54" s="481">
        <v>1.52</v>
      </c>
      <c r="M54" s="932"/>
      <c r="N54" s="502">
        <v>1.26</v>
      </c>
      <c r="O54" s="612">
        <v>1.44</v>
      </c>
      <c r="P54" s="616">
        <v>1.68</v>
      </c>
      <c r="Q54" s="616">
        <v>1.64</v>
      </c>
      <c r="R54" s="522">
        <v>1.6</v>
      </c>
      <c r="S54" s="616">
        <v>1.6</v>
      </c>
      <c r="T54" s="616">
        <v>1.59</v>
      </c>
      <c r="U54" s="616">
        <v>1.52</v>
      </c>
      <c r="V54" s="616">
        <v>1.44</v>
      </c>
      <c r="W54" s="616">
        <v>1.4</v>
      </c>
      <c r="X54" s="616">
        <v>1.32</v>
      </c>
      <c r="Y54" s="616">
        <v>1.24</v>
      </c>
      <c r="Z54" s="613">
        <f t="shared" si="0"/>
        <v>34.31</v>
      </c>
      <c r="AA54" s="1058">
        <f t="shared" si="23"/>
        <v>3.499999999999992</v>
      </c>
      <c r="AB54" s="1058">
        <f t="shared" si="24"/>
        <v>1.5228426395939021</v>
      </c>
      <c r="AC54" s="1059">
        <f t="shared" si="25"/>
        <v>2.0725388601036343</v>
      </c>
      <c r="AD54" s="1059">
        <f t="shared" si="26"/>
        <v>2.1164021164021163</v>
      </c>
      <c r="AE54" s="1059">
        <f t="shared" si="27"/>
        <v>2.1621621621621623</v>
      </c>
      <c r="AF54" s="1059">
        <f t="shared" si="28"/>
        <v>7.5581395348837344</v>
      </c>
      <c r="AG54" s="1059">
        <f t="shared" si="29"/>
        <v>5.5214723926380493</v>
      </c>
      <c r="AH54" s="1059">
        <f t="shared" si="30"/>
        <v>7.2368421052631415</v>
      </c>
      <c r="AI54" s="1059">
        <f t="shared" si="31"/>
        <v>20.634920634920629</v>
      </c>
      <c r="AJ54" s="1059">
        <f t="shared" si="32"/>
        <v>-12.5</v>
      </c>
      <c r="AK54" s="1059">
        <f t="shared" si="33"/>
        <v>-14.28571428571429</v>
      </c>
      <c r="AL54" s="1059">
        <f t="shared" si="34"/>
        <v>2.4390243902439046</v>
      </c>
      <c r="AM54" s="1059">
        <f t="shared" si="35"/>
        <v>2.4999999999999911</v>
      </c>
      <c r="AN54" s="1059">
        <f t="shared" si="36"/>
        <v>0</v>
      </c>
      <c r="AO54" s="1059">
        <f t="shared" si="37"/>
        <v>0.62893081761006275</v>
      </c>
      <c r="AP54" s="1059">
        <f t="shared" si="38"/>
        <v>4.6052631578947345</v>
      </c>
      <c r="AQ54" s="1059">
        <f t="shared" si="39"/>
        <v>5.555555555555558</v>
      </c>
      <c r="AR54" s="1059">
        <f t="shared" si="40"/>
        <v>2.8571428571428692</v>
      </c>
      <c r="AS54" s="1059">
        <f t="shared" si="41"/>
        <v>6.0606060606060552</v>
      </c>
      <c r="AT54" s="1059">
        <f t="shared" si="42"/>
        <v>6.4516129032258229</v>
      </c>
      <c r="AU54" s="1060">
        <f t="shared" si="21"/>
        <v>2.8318870951266031</v>
      </c>
      <c r="AV54" s="1061">
        <f t="shared" si="22"/>
        <v>7.0521629258424534</v>
      </c>
    </row>
    <row r="55" spans="1:48" ht="11.25" customHeight="1" x14ac:dyDescent="0.2">
      <c r="A55" s="617" t="s">
        <v>930</v>
      </c>
      <c r="B55" s="490" t="s">
        <v>931</v>
      </c>
      <c r="C55" s="610">
        <v>0.7</v>
      </c>
      <c r="D55" s="482">
        <v>0.63</v>
      </c>
      <c r="E55" s="500">
        <v>0.56000000000000005</v>
      </c>
      <c r="F55" s="610">
        <v>0.5</v>
      </c>
      <c r="G55" s="610">
        <v>0.44</v>
      </c>
      <c r="H55" s="610">
        <v>0.4</v>
      </c>
      <c r="I55" s="485">
        <v>0.36</v>
      </c>
      <c r="J55" s="932"/>
      <c r="K55" s="610">
        <v>0.35149999999999998</v>
      </c>
      <c r="L55" s="614">
        <v>0.32600000000000001</v>
      </c>
      <c r="M55" s="485"/>
      <c r="N55" s="614">
        <v>0.32600000000000001</v>
      </c>
      <c r="O55" s="514">
        <v>0.32600000000000001</v>
      </c>
      <c r="P55" s="616">
        <v>0.30349999999999999</v>
      </c>
      <c r="Q55" s="616">
        <v>0.27650000000000002</v>
      </c>
      <c r="R55" s="616">
        <v>0.26250000000000001</v>
      </c>
      <c r="S55" s="616">
        <v>0.2525</v>
      </c>
      <c r="T55" s="616">
        <v>0.24249999999999999</v>
      </c>
      <c r="U55" s="616">
        <v>0.23250000000000001</v>
      </c>
      <c r="V55" s="616">
        <v>0.2225</v>
      </c>
      <c r="W55" s="616">
        <v>0.21249999999999999</v>
      </c>
      <c r="X55" s="612">
        <v>0.21</v>
      </c>
      <c r="Y55" s="612">
        <v>0.21</v>
      </c>
      <c r="Z55" s="613">
        <f t="shared" si="0"/>
        <v>7.3445</v>
      </c>
      <c r="AA55" s="1058">
        <f t="shared" si="23"/>
        <v>11.111111111111093</v>
      </c>
      <c r="AB55" s="1058">
        <f t="shared" si="24"/>
        <v>12.5</v>
      </c>
      <c r="AC55" s="1059">
        <f t="shared" si="25"/>
        <v>12.000000000000011</v>
      </c>
      <c r="AD55" s="1059">
        <f t="shared" si="26"/>
        <v>13.636363636363647</v>
      </c>
      <c r="AE55" s="1059">
        <f t="shared" si="27"/>
        <v>9.9999999999999858</v>
      </c>
      <c r="AF55" s="1059">
        <f t="shared" si="28"/>
        <v>11.111111111111116</v>
      </c>
      <c r="AG55" s="1059">
        <f t="shared" si="29"/>
        <v>2.4182076813655806</v>
      </c>
      <c r="AH55" s="1059">
        <f t="shared" si="30"/>
        <v>7.8220858895705403</v>
      </c>
      <c r="AI55" s="1059">
        <f t="shared" si="31"/>
        <v>0</v>
      </c>
      <c r="AJ55" s="1059">
        <f t="shared" si="32"/>
        <v>0</v>
      </c>
      <c r="AK55" s="1059">
        <f t="shared" si="33"/>
        <v>7.4135090609555254</v>
      </c>
      <c r="AL55" s="1059">
        <f t="shared" si="34"/>
        <v>9.7649186256780993</v>
      </c>
      <c r="AM55" s="1059">
        <f t="shared" si="35"/>
        <v>5.3333333333333455</v>
      </c>
      <c r="AN55" s="1059">
        <f t="shared" si="36"/>
        <v>3.9603960396039639</v>
      </c>
      <c r="AO55" s="1059">
        <f t="shared" si="37"/>
        <v>4.1237113402061931</v>
      </c>
      <c r="AP55" s="1059">
        <f t="shared" si="38"/>
        <v>4.3010752688172005</v>
      </c>
      <c r="AQ55" s="1059">
        <f t="shared" si="39"/>
        <v>4.4943820224719211</v>
      </c>
      <c r="AR55" s="1059">
        <f t="shared" si="40"/>
        <v>4.705882352941182</v>
      </c>
      <c r="AS55" s="1059">
        <f t="shared" si="41"/>
        <v>1.1904761904761862</v>
      </c>
      <c r="AT55" s="1059">
        <f t="shared" si="42"/>
        <v>0</v>
      </c>
      <c r="AU55" s="1060">
        <f t="shared" si="21"/>
        <v>6.2943281832002809</v>
      </c>
      <c r="AV55" s="1061">
        <f t="shared" si="22"/>
        <v>4.4808634817207285</v>
      </c>
    </row>
    <row r="56" spans="1:48" ht="11.25" customHeight="1" x14ac:dyDescent="0.2">
      <c r="A56" s="863" t="s">
        <v>889</v>
      </c>
      <c r="B56" s="861" t="s">
        <v>890</v>
      </c>
      <c r="C56" s="610">
        <v>3.94</v>
      </c>
      <c r="D56" s="482">
        <v>3.66</v>
      </c>
      <c r="E56" s="613">
        <v>3.44</v>
      </c>
      <c r="F56" s="610">
        <v>3.2</v>
      </c>
      <c r="G56" s="610">
        <v>3.02</v>
      </c>
      <c r="H56" s="610">
        <v>2.82</v>
      </c>
      <c r="I56" s="610">
        <v>2.4900000000000002</v>
      </c>
      <c r="J56" s="932"/>
      <c r="K56" s="610">
        <v>2.02</v>
      </c>
      <c r="L56" s="481">
        <v>1.82</v>
      </c>
      <c r="M56" s="932"/>
      <c r="N56" s="486">
        <v>1.4</v>
      </c>
      <c r="O56" s="612">
        <v>2.2999999999999998</v>
      </c>
      <c r="P56" s="616">
        <v>3.16</v>
      </c>
      <c r="Q56" s="616">
        <v>3</v>
      </c>
      <c r="R56" s="616">
        <v>2.82</v>
      </c>
      <c r="S56" s="616">
        <v>2.68</v>
      </c>
      <c r="T56" s="616">
        <v>2.44</v>
      </c>
      <c r="U56" s="616">
        <v>2.12</v>
      </c>
      <c r="V56" s="616">
        <v>1.96</v>
      </c>
      <c r="W56" s="616">
        <v>1.81</v>
      </c>
      <c r="X56" s="612">
        <v>1.72</v>
      </c>
      <c r="Y56" s="616">
        <v>1.66</v>
      </c>
      <c r="Z56" s="613">
        <f t="shared" si="0"/>
        <v>53.47999999999999</v>
      </c>
      <c r="AA56" s="1058">
        <f t="shared" si="23"/>
        <v>7.6502732240437021</v>
      </c>
      <c r="AB56" s="1058">
        <f t="shared" si="24"/>
        <v>6.3953488372093137</v>
      </c>
      <c r="AC56" s="1059">
        <f t="shared" si="25"/>
        <v>7.4999999999999956</v>
      </c>
      <c r="AD56" s="1059">
        <f t="shared" si="26"/>
        <v>5.9602649006622599</v>
      </c>
      <c r="AE56" s="1059">
        <f t="shared" si="27"/>
        <v>7.0921985815602939</v>
      </c>
      <c r="AF56" s="1059">
        <f t="shared" si="28"/>
        <v>13.253012048192758</v>
      </c>
      <c r="AG56" s="1059">
        <f t="shared" si="29"/>
        <v>23.267326732673265</v>
      </c>
      <c r="AH56" s="1059">
        <f t="shared" si="30"/>
        <v>10.989010989010994</v>
      </c>
      <c r="AI56" s="1059">
        <f t="shared" si="31"/>
        <v>30.000000000000004</v>
      </c>
      <c r="AJ56" s="1059">
        <f t="shared" si="32"/>
        <v>-39.130434782608688</v>
      </c>
      <c r="AK56" s="1059">
        <f t="shared" si="33"/>
        <v>-27.215189873417735</v>
      </c>
      <c r="AL56" s="1059">
        <f t="shared" si="34"/>
        <v>5.3333333333333455</v>
      </c>
      <c r="AM56" s="1059">
        <f t="shared" si="35"/>
        <v>6.3829787234042534</v>
      </c>
      <c r="AN56" s="1059">
        <f t="shared" si="36"/>
        <v>5.2238805970149071</v>
      </c>
      <c r="AO56" s="1059">
        <f t="shared" si="37"/>
        <v>9.8360655737705027</v>
      </c>
      <c r="AP56" s="1059">
        <f t="shared" si="38"/>
        <v>15.094339622641506</v>
      </c>
      <c r="AQ56" s="1059">
        <f t="shared" si="39"/>
        <v>8.163265306122458</v>
      </c>
      <c r="AR56" s="1059">
        <f t="shared" si="40"/>
        <v>8.287292817679548</v>
      </c>
      <c r="AS56" s="1059">
        <f t="shared" si="41"/>
        <v>5.232558139534893</v>
      </c>
      <c r="AT56" s="1059">
        <f t="shared" si="42"/>
        <v>3.6144578313253017</v>
      </c>
      <c r="AU56" s="1060">
        <f t="shared" si="21"/>
        <v>5.6464991301076433</v>
      </c>
      <c r="AV56" s="1061">
        <f t="shared" si="22"/>
        <v>14.886047839013692</v>
      </c>
    </row>
    <row r="57" spans="1:48" ht="11.25" customHeight="1" x14ac:dyDescent="0.2">
      <c r="A57" s="863" t="s">
        <v>942</v>
      </c>
      <c r="B57" s="861" t="s">
        <v>4156</v>
      </c>
      <c r="C57" s="610">
        <v>1.24</v>
      </c>
      <c r="D57" s="482">
        <v>1.08</v>
      </c>
      <c r="E57" s="613">
        <v>0.93913043478260883</v>
      </c>
      <c r="F57" s="610">
        <v>0.76521739130434785</v>
      </c>
      <c r="G57" s="610">
        <v>0.69565217391304357</v>
      </c>
      <c r="H57" s="610">
        <v>0.6</v>
      </c>
      <c r="I57" s="610">
        <v>0.52173913043478259</v>
      </c>
      <c r="J57" s="932"/>
      <c r="K57" s="485">
        <v>0.41739130434782612</v>
      </c>
      <c r="L57" s="614">
        <v>0.41739130434782612</v>
      </c>
      <c r="M57" s="932"/>
      <c r="N57" s="615">
        <v>0.41739130434782612</v>
      </c>
      <c r="O57" s="612">
        <v>0</v>
      </c>
      <c r="P57" s="612">
        <v>0</v>
      </c>
      <c r="Q57" s="612">
        <v>0</v>
      </c>
      <c r="R57" s="612">
        <v>0</v>
      </c>
      <c r="S57" s="616">
        <v>0.36521739130434783</v>
      </c>
      <c r="T57" s="612">
        <v>0.20869565217391306</v>
      </c>
      <c r="U57" s="612">
        <v>0.20869565217391306</v>
      </c>
      <c r="V57" s="612">
        <v>0.20869565217391306</v>
      </c>
      <c r="W57" s="612">
        <v>0.20869565217391306</v>
      </c>
      <c r="X57" s="612">
        <v>0.20869565217391306</v>
      </c>
      <c r="Y57" s="612">
        <v>0.39130434782608697</v>
      </c>
      <c r="Z57" s="613">
        <f t="shared" si="0"/>
        <v>8.8939130434782623</v>
      </c>
      <c r="AA57" s="1058">
        <f t="shared" si="23"/>
        <v>14.814814814814813</v>
      </c>
      <c r="AB57" s="1058">
        <f t="shared" si="24"/>
        <v>14.999999999999991</v>
      </c>
      <c r="AC57" s="1059">
        <f t="shared" si="25"/>
        <v>22.727272727272751</v>
      </c>
      <c r="AD57" s="1059">
        <f t="shared" si="26"/>
        <v>9.9999999999999858</v>
      </c>
      <c r="AE57" s="1059">
        <f t="shared" si="27"/>
        <v>15.942028985507273</v>
      </c>
      <c r="AF57" s="1059">
        <f t="shared" si="28"/>
        <v>14.999999999999991</v>
      </c>
      <c r="AG57" s="1059">
        <f t="shared" si="29"/>
        <v>24.999999999999979</v>
      </c>
      <c r="AH57" s="1059">
        <f t="shared" si="30"/>
        <v>0</v>
      </c>
      <c r="AI57" s="1059">
        <f t="shared" si="31"/>
        <v>0</v>
      </c>
      <c r="AJ57" s="1059" t="str">
        <f t="shared" si="32"/>
        <v>n/a</v>
      </c>
      <c r="AK57" s="1059" t="str">
        <f t="shared" si="33"/>
        <v>n/a</v>
      </c>
      <c r="AL57" s="1059" t="str">
        <f t="shared" si="34"/>
        <v>n/a</v>
      </c>
      <c r="AM57" s="1059" t="str">
        <f t="shared" si="35"/>
        <v>n/a</v>
      </c>
      <c r="AN57" s="1059">
        <f t="shared" si="36"/>
        <v>-100</v>
      </c>
      <c r="AO57" s="1059">
        <f t="shared" si="37"/>
        <v>74.999999999999972</v>
      </c>
      <c r="AP57" s="1059">
        <f t="shared" si="38"/>
        <v>0</v>
      </c>
      <c r="AQ57" s="1059">
        <f t="shared" si="39"/>
        <v>0</v>
      </c>
      <c r="AR57" s="1059">
        <f t="shared" si="40"/>
        <v>0</v>
      </c>
      <c r="AS57" s="1059">
        <f t="shared" si="41"/>
        <v>0</v>
      </c>
      <c r="AT57" s="1059">
        <f t="shared" si="42"/>
        <v>-46.666666666666664</v>
      </c>
      <c r="AU57" s="1060">
        <f t="shared" si="21"/>
        <v>2.9260906163080054</v>
      </c>
      <c r="AV57" s="1061">
        <f t="shared" si="22"/>
        <v>36.360181177447473</v>
      </c>
    </row>
    <row r="58" spans="1:48" ht="11.25" customHeight="1" x14ac:dyDescent="0.2">
      <c r="A58" s="568" t="s">
        <v>4375</v>
      </c>
      <c r="B58" s="861" t="s">
        <v>3794</v>
      </c>
      <c r="C58" s="610">
        <v>0.44</v>
      </c>
      <c r="D58" s="482">
        <v>0.42499999999999999</v>
      </c>
      <c r="E58" s="1070">
        <v>0.41399999999999998</v>
      </c>
      <c r="F58" s="620">
        <v>0.38800000000000001</v>
      </c>
      <c r="G58" s="620">
        <v>0.35360000000000003</v>
      </c>
      <c r="H58" s="620">
        <v>0.31119999999999998</v>
      </c>
      <c r="I58" s="485">
        <v>0</v>
      </c>
      <c r="J58" s="844"/>
      <c r="K58" s="485">
        <v>0</v>
      </c>
      <c r="L58" s="614">
        <v>0</v>
      </c>
      <c r="M58" s="932"/>
      <c r="N58" s="486">
        <v>0</v>
      </c>
      <c r="O58" s="612">
        <v>0</v>
      </c>
      <c r="P58" s="612">
        <v>0</v>
      </c>
      <c r="Q58" s="612">
        <v>0</v>
      </c>
      <c r="R58" s="612">
        <v>0</v>
      </c>
      <c r="S58" s="612">
        <v>0</v>
      </c>
      <c r="T58" s="612">
        <v>0</v>
      </c>
      <c r="U58" s="612">
        <v>0</v>
      </c>
      <c r="V58" s="612">
        <v>0</v>
      </c>
      <c r="W58" s="612">
        <v>0</v>
      </c>
      <c r="X58" s="612">
        <v>0</v>
      </c>
      <c r="Y58" s="612">
        <v>0</v>
      </c>
      <c r="Z58" s="613">
        <f t="shared" si="0"/>
        <v>2.3317999999999999</v>
      </c>
      <c r="AA58" s="1058">
        <f t="shared" si="23"/>
        <v>3.529411764705892</v>
      </c>
      <c r="AB58" s="1058">
        <f t="shared" si="24"/>
        <v>2.6570048309178862</v>
      </c>
      <c r="AC58" s="1059">
        <f t="shared" si="25"/>
        <v>6.7010309278350499</v>
      </c>
      <c r="AD58" s="1059">
        <f t="shared" si="26"/>
        <v>9.7285067873303035</v>
      </c>
      <c r="AE58" s="1059">
        <f t="shared" si="27"/>
        <v>13.624678663239088</v>
      </c>
      <c r="AF58" s="1059" t="str">
        <f t="shared" si="28"/>
        <v>n/a</v>
      </c>
      <c r="AG58" s="1059" t="str">
        <f t="shared" si="29"/>
        <v>n/a</v>
      </c>
      <c r="AH58" s="1059" t="str">
        <f t="shared" si="30"/>
        <v>n/a</v>
      </c>
      <c r="AI58" s="1059" t="str">
        <f t="shared" si="31"/>
        <v>n/a</v>
      </c>
      <c r="AJ58" s="1059" t="str">
        <f t="shared" si="32"/>
        <v>n/a</v>
      </c>
      <c r="AK58" s="1059" t="str">
        <f t="shared" si="33"/>
        <v>n/a</v>
      </c>
      <c r="AL58" s="1059" t="str">
        <f t="shared" si="34"/>
        <v>n/a</v>
      </c>
      <c r="AM58" s="1059" t="str">
        <f t="shared" si="35"/>
        <v>n/a</v>
      </c>
      <c r="AN58" s="1059" t="str">
        <f t="shared" si="36"/>
        <v>n/a</v>
      </c>
      <c r="AO58" s="1059" t="str">
        <f t="shared" si="37"/>
        <v>n/a</v>
      </c>
      <c r="AP58" s="1059" t="str">
        <f t="shared" si="38"/>
        <v>n/a</v>
      </c>
      <c r="AQ58" s="1059" t="str">
        <f t="shared" si="39"/>
        <v>n/a</v>
      </c>
      <c r="AR58" s="1059" t="str">
        <f t="shared" si="40"/>
        <v>n/a</v>
      </c>
      <c r="AS58" s="1059" t="str">
        <f t="shared" si="41"/>
        <v>n/a</v>
      </c>
      <c r="AT58" s="1059" t="str">
        <f t="shared" si="42"/>
        <v>n/a</v>
      </c>
      <c r="AU58" s="1060">
        <f t="shared" si="21"/>
        <v>7.248126594805643</v>
      </c>
      <c r="AV58" s="1061">
        <f t="shared" si="22"/>
        <v>4.5282241245375987</v>
      </c>
    </row>
    <row r="59" spans="1:48" ht="11.25" customHeight="1" x14ac:dyDescent="0.2">
      <c r="A59" s="487" t="s">
        <v>435</v>
      </c>
      <c r="B59" s="846" t="s">
        <v>436</v>
      </c>
      <c r="C59" s="610">
        <v>1.0172815533980581</v>
      </c>
      <c r="D59" s="482">
        <v>0.96880007540767277</v>
      </c>
      <c r="E59" s="472">
        <v>0.92200522179830824</v>
      </c>
      <c r="F59" s="610">
        <v>0.89515070077505654</v>
      </c>
      <c r="G59" s="610">
        <v>0.87542106191692859</v>
      </c>
      <c r="H59" s="610">
        <v>0.85825594305581243</v>
      </c>
      <c r="I59" s="610">
        <v>0.85398601299085808</v>
      </c>
      <c r="J59" s="932">
        <v>0</v>
      </c>
      <c r="K59" s="610">
        <v>0.82492881877721269</v>
      </c>
      <c r="L59" s="481">
        <v>0.802894058752879</v>
      </c>
      <c r="M59" s="932">
        <v>0</v>
      </c>
      <c r="N59" s="615">
        <v>0.7568082608684531</v>
      </c>
      <c r="O59" s="616">
        <v>0.7347653018140321</v>
      </c>
      <c r="P59" s="616">
        <v>0.72200290866994477</v>
      </c>
      <c r="Q59" s="616">
        <v>0.6848199504220156</v>
      </c>
      <c r="R59" s="616">
        <v>0.66486885201666202</v>
      </c>
      <c r="S59" s="616">
        <v>0.63217038388469471</v>
      </c>
      <c r="T59" s="616">
        <v>0.5941461142582265</v>
      </c>
      <c r="U59" s="616">
        <v>0.54170687556554065</v>
      </c>
      <c r="V59" s="616">
        <v>0.4899737374941287</v>
      </c>
      <c r="W59" s="616">
        <v>0.42858805369572872</v>
      </c>
      <c r="X59" s="616">
        <v>0.37614881500304309</v>
      </c>
      <c r="Y59" s="616">
        <v>0.33232550623164508</v>
      </c>
      <c r="Z59" s="613">
        <f t="shared" si="0"/>
        <v>14.977048206796905</v>
      </c>
      <c r="AA59" s="1058">
        <f t="shared" si="23"/>
        <v>5.0042809885191497</v>
      </c>
      <c r="AB59" s="1058">
        <f t="shared" si="24"/>
        <v>5.0753349875930498</v>
      </c>
      <c r="AC59" s="1059">
        <f t="shared" si="25"/>
        <v>3.0000000000000027</v>
      </c>
      <c r="AD59" s="1059">
        <f t="shared" si="26"/>
        <v>2.2537313432835937</v>
      </c>
      <c r="AE59" s="1059">
        <f t="shared" si="27"/>
        <v>1.9999999999999796</v>
      </c>
      <c r="AF59" s="1059">
        <f t="shared" si="28"/>
        <v>0.50000000000001155</v>
      </c>
      <c r="AG59" s="1059">
        <f t="shared" si="29"/>
        <v>3.5223880597015311</v>
      </c>
      <c r="AH59" s="1059">
        <f t="shared" si="30"/>
        <v>2.7444168734490182</v>
      </c>
      <c r="AI59" s="1059">
        <f t="shared" si="31"/>
        <v>6.089494561217057</v>
      </c>
      <c r="AJ59" s="1059">
        <f t="shared" si="32"/>
        <v>3.0000000000000027</v>
      </c>
      <c r="AK59" s="1059">
        <f t="shared" si="33"/>
        <v>1.7676373586358318</v>
      </c>
      <c r="AL59" s="1059">
        <f t="shared" si="34"/>
        <v>5.4295962354799165</v>
      </c>
      <c r="AM59" s="1059">
        <f t="shared" si="35"/>
        <v>3.0007569680604584</v>
      </c>
      <c r="AN59" s="1059">
        <f t="shared" si="36"/>
        <v>5.1724137931034919</v>
      </c>
      <c r="AO59" s="1059">
        <f t="shared" si="37"/>
        <v>6.3998179427530832</v>
      </c>
      <c r="AP59" s="1059">
        <f t="shared" si="38"/>
        <v>9.6803716286486985</v>
      </c>
      <c r="AQ59" s="1059">
        <f t="shared" si="39"/>
        <v>10.558349175200821</v>
      </c>
      <c r="AR59" s="1059">
        <f t="shared" si="40"/>
        <v>14.322770611329272</v>
      </c>
      <c r="AS59" s="1059">
        <f t="shared" si="41"/>
        <v>13.941088367448762</v>
      </c>
      <c r="AT59" s="1059">
        <f t="shared" si="42"/>
        <v>13.186862864763471</v>
      </c>
      <c r="AU59" s="1060">
        <f t="shared" si="21"/>
        <v>5.8324655879593594</v>
      </c>
      <c r="AV59" s="1061">
        <f t="shared" si="22"/>
        <v>4.2469652833015727</v>
      </c>
    </row>
    <row r="60" spans="1:48" ht="11.25" customHeight="1" x14ac:dyDescent="0.2">
      <c r="A60" s="501" t="s">
        <v>438</v>
      </c>
      <c r="B60" s="490" t="s">
        <v>439</v>
      </c>
      <c r="C60" s="610">
        <v>0.98370000000000002</v>
      </c>
      <c r="D60" s="482">
        <v>0.95489999999999997</v>
      </c>
      <c r="E60" s="500">
        <v>0.92690000000000006</v>
      </c>
      <c r="F60" s="496">
        <v>0.89969999999999994</v>
      </c>
      <c r="G60" s="496">
        <v>0.87319999999999998</v>
      </c>
      <c r="H60" s="496">
        <v>0.84789999999999999</v>
      </c>
      <c r="I60" s="496">
        <v>0.82269999999999999</v>
      </c>
      <c r="J60" s="1014"/>
      <c r="K60" s="496">
        <v>0.79610000000000003</v>
      </c>
      <c r="L60" s="492">
        <v>0.76239999999999997</v>
      </c>
      <c r="M60" s="1014"/>
      <c r="N60" s="493">
        <v>0.75290000000000001</v>
      </c>
      <c r="O60" s="498">
        <v>0.72250000000000003</v>
      </c>
      <c r="P60" s="498">
        <v>0.70720000000000005</v>
      </c>
      <c r="Q60" s="498">
        <v>0.66400000000000003</v>
      </c>
      <c r="R60" s="498">
        <v>0.61339999999999995</v>
      </c>
      <c r="S60" s="498">
        <v>0.58050000000000002</v>
      </c>
      <c r="T60" s="498">
        <v>0.55330000000000001</v>
      </c>
      <c r="U60" s="498">
        <v>0.53268000000000004</v>
      </c>
      <c r="V60" s="498">
        <v>0.51556000000000002</v>
      </c>
      <c r="W60" s="498">
        <v>0.49334</v>
      </c>
      <c r="X60" s="498">
        <v>0.48665999999999998</v>
      </c>
      <c r="Y60" s="498">
        <v>0.47109999999999996</v>
      </c>
      <c r="Z60" s="613">
        <f t="shared" si="0"/>
        <v>14.960640000000001</v>
      </c>
      <c r="AA60" s="1058">
        <f t="shared" si="23"/>
        <v>3.0160226201696672</v>
      </c>
      <c r="AB60" s="1058">
        <f t="shared" si="24"/>
        <v>3.020822095155884</v>
      </c>
      <c r="AC60" s="1059">
        <f t="shared" si="25"/>
        <v>3.023229965544072</v>
      </c>
      <c r="AD60" s="1059">
        <f t="shared" si="26"/>
        <v>3.0348144754924311</v>
      </c>
      <c r="AE60" s="1059">
        <f t="shared" si="27"/>
        <v>2.9838424342493175</v>
      </c>
      <c r="AF60" s="1059">
        <f t="shared" si="28"/>
        <v>3.0630849641424485</v>
      </c>
      <c r="AG60" s="1059">
        <f t="shared" si="29"/>
        <v>3.3412887828162319</v>
      </c>
      <c r="AH60" s="1059">
        <f t="shared" si="30"/>
        <v>4.4202518363064103</v>
      </c>
      <c r="AI60" s="1059">
        <f t="shared" si="31"/>
        <v>1.2617877540177957</v>
      </c>
      <c r="AJ60" s="1059">
        <f t="shared" si="32"/>
        <v>4.2076124567474116</v>
      </c>
      <c r="AK60" s="1059">
        <f t="shared" si="33"/>
        <v>2.1634615384615419</v>
      </c>
      <c r="AL60" s="1059">
        <f t="shared" si="34"/>
        <v>6.5060240963855431</v>
      </c>
      <c r="AM60" s="1059">
        <f t="shared" si="35"/>
        <v>8.2491033583306219</v>
      </c>
      <c r="AN60" s="1059">
        <f t="shared" si="36"/>
        <v>5.6675279931093669</v>
      </c>
      <c r="AO60" s="1059">
        <f t="shared" si="37"/>
        <v>4.9159587926983495</v>
      </c>
      <c r="AP60" s="1059">
        <f t="shared" si="38"/>
        <v>3.8709919651573221</v>
      </c>
      <c r="AQ60" s="1059">
        <f t="shared" si="39"/>
        <v>3.3206610287842331</v>
      </c>
      <c r="AR60" s="1059">
        <f t="shared" si="40"/>
        <v>4.5039931892812302</v>
      </c>
      <c r="AS60" s="1059">
        <f t="shared" si="41"/>
        <v>1.3726215427608546</v>
      </c>
      <c r="AT60" s="1059">
        <f t="shared" si="42"/>
        <v>3.3029080874549033</v>
      </c>
      <c r="AU60" s="1060">
        <f t="shared" si="21"/>
        <v>3.7623004488532823</v>
      </c>
      <c r="AV60" s="1061">
        <f t="shared" si="22"/>
        <v>1.657410750289279</v>
      </c>
    </row>
    <row r="61" spans="1:48" ht="11.25" customHeight="1" x14ac:dyDescent="0.2">
      <c r="A61" s="483" t="s">
        <v>952</v>
      </c>
      <c r="B61" s="861" t="s">
        <v>953</v>
      </c>
      <c r="C61" s="610">
        <v>0.69</v>
      </c>
      <c r="D61" s="482">
        <v>0.62</v>
      </c>
      <c r="E61" s="613">
        <v>0.5</v>
      </c>
      <c r="F61" s="610">
        <v>0.45</v>
      </c>
      <c r="G61" s="610">
        <v>0.41</v>
      </c>
      <c r="H61" s="610">
        <v>0.37</v>
      </c>
      <c r="I61" s="610">
        <v>0.33</v>
      </c>
      <c r="J61" s="932"/>
      <c r="K61" s="610">
        <v>0.23</v>
      </c>
      <c r="L61" s="614">
        <v>0.04</v>
      </c>
      <c r="M61" s="932"/>
      <c r="N61" s="486">
        <v>0.04</v>
      </c>
      <c r="O61" s="612">
        <v>0.47</v>
      </c>
      <c r="P61" s="616">
        <v>1.27</v>
      </c>
      <c r="Q61" s="616">
        <v>1.22</v>
      </c>
      <c r="R61" s="616">
        <v>1.1399999999999999</v>
      </c>
      <c r="S61" s="616">
        <v>1.06</v>
      </c>
      <c r="T61" s="616">
        <v>0.97667000000000004</v>
      </c>
      <c r="U61" s="616">
        <v>0.88668000000000002</v>
      </c>
      <c r="V61" s="616">
        <v>0.80789</v>
      </c>
      <c r="W61" s="616">
        <v>0.73939999999999995</v>
      </c>
      <c r="X61" s="616">
        <v>0.67108000000000001</v>
      </c>
      <c r="Y61" s="612">
        <v>0.63912000000000002</v>
      </c>
      <c r="Z61" s="613">
        <f t="shared" si="0"/>
        <v>13.560840000000001</v>
      </c>
      <c r="AA61" s="1058">
        <f t="shared" si="23"/>
        <v>11.290322580645151</v>
      </c>
      <c r="AB61" s="1058">
        <f t="shared" si="24"/>
        <v>24</v>
      </c>
      <c r="AC61" s="1059">
        <f t="shared" si="25"/>
        <v>11.111111111111116</v>
      </c>
      <c r="AD61" s="1059">
        <f t="shared" si="26"/>
        <v>9.7560975609756184</v>
      </c>
      <c r="AE61" s="1059">
        <f t="shared" si="27"/>
        <v>10.810810810810811</v>
      </c>
      <c r="AF61" s="1059">
        <f t="shared" si="28"/>
        <v>12.12121212121211</v>
      </c>
      <c r="AG61" s="1059">
        <f t="shared" si="29"/>
        <v>43.478260869565212</v>
      </c>
      <c r="AH61" s="1059">
        <f t="shared" si="30"/>
        <v>475</v>
      </c>
      <c r="AI61" s="1059">
        <f t="shared" si="31"/>
        <v>0</v>
      </c>
      <c r="AJ61" s="1059">
        <f t="shared" si="32"/>
        <v>-91.489361702127653</v>
      </c>
      <c r="AK61" s="1059">
        <f t="shared" si="33"/>
        <v>-62.99212598425197</v>
      </c>
      <c r="AL61" s="1059">
        <f t="shared" si="34"/>
        <v>4.0983606557376984</v>
      </c>
      <c r="AM61" s="1059">
        <f t="shared" si="35"/>
        <v>7.0175438596491224</v>
      </c>
      <c r="AN61" s="1059">
        <f t="shared" si="36"/>
        <v>7.5471698113207308</v>
      </c>
      <c r="AO61" s="1059">
        <f t="shared" si="37"/>
        <v>8.532052791628697</v>
      </c>
      <c r="AP61" s="1059">
        <f t="shared" si="38"/>
        <v>10.149095502323281</v>
      </c>
      <c r="AQ61" s="1059">
        <f t="shared" si="39"/>
        <v>9.7525653244872501</v>
      </c>
      <c r="AR61" s="1059">
        <f t="shared" si="40"/>
        <v>9.2629158777387097</v>
      </c>
      <c r="AS61" s="1059">
        <f t="shared" si="41"/>
        <v>10.180604398879399</v>
      </c>
      <c r="AT61" s="1059">
        <f t="shared" si="42"/>
        <v>5.0006258605582721</v>
      </c>
      <c r="AU61" s="1060">
        <f t="shared" si="21"/>
        <v>25.731363072513169</v>
      </c>
      <c r="AV61" s="1061">
        <f t="shared" si="22"/>
        <v>109.64197331823515</v>
      </c>
    </row>
    <row r="62" spans="1:48" ht="11.25" customHeight="1" x14ac:dyDescent="0.2">
      <c r="A62" s="863" t="s">
        <v>947</v>
      </c>
      <c r="B62" s="861" t="s">
        <v>948</v>
      </c>
      <c r="C62" s="610">
        <v>1.075</v>
      </c>
      <c r="D62" s="482">
        <v>0.97499999999999998</v>
      </c>
      <c r="E62" s="613">
        <v>0.86580000000000001</v>
      </c>
      <c r="F62" s="485">
        <v>0.76329999999999998</v>
      </c>
      <c r="G62" s="610">
        <v>0.73880000000000001</v>
      </c>
      <c r="H62" s="485">
        <v>0.66539999999999999</v>
      </c>
      <c r="I62" s="610">
        <v>0.60909999999999997</v>
      </c>
      <c r="J62" s="932"/>
      <c r="K62" s="610">
        <v>0.41589999999999999</v>
      </c>
      <c r="L62" s="481">
        <v>0.33029999999999998</v>
      </c>
      <c r="M62" s="932"/>
      <c r="N62" s="615">
        <v>0.25690000000000002</v>
      </c>
      <c r="O62" s="612">
        <v>0.14680000000000001</v>
      </c>
      <c r="P62" s="612">
        <v>0.44030000000000002</v>
      </c>
      <c r="Q62" s="612">
        <v>0.53820000000000001</v>
      </c>
      <c r="R62" s="616">
        <v>0.53820000000000001</v>
      </c>
      <c r="S62" s="616">
        <v>0.49099999999999999</v>
      </c>
      <c r="T62" s="612">
        <v>0.44369999999999998</v>
      </c>
      <c r="U62" s="612">
        <v>0.44369999999999998</v>
      </c>
      <c r="V62" s="612">
        <v>0.44369999999999998</v>
      </c>
      <c r="W62" s="616">
        <v>0.44369999999999998</v>
      </c>
      <c r="X62" s="616">
        <v>0.43759999999999999</v>
      </c>
      <c r="Y62" s="612">
        <v>0.4194</v>
      </c>
      <c r="Z62" s="613">
        <f t="shared" si="0"/>
        <v>11.481799999999998</v>
      </c>
      <c r="AA62" s="1058">
        <f t="shared" si="23"/>
        <v>10.256410256410264</v>
      </c>
      <c r="AB62" s="1058">
        <f t="shared" si="24"/>
        <v>12.612612612612617</v>
      </c>
      <c r="AC62" s="1059">
        <f t="shared" si="25"/>
        <v>13.428533997117786</v>
      </c>
      <c r="AD62" s="1059">
        <f t="shared" si="26"/>
        <v>3.3161884136437392</v>
      </c>
      <c r="AE62" s="1059">
        <f t="shared" si="27"/>
        <v>11.030958821761349</v>
      </c>
      <c r="AF62" s="1059">
        <f t="shared" si="28"/>
        <v>9.2431456246921719</v>
      </c>
      <c r="AG62" s="1059">
        <f t="shared" si="29"/>
        <v>46.453474392882896</v>
      </c>
      <c r="AH62" s="1059">
        <f t="shared" si="30"/>
        <v>25.915834090221026</v>
      </c>
      <c r="AI62" s="1059">
        <f t="shared" si="31"/>
        <v>28.571428571428559</v>
      </c>
      <c r="AJ62" s="1059">
        <f t="shared" si="32"/>
        <v>75</v>
      </c>
      <c r="AK62" s="1059">
        <f t="shared" si="33"/>
        <v>-66.659096070860784</v>
      </c>
      <c r="AL62" s="1059">
        <f t="shared" si="34"/>
        <v>-18.190263842437748</v>
      </c>
      <c r="AM62" s="1059">
        <f t="shared" si="35"/>
        <v>0</v>
      </c>
      <c r="AN62" s="1059">
        <f t="shared" si="36"/>
        <v>9.6130346232179207</v>
      </c>
      <c r="AO62" s="1059">
        <f t="shared" si="37"/>
        <v>10.660356096461566</v>
      </c>
      <c r="AP62" s="1059">
        <f t="shared" si="38"/>
        <v>0</v>
      </c>
      <c r="AQ62" s="1059">
        <f t="shared" si="39"/>
        <v>0</v>
      </c>
      <c r="AR62" s="1059">
        <f t="shared" si="40"/>
        <v>0</v>
      </c>
      <c r="AS62" s="1059">
        <f t="shared" si="41"/>
        <v>1.3939670932358261</v>
      </c>
      <c r="AT62" s="1059">
        <f t="shared" si="42"/>
        <v>4.3395326657129196</v>
      </c>
      <c r="AU62" s="1060">
        <f t="shared" si="21"/>
        <v>8.849305867305004</v>
      </c>
      <c r="AV62" s="1061">
        <f t="shared" si="22"/>
        <v>26.525597824380579</v>
      </c>
    </row>
    <row r="63" spans="1:48" ht="11.25" customHeight="1" x14ac:dyDescent="0.2">
      <c r="A63" s="483" t="s">
        <v>912</v>
      </c>
      <c r="B63" s="861" t="s">
        <v>913</v>
      </c>
      <c r="C63" s="610">
        <v>0.95</v>
      </c>
      <c r="D63" s="482">
        <v>0.91</v>
      </c>
      <c r="E63" s="613">
        <v>0.87</v>
      </c>
      <c r="F63" s="610">
        <v>0.83</v>
      </c>
      <c r="G63" s="610">
        <v>0.78</v>
      </c>
      <c r="H63" s="610">
        <v>0.7</v>
      </c>
      <c r="I63" s="610">
        <v>0.63</v>
      </c>
      <c r="J63" s="932"/>
      <c r="K63" s="610">
        <v>0.57999999999999996</v>
      </c>
      <c r="L63" s="481">
        <v>0.5</v>
      </c>
      <c r="M63" s="932"/>
      <c r="N63" s="486">
        <v>0.43</v>
      </c>
      <c r="O63" s="612">
        <v>0.57999999999999996</v>
      </c>
      <c r="P63" s="616">
        <v>1.1100000000000001</v>
      </c>
      <c r="Q63" s="616">
        <v>1.07</v>
      </c>
      <c r="R63" s="616">
        <v>1.03</v>
      </c>
      <c r="S63" s="616">
        <v>0.91332999999999998</v>
      </c>
      <c r="T63" s="616">
        <v>0.63331999999999999</v>
      </c>
      <c r="U63" s="616">
        <v>0.6</v>
      </c>
      <c r="V63" s="616">
        <v>0.54666000000000003</v>
      </c>
      <c r="W63" s="612">
        <v>0</v>
      </c>
      <c r="X63" s="612">
        <v>0</v>
      </c>
      <c r="Y63" s="612">
        <v>0</v>
      </c>
      <c r="Z63" s="613">
        <f t="shared" si="0"/>
        <v>13.663309999999997</v>
      </c>
      <c r="AA63" s="1058">
        <f t="shared" si="23"/>
        <v>4.39560439560438</v>
      </c>
      <c r="AB63" s="1058">
        <f t="shared" si="24"/>
        <v>4.5977011494252817</v>
      </c>
      <c r="AC63" s="1059">
        <f t="shared" si="25"/>
        <v>4.8192771084337505</v>
      </c>
      <c r="AD63" s="1059">
        <f t="shared" si="26"/>
        <v>6.4102564102564097</v>
      </c>
      <c r="AE63" s="1059">
        <f t="shared" si="27"/>
        <v>11.428571428571432</v>
      </c>
      <c r="AF63" s="1059">
        <f t="shared" si="28"/>
        <v>11.111111111111093</v>
      </c>
      <c r="AG63" s="1059">
        <f t="shared" si="29"/>
        <v>8.6206896551724199</v>
      </c>
      <c r="AH63" s="1059">
        <f t="shared" si="30"/>
        <v>15.999999999999993</v>
      </c>
      <c r="AI63" s="1059">
        <f t="shared" si="31"/>
        <v>16.279069767441868</v>
      </c>
      <c r="AJ63" s="1059">
        <f t="shared" si="32"/>
        <v>-25.862068965517238</v>
      </c>
      <c r="AK63" s="1059">
        <f t="shared" si="33"/>
        <v>-47.747747747747759</v>
      </c>
      <c r="AL63" s="1059">
        <f t="shared" si="34"/>
        <v>3.7383177570093462</v>
      </c>
      <c r="AM63" s="1059">
        <f t="shared" si="35"/>
        <v>3.8834951456310662</v>
      </c>
      <c r="AN63" s="1059">
        <f t="shared" si="36"/>
        <v>12.774134212168665</v>
      </c>
      <c r="AO63" s="1059">
        <f t="shared" si="37"/>
        <v>44.21303606391713</v>
      </c>
      <c r="AP63" s="1059">
        <f t="shared" si="38"/>
        <v>5.5533333333333434</v>
      </c>
      <c r="AQ63" s="1059">
        <f t="shared" si="39"/>
        <v>9.75743606629349</v>
      </c>
      <c r="AR63" s="1059" t="str">
        <f t="shared" si="40"/>
        <v>n/a</v>
      </c>
      <c r="AS63" s="1059" t="str">
        <f t="shared" si="41"/>
        <v>n/a</v>
      </c>
      <c r="AT63" s="1059" t="str">
        <f t="shared" si="42"/>
        <v>n/a</v>
      </c>
      <c r="AU63" s="1060">
        <f t="shared" si="21"/>
        <v>5.292483346535569</v>
      </c>
      <c r="AV63" s="1061">
        <f t="shared" si="22"/>
        <v>18.874193201251124</v>
      </c>
    </row>
    <row r="64" spans="1:48" ht="11.25" customHeight="1" x14ac:dyDescent="0.2">
      <c r="A64" s="617" t="s">
        <v>140</v>
      </c>
      <c r="B64" s="490" t="s">
        <v>141</v>
      </c>
      <c r="C64" s="610">
        <v>2.15</v>
      </c>
      <c r="D64" s="482">
        <v>1.98</v>
      </c>
      <c r="E64" s="500">
        <v>1.835</v>
      </c>
      <c r="F64" s="610">
        <v>1.71</v>
      </c>
      <c r="G64" s="610">
        <v>1.59</v>
      </c>
      <c r="H64" s="610">
        <v>1.5</v>
      </c>
      <c r="I64" s="610">
        <v>1.42</v>
      </c>
      <c r="J64" s="932"/>
      <c r="K64" s="610">
        <v>1.385</v>
      </c>
      <c r="L64" s="481">
        <v>1.365</v>
      </c>
      <c r="M64" s="932"/>
      <c r="N64" s="615">
        <v>1.345</v>
      </c>
      <c r="O64" s="616">
        <v>1.325</v>
      </c>
      <c r="P64" s="616">
        <v>1.3049999999999999</v>
      </c>
      <c r="Q64" s="616">
        <v>1.2849999999999999</v>
      </c>
      <c r="R64" s="616">
        <v>1.2649999999999999</v>
      </c>
      <c r="S64" s="616">
        <v>1.2450000000000001</v>
      </c>
      <c r="T64" s="616">
        <v>1.2250000000000001</v>
      </c>
      <c r="U64" s="616">
        <v>1.2050000000000001</v>
      </c>
      <c r="V64" s="616">
        <v>1.1850000000000001</v>
      </c>
      <c r="W64" s="616">
        <v>1.165</v>
      </c>
      <c r="X64" s="616">
        <v>1.145</v>
      </c>
      <c r="Y64" s="616">
        <v>1.1100000000000001</v>
      </c>
      <c r="Z64" s="613">
        <f t="shared" si="0"/>
        <v>29.740000000000002</v>
      </c>
      <c r="AA64" s="1058">
        <f t="shared" si="23"/>
        <v>8.5858585858585847</v>
      </c>
      <c r="AB64" s="1058">
        <f t="shared" si="24"/>
        <v>7.9019073569482234</v>
      </c>
      <c r="AC64" s="1059">
        <f t="shared" si="25"/>
        <v>7.3099415204678442</v>
      </c>
      <c r="AD64" s="1059">
        <f t="shared" si="26"/>
        <v>7.547169811320753</v>
      </c>
      <c r="AE64" s="1059">
        <f t="shared" si="27"/>
        <v>6.0000000000000053</v>
      </c>
      <c r="AF64" s="1059">
        <f t="shared" si="28"/>
        <v>5.6338028169014231</v>
      </c>
      <c r="AG64" s="1059">
        <f t="shared" si="29"/>
        <v>2.5270758122743597</v>
      </c>
      <c r="AH64" s="1059">
        <f t="shared" si="30"/>
        <v>1.46520146520146</v>
      </c>
      <c r="AI64" s="1059">
        <f t="shared" si="31"/>
        <v>1.4869888475836479</v>
      </c>
      <c r="AJ64" s="1059">
        <f t="shared" si="32"/>
        <v>1.5094339622641506</v>
      </c>
      <c r="AK64" s="1059">
        <f t="shared" si="33"/>
        <v>1.5325670498084198</v>
      </c>
      <c r="AL64" s="1059">
        <f t="shared" si="34"/>
        <v>1.5564202334630295</v>
      </c>
      <c r="AM64" s="1059">
        <f t="shared" si="35"/>
        <v>1.5810276679841806</v>
      </c>
      <c r="AN64" s="1059">
        <f t="shared" si="36"/>
        <v>1.6064257028112205</v>
      </c>
      <c r="AO64" s="1059">
        <f t="shared" si="37"/>
        <v>1.6326530612244872</v>
      </c>
      <c r="AP64" s="1059">
        <f t="shared" si="38"/>
        <v>1.6597510373443924</v>
      </c>
      <c r="AQ64" s="1059">
        <f t="shared" si="39"/>
        <v>1.6877637130801704</v>
      </c>
      <c r="AR64" s="1059">
        <f t="shared" si="40"/>
        <v>1.7167381974249052</v>
      </c>
      <c r="AS64" s="1059">
        <f t="shared" si="41"/>
        <v>1.7467248908296984</v>
      </c>
      <c r="AT64" s="1059">
        <f t="shared" si="42"/>
        <v>3.1531531531531432</v>
      </c>
      <c r="AU64" s="1060">
        <f t="shared" si="21"/>
        <v>3.3920302442972052</v>
      </c>
      <c r="AV64" s="1061">
        <f t="shared" si="22"/>
        <v>2.6283662711707851</v>
      </c>
    </row>
    <row r="65" spans="1:48" ht="11.25" customHeight="1" x14ac:dyDescent="0.2">
      <c r="A65" s="483" t="s">
        <v>430</v>
      </c>
      <c r="B65" s="861" t="s">
        <v>431</v>
      </c>
      <c r="C65" s="610">
        <v>1.42</v>
      </c>
      <c r="D65" s="482">
        <v>1.32</v>
      </c>
      <c r="E65" s="506">
        <v>1.28</v>
      </c>
      <c r="F65" s="610">
        <v>1.22</v>
      </c>
      <c r="G65" s="610">
        <v>1.1399999999999999</v>
      </c>
      <c r="H65" s="610">
        <v>1.0900000000000001</v>
      </c>
      <c r="I65" s="610">
        <v>1</v>
      </c>
      <c r="J65" s="932"/>
      <c r="K65" s="485">
        <v>0.88</v>
      </c>
      <c r="L65" s="481">
        <v>0.8</v>
      </c>
      <c r="M65" s="932"/>
      <c r="N65" s="615">
        <v>0.66</v>
      </c>
      <c r="O65" s="612">
        <v>0.6</v>
      </c>
      <c r="P65" s="616">
        <v>0.56000000000000005</v>
      </c>
      <c r="Q65" s="616">
        <v>0.5</v>
      </c>
      <c r="R65" s="616">
        <v>0.42</v>
      </c>
      <c r="S65" s="616">
        <v>0.35</v>
      </c>
      <c r="T65" s="616">
        <v>0.22</v>
      </c>
      <c r="U65" s="616">
        <v>0.125</v>
      </c>
      <c r="V65" s="612">
        <v>0.12</v>
      </c>
      <c r="W65" s="616">
        <v>0.11</v>
      </c>
      <c r="X65" s="612">
        <v>0.1</v>
      </c>
      <c r="Y65" s="616">
        <v>0.09</v>
      </c>
      <c r="Z65" s="613">
        <f t="shared" si="0"/>
        <v>14.004999999999999</v>
      </c>
      <c r="AA65" s="1058">
        <f t="shared" si="23"/>
        <v>7.575757575757569</v>
      </c>
      <c r="AB65" s="1058">
        <f t="shared" si="24"/>
        <v>3.125</v>
      </c>
      <c r="AC65" s="1059">
        <f t="shared" si="25"/>
        <v>4.9180327868852514</v>
      </c>
      <c r="AD65" s="1059">
        <f t="shared" si="26"/>
        <v>7.0175438596491224</v>
      </c>
      <c r="AE65" s="1059">
        <f t="shared" si="27"/>
        <v>4.5871559633027248</v>
      </c>
      <c r="AF65" s="1059">
        <f t="shared" si="28"/>
        <v>9.0000000000000071</v>
      </c>
      <c r="AG65" s="1059">
        <f t="shared" si="29"/>
        <v>13.636363636363647</v>
      </c>
      <c r="AH65" s="1059">
        <f t="shared" si="30"/>
        <v>9.9999999999999858</v>
      </c>
      <c r="AI65" s="1059">
        <f t="shared" si="31"/>
        <v>21.212121212121215</v>
      </c>
      <c r="AJ65" s="1059">
        <f t="shared" si="32"/>
        <v>10.000000000000009</v>
      </c>
      <c r="AK65" s="1059">
        <f t="shared" si="33"/>
        <v>7.1428571428571397</v>
      </c>
      <c r="AL65" s="1059">
        <f t="shared" si="34"/>
        <v>12.000000000000011</v>
      </c>
      <c r="AM65" s="1059">
        <f t="shared" si="35"/>
        <v>19.047619047619047</v>
      </c>
      <c r="AN65" s="1059">
        <f t="shared" si="36"/>
        <v>19.999999999999996</v>
      </c>
      <c r="AO65" s="1059">
        <f t="shared" si="37"/>
        <v>59.090909090909079</v>
      </c>
      <c r="AP65" s="1059">
        <f t="shared" si="38"/>
        <v>76</v>
      </c>
      <c r="AQ65" s="1059">
        <f t="shared" si="39"/>
        <v>4.1666666666666741</v>
      </c>
      <c r="AR65" s="1059">
        <f t="shared" si="40"/>
        <v>9.0909090909090828</v>
      </c>
      <c r="AS65" s="1059">
        <f t="shared" si="41"/>
        <v>9.9999999999999858</v>
      </c>
      <c r="AT65" s="1059">
        <f t="shared" si="42"/>
        <v>11.111111111111116</v>
      </c>
      <c r="AU65" s="1060">
        <f t="shared" si="21"/>
        <v>15.936102359207585</v>
      </c>
      <c r="AV65" s="1061">
        <f t="shared" si="22"/>
        <v>18.564794488410797</v>
      </c>
    </row>
    <row r="66" spans="1:48" ht="11.25" customHeight="1" x14ac:dyDescent="0.2">
      <c r="A66" s="863" t="s">
        <v>443</v>
      </c>
      <c r="B66" s="861" t="s">
        <v>444</v>
      </c>
      <c r="C66" s="610">
        <v>5.8</v>
      </c>
      <c r="D66" s="482">
        <v>5.0999999999999996</v>
      </c>
      <c r="E66" s="613">
        <v>4.5</v>
      </c>
      <c r="F66" s="610">
        <v>3.9</v>
      </c>
      <c r="G66" s="610">
        <v>3.3</v>
      </c>
      <c r="H66" s="610">
        <v>2.78</v>
      </c>
      <c r="I66" s="610">
        <v>2.4</v>
      </c>
      <c r="J66" s="932"/>
      <c r="K66" s="610">
        <v>2.1</v>
      </c>
      <c r="L66" s="481">
        <v>1.82</v>
      </c>
      <c r="M66" s="932"/>
      <c r="N66" s="615">
        <v>1.56</v>
      </c>
      <c r="O66" s="616">
        <v>1.32</v>
      </c>
      <c r="P66" s="616">
        <v>1.08</v>
      </c>
      <c r="Q66" s="616">
        <v>0.88</v>
      </c>
      <c r="R66" s="616">
        <v>0.74</v>
      </c>
      <c r="S66" s="616">
        <v>0.62</v>
      </c>
      <c r="T66" s="616">
        <v>0.52</v>
      </c>
      <c r="U66" s="616">
        <v>0.24</v>
      </c>
      <c r="V66" s="612">
        <v>0</v>
      </c>
      <c r="W66" s="612">
        <v>0</v>
      </c>
      <c r="X66" s="612">
        <v>0</v>
      </c>
      <c r="Y66" s="612">
        <v>0</v>
      </c>
      <c r="Z66" s="613">
        <f t="shared" si="0"/>
        <v>38.660000000000004</v>
      </c>
      <c r="AA66" s="1058">
        <f t="shared" si="23"/>
        <v>13.725490196078427</v>
      </c>
      <c r="AB66" s="1058">
        <f t="shared" si="24"/>
        <v>13.33333333333333</v>
      </c>
      <c r="AC66" s="1059">
        <f t="shared" si="25"/>
        <v>15.384615384615397</v>
      </c>
      <c r="AD66" s="1059">
        <f t="shared" si="26"/>
        <v>18.181818181818187</v>
      </c>
      <c r="AE66" s="1059">
        <f t="shared" si="27"/>
        <v>18.705035971223015</v>
      </c>
      <c r="AF66" s="1059">
        <f t="shared" si="28"/>
        <v>15.833333333333321</v>
      </c>
      <c r="AG66" s="1059">
        <f t="shared" si="29"/>
        <v>14.285714285714279</v>
      </c>
      <c r="AH66" s="1059">
        <f t="shared" si="30"/>
        <v>15.384615384615397</v>
      </c>
      <c r="AI66" s="1059">
        <f t="shared" si="31"/>
        <v>16.666666666666675</v>
      </c>
      <c r="AJ66" s="1059">
        <f t="shared" si="32"/>
        <v>18.181818181818187</v>
      </c>
      <c r="AK66" s="1059">
        <f t="shared" si="33"/>
        <v>22.222222222222211</v>
      </c>
      <c r="AL66" s="1059">
        <f t="shared" si="34"/>
        <v>22.72727272727273</v>
      </c>
      <c r="AM66" s="1059">
        <f t="shared" si="35"/>
        <v>18.918918918918926</v>
      </c>
      <c r="AN66" s="1059">
        <f t="shared" si="36"/>
        <v>19.354838709677423</v>
      </c>
      <c r="AO66" s="1059">
        <f t="shared" si="37"/>
        <v>19.23076923076923</v>
      </c>
      <c r="AP66" s="1059">
        <f t="shared" si="38"/>
        <v>116.6666666666667</v>
      </c>
      <c r="AQ66" s="1059" t="str">
        <f t="shared" si="39"/>
        <v>n/a</v>
      </c>
      <c r="AR66" s="1059" t="str">
        <f t="shared" si="40"/>
        <v>n/a</v>
      </c>
      <c r="AS66" s="1059" t="str">
        <f t="shared" si="41"/>
        <v>n/a</v>
      </c>
      <c r="AT66" s="1059" t="str">
        <f t="shared" si="42"/>
        <v>n/a</v>
      </c>
      <c r="AU66" s="1060">
        <f t="shared" si="21"/>
        <v>23.675195587171462</v>
      </c>
      <c r="AV66" s="1061">
        <f t="shared" si="22"/>
        <v>24.951573991548639</v>
      </c>
    </row>
    <row r="67" spans="1:48" ht="11.25" customHeight="1" x14ac:dyDescent="0.2">
      <c r="A67" s="483" t="s">
        <v>873</v>
      </c>
      <c r="B67" s="861" t="s">
        <v>874</v>
      </c>
      <c r="C67" s="610">
        <v>0.37</v>
      </c>
      <c r="D67" s="482">
        <v>0.34</v>
      </c>
      <c r="E67" s="613">
        <v>0.3</v>
      </c>
      <c r="F67" s="610">
        <v>0.26</v>
      </c>
      <c r="G67" s="610">
        <v>0.23</v>
      </c>
      <c r="H67" s="610">
        <v>0.2</v>
      </c>
      <c r="I67" s="610">
        <v>0.19</v>
      </c>
      <c r="J67" s="932"/>
      <c r="K67" s="610">
        <v>0.18</v>
      </c>
      <c r="L67" s="481">
        <v>0.16500000000000001</v>
      </c>
      <c r="M67" s="932"/>
      <c r="N67" s="615">
        <v>0.15</v>
      </c>
      <c r="O67" s="612">
        <v>0</v>
      </c>
      <c r="P67" s="612">
        <v>0</v>
      </c>
      <c r="Q67" s="612">
        <v>0</v>
      </c>
      <c r="R67" s="612">
        <v>0</v>
      </c>
      <c r="S67" s="612">
        <v>0</v>
      </c>
      <c r="T67" s="612">
        <v>0</v>
      </c>
      <c r="U67" s="612">
        <v>0</v>
      </c>
      <c r="V67" s="612">
        <v>0</v>
      </c>
      <c r="W67" s="612">
        <v>0</v>
      </c>
      <c r="X67" s="612">
        <v>0</v>
      </c>
      <c r="Y67" s="612">
        <v>0</v>
      </c>
      <c r="Z67" s="613">
        <f t="shared" si="0"/>
        <v>2.3849999999999998</v>
      </c>
      <c r="AA67" s="1058">
        <f t="shared" si="23"/>
        <v>8.8235294117646959</v>
      </c>
      <c r="AB67" s="1058">
        <f t="shared" si="24"/>
        <v>13.333333333333353</v>
      </c>
      <c r="AC67" s="1059">
        <f t="shared" si="25"/>
        <v>15.384615384615374</v>
      </c>
      <c r="AD67" s="1059">
        <f t="shared" si="26"/>
        <v>13.043478260869556</v>
      </c>
      <c r="AE67" s="1059">
        <f t="shared" si="27"/>
        <v>14.999999999999991</v>
      </c>
      <c r="AF67" s="1059">
        <f t="shared" si="28"/>
        <v>5.2631578947368363</v>
      </c>
      <c r="AG67" s="1059">
        <f t="shared" si="29"/>
        <v>5.555555555555558</v>
      </c>
      <c r="AH67" s="1059">
        <f t="shared" si="30"/>
        <v>9.0909090909090828</v>
      </c>
      <c r="AI67" s="1059">
        <f t="shared" si="31"/>
        <v>10.000000000000009</v>
      </c>
      <c r="AJ67" s="1059" t="str">
        <f t="shared" si="32"/>
        <v>n/a</v>
      </c>
      <c r="AK67" s="1059" t="str">
        <f t="shared" si="33"/>
        <v>n/a</v>
      </c>
      <c r="AL67" s="1059" t="str">
        <f t="shared" si="34"/>
        <v>n/a</v>
      </c>
      <c r="AM67" s="1059" t="str">
        <f t="shared" si="35"/>
        <v>n/a</v>
      </c>
      <c r="AN67" s="1059" t="str">
        <f t="shared" si="36"/>
        <v>n/a</v>
      </c>
      <c r="AO67" s="1059" t="str">
        <f t="shared" si="37"/>
        <v>n/a</v>
      </c>
      <c r="AP67" s="1059" t="str">
        <f t="shared" si="38"/>
        <v>n/a</v>
      </c>
      <c r="AQ67" s="1059" t="str">
        <f t="shared" si="39"/>
        <v>n/a</v>
      </c>
      <c r="AR67" s="1059" t="str">
        <f t="shared" si="40"/>
        <v>n/a</v>
      </c>
      <c r="AS67" s="1059" t="str">
        <f t="shared" si="41"/>
        <v>n/a</v>
      </c>
      <c r="AT67" s="1059" t="str">
        <f t="shared" si="42"/>
        <v>n/a</v>
      </c>
      <c r="AU67" s="1060">
        <f t="shared" si="21"/>
        <v>10.610508770198273</v>
      </c>
      <c r="AV67" s="1061">
        <f t="shared" si="22"/>
        <v>3.7982685878774682</v>
      </c>
    </row>
    <row r="68" spans="1:48" ht="11.25" customHeight="1" x14ac:dyDescent="0.2">
      <c r="A68" s="466" t="s">
        <v>4441</v>
      </c>
      <c r="B68" s="846" t="s">
        <v>4440</v>
      </c>
      <c r="C68" s="610">
        <v>0.96</v>
      </c>
      <c r="D68" s="482">
        <v>0.88</v>
      </c>
      <c r="E68" s="613">
        <v>0.81</v>
      </c>
      <c r="F68" s="610">
        <v>0.77</v>
      </c>
      <c r="G68" s="610">
        <v>0.68</v>
      </c>
      <c r="H68" s="610">
        <v>0.57999999999999996</v>
      </c>
      <c r="I68" s="610">
        <v>0.54</v>
      </c>
      <c r="J68" s="932"/>
      <c r="K68" s="610">
        <v>0.37</v>
      </c>
      <c r="L68" s="614">
        <v>0.28000000000000003</v>
      </c>
      <c r="M68" s="932"/>
      <c r="N68" s="486">
        <v>0.25</v>
      </c>
      <c r="O68" s="612">
        <v>0.3</v>
      </c>
      <c r="P68" s="616">
        <v>0.74</v>
      </c>
      <c r="Q68" s="616">
        <v>0.72499999999999998</v>
      </c>
      <c r="R68" s="616">
        <v>0.63</v>
      </c>
      <c r="S68" s="616">
        <v>0.51500000000000001</v>
      </c>
      <c r="T68" s="616">
        <v>0.45333000000000001</v>
      </c>
      <c r="U68" s="616">
        <v>0.4</v>
      </c>
      <c r="V68" s="616">
        <v>0.34666999999999998</v>
      </c>
      <c r="W68" s="616">
        <v>0.30667</v>
      </c>
      <c r="X68" s="616">
        <v>0.26667000000000002</v>
      </c>
      <c r="Y68" s="616">
        <v>0.2</v>
      </c>
      <c r="Z68" s="613">
        <f t="shared" si="0"/>
        <v>11.00334</v>
      </c>
      <c r="AA68" s="1058">
        <f t="shared" si="23"/>
        <v>9.0909090909090828</v>
      </c>
      <c r="AB68" s="1058">
        <f t="shared" si="24"/>
        <v>8.6419753086419693</v>
      </c>
      <c r="AC68" s="1059">
        <f t="shared" si="25"/>
        <v>5.1948051948051965</v>
      </c>
      <c r="AD68" s="1059">
        <f t="shared" si="26"/>
        <v>13.235294117647056</v>
      </c>
      <c r="AE68" s="1059">
        <f t="shared" si="27"/>
        <v>17.24137931034484</v>
      </c>
      <c r="AF68" s="1059">
        <f t="shared" si="28"/>
        <v>7.4074074074073959</v>
      </c>
      <c r="AG68" s="1059">
        <f t="shared" si="29"/>
        <v>45.945945945945965</v>
      </c>
      <c r="AH68" s="1059">
        <f t="shared" si="30"/>
        <v>32.142857142857139</v>
      </c>
      <c r="AI68" s="1059">
        <f t="shared" si="31"/>
        <v>12.000000000000011</v>
      </c>
      <c r="AJ68" s="1059">
        <f t="shared" si="32"/>
        <v>-16.666666666666664</v>
      </c>
      <c r="AK68" s="1059">
        <f t="shared" si="33"/>
        <v>-59.45945945945946</v>
      </c>
      <c r="AL68" s="1059">
        <f t="shared" si="34"/>
        <v>2.0689655172413834</v>
      </c>
      <c r="AM68" s="1059">
        <f t="shared" si="35"/>
        <v>15.07936507936507</v>
      </c>
      <c r="AN68" s="1059">
        <f t="shared" si="36"/>
        <v>22.330097087378633</v>
      </c>
      <c r="AO68" s="1059">
        <f t="shared" si="37"/>
        <v>13.603776498356602</v>
      </c>
      <c r="AP68" s="1059">
        <f t="shared" si="38"/>
        <v>13.332499999999992</v>
      </c>
      <c r="AQ68" s="1059">
        <f t="shared" si="39"/>
        <v>15.383505927827624</v>
      </c>
      <c r="AR68" s="1059">
        <f t="shared" si="40"/>
        <v>13.043336485472977</v>
      </c>
      <c r="AS68" s="1059">
        <f t="shared" si="41"/>
        <v>14.999812502343701</v>
      </c>
      <c r="AT68" s="1059">
        <f t="shared" si="42"/>
        <v>33.335000000000001</v>
      </c>
      <c r="AU68" s="1060">
        <f t="shared" si="21"/>
        <v>10.897540324520927</v>
      </c>
      <c r="AV68" s="1061">
        <f t="shared" si="22"/>
        <v>20.868018477714696</v>
      </c>
    </row>
    <row r="69" spans="1:48" ht="11.25" customHeight="1" x14ac:dyDescent="0.2">
      <c r="A69" s="501" t="s">
        <v>445</v>
      </c>
      <c r="B69" s="490" t="s">
        <v>446</v>
      </c>
      <c r="C69" s="610">
        <v>1</v>
      </c>
      <c r="D69" s="482">
        <v>0.96</v>
      </c>
      <c r="E69" s="493">
        <v>0.92</v>
      </c>
      <c r="F69" s="496">
        <v>0.9</v>
      </c>
      <c r="G69" s="496">
        <v>0.88</v>
      </c>
      <c r="H69" s="496">
        <v>0.86</v>
      </c>
      <c r="I69" s="496">
        <v>0.84</v>
      </c>
      <c r="J69" s="1014"/>
      <c r="K69" s="496">
        <v>0.82</v>
      </c>
      <c r="L69" s="492">
        <v>0.8</v>
      </c>
      <c r="M69" s="1014"/>
      <c r="N69" s="493">
        <v>0.78</v>
      </c>
      <c r="O69" s="498">
        <v>0.76</v>
      </c>
      <c r="P69" s="498">
        <v>0.74</v>
      </c>
      <c r="Q69" s="498">
        <v>0.7</v>
      </c>
      <c r="R69" s="498">
        <v>0.64</v>
      </c>
      <c r="S69" s="498">
        <v>0.57999999999999996</v>
      </c>
      <c r="T69" s="498">
        <v>0.5</v>
      </c>
      <c r="U69" s="498">
        <v>0.48</v>
      </c>
      <c r="V69" s="498">
        <v>0.44</v>
      </c>
      <c r="W69" s="499">
        <v>0.4</v>
      </c>
      <c r="X69" s="499">
        <v>0.4</v>
      </c>
      <c r="Y69" s="498">
        <v>0.32</v>
      </c>
      <c r="Z69" s="613">
        <f t="shared" si="0"/>
        <v>14.72</v>
      </c>
      <c r="AA69" s="1058">
        <f t="shared" si="23"/>
        <v>4.1666666666666741</v>
      </c>
      <c r="AB69" s="1058">
        <f t="shared" si="24"/>
        <v>4.3478260869565188</v>
      </c>
      <c r="AC69" s="1059">
        <f t="shared" si="25"/>
        <v>2.2222222222222143</v>
      </c>
      <c r="AD69" s="1059">
        <f t="shared" si="26"/>
        <v>2.2727272727272707</v>
      </c>
      <c r="AE69" s="1059">
        <f t="shared" si="27"/>
        <v>2.3255813953488413</v>
      </c>
      <c r="AF69" s="1059">
        <f t="shared" si="28"/>
        <v>2.3809523809523725</v>
      </c>
      <c r="AG69" s="1059">
        <f t="shared" si="29"/>
        <v>2.4390243902439046</v>
      </c>
      <c r="AH69" s="1059">
        <f t="shared" si="30"/>
        <v>2.4999999999999911</v>
      </c>
      <c r="AI69" s="1059">
        <f t="shared" si="31"/>
        <v>2.5641025641025772</v>
      </c>
      <c r="AJ69" s="1059">
        <f t="shared" si="32"/>
        <v>2.6315789473684292</v>
      </c>
      <c r="AK69" s="1059">
        <f t="shared" si="33"/>
        <v>2.7027027027026973</v>
      </c>
      <c r="AL69" s="1059">
        <f t="shared" si="34"/>
        <v>5.7142857142857162</v>
      </c>
      <c r="AM69" s="1059">
        <f t="shared" si="35"/>
        <v>9.375</v>
      </c>
      <c r="AN69" s="1059">
        <f t="shared" si="36"/>
        <v>10.344827586206918</v>
      </c>
      <c r="AO69" s="1059">
        <f t="shared" si="37"/>
        <v>15.999999999999993</v>
      </c>
      <c r="AP69" s="1059">
        <f t="shared" si="38"/>
        <v>4.1666666666666741</v>
      </c>
      <c r="AQ69" s="1059">
        <f t="shared" si="39"/>
        <v>9.0909090909090828</v>
      </c>
      <c r="AR69" s="1059">
        <f t="shared" si="40"/>
        <v>9.9999999999999858</v>
      </c>
      <c r="AS69" s="1059">
        <f t="shared" si="41"/>
        <v>0</v>
      </c>
      <c r="AT69" s="1059">
        <f t="shared" si="42"/>
        <v>25</v>
      </c>
      <c r="AU69" s="1060">
        <f t="shared" si="21"/>
        <v>6.0122536843679928</v>
      </c>
      <c r="AV69" s="1061">
        <f t="shared" si="22"/>
        <v>5.9651169937416606</v>
      </c>
    </row>
    <row r="70" spans="1:48" ht="11.25" customHeight="1" x14ac:dyDescent="0.2">
      <c r="A70" s="863" t="s">
        <v>447</v>
      </c>
      <c r="B70" s="861" t="s">
        <v>448</v>
      </c>
      <c r="C70" s="610">
        <v>1.55</v>
      </c>
      <c r="D70" s="482">
        <v>1.49</v>
      </c>
      <c r="E70" s="615">
        <v>1.43</v>
      </c>
      <c r="F70" s="610">
        <v>1.37</v>
      </c>
      <c r="G70" s="610">
        <v>1.32</v>
      </c>
      <c r="H70" s="610">
        <v>1.27</v>
      </c>
      <c r="I70" s="610">
        <v>1.22</v>
      </c>
      <c r="J70" s="932"/>
      <c r="K70" s="610">
        <v>1.1599999999999999</v>
      </c>
      <c r="L70" s="481">
        <v>1.1000000000000001</v>
      </c>
      <c r="M70" s="932"/>
      <c r="N70" s="615">
        <v>1</v>
      </c>
      <c r="O70" s="616">
        <v>0.81</v>
      </c>
      <c r="P70" s="616">
        <v>0.69</v>
      </c>
      <c r="Q70" s="616">
        <v>0.59499999999999997</v>
      </c>
      <c r="R70" s="616">
        <v>0.56999999999999995</v>
      </c>
      <c r="S70" s="616">
        <v>0.54500000000000004</v>
      </c>
      <c r="T70" s="616">
        <v>0.51500000000000001</v>
      </c>
      <c r="U70" s="616">
        <v>0.49</v>
      </c>
      <c r="V70" s="612">
        <v>0.48</v>
      </c>
      <c r="W70" s="612">
        <v>0.48</v>
      </c>
      <c r="X70" s="612">
        <v>0.48</v>
      </c>
      <c r="Y70" s="612">
        <v>0.48</v>
      </c>
      <c r="Z70" s="613">
        <f t="shared" si="0"/>
        <v>19.045000000000002</v>
      </c>
      <c r="AA70" s="1058">
        <f t="shared" si="23"/>
        <v>4.0268456375838868</v>
      </c>
      <c r="AB70" s="1058">
        <f t="shared" si="24"/>
        <v>4.1958041958042092</v>
      </c>
      <c r="AC70" s="1059">
        <f t="shared" si="25"/>
        <v>4.3795620437956151</v>
      </c>
      <c r="AD70" s="1059">
        <f t="shared" si="26"/>
        <v>3.7878787878787845</v>
      </c>
      <c r="AE70" s="1059">
        <f t="shared" si="27"/>
        <v>3.937007874015741</v>
      </c>
      <c r="AF70" s="1059">
        <f t="shared" si="28"/>
        <v>4.0983606557376984</v>
      </c>
      <c r="AG70" s="1059">
        <f t="shared" si="29"/>
        <v>5.1724137931034475</v>
      </c>
      <c r="AH70" s="1059">
        <f t="shared" si="30"/>
        <v>5.4545454545454453</v>
      </c>
      <c r="AI70" s="1059">
        <f t="shared" si="31"/>
        <v>10.000000000000009</v>
      </c>
      <c r="AJ70" s="1059">
        <f t="shared" si="32"/>
        <v>23.456790123456784</v>
      </c>
      <c r="AK70" s="1059">
        <f t="shared" si="33"/>
        <v>17.391304347826097</v>
      </c>
      <c r="AL70" s="1059">
        <f t="shared" si="34"/>
        <v>15.966386554621836</v>
      </c>
      <c r="AM70" s="1059">
        <f t="shared" si="35"/>
        <v>4.3859649122807154</v>
      </c>
      <c r="AN70" s="1059">
        <f t="shared" si="36"/>
        <v>4.5871559633027248</v>
      </c>
      <c r="AO70" s="1059">
        <f t="shared" si="37"/>
        <v>5.8252427184465994</v>
      </c>
      <c r="AP70" s="1059">
        <f t="shared" si="38"/>
        <v>5.1020408163265252</v>
      </c>
      <c r="AQ70" s="1059">
        <f t="shared" si="39"/>
        <v>2.0833333333333259</v>
      </c>
      <c r="AR70" s="1059">
        <f t="shared" si="40"/>
        <v>0</v>
      </c>
      <c r="AS70" s="1059">
        <f t="shared" si="41"/>
        <v>0</v>
      </c>
      <c r="AT70" s="1059">
        <f t="shared" si="42"/>
        <v>0</v>
      </c>
      <c r="AU70" s="1060">
        <f t="shared" si="21"/>
        <v>6.1925318606029718</v>
      </c>
      <c r="AV70" s="1061">
        <f t="shared" si="22"/>
        <v>6.0757913118979845</v>
      </c>
    </row>
    <row r="71" spans="1:48" ht="11.25" customHeight="1" x14ac:dyDescent="0.2">
      <c r="A71" s="483" t="s">
        <v>958</v>
      </c>
      <c r="B71" s="861" t="s">
        <v>959</v>
      </c>
      <c r="C71" s="610">
        <v>6.03</v>
      </c>
      <c r="D71" s="482">
        <v>5.83</v>
      </c>
      <c r="E71" s="615">
        <v>5.6099999999999994</v>
      </c>
      <c r="F71" s="610">
        <v>5.3</v>
      </c>
      <c r="G71" s="610">
        <v>4.91</v>
      </c>
      <c r="H71" s="610">
        <v>4.55</v>
      </c>
      <c r="I71" s="610">
        <v>4.18</v>
      </c>
      <c r="J71" s="932"/>
      <c r="K71" s="610">
        <v>3.8025000000000002</v>
      </c>
      <c r="L71" s="614">
        <v>3.57</v>
      </c>
      <c r="M71" s="932"/>
      <c r="N71" s="486">
        <v>3.57</v>
      </c>
      <c r="O71" s="616">
        <v>3.57</v>
      </c>
      <c r="P71" s="616">
        <v>3.5274999999999999</v>
      </c>
      <c r="Q71" s="616">
        <v>3.33</v>
      </c>
      <c r="R71" s="616">
        <v>3.05</v>
      </c>
      <c r="S71" s="616">
        <v>2.83</v>
      </c>
      <c r="T71" s="612">
        <v>2.8</v>
      </c>
      <c r="U71" s="616">
        <v>2.8</v>
      </c>
      <c r="V71" s="616">
        <v>2.74</v>
      </c>
      <c r="W71" s="616">
        <v>2.48</v>
      </c>
      <c r="X71" s="616">
        <v>2.2000000000000002</v>
      </c>
      <c r="Y71" s="616">
        <v>2.0499999999999998</v>
      </c>
      <c r="Z71" s="613">
        <f t="shared" ref="Z71:Z134" si="43">SUM(C71:Y71)</f>
        <v>78.72999999999999</v>
      </c>
      <c r="AA71" s="1058">
        <f t="shared" ref="AA71:AA102" si="44">IF(ISERROR((C71/D71-1)*100),"n/a",(C71/D71-1)*100)</f>
        <v>3.4305317324185181</v>
      </c>
      <c r="AB71" s="1058">
        <f t="shared" ref="AB71:AB102" si="45">IF(ISERROR((D71/E71-1)*100),"n/a",(D71/E71-1)*100)</f>
        <v>3.9215686274509887</v>
      </c>
      <c r="AC71" s="1059">
        <f t="shared" ref="AC71:AC102" si="46">IF(ISERROR((E71/F71-1)*100),"n/a",(E71/F71-1)*100)</f>
        <v>5.8490566037735725</v>
      </c>
      <c r="AD71" s="1059">
        <f t="shared" ref="AD71:AD102" si="47">IF(ISERROR((F71/G71-1)*100),"n/a",(F71/G71-1)*100)</f>
        <v>7.9429735234215926</v>
      </c>
      <c r="AE71" s="1059">
        <f t="shared" ref="AE71:AE102" si="48">IF(ISERROR((G71/H71-1)*100),"n/a",(G71/H71-1)*100)</f>
        <v>7.9120879120879284</v>
      </c>
      <c r="AF71" s="1059">
        <f t="shared" ref="AF71:AF102" si="49">IF(ISERROR((H71/I71-1)*100),"n/a",(H71/I71-1)*100)</f>
        <v>8.8516746411483318</v>
      </c>
      <c r="AG71" s="1059">
        <f t="shared" ref="AG71:AG102" si="50">IF(ISERROR((I71/K71-1)*100),"n/a",(I71/K71-1)*100)</f>
        <v>9.9276791584483668</v>
      </c>
      <c r="AH71" s="1059">
        <f t="shared" ref="AH71:AH102" si="51">IF(ISERROR((K71/L71-1)*100),"n/a",(K71/L71-1)*100)</f>
        <v>6.512605042016828</v>
      </c>
      <c r="AI71" s="1059">
        <f t="shared" ref="AI71:AI102" si="52">IF(ISERROR((L71/N71-1)*100),"n/a",(L71/N71-1)*100)</f>
        <v>0</v>
      </c>
      <c r="AJ71" s="1059">
        <f t="shared" ref="AJ71:AJ102" si="53">IF(ISERROR((N71/O71-1)*100),"n/a",(N71/O71-1)*100)</f>
        <v>0</v>
      </c>
      <c r="AK71" s="1059">
        <f t="shared" ref="AK71:AK102" si="54">IF(ISERROR((O71/P71-1)*100),"n/a",(O71/P71-1)*100)</f>
        <v>1.2048192771084265</v>
      </c>
      <c r="AL71" s="1059">
        <f t="shared" ref="AL71:AL102" si="55">IF(ISERROR((P71/Q71-1)*100),"n/a",(P71/Q71-1)*100)</f>
        <v>5.9309309309309333</v>
      </c>
      <c r="AM71" s="1059">
        <f t="shared" ref="AM71:AM102" si="56">IF(ISERROR((Q71/R71-1)*100),"n/a",(Q71/R71-1)*100)</f>
        <v>9.1803278688524781</v>
      </c>
      <c r="AN71" s="1059">
        <f t="shared" ref="AN71:AN102" si="57">IF(ISERROR((R71/S71-1)*100),"n/a",(R71/S71-1)*100)</f>
        <v>7.7738515901059957</v>
      </c>
      <c r="AO71" s="1059">
        <f t="shared" ref="AO71:AO102" si="58">IF(ISERROR((S71/T71-1)*100),"n/a",(S71/T71-1)*100)</f>
        <v>1.0714285714285898</v>
      </c>
      <c r="AP71" s="1059">
        <f t="shared" ref="AP71:AP102" si="59">IF(ISERROR((T71/U71-1)*100),"n/a",(T71/U71-1)*100)</f>
        <v>0</v>
      </c>
      <c r="AQ71" s="1059">
        <f t="shared" ref="AQ71:AQ102" si="60">IF(ISERROR((U71/V71-1)*100),"n/a",(U71/V71-1)*100)</f>
        <v>2.1897810218977964</v>
      </c>
      <c r="AR71" s="1059">
        <f t="shared" ref="AR71:AR102" si="61">IF(ISERROR((V71/W71-1)*100),"n/a",(V71/W71-1)*100)</f>
        <v>10.483870967741948</v>
      </c>
      <c r="AS71" s="1059">
        <f t="shared" ref="AS71:AS102" si="62">IF(ISERROR((W71/X71-1)*100),"n/a",(W71/X71-1)*100)</f>
        <v>12.72727272727272</v>
      </c>
      <c r="AT71" s="1059">
        <f t="shared" ref="AT71:AT102" si="63">IF(ISERROR((X71/Y71-1)*100),"n/a",(X71/Y71-1)*100)</f>
        <v>7.317073170731736</v>
      </c>
      <c r="AU71" s="1060">
        <f t="shared" ref="AU71:AU134" si="64">AVERAGE(AA71:AT71)</f>
        <v>5.6113766683418378</v>
      </c>
      <c r="AV71" s="1061">
        <f t="shared" ref="AV71:AV134" si="65">STDEV(AA71:AT71)</f>
        <v>3.9023683475618451</v>
      </c>
    </row>
    <row r="72" spans="1:48" ht="11.25" customHeight="1" x14ac:dyDescent="0.2">
      <c r="A72" s="487" t="s">
        <v>1008</v>
      </c>
      <c r="B72" s="846" t="s">
        <v>1009</v>
      </c>
      <c r="C72" s="610">
        <v>11.2</v>
      </c>
      <c r="D72" s="482">
        <v>7.9</v>
      </c>
      <c r="E72" s="615">
        <v>4.8099999999999996</v>
      </c>
      <c r="F72" s="473">
        <v>2.04</v>
      </c>
      <c r="G72" s="473">
        <v>1.64</v>
      </c>
      <c r="H72" s="473">
        <v>1.23</v>
      </c>
      <c r="I72" s="473">
        <v>0.88</v>
      </c>
      <c r="J72" s="1000"/>
      <c r="K72" s="473">
        <v>0.61</v>
      </c>
      <c r="L72" s="471">
        <v>0.4</v>
      </c>
      <c r="M72" s="1000"/>
      <c r="N72" s="476">
        <v>7.0000000000000007E-2</v>
      </c>
      <c r="O72" s="477">
        <v>0</v>
      </c>
      <c r="P72" s="477">
        <v>0</v>
      </c>
      <c r="Q72" s="477">
        <v>0</v>
      </c>
      <c r="R72" s="477">
        <v>0</v>
      </c>
      <c r="S72" s="477">
        <v>0</v>
      </c>
      <c r="T72" s="477">
        <v>0</v>
      </c>
      <c r="U72" s="477">
        <v>0</v>
      </c>
      <c r="V72" s="477">
        <v>0</v>
      </c>
      <c r="W72" s="477">
        <v>0</v>
      </c>
      <c r="X72" s="477">
        <v>0</v>
      </c>
      <c r="Y72" s="477">
        <v>0</v>
      </c>
      <c r="Z72" s="613">
        <f t="shared" si="43"/>
        <v>30.779999999999998</v>
      </c>
      <c r="AA72" s="1058">
        <f t="shared" si="44"/>
        <v>41.772151898734158</v>
      </c>
      <c r="AB72" s="1058">
        <f t="shared" si="45"/>
        <v>64.241164241164256</v>
      </c>
      <c r="AC72" s="1059">
        <f t="shared" si="46"/>
        <v>135.78431372549016</v>
      </c>
      <c r="AD72" s="1059">
        <f t="shared" si="47"/>
        <v>24.390243902439025</v>
      </c>
      <c r="AE72" s="1059">
        <f t="shared" si="48"/>
        <v>33.333333333333329</v>
      </c>
      <c r="AF72" s="1059">
        <f t="shared" si="49"/>
        <v>39.772727272727273</v>
      </c>
      <c r="AG72" s="1059">
        <f t="shared" si="50"/>
        <v>44.262295081967217</v>
      </c>
      <c r="AH72" s="1059">
        <f t="shared" si="51"/>
        <v>52.499999999999993</v>
      </c>
      <c r="AI72" s="1059">
        <f t="shared" si="52"/>
        <v>471.42857142857144</v>
      </c>
      <c r="AJ72" s="1059" t="str">
        <f t="shared" si="53"/>
        <v>n/a</v>
      </c>
      <c r="AK72" s="1059" t="str">
        <f t="shared" si="54"/>
        <v>n/a</v>
      </c>
      <c r="AL72" s="1059" t="str">
        <f t="shared" si="55"/>
        <v>n/a</v>
      </c>
      <c r="AM72" s="1059" t="str">
        <f t="shared" si="56"/>
        <v>n/a</v>
      </c>
      <c r="AN72" s="1059" t="str">
        <f t="shared" si="57"/>
        <v>n/a</v>
      </c>
      <c r="AO72" s="1059" t="str">
        <f t="shared" si="58"/>
        <v>n/a</v>
      </c>
      <c r="AP72" s="1059" t="str">
        <f t="shared" si="59"/>
        <v>n/a</v>
      </c>
      <c r="AQ72" s="1059" t="str">
        <f t="shared" si="60"/>
        <v>n/a</v>
      </c>
      <c r="AR72" s="1059" t="str">
        <f t="shared" si="61"/>
        <v>n/a</v>
      </c>
      <c r="AS72" s="1059" t="str">
        <f t="shared" si="62"/>
        <v>n/a</v>
      </c>
      <c r="AT72" s="1059" t="str">
        <f t="shared" si="63"/>
        <v>n/a</v>
      </c>
      <c r="AU72" s="1060">
        <f t="shared" si="64"/>
        <v>100.8316445427141</v>
      </c>
      <c r="AV72" s="1061">
        <f t="shared" si="65"/>
        <v>142.76475340094819</v>
      </c>
    </row>
    <row r="73" spans="1:48" ht="11.25" customHeight="1" x14ac:dyDescent="0.2">
      <c r="A73" s="483" t="s">
        <v>4631</v>
      </c>
      <c r="B73" s="861" t="s">
        <v>4629</v>
      </c>
      <c r="C73" s="610">
        <v>0.78</v>
      </c>
      <c r="D73" s="482">
        <v>0.7</v>
      </c>
      <c r="E73" s="613">
        <v>0.54</v>
      </c>
      <c r="F73" s="610">
        <v>0.48</v>
      </c>
      <c r="G73" s="610">
        <v>0.4</v>
      </c>
      <c r="H73" s="610">
        <v>0.32</v>
      </c>
      <c r="I73" s="610">
        <v>0.23</v>
      </c>
      <c r="J73" s="932"/>
      <c r="K73" s="610">
        <v>0.19</v>
      </c>
      <c r="L73" s="481">
        <v>0.12</v>
      </c>
      <c r="M73" s="932"/>
      <c r="N73" s="486">
        <v>0</v>
      </c>
      <c r="O73" s="612">
        <v>0</v>
      </c>
      <c r="P73" s="612">
        <v>0</v>
      </c>
      <c r="Q73" s="612">
        <v>0</v>
      </c>
      <c r="R73" s="612">
        <v>0</v>
      </c>
      <c r="S73" s="612">
        <v>0</v>
      </c>
      <c r="T73" s="612">
        <v>0</v>
      </c>
      <c r="U73" s="612">
        <v>0</v>
      </c>
      <c r="V73" s="612">
        <v>0.25</v>
      </c>
      <c r="W73" s="616">
        <v>0.25</v>
      </c>
      <c r="X73" s="616">
        <v>6.25E-2</v>
      </c>
      <c r="Y73" s="612">
        <v>0</v>
      </c>
      <c r="Z73" s="613">
        <f t="shared" si="43"/>
        <v>4.3224999999999998</v>
      </c>
      <c r="AA73" s="1058">
        <f t="shared" si="44"/>
        <v>11.428571428571432</v>
      </c>
      <c r="AB73" s="1058">
        <f t="shared" si="45"/>
        <v>29.629629629629605</v>
      </c>
      <c r="AC73" s="1059">
        <f t="shared" si="46"/>
        <v>12.500000000000021</v>
      </c>
      <c r="AD73" s="1059">
        <f t="shared" si="47"/>
        <v>19.999999999999996</v>
      </c>
      <c r="AE73" s="1059">
        <f t="shared" si="48"/>
        <v>25</v>
      </c>
      <c r="AF73" s="1059">
        <f t="shared" si="49"/>
        <v>39.130434782608688</v>
      </c>
      <c r="AG73" s="1059">
        <f t="shared" si="50"/>
        <v>21.052631578947366</v>
      </c>
      <c r="AH73" s="1059">
        <f t="shared" si="51"/>
        <v>58.33333333333335</v>
      </c>
      <c r="AI73" s="1059" t="str">
        <f t="shared" si="52"/>
        <v>n/a</v>
      </c>
      <c r="AJ73" s="1059" t="str">
        <f t="shared" si="53"/>
        <v>n/a</v>
      </c>
      <c r="AK73" s="1059" t="str">
        <f t="shared" si="54"/>
        <v>n/a</v>
      </c>
      <c r="AL73" s="1059" t="str">
        <f t="shared" si="55"/>
        <v>n/a</v>
      </c>
      <c r="AM73" s="1059" t="str">
        <f t="shared" si="56"/>
        <v>n/a</v>
      </c>
      <c r="AN73" s="1059" t="str">
        <f t="shared" si="57"/>
        <v>n/a</v>
      </c>
      <c r="AO73" s="1059" t="str">
        <f t="shared" si="58"/>
        <v>n/a</v>
      </c>
      <c r="AP73" s="1059" t="str">
        <f t="shared" si="59"/>
        <v>n/a</v>
      </c>
      <c r="AQ73" s="1059">
        <f t="shared" si="60"/>
        <v>-100</v>
      </c>
      <c r="AR73" s="1059">
        <f t="shared" si="61"/>
        <v>0</v>
      </c>
      <c r="AS73" s="1059">
        <f t="shared" si="62"/>
        <v>300</v>
      </c>
      <c r="AT73" s="1059" t="str">
        <f t="shared" si="63"/>
        <v>n/a</v>
      </c>
      <c r="AU73" s="1060">
        <f t="shared" si="64"/>
        <v>37.915872795735496</v>
      </c>
      <c r="AV73" s="1061">
        <f t="shared" si="65"/>
        <v>95.78789677660393</v>
      </c>
    </row>
    <row r="74" spans="1:48" ht="11.25" customHeight="1" x14ac:dyDescent="0.2">
      <c r="A74" s="863" t="s">
        <v>962</v>
      </c>
      <c r="B74" s="861" t="s">
        <v>963</v>
      </c>
      <c r="C74" s="610">
        <v>0.82</v>
      </c>
      <c r="D74" s="482">
        <v>0.78</v>
      </c>
      <c r="E74" s="613">
        <v>0.72</v>
      </c>
      <c r="F74" s="485">
        <v>0.68</v>
      </c>
      <c r="G74" s="610">
        <v>0.66</v>
      </c>
      <c r="H74" s="610">
        <v>0.62</v>
      </c>
      <c r="I74" s="610">
        <v>0.3</v>
      </c>
      <c r="J74" s="932"/>
      <c r="K74" s="485">
        <v>0</v>
      </c>
      <c r="L74" s="614">
        <v>0</v>
      </c>
      <c r="M74" s="932"/>
      <c r="N74" s="486">
        <v>0</v>
      </c>
      <c r="O74" s="612">
        <v>0</v>
      </c>
      <c r="P74" s="612">
        <v>0</v>
      </c>
      <c r="Q74" s="612">
        <v>0</v>
      </c>
      <c r="R74" s="612">
        <v>0</v>
      </c>
      <c r="S74" s="612">
        <v>0</v>
      </c>
      <c r="T74" s="612">
        <v>0</v>
      </c>
      <c r="U74" s="612">
        <v>0</v>
      </c>
      <c r="V74" s="612">
        <v>0</v>
      </c>
      <c r="W74" s="612">
        <v>0.3</v>
      </c>
      <c r="X74" s="612">
        <v>0.3</v>
      </c>
      <c r="Y74" s="612">
        <v>0.3</v>
      </c>
      <c r="Z74" s="613">
        <f t="shared" si="43"/>
        <v>5.4799999999999995</v>
      </c>
      <c r="AA74" s="1058">
        <f t="shared" si="44"/>
        <v>5.12820512820511</v>
      </c>
      <c r="AB74" s="1058">
        <f t="shared" si="45"/>
        <v>8.3333333333333481</v>
      </c>
      <c r="AC74" s="1059">
        <f t="shared" si="46"/>
        <v>5.8823529411764497</v>
      </c>
      <c r="AD74" s="1059">
        <f t="shared" si="47"/>
        <v>3.0303030303030276</v>
      </c>
      <c r="AE74" s="1059">
        <f t="shared" si="48"/>
        <v>6.4516129032258229</v>
      </c>
      <c r="AF74" s="1059">
        <f t="shared" si="49"/>
        <v>106.66666666666669</v>
      </c>
      <c r="AG74" s="1059" t="str">
        <f t="shared" si="50"/>
        <v>n/a</v>
      </c>
      <c r="AH74" s="1059" t="str">
        <f t="shared" si="51"/>
        <v>n/a</v>
      </c>
      <c r="AI74" s="1059" t="str">
        <f t="shared" si="52"/>
        <v>n/a</v>
      </c>
      <c r="AJ74" s="1059" t="str">
        <f t="shared" si="53"/>
        <v>n/a</v>
      </c>
      <c r="AK74" s="1059" t="str">
        <f t="shared" si="54"/>
        <v>n/a</v>
      </c>
      <c r="AL74" s="1059" t="str">
        <f t="shared" si="55"/>
        <v>n/a</v>
      </c>
      <c r="AM74" s="1059" t="str">
        <f t="shared" si="56"/>
        <v>n/a</v>
      </c>
      <c r="AN74" s="1059" t="str">
        <f t="shared" si="57"/>
        <v>n/a</v>
      </c>
      <c r="AO74" s="1059" t="str">
        <f t="shared" si="58"/>
        <v>n/a</v>
      </c>
      <c r="AP74" s="1059" t="str">
        <f t="shared" si="59"/>
        <v>n/a</v>
      </c>
      <c r="AQ74" s="1059" t="str">
        <f t="shared" si="60"/>
        <v>n/a</v>
      </c>
      <c r="AR74" s="1059">
        <f t="shared" si="61"/>
        <v>-100</v>
      </c>
      <c r="AS74" s="1059">
        <f t="shared" si="62"/>
        <v>0</v>
      </c>
      <c r="AT74" s="1059">
        <f t="shared" si="63"/>
        <v>0</v>
      </c>
      <c r="AU74" s="1060">
        <f t="shared" si="64"/>
        <v>3.9436082225456062</v>
      </c>
      <c r="AV74" s="1061">
        <f t="shared" si="65"/>
        <v>51.743309252713907</v>
      </c>
    </row>
    <row r="75" spans="1:48" ht="11.25" customHeight="1" x14ac:dyDescent="0.2">
      <c r="A75" s="483" t="s">
        <v>960</v>
      </c>
      <c r="B75" s="861" t="s">
        <v>961</v>
      </c>
      <c r="C75" s="610">
        <v>2.2599999999999998</v>
      </c>
      <c r="D75" s="482">
        <v>2.0099999999999998</v>
      </c>
      <c r="E75" s="613">
        <v>1.76</v>
      </c>
      <c r="F75" s="610">
        <v>1.6</v>
      </c>
      <c r="G75" s="610">
        <v>1.46</v>
      </c>
      <c r="H75" s="610">
        <v>1.34</v>
      </c>
      <c r="I75" s="610">
        <v>1.1399999999999999</v>
      </c>
      <c r="J75" s="932"/>
      <c r="K75" s="610">
        <v>1.08</v>
      </c>
      <c r="L75" s="481">
        <v>1</v>
      </c>
      <c r="M75" s="932"/>
      <c r="N75" s="486">
        <v>0.8</v>
      </c>
      <c r="O75" s="612">
        <v>1.22</v>
      </c>
      <c r="P75" s="612">
        <v>1.64</v>
      </c>
      <c r="Q75" s="616">
        <v>1.61</v>
      </c>
      <c r="R75" s="616">
        <v>1.57</v>
      </c>
      <c r="S75" s="616">
        <v>1.53</v>
      </c>
      <c r="T75" s="616">
        <v>1.49</v>
      </c>
      <c r="U75" s="616">
        <v>1.45</v>
      </c>
      <c r="V75" s="616">
        <v>1.35</v>
      </c>
      <c r="W75" s="616">
        <v>1.23</v>
      </c>
      <c r="X75" s="616">
        <v>1.1100000000000001</v>
      </c>
      <c r="Y75" s="616">
        <v>0.99</v>
      </c>
      <c r="Z75" s="613">
        <f t="shared" si="43"/>
        <v>29.64</v>
      </c>
      <c r="AA75" s="1058">
        <f t="shared" si="44"/>
        <v>12.437810945273631</v>
      </c>
      <c r="AB75" s="1058">
        <f t="shared" si="45"/>
        <v>14.204545454545435</v>
      </c>
      <c r="AC75" s="1059">
        <f t="shared" si="46"/>
        <v>9.9999999999999858</v>
      </c>
      <c r="AD75" s="1059">
        <f t="shared" si="47"/>
        <v>9.5890410958904262</v>
      </c>
      <c r="AE75" s="1059">
        <f t="shared" si="48"/>
        <v>8.9552238805969964</v>
      </c>
      <c r="AF75" s="1059">
        <f t="shared" si="49"/>
        <v>17.543859649122815</v>
      </c>
      <c r="AG75" s="1059">
        <f t="shared" si="50"/>
        <v>5.5555555555555358</v>
      </c>
      <c r="AH75" s="1059">
        <f t="shared" si="51"/>
        <v>8.0000000000000071</v>
      </c>
      <c r="AI75" s="1059">
        <f t="shared" si="52"/>
        <v>25</v>
      </c>
      <c r="AJ75" s="1059">
        <f t="shared" si="53"/>
        <v>-34.426229508196712</v>
      </c>
      <c r="AK75" s="1059">
        <f t="shared" si="54"/>
        <v>-25.609756097560975</v>
      </c>
      <c r="AL75" s="1059">
        <f t="shared" si="55"/>
        <v>1.8633540372670732</v>
      </c>
      <c r="AM75" s="1059">
        <f t="shared" si="56"/>
        <v>2.5477707006369421</v>
      </c>
      <c r="AN75" s="1059">
        <f t="shared" si="57"/>
        <v>2.6143790849673332</v>
      </c>
      <c r="AO75" s="1059">
        <f t="shared" si="58"/>
        <v>2.6845637583892579</v>
      </c>
      <c r="AP75" s="1059">
        <f t="shared" si="59"/>
        <v>2.7586206896551779</v>
      </c>
      <c r="AQ75" s="1059">
        <f t="shared" si="60"/>
        <v>7.4074074074073959</v>
      </c>
      <c r="AR75" s="1059">
        <f t="shared" si="61"/>
        <v>9.7560975609756184</v>
      </c>
      <c r="AS75" s="1059">
        <f t="shared" si="62"/>
        <v>10.810810810810789</v>
      </c>
      <c r="AT75" s="1059">
        <f t="shared" si="63"/>
        <v>12.121212121212132</v>
      </c>
      <c r="AU75" s="1060">
        <f t="shared" si="64"/>
        <v>5.190713357327442</v>
      </c>
      <c r="AV75" s="1061">
        <f t="shared" si="65"/>
        <v>13.384758807069911</v>
      </c>
    </row>
    <row r="76" spans="1:48" ht="11.25" customHeight="1" x14ac:dyDescent="0.2">
      <c r="A76" s="466" t="s">
        <v>411</v>
      </c>
      <c r="B76" s="846" t="s">
        <v>412</v>
      </c>
      <c r="C76" s="610">
        <v>1.9550000000000001</v>
      </c>
      <c r="D76" s="482">
        <v>1.78</v>
      </c>
      <c r="E76" s="613">
        <v>1.6199999999999999</v>
      </c>
      <c r="F76" s="610">
        <v>1.4650000000000001</v>
      </c>
      <c r="G76" s="610">
        <v>1.33</v>
      </c>
      <c r="H76" s="610">
        <v>1.21</v>
      </c>
      <c r="I76" s="610">
        <v>1.0900000000000001</v>
      </c>
      <c r="J76" s="932" t="s">
        <v>90</v>
      </c>
      <c r="K76" s="610">
        <v>0.96</v>
      </c>
      <c r="L76" s="481">
        <v>0.9</v>
      </c>
      <c r="M76" s="932"/>
      <c r="N76" s="615">
        <v>0.86</v>
      </c>
      <c r="O76" s="616">
        <v>0.82</v>
      </c>
      <c r="P76" s="616">
        <v>0.4</v>
      </c>
      <c r="Q76" s="612">
        <v>0</v>
      </c>
      <c r="R76" s="612">
        <v>0</v>
      </c>
      <c r="S76" s="612">
        <v>0</v>
      </c>
      <c r="T76" s="612">
        <v>0</v>
      </c>
      <c r="U76" s="612">
        <v>0</v>
      </c>
      <c r="V76" s="612">
        <v>0</v>
      </c>
      <c r="W76" s="612">
        <v>0</v>
      </c>
      <c r="X76" s="612">
        <v>0</v>
      </c>
      <c r="Y76" s="612">
        <v>0</v>
      </c>
      <c r="Z76" s="613">
        <f t="shared" si="43"/>
        <v>14.39</v>
      </c>
      <c r="AA76" s="1058">
        <f t="shared" si="44"/>
        <v>9.8314606741572987</v>
      </c>
      <c r="AB76" s="1058">
        <f t="shared" si="45"/>
        <v>9.8765432098765427</v>
      </c>
      <c r="AC76" s="1059">
        <f t="shared" si="46"/>
        <v>10.580204778156975</v>
      </c>
      <c r="AD76" s="1059">
        <f t="shared" si="47"/>
        <v>10.150375939849621</v>
      </c>
      <c r="AE76" s="1059">
        <f t="shared" si="48"/>
        <v>9.9173553719008378</v>
      </c>
      <c r="AF76" s="1059">
        <f t="shared" si="49"/>
        <v>11.009174311926584</v>
      </c>
      <c r="AG76" s="1059">
        <f t="shared" si="50"/>
        <v>13.541666666666675</v>
      </c>
      <c r="AH76" s="1059">
        <f t="shared" si="51"/>
        <v>6.6666666666666652</v>
      </c>
      <c r="AI76" s="1059">
        <f t="shared" si="52"/>
        <v>4.6511627906976827</v>
      </c>
      <c r="AJ76" s="1059">
        <f t="shared" si="53"/>
        <v>4.8780487804878092</v>
      </c>
      <c r="AK76" s="1059">
        <f t="shared" si="54"/>
        <v>104.99999999999999</v>
      </c>
      <c r="AL76" s="1059" t="str">
        <f t="shared" si="55"/>
        <v>n/a</v>
      </c>
      <c r="AM76" s="1059" t="str">
        <f t="shared" si="56"/>
        <v>n/a</v>
      </c>
      <c r="AN76" s="1059" t="str">
        <f t="shared" si="57"/>
        <v>n/a</v>
      </c>
      <c r="AO76" s="1059" t="str">
        <f t="shared" si="58"/>
        <v>n/a</v>
      </c>
      <c r="AP76" s="1059" t="str">
        <f t="shared" si="59"/>
        <v>n/a</v>
      </c>
      <c r="AQ76" s="1059" t="str">
        <f t="shared" si="60"/>
        <v>n/a</v>
      </c>
      <c r="AR76" s="1059" t="str">
        <f t="shared" si="61"/>
        <v>n/a</v>
      </c>
      <c r="AS76" s="1059" t="str">
        <f t="shared" si="62"/>
        <v>n/a</v>
      </c>
      <c r="AT76" s="1059" t="str">
        <f t="shared" si="63"/>
        <v>n/a</v>
      </c>
      <c r="AU76" s="1060">
        <f t="shared" si="64"/>
        <v>17.827514471853338</v>
      </c>
      <c r="AV76" s="1061">
        <f t="shared" si="65"/>
        <v>29.036110805883467</v>
      </c>
    </row>
    <row r="77" spans="1:48" ht="11.25" customHeight="1" x14ac:dyDescent="0.2">
      <c r="A77" s="490" t="s">
        <v>129</v>
      </c>
      <c r="B77" s="490" t="s">
        <v>130</v>
      </c>
      <c r="C77" s="610">
        <v>1.1599999999999999</v>
      </c>
      <c r="D77" s="482">
        <v>1.06</v>
      </c>
      <c r="E77" s="493">
        <v>0.99399999999999999</v>
      </c>
      <c r="F77" s="496">
        <v>0.91400000000000003</v>
      </c>
      <c r="G77" s="496">
        <v>0.874</v>
      </c>
      <c r="H77" s="496">
        <v>0.83</v>
      </c>
      <c r="I77" s="496">
        <v>0.76</v>
      </c>
      <c r="J77" s="1014"/>
      <c r="K77" s="496">
        <v>0.63500000000000001</v>
      </c>
      <c r="L77" s="492">
        <v>0.55000000000000004</v>
      </c>
      <c r="M77" s="1014"/>
      <c r="N77" s="493">
        <v>0.52</v>
      </c>
      <c r="O77" s="498">
        <v>0.505</v>
      </c>
      <c r="P77" s="499">
        <v>0.5</v>
      </c>
      <c r="Q77" s="498">
        <v>0.47749999999999998</v>
      </c>
      <c r="R77" s="498">
        <v>0.46500000000000002</v>
      </c>
      <c r="S77" s="499">
        <v>0.45</v>
      </c>
      <c r="T77" s="498">
        <v>0.4425</v>
      </c>
      <c r="U77" s="498">
        <v>0.44</v>
      </c>
      <c r="V77" s="498">
        <v>0.43567</v>
      </c>
      <c r="W77" s="499">
        <v>0.43334</v>
      </c>
      <c r="X77" s="498">
        <v>0.42832999999999999</v>
      </c>
      <c r="Y77" s="498">
        <v>0.42665999999999998</v>
      </c>
      <c r="Z77" s="613">
        <f t="shared" si="43"/>
        <v>13.300999999999998</v>
      </c>
      <c r="AA77" s="1058">
        <f t="shared" si="44"/>
        <v>9.4339622641509422</v>
      </c>
      <c r="AB77" s="1058">
        <f t="shared" si="45"/>
        <v>6.6398390342052416</v>
      </c>
      <c r="AC77" s="1059">
        <f t="shared" si="46"/>
        <v>8.7527352297593009</v>
      </c>
      <c r="AD77" s="1059">
        <f t="shared" si="47"/>
        <v>4.5766590389016093</v>
      </c>
      <c r="AE77" s="1059">
        <f t="shared" si="48"/>
        <v>5.3012048192771166</v>
      </c>
      <c r="AF77" s="1059">
        <f t="shared" si="49"/>
        <v>9.210526315789469</v>
      </c>
      <c r="AG77" s="1059">
        <f t="shared" si="50"/>
        <v>19.685039370078748</v>
      </c>
      <c r="AH77" s="1059">
        <f t="shared" si="51"/>
        <v>15.454545454545453</v>
      </c>
      <c r="AI77" s="1059">
        <f t="shared" si="52"/>
        <v>5.7692307692307709</v>
      </c>
      <c r="AJ77" s="1059">
        <f t="shared" si="53"/>
        <v>2.9702970297029729</v>
      </c>
      <c r="AK77" s="1059">
        <f t="shared" si="54"/>
        <v>1.0000000000000009</v>
      </c>
      <c r="AL77" s="1059">
        <f t="shared" si="55"/>
        <v>4.7120418848167533</v>
      </c>
      <c r="AM77" s="1059">
        <f t="shared" si="56"/>
        <v>2.6881720430107503</v>
      </c>
      <c r="AN77" s="1059">
        <f t="shared" si="57"/>
        <v>3.3333333333333437</v>
      </c>
      <c r="AO77" s="1059">
        <f t="shared" si="58"/>
        <v>1.6949152542372836</v>
      </c>
      <c r="AP77" s="1059">
        <f t="shared" si="59"/>
        <v>0.56818181818181213</v>
      </c>
      <c r="AQ77" s="1059">
        <f t="shared" si="60"/>
        <v>0.9938715082516536</v>
      </c>
      <c r="AR77" s="1059">
        <f t="shared" si="61"/>
        <v>0.53768403563021483</v>
      </c>
      <c r="AS77" s="1059">
        <f t="shared" si="62"/>
        <v>1.1696589078514341</v>
      </c>
      <c r="AT77" s="1059">
        <f t="shared" si="63"/>
        <v>0.39141236581821115</v>
      </c>
      <c r="AU77" s="1060">
        <f t="shared" si="64"/>
        <v>5.2441655238386549</v>
      </c>
      <c r="AV77" s="1061">
        <f t="shared" si="65"/>
        <v>5.1785962880056386</v>
      </c>
    </row>
    <row r="78" spans="1:48" ht="11.25" customHeight="1" x14ac:dyDescent="0.2">
      <c r="A78" s="483" t="s">
        <v>906</v>
      </c>
      <c r="B78" s="861" t="s">
        <v>907</v>
      </c>
      <c r="C78" s="610">
        <v>1.6</v>
      </c>
      <c r="D78" s="482">
        <v>1.44</v>
      </c>
      <c r="E78" s="615">
        <v>1.31</v>
      </c>
      <c r="F78" s="610">
        <v>1.19</v>
      </c>
      <c r="G78" s="610">
        <v>1.1000000000000001</v>
      </c>
      <c r="H78" s="610">
        <v>0.98</v>
      </c>
      <c r="I78" s="610">
        <v>0.86</v>
      </c>
      <c r="J78" s="932"/>
      <c r="K78" s="610">
        <v>0.78</v>
      </c>
      <c r="L78" s="614">
        <v>0.72</v>
      </c>
      <c r="M78" s="932"/>
      <c r="N78" s="486">
        <v>0.72</v>
      </c>
      <c r="O78" s="612">
        <v>0.72</v>
      </c>
      <c r="P78" s="616">
        <v>0.72</v>
      </c>
      <c r="Q78" s="616">
        <v>0.6</v>
      </c>
      <c r="R78" s="616">
        <v>0.54</v>
      </c>
      <c r="S78" s="616">
        <v>0.43511999999999995</v>
      </c>
      <c r="T78" s="616">
        <v>0.36763000000000001</v>
      </c>
      <c r="U78" s="616">
        <v>0.31509999999999999</v>
      </c>
      <c r="V78" s="612">
        <v>0.28008</v>
      </c>
      <c r="W78" s="612">
        <v>0.28008</v>
      </c>
      <c r="X78" s="616">
        <v>0.27571000000000001</v>
      </c>
      <c r="Y78" s="612">
        <v>0.2626</v>
      </c>
      <c r="Z78" s="613">
        <f t="shared" si="43"/>
        <v>15.496320000000001</v>
      </c>
      <c r="AA78" s="1058">
        <f t="shared" si="44"/>
        <v>11.111111111111116</v>
      </c>
      <c r="AB78" s="1058">
        <f t="shared" si="45"/>
        <v>9.9236641221373887</v>
      </c>
      <c r="AC78" s="1059">
        <f t="shared" si="46"/>
        <v>10.084033613445387</v>
      </c>
      <c r="AD78" s="1059">
        <f t="shared" si="47"/>
        <v>8.1818181818181799</v>
      </c>
      <c r="AE78" s="1059">
        <f t="shared" si="48"/>
        <v>12.244897959183687</v>
      </c>
      <c r="AF78" s="1059">
        <f t="shared" si="49"/>
        <v>13.953488372093027</v>
      </c>
      <c r="AG78" s="1059">
        <f t="shared" si="50"/>
        <v>10.256410256410241</v>
      </c>
      <c r="AH78" s="1059">
        <f t="shared" si="51"/>
        <v>8.3333333333333481</v>
      </c>
      <c r="AI78" s="1059">
        <f t="shared" si="52"/>
        <v>0</v>
      </c>
      <c r="AJ78" s="1059">
        <f t="shared" si="53"/>
        <v>0</v>
      </c>
      <c r="AK78" s="1059">
        <f t="shared" si="54"/>
        <v>0</v>
      </c>
      <c r="AL78" s="1059">
        <f t="shared" si="55"/>
        <v>19.999999999999996</v>
      </c>
      <c r="AM78" s="1059">
        <f t="shared" si="56"/>
        <v>11.111111111111093</v>
      </c>
      <c r="AN78" s="1059">
        <f t="shared" si="57"/>
        <v>24.10369553226699</v>
      </c>
      <c r="AO78" s="1059">
        <f t="shared" si="58"/>
        <v>18.358131817316313</v>
      </c>
      <c r="AP78" s="1059">
        <f t="shared" si="59"/>
        <v>16.67089812757856</v>
      </c>
      <c r="AQ78" s="1059">
        <f t="shared" si="60"/>
        <v>12.503570408454735</v>
      </c>
      <c r="AR78" s="1059">
        <f t="shared" si="61"/>
        <v>0</v>
      </c>
      <c r="AS78" s="1059">
        <f t="shared" si="62"/>
        <v>1.5849987305502022</v>
      </c>
      <c r="AT78" s="1059">
        <f t="shared" si="63"/>
        <v>4.9923838537699883</v>
      </c>
      <c r="AU78" s="1060">
        <f t="shared" si="64"/>
        <v>9.6706773265290131</v>
      </c>
      <c r="AV78" s="1061">
        <f t="shared" si="65"/>
        <v>7.0433309629613587</v>
      </c>
    </row>
    <row r="79" spans="1:48" ht="11.25" customHeight="1" x14ac:dyDescent="0.2">
      <c r="A79" s="466" t="s">
        <v>449</v>
      </c>
      <c r="B79" s="846" t="s">
        <v>450</v>
      </c>
      <c r="C79" s="610">
        <v>1.6</v>
      </c>
      <c r="D79" s="482">
        <v>1.56</v>
      </c>
      <c r="E79" s="615">
        <v>1.52</v>
      </c>
      <c r="F79" s="473">
        <v>1.4</v>
      </c>
      <c r="G79" s="473">
        <v>1.1599999999999999</v>
      </c>
      <c r="H79" s="473">
        <v>1.08</v>
      </c>
      <c r="I79" s="473">
        <v>1</v>
      </c>
      <c r="J79" s="1000"/>
      <c r="K79" s="473">
        <v>0.96</v>
      </c>
      <c r="L79" s="471">
        <v>0.92</v>
      </c>
      <c r="M79" s="1000"/>
      <c r="N79" s="476">
        <v>0.84</v>
      </c>
      <c r="O79" s="478">
        <v>0.8</v>
      </c>
      <c r="P79" s="478">
        <v>0.74</v>
      </c>
      <c r="Q79" s="478">
        <v>0.66</v>
      </c>
      <c r="R79" s="477">
        <v>0.6</v>
      </c>
      <c r="S79" s="478">
        <v>0.57499999999999996</v>
      </c>
      <c r="T79" s="478">
        <v>0.44500000000000001</v>
      </c>
      <c r="U79" s="478">
        <v>7.0000000000000007E-2</v>
      </c>
      <c r="V79" s="477">
        <v>0</v>
      </c>
      <c r="W79" s="477">
        <v>0</v>
      </c>
      <c r="X79" s="477">
        <v>0</v>
      </c>
      <c r="Y79" s="477">
        <v>0</v>
      </c>
      <c r="Z79" s="613">
        <f t="shared" si="43"/>
        <v>15.930000000000001</v>
      </c>
      <c r="AA79" s="1058">
        <f t="shared" si="44"/>
        <v>2.5641025641025772</v>
      </c>
      <c r="AB79" s="1058">
        <f t="shared" si="45"/>
        <v>2.6315789473684292</v>
      </c>
      <c r="AC79" s="1059">
        <f t="shared" si="46"/>
        <v>8.5714285714285854</v>
      </c>
      <c r="AD79" s="1059">
        <f t="shared" si="47"/>
        <v>20.68965517241379</v>
      </c>
      <c r="AE79" s="1059">
        <f t="shared" si="48"/>
        <v>7.4074074074073959</v>
      </c>
      <c r="AF79" s="1059">
        <f t="shared" si="49"/>
        <v>8.0000000000000071</v>
      </c>
      <c r="AG79" s="1059">
        <f t="shared" si="50"/>
        <v>4.1666666666666741</v>
      </c>
      <c r="AH79" s="1059">
        <f t="shared" si="51"/>
        <v>4.3478260869565188</v>
      </c>
      <c r="AI79" s="1059">
        <f t="shared" si="52"/>
        <v>9.5238095238095344</v>
      </c>
      <c r="AJ79" s="1059">
        <f t="shared" si="53"/>
        <v>4.9999999999999822</v>
      </c>
      <c r="AK79" s="1059">
        <f t="shared" si="54"/>
        <v>8.1081081081081141</v>
      </c>
      <c r="AL79" s="1059">
        <f t="shared" si="55"/>
        <v>12.12121212121211</v>
      </c>
      <c r="AM79" s="1059">
        <f t="shared" si="56"/>
        <v>10.000000000000009</v>
      </c>
      <c r="AN79" s="1059">
        <f t="shared" si="57"/>
        <v>4.3478260869565188</v>
      </c>
      <c r="AO79" s="1059">
        <f t="shared" si="58"/>
        <v>29.213483146067396</v>
      </c>
      <c r="AP79" s="1059">
        <f t="shared" si="59"/>
        <v>535.71428571428567</v>
      </c>
      <c r="AQ79" s="1059" t="str">
        <f t="shared" si="60"/>
        <v>n/a</v>
      </c>
      <c r="AR79" s="1059" t="str">
        <f t="shared" si="61"/>
        <v>n/a</v>
      </c>
      <c r="AS79" s="1059" t="str">
        <f t="shared" si="62"/>
        <v>n/a</v>
      </c>
      <c r="AT79" s="1059" t="str">
        <f t="shared" si="63"/>
        <v>n/a</v>
      </c>
      <c r="AU79" s="1060">
        <f t="shared" si="64"/>
        <v>42.025461882298956</v>
      </c>
      <c r="AV79" s="1061">
        <f t="shared" si="65"/>
        <v>131.83384227857658</v>
      </c>
    </row>
    <row r="80" spans="1:48" ht="11.25" customHeight="1" x14ac:dyDescent="0.2">
      <c r="A80" s="470" t="s">
        <v>4193</v>
      </c>
      <c r="B80" s="861" t="s">
        <v>1954</v>
      </c>
      <c r="C80" s="610">
        <v>0.66</v>
      </c>
      <c r="D80" s="482">
        <v>0.54</v>
      </c>
      <c r="E80" s="1070">
        <v>0.39</v>
      </c>
      <c r="F80" s="620">
        <v>0.25</v>
      </c>
      <c r="G80" s="620">
        <v>0.2</v>
      </c>
      <c r="H80" s="620">
        <v>0.12</v>
      </c>
      <c r="I80" s="636">
        <v>0.04</v>
      </c>
      <c r="J80" s="505"/>
      <c r="K80" s="636">
        <v>0.04</v>
      </c>
      <c r="L80" s="637">
        <v>0.04</v>
      </c>
      <c r="M80" s="505"/>
      <c r="N80" s="638">
        <v>0.04</v>
      </c>
      <c r="O80" s="638">
        <v>0.04</v>
      </c>
      <c r="P80" s="838">
        <v>2.88</v>
      </c>
      <c r="Q80" s="838">
        <v>2.4</v>
      </c>
      <c r="R80" s="838">
        <v>2.12</v>
      </c>
      <c r="S80" s="838">
        <v>1.9</v>
      </c>
      <c r="T80" s="838">
        <v>1.7</v>
      </c>
      <c r="U80" s="838">
        <v>1.44</v>
      </c>
      <c r="V80" s="838">
        <v>1.22</v>
      </c>
      <c r="W80" s="838">
        <v>1.1399999999999999</v>
      </c>
      <c r="X80" s="838">
        <v>1.03</v>
      </c>
      <c r="Y80" s="838">
        <v>0.92500000000000004</v>
      </c>
      <c r="Z80" s="613">
        <f t="shared" si="43"/>
        <v>19.115000000000002</v>
      </c>
      <c r="AA80" s="1058">
        <f t="shared" si="44"/>
        <v>22.222222222222211</v>
      </c>
      <c r="AB80" s="1058">
        <f t="shared" si="45"/>
        <v>38.46153846153846</v>
      </c>
      <c r="AC80" s="1059">
        <f t="shared" si="46"/>
        <v>56.000000000000007</v>
      </c>
      <c r="AD80" s="1059">
        <f t="shared" si="47"/>
        <v>25</v>
      </c>
      <c r="AE80" s="1059">
        <f t="shared" si="48"/>
        <v>66.666666666666671</v>
      </c>
      <c r="AF80" s="1059">
        <f t="shared" si="49"/>
        <v>200</v>
      </c>
      <c r="AG80" s="1059">
        <f t="shared" si="50"/>
        <v>0</v>
      </c>
      <c r="AH80" s="1059">
        <f t="shared" si="51"/>
        <v>0</v>
      </c>
      <c r="AI80" s="1059">
        <f t="shared" si="52"/>
        <v>0</v>
      </c>
      <c r="AJ80" s="1059">
        <f t="shared" si="53"/>
        <v>0</v>
      </c>
      <c r="AK80" s="1059">
        <f t="shared" si="54"/>
        <v>-98.611111111111114</v>
      </c>
      <c r="AL80" s="1059">
        <f t="shared" si="55"/>
        <v>19.999999999999996</v>
      </c>
      <c r="AM80" s="1059">
        <f t="shared" si="56"/>
        <v>13.207547169811317</v>
      </c>
      <c r="AN80" s="1059">
        <f t="shared" si="57"/>
        <v>11.578947368421066</v>
      </c>
      <c r="AO80" s="1059">
        <f t="shared" si="58"/>
        <v>11.764705882352944</v>
      </c>
      <c r="AP80" s="1059">
        <f t="shared" si="59"/>
        <v>18.055555555555557</v>
      </c>
      <c r="AQ80" s="1059">
        <f t="shared" si="60"/>
        <v>18.032786885245898</v>
      </c>
      <c r="AR80" s="1059">
        <f t="shared" si="61"/>
        <v>7.0175438596491224</v>
      </c>
      <c r="AS80" s="1059">
        <f t="shared" si="62"/>
        <v>10.679611650485432</v>
      </c>
      <c r="AT80" s="1059">
        <f t="shared" si="63"/>
        <v>11.351351351351347</v>
      </c>
      <c r="AU80" s="1060">
        <f t="shared" si="64"/>
        <v>21.571368298109444</v>
      </c>
      <c r="AV80" s="1061">
        <f t="shared" si="65"/>
        <v>52.508892228279443</v>
      </c>
    </row>
    <row r="81" spans="1:48" ht="11.25" customHeight="1" x14ac:dyDescent="0.2">
      <c r="A81" s="480" t="s">
        <v>996</v>
      </c>
      <c r="B81" s="861" t="s">
        <v>997</v>
      </c>
      <c r="C81" s="610">
        <v>0.96</v>
      </c>
      <c r="D81" s="482">
        <v>0.76</v>
      </c>
      <c r="E81" s="613">
        <v>0.68</v>
      </c>
      <c r="F81" s="610">
        <v>0.6</v>
      </c>
      <c r="G81" s="610">
        <v>0.52</v>
      </c>
      <c r="H81" s="610">
        <v>0.43</v>
      </c>
      <c r="I81" s="610">
        <v>0.39</v>
      </c>
      <c r="J81" s="932"/>
      <c r="K81" s="610">
        <v>0.36</v>
      </c>
      <c r="L81" s="614">
        <v>0</v>
      </c>
      <c r="M81" s="932"/>
      <c r="N81" s="611">
        <v>0</v>
      </c>
      <c r="O81" s="611">
        <v>0</v>
      </c>
      <c r="P81" s="612">
        <v>0</v>
      </c>
      <c r="Q81" s="612">
        <v>0</v>
      </c>
      <c r="R81" s="612">
        <v>0</v>
      </c>
      <c r="S81" s="612">
        <v>0</v>
      </c>
      <c r="T81" s="612">
        <v>0</v>
      </c>
      <c r="U81" s="612">
        <v>0</v>
      </c>
      <c r="V81" s="612">
        <v>0</v>
      </c>
      <c r="W81" s="612">
        <v>0</v>
      </c>
      <c r="X81" s="612">
        <v>0</v>
      </c>
      <c r="Y81" s="612">
        <v>0</v>
      </c>
      <c r="Z81" s="613">
        <f t="shared" si="43"/>
        <v>4.7</v>
      </c>
      <c r="AA81" s="1058">
        <f t="shared" si="44"/>
        <v>26.315789473684205</v>
      </c>
      <c r="AB81" s="1058">
        <f t="shared" si="45"/>
        <v>11.764705882352944</v>
      </c>
      <c r="AC81" s="1059">
        <f t="shared" si="46"/>
        <v>13.333333333333353</v>
      </c>
      <c r="AD81" s="1059">
        <f t="shared" si="47"/>
        <v>15.384615384615374</v>
      </c>
      <c r="AE81" s="1059">
        <f t="shared" si="48"/>
        <v>20.930232558139551</v>
      </c>
      <c r="AF81" s="1059">
        <f t="shared" si="49"/>
        <v>10.256410256410241</v>
      </c>
      <c r="AG81" s="1059">
        <f t="shared" si="50"/>
        <v>8.3333333333333481</v>
      </c>
      <c r="AH81" s="1059" t="str">
        <f t="shared" si="51"/>
        <v>n/a</v>
      </c>
      <c r="AI81" s="1059" t="str">
        <f t="shared" si="52"/>
        <v>n/a</v>
      </c>
      <c r="AJ81" s="1059" t="str">
        <f t="shared" si="53"/>
        <v>n/a</v>
      </c>
      <c r="AK81" s="1059" t="str">
        <f t="shared" si="54"/>
        <v>n/a</v>
      </c>
      <c r="AL81" s="1059" t="str">
        <f t="shared" si="55"/>
        <v>n/a</v>
      </c>
      <c r="AM81" s="1059" t="str">
        <f t="shared" si="56"/>
        <v>n/a</v>
      </c>
      <c r="AN81" s="1059" t="str">
        <f t="shared" si="57"/>
        <v>n/a</v>
      </c>
      <c r="AO81" s="1059" t="str">
        <f t="shared" si="58"/>
        <v>n/a</v>
      </c>
      <c r="AP81" s="1059" t="str">
        <f t="shared" si="59"/>
        <v>n/a</v>
      </c>
      <c r="AQ81" s="1059" t="str">
        <f t="shared" si="60"/>
        <v>n/a</v>
      </c>
      <c r="AR81" s="1059" t="str">
        <f t="shared" si="61"/>
        <v>n/a</v>
      </c>
      <c r="AS81" s="1059" t="str">
        <f t="shared" si="62"/>
        <v>n/a</v>
      </c>
      <c r="AT81" s="1059" t="str">
        <f t="shared" si="63"/>
        <v>n/a</v>
      </c>
      <c r="AU81" s="1060">
        <f t="shared" si="64"/>
        <v>15.188345745981289</v>
      </c>
      <c r="AV81" s="1061">
        <f t="shared" si="65"/>
        <v>6.3679582503032623</v>
      </c>
    </row>
    <row r="82" spans="1:48" ht="11.25" customHeight="1" x14ac:dyDescent="0.2">
      <c r="A82" s="483" t="s">
        <v>1011</v>
      </c>
      <c r="B82" s="861" t="s">
        <v>1012</v>
      </c>
      <c r="C82" s="610">
        <v>0.42666666666666669</v>
      </c>
      <c r="D82" s="482">
        <v>0.39999999999999997</v>
      </c>
      <c r="E82" s="613">
        <v>0.37333333333333335</v>
      </c>
      <c r="F82" s="610">
        <v>0.34666666666666668</v>
      </c>
      <c r="G82" s="610">
        <v>0.3155533333333333</v>
      </c>
      <c r="H82" s="610">
        <v>0.28445333333333334</v>
      </c>
      <c r="I82" s="610">
        <v>0.26023333333333332</v>
      </c>
      <c r="J82" s="932">
        <v>0</v>
      </c>
      <c r="K82" s="610">
        <v>0.22387333333333329</v>
      </c>
      <c r="L82" s="614">
        <v>0.19914666666666667</v>
      </c>
      <c r="M82" s="932">
        <v>0</v>
      </c>
      <c r="N82" s="515">
        <v>0.19914666666666667</v>
      </c>
      <c r="O82" s="515">
        <v>0.19914666666666667</v>
      </c>
      <c r="P82" s="616">
        <v>0.19532000000000002</v>
      </c>
      <c r="Q82" s="616">
        <v>0.17873333333333333</v>
      </c>
      <c r="R82" s="616">
        <v>0.14809333333333333</v>
      </c>
      <c r="S82" s="612">
        <v>0.10043333333333333</v>
      </c>
      <c r="T82" s="612">
        <v>0.10780666666666666</v>
      </c>
      <c r="U82" s="616">
        <v>0.11573333333333331</v>
      </c>
      <c r="V82" s="612">
        <v>0.11346666666666666</v>
      </c>
      <c r="W82" s="612">
        <v>0.11346666666666666</v>
      </c>
      <c r="X82" s="616">
        <v>0.11176666666666667</v>
      </c>
      <c r="Y82" s="612">
        <v>0.11120000000000001</v>
      </c>
      <c r="Z82" s="613">
        <f t="shared" si="43"/>
        <v>4.5242399999999998</v>
      </c>
      <c r="AA82" s="1058">
        <f t="shared" si="44"/>
        <v>6.6666666666666874</v>
      </c>
      <c r="AB82" s="1058">
        <f t="shared" si="45"/>
        <v>7.1428571428571397</v>
      </c>
      <c r="AC82" s="1059">
        <f t="shared" si="46"/>
        <v>7.6923076923076872</v>
      </c>
      <c r="AD82" s="1059">
        <f t="shared" si="47"/>
        <v>9.8599285910464296</v>
      </c>
      <c r="AE82" s="1059">
        <f t="shared" si="48"/>
        <v>10.933252085872303</v>
      </c>
      <c r="AF82" s="1059">
        <f t="shared" si="49"/>
        <v>9.3070321506340647</v>
      </c>
      <c r="AG82" s="1059">
        <f t="shared" si="50"/>
        <v>16.241326940829648</v>
      </c>
      <c r="AH82" s="1059">
        <f t="shared" si="51"/>
        <v>12.416309587573625</v>
      </c>
      <c r="AI82" s="1059">
        <f t="shared" si="52"/>
        <v>0</v>
      </c>
      <c r="AJ82" s="1059">
        <f t="shared" si="53"/>
        <v>0</v>
      </c>
      <c r="AK82" s="1059">
        <f t="shared" si="54"/>
        <v>1.9591781008942544</v>
      </c>
      <c r="AL82" s="1059">
        <f t="shared" si="55"/>
        <v>9.2801193584483457</v>
      </c>
      <c r="AM82" s="1059">
        <f t="shared" si="56"/>
        <v>20.68965517241379</v>
      </c>
      <c r="AN82" s="1059">
        <f t="shared" si="57"/>
        <v>47.454364420843007</v>
      </c>
      <c r="AO82" s="1059">
        <f t="shared" si="58"/>
        <v>-6.8394038711273257</v>
      </c>
      <c r="AP82" s="1059">
        <f t="shared" si="59"/>
        <v>-6.849078341013815</v>
      </c>
      <c r="AQ82" s="1059">
        <f t="shared" si="60"/>
        <v>1.9976498237367579</v>
      </c>
      <c r="AR82" s="1059">
        <f t="shared" si="61"/>
        <v>0</v>
      </c>
      <c r="AS82" s="1059">
        <f t="shared" si="62"/>
        <v>1.5210259469132126</v>
      </c>
      <c r="AT82" s="1059">
        <f t="shared" si="63"/>
        <v>0.50959232613907446</v>
      </c>
      <c r="AU82" s="1060">
        <f t="shared" si="64"/>
        <v>7.4991391897517463</v>
      </c>
      <c r="AV82" s="1061">
        <f t="shared" si="65"/>
        <v>11.746004516464346</v>
      </c>
    </row>
    <row r="83" spans="1:48" ht="11.25" customHeight="1" x14ac:dyDescent="0.2">
      <c r="A83" s="483" t="s">
        <v>451</v>
      </c>
      <c r="B83" s="861" t="s">
        <v>452</v>
      </c>
      <c r="C83" s="610">
        <v>1.22</v>
      </c>
      <c r="D83" s="482">
        <v>0.93</v>
      </c>
      <c r="E83" s="613">
        <v>0.78</v>
      </c>
      <c r="F83" s="610">
        <v>0.73</v>
      </c>
      <c r="G83" s="610">
        <v>0.69</v>
      </c>
      <c r="H83" s="610">
        <v>0.63500000000000001</v>
      </c>
      <c r="I83" s="610">
        <v>0.59</v>
      </c>
      <c r="J83" s="932"/>
      <c r="K83" s="610">
        <v>0.55000000000000004</v>
      </c>
      <c r="L83" s="481">
        <v>0.51</v>
      </c>
      <c r="M83" s="932"/>
      <c r="N83" s="615">
        <v>0.47</v>
      </c>
      <c r="O83" s="616">
        <v>0.44500000000000001</v>
      </c>
      <c r="P83" s="616">
        <v>0.41</v>
      </c>
      <c r="Q83" s="616">
        <v>0.37</v>
      </c>
      <c r="R83" s="616">
        <v>0.33</v>
      </c>
      <c r="S83" s="616">
        <v>0.28999999999999998</v>
      </c>
      <c r="T83" s="616">
        <v>0.25750000000000001</v>
      </c>
      <c r="U83" s="616">
        <v>0.22750000000000001</v>
      </c>
      <c r="V83" s="616">
        <v>0.19</v>
      </c>
      <c r="W83" s="616">
        <v>0.18</v>
      </c>
      <c r="X83" s="616">
        <v>0.16</v>
      </c>
      <c r="Y83" s="616">
        <v>0.125</v>
      </c>
      <c r="Z83" s="613">
        <f t="shared" si="43"/>
        <v>10.089999999999996</v>
      </c>
      <c r="AA83" s="1058">
        <f t="shared" si="44"/>
        <v>31.182795698924725</v>
      </c>
      <c r="AB83" s="1058">
        <f t="shared" si="45"/>
        <v>19.23076923076923</v>
      </c>
      <c r="AC83" s="1059">
        <f t="shared" si="46"/>
        <v>6.8493150684931559</v>
      </c>
      <c r="AD83" s="1059">
        <f t="shared" si="47"/>
        <v>5.7971014492753659</v>
      </c>
      <c r="AE83" s="1059">
        <f t="shared" si="48"/>
        <v>8.6614173228346303</v>
      </c>
      <c r="AF83" s="1059">
        <f t="shared" si="49"/>
        <v>7.6271186440677985</v>
      </c>
      <c r="AG83" s="1059">
        <f t="shared" si="50"/>
        <v>7.2727272727272529</v>
      </c>
      <c r="AH83" s="1059">
        <f t="shared" si="51"/>
        <v>7.8431372549019773</v>
      </c>
      <c r="AI83" s="1059">
        <f t="shared" si="52"/>
        <v>8.5106382978723527</v>
      </c>
      <c r="AJ83" s="1059">
        <f t="shared" si="53"/>
        <v>5.6179775280898792</v>
      </c>
      <c r="AK83" s="1059">
        <f t="shared" si="54"/>
        <v>8.5365853658536661</v>
      </c>
      <c r="AL83" s="1059">
        <f t="shared" si="55"/>
        <v>10.810810810810811</v>
      </c>
      <c r="AM83" s="1059">
        <f t="shared" si="56"/>
        <v>12.12121212121211</v>
      </c>
      <c r="AN83" s="1059">
        <f t="shared" si="57"/>
        <v>13.793103448275868</v>
      </c>
      <c r="AO83" s="1059">
        <f t="shared" si="58"/>
        <v>12.621359223300965</v>
      </c>
      <c r="AP83" s="1059">
        <f t="shared" si="59"/>
        <v>13.186813186813184</v>
      </c>
      <c r="AQ83" s="1059">
        <f t="shared" si="60"/>
        <v>19.736842105263165</v>
      </c>
      <c r="AR83" s="1059">
        <f t="shared" si="61"/>
        <v>5.555555555555558</v>
      </c>
      <c r="AS83" s="1059">
        <f t="shared" si="62"/>
        <v>12.5</v>
      </c>
      <c r="AT83" s="1059">
        <f t="shared" si="63"/>
        <v>28.000000000000004</v>
      </c>
      <c r="AU83" s="1060">
        <f t="shared" si="64"/>
        <v>12.272763979252087</v>
      </c>
      <c r="AV83" s="1061">
        <f t="shared" si="65"/>
        <v>7.1915718225591503</v>
      </c>
    </row>
    <row r="84" spans="1:48" ht="11.25" customHeight="1" x14ac:dyDescent="0.2">
      <c r="A84" s="1143" t="s">
        <v>982</v>
      </c>
      <c r="B84" s="490" t="s">
        <v>983</v>
      </c>
      <c r="C84" s="610">
        <v>1.61</v>
      </c>
      <c r="D84" s="482">
        <v>1.33</v>
      </c>
      <c r="E84" s="493">
        <v>0.98</v>
      </c>
      <c r="F84" s="496">
        <v>0.83</v>
      </c>
      <c r="G84" s="495">
        <v>0.72</v>
      </c>
      <c r="H84" s="496">
        <v>0.69</v>
      </c>
      <c r="I84" s="496">
        <v>0.4</v>
      </c>
      <c r="J84" s="1014"/>
      <c r="K84" s="1015">
        <v>0.04</v>
      </c>
      <c r="L84" s="1045">
        <v>0.04</v>
      </c>
      <c r="M84" s="1063"/>
      <c r="N84" s="511">
        <v>0.04</v>
      </c>
      <c r="O84" s="499">
        <v>0.08</v>
      </c>
      <c r="P84" s="499">
        <v>0.65</v>
      </c>
      <c r="Q84" s="498">
        <v>0.76</v>
      </c>
      <c r="R84" s="498">
        <v>0.72</v>
      </c>
      <c r="S84" s="498">
        <v>0.68</v>
      </c>
      <c r="T84" s="498">
        <v>0.64</v>
      </c>
      <c r="U84" s="499">
        <v>0.6</v>
      </c>
      <c r="V84" s="498">
        <v>0.59</v>
      </c>
      <c r="W84" s="499">
        <v>0.56000000000000005</v>
      </c>
      <c r="X84" s="498">
        <v>0.54</v>
      </c>
      <c r="Y84" s="499">
        <v>0.45</v>
      </c>
      <c r="Z84" s="613">
        <f t="shared" si="43"/>
        <v>12.950000000000003</v>
      </c>
      <c r="AA84" s="1058">
        <f t="shared" si="44"/>
        <v>21.052631578947366</v>
      </c>
      <c r="AB84" s="1058">
        <f t="shared" si="45"/>
        <v>35.714285714285722</v>
      </c>
      <c r="AC84" s="1059">
        <f t="shared" si="46"/>
        <v>18.07228915662651</v>
      </c>
      <c r="AD84" s="1059">
        <f t="shared" si="47"/>
        <v>15.277777777777768</v>
      </c>
      <c r="AE84" s="1059">
        <f t="shared" si="48"/>
        <v>4.3478260869565188</v>
      </c>
      <c r="AF84" s="1059">
        <f t="shared" si="49"/>
        <v>72.499999999999986</v>
      </c>
      <c r="AG84" s="1059">
        <f t="shared" si="50"/>
        <v>900</v>
      </c>
      <c r="AH84" s="1059">
        <f t="shared" si="51"/>
        <v>0</v>
      </c>
      <c r="AI84" s="1059">
        <f t="shared" si="52"/>
        <v>0</v>
      </c>
      <c r="AJ84" s="1059">
        <f t="shared" si="53"/>
        <v>-50</v>
      </c>
      <c r="AK84" s="1059">
        <f t="shared" si="54"/>
        <v>-87.692307692307693</v>
      </c>
      <c r="AL84" s="1059">
        <f t="shared" si="55"/>
        <v>-14.473684210526317</v>
      </c>
      <c r="AM84" s="1059">
        <f t="shared" si="56"/>
        <v>5.555555555555558</v>
      </c>
      <c r="AN84" s="1059">
        <f t="shared" si="57"/>
        <v>5.8823529411764497</v>
      </c>
      <c r="AO84" s="1059">
        <f t="shared" si="58"/>
        <v>6.25</v>
      </c>
      <c r="AP84" s="1059">
        <f t="shared" si="59"/>
        <v>6.6666666666666652</v>
      </c>
      <c r="AQ84" s="1059">
        <f t="shared" si="60"/>
        <v>1.6949152542372836</v>
      </c>
      <c r="AR84" s="1059">
        <f t="shared" si="61"/>
        <v>5.3571428571428381</v>
      </c>
      <c r="AS84" s="1059">
        <f t="shared" si="62"/>
        <v>3.7037037037036979</v>
      </c>
      <c r="AT84" s="1059">
        <f t="shared" si="63"/>
        <v>19.999999999999996</v>
      </c>
      <c r="AU84" s="1060">
        <f t="shared" si="64"/>
        <v>48.495457769512115</v>
      </c>
      <c r="AV84" s="1061">
        <f t="shared" si="65"/>
        <v>202.81069698968884</v>
      </c>
    </row>
    <row r="85" spans="1:48" ht="11.25" customHeight="1" x14ac:dyDescent="0.2">
      <c r="A85" s="872" t="s">
        <v>461</v>
      </c>
      <c r="B85" s="861" t="s">
        <v>462</v>
      </c>
      <c r="C85" s="610">
        <v>1.95</v>
      </c>
      <c r="D85" s="482">
        <v>1.8</v>
      </c>
      <c r="E85" s="615">
        <v>1.36</v>
      </c>
      <c r="F85" s="610">
        <v>1.1200000000000001</v>
      </c>
      <c r="G85" s="610">
        <v>0.92</v>
      </c>
      <c r="H85" s="610">
        <v>0.72</v>
      </c>
      <c r="I85" s="485">
        <v>0.68</v>
      </c>
      <c r="J85" s="932"/>
      <c r="K85" s="610">
        <v>0.65</v>
      </c>
      <c r="L85" s="481">
        <v>0.61</v>
      </c>
      <c r="M85" s="932"/>
      <c r="N85" s="615">
        <v>0.56999999999999995</v>
      </c>
      <c r="O85" s="612">
        <v>0.56000000000000005</v>
      </c>
      <c r="P85" s="616">
        <v>0.53</v>
      </c>
      <c r="Q85" s="616">
        <v>0.43</v>
      </c>
      <c r="R85" s="616">
        <v>0.34</v>
      </c>
      <c r="S85" s="616">
        <v>0.29999000000000003</v>
      </c>
      <c r="T85" s="616">
        <v>0.27334000000000003</v>
      </c>
      <c r="U85" s="612">
        <v>0</v>
      </c>
      <c r="V85" s="612">
        <v>0</v>
      </c>
      <c r="W85" s="612">
        <v>0</v>
      </c>
      <c r="X85" s="612">
        <v>0</v>
      </c>
      <c r="Y85" s="612">
        <v>0</v>
      </c>
      <c r="Z85" s="613">
        <f t="shared" si="43"/>
        <v>12.813329999999999</v>
      </c>
      <c r="AA85" s="1058">
        <f t="shared" si="44"/>
        <v>8.333333333333325</v>
      </c>
      <c r="AB85" s="1058">
        <f t="shared" si="45"/>
        <v>32.352941176470587</v>
      </c>
      <c r="AC85" s="1059">
        <f t="shared" si="46"/>
        <v>21.42857142857142</v>
      </c>
      <c r="AD85" s="1059">
        <f t="shared" si="47"/>
        <v>21.739130434782616</v>
      </c>
      <c r="AE85" s="1059">
        <f t="shared" si="48"/>
        <v>27.777777777777789</v>
      </c>
      <c r="AF85" s="1059">
        <f t="shared" si="49"/>
        <v>5.8823529411764497</v>
      </c>
      <c r="AG85" s="1059">
        <f t="shared" si="50"/>
        <v>4.6153846153846212</v>
      </c>
      <c r="AH85" s="1059">
        <f t="shared" si="51"/>
        <v>6.5573770491803351</v>
      </c>
      <c r="AI85" s="1059">
        <f t="shared" si="52"/>
        <v>7.0175438596491224</v>
      </c>
      <c r="AJ85" s="1059">
        <f t="shared" si="53"/>
        <v>1.7857142857142572</v>
      </c>
      <c r="AK85" s="1059">
        <f t="shared" si="54"/>
        <v>5.6603773584905648</v>
      </c>
      <c r="AL85" s="1059">
        <f t="shared" si="55"/>
        <v>23.255813953488392</v>
      </c>
      <c r="AM85" s="1059">
        <f t="shared" si="56"/>
        <v>26.470588235294112</v>
      </c>
      <c r="AN85" s="1059">
        <f t="shared" si="57"/>
        <v>13.337111237041221</v>
      </c>
      <c r="AO85" s="1059">
        <f t="shared" si="58"/>
        <v>9.7497622009219409</v>
      </c>
      <c r="AP85" s="1059" t="str">
        <f t="shared" si="59"/>
        <v>n/a</v>
      </c>
      <c r="AQ85" s="1059" t="str">
        <f t="shared" si="60"/>
        <v>n/a</v>
      </c>
      <c r="AR85" s="1059" t="str">
        <f t="shared" si="61"/>
        <v>n/a</v>
      </c>
      <c r="AS85" s="1059" t="str">
        <f t="shared" si="62"/>
        <v>n/a</v>
      </c>
      <c r="AT85" s="1059" t="str">
        <f t="shared" si="63"/>
        <v>n/a</v>
      </c>
      <c r="AU85" s="1060">
        <f t="shared" si="64"/>
        <v>14.397585325818451</v>
      </c>
      <c r="AV85" s="1061">
        <f t="shared" si="65"/>
        <v>10.028593550075691</v>
      </c>
    </row>
    <row r="86" spans="1:48" ht="11.25" customHeight="1" x14ac:dyDescent="0.2">
      <c r="A86" s="861" t="s">
        <v>1015</v>
      </c>
      <c r="B86" s="861" t="s">
        <v>1016</v>
      </c>
      <c r="C86" s="610">
        <v>0.87</v>
      </c>
      <c r="D86" s="482">
        <v>0.78</v>
      </c>
      <c r="E86" s="615">
        <v>0.68500000000000005</v>
      </c>
      <c r="F86" s="610">
        <v>0.61499999999999999</v>
      </c>
      <c r="G86" s="610">
        <v>0.52500000000000002</v>
      </c>
      <c r="H86" s="610">
        <v>0.45</v>
      </c>
      <c r="I86" s="610">
        <v>0.1</v>
      </c>
      <c r="J86" s="932"/>
      <c r="K86" s="485">
        <v>0.05</v>
      </c>
      <c r="L86" s="614">
        <v>0.05</v>
      </c>
      <c r="M86" s="932"/>
      <c r="N86" s="611">
        <v>0.05</v>
      </c>
      <c r="O86" s="611">
        <v>0.05</v>
      </c>
      <c r="P86" s="612">
        <v>0.05</v>
      </c>
      <c r="Q86" s="612">
        <v>0.6</v>
      </c>
      <c r="R86" s="612">
        <v>0.6</v>
      </c>
      <c r="S86" s="612">
        <v>0.6</v>
      </c>
      <c r="T86" s="616">
        <v>0.6</v>
      </c>
      <c r="U86" s="612">
        <v>0.5</v>
      </c>
      <c r="V86" s="612">
        <v>0.5</v>
      </c>
      <c r="W86" s="612">
        <v>0.5</v>
      </c>
      <c r="X86" s="612">
        <v>0.5</v>
      </c>
      <c r="Y86" s="612">
        <v>0.5</v>
      </c>
      <c r="Z86" s="613">
        <f t="shared" si="43"/>
        <v>9.1749999999999972</v>
      </c>
      <c r="AA86" s="1058">
        <f t="shared" si="44"/>
        <v>11.538461538461542</v>
      </c>
      <c r="AB86" s="1058">
        <f t="shared" si="45"/>
        <v>13.868613138686126</v>
      </c>
      <c r="AC86" s="1059">
        <f t="shared" si="46"/>
        <v>11.38211382113823</v>
      </c>
      <c r="AD86" s="1059">
        <f t="shared" si="47"/>
        <v>17.142857142857125</v>
      </c>
      <c r="AE86" s="1059">
        <f t="shared" si="48"/>
        <v>16.666666666666675</v>
      </c>
      <c r="AF86" s="1059">
        <f t="shared" si="49"/>
        <v>350</v>
      </c>
      <c r="AG86" s="1059">
        <f t="shared" si="50"/>
        <v>100</v>
      </c>
      <c r="AH86" s="1059">
        <f t="shared" si="51"/>
        <v>0</v>
      </c>
      <c r="AI86" s="1059">
        <f t="shared" si="52"/>
        <v>0</v>
      </c>
      <c r="AJ86" s="1059">
        <f t="shared" si="53"/>
        <v>0</v>
      </c>
      <c r="AK86" s="1059">
        <f t="shared" si="54"/>
        <v>0</v>
      </c>
      <c r="AL86" s="1059">
        <f t="shared" si="55"/>
        <v>-91.666666666666657</v>
      </c>
      <c r="AM86" s="1059">
        <f t="shared" si="56"/>
        <v>0</v>
      </c>
      <c r="AN86" s="1059">
        <f t="shared" si="57"/>
        <v>0</v>
      </c>
      <c r="AO86" s="1059">
        <f t="shared" si="58"/>
        <v>0</v>
      </c>
      <c r="AP86" s="1059">
        <f t="shared" si="59"/>
        <v>19.999999999999996</v>
      </c>
      <c r="AQ86" s="1059">
        <f t="shared" si="60"/>
        <v>0</v>
      </c>
      <c r="AR86" s="1059">
        <f t="shared" si="61"/>
        <v>0</v>
      </c>
      <c r="AS86" s="1059">
        <f t="shared" si="62"/>
        <v>0</v>
      </c>
      <c r="AT86" s="1059">
        <f t="shared" si="63"/>
        <v>0</v>
      </c>
      <c r="AU86" s="1060">
        <f t="shared" si="64"/>
        <v>22.446602282057153</v>
      </c>
      <c r="AV86" s="1061">
        <f t="shared" si="65"/>
        <v>83.430545039603658</v>
      </c>
    </row>
    <row r="87" spans="1:48" ht="11.25" customHeight="1" x14ac:dyDescent="0.2">
      <c r="A87" s="861" t="s">
        <v>971</v>
      </c>
      <c r="B87" s="861" t="s">
        <v>972</v>
      </c>
      <c r="C87" s="610">
        <v>0.47</v>
      </c>
      <c r="D87" s="482">
        <v>0.42</v>
      </c>
      <c r="E87" s="615">
        <v>0.38</v>
      </c>
      <c r="F87" s="610">
        <v>0.34</v>
      </c>
      <c r="G87" s="610">
        <v>0.3</v>
      </c>
      <c r="H87" s="610">
        <v>0.26</v>
      </c>
      <c r="I87" s="610">
        <v>0.22</v>
      </c>
      <c r="J87" s="932"/>
      <c r="K87" s="610">
        <v>0.18</v>
      </c>
      <c r="L87" s="481">
        <v>0.15</v>
      </c>
      <c r="M87" s="932"/>
      <c r="N87" s="494">
        <v>0.11</v>
      </c>
      <c r="O87" s="611">
        <v>7.3330000000000006E-2</v>
      </c>
      <c r="P87" s="616">
        <v>7.3330000000000006E-2</v>
      </c>
      <c r="Q87" s="616">
        <v>0.04</v>
      </c>
      <c r="R87" s="616">
        <v>2.6669999999999999E-2</v>
      </c>
      <c r="S87" s="616">
        <v>1.7780000000000001E-2</v>
      </c>
      <c r="T87" s="612">
        <v>1.5800000000000002E-2</v>
      </c>
      <c r="U87" s="616">
        <v>1.5800000000000002E-2</v>
      </c>
      <c r="V87" s="616">
        <v>1.2840000000000001E-2</v>
      </c>
      <c r="W87" s="616">
        <v>1.1849999999999999E-2</v>
      </c>
      <c r="X87" s="616">
        <v>9.8700000000000003E-3</v>
      </c>
      <c r="Y87" s="612">
        <v>6.5199999999999998E-3</v>
      </c>
      <c r="Z87" s="613">
        <f t="shared" si="43"/>
        <v>3.1337900000000003</v>
      </c>
      <c r="AA87" s="1058">
        <f t="shared" si="44"/>
        <v>11.904761904761907</v>
      </c>
      <c r="AB87" s="1058">
        <f t="shared" si="45"/>
        <v>10.526315789473673</v>
      </c>
      <c r="AC87" s="1059">
        <f t="shared" si="46"/>
        <v>11.764705882352944</v>
      </c>
      <c r="AD87" s="1059">
        <f t="shared" si="47"/>
        <v>13.333333333333353</v>
      </c>
      <c r="AE87" s="1059">
        <f t="shared" si="48"/>
        <v>15.384615384615374</v>
      </c>
      <c r="AF87" s="1059">
        <f t="shared" si="49"/>
        <v>18.181818181818187</v>
      </c>
      <c r="AG87" s="1059">
        <f t="shared" si="50"/>
        <v>22.222222222222232</v>
      </c>
      <c r="AH87" s="1059">
        <f t="shared" si="51"/>
        <v>19.999999999999996</v>
      </c>
      <c r="AI87" s="1059">
        <f t="shared" si="52"/>
        <v>36.363636363636353</v>
      </c>
      <c r="AJ87" s="1059">
        <f t="shared" si="53"/>
        <v>50.006818491749613</v>
      </c>
      <c r="AK87" s="1059">
        <f t="shared" si="54"/>
        <v>0</v>
      </c>
      <c r="AL87" s="1059">
        <f t="shared" si="55"/>
        <v>83.325000000000003</v>
      </c>
      <c r="AM87" s="1059">
        <f t="shared" si="56"/>
        <v>49.981252343457072</v>
      </c>
      <c r="AN87" s="1059">
        <f t="shared" si="57"/>
        <v>50</v>
      </c>
      <c r="AO87" s="1059">
        <f t="shared" si="58"/>
        <v>12.531645569620252</v>
      </c>
      <c r="AP87" s="1059">
        <f t="shared" si="59"/>
        <v>0</v>
      </c>
      <c r="AQ87" s="1059">
        <f t="shared" si="60"/>
        <v>23.052959501557634</v>
      </c>
      <c r="AR87" s="1059">
        <f t="shared" si="61"/>
        <v>8.3544303797468586</v>
      </c>
      <c r="AS87" s="1059">
        <f t="shared" si="62"/>
        <v>20.060790273556229</v>
      </c>
      <c r="AT87" s="1059">
        <f t="shared" si="63"/>
        <v>51.380368098159515</v>
      </c>
      <c r="AU87" s="1060">
        <f t="shared" si="64"/>
        <v>25.418733686003058</v>
      </c>
      <c r="AV87" s="1061">
        <f t="shared" si="65"/>
        <v>21.364501619592605</v>
      </c>
    </row>
    <row r="88" spans="1:48" ht="11.25" customHeight="1" x14ac:dyDescent="0.2">
      <c r="A88" s="34" t="s">
        <v>4085</v>
      </c>
      <c r="B88" s="490" t="s">
        <v>4086</v>
      </c>
      <c r="C88" s="610">
        <v>0.28000000000000003</v>
      </c>
      <c r="D88" s="482">
        <v>0.25</v>
      </c>
      <c r="E88" s="500">
        <v>0.2</v>
      </c>
      <c r="F88" s="1080">
        <v>0.18</v>
      </c>
      <c r="G88" s="1080">
        <v>0.15</v>
      </c>
      <c r="H88" s="495">
        <v>0</v>
      </c>
      <c r="I88" s="495">
        <v>0</v>
      </c>
      <c r="J88" s="1014"/>
      <c r="K88" s="495">
        <v>0</v>
      </c>
      <c r="L88" s="1146">
        <v>0.1</v>
      </c>
      <c r="M88" s="503"/>
      <c r="N88" s="518">
        <v>0</v>
      </c>
      <c r="O88" s="518">
        <v>0</v>
      </c>
      <c r="P88" s="499">
        <v>0</v>
      </c>
      <c r="Q88" s="499">
        <v>0</v>
      </c>
      <c r="R88" s="1082">
        <v>0.35</v>
      </c>
      <c r="S88" s="1082">
        <v>0.32</v>
      </c>
      <c r="T88" s="1082">
        <v>0.3</v>
      </c>
      <c r="U88" s="1082">
        <v>0.27</v>
      </c>
      <c r="V88" s="1082">
        <v>0.25</v>
      </c>
      <c r="W88" s="1082">
        <v>0.12</v>
      </c>
      <c r="X88" s="1082">
        <v>0.11</v>
      </c>
      <c r="Y88" s="1082">
        <v>0.1</v>
      </c>
      <c r="Z88" s="613">
        <f t="shared" si="43"/>
        <v>2.98</v>
      </c>
      <c r="AA88" s="1058">
        <f t="shared" si="44"/>
        <v>12.000000000000011</v>
      </c>
      <c r="AB88" s="1058">
        <f t="shared" si="45"/>
        <v>25</v>
      </c>
      <c r="AC88" s="1059">
        <f t="shared" si="46"/>
        <v>11.111111111111116</v>
      </c>
      <c r="AD88" s="1059">
        <f t="shared" si="47"/>
        <v>19.999999999999996</v>
      </c>
      <c r="AE88" s="1059" t="str">
        <f t="shared" si="48"/>
        <v>n/a</v>
      </c>
      <c r="AF88" s="1059" t="str">
        <f t="shared" si="49"/>
        <v>n/a</v>
      </c>
      <c r="AG88" s="1059" t="str">
        <f t="shared" si="50"/>
        <v>n/a</v>
      </c>
      <c r="AH88" s="1059">
        <f t="shared" si="51"/>
        <v>-100</v>
      </c>
      <c r="AI88" s="1059" t="str">
        <f t="shared" si="52"/>
        <v>n/a</v>
      </c>
      <c r="AJ88" s="1059" t="str">
        <f t="shared" si="53"/>
        <v>n/a</v>
      </c>
      <c r="AK88" s="1059" t="str">
        <f t="shared" si="54"/>
        <v>n/a</v>
      </c>
      <c r="AL88" s="1059" t="str">
        <f t="shared" si="55"/>
        <v>n/a</v>
      </c>
      <c r="AM88" s="1059">
        <f t="shared" si="56"/>
        <v>-100</v>
      </c>
      <c r="AN88" s="1059">
        <f t="shared" si="57"/>
        <v>9.375</v>
      </c>
      <c r="AO88" s="1059">
        <f t="shared" si="58"/>
        <v>6.6666666666666652</v>
      </c>
      <c r="AP88" s="1059">
        <f t="shared" si="59"/>
        <v>11.111111111111093</v>
      </c>
      <c r="AQ88" s="1059">
        <f t="shared" si="60"/>
        <v>8.0000000000000071</v>
      </c>
      <c r="AR88" s="1059">
        <f t="shared" si="61"/>
        <v>108.33333333333334</v>
      </c>
      <c r="AS88" s="1059">
        <f t="shared" si="62"/>
        <v>9.0909090909090828</v>
      </c>
      <c r="AT88" s="1059">
        <f t="shared" si="63"/>
        <v>9.9999999999999858</v>
      </c>
      <c r="AU88" s="1060">
        <f t="shared" si="64"/>
        <v>2.3606254856254867</v>
      </c>
      <c r="AV88" s="1061">
        <f t="shared" si="65"/>
        <v>52.803536185260711</v>
      </c>
    </row>
    <row r="89" spans="1:48" ht="11.25" customHeight="1" x14ac:dyDescent="0.2">
      <c r="A89" s="861" t="s">
        <v>149</v>
      </c>
      <c r="B89" s="844" t="s">
        <v>150</v>
      </c>
      <c r="C89" s="610">
        <v>3.1</v>
      </c>
      <c r="D89" s="482">
        <v>3.02</v>
      </c>
      <c r="E89" s="613">
        <v>2.94</v>
      </c>
      <c r="F89" s="610">
        <v>2.71</v>
      </c>
      <c r="G89" s="610">
        <v>2.46</v>
      </c>
      <c r="H89" s="610">
        <v>2.2349999999999999</v>
      </c>
      <c r="I89" s="610">
        <v>2.0299999999999998</v>
      </c>
      <c r="J89" s="932"/>
      <c r="K89" s="610">
        <v>1.845</v>
      </c>
      <c r="L89" s="481">
        <v>1.64</v>
      </c>
      <c r="M89" s="932" t="s">
        <v>90</v>
      </c>
      <c r="N89" s="494">
        <v>1.48</v>
      </c>
      <c r="O89" s="494">
        <v>1.32</v>
      </c>
      <c r="P89" s="616">
        <v>1.1399999999999999</v>
      </c>
      <c r="Q89" s="616">
        <v>0.98</v>
      </c>
      <c r="R89" s="616">
        <v>0.86</v>
      </c>
      <c r="S89" s="616">
        <v>0.72</v>
      </c>
      <c r="T89" s="616">
        <v>0.6</v>
      </c>
      <c r="U89" s="616">
        <v>0.4</v>
      </c>
      <c r="V89" s="616">
        <v>0.39</v>
      </c>
      <c r="W89" s="616">
        <v>0.38</v>
      </c>
      <c r="X89" s="616">
        <v>0.37</v>
      </c>
      <c r="Y89" s="616">
        <v>0.34</v>
      </c>
      <c r="Z89" s="613">
        <f t="shared" si="43"/>
        <v>30.96</v>
      </c>
      <c r="AA89" s="1058">
        <f t="shared" si="44"/>
        <v>2.6490066225165476</v>
      </c>
      <c r="AB89" s="1058">
        <f t="shared" si="45"/>
        <v>2.7210884353741527</v>
      </c>
      <c r="AC89" s="1059">
        <f t="shared" si="46"/>
        <v>8.4870848708487046</v>
      </c>
      <c r="AD89" s="1059">
        <f t="shared" si="47"/>
        <v>10.162601626016254</v>
      </c>
      <c r="AE89" s="1059">
        <f t="shared" si="48"/>
        <v>10.067114093959727</v>
      </c>
      <c r="AF89" s="1059">
        <f t="shared" si="49"/>
        <v>10.098522167487701</v>
      </c>
      <c r="AG89" s="1059">
        <f t="shared" si="50"/>
        <v>10.027100271002709</v>
      </c>
      <c r="AH89" s="1059">
        <f t="shared" si="51"/>
        <v>12.5</v>
      </c>
      <c r="AI89" s="1059">
        <f t="shared" si="52"/>
        <v>10.810810810810811</v>
      </c>
      <c r="AJ89" s="1059">
        <f t="shared" si="53"/>
        <v>12.12121212121211</v>
      </c>
      <c r="AK89" s="1059">
        <f t="shared" si="54"/>
        <v>15.789473684210531</v>
      </c>
      <c r="AL89" s="1059">
        <f t="shared" si="55"/>
        <v>16.326530612244895</v>
      </c>
      <c r="AM89" s="1059">
        <f t="shared" si="56"/>
        <v>13.953488372093027</v>
      </c>
      <c r="AN89" s="1059">
        <f t="shared" si="57"/>
        <v>19.444444444444443</v>
      </c>
      <c r="AO89" s="1059">
        <f t="shared" si="58"/>
        <v>19.999999999999996</v>
      </c>
      <c r="AP89" s="1059">
        <f t="shared" si="59"/>
        <v>49.999999999999979</v>
      </c>
      <c r="AQ89" s="1059">
        <f t="shared" si="60"/>
        <v>2.5641025641025772</v>
      </c>
      <c r="AR89" s="1059">
        <f t="shared" si="61"/>
        <v>2.6315789473684292</v>
      </c>
      <c r="AS89" s="1059">
        <f t="shared" si="62"/>
        <v>2.7027027027026973</v>
      </c>
      <c r="AT89" s="1059">
        <f t="shared" si="63"/>
        <v>8.8235294117646959</v>
      </c>
      <c r="AU89" s="1060">
        <f t="shared" si="64"/>
        <v>12.094019587907999</v>
      </c>
      <c r="AV89" s="1061">
        <f t="shared" si="65"/>
        <v>10.452020643326067</v>
      </c>
    </row>
    <row r="90" spans="1:48" ht="11.25" customHeight="1" x14ac:dyDescent="0.2">
      <c r="A90" s="861" t="s">
        <v>237</v>
      </c>
      <c r="B90" s="861" t="s">
        <v>238</v>
      </c>
      <c r="C90" s="610">
        <v>1.04</v>
      </c>
      <c r="D90" s="482">
        <v>0.92</v>
      </c>
      <c r="E90" s="613">
        <v>0.8</v>
      </c>
      <c r="F90" s="610">
        <v>0.72</v>
      </c>
      <c r="G90" s="610">
        <v>0.6</v>
      </c>
      <c r="H90" s="610">
        <v>0.48</v>
      </c>
      <c r="I90" s="610">
        <v>0.39</v>
      </c>
      <c r="J90" s="932"/>
      <c r="K90" s="610">
        <v>0.3666666666666667</v>
      </c>
      <c r="L90" s="481">
        <v>0.33333333333333331</v>
      </c>
      <c r="M90" s="932"/>
      <c r="N90" s="494">
        <v>0.29333333333333333</v>
      </c>
      <c r="O90" s="494">
        <v>0.28000000000000003</v>
      </c>
      <c r="P90" s="616">
        <v>0.26666666666666666</v>
      </c>
      <c r="Q90" s="616">
        <v>0.2</v>
      </c>
      <c r="R90" s="616">
        <v>0.16</v>
      </c>
      <c r="S90" s="616">
        <v>0.13333333333333333</v>
      </c>
      <c r="T90" s="616">
        <v>0.11333333333333334</v>
      </c>
      <c r="U90" s="616">
        <v>0.1</v>
      </c>
      <c r="V90" s="616">
        <v>9.3333333333333338E-2</v>
      </c>
      <c r="W90" s="616">
        <v>8.666666666666667E-2</v>
      </c>
      <c r="X90" s="616">
        <v>0.08</v>
      </c>
      <c r="Y90" s="616">
        <v>7.3333333333333334E-2</v>
      </c>
      <c r="Z90" s="613">
        <f t="shared" si="43"/>
        <v>7.5299999999999985</v>
      </c>
      <c r="AA90" s="1058">
        <f t="shared" si="44"/>
        <v>13.043478260869556</v>
      </c>
      <c r="AB90" s="1058">
        <f t="shared" si="45"/>
        <v>14.999999999999991</v>
      </c>
      <c r="AC90" s="1059">
        <f t="shared" si="46"/>
        <v>11.111111111111116</v>
      </c>
      <c r="AD90" s="1059">
        <f t="shared" si="47"/>
        <v>19.999999999999996</v>
      </c>
      <c r="AE90" s="1059">
        <f t="shared" si="48"/>
        <v>25</v>
      </c>
      <c r="AF90" s="1059">
        <f t="shared" si="49"/>
        <v>23.076923076923062</v>
      </c>
      <c r="AG90" s="1059">
        <f t="shared" si="50"/>
        <v>6.3636363636363491</v>
      </c>
      <c r="AH90" s="1059">
        <f t="shared" si="51"/>
        <v>10.000000000000009</v>
      </c>
      <c r="AI90" s="1059">
        <f t="shared" si="52"/>
        <v>13.636363636363624</v>
      </c>
      <c r="AJ90" s="1059">
        <f t="shared" si="53"/>
        <v>4.761904761904745</v>
      </c>
      <c r="AK90" s="1059">
        <f t="shared" si="54"/>
        <v>5.0000000000000044</v>
      </c>
      <c r="AL90" s="1059">
        <f t="shared" si="55"/>
        <v>33.333333333333329</v>
      </c>
      <c r="AM90" s="1059">
        <f t="shared" si="56"/>
        <v>25</v>
      </c>
      <c r="AN90" s="1059">
        <f t="shared" si="57"/>
        <v>19.999999999999996</v>
      </c>
      <c r="AO90" s="1059">
        <f t="shared" si="58"/>
        <v>17.647058823529392</v>
      </c>
      <c r="AP90" s="1059">
        <f t="shared" si="59"/>
        <v>13.33333333333333</v>
      </c>
      <c r="AQ90" s="1059">
        <f t="shared" si="60"/>
        <v>7.1428571428571397</v>
      </c>
      <c r="AR90" s="1059">
        <f t="shared" si="61"/>
        <v>7.6923076923076872</v>
      </c>
      <c r="AS90" s="1059">
        <f t="shared" si="62"/>
        <v>8.333333333333325</v>
      </c>
      <c r="AT90" s="1059">
        <f t="shared" si="63"/>
        <v>9.0909090909090828</v>
      </c>
      <c r="AU90" s="1060">
        <f t="shared" si="64"/>
        <v>14.428327498020584</v>
      </c>
      <c r="AV90" s="1061">
        <f t="shared" si="65"/>
        <v>7.8616707627775568</v>
      </c>
    </row>
    <row r="91" spans="1:48" ht="11.25" customHeight="1" x14ac:dyDescent="0.2">
      <c r="A91" s="529" t="s">
        <v>4054</v>
      </c>
      <c r="B91" s="844" t="s">
        <v>4055</v>
      </c>
      <c r="C91" s="610">
        <v>1.6480000000000001</v>
      </c>
      <c r="D91" s="482">
        <v>1.5680000000000001</v>
      </c>
      <c r="E91" s="613">
        <v>1.4960000000000002</v>
      </c>
      <c r="F91" s="610">
        <v>1.4240000000000002</v>
      </c>
      <c r="G91" s="610">
        <v>1.3280000000000001</v>
      </c>
      <c r="H91" s="610">
        <v>1.2200000000000002</v>
      </c>
      <c r="I91" s="610">
        <v>1.1459999999999999</v>
      </c>
      <c r="J91" s="932">
        <v>0</v>
      </c>
      <c r="K91" s="610">
        <v>1.0980000000000001</v>
      </c>
      <c r="L91" s="481">
        <v>1.0399840000000002</v>
      </c>
      <c r="M91" s="932">
        <v>0</v>
      </c>
      <c r="N91" s="494">
        <v>1.033312</v>
      </c>
      <c r="O91" s="525">
        <v>1.000032</v>
      </c>
      <c r="P91" s="522">
        <v>1.000032</v>
      </c>
      <c r="Q91" s="616">
        <v>1.000032</v>
      </c>
      <c r="R91" s="616">
        <v>0.39191510000000007</v>
      </c>
      <c r="S91" s="616">
        <v>8.1000000000000016E-2</v>
      </c>
      <c r="T91" s="612">
        <v>0</v>
      </c>
      <c r="U91" s="612">
        <v>0</v>
      </c>
      <c r="V91" s="612">
        <v>0</v>
      </c>
      <c r="W91" s="612">
        <v>0</v>
      </c>
      <c r="X91" s="612">
        <v>0</v>
      </c>
      <c r="Y91" s="612">
        <v>0</v>
      </c>
      <c r="Z91" s="613">
        <f t="shared" si="43"/>
        <v>16.474307100000004</v>
      </c>
      <c r="AA91" s="1058">
        <f t="shared" si="44"/>
        <v>5.1020408163265252</v>
      </c>
      <c r="AB91" s="1058">
        <f t="shared" si="45"/>
        <v>4.8128342245989275</v>
      </c>
      <c r="AC91" s="1059">
        <f t="shared" si="46"/>
        <v>5.0561797752809001</v>
      </c>
      <c r="AD91" s="1059">
        <f t="shared" si="47"/>
        <v>7.2289156626506035</v>
      </c>
      <c r="AE91" s="1059">
        <f t="shared" si="48"/>
        <v>8.8524590163934214</v>
      </c>
      <c r="AF91" s="1059">
        <f t="shared" si="49"/>
        <v>6.4572425828970603</v>
      </c>
      <c r="AG91" s="1059">
        <f t="shared" si="50"/>
        <v>4.3715846994535346</v>
      </c>
      <c r="AH91" s="1059">
        <f t="shared" si="51"/>
        <v>5.5785473622671056</v>
      </c>
      <c r="AI91" s="1059">
        <f t="shared" si="52"/>
        <v>0.64569074974454299</v>
      </c>
      <c r="AJ91" s="1059">
        <f t="shared" si="53"/>
        <v>3.3278935074077642</v>
      </c>
      <c r="AK91" s="1059">
        <f t="shared" si="54"/>
        <v>0</v>
      </c>
      <c r="AL91" s="1059">
        <f t="shared" si="55"/>
        <v>0</v>
      </c>
      <c r="AM91" s="1059">
        <f t="shared" si="56"/>
        <v>155.16546823533969</v>
      </c>
      <c r="AN91" s="1059">
        <f t="shared" si="57"/>
        <v>383.84580246913578</v>
      </c>
      <c r="AO91" s="1059" t="str">
        <f t="shared" si="58"/>
        <v>n/a</v>
      </c>
      <c r="AP91" s="1059" t="str">
        <f t="shared" si="59"/>
        <v>n/a</v>
      </c>
      <c r="AQ91" s="1059" t="str">
        <f t="shared" si="60"/>
        <v>n/a</v>
      </c>
      <c r="AR91" s="1059" t="str">
        <f t="shared" si="61"/>
        <v>n/a</v>
      </c>
      <c r="AS91" s="1059" t="str">
        <f t="shared" si="62"/>
        <v>n/a</v>
      </c>
      <c r="AT91" s="1059" t="str">
        <f t="shared" si="63"/>
        <v>n/a</v>
      </c>
      <c r="AU91" s="1060">
        <f t="shared" si="64"/>
        <v>42.174618507249704</v>
      </c>
      <c r="AV91" s="1061">
        <f t="shared" si="65"/>
        <v>106.272851108532</v>
      </c>
    </row>
    <row r="92" spans="1:48" ht="11.25" customHeight="1" x14ac:dyDescent="0.2">
      <c r="A92" s="480" t="s">
        <v>161</v>
      </c>
      <c r="B92" s="844" t="s">
        <v>162</v>
      </c>
      <c r="C92" s="610">
        <v>0.66400000000000003</v>
      </c>
      <c r="D92" s="482">
        <v>0.63200000000000001</v>
      </c>
      <c r="E92" s="482">
        <v>0.58399999999999996</v>
      </c>
      <c r="F92" s="610">
        <v>0.54400000000000004</v>
      </c>
      <c r="G92" s="610">
        <v>0.51400000000000001</v>
      </c>
      <c r="H92" s="610">
        <v>0.47199999999999998</v>
      </c>
      <c r="I92" s="610">
        <v>0.42199999999999999</v>
      </c>
      <c r="J92" s="932"/>
      <c r="K92" s="610">
        <v>0.38200000000000001</v>
      </c>
      <c r="L92" s="481">
        <v>0.34933333333333338</v>
      </c>
      <c r="M92" s="932"/>
      <c r="N92" s="494">
        <v>0.32000000000000006</v>
      </c>
      <c r="O92" s="494">
        <v>0.30666666666666664</v>
      </c>
      <c r="P92" s="616">
        <v>0.29013333333333335</v>
      </c>
      <c r="Q92" s="616">
        <v>0.25813333333333333</v>
      </c>
      <c r="R92" s="616">
        <v>0.23893333333333336</v>
      </c>
      <c r="S92" s="616">
        <v>0.20906666666666671</v>
      </c>
      <c r="T92" s="616">
        <v>0.18133333333333335</v>
      </c>
      <c r="U92" s="616">
        <v>0.16000000000000003</v>
      </c>
      <c r="V92" s="616">
        <v>0.14933333333333335</v>
      </c>
      <c r="W92" s="616">
        <v>0.14080000000000001</v>
      </c>
      <c r="X92" s="616">
        <v>0.13226666666666667</v>
      </c>
      <c r="Y92" s="616">
        <v>0.12586666666666665</v>
      </c>
      <c r="Z92" s="613">
        <f t="shared" si="43"/>
        <v>7.0758666666666663</v>
      </c>
      <c r="AA92" s="1058">
        <f t="shared" si="44"/>
        <v>5.0632911392405111</v>
      </c>
      <c r="AB92" s="1058">
        <f t="shared" si="45"/>
        <v>8.2191780821917924</v>
      </c>
      <c r="AC92" s="1059">
        <f t="shared" si="46"/>
        <v>7.3529411764705843</v>
      </c>
      <c r="AD92" s="1059">
        <f t="shared" si="47"/>
        <v>5.8365758754863828</v>
      </c>
      <c r="AE92" s="1059">
        <f t="shared" si="48"/>
        <v>8.8983050847457612</v>
      </c>
      <c r="AF92" s="1059">
        <f t="shared" si="49"/>
        <v>11.848341232227488</v>
      </c>
      <c r="AG92" s="1059">
        <f t="shared" si="50"/>
        <v>10.471204188481664</v>
      </c>
      <c r="AH92" s="1059">
        <f t="shared" si="51"/>
        <v>9.3511450381679175</v>
      </c>
      <c r="AI92" s="1059">
        <f t="shared" si="52"/>
        <v>9.1666666666666572</v>
      </c>
      <c r="AJ92" s="1059">
        <f t="shared" si="53"/>
        <v>4.347826086956541</v>
      </c>
      <c r="AK92" s="1059">
        <f t="shared" si="54"/>
        <v>5.6985294117646967</v>
      </c>
      <c r="AL92" s="1059">
        <f t="shared" si="55"/>
        <v>12.396694214876035</v>
      </c>
      <c r="AM92" s="1059">
        <f t="shared" si="56"/>
        <v>8.0357142857142794</v>
      </c>
      <c r="AN92" s="1059">
        <f t="shared" si="57"/>
        <v>14.285714285714279</v>
      </c>
      <c r="AO92" s="1059">
        <f t="shared" si="58"/>
        <v>15.294117647058837</v>
      </c>
      <c r="AP92" s="1059">
        <f t="shared" si="59"/>
        <v>13.33333333333333</v>
      </c>
      <c r="AQ92" s="1059">
        <f t="shared" si="60"/>
        <v>7.1428571428571619</v>
      </c>
      <c r="AR92" s="1059">
        <f t="shared" si="61"/>
        <v>6.0606060606060552</v>
      </c>
      <c r="AS92" s="1059">
        <f t="shared" si="62"/>
        <v>6.4516129032258007</v>
      </c>
      <c r="AT92" s="1059">
        <f t="shared" si="63"/>
        <v>5.0847457627118731</v>
      </c>
      <c r="AU92" s="1060">
        <f t="shared" si="64"/>
        <v>8.7169699809248833</v>
      </c>
      <c r="AV92" s="1061">
        <f t="shared" si="65"/>
        <v>3.2680188304876157</v>
      </c>
    </row>
    <row r="93" spans="1:48" ht="11.25" customHeight="1" x14ac:dyDescent="0.2">
      <c r="A93" s="487" t="s">
        <v>3795</v>
      </c>
      <c r="B93" s="846" t="s">
        <v>3796</v>
      </c>
      <c r="C93" s="610">
        <v>0.4</v>
      </c>
      <c r="D93" s="482">
        <v>0.37</v>
      </c>
      <c r="E93" s="977">
        <v>0.28000000000000003</v>
      </c>
      <c r="F93" s="473">
        <v>0.21</v>
      </c>
      <c r="G93" s="473">
        <v>0.16</v>
      </c>
      <c r="H93" s="473">
        <v>0.08</v>
      </c>
      <c r="I93" s="526">
        <v>0.04</v>
      </c>
      <c r="J93" s="1000"/>
      <c r="K93" s="474">
        <v>0.04</v>
      </c>
      <c r="L93" s="475">
        <v>0.22</v>
      </c>
      <c r="M93" s="1000"/>
      <c r="N93" s="517">
        <v>0.28000000000000003</v>
      </c>
      <c r="O93" s="517">
        <v>0.28000000000000003</v>
      </c>
      <c r="P93" s="527">
        <v>0.28000000000000003</v>
      </c>
      <c r="Q93" s="478">
        <v>0.28000000000000003</v>
      </c>
      <c r="R93" s="478">
        <v>0.18</v>
      </c>
      <c r="S93" s="527">
        <v>0</v>
      </c>
      <c r="T93" s="527">
        <v>0</v>
      </c>
      <c r="U93" s="527">
        <v>0</v>
      </c>
      <c r="V93" s="527">
        <v>0</v>
      </c>
      <c r="W93" s="527">
        <v>0</v>
      </c>
      <c r="X93" s="527">
        <v>0</v>
      </c>
      <c r="Y93" s="527">
        <v>0</v>
      </c>
      <c r="Z93" s="613">
        <f t="shared" si="43"/>
        <v>3.100000000000001</v>
      </c>
      <c r="AA93" s="1058">
        <f t="shared" si="44"/>
        <v>8.1081081081081141</v>
      </c>
      <c r="AB93" s="1058">
        <f t="shared" si="45"/>
        <v>32.142857142857139</v>
      </c>
      <c r="AC93" s="1059">
        <f t="shared" si="46"/>
        <v>33.33333333333335</v>
      </c>
      <c r="AD93" s="1059">
        <f t="shared" si="47"/>
        <v>31.25</v>
      </c>
      <c r="AE93" s="1059">
        <f t="shared" si="48"/>
        <v>100</v>
      </c>
      <c r="AF93" s="1059">
        <f t="shared" si="49"/>
        <v>100</v>
      </c>
      <c r="AG93" s="1059">
        <f t="shared" si="50"/>
        <v>0</v>
      </c>
      <c r="AH93" s="1059">
        <f t="shared" si="51"/>
        <v>-81.818181818181813</v>
      </c>
      <c r="AI93" s="1059">
        <f t="shared" si="52"/>
        <v>-21.428571428571431</v>
      </c>
      <c r="AJ93" s="1059">
        <f t="shared" si="53"/>
        <v>0</v>
      </c>
      <c r="AK93" s="1059">
        <f t="shared" si="54"/>
        <v>0</v>
      </c>
      <c r="AL93" s="1059">
        <f t="shared" si="55"/>
        <v>0</v>
      </c>
      <c r="AM93" s="1059">
        <f t="shared" si="56"/>
        <v>55.555555555555578</v>
      </c>
      <c r="AN93" s="1059" t="str">
        <f t="shared" si="57"/>
        <v>n/a</v>
      </c>
      <c r="AO93" s="1059" t="str">
        <f t="shared" si="58"/>
        <v>n/a</v>
      </c>
      <c r="AP93" s="1059" t="str">
        <f t="shared" si="59"/>
        <v>n/a</v>
      </c>
      <c r="AQ93" s="1059" t="str">
        <f t="shared" si="60"/>
        <v>n/a</v>
      </c>
      <c r="AR93" s="1059" t="str">
        <f t="shared" si="61"/>
        <v>n/a</v>
      </c>
      <c r="AS93" s="1059" t="str">
        <f t="shared" si="62"/>
        <v>n/a</v>
      </c>
      <c r="AT93" s="1059" t="str">
        <f t="shared" si="63"/>
        <v>n/a</v>
      </c>
      <c r="AU93" s="1060">
        <f t="shared" si="64"/>
        <v>19.780238530238535</v>
      </c>
      <c r="AV93" s="1061">
        <f t="shared" si="65"/>
        <v>48.597020419661654</v>
      </c>
    </row>
    <row r="94" spans="1:48" ht="11.25" customHeight="1" x14ac:dyDescent="0.2">
      <c r="A94" s="863" t="s">
        <v>459</v>
      </c>
      <c r="B94" s="861" t="s">
        <v>460</v>
      </c>
      <c r="C94" s="610">
        <v>0.86</v>
      </c>
      <c r="D94" s="482">
        <v>0.78669999999999995</v>
      </c>
      <c r="E94" s="502">
        <v>0.7466666666666667</v>
      </c>
      <c r="F94" s="610">
        <v>0.72666666666666668</v>
      </c>
      <c r="G94" s="610">
        <v>0.67333333333333334</v>
      </c>
      <c r="H94" s="610">
        <v>0.60277999999999998</v>
      </c>
      <c r="I94" s="610">
        <v>0.55555555555555558</v>
      </c>
      <c r="J94" s="932"/>
      <c r="K94" s="610">
        <v>0.52</v>
      </c>
      <c r="L94" s="481">
        <v>0.48666666666666664</v>
      </c>
      <c r="M94" s="932"/>
      <c r="N94" s="494">
        <v>0.46444444444444444</v>
      </c>
      <c r="O94" s="611">
        <v>0.46222222222222226</v>
      </c>
      <c r="P94" s="616">
        <v>0.45333333333333337</v>
      </c>
      <c r="Q94" s="616">
        <v>0.4244444444444444</v>
      </c>
      <c r="R94" s="616">
        <v>0.40222222222222226</v>
      </c>
      <c r="S94" s="616">
        <v>0.37333333333333335</v>
      </c>
      <c r="T94" s="616">
        <v>0.35555555555555557</v>
      </c>
      <c r="U94" s="612">
        <v>0.33777777777777779</v>
      </c>
      <c r="V94" s="612">
        <v>0.33777777777777779</v>
      </c>
      <c r="W94" s="612">
        <v>0.33777777777777779</v>
      </c>
      <c r="X94" s="616">
        <v>0.33777777777777779</v>
      </c>
      <c r="Y94" s="616">
        <v>0.32</v>
      </c>
      <c r="Z94" s="613">
        <f t="shared" si="43"/>
        <v>10.565035555555554</v>
      </c>
      <c r="AA94" s="1058">
        <f t="shared" si="44"/>
        <v>9.317401805008263</v>
      </c>
      <c r="AB94" s="1058">
        <f t="shared" si="45"/>
        <v>5.3616071428571388</v>
      </c>
      <c r="AC94" s="1059">
        <f t="shared" si="46"/>
        <v>2.7522935779816571</v>
      </c>
      <c r="AD94" s="1059">
        <f t="shared" si="47"/>
        <v>7.9207920792079278</v>
      </c>
      <c r="AE94" s="1059">
        <f t="shared" si="48"/>
        <v>11.70465731001913</v>
      </c>
      <c r="AF94" s="1059">
        <f t="shared" si="49"/>
        <v>8.5003999999999849</v>
      </c>
      <c r="AG94" s="1059">
        <f t="shared" si="50"/>
        <v>6.8376068376068355</v>
      </c>
      <c r="AH94" s="1059">
        <f t="shared" si="51"/>
        <v>6.8493150684931559</v>
      </c>
      <c r="AI94" s="1059">
        <f t="shared" si="52"/>
        <v>4.7846889952153138</v>
      </c>
      <c r="AJ94" s="1059">
        <f t="shared" si="53"/>
        <v>0.48076923076922906</v>
      </c>
      <c r="AK94" s="1059">
        <f t="shared" si="54"/>
        <v>1.9607843137254832</v>
      </c>
      <c r="AL94" s="1059">
        <f t="shared" si="55"/>
        <v>6.8062827225131128</v>
      </c>
      <c r="AM94" s="1059">
        <f t="shared" si="56"/>
        <v>5.5248618784530246</v>
      </c>
      <c r="AN94" s="1059">
        <f t="shared" si="57"/>
        <v>7.7380952380952328</v>
      </c>
      <c r="AO94" s="1059">
        <f t="shared" si="58"/>
        <v>5.0000000000000044</v>
      </c>
      <c r="AP94" s="1059">
        <f t="shared" si="59"/>
        <v>5.2631578947368363</v>
      </c>
      <c r="AQ94" s="1059">
        <f t="shared" si="60"/>
        <v>0</v>
      </c>
      <c r="AR94" s="1059">
        <f t="shared" si="61"/>
        <v>0</v>
      </c>
      <c r="AS94" s="1059">
        <f t="shared" si="62"/>
        <v>0</v>
      </c>
      <c r="AT94" s="1059">
        <f t="shared" si="63"/>
        <v>5.555555555555558</v>
      </c>
      <c r="AU94" s="1060">
        <f t="shared" si="64"/>
        <v>5.1179134825118933</v>
      </c>
      <c r="AV94" s="1061">
        <f t="shared" si="65"/>
        <v>3.341900547702104</v>
      </c>
    </row>
    <row r="95" spans="1:48" ht="11.25" customHeight="1" x14ac:dyDescent="0.2">
      <c r="A95" s="480" t="s">
        <v>471</v>
      </c>
      <c r="B95" s="844" t="s">
        <v>472</v>
      </c>
      <c r="C95" s="610">
        <v>1.8089999999999999</v>
      </c>
      <c r="D95" s="482">
        <v>1.6919999999999999</v>
      </c>
      <c r="E95" s="615">
        <v>1.5660000000000001</v>
      </c>
      <c r="F95" s="610">
        <v>1.388997</v>
      </c>
      <c r="G95" s="610">
        <v>1.272</v>
      </c>
      <c r="H95" s="610">
        <v>1.1520000000000001</v>
      </c>
      <c r="I95" s="610">
        <v>1.032</v>
      </c>
      <c r="J95" s="932">
        <v>0</v>
      </c>
      <c r="K95" s="610">
        <v>0.9</v>
      </c>
      <c r="L95" s="610">
        <v>0.79200000000000004</v>
      </c>
      <c r="M95" s="932">
        <v>0</v>
      </c>
      <c r="N95" s="482">
        <v>0.66</v>
      </c>
      <c r="O95" s="616">
        <v>0.63600000000000001</v>
      </c>
      <c r="P95" s="616">
        <v>0.52980000000000005</v>
      </c>
      <c r="Q95" s="612">
        <v>0</v>
      </c>
      <c r="R95" s="612">
        <v>0</v>
      </c>
      <c r="S95" s="612">
        <v>0</v>
      </c>
      <c r="T95" s="612">
        <v>0</v>
      </c>
      <c r="U95" s="612">
        <v>0</v>
      </c>
      <c r="V95" s="612">
        <v>0</v>
      </c>
      <c r="W95" s="612">
        <v>0</v>
      </c>
      <c r="X95" s="612">
        <v>0</v>
      </c>
      <c r="Y95" s="612">
        <v>0</v>
      </c>
      <c r="Z95" s="613">
        <f t="shared" si="43"/>
        <v>13.429796999999999</v>
      </c>
      <c r="AA95" s="1058">
        <f t="shared" si="44"/>
        <v>6.9148936170212671</v>
      </c>
      <c r="AB95" s="1058">
        <f t="shared" si="45"/>
        <v>8.045977011494255</v>
      </c>
      <c r="AC95" s="1059">
        <f t="shared" si="46"/>
        <v>12.743224067438597</v>
      </c>
      <c r="AD95" s="1059">
        <f t="shared" si="47"/>
        <v>9.1978773584905582</v>
      </c>
      <c r="AE95" s="1059">
        <f t="shared" si="48"/>
        <v>10.416666666666652</v>
      </c>
      <c r="AF95" s="1059">
        <f t="shared" si="49"/>
        <v>11.627906976744207</v>
      </c>
      <c r="AG95" s="1059">
        <f t="shared" si="50"/>
        <v>14.666666666666671</v>
      </c>
      <c r="AH95" s="1059">
        <f t="shared" si="51"/>
        <v>13.636363636363624</v>
      </c>
      <c r="AI95" s="1059">
        <f t="shared" si="52"/>
        <v>19.999999999999996</v>
      </c>
      <c r="AJ95" s="1059">
        <f t="shared" si="53"/>
        <v>3.7735849056603765</v>
      </c>
      <c r="AK95" s="1059">
        <f t="shared" si="54"/>
        <v>20.045300113250274</v>
      </c>
      <c r="AL95" s="1059" t="str">
        <f t="shared" si="55"/>
        <v>n/a</v>
      </c>
      <c r="AM95" s="1059" t="str">
        <f t="shared" si="56"/>
        <v>n/a</v>
      </c>
      <c r="AN95" s="1059" t="str">
        <f t="shared" si="57"/>
        <v>n/a</v>
      </c>
      <c r="AO95" s="1059" t="str">
        <f t="shared" si="58"/>
        <v>n/a</v>
      </c>
      <c r="AP95" s="1059" t="str">
        <f t="shared" si="59"/>
        <v>n/a</v>
      </c>
      <c r="AQ95" s="1059" t="str">
        <f t="shared" si="60"/>
        <v>n/a</v>
      </c>
      <c r="AR95" s="1059" t="str">
        <f t="shared" si="61"/>
        <v>n/a</v>
      </c>
      <c r="AS95" s="1059" t="str">
        <f t="shared" si="62"/>
        <v>n/a</v>
      </c>
      <c r="AT95" s="1059" t="str">
        <f t="shared" si="63"/>
        <v>n/a</v>
      </c>
      <c r="AU95" s="1060">
        <f t="shared" si="64"/>
        <v>11.915314638163316</v>
      </c>
      <c r="AV95" s="1061">
        <f t="shared" si="65"/>
        <v>5.0857933919624339</v>
      </c>
    </row>
    <row r="96" spans="1:48" ht="11.25" customHeight="1" x14ac:dyDescent="0.2">
      <c r="A96" s="861" t="s">
        <v>978</v>
      </c>
      <c r="B96" s="844" t="s">
        <v>979</v>
      </c>
      <c r="C96" s="610">
        <v>1.18</v>
      </c>
      <c r="D96" s="482">
        <v>1.04</v>
      </c>
      <c r="E96" s="615">
        <v>0.86</v>
      </c>
      <c r="F96" s="610">
        <v>0.72</v>
      </c>
      <c r="G96" s="485">
        <v>0.68</v>
      </c>
      <c r="H96" s="610">
        <v>0.66</v>
      </c>
      <c r="I96" s="610">
        <v>0.57999999999999996</v>
      </c>
      <c r="J96" s="932"/>
      <c r="K96" s="485">
        <v>0.52</v>
      </c>
      <c r="L96" s="481">
        <v>0.48</v>
      </c>
      <c r="M96" s="932"/>
      <c r="N96" s="611">
        <v>0.36</v>
      </c>
      <c r="O96" s="611">
        <v>0.51</v>
      </c>
      <c r="P96" s="612">
        <v>0.96</v>
      </c>
      <c r="Q96" s="616">
        <v>0.94640000000000002</v>
      </c>
      <c r="R96" s="616">
        <v>0.91159999999999997</v>
      </c>
      <c r="S96" s="616">
        <v>0.86919999999999997</v>
      </c>
      <c r="T96" s="616">
        <v>0.83740000000000003</v>
      </c>
      <c r="U96" s="612">
        <v>0.80559999999999998</v>
      </c>
      <c r="V96" s="616">
        <v>0.80559999999999998</v>
      </c>
      <c r="W96" s="616">
        <v>0.76319999999999999</v>
      </c>
      <c r="X96" s="616">
        <v>0.6996</v>
      </c>
      <c r="Y96" s="616">
        <v>0.61480000000000001</v>
      </c>
      <c r="Z96" s="613">
        <f t="shared" si="43"/>
        <v>15.803400000000002</v>
      </c>
      <c r="AA96" s="1058">
        <f t="shared" si="44"/>
        <v>13.461538461538458</v>
      </c>
      <c r="AB96" s="1058">
        <f t="shared" si="45"/>
        <v>20.930232558139551</v>
      </c>
      <c r="AC96" s="1059">
        <f t="shared" si="46"/>
        <v>19.444444444444443</v>
      </c>
      <c r="AD96" s="1059">
        <f t="shared" si="47"/>
        <v>5.8823529411764497</v>
      </c>
      <c r="AE96" s="1059">
        <f t="shared" si="48"/>
        <v>3.0303030303030276</v>
      </c>
      <c r="AF96" s="1059">
        <f t="shared" si="49"/>
        <v>13.793103448275868</v>
      </c>
      <c r="AG96" s="1059">
        <f t="shared" si="50"/>
        <v>11.538461538461519</v>
      </c>
      <c r="AH96" s="1059">
        <f t="shared" si="51"/>
        <v>8.3333333333333481</v>
      </c>
      <c r="AI96" s="1059">
        <f t="shared" si="52"/>
        <v>33.333333333333329</v>
      </c>
      <c r="AJ96" s="1059">
        <f t="shared" si="53"/>
        <v>-29.411764705882359</v>
      </c>
      <c r="AK96" s="1059">
        <f t="shared" si="54"/>
        <v>-46.875</v>
      </c>
      <c r="AL96" s="1059">
        <f t="shared" si="55"/>
        <v>1.4370245139475823</v>
      </c>
      <c r="AM96" s="1059">
        <f t="shared" si="56"/>
        <v>3.8174637999122574</v>
      </c>
      <c r="AN96" s="1059">
        <f t="shared" si="57"/>
        <v>4.8780487804878092</v>
      </c>
      <c r="AO96" s="1059">
        <f t="shared" si="58"/>
        <v>3.7974683544303778</v>
      </c>
      <c r="AP96" s="1059">
        <f t="shared" si="59"/>
        <v>3.9473684210526327</v>
      </c>
      <c r="AQ96" s="1059">
        <f t="shared" si="60"/>
        <v>0</v>
      </c>
      <c r="AR96" s="1059">
        <f t="shared" si="61"/>
        <v>5.555555555555558</v>
      </c>
      <c r="AS96" s="1059">
        <f t="shared" si="62"/>
        <v>9.0909090909090828</v>
      </c>
      <c r="AT96" s="1059">
        <f t="shared" si="63"/>
        <v>13.793103448275868</v>
      </c>
      <c r="AU96" s="1060">
        <f t="shared" si="64"/>
        <v>4.9888640173847385</v>
      </c>
      <c r="AV96" s="1061">
        <f t="shared" si="65"/>
        <v>16.988908027490144</v>
      </c>
    </row>
    <row r="97" spans="1:48" ht="11.25" customHeight="1" x14ac:dyDescent="0.2">
      <c r="A97" s="846" t="s">
        <v>156</v>
      </c>
      <c r="B97" s="846" t="s">
        <v>157</v>
      </c>
      <c r="C97" s="610">
        <v>2.0499999999999998</v>
      </c>
      <c r="D97" s="482">
        <v>1.93</v>
      </c>
      <c r="E97" s="476">
        <v>1.81</v>
      </c>
      <c r="F97" s="473">
        <v>1.68</v>
      </c>
      <c r="G97" s="473">
        <v>1.62</v>
      </c>
      <c r="H97" s="473">
        <v>1.56</v>
      </c>
      <c r="I97" s="473">
        <v>1.52</v>
      </c>
      <c r="J97" s="1000"/>
      <c r="K97" s="473">
        <v>1.48</v>
      </c>
      <c r="L97" s="471">
        <v>1.46</v>
      </c>
      <c r="M97" s="1000"/>
      <c r="N97" s="510">
        <v>1.44</v>
      </c>
      <c r="O97" s="510">
        <v>1.42</v>
      </c>
      <c r="P97" s="477">
        <v>1.4</v>
      </c>
      <c r="Q97" s="478">
        <v>1.37</v>
      </c>
      <c r="R97" s="478">
        <v>1.32</v>
      </c>
      <c r="S97" s="478">
        <v>1.28</v>
      </c>
      <c r="T97" s="478">
        <v>1.24</v>
      </c>
      <c r="U97" s="478">
        <v>1.2</v>
      </c>
      <c r="V97" s="478">
        <v>1.1599999999999999</v>
      </c>
      <c r="W97" s="478">
        <v>1.1200000000000001</v>
      </c>
      <c r="X97" s="478">
        <v>1.08</v>
      </c>
      <c r="Y97" s="478">
        <v>1.04</v>
      </c>
      <c r="Z97" s="613">
        <f t="shared" si="43"/>
        <v>30.18</v>
      </c>
      <c r="AA97" s="1058">
        <f t="shared" si="44"/>
        <v>6.2176165803108807</v>
      </c>
      <c r="AB97" s="1058">
        <f t="shared" si="45"/>
        <v>6.6298342541436295</v>
      </c>
      <c r="AC97" s="1059">
        <f t="shared" si="46"/>
        <v>7.738095238095255</v>
      </c>
      <c r="AD97" s="1059">
        <f t="shared" si="47"/>
        <v>3.7037037037036979</v>
      </c>
      <c r="AE97" s="1059">
        <f t="shared" si="48"/>
        <v>3.8461538461538547</v>
      </c>
      <c r="AF97" s="1059">
        <f t="shared" si="49"/>
        <v>2.6315789473684292</v>
      </c>
      <c r="AG97" s="1059">
        <f t="shared" si="50"/>
        <v>2.7027027027026973</v>
      </c>
      <c r="AH97" s="1059">
        <f t="shared" si="51"/>
        <v>1.3698630136986356</v>
      </c>
      <c r="AI97" s="1059">
        <f t="shared" si="52"/>
        <v>1.388888888888884</v>
      </c>
      <c r="AJ97" s="1059">
        <f t="shared" si="53"/>
        <v>1.4084507042253502</v>
      </c>
      <c r="AK97" s="1059">
        <f t="shared" si="54"/>
        <v>1.4285714285714235</v>
      </c>
      <c r="AL97" s="1059">
        <f t="shared" si="55"/>
        <v>2.1897810218977964</v>
      </c>
      <c r="AM97" s="1059">
        <f t="shared" si="56"/>
        <v>3.7878787878787845</v>
      </c>
      <c r="AN97" s="1059">
        <f t="shared" si="57"/>
        <v>3.125</v>
      </c>
      <c r="AO97" s="1059">
        <f t="shared" si="58"/>
        <v>3.2258064516129004</v>
      </c>
      <c r="AP97" s="1059">
        <f t="shared" si="59"/>
        <v>3.3333333333333437</v>
      </c>
      <c r="AQ97" s="1059">
        <f t="shared" si="60"/>
        <v>3.4482758620689724</v>
      </c>
      <c r="AR97" s="1059">
        <f t="shared" si="61"/>
        <v>3.5714285714285587</v>
      </c>
      <c r="AS97" s="1059">
        <f t="shared" si="62"/>
        <v>3.7037037037036979</v>
      </c>
      <c r="AT97" s="1059">
        <f t="shared" si="63"/>
        <v>3.8461538461538547</v>
      </c>
      <c r="AU97" s="1060">
        <f t="shared" si="64"/>
        <v>3.4648410442970325</v>
      </c>
      <c r="AV97" s="1061">
        <f t="shared" si="65"/>
        <v>1.725064190630887</v>
      </c>
    </row>
    <row r="98" spans="1:48" ht="11.25" customHeight="1" x14ac:dyDescent="0.2">
      <c r="A98" s="501" t="s">
        <v>980</v>
      </c>
      <c r="B98" s="490" t="s">
        <v>981</v>
      </c>
      <c r="C98" s="610">
        <v>0.63</v>
      </c>
      <c r="D98" s="482">
        <v>0.6</v>
      </c>
      <c r="E98" s="503">
        <v>0.5181818181818183</v>
      </c>
      <c r="F98" s="496">
        <v>0.48181818181818187</v>
      </c>
      <c r="G98" s="496">
        <v>0.44049586776859506</v>
      </c>
      <c r="H98" s="496">
        <v>0.42975206611570249</v>
      </c>
      <c r="I98" s="496">
        <v>0.4049586776859504</v>
      </c>
      <c r="J98" s="1014">
        <v>0</v>
      </c>
      <c r="K98" s="496">
        <v>0.36363636363636365</v>
      </c>
      <c r="L98" s="492">
        <v>0.3388429752066115</v>
      </c>
      <c r="M98" s="1014">
        <v>0</v>
      </c>
      <c r="N98" s="511">
        <v>0.3155537190082644</v>
      </c>
      <c r="O98" s="499">
        <v>0.36061983471074383</v>
      </c>
      <c r="P98" s="498">
        <v>0.48082644628099175</v>
      </c>
      <c r="Q98" s="498">
        <v>0.45074380165289257</v>
      </c>
      <c r="R98" s="498">
        <v>0.39066115702479337</v>
      </c>
      <c r="S98" s="498">
        <v>0.26999999999999996</v>
      </c>
      <c r="T98" s="498">
        <v>0.2403305785123967</v>
      </c>
      <c r="U98" s="498">
        <v>0.22396694214876034</v>
      </c>
      <c r="V98" s="499">
        <v>0.21851239669421488</v>
      </c>
      <c r="W98" s="499">
        <v>0.21851239669421488</v>
      </c>
      <c r="X98" s="498">
        <v>0.19867768595041324</v>
      </c>
      <c r="Y98" s="498">
        <v>0.15884297520661159</v>
      </c>
      <c r="Z98" s="613">
        <f t="shared" si="43"/>
        <v>7.7349338842975204</v>
      </c>
      <c r="AA98" s="1058">
        <f t="shared" si="44"/>
        <v>5.0000000000000044</v>
      </c>
      <c r="AB98" s="1058">
        <f t="shared" si="45"/>
        <v>15.789473684210487</v>
      </c>
      <c r="AC98" s="1059">
        <f t="shared" si="46"/>
        <v>7.5471698113207752</v>
      </c>
      <c r="AD98" s="1059">
        <f t="shared" si="47"/>
        <v>9.3808630393996228</v>
      </c>
      <c r="AE98" s="1059">
        <f t="shared" si="48"/>
        <v>2.4999999999999911</v>
      </c>
      <c r="AF98" s="1059">
        <f t="shared" si="49"/>
        <v>6.1224489795918435</v>
      </c>
      <c r="AG98" s="1059">
        <f t="shared" si="50"/>
        <v>11.363636363636353</v>
      </c>
      <c r="AH98" s="1059">
        <f t="shared" si="51"/>
        <v>7.317073170731736</v>
      </c>
      <c r="AI98" s="1059">
        <f t="shared" si="52"/>
        <v>7.3804410455188263</v>
      </c>
      <c r="AJ98" s="1059">
        <f t="shared" si="53"/>
        <v>-12.496848859860233</v>
      </c>
      <c r="AK98" s="1059">
        <f t="shared" si="54"/>
        <v>-25</v>
      </c>
      <c r="AL98" s="1059">
        <f t="shared" si="55"/>
        <v>6.6740007334066709</v>
      </c>
      <c r="AM98" s="1059">
        <f t="shared" si="56"/>
        <v>15.379733446160371</v>
      </c>
      <c r="AN98" s="1059">
        <f t="shared" si="57"/>
        <v>44.689317416590171</v>
      </c>
      <c r="AO98" s="1059">
        <f t="shared" si="58"/>
        <v>12.345254470426404</v>
      </c>
      <c r="AP98" s="1059">
        <f t="shared" si="59"/>
        <v>7.3062730627306172</v>
      </c>
      <c r="AQ98" s="1059">
        <f t="shared" si="60"/>
        <v>2.4962178517397904</v>
      </c>
      <c r="AR98" s="1059">
        <f t="shared" si="61"/>
        <v>0</v>
      </c>
      <c r="AS98" s="1059">
        <f t="shared" si="62"/>
        <v>9.9833610648918381</v>
      </c>
      <c r="AT98" s="1059">
        <f t="shared" si="63"/>
        <v>25.078043704474506</v>
      </c>
      <c r="AU98" s="1060">
        <f t="shared" si="64"/>
        <v>7.9428229492484892</v>
      </c>
      <c r="AV98" s="1061">
        <f t="shared" si="65"/>
        <v>13.452361988707086</v>
      </c>
    </row>
    <row r="99" spans="1:48" ht="11.25" customHeight="1" x14ac:dyDescent="0.2">
      <c r="A99" s="483" t="s">
        <v>457</v>
      </c>
      <c r="B99" s="480" t="s">
        <v>458</v>
      </c>
      <c r="C99" s="610">
        <v>15</v>
      </c>
      <c r="D99" s="482">
        <v>14.4</v>
      </c>
      <c r="E99" s="482">
        <v>13.7</v>
      </c>
      <c r="F99" s="610">
        <v>12.8</v>
      </c>
      <c r="G99" s="610">
        <v>12.2</v>
      </c>
      <c r="H99" s="610">
        <v>11.6</v>
      </c>
      <c r="I99" s="610">
        <v>10.7</v>
      </c>
      <c r="J99" s="932" t="s">
        <v>90</v>
      </c>
      <c r="K99" s="610">
        <v>9.6999999999999993</v>
      </c>
      <c r="L99" s="481">
        <v>8.9</v>
      </c>
      <c r="M99" s="932"/>
      <c r="N99" s="615">
        <v>7.9</v>
      </c>
      <c r="O99" s="616">
        <v>7.5</v>
      </c>
      <c r="P99" s="616">
        <v>7.3</v>
      </c>
      <c r="Q99" s="616">
        <v>6.8</v>
      </c>
      <c r="R99" s="616">
        <v>6.5</v>
      </c>
      <c r="S99" s="616">
        <v>6.3</v>
      </c>
      <c r="T99" s="616">
        <v>6</v>
      </c>
      <c r="U99" s="616">
        <v>5.5</v>
      </c>
      <c r="V99" s="616">
        <v>5</v>
      </c>
      <c r="W99" s="616">
        <v>4.5</v>
      </c>
      <c r="X99" s="616">
        <v>4</v>
      </c>
      <c r="Y99" s="616">
        <v>3.5</v>
      </c>
      <c r="Z99" s="613">
        <f t="shared" si="43"/>
        <v>179.80000000000004</v>
      </c>
      <c r="AA99" s="1058">
        <f t="shared" si="44"/>
        <v>4.1666666666666741</v>
      </c>
      <c r="AB99" s="1058">
        <f t="shared" si="45"/>
        <v>5.1094890510948954</v>
      </c>
      <c r="AC99" s="1059">
        <f t="shared" si="46"/>
        <v>7.0312499999999778</v>
      </c>
      <c r="AD99" s="1059">
        <f t="shared" si="47"/>
        <v>4.9180327868852514</v>
      </c>
      <c r="AE99" s="1059">
        <f t="shared" si="48"/>
        <v>5.1724137931034475</v>
      </c>
      <c r="AF99" s="1059">
        <f t="shared" si="49"/>
        <v>8.4112149532710401</v>
      </c>
      <c r="AG99" s="1059">
        <f t="shared" si="50"/>
        <v>10.309278350515472</v>
      </c>
      <c r="AH99" s="1059">
        <f t="shared" si="51"/>
        <v>8.9887640449437978</v>
      </c>
      <c r="AI99" s="1059">
        <f t="shared" si="52"/>
        <v>12.658227848101266</v>
      </c>
      <c r="AJ99" s="1059">
        <f t="shared" si="53"/>
        <v>5.3333333333333455</v>
      </c>
      <c r="AK99" s="1059">
        <f t="shared" si="54"/>
        <v>2.7397260273972712</v>
      </c>
      <c r="AL99" s="1059">
        <f t="shared" si="55"/>
        <v>7.3529411764705843</v>
      </c>
      <c r="AM99" s="1059">
        <f t="shared" si="56"/>
        <v>4.6153846153846212</v>
      </c>
      <c r="AN99" s="1059">
        <f t="shared" si="57"/>
        <v>3.1746031746031855</v>
      </c>
      <c r="AO99" s="1059">
        <f t="shared" si="58"/>
        <v>5.0000000000000044</v>
      </c>
      <c r="AP99" s="1059">
        <f t="shared" si="59"/>
        <v>9.0909090909090828</v>
      </c>
      <c r="AQ99" s="1059">
        <f t="shared" si="60"/>
        <v>10.000000000000009</v>
      </c>
      <c r="AR99" s="1059">
        <f t="shared" si="61"/>
        <v>11.111111111111116</v>
      </c>
      <c r="AS99" s="1059">
        <f t="shared" si="62"/>
        <v>12.5</v>
      </c>
      <c r="AT99" s="1059">
        <f t="shared" si="63"/>
        <v>14.285714285714279</v>
      </c>
      <c r="AU99" s="1060">
        <f t="shared" si="64"/>
        <v>7.5984530154752665</v>
      </c>
      <c r="AV99" s="1061">
        <f t="shared" si="65"/>
        <v>3.4028254456050715</v>
      </c>
    </row>
    <row r="100" spans="1:48" ht="11.25" customHeight="1" x14ac:dyDescent="0.2">
      <c r="A100" s="487" t="s">
        <v>991</v>
      </c>
      <c r="B100" s="846" t="s">
        <v>992</v>
      </c>
      <c r="C100" s="610">
        <v>13.2</v>
      </c>
      <c r="D100" s="482">
        <v>12.02</v>
      </c>
      <c r="E100" s="482">
        <v>10</v>
      </c>
      <c r="F100" s="473">
        <v>9.16</v>
      </c>
      <c r="G100" s="473">
        <v>8.7200000000000006</v>
      </c>
      <c r="H100" s="473">
        <v>7.72</v>
      </c>
      <c r="I100" s="473">
        <v>6.72</v>
      </c>
      <c r="J100" s="1000"/>
      <c r="K100" s="473">
        <v>6</v>
      </c>
      <c r="L100" s="471">
        <v>5.5</v>
      </c>
      <c r="M100" s="473"/>
      <c r="N100" s="476">
        <v>4</v>
      </c>
      <c r="O100" s="477">
        <v>3.12</v>
      </c>
      <c r="P100" s="478">
        <v>3.12</v>
      </c>
      <c r="Q100" s="478">
        <v>2.68</v>
      </c>
      <c r="R100" s="478">
        <v>1.68</v>
      </c>
      <c r="S100" s="478">
        <v>1.2</v>
      </c>
      <c r="T100" s="478">
        <v>1</v>
      </c>
      <c r="U100" s="478">
        <v>0.4</v>
      </c>
      <c r="V100" s="477">
        <v>0</v>
      </c>
      <c r="W100" s="477">
        <v>0</v>
      </c>
      <c r="X100" s="477">
        <v>0</v>
      </c>
      <c r="Y100" s="477">
        <v>0</v>
      </c>
      <c r="Z100" s="613">
        <f t="shared" si="43"/>
        <v>96.240000000000023</v>
      </c>
      <c r="AA100" s="1058">
        <f t="shared" si="44"/>
        <v>9.8169717138103074</v>
      </c>
      <c r="AB100" s="1058">
        <f t="shared" si="45"/>
        <v>20.199999999999996</v>
      </c>
      <c r="AC100" s="1059">
        <f t="shared" si="46"/>
        <v>9.1703056768558824</v>
      </c>
      <c r="AD100" s="1059">
        <f t="shared" si="47"/>
        <v>5.0458715596330306</v>
      </c>
      <c r="AE100" s="1059">
        <f t="shared" si="48"/>
        <v>12.95336787564767</v>
      </c>
      <c r="AF100" s="1059">
        <f t="shared" si="49"/>
        <v>14.880952380952372</v>
      </c>
      <c r="AG100" s="1059">
        <f t="shared" si="50"/>
        <v>11.999999999999989</v>
      </c>
      <c r="AH100" s="1059">
        <f t="shared" si="51"/>
        <v>9.0909090909090828</v>
      </c>
      <c r="AI100" s="1059">
        <f t="shared" si="52"/>
        <v>37.5</v>
      </c>
      <c r="AJ100" s="1059">
        <f t="shared" si="53"/>
        <v>28.205128205128194</v>
      </c>
      <c r="AK100" s="1059">
        <f t="shared" si="54"/>
        <v>0</v>
      </c>
      <c r="AL100" s="1059">
        <f t="shared" si="55"/>
        <v>16.417910447761198</v>
      </c>
      <c r="AM100" s="1059">
        <f t="shared" si="56"/>
        <v>59.523809523809533</v>
      </c>
      <c r="AN100" s="1059">
        <f t="shared" si="57"/>
        <v>39.999999999999993</v>
      </c>
      <c r="AO100" s="1059">
        <f t="shared" si="58"/>
        <v>19.999999999999996</v>
      </c>
      <c r="AP100" s="1059">
        <f t="shared" si="59"/>
        <v>150</v>
      </c>
      <c r="AQ100" s="1059" t="str">
        <f t="shared" si="60"/>
        <v>n/a</v>
      </c>
      <c r="AR100" s="1059" t="str">
        <f t="shared" si="61"/>
        <v>n/a</v>
      </c>
      <c r="AS100" s="1059" t="str">
        <f t="shared" si="62"/>
        <v>n/a</v>
      </c>
      <c r="AT100" s="1059" t="str">
        <f t="shared" si="63"/>
        <v>n/a</v>
      </c>
      <c r="AU100" s="1060">
        <f t="shared" si="64"/>
        <v>27.800326654656704</v>
      </c>
      <c r="AV100" s="1061">
        <f t="shared" si="65"/>
        <v>35.943034297708337</v>
      </c>
    </row>
    <row r="101" spans="1:48" ht="11.25" customHeight="1" x14ac:dyDescent="0.2">
      <c r="A101" s="483" t="s">
        <v>146</v>
      </c>
      <c r="B101" s="861" t="s">
        <v>147</v>
      </c>
      <c r="C101" s="610">
        <v>0.64</v>
      </c>
      <c r="D101" s="482">
        <v>0.56000000000000005</v>
      </c>
      <c r="E101" s="503">
        <v>0.49</v>
      </c>
      <c r="F101" s="610">
        <v>0.43</v>
      </c>
      <c r="G101" s="610">
        <v>0.39</v>
      </c>
      <c r="H101" s="610">
        <v>0.37</v>
      </c>
      <c r="I101" s="610">
        <v>0.35</v>
      </c>
      <c r="J101" s="932"/>
      <c r="K101" s="610">
        <v>0.33</v>
      </c>
      <c r="L101" s="481">
        <v>0.3</v>
      </c>
      <c r="M101" s="932"/>
      <c r="N101" s="615">
        <v>0.26</v>
      </c>
      <c r="O101" s="616">
        <v>0.23</v>
      </c>
      <c r="P101" s="616">
        <v>0.2</v>
      </c>
      <c r="Q101" s="616">
        <v>0.17</v>
      </c>
      <c r="R101" s="616">
        <v>0.155</v>
      </c>
      <c r="S101" s="616">
        <v>0.14499999999999999</v>
      </c>
      <c r="T101" s="616">
        <v>0.13750000000000001</v>
      </c>
      <c r="U101" s="616">
        <v>0.13250000000000001</v>
      </c>
      <c r="V101" s="616">
        <v>0.1275</v>
      </c>
      <c r="W101" s="616">
        <v>0.125</v>
      </c>
      <c r="X101" s="616">
        <v>0.1075</v>
      </c>
      <c r="Y101" s="616">
        <v>0.09</v>
      </c>
      <c r="Z101" s="613">
        <f t="shared" si="43"/>
        <v>5.7400000000000011</v>
      </c>
      <c r="AA101" s="1058">
        <f t="shared" si="44"/>
        <v>14.285714285714279</v>
      </c>
      <c r="AB101" s="1058">
        <f t="shared" si="45"/>
        <v>14.285714285714302</v>
      </c>
      <c r="AC101" s="1059">
        <f t="shared" si="46"/>
        <v>13.953488372093027</v>
      </c>
      <c r="AD101" s="1059">
        <f t="shared" si="47"/>
        <v>10.256410256410241</v>
      </c>
      <c r="AE101" s="1059">
        <f t="shared" si="48"/>
        <v>5.4054054054054168</v>
      </c>
      <c r="AF101" s="1059">
        <f t="shared" si="49"/>
        <v>5.7142857142857162</v>
      </c>
      <c r="AG101" s="1059">
        <f t="shared" si="50"/>
        <v>6.0606060606060552</v>
      </c>
      <c r="AH101" s="1059">
        <f t="shared" si="51"/>
        <v>10.000000000000009</v>
      </c>
      <c r="AI101" s="1059">
        <f t="shared" si="52"/>
        <v>15.384615384615374</v>
      </c>
      <c r="AJ101" s="1059">
        <f t="shared" si="53"/>
        <v>13.043478260869556</v>
      </c>
      <c r="AK101" s="1059">
        <f t="shared" si="54"/>
        <v>14.999999999999991</v>
      </c>
      <c r="AL101" s="1059">
        <f t="shared" si="55"/>
        <v>17.647058823529417</v>
      </c>
      <c r="AM101" s="1059">
        <f t="shared" si="56"/>
        <v>9.6774193548387224</v>
      </c>
      <c r="AN101" s="1059">
        <f t="shared" si="57"/>
        <v>6.8965517241379448</v>
      </c>
      <c r="AO101" s="1059">
        <f t="shared" si="58"/>
        <v>5.4545454545454453</v>
      </c>
      <c r="AP101" s="1059">
        <f t="shared" si="59"/>
        <v>3.7735849056603765</v>
      </c>
      <c r="AQ101" s="1059">
        <f t="shared" si="60"/>
        <v>3.9215686274509887</v>
      </c>
      <c r="AR101" s="1059">
        <f t="shared" si="61"/>
        <v>2.0000000000000018</v>
      </c>
      <c r="AS101" s="1059">
        <f t="shared" si="62"/>
        <v>16.279069767441868</v>
      </c>
      <c r="AT101" s="1059">
        <f t="shared" si="63"/>
        <v>19.444444444444443</v>
      </c>
      <c r="AU101" s="1060">
        <f t="shared" si="64"/>
        <v>10.424198056388159</v>
      </c>
      <c r="AV101" s="1061">
        <f t="shared" si="65"/>
        <v>5.2530636696055382</v>
      </c>
    </row>
    <row r="102" spans="1:48" ht="11.25" customHeight="1" x14ac:dyDescent="0.2">
      <c r="A102" s="863" t="s">
        <v>453</v>
      </c>
      <c r="B102" s="861" t="s">
        <v>454</v>
      </c>
      <c r="C102" s="610">
        <v>0.8</v>
      </c>
      <c r="D102" s="482">
        <v>0.63500000000000001</v>
      </c>
      <c r="E102" s="482">
        <v>0.56000000000000005</v>
      </c>
      <c r="F102" s="610">
        <v>0.51</v>
      </c>
      <c r="G102" s="610">
        <v>0.45</v>
      </c>
      <c r="H102" s="610">
        <v>0.4</v>
      </c>
      <c r="I102" s="610">
        <v>0.36499999999999999</v>
      </c>
      <c r="J102" s="932">
        <v>0</v>
      </c>
      <c r="K102" s="610">
        <v>0.35</v>
      </c>
      <c r="L102" s="481">
        <v>0.32500000000000001</v>
      </c>
      <c r="M102" s="932">
        <v>0</v>
      </c>
      <c r="N102" s="615">
        <v>0.30499999999999999</v>
      </c>
      <c r="O102" s="616">
        <v>0.28499999999999998</v>
      </c>
      <c r="P102" s="616">
        <v>0.28000000000000003</v>
      </c>
      <c r="Q102" s="616">
        <v>0.255</v>
      </c>
      <c r="R102" s="616">
        <v>0.22761999999999999</v>
      </c>
      <c r="S102" s="616">
        <v>9.5240000000000005E-2</v>
      </c>
      <c r="T102" s="612">
        <v>0</v>
      </c>
      <c r="U102" s="612">
        <v>0</v>
      </c>
      <c r="V102" s="612">
        <v>0</v>
      </c>
      <c r="W102" s="612">
        <v>0</v>
      </c>
      <c r="X102" s="612">
        <v>0</v>
      </c>
      <c r="Y102" s="612">
        <v>0</v>
      </c>
      <c r="Z102" s="613">
        <f t="shared" si="43"/>
        <v>5.8428599999999999</v>
      </c>
      <c r="AA102" s="1058">
        <f t="shared" si="44"/>
        <v>25.984251968503933</v>
      </c>
      <c r="AB102" s="1058">
        <f t="shared" si="45"/>
        <v>13.392857142857139</v>
      </c>
      <c r="AC102" s="1059">
        <f t="shared" si="46"/>
        <v>9.8039215686274606</v>
      </c>
      <c r="AD102" s="1059">
        <f t="shared" si="47"/>
        <v>13.33333333333333</v>
      </c>
      <c r="AE102" s="1059">
        <f t="shared" si="48"/>
        <v>12.5</v>
      </c>
      <c r="AF102" s="1059">
        <f t="shared" si="49"/>
        <v>9.5890410958904262</v>
      </c>
      <c r="AG102" s="1059">
        <f t="shared" si="50"/>
        <v>4.2857142857142927</v>
      </c>
      <c r="AH102" s="1059">
        <f t="shared" si="51"/>
        <v>7.6923076923076872</v>
      </c>
      <c r="AI102" s="1059">
        <f t="shared" si="52"/>
        <v>6.5573770491803351</v>
      </c>
      <c r="AJ102" s="1059">
        <f t="shared" si="53"/>
        <v>7.0175438596491224</v>
      </c>
      <c r="AK102" s="1059">
        <f t="shared" si="54"/>
        <v>1.7857142857142572</v>
      </c>
      <c r="AL102" s="1059">
        <f t="shared" si="55"/>
        <v>9.8039215686274606</v>
      </c>
      <c r="AM102" s="1059">
        <f t="shared" si="56"/>
        <v>12.028819963096392</v>
      </c>
      <c r="AN102" s="1059">
        <f t="shared" si="57"/>
        <v>138.99622007559844</v>
      </c>
      <c r="AO102" s="1059" t="str">
        <f t="shared" si="58"/>
        <v>n/a</v>
      </c>
      <c r="AP102" s="1059" t="str">
        <f t="shared" si="59"/>
        <v>n/a</v>
      </c>
      <c r="AQ102" s="1059" t="str">
        <f t="shared" si="60"/>
        <v>n/a</v>
      </c>
      <c r="AR102" s="1059" t="str">
        <f t="shared" si="61"/>
        <v>n/a</v>
      </c>
      <c r="AS102" s="1059" t="str">
        <f t="shared" si="62"/>
        <v>n/a</v>
      </c>
      <c r="AT102" s="1059" t="str">
        <f t="shared" si="63"/>
        <v>n/a</v>
      </c>
      <c r="AU102" s="1060">
        <f t="shared" si="64"/>
        <v>19.483644563507163</v>
      </c>
      <c r="AV102" s="1061">
        <f t="shared" si="65"/>
        <v>34.857735130951809</v>
      </c>
    </row>
    <row r="103" spans="1:48" ht="11.25" customHeight="1" x14ac:dyDescent="0.2">
      <c r="A103" s="483" t="s">
        <v>1017</v>
      </c>
      <c r="B103" s="861" t="s">
        <v>1018</v>
      </c>
      <c r="C103" s="610">
        <v>1.02</v>
      </c>
      <c r="D103" s="482">
        <v>0.94</v>
      </c>
      <c r="E103" s="482">
        <v>0.86</v>
      </c>
      <c r="F103" s="610">
        <v>0.82</v>
      </c>
      <c r="G103" s="610">
        <v>0.78</v>
      </c>
      <c r="H103" s="610">
        <v>0.74</v>
      </c>
      <c r="I103" s="610">
        <v>0.69</v>
      </c>
      <c r="J103" s="932"/>
      <c r="K103" s="610">
        <v>0.64</v>
      </c>
      <c r="L103" s="610">
        <v>0.6</v>
      </c>
      <c r="M103" s="932"/>
      <c r="N103" s="486">
        <v>0.56000000000000005</v>
      </c>
      <c r="O103" s="616">
        <v>0.56000000000000005</v>
      </c>
      <c r="P103" s="616">
        <v>0.54</v>
      </c>
      <c r="Q103" s="616">
        <v>0.5</v>
      </c>
      <c r="R103" s="616">
        <v>0.46</v>
      </c>
      <c r="S103" s="616">
        <v>0.42</v>
      </c>
      <c r="T103" s="612">
        <v>0.4</v>
      </c>
      <c r="U103" s="616">
        <v>0.4</v>
      </c>
      <c r="V103" s="616">
        <v>0.38</v>
      </c>
      <c r="W103" s="616">
        <v>0.36</v>
      </c>
      <c r="X103" s="616">
        <v>0.34</v>
      </c>
      <c r="Y103" s="616">
        <v>0.3</v>
      </c>
      <c r="Z103" s="613">
        <f t="shared" si="43"/>
        <v>12.310000000000002</v>
      </c>
      <c r="AA103" s="1058">
        <f t="shared" ref="AA103:AA134" si="66">IF(ISERROR((C103/D103-1)*100),"n/a",(C103/D103-1)*100)</f>
        <v>8.5106382978723527</v>
      </c>
      <c r="AB103" s="1058">
        <f t="shared" ref="AB103:AB134" si="67">IF(ISERROR((D103/E103-1)*100),"n/a",(D103/E103-1)*100)</f>
        <v>9.302325581395344</v>
      </c>
      <c r="AC103" s="1059">
        <f t="shared" ref="AC103:AC134" si="68">IF(ISERROR((E103/F103-1)*100),"n/a",(E103/F103-1)*100)</f>
        <v>4.8780487804878092</v>
      </c>
      <c r="AD103" s="1059">
        <f t="shared" ref="AD103:AD134" si="69">IF(ISERROR((F103/G103-1)*100),"n/a",(F103/G103-1)*100)</f>
        <v>5.12820512820511</v>
      </c>
      <c r="AE103" s="1059">
        <f t="shared" ref="AE103:AE134" si="70">IF(ISERROR((G103/H103-1)*100),"n/a",(G103/H103-1)*100)</f>
        <v>5.4054054054054168</v>
      </c>
      <c r="AF103" s="1059">
        <f t="shared" ref="AF103:AF134" si="71">IF(ISERROR((H103/I103-1)*100),"n/a",(H103/I103-1)*100)</f>
        <v>7.2463768115942129</v>
      </c>
      <c r="AG103" s="1059">
        <f t="shared" ref="AG103:AG134" si="72">IF(ISERROR((I103/K103-1)*100),"n/a",(I103/K103-1)*100)</f>
        <v>7.8125</v>
      </c>
      <c r="AH103" s="1059">
        <f t="shared" ref="AH103:AH134" si="73">IF(ISERROR((K103/L103-1)*100),"n/a",(K103/L103-1)*100)</f>
        <v>6.6666666666666652</v>
      </c>
      <c r="AI103" s="1059">
        <f t="shared" ref="AI103:AI134" si="74">IF(ISERROR((L103/N103-1)*100),"n/a",(L103/N103-1)*100)</f>
        <v>7.1428571428571397</v>
      </c>
      <c r="AJ103" s="1059">
        <f t="shared" ref="AJ103:AJ134" si="75">IF(ISERROR((N103/O103-1)*100),"n/a",(N103/O103-1)*100)</f>
        <v>0</v>
      </c>
      <c r="AK103" s="1059">
        <f t="shared" ref="AK103:AK134" si="76">IF(ISERROR((O103/P103-1)*100),"n/a",(O103/P103-1)*100)</f>
        <v>3.7037037037036979</v>
      </c>
      <c r="AL103" s="1059">
        <f t="shared" ref="AL103:AL134" si="77">IF(ISERROR((P103/Q103-1)*100),"n/a",(P103/Q103-1)*100)</f>
        <v>8.0000000000000071</v>
      </c>
      <c r="AM103" s="1059">
        <f t="shared" ref="AM103:AM134" si="78">IF(ISERROR((Q103/R103-1)*100),"n/a",(Q103/R103-1)*100)</f>
        <v>8.6956521739130377</v>
      </c>
      <c r="AN103" s="1059">
        <f t="shared" ref="AN103:AN134" si="79">IF(ISERROR((R103/S103-1)*100),"n/a",(R103/S103-1)*100)</f>
        <v>9.5238095238095344</v>
      </c>
      <c r="AO103" s="1059">
        <f t="shared" ref="AO103:AO134" si="80">IF(ISERROR((S103/T103-1)*100),"n/a",(S103/T103-1)*100)</f>
        <v>4.9999999999999822</v>
      </c>
      <c r="AP103" s="1059">
        <f t="shared" ref="AP103:AP134" si="81">IF(ISERROR((T103/U103-1)*100),"n/a",(T103/U103-1)*100)</f>
        <v>0</v>
      </c>
      <c r="AQ103" s="1059">
        <f t="shared" ref="AQ103:AQ134" si="82">IF(ISERROR((U103/V103-1)*100),"n/a",(U103/V103-1)*100)</f>
        <v>5.2631578947368363</v>
      </c>
      <c r="AR103" s="1059">
        <f t="shared" ref="AR103:AR134" si="83">IF(ISERROR((V103/W103-1)*100),"n/a",(V103/W103-1)*100)</f>
        <v>5.555555555555558</v>
      </c>
      <c r="AS103" s="1059">
        <f t="shared" ref="AS103:AS134" si="84">IF(ISERROR((W103/X103-1)*100),"n/a",(W103/X103-1)*100)</f>
        <v>5.8823529411764497</v>
      </c>
      <c r="AT103" s="1059">
        <f t="shared" ref="AT103:AT134" si="85">IF(ISERROR((X103/Y103-1)*100),"n/a",(X103/Y103-1)*100)</f>
        <v>13.333333333333353</v>
      </c>
      <c r="AU103" s="1060">
        <f t="shared" si="64"/>
        <v>6.3525294470356259</v>
      </c>
      <c r="AV103" s="1061">
        <f t="shared" si="65"/>
        <v>3.0794178978358642</v>
      </c>
    </row>
    <row r="104" spans="1:48" ht="11.25" customHeight="1" x14ac:dyDescent="0.2">
      <c r="A104" s="483" t="s">
        <v>1004</v>
      </c>
      <c r="B104" s="861" t="s">
        <v>1005</v>
      </c>
      <c r="C104" s="610">
        <v>1.64</v>
      </c>
      <c r="D104" s="482">
        <v>1.6</v>
      </c>
      <c r="E104" s="504">
        <v>1.56</v>
      </c>
      <c r="F104" s="610">
        <v>1.52</v>
      </c>
      <c r="G104" s="610">
        <v>1.48</v>
      </c>
      <c r="H104" s="610">
        <v>1.45</v>
      </c>
      <c r="I104" s="610">
        <v>1.4</v>
      </c>
      <c r="J104" s="932"/>
      <c r="K104" s="610">
        <v>1.36</v>
      </c>
      <c r="L104" s="481">
        <v>1.32</v>
      </c>
      <c r="M104" s="932"/>
      <c r="N104" s="615">
        <v>1.28</v>
      </c>
      <c r="O104" s="612">
        <v>1.24</v>
      </c>
      <c r="P104" s="616">
        <v>1.24</v>
      </c>
      <c r="Q104" s="612">
        <v>1.1200000000000001</v>
      </c>
      <c r="R104" s="612">
        <v>1.1200000000000001</v>
      </c>
      <c r="S104" s="612">
        <v>1.1200000000000001</v>
      </c>
      <c r="T104" s="612">
        <v>1.1200000000000001</v>
      </c>
      <c r="U104" s="612">
        <v>1.1200000000000001</v>
      </c>
      <c r="V104" s="616">
        <v>1.1200000000000001</v>
      </c>
      <c r="W104" s="616">
        <v>1.0602199999999999</v>
      </c>
      <c r="X104" s="616">
        <v>0.93276000000000003</v>
      </c>
      <c r="Y104" s="616">
        <v>0.81852000000000003</v>
      </c>
      <c r="Z104" s="613">
        <f t="shared" si="43"/>
        <v>26.621500000000005</v>
      </c>
      <c r="AA104" s="1058">
        <f t="shared" si="66"/>
        <v>2.4999999999999911</v>
      </c>
      <c r="AB104" s="1058">
        <f t="shared" si="67"/>
        <v>2.5641025641025772</v>
      </c>
      <c r="AC104" s="1059">
        <f t="shared" si="68"/>
        <v>2.6315789473684292</v>
      </c>
      <c r="AD104" s="1059">
        <f t="shared" si="69"/>
        <v>2.7027027027026973</v>
      </c>
      <c r="AE104" s="1059">
        <f t="shared" si="70"/>
        <v>2.0689655172413834</v>
      </c>
      <c r="AF104" s="1059">
        <f t="shared" si="71"/>
        <v>3.5714285714285809</v>
      </c>
      <c r="AG104" s="1059">
        <f t="shared" si="72"/>
        <v>2.9411764705882248</v>
      </c>
      <c r="AH104" s="1059">
        <f t="shared" si="73"/>
        <v>3.0303030303030276</v>
      </c>
      <c r="AI104" s="1059">
        <f t="shared" si="74"/>
        <v>3.125</v>
      </c>
      <c r="AJ104" s="1059">
        <f t="shared" si="75"/>
        <v>3.2258064516129004</v>
      </c>
      <c r="AK104" s="1059">
        <f t="shared" si="76"/>
        <v>0</v>
      </c>
      <c r="AL104" s="1059">
        <f t="shared" si="77"/>
        <v>10.714285714285698</v>
      </c>
      <c r="AM104" s="1059">
        <f t="shared" si="78"/>
        <v>0</v>
      </c>
      <c r="AN104" s="1059">
        <f t="shared" si="79"/>
        <v>0</v>
      </c>
      <c r="AO104" s="1059">
        <f t="shared" si="80"/>
        <v>0</v>
      </c>
      <c r="AP104" s="1059">
        <f t="shared" si="81"/>
        <v>0</v>
      </c>
      <c r="AQ104" s="1059">
        <f t="shared" si="82"/>
        <v>0</v>
      </c>
      <c r="AR104" s="1059">
        <f t="shared" si="83"/>
        <v>5.6384523966723998</v>
      </c>
      <c r="AS104" s="1059">
        <f t="shared" si="84"/>
        <v>13.664822676787169</v>
      </c>
      <c r="AT104" s="1059">
        <f t="shared" si="85"/>
        <v>13.956897815569569</v>
      </c>
      <c r="AU104" s="1060">
        <f t="shared" si="64"/>
        <v>3.6167761429331322</v>
      </c>
      <c r="AV104" s="1061">
        <f t="shared" si="65"/>
        <v>4.2832839441267074</v>
      </c>
    </row>
    <row r="105" spans="1:48" ht="11.25" customHeight="1" x14ac:dyDescent="0.2">
      <c r="A105" s="617" t="s">
        <v>464</v>
      </c>
      <c r="B105" s="490" t="s">
        <v>465</v>
      </c>
      <c r="C105" s="610">
        <v>2.0099999999999998</v>
      </c>
      <c r="D105" s="482">
        <v>1.9</v>
      </c>
      <c r="E105" s="482">
        <v>1.77</v>
      </c>
      <c r="F105" s="496">
        <v>1.73</v>
      </c>
      <c r="G105" s="496">
        <v>1.69</v>
      </c>
      <c r="H105" s="496">
        <v>1.62</v>
      </c>
      <c r="I105" s="496">
        <v>1.54</v>
      </c>
      <c r="J105" s="1014"/>
      <c r="K105" s="496">
        <v>1.47</v>
      </c>
      <c r="L105" s="492">
        <v>1.1299999999999999</v>
      </c>
      <c r="M105" s="1014"/>
      <c r="N105" s="493">
        <v>0.99</v>
      </c>
      <c r="O105" s="498">
        <v>0.94499999999999995</v>
      </c>
      <c r="P105" s="498">
        <v>0.875</v>
      </c>
      <c r="Q105" s="498">
        <v>0.75</v>
      </c>
      <c r="R105" s="498">
        <v>0.55000000000000004</v>
      </c>
      <c r="S105" s="498">
        <v>0.3</v>
      </c>
      <c r="T105" s="499">
        <v>0</v>
      </c>
      <c r="U105" s="499">
        <v>0</v>
      </c>
      <c r="V105" s="499">
        <v>0</v>
      </c>
      <c r="W105" s="499">
        <v>0</v>
      </c>
      <c r="X105" s="499">
        <v>0</v>
      </c>
      <c r="Y105" s="499">
        <v>0</v>
      </c>
      <c r="Z105" s="613">
        <f t="shared" si="43"/>
        <v>19.27</v>
      </c>
      <c r="AA105" s="1058">
        <f t="shared" si="66"/>
        <v>5.7894736842105221</v>
      </c>
      <c r="AB105" s="1058">
        <f t="shared" si="67"/>
        <v>7.3446327683615698</v>
      </c>
      <c r="AC105" s="1059">
        <f t="shared" si="68"/>
        <v>2.3121387283236983</v>
      </c>
      <c r="AD105" s="1059">
        <f t="shared" si="69"/>
        <v>2.3668639053254559</v>
      </c>
      <c r="AE105" s="1059">
        <f t="shared" si="70"/>
        <v>4.3209876543209846</v>
      </c>
      <c r="AF105" s="1059">
        <f t="shared" si="71"/>
        <v>5.1948051948051965</v>
      </c>
      <c r="AG105" s="1059">
        <f t="shared" si="72"/>
        <v>4.7619047619047672</v>
      </c>
      <c r="AH105" s="1059">
        <f t="shared" si="73"/>
        <v>30.088495575221241</v>
      </c>
      <c r="AI105" s="1059">
        <f t="shared" si="74"/>
        <v>14.141414141414121</v>
      </c>
      <c r="AJ105" s="1059">
        <f t="shared" si="75"/>
        <v>4.7619047619047672</v>
      </c>
      <c r="AK105" s="1059">
        <f t="shared" si="76"/>
        <v>7.9999999999999849</v>
      </c>
      <c r="AL105" s="1059">
        <f t="shared" si="77"/>
        <v>16.666666666666675</v>
      </c>
      <c r="AM105" s="1059">
        <f t="shared" si="78"/>
        <v>36.363636363636353</v>
      </c>
      <c r="AN105" s="1059">
        <f t="shared" si="79"/>
        <v>83.333333333333343</v>
      </c>
      <c r="AO105" s="1059" t="str">
        <f t="shared" si="80"/>
        <v>n/a</v>
      </c>
      <c r="AP105" s="1059" t="str">
        <f t="shared" si="81"/>
        <v>n/a</v>
      </c>
      <c r="AQ105" s="1059" t="str">
        <f t="shared" si="82"/>
        <v>n/a</v>
      </c>
      <c r="AR105" s="1059" t="str">
        <f t="shared" si="83"/>
        <v>n/a</v>
      </c>
      <c r="AS105" s="1059" t="str">
        <f t="shared" si="84"/>
        <v>n/a</v>
      </c>
      <c r="AT105" s="1059" t="str">
        <f t="shared" si="85"/>
        <v>n/a</v>
      </c>
      <c r="AU105" s="1060">
        <f t="shared" si="64"/>
        <v>16.10330410995919</v>
      </c>
      <c r="AV105" s="1061">
        <f t="shared" si="65"/>
        <v>21.966446198393253</v>
      </c>
    </row>
    <row r="106" spans="1:48" ht="11.25" customHeight="1" x14ac:dyDescent="0.2">
      <c r="A106" s="470" t="s">
        <v>976</v>
      </c>
      <c r="B106" s="861" t="s">
        <v>977</v>
      </c>
      <c r="C106" s="610">
        <v>0.64</v>
      </c>
      <c r="D106" s="482">
        <v>0.6</v>
      </c>
      <c r="E106" s="482">
        <v>0.56000000000000005</v>
      </c>
      <c r="F106" s="610">
        <v>0.48</v>
      </c>
      <c r="G106" s="610">
        <v>0.4</v>
      </c>
      <c r="H106" s="610">
        <v>0.2</v>
      </c>
      <c r="I106" s="610">
        <v>0.04</v>
      </c>
      <c r="J106" s="932"/>
      <c r="K106" s="485">
        <v>0</v>
      </c>
      <c r="L106" s="481">
        <v>0.04</v>
      </c>
      <c r="M106" s="932"/>
      <c r="N106" s="486">
        <v>0</v>
      </c>
      <c r="O106" s="612">
        <v>0</v>
      </c>
      <c r="P106" s="612">
        <v>0</v>
      </c>
      <c r="Q106" s="612">
        <v>0</v>
      </c>
      <c r="R106" s="612">
        <v>0</v>
      </c>
      <c r="S106" s="612">
        <v>0</v>
      </c>
      <c r="T106" s="612">
        <v>0</v>
      </c>
      <c r="U106" s="612">
        <v>0</v>
      </c>
      <c r="V106" s="612">
        <v>0</v>
      </c>
      <c r="W106" s="612">
        <v>0</v>
      </c>
      <c r="X106" s="612">
        <v>0</v>
      </c>
      <c r="Y106" s="612">
        <v>0</v>
      </c>
      <c r="Z106" s="613">
        <f t="shared" si="43"/>
        <v>2.9600000000000004</v>
      </c>
      <c r="AA106" s="1058">
        <f t="shared" si="66"/>
        <v>6.6666666666666652</v>
      </c>
      <c r="AB106" s="1058">
        <f t="shared" si="67"/>
        <v>7.1428571428571397</v>
      </c>
      <c r="AC106" s="1059">
        <f t="shared" si="68"/>
        <v>16.666666666666675</v>
      </c>
      <c r="AD106" s="1059">
        <f t="shared" si="69"/>
        <v>19.999999999999996</v>
      </c>
      <c r="AE106" s="1059">
        <f t="shared" si="70"/>
        <v>100</v>
      </c>
      <c r="AF106" s="1059">
        <f t="shared" si="71"/>
        <v>400</v>
      </c>
      <c r="AG106" s="1059" t="str">
        <f t="shared" si="72"/>
        <v>n/a</v>
      </c>
      <c r="AH106" s="1059">
        <f t="shared" si="73"/>
        <v>-100</v>
      </c>
      <c r="AI106" s="1059" t="str">
        <f t="shared" si="74"/>
        <v>n/a</v>
      </c>
      <c r="AJ106" s="1059" t="str">
        <f t="shared" si="75"/>
        <v>n/a</v>
      </c>
      <c r="AK106" s="1059" t="str">
        <f t="shared" si="76"/>
        <v>n/a</v>
      </c>
      <c r="AL106" s="1059" t="str">
        <f t="shared" si="77"/>
        <v>n/a</v>
      </c>
      <c r="AM106" s="1059" t="str">
        <f t="shared" si="78"/>
        <v>n/a</v>
      </c>
      <c r="AN106" s="1059" t="str">
        <f t="shared" si="79"/>
        <v>n/a</v>
      </c>
      <c r="AO106" s="1059" t="str">
        <f t="shared" si="80"/>
        <v>n/a</v>
      </c>
      <c r="AP106" s="1059" t="str">
        <f t="shared" si="81"/>
        <v>n/a</v>
      </c>
      <c r="AQ106" s="1059" t="str">
        <f t="shared" si="82"/>
        <v>n/a</v>
      </c>
      <c r="AR106" s="1059" t="str">
        <f t="shared" si="83"/>
        <v>n/a</v>
      </c>
      <c r="AS106" s="1059" t="str">
        <f t="shared" si="84"/>
        <v>n/a</v>
      </c>
      <c r="AT106" s="1059" t="str">
        <f t="shared" si="85"/>
        <v>n/a</v>
      </c>
      <c r="AU106" s="1060">
        <f t="shared" si="64"/>
        <v>64.353741496598644</v>
      </c>
      <c r="AV106" s="1061">
        <f t="shared" si="65"/>
        <v>159.05104752778178</v>
      </c>
    </row>
    <row r="107" spans="1:48" ht="11.25" customHeight="1" x14ac:dyDescent="0.2">
      <c r="A107" s="834" t="s">
        <v>4539</v>
      </c>
      <c r="B107" s="861" t="s">
        <v>4509</v>
      </c>
      <c r="C107" s="482">
        <v>1.2</v>
      </c>
      <c r="D107" s="482">
        <v>1</v>
      </c>
      <c r="E107" s="482">
        <v>1</v>
      </c>
      <c r="F107" s="482">
        <v>0.6</v>
      </c>
      <c r="G107" s="482">
        <v>0.3</v>
      </c>
      <c r="H107" s="505">
        <v>0</v>
      </c>
      <c r="I107" s="505">
        <v>0</v>
      </c>
      <c r="J107" s="505"/>
      <c r="K107" s="505">
        <v>0</v>
      </c>
      <c r="L107" s="502">
        <v>0</v>
      </c>
      <c r="M107" s="505"/>
      <c r="N107" s="502">
        <v>0</v>
      </c>
      <c r="O107" s="522">
        <v>0.2</v>
      </c>
      <c r="P107" s="522">
        <v>4.8000000000000007</v>
      </c>
      <c r="Q107" s="522">
        <v>6.4</v>
      </c>
      <c r="R107" s="522">
        <v>6.4</v>
      </c>
      <c r="S107" s="616">
        <v>6.4</v>
      </c>
      <c r="T107" s="616">
        <v>6.15</v>
      </c>
      <c r="U107" s="616">
        <v>5.0500000000000007</v>
      </c>
      <c r="V107" s="616">
        <v>4</v>
      </c>
      <c r="W107" s="616">
        <v>3.8</v>
      </c>
      <c r="X107" s="616">
        <v>3.2</v>
      </c>
      <c r="Y107" s="616">
        <v>3</v>
      </c>
      <c r="Z107" s="613">
        <f t="shared" si="43"/>
        <v>53.5</v>
      </c>
      <c r="AA107" s="1058">
        <f t="shared" si="66"/>
        <v>19.999999999999996</v>
      </c>
      <c r="AB107" s="1058">
        <f t="shared" si="67"/>
        <v>0</v>
      </c>
      <c r="AC107" s="1059">
        <f t="shared" si="68"/>
        <v>66.666666666666671</v>
      </c>
      <c r="AD107" s="1059">
        <f t="shared" si="69"/>
        <v>100</v>
      </c>
      <c r="AE107" s="1059" t="str">
        <f t="shared" si="70"/>
        <v>n/a</v>
      </c>
      <c r="AF107" s="1059" t="str">
        <f t="shared" si="71"/>
        <v>n/a</v>
      </c>
      <c r="AG107" s="1059" t="str">
        <f t="shared" si="72"/>
        <v>n/a</v>
      </c>
      <c r="AH107" s="1059" t="str">
        <f t="shared" si="73"/>
        <v>n/a</v>
      </c>
      <c r="AI107" s="1059" t="str">
        <f t="shared" si="74"/>
        <v>n/a</v>
      </c>
      <c r="AJ107" s="1059">
        <f t="shared" si="75"/>
        <v>-100</v>
      </c>
      <c r="AK107" s="1059">
        <f t="shared" si="76"/>
        <v>-95.833333333333343</v>
      </c>
      <c r="AL107" s="1059">
        <f t="shared" si="77"/>
        <v>-24.999999999999989</v>
      </c>
      <c r="AM107" s="1059">
        <f t="shared" si="78"/>
        <v>0</v>
      </c>
      <c r="AN107" s="1059">
        <f t="shared" si="79"/>
        <v>0</v>
      </c>
      <c r="AO107" s="1059">
        <f t="shared" si="80"/>
        <v>4.0650406504064929</v>
      </c>
      <c r="AP107" s="1059">
        <f t="shared" si="81"/>
        <v>21.78217821782178</v>
      </c>
      <c r="AQ107" s="1059">
        <f t="shared" si="82"/>
        <v>26.250000000000018</v>
      </c>
      <c r="AR107" s="1059">
        <f t="shared" si="83"/>
        <v>5.2631578947368363</v>
      </c>
      <c r="AS107" s="1059">
        <f t="shared" si="84"/>
        <v>18.749999999999979</v>
      </c>
      <c r="AT107" s="1059">
        <f t="shared" si="85"/>
        <v>6.6666666666666652</v>
      </c>
      <c r="AU107" s="1060">
        <f t="shared" si="64"/>
        <v>3.2406917841976748</v>
      </c>
      <c r="AV107" s="1061">
        <f t="shared" si="65"/>
        <v>50.779424328934304</v>
      </c>
    </row>
    <row r="108" spans="1:48" ht="11.25" customHeight="1" x14ac:dyDescent="0.2">
      <c r="A108" s="470" t="s">
        <v>1013</v>
      </c>
      <c r="B108" s="861" t="s">
        <v>1014</v>
      </c>
      <c r="C108" s="610">
        <v>1.32</v>
      </c>
      <c r="D108" s="482">
        <v>1.26</v>
      </c>
      <c r="E108" s="482">
        <v>1.18</v>
      </c>
      <c r="F108" s="610">
        <v>1.1200000000000001</v>
      </c>
      <c r="G108" s="610">
        <v>1.06</v>
      </c>
      <c r="H108" s="610">
        <v>1</v>
      </c>
      <c r="I108" s="610">
        <v>0.62749999999999995</v>
      </c>
      <c r="J108" s="932"/>
      <c r="K108" s="485">
        <v>0</v>
      </c>
      <c r="L108" s="614">
        <v>0</v>
      </c>
      <c r="M108" s="932"/>
      <c r="N108" s="486">
        <v>0</v>
      </c>
      <c r="O108" s="612">
        <v>0</v>
      </c>
      <c r="P108" s="612">
        <v>0</v>
      </c>
      <c r="Q108" s="612">
        <v>0</v>
      </c>
      <c r="R108" s="612">
        <v>0</v>
      </c>
      <c r="S108" s="612">
        <v>0</v>
      </c>
      <c r="T108" s="612">
        <v>0</v>
      </c>
      <c r="U108" s="612">
        <v>0</v>
      </c>
      <c r="V108" s="612">
        <v>0</v>
      </c>
      <c r="W108" s="612">
        <v>0</v>
      </c>
      <c r="X108" s="612">
        <v>0</v>
      </c>
      <c r="Y108" s="612">
        <v>0</v>
      </c>
      <c r="Z108" s="613">
        <f t="shared" si="43"/>
        <v>7.567499999999999</v>
      </c>
      <c r="AA108" s="1058">
        <f t="shared" si="66"/>
        <v>4.7619047619047672</v>
      </c>
      <c r="AB108" s="1058">
        <f t="shared" si="67"/>
        <v>6.7796610169491567</v>
      </c>
      <c r="AC108" s="1059">
        <f t="shared" si="68"/>
        <v>5.3571428571428381</v>
      </c>
      <c r="AD108" s="1059">
        <f t="shared" si="69"/>
        <v>5.6603773584905648</v>
      </c>
      <c r="AE108" s="1059">
        <f t="shared" si="70"/>
        <v>6.0000000000000053</v>
      </c>
      <c r="AF108" s="1059">
        <f t="shared" si="71"/>
        <v>59.362549800796828</v>
      </c>
      <c r="AG108" s="1059" t="str">
        <f t="shared" si="72"/>
        <v>n/a</v>
      </c>
      <c r="AH108" s="1059" t="str">
        <f t="shared" si="73"/>
        <v>n/a</v>
      </c>
      <c r="AI108" s="1059" t="str">
        <f t="shared" si="74"/>
        <v>n/a</v>
      </c>
      <c r="AJ108" s="1059" t="str">
        <f t="shared" si="75"/>
        <v>n/a</v>
      </c>
      <c r="AK108" s="1059" t="str">
        <f t="shared" si="76"/>
        <v>n/a</v>
      </c>
      <c r="AL108" s="1059" t="str">
        <f t="shared" si="77"/>
        <v>n/a</v>
      </c>
      <c r="AM108" s="1059" t="str">
        <f t="shared" si="78"/>
        <v>n/a</v>
      </c>
      <c r="AN108" s="1059" t="str">
        <f t="shared" si="79"/>
        <v>n/a</v>
      </c>
      <c r="AO108" s="1059" t="str">
        <f t="shared" si="80"/>
        <v>n/a</v>
      </c>
      <c r="AP108" s="1059" t="str">
        <f t="shared" si="81"/>
        <v>n/a</v>
      </c>
      <c r="AQ108" s="1059" t="str">
        <f t="shared" si="82"/>
        <v>n/a</v>
      </c>
      <c r="AR108" s="1059" t="str">
        <f t="shared" si="83"/>
        <v>n/a</v>
      </c>
      <c r="AS108" s="1059" t="str">
        <f t="shared" si="84"/>
        <v>n/a</v>
      </c>
      <c r="AT108" s="1059" t="str">
        <f t="shared" si="85"/>
        <v>n/a</v>
      </c>
      <c r="AU108" s="1060">
        <f t="shared" si="64"/>
        <v>14.653605965880693</v>
      </c>
      <c r="AV108" s="1061">
        <f t="shared" si="65"/>
        <v>21.913108879987153</v>
      </c>
    </row>
    <row r="109" spans="1:48" ht="11.25" customHeight="1" x14ac:dyDescent="0.2">
      <c r="A109" s="466" t="s">
        <v>469</v>
      </c>
      <c r="B109" s="846" t="s">
        <v>470</v>
      </c>
      <c r="C109" s="610">
        <v>1.9950000000000001</v>
      </c>
      <c r="D109" s="482">
        <v>1.58</v>
      </c>
      <c r="E109" s="482">
        <v>1.355</v>
      </c>
      <c r="F109" s="473">
        <v>1.23</v>
      </c>
      <c r="G109" s="473">
        <v>1.1100000000000001</v>
      </c>
      <c r="H109" s="473">
        <v>0.9</v>
      </c>
      <c r="I109" s="473">
        <v>0.75</v>
      </c>
      <c r="J109" s="1000"/>
      <c r="K109" s="473">
        <v>0.66</v>
      </c>
      <c r="L109" s="471">
        <v>0.61</v>
      </c>
      <c r="M109" s="1000"/>
      <c r="N109" s="476">
        <v>0.56999999999999995</v>
      </c>
      <c r="O109" s="478">
        <v>0.35</v>
      </c>
      <c r="P109" s="478">
        <v>0.25</v>
      </c>
      <c r="Q109" s="478">
        <v>0.12</v>
      </c>
      <c r="R109" s="477">
        <v>0</v>
      </c>
      <c r="S109" s="477">
        <v>0</v>
      </c>
      <c r="T109" s="477">
        <v>0</v>
      </c>
      <c r="U109" s="477">
        <v>0</v>
      </c>
      <c r="V109" s="477">
        <v>0</v>
      </c>
      <c r="W109" s="477">
        <v>0</v>
      </c>
      <c r="X109" s="477">
        <v>0</v>
      </c>
      <c r="Y109" s="477">
        <v>0</v>
      </c>
      <c r="Z109" s="613">
        <f t="shared" si="43"/>
        <v>11.479999999999999</v>
      </c>
      <c r="AA109" s="1058">
        <f t="shared" si="66"/>
        <v>26.265822784810133</v>
      </c>
      <c r="AB109" s="1058">
        <f t="shared" si="67"/>
        <v>16.605166051660515</v>
      </c>
      <c r="AC109" s="1059">
        <f t="shared" si="68"/>
        <v>10.162601626016254</v>
      </c>
      <c r="AD109" s="1059">
        <f t="shared" si="69"/>
        <v>10.810810810810789</v>
      </c>
      <c r="AE109" s="1059">
        <f t="shared" si="70"/>
        <v>23.333333333333339</v>
      </c>
      <c r="AF109" s="1059">
        <f t="shared" si="71"/>
        <v>19.999999999999996</v>
      </c>
      <c r="AG109" s="1059">
        <f t="shared" si="72"/>
        <v>13.636363636363624</v>
      </c>
      <c r="AH109" s="1059">
        <f t="shared" si="73"/>
        <v>8.196721311475418</v>
      </c>
      <c r="AI109" s="1059">
        <f t="shared" si="74"/>
        <v>7.0175438596491224</v>
      </c>
      <c r="AJ109" s="1059">
        <f t="shared" si="75"/>
        <v>62.857142857142854</v>
      </c>
      <c r="AK109" s="1059">
        <f t="shared" si="76"/>
        <v>39.999999999999993</v>
      </c>
      <c r="AL109" s="1059">
        <f t="shared" si="77"/>
        <v>108.33333333333334</v>
      </c>
      <c r="AM109" s="1059" t="str">
        <f t="shared" si="78"/>
        <v>n/a</v>
      </c>
      <c r="AN109" s="1059" t="str">
        <f t="shared" si="79"/>
        <v>n/a</v>
      </c>
      <c r="AO109" s="1059" t="str">
        <f t="shared" si="80"/>
        <v>n/a</v>
      </c>
      <c r="AP109" s="1059" t="str">
        <f t="shared" si="81"/>
        <v>n/a</v>
      </c>
      <c r="AQ109" s="1059" t="str">
        <f t="shared" si="82"/>
        <v>n/a</v>
      </c>
      <c r="AR109" s="1059" t="str">
        <f t="shared" si="83"/>
        <v>n/a</v>
      </c>
      <c r="AS109" s="1059" t="str">
        <f t="shared" si="84"/>
        <v>n/a</v>
      </c>
      <c r="AT109" s="1059" t="str">
        <f t="shared" si="85"/>
        <v>n/a</v>
      </c>
      <c r="AU109" s="1060">
        <f t="shared" si="64"/>
        <v>28.934903300382953</v>
      </c>
      <c r="AV109" s="1061">
        <f t="shared" si="65"/>
        <v>29.654053960714183</v>
      </c>
    </row>
    <row r="110" spans="1:48" ht="11.25" customHeight="1" x14ac:dyDescent="0.2">
      <c r="A110" s="863" t="s">
        <v>158</v>
      </c>
      <c r="B110" s="861" t="s">
        <v>159</v>
      </c>
      <c r="C110" s="610">
        <v>0.85499999999999998</v>
      </c>
      <c r="D110" s="482">
        <v>0.83399999999999996</v>
      </c>
      <c r="E110" s="482">
        <v>0.82250000000000001</v>
      </c>
      <c r="F110" s="610">
        <v>0.8125</v>
      </c>
      <c r="G110" s="610">
        <v>0.80249999999999999</v>
      </c>
      <c r="H110" s="610">
        <v>0.78500000000000003</v>
      </c>
      <c r="I110" s="610">
        <v>0.76500000000000001</v>
      </c>
      <c r="J110" s="932"/>
      <c r="K110" s="610">
        <v>0.745</v>
      </c>
      <c r="L110" s="481">
        <v>0.72499999999999998</v>
      </c>
      <c r="M110" s="932"/>
      <c r="N110" s="615">
        <v>0.70499999999999996</v>
      </c>
      <c r="O110" s="616">
        <v>0.68500000000000005</v>
      </c>
      <c r="P110" s="616">
        <v>0.62</v>
      </c>
      <c r="Q110" s="616">
        <v>0.56999999999999995</v>
      </c>
      <c r="R110" s="616">
        <v>0.53</v>
      </c>
      <c r="S110" s="616">
        <v>0.46</v>
      </c>
      <c r="T110" s="616">
        <v>0.42499999999999999</v>
      </c>
      <c r="U110" s="616">
        <v>0.40500000000000003</v>
      </c>
      <c r="V110" s="616">
        <v>0.38500000000000001</v>
      </c>
      <c r="W110" s="616">
        <v>0.36499999999999999</v>
      </c>
      <c r="X110" s="616">
        <v>0.34499999999999997</v>
      </c>
      <c r="Y110" s="616">
        <v>0.32500000000000001</v>
      </c>
      <c r="Z110" s="613">
        <f t="shared" si="43"/>
        <v>12.9665</v>
      </c>
      <c r="AA110" s="1058">
        <f t="shared" si="66"/>
        <v>2.5179856115107979</v>
      </c>
      <c r="AB110" s="1058">
        <f t="shared" si="67"/>
        <v>1.3981762917933072</v>
      </c>
      <c r="AC110" s="1059">
        <f t="shared" si="68"/>
        <v>1.2307692307692353</v>
      </c>
      <c r="AD110" s="1059">
        <f t="shared" si="69"/>
        <v>1.2461059190031154</v>
      </c>
      <c r="AE110" s="1059">
        <f t="shared" si="70"/>
        <v>2.2292993630573132</v>
      </c>
      <c r="AF110" s="1059">
        <f t="shared" si="71"/>
        <v>2.6143790849673332</v>
      </c>
      <c r="AG110" s="1059">
        <f t="shared" si="72"/>
        <v>2.6845637583892579</v>
      </c>
      <c r="AH110" s="1059">
        <f t="shared" si="73"/>
        <v>2.7586206896551779</v>
      </c>
      <c r="AI110" s="1059">
        <f t="shared" si="74"/>
        <v>2.8368794326241176</v>
      </c>
      <c r="AJ110" s="1059">
        <f t="shared" si="75"/>
        <v>2.9197080291970767</v>
      </c>
      <c r="AK110" s="1059">
        <f t="shared" si="76"/>
        <v>10.483870967741948</v>
      </c>
      <c r="AL110" s="1059">
        <f t="shared" si="77"/>
        <v>8.7719298245614077</v>
      </c>
      <c r="AM110" s="1059">
        <f t="shared" si="78"/>
        <v>7.5471698113207308</v>
      </c>
      <c r="AN110" s="1059">
        <f t="shared" si="79"/>
        <v>15.217391304347828</v>
      </c>
      <c r="AO110" s="1059">
        <f t="shared" si="80"/>
        <v>8.235294117647074</v>
      </c>
      <c r="AP110" s="1059">
        <f t="shared" si="81"/>
        <v>4.9382716049382713</v>
      </c>
      <c r="AQ110" s="1059">
        <f t="shared" si="82"/>
        <v>5.1948051948051965</v>
      </c>
      <c r="AR110" s="1059">
        <f t="shared" si="83"/>
        <v>5.4794520547945202</v>
      </c>
      <c r="AS110" s="1059">
        <f t="shared" si="84"/>
        <v>5.7971014492753659</v>
      </c>
      <c r="AT110" s="1059">
        <f t="shared" si="85"/>
        <v>6.153846153846132</v>
      </c>
      <c r="AU110" s="1060">
        <f t="shared" si="64"/>
        <v>5.0127809947122595</v>
      </c>
      <c r="AV110" s="1061">
        <f t="shared" si="65"/>
        <v>3.6134087442914766</v>
      </c>
    </row>
    <row r="111" spans="1:48" ht="11.25" customHeight="1" x14ac:dyDescent="0.2">
      <c r="A111" s="483" t="s">
        <v>474</v>
      </c>
      <c r="B111" s="861" t="s">
        <v>475</v>
      </c>
      <c r="C111" s="610">
        <v>0.32500000000000001</v>
      </c>
      <c r="D111" s="482">
        <v>0.30499999999999999</v>
      </c>
      <c r="E111" s="482">
        <v>0.27750000000000002</v>
      </c>
      <c r="F111" s="610">
        <v>0.25124999999999997</v>
      </c>
      <c r="G111" s="610">
        <v>0.22625000000000001</v>
      </c>
      <c r="H111" s="610">
        <v>0.20499999999999999</v>
      </c>
      <c r="I111" s="610">
        <v>0.185</v>
      </c>
      <c r="J111" s="932"/>
      <c r="K111" s="610">
        <v>0.17249999999999999</v>
      </c>
      <c r="L111" s="481">
        <v>0.16250000000000001</v>
      </c>
      <c r="M111" s="932"/>
      <c r="N111" s="615">
        <v>0.15625</v>
      </c>
      <c r="O111" s="616">
        <v>0.15125</v>
      </c>
      <c r="P111" s="616">
        <v>0.14249999999999999</v>
      </c>
      <c r="Q111" s="616">
        <v>0.125</v>
      </c>
      <c r="R111" s="616">
        <v>0.105</v>
      </c>
      <c r="S111" s="616">
        <v>8.5000000000000006E-2</v>
      </c>
      <c r="T111" s="616">
        <v>7.2499999999999995E-2</v>
      </c>
      <c r="U111" s="616">
        <v>5.7500000000000002E-2</v>
      </c>
      <c r="V111" s="616">
        <v>4.4999999999999998E-2</v>
      </c>
      <c r="W111" s="616">
        <v>0.04</v>
      </c>
      <c r="X111" s="616">
        <v>3.3750000000000002E-2</v>
      </c>
      <c r="Y111" s="616">
        <v>2.8750000000000001E-2</v>
      </c>
      <c r="Z111" s="613">
        <f t="shared" si="43"/>
        <v>3.1525000000000003</v>
      </c>
      <c r="AA111" s="1058">
        <f t="shared" si="66"/>
        <v>6.5573770491803351</v>
      </c>
      <c r="AB111" s="1058">
        <f t="shared" si="67"/>
        <v>9.9099099099098975</v>
      </c>
      <c r="AC111" s="1059">
        <f t="shared" si="68"/>
        <v>10.44776119402988</v>
      </c>
      <c r="AD111" s="1059">
        <f t="shared" si="69"/>
        <v>11.049723756906072</v>
      </c>
      <c r="AE111" s="1059">
        <f t="shared" si="70"/>
        <v>10.365853658536594</v>
      </c>
      <c r="AF111" s="1059">
        <f t="shared" si="71"/>
        <v>10.810810810810811</v>
      </c>
      <c r="AG111" s="1059">
        <f t="shared" si="72"/>
        <v>7.2463768115942129</v>
      </c>
      <c r="AH111" s="1059">
        <f t="shared" si="73"/>
        <v>6.153846153846132</v>
      </c>
      <c r="AI111" s="1059">
        <f t="shared" si="74"/>
        <v>4.0000000000000036</v>
      </c>
      <c r="AJ111" s="1059">
        <f t="shared" si="75"/>
        <v>3.3057851239669533</v>
      </c>
      <c r="AK111" s="1059">
        <f t="shared" si="76"/>
        <v>6.1403508771929793</v>
      </c>
      <c r="AL111" s="1059">
        <f t="shared" si="77"/>
        <v>13.999999999999989</v>
      </c>
      <c r="AM111" s="1059">
        <f t="shared" si="78"/>
        <v>19.047619047619047</v>
      </c>
      <c r="AN111" s="1059">
        <f t="shared" si="79"/>
        <v>23.529411764705866</v>
      </c>
      <c r="AO111" s="1059">
        <f t="shared" si="80"/>
        <v>17.24137931034484</v>
      </c>
      <c r="AP111" s="1059">
        <f t="shared" si="81"/>
        <v>26.086956521739111</v>
      </c>
      <c r="AQ111" s="1059">
        <f t="shared" si="82"/>
        <v>27.777777777777789</v>
      </c>
      <c r="AR111" s="1059">
        <f t="shared" si="83"/>
        <v>12.5</v>
      </c>
      <c r="AS111" s="1059">
        <f t="shared" si="84"/>
        <v>18.518518518518512</v>
      </c>
      <c r="AT111" s="1059">
        <f t="shared" si="85"/>
        <v>17.391304347826097</v>
      </c>
      <c r="AU111" s="1060">
        <f t="shared" si="64"/>
        <v>13.104038131725257</v>
      </c>
      <c r="AV111" s="1061">
        <f t="shared" si="65"/>
        <v>7.1853842511672914</v>
      </c>
    </row>
    <row r="112" spans="1:48" ht="11.25" customHeight="1" x14ac:dyDescent="0.2">
      <c r="A112" s="863" t="s">
        <v>1641</v>
      </c>
      <c r="B112" s="861" t="s">
        <v>1642</v>
      </c>
      <c r="C112" s="610">
        <v>0.74</v>
      </c>
      <c r="D112" s="482">
        <v>0.64</v>
      </c>
      <c r="E112" s="482">
        <v>0.56000000000000005</v>
      </c>
      <c r="F112" s="610">
        <v>0.48</v>
      </c>
      <c r="G112" s="610">
        <v>0.42</v>
      </c>
      <c r="H112" s="610">
        <v>0.34</v>
      </c>
      <c r="I112" s="610">
        <v>0.26</v>
      </c>
      <c r="J112" s="932"/>
      <c r="K112" s="485">
        <v>0.24</v>
      </c>
      <c r="L112" s="614">
        <v>0.24</v>
      </c>
      <c r="M112" s="932"/>
      <c r="N112" s="486">
        <v>0.24</v>
      </c>
      <c r="O112" s="612">
        <v>0.4</v>
      </c>
      <c r="P112" s="616">
        <v>0.68</v>
      </c>
      <c r="Q112" s="616">
        <v>0.62</v>
      </c>
      <c r="R112" s="616">
        <v>0.54</v>
      </c>
      <c r="S112" s="616">
        <v>0.45</v>
      </c>
      <c r="T112" s="616">
        <v>0.37</v>
      </c>
      <c r="U112" s="616">
        <v>0.32</v>
      </c>
      <c r="V112" s="616">
        <v>0.28000000000000003</v>
      </c>
      <c r="W112" s="612">
        <v>0.18</v>
      </c>
      <c r="X112" s="616">
        <v>0.22</v>
      </c>
      <c r="Y112" s="616">
        <v>0.1</v>
      </c>
      <c r="Z112" s="613">
        <f t="shared" si="43"/>
        <v>8.3200000000000021</v>
      </c>
      <c r="AA112" s="1058">
        <f t="shared" si="66"/>
        <v>15.625</v>
      </c>
      <c r="AB112" s="1058">
        <f t="shared" si="67"/>
        <v>14.285714285714279</v>
      </c>
      <c r="AC112" s="1059">
        <f t="shared" si="68"/>
        <v>16.666666666666675</v>
      </c>
      <c r="AD112" s="1059">
        <f t="shared" si="69"/>
        <v>14.285714285714279</v>
      </c>
      <c r="AE112" s="1059">
        <f t="shared" si="70"/>
        <v>23.529411764705866</v>
      </c>
      <c r="AF112" s="1059">
        <f t="shared" si="71"/>
        <v>30.76923076923077</v>
      </c>
      <c r="AG112" s="1059">
        <f t="shared" si="72"/>
        <v>8.3333333333333481</v>
      </c>
      <c r="AH112" s="1059">
        <f t="shared" si="73"/>
        <v>0</v>
      </c>
      <c r="AI112" s="1059">
        <f t="shared" si="74"/>
        <v>0</v>
      </c>
      <c r="AJ112" s="1059">
        <f t="shared" si="75"/>
        <v>-40</v>
      </c>
      <c r="AK112" s="1059">
        <f t="shared" si="76"/>
        <v>-41.17647058823529</v>
      </c>
      <c r="AL112" s="1059">
        <f t="shared" si="77"/>
        <v>9.6774193548387224</v>
      </c>
      <c r="AM112" s="1059">
        <f t="shared" si="78"/>
        <v>14.814814814814813</v>
      </c>
      <c r="AN112" s="1059">
        <f t="shared" si="79"/>
        <v>19.999999999999996</v>
      </c>
      <c r="AO112" s="1059">
        <f t="shared" si="80"/>
        <v>21.621621621621621</v>
      </c>
      <c r="AP112" s="1059">
        <f t="shared" si="81"/>
        <v>15.625</v>
      </c>
      <c r="AQ112" s="1059">
        <f t="shared" si="82"/>
        <v>14.285714285714279</v>
      </c>
      <c r="AR112" s="1059">
        <f t="shared" si="83"/>
        <v>55.555555555555578</v>
      </c>
      <c r="AS112" s="1059">
        <f t="shared" si="84"/>
        <v>-18.181818181818187</v>
      </c>
      <c r="AT112" s="1059">
        <f t="shared" si="85"/>
        <v>119.99999999999997</v>
      </c>
      <c r="AU112" s="1060">
        <f t="shared" si="64"/>
        <v>14.785845398392837</v>
      </c>
      <c r="AV112" s="1061">
        <f t="shared" si="65"/>
        <v>33.14150551475273</v>
      </c>
    </row>
    <row r="113" spans="1:48" ht="11.25" customHeight="1" x14ac:dyDescent="0.2">
      <c r="A113" s="863" t="s">
        <v>3818</v>
      </c>
      <c r="B113" s="861" t="s">
        <v>3819</v>
      </c>
      <c r="C113" s="610">
        <v>0.84</v>
      </c>
      <c r="D113" s="482">
        <v>0.8</v>
      </c>
      <c r="E113" s="482">
        <v>0.72</v>
      </c>
      <c r="F113" s="610">
        <v>0.68</v>
      </c>
      <c r="G113" s="610">
        <v>0.62</v>
      </c>
      <c r="H113" s="610">
        <v>0.56999999999999995</v>
      </c>
      <c r="I113" s="521">
        <v>0.48</v>
      </c>
      <c r="J113" s="932"/>
      <c r="K113" s="521">
        <v>0.48</v>
      </c>
      <c r="L113" s="614">
        <v>0.48</v>
      </c>
      <c r="M113" s="932"/>
      <c r="N113" s="486">
        <v>0.48</v>
      </c>
      <c r="O113" s="522">
        <v>1.2</v>
      </c>
      <c r="P113" s="616">
        <v>2.4</v>
      </c>
      <c r="Q113" s="616">
        <v>2.16</v>
      </c>
      <c r="R113" s="616">
        <v>1.92</v>
      </c>
      <c r="S113" s="616">
        <v>1.68</v>
      </c>
      <c r="T113" s="616">
        <v>1.53</v>
      </c>
      <c r="U113" s="616">
        <v>1.36</v>
      </c>
      <c r="V113" s="616">
        <v>1.2</v>
      </c>
      <c r="W113" s="616">
        <v>1.04</v>
      </c>
      <c r="X113" s="616">
        <v>0.96</v>
      </c>
      <c r="Y113" s="616">
        <v>0.82</v>
      </c>
      <c r="Z113" s="613">
        <f t="shared" si="43"/>
        <v>22.42</v>
      </c>
      <c r="AA113" s="1058">
        <f t="shared" si="66"/>
        <v>4.9999999999999822</v>
      </c>
      <c r="AB113" s="1058">
        <f t="shared" si="67"/>
        <v>11.111111111111116</v>
      </c>
      <c r="AC113" s="1059">
        <f t="shared" si="68"/>
        <v>5.8823529411764497</v>
      </c>
      <c r="AD113" s="1059">
        <f t="shared" si="69"/>
        <v>9.6774193548387224</v>
      </c>
      <c r="AE113" s="1059">
        <f t="shared" si="70"/>
        <v>8.7719298245614077</v>
      </c>
      <c r="AF113" s="1059">
        <f t="shared" si="71"/>
        <v>18.75</v>
      </c>
      <c r="AG113" s="1059">
        <f t="shared" si="72"/>
        <v>0</v>
      </c>
      <c r="AH113" s="1059">
        <f t="shared" si="73"/>
        <v>0</v>
      </c>
      <c r="AI113" s="1059">
        <f t="shared" si="74"/>
        <v>0</v>
      </c>
      <c r="AJ113" s="1059">
        <f t="shared" si="75"/>
        <v>-60</v>
      </c>
      <c r="AK113" s="1059">
        <f t="shared" si="76"/>
        <v>-50</v>
      </c>
      <c r="AL113" s="1059">
        <f t="shared" si="77"/>
        <v>11.111111111111093</v>
      </c>
      <c r="AM113" s="1059">
        <f t="shared" si="78"/>
        <v>12.500000000000021</v>
      </c>
      <c r="AN113" s="1059">
        <f t="shared" si="79"/>
        <v>14.285714285714279</v>
      </c>
      <c r="AO113" s="1059">
        <f t="shared" si="80"/>
        <v>9.8039215686274375</v>
      </c>
      <c r="AP113" s="1059">
        <f t="shared" si="81"/>
        <v>12.5</v>
      </c>
      <c r="AQ113" s="1059">
        <f t="shared" si="82"/>
        <v>13.333333333333353</v>
      </c>
      <c r="AR113" s="1059">
        <f t="shared" si="83"/>
        <v>15.384615384615374</v>
      </c>
      <c r="AS113" s="1059">
        <f t="shared" si="84"/>
        <v>8.3333333333333481</v>
      </c>
      <c r="AT113" s="1059">
        <f t="shared" si="85"/>
        <v>17.073170731707311</v>
      </c>
      <c r="AU113" s="1060">
        <f t="shared" si="64"/>
        <v>3.1759006490064947</v>
      </c>
      <c r="AV113" s="1061">
        <f t="shared" si="65"/>
        <v>20.666589791135653</v>
      </c>
    </row>
    <row r="114" spans="1:48" ht="11.25" customHeight="1" x14ac:dyDescent="0.2">
      <c r="A114" s="1143" t="s">
        <v>4042</v>
      </c>
      <c r="B114" s="490" t="s">
        <v>4043</v>
      </c>
      <c r="C114" s="610">
        <v>0.52</v>
      </c>
      <c r="D114" s="482">
        <v>0.48</v>
      </c>
      <c r="E114" s="500">
        <v>0.28000000000000003</v>
      </c>
      <c r="F114" s="496">
        <v>0.22</v>
      </c>
      <c r="G114" s="496">
        <v>0.05</v>
      </c>
      <c r="H114" s="519">
        <v>0</v>
      </c>
      <c r="I114" s="519">
        <v>0</v>
      </c>
      <c r="J114" s="1014"/>
      <c r="K114" s="495">
        <v>0</v>
      </c>
      <c r="L114" s="497">
        <v>0</v>
      </c>
      <c r="M114" s="1014"/>
      <c r="N114" s="511">
        <v>0</v>
      </c>
      <c r="O114" s="499">
        <v>0</v>
      </c>
      <c r="P114" s="499">
        <v>0</v>
      </c>
      <c r="Q114" s="499">
        <v>0</v>
      </c>
      <c r="R114" s="499">
        <v>0</v>
      </c>
      <c r="S114" s="499">
        <v>0</v>
      </c>
      <c r="T114" s="499">
        <v>0</v>
      </c>
      <c r="U114" s="499">
        <v>0</v>
      </c>
      <c r="V114" s="499">
        <v>0</v>
      </c>
      <c r="W114" s="499">
        <v>0</v>
      </c>
      <c r="X114" s="499">
        <v>0</v>
      </c>
      <c r="Y114" s="499">
        <v>0</v>
      </c>
      <c r="Z114" s="613">
        <f t="shared" si="43"/>
        <v>1.55</v>
      </c>
      <c r="AA114" s="1058">
        <f t="shared" si="66"/>
        <v>8.3333333333333481</v>
      </c>
      <c r="AB114" s="1058">
        <f t="shared" si="67"/>
        <v>71.428571428571402</v>
      </c>
      <c r="AC114" s="1059">
        <f t="shared" si="68"/>
        <v>27.272727272727295</v>
      </c>
      <c r="AD114" s="1059">
        <f t="shared" si="69"/>
        <v>339.99999999999994</v>
      </c>
      <c r="AE114" s="1059" t="str">
        <f t="shared" si="70"/>
        <v>n/a</v>
      </c>
      <c r="AF114" s="1059" t="str">
        <f t="shared" si="71"/>
        <v>n/a</v>
      </c>
      <c r="AG114" s="1059" t="str">
        <f t="shared" si="72"/>
        <v>n/a</v>
      </c>
      <c r="AH114" s="1059" t="str">
        <f t="shared" si="73"/>
        <v>n/a</v>
      </c>
      <c r="AI114" s="1059" t="str">
        <f t="shared" si="74"/>
        <v>n/a</v>
      </c>
      <c r="AJ114" s="1059" t="str">
        <f t="shared" si="75"/>
        <v>n/a</v>
      </c>
      <c r="AK114" s="1059" t="str">
        <f t="shared" si="76"/>
        <v>n/a</v>
      </c>
      <c r="AL114" s="1059" t="str">
        <f t="shared" si="77"/>
        <v>n/a</v>
      </c>
      <c r="AM114" s="1059" t="str">
        <f t="shared" si="78"/>
        <v>n/a</v>
      </c>
      <c r="AN114" s="1059" t="str">
        <f t="shared" si="79"/>
        <v>n/a</v>
      </c>
      <c r="AO114" s="1059" t="str">
        <f t="shared" si="80"/>
        <v>n/a</v>
      </c>
      <c r="AP114" s="1059" t="str">
        <f t="shared" si="81"/>
        <v>n/a</v>
      </c>
      <c r="AQ114" s="1059" t="str">
        <f t="shared" si="82"/>
        <v>n/a</v>
      </c>
      <c r="AR114" s="1059" t="str">
        <f t="shared" si="83"/>
        <v>n/a</v>
      </c>
      <c r="AS114" s="1059" t="str">
        <f t="shared" si="84"/>
        <v>n/a</v>
      </c>
      <c r="AT114" s="1059" t="str">
        <f t="shared" si="85"/>
        <v>n/a</v>
      </c>
      <c r="AU114" s="1060">
        <f t="shared" si="64"/>
        <v>111.75865800865799</v>
      </c>
      <c r="AV114" s="1061">
        <f t="shared" si="65"/>
        <v>154.44016786885334</v>
      </c>
    </row>
    <row r="115" spans="1:48" ht="11.25" customHeight="1" x14ac:dyDescent="0.2">
      <c r="A115" s="568" t="s">
        <v>4598</v>
      </c>
      <c r="B115" s="861" t="s">
        <v>4090</v>
      </c>
      <c r="C115" s="610">
        <v>0.68</v>
      </c>
      <c r="D115" s="482">
        <v>0.64</v>
      </c>
      <c r="E115" s="613">
        <v>0.42</v>
      </c>
      <c r="F115" s="610">
        <v>0.36</v>
      </c>
      <c r="G115" s="521">
        <v>0.32</v>
      </c>
      <c r="H115" s="1100">
        <v>0.4</v>
      </c>
      <c r="I115" s="1100">
        <v>0.34</v>
      </c>
      <c r="J115" s="1101"/>
      <c r="K115" s="1100">
        <v>0.08</v>
      </c>
      <c r="L115" s="524">
        <v>0</v>
      </c>
      <c r="M115" s="1081"/>
      <c r="N115" s="524">
        <v>0</v>
      </c>
      <c r="O115" s="567">
        <v>0</v>
      </c>
      <c r="P115" s="522">
        <v>0</v>
      </c>
      <c r="Q115" s="522">
        <v>0</v>
      </c>
      <c r="R115" s="522">
        <v>0</v>
      </c>
      <c r="S115" s="522">
        <v>0</v>
      </c>
      <c r="T115" s="522">
        <v>0</v>
      </c>
      <c r="U115" s="522">
        <v>0</v>
      </c>
      <c r="V115" s="522">
        <v>0</v>
      </c>
      <c r="W115" s="522">
        <v>0</v>
      </c>
      <c r="X115" s="522">
        <v>0</v>
      </c>
      <c r="Y115" s="522">
        <v>0</v>
      </c>
      <c r="Z115" s="613">
        <f t="shared" si="43"/>
        <v>3.2399999999999998</v>
      </c>
      <c r="AA115" s="1058">
        <f t="shared" si="66"/>
        <v>6.25</v>
      </c>
      <c r="AB115" s="1058">
        <f t="shared" si="67"/>
        <v>52.380952380952394</v>
      </c>
      <c r="AC115" s="1059">
        <f t="shared" si="68"/>
        <v>16.666666666666675</v>
      </c>
      <c r="AD115" s="1059">
        <f t="shared" si="69"/>
        <v>12.5</v>
      </c>
      <c r="AE115" s="1059">
        <f t="shared" si="70"/>
        <v>-20.000000000000007</v>
      </c>
      <c r="AF115" s="1059">
        <f t="shared" si="71"/>
        <v>17.647058823529417</v>
      </c>
      <c r="AG115" s="1059">
        <f t="shared" si="72"/>
        <v>325</v>
      </c>
      <c r="AH115" s="1059" t="str">
        <f t="shared" si="73"/>
        <v>n/a</v>
      </c>
      <c r="AI115" s="1059" t="str">
        <f t="shared" si="74"/>
        <v>n/a</v>
      </c>
      <c r="AJ115" s="1059" t="str">
        <f t="shared" si="75"/>
        <v>n/a</v>
      </c>
      <c r="AK115" s="1059" t="str">
        <f t="shared" si="76"/>
        <v>n/a</v>
      </c>
      <c r="AL115" s="1059" t="str">
        <f t="shared" si="77"/>
        <v>n/a</v>
      </c>
      <c r="AM115" s="1059" t="str">
        <f t="shared" si="78"/>
        <v>n/a</v>
      </c>
      <c r="AN115" s="1059" t="str">
        <f t="shared" si="79"/>
        <v>n/a</v>
      </c>
      <c r="AO115" s="1059" t="str">
        <f t="shared" si="80"/>
        <v>n/a</v>
      </c>
      <c r="AP115" s="1059" t="str">
        <f t="shared" si="81"/>
        <v>n/a</v>
      </c>
      <c r="AQ115" s="1059" t="str">
        <f t="shared" si="82"/>
        <v>n/a</v>
      </c>
      <c r="AR115" s="1059" t="str">
        <f t="shared" si="83"/>
        <v>n/a</v>
      </c>
      <c r="AS115" s="1059" t="str">
        <f t="shared" si="84"/>
        <v>n/a</v>
      </c>
      <c r="AT115" s="1059" t="str">
        <f t="shared" si="85"/>
        <v>n/a</v>
      </c>
      <c r="AU115" s="1060">
        <f t="shared" si="64"/>
        <v>58.634953981592638</v>
      </c>
      <c r="AV115" s="1061">
        <f t="shared" si="65"/>
        <v>119.36419642999464</v>
      </c>
    </row>
    <row r="116" spans="1:48" ht="11.25" customHeight="1" x14ac:dyDescent="0.2">
      <c r="A116" s="483" t="s">
        <v>974</v>
      </c>
      <c r="B116" s="861" t="s">
        <v>975</v>
      </c>
      <c r="C116" s="610">
        <v>0.69499999999999995</v>
      </c>
      <c r="D116" s="482">
        <v>0.59</v>
      </c>
      <c r="E116" s="613">
        <v>0.51500000000000001</v>
      </c>
      <c r="F116" s="610">
        <v>0.42499999999999999</v>
      </c>
      <c r="G116" s="610">
        <v>0.32500000000000001</v>
      </c>
      <c r="H116" s="610">
        <v>0.22500000000000001</v>
      </c>
      <c r="I116" s="610">
        <v>0.08</v>
      </c>
      <c r="J116" s="932"/>
      <c r="K116" s="485">
        <v>0.04</v>
      </c>
      <c r="L116" s="485">
        <v>0.35</v>
      </c>
      <c r="M116" s="932"/>
      <c r="N116" s="486">
        <v>0.88</v>
      </c>
      <c r="O116" s="616">
        <v>0.88</v>
      </c>
      <c r="P116" s="616">
        <v>0.86</v>
      </c>
      <c r="Q116" s="616">
        <v>0.82</v>
      </c>
      <c r="R116" s="616">
        <v>0.78</v>
      </c>
      <c r="S116" s="616">
        <v>0.75</v>
      </c>
      <c r="T116" s="616">
        <v>0.72</v>
      </c>
      <c r="U116" s="616">
        <v>0.65</v>
      </c>
      <c r="V116" s="616">
        <v>0.6</v>
      </c>
      <c r="W116" s="616">
        <v>0.56000000000000005</v>
      </c>
      <c r="X116" s="616">
        <v>0.52</v>
      </c>
      <c r="Y116" s="616">
        <v>0.48</v>
      </c>
      <c r="Z116" s="613">
        <f t="shared" si="43"/>
        <v>11.745000000000001</v>
      </c>
      <c r="AA116" s="1058">
        <f t="shared" si="66"/>
        <v>17.796610169491522</v>
      </c>
      <c r="AB116" s="1058">
        <f t="shared" si="67"/>
        <v>14.563106796116498</v>
      </c>
      <c r="AC116" s="1059">
        <f t="shared" si="68"/>
        <v>21.176470588235308</v>
      </c>
      <c r="AD116" s="1059">
        <f t="shared" si="69"/>
        <v>30.76923076923077</v>
      </c>
      <c r="AE116" s="1059">
        <f t="shared" si="70"/>
        <v>44.444444444444443</v>
      </c>
      <c r="AF116" s="1059">
        <f t="shared" si="71"/>
        <v>181.25</v>
      </c>
      <c r="AG116" s="1059">
        <f t="shared" si="72"/>
        <v>100</v>
      </c>
      <c r="AH116" s="1059">
        <f t="shared" si="73"/>
        <v>-88.571428571428569</v>
      </c>
      <c r="AI116" s="1059">
        <f t="shared" si="74"/>
        <v>-60.227272727272727</v>
      </c>
      <c r="AJ116" s="1059">
        <f t="shared" si="75"/>
        <v>0</v>
      </c>
      <c r="AK116" s="1059">
        <f t="shared" si="76"/>
        <v>2.3255813953488413</v>
      </c>
      <c r="AL116" s="1059">
        <f t="shared" si="77"/>
        <v>4.8780487804878092</v>
      </c>
      <c r="AM116" s="1059">
        <f t="shared" si="78"/>
        <v>5.12820512820511</v>
      </c>
      <c r="AN116" s="1059">
        <f t="shared" si="79"/>
        <v>4.0000000000000036</v>
      </c>
      <c r="AO116" s="1059">
        <f t="shared" si="80"/>
        <v>4.1666666666666741</v>
      </c>
      <c r="AP116" s="1059">
        <f t="shared" si="81"/>
        <v>10.769230769230752</v>
      </c>
      <c r="AQ116" s="1059">
        <f t="shared" si="82"/>
        <v>8.3333333333333481</v>
      </c>
      <c r="AR116" s="1059">
        <f t="shared" si="83"/>
        <v>7.1428571428571397</v>
      </c>
      <c r="AS116" s="1059">
        <f t="shared" si="84"/>
        <v>7.6923076923077094</v>
      </c>
      <c r="AT116" s="1059">
        <f t="shared" si="85"/>
        <v>8.3333333333333481</v>
      </c>
      <c r="AU116" s="1060">
        <f t="shared" si="64"/>
        <v>16.198536285529404</v>
      </c>
      <c r="AV116" s="1061">
        <f t="shared" si="65"/>
        <v>53.028867173784171</v>
      </c>
    </row>
    <row r="117" spans="1:48" ht="11.25" customHeight="1" x14ac:dyDescent="0.2">
      <c r="A117" s="568" t="s">
        <v>4462</v>
      </c>
      <c r="B117" s="861" t="s">
        <v>4459</v>
      </c>
      <c r="C117" s="610">
        <v>1.92</v>
      </c>
      <c r="D117" s="482">
        <v>1.54</v>
      </c>
      <c r="E117" s="613">
        <v>0.96000000000000008</v>
      </c>
      <c r="F117" s="610">
        <v>0.42</v>
      </c>
      <c r="G117" s="610">
        <v>0.16000000000000003</v>
      </c>
      <c r="H117" s="485">
        <v>0.04</v>
      </c>
      <c r="I117" s="521">
        <v>0.04</v>
      </c>
      <c r="J117" s="844"/>
      <c r="K117" s="482">
        <v>0.04</v>
      </c>
      <c r="L117" s="481">
        <v>0.03</v>
      </c>
      <c r="M117" s="844"/>
      <c r="N117" s="614">
        <v>0</v>
      </c>
      <c r="O117" s="522">
        <v>0.1</v>
      </c>
      <c r="P117" s="514">
        <v>11.2</v>
      </c>
      <c r="Q117" s="512">
        <v>21.6</v>
      </c>
      <c r="R117" s="616">
        <v>19.600000000000001</v>
      </c>
      <c r="S117" s="616">
        <v>17.600000000000001</v>
      </c>
      <c r="T117" s="616">
        <v>16</v>
      </c>
      <c r="U117" s="616">
        <v>11</v>
      </c>
      <c r="V117" s="616">
        <v>7</v>
      </c>
      <c r="W117" s="616">
        <v>6</v>
      </c>
      <c r="X117" s="616">
        <v>4.8500000000000005</v>
      </c>
      <c r="Y117" s="616">
        <v>4.0500000000000007</v>
      </c>
      <c r="Z117" s="613">
        <f t="shared" si="43"/>
        <v>124.14999999999999</v>
      </c>
      <c r="AA117" s="1058">
        <f t="shared" si="66"/>
        <v>24.675324675324674</v>
      </c>
      <c r="AB117" s="1058">
        <f t="shared" si="67"/>
        <v>60.41666666666665</v>
      </c>
      <c r="AC117" s="1059">
        <f t="shared" si="68"/>
        <v>128.57142857142861</v>
      </c>
      <c r="AD117" s="1059">
        <f t="shared" si="69"/>
        <v>162.49999999999994</v>
      </c>
      <c r="AE117" s="1059">
        <f t="shared" si="70"/>
        <v>300.00000000000011</v>
      </c>
      <c r="AF117" s="1059">
        <f t="shared" si="71"/>
        <v>0</v>
      </c>
      <c r="AG117" s="1059">
        <f t="shared" si="72"/>
        <v>0</v>
      </c>
      <c r="AH117" s="1059">
        <f t="shared" si="73"/>
        <v>33.33333333333335</v>
      </c>
      <c r="AI117" s="1059" t="str">
        <f t="shared" si="74"/>
        <v>n/a</v>
      </c>
      <c r="AJ117" s="1059">
        <f t="shared" si="75"/>
        <v>-100</v>
      </c>
      <c r="AK117" s="1059">
        <f t="shared" si="76"/>
        <v>-99.107142857142861</v>
      </c>
      <c r="AL117" s="1059">
        <f t="shared" si="77"/>
        <v>-48.148148148148152</v>
      </c>
      <c r="AM117" s="1059">
        <f t="shared" si="78"/>
        <v>10.20408163265305</v>
      </c>
      <c r="AN117" s="1059">
        <f t="shared" si="79"/>
        <v>11.363636363636353</v>
      </c>
      <c r="AO117" s="1059">
        <f t="shared" si="80"/>
        <v>10.000000000000009</v>
      </c>
      <c r="AP117" s="1059">
        <f t="shared" si="81"/>
        <v>45.45454545454546</v>
      </c>
      <c r="AQ117" s="1059">
        <f t="shared" si="82"/>
        <v>57.142857142857139</v>
      </c>
      <c r="AR117" s="1059">
        <f t="shared" si="83"/>
        <v>16.666666666666675</v>
      </c>
      <c r="AS117" s="1059">
        <f t="shared" si="84"/>
        <v>23.71134020618555</v>
      </c>
      <c r="AT117" s="1059">
        <f t="shared" si="85"/>
        <v>19.753086419753085</v>
      </c>
      <c r="AU117" s="1060">
        <f t="shared" si="64"/>
        <v>34.554614533039988</v>
      </c>
      <c r="AV117" s="1061">
        <f t="shared" si="65"/>
        <v>89.646202565325012</v>
      </c>
    </row>
    <row r="118" spans="1:48" ht="11.25" customHeight="1" x14ac:dyDescent="0.2">
      <c r="A118" s="834" t="s">
        <v>4537</v>
      </c>
      <c r="B118" s="861" t="s">
        <v>4507</v>
      </c>
      <c r="C118" s="482">
        <v>8.5</v>
      </c>
      <c r="D118" s="482">
        <v>7.5</v>
      </c>
      <c r="E118" s="482">
        <v>6.5</v>
      </c>
      <c r="F118" s="482">
        <v>6</v>
      </c>
      <c r="G118" s="482">
        <v>1.5</v>
      </c>
      <c r="H118" s="505">
        <v>0</v>
      </c>
      <c r="I118" s="505">
        <v>0</v>
      </c>
      <c r="J118" s="505"/>
      <c r="K118" s="505">
        <v>0</v>
      </c>
      <c r="L118" s="502">
        <v>0</v>
      </c>
      <c r="M118" s="505"/>
      <c r="N118" s="502">
        <v>0</v>
      </c>
      <c r="O118" s="522">
        <v>0</v>
      </c>
      <c r="P118" s="522">
        <v>0</v>
      </c>
      <c r="Q118" s="522">
        <v>0</v>
      </c>
      <c r="R118" s="522">
        <v>0</v>
      </c>
      <c r="S118" s="522">
        <v>0</v>
      </c>
      <c r="T118" s="522">
        <v>0</v>
      </c>
      <c r="U118" s="522">
        <v>0</v>
      </c>
      <c r="V118" s="522">
        <v>0</v>
      </c>
      <c r="W118" s="522">
        <v>0</v>
      </c>
      <c r="X118" s="522">
        <v>0</v>
      </c>
      <c r="Y118" s="522">
        <v>0</v>
      </c>
      <c r="Z118" s="613">
        <f t="shared" si="43"/>
        <v>30</v>
      </c>
      <c r="AA118" s="1058">
        <f t="shared" si="66"/>
        <v>13.33333333333333</v>
      </c>
      <c r="AB118" s="1058">
        <f t="shared" si="67"/>
        <v>15.384615384615374</v>
      </c>
      <c r="AC118" s="1059">
        <f t="shared" si="68"/>
        <v>8.333333333333325</v>
      </c>
      <c r="AD118" s="1059">
        <f t="shared" si="69"/>
        <v>300</v>
      </c>
      <c r="AE118" s="1059" t="str">
        <f t="shared" si="70"/>
        <v>n/a</v>
      </c>
      <c r="AF118" s="1059" t="str">
        <f t="shared" si="71"/>
        <v>n/a</v>
      </c>
      <c r="AG118" s="1059" t="str">
        <f t="shared" si="72"/>
        <v>n/a</v>
      </c>
      <c r="AH118" s="1059" t="str">
        <f t="shared" si="73"/>
        <v>n/a</v>
      </c>
      <c r="AI118" s="1059" t="str">
        <f t="shared" si="74"/>
        <v>n/a</v>
      </c>
      <c r="AJ118" s="1059" t="str">
        <f t="shared" si="75"/>
        <v>n/a</v>
      </c>
      <c r="AK118" s="1059" t="str">
        <f t="shared" si="76"/>
        <v>n/a</v>
      </c>
      <c r="AL118" s="1059" t="str">
        <f t="shared" si="77"/>
        <v>n/a</v>
      </c>
      <c r="AM118" s="1059" t="str">
        <f t="shared" si="78"/>
        <v>n/a</v>
      </c>
      <c r="AN118" s="1059" t="str">
        <f t="shared" si="79"/>
        <v>n/a</v>
      </c>
      <c r="AO118" s="1059" t="str">
        <f t="shared" si="80"/>
        <v>n/a</v>
      </c>
      <c r="AP118" s="1059" t="str">
        <f t="shared" si="81"/>
        <v>n/a</v>
      </c>
      <c r="AQ118" s="1059" t="str">
        <f t="shared" si="82"/>
        <v>n/a</v>
      </c>
      <c r="AR118" s="1059" t="str">
        <f t="shared" si="83"/>
        <v>n/a</v>
      </c>
      <c r="AS118" s="1059" t="str">
        <f t="shared" si="84"/>
        <v>n/a</v>
      </c>
      <c r="AT118" s="1059" t="str">
        <f t="shared" si="85"/>
        <v>n/a</v>
      </c>
      <c r="AU118" s="1060">
        <f t="shared" si="64"/>
        <v>84.262820512820511</v>
      </c>
      <c r="AV118" s="1061">
        <f t="shared" si="65"/>
        <v>143.85527093767024</v>
      </c>
    </row>
    <row r="119" spans="1:48" ht="11.25" customHeight="1" x14ac:dyDescent="0.2">
      <c r="A119" s="483" t="s">
        <v>487</v>
      </c>
      <c r="B119" s="861" t="s">
        <v>488</v>
      </c>
      <c r="C119" s="610">
        <v>1.9148000000000001</v>
      </c>
      <c r="D119" s="482">
        <v>1.8759999999999999</v>
      </c>
      <c r="E119" s="482">
        <v>1.8226</v>
      </c>
      <c r="F119" s="610">
        <v>1.6718000000000002</v>
      </c>
      <c r="G119" s="610">
        <v>1.4590000000000001</v>
      </c>
      <c r="H119" s="610">
        <v>1.29</v>
      </c>
      <c r="I119" s="610">
        <v>1.155</v>
      </c>
      <c r="J119" s="932"/>
      <c r="K119" s="610">
        <v>0.90500000000000003</v>
      </c>
      <c r="L119" s="481">
        <v>0.82</v>
      </c>
      <c r="M119" s="932"/>
      <c r="N119" s="615">
        <v>0.74</v>
      </c>
      <c r="O119" s="616">
        <v>0.50170000000000003</v>
      </c>
      <c r="P119" s="616">
        <v>0.37340000000000001</v>
      </c>
      <c r="Q119" s="616">
        <v>0.30159999999999998</v>
      </c>
      <c r="R119" s="616">
        <v>0.21540000000000001</v>
      </c>
      <c r="S119" s="616">
        <v>0.12920000000000001</v>
      </c>
      <c r="T119" s="616">
        <v>8.5999999999999993E-2</v>
      </c>
      <c r="U119" s="616">
        <v>7.9000000000000001E-2</v>
      </c>
      <c r="V119" s="616">
        <v>7.1999999999999995E-2</v>
      </c>
      <c r="W119" s="616">
        <v>6.4799999999999996E-2</v>
      </c>
      <c r="X119" s="616">
        <v>5.3199999999999997E-2</v>
      </c>
      <c r="Y119" s="616">
        <v>4.8000000000000001E-2</v>
      </c>
      <c r="Z119" s="613">
        <f t="shared" si="43"/>
        <v>15.578500000000004</v>
      </c>
      <c r="AA119" s="1058">
        <f t="shared" si="66"/>
        <v>2.068230277185501</v>
      </c>
      <c r="AB119" s="1058">
        <f t="shared" si="67"/>
        <v>2.9298803906507187</v>
      </c>
      <c r="AC119" s="1059">
        <f t="shared" si="68"/>
        <v>9.0202177293934547</v>
      </c>
      <c r="AD119" s="1059">
        <f t="shared" si="69"/>
        <v>14.585332419465402</v>
      </c>
      <c r="AE119" s="1059">
        <f t="shared" si="70"/>
        <v>13.100775193798441</v>
      </c>
      <c r="AF119" s="1059">
        <f t="shared" si="71"/>
        <v>11.688311688311682</v>
      </c>
      <c r="AG119" s="1059">
        <f t="shared" si="72"/>
        <v>27.624309392265189</v>
      </c>
      <c r="AH119" s="1059">
        <f t="shared" si="73"/>
        <v>10.365853658536594</v>
      </c>
      <c r="AI119" s="1059">
        <f t="shared" si="74"/>
        <v>10.810810810810811</v>
      </c>
      <c r="AJ119" s="1059">
        <f t="shared" si="75"/>
        <v>47.498505082718737</v>
      </c>
      <c r="AK119" s="1059">
        <f t="shared" si="76"/>
        <v>34.359935725763258</v>
      </c>
      <c r="AL119" s="1059">
        <f t="shared" si="77"/>
        <v>23.806366047745374</v>
      </c>
      <c r="AM119" s="1059">
        <f t="shared" si="78"/>
        <v>40.018570102135541</v>
      </c>
      <c r="AN119" s="1059">
        <f t="shared" si="79"/>
        <v>66.718266253869956</v>
      </c>
      <c r="AO119" s="1059">
        <f t="shared" si="80"/>
        <v>50.232558139534909</v>
      </c>
      <c r="AP119" s="1059">
        <f t="shared" si="81"/>
        <v>8.8607594936708658</v>
      </c>
      <c r="AQ119" s="1059">
        <f t="shared" si="82"/>
        <v>9.7222222222222321</v>
      </c>
      <c r="AR119" s="1059">
        <f t="shared" si="83"/>
        <v>11.111111111111116</v>
      </c>
      <c r="AS119" s="1059">
        <f t="shared" si="84"/>
        <v>21.804511278195491</v>
      </c>
      <c r="AT119" s="1059">
        <f t="shared" si="85"/>
        <v>10.833333333333318</v>
      </c>
      <c r="AU119" s="1060">
        <f t="shared" si="64"/>
        <v>21.357993017535925</v>
      </c>
      <c r="AV119" s="1061">
        <f t="shared" si="65"/>
        <v>17.69362520496863</v>
      </c>
    </row>
    <row r="120" spans="1:48" ht="11.25" customHeight="1" x14ac:dyDescent="0.2">
      <c r="A120" s="863" t="s">
        <v>492</v>
      </c>
      <c r="B120" s="861" t="s">
        <v>493</v>
      </c>
      <c r="C120" s="610">
        <v>1.05</v>
      </c>
      <c r="D120" s="482">
        <v>0.85</v>
      </c>
      <c r="E120" s="482">
        <v>0.70454545454545447</v>
      </c>
      <c r="F120" s="610">
        <v>0.67424242424242431</v>
      </c>
      <c r="G120" s="610">
        <v>0.64393939393939381</v>
      </c>
      <c r="H120" s="610">
        <v>0.61363636363636365</v>
      </c>
      <c r="I120" s="610">
        <v>0.56060606060606055</v>
      </c>
      <c r="J120" s="932"/>
      <c r="K120" s="610">
        <v>0.47520661157024785</v>
      </c>
      <c r="L120" s="615">
        <v>0.41760581016779263</v>
      </c>
      <c r="M120" s="932"/>
      <c r="N120" s="615">
        <v>0.36313548710242916</v>
      </c>
      <c r="O120" s="616">
        <v>0.33183070373153012</v>
      </c>
      <c r="P120" s="616">
        <v>0.30678687703481083</v>
      </c>
      <c r="Q120" s="616">
        <v>0.27320310543451037</v>
      </c>
      <c r="R120" s="616">
        <v>0.25043826696719257</v>
      </c>
      <c r="S120" s="616">
        <v>0.22008514901076873</v>
      </c>
      <c r="T120" s="616">
        <v>0.21249686952166286</v>
      </c>
      <c r="U120" s="612">
        <v>0.19318807913849234</v>
      </c>
      <c r="V120" s="616">
        <v>0.17970197846230901</v>
      </c>
      <c r="W120" s="616">
        <v>0.17520661157024786</v>
      </c>
      <c r="X120" s="616">
        <v>0.17520661157024786</v>
      </c>
      <c r="Y120" s="616">
        <v>0.15988605058852989</v>
      </c>
      <c r="Z120" s="613">
        <f t="shared" si="43"/>
        <v>8.8309479088404679</v>
      </c>
      <c r="AA120" s="1058">
        <f t="shared" si="66"/>
        <v>23.529411764705888</v>
      </c>
      <c r="AB120" s="1058">
        <f t="shared" si="67"/>
        <v>20.645161290322591</v>
      </c>
      <c r="AC120" s="1059">
        <f t="shared" si="68"/>
        <v>4.4943820224718989</v>
      </c>
      <c r="AD120" s="1059">
        <f t="shared" si="69"/>
        <v>4.7058823529412042</v>
      </c>
      <c r="AE120" s="1059">
        <f t="shared" si="70"/>
        <v>4.9382716049382491</v>
      </c>
      <c r="AF120" s="1059">
        <f t="shared" si="71"/>
        <v>9.4594594594594739</v>
      </c>
      <c r="AG120" s="1059">
        <f t="shared" si="72"/>
        <v>17.971014492753625</v>
      </c>
      <c r="AH120" s="1059">
        <f t="shared" si="73"/>
        <v>13.793103448276112</v>
      </c>
      <c r="AI120" s="1059">
        <f t="shared" si="74"/>
        <v>14.999999999999748</v>
      </c>
      <c r="AJ120" s="1059">
        <f t="shared" si="75"/>
        <v>9.4339622641509422</v>
      </c>
      <c r="AK120" s="1059">
        <f t="shared" si="76"/>
        <v>8.163265306122458</v>
      </c>
      <c r="AL120" s="1059">
        <f t="shared" si="77"/>
        <v>12.29260243835364</v>
      </c>
      <c r="AM120" s="1059">
        <f t="shared" si="78"/>
        <v>9.0899999999999981</v>
      </c>
      <c r="AN120" s="1059">
        <f t="shared" si="79"/>
        <v>13.791533909877153</v>
      </c>
      <c r="AO120" s="1059">
        <f t="shared" si="80"/>
        <v>3.5710076605774521</v>
      </c>
      <c r="AP120" s="1059">
        <f t="shared" si="81"/>
        <v>9.9948146227637924</v>
      </c>
      <c r="AQ120" s="1059">
        <f t="shared" si="82"/>
        <v>7.5047035049822464</v>
      </c>
      <c r="AR120" s="1059">
        <f t="shared" si="83"/>
        <v>2.5657518582047123</v>
      </c>
      <c r="AS120" s="1059">
        <f t="shared" si="84"/>
        <v>0</v>
      </c>
      <c r="AT120" s="1059">
        <f t="shared" si="85"/>
        <v>9.582174883502347</v>
      </c>
      <c r="AU120" s="1060">
        <f t="shared" si="64"/>
        <v>10.026325144220177</v>
      </c>
      <c r="AV120" s="1061">
        <f t="shared" si="65"/>
        <v>6.1159111821620691</v>
      </c>
    </row>
    <row r="121" spans="1:48" ht="11.25" customHeight="1" x14ac:dyDescent="0.2">
      <c r="A121" s="487" t="s">
        <v>490</v>
      </c>
      <c r="B121" s="846" t="s">
        <v>491</v>
      </c>
      <c r="C121" s="610">
        <v>1.22</v>
      </c>
      <c r="D121" s="482">
        <v>1.1000000000000001</v>
      </c>
      <c r="E121" s="482">
        <v>1</v>
      </c>
      <c r="F121" s="473">
        <v>0.92</v>
      </c>
      <c r="G121" s="473">
        <v>0.84</v>
      </c>
      <c r="H121" s="473">
        <v>0.76</v>
      </c>
      <c r="I121" s="473">
        <v>0.69</v>
      </c>
      <c r="J121" s="1000"/>
      <c r="K121" s="473">
        <v>0.63</v>
      </c>
      <c r="L121" s="471">
        <v>0.56999999999999995</v>
      </c>
      <c r="M121" s="1000"/>
      <c r="N121" s="476">
        <v>0.40500000000000003</v>
      </c>
      <c r="O121" s="478">
        <v>0.32</v>
      </c>
      <c r="P121" s="478">
        <v>0.28000000000000003</v>
      </c>
      <c r="Q121" s="478">
        <v>0.23</v>
      </c>
      <c r="R121" s="478">
        <v>0.19</v>
      </c>
      <c r="S121" s="478">
        <v>0.17</v>
      </c>
      <c r="T121" s="478">
        <v>0.15</v>
      </c>
      <c r="U121" s="478">
        <v>0.12</v>
      </c>
      <c r="V121" s="478">
        <v>0.1</v>
      </c>
      <c r="W121" s="478">
        <v>0.08</v>
      </c>
      <c r="X121" s="478">
        <v>7.0000000000000007E-2</v>
      </c>
      <c r="Y121" s="477">
        <v>0.06</v>
      </c>
      <c r="Z121" s="613">
        <f t="shared" si="43"/>
        <v>9.9049999999999994</v>
      </c>
      <c r="AA121" s="1058">
        <f t="shared" si="66"/>
        <v>10.909090909090891</v>
      </c>
      <c r="AB121" s="1058">
        <f t="shared" si="67"/>
        <v>10.000000000000009</v>
      </c>
      <c r="AC121" s="1059">
        <f t="shared" si="68"/>
        <v>8.6956521739130377</v>
      </c>
      <c r="AD121" s="1059">
        <f t="shared" si="69"/>
        <v>9.5238095238095344</v>
      </c>
      <c r="AE121" s="1059">
        <f t="shared" si="70"/>
        <v>10.526315789473673</v>
      </c>
      <c r="AF121" s="1059">
        <f t="shared" si="71"/>
        <v>10.144927536231885</v>
      </c>
      <c r="AG121" s="1059">
        <f t="shared" si="72"/>
        <v>9.5238095238095113</v>
      </c>
      <c r="AH121" s="1059">
        <f t="shared" si="73"/>
        <v>10.526315789473696</v>
      </c>
      <c r="AI121" s="1059">
        <f t="shared" si="74"/>
        <v>40.740740740740719</v>
      </c>
      <c r="AJ121" s="1059">
        <f t="shared" si="75"/>
        <v>26.5625</v>
      </c>
      <c r="AK121" s="1059">
        <f t="shared" si="76"/>
        <v>14.285714285714279</v>
      </c>
      <c r="AL121" s="1059">
        <f t="shared" si="77"/>
        <v>21.739130434782616</v>
      </c>
      <c r="AM121" s="1059">
        <f t="shared" si="78"/>
        <v>21.052631578947366</v>
      </c>
      <c r="AN121" s="1059">
        <f t="shared" si="79"/>
        <v>11.764705882352944</v>
      </c>
      <c r="AO121" s="1059">
        <f t="shared" si="80"/>
        <v>13.333333333333353</v>
      </c>
      <c r="AP121" s="1059">
        <f t="shared" si="81"/>
        <v>25</v>
      </c>
      <c r="AQ121" s="1059">
        <f t="shared" si="82"/>
        <v>19.999999999999996</v>
      </c>
      <c r="AR121" s="1059">
        <f t="shared" si="83"/>
        <v>25</v>
      </c>
      <c r="AS121" s="1059">
        <f t="shared" si="84"/>
        <v>14.285714285714279</v>
      </c>
      <c r="AT121" s="1059">
        <f t="shared" si="85"/>
        <v>16.666666666666675</v>
      </c>
      <c r="AU121" s="1060">
        <f t="shared" si="64"/>
        <v>16.514052922702724</v>
      </c>
      <c r="AV121" s="1061">
        <f t="shared" si="65"/>
        <v>8.2064814798265786</v>
      </c>
    </row>
    <row r="122" spans="1:48" ht="11.25" customHeight="1" x14ac:dyDescent="0.2">
      <c r="A122" s="483" t="s">
        <v>494</v>
      </c>
      <c r="B122" s="861" t="s">
        <v>495</v>
      </c>
      <c r="C122" s="610">
        <v>3.78</v>
      </c>
      <c r="D122" s="482">
        <v>3.28</v>
      </c>
      <c r="E122" s="500">
        <v>3.1</v>
      </c>
      <c r="F122" s="485">
        <v>3.08</v>
      </c>
      <c r="G122" s="610">
        <v>2.94</v>
      </c>
      <c r="H122" s="610">
        <v>2.6</v>
      </c>
      <c r="I122" s="610">
        <v>2.34</v>
      </c>
      <c r="J122" s="932" t="s">
        <v>90</v>
      </c>
      <c r="K122" s="610">
        <v>1.96</v>
      </c>
      <c r="L122" s="481">
        <v>1.8</v>
      </c>
      <c r="M122" s="932"/>
      <c r="N122" s="615">
        <v>1.72</v>
      </c>
      <c r="O122" s="612">
        <v>1.68</v>
      </c>
      <c r="P122" s="616">
        <v>1.56</v>
      </c>
      <c r="Q122" s="616">
        <v>1.32</v>
      </c>
      <c r="R122" s="616">
        <v>1.1000000000000001</v>
      </c>
      <c r="S122" s="616">
        <v>0.91</v>
      </c>
      <c r="T122" s="616">
        <v>0.78</v>
      </c>
      <c r="U122" s="616">
        <v>0.71</v>
      </c>
      <c r="V122" s="612">
        <v>0.7</v>
      </c>
      <c r="W122" s="616">
        <v>0.69</v>
      </c>
      <c r="X122" s="616">
        <v>0.66500000000000004</v>
      </c>
      <c r="Y122" s="616">
        <v>0.625</v>
      </c>
      <c r="Z122" s="613">
        <f t="shared" si="43"/>
        <v>37.339999999999996</v>
      </c>
      <c r="AA122" s="1058">
        <f t="shared" si="66"/>
        <v>15.243902439024382</v>
      </c>
      <c r="AB122" s="1058">
        <f t="shared" si="67"/>
        <v>5.8064516129032073</v>
      </c>
      <c r="AC122" s="1059">
        <f t="shared" si="68"/>
        <v>0.64935064935065512</v>
      </c>
      <c r="AD122" s="1059">
        <f t="shared" si="69"/>
        <v>4.7619047619047672</v>
      </c>
      <c r="AE122" s="1059">
        <f t="shared" si="70"/>
        <v>13.076923076923075</v>
      </c>
      <c r="AF122" s="1059">
        <f t="shared" si="71"/>
        <v>11.111111111111116</v>
      </c>
      <c r="AG122" s="1059">
        <f t="shared" si="72"/>
        <v>19.387755102040806</v>
      </c>
      <c r="AH122" s="1059">
        <f t="shared" si="73"/>
        <v>8.8888888888888786</v>
      </c>
      <c r="AI122" s="1059">
        <f t="shared" si="74"/>
        <v>4.6511627906976827</v>
      </c>
      <c r="AJ122" s="1059">
        <f t="shared" si="75"/>
        <v>2.3809523809523725</v>
      </c>
      <c r="AK122" s="1059">
        <f t="shared" si="76"/>
        <v>7.6923076923076872</v>
      </c>
      <c r="AL122" s="1059">
        <f t="shared" si="77"/>
        <v>18.181818181818187</v>
      </c>
      <c r="AM122" s="1059">
        <f t="shared" si="78"/>
        <v>19.999999999999996</v>
      </c>
      <c r="AN122" s="1059">
        <f t="shared" si="79"/>
        <v>20.879120879120894</v>
      </c>
      <c r="AO122" s="1059">
        <f t="shared" si="80"/>
        <v>16.666666666666675</v>
      </c>
      <c r="AP122" s="1059">
        <f t="shared" si="81"/>
        <v>9.8591549295774747</v>
      </c>
      <c r="AQ122" s="1059">
        <f t="shared" si="82"/>
        <v>1.4285714285714235</v>
      </c>
      <c r="AR122" s="1059">
        <f t="shared" si="83"/>
        <v>1.449275362318847</v>
      </c>
      <c r="AS122" s="1059">
        <f t="shared" si="84"/>
        <v>3.7593984962405846</v>
      </c>
      <c r="AT122" s="1059">
        <f t="shared" si="85"/>
        <v>6.4000000000000057</v>
      </c>
      <c r="AU122" s="1060">
        <f t="shared" si="64"/>
        <v>9.6137358225209351</v>
      </c>
      <c r="AV122" s="1061">
        <f t="shared" si="65"/>
        <v>6.79502783041056</v>
      </c>
    </row>
    <row r="123" spans="1:48" ht="11.25" customHeight="1" x14ac:dyDescent="0.2">
      <c r="A123" s="483" t="s">
        <v>482</v>
      </c>
      <c r="B123" s="861" t="s">
        <v>483</v>
      </c>
      <c r="C123" s="610">
        <v>2.04</v>
      </c>
      <c r="D123" s="482">
        <v>1.96</v>
      </c>
      <c r="E123" s="613">
        <v>1.8599999999999999</v>
      </c>
      <c r="F123" s="610">
        <v>1.84</v>
      </c>
      <c r="G123" s="610">
        <v>1.8</v>
      </c>
      <c r="H123" s="485">
        <v>1.68</v>
      </c>
      <c r="I123" s="610">
        <v>1.59</v>
      </c>
      <c r="J123" s="932"/>
      <c r="K123" s="610">
        <v>1.5</v>
      </c>
      <c r="L123" s="481">
        <v>1.42</v>
      </c>
      <c r="M123" s="932"/>
      <c r="N123" s="486">
        <v>1.4</v>
      </c>
      <c r="O123" s="616">
        <v>1.34</v>
      </c>
      <c r="P123" s="616">
        <v>1.28</v>
      </c>
      <c r="Q123" s="616">
        <v>1.18</v>
      </c>
      <c r="R123" s="616">
        <v>1.06</v>
      </c>
      <c r="S123" s="616">
        <v>1.01</v>
      </c>
      <c r="T123" s="616">
        <v>0.94</v>
      </c>
      <c r="U123" s="612">
        <v>0.88</v>
      </c>
      <c r="V123" s="616">
        <v>0.84</v>
      </c>
      <c r="W123" s="616">
        <v>0.76666999999999996</v>
      </c>
      <c r="X123" s="616">
        <v>0.61333000000000004</v>
      </c>
      <c r="Y123" s="616">
        <v>0.46666999999999997</v>
      </c>
      <c r="Z123" s="613">
        <f t="shared" si="43"/>
        <v>27.466670000000004</v>
      </c>
      <c r="AA123" s="1058">
        <f t="shared" si="66"/>
        <v>4.081632653061229</v>
      </c>
      <c r="AB123" s="1058">
        <f t="shared" si="67"/>
        <v>5.3763440860215006</v>
      </c>
      <c r="AC123" s="1059">
        <f t="shared" si="68"/>
        <v>1.0869565217391131</v>
      </c>
      <c r="AD123" s="1059">
        <f t="shared" si="69"/>
        <v>2.2222222222222143</v>
      </c>
      <c r="AE123" s="1059">
        <f t="shared" si="70"/>
        <v>7.1428571428571397</v>
      </c>
      <c r="AF123" s="1059">
        <f t="shared" si="71"/>
        <v>5.6603773584905648</v>
      </c>
      <c r="AG123" s="1059">
        <f t="shared" si="72"/>
        <v>6.0000000000000053</v>
      </c>
      <c r="AH123" s="1059">
        <f t="shared" si="73"/>
        <v>5.6338028169014231</v>
      </c>
      <c r="AI123" s="1059">
        <f t="shared" si="74"/>
        <v>1.4285714285714235</v>
      </c>
      <c r="AJ123" s="1059">
        <f t="shared" si="75"/>
        <v>4.4776119402984982</v>
      </c>
      <c r="AK123" s="1059">
        <f t="shared" si="76"/>
        <v>4.6875</v>
      </c>
      <c r="AL123" s="1059">
        <f t="shared" si="77"/>
        <v>8.4745762711864394</v>
      </c>
      <c r="AM123" s="1059">
        <f t="shared" si="78"/>
        <v>11.32075471698113</v>
      </c>
      <c r="AN123" s="1059">
        <f t="shared" si="79"/>
        <v>4.9504950495049549</v>
      </c>
      <c r="AO123" s="1059">
        <f t="shared" si="80"/>
        <v>7.4468085106383031</v>
      </c>
      <c r="AP123" s="1059">
        <f t="shared" si="81"/>
        <v>6.8181818181818121</v>
      </c>
      <c r="AQ123" s="1059">
        <f t="shared" si="82"/>
        <v>4.7619047619047672</v>
      </c>
      <c r="AR123" s="1059">
        <f t="shared" si="83"/>
        <v>9.5647410228651086</v>
      </c>
      <c r="AS123" s="1059">
        <f t="shared" si="84"/>
        <v>25.001222832732761</v>
      </c>
      <c r="AT123" s="1059">
        <f t="shared" si="85"/>
        <v>31.426918379154458</v>
      </c>
      <c r="AU123" s="1060">
        <f t="shared" si="64"/>
        <v>7.8781739766656411</v>
      </c>
      <c r="AV123" s="1061">
        <f t="shared" si="65"/>
        <v>7.4640710630742726</v>
      </c>
    </row>
    <row r="124" spans="1:48" ht="11.25" customHeight="1" x14ac:dyDescent="0.2">
      <c r="A124" s="863" t="s">
        <v>1033</v>
      </c>
      <c r="B124" s="861" t="s">
        <v>1034</v>
      </c>
      <c r="C124" s="610">
        <v>1.24</v>
      </c>
      <c r="D124" s="482">
        <v>1.03</v>
      </c>
      <c r="E124" s="613">
        <v>0.87</v>
      </c>
      <c r="F124" s="610">
        <v>0.75</v>
      </c>
      <c r="G124" s="610">
        <v>0.56000000000000005</v>
      </c>
      <c r="H124" s="610">
        <v>0.28999999999999998</v>
      </c>
      <c r="I124" s="610">
        <v>0.08</v>
      </c>
      <c r="J124" s="932"/>
      <c r="K124" s="485">
        <v>0.04</v>
      </c>
      <c r="L124" s="614">
        <v>0.04</v>
      </c>
      <c r="M124" s="932"/>
      <c r="N124" s="486">
        <v>0.04</v>
      </c>
      <c r="O124" s="612">
        <v>0.20499999999999999</v>
      </c>
      <c r="P124" s="616">
        <v>0.42</v>
      </c>
      <c r="Q124" s="616">
        <v>0.40500000000000003</v>
      </c>
      <c r="R124" s="612">
        <v>0.36</v>
      </c>
      <c r="S124" s="616">
        <v>0.36</v>
      </c>
      <c r="T124" s="616">
        <v>0.3</v>
      </c>
      <c r="U124" s="616">
        <v>0.28000000000000003</v>
      </c>
      <c r="V124" s="616">
        <v>0.27750000000000002</v>
      </c>
      <c r="W124" s="616">
        <v>0.25</v>
      </c>
      <c r="X124" s="616">
        <v>0.22</v>
      </c>
      <c r="Y124" s="616">
        <v>0.20125000000000001</v>
      </c>
      <c r="Z124" s="613">
        <f t="shared" si="43"/>
        <v>8.2187500000000018</v>
      </c>
      <c r="AA124" s="1058">
        <f t="shared" si="66"/>
        <v>20.388349514563096</v>
      </c>
      <c r="AB124" s="1058">
        <f t="shared" si="67"/>
        <v>18.390804597701148</v>
      </c>
      <c r="AC124" s="1059">
        <f t="shared" si="68"/>
        <v>15.999999999999993</v>
      </c>
      <c r="AD124" s="1059">
        <f t="shared" si="69"/>
        <v>33.928571428571416</v>
      </c>
      <c r="AE124" s="1059">
        <f t="shared" si="70"/>
        <v>93.103448275862092</v>
      </c>
      <c r="AF124" s="1059">
        <f t="shared" si="71"/>
        <v>262.49999999999994</v>
      </c>
      <c r="AG124" s="1059">
        <f t="shared" si="72"/>
        <v>100</v>
      </c>
      <c r="AH124" s="1059">
        <f t="shared" si="73"/>
        <v>0</v>
      </c>
      <c r="AI124" s="1059">
        <f t="shared" si="74"/>
        <v>0</v>
      </c>
      <c r="AJ124" s="1059">
        <f t="shared" si="75"/>
        <v>-80.487804878048792</v>
      </c>
      <c r="AK124" s="1059">
        <f t="shared" si="76"/>
        <v>-51.19047619047619</v>
      </c>
      <c r="AL124" s="1059">
        <f t="shared" si="77"/>
        <v>3.7037037037036979</v>
      </c>
      <c r="AM124" s="1059">
        <f t="shared" si="78"/>
        <v>12.500000000000021</v>
      </c>
      <c r="AN124" s="1059">
        <f t="shared" si="79"/>
        <v>0</v>
      </c>
      <c r="AO124" s="1059">
        <f t="shared" si="80"/>
        <v>19.999999999999996</v>
      </c>
      <c r="AP124" s="1059">
        <f t="shared" si="81"/>
        <v>7.1428571428571397</v>
      </c>
      <c r="AQ124" s="1059">
        <f t="shared" si="82"/>
        <v>0.9009009009008917</v>
      </c>
      <c r="AR124" s="1059">
        <f t="shared" si="83"/>
        <v>11.000000000000011</v>
      </c>
      <c r="AS124" s="1059">
        <f t="shared" si="84"/>
        <v>13.636363636363647</v>
      </c>
      <c r="AT124" s="1059">
        <f t="shared" si="85"/>
        <v>9.316770186335388</v>
      </c>
      <c r="AU124" s="1060">
        <f t="shared" si="64"/>
        <v>24.541674415916667</v>
      </c>
      <c r="AV124" s="1061">
        <f t="shared" si="65"/>
        <v>67.979867191972218</v>
      </c>
    </row>
    <row r="125" spans="1:48" ht="11.25" customHeight="1" x14ac:dyDescent="0.2">
      <c r="A125" s="617" t="s">
        <v>503</v>
      </c>
      <c r="B125" s="490" t="s">
        <v>504</v>
      </c>
      <c r="C125" s="610">
        <v>2.96</v>
      </c>
      <c r="D125" s="482">
        <v>2.88</v>
      </c>
      <c r="E125" s="482">
        <v>2.8</v>
      </c>
      <c r="F125" s="496">
        <v>2.72</v>
      </c>
      <c r="G125" s="496">
        <v>2.64</v>
      </c>
      <c r="H125" s="496">
        <v>2.56</v>
      </c>
      <c r="I125" s="496">
        <v>2</v>
      </c>
      <c r="J125" s="1014"/>
      <c r="K125" s="496">
        <v>1.92</v>
      </c>
      <c r="L125" s="492">
        <v>1.36</v>
      </c>
      <c r="M125" s="1014"/>
      <c r="N125" s="493">
        <v>1.28</v>
      </c>
      <c r="O125" s="498">
        <v>1.1499999999999999</v>
      </c>
      <c r="P125" s="498">
        <v>1.0900000000000001</v>
      </c>
      <c r="Q125" s="498">
        <v>1.04</v>
      </c>
      <c r="R125" s="498">
        <v>0.96</v>
      </c>
      <c r="S125" s="498">
        <v>0.88</v>
      </c>
      <c r="T125" s="498">
        <v>0.8</v>
      </c>
      <c r="U125" s="498">
        <v>0.74</v>
      </c>
      <c r="V125" s="498">
        <v>0.68</v>
      </c>
      <c r="W125" s="498">
        <v>0.56000000000000005</v>
      </c>
      <c r="X125" s="498">
        <v>0.48</v>
      </c>
      <c r="Y125" s="498">
        <v>0.4</v>
      </c>
      <c r="Z125" s="613">
        <f t="shared" si="43"/>
        <v>31.9</v>
      </c>
      <c r="AA125" s="1058">
        <f t="shared" si="66"/>
        <v>2.7777777777777901</v>
      </c>
      <c r="AB125" s="1058">
        <f t="shared" si="67"/>
        <v>2.8571428571428692</v>
      </c>
      <c r="AC125" s="1059">
        <f t="shared" si="68"/>
        <v>2.9411764705882248</v>
      </c>
      <c r="AD125" s="1059">
        <f t="shared" si="69"/>
        <v>3.0303030303030276</v>
      </c>
      <c r="AE125" s="1059">
        <f t="shared" si="70"/>
        <v>3.125</v>
      </c>
      <c r="AF125" s="1059">
        <f t="shared" si="71"/>
        <v>28.000000000000004</v>
      </c>
      <c r="AG125" s="1059">
        <f t="shared" si="72"/>
        <v>4.1666666666666741</v>
      </c>
      <c r="AH125" s="1059">
        <f t="shared" si="73"/>
        <v>41.176470588235283</v>
      </c>
      <c r="AI125" s="1059">
        <f t="shared" si="74"/>
        <v>6.25</v>
      </c>
      <c r="AJ125" s="1059">
        <f t="shared" si="75"/>
        <v>11.304347826086957</v>
      </c>
      <c r="AK125" s="1059">
        <f t="shared" si="76"/>
        <v>5.504587155963292</v>
      </c>
      <c r="AL125" s="1059">
        <f t="shared" si="77"/>
        <v>4.8076923076923128</v>
      </c>
      <c r="AM125" s="1059">
        <f t="shared" si="78"/>
        <v>8.3333333333333481</v>
      </c>
      <c r="AN125" s="1059">
        <f t="shared" si="79"/>
        <v>9.0909090909090828</v>
      </c>
      <c r="AO125" s="1059">
        <f t="shared" si="80"/>
        <v>9.9999999999999858</v>
      </c>
      <c r="AP125" s="1059">
        <f t="shared" si="81"/>
        <v>8.1081081081081141</v>
      </c>
      <c r="AQ125" s="1059">
        <f t="shared" si="82"/>
        <v>8.8235294117646959</v>
      </c>
      <c r="AR125" s="1059">
        <f t="shared" si="83"/>
        <v>21.42857142857142</v>
      </c>
      <c r="AS125" s="1059">
        <f t="shared" si="84"/>
        <v>16.666666666666675</v>
      </c>
      <c r="AT125" s="1059">
        <f t="shared" si="85"/>
        <v>19.999999999999996</v>
      </c>
      <c r="AU125" s="1060">
        <f t="shared" si="64"/>
        <v>10.919614135990487</v>
      </c>
      <c r="AV125" s="1061">
        <f t="shared" si="65"/>
        <v>10.022326013855059</v>
      </c>
    </row>
    <row r="126" spans="1:48" ht="11.25" customHeight="1" x14ac:dyDescent="0.2">
      <c r="A126" s="483" t="s">
        <v>1035</v>
      </c>
      <c r="B126" s="861" t="s">
        <v>1036</v>
      </c>
      <c r="C126" s="610">
        <v>1.34</v>
      </c>
      <c r="D126" s="482">
        <v>1.1599999999999999</v>
      </c>
      <c r="E126" s="482">
        <v>1.04</v>
      </c>
      <c r="F126" s="610">
        <v>0.96</v>
      </c>
      <c r="G126" s="610">
        <v>0.88</v>
      </c>
      <c r="H126" s="610">
        <v>0.78</v>
      </c>
      <c r="I126" s="610">
        <v>0.66</v>
      </c>
      <c r="J126" s="932"/>
      <c r="K126" s="610">
        <v>0.54</v>
      </c>
      <c r="L126" s="481">
        <v>0.44</v>
      </c>
      <c r="M126" s="932"/>
      <c r="N126" s="615">
        <v>0.2</v>
      </c>
      <c r="O126" s="612">
        <v>0</v>
      </c>
      <c r="P126" s="612">
        <v>0</v>
      </c>
      <c r="Q126" s="612">
        <v>0</v>
      </c>
      <c r="R126" s="612">
        <v>0</v>
      </c>
      <c r="S126" s="612">
        <v>0</v>
      </c>
      <c r="T126" s="612">
        <v>0</v>
      </c>
      <c r="U126" s="612">
        <v>0</v>
      </c>
      <c r="V126" s="612">
        <v>0</v>
      </c>
      <c r="W126" s="612">
        <v>0</v>
      </c>
      <c r="X126" s="612">
        <v>0</v>
      </c>
      <c r="Y126" s="612">
        <v>0</v>
      </c>
      <c r="Z126" s="613">
        <f t="shared" si="43"/>
        <v>8</v>
      </c>
      <c r="AA126" s="1058">
        <f t="shared" si="66"/>
        <v>15.517241379310365</v>
      </c>
      <c r="AB126" s="1058">
        <f t="shared" si="67"/>
        <v>11.538461538461519</v>
      </c>
      <c r="AC126" s="1059">
        <f t="shared" si="68"/>
        <v>8.3333333333333481</v>
      </c>
      <c r="AD126" s="1059">
        <f t="shared" si="69"/>
        <v>9.0909090909090828</v>
      </c>
      <c r="AE126" s="1059">
        <f t="shared" si="70"/>
        <v>12.820512820512819</v>
      </c>
      <c r="AF126" s="1059">
        <f t="shared" si="71"/>
        <v>18.181818181818187</v>
      </c>
      <c r="AG126" s="1059">
        <f t="shared" si="72"/>
        <v>22.222222222222211</v>
      </c>
      <c r="AH126" s="1059">
        <f t="shared" si="73"/>
        <v>22.72727272727273</v>
      </c>
      <c r="AI126" s="1059">
        <f t="shared" si="74"/>
        <v>119.99999999999997</v>
      </c>
      <c r="AJ126" s="1059" t="str">
        <f t="shared" si="75"/>
        <v>n/a</v>
      </c>
      <c r="AK126" s="1059" t="str">
        <f t="shared" si="76"/>
        <v>n/a</v>
      </c>
      <c r="AL126" s="1059" t="str">
        <f t="shared" si="77"/>
        <v>n/a</v>
      </c>
      <c r="AM126" s="1059" t="str">
        <f t="shared" si="78"/>
        <v>n/a</v>
      </c>
      <c r="AN126" s="1059" t="str">
        <f t="shared" si="79"/>
        <v>n/a</v>
      </c>
      <c r="AO126" s="1059" t="str">
        <f t="shared" si="80"/>
        <v>n/a</v>
      </c>
      <c r="AP126" s="1059" t="str">
        <f t="shared" si="81"/>
        <v>n/a</v>
      </c>
      <c r="AQ126" s="1059" t="str">
        <f t="shared" si="82"/>
        <v>n/a</v>
      </c>
      <c r="AR126" s="1059" t="str">
        <f t="shared" si="83"/>
        <v>n/a</v>
      </c>
      <c r="AS126" s="1059" t="str">
        <f t="shared" si="84"/>
        <v>n/a</v>
      </c>
      <c r="AT126" s="1059" t="str">
        <f t="shared" si="85"/>
        <v>n/a</v>
      </c>
      <c r="AU126" s="1060">
        <f t="shared" si="64"/>
        <v>26.71464125487114</v>
      </c>
      <c r="AV126" s="1061">
        <f t="shared" si="65"/>
        <v>35.369940589335656</v>
      </c>
    </row>
    <row r="127" spans="1:48" ht="11.25" customHeight="1" x14ac:dyDescent="0.2">
      <c r="A127" s="483" t="s">
        <v>192</v>
      </c>
      <c r="B127" s="861" t="s">
        <v>193</v>
      </c>
      <c r="C127" s="610">
        <v>1.04</v>
      </c>
      <c r="D127" s="482">
        <v>0.89523809523809517</v>
      </c>
      <c r="E127" s="482">
        <v>0.81632653061224481</v>
      </c>
      <c r="F127" s="610">
        <v>0.7774538386783284</v>
      </c>
      <c r="G127" s="610">
        <v>0.74043222731269365</v>
      </c>
      <c r="H127" s="610">
        <v>0.70517354982161295</v>
      </c>
      <c r="I127" s="610">
        <v>0.67160728885010423</v>
      </c>
      <c r="J127" s="932"/>
      <c r="K127" s="610">
        <v>0.63047586572972203</v>
      </c>
      <c r="L127" s="481">
        <v>0.60035651411944524</v>
      </c>
      <c r="M127" s="932"/>
      <c r="N127" s="615">
        <v>0.57720860793806417</v>
      </c>
      <c r="O127" s="616">
        <v>0.56123519899418728</v>
      </c>
      <c r="P127" s="616">
        <v>0.55690342707720364</v>
      </c>
      <c r="Q127" s="616">
        <v>0.53037132408567911</v>
      </c>
      <c r="R127" s="616">
        <v>0.49490494151537606</v>
      </c>
      <c r="S127" s="616">
        <v>0.4618751806483759</v>
      </c>
      <c r="T127" s="616">
        <v>0.42153555467146625</v>
      </c>
      <c r="U127" s="616">
        <v>0.34031483122802381</v>
      </c>
      <c r="V127" s="616">
        <v>0.27019427332185186</v>
      </c>
      <c r="W127" s="616">
        <v>0.25313792139872893</v>
      </c>
      <c r="X127" s="616">
        <v>0.2336449477723028</v>
      </c>
      <c r="Y127" s="616">
        <v>0.21523491712512241</v>
      </c>
      <c r="Z127" s="613">
        <f t="shared" si="43"/>
        <v>11.79362503613863</v>
      </c>
      <c r="AA127" s="1058">
        <f t="shared" si="66"/>
        <v>16.170212765957469</v>
      </c>
      <c r="AB127" s="1058">
        <f t="shared" si="67"/>
        <v>9.6666666666666679</v>
      </c>
      <c r="AC127" s="1059">
        <f t="shared" si="68"/>
        <v>5.0000000000000044</v>
      </c>
      <c r="AD127" s="1059">
        <f t="shared" si="69"/>
        <v>5.0000000000000044</v>
      </c>
      <c r="AE127" s="1059">
        <f t="shared" si="70"/>
        <v>5.0000000000000044</v>
      </c>
      <c r="AF127" s="1059">
        <f t="shared" si="71"/>
        <v>4.9979000419991593</v>
      </c>
      <c r="AG127" s="1059">
        <f t="shared" si="72"/>
        <v>6.5238695652173995</v>
      </c>
      <c r="AH127" s="1059">
        <f t="shared" si="73"/>
        <v>5.0169109357384833</v>
      </c>
      <c r="AI127" s="1059">
        <f t="shared" si="74"/>
        <v>4.0103189493433389</v>
      </c>
      <c r="AJ127" s="1059">
        <f t="shared" si="75"/>
        <v>2.8461167390255504</v>
      </c>
      <c r="AK127" s="1059">
        <f t="shared" si="76"/>
        <v>0.77783179387458379</v>
      </c>
      <c r="AL127" s="1059">
        <f t="shared" si="77"/>
        <v>5.0025523226135737</v>
      </c>
      <c r="AM127" s="1059">
        <f t="shared" si="78"/>
        <v>7.1663019693653851</v>
      </c>
      <c r="AN127" s="1059">
        <f t="shared" si="79"/>
        <v>7.1512309495897375</v>
      </c>
      <c r="AO127" s="1059">
        <f t="shared" si="80"/>
        <v>9.5696852922286126</v>
      </c>
      <c r="AP127" s="1059">
        <f t="shared" si="81"/>
        <v>23.866348448687358</v>
      </c>
      <c r="AQ127" s="1059">
        <f t="shared" si="82"/>
        <v>25.951903807615228</v>
      </c>
      <c r="AR127" s="1059">
        <f t="shared" si="83"/>
        <v>6.737967914438503</v>
      </c>
      <c r="AS127" s="1059">
        <f t="shared" si="84"/>
        <v>8.3429895712630042</v>
      </c>
      <c r="AT127" s="1059">
        <f t="shared" si="85"/>
        <v>8.5534591194968979</v>
      </c>
      <c r="AU127" s="1060">
        <f t="shared" si="64"/>
        <v>8.3676133426560479</v>
      </c>
      <c r="AV127" s="1061">
        <f t="shared" si="65"/>
        <v>6.4785075555670204</v>
      </c>
    </row>
    <row r="128" spans="1:48" ht="11.25" customHeight="1" x14ac:dyDescent="0.2">
      <c r="A128" s="466" t="s">
        <v>1023</v>
      </c>
      <c r="B128" s="846" t="s">
        <v>1024</v>
      </c>
      <c r="C128" s="610">
        <v>1.38</v>
      </c>
      <c r="D128" s="482">
        <v>1.3049999999999999</v>
      </c>
      <c r="E128" s="482">
        <v>1.2450000000000001</v>
      </c>
      <c r="F128" s="473">
        <v>1.1200000000000001</v>
      </c>
      <c r="G128" s="474">
        <v>0.88</v>
      </c>
      <c r="H128" s="473">
        <v>0.86</v>
      </c>
      <c r="I128" s="474">
        <v>0.8</v>
      </c>
      <c r="J128" s="1000"/>
      <c r="K128" s="473">
        <v>0.78</v>
      </c>
      <c r="L128" s="475">
        <v>0.72</v>
      </c>
      <c r="M128" s="1000"/>
      <c r="N128" s="488">
        <v>0.72</v>
      </c>
      <c r="O128" s="477">
        <v>0.72</v>
      </c>
      <c r="P128" s="477">
        <v>0.72</v>
      </c>
      <c r="Q128" s="477">
        <v>0.72</v>
      </c>
      <c r="R128" s="478">
        <v>0.66</v>
      </c>
      <c r="S128" s="477">
        <v>0.64</v>
      </c>
      <c r="T128" s="478">
        <v>0.61</v>
      </c>
      <c r="U128" s="478">
        <v>0.56000000000000005</v>
      </c>
      <c r="V128" s="477">
        <v>0.52</v>
      </c>
      <c r="W128" s="478">
        <v>0.5</v>
      </c>
      <c r="X128" s="477">
        <v>0.44</v>
      </c>
      <c r="Y128" s="477">
        <v>0.44</v>
      </c>
      <c r="Z128" s="613">
        <f t="shared" si="43"/>
        <v>16.340000000000003</v>
      </c>
      <c r="AA128" s="1058">
        <f t="shared" si="66"/>
        <v>5.7471264367816133</v>
      </c>
      <c r="AB128" s="1058">
        <f t="shared" si="67"/>
        <v>4.8192771084337283</v>
      </c>
      <c r="AC128" s="1059">
        <f t="shared" si="68"/>
        <v>11.160714285714279</v>
      </c>
      <c r="AD128" s="1059">
        <f t="shared" si="69"/>
        <v>27.272727272727295</v>
      </c>
      <c r="AE128" s="1059">
        <f t="shared" si="70"/>
        <v>2.3255813953488413</v>
      </c>
      <c r="AF128" s="1059">
        <f t="shared" si="71"/>
        <v>7.4999999999999956</v>
      </c>
      <c r="AG128" s="1059">
        <f t="shared" si="72"/>
        <v>2.5641025641025772</v>
      </c>
      <c r="AH128" s="1059">
        <f t="shared" si="73"/>
        <v>8.3333333333333481</v>
      </c>
      <c r="AI128" s="1059">
        <f t="shared" si="74"/>
        <v>0</v>
      </c>
      <c r="AJ128" s="1059">
        <f t="shared" si="75"/>
        <v>0</v>
      </c>
      <c r="AK128" s="1059">
        <f t="shared" si="76"/>
        <v>0</v>
      </c>
      <c r="AL128" s="1059">
        <f t="shared" si="77"/>
        <v>0</v>
      </c>
      <c r="AM128" s="1059">
        <f t="shared" si="78"/>
        <v>9.0909090909090828</v>
      </c>
      <c r="AN128" s="1059">
        <f t="shared" si="79"/>
        <v>3.125</v>
      </c>
      <c r="AO128" s="1059">
        <f t="shared" si="80"/>
        <v>4.9180327868852514</v>
      </c>
      <c r="AP128" s="1059">
        <f t="shared" si="81"/>
        <v>8.9285714285714199</v>
      </c>
      <c r="AQ128" s="1059">
        <f t="shared" si="82"/>
        <v>7.6923076923077094</v>
      </c>
      <c r="AR128" s="1059">
        <f t="shared" si="83"/>
        <v>4.0000000000000036</v>
      </c>
      <c r="AS128" s="1059">
        <f t="shared" si="84"/>
        <v>13.636363636363647</v>
      </c>
      <c r="AT128" s="1059">
        <f t="shared" si="85"/>
        <v>0</v>
      </c>
      <c r="AU128" s="1060">
        <f t="shared" si="64"/>
        <v>6.055702351573939</v>
      </c>
      <c r="AV128" s="1061">
        <f t="shared" si="65"/>
        <v>6.4330706607771377</v>
      </c>
    </row>
    <row r="129" spans="1:48" ht="11.25" customHeight="1" x14ac:dyDescent="0.2">
      <c r="A129" s="483" t="s">
        <v>195</v>
      </c>
      <c r="B129" s="861" t="s">
        <v>196</v>
      </c>
      <c r="C129" s="610">
        <v>1.55</v>
      </c>
      <c r="D129" s="482">
        <v>1.4</v>
      </c>
      <c r="E129" s="493">
        <v>1.3</v>
      </c>
      <c r="F129" s="610">
        <v>1.25</v>
      </c>
      <c r="G129" s="610">
        <v>1.22</v>
      </c>
      <c r="H129" s="610">
        <v>1.1399999999999999</v>
      </c>
      <c r="I129" s="610">
        <v>1.1000000000000001</v>
      </c>
      <c r="J129" s="932"/>
      <c r="K129" s="610">
        <v>1.06</v>
      </c>
      <c r="L129" s="481">
        <v>1</v>
      </c>
      <c r="M129" s="932"/>
      <c r="N129" s="615">
        <v>0.92</v>
      </c>
      <c r="O129" s="612">
        <v>0.88</v>
      </c>
      <c r="P129" s="616">
        <v>0.85</v>
      </c>
      <c r="Q129" s="616">
        <v>0.81</v>
      </c>
      <c r="R129" s="616">
        <v>0.77</v>
      </c>
      <c r="S129" s="616">
        <v>0.73</v>
      </c>
      <c r="T129" s="616">
        <v>0.66</v>
      </c>
      <c r="U129" s="616">
        <v>0.59499999999999997</v>
      </c>
      <c r="V129" s="616">
        <v>0.55000000000000004</v>
      </c>
      <c r="W129" s="612">
        <v>0.54</v>
      </c>
      <c r="X129" s="616">
        <v>0.51</v>
      </c>
      <c r="Y129" s="616">
        <v>0.47</v>
      </c>
      <c r="Z129" s="613">
        <f t="shared" si="43"/>
        <v>19.305</v>
      </c>
      <c r="AA129" s="1058">
        <f t="shared" si="66"/>
        <v>10.714285714285721</v>
      </c>
      <c r="AB129" s="1058">
        <f t="shared" si="67"/>
        <v>7.6923076923076872</v>
      </c>
      <c r="AC129" s="1059">
        <f t="shared" si="68"/>
        <v>4.0000000000000036</v>
      </c>
      <c r="AD129" s="1059">
        <f t="shared" si="69"/>
        <v>2.4590163934426146</v>
      </c>
      <c r="AE129" s="1059">
        <f t="shared" si="70"/>
        <v>7.0175438596491224</v>
      </c>
      <c r="AF129" s="1059">
        <f t="shared" si="71"/>
        <v>3.6363636363636154</v>
      </c>
      <c r="AG129" s="1059">
        <f t="shared" si="72"/>
        <v>3.7735849056603765</v>
      </c>
      <c r="AH129" s="1059">
        <f t="shared" si="73"/>
        <v>6.0000000000000053</v>
      </c>
      <c r="AI129" s="1059">
        <f t="shared" si="74"/>
        <v>8.6956521739130377</v>
      </c>
      <c r="AJ129" s="1059">
        <f t="shared" si="75"/>
        <v>4.5454545454545414</v>
      </c>
      <c r="AK129" s="1059">
        <f t="shared" si="76"/>
        <v>3.529411764705892</v>
      </c>
      <c r="AL129" s="1059">
        <f t="shared" si="77"/>
        <v>4.9382716049382713</v>
      </c>
      <c r="AM129" s="1059">
        <f t="shared" si="78"/>
        <v>5.1948051948051965</v>
      </c>
      <c r="AN129" s="1059">
        <f t="shared" si="79"/>
        <v>5.4794520547945202</v>
      </c>
      <c r="AO129" s="1059">
        <f t="shared" si="80"/>
        <v>10.606060606060597</v>
      </c>
      <c r="AP129" s="1059">
        <f t="shared" si="81"/>
        <v>10.924369747899165</v>
      </c>
      <c r="AQ129" s="1059">
        <f t="shared" si="82"/>
        <v>8.1818181818181799</v>
      </c>
      <c r="AR129" s="1059">
        <f t="shared" si="83"/>
        <v>1.8518518518518601</v>
      </c>
      <c r="AS129" s="1059">
        <f t="shared" si="84"/>
        <v>5.8823529411764719</v>
      </c>
      <c r="AT129" s="1059">
        <f t="shared" si="85"/>
        <v>8.5106382978723527</v>
      </c>
      <c r="AU129" s="1060">
        <f t="shared" si="64"/>
        <v>6.1816620583499624</v>
      </c>
      <c r="AV129" s="1061">
        <f t="shared" si="65"/>
        <v>2.7513487670099082</v>
      </c>
    </row>
    <row r="130" spans="1:48" ht="11.25" customHeight="1" x14ac:dyDescent="0.2">
      <c r="A130" s="834" t="s">
        <v>3801</v>
      </c>
      <c r="B130" s="835" t="s">
        <v>3802</v>
      </c>
      <c r="C130" s="610">
        <v>0.48</v>
      </c>
      <c r="D130" s="482">
        <v>0.32</v>
      </c>
      <c r="E130" s="1111">
        <v>0.24</v>
      </c>
      <c r="F130" s="837">
        <v>0.17</v>
      </c>
      <c r="G130" s="837">
        <v>0.13</v>
      </c>
      <c r="H130" s="837">
        <v>0.09</v>
      </c>
      <c r="I130" s="837">
        <v>0</v>
      </c>
      <c r="J130" s="837"/>
      <c r="K130" s="837">
        <v>0</v>
      </c>
      <c r="L130" s="1111">
        <v>0.3</v>
      </c>
      <c r="M130" s="837"/>
      <c r="N130" s="1111">
        <v>0.49</v>
      </c>
      <c r="O130" s="900">
        <v>0.76</v>
      </c>
      <c r="P130" s="900">
        <v>0.745</v>
      </c>
      <c r="Q130" s="900">
        <v>0.71</v>
      </c>
      <c r="R130" s="900">
        <v>0.66249999999999998</v>
      </c>
      <c r="S130" s="900">
        <v>0.61850000000000005</v>
      </c>
      <c r="T130" s="900">
        <v>0.58399999999999996</v>
      </c>
      <c r="U130" s="900">
        <v>0.49759999999999999</v>
      </c>
      <c r="V130" s="900">
        <v>0.40160000000000001</v>
      </c>
      <c r="W130" s="900">
        <v>0.38080000000000003</v>
      </c>
      <c r="X130" s="900">
        <v>0.3488</v>
      </c>
      <c r="Y130" s="900">
        <v>0.31519999999999998</v>
      </c>
      <c r="Z130" s="613">
        <f t="shared" si="43"/>
        <v>8.2439999999999998</v>
      </c>
      <c r="AA130" s="1058">
        <f t="shared" si="66"/>
        <v>50</v>
      </c>
      <c r="AB130" s="1058">
        <f t="shared" si="67"/>
        <v>33.33333333333335</v>
      </c>
      <c r="AC130" s="1059">
        <f t="shared" si="68"/>
        <v>41.176470588235283</v>
      </c>
      <c r="AD130" s="1059">
        <f t="shared" si="69"/>
        <v>30.76923076923077</v>
      </c>
      <c r="AE130" s="1059">
        <f t="shared" si="70"/>
        <v>44.444444444444464</v>
      </c>
      <c r="AF130" s="1059" t="str">
        <f t="shared" si="71"/>
        <v>n/a</v>
      </c>
      <c r="AG130" s="1059" t="str">
        <f t="shared" si="72"/>
        <v>n/a</v>
      </c>
      <c r="AH130" s="1059">
        <f t="shared" si="73"/>
        <v>-100</v>
      </c>
      <c r="AI130" s="1059">
        <f t="shared" si="74"/>
        <v>-38.775510204081634</v>
      </c>
      <c r="AJ130" s="1059">
        <f t="shared" si="75"/>
        <v>-35.526315789473685</v>
      </c>
      <c r="AK130" s="1059">
        <f t="shared" si="76"/>
        <v>2.0134228187919545</v>
      </c>
      <c r="AL130" s="1059">
        <f t="shared" si="77"/>
        <v>4.929577464788748</v>
      </c>
      <c r="AM130" s="1059">
        <f t="shared" si="78"/>
        <v>7.1698113207547154</v>
      </c>
      <c r="AN130" s="1059">
        <f t="shared" si="79"/>
        <v>7.1139854486661047</v>
      </c>
      <c r="AO130" s="1059">
        <f t="shared" si="80"/>
        <v>5.9075342465753522</v>
      </c>
      <c r="AP130" s="1059">
        <f t="shared" si="81"/>
        <v>17.363344051446951</v>
      </c>
      <c r="AQ130" s="1059">
        <f t="shared" si="82"/>
        <v>23.904382470119522</v>
      </c>
      <c r="AR130" s="1059">
        <f t="shared" si="83"/>
        <v>5.4621848739495826</v>
      </c>
      <c r="AS130" s="1059">
        <f t="shared" si="84"/>
        <v>9.1743119266055153</v>
      </c>
      <c r="AT130" s="1059">
        <f t="shared" si="85"/>
        <v>10.659898477157359</v>
      </c>
      <c r="AU130" s="1060">
        <f t="shared" si="64"/>
        <v>6.6177836800302403</v>
      </c>
      <c r="AV130" s="1061">
        <f t="shared" si="65"/>
        <v>35.539394812181932</v>
      </c>
    </row>
    <row r="131" spans="1:48" ht="11.25" customHeight="1" x14ac:dyDescent="0.2">
      <c r="A131" s="501" t="s">
        <v>496</v>
      </c>
      <c r="B131" s="490" t="s">
        <v>497</v>
      </c>
      <c r="C131" s="610">
        <v>1.55</v>
      </c>
      <c r="D131" s="482">
        <v>1.51</v>
      </c>
      <c r="E131" s="482">
        <v>1.4699999999999998</v>
      </c>
      <c r="F131" s="496">
        <v>1.4350000000000001</v>
      </c>
      <c r="G131" s="496">
        <v>1.41</v>
      </c>
      <c r="H131" s="496">
        <v>1.375</v>
      </c>
      <c r="I131" s="496">
        <v>1.35</v>
      </c>
      <c r="J131" s="1014"/>
      <c r="K131" s="496">
        <v>1.3</v>
      </c>
      <c r="L131" s="492">
        <v>1.24</v>
      </c>
      <c r="M131" s="1014"/>
      <c r="N131" s="493">
        <v>1.18</v>
      </c>
      <c r="O131" s="498">
        <v>1.03</v>
      </c>
      <c r="P131" s="498">
        <v>0.9</v>
      </c>
      <c r="Q131" s="498">
        <v>0.82</v>
      </c>
      <c r="R131" s="498">
        <v>0.78</v>
      </c>
      <c r="S131" s="498">
        <v>0.74</v>
      </c>
      <c r="T131" s="498">
        <v>0.7</v>
      </c>
      <c r="U131" s="498">
        <v>0.66</v>
      </c>
      <c r="V131" s="498">
        <v>0.63</v>
      </c>
      <c r="W131" s="498">
        <v>0.59</v>
      </c>
      <c r="X131" s="498">
        <v>0.56000000000000005</v>
      </c>
      <c r="Y131" s="498">
        <v>0.50600000000000001</v>
      </c>
      <c r="Z131" s="613">
        <f t="shared" si="43"/>
        <v>21.735999999999997</v>
      </c>
      <c r="AA131" s="1058">
        <f t="shared" si="66"/>
        <v>2.6490066225165476</v>
      </c>
      <c r="AB131" s="1058">
        <f t="shared" si="67"/>
        <v>2.7210884353741749</v>
      </c>
      <c r="AC131" s="1059">
        <f t="shared" si="68"/>
        <v>2.4390243902438824</v>
      </c>
      <c r="AD131" s="1059">
        <f t="shared" si="69"/>
        <v>1.7730496453900901</v>
      </c>
      <c r="AE131" s="1059">
        <f t="shared" si="70"/>
        <v>2.5454545454545396</v>
      </c>
      <c r="AF131" s="1059">
        <f t="shared" si="71"/>
        <v>1.8518518518518379</v>
      </c>
      <c r="AG131" s="1059">
        <f t="shared" si="72"/>
        <v>3.8461538461538547</v>
      </c>
      <c r="AH131" s="1059">
        <f t="shared" si="73"/>
        <v>4.8387096774193505</v>
      </c>
      <c r="AI131" s="1059">
        <f t="shared" si="74"/>
        <v>5.0847457627118731</v>
      </c>
      <c r="AJ131" s="1059">
        <f t="shared" si="75"/>
        <v>14.563106796116498</v>
      </c>
      <c r="AK131" s="1059">
        <f t="shared" si="76"/>
        <v>14.444444444444438</v>
      </c>
      <c r="AL131" s="1059">
        <f t="shared" si="77"/>
        <v>9.7560975609756184</v>
      </c>
      <c r="AM131" s="1059">
        <f t="shared" si="78"/>
        <v>5.12820512820511</v>
      </c>
      <c r="AN131" s="1059">
        <f t="shared" si="79"/>
        <v>5.4054054054054168</v>
      </c>
      <c r="AO131" s="1059">
        <f t="shared" si="80"/>
        <v>5.7142857142857162</v>
      </c>
      <c r="AP131" s="1059">
        <f t="shared" si="81"/>
        <v>6.0606060606060552</v>
      </c>
      <c r="AQ131" s="1059">
        <f t="shared" si="82"/>
        <v>4.7619047619047672</v>
      </c>
      <c r="AR131" s="1059">
        <f t="shared" si="83"/>
        <v>6.7796610169491567</v>
      </c>
      <c r="AS131" s="1059">
        <f t="shared" si="84"/>
        <v>5.3571428571428381</v>
      </c>
      <c r="AT131" s="1059">
        <f t="shared" si="85"/>
        <v>10.671936758893285</v>
      </c>
      <c r="AU131" s="1060">
        <f t="shared" si="64"/>
        <v>5.8195940641022528</v>
      </c>
      <c r="AV131" s="1061">
        <f t="shared" si="65"/>
        <v>3.7847832275753164</v>
      </c>
    </row>
    <row r="132" spans="1:48" ht="11.25" customHeight="1" x14ac:dyDescent="0.2">
      <c r="A132" s="470" t="s">
        <v>4305</v>
      </c>
      <c r="B132" s="848" t="s">
        <v>3808</v>
      </c>
      <c r="C132" s="999">
        <v>4.5750000000000002</v>
      </c>
      <c r="D132" s="482">
        <v>4.2750000000000004</v>
      </c>
      <c r="E132" s="852">
        <v>3.9</v>
      </c>
      <c r="F132" s="852">
        <v>3.605</v>
      </c>
      <c r="G132" s="852">
        <v>3.3450000000000002</v>
      </c>
      <c r="H132" s="852">
        <v>1.87</v>
      </c>
      <c r="I132" s="485">
        <v>0</v>
      </c>
      <c r="J132" s="844"/>
      <c r="K132" s="485">
        <v>0</v>
      </c>
      <c r="L132" s="614">
        <v>0</v>
      </c>
      <c r="M132" s="844"/>
      <c r="N132" s="614">
        <v>0</v>
      </c>
      <c r="O132" s="514">
        <v>0</v>
      </c>
      <c r="P132" s="514">
        <v>0</v>
      </c>
      <c r="Q132" s="514">
        <v>0</v>
      </c>
      <c r="R132" s="514">
        <v>0</v>
      </c>
      <c r="S132" s="514">
        <v>0</v>
      </c>
      <c r="T132" s="514">
        <v>0</v>
      </c>
      <c r="U132" s="514">
        <v>0</v>
      </c>
      <c r="V132" s="514">
        <v>0</v>
      </c>
      <c r="W132" s="514">
        <v>0</v>
      </c>
      <c r="X132" s="514">
        <v>0</v>
      </c>
      <c r="Y132" s="514">
        <v>0</v>
      </c>
      <c r="Z132" s="613">
        <f t="shared" si="43"/>
        <v>21.57</v>
      </c>
      <c r="AA132" s="1058">
        <f t="shared" si="66"/>
        <v>7.0175438596491224</v>
      </c>
      <c r="AB132" s="1058">
        <f t="shared" si="67"/>
        <v>9.6153846153846256</v>
      </c>
      <c r="AC132" s="1059">
        <f t="shared" si="68"/>
        <v>8.183079056865461</v>
      </c>
      <c r="AD132" s="1059">
        <f t="shared" si="69"/>
        <v>7.7727952167413905</v>
      </c>
      <c r="AE132" s="1059">
        <f t="shared" si="70"/>
        <v>78.877005347593581</v>
      </c>
      <c r="AF132" s="1059" t="str">
        <f t="shared" si="71"/>
        <v>n/a</v>
      </c>
      <c r="AG132" s="1059" t="str">
        <f t="shared" si="72"/>
        <v>n/a</v>
      </c>
      <c r="AH132" s="1059" t="str">
        <f t="shared" si="73"/>
        <v>n/a</v>
      </c>
      <c r="AI132" s="1059" t="str">
        <f t="shared" si="74"/>
        <v>n/a</v>
      </c>
      <c r="AJ132" s="1059" t="str">
        <f t="shared" si="75"/>
        <v>n/a</v>
      </c>
      <c r="AK132" s="1059" t="str">
        <f t="shared" si="76"/>
        <v>n/a</v>
      </c>
      <c r="AL132" s="1059" t="str">
        <f t="shared" si="77"/>
        <v>n/a</v>
      </c>
      <c r="AM132" s="1059" t="str">
        <f t="shared" si="78"/>
        <v>n/a</v>
      </c>
      <c r="AN132" s="1059" t="str">
        <f t="shared" si="79"/>
        <v>n/a</v>
      </c>
      <c r="AO132" s="1059" t="str">
        <f t="shared" si="80"/>
        <v>n/a</v>
      </c>
      <c r="AP132" s="1059" t="str">
        <f t="shared" si="81"/>
        <v>n/a</v>
      </c>
      <c r="AQ132" s="1059" t="str">
        <f t="shared" si="82"/>
        <v>n/a</v>
      </c>
      <c r="AR132" s="1059" t="str">
        <f t="shared" si="83"/>
        <v>n/a</v>
      </c>
      <c r="AS132" s="1059" t="str">
        <f t="shared" si="84"/>
        <v>n/a</v>
      </c>
      <c r="AT132" s="1059" t="str">
        <f t="shared" si="85"/>
        <v>n/a</v>
      </c>
      <c r="AU132" s="1060">
        <f t="shared" si="64"/>
        <v>22.293161619246838</v>
      </c>
      <c r="AV132" s="1061">
        <f t="shared" si="65"/>
        <v>31.645447418037826</v>
      </c>
    </row>
    <row r="133" spans="1:48" ht="11.25" customHeight="1" x14ac:dyDescent="0.2">
      <c r="A133" s="568" t="s">
        <v>4599</v>
      </c>
      <c r="B133" s="861" t="s">
        <v>4593</v>
      </c>
      <c r="C133" s="610">
        <v>1.68</v>
      </c>
      <c r="D133" s="482">
        <v>1.6</v>
      </c>
      <c r="E133" s="482">
        <v>0.8</v>
      </c>
      <c r="F133" s="610">
        <v>0.72</v>
      </c>
      <c r="G133" s="521">
        <v>0</v>
      </c>
      <c r="H133" s="521">
        <v>0</v>
      </c>
      <c r="I133" s="521">
        <v>0</v>
      </c>
      <c r="J133" s="1081"/>
      <c r="K133" s="521">
        <v>0</v>
      </c>
      <c r="L133" s="524">
        <v>0</v>
      </c>
      <c r="M133" s="1081"/>
      <c r="N133" s="524">
        <v>0</v>
      </c>
      <c r="O133" s="567">
        <v>0</v>
      </c>
      <c r="P133" s="522">
        <v>0</v>
      </c>
      <c r="Q133" s="522">
        <v>0</v>
      </c>
      <c r="R133" s="522">
        <v>0</v>
      </c>
      <c r="S133" s="522">
        <v>0</v>
      </c>
      <c r="T133" s="522">
        <v>0</v>
      </c>
      <c r="U133" s="522">
        <v>0</v>
      </c>
      <c r="V133" s="522">
        <v>0</v>
      </c>
      <c r="W133" s="522">
        <v>0</v>
      </c>
      <c r="X133" s="522">
        <v>0</v>
      </c>
      <c r="Y133" s="522">
        <v>0</v>
      </c>
      <c r="Z133" s="613">
        <f t="shared" si="43"/>
        <v>4.8</v>
      </c>
      <c r="AA133" s="1058">
        <f t="shared" si="66"/>
        <v>4.9999999999999822</v>
      </c>
      <c r="AB133" s="1058">
        <f t="shared" si="67"/>
        <v>100</v>
      </c>
      <c r="AC133" s="1059">
        <f t="shared" si="68"/>
        <v>11.111111111111116</v>
      </c>
      <c r="AD133" s="1059" t="str">
        <f t="shared" si="69"/>
        <v>n/a</v>
      </c>
      <c r="AE133" s="1059" t="str">
        <f t="shared" si="70"/>
        <v>n/a</v>
      </c>
      <c r="AF133" s="1059" t="str">
        <f t="shared" si="71"/>
        <v>n/a</v>
      </c>
      <c r="AG133" s="1059" t="str">
        <f t="shared" si="72"/>
        <v>n/a</v>
      </c>
      <c r="AH133" s="1059" t="str">
        <f t="shared" si="73"/>
        <v>n/a</v>
      </c>
      <c r="AI133" s="1059" t="str">
        <f t="shared" si="74"/>
        <v>n/a</v>
      </c>
      <c r="AJ133" s="1059" t="str">
        <f t="shared" si="75"/>
        <v>n/a</v>
      </c>
      <c r="AK133" s="1059" t="str">
        <f t="shared" si="76"/>
        <v>n/a</v>
      </c>
      <c r="AL133" s="1059" t="str">
        <f t="shared" si="77"/>
        <v>n/a</v>
      </c>
      <c r="AM133" s="1059" t="str">
        <f t="shared" si="78"/>
        <v>n/a</v>
      </c>
      <c r="AN133" s="1059" t="str">
        <f t="shared" si="79"/>
        <v>n/a</v>
      </c>
      <c r="AO133" s="1059" t="str">
        <f t="shared" si="80"/>
        <v>n/a</v>
      </c>
      <c r="AP133" s="1059" t="str">
        <f t="shared" si="81"/>
        <v>n/a</v>
      </c>
      <c r="AQ133" s="1059" t="str">
        <f t="shared" si="82"/>
        <v>n/a</v>
      </c>
      <c r="AR133" s="1059" t="str">
        <f t="shared" si="83"/>
        <v>n/a</v>
      </c>
      <c r="AS133" s="1059" t="str">
        <f t="shared" si="84"/>
        <v>n/a</v>
      </c>
      <c r="AT133" s="1059" t="str">
        <f t="shared" si="85"/>
        <v>n/a</v>
      </c>
      <c r="AU133" s="1060">
        <f t="shared" si="64"/>
        <v>38.703703703703702</v>
      </c>
      <c r="AV133" s="1061">
        <f t="shared" si="65"/>
        <v>53.172016836730926</v>
      </c>
    </row>
    <row r="134" spans="1:48" ht="11.25" customHeight="1" x14ac:dyDescent="0.2">
      <c r="A134" s="470" t="s">
        <v>1078</v>
      </c>
      <c r="B134" s="861" t="s">
        <v>1079</v>
      </c>
      <c r="C134" s="610">
        <v>2.44</v>
      </c>
      <c r="D134" s="482">
        <v>2.12</v>
      </c>
      <c r="E134" s="482">
        <v>1.7999999999999998</v>
      </c>
      <c r="F134" s="610">
        <v>1.51</v>
      </c>
      <c r="G134" s="610">
        <v>1.46</v>
      </c>
      <c r="H134" s="610">
        <v>1.17</v>
      </c>
      <c r="I134" s="610">
        <v>0.76</v>
      </c>
      <c r="J134" s="932"/>
      <c r="K134" s="610">
        <v>0.21</v>
      </c>
      <c r="L134" s="614">
        <v>0</v>
      </c>
      <c r="M134" s="932"/>
      <c r="N134" s="486">
        <v>0</v>
      </c>
      <c r="O134" s="612">
        <v>0</v>
      </c>
      <c r="P134" s="612">
        <v>0</v>
      </c>
      <c r="Q134" s="612">
        <v>0</v>
      </c>
      <c r="R134" s="612">
        <v>0</v>
      </c>
      <c r="S134" s="612">
        <v>0</v>
      </c>
      <c r="T134" s="612">
        <v>0</v>
      </c>
      <c r="U134" s="612">
        <v>0</v>
      </c>
      <c r="V134" s="612">
        <v>0</v>
      </c>
      <c r="W134" s="612">
        <v>0</v>
      </c>
      <c r="X134" s="612">
        <v>0</v>
      </c>
      <c r="Y134" s="612">
        <v>0</v>
      </c>
      <c r="Z134" s="613">
        <f t="shared" si="43"/>
        <v>11.47</v>
      </c>
      <c r="AA134" s="1058">
        <f t="shared" si="66"/>
        <v>15.094339622641506</v>
      </c>
      <c r="AB134" s="1058">
        <f t="shared" si="67"/>
        <v>17.777777777777803</v>
      </c>
      <c r="AC134" s="1059">
        <f t="shared" si="68"/>
        <v>19.20529801324502</v>
      </c>
      <c r="AD134" s="1059">
        <f t="shared" si="69"/>
        <v>3.424657534246589</v>
      </c>
      <c r="AE134" s="1059">
        <f t="shared" si="70"/>
        <v>24.786324786324787</v>
      </c>
      <c r="AF134" s="1059">
        <f t="shared" si="71"/>
        <v>53.947368421052609</v>
      </c>
      <c r="AG134" s="1059">
        <f t="shared" si="72"/>
        <v>261.90476190476193</v>
      </c>
      <c r="AH134" s="1059" t="str">
        <f t="shared" si="73"/>
        <v>n/a</v>
      </c>
      <c r="AI134" s="1059" t="str">
        <f t="shared" si="74"/>
        <v>n/a</v>
      </c>
      <c r="AJ134" s="1059" t="str">
        <f t="shared" si="75"/>
        <v>n/a</v>
      </c>
      <c r="AK134" s="1059" t="str">
        <f t="shared" si="76"/>
        <v>n/a</v>
      </c>
      <c r="AL134" s="1059" t="str">
        <f t="shared" si="77"/>
        <v>n/a</v>
      </c>
      <c r="AM134" s="1059" t="str">
        <f t="shared" si="78"/>
        <v>n/a</v>
      </c>
      <c r="AN134" s="1059" t="str">
        <f t="shared" si="79"/>
        <v>n/a</v>
      </c>
      <c r="AO134" s="1059" t="str">
        <f t="shared" si="80"/>
        <v>n/a</v>
      </c>
      <c r="AP134" s="1059" t="str">
        <f t="shared" si="81"/>
        <v>n/a</v>
      </c>
      <c r="AQ134" s="1059" t="str">
        <f t="shared" si="82"/>
        <v>n/a</v>
      </c>
      <c r="AR134" s="1059" t="str">
        <f t="shared" si="83"/>
        <v>n/a</v>
      </c>
      <c r="AS134" s="1059" t="str">
        <f t="shared" si="84"/>
        <v>n/a</v>
      </c>
      <c r="AT134" s="1059" t="str">
        <f t="shared" si="85"/>
        <v>n/a</v>
      </c>
      <c r="AU134" s="1060">
        <f t="shared" si="64"/>
        <v>56.59150400857861</v>
      </c>
      <c r="AV134" s="1061">
        <f t="shared" si="65"/>
        <v>91.855916798223845</v>
      </c>
    </row>
    <row r="135" spans="1:48" ht="11.25" customHeight="1" x14ac:dyDescent="0.2">
      <c r="A135" s="487" t="s">
        <v>1039</v>
      </c>
      <c r="B135" s="846" t="s">
        <v>1040</v>
      </c>
      <c r="C135" s="610">
        <v>1.2649999999999999</v>
      </c>
      <c r="D135" s="482">
        <v>0.92500000000000004</v>
      </c>
      <c r="E135" s="482">
        <v>0.69</v>
      </c>
      <c r="F135" s="473">
        <v>0.48249999999999998</v>
      </c>
      <c r="G135" s="473">
        <v>0.31</v>
      </c>
      <c r="H135" s="473">
        <v>0.19500000000000001</v>
      </c>
      <c r="I135" s="473">
        <v>4.2500000000000003E-2</v>
      </c>
      <c r="J135" s="1000"/>
      <c r="K135" s="474">
        <v>0</v>
      </c>
      <c r="L135" s="475">
        <v>0</v>
      </c>
      <c r="M135" s="1000"/>
      <c r="N135" s="488">
        <v>0</v>
      </c>
      <c r="O135" s="477">
        <v>0</v>
      </c>
      <c r="P135" s="477">
        <v>0</v>
      </c>
      <c r="Q135" s="477">
        <v>0</v>
      </c>
      <c r="R135" s="477">
        <v>0</v>
      </c>
      <c r="S135" s="477">
        <v>0</v>
      </c>
      <c r="T135" s="477">
        <v>0</v>
      </c>
      <c r="U135" s="477">
        <v>0</v>
      </c>
      <c r="V135" s="477">
        <v>0</v>
      </c>
      <c r="W135" s="477">
        <v>0</v>
      </c>
      <c r="X135" s="477">
        <v>0</v>
      </c>
      <c r="Y135" s="477">
        <v>0</v>
      </c>
      <c r="Z135" s="613">
        <f t="shared" ref="Z135:Z198" si="86">SUM(C135:Y135)</f>
        <v>3.9099999999999997</v>
      </c>
      <c r="AA135" s="1058">
        <f t="shared" ref="AA135:AA166" si="87">IF(ISERROR((C135/D135-1)*100),"n/a",(C135/D135-1)*100)</f>
        <v>36.756756756756737</v>
      </c>
      <c r="AB135" s="1058">
        <f t="shared" ref="AB135:AB166" si="88">IF(ISERROR((D135/E135-1)*100),"n/a",(D135/E135-1)*100)</f>
        <v>34.057971014492772</v>
      </c>
      <c r="AC135" s="1059">
        <f t="shared" ref="AC135:AC166" si="89">IF(ISERROR((E135/F135-1)*100),"n/a",(E135/F135-1)*100)</f>
        <v>43.005181347150256</v>
      </c>
      <c r="AD135" s="1059">
        <f t="shared" ref="AD135:AD166" si="90">IF(ISERROR((F135/G135-1)*100),"n/a",(F135/G135-1)*100)</f>
        <v>55.645161290322577</v>
      </c>
      <c r="AE135" s="1059">
        <f t="shared" ref="AE135:AE166" si="91">IF(ISERROR((G135/H135-1)*100),"n/a",(G135/H135-1)*100)</f>
        <v>58.974358974358964</v>
      </c>
      <c r="AF135" s="1059">
        <f t="shared" ref="AF135:AF166" si="92">IF(ISERROR((H135/I135-1)*100),"n/a",(H135/I135-1)*100)</f>
        <v>358.8235294117647</v>
      </c>
      <c r="AG135" s="1059" t="str">
        <f t="shared" ref="AG135:AG166" si="93">IF(ISERROR((I135/K135-1)*100),"n/a",(I135/K135-1)*100)</f>
        <v>n/a</v>
      </c>
      <c r="AH135" s="1059" t="str">
        <f t="shared" ref="AH135:AH166" si="94">IF(ISERROR((K135/L135-1)*100),"n/a",(K135/L135-1)*100)</f>
        <v>n/a</v>
      </c>
      <c r="AI135" s="1059" t="str">
        <f t="shared" ref="AI135:AI166" si="95">IF(ISERROR((L135/N135-1)*100),"n/a",(L135/N135-1)*100)</f>
        <v>n/a</v>
      </c>
      <c r="AJ135" s="1059" t="str">
        <f t="shared" ref="AJ135:AJ166" si="96">IF(ISERROR((N135/O135-1)*100),"n/a",(N135/O135-1)*100)</f>
        <v>n/a</v>
      </c>
      <c r="AK135" s="1059" t="str">
        <f t="shared" ref="AK135:AK166" si="97">IF(ISERROR((O135/P135-1)*100),"n/a",(O135/P135-1)*100)</f>
        <v>n/a</v>
      </c>
      <c r="AL135" s="1059" t="str">
        <f t="shared" ref="AL135:AL166" si="98">IF(ISERROR((P135/Q135-1)*100),"n/a",(P135/Q135-1)*100)</f>
        <v>n/a</v>
      </c>
      <c r="AM135" s="1059" t="str">
        <f t="shared" ref="AM135:AM166" si="99">IF(ISERROR((Q135/R135-1)*100),"n/a",(Q135/R135-1)*100)</f>
        <v>n/a</v>
      </c>
      <c r="AN135" s="1059" t="str">
        <f t="shared" ref="AN135:AN166" si="100">IF(ISERROR((R135/S135-1)*100),"n/a",(R135/S135-1)*100)</f>
        <v>n/a</v>
      </c>
      <c r="AO135" s="1059" t="str">
        <f t="shared" ref="AO135:AO166" si="101">IF(ISERROR((S135/T135-1)*100),"n/a",(S135/T135-1)*100)</f>
        <v>n/a</v>
      </c>
      <c r="AP135" s="1059" t="str">
        <f t="shared" ref="AP135:AP166" si="102">IF(ISERROR((T135/U135-1)*100),"n/a",(T135/U135-1)*100)</f>
        <v>n/a</v>
      </c>
      <c r="AQ135" s="1059" t="str">
        <f t="shared" ref="AQ135:AQ166" si="103">IF(ISERROR((U135/V135-1)*100),"n/a",(U135/V135-1)*100)</f>
        <v>n/a</v>
      </c>
      <c r="AR135" s="1059" t="str">
        <f t="shared" ref="AR135:AR166" si="104">IF(ISERROR((V135/W135-1)*100),"n/a",(V135/W135-1)*100)</f>
        <v>n/a</v>
      </c>
      <c r="AS135" s="1059" t="str">
        <f t="shared" ref="AS135:AS166" si="105">IF(ISERROR((W135/X135-1)*100),"n/a",(W135/X135-1)*100)</f>
        <v>n/a</v>
      </c>
      <c r="AT135" s="1059" t="str">
        <f t="shared" ref="AT135:AT166" si="106">IF(ISERROR((X135/Y135-1)*100),"n/a",(X135/Y135-1)*100)</f>
        <v>n/a</v>
      </c>
      <c r="AU135" s="1060">
        <f t="shared" ref="AU135:AU198" si="107">AVERAGE(AA135:AT135)</f>
        <v>97.877159799140998</v>
      </c>
      <c r="AV135" s="1061">
        <f t="shared" ref="AV135:AV198" si="108">STDEV(AA135:AT135)</f>
        <v>128.22597550301526</v>
      </c>
    </row>
    <row r="136" spans="1:48" ht="11.25" customHeight="1" x14ac:dyDescent="0.2">
      <c r="A136" s="483" t="s">
        <v>1043</v>
      </c>
      <c r="B136" s="861" t="s">
        <v>1044</v>
      </c>
      <c r="C136" s="610">
        <v>2.4</v>
      </c>
      <c r="D136" s="482">
        <v>2.08</v>
      </c>
      <c r="E136" s="503">
        <v>1.7400000000000002</v>
      </c>
      <c r="F136" s="610">
        <v>1.38</v>
      </c>
      <c r="G136" s="610">
        <v>1.1499999999999999</v>
      </c>
      <c r="H136" s="610">
        <v>0.93</v>
      </c>
      <c r="I136" s="610">
        <v>0.52500000000000002</v>
      </c>
      <c r="J136" s="932"/>
      <c r="K136" s="610">
        <v>0.27</v>
      </c>
      <c r="L136" s="481">
        <v>0.24</v>
      </c>
      <c r="M136" s="932"/>
      <c r="N136" s="615">
        <v>0.18</v>
      </c>
      <c r="O136" s="612">
        <v>0.16</v>
      </c>
      <c r="P136" s="612">
        <v>0.16</v>
      </c>
      <c r="Q136" s="612">
        <v>0.16</v>
      </c>
      <c r="R136" s="616">
        <v>0.16</v>
      </c>
      <c r="S136" s="616">
        <v>0.08</v>
      </c>
      <c r="T136" s="612">
        <v>0</v>
      </c>
      <c r="U136" s="612">
        <v>0</v>
      </c>
      <c r="V136" s="612">
        <v>0</v>
      </c>
      <c r="W136" s="612">
        <v>0</v>
      </c>
      <c r="X136" s="612">
        <v>0</v>
      </c>
      <c r="Y136" s="612">
        <v>0</v>
      </c>
      <c r="Z136" s="613">
        <f t="shared" si="86"/>
        <v>11.615</v>
      </c>
      <c r="AA136" s="1058">
        <f t="shared" si="87"/>
        <v>15.384615384615374</v>
      </c>
      <c r="AB136" s="1058">
        <f t="shared" si="88"/>
        <v>19.540229885057457</v>
      </c>
      <c r="AC136" s="1059">
        <f t="shared" si="89"/>
        <v>26.086956521739157</v>
      </c>
      <c r="AD136" s="1059">
        <f t="shared" si="90"/>
        <v>19.999999999999996</v>
      </c>
      <c r="AE136" s="1059">
        <f t="shared" si="91"/>
        <v>23.655913978494603</v>
      </c>
      <c r="AF136" s="1059">
        <f t="shared" si="92"/>
        <v>77.142857142857139</v>
      </c>
      <c r="AG136" s="1059">
        <f t="shared" si="93"/>
        <v>94.444444444444443</v>
      </c>
      <c r="AH136" s="1059">
        <f t="shared" si="94"/>
        <v>12.500000000000021</v>
      </c>
      <c r="AI136" s="1059">
        <f t="shared" si="95"/>
        <v>33.333333333333329</v>
      </c>
      <c r="AJ136" s="1059">
        <f t="shared" si="96"/>
        <v>12.5</v>
      </c>
      <c r="AK136" s="1059">
        <f t="shared" si="97"/>
        <v>0</v>
      </c>
      <c r="AL136" s="1059">
        <f t="shared" si="98"/>
        <v>0</v>
      </c>
      <c r="AM136" s="1059">
        <f t="shared" si="99"/>
        <v>0</v>
      </c>
      <c r="AN136" s="1059">
        <f t="shared" si="100"/>
        <v>100</v>
      </c>
      <c r="AO136" s="1059" t="str">
        <f t="shared" si="101"/>
        <v>n/a</v>
      </c>
      <c r="AP136" s="1059" t="str">
        <f t="shared" si="102"/>
        <v>n/a</v>
      </c>
      <c r="AQ136" s="1059" t="str">
        <f t="shared" si="103"/>
        <v>n/a</v>
      </c>
      <c r="AR136" s="1059" t="str">
        <f t="shared" si="104"/>
        <v>n/a</v>
      </c>
      <c r="AS136" s="1059" t="str">
        <f t="shared" si="105"/>
        <v>n/a</v>
      </c>
      <c r="AT136" s="1059" t="str">
        <f t="shared" si="106"/>
        <v>n/a</v>
      </c>
      <c r="AU136" s="1060">
        <f t="shared" si="107"/>
        <v>31.042025049324391</v>
      </c>
      <c r="AV136" s="1061">
        <f t="shared" si="108"/>
        <v>34.03902814150053</v>
      </c>
    </row>
    <row r="137" spans="1:48" ht="11.25" customHeight="1" x14ac:dyDescent="0.2">
      <c r="A137" s="483" t="s">
        <v>1021</v>
      </c>
      <c r="B137" s="861" t="s">
        <v>1022</v>
      </c>
      <c r="C137" s="610">
        <v>1.48</v>
      </c>
      <c r="D137" s="482">
        <v>1.38</v>
      </c>
      <c r="E137" s="482">
        <v>1.32</v>
      </c>
      <c r="F137" s="610">
        <v>1.28</v>
      </c>
      <c r="G137" s="485">
        <v>1.2</v>
      </c>
      <c r="H137" s="610">
        <v>1.18</v>
      </c>
      <c r="I137" s="485">
        <v>1.1599999999999999</v>
      </c>
      <c r="J137" s="932"/>
      <c r="K137" s="610">
        <v>1.05</v>
      </c>
      <c r="L137" s="614">
        <v>1</v>
      </c>
      <c r="M137" s="932"/>
      <c r="N137" s="486">
        <v>1</v>
      </c>
      <c r="O137" s="612">
        <v>1.1200000000000001</v>
      </c>
      <c r="P137" s="612">
        <v>1.24</v>
      </c>
      <c r="Q137" s="616">
        <v>1.24</v>
      </c>
      <c r="R137" s="616">
        <v>1.1200000000000001</v>
      </c>
      <c r="S137" s="616">
        <v>0.97</v>
      </c>
      <c r="T137" s="616">
        <v>0.86</v>
      </c>
      <c r="U137" s="616">
        <v>0.68</v>
      </c>
      <c r="V137" s="616">
        <v>0.61</v>
      </c>
      <c r="W137" s="616">
        <v>0.56999999999999995</v>
      </c>
      <c r="X137" s="616">
        <v>0.52</v>
      </c>
      <c r="Y137" s="616">
        <v>0.47</v>
      </c>
      <c r="Z137" s="613">
        <f t="shared" si="86"/>
        <v>21.45</v>
      </c>
      <c r="AA137" s="1058">
        <f t="shared" si="87"/>
        <v>7.2463768115942129</v>
      </c>
      <c r="AB137" s="1058">
        <f t="shared" si="88"/>
        <v>4.5454545454545414</v>
      </c>
      <c r="AC137" s="1059">
        <f t="shared" si="89"/>
        <v>3.125</v>
      </c>
      <c r="AD137" s="1059">
        <f t="shared" si="90"/>
        <v>6.6666666666666652</v>
      </c>
      <c r="AE137" s="1059">
        <f t="shared" si="91"/>
        <v>1.6949152542372836</v>
      </c>
      <c r="AF137" s="1059">
        <f t="shared" si="92"/>
        <v>1.7241379310344751</v>
      </c>
      <c r="AG137" s="1059">
        <f t="shared" si="93"/>
        <v>10.47619047619046</v>
      </c>
      <c r="AH137" s="1059">
        <f t="shared" si="94"/>
        <v>5.0000000000000044</v>
      </c>
      <c r="AI137" s="1059">
        <f t="shared" si="95"/>
        <v>0</v>
      </c>
      <c r="AJ137" s="1059">
        <f t="shared" si="96"/>
        <v>-10.714285714285721</v>
      </c>
      <c r="AK137" s="1059">
        <f t="shared" si="97"/>
        <v>-9.6774193548387011</v>
      </c>
      <c r="AL137" s="1059">
        <f t="shared" si="98"/>
        <v>0</v>
      </c>
      <c r="AM137" s="1059">
        <f t="shared" si="99"/>
        <v>10.714285714285698</v>
      </c>
      <c r="AN137" s="1059">
        <f t="shared" si="100"/>
        <v>15.463917525773208</v>
      </c>
      <c r="AO137" s="1059">
        <f t="shared" si="101"/>
        <v>12.790697674418606</v>
      </c>
      <c r="AP137" s="1059">
        <f t="shared" si="102"/>
        <v>26.470588235294112</v>
      </c>
      <c r="AQ137" s="1059">
        <f t="shared" si="103"/>
        <v>11.475409836065587</v>
      </c>
      <c r="AR137" s="1059">
        <f t="shared" si="104"/>
        <v>7.0175438596491224</v>
      </c>
      <c r="AS137" s="1059">
        <f t="shared" si="105"/>
        <v>9.6153846153846025</v>
      </c>
      <c r="AT137" s="1059">
        <f t="shared" si="106"/>
        <v>10.638297872340431</v>
      </c>
      <c r="AU137" s="1060">
        <f t="shared" si="107"/>
        <v>6.2136580974632292</v>
      </c>
      <c r="AV137" s="1061">
        <f t="shared" si="108"/>
        <v>8.3003398537213222</v>
      </c>
    </row>
    <row r="138" spans="1:48" ht="11.25" customHeight="1" x14ac:dyDescent="0.2">
      <c r="A138" s="863" t="s">
        <v>3806</v>
      </c>
      <c r="B138" s="861" t="s">
        <v>3807</v>
      </c>
      <c r="C138" s="610">
        <v>1.36</v>
      </c>
      <c r="D138" s="482">
        <v>0.98</v>
      </c>
      <c r="E138" s="482">
        <v>0.64</v>
      </c>
      <c r="F138" s="610">
        <v>0.46</v>
      </c>
      <c r="G138" s="521">
        <v>0.4</v>
      </c>
      <c r="H138" s="610">
        <v>0.1</v>
      </c>
      <c r="I138" s="521">
        <v>0</v>
      </c>
      <c r="J138" s="932"/>
      <c r="K138" s="485">
        <v>0</v>
      </c>
      <c r="L138" s="614">
        <v>0</v>
      </c>
      <c r="M138" s="932"/>
      <c r="N138" s="486">
        <v>0</v>
      </c>
      <c r="O138" s="612">
        <v>0</v>
      </c>
      <c r="P138" s="612">
        <v>0</v>
      </c>
      <c r="Q138" s="612">
        <v>0</v>
      </c>
      <c r="R138" s="612">
        <v>0</v>
      </c>
      <c r="S138" s="612">
        <v>0</v>
      </c>
      <c r="T138" s="612">
        <v>0</v>
      </c>
      <c r="U138" s="612">
        <v>0</v>
      </c>
      <c r="V138" s="612">
        <v>0</v>
      </c>
      <c r="W138" s="612">
        <v>0</v>
      </c>
      <c r="X138" s="612">
        <v>0</v>
      </c>
      <c r="Y138" s="612">
        <v>0</v>
      </c>
      <c r="Z138" s="613">
        <f t="shared" si="86"/>
        <v>3.94</v>
      </c>
      <c r="AA138" s="1058">
        <f t="shared" si="87"/>
        <v>38.775510204081655</v>
      </c>
      <c r="AB138" s="1058">
        <f t="shared" si="88"/>
        <v>53.125</v>
      </c>
      <c r="AC138" s="1059">
        <f t="shared" si="89"/>
        <v>39.130434782608688</v>
      </c>
      <c r="AD138" s="1059">
        <f t="shared" si="90"/>
        <v>14.999999999999991</v>
      </c>
      <c r="AE138" s="1059">
        <f t="shared" si="91"/>
        <v>300</v>
      </c>
      <c r="AF138" s="1059" t="str">
        <f t="shared" si="92"/>
        <v>n/a</v>
      </c>
      <c r="AG138" s="1059" t="str">
        <f t="shared" si="93"/>
        <v>n/a</v>
      </c>
      <c r="AH138" s="1059" t="str">
        <f t="shared" si="94"/>
        <v>n/a</v>
      </c>
      <c r="AI138" s="1059" t="str">
        <f t="shared" si="95"/>
        <v>n/a</v>
      </c>
      <c r="AJ138" s="1059" t="str">
        <f t="shared" si="96"/>
        <v>n/a</v>
      </c>
      <c r="AK138" s="1059" t="str">
        <f t="shared" si="97"/>
        <v>n/a</v>
      </c>
      <c r="AL138" s="1059" t="str">
        <f t="shared" si="98"/>
        <v>n/a</v>
      </c>
      <c r="AM138" s="1059" t="str">
        <f t="shared" si="99"/>
        <v>n/a</v>
      </c>
      <c r="AN138" s="1059" t="str">
        <f t="shared" si="100"/>
        <v>n/a</v>
      </c>
      <c r="AO138" s="1059" t="str">
        <f t="shared" si="101"/>
        <v>n/a</v>
      </c>
      <c r="AP138" s="1059" t="str">
        <f t="shared" si="102"/>
        <v>n/a</v>
      </c>
      <c r="AQ138" s="1059" t="str">
        <f t="shared" si="103"/>
        <v>n/a</v>
      </c>
      <c r="AR138" s="1059" t="str">
        <f t="shared" si="104"/>
        <v>n/a</v>
      </c>
      <c r="AS138" s="1059" t="str">
        <f t="shared" si="105"/>
        <v>n/a</v>
      </c>
      <c r="AT138" s="1059" t="str">
        <f t="shared" si="106"/>
        <v>n/a</v>
      </c>
      <c r="AU138" s="1060">
        <f t="shared" si="107"/>
        <v>89.20618899733806</v>
      </c>
      <c r="AV138" s="1061">
        <f t="shared" si="108"/>
        <v>118.63102035905158</v>
      </c>
    </row>
    <row r="139" spans="1:48" ht="11.25" customHeight="1" x14ac:dyDescent="0.2">
      <c r="A139" s="483" t="s">
        <v>529</v>
      </c>
      <c r="B139" s="861" t="s">
        <v>530</v>
      </c>
      <c r="C139" s="610">
        <v>2.8</v>
      </c>
      <c r="D139" s="482">
        <v>2.58</v>
      </c>
      <c r="E139" s="482">
        <v>2.25</v>
      </c>
      <c r="F139" s="610">
        <v>2.15</v>
      </c>
      <c r="G139" s="610">
        <v>2.1</v>
      </c>
      <c r="H139" s="610">
        <v>2.0299999999999998</v>
      </c>
      <c r="I139" s="610">
        <v>1.98</v>
      </c>
      <c r="J139" s="932"/>
      <c r="K139" s="610">
        <v>1.9</v>
      </c>
      <c r="L139" s="481">
        <v>1.83</v>
      </c>
      <c r="M139" s="932"/>
      <c r="N139" s="615">
        <v>1.78</v>
      </c>
      <c r="O139" s="616">
        <v>1.71</v>
      </c>
      <c r="P139" s="616">
        <v>1.66</v>
      </c>
      <c r="Q139" s="616">
        <v>1.54</v>
      </c>
      <c r="R139" s="616">
        <v>1.32</v>
      </c>
      <c r="S139" s="616">
        <v>1.165</v>
      </c>
      <c r="T139" s="616">
        <v>1.0349999999999999</v>
      </c>
      <c r="U139" s="616">
        <v>0.94</v>
      </c>
      <c r="V139" s="616">
        <v>0.875</v>
      </c>
      <c r="W139" s="616">
        <v>0.84</v>
      </c>
      <c r="X139" s="616">
        <v>0.76</v>
      </c>
      <c r="Y139" s="616">
        <v>0.67500000000000004</v>
      </c>
      <c r="Z139" s="613">
        <f t="shared" si="86"/>
        <v>33.919999999999995</v>
      </c>
      <c r="AA139" s="1058">
        <f t="shared" si="87"/>
        <v>8.5271317829457303</v>
      </c>
      <c r="AB139" s="1058">
        <f t="shared" si="88"/>
        <v>14.666666666666671</v>
      </c>
      <c r="AC139" s="1059">
        <f t="shared" si="89"/>
        <v>4.6511627906976827</v>
      </c>
      <c r="AD139" s="1059">
        <f t="shared" si="90"/>
        <v>2.3809523809523725</v>
      </c>
      <c r="AE139" s="1059">
        <f t="shared" si="91"/>
        <v>3.4482758620689724</v>
      </c>
      <c r="AF139" s="1059">
        <f t="shared" si="92"/>
        <v>2.5252525252525082</v>
      </c>
      <c r="AG139" s="1059">
        <f t="shared" si="93"/>
        <v>4.2105263157894868</v>
      </c>
      <c r="AH139" s="1059">
        <f t="shared" si="94"/>
        <v>3.82513661202184</v>
      </c>
      <c r="AI139" s="1059">
        <f t="shared" si="95"/>
        <v>2.8089887640449396</v>
      </c>
      <c r="AJ139" s="1059">
        <f t="shared" si="96"/>
        <v>4.0935672514619936</v>
      </c>
      <c r="AK139" s="1059">
        <f t="shared" si="97"/>
        <v>3.0120481927710774</v>
      </c>
      <c r="AL139" s="1059">
        <f t="shared" si="98"/>
        <v>7.7922077922077948</v>
      </c>
      <c r="AM139" s="1059">
        <f t="shared" si="99"/>
        <v>16.666666666666675</v>
      </c>
      <c r="AN139" s="1059">
        <f t="shared" si="100"/>
        <v>13.30472103004292</v>
      </c>
      <c r="AO139" s="1059">
        <f t="shared" si="101"/>
        <v>12.560386473429963</v>
      </c>
      <c r="AP139" s="1059">
        <f t="shared" si="102"/>
        <v>10.106382978723394</v>
      </c>
      <c r="AQ139" s="1059">
        <f t="shared" si="103"/>
        <v>7.4285714285714288</v>
      </c>
      <c r="AR139" s="1059">
        <f t="shared" si="104"/>
        <v>4.1666666666666741</v>
      </c>
      <c r="AS139" s="1059">
        <f t="shared" si="105"/>
        <v>10.526315789473673</v>
      </c>
      <c r="AT139" s="1059">
        <f t="shared" si="106"/>
        <v>12.592592592592577</v>
      </c>
      <c r="AU139" s="1060">
        <f t="shared" si="107"/>
        <v>7.4647110281524194</v>
      </c>
      <c r="AV139" s="1061">
        <f t="shared" si="108"/>
        <v>4.6018911447377349</v>
      </c>
    </row>
    <row r="140" spans="1:48" ht="11.25" customHeight="1" x14ac:dyDescent="0.2">
      <c r="A140" s="834" t="s">
        <v>4536</v>
      </c>
      <c r="B140" s="861" t="s">
        <v>4506</v>
      </c>
      <c r="C140" s="482">
        <v>0.20500000000000002</v>
      </c>
      <c r="D140" s="482">
        <v>0.185</v>
      </c>
      <c r="E140" s="482">
        <v>0.16750000000000001</v>
      </c>
      <c r="F140" s="482">
        <v>0.14749999999999999</v>
      </c>
      <c r="G140" s="482">
        <v>0.105</v>
      </c>
      <c r="H140" s="505">
        <v>0</v>
      </c>
      <c r="I140" s="505">
        <v>0</v>
      </c>
      <c r="J140" s="482"/>
      <c r="K140" s="482">
        <v>0.1075</v>
      </c>
      <c r="L140" s="615">
        <v>9.0000000000000011E-2</v>
      </c>
      <c r="M140" s="482"/>
      <c r="N140" s="502">
        <v>6.25E-2</v>
      </c>
      <c r="O140" s="522">
        <v>7.5000000000000011E-2</v>
      </c>
      <c r="P140" s="616">
        <v>0.11750000000000001</v>
      </c>
      <c r="Q140" s="616">
        <v>8.5000000000000006E-2</v>
      </c>
      <c r="R140" s="616">
        <v>8.2500000000000004E-2</v>
      </c>
      <c r="S140" s="616">
        <v>0.08</v>
      </c>
      <c r="T140" s="616">
        <v>7.0000000000000007E-2</v>
      </c>
      <c r="U140" s="616">
        <v>4.4999999999999998E-2</v>
      </c>
      <c r="V140" s="522">
        <v>0</v>
      </c>
      <c r="W140" s="522">
        <v>0</v>
      </c>
      <c r="X140" s="522">
        <v>0</v>
      </c>
      <c r="Y140" s="522">
        <v>0</v>
      </c>
      <c r="Z140" s="613">
        <f t="shared" si="86"/>
        <v>1.625</v>
      </c>
      <c r="AA140" s="1058">
        <f t="shared" si="87"/>
        <v>10.810810810810811</v>
      </c>
      <c r="AB140" s="1058">
        <f t="shared" si="88"/>
        <v>10.447761194029837</v>
      </c>
      <c r="AC140" s="1059">
        <f t="shared" si="89"/>
        <v>13.559322033898313</v>
      </c>
      <c r="AD140" s="1059">
        <f t="shared" si="90"/>
        <v>40.476190476190467</v>
      </c>
      <c r="AE140" s="1059" t="str">
        <f t="shared" si="91"/>
        <v>n/a</v>
      </c>
      <c r="AF140" s="1059" t="str">
        <f t="shared" si="92"/>
        <v>n/a</v>
      </c>
      <c r="AG140" s="1059">
        <f t="shared" si="93"/>
        <v>-100</v>
      </c>
      <c r="AH140" s="1059">
        <f t="shared" si="94"/>
        <v>19.444444444444422</v>
      </c>
      <c r="AI140" s="1059">
        <f t="shared" si="95"/>
        <v>44.000000000000014</v>
      </c>
      <c r="AJ140" s="1059">
        <f t="shared" si="96"/>
        <v>-16.666666666666675</v>
      </c>
      <c r="AK140" s="1059">
        <f t="shared" si="97"/>
        <v>-36.170212765957444</v>
      </c>
      <c r="AL140" s="1059">
        <f t="shared" si="98"/>
        <v>38.235294117647058</v>
      </c>
      <c r="AM140" s="1059">
        <f t="shared" si="99"/>
        <v>3.0303030303030276</v>
      </c>
      <c r="AN140" s="1059">
        <f t="shared" si="100"/>
        <v>3.125</v>
      </c>
      <c r="AO140" s="1059">
        <f t="shared" si="101"/>
        <v>14.285714285714279</v>
      </c>
      <c r="AP140" s="1059">
        <f t="shared" si="102"/>
        <v>55.555555555555578</v>
      </c>
      <c r="AQ140" s="1059" t="str">
        <f t="shared" si="103"/>
        <v>n/a</v>
      </c>
      <c r="AR140" s="1059" t="str">
        <f t="shared" si="104"/>
        <v>n/a</v>
      </c>
      <c r="AS140" s="1059" t="str">
        <f t="shared" si="105"/>
        <v>n/a</v>
      </c>
      <c r="AT140" s="1059" t="str">
        <f t="shared" si="106"/>
        <v>n/a</v>
      </c>
      <c r="AU140" s="1060">
        <f t="shared" si="107"/>
        <v>7.1523940368549779</v>
      </c>
      <c r="AV140" s="1061">
        <f t="shared" si="108"/>
        <v>39.226706110803676</v>
      </c>
    </row>
    <row r="141" spans="1:48" ht="11.25" customHeight="1" x14ac:dyDescent="0.2">
      <c r="A141" s="617" t="s">
        <v>1066</v>
      </c>
      <c r="B141" s="490" t="s">
        <v>1067</v>
      </c>
      <c r="C141" s="610">
        <v>2.16</v>
      </c>
      <c r="D141" s="482">
        <v>1.91</v>
      </c>
      <c r="E141" s="500">
        <v>1.75</v>
      </c>
      <c r="F141" s="496">
        <v>1.71</v>
      </c>
      <c r="G141" s="496">
        <v>1.66</v>
      </c>
      <c r="H141" s="496">
        <v>1.57</v>
      </c>
      <c r="I141" s="496">
        <v>1.46</v>
      </c>
      <c r="J141" s="1014"/>
      <c r="K141" s="496">
        <v>1.4</v>
      </c>
      <c r="L141" s="497">
        <v>1.36</v>
      </c>
      <c r="M141" s="1014"/>
      <c r="N141" s="511">
        <v>1.36</v>
      </c>
      <c r="O141" s="498">
        <v>1.36</v>
      </c>
      <c r="P141" s="498">
        <v>1.33</v>
      </c>
      <c r="Q141" s="498">
        <v>1.21</v>
      </c>
      <c r="R141" s="498">
        <v>1.0900000000000001</v>
      </c>
      <c r="S141" s="498">
        <v>0.97</v>
      </c>
      <c r="T141" s="498">
        <v>0.86</v>
      </c>
      <c r="U141" s="498">
        <v>0.75</v>
      </c>
      <c r="V141" s="498">
        <v>0.3</v>
      </c>
      <c r="W141" s="499">
        <v>0</v>
      </c>
      <c r="X141" s="499">
        <v>0.44</v>
      </c>
      <c r="Y141" s="498">
        <v>0.8</v>
      </c>
      <c r="Z141" s="613">
        <f t="shared" si="86"/>
        <v>25.450000000000003</v>
      </c>
      <c r="AA141" s="1058">
        <f t="shared" si="87"/>
        <v>13.089005235602102</v>
      </c>
      <c r="AB141" s="1058">
        <f t="shared" si="88"/>
        <v>9.1428571428571423</v>
      </c>
      <c r="AC141" s="1059">
        <f t="shared" si="89"/>
        <v>2.3391812865497075</v>
      </c>
      <c r="AD141" s="1059">
        <f t="shared" si="90"/>
        <v>3.0120481927710774</v>
      </c>
      <c r="AE141" s="1059">
        <f t="shared" si="91"/>
        <v>5.7324840764331197</v>
      </c>
      <c r="AF141" s="1059">
        <f t="shared" si="92"/>
        <v>7.5342465753424737</v>
      </c>
      <c r="AG141" s="1059">
        <f t="shared" si="93"/>
        <v>4.2857142857142927</v>
      </c>
      <c r="AH141" s="1059">
        <f t="shared" si="94"/>
        <v>2.9411764705882248</v>
      </c>
      <c r="AI141" s="1059">
        <f t="shared" si="95"/>
        <v>0</v>
      </c>
      <c r="AJ141" s="1059">
        <f t="shared" si="96"/>
        <v>0</v>
      </c>
      <c r="AK141" s="1059">
        <f t="shared" si="97"/>
        <v>2.2556390977443552</v>
      </c>
      <c r="AL141" s="1059">
        <f t="shared" si="98"/>
        <v>9.9173553719008378</v>
      </c>
      <c r="AM141" s="1059">
        <f t="shared" si="99"/>
        <v>11.009174311926584</v>
      </c>
      <c r="AN141" s="1059">
        <f t="shared" si="100"/>
        <v>12.371134020618557</v>
      </c>
      <c r="AO141" s="1059">
        <f t="shared" si="101"/>
        <v>12.790697674418606</v>
      </c>
      <c r="AP141" s="1059">
        <f t="shared" si="102"/>
        <v>14.666666666666671</v>
      </c>
      <c r="AQ141" s="1059">
        <f t="shared" si="103"/>
        <v>150</v>
      </c>
      <c r="AR141" s="1059" t="str">
        <f t="shared" si="104"/>
        <v>n/a</v>
      </c>
      <c r="AS141" s="1059">
        <f t="shared" si="105"/>
        <v>-100</v>
      </c>
      <c r="AT141" s="1059">
        <f t="shared" si="106"/>
        <v>-45.000000000000007</v>
      </c>
      <c r="AU141" s="1060">
        <f t="shared" si="107"/>
        <v>6.1098621267965125</v>
      </c>
      <c r="AV141" s="1061">
        <f t="shared" si="108"/>
        <v>44.069532244045128</v>
      </c>
    </row>
    <row r="142" spans="1:48" ht="11.25" customHeight="1" x14ac:dyDescent="0.2">
      <c r="A142" s="470" t="s">
        <v>4046</v>
      </c>
      <c r="B142" s="861" t="s">
        <v>4047</v>
      </c>
      <c r="C142" s="610">
        <v>1.645</v>
      </c>
      <c r="D142" s="482">
        <v>1.605</v>
      </c>
      <c r="E142" s="613">
        <v>1.5649999999999999</v>
      </c>
      <c r="F142" s="610">
        <v>1.5249999999999999</v>
      </c>
      <c r="G142" s="610">
        <v>0.51700000000000002</v>
      </c>
      <c r="H142" s="521">
        <v>0</v>
      </c>
      <c r="I142" s="521">
        <v>0</v>
      </c>
      <c r="J142" s="932"/>
      <c r="K142" s="485">
        <v>0</v>
      </c>
      <c r="L142" s="614">
        <v>0</v>
      </c>
      <c r="M142" s="932"/>
      <c r="N142" s="486">
        <v>0</v>
      </c>
      <c r="O142" s="612">
        <v>0</v>
      </c>
      <c r="P142" s="612">
        <v>0</v>
      </c>
      <c r="Q142" s="612">
        <v>0</v>
      </c>
      <c r="R142" s="612">
        <v>0</v>
      </c>
      <c r="S142" s="612">
        <v>0</v>
      </c>
      <c r="T142" s="612">
        <v>0</v>
      </c>
      <c r="U142" s="612">
        <v>0</v>
      </c>
      <c r="V142" s="612">
        <v>0</v>
      </c>
      <c r="W142" s="612">
        <v>0</v>
      </c>
      <c r="X142" s="612">
        <v>0</v>
      </c>
      <c r="Y142" s="612">
        <v>0</v>
      </c>
      <c r="Z142" s="613">
        <f t="shared" si="86"/>
        <v>6.8570000000000002</v>
      </c>
      <c r="AA142" s="1058">
        <f t="shared" si="87"/>
        <v>2.4922118380062308</v>
      </c>
      <c r="AB142" s="1058">
        <f t="shared" si="88"/>
        <v>2.5559105431310014</v>
      </c>
      <c r="AC142" s="1059">
        <f t="shared" si="89"/>
        <v>2.6229508196721429</v>
      </c>
      <c r="AD142" s="1059">
        <f t="shared" si="90"/>
        <v>194.97098646034812</v>
      </c>
      <c r="AE142" s="1059" t="str">
        <f t="shared" si="91"/>
        <v>n/a</v>
      </c>
      <c r="AF142" s="1059" t="str">
        <f t="shared" si="92"/>
        <v>n/a</v>
      </c>
      <c r="AG142" s="1059" t="str">
        <f t="shared" si="93"/>
        <v>n/a</v>
      </c>
      <c r="AH142" s="1059" t="str">
        <f t="shared" si="94"/>
        <v>n/a</v>
      </c>
      <c r="AI142" s="1059" t="str">
        <f t="shared" si="95"/>
        <v>n/a</v>
      </c>
      <c r="AJ142" s="1059" t="str">
        <f t="shared" si="96"/>
        <v>n/a</v>
      </c>
      <c r="AK142" s="1059" t="str">
        <f t="shared" si="97"/>
        <v>n/a</v>
      </c>
      <c r="AL142" s="1059" t="str">
        <f t="shared" si="98"/>
        <v>n/a</v>
      </c>
      <c r="AM142" s="1059" t="str">
        <f t="shared" si="99"/>
        <v>n/a</v>
      </c>
      <c r="AN142" s="1059" t="str">
        <f t="shared" si="100"/>
        <v>n/a</v>
      </c>
      <c r="AO142" s="1059" t="str">
        <f t="shared" si="101"/>
        <v>n/a</v>
      </c>
      <c r="AP142" s="1059" t="str">
        <f t="shared" si="102"/>
        <v>n/a</v>
      </c>
      <c r="AQ142" s="1059" t="str">
        <f t="shared" si="103"/>
        <v>n/a</v>
      </c>
      <c r="AR142" s="1059" t="str">
        <f t="shared" si="104"/>
        <v>n/a</v>
      </c>
      <c r="AS142" s="1059" t="str">
        <f t="shared" si="105"/>
        <v>n/a</v>
      </c>
      <c r="AT142" s="1059" t="str">
        <f t="shared" si="106"/>
        <v>n/a</v>
      </c>
      <c r="AU142" s="1060">
        <f t="shared" si="107"/>
        <v>50.660514915289376</v>
      </c>
      <c r="AV142" s="1061">
        <f t="shared" si="108"/>
        <v>96.206995838737598</v>
      </c>
    </row>
    <row r="143" spans="1:48" ht="11.25" customHeight="1" x14ac:dyDescent="0.2">
      <c r="A143" s="483" t="s">
        <v>507</v>
      </c>
      <c r="B143" s="861" t="s">
        <v>508</v>
      </c>
      <c r="C143" s="610">
        <v>0.91</v>
      </c>
      <c r="D143" s="482">
        <v>0.872</v>
      </c>
      <c r="E143" s="613">
        <v>0.76</v>
      </c>
      <c r="F143" s="610">
        <v>0.71</v>
      </c>
      <c r="G143" s="610">
        <v>0.67</v>
      </c>
      <c r="H143" s="610">
        <v>0.62</v>
      </c>
      <c r="I143" s="610">
        <v>0.56000000000000005</v>
      </c>
      <c r="J143" s="932"/>
      <c r="K143" s="610">
        <v>0.48</v>
      </c>
      <c r="L143" s="481">
        <v>0.34</v>
      </c>
      <c r="M143" s="932"/>
      <c r="N143" s="615">
        <v>0.155</v>
      </c>
      <c r="O143" s="616">
        <v>0.115</v>
      </c>
      <c r="P143" s="616">
        <v>8.5000000000000006E-2</v>
      </c>
      <c r="Q143" s="616">
        <v>7.4999999999999997E-2</v>
      </c>
      <c r="R143" s="616">
        <v>6.5000000000000002E-2</v>
      </c>
      <c r="S143" s="612">
        <v>0.06</v>
      </c>
      <c r="T143" s="616">
        <v>5.6667500000000003E-2</v>
      </c>
      <c r="U143" s="616">
        <v>5.1667499999999998E-2</v>
      </c>
      <c r="V143" s="612">
        <v>0.05</v>
      </c>
      <c r="W143" s="616">
        <v>4.7500000000000001E-2</v>
      </c>
      <c r="X143" s="616">
        <v>4.6667500000000001E-2</v>
      </c>
      <c r="Y143" s="616">
        <v>4.1667500000000003E-2</v>
      </c>
      <c r="Z143" s="613">
        <f t="shared" si="86"/>
        <v>6.7711700000000006</v>
      </c>
      <c r="AA143" s="1058">
        <f t="shared" si="87"/>
        <v>4.3577981651376163</v>
      </c>
      <c r="AB143" s="1058">
        <f t="shared" si="88"/>
        <v>14.736842105263159</v>
      </c>
      <c r="AC143" s="1059">
        <f t="shared" si="89"/>
        <v>7.0422535211267734</v>
      </c>
      <c r="AD143" s="1059">
        <f t="shared" si="90"/>
        <v>5.9701492537313383</v>
      </c>
      <c r="AE143" s="1059">
        <f t="shared" si="91"/>
        <v>8.064516129032274</v>
      </c>
      <c r="AF143" s="1059">
        <f t="shared" si="92"/>
        <v>10.714285714285698</v>
      </c>
      <c r="AG143" s="1059">
        <f t="shared" si="93"/>
        <v>16.666666666666675</v>
      </c>
      <c r="AH143" s="1059">
        <f t="shared" si="94"/>
        <v>41.176470588235283</v>
      </c>
      <c r="AI143" s="1059">
        <f t="shared" si="95"/>
        <v>119.35483870967745</v>
      </c>
      <c r="AJ143" s="1059">
        <f t="shared" si="96"/>
        <v>34.782608695652172</v>
      </c>
      <c r="AK143" s="1059">
        <f t="shared" si="97"/>
        <v>35.294117647058812</v>
      </c>
      <c r="AL143" s="1059">
        <f t="shared" si="98"/>
        <v>13.333333333333353</v>
      </c>
      <c r="AM143" s="1059">
        <f t="shared" si="99"/>
        <v>15.384615384615374</v>
      </c>
      <c r="AN143" s="1059">
        <f t="shared" si="100"/>
        <v>8.3333333333333481</v>
      </c>
      <c r="AO143" s="1059">
        <f t="shared" si="101"/>
        <v>5.8807958706489583</v>
      </c>
      <c r="AP143" s="1059">
        <f t="shared" si="102"/>
        <v>9.677263269947268</v>
      </c>
      <c r="AQ143" s="1059">
        <f t="shared" si="103"/>
        <v>3.3349999999999991</v>
      </c>
      <c r="AR143" s="1059">
        <f t="shared" si="104"/>
        <v>5.2631578947368363</v>
      </c>
      <c r="AS143" s="1059">
        <f t="shared" si="105"/>
        <v>1.7838967161300623</v>
      </c>
      <c r="AT143" s="1059">
        <f t="shared" si="106"/>
        <v>11.999760004799898</v>
      </c>
      <c r="AU143" s="1060">
        <f t="shared" si="107"/>
        <v>18.657585150170618</v>
      </c>
      <c r="AV143" s="1061">
        <f t="shared" si="108"/>
        <v>26.169112592062685</v>
      </c>
    </row>
    <row r="144" spans="1:48" ht="11.25" customHeight="1" x14ac:dyDescent="0.2">
      <c r="A144" s="466" t="s">
        <v>1060</v>
      </c>
      <c r="B144" s="846" t="s">
        <v>1061</v>
      </c>
      <c r="C144" s="610">
        <v>0.58099999999999996</v>
      </c>
      <c r="D144" s="482">
        <v>0.54333333333333333</v>
      </c>
      <c r="E144" s="472">
        <v>0.50666666666666671</v>
      </c>
      <c r="F144" s="473">
        <v>0.44</v>
      </c>
      <c r="G144" s="473">
        <v>0.3833333333333333</v>
      </c>
      <c r="H144" s="473">
        <v>0.33333333333333331</v>
      </c>
      <c r="I144" s="473">
        <v>0.28999999999999998</v>
      </c>
      <c r="J144" s="1000" t="s">
        <v>90</v>
      </c>
      <c r="K144" s="473">
        <v>0.24</v>
      </c>
      <c r="L144" s="471">
        <v>0.19999999999999998</v>
      </c>
      <c r="M144" s="1000"/>
      <c r="N144" s="488">
        <v>0.16666666666666666</v>
      </c>
      <c r="O144" s="477">
        <v>0.16666666666666666</v>
      </c>
      <c r="P144" s="477">
        <v>0.16666666666666666</v>
      </c>
      <c r="Q144" s="477">
        <v>0.16666666666666666</v>
      </c>
      <c r="R144" s="477">
        <v>0.16666666666666666</v>
      </c>
      <c r="S144" s="477">
        <v>0.16666666666666666</v>
      </c>
      <c r="T144" s="477">
        <v>0.16666666666666666</v>
      </c>
      <c r="U144" s="477">
        <v>0.16666666666666666</v>
      </c>
      <c r="V144" s="477">
        <v>0.16666666666666666</v>
      </c>
      <c r="W144" s="477">
        <v>0.16666666666666666</v>
      </c>
      <c r="X144" s="477">
        <v>0.16666666666666666</v>
      </c>
      <c r="Y144" s="477">
        <v>0.16666666666666666</v>
      </c>
      <c r="Z144" s="613">
        <f t="shared" si="86"/>
        <v>5.5176666666666696</v>
      </c>
      <c r="AA144" s="1058">
        <f t="shared" si="87"/>
        <v>6.9325153374232951</v>
      </c>
      <c r="AB144" s="1058">
        <f t="shared" si="88"/>
        <v>7.2368421052631415</v>
      </c>
      <c r="AC144" s="1059">
        <f t="shared" si="89"/>
        <v>15.151515151515159</v>
      </c>
      <c r="AD144" s="1059">
        <f t="shared" si="90"/>
        <v>14.782608695652177</v>
      </c>
      <c r="AE144" s="1059">
        <f t="shared" si="91"/>
        <v>14.999999999999991</v>
      </c>
      <c r="AF144" s="1059">
        <f t="shared" si="92"/>
        <v>14.942528735632177</v>
      </c>
      <c r="AG144" s="1059">
        <f t="shared" si="93"/>
        <v>20.833333333333325</v>
      </c>
      <c r="AH144" s="1059">
        <f t="shared" si="94"/>
        <v>19.999999999999996</v>
      </c>
      <c r="AI144" s="1059">
        <f t="shared" si="95"/>
        <v>19.999999999999996</v>
      </c>
      <c r="AJ144" s="1059">
        <f t="shared" si="96"/>
        <v>0</v>
      </c>
      <c r="AK144" s="1059">
        <f t="shared" si="97"/>
        <v>0</v>
      </c>
      <c r="AL144" s="1059">
        <f t="shared" si="98"/>
        <v>0</v>
      </c>
      <c r="AM144" s="1059">
        <f t="shared" si="99"/>
        <v>0</v>
      </c>
      <c r="AN144" s="1059">
        <f t="shared" si="100"/>
        <v>0</v>
      </c>
      <c r="AO144" s="1059">
        <f t="shared" si="101"/>
        <v>0</v>
      </c>
      <c r="AP144" s="1059">
        <f t="shared" si="102"/>
        <v>0</v>
      </c>
      <c r="AQ144" s="1059">
        <f t="shared" si="103"/>
        <v>0</v>
      </c>
      <c r="AR144" s="1059">
        <f t="shared" si="104"/>
        <v>0</v>
      </c>
      <c r="AS144" s="1059">
        <f t="shared" si="105"/>
        <v>0</v>
      </c>
      <c r="AT144" s="1059">
        <f t="shared" si="106"/>
        <v>0</v>
      </c>
      <c r="AU144" s="1060">
        <f t="shared" si="107"/>
        <v>6.743967167940963</v>
      </c>
      <c r="AV144" s="1061">
        <f t="shared" si="108"/>
        <v>8.3389090014131657</v>
      </c>
    </row>
    <row r="145" spans="1:48" ht="11.25" customHeight="1" x14ac:dyDescent="0.2">
      <c r="A145" s="483" t="s">
        <v>1054</v>
      </c>
      <c r="B145" s="861" t="s">
        <v>1055</v>
      </c>
      <c r="C145" s="610">
        <v>1.24</v>
      </c>
      <c r="D145" s="482">
        <v>1.1599999999999999</v>
      </c>
      <c r="E145" s="482">
        <v>1.08</v>
      </c>
      <c r="F145" s="610">
        <v>1</v>
      </c>
      <c r="G145" s="610">
        <v>0.92</v>
      </c>
      <c r="H145" s="610">
        <v>0.84</v>
      </c>
      <c r="I145" s="610">
        <v>0.76</v>
      </c>
      <c r="J145" s="932"/>
      <c r="K145" s="610">
        <v>0.68</v>
      </c>
      <c r="L145" s="481">
        <v>0.6</v>
      </c>
      <c r="M145" s="932"/>
      <c r="N145" s="615">
        <v>0.52</v>
      </c>
      <c r="O145" s="616">
        <v>0.36</v>
      </c>
      <c r="P145" s="612">
        <v>0.24</v>
      </c>
      <c r="Q145" s="612">
        <v>0.24</v>
      </c>
      <c r="R145" s="612">
        <v>0.24</v>
      </c>
      <c r="S145" s="612">
        <v>0.24</v>
      </c>
      <c r="T145" s="612">
        <v>0.24</v>
      </c>
      <c r="U145" s="612">
        <v>0.24</v>
      </c>
      <c r="V145" s="616">
        <v>0.22500000000000001</v>
      </c>
      <c r="W145" s="616">
        <v>0.22</v>
      </c>
      <c r="X145" s="612">
        <v>0.2</v>
      </c>
      <c r="Y145" s="616">
        <v>1.06</v>
      </c>
      <c r="Z145" s="613">
        <f t="shared" si="86"/>
        <v>12.305</v>
      </c>
      <c r="AA145" s="1058">
        <f t="shared" si="87"/>
        <v>6.8965517241379448</v>
      </c>
      <c r="AB145" s="1058">
        <f t="shared" si="88"/>
        <v>7.4074074074073959</v>
      </c>
      <c r="AC145" s="1059">
        <f t="shared" si="89"/>
        <v>8.0000000000000071</v>
      </c>
      <c r="AD145" s="1059">
        <f t="shared" si="90"/>
        <v>8.6956521739130377</v>
      </c>
      <c r="AE145" s="1059">
        <f t="shared" si="91"/>
        <v>9.5238095238095344</v>
      </c>
      <c r="AF145" s="1059">
        <f t="shared" si="92"/>
        <v>10.526315789473673</v>
      </c>
      <c r="AG145" s="1059">
        <f t="shared" si="93"/>
        <v>11.764705882352944</v>
      </c>
      <c r="AH145" s="1059">
        <f t="shared" si="94"/>
        <v>13.333333333333353</v>
      </c>
      <c r="AI145" s="1059">
        <f t="shared" si="95"/>
        <v>15.384615384615374</v>
      </c>
      <c r="AJ145" s="1059">
        <f t="shared" si="96"/>
        <v>44.444444444444464</v>
      </c>
      <c r="AK145" s="1059">
        <f t="shared" si="97"/>
        <v>50</v>
      </c>
      <c r="AL145" s="1059">
        <f t="shared" si="98"/>
        <v>0</v>
      </c>
      <c r="AM145" s="1059">
        <f t="shared" si="99"/>
        <v>0</v>
      </c>
      <c r="AN145" s="1059">
        <f t="shared" si="100"/>
        <v>0</v>
      </c>
      <c r="AO145" s="1059">
        <f t="shared" si="101"/>
        <v>0</v>
      </c>
      <c r="AP145" s="1059">
        <f t="shared" si="102"/>
        <v>0</v>
      </c>
      <c r="AQ145" s="1059">
        <f t="shared" si="103"/>
        <v>6.6666666666666652</v>
      </c>
      <c r="AR145" s="1059">
        <f t="shared" si="104"/>
        <v>2.2727272727272707</v>
      </c>
      <c r="AS145" s="1059">
        <f t="shared" si="105"/>
        <v>9.9999999999999858</v>
      </c>
      <c r="AT145" s="1059">
        <f t="shared" si="106"/>
        <v>-81.132075471698116</v>
      </c>
      <c r="AU145" s="1060">
        <f t="shared" si="107"/>
        <v>6.1892077065591753</v>
      </c>
      <c r="AV145" s="1061">
        <f t="shared" si="108"/>
        <v>24.535292976047753</v>
      </c>
    </row>
    <row r="146" spans="1:48" ht="11.25" customHeight="1" x14ac:dyDescent="0.2">
      <c r="A146" s="483" t="s">
        <v>480</v>
      </c>
      <c r="B146" s="861" t="s">
        <v>481</v>
      </c>
      <c r="C146" s="610">
        <v>2.0099999999999998</v>
      </c>
      <c r="D146" s="482">
        <v>1.88</v>
      </c>
      <c r="E146" s="482">
        <v>1.81</v>
      </c>
      <c r="F146" s="610">
        <v>1.74</v>
      </c>
      <c r="G146" s="610">
        <v>1.57</v>
      </c>
      <c r="H146" s="610">
        <v>1.43</v>
      </c>
      <c r="I146" s="485">
        <v>1.4</v>
      </c>
      <c r="J146" s="932"/>
      <c r="K146" s="610">
        <v>1.34</v>
      </c>
      <c r="L146" s="481">
        <v>1.2</v>
      </c>
      <c r="M146" s="932" t="s">
        <v>90</v>
      </c>
      <c r="N146" s="615">
        <v>1.04</v>
      </c>
      <c r="O146" s="616">
        <v>0.96</v>
      </c>
      <c r="P146" s="616">
        <v>0.88</v>
      </c>
      <c r="Q146" s="616">
        <v>0.72</v>
      </c>
      <c r="R146" s="616">
        <v>0.52</v>
      </c>
      <c r="S146" s="616">
        <v>0.3</v>
      </c>
      <c r="T146" s="616">
        <v>0.24</v>
      </c>
      <c r="U146" s="616">
        <v>0.16</v>
      </c>
      <c r="V146" s="616">
        <v>0.12</v>
      </c>
      <c r="W146" s="616">
        <v>0.1</v>
      </c>
      <c r="X146" s="616">
        <v>0.08</v>
      </c>
      <c r="Y146" s="616">
        <v>7.0000000000000007E-2</v>
      </c>
      <c r="Z146" s="613">
        <f t="shared" si="86"/>
        <v>19.569999999999997</v>
      </c>
      <c r="AA146" s="1058">
        <f t="shared" si="87"/>
        <v>6.9148936170212671</v>
      </c>
      <c r="AB146" s="1058">
        <f t="shared" si="88"/>
        <v>3.8674033149171283</v>
      </c>
      <c r="AC146" s="1059">
        <f t="shared" si="89"/>
        <v>4.0229885057471382</v>
      </c>
      <c r="AD146" s="1059">
        <f t="shared" si="90"/>
        <v>10.828025477707005</v>
      </c>
      <c r="AE146" s="1059">
        <f t="shared" si="91"/>
        <v>9.7902097902097918</v>
      </c>
      <c r="AF146" s="1059">
        <f t="shared" si="92"/>
        <v>2.1428571428571352</v>
      </c>
      <c r="AG146" s="1059">
        <f t="shared" si="93"/>
        <v>4.4776119402984982</v>
      </c>
      <c r="AH146" s="1059">
        <f t="shared" si="94"/>
        <v>11.66666666666667</v>
      </c>
      <c r="AI146" s="1059">
        <f t="shared" si="95"/>
        <v>15.384615384615374</v>
      </c>
      <c r="AJ146" s="1059">
        <f t="shared" si="96"/>
        <v>8.3333333333333481</v>
      </c>
      <c r="AK146" s="1059">
        <f t="shared" si="97"/>
        <v>9.0909090909090828</v>
      </c>
      <c r="AL146" s="1059">
        <f t="shared" si="98"/>
        <v>22.222222222222232</v>
      </c>
      <c r="AM146" s="1059">
        <f t="shared" si="99"/>
        <v>38.46153846153846</v>
      </c>
      <c r="AN146" s="1059">
        <f t="shared" si="100"/>
        <v>73.333333333333343</v>
      </c>
      <c r="AO146" s="1059">
        <f t="shared" si="101"/>
        <v>25</v>
      </c>
      <c r="AP146" s="1059">
        <f t="shared" si="102"/>
        <v>50</v>
      </c>
      <c r="AQ146" s="1059">
        <f t="shared" si="103"/>
        <v>33.33333333333335</v>
      </c>
      <c r="AR146" s="1059">
        <f t="shared" si="104"/>
        <v>19.999999999999996</v>
      </c>
      <c r="AS146" s="1059">
        <f t="shared" si="105"/>
        <v>25</v>
      </c>
      <c r="AT146" s="1059">
        <f t="shared" si="106"/>
        <v>14.285714285714279</v>
      </c>
      <c r="AU146" s="1060">
        <f t="shared" si="107"/>
        <v>19.407782795021205</v>
      </c>
      <c r="AV146" s="1061">
        <f t="shared" si="108"/>
        <v>17.953779435325689</v>
      </c>
    </row>
    <row r="147" spans="1:48" ht="11.25" customHeight="1" x14ac:dyDescent="0.2">
      <c r="A147" s="483" t="s">
        <v>179</v>
      </c>
      <c r="B147" s="861" t="s">
        <v>180</v>
      </c>
      <c r="C147" s="610">
        <v>2.21</v>
      </c>
      <c r="D147" s="482">
        <v>2.09</v>
      </c>
      <c r="E147" s="482">
        <v>1.98</v>
      </c>
      <c r="F147" s="610">
        <v>1.9</v>
      </c>
      <c r="G147" s="610">
        <v>1.82</v>
      </c>
      <c r="H147" s="610">
        <v>1.74</v>
      </c>
      <c r="I147" s="610">
        <v>1.6425000000000001</v>
      </c>
      <c r="J147" s="932"/>
      <c r="K147" s="610">
        <v>1.615</v>
      </c>
      <c r="L147" s="481">
        <v>1.6025</v>
      </c>
      <c r="M147" s="932"/>
      <c r="N147" s="615">
        <v>1.585</v>
      </c>
      <c r="O147" s="616">
        <v>1.5649999999999999</v>
      </c>
      <c r="P147" s="616">
        <v>1.5249999999999999</v>
      </c>
      <c r="Q147" s="616">
        <v>1.4</v>
      </c>
      <c r="R147" s="616">
        <v>1.31</v>
      </c>
      <c r="S147" s="616">
        <v>1.16238</v>
      </c>
      <c r="T147" s="616">
        <v>1</v>
      </c>
      <c r="U147" s="616">
        <v>0.88254999999999995</v>
      </c>
      <c r="V147" s="616">
        <v>0.79729000000000005</v>
      </c>
      <c r="W147" s="616">
        <v>0.74377000000000004</v>
      </c>
      <c r="X147" s="616">
        <v>0.67118000000000011</v>
      </c>
      <c r="Y147" s="616">
        <v>0.60043999999999997</v>
      </c>
      <c r="Z147" s="613">
        <f t="shared" si="86"/>
        <v>29.842609999999997</v>
      </c>
      <c r="AA147" s="1058">
        <f t="shared" si="87"/>
        <v>5.741626794258381</v>
      </c>
      <c r="AB147" s="1058">
        <f t="shared" si="88"/>
        <v>5.555555555555558</v>
      </c>
      <c r="AC147" s="1059">
        <f t="shared" si="89"/>
        <v>4.2105263157894868</v>
      </c>
      <c r="AD147" s="1059">
        <f t="shared" si="90"/>
        <v>4.39560439560438</v>
      </c>
      <c r="AE147" s="1059">
        <f t="shared" si="91"/>
        <v>4.5977011494252817</v>
      </c>
      <c r="AF147" s="1059">
        <f t="shared" si="92"/>
        <v>5.9360730593607247</v>
      </c>
      <c r="AG147" s="1059">
        <f t="shared" si="93"/>
        <v>1.7027863777089758</v>
      </c>
      <c r="AH147" s="1059">
        <f t="shared" si="94"/>
        <v>0.78003120124805481</v>
      </c>
      <c r="AI147" s="1059">
        <f t="shared" si="95"/>
        <v>1.1041009463722551</v>
      </c>
      <c r="AJ147" s="1059">
        <f t="shared" si="96"/>
        <v>1.2779552715654896</v>
      </c>
      <c r="AK147" s="1059">
        <f t="shared" si="97"/>
        <v>2.6229508196721429</v>
      </c>
      <c r="AL147" s="1059">
        <f t="shared" si="98"/>
        <v>8.9285714285714199</v>
      </c>
      <c r="AM147" s="1059">
        <f t="shared" si="99"/>
        <v>6.8702290076335659</v>
      </c>
      <c r="AN147" s="1059">
        <f t="shared" si="100"/>
        <v>12.699805571327794</v>
      </c>
      <c r="AO147" s="1059">
        <f t="shared" si="101"/>
        <v>16.237999999999996</v>
      </c>
      <c r="AP147" s="1059">
        <f t="shared" si="102"/>
        <v>13.308027873774876</v>
      </c>
      <c r="AQ147" s="1059">
        <f t="shared" si="103"/>
        <v>10.693724993415188</v>
      </c>
      <c r="AR147" s="1059">
        <f t="shared" si="104"/>
        <v>7.1957728867795057</v>
      </c>
      <c r="AS147" s="1059">
        <f t="shared" si="105"/>
        <v>10.815280550671936</v>
      </c>
      <c r="AT147" s="1059">
        <f t="shared" si="106"/>
        <v>11.78136033575381</v>
      </c>
      <c r="AU147" s="1060">
        <f t="shared" si="107"/>
        <v>6.8227842267244423</v>
      </c>
      <c r="AV147" s="1061">
        <f t="shared" si="108"/>
        <v>4.5327746510493805</v>
      </c>
    </row>
    <row r="148" spans="1:48" ht="11.25" customHeight="1" x14ac:dyDescent="0.2">
      <c r="A148" s="1079" t="s">
        <v>1068</v>
      </c>
      <c r="B148" s="490" t="s">
        <v>1069</v>
      </c>
      <c r="C148" s="610">
        <v>0.42</v>
      </c>
      <c r="D148" s="482">
        <v>0.32</v>
      </c>
      <c r="E148" s="482">
        <v>0.25</v>
      </c>
      <c r="F148" s="496">
        <v>0.22</v>
      </c>
      <c r="G148" s="495">
        <v>0.2</v>
      </c>
      <c r="H148" s="496">
        <v>0.19</v>
      </c>
      <c r="I148" s="496">
        <v>0.15</v>
      </c>
      <c r="J148" s="1014"/>
      <c r="K148" s="495">
        <v>0.12</v>
      </c>
      <c r="L148" s="492">
        <v>0.03</v>
      </c>
      <c r="M148" s="1014"/>
      <c r="N148" s="511">
        <v>0</v>
      </c>
      <c r="O148" s="499">
        <v>0.25</v>
      </c>
      <c r="P148" s="499">
        <v>0.91</v>
      </c>
      <c r="Q148" s="499">
        <v>1.1200000000000001</v>
      </c>
      <c r="R148" s="499">
        <v>1.1200000000000001</v>
      </c>
      <c r="S148" s="498">
        <v>1.1200000000000001</v>
      </c>
      <c r="T148" s="498">
        <v>1.08</v>
      </c>
      <c r="U148" s="498">
        <v>1.04</v>
      </c>
      <c r="V148" s="498">
        <v>0.94</v>
      </c>
      <c r="W148" s="498">
        <v>0.55000000000000004</v>
      </c>
      <c r="X148" s="499">
        <v>0</v>
      </c>
      <c r="Y148" s="499">
        <v>0</v>
      </c>
      <c r="Z148" s="613">
        <f t="shared" si="86"/>
        <v>10.029999999999999</v>
      </c>
      <c r="AA148" s="1058">
        <f t="shared" si="87"/>
        <v>31.25</v>
      </c>
      <c r="AB148" s="1058">
        <f t="shared" si="88"/>
        <v>28.000000000000004</v>
      </c>
      <c r="AC148" s="1059">
        <f t="shared" si="89"/>
        <v>13.636363636363647</v>
      </c>
      <c r="AD148" s="1059">
        <f t="shared" si="90"/>
        <v>9.9999999999999858</v>
      </c>
      <c r="AE148" s="1059">
        <f t="shared" si="91"/>
        <v>5.2631578947368363</v>
      </c>
      <c r="AF148" s="1059">
        <f t="shared" si="92"/>
        <v>26.666666666666682</v>
      </c>
      <c r="AG148" s="1059">
        <f t="shared" si="93"/>
        <v>25</v>
      </c>
      <c r="AH148" s="1059">
        <f t="shared" si="94"/>
        <v>300</v>
      </c>
      <c r="AI148" s="1059" t="str">
        <f t="shared" si="95"/>
        <v>n/a</v>
      </c>
      <c r="AJ148" s="1059">
        <f t="shared" si="96"/>
        <v>-100</v>
      </c>
      <c r="AK148" s="1059">
        <f t="shared" si="97"/>
        <v>-72.52747252747254</v>
      </c>
      <c r="AL148" s="1059">
        <f t="shared" si="98"/>
        <v>-18.75</v>
      </c>
      <c r="AM148" s="1059">
        <f t="shared" si="99"/>
        <v>0</v>
      </c>
      <c r="AN148" s="1059">
        <f t="shared" si="100"/>
        <v>0</v>
      </c>
      <c r="AO148" s="1059">
        <f t="shared" si="101"/>
        <v>3.7037037037036979</v>
      </c>
      <c r="AP148" s="1059">
        <f t="shared" si="102"/>
        <v>3.8461538461538547</v>
      </c>
      <c r="AQ148" s="1059">
        <f t="shared" si="103"/>
        <v>10.638297872340431</v>
      </c>
      <c r="AR148" s="1059">
        <f t="shared" si="104"/>
        <v>70.909090909090878</v>
      </c>
      <c r="AS148" s="1059" t="str">
        <f t="shared" si="105"/>
        <v>n/a</v>
      </c>
      <c r="AT148" s="1059" t="str">
        <f t="shared" si="106"/>
        <v>n/a</v>
      </c>
      <c r="AU148" s="1060">
        <f t="shared" si="107"/>
        <v>19.860938941269616</v>
      </c>
      <c r="AV148" s="1061">
        <f t="shared" si="108"/>
        <v>81.962696269629149</v>
      </c>
    </row>
    <row r="149" spans="1:48" ht="11.25" customHeight="1" x14ac:dyDescent="0.2">
      <c r="A149" s="483" t="s">
        <v>189</v>
      </c>
      <c r="B149" s="861" t="s">
        <v>190</v>
      </c>
      <c r="C149" s="610">
        <v>1.71</v>
      </c>
      <c r="D149" s="482">
        <v>1.66</v>
      </c>
      <c r="E149" s="482">
        <v>1.5900000000000003</v>
      </c>
      <c r="F149" s="610">
        <v>1.55</v>
      </c>
      <c r="G149" s="610">
        <v>1.5</v>
      </c>
      <c r="H149" s="610">
        <v>1.42</v>
      </c>
      <c r="I149" s="610">
        <v>1.33</v>
      </c>
      <c r="J149" s="932"/>
      <c r="K149" s="610">
        <v>1.22</v>
      </c>
      <c r="L149" s="481">
        <v>1.135</v>
      </c>
      <c r="M149" s="932"/>
      <c r="N149" s="615">
        <v>1.0149999999999999</v>
      </c>
      <c r="O149" s="616">
        <v>0.86</v>
      </c>
      <c r="P149" s="616">
        <v>0.78</v>
      </c>
      <c r="Q149" s="616">
        <v>0.7</v>
      </c>
      <c r="R149" s="616">
        <v>0.625</v>
      </c>
      <c r="S149" s="616">
        <v>0.55500000000000005</v>
      </c>
      <c r="T149" s="612">
        <v>0.48</v>
      </c>
      <c r="U149" s="616">
        <v>0.45</v>
      </c>
      <c r="V149" s="612">
        <v>0.36</v>
      </c>
      <c r="W149" s="616">
        <v>0.33750000000000002</v>
      </c>
      <c r="X149" s="616">
        <v>0.315</v>
      </c>
      <c r="Y149" s="616">
        <v>0.29499999999999998</v>
      </c>
      <c r="Z149" s="613">
        <f t="shared" si="86"/>
        <v>19.887500000000003</v>
      </c>
      <c r="AA149" s="1058">
        <f t="shared" si="87"/>
        <v>3.0120481927710774</v>
      </c>
      <c r="AB149" s="1058">
        <f t="shared" si="88"/>
        <v>4.4025157232704171</v>
      </c>
      <c r="AC149" s="1059">
        <f t="shared" si="89"/>
        <v>2.5806451612903292</v>
      </c>
      <c r="AD149" s="1059">
        <f t="shared" si="90"/>
        <v>3.3333333333333437</v>
      </c>
      <c r="AE149" s="1059">
        <f t="shared" si="91"/>
        <v>5.6338028169014231</v>
      </c>
      <c r="AF149" s="1059">
        <f t="shared" si="92"/>
        <v>6.7669172932330657</v>
      </c>
      <c r="AG149" s="1059">
        <f t="shared" si="93"/>
        <v>9.0163934426229488</v>
      </c>
      <c r="AH149" s="1059">
        <f t="shared" si="94"/>
        <v>7.4889867841409608</v>
      </c>
      <c r="AI149" s="1059">
        <f t="shared" si="95"/>
        <v>11.822660098522174</v>
      </c>
      <c r="AJ149" s="1059">
        <f t="shared" si="96"/>
        <v>18.023255813953476</v>
      </c>
      <c r="AK149" s="1059">
        <f t="shared" si="97"/>
        <v>10.256410256410241</v>
      </c>
      <c r="AL149" s="1059">
        <f t="shared" si="98"/>
        <v>11.428571428571432</v>
      </c>
      <c r="AM149" s="1059">
        <f t="shared" si="99"/>
        <v>11.999999999999989</v>
      </c>
      <c r="AN149" s="1059">
        <f t="shared" si="100"/>
        <v>12.612612612612594</v>
      </c>
      <c r="AO149" s="1059">
        <f t="shared" si="101"/>
        <v>15.625000000000021</v>
      </c>
      <c r="AP149" s="1059">
        <f t="shared" si="102"/>
        <v>6.6666666666666652</v>
      </c>
      <c r="AQ149" s="1059">
        <f t="shared" si="103"/>
        <v>25</v>
      </c>
      <c r="AR149" s="1059">
        <f t="shared" si="104"/>
        <v>6.6666666666666652</v>
      </c>
      <c r="AS149" s="1059">
        <f t="shared" si="105"/>
        <v>7.1428571428571397</v>
      </c>
      <c r="AT149" s="1059">
        <f t="shared" si="106"/>
        <v>6.7796610169491567</v>
      </c>
      <c r="AU149" s="1060">
        <f t="shared" si="107"/>
        <v>9.3129502225386567</v>
      </c>
      <c r="AV149" s="1061">
        <f t="shared" si="108"/>
        <v>5.548953058562355</v>
      </c>
    </row>
    <row r="150" spans="1:48" ht="11.25" customHeight="1" x14ac:dyDescent="0.2">
      <c r="A150" s="483" t="s">
        <v>1096</v>
      </c>
      <c r="B150" s="861" t="s">
        <v>1097</v>
      </c>
      <c r="C150" s="610">
        <v>0.45</v>
      </c>
      <c r="D150" s="482">
        <v>0.44</v>
      </c>
      <c r="E150" s="482">
        <v>0.32</v>
      </c>
      <c r="F150" s="610">
        <v>0.28000000000000003</v>
      </c>
      <c r="G150" s="610">
        <v>0.24</v>
      </c>
      <c r="H150" s="610">
        <v>0.18</v>
      </c>
      <c r="I150" s="610">
        <v>0.12</v>
      </c>
      <c r="J150" s="932"/>
      <c r="K150" s="610">
        <v>0.03</v>
      </c>
      <c r="L150" s="614">
        <v>0</v>
      </c>
      <c r="M150" s="485"/>
      <c r="N150" s="486">
        <v>0</v>
      </c>
      <c r="O150" s="612">
        <v>0</v>
      </c>
      <c r="P150" s="616">
        <v>0.86285000000000001</v>
      </c>
      <c r="Q150" s="616">
        <v>0.85428999999999999</v>
      </c>
      <c r="R150" s="616">
        <v>0.83281000000000005</v>
      </c>
      <c r="S150" s="616">
        <v>0.81299999999999994</v>
      </c>
      <c r="T150" s="616">
        <v>0.78932000000000002</v>
      </c>
      <c r="U150" s="616">
        <v>0.76632</v>
      </c>
      <c r="V150" s="616">
        <v>0.74399999999999999</v>
      </c>
      <c r="W150" s="616">
        <v>0.72231999999999996</v>
      </c>
      <c r="X150" s="616">
        <v>0.57376000000000005</v>
      </c>
      <c r="Y150" s="612">
        <v>0</v>
      </c>
      <c r="Z150" s="613">
        <f t="shared" si="86"/>
        <v>9.0186700000000002</v>
      </c>
      <c r="AA150" s="1058">
        <f t="shared" si="87"/>
        <v>2.2727272727272707</v>
      </c>
      <c r="AB150" s="1058">
        <f t="shared" si="88"/>
        <v>37.5</v>
      </c>
      <c r="AC150" s="1059">
        <f t="shared" si="89"/>
        <v>14.285714285714279</v>
      </c>
      <c r="AD150" s="1059">
        <f t="shared" si="90"/>
        <v>16.666666666666675</v>
      </c>
      <c r="AE150" s="1059">
        <f t="shared" si="91"/>
        <v>33.333333333333329</v>
      </c>
      <c r="AF150" s="1059">
        <f t="shared" si="92"/>
        <v>50</v>
      </c>
      <c r="AG150" s="1059">
        <f t="shared" si="93"/>
        <v>300</v>
      </c>
      <c r="AH150" s="1059" t="str">
        <f t="shared" si="94"/>
        <v>n/a</v>
      </c>
      <c r="AI150" s="1059" t="str">
        <f t="shared" si="95"/>
        <v>n/a</v>
      </c>
      <c r="AJ150" s="1059" t="str">
        <f t="shared" si="96"/>
        <v>n/a</v>
      </c>
      <c r="AK150" s="1059">
        <f t="shared" si="97"/>
        <v>-100</v>
      </c>
      <c r="AL150" s="1059">
        <f t="shared" si="98"/>
        <v>1.0020016621990147</v>
      </c>
      <c r="AM150" s="1059">
        <f t="shared" si="99"/>
        <v>2.5792197500029923</v>
      </c>
      <c r="AN150" s="1059">
        <f t="shared" si="100"/>
        <v>2.436654366543678</v>
      </c>
      <c r="AO150" s="1059">
        <f t="shared" si="101"/>
        <v>3.0000506765316848</v>
      </c>
      <c r="AP150" s="1059">
        <f t="shared" si="102"/>
        <v>3.001357135400351</v>
      </c>
      <c r="AQ150" s="1059">
        <f t="shared" si="103"/>
        <v>3.0000000000000027</v>
      </c>
      <c r="AR150" s="1059">
        <f t="shared" si="104"/>
        <v>3.0014398050725477</v>
      </c>
      <c r="AS150" s="1059">
        <f t="shared" si="105"/>
        <v>25.892359174567737</v>
      </c>
      <c r="AT150" s="1059" t="str">
        <f t="shared" si="106"/>
        <v>n/a</v>
      </c>
      <c r="AU150" s="1060">
        <f t="shared" si="107"/>
        <v>24.873220258047471</v>
      </c>
      <c r="AV150" s="1061">
        <f t="shared" si="108"/>
        <v>80.135542449156645</v>
      </c>
    </row>
    <row r="151" spans="1:48" ht="11.25" customHeight="1" x14ac:dyDescent="0.2">
      <c r="A151" s="483" t="s">
        <v>184</v>
      </c>
      <c r="B151" s="861" t="s">
        <v>185</v>
      </c>
      <c r="C151" s="610">
        <v>4.04</v>
      </c>
      <c r="D151" s="482">
        <v>3.72</v>
      </c>
      <c r="E151" s="482">
        <v>3.2800000000000002</v>
      </c>
      <c r="F151" s="610">
        <v>3.14</v>
      </c>
      <c r="G151" s="610">
        <v>3.02</v>
      </c>
      <c r="H151" s="610">
        <v>2.9</v>
      </c>
      <c r="I151" s="610">
        <v>2.7</v>
      </c>
      <c r="J151" s="932"/>
      <c r="K151" s="610">
        <v>2.48</v>
      </c>
      <c r="L151" s="481">
        <v>2.2999999999999998</v>
      </c>
      <c r="M151" s="932"/>
      <c r="N151" s="615">
        <v>2.1</v>
      </c>
      <c r="O151" s="616">
        <v>1.92</v>
      </c>
      <c r="P151" s="616">
        <v>1.72</v>
      </c>
      <c r="Q151" s="616">
        <v>1.52</v>
      </c>
      <c r="R151" s="616">
        <v>1.1599999999999999</v>
      </c>
      <c r="S151" s="616">
        <v>1.1200000000000001</v>
      </c>
      <c r="T151" s="612">
        <v>1.08</v>
      </c>
      <c r="U151" s="616">
        <v>0.98</v>
      </c>
      <c r="V151" s="616">
        <v>0.85</v>
      </c>
      <c r="W151" s="612">
        <v>0.84</v>
      </c>
      <c r="X151" s="616">
        <v>0.82</v>
      </c>
      <c r="Y151" s="616">
        <v>0.76</v>
      </c>
      <c r="Z151" s="613">
        <f t="shared" si="86"/>
        <v>42.449999999999996</v>
      </c>
      <c r="AA151" s="1058">
        <f t="shared" si="87"/>
        <v>8.602150537634401</v>
      </c>
      <c r="AB151" s="1058">
        <f t="shared" si="88"/>
        <v>13.414634146341452</v>
      </c>
      <c r="AC151" s="1059">
        <f t="shared" si="89"/>
        <v>4.4585987261146487</v>
      </c>
      <c r="AD151" s="1059">
        <f t="shared" si="90"/>
        <v>3.9735099337748325</v>
      </c>
      <c r="AE151" s="1059">
        <f t="shared" si="91"/>
        <v>4.1379310344827669</v>
      </c>
      <c r="AF151" s="1059">
        <f t="shared" si="92"/>
        <v>7.4074074074073959</v>
      </c>
      <c r="AG151" s="1059">
        <f t="shared" si="93"/>
        <v>8.8709677419354982</v>
      </c>
      <c r="AH151" s="1059">
        <f t="shared" si="94"/>
        <v>7.8260869565217384</v>
      </c>
      <c r="AI151" s="1059">
        <f t="shared" si="95"/>
        <v>9.5238095238095113</v>
      </c>
      <c r="AJ151" s="1059">
        <f t="shared" si="96"/>
        <v>9.375</v>
      </c>
      <c r="AK151" s="1059">
        <f t="shared" si="97"/>
        <v>11.627906976744185</v>
      </c>
      <c r="AL151" s="1059">
        <f t="shared" si="98"/>
        <v>13.157894736842103</v>
      </c>
      <c r="AM151" s="1059">
        <f t="shared" si="99"/>
        <v>31.034482758620708</v>
      </c>
      <c r="AN151" s="1059">
        <f t="shared" si="100"/>
        <v>3.5714285714285587</v>
      </c>
      <c r="AO151" s="1059">
        <f t="shared" si="101"/>
        <v>3.7037037037036979</v>
      </c>
      <c r="AP151" s="1059">
        <f t="shared" si="102"/>
        <v>10.204081632653072</v>
      </c>
      <c r="AQ151" s="1059">
        <f t="shared" si="103"/>
        <v>15.294117647058814</v>
      </c>
      <c r="AR151" s="1059">
        <f t="shared" si="104"/>
        <v>1.1904761904761862</v>
      </c>
      <c r="AS151" s="1059">
        <f t="shared" si="105"/>
        <v>2.4390243902439046</v>
      </c>
      <c r="AT151" s="1059">
        <f t="shared" si="106"/>
        <v>7.8947368421052655</v>
      </c>
      <c r="AU151" s="1060">
        <f t="shared" si="107"/>
        <v>8.885397472894935</v>
      </c>
      <c r="AV151" s="1061">
        <f t="shared" si="108"/>
        <v>6.5164378224268535</v>
      </c>
    </row>
    <row r="152" spans="1:48" ht="11.25" customHeight="1" x14ac:dyDescent="0.2">
      <c r="A152" s="483" t="s">
        <v>1084</v>
      </c>
      <c r="B152" s="861" t="s">
        <v>1085</v>
      </c>
      <c r="C152" s="610">
        <v>2.61</v>
      </c>
      <c r="D152" s="482">
        <v>1.84</v>
      </c>
      <c r="E152" s="482">
        <v>1.08</v>
      </c>
      <c r="F152" s="610">
        <v>0.87</v>
      </c>
      <c r="G152" s="610">
        <v>0.82</v>
      </c>
      <c r="H152" s="610">
        <v>0.76</v>
      </c>
      <c r="I152" s="610">
        <v>0.66</v>
      </c>
      <c r="J152" s="932"/>
      <c r="K152" s="610">
        <v>0.5</v>
      </c>
      <c r="L152" s="481">
        <v>0.4</v>
      </c>
      <c r="M152" s="932"/>
      <c r="N152" s="486">
        <v>0.2</v>
      </c>
      <c r="O152" s="612">
        <v>0.48</v>
      </c>
      <c r="P152" s="616">
        <v>2.62</v>
      </c>
      <c r="Q152" s="616">
        <v>2.5099999999999998</v>
      </c>
      <c r="R152" s="616">
        <v>2.3199999999999998</v>
      </c>
      <c r="S152" s="616">
        <v>2.17</v>
      </c>
      <c r="T152" s="616">
        <v>2.06</v>
      </c>
      <c r="U152" s="616">
        <v>1.98</v>
      </c>
      <c r="V152" s="616">
        <v>1.88</v>
      </c>
      <c r="W152" s="616">
        <v>1.72</v>
      </c>
      <c r="X152" s="616">
        <v>1.56</v>
      </c>
      <c r="Y152" s="616">
        <v>1.4</v>
      </c>
      <c r="Z152" s="613">
        <f t="shared" si="86"/>
        <v>30.439999999999991</v>
      </c>
      <c r="AA152" s="1058">
        <f t="shared" si="87"/>
        <v>41.847826086956516</v>
      </c>
      <c r="AB152" s="1058">
        <f t="shared" si="88"/>
        <v>70.370370370370367</v>
      </c>
      <c r="AC152" s="1059">
        <f t="shared" si="89"/>
        <v>24.137931034482762</v>
      </c>
      <c r="AD152" s="1059">
        <f t="shared" si="90"/>
        <v>6.0975609756097615</v>
      </c>
      <c r="AE152" s="1059">
        <f t="shared" si="91"/>
        <v>7.8947368421052655</v>
      </c>
      <c r="AF152" s="1059">
        <f t="shared" si="92"/>
        <v>15.151515151515138</v>
      </c>
      <c r="AG152" s="1059">
        <f t="shared" si="93"/>
        <v>32.000000000000007</v>
      </c>
      <c r="AH152" s="1059">
        <f t="shared" si="94"/>
        <v>25</v>
      </c>
      <c r="AI152" s="1059">
        <f t="shared" si="95"/>
        <v>100</v>
      </c>
      <c r="AJ152" s="1059">
        <f t="shared" si="96"/>
        <v>-58.333333333333329</v>
      </c>
      <c r="AK152" s="1059">
        <f t="shared" si="97"/>
        <v>-81.679389312977108</v>
      </c>
      <c r="AL152" s="1059">
        <f t="shared" si="98"/>
        <v>4.3824701195219307</v>
      </c>
      <c r="AM152" s="1059">
        <f t="shared" si="99"/>
        <v>8.18965517241379</v>
      </c>
      <c r="AN152" s="1059">
        <f t="shared" si="100"/>
        <v>6.9124423963133674</v>
      </c>
      <c r="AO152" s="1059">
        <f t="shared" si="101"/>
        <v>5.3398058252427161</v>
      </c>
      <c r="AP152" s="1059">
        <f t="shared" si="102"/>
        <v>4.0404040404040442</v>
      </c>
      <c r="AQ152" s="1059">
        <f t="shared" si="103"/>
        <v>5.319148936170226</v>
      </c>
      <c r="AR152" s="1059">
        <f t="shared" si="104"/>
        <v>9.302325581395344</v>
      </c>
      <c r="AS152" s="1059">
        <f t="shared" si="105"/>
        <v>10.256410256410241</v>
      </c>
      <c r="AT152" s="1059">
        <f t="shared" si="106"/>
        <v>11.428571428571432</v>
      </c>
      <c r="AU152" s="1060">
        <f t="shared" si="107"/>
        <v>12.382922578558624</v>
      </c>
      <c r="AV152" s="1061">
        <f t="shared" si="108"/>
        <v>37.557702521048498</v>
      </c>
    </row>
    <row r="153" spans="1:48" ht="11.25" customHeight="1" x14ac:dyDescent="0.2">
      <c r="A153" s="863" t="s">
        <v>517</v>
      </c>
      <c r="B153" s="861" t="s">
        <v>518</v>
      </c>
      <c r="C153" s="610">
        <v>0.82</v>
      </c>
      <c r="D153" s="482">
        <v>0.72750000000000004</v>
      </c>
      <c r="E153" s="482">
        <v>0.6100000000000001</v>
      </c>
      <c r="F153" s="610">
        <v>0.53749999999999998</v>
      </c>
      <c r="G153" s="610">
        <v>0.48749999999999999</v>
      </c>
      <c r="H153" s="610">
        <v>0.435</v>
      </c>
      <c r="I153" s="610">
        <v>0.37375000000000003</v>
      </c>
      <c r="J153" s="932"/>
      <c r="K153" s="610">
        <v>0.30499999999999999</v>
      </c>
      <c r="L153" s="481">
        <v>0.21625</v>
      </c>
      <c r="M153" s="932"/>
      <c r="N153" s="615">
        <v>0.19</v>
      </c>
      <c r="O153" s="616">
        <v>0.13250000000000001</v>
      </c>
      <c r="P153" s="616">
        <v>9.375E-2</v>
      </c>
      <c r="Q153" s="612">
        <v>0</v>
      </c>
      <c r="R153" s="612">
        <v>0</v>
      </c>
      <c r="S153" s="612">
        <v>0</v>
      </c>
      <c r="T153" s="612">
        <v>0</v>
      </c>
      <c r="U153" s="612">
        <v>0</v>
      </c>
      <c r="V153" s="612">
        <v>0</v>
      </c>
      <c r="W153" s="612">
        <v>0</v>
      </c>
      <c r="X153" s="612">
        <v>0</v>
      </c>
      <c r="Y153" s="612">
        <v>3.6649999999999999E-3</v>
      </c>
      <c r="Z153" s="613">
        <f t="shared" si="86"/>
        <v>4.9324149999999998</v>
      </c>
      <c r="AA153" s="1058">
        <f t="shared" si="87"/>
        <v>12.714776632302382</v>
      </c>
      <c r="AB153" s="1058">
        <f t="shared" si="88"/>
        <v>19.262295081967196</v>
      </c>
      <c r="AC153" s="1059">
        <f t="shared" si="89"/>
        <v>13.488372093023271</v>
      </c>
      <c r="AD153" s="1059">
        <f t="shared" si="90"/>
        <v>10.256410256410264</v>
      </c>
      <c r="AE153" s="1059">
        <f t="shared" si="91"/>
        <v>12.06896551724137</v>
      </c>
      <c r="AF153" s="1059">
        <f t="shared" si="92"/>
        <v>16.387959866220726</v>
      </c>
      <c r="AG153" s="1059">
        <f t="shared" si="93"/>
        <v>22.540983606557386</v>
      </c>
      <c r="AH153" s="1059">
        <f t="shared" si="94"/>
        <v>41.040462427745659</v>
      </c>
      <c r="AI153" s="1059">
        <f t="shared" si="95"/>
        <v>13.815789473684204</v>
      </c>
      <c r="AJ153" s="1059">
        <f t="shared" si="96"/>
        <v>43.396226415094333</v>
      </c>
      <c r="AK153" s="1059">
        <f t="shared" si="97"/>
        <v>41.333333333333336</v>
      </c>
      <c r="AL153" s="1059" t="str">
        <f t="shared" si="98"/>
        <v>n/a</v>
      </c>
      <c r="AM153" s="1059" t="str">
        <f t="shared" si="99"/>
        <v>n/a</v>
      </c>
      <c r="AN153" s="1059" t="str">
        <f t="shared" si="100"/>
        <v>n/a</v>
      </c>
      <c r="AO153" s="1059" t="str">
        <f t="shared" si="101"/>
        <v>n/a</v>
      </c>
      <c r="AP153" s="1059" t="str">
        <f t="shared" si="102"/>
        <v>n/a</v>
      </c>
      <c r="AQ153" s="1059" t="str">
        <f t="shared" si="103"/>
        <v>n/a</v>
      </c>
      <c r="AR153" s="1059" t="str">
        <f t="shared" si="104"/>
        <v>n/a</v>
      </c>
      <c r="AS153" s="1059" t="str">
        <f t="shared" si="105"/>
        <v>n/a</v>
      </c>
      <c r="AT153" s="1059">
        <f t="shared" si="106"/>
        <v>-100</v>
      </c>
      <c r="AU153" s="1060">
        <f t="shared" si="107"/>
        <v>12.192131225298345</v>
      </c>
      <c r="AV153" s="1061">
        <f t="shared" si="108"/>
        <v>37.447233821479671</v>
      </c>
    </row>
    <row r="154" spans="1:48" ht="11.25" customHeight="1" x14ac:dyDescent="0.2">
      <c r="A154" s="483" t="s">
        <v>1070</v>
      </c>
      <c r="B154" s="861" t="s">
        <v>1071</v>
      </c>
      <c r="C154" s="610">
        <v>3</v>
      </c>
      <c r="D154" s="482">
        <v>2.8</v>
      </c>
      <c r="E154" s="482">
        <v>2.64</v>
      </c>
      <c r="F154" s="610">
        <v>2.4</v>
      </c>
      <c r="G154" s="610">
        <v>2</v>
      </c>
      <c r="H154" s="610">
        <v>1.88</v>
      </c>
      <c r="I154" s="610">
        <v>1.8</v>
      </c>
      <c r="J154" s="932"/>
      <c r="K154" s="610">
        <v>1.792</v>
      </c>
      <c r="L154" s="481">
        <v>1.1200000000000001</v>
      </c>
      <c r="M154" s="932"/>
      <c r="N154" s="486">
        <v>0.92</v>
      </c>
      <c r="O154" s="612">
        <v>0.92</v>
      </c>
      <c r="P154" s="616">
        <v>0.92</v>
      </c>
      <c r="Q154" s="616">
        <v>0.68799999999999994</v>
      </c>
      <c r="R154" s="616">
        <v>0.504</v>
      </c>
      <c r="S154" s="616">
        <v>0.36799999999999999</v>
      </c>
      <c r="T154" s="616">
        <v>0.20799999999999999</v>
      </c>
      <c r="U154" s="616">
        <v>0.112</v>
      </c>
      <c r="V154" s="612">
        <v>0</v>
      </c>
      <c r="W154" s="612">
        <v>0</v>
      </c>
      <c r="X154" s="612">
        <v>0</v>
      </c>
      <c r="Y154" s="612">
        <v>0</v>
      </c>
      <c r="Z154" s="613">
        <f t="shared" si="86"/>
        <v>24.072000000000003</v>
      </c>
      <c r="AA154" s="1058">
        <f t="shared" si="87"/>
        <v>7.1428571428571397</v>
      </c>
      <c r="AB154" s="1058">
        <f t="shared" si="88"/>
        <v>6.0606060606060552</v>
      </c>
      <c r="AC154" s="1059">
        <f t="shared" si="89"/>
        <v>10.000000000000009</v>
      </c>
      <c r="AD154" s="1059">
        <f t="shared" si="90"/>
        <v>19.999999999999996</v>
      </c>
      <c r="AE154" s="1059">
        <f t="shared" si="91"/>
        <v>6.3829787234042534</v>
      </c>
      <c r="AF154" s="1059">
        <f t="shared" si="92"/>
        <v>4.4444444444444287</v>
      </c>
      <c r="AG154" s="1059">
        <f t="shared" si="93"/>
        <v>0.44642857142858094</v>
      </c>
      <c r="AH154" s="1059">
        <f t="shared" si="94"/>
        <v>59.999999999999986</v>
      </c>
      <c r="AI154" s="1059">
        <f t="shared" si="95"/>
        <v>21.739130434782616</v>
      </c>
      <c r="AJ154" s="1059">
        <f t="shared" si="96"/>
        <v>0</v>
      </c>
      <c r="AK154" s="1059">
        <f t="shared" si="97"/>
        <v>0</v>
      </c>
      <c r="AL154" s="1059">
        <f t="shared" si="98"/>
        <v>33.720930232558153</v>
      </c>
      <c r="AM154" s="1059">
        <f t="shared" si="99"/>
        <v>36.507936507936492</v>
      </c>
      <c r="AN154" s="1059">
        <f t="shared" si="100"/>
        <v>36.956521739130444</v>
      </c>
      <c r="AO154" s="1059">
        <f t="shared" si="101"/>
        <v>76.923076923076934</v>
      </c>
      <c r="AP154" s="1059">
        <f t="shared" si="102"/>
        <v>85.714285714285694</v>
      </c>
      <c r="AQ154" s="1059" t="str">
        <f t="shared" si="103"/>
        <v>n/a</v>
      </c>
      <c r="AR154" s="1059" t="str">
        <f t="shared" si="104"/>
        <v>n/a</v>
      </c>
      <c r="AS154" s="1059" t="str">
        <f t="shared" si="105"/>
        <v>n/a</v>
      </c>
      <c r="AT154" s="1059" t="str">
        <f t="shared" si="106"/>
        <v>n/a</v>
      </c>
      <c r="AU154" s="1060">
        <f t="shared" si="107"/>
        <v>25.377449780906922</v>
      </c>
      <c r="AV154" s="1061">
        <f t="shared" si="108"/>
        <v>27.708735363773098</v>
      </c>
    </row>
    <row r="155" spans="1:48" ht="11.25" customHeight="1" x14ac:dyDescent="0.2">
      <c r="A155" s="466" t="s">
        <v>531</v>
      </c>
      <c r="B155" s="846" t="s">
        <v>532</v>
      </c>
      <c r="C155" s="610">
        <v>4.9020000000000001</v>
      </c>
      <c r="D155" s="482">
        <v>4.4400000000000004</v>
      </c>
      <c r="E155" s="504">
        <v>4.21</v>
      </c>
      <c r="F155" s="610">
        <v>4</v>
      </c>
      <c r="G155" s="610">
        <v>3.51</v>
      </c>
      <c r="H155" s="610">
        <v>2.81</v>
      </c>
      <c r="I155" s="610">
        <v>2.25</v>
      </c>
      <c r="J155" s="932"/>
      <c r="K155" s="610">
        <v>1.8</v>
      </c>
      <c r="L155" s="481">
        <v>1.325</v>
      </c>
      <c r="M155" s="932"/>
      <c r="N155" s="615">
        <v>0.875</v>
      </c>
      <c r="O155" s="612">
        <v>0.7</v>
      </c>
      <c r="P155" s="616">
        <v>0.6</v>
      </c>
      <c r="Q155" s="616">
        <v>0.43</v>
      </c>
      <c r="R155" s="616">
        <v>0.33</v>
      </c>
      <c r="S155" s="612">
        <v>0.3</v>
      </c>
      <c r="T155" s="612">
        <v>0.3</v>
      </c>
      <c r="U155" s="612">
        <v>0.3</v>
      </c>
      <c r="V155" s="612">
        <v>0.3</v>
      </c>
      <c r="W155" s="612">
        <v>0.3</v>
      </c>
      <c r="X155" s="612">
        <v>0.3</v>
      </c>
      <c r="Y155" s="616">
        <v>0.28125</v>
      </c>
      <c r="Z155" s="613">
        <f t="shared" si="86"/>
        <v>34.263249999999978</v>
      </c>
      <c r="AA155" s="1058">
        <f t="shared" si="87"/>
        <v>10.4054054054054</v>
      </c>
      <c r="AB155" s="1058">
        <f t="shared" si="88"/>
        <v>5.463182897862251</v>
      </c>
      <c r="AC155" s="1059">
        <f t="shared" si="89"/>
        <v>5.2499999999999991</v>
      </c>
      <c r="AD155" s="1059">
        <f t="shared" si="90"/>
        <v>13.960113960113961</v>
      </c>
      <c r="AE155" s="1059">
        <f t="shared" si="91"/>
        <v>24.911032028469737</v>
      </c>
      <c r="AF155" s="1059">
        <f t="shared" si="92"/>
        <v>24.888888888888893</v>
      </c>
      <c r="AG155" s="1059">
        <f t="shared" si="93"/>
        <v>25</v>
      </c>
      <c r="AH155" s="1059">
        <f t="shared" si="94"/>
        <v>35.849056603773597</v>
      </c>
      <c r="AI155" s="1059">
        <f t="shared" si="95"/>
        <v>51.428571428571423</v>
      </c>
      <c r="AJ155" s="1059">
        <f t="shared" si="96"/>
        <v>25</v>
      </c>
      <c r="AK155" s="1059">
        <f t="shared" si="97"/>
        <v>16.666666666666675</v>
      </c>
      <c r="AL155" s="1059">
        <f t="shared" si="98"/>
        <v>39.534883720930239</v>
      </c>
      <c r="AM155" s="1059">
        <f t="shared" si="99"/>
        <v>30.303030303030297</v>
      </c>
      <c r="AN155" s="1059">
        <f t="shared" si="100"/>
        <v>10.000000000000009</v>
      </c>
      <c r="AO155" s="1059">
        <f t="shared" si="101"/>
        <v>0</v>
      </c>
      <c r="AP155" s="1059">
        <f t="shared" si="102"/>
        <v>0</v>
      </c>
      <c r="AQ155" s="1059">
        <f t="shared" si="103"/>
        <v>0</v>
      </c>
      <c r="AR155" s="1059">
        <f t="shared" si="104"/>
        <v>0</v>
      </c>
      <c r="AS155" s="1059">
        <f t="shared" si="105"/>
        <v>0</v>
      </c>
      <c r="AT155" s="1059">
        <f t="shared" si="106"/>
        <v>6.6666666666666652</v>
      </c>
      <c r="AU155" s="1060">
        <f t="shared" si="107"/>
        <v>16.26637492851896</v>
      </c>
      <c r="AV155" s="1061">
        <f t="shared" si="108"/>
        <v>15.204291410322126</v>
      </c>
    </row>
    <row r="156" spans="1:48" ht="11.25" customHeight="1" x14ac:dyDescent="0.2">
      <c r="A156" s="617" t="s">
        <v>511</v>
      </c>
      <c r="B156" s="490" t="s">
        <v>512</v>
      </c>
      <c r="C156" s="610">
        <v>1.53</v>
      </c>
      <c r="D156" s="482">
        <v>1.4279999999999999</v>
      </c>
      <c r="E156" s="482">
        <v>1.33</v>
      </c>
      <c r="F156" s="496">
        <v>1.24</v>
      </c>
      <c r="G156" s="496">
        <v>1.1599999999999999</v>
      </c>
      <c r="H156" s="496">
        <v>1.08</v>
      </c>
      <c r="I156" s="496">
        <v>1.02</v>
      </c>
      <c r="J156" s="1014"/>
      <c r="K156" s="496">
        <v>0.96</v>
      </c>
      <c r="L156" s="497">
        <v>0.84</v>
      </c>
      <c r="M156" s="1014"/>
      <c r="N156" s="493">
        <v>0.66</v>
      </c>
      <c r="O156" s="498">
        <v>0.5</v>
      </c>
      <c r="P156" s="498">
        <v>0.36</v>
      </c>
      <c r="Q156" s="498">
        <v>0.2</v>
      </c>
      <c r="R156" s="499">
        <v>0</v>
      </c>
      <c r="S156" s="499">
        <v>0</v>
      </c>
      <c r="T156" s="499">
        <v>0</v>
      </c>
      <c r="U156" s="499">
        <v>0</v>
      </c>
      <c r="V156" s="499">
        <v>1.0900000000000001</v>
      </c>
      <c r="W156" s="499">
        <v>1.46</v>
      </c>
      <c r="X156" s="499">
        <v>1.46</v>
      </c>
      <c r="Y156" s="499">
        <v>1.39</v>
      </c>
      <c r="Z156" s="613">
        <f t="shared" si="86"/>
        <v>17.708000000000002</v>
      </c>
      <c r="AA156" s="1058">
        <f t="shared" si="87"/>
        <v>7.1428571428571397</v>
      </c>
      <c r="AB156" s="1058">
        <f t="shared" si="88"/>
        <v>7.3684210526315574</v>
      </c>
      <c r="AC156" s="1059">
        <f t="shared" si="89"/>
        <v>7.258064516129048</v>
      </c>
      <c r="AD156" s="1059">
        <f t="shared" si="90"/>
        <v>6.8965517241379448</v>
      </c>
      <c r="AE156" s="1059">
        <f t="shared" si="91"/>
        <v>7.4074074074073959</v>
      </c>
      <c r="AF156" s="1059">
        <f t="shared" si="92"/>
        <v>5.8823529411764719</v>
      </c>
      <c r="AG156" s="1059">
        <f t="shared" si="93"/>
        <v>6.25</v>
      </c>
      <c r="AH156" s="1059">
        <f t="shared" si="94"/>
        <v>14.285714285714279</v>
      </c>
      <c r="AI156" s="1059">
        <f t="shared" si="95"/>
        <v>27.27272727272727</v>
      </c>
      <c r="AJ156" s="1059">
        <f t="shared" si="96"/>
        <v>32.000000000000007</v>
      </c>
      <c r="AK156" s="1059">
        <f t="shared" si="97"/>
        <v>38.888888888888886</v>
      </c>
      <c r="AL156" s="1059">
        <f t="shared" si="98"/>
        <v>79.999999999999986</v>
      </c>
      <c r="AM156" s="1059" t="str">
        <f t="shared" si="99"/>
        <v>n/a</v>
      </c>
      <c r="AN156" s="1059" t="str">
        <f t="shared" si="100"/>
        <v>n/a</v>
      </c>
      <c r="AO156" s="1059" t="str">
        <f t="shared" si="101"/>
        <v>n/a</v>
      </c>
      <c r="AP156" s="1059" t="str">
        <f t="shared" si="102"/>
        <v>n/a</v>
      </c>
      <c r="AQ156" s="1059">
        <f t="shared" si="103"/>
        <v>-100</v>
      </c>
      <c r="AR156" s="1059">
        <f t="shared" si="104"/>
        <v>-25.342465753424648</v>
      </c>
      <c r="AS156" s="1059">
        <f t="shared" si="105"/>
        <v>0</v>
      </c>
      <c r="AT156" s="1059">
        <f t="shared" si="106"/>
        <v>5.0359712230215958</v>
      </c>
      <c r="AU156" s="1060">
        <f t="shared" si="107"/>
        <v>7.5216556688291814</v>
      </c>
      <c r="AV156" s="1061">
        <f t="shared" si="108"/>
        <v>36.497229028127329</v>
      </c>
    </row>
    <row r="157" spans="1:48" ht="11.25" customHeight="1" x14ac:dyDescent="0.2">
      <c r="A157" s="483" t="s">
        <v>484</v>
      </c>
      <c r="B157" s="861" t="s">
        <v>485</v>
      </c>
      <c r="C157" s="610">
        <v>1.6188</v>
      </c>
      <c r="D157" s="482">
        <v>1.391</v>
      </c>
      <c r="E157" s="482">
        <v>1.2764099999999998</v>
      </c>
      <c r="F157" s="610">
        <v>1.1367400000000001</v>
      </c>
      <c r="G157" s="610">
        <v>0.98565999999999998</v>
      </c>
      <c r="H157" s="610">
        <v>0.90500000000000003</v>
      </c>
      <c r="I157" s="610">
        <v>0.83040000000000003</v>
      </c>
      <c r="J157" s="932"/>
      <c r="K157" s="610">
        <v>0.75022999999999995</v>
      </c>
      <c r="L157" s="481">
        <v>0.65649999999999997</v>
      </c>
      <c r="M157" s="932"/>
      <c r="N157" s="615">
        <v>0.52350000000000008</v>
      </c>
      <c r="O157" s="616">
        <v>0.44550000000000001</v>
      </c>
      <c r="P157" s="616">
        <v>0.4335</v>
      </c>
      <c r="Q157" s="616">
        <v>0.39250000000000002</v>
      </c>
      <c r="R157" s="616">
        <v>0.28749999999999998</v>
      </c>
      <c r="S157" s="616">
        <v>0.24049999999999999</v>
      </c>
      <c r="T157" s="616">
        <v>0.18124999999999999</v>
      </c>
      <c r="U157" s="616">
        <v>0.16667999999999999</v>
      </c>
      <c r="V157" s="616">
        <v>0.14334</v>
      </c>
      <c r="W157" s="616">
        <v>0.13</v>
      </c>
      <c r="X157" s="616">
        <v>0.11666</v>
      </c>
      <c r="Y157" s="616">
        <v>0.1</v>
      </c>
      <c r="Z157" s="613">
        <f t="shared" si="86"/>
        <v>12.711670000000003</v>
      </c>
      <c r="AA157" s="1058">
        <f t="shared" si="87"/>
        <v>16.376707404744796</v>
      </c>
      <c r="AB157" s="1058">
        <f t="shared" si="88"/>
        <v>8.9775228962480913</v>
      </c>
      <c r="AC157" s="1059">
        <f t="shared" si="89"/>
        <v>12.286890581839272</v>
      </c>
      <c r="AD157" s="1059">
        <f t="shared" si="90"/>
        <v>15.327800661485714</v>
      </c>
      <c r="AE157" s="1059">
        <f t="shared" si="91"/>
        <v>8.912707182320446</v>
      </c>
      <c r="AF157" s="1059">
        <f t="shared" si="92"/>
        <v>8.9836223506743806</v>
      </c>
      <c r="AG157" s="1059">
        <f t="shared" si="93"/>
        <v>10.686056276075352</v>
      </c>
      <c r="AH157" s="1059">
        <f t="shared" si="94"/>
        <v>14.277227722772267</v>
      </c>
      <c r="AI157" s="1059">
        <f t="shared" si="95"/>
        <v>25.405921680993295</v>
      </c>
      <c r="AJ157" s="1059">
        <f t="shared" si="96"/>
        <v>17.508417508417516</v>
      </c>
      <c r="AK157" s="1059">
        <f t="shared" si="97"/>
        <v>2.7681660899653959</v>
      </c>
      <c r="AL157" s="1059">
        <f t="shared" si="98"/>
        <v>10.445859872611463</v>
      </c>
      <c r="AM157" s="1059">
        <f t="shared" si="99"/>
        <v>36.521739130434796</v>
      </c>
      <c r="AN157" s="1059">
        <f t="shared" si="100"/>
        <v>19.542619542619533</v>
      </c>
      <c r="AO157" s="1059">
        <f t="shared" si="101"/>
        <v>32.689655172413801</v>
      </c>
      <c r="AP157" s="1059">
        <f t="shared" si="102"/>
        <v>8.7413006959443216</v>
      </c>
      <c r="AQ157" s="1059">
        <f t="shared" si="103"/>
        <v>16.28296358308916</v>
      </c>
      <c r="AR157" s="1059">
        <f t="shared" si="104"/>
        <v>10.261538461538455</v>
      </c>
      <c r="AS157" s="1059">
        <f t="shared" si="105"/>
        <v>11.434939139379408</v>
      </c>
      <c r="AT157" s="1059">
        <f t="shared" si="106"/>
        <v>16.659999999999986</v>
      </c>
      <c r="AU157" s="1060">
        <f t="shared" si="107"/>
        <v>15.204582797678375</v>
      </c>
      <c r="AV157" s="1061">
        <f t="shared" si="108"/>
        <v>8.2640463702313056</v>
      </c>
    </row>
    <row r="158" spans="1:48" ht="11.25" customHeight="1" x14ac:dyDescent="0.2">
      <c r="A158" s="466" t="s">
        <v>1072</v>
      </c>
      <c r="B158" s="846" t="s">
        <v>1073</v>
      </c>
      <c r="C158" s="610">
        <v>0.43</v>
      </c>
      <c r="D158" s="482">
        <v>0.39</v>
      </c>
      <c r="E158" s="482">
        <v>0.35000000000000003</v>
      </c>
      <c r="F158" s="473">
        <v>0.31</v>
      </c>
      <c r="G158" s="473">
        <v>0.27</v>
      </c>
      <c r="H158" s="473">
        <v>0.24</v>
      </c>
      <c r="I158" s="473">
        <v>0.11</v>
      </c>
      <c r="J158" s="1000"/>
      <c r="K158" s="473">
        <v>0.06</v>
      </c>
      <c r="L158" s="475">
        <v>0</v>
      </c>
      <c r="M158" s="1000"/>
      <c r="N158" s="488">
        <v>0</v>
      </c>
      <c r="O158" s="477">
        <v>0</v>
      </c>
      <c r="P158" s="477">
        <v>0</v>
      </c>
      <c r="Q158" s="477">
        <v>0</v>
      </c>
      <c r="R158" s="477">
        <v>0</v>
      </c>
      <c r="S158" s="477">
        <v>0</v>
      </c>
      <c r="T158" s="477">
        <v>0</v>
      </c>
      <c r="U158" s="477">
        <v>0</v>
      </c>
      <c r="V158" s="477">
        <v>0</v>
      </c>
      <c r="W158" s="477">
        <v>0</v>
      </c>
      <c r="X158" s="477">
        <v>0</v>
      </c>
      <c r="Y158" s="477">
        <v>0</v>
      </c>
      <c r="Z158" s="613">
        <f t="shared" si="86"/>
        <v>2.16</v>
      </c>
      <c r="AA158" s="1058">
        <f t="shared" si="87"/>
        <v>10.256410256410241</v>
      </c>
      <c r="AB158" s="1058">
        <f t="shared" si="88"/>
        <v>11.428571428571432</v>
      </c>
      <c r="AC158" s="1059">
        <f t="shared" si="89"/>
        <v>12.903225806451623</v>
      </c>
      <c r="AD158" s="1059">
        <f t="shared" si="90"/>
        <v>14.814814814814813</v>
      </c>
      <c r="AE158" s="1059">
        <f t="shared" si="91"/>
        <v>12.500000000000021</v>
      </c>
      <c r="AF158" s="1059">
        <f t="shared" si="92"/>
        <v>118.18181818181816</v>
      </c>
      <c r="AG158" s="1059">
        <f t="shared" si="93"/>
        <v>83.333333333333343</v>
      </c>
      <c r="AH158" s="1059" t="str">
        <f t="shared" si="94"/>
        <v>n/a</v>
      </c>
      <c r="AI158" s="1059" t="str">
        <f t="shared" si="95"/>
        <v>n/a</v>
      </c>
      <c r="AJ158" s="1059" t="str">
        <f t="shared" si="96"/>
        <v>n/a</v>
      </c>
      <c r="AK158" s="1059" t="str">
        <f t="shared" si="97"/>
        <v>n/a</v>
      </c>
      <c r="AL158" s="1059" t="str">
        <f t="shared" si="98"/>
        <v>n/a</v>
      </c>
      <c r="AM158" s="1059" t="str">
        <f t="shared" si="99"/>
        <v>n/a</v>
      </c>
      <c r="AN158" s="1059" t="str">
        <f t="shared" si="100"/>
        <v>n/a</v>
      </c>
      <c r="AO158" s="1059" t="str">
        <f t="shared" si="101"/>
        <v>n/a</v>
      </c>
      <c r="AP158" s="1059" t="str">
        <f t="shared" si="102"/>
        <v>n/a</v>
      </c>
      <c r="AQ158" s="1059" t="str">
        <f t="shared" si="103"/>
        <v>n/a</v>
      </c>
      <c r="AR158" s="1059" t="str">
        <f t="shared" si="104"/>
        <v>n/a</v>
      </c>
      <c r="AS158" s="1059" t="str">
        <f t="shared" si="105"/>
        <v>n/a</v>
      </c>
      <c r="AT158" s="1059" t="str">
        <f t="shared" si="106"/>
        <v>n/a</v>
      </c>
      <c r="AU158" s="1060">
        <f t="shared" si="107"/>
        <v>37.63116768877137</v>
      </c>
      <c r="AV158" s="1061">
        <f t="shared" si="108"/>
        <v>44.303275447602914</v>
      </c>
    </row>
    <row r="159" spans="1:48" ht="11.25" customHeight="1" x14ac:dyDescent="0.2">
      <c r="A159" s="483" t="s">
        <v>1080</v>
      </c>
      <c r="B159" s="861" t="s">
        <v>1081</v>
      </c>
      <c r="C159" s="610">
        <v>1.44</v>
      </c>
      <c r="D159" s="482">
        <v>1.26</v>
      </c>
      <c r="E159" s="482">
        <v>1.1200000000000001</v>
      </c>
      <c r="F159" s="610">
        <v>1.04</v>
      </c>
      <c r="G159" s="610">
        <v>1</v>
      </c>
      <c r="H159" s="610">
        <v>0.86</v>
      </c>
      <c r="I159" s="610">
        <v>0.8</v>
      </c>
      <c r="J159" s="932"/>
      <c r="K159" s="610">
        <v>0.72</v>
      </c>
      <c r="L159" s="481">
        <v>0.6</v>
      </c>
      <c r="M159" s="932"/>
      <c r="N159" s="615">
        <v>0.4</v>
      </c>
      <c r="O159" s="612">
        <v>0.2</v>
      </c>
      <c r="P159" s="612">
        <v>0.76</v>
      </c>
      <c r="Q159" s="616">
        <v>0.8</v>
      </c>
      <c r="R159" s="616">
        <v>0.48</v>
      </c>
      <c r="S159" s="616">
        <v>0.44</v>
      </c>
      <c r="T159" s="616">
        <v>0.2</v>
      </c>
      <c r="U159" s="612">
        <v>0</v>
      </c>
      <c r="V159" s="612">
        <v>0</v>
      </c>
      <c r="W159" s="612">
        <v>0</v>
      </c>
      <c r="X159" s="612">
        <v>0</v>
      </c>
      <c r="Y159" s="612">
        <v>0</v>
      </c>
      <c r="Z159" s="613">
        <f t="shared" si="86"/>
        <v>12.12</v>
      </c>
      <c r="AA159" s="1058">
        <f t="shared" si="87"/>
        <v>14.285714285714279</v>
      </c>
      <c r="AB159" s="1058">
        <f t="shared" si="88"/>
        <v>12.5</v>
      </c>
      <c r="AC159" s="1059">
        <f t="shared" si="89"/>
        <v>7.6923076923077094</v>
      </c>
      <c r="AD159" s="1059">
        <f t="shared" si="90"/>
        <v>4.0000000000000036</v>
      </c>
      <c r="AE159" s="1059">
        <f t="shared" si="91"/>
        <v>16.279069767441868</v>
      </c>
      <c r="AF159" s="1059">
        <f t="shared" si="92"/>
        <v>7.4999999999999956</v>
      </c>
      <c r="AG159" s="1059">
        <f t="shared" si="93"/>
        <v>11.111111111111116</v>
      </c>
      <c r="AH159" s="1059">
        <f t="shared" si="94"/>
        <v>19.999999999999996</v>
      </c>
      <c r="AI159" s="1059">
        <f t="shared" si="95"/>
        <v>49.999999999999979</v>
      </c>
      <c r="AJ159" s="1059">
        <f t="shared" si="96"/>
        <v>100</v>
      </c>
      <c r="AK159" s="1059">
        <f t="shared" si="97"/>
        <v>-73.684210526315795</v>
      </c>
      <c r="AL159" s="1059">
        <f t="shared" si="98"/>
        <v>-5.0000000000000044</v>
      </c>
      <c r="AM159" s="1059">
        <f t="shared" si="99"/>
        <v>66.666666666666671</v>
      </c>
      <c r="AN159" s="1059">
        <f t="shared" si="100"/>
        <v>9.0909090909090828</v>
      </c>
      <c r="AO159" s="1059">
        <f t="shared" si="101"/>
        <v>119.99999999999997</v>
      </c>
      <c r="AP159" s="1059" t="str">
        <f t="shared" si="102"/>
        <v>n/a</v>
      </c>
      <c r="AQ159" s="1059" t="str">
        <f t="shared" si="103"/>
        <v>n/a</v>
      </c>
      <c r="AR159" s="1059" t="str">
        <f t="shared" si="104"/>
        <v>n/a</v>
      </c>
      <c r="AS159" s="1059" t="str">
        <f t="shared" si="105"/>
        <v>n/a</v>
      </c>
      <c r="AT159" s="1059" t="str">
        <f t="shared" si="106"/>
        <v>n/a</v>
      </c>
      <c r="AU159" s="1060">
        <f t="shared" si="107"/>
        <v>24.02943787252233</v>
      </c>
      <c r="AV159" s="1061">
        <f t="shared" si="108"/>
        <v>45.903985058327201</v>
      </c>
    </row>
    <row r="160" spans="1:48" ht="11.25" customHeight="1" x14ac:dyDescent="0.2">
      <c r="A160" s="863" t="s">
        <v>1082</v>
      </c>
      <c r="B160" s="861" t="s">
        <v>1083</v>
      </c>
      <c r="C160" s="610">
        <v>1.1200000000000001</v>
      </c>
      <c r="D160" s="482">
        <v>1</v>
      </c>
      <c r="E160" s="482">
        <v>0.88</v>
      </c>
      <c r="F160" s="610">
        <v>0.77</v>
      </c>
      <c r="G160" s="610">
        <v>0.7</v>
      </c>
      <c r="H160" s="610">
        <v>0.54</v>
      </c>
      <c r="I160" s="610">
        <v>0.41</v>
      </c>
      <c r="J160" s="932"/>
      <c r="K160" s="610">
        <v>0.34</v>
      </c>
      <c r="L160" s="481">
        <v>0.22</v>
      </c>
      <c r="M160" s="932"/>
      <c r="N160" s="486">
        <v>0.04</v>
      </c>
      <c r="O160" s="612">
        <v>7.0000000000000007E-2</v>
      </c>
      <c r="P160" s="612">
        <v>0.57999999999999996</v>
      </c>
      <c r="Q160" s="616">
        <v>0.66</v>
      </c>
      <c r="R160" s="616">
        <v>0.56999999999999995</v>
      </c>
      <c r="S160" s="616">
        <v>0.39</v>
      </c>
      <c r="T160" s="616">
        <v>0.25762000000000002</v>
      </c>
      <c r="U160" s="616">
        <v>0.14286000000000001</v>
      </c>
      <c r="V160" s="612">
        <v>0</v>
      </c>
      <c r="W160" s="612">
        <v>0</v>
      </c>
      <c r="X160" s="612">
        <v>0</v>
      </c>
      <c r="Y160" s="612">
        <v>0</v>
      </c>
      <c r="Z160" s="613">
        <f t="shared" si="86"/>
        <v>8.6904800000000009</v>
      </c>
      <c r="AA160" s="1058">
        <f t="shared" si="87"/>
        <v>12.000000000000011</v>
      </c>
      <c r="AB160" s="1058">
        <f t="shared" si="88"/>
        <v>13.636363636363647</v>
      </c>
      <c r="AC160" s="1059">
        <f t="shared" si="89"/>
        <v>14.285714285714279</v>
      </c>
      <c r="AD160" s="1059">
        <f t="shared" si="90"/>
        <v>10.000000000000009</v>
      </c>
      <c r="AE160" s="1059">
        <f t="shared" si="91"/>
        <v>29.629629629629605</v>
      </c>
      <c r="AF160" s="1059">
        <f t="shared" si="92"/>
        <v>31.707317073170739</v>
      </c>
      <c r="AG160" s="1059">
        <f t="shared" si="93"/>
        <v>20.588235294117641</v>
      </c>
      <c r="AH160" s="1059">
        <f t="shared" si="94"/>
        <v>54.545454545454561</v>
      </c>
      <c r="AI160" s="1059">
        <f t="shared" si="95"/>
        <v>450</v>
      </c>
      <c r="AJ160" s="1059">
        <f t="shared" si="96"/>
        <v>-42.857142857142861</v>
      </c>
      <c r="AK160" s="1059">
        <f t="shared" si="97"/>
        <v>-87.931034482758619</v>
      </c>
      <c r="AL160" s="1059">
        <f t="shared" si="98"/>
        <v>-12.121212121212132</v>
      </c>
      <c r="AM160" s="1059">
        <f t="shared" si="99"/>
        <v>15.789473684210531</v>
      </c>
      <c r="AN160" s="1059">
        <f t="shared" si="100"/>
        <v>46.153846153846146</v>
      </c>
      <c r="AO160" s="1059">
        <f t="shared" si="101"/>
        <v>51.385761975001934</v>
      </c>
      <c r="AP160" s="1059">
        <f t="shared" si="102"/>
        <v>80.330393392132152</v>
      </c>
      <c r="AQ160" s="1059" t="str">
        <f t="shared" si="103"/>
        <v>n/a</v>
      </c>
      <c r="AR160" s="1059" t="str">
        <f t="shared" si="104"/>
        <v>n/a</v>
      </c>
      <c r="AS160" s="1059" t="str">
        <f t="shared" si="105"/>
        <v>n/a</v>
      </c>
      <c r="AT160" s="1059" t="str">
        <f t="shared" si="106"/>
        <v>n/a</v>
      </c>
      <c r="AU160" s="1060">
        <f t="shared" si="107"/>
        <v>42.946425013032979</v>
      </c>
      <c r="AV160" s="1061">
        <f t="shared" si="108"/>
        <v>115.49734057204248</v>
      </c>
    </row>
    <row r="161" spans="1:48" ht="11.25" customHeight="1" x14ac:dyDescent="0.2">
      <c r="A161" s="863" t="s">
        <v>1104</v>
      </c>
      <c r="B161" s="861" t="s">
        <v>1105</v>
      </c>
      <c r="C161" s="610">
        <v>1.92</v>
      </c>
      <c r="D161" s="482">
        <v>1.8</v>
      </c>
      <c r="E161" s="482">
        <v>1.6400000000000001</v>
      </c>
      <c r="F161" s="610">
        <v>1.4550000000000001</v>
      </c>
      <c r="G161" s="610">
        <v>1.155</v>
      </c>
      <c r="H161" s="610">
        <v>0.79</v>
      </c>
      <c r="I161" s="610">
        <v>0.48</v>
      </c>
      <c r="J161" s="932"/>
      <c r="K161" s="485">
        <v>0</v>
      </c>
      <c r="L161" s="614">
        <v>0</v>
      </c>
      <c r="M161" s="932"/>
      <c r="N161" s="486">
        <v>0</v>
      </c>
      <c r="O161" s="612">
        <v>0</v>
      </c>
      <c r="P161" s="612">
        <v>0</v>
      </c>
      <c r="Q161" s="612">
        <v>0</v>
      </c>
      <c r="R161" s="612">
        <v>0</v>
      </c>
      <c r="S161" s="612">
        <v>0</v>
      </c>
      <c r="T161" s="612">
        <v>0</v>
      </c>
      <c r="U161" s="612">
        <v>0</v>
      </c>
      <c r="V161" s="612">
        <v>0</v>
      </c>
      <c r="W161" s="612">
        <v>0</v>
      </c>
      <c r="X161" s="612">
        <v>0</v>
      </c>
      <c r="Y161" s="612">
        <v>0</v>
      </c>
      <c r="Z161" s="613">
        <f t="shared" si="86"/>
        <v>9.24</v>
      </c>
      <c r="AA161" s="1058">
        <f t="shared" si="87"/>
        <v>6.6666666666666652</v>
      </c>
      <c r="AB161" s="1058">
        <f t="shared" si="88"/>
        <v>9.7560975609755971</v>
      </c>
      <c r="AC161" s="1059">
        <f t="shared" si="89"/>
        <v>12.714776632302405</v>
      </c>
      <c r="AD161" s="1059">
        <f t="shared" si="90"/>
        <v>25.974025974025984</v>
      </c>
      <c r="AE161" s="1059">
        <f t="shared" si="91"/>
        <v>46.202531645569621</v>
      </c>
      <c r="AF161" s="1059">
        <f t="shared" si="92"/>
        <v>64.583333333333343</v>
      </c>
      <c r="AG161" s="1059" t="str">
        <f t="shared" si="93"/>
        <v>n/a</v>
      </c>
      <c r="AH161" s="1059" t="str">
        <f t="shared" si="94"/>
        <v>n/a</v>
      </c>
      <c r="AI161" s="1059" t="str">
        <f t="shared" si="95"/>
        <v>n/a</v>
      </c>
      <c r="AJ161" s="1059" t="str">
        <f t="shared" si="96"/>
        <v>n/a</v>
      </c>
      <c r="AK161" s="1059" t="str">
        <f t="shared" si="97"/>
        <v>n/a</v>
      </c>
      <c r="AL161" s="1059" t="str">
        <f t="shared" si="98"/>
        <v>n/a</v>
      </c>
      <c r="AM161" s="1059" t="str">
        <f t="shared" si="99"/>
        <v>n/a</v>
      </c>
      <c r="AN161" s="1059" t="str">
        <f t="shared" si="100"/>
        <v>n/a</v>
      </c>
      <c r="AO161" s="1059" t="str">
        <f t="shared" si="101"/>
        <v>n/a</v>
      </c>
      <c r="AP161" s="1059" t="str">
        <f t="shared" si="102"/>
        <v>n/a</v>
      </c>
      <c r="AQ161" s="1059" t="str">
        <f t="shared" si="103"/>
        <v>n/a</v>
      </c>
      <c r="AR161" s="1059" t="str">
        <f t="shared" si="104"/>
        <v>n/a</v>
      </c>
      <c r="AS161" s="1059" t="str">
        <f t="shared" si="105"/>
        <v>n/a</v>
      </c>
      <c r="AT161" s="1059" t="str">
        <f t="shared" si="106"/>
        <v>n/a</v>
      </c>
      <c r="AU161" s="1060">
        <f t="shared" si="107"/>
        <v>27.649571968812268</v>
      </c>
      <c r="AV161" s="1061">
        <f t="shared" si="108"/>
        <v>23.214776969532021</v>
      </c>
    </row>
    <row r="162" spans="1:48" ht="11.25" customHeight="1" x14ac:dyDescent="0.2">
      <c r="A162" s="863" t="s">
        <v>1092</v>
      </c>
      <c r="B162" s="861" t="s">
        <v>1093</v>
      </c>
      <c r="C162" s="610">
        <v>4.6399999999999997</v>
      </c>
      <c r="D162" s="482">
        <v>4.0199999999999996</v>
      </c>
      <c r="E162" s="482">
        <v>3.6</v>
      </c>
      <c r="F162" s="610">
        <v>2.12</v>
      </c>
      <c r="G162" s="610">
        <v>1.68</v>
      </c>
      <c r="H162" s="610">
        <v>1.4</v>
      </c>
      <c r="I162" s="610">
        <v>1.08</v>
      </c>
      <c r="J162" s="932"/>
      <c r="K162" s="610">
        <v>0.72</v>
      </c>
      <c r="L162" s="481">
        <v>0.52</v>
      </c>
      <c r="M162" s="932"/>
      <c r="N162" s="486">
        <v>0</v>
      </c>
      <c r="O162" s="612">
        <v>0</v>
      </c>
      <c r="P162" s="612">
        <v>0</v>
      </c>
      <c r="Q162" s="612">
        <v>0</v>
      </c>
      <c r="R162" s="612">
        <v>0</v>
      </c>
      <c r="S162" s="612">
        <v>0</v>
      </c>
      <c r="T162" s="612">
        <v>0</v>
      </c>
      <c r="U162" s="612">
        <v>0</v>
      </c>
      <c r="V162" s="612">
        <v>0</v>
      </c>
      <c r="W162" s="612">
        <v>0</v>
      </c>
      <c r="X162" s="612">
        <v>0</v>
      </c>
      <c r="Y162" s="612">
        <v>0</v>
      </c>
      <c r="Z162" s="613">
        <f t="shared" si="86"/>
        <v>19.779999999999998</v>
      </c>
      <c r="AA162" s="1058">
        <f t="shared" si="87"/>
        <v>15.422885572139311</v>
      </c>
      <c r="AB162" s="1058">
        <f t="shared" si="88"/>
        <v>11.666666666666647</v>
      </c>
      <c r="AC162" s="1059">
        <f t="shared" si="89"/>
        <v>69.811320754716988</v>
      </c>
      <c r="AD162" s="1059">
        <f t="shared" si="90"/>
        <v>26.190476190476208</v>
      </c>
      <c r="AE162" s="1059">
        <f t="shared" si="91"/>
        <v>19.999999999999996</v>
      </c>
      <c r="AF162" s="1059">
        <f t="shared" si="92"/>
        <v>29.629629629629605</v>
      </c>
      <c r="AG162" s="1059">
        <f t="shared" si="93"/>
        <v>50.000000000000021</v>
      </c>
      <c r="AH162" s="1059">
        <f t="shared" si="94"/>
        <v>38.46153846153846</v>
      </c>
      <c r="AI162" s="1059" t="str">
        <f t="shared" si="95"/>
        <v>n/a</v>
      </c>
      <c r="AJ162" s="1059" t="str">
        <f t="shared" si="96"/>
        <v>n/a</v>
      </c>
      <c r="AK162" s="1059" t="str">
        <f t="shared" si="97"/>
        <v>n/a</v>
      </c>
      <c r="AL162" s="1059" t="str">
        <f t="shared" si="98"/>
        <v>n/a</v>
      </c>
      <c r="AM162" s="1059" t="str">
        <f t="shared" si="99"/>
        <v>n/a</v>
      </c>
      <c r="AN162" s="1059" t="str">
        <f t="shared" si="100"/>
        <v>n/a</v>
      </c>
      <c r="AO162" s="1059" t="str">
        <f t="shared" si="101"/>
        <v>n/a</v>
      </c>
      <c r="AP162" s="1059" t="str">
        <f t="shared" si="102"/>
        <v>n/a</v>
      </c>
      <c r="AQ162" s="1059" t="str">
        <f t="shared" si="103"/>
        <v>n/a</v>
      </c>
      <c r="AR162" s="1059" t="str">
        <f t="shared" si="104"/>
        <v>n/a</v>
      </c>
      <c r="AS162" s="1059" t="str">
        <f t="shared" si="105"/>
        <v>n/a</v>
      </c>
      <c r="AT162" s="1059" t="str">
        <f t="shared" si="106"/>
        <v>n/a</v>
      </c>
      <c r="AU162" s="1060">
        <f t="shared" si="107"/>
        <v>32.647814659395905</v>
      </c>
      <c r="AV162" s="1061">
        <f t="shared" si="108"/>
        <v>19.507158157337287</v>
      </c>
    </row>
    <row r="163" spans="1:48" ht="11.25" customHeight="1" x14ac:dyDescent="0.2">
      <c r="A163" s="863" t="s">
        <v>1090</v>
      </c>
      <c r="B163" s="861" t="s">
        <v>1091</v>
      </c>
      <c r="C163" s="610">
        <v>0.45</v>
      </c>
      <c r="D163" s="482">
        <v>0.41</v>
      </c>
      <c r="E163" s="482">
        <v>0.37</v>
      </c>
      <c r="F163" s="610">
        <v>0.33</v>
      </c>
      <c r="G163" s="610">
        <v>0.27500000000000002</v>
      </c>
      <c r="H163" s="610">
        <v>0.23</v>
      </c>
      <c r="I163" s="610">
        <v>0.19750000000000001</v>
      </c>
      <c r="J163" s="932"/>
      <c r="K163" s="610">
        <v>0.17499999999999999</v>
      </c>
      <c r="L163" s="481">
        <v>4.2500000000000003E-2</v>
      </c>
      <c r="M163" s="932"/>
      <c r="N163" s="486">
        <v>0</v>
      </c>
      <c r="O163" s="612">
        <v>0</v>
      </c>
      <c r="P163" s="612">
        <v>0</v>
      </c>
      <c r="Q163" s="612">
        <v>0</v>
      </c>
      <c r="R163" s="612">
        <v>0</v>
      </c>
      <c r="S163" s="612">
        <v>0</v>
      </c>
      <c r="T163" s="612">
        <v>0</v>
      </c>
      <c r="U163" s="612">
        <v>0</v>
      </c>
      <c r="V163" s="612">
        <v>0</v>
      </c>
      <c r="W163" s="612">
        <v>0</v>
      </c>
      <c r="X163" s="612">
        <v>0</v>
      </c>
      <c r="Y163" s="612">
        <v>0</v>
      </c>
      <c r="Z163" s="613">
        <f t="shared" si="86"/>
        <v>2.48</v>
      </c>
      <c r="AA163" s="1058">
        <f t="shared" si="87"/>
        <v>9.7560975609756184</v>
      </c>
      <c r="AB163" s="1058">
        <f t="shared" si="88"/>
        <v>10.810810810810811</v>
      </c>
      <c r="AC163" s="1059">
        <f t="shared" si="89"/>
        <v>12.12121212121211</v>
      </c>
      <c r="AD163" s="1059">
        <f t="shared" si="90"/>
        <v>19.999999999999996</v>
      </c>
      <c r="AE163" s="1059">
        <f t="shared" si="91"/>
        <v>19.565217391304344</v>
      </c>
      <c r="AF163" s="1059">
        <f t="shared" si="92"/>
        <v>16.455696202531644</v>
      </c>
      <c r="AG163" s="1059">
        <f t="shared" si="93"/>
        <v>12.857142857142879</v>
      </c>
      <c r="AH163" s="1059">
        <f t="shared" si="94"/>
        <v>311.76470588235293</v>
      </c>
      <c r="AI163" s="1059" t="str">
        <f t="shared" si="95"/>
        <v>n/a</v>
      </c>
      <c r="AJ163" s="1059" t="str">
        <f t="shared" si="96"/>
        <v>n/a</v>
      </c>
      <c r="AK163" s="1059" t="str">
        <f t="shared" si="97"/>
        <v>n/a</v>
      </c>
      <c r="AL163" s="1059" t="str">
        <f t="shared" si="98"/>
        <v>n/a</v>
      </c>
      <c r="AM163" s="1059" t="str">
        <f t="shared" si="99"/>
        <v>n/a</v>
      </c>
      <c r="AN163" s="1059" t="str">
        <f t="shared" si="100"/>
        <v>n/a</v>
      </c>
      <c r="AO163" s="1059" t="str">
        <f t="shared" si="101"/>
        <v>n/a</v>
      </c>
      <c r="AP163" s="1059" t="str">
        <f t="shared" si="102"/>
        <v>n/a</v>
      </c>
      <c r="AQ163" s="1059" t="str">
        <f t="shared" si="103"/>
        <v>n/a</v>
      </c>
      <c r="AR163" s="1059" t="str">
        <f t="shared" si="104"/>
        <v>n/a</v>
      </c>
      <c r="AS163" s="1059" t="str">
        <f t="shared" si="105"/>
        <v>n/a</v>
      </c>
      <c r="AT163" s="1059" t="str">
        <f t="shared" si="106"/>
        <v>n/a</v>
      </c>
      <c r="AU163" s="1060">
        <f t="shared" si="107"/>
        <v>51.666360353291289</v>
      </c>
      <c r="AV163" s="1061">
        <f t="shared" si="108"/>
        <v>105.16640021650224</v>
      </c>
    </row>
    <row r="164" spans="1:48" ht="11.25" customHeight="1" x14ac:dyDescent="0.2">
      <c r="A164" s="466" t="s">
        <v>522</v>
      </c>
      <c r="B164" s="846" t="s">
        <v>523</v>
      </c>
      <c r="C164" s="610">
        <v>2.52</v>
      </c>
      <c r="D164" s="482">
        <v>2.21</v>
      </c>
      <c r="E164" s="482">
        <v>1.95</v>
      </c>
      <c r="F164" s="473">
        <v>1.75</v>
      </c>
      <c r="G164" s="473">
        <v>1.5549999999999999</v>
      </c>
      <c r="H164" s="473">
        <v>1.375</v>
      </c>
      <c r="I164" s="473">
        <v>1.2050000000000001</v>
      </c>
      <c r="J164" s="1000"/>
      <c r="K164" s="473">
        <v>1.0649999999999999</v>
      </c>
      <c r="L164" s="471">
        <v>0.92500000000000004</v>
      </c>
      <c r="M164" s="1000"/>
      <c r="N164" s="476">
        <v>0.79500000000000004</v>
      </c>
      <c r="O164" s="478">
        <v>0.7</v>
      </c>
      <c r="P164" s="478">
        <v>0.625</v>
      </c>
      <c r="Q164" s="478">
        <v>0.56499999999999995</v>
      </c>
      <c r="R164" s="478">
        <v>0.505</v>
      </c>
      <c r="S164" s="478">
        <v>0.44500000000000001</v>
      </c>
      <c r="T164" s="478">
        <v>0.3</v>
      </c>
      <c r="U164" s="477">
        <v>0</v>
      </c>
      <c r="V164" s="477">
        <v>0</v>
      </c>
      <c r="W164" s="477">
        <v>0</v>
      </c>
      <c r="X164" s="477">
        <v>0</v>
      </c>
      <c r="Y164" s="477">
        <v>0</v>
      </c>
      <c r="Z164" s="613">
        <f t="shared" si="86"/>
        <v>18.490000000000002</v>
      </c>
      <c r="AA164" s="1058">
        <f t="shared" si="87"/>
        <v>14.027149321266963</v>
      </c>
      <c r="AB164" s="1058">
        <f t="shared" si="88"/>
        <v>13.33333333333333</v>
      </c>
      <c r="AC164" s="1059">
        <f t="shared" si="89"/>
        <v>11.428571428571432</v>
      </c>
      <c r="AD164" s="1059">
        <f t="shared" si="90"/>
        <v>12.540192926045023</v>
      </c>
      <c r="AE164" s="1059">
        <f t="shared" si="91"/>
        <v>13.090909090909086</v>
      </c>
      <c r="AF164" s="1059">
        <f t="shared" si="92"/>
        <v>14.10788381742738</v>
      </c>
      <c r="AG164" s="1059">
        <f t="shared" si="93"/>
        <v>13.145539906103298</v>
      </c>
      <c r="AH164" s="1059">
        <f t="shared" si="94"/>
        <v>15.135135135135114</v>
      </c>
      <c r="AI164" s="1059">
        <f t="shared" si="95"/>
        <v>16.35220125786163</v>
      </c>
      <c r="AJ164" s="1059">
        <f t="shared" si="96"/>
        <v>13.571428571428591</v>
      </c>
      <c r="AK164" s="1059">
        <f t="shared" si="97"/>
        <v>11.999999999999989</v>
      </c>
      <c r="AL164" s="1059">
        <f t="shared" si="98"/>
        <v>10.619469026548689</v>
      </c>
      <c r="AM164" s="1059">
        <f t="shared" si="99"/>
        <v>11.88118811881187</v>
      </c>
      <c r="AN164" s="1059">
        <f t="shared" si="100"/>
        <v>13.483146067415719</v>
      </c>
      <c r="AO164" s="1059">
        <f t="shared" si="101"/>
        <v>48.333333333333343</v>
      </c>
      <c r="AP164" s="1059" t="str">
        <f t="shared" si="102"/>
        <v>n/a</v>
      </c>
      <c r="AQ164" s="1059" t="str">
        <f t="shared" si="103"/>
        <v>n/a</v>
      </c>
      <c r="AR164" s="1059" t="str">
        <f t="shared" si="104"/>
        <v>n/a</v>
      </c>
      <c r="AS164" s="1059" t="str">
        <f t="shared" si="105"/>
        <v>n/a</v>
      </c>
      <c r="AT164" s="1059" t="str">
        <f t="shared" si="106"/>
        <v>n/a</v>
      </c>
      <c r="AU164" s="1060">
        <f t="shared" si="107"/>
        <v>15.536632088946099</v>
      </c>
      <c r="AV164" s="1061">
        <f t="shared" si="108"/>
        <v>9.1858019439096381</v>
      </c>
    </row>
    <row r="165" spans="1:48" ht="11.25" customHeight="1" x14ac:dyDescent="0.2">
      <c r="A165" s="483" t="s">
        <v>1045</v>
      </c>
      <c r="B165" s="861" t="s">
        <v>1046</v>
      </c>
      <c r="C165" s="610">
        <v>0.9</v>
      </c>
      <c r="D165" s="482">
        <v>0.82</v>
      </c>
      <c r="E165" s="503">
        <v>0.70000000000000007</v>
      </c>
      <c r="F165" s="610">
        <v>0.6</v>
      </c>
      <c r="G165" s="610">
        <v>0.5</v>
      </c>
      <c r="H165" s="610">
        <v>0.36</v>
      </c>
      <c r="I165" s="610">
        <v>0.16</v>
      </c>
      <c r="J165" s="932"/>
      <c r="K165" s="485">
        <v>0</v>
      </c>
      <c r="L165" s="614">
        <v>0</v>
      </c>
      <c r="M165" s="932"/>
      <c r="N165" s="486">
        <v>0</v>
      </c>
      <c r="O165" s="612">
        <v>0</v>
      </c>
      <c r="P165" s="612">
        <v>0.7</v>
      </c>
      <c r="Q165" s="616">
        <v>0.98</v>
      </c>
      <c r="R165" s="616">
        <v>0.88</v>
      </c>
      <c r="S165" s="616">
        <v>0.73</v>
      </c>
      <c r="T165" s="612">
        <v>0.64</v>
      </c>
      <c r="U165" s="616">
        <v>0.64</v>
      </c>
      <c r="V165" s="616">
        <v>0.4</v>
      </c>
      <c r="W165" s="616">
        <v>0.33500000000000002</v>
      </c>
      <c r="X165" s="616">
        <v>0.30499999999999999</v>
      </c>
      <c r="Y165" s="616">
        <v>0.27500000000000002</v>
      </c>
      <c r="Z165" s="613">
        <f t="shared" si="86"/>
        <v>9.9250000000000007</v>
      </c>
      <c r="AA165" s="1058">
        <f t="shared" si="87"/>
        <v>9.7560975609756184</v>
      </c>
      <c r="AB165" s="1058">
        <f t="shared" si="88"/>
        <v>17.142857142857125</v>
      </c>
      <c r="AC165" s="1059">
        <f t="shared" si="89"/>
        <v>16.666666666666675</v>
      </c>
      <c r="AD165" s="1059">
        <f t="shared" si="90"/>
        <v>19.999999999999996</v>
      </c>
      <c r="AE165" s="1059">
        <f t="shared" si="91"/>
        <v>38.888888888888886</v>
      </c>
      <c r="AF165" s="1059">
        <f t="shared" si="92"/>
        <v>125</v>
      </c>
      <c r="AG165" s="1059" t="str">
        <f t="shared" si="93"/>
        <v>n/a</v>
      </c>
      <c r="AH165" s="1059" t="str">
        <f t="shared" si="94"/>
        <v>n/a</v>
      </c>
      <c r="AI165" s="1059" t="str">
        <f t="shared" si="95"/>
        <v>n/a</v>
      </c>
      <c r="AJ165" s="1059" t="str">
        <f t="shared" si="96"/>
        <v>n/a</v>
      </c>
      <c r="AK165" s="1059">
        <f t="shared" si="97"/>
        <v>-100</v>
      </c>
      <c r="AL165" s="1059">
        <f t="shared" si="98"/>
        <v>-28.571428571428569</v>
      </c>
      <c r="AM165" s="1059">
        <f t="shared" si="99"/>
        <v>11.363636363636353</v>
      </c>
      <c r="AN165" s="1059">
        <f t="shared" si="100"/>
        <v>20.547945205479444</v>
      </c>
      <c r="AO165" s="1059">
        <f t="shared" si="101"/>
        <v>14.0625</v>
      </c>
      <c r="AP165" s="1059">
        <f t="shared" si="102"/>
        <v>0</v>
      </c>
      <c r="AQ165" s="1059">
        <f t="shared" si="103"/>
        <v>59.999999999999986</v>
      </c>
      <c r="AR165" s="1059">
        <f t="shared" si="104"/>
        <v>19.402985074626855</v>
      </c>
      <c r="AS165" s="1059">
        <f t="shared" si="105"/>
        <v>9.8360655737705027</v>
      </c>
      <c r="AT165" s="1059">
        <f t="shared" si="106"/>
        <v>10.909090909090891</v>
      </c>
      <c r="AU165" s="1060">
        <f t="shared" si="107"/>
        <v>15.312831550910234</v>
      </c>
      <c r="AV165" s="1061">
        <f t="shared" si="108"/>
        <v>44.87770083712703</v>
      </c>
    </row>
    <row r="166" spans="1:48" ht="11.25" customHeight="1" x14ac:dyDescent="0.2">
      <c r="A166" s="863" t="s">
        <v>500</v>
      </c>
      <c r="B166" s="861" t="s">
        <v>501</v>
      </c>
      <c r="C166" s="610">
        <v>1.55</v>
      </c>
      <c r="D166" s="482">
        <v>1.39</v>
      </c>
      <c r="E166" s="482">
        <v>1.26</v>
      </c>
      <c r="F166" s="610">
        <v>1.1850000000000001</v>
      </c>
      <c r="G166" s="610">
        <v>1.115</v>
      </c>
      <c r="H166" s="610">
        <v>1.0533333333333332</v>
      </c>
      <c r="I166" s="610">
        <v>1.0133333333333334</v>
      </c>
      <c r="J166" s="932"/>
      <c r="K166" s="610">
        <v>0.94666666666666666</v>
      </c>
      <c r="L166" s="481">
        <v>0.9</v>
      </c>
      <c r="M166" s="932"/>
      <c r="N166" s="615">
        <v>0.86</v>
      </c>
      <c r="O166" s="616">
        <v>0.82666666666666666</v>
      </c>
      <c r="P166" s="616">
        <v>0.8</v>
      </c>
      <c r="Q166" s="616">
        <v>0.78</v>
      </c>
      <c r="R166" s="616">
        <v>0.76666666666666661</v>
      </c>
      <c r="S166" s="616">
        <v>0.7533333333333333</v>
      </c>
      <c r="T166" s="616">
        <v>0.74</v>
      </c>
      <c r="U166" s="612">
        <v>0.73333333333333339</v>
      </c>
      <c r="V166" s="612">
        <v>0.73333333333333339</v>
      </c>
      <c r="W166" s="616">
        <v>0.72666666666666668</v>
      </c>
      <c r="X166" s="616">
        <v>0.70666666666666667</v>
      </c>
      <c r="Y166" s="616">
        <v>0.68</v>
      </c>
      <c r="Z166" s="613">
        <f t="shared" si="86"/>
        <v>19.52</v>
      </c>
      <c r="AA166" s="1058">
        <f t="shared" si="87"/>
        <v>11.510791366906492</v>
      </c>
      <c r="AB166" s="1058">
        <f t="shared" si="88"/>
        <v>10.317460317460302</v>
      </c>
      <c r="AC166" s="1059">
        <f t="shared" si="89"/>
        <v>6.3291139240506222</v>
      </c>
      <c r="AD166" s="1059">
        <f t="shared" si="90"/>
        <v>6.2780269058295923</v>
      </c>
      <c r="AE166" s="1059">
        <f t="shared" si="91"/>
        <v>5.8544303797468444</v>
      </c>
      <c r="AF166" s="1059">
        <f t="shared" si="92"/>
        <v>3.9473684210526105</v>
      </c>
      <c r="AG166" s="1059">
        <f t="shared" si="93"/>
        <v>7.0422535211267734</v>
      </c>
      <c r="AH166" s="1059">
        <f t="shared" si="94"/>
        <v>5.1851851851851816</v>
      </c>
      <c r="AI166" s="1059">
        <f t="shared" si="95"/>
        <v>4.6511627906976827</v>
      </c>
      <c r="AJ166" s="1059">
        <f t="shared" si="96"/>
        <v>4.0322580645161255</v>
      </c>
      <c r="AK166" s="1059">
        <f t="shared" si="97"/>
        <v>3.3333333333333215</v>
      </c>
      <c r="AL166" s="1059">
        <f t="shared" si="98"/>
        <v>2.5641025641025772</v>
      </c>
      <c r="AM166" s="1059">
        <f t="shared" si="99"/>
        <v>1.7391304347826209</v>
      </c>
      <c r="AN166" s="1059">
        <f t="shared" si="100"/>
        <v>1.7699115044247815</v>
      </c>
      <c r="AO166" s="1059">
        <f t="shared" si="101"/>
        <v>1.8018018018018056</v>
      </c>
      <c r="AP166" s="1059">
        <f t="shared" si="102"/>
        <v>0.90909090909090384</v>
      </c>
      <c r="AQ166" s="1059">
        <f t="shared" si="103"/>
        <v>0</v>
      </c>
      <c r="AR166" s="1059">
        <f t="shared" si="104"/>
        <v>0.91743119266056716</v>
      </c>
      <c r="AS166" s="1059">
        <f t="shared" si="105"/>
        <v>2.8301886792452935</v>
      </c>
      <c r="AT166" s="1059">
        <f t="shared" si="106"/>
        <v>3.9215686274509665</v>
      </c>
      <c r="AU166" s="1060">
        <f t="shared" si="107"/>
        <v>4.2467304961732539</v>
      </c>
      <c r="AV166" s="1061">
        <f t="shared" si="108"/>
        <v>3.0270653147381941</v>
      </c>
    </row>
    <row r="167" spans="1:48" ht="11.25" customHeight="1" x14ac:dyDescent="0.2">
      <c r="A167" s="863" t="s">
        <v>174</v>
      </c>
      <c r="B167" s="861" t="s">
        <v>175</v>
      </c>
      <c r="C167" s="610">
        <v>0.48749999999999999</v>
      </c>
      <c r="D167" s="482">
        <v>0.45833333333333331</v>
      </c>
      <c r="E167" s="482">
        <v>0.42499999999999999</v>
      </c>
      <c r="F167" s="610">
        <v>0.40833333333333338</v>
      </c>
      <c r="G167" s="610">
        <v>0.38750000000000001</v>
      </c>
      <c r="H167" s="485">
        <v>0.375</v>
      </c>
      <c r="I167" s="610">
        <v>0.35416666666666669</v>
      </c>
      <c r="J167" s="932">
        <v>0</v>
      </c>
      <c r="K167" s="610">
        <v>0.3125</v>
      </c>
      <c r="L167" s="481">
        <v>0.27486111111111106</v>
      </c>
      <c r="M167" s="932">
        <v>0</v>
      </c>
      <c r="N167" s="615">
        <v>0.24888888888888891</v>
      </c>
      <c r="O167" s="616">
        <v>0.24305555555555558</v>
      </c>
      <c r="P167" s="616">
        <v>0.23430555555555552</v>
      </c>
      <c r="Q167" s="616">
        <v>0.20243055555555559</v>
      </c>
      <c r="R167" s="616">
        <v>0.18576388888888892</v>
      </c>
      <c r="S167" s="616">
        <v>0.17592592592592596</v>
      </c>
      <c r="T167" s="616">
        <v>0.16377314814814811</v>
      </c>
      <c r="U167" s="616">
        <v>0.13773148148148148</v>
      </c>
      <c r="V167" s="616">
        <v>0.11805555555555558</v>
      </c>
      <c r="W167" s="616">
        <v>0.10879629629629628</v>
      </c>
      <c r="X167" s="616">
        <v>9.6643518518518531E-2</v>
      </c>
      <c r="Y167" s="616">
        <v>7.9861111111111119E-2</v>
      </c>
      <c r="Z167" s="613">
        <f t="shared" si="86"/>
        <v>5.4784259259259249</v>
      </c>
      <c r="AA167" s="1058">
        <f t="shared" ref="AA167:AA180" si="109">IF(ISERROR((C167/D167-1)*100),"n/a",(C167/D167-1)*100)</f>
        <v>6.3636363636363713</v>
      </c>
      <c r="AB167" s="1058">
        <f t="shared" ref="AB167:AB180" si="110">IF(ISERROR((D167/E167-1)*100),"n/a",(D167/E167-1)*100)</f>
        <v>7.8431372549019551</v>
      </c>
      <c r="AC167" s="1059">
        <f t="shared" ref="AC167:AC180" si="111">IF(ISERROR((E167/F167-1)*100),"n/a",(E167/F167-1)*100)</f>
        <v>4.0816326530612068</v>
      </c>
      <c r="AD167" s="1059">
        <f t="shared" ref="AD167:AD180" si="112">IF(ISERROR((F167/G167-1)*100),"n/a",(F167/G167-1)*100)</f>
        <v>5.3763440860215228</v>
      </c>
      <c r="AE167" s="1059">
        <f t="shared" ref="AE167:AE180" si="113">IF(ISERROR((G167/H167-1)*100),"n/a",(G167/H167-1)*100)</f>
        <v>3.3333333333333437</v>
      </c>
      <c r="AF167" s="1059">
        <f t="shared" ref="AF167:AF180" si="114">IF(ISERROR((H167/I167-1)*100),"n/a",(H167/I167-1)*100)</f>
        <v>5.8823529411764719</v>
      </c>
      <c r="AG167" s="1059">
        <f t="shared" ref="AG167:AG180" si="115">IF(ISERROR((I167/K167-1)*100),"n/a",(I167/K167-1)*100)</f>
        <v>13.33333333333333</v>
      </c>
      <c r="AH167" s="1059">
        <f t="shared" ref="AH167:AH180" si="116">IF(ISERROR((K167/L167-1)*100),"n/a",(K167/L167-1)*100)</f>
        <v>13.69378473976759</v>
      </c>
      <c r="AI167" s="1059">
        <f t="shared" ref="AI167:AI180" si="117">IF(ISERROR((L167/N167-1)*100),"n/a",(L167/N167-1)*100)</f>
        <v>10.435267857142815</v>
      </c>
      <c r="AJ167" s="1059">
        <f t="shared" ref="AJ167:AJ180" si="118">IF(ISERROR((N167/O167-1)*100),"n/a",(N167/O167-1)*100)</f>
        <v>2.4000000000000021</v>
      </c>
      <c r="AK167" s="1059">
        <f t="shared" ref="AK167:AK180" si="119">IF(ISERROR((O167/P167-1)*100),"n/a",(O167/P167-1)*100)</f>
        <v>3.7344398340249274</v>
      </c>
      <c r="AL167" s="1059">
        <f t="shared" ref="AL167:AL180" si="120">IF(ISERROR((P167/Q167-1)*100),"n/a",(P167/Q167-1)*100)</f>
        <v>15.746140651800999</v>
      </c>
      <c r="AM167" s="1059">
        <f t="shared" ref="AM167:AM180" si="121">IF(ISERROR((Q167/R167-1)*100),"n/a",(Q167/R167-1)*100)</f>
        <v>8.9719626168224273</v>
      </c>
      <c r="AN167" s="1059">
        <f t="shared" ref="AN167:AN180" si="122">IF(ISERROR((R167/S167-1)*100),"n/a",(R167/S167-1)*100)</f>
        <v>5.5921052631578982</v>
      </c>
      <c r="AO167" s="1059">
        <f t="shared" ref="AO167:AO180" si="123">IF(ISERROR((S167/T167-1)*100),"n/a",(S167/T167-1)*100)</f>
        <v>7.4204946996466958</v>
      </c>
      <c r="AP167" s="1059">
        <f t="shared" ref="AP167:AP180" si="124">IF(ISERROR((T167/U167-1)*100),"n/a",(T167/U167-1)*100)</f>
        <v>18.907563025210059</v>
      </c>
      <c r="AQ167" s="1059">
        <f t="shared" ref="AQ167:AQ180" si="125">IF(ISERROR((U167/V167-1)*100),"n/a",(U167/V167-1)*100)</f>
        <v>16.66666666666665</v>
      </c>
      <c r="AR167" s="1059">
        <f t="shared" ref="AR167:AR180" si="126">IF(ISERROR((V167/W167-1)*100),"n/a",(V167/W167-1)*100)</f>
        <v>8.5106382978723758</v>
      </c>
      <c r="AS167" s="1059">
        <f t="shared" ref="AS167:AS180" si="127">IF(ISERROR((W167/X167-1)*100),"n/a",(W167/X167-1)*100)</f>
        <v>12.574850299401174</v>
      </c>
      <c r="AT167" s="1059">
        <f t="shared" ref="AT167:AT180" si="128">IF(ISERROR((X167/Y167-1)*100),"n/a",(X167/Y167-1)*100)</f>
        <v>21.014492753623195</v>
      </c>
      <c r="AU167" s="1060">
        <f t="shared" si="107"/>
        <v>9.5941088335300506</v>
      </c>
      <c r="AV167" s="1061">
        <f t="shared" si="108"/>
        <v>5.4698284147796432</v>
      </c>
    </row>
    <row r="168" spans="1:48" ht="11.25" customHeight="1" x14ac:dyDescent="0.2">
      <c r="A168" s="483" t="s">
        <v>1027</v>
      </c>
      <c r="B168" s="861" t="s">
        <v>1028</v>
      </c>
      <c r="C168" s="610">
        <v>3.17</v>
      </c>
      <c r="D168" s="482">
        <v>3.06</v>
      </c>
      <c r="E168" s="505">
        <v>3</v>
      </c>
      <c r="F168" s="610">
        <v>2.95</v>
      </c>
      <c r="G168" s="610">
        <v>2.78</v>
      </c>
      <c r="H168" s="610">
        <v>2.61</v>
      </c>
      <c r="I168" s="610">
        <v>2.4500000000000002</v>
      </c>
      <c r="J168" s="932"/>
      <c r="K168" s="610">
        <v>2.17</v>
      </c>
      <c r="L168" s="481">
        <v>1.92</v>
      </c>
      <c r="M168" s="932"/>
      <c r="N168" s="486">
        <v>1.8</v>
      </c>
      <c r="O168" s="612">
        <v>2.2999999999999998</v>
      </c>
      <c r="P168" s="616">
        <v>2.79</v>
      </c>
      <c r="Q168" s="616">
        <v>2.73</v>
      </c>
      <c r="R168" s="616">
        <v>2.6150000000000002</v>
      </c>
      <c r="S168" s="612">
        <v>2.54</v>
      </c>
      <c r="T168" s="612">
        <v>2.54</v>
      </c>
      <c r="U168" s="616">
        <v>2.54</v>
      </c>
      <c r="V168" s="616">
        <v>2.5150000000000001</v>
      </c>
      <c r="W168" s="616">
        <v>2.3925000000000001</v>
      </c>
      <c r="X168" s="616">
        <v>2.2075</v>
      </c>
      <c r="Y168" s="616">
        <v>2.0649999999999999</v>
      </c>
      <c r="Z168" s="613">
        <f t="shared" si="86"/>
        <v>53.144999999999996</v>
      </c>
      <c r="AA168" s="1058">
        <f t="shared" si="109"/>
        <v>3.5947712418300526</v>
      </c>
      <c r="AB168" s="1058">
        <f t="shared" si="110"/>
        <v>2.0000000000000018</v>
      </c>
      <c r="AC168" s="1059">
        <f t="shared" si="111"/>
        <v>1.6949152542372836</v>
      </c>
      <c r="AD168" s="1059">
        <f t="shared" si="112"/>
        <v>6.1151079136690711</v>
      </c>
      <c r="AE168" s="1059">
        <f t="shared" si="113"/>
        <v>6.5134099616858121</v>
      </c>
      <c r="AF168" s="1059">
        <f t="shared" si="114"/>
        <v>6.5306122448979487</v>
      </c>
      <c r="AG168" s="1059">
        <f t="shared" si="115"/>
        <v>12.903225806451623</v>
      </c>
      <c r="AH168" s="1059">
        <f t="shared" si="116"/>
        <v>13.020833333333325</v>
      </c>
      <c r="AI168" s="1059">
        <f t="shared" si="117"/>
        <v>6.6666666666666652</v>
      </c>
      <c r="AJ168" s="1059">
        <f t="shared" si="118"/>
        <v>-21.739130434782606</v>
      </c>
      <c r="AK168" s="1059">
        <f t="shared" si="119"/>
        <v>-17.562724014336929</v>
      </c>
      <c r="AL168" s="1059">
        <f t="shared" si="120"/>
        <v>2.19780219780219</v>
      </c>
      <c r="AM168" s="1059">
        <f t="shared" si="121"/>
        <v>4.3977055449330615</v>
      </c>
      <c r="AN168" s="1059">
        <f t="shared" si="122"/>
        <v>2.952755905511828</v>
      </c>
      <c r="AO168" s="1059">
        <f t="shared" si="123"/>
        <v>0</v>
      </c>
      <c r="AP168" s="1059">
        <f t="shared" si="124"/>
        <v>0</v>
      </c>
      <c r="AQ168" s="1059">
        <f t="shared" si="125"/>
        <v>0.99403578528827197</v>
      </c>
      <c r="AR168" s="1059">
        <f t="shared" si="126"/>
        <v>5.1201671891327072</v>
      </c>
      <c r="AS168" s="1059">
        <f t="shared" si="127"/>
        <v>8.3805209513023726</v>
      </c>
      <c r="AT168" s="1059">
        <f t="shared" si="128"/>
        <v>6.9007263922518103</v>
      </c>
      <c r="AU168" s="1060">
        <f t="shared" si="107"/>
        <v>2.5340700969937244</v>
      </c>
      <c r="AV168" s="1061">
        <f t="shared" si="108"/>
        <v>8.4395621701265728</v>
      </c>
    </row>
    <row r="169" spans="1:48" ht="11.25" customHeight="1" x14ac:dyDescent="0.2">
      <c r="A169" s="1099" t="s">
        <v>4650</v>
      </c>
      <c r="B169" s="846" t="s">
        <v>4648</v>
      </c>
      <c r="C169" s="610">
        <v>0.83</v>
      </c>
      <c r="D169" s="482">
        <v>0.71</v>
      </c>
      <c r="E169" s="482">
        <v>0.59</v>
      </c>
      <c r="F169" s="473">
        <v>0.14000000000000001</v>
      </c>
      <c r="G169" s="526">
        <v>0</v>
      </c>
      <c r="H169" s="526">
        <v>0</v>
      </c>
      <c r="I169" s="526">
        <v>0</v>
      </c>
      <c r="J169" s="1191"/>
      <c r="K169" s="526">
        <v>0</v>
      </c>
      <c r="L169" s="1194">
        <v>0</v>
      </c>
      <c r="M169" s="1191"/>
      <c r="N169" s="1194">
        <v>0</v>
      </c>
      <c r="O169" s="1102">
        <v>0</v>
      </c>
      <c r="P169" s="527">
        <v>0</v>
      </c>
      <c r="Q169" s="527">
        <v>0</v>
      </c>
      <c r="R169" s="527">
        <v>0</v>
      </c>
      <c r="S169" s="527">
        <v>0</v>
      </c>
      <c r="T169" s="527">
        <v>0</v>
      </c>
      <c r="U169" s="527">
        <v>0</v>
      </c>
      <c r="V169" s="527">
        <v>0</v>
      </c>
      <c r="W169" s="527">
        <v>0</v>
      </c>
      <c r="X169" s="527">
        <v>0</v>
      </c>
      <c r="Y169" s="527">
        <v>0</v>
      </c>
      <c r="Z169" s="613">
        <f t="shared" si="86"/>
        <v>2.27</v>
      </c>
      <c r="AA169" s="1058">
        <f t="shared" si="109"/>
        <v>16.901408450704224</v>
      </c>
      <c r="AB169" s="1058">
        <f t="shared" si="110"/>
        <v>20.338983050847446</v>
      </c>
      <c r="AC169" s="1059">
        <f t="shared" si="111"/>
        <v>321.42857142857133</v>
      </c>
      <c r="AD169" s="1059" t="str">
        <f t="shared" si="112"/>
        <v>n/a</v>
      </c>
      <c r="AE169" s="1059" t="str">
        <f t="shared" si="113"/>
        <v>n/a</v>
      </c>
      <c r="AF169" s="1059" t="str">
        <f t="shared" si="114"/>
        <v>n/a</v>
      </c>
      <c r="AG169" s="1059" t="str">
        <f t="shared" si="115"/>
        <v>n/a</v>
      </c>
      <c r="AH169" s="1059" t="str">
        <f t="shared" si="116"/>
        <v>n/a</v>
      </c>
      <c r="AI169" s="1059" t="str">
        <f t="shared" si="117"/>
        <v>n/a</v>
      </c>
      <c r="AJ169" s="1059" t="str">
        <f t="shared" si="118"/>
        <v>n/a</v>
      </c>
      <c r="AK169" s="1059" t="str">
        <f t="shared" si="119"/>
        <v>n/a</v>
      </c>
      <c r="AL169" s="1059" t="str">
        <f t="shared" si="120"/>
        <v>n/a</v>
      </c>
      <c r="AM169" s="1059" t="str">
        <f t="shared" si="121"/>
        <v>n/a</v>
      </c>
      <c r="AN169" s="1059" t="str">
        <f t="shared" si="122"/>
        <v>n/a</v>
      </c>
      <c r="AO169" s="1059" t="str">
        <f t="shared" si="123"/>
        <v>n/a</v>
      </c>
      <c r="AP169" s="1059" t="str">
        <f t="shared" si="124"/>
        <v>n/a</v>
      </c>
      <c r="AQ169" s="1059" t="str">
        <f t="shared" si="125"/>
        <v>n/a</v>
      </c>
      <c r="AR169" s="1059" t="str">
        <f t="shared" si="126"/>
        <v>n/a</v>
      </c>
      <c r="AS169" s="1059" t="str">
        <f t="shared" si="127"/>
        <v>n/a</v>
      </c>
      <c r="AT169" s="1059" t="str">
        <f t="shared" si="128"/>
        <v>n/a</v>
      </c>
      <c r="AU169" s="1060">
        <f t="shared" si="107"/>
        <v>119.55632097670768</v>
      </c>
      <c r="AV169" s="1061">
        <f t="shared" si="108"/>
        <v>174.83494603956572</v>
      </c>
    </row>
    <row r="170" spans="1:48" ht="11.25" customHeight="1" x14ac:dyDescent="0.2">
      <c r="A170" s="483" t="s">
        <v>1062</v>
      </c>
      <c r="B170" s="861" t="s">
        <v>1063</v>
      </c>
      <c r="C170" s="610">
        <v>1.38</v>
      </c>
      <c r="D170" s="482">
        <v>1.28</v>
      </c>
      <c r="E170" s="503">
        <v>1.1299999999999999</v>
      </c>
      <c r="F170" s="610">
        <v>0.99</v>
      </c>
      <c r="G170" s="610">
        <v>0.82</v>
      </c>
      <c r="H170" s="610">
        <v>0.74</v>
      </c>
      <c r="I170" s="610">
        <v>0.65</v>
      </c>
      <c r="J170" s="932"/>
      <c r="K170" s="610">
        <v>0.36</v>
      </c>
      <c r="L170" s="481">
        <v>0.18</v>
      </c>
      <c r="M170" s="932"/>
      <c r="N170" s="486">
        <v>0</v>
      </c>
      <c r="O170" s="612">
        <v>0</v>
      </c>
      <c r="P170" s="612">
        <v>0</v>
      </c>
      <c r="Q170" s="612">
        <v>0</v>
      </c>
      <c r="R170" s="612">
        <v>0</v>
      </c>
      <c r="S170" s="612">
        <v>0</v>
      </c>
      <c r="T170" s="612">
        <v>0</v>
      </c>
      <c r="U170" s="612">
        <v>0</v>
      </c>
      <c r="V170" s="612">
        <v>0</v>
      </c>
      <c r="W170" s="612">
        <v>0</v>
      </c>
      <c r="X170" s="612">
        <v>0</v>
      </c>
      <c r="Y170" s="612">
        <v>0</v>
      </c>
      <c r="Z170" s="613">
        <f t="shared" si="86"/>
        <v>7.5300000000000011</v>
      </c>
      <c r="AA170" s="1058">
        <f t="shared" si="109"/>
        <v>7.8125</v>
      </c>
      <c r="AB170" s="1058">
        <f t="shared" si="110"/>
        <v>13.27433628318586</v>
      </c>
      <c r="AC170" s="1059">
        <f t="shared" si="111"/>
        <v>14.141414141414121</v>
      </c>
      <c r="AD170" s="1059">
        <f t="shared" si="112"/>
        <v>20.731707317073166</v>
      </c>
      <c r="AE170" s="1059">
        <f t="shared" si="113"/>
        <v>10.810810810810811</v>
      </c>
      <c r="AF170" s="1059">
        <f t="shared" si="114"/>
        <v>13.846153846153841</v>
      </c>
      <c r="AG170" s="1059">
        <f t="shared" si="115"/>
        <v>80.555555555555557</v>
      </c>
      <c r="AH170" s="1059">
        <f t="shared" si="116"/>
        <v>100</v>
      </c>
      <c r="AI170" s="1059" t="str">
        <f t="shared" si="117"/>
        <v>n/a</v>
      </c>
      <c r="AJ170" s="1059" t="str">
        <f t="shared" si="118"/>
        <v>n/a</v>
      </c>
      <c r="AK170" s="1059" t="str">
        <f t="shared" si="119"/>
        <v>n/a</v>
      </c>
      <c r="AL170" s="1059" t="str">
        <f t="shared" si="120"/>
        <v>n/a</v>
      </c>
      <c r="AM170" s="1059" t="str">
        <f t="shared" si="121"/>
        <v>n/a</v>
      </c>
      <c r="AN170" s="1059" t="str">
        <f t="shared" si="122"/>
        <v>n/a</v>
      </c>
      <c r="AO170" s="1059" t="str">
        <f t="shared" si="123"/>
        <v>n/a</v>
      </c>
      <c r="AP170" s="1059" t="str">
        <f t="shared" si="124"/>
        <v>n/a</v>
      </c>
      <c r="AQ170" s="1059" t="str">
        <f t="shared" si="125"/>
        <v>n/a</v>
      </c>
      <c r="AR170" s="1059" t="str">
        <f t="shared" si="126"/>
        <v>n/a</v>
      </c>
      <c r="AS170" s="1059" t="str">
        <f t="shared" si="127"/>
        <v>n/a</v>
      </c>
      <c r="AT170" s="1059" t="str">
        <f t="shared" si="128"/>
        <v>n/a</v>
      </c>
      <c r="AU170" s="1060">
        <f t="shared" si="107"/>
        <v>32.646559744274171</v>
      </c>
      <c r="AV170" s="1061">
        <f t="shared" si="108"/>
        <v>36.131566481204445</v>
      </c>
    </row>
    <row r="171" spans="1:48" ht="11.25" customHeight="1" x14ac:dyDescent="0.2">
      <c r="A171" s="863" t="s">
        <v>1098</v>
      </c>
      <c r="B171" s="861" t="s">
        <v>1099</v>
      </c>
      <c r="C171" s="610">
        <v>0.89</v>
      </c>
      <c r="D171" s="482">
        <v>0.84</v>
      </c>
      <c r="E171" s="482">
        <v>0.79</v>
      </c>
      <c r="F171" s="610">
        <v>0.74</v>
      </c>
      <c r="G171" s="610">
        <v>0.7</v>
      </c>
      <c r="H171" s="610">
        <v>0.62250000000000005</v>
      </c>
      <c r="I171" s="610">
        <v>0.45</v>
      </c>
      <c r="J171" s="932"/>
      <c r="K171" s="485">
        <v>0</v>
      </c>
      <c r="L171" s="614">
        <v>0</v>
      </c>
      <c r="M171" s="932"/>
      <c r="N171" s="486">
        <v>0</v>
      </c>
      <c r="O171" s="612">
        <v>0</v>
      </c>
      <c r="P171" s="612">
        <v>0</v>
      </c>
      <c r="Q171" s="612">
        <v>0</v>
      </c>
      <c r="R171" s="612">
        <v>0</v>
      </c>
      <c r="S171" s="612">
        <v>0</v>
      </c>
      <c r="T171" s="612">
        <v>0</v>
      </c>
      <c r="U171" s="612">
        <v>0</v>
      </c>
      <c r="V171" s="612">
        <v>0</v>
      </c>
      <c r="W171" s="612">
        <v>0</v>
      </c>
      <c r="X171" s="612">
        <v>0</v>
      </c>
      <c r="Y171" s="612">
        <v>0</v>
      </c>
      <c r="Z171" s="613">
        <f t="shared" si="86"/>
        <v>5.0324999999999998</v>
      </c>
      <c r="AA171" s="1058">
        <f t="shared" si="109"/>
        <v>5.9523809523809534</v>
      </c>
      <c r="AB171" s="1058">
        <f t="shared" si="110"/>
        <v>6.3291139240506222</v>
      </c>
      <c r="AC171" s="1059">
        <f t="shared" si="111"/>
        <v>6.7567567567567544</v>
      </c>
      <c r="AD171" s="1059">
        <f t="shared" si="112"/>
        <v>5.7142857142857162</v>
      </c>
      <c r="AE171" s="1059">
        <f t="shared" si="113"/>
        <v>12.449799196787126</v>
      </c>
      <c r="AF171" s="1059">
        <f t="shared" si="114"/>
        <v>38.33333333333335</v>
      </c>
      <c r="AG171" s="1059" t="str">
        <f t="shared" si="115"/>
        <v>n/a</v>
      </c>
      <c r="AH171" s="1059" t="str">
        <f t="shared" si="116"/>
        <v>n/a</v>
      </c>
      <c r="AI171" s="1059" t="str">
        <f t="shared" si="117"/>
        <v>n/a</v>
      </c>
      <c r="AJ171" s="1059" t="str">
        <f t="shared" si="118"/>
        <v>n/a</v>
      </c>
      <c r="AK171" s="1059" t="str">
        <f t="shared" si="119"/>
        <v>n/a</v>
      </c>
      <c r="AL171" s="1059" t="str">
        <f t="shared" si="120"/>
        <v>n/a</v>
      </c>
      <c r="AM171" s="1059" t="str">
        <f t="shared" si="121"/>
        <v>n/a</v>
      </c>
      <c r="AN171" s="1059" t="str">
        <f t="shared" si="122"/>
        <v>n/a</v>
      </c>
      <c r="AO171" s="1059" t="str">
        <f t="shared" si="123"/>
        <v>n/a</v>
      </c>
      <c r="AP171" s="1059" t="str">
        <f t="shared" si="124"/>
        <v>n/a</v>
      </c>
      <c r="AQ171" s="1059" t="str">
        <f t="shared" si="125"/>
        <v>n/a</v>
      </c>
      <c r="AR171" s="1059" t="str">
        <f t="shared" si="126"/>
        <v>n/a</v>
      </c>
      <c r="AS171" s="1059" t="str">
        <f t="shared" si="127"/>
        <v>n/a</v>
      </c>
      <c r="AT171" s="1059" t="str">
        <f t="shared" si="128"/>
        <v>n/a</v>
      </c>
      <c r="AU171" s="1060">
        <f t="shared" si="107"/>
        <v>12.589278312932421</v>
      </c>
      <c r="AV171" s="1061">
        <f t="shared" si="108"/>
        <v>12.863107859318374</v>
      </c>
    </row>
    <row r="172" spans="1:48" ht="11.25" customHeight="1" x14ac:dyDescent="0.2">
      <c r="A172" s="483" t="s">
        <v>172</v>
      </c>
      <c r="B172" s="861" t="s">
        <v>173</v>
      </c>
      <c r="C172" s="610">
        <v>1.8</v>
      </c>
      <c r="D172" s="482">
        <v>1.54</v>
      </c>
      <c r="E172" s="482">
        <v>1.44</v>
      </c>
      <c r="F172" s="610">
        <v>1.3</v>
      </c>
      <c r="G172" s="610">
        <v>1.1000000000000001</v>
      </c>
      <c r="H172" s="610">
        <v>0.94</v>
      </c>
      <c r="I172" s="610">
        <v>0.84</v>
      </c>
      <c r="J172" s="932"/>
      <c r="K172" s="610">
        <v>0.76</v>
      </c>
      <c r="L172" s="481">
        <v>0.7</v>
      </c>
      <c r="M172" s="932"/>
      <c r="N172" s="615">
        <v>0.66</v>
      </c>
      <c r="O172" s="616">
        <v>0.63</v>
      </c>
      <c r="P172" s="616">
        <v>0.6</v>
      </c>
      <c r="Q172" s="616">
        <v>0.56000000000000005</v>
      </c>
      <c r="R172" s="616">
        <v>0.52</v>
      </c>
      <c r="S172" s="616">
        <v>0.48</v>
      </c>
      <c r="T172" s="616">
        <v>0.47</v>
      </c>
      <c r="U172" s="616">
        <v>0.435</v>
      </c>
      <c r="V172" s="616">
        <v>0.42499999999999999</v>
      </c>
      <c r="W172" s="616">
        <v>0.41499999999999998</v>
      </c>
      <c r="X172" s="616">
        <v>0.38</v>
      </c>
      <c r="Y172" s="616">
        <v>0.34</v>
      </c>
      <c r="Z172" s="613">
        <f t="shared" si="86"/>
        <v>16.335000000000001</v>
      </c>
      <c r="AA172" s="1058">
        <f t="shared" si="109"/>
        <v>16.883116883116877</v>
      </c>
      <c r="AB172" s="1058">
        <f t="shared" si="110"/>
        <v>6.944444444444442</v>
      </c>
      <c r="AC172" s="1059">
        <f t="shared" si="111"/>
        <v>10.769230769230752</v>
      </c>
      <c r="AD172" s="1059">
        <f t="shared" si="112"/>
        <v>18.181818181818166</v>
      </c>
      <c r="AE172" s="1059">
        <f t="shared" si="113"/>
        <v>17.021276595744705</v>
      </c>
      <c r="AF172" s="1059">
        <f t="shared" si="114"/>
        <v>11.904761904761907</v>
      </c>
      <c r="AG172" s="1059">
        <f t="shared" si="115"/>
        <v>10.526315789473673</v>
      </c>
      <c r="AH172" s="1059">
        <f t="shared" si="116"/>
        <v>8.5714285714285854</v>
      </c>
      <c r="AI172" s="1059">
        <f t="shared" si="117"/>
        <v>6.0606060606060552</v>
      </c>
      <c r="AJ172" s="1059">
        <f t="shared" si="118"/>
        <v>4.7619047619047672</v>
      </c>
      <c r="AK172" s="1059">
        <f t="shared" si="119"/>
        <v>5.0000000000000044</v>
      </c>
      <c r="AL172" s="1059">
        <f t="shared" si="120"/>
        <v>7.1428571428571397</v>
      </c>
      <c r="AM172" s="1059">
        <f t="shared" si="121"/>
        <v>7.6923076923077094</v>
      </c>
      <c r="AN172" s="1059">
        <f t="shared" si="122"/>
        <v>8.3333333333333481</v>
      </c>
      <c r="AO172" s="1059">
        <f t="shared" si="123"/>
        <v>2.1276595744680771</v>
      </c>
      <c r="AP172" s="1059">
        <f t="shared" si="124"/>
        <v>8.045977011494255</v>
      </c>
      <c r="AQ172" s="1059">
        <f t="shared" si="125"/>
        <v>2.3529411764705799</v>
      </c>
      <c r="AR172" s="1059">
        <f t="shared" si="126"/>
        <v>2.4096385542168752</v>
      </c>
      <c r="AS172" s="1059">
        <f t="shared" si="127"/>
        <v>9.210526315789469</v>
      </c>
      <c r="AT172" s="1059">
        <f t="shared" si="128"/>
        <v>11.764705882352944</v>
      </c>
      <c r="AU172" s="1060">
        <f t="shared" si="107"/>
        <v>8.7852425322910186</v>
      </c>
      <c r="AV172" s="1061">
        <f t="shared" si="108"/>
        <v>4.7006303602497539</v>
      </c>
    </row>
    <row r="173" spans="1:48" ht="11.25" customHeight="1" x14ac:dyDescent="0.2">
      <c r="A173" s="863" t="s">
        <v>199</v>
      </c>
      <c r="B173" s="861" t="s">
        <v>200</v>
      </c>
      <c r="C173" s="610">
        <v>0.78</v>
      </c>
      <c r="D173" s="482">
        <v>0.67</v>
      </c>
      <c r="E173" s="482">
        <v>0.59000000000000008</v>
      </c>
      <c r="F173" s="610">
        <v>0.53</v>
      </c>
      <c r="G173" s="610">
        <v>0.47</v>
      </c>
      <c r="H173" s="610">
        <v>0.38</v>
      </c>
      <c r="I173" s="610">
        <v>0.3</v>
      </c>
      <c r="J173" s="932">
        <v>0</v>
      </c>
      <c r="K173" s="610">
        <v>0.26500000000000001</v>
      </c>
      <c r="L173" s="481">
        <v>0.23499999999999999</v>
      </c>
      <c r="M173" s="932">
        <v>0</v>
      </c>
      <c r="N173" s="615">
        <v>0.20499999999999999</v>
      </c>
      <c r="O173" s="616">
        <v>0.18</v>
      </c>
      <c r="P173" s="616">
        <v>0.16500000000000001</v>
      </c>
      <c r="Q173" s="616">
        <v>0.14499999999999999</v>
      </c>
      <c r="R173" s="616">
        <v>0.125</v>
      </c>
      <c r="S173" s="616">
        <v>0.105</v>
      </c>
      <c r="T173" s="616">
        <v>0.08</v>
      </c>
      <c r="U173" s="616">
        <v>6.25E-2</v>
      </c>
      <c r="V173" s="616">
        <v>5.5E-2</v>
      </c>
      <c r="W173" s="616">
        <v>0.05</v>
      </c>
      <c r="X173" s="616">
        <v>4.7500000000000001E-2</v>
      </c>
      <c r="Y173" s="616">
        <v>3.7499999999999999E-2</v>
      </c>
      <c r="Z173" s="613">
        <f t="shared" si="86"/>
        <v>5.4774999999999991</v>
      </c>
      <c r="AA173" s="1058">
        <f t="shared" si="109"/>
        <v>16.417910447761198</v>
      </c>
      <c r="AB173" s="1058">
        <f t="shared" si="110"/>
        <v>13.55932203389829</v>
      </c>
      <c r="AC173" s="1059">
        <f t="shared" si="111"/>
        <v>11.320754716981153</v>
      </c>
      <c r="AD173" s="1059">
        <f t="shared" si="112"/>
        <v>12.765957446808528</v>
      </c>
      <c r="AE173" s="1059">
        <f t="shared" si="113"/>
        <v>23.684210526315773</v>
      </c>
      <c r="AF173" s="1059">
        <f t="shared" si="114"/>
        <v>26.666666666666682</v>
      </c>
      <c r="AG173" s="1059">
        <f t="shared" si="115"/>
        <v>13.207547169811317</v>
      </c>
      <c r="AH173" s="1059">
        <f t="shared" si="116"/>
        <v>12.765957446808528</v>
      </c>
      <c r="AI173" s="1059">
        <f t="shared" si="117"/>
        <v>14.634146341463406</v>
      </c>
      <c r="AJ173" s="1059">
        <f t="shared" si="118"/>
        <v>13.888888888888884</v>
      </c>
      <c r="AK173" s="1059">
        <f t="shared" si="119"/>
        <v>9.0909090909090828</v>
      </c>
      <c r="AL173" s="1059">
        <f t="shared" si="120"/>
        <v>13.793103448275868</v>
      </c>
      <c r="AM173" s="1059">
        <f t="shared" si="121"/>
        <v>15.999999999999993</v>
      </c>
      <c r="AN173" s="1059">
        <f t="shared" si="122"/>
        <v>19.047619047619047</v>
      </c>
      <c r="AO173" s="1059">
        <f t="shared" si="123"/>
        <v>31.25</v>
      </c>
      <c r="AP173" s="1059">
        <f t="shared" si="124"/>
        <v>28.000000000000004</v>
      </c>
      <c r="AQ173" s="1059">
        <f t="shared" si="125"/>
        <v>13.636363636363647</v>
      </c>
      <c r="AR173" s="1059">
        <f t="shared" si="126"/>
        <v>9.9999999999999858</v>
      </c>
      <c r="AS173" s="1059">
        <f t="shared" si="127"/>
        <v>5.2631578947368363</v>
      </c>
      <c r="AT173" s="1059">
        <f t="shared" si="128"/>
        <v>26.666666666666682</v>
      </c>
      <c r="AU173" s="1060">
        <f t="shared" si="107"/>
        <v>16.582959073498746</v>
      </c>
      <c r="AV173" s="1061">
        <f t="shared" si="108"/>
        <v>7.0269926342299422</v>
      </c>
    </row>
    <row r="174" spans="1:48" ht="11.25" customHeight="1" x14ac:dyDescent="0.2">
      <c r="A174" s="863" t="s">
        <v>527</v>
      </c>
      <c r="B174" s="861" t="s">
        <v>528</v>
      </c>
      <c r="C174" s="610">
        <v>0.96</v>
      </c>
      <c r="D174" s="482">
        <v>0.88</v>
      </c>
      <c r="E174" s="504">
        <v>0.78</v>
      </c>
      <c r="F174" s="485">
        <v>0.72</v>
      </c>
      <c r="G174" s="610">
        <v>0.7</v>
      </c>
      <c r="H174" s="610">
        <v>0.63</v>
      </c>
      <c r="I174" s="610">
        <v>0.59</v>
      </c>
      <c r="J174" s="932"/>
      <c r="K174" s="610">
        <v>0.54</v>
      </c>
      <c r="L174" s="481">
        <v>0.44667000000000001</v>
      </c>
      <c r="M174" s="932"/>
      <c r="N174" s="615">
        <v>0.32666666666666666</v>
      </c>
      <c r="O174" s="612">
        <v>0.29333333333333333</v>
      </c>
      <c r="P174" s="616">
        <v>0.25666666666666665</v>
      </c>
      <c r="Q174" s="616">
        <v>0.18</v>
      </c>
      <c r="R174" s="616">
        <v>0.11</v>
      </c>
      <c r="S174" s="616">
        <v>7.166666666666667E-2</v>
      </c>
      <c r="T174" s="612">
        <v>6.6666666666666666E-2</v>
      </c>
      <c r="U174" s="612">
        <v>6.6666666666666666E-2</v>
      </c>
      <c r="V174" s="612">
        <v>6.6666666666666666E-2</v>
      </c>
      <c r="W174" s="612">
        <v>0.13333333333333333</v>
      </c>
      <c r="X174" s="612">
        <v>0.2</v>
      </c>
      <c r="Y174" s="612">
        <v>0.2</v>
      </c>
      <c r="Z174" s="613">
        <f t="shared" si="86"/>
        <v>8.218336666666664</v>
      </c>
      <c r="AA174" s="1058">
        <f t="shared" si="109"/>
        <v>9.0909090909090828</v>
      </c>
      <c r="AB174" s="1058">
        <f t="shared" si="110"/>
        <v>12.820512820512819</v>
      </c>
      <c r="AC174" s="1059">
        <f t="shared" si="111"/>
        <v>8.3333333333333481</v>
      </c>
      <c r="AD174" s="1059">
        <f t="shared" si="112"/>
        <v>2.8571428571428692</v>
      </c>
      <c r="AE174" s="1059">
        <f t="shared" si="113"/>
        <v>11.111111111111093</v>
      </c>
      <c r="AF174" s="1059">
        <f t="shared" si="114"/>
        <v>6.7796610169491567</v>
      </c>
      <c r="AG174" s="1059">
        <f t="shared" si="115"/>
        <v>9.259259259259256</v>
      </c>
      <c r="AH174" s="1059">
        <f t="shared" si="116"/>
        <v>20.894620189401579</v>
      </c>
      <c r="AI174" s="1059">
        <f t="shared" si="117"/>
        <v>36.735714285714295</v>
      </c>
      <c r="AJ174" s="1059">
        <f t="shared" si="118"/>
        <v>11.363636363636353</v>
      </c>
      <c r="AK174" s="1059">
        <f t="shared" si="119"/>
        <v>14.285714285714302</v>
      </c>
      <c r="AL174" s="1059">
        <f t="shared" si="120"/>
        <v>42.592592592592581</v>
      </c>
      <c r="AM174" s="1059">
        <f t="shared" si="121"/>
        <v>63.636363636363626</v>
      </c>
      <c r="AN174" s="1059">
        <f t="shared" si="122"/>
        <v>53.488372093023237</v>
      </c>
      <c r="AO174" s="1059">
        <f t="shared" si="123"/>
        <v>7.5000000000000178</v>
      </c>
      <c r="AP174" s="1059">
        <f t="shared" si="124"/>
        <v>0</v>
      </c>
      <c r="AQ174" s="1059">
        <f t="shared" si="125"/>
        <v>0</v>
      </c>
      <c r="AR174" s="1059">
        <f t="shared" si="126"/>
        <v>-50</v>
      </c>
      <c r="AS174" s="1059">
        <f t="shared" si="127"/>
        <v>-33.333333333333336</v>
      </c>
      <c r="AT174" s="1059">
        <f t="shared" si="128"/>
        <v>0</v>
      </c>
      <c r="AU174" s="1060">
        <f t="shared" si="107"/>
        <v>11.370780480116512</v>
      </c>
      <c r="AV174" s="1061">
        <f t="shared" si="108"/>
        <v>25.65486912832581</v>
      </c>
    </row>
    <row r="175" spans="1:48" ht="11.25" customHeight="1" x14ac:dyDescent="0.2">
      <c r="A175" s="483" t="s">
        <v>182</v>
      </c>
      <c r="B175" s="861" t="s">
        <v>183</v>
      </c>
      <c r="C175" s="610">
        <v>2.5499999999999998</v>
      </c>
      <c r="D175" s="482">
        <v>2.0499999999999998</v>
      </c>
      <c r="E175" s="482">
        <v>1.62</v>
      </c>
      <c r="F175" s="610">
        <v>1.33</v>
      </c>
      <c r="G175" s="610">
        <v>1.05</v>
      </c>
      <c r="H175" s="610">
        <v>0.85</v>
      </c>
      <c r="I175" s="610">
        <v>0.77</v>
      </c>
      <c r="J175" s="932"/>
      <c r="K175" s="610">
        <v>0.64</v>
      </c>
      <c r="L175" s="481">
        <v>0.54</v>
      </c>
      <c r="M175" s="932" t="s">
        <v>90</v>
      </c>
      <c r="N175" s="615">
        <v>0.48</v>
      </c>
      <c r="O175" s="616">
        <v>0.47</v>
      </c>
      <c r="P175" s="616">
        <v>0.46</v>
      </c>
      <c r="Q175" s="616">
        <v>0.39</v>
      </c>
      <c r="R175" s="616">
        <v>0.35</v>
      </c>
      <c r="S175" s="616">
        <v>0.32</v>
      </c>
      <c r="T175" s="616">
        <v>0.28999999999999998</v>
      </c>
      <c r="U175" s="616">
        <v>0.27</v>
      </c>
      <c r="V175" s="616">
        <v>0.25</v>
      </c>
      <c r="W175" s="616">
        <v>0.22</v>
      </c>
      <c r="X175" s="616">
        <v>0.18667</v>
      </c>
      <c r="Y175" s="616">
        <v>3.6670000000000001E-2</v>
      </c>
      <c r="Z175" s="613">
        <f t="shared" si="86"/>
        <v>15.123340000000001</v>
      </c>
      <c r="AA175" s="1058">
        <f t="shared" si="109"/>
        <v>24.390243902439025</v>
      </c>
      <c r="AB175" s="1058">
        <f t="shared" si="110"/>
        <v>26.543209876543195</v>
      </c>
      <c r="AC175" s="1059">
        <f t="shared" si="111"/>
        <v>21.804511278195491</v>
      </c>
      <c r="AD175" s="1059">
        <f t="shared" si="112"/>
        <v>26.666666666666661</v>
      </c>
      <c r="AE175" s="1059">
        <f t="shared" si="113"/>
        <v>23.529411764705888</v>
      </c>
      <c r="AF175" s="1059">
        <f t="shared" si="114"/>
        <v>10.389610389610393</v>
      </c>
      <c r="AG175" s="1059">
        <f t="shared" si="115"/>
        <v>20.3125</v>
      </c>
      <c r="AH175" s="1059">
        <f t="shared" si="116"/>
        <v>18.518518518518512</v>
      </c>
      <c r="AI175" s="1059">
        <f t="shared" si="117"/>
        <v>12.500000000000021</v>
      </c>
      <c r="AJ175" s="1059">
        <f t="shared" si="118"/>
        <v>2.1276595744680771</v>
      </c>
      <c r="AK175" s="1059">
        <f t="shared" si="119"/>
        <v>2.1739130434782483</v>
      </c>
      <c r="AL175" s="1059">
        <f t="shared" si="120"/>
        <v>17.948717948717952</v>
      </c>
      <c r="AM175" s="1059">
        <f t="shared" si="121"/>
        <v>11.428571428571432</v>
      </c>
      <c r="AN175" s="1059">
        <f t="shared" si="122"/>
        <v>9.375</v>
      </c>
      <c r="AO175" s="1059">
        <f t="shared" si="123"/>
        <v>10.344827586206918</v>
      </c>
      <c r="AP175" s="1059">
        <f t="shared" si="124"/>
        <v>7.4074074074073959</v>
      </c>
      <c r="AQ175" s="1059">
        <f t="shared" si="125"/>
        <v>8.0000000000000071</v>
      </c>
      <c r="AR175" s="1059">
        <f t="shared" si="126"/>
        <v>13.636363636363647</v>
      </c>
      <c r="AS175" s="1059">
        <f t="shared" si="127"/>
        <v>17.855038302887436</v>
      </c>
      <c r="AT175" s="1059">
        <f t="shared" si="128"/>
        <v>409.05372238887372</v>
      </c>
      <c r="AU175" s="1060">
        <f t="shared" si="107"/>
        <v>34.700294685682707</v>
      </c>
      <c r="AV175" s="1061">
        <f t="shared" si="108"/>
        <v>88.431544479003705</v>
      </c>
    </row>
    <row r="176" spans="1:48" ht="11.25" customHeight="1" x14ac:dyDescent="0.2">
      <c r="A176" s="483" t="s">
        <v>197</v>
      </c>
      <c r="B176" s="861" t="s">
        <v>198</v>
      </c>
      <c r="C176" s="610">
        <v>1.48</v>
      </c>
      <c r="D176" s="482">
        <v>1.35</v>
      </c>
      <c r="E176" s="482">
        <v>1.29</v>
      </c>
      <c r="F176" s="610">
        <v>1.25</v>
      </c>
      <c r="G176" s="610">
        <v>1.21</v>
      </c>
      <c r="H176" s="610">
        <v>1.1727300000000001</v>
      </c>
      <c r="I176" s="610">
        <v>1.1499999999999999</v>
      </c>
      <c r="J176" s="932"/>
      <c r="K176" s="610">
        <v>1.1318181818181818</v>
      </c>
      <c r="L176" s="481">
        <v>1.1181818181818182</v>
      </c>
      <c r="M176" s="932"/>
      <c r="N176" s="615">
        <v>1.1000000000000001</v>
      </c>
      <c r="O176" s="616">
        <v>1.0909090909090908</v>
      </c>
      <c r="P176" s="616">
        <v>1.0545454545454545</v>
      </c>
      <c r="Q176" s="616">
        <v>0.98181818181818181</v>
      </c>
      <c r="R176" s="616">
        <v>0.94545454545454544</v>
      </c>
      <c r="S176" s="616">
        <v>0.87272727272727257</v>
      </c>
      <c r="T176" s="616">
        <v>0.76032727272727263</v>
      </c>
      <c r="U176" s="616">
        <v>0.6461181818181817</v>
      </c>
      <c r="V176" s="616">
        <v>0.57370909090909084</v>
      </c>
      <c r="W176" s="616">
        <v>0.5464</v>
      </c>
      <c r="X176" s="616">
        <v>0.50790909090909087</v>
      </c>
      <c r="Y176" s="616">
        <v>0.48543636363636361</v>
      </c>
      <c r="Z176" s="613">
        <f t="shared" si="86"/>
        <v>20.718084545454545</v>
      </c>
      <c r="AA176" s="1058">
        <f t="shared" si="109"/>
        <v>9.6296296296296102</v>
      </c>
      <c r="AB176" s="1058">
        <f t="shared" si="110"/>
        <v>4.6511627906976827</v>
      </c>
      <c r="AC176" s="1059">
        <f t="shared" si="111"/>
        <v>3.2000000000000028</v>
      </c>
      <c r="AD176" s="1059">
        <f t="shared" si="112"/>
        <v>3.3057851239669533</v>
      </c>
      <c r="AE176" s="1059">
        <f t="shared" si="113"/>
        <v>3.1780546246791497</v>
      </c>
      <c r="AF176" s="1059">
        <f t="shared" si="114"/>
        <v>1.9765217391304546</v>
      </c>
      <c r="AG176" s="1059">
        <f t="shared" si="115"/>
        <v>1.6064257028112428</v>
      </c>
      <c r="AH176" s="1059">
        <f t="shared" si="116"/>
        <v>1.2195121951219523</v>
      </c>
      <c r="AI176" s="1059">
        <f t="shared" si="117"/>
        <v>1.6528925619834656</v>
      </c>
      <c r="AJ176" s="1059">
        <f t="shared" si="118"/>
        <v>0.83333333333335258</v>
      </c>
      <c r="AK176" s="1059">
        <f t="shared" si="119"/>
        <v>3.4482758620689724</v>
      </c>
      <c r="AL176" s="1059">
        <f t="shared" si="120"/>
        <v>7.4074074074073959</v>
      </c>
      <c r="AM176" s="1059">
        <f t="shared" si="121"/>
        <v>3.8461538461538547</v>
      </c>
      <c r="AN176" s="1059">
        <f t="shared" si="122"/>
        <v>8.3333333333333481</v>
      </c>
      <c r="AO176" s="1059">
        <f t="shared" si="123"/>
        <v>14.783107752642399</v>
      </c>
      <c r="AP176" s="1059">
        <f t="shared" si="124"/>
        <v>17.676192084195129</v>
      </c>
      <c r="AQ176" s="1059">
        <f t="shared" si="125"/>
        <v>12.621220764403883</v>
      </c>
      <c r="AR176" s="1059">
        <f t="shared" si="126"/>
        <v>4.9980034606681656</v>
      </c>
      <c r="AS176" s="1059">
        <f t="shared" si="127"/>
        <v>7.5783067836048046</v>
      </c>
      <c r="AT176" s="1059">
        <f t="shared" si="128"/>
        <v>4.6293868684220252</v>
      </c>
      <c r="AU176" s="1060">
        <f t="shared" si="107"/>
        <v>5.8287352932126932</v>
      </c>
      <c r="AV176" s="1061">
        <f t="shared" si="108"/>
        <v>4.7165557296494054</v>
      </c>
    </row>
    <row r="177" spans="1:48" ht="11.25" customHeight="1" x14ac:dyDescent="0.2">
      <c r="A177" s="1144" t="s">
        <v>4170</v>
      </c>
      <c r="B177" s="854" t="s">
        <v>4167</v>
      </c>
      <c r="C177" s="999">
        <v>0.44</v>
      </c>
      <c r="D177" s="482">
        <v>0.27</v>
      </c>
      <c r="E177" s="852">
        <v>0.18</v>
      </c>
      <c r="F177" s="850">
        <v>0.16</v>
      </c>
      <c r="G177" s="850">
        <v>0.08</v>
      </c>
      <c r="H177" s="850">
        <v>7.0000000000000007E-2</v>
      </c>
      <c r="I177" s="850">
        <v>0.06</v>
      </c>
      <c r="J177" s="850"/>
      <c r="K177" s="850">
        <v>0.04</v>
      </c>
      <c r="L177" s="846">
        <v>0.04</v>
      </c>
      <c r="M177" s="467"/>
      <c r="N177" s="846">
        <v>0.04</v>
      </c>
      <c r="O177" s="1208">
        <v>0.3</v>
      </c>
      <c r="P177" s="1208">
        <v>0.4</v>
      </c>
      <c r="Q177" s="1208">
        <v>0.38</v>
      </c>
      <c r="R177" s="1208">
        <v>0.34</v>
      </c>
      <c r="S177" s="1208">
        <v>0.3</v>
      </c>
      <c r="T177" s="1208">
        <v>0.26</v>
      </c>
      <c r="U177" s="1208">
        <v>0.22</v>
      </c>
      <c r="V177" s="1208">
        <v>0.2</v>
      </c>
      <c r="W177" s="1208">
        <v>0.2</v>
      </c>
      <c r="X177" s="1208">
        <v>0.2</v>
      </c>
      <c r="Y177" s="1208">
        <v>0.35</v>
      </c>
      <c r="Z177" s="613">
        <f t="shared" si="86"/>
        <v>4.5299999999999994</v>
      </c>
      <c r="AA177" s="1058">
        <f t="shared" si="109"/>
        <v>62.962962962962955</v>
      </c>
      <c r="AB177" s="1058">
        <f t="shared" si="110"/>
        <v>50.000000000000021</v>
      </c>
      <c r="AC177" s="1059">
        <f t="shared" si="111"/>
        <v>12.5</v>
      </c>
      <c r="AD177" s="1059">
        <f t="shared" si="112"/>
        <v>100</v>
      </c>
      <c r="AE177" s="1059">
        <f t="shared" si="113"/>
        <v>14.285714285714279</v>
      </c>
      <c r="AF177" s="1059">
        <f t="shared" si="114"/>
        <v>16.666666666666675</v>
      </c>
      <c r="AG177" s="1059">
        <f t="shared" si="115"/>
        <v>50</v>
      </c>
      <c r="AH177" s="1059">
        <f t="shared" si="116"/>
        <v>0</v>
      </c>
      <c r="AI177" s="1059">
        <f t="shared" si="117"/>
        <v>0</v>
      </c>
      <c r="AJ177" s="1059">
        <f t="shared" si="118"/>
        <v>-86.666666666666671</v>
      </c>
      <c r="AK177" s="1059">
        <f t="shared" si="119"/>
        <v>-25.000000000000011</v>
      </c>
      <c r="AL177" s="1059">
        <f t="shared" si="120"/>
        <v>5.2631578947368363</v>
      </c>
      <c r="AM177" s="1059">
        <f t="shared" si="121"/>
        <v>11.764705882352944</v>
      </c>
      <c r="AN177" s="1059">
        <f t="shared" si="122"/>
        <v>13.333333333333353</v>
      </c>
      <c r="AO177" s="1059">
        <f t="shared" si="123"/>
        <v>15.384615384615374</v>
      </c>
      <c r="AP177" s="1059">
        <f t="shared" si="124"/>
        <v>18.181818181818187</v>
      </c>
      <c r="AQ177" s="1059">
        <f t="shared" si="125"/>
        <v>9.9999999999999858</v>
      </c>
      <c r="AR177" s="1059">
        <f t="shared" si="126"/>
        <v>0</v>
      </c>
      <c r="AS177" s="1059">
        <f t="shared" si="127"/>
        <v>0</v>
      </c>
      <c r="AT177" s="1059">
        <f t="shared" si="128"/>
        <v>-42.857142857142847</v>
      </c>
      <c r="AU177" s="1060">
        <f t="shared" si="107"/>
        <v>11.290958253419557</v>
      </c>
      <c r="AV177" s="1061">
        <f t="shared" si="108"/>
        <v>38.413763275759642</v>
      </c>
    </row>
    <row r="178" spans="1:48" ht="11.25" customHeight="1" x14ac:dyDescent="0.2">
      <c r="A178" s="581" t="s">
        <v>4109</v>
      </c>
      <c r="B178" s="848" t="s">
        <v>4110</v>
      </c>
      <c r="C178" s="999">
        <v>0.88</v>
      </c>
      <c r="D178" s="482">
        <v>0.8</v>
      </c>
      <c r="E178" s="957">
        <v>0.74</v>
      </c>
      <c r="F178" s="852">
        <v>0.68</v>
      </c>
      <c r="G178" s="852">
        <v>0.64</v>
      </c>
      <c r="H178" s="852">
        <v>0.125</v>
      </c>
      <c r="I178" s="485">
        <v>0</v>
      </c>
      <c r="J178" s="852"/>
      <c r="K178" s="485">
        <v>0</v>
      </c>
      <c r="L178" s="614">
        <v>0</v>
      </c>
      <c r="M178" s="844"/>
      <c r="N178" s="486">
        <v>0</v>
      </c>
      <c r="O178" s="612">
        <v>0</v>
      </c>
      <c r="P178" s="612">
        <v>0</v>
      </c>
      <c r="Q178" s="612">
        <v>0</v>
      </c>
      <c r="R178" s="612">
        <v>0</v>
      </c>
      <c r="S178" s="612">
        <v>0</v>
      </c>
      <c r="T178" s="612">
        <v>0</v>
      </c>
      <c r="U178" s="612">
        <v>0</v>
      </c>
      <c r="V178" s="612">
        <v>0</v>
      </c>
      <c r="W178" s="612">
        <v>0</v>
      </c>
      <c r="X178" s="612">
        <v>0</v>
      </c>
      <c r="Y178" s="612">
        <v>0</v>
      </c>
      <c r="Z178" s="613">
        <f t="shared" si="86"/>
        <v>3.8650000000000002</v>
      </c>
      <c r="AA178" s="1058">
        <f t="shared" si="109"/>
        <v>9.9999999999999858</v>
      </c>
      <c r="AB178" s="1058">
        <f t="shared" si="110"/>
        <v>8.1081081081081141</v>
      </c>
      <c r="AC178" s="1059">
        <f t="shared" si="111"/>
        <v>8.8235294117646959</v>
      </c>
      <c r="AD178" s="1059">
        <f t="shared" si="112"/>
        <v>6.25</v>
      </c>
      <c r="AE178" s="1059">
        <f t="shared" si="113"/>
        <v>412</v>
      </c>
      <c r="AF178" s="1059" t="str">
        <f t="shared" si="114"/>
        <v>n/a</v>
      </c>
      <c r="AG178" s="1059" t="str">
        <f t="shared" si="115"/>
        <v>n/a</v>
      </c>
      <c r="AH178" s="1059" t="str">
        <f t="shared" si="116"/>
        <v>n/a</v>
      </c>
      <c r="AI178" s="1059" t="str">
        <f t="shared" si="117"/>
        <v>n/a</v>
      </c>
      <c r="AJ178" s="1059" t="str">
        <f t="shared" si="118"/>
        <v>n/a</v>
      </c>
      <c r="AK178" s="1059" t="str">
        <f t="shared" si="119"/>
        <v>n/a</v>
      </c>
      <c r="AL178" s="1059" t="str">
        <f t="shared" si="120"/>
        <v>n/a</v>
      </c>
      <c r="AM178" s="1059" t="str">
        <f t="shared" si="121"/>
        <v>n/a</v>
      </c>
      <c r="AN178" s="1059" t="str">
        <f t="shared" si="122"/>
        <v>n/a</v>
      </c>
      <c r="AO178" s="1059" t="str">
        <f t="shared" si="123"/>
        <v>n/a</v>
      </c>
      <c r="AP178" s="1059" t="str">
        <f t="shared" si="124"/>
        <v>n/a</v>
      </c>
      <c r="AQ178" s="1059" t="str">
        <f t="shared" si="125"/>
        <v>n/a</v>
      </c>
      <c r="AR178" s="1059" t="str">
        <f t="shared" si="126"/>
        <v>n/a</v>
      </c>
      <c r="AS178" s="1059" t="str">
        <f t="shared" si="127"/>
        <v>n/a</v>
      </c>
      <c r="AT178" s="1059" t="str">
        <f t="shared" si="128"/>
        <v>n/a</v>
      </c>
      <c r="AU178" s="1060">
        <f t="shared" si="107"/>
        <v>89.036327503974547</v>
      </c>
      <c r="AV178" s="1061">
        <f t="shared" si="108"/>
        <v>180.54730717418494</v>
      </c>
    </row>
    <row r="179" spans="1:48" ht="11.25" customHeight="1" x14ac:dyDescent="0.2">
      <c r="A179" s="483" t="s">
        <v>1100</v>
      </c>
      <c r="B179" s="861" t="s">
        <v>1101</v>
      </c>
      <c r="C179" s="610">
        <v>1.28</v>
      </c>
      <c r="D179" s="482">
        <v>1.2</v>
      </c>
      <c r="E179" s="613">
        <v>1.08</v>
      </c>
      <c r="F179" s="610">
        <v>0.84</v>
      </c>
      <c r="G179" s="610">
        <v>0.64</v>
      </c>
      <c r="H179" s="610">
        <v>0.52</v>
      </c>
      <c r="I179" s="610">
        <v>0.44</v>
      </c>
      <c r="J179" s="932"/>
      <c r="K179" s="610">
        <v>0.32</v>
      </c>
      <c r="L179" s="481">
        <v>0.28000000000000003</v>
      </c>
      <c r="M179" s="932"/>
      <c r="N179" s="486">
        <v>0.1</v>
      </c>
      <c r="O179" s="612">
        <v>0.1</v>
      </c>
      <c r="P179" s="612">
        <v>0.72</v>
      </c>
      <c r="Q179" s="612">
        <v>1.1599999999999999</v>
      </c>
      <c r="R179" s="616">
        <v>1.1599999999999999</v>
      </c>
      <c r="S179" s="616">
        <v>0.76100000000000001</v>
      </c>
      <c r="T179" s="612">
        <v>0</v>
      </c>
      <c r="U179" s="612">
        <v>0</v>
      </c>
      <c r="V179" s="612">
        <v>0</v>
      </c>
      <c r="W179" s="612">
        <v>0</v>
      </c>
      <c r="X179" s="612">
        <v>0</v>
      </c>
      <c r="Y179" s="612">
        <v>0</v>
      </c>
      <c r="Z179" s="613">
        <f t="shared" si="86"/>
        <v>10.600999999999999</v>
      </c>
      <c r="AA179" s="1058">
        <f t="shared" si="109"/>
        <v>6.6666666666666652</v>
      </c>
      <c r="AB179" s="1058">
        <f t="shared" si="110"/>
        <v>11.111111111111093</v>
      </c>
      <c r="AC179" s="1059">
        <f t="shared" si="111"/>
        <v>28.57142857142858</v>
      </c>
      <c r="AD179" s="1059">
        <f t="shared" si="112"/>
        <v>31.25</v>
      </c>
      <c r="AE179" s="1059">
        <f t="shared" si="113"/>
        <v>23.076923076923084</v>
      </c>
      <c r="AF179" s="1059">
        <f t="shared" si="114"/>
        <v>18.181818181818187</v>
      </c>
      <c r="AG179" s="1059">
        <f t="shared" si="115"/>
        <v>37.5</v>
      </c>
      <c r="AH179" s="1059">
        <f t="shared" si="116"/>
        <v>14.285714285714279</v>
      </c>
      <c r="AI179" s="1059">
        <f t="shared" si="117"/>
        <v>180.00000000000003</v>
      </c>
      <c r="AJ179" s="1059">
        <f t="shared" si="118"/>
        <v>0</v>
      </c>
      <c r="AK179" s="1059">
        <f t="shared" si="119"/>
        <v>-86.111111111111114</v>
      </c>
      <c r="AL179" s="1059">
        <f t="shared" si="120"/>
        <v>-37.931034482758619</v>
      </c>
      <c r="AM179" s="1059">
        <f t="shared" si="121"/>
        <v>0</v>
      </c>
      <c r="AN179" s="1059">
        <f t="shared" si="122"/>
        <v>52.431011826544015</v>
      </c>
      <c r="AO179" s="1059" t="str">
        <f t="shared" si="123"/>
        <v>n/a</v>
      </c>
      <c r="AP179" s="1059" t="str">
        <f t="shared" si="124"/>
        <v>n/a</v>
      </c>
      <c r="AQ179" s="1059" t="str">
        <f t="shared" si="125"/>
        <v>n/a</v>
      </c>
      <c r="AR179" s="1059" t="str">
        <f t="shared" si="126"/>
        <v>n/a</v>
      </c>
      <c r="AS179" s="1059" t="str">
        <f t="shared" si="127"/>
        <v>n/a</v>
      </c>
      <c r="AT179" s="1059" t="str">
        <f t="shared" si="128"/>
        <v>n/a</v>
      </c>
      <c r="AU179" s="1060">
        <f t="shared" si="107"/>
        <v>19.930894866166877</v>
      </c>
      <c r="AV179" s="1061">
        <f t="shared" si="108"/>
        <v>57.429404584089099</v>
      </c>
    </row>
    <row r="180" spans="1:48" ht="11.25" customHeight="1" x14ac:dyDescent="0.2">
      <c r="A180" s="483" t="s">
        <v>1102</v>
      </c>
      <c r="B180" s="861" t="s">
        <v>1103</v>
      </c>
      <c r="C180" s="610">
        <v>0.4</v>
      </c>
      <c r="D180" s="482">
        <v>0.36</v>
      </c>
      <c r="E180" s="613">
        <v>0.32</v>
      </c>
      <c r="F180" s="610">
        <v>0.28000000000000003</v>
      </c>
      <c r="G180" s="610">
        <v>0.24</v>
      </c>
      <c r="H180" s="610">
        <v>0.2</v>
      </c>
      <c r="I180" s="610">
        <v>0.14000000000000001</v>
      </c>
      <c r="J180" s="932"/>
      <c r="K180" s="610">
        <v>0.06</v>
      </c>
      <c r="L180" s="614">
        <v>0</v>
      </c>
      <c r="M180" s="932"/>
      <c r="N180" s="486">
        <v>0</v>
      </c>
      <c r="O180" s="612">
        <v>0</v>
      </c>
      <c r="P180" s="612">
        <v>0</v>
      </c>
      <c r="Q180" s="612">
        <v>0</v>
      </c>
      <c r="R180" s="612">
        <v>0</v>
      </c>
      <c r="S180" s="612">
        <v>0</v>
      </c>
      <c r="T180" s="612">
        <v>0</v>
      </c>
      <c r="U180" s="612">
        <v>0</v>
      </c>
      <c r="V180" s="612">
        <v>0</v>
      </c>
      <c r="W180" s="612">
        <v>0</v>
      </c>
      <c r="X180" s="612">
        <v>0.14000000000000001</v>
      </c>
      <c r="Y180" s="612">
        <v>0.14000000000000001</v>
      </c>
      <c r="Z180" s="613">
        <f t="shared" si="86"/>
        <v>2.2800000000000002</v>
      </c>
      <c r="AA180" s="1058">
        <f t="shared" si="109"/>
        <v>11.111111111111116</v>
      </c>
      <c r="AB180" s="1058">
        <f t="shared" si="110"/>
        <v>12.5</v>
      </c>
      <c r="AC180" s="1059">
        <f t="shared" si="111"/>
        <v>14.285714285714279</v>
      </c>
      <c r="AD180" s="1059">
        <f t="shared" si="112"/>
        <v>16.666666666666675</v>
      </c>
      <c r="AE180" s="1059">
        <f t="shared" si="113"/>
        <v>19.999999999999996</v>
      </c>
      <c r="AF180" s="1059">
        <f t="shared" si="114"/>
        <v>42.857142857142861</v>
      </c>
      <c r="AG180" s="1059">
        <f t="shared" si="115"/>
        <v>133.33333333333334</v>
      </c>
      <c r="AH180" s="1059" t="str">
        <f t="shared" si="116"/>
        <v>n/a</v>
      </c>
      <c r="AI180" s="1059" t="str">
        <f t="shared" si="117"/>
        <v>n/a</v>
      </c>
      <c r="AJ180" s="1059" t="str">
        <f t="shared" si="118"/>
        <v>n/a</v>
      </c>
      <c r="AK180" s="1059" t="str">
        <f t="shared" si="119"/>
        <v>n/a</v>
      </c>
      <c r="AL180" s="1059" t="str">
        <f t="shared" si="120"/>
        <v>n/a</v>
      </c>
      <c r="AM180" s="1059" t="str">
        <f t="shared" si="121"/>
        <v>n/a</v>
      </c>
      <c r="AN180" s="1059" t="str">
        <f t="shared" si="122"/>
        <v>n/a</v>
      </c>
      <c r="AO180" s="1059" t="str">
        <f t="shared" si="123"/>
        <v>n/a</v>
      </c>
      <c r="AP180" s="1059" t="str">
        <f t="shared" si="124"/>
        <v>n/a</v>
      </c>
      <c r="AQ180" s="1059" t="str">
        <f t="shared" si="125"/>
        <v>n/a</v>
      </c>
      <c r="AR180" s="1059" t="str">
        <f t="shared" si="126"/>
        <v>n/a</v>
      </c>
      <c r="AS180" s="1059">
        <f t="shared" si="127"/>
        <v>-100</v>
      </c>
      <c r="AT180" s="1059">
        <f t="shared" si="128"/>
        <v>0</v>
      </c>
      <c r="AU180" s="1060">
        <f t="shared" si="107"/>
        <v>16.750440917107582</v>
      </c>
      <c r="AV180" s="1061">
        <f t="shared" si="108"/>
        <v>59.425250561053609</v>
      </c>
    </row>
    <row r="181" spans="1:48" ht="11.25" customHeight="1" x14ac:dyDescent="0.2">
      <c r="A181" s="1079" t="s">
        <v>4448</v>
      </c>
      <c r="B181" s="490" t="s">
        <v>4443</v>
      </c>
      <c r="C181" s="610">
        <v>0.68</v>
      </c>
      <c r="D181" s="482">
        <v>0.56000000000000005</v>
      </c>
      <c r="E181" s="482">
        <v>0.52</v>
      </c>
      <c r="F181" s="496">
        <v>0.48</v>
      </c>
      <c r="G181" s="496">
        <v>0.45999999999999996</v>
      </c>
      <c r="H181" s="503">
        <v>0.4</v>
      </c>
      <c r="I181" s="503">
        <v>0.37000000000000005</v>
      </c>
      <c r="J181" s="491"/>
      <c r="K181" s="519">
        <v>0.34</v>
      </c>
      <c r="L181" s="511">
        <v>0.34</v>
      </c>
      <c r="M181" s="491"/>
      <c r="N181" s="511">
        <v>0.34</v>
      </c>
      <c r="O181" s="1103">
        <v>0.34</v>
      </c>
      <c r="P181" s="499">
        <v>0.34</v>
      </c>
      <c r="Q181" s="498">
        <v>0.34</v>
      </c>
      <c r="R181" s="498">
        <v>0.311</v>
      </c>
      <c r="S181" s="498">
        <v>0.30399999999999999</v>
      </c>
      <c r="T181" s="498">
        <v>0.28600000000000003</v>
      </c>
      <c r="U181" s="498">
        <v>0.24</v>
      </c>
      <c r="V181" s="498">
        <v>0.22099999999999997</v>
      </c>
      <c r="W181" s="498">
        <v>0.18600000000000003</v>
      </c>
      <c r="X181" s="499">
        <v>0.16400000000000001</v>
      </c>
      <c r="Y181" s="498">
        <v>0.16400000000000001</v>
      </c>
      <c r="Z181" s="613">
        <f t="shared" si="86"/>
        <v>7.3859999999999992</v>
      </c>
      <c r="AA181" s="1058">
        <f t="shared" ref="AA181:AA244" si="129">IF(ISERROR((C181/D181-1)*100),"n/a",(C181/D181-1)*100)</f>
        <v>21.42857142857142</v>
      </c>
      <c r="AB181" s="1058"/>
      <c r="AC181" s="1059"/>
      <c r="AD181" s="1059"/>
      <c r="AE181" s="1059"/>
      <c r="AF181" s="1059"/>
      <c r="AG181" s="1059"/>
      <c r="AH181" s="1059"/>
      <c r="AI181" s="1059"/>
      <c r="AJ181" s="1059"/>
      <c r="AK181" s="1059"/>
      <c r="AL181" s="1059"/>
      <c r="AM181" s="1059"/>
      <c r="AN181" s="1059"/>
      <c r="AO181" s="1059"/>
      <c r="AP181" s="1059"/>
      <c r="AQ181" s="1059"/>
      <c r="AR181" s="1059"/>
      <c r="AS181" s="1059"/>
      <c r="AT181" s="1059"/>
      <c r="AU181" s="1060">
        <f t="shared" si="107"/>
        <v>21.42857142857142</v>
      </c>
      <c r="AV181" s="1061" t="e">
        <f t="shared" si="108"/>
        <v>#DIV/0!</v>
      </c>
    </row>
    <row r="182" spans="1:48" ht="11.25" customHeight="1" x14ac:dyDescent="0.2">
      <c r="A182" s="483" t="s">
        <v>1025</v>
      </c>
      <c r="B182" s="861" t="s">
        <v>1026</v>
      </c>
      <c r="C182" s="610">
        <v>1.1000000000000001</v>
      </c>
      <c r="D182" s="482">
        <v>1</v>
      </c>
      <c r="E182" s="482">
        <v>0.95</v>
      </c>
      <c r="F182" s="610">
        <v>0.9</v>
      </c>
      <c r="G182" s="610">
        <v>0.8</v>
      </c>
      <c r="H182" s="610">
        <v>0.75</v>
      </c>
      <c r="I182" s="610">
        <v>0.7</v>
      </c>
      <c r="J182" s="932"/>
      <c r="K182" s="610">
        <v>0.65</v>
      </c>
      <c r="L182" s="614">
        <v>0.55000000000000004</v>
      </c>
      <c r="M182" s="932"/>
      <c r="N182" s="615">
        <v>0.55000000000000004</v>
      </c>
      <c r="O182" s="616">
        <v>0.5</v>
      </c>
      <c r="P182" s="612">
        <v>0.35</v>
      </c>
      <c r="Q182" s="616">
        <v>0.35</v>
      </c>
      <c r="R182" s="612">
        <v>0.32</v>
      </c>
      <c r="S182" s="616">
        <v>0.32</v>
      </c>
      <c r="T182" s="616">
        <v>0.3</v>
      </c>
      <c r="U182" s="616">
        <v>0.25</v>
      </c>
      <c r="V182" s="616">
        <v>0.2</v>
      </c>
      <c r="W182" s="612">
        <v>0</v>
      </c>
      <c r="X182" s="612">
        <v>0</v>
      </c>
      <c r="Y182" s="612">
        <v>0</v>
      </c>
      <c r="Z182" s="613">
        <f t="shared" si="86"/>
        <v>10.54</v>
      </c>
      <c r="AA182" s="1058">
        <f t="shared" si="129"/>
        <v>10.000000000000009</v>
      </c>
      <c r="AB182" s="1058">
        <f t="shared" ref="AB182:AB212" si="130">IF(ISERROR((D182/E182-1)*100),"n/a",(D182/E182-1)*100)</f>
        <v>5.2631578947368363</v>
      </c>
      <c r="AC182" s="1059">
        <f t="shared" ref="AC182:AC212" si="131">IF(ISERROR((E182/F182-1)*100),"n/a",(E182/F182-1)*100)</f>
        <v>5.555555555555558</v>
      </c>
      <c r="AD182" s="1059">
        <f t="shared" ref="AD182:AD212" si="132">IF(ISERROR((F182/G182-1)*100),"n/a",(F182/G182-1)*100)</f>
        <v>12.5</v>
      </c>
      <c r="AE182" s="1059">
        <f t="shared" ref="AE182:AE212" si="133">IF(ISERROR((G182/H182-1)*100),"n/a",(G182/H182-1)*100)</f>
        <v>6.6666666666666652</v>
      </c>
      <c r="AF182" s="1059">
        <f t="shared" ref="AF182:AF212" si="134">IF(ISERROR((H182/I182-1)*100),"n/a",(H182/I182-1)*100)</f>
        <v>7.1428571428571397</v>
      </c>
      <c r="AG182" s="1059">
        <f t="shared" ref="AG182:AG212" si="135">IF(ISERROR((I182/K182-1)*100),"n/a",(I182/K182-1)*100)</f>
        <v>7.6923076923076872</v>
      </c>
      <c r="AH182" s="1059">
        <f t="shared" ref="AH182:AH212" si="136">IF(ISERROR((K182/L182-1)*100),"n/a",(K182/L182-1)*100)</f>
        <v>18.181818181818166</v>
      </c>
      <c r="AI182" s="1059">
        <f t="shared" ref="AI182:AI212" si="137">IF(ISERROR((L182/N182-1)*100),"n/a",(L182/N182-1)*100)</f>
        <v>0</v>
      </c>
      <c r="AJ182" s="1059">
        <f t="shared" ref="AJ182:AJ212" si="138">IF(ISERROR((N182/O182-1)*100),"n/a",(N182/O182-1)*100)</f>
        <v>10.000000000000009</v>
      </c>
      <c r="AK182" s="1059">
        <f t="shared" ref="AK182:AK212" si="139">IF(ISERROR((O182/P182-1)*100),"n/a",(O182/P182-1)*100)</f>
        <v>42.857142857142861</v>
      </c>
      <c r="AL182" s="1059">
        <f t="shared" ref="AL182:AL212" si="140">IF(ISERROR((P182/Q182-1)*100),"n/a",(P182/Q182-1)*100)</f>
        <v>0</v>
      </c>
      <c r="AM182" s="1059">
        <f t="shared" ref="AM182:AM212" si="141">IF(ISERROR((Q182/R182-1)*100),"n/a",(Q182/R182-1)*100)</f>
        <v>9.375</v>
      </c>
      <c r="AN182" s="1059">
        <f t="shared" ref="AN182:AN212" si="142">IF(ISERROR((R182/S182-1)*100),"n/a",(R182/S182-1)*100)</f>
        <v>0</v>
      </c>
      <c r="AO182" s="1059">
        <f t="shared" ref="AO182:AO212" si="143">IF(ISERROR((S182/T182-1)*100),"n/a",(S182/T182-1)*100)</f>
        <v>6.6666666666666652</v>
      </c>
      <c r="AP182" s="1059">
        <f t="shared" ref="AP182:AP212" si="144">IF(ISERROR((T182/U182-1)*100),"n/a",(T182/U182-1)*100)</f>
        <v>19.999999999999996</v>
      </c>
      <c r="AQ182" s="1059">
        <f t="shared" ref="AQ182:AQ212" si="145">IF(ISERROR((U182/V182-1)*100),"n/a",(U182/V182-1)*100)</f>
        <v>25</v>
      </c>
      <c r="AR182" s="1059" t="str">
        <f t="shared" ref="AR182:AR212" si="146">IF(ISERROR((V182/W182-1)*100),"n/a",(V182/W182-1)*100)</f>
        <v>n/a</v>
      </c>
      <c r="AS182" s="1059" t="str">
        <f t="shared" ref="AS182:AS212" si="147">IF(ISERROR((W182/X182-1)*100),"n/a",(W182/X182-1)*100)</f>
        <v>n/a</v>
      </c>
      <c r="AT182" s="1059" t="str">
        <f t="shared" ref="AT182:AT212" si="148">IF(ISERROR((X182/Y182-1)*100),"n/a",(X182/Y182-1)*100)</f>
        <v>n/a</v>
      </c>
      <c r="AU182" s="1060">
        <f t="shared" si="107"/>
        <v>10.994186626926563</v>
      </c>
      <c r="AV182" s="1061">
        <f t="shared" si="108"/>
        <v>10.721687663110066</v>
      </c>
    </row>
    <row r="183" spans="1:48" ht="11.25" customHeight="1" x14ac:dyDescent="0.2">
      <c r="A183" s="863" t="s">
        <v>176</v>
      </c>
      <c r="B183" s="861" t="s">
        <v>177</v>
      </c>
      <c r="C183" s="610">
        <v>4.76</v>
      </c>
      <c r="D183" s="482">
        <v>4.4800000000000004</v>
      </c>
      <c r="E183" s="505">
        <v>4.32</v>
      </c>
      <c r="F183" s="610">
        <v>4.29</v>
      </c>
      <c r="G183" s="610">
        <v>4.28</v>
      </c>
      <c r="H183" s="610">
        <v>4.21</v>
      </c>
      <c r="I183" s="610">
        <v>3.9</v>
      </c>
      <c r="J183" s="932"/>
      <c r="K183" s="610">
        <v>3.51</v>
      </c>
      <c r="L183" s="481">
        <v>3.09</v>
      </c>
      <c r="M183" s="932"/>
      <c r="N183" s="615">
        <v>2.84</v>
      </c>
      <c r="O183" s="616">
        <v>2.66</v>
      </c>
      <c r="P183" s="616">
        <v>2.5299999999999998</v>
      </c>
      <c r="Q183" s="616">
        <v>2.2599999999999998</v>
      </c>
      <c r="R183" s="616">
        <v>2.0099999999999998</v>
      </c>
      <c r="S183" s="616">
        <v>1.75</v>
      </c>
      <c r="T183" s="616">
        <v>1.53</v>
      </c>
      <c r="U183" s="616">
        <v>1.43</v>
      </c>
      <c r="V183" s="612">
        <v>1.4</v>
      </c>
      <c r="W183" s="616">
        <v>1.325</v>
      </c>
      <c r="X183" s="612">
        <v>1.3</v>
      </c>
      <c r="Y183" s="616">
        <v>1.24</v>
      </c>
      <c r="Z183" s="613">
        <f t="shared" si="86"/>
        <v>59.115000000000002</v>
      </c>
      <c r="AA183" s="1058">
        <f t="shared" si="129"/>
        <v>6.2499999999999778</v>
      </c>
      <c r="AB183" s="1058">
        <f t="shared" si="130"/>
        <v>3.7037037037036979</v>
      </c>
      <c r="AC183" s="1059">
        <f t="shared" si="131"/>
        <v>0.69930069930070893</v>
      </c>
      <c r="AD183" s="1059">
        <f t="shared" si="132"/>
        <v>0.23364485981307581</v>
      </c>
      <c r="AE183" s="1059">
        <f t="shared" si="133"/>
        <v>1.6627078384798155</v>
      </c>
      <c r="AF183" s="1059">
        <f t="shared" si="134"/>
        <v>7.9487179487179427</v>
      </c>
      <c r="AG183" s="1059">
        <f t="shared" si="135"/>
        <v>11.111111111111116</v>
      </c>
      <c r="AH183" s="1059">
        <f t="shared" si="136"/>
        <v>13.592233009708732</v>
      </c>
      <c r="AI183" s="1059">
        <f t="shared" si="137"/>
        <v>8.8028169014084501</v>
      </c>
      <c r="AJ183" s="1059">
        <f t="shared" si="138"/>
        <v>6.7669172932330657</v>
      </c>
      <c r="AK183" s="1059">
        <f t="shared" si="139"/>
        <v>5.1383399209486313</v>
      </c>
      <c r="AL183" s="1059">
        <f t="shared" si="140"/>
        <v>11.946902654867264</v>
      </c>
      <c r="AM183" s="1059">
        <f t="shared" si="141"/>
        <v>12.437810945273631</v>
      </c>
      <c r="AN183" s="1059">
        <f t="shared" si="142"/>
        <v>14.857142857142836</v>
      </c>
      <c r="AO183" s="1059">
        <f t="shared" si="143"/>
        <v>14.379084967320255</v>
      </c>
      <c r="AP183" s="1059">
        <f t="shared" si="144"/>
        <v>6.9930069930070005</v>
      </c>
      <c r="AQ183" s="1059">
        <f t="shared" si="145"/>
        <v>2.1428571428571352</v>
      </c>
      <c r="AR183" s="1059">
        <f t="shared" si="146"/>
        <v>5.6603773584905648</v>
      </c>
      <c r="AS183" s="1059">
        <f t="shared" si="147"/>
        <v>1.9230769230769162</v>
      </c>
      <c r="AT183" s="1059">
        <f t="shared" si="148"/>
        <v>4.8387096774193505</v>
      </c>
      <c r="AU183" s="1060">
        <f t="shared" si="107"/>
        <v>7.0544231402940074</v>
      </c>
      <c r="AV183" s="1061">
        <f t="shared" si="108"/>
        <v>4.6984152124644964</v>
      </c>
    </row>
    <row r="184" spans="1:48" ht="11.25" customHeight="1" x14ac:dyDescent="0.2">
      <c r="A184" s="487" t="s">
        <v>166</v>
      </c>
      <c r="B184" s="846" t="s">
        <v>167</v>
      </c>
      <c r="C184" s="610">
        <v>0.79</v>
      </c>
      <c r="D184" s="482">
        <v>0.752</v>
      </c>
      <c r="E184" s="482">
        <v>0.72</v>
      </c>
      <c r="F184" s="473">
        <v>0.69</v>
      </c>
      <c r="G184" s="473">
        <v>0.67</v>
      </c>
      <c r="H184" s="473">
        <v>0.65</v>
      </c>
      <c r="I184" s="473">
        <v>0.64</v>
      </c>
      <c r="J184" s="1000"/>
      <c r="K184" s="473">
        <v>0.63</v>
      </c>
      <c r="L184" s="471">
        <v>0.61499999999999999</v>
      </c>
      <c r="M184" s="1000"/>
      <c r="N184" s="476">
        <v>0.59499999999999997</v>
      </c>
      <c r="O184" s="478">
        <v>0.59</v>
      </c>
      <c r="P184" s="478">
        <v>0.58499999999999996</v>
      </c>
      <c r="Q184" s="478">
        <v>0.57999999999999996</v>
      </c>
      <c r="R184" s="478">
        <v>0.57499999999999996</v>
      </c>
      <c r="S184" s="478">
        <v>0.56999999999999995</v>
      </c>
      <c r="T184" s="478">
        <v>0.56499999999999995</v>
      </c>
      <c r="U184" s="478">
        <v>0.5625</v>
      </c>
      <c r="V184" s="478">
        <v>0.56000000000000005</v>
      </c>
      <c r="W184" s="478">
        <v>0.5575</v>
      </c>
      <c r="X184" s="478">
        <v>0.55000000000000004</v>
      </c>
      <c r="Y184" s="478">
        <v>0.54249999999999998</v>
      </c>
      <c r="Z184" s="613">
        <f t="shared" si="86"/>
        <v>12.9895</v>
      </c>
      <c r="AA184" s="1058">
        <f t="shared" si="129"/>
        <v>5.0531914893616969</v>
      </c>
      <c r="AB184" s="1058">
        <f t="shared" si="130"/>
        <v>4.4444444444444509</v>
      </c>
      <c r="AC184" s="1059">
        <f t="shared" si="131"/>
        <v>4.3478260869565188</v>
      </c>
      <c r="AD184" s="1059">
        <f t="shared" si="132"/>
        <v>2.9850746268656581</v>
      </c>
      <c r="AE184" s="1059">
        <f t="shared" si="133"/>
        <v>3.0769230769230882</v>
      </c>
      <c r="AF184" s="1059">
        <f t="shared" si="134"/>
        <v>1.5625</v>
      </c>
      <c r="AG184" s="1059">
        <f t="shared" si="135"/>
        <v>1.5873015873015817</v>
      </c>
      <c r="AH184" s="1059">
        <f t="shared" si="136"/>
        <v>2.4390243902439046</v>
      </c>
      <c r="AI184" s="1059">
        <f t="shared" si="137"/>
        <v>3.3613445378151363</v>
      </c>
      <c r="AJ184" s="1059">
        <f t="shared" si="138"/>
        <v>0.84745762711864181</v>
      </c>
      <c r="AK184" s="1059">
        <f t="shared" si="139"/>
        <v>0.85470085470085166</v>
      </c>
      <c r="AL184" s="1059">
        <f t="shared" si="140"/>
        <v>0.86206896551723755</v>
      </c>
      <c r="AM184" s="1059">
        <f t="shared" si="141"/>
        <v>0.86956521739129933</v>
      </c>
      <c r="AN184" s="1059">
        <f t="shared" si="142"/>
        <v>0.87719298245614308</v>
      </c>
      <c r="AO184" s="1059">
        <f t="shared" si="143"/>
        <v>0.88495575221239076</v>
      </c>
      <c r="AP184" s="1059">
        <f t="shared" si="144"/>
        <v>0.4444444444444251</v>
      </c>
      <c r="AQ184" s="1059">
        <f t="shared" si="145"/>
        <v>0.44642857142855874</v>
      </c>
      <c r="AR184" s="1059">
        <f t="shared" si="146"/>
        <v>0.4484304932735439</v>
      </c>
      <c r="AS184" s="1059">
        <f t="shared" si="147"/>
        <v>1.3636363636363447</v>
      </c>
      <c r="AT184" s="1059">
        <f t="shared" si="148"/>
        <v>1.3824884792626779</v>
      </c>
      <c r="AU184" s="1060">
        <f t="shared" si="107"/>
        <v>1.9069499995677073</v>
      </c>
      <c r="AV184" s="1061">
        <f t="shared" si="108"/>
        <v>1.4675096816566329</v>
      </c>
    </row>
    <row r="185" spans="1:48" ht="11.25" customHeight="1" x14ac:dyDescent="0.2">
      <c r="A185" s="501" t="s">
        <v>509</v>
      </c>
      <c r="B185" s="490" t="s">
        <v>510</v>
      </c>
      <c r="C185" s="610">
        <v>1.79</v>
      </c>
      <c r="D185" s="482">
        <v>1.75</v>
      </c>
      <c r="E185" s="500">
        <v>1.7</v>
      </c>
      <c r="F185" s="610">
        <v>1.6658909999999998</v>
      </c>
      <c r="G185" s="610">
        <v>1.63</v>
      </c>
      <c r="H185" s="610">
        <v>1.5623762376237624</v>
      </c>
      <c r="I185" s="610">
        <v>1.2079207920792079</v>
      </c>
      <c r="J185" s="932"/>
      <c r="K185" s="610">
        <v>1.1231588873173028</v>
      </c>
      <c r="L185" s="481">
        <v>0.99952852428099948</v>
      </c>
      <c r="M185" s="1062"/>
      <c r="N185" s="615">
        <v>0.95709570957095702</v>
      </c>
      <c r="O185" s="616">
        <v>0.91051390853371039</v>
      </c>
      <c r="P185" s="616">
        <v>0.8646864686468646</v>
      </c>
      <c r="Q185" s="616">
        <v>0.81961338991041954</v>
      </c>
      <c r="R185" s="616">
        <v>0.77736916548797741</v>
      </c>
      <c r="S185" s="616">
        <v>0.73210749646393214</v>
      </c>
      <c r="T185" s="616">
        <v>0.68948609146628959</v>
      </c>
      <c r="U185" s="616">
        <v>0.64761904761904754</v>
      </c>
      <c r="V185" s="616">
        <v>0.5907590759075908</v>
      </c>
      <c r="W185" s="616">
        <v>0.54766619519094772</v>
      </c>
      <c r="X185" s="616">
        <v>0.50966525223950965</v>
      </c>
      <c r="Y185" s="616">
        <v>0.47100424328147106</v>
      </c>
      <c r="Z185" s="613">
        <f t="shared" si="86"/>
        <v>21.946461485619995</v>
      </c>
      <c r="AA185" s="1058">
        <f t="shared" si="129"/>
        <v>2.2857142857142909</v>
      </c>
      <c r="AB185" s="1058">
        <f t="shared" si="130"/>
        <v>2.941176470588247</v>
      </c>
      <c r="AC185" s="1059">
        <f t="shared" si="131"/>
        <v>2.0474929031971678</v>
      </c>
      <c r="AD185" s="1059">
        <f t="shared" si="132"/>
        <v>2.2019018404907831</v>
      </c>
      <c r="AE185" s="1059">
        <f t="shared" si="133"/>
        <v>4.3282636248415551</v>
      </c>
      <c r="AF185" s="1059">
        <f t="shared" si="134"/>
        <v>29.344262295081979</v>
      </c>
      <c r="AG185" s="1059">
        <f t="shared" si="135"/>
        <v>7.5467421144982616</v>
      </c>
      <c r="AH185" s="1059">
        <f t="shared" si="136"/>
        <v>12.368867924528271</v>
      </c>
      <c r="AI185" s="1059">
        <f t="shared" si="137"/>
        <v>4.4334975369458185</v>
      </c>
      <c r="AJ185" s="1059">
        <f t="shared" si="138"/>
        <v>5.1159900579950346</v>
      </c>
      <c r="AK185" s="1059">
        <f t="shared" si="139"/>
        <v>5.2998909487459001</v>
      </c>
      <c r="AL185" s="1059">
        <f t="shared" si="140"/>
        <v>5.4993097100782373</v>
      </c>
      <c r="AM185" s="1059">
        <f t="shared" si="141"/>
        <v>5.4342552159145852</v>
      </c>
      <c r="AN185" s="1059">
        <f t="shared" si="142"/>
        <v>6.1823802163833097</v>
      </c>
      <c r="AO185" s="1059">
        <f t="shared" si="143"/>
        <v>6.181619256017501</v>
      </c>
      <c r="AP185" s="1059">
        <f t="shared" si="144"/>
        <v>6.4647641234711894</v>
      </c>
      <c r="AQ185" s="1059">
        <f t="shared" si="145"/>
        <v>9.6249002394253491</v>
      </c>
      <c r="AR185" s="1059">
        <f t="shared" si="146"/>
        <v>7.8684573002754776</v>
      </c>
      <c r="AS185" s="1059">
        <f t="shared" si="147"/>
        <v>7.4560592044403462</v>
      </c>
      <c r="AT185" s="1059">
        <f t="shared" si="148"/>
        <v>8.2082082082082017</v>
      </c>
      <c r="AU185" s="1060">
        <f t="shared" si="107"/>
        <v>7.0416876738420742</v>
      </c>
      <c r="AV185" s="1061">
        <f t="shared" si="108"/>
        <v>5.8508118475004283</v>
      </c>
    </row>
    <row r="186" spans="1:48" ht="11.25" customHeight="1" x14ac:dyDescent="0.2">
      <c r="A186" s="863" t="s">
        <v>538</v>
      </c>
      <c r="B186" s="861" t="s">
        <v>539</v>
      </c>
      <c r="C186" s="610">
        <v>3.67</v>
      </c>
      <c r="D186" s="482">
        <v>3.34</v>
      </c>
      <c r="E186" s="613">
        <v>3.0350000000000001</v>
      </c>
      <c r="F186" s="610">
        <v>2.8</v>
      </c>
      <c r="G186" s="610">
        <v>2.59</v>
      </c>
      <c r="H186" s="610">
        <v>2.4</v>
      </c>
      <c r="I186" s="610">
        <v>2.25</v>
      </c>
      <c r="J186" s="932"/>
      <c r="K186" s="610">
        <v>2.11</v>
      </c>
      <c r="L186" s="481">
        <v>1.97</v>
      </c>
      <c r="M186" s="1062"/>
      <c r="N186" s="615">
        <v>1.83</v>
      </c>
      <c r="O186" s="616">
        <v>1.75</v>
      </c>
      <c r="P186" s="612">
        <v>1.58</v>
      </c>
      <c r="Q186" s="616">
        <v>1.46</v>
      </c>
      <c r="R186" s="616">
        <v>1.38</v>
      </c>
      <c r="S186" s="616">
        <v>1.34</v>
      </c>
      <c r="T186" s="616">
        <v>1.3</v>
      </c>
      <c r="U186" s="612">
        <v>1.29</v>
      </c>
      <c r="V186" s="612">
        <v>1.29</v>
      </c>
      <c r="W186" s="612">
        <v>1.29</v>
      </c>
      <c r="X186" s="612">
        <v>1.29</v>
      </c>
      <c r="Y186" s="612">
        <v>1.29</v>
      </c>
      <c r="Z186" s="613">
        <f t="shared" si="86"/>
        <v>41.254999999999995</v>
      </c>
      <c r="AA186" s="1058">
        <f t="shared" si="129"/>
        <v>9.8802395209580887</v>
      </c>
      <c r="AB186" s="1058">
        <f t="shared" si="130"/>
        <v>10.049423393739687</v>
      </c>
      <c r="AC186" s="1059">
        <f t="shared" si="131"/>
        <v>8.3928571428571566</v>
      </c>
      <c r="AD186" s="1059">
        <f t="shared" si="132"/>
        <v>8.1081081081081141</v>
      </c>
      <c r="AE186" s="1059">
        <f t="shared" si="133"/>
        <v>7.9166666666666607</v>
      </c>
      <c r="AF186" s="1059">
        <f t="shared" si="134"/>
        <v>6.6666666666666652</v>
      </c>
      <c r="AG186" s="1059">
        <f t="shared" si="135"/>
        <v>6.6350710900473953</v>
      </c>
      <c r="AH186" s="1059">
        <f t="shared" si="136"/>
        <v>7.1065989847715727</v>
      </c>
      <c r="AI186" s="1059">
        <f t="shared" si="137"/>
        <v>7.6502732240437021</v>
      </c>
      <c r="AJ186" s="1059">
        <f t="shared" si="138"/>
        <v>4.5714285714285818</v>
      </c>
      <c r="AK186" s="1059">
        <f t="shared" si="139"/>
        <v>10.759493670886066</v>
      </c>
      <c r="AL186" s="1059">
        <f t="shared" si="140"/>
        <v>8.2191780821917924</v>
      </c>
      <c r="AM186" s="1059">
        <f t="shared" si="141"/>
        <v>5.7971014492753659</v>
      </c>
      <c r="AN186" s="1059">
        <f t="shared" si="142"/>
        <v>2.9850746268656581</v>
      </c>
      <c r="AO186" s="1059">
        <f t="shared" si="143"/>
        <v>3.0769230769230882</v>
      </c>
      <c r="AP186" s="1059">
        <f t="shared" si="144"/>
        <v>0.77519379844961378</v>
      </c>
      <c r="AQ186" s="1059">
        <f t="shared" si="145"/>
        <v>0</v>
      </c>
      <c r="AR186" s="1059">
        <f t="shared" si="146"/>
        <v>0</v>
      </c>
      <c r="AS186" s="1059">
        <f t="shared" si="147"/>
        <v>0</v>
      </c>
      <c r="AT186" s="1059">
        <f t="shared" si="148"/>
        <v>0</v>
      </c>
      <c r="AU186" s="1060">
        <f t="shared" si="107"/>
        <v>5.4295149036939607</v>
      </c>
      <c r="AV186" s="1061">
        <f t="shared" si="108"/>
        <v>3.7146687299559353</v>
      </c>
    </row>
    <row r="187" spans="1:48" ht="11.25" customHeight="1" x14ac:dyDescent="0.2">
      <c r="A187" s="483" t="s">
        <v>206</v>
      </c>
      <c r="B187" s="861" t="s">
        <v>207</v>
      </c>
      <c r="C187" s="610">
        <v>0.82</v>
      </c>
      <c r="D187" s="482">
        <v>0.75</v>
      </c>
      <c r="E187" s="613">
        <v>0.71</v>
      </c>
      <c r="F187" s="610">
        <v>0.69499999999999995</v>
      </c>
      <c r="G187" s="610">
        <v>0.67</v>
      </c>
      <c r="H187" s="610">
        <v>0.63500000000000001</v>
      </c>
      <c r="I187" s="610">
        <v>0.5</v>
      </c>
      <c r="J187" s="932"/>
      <c r="K187" s="610">
        <v>0.35</v>
      </c>
      <c r="L187" s="481">
        <v>0.28999999999999998</v>
      </c>
      <c r="M187" s="932"/>
      <c r="N187" s="615">
        <v>0.2475</v>
      </c>
      <c r="O187" s="612">
        <v>0.23</v>
      </c>
      <c r="P187" s="616">
        <v>0.2225</v>
      </c>
      <c r="Q187" s="616">
        <v>0.19</v>
      </c>
      <c r="R187" s="616">
        <v>0.17</v>
      </c>
      <c r="S187" s="616">
        <v>0.14000000000000001</v>
      </c>
      <c r="T187" s="616">
        <v>0.1125</v>
      </c>
      <c r="U187" s="616">
        <v>9.2499999999999999E-2</v>
      </c>
      <c r="V187" s="616">
        <v>8.2500000000000004E-2</v>
      </c>
      <c r="W187" s="612">
        <v>7.4999999999999997E-2</v>
      </c>
      <c r="X187" s="616">
        <v>7.1249999999999994E-2</v>
      </c>
      <c r="Y187" s="616">
        <v>6.25E-2</v>
      </c>
      <c r="Z187" s="613">
        <f t="shared" si="86"/>
        <v>7.1162499999999991</v>
      </c>
      <c r="AA187" s="1058">
        <f t="shared" si="129"/>
        <v>9.3333333333333268</v>
      </c>
      <c r="AB187" s="1058">
        <f t="shared" si="130"/>
        <v>5.6338028169014231</v>
      </c>
      <c r="AC187" s="1059">
        <f t="shared" si="131"/>
        <v>2.1582733812949728</v>
      </c>
      <c r="AD187" s="1059">
        <f t="shared" si="132"/>
        <v>3.731343283582067</v>
      </c>
      <c r="AE187" s="1059">
        <f t="shared" si="133"/>
        <v>5.5118110236220597</v>
      </c>
      <c r="AF187" s="1059">
        <f t="shared" si="134"/>
        <v>27</v>
      </c>
      <c r="AG187" s="1059">
        <f t="shared" si="135"/>
        <v>42.857142857142861</v>
      </c>
      <c r="AH187" s="1059">
        <f t="shared" si="136"/>
        <v>20.68965517241379</v>
      </c>
      <c r="AI187" s="1059">
        <f t="shared" si="137"/>
        <v>17.171717171717169</v>
      </c>
      <c r="AJ187" s="1059">
        <f t="shared" si="138"/>
        <v>7.6086956521739024</v>
      </c>
      <c r="AK187" s="1059">
        <f t="shared" si="139"/>
        <v>3.3707865168539408</v>
      </c>
      <c r="AL187" s="1059">
        <f t="shared" si="140"/>
        <v>17.105263157894733</v>
      </c>
      <c r="AM187" s="1059">
        <f t="shared" si="141"/>
        <v>11.764705882352944</v>
      </c>
      <c r="AN187" s="1059">
        <f t="shared" si="142"/>
        <v>21.42857142857142</v>
      </c>
      <c r="AO187" s="1059">
        <f t="shared" si="143"/>
        <v>24.444444444444446</v>
      </c>
      <c r="AP187" s="1059">
        <f t="shared" si="144"/>
        <v>21.621621621621621</v>
      </c>
      <c r="AQ187" s="1059">
        <f t="shared" si="145"/>
        <v>12.12121212121211</v>
      </c>
      <c r="AR187" s="1059">
        <f t="shared" si="146"/>
        <v>10.000000000000009</v>
      </c>
      <c r="AS187" s="1059">
        <f t="shared" si="147"/>
        <v>5.2631578947368363</v>
      </c>
      <c r="AT187" s="1059">
        <f t="shared" si="148"/>
        <v>13.999999999999989</v>
      </c>
      <c r="AU187" s="1060">
        <f t="shared" si="107"/>
        <v>14.140776887993482</v>
      </c>
      <c r="AV187" s="1061">
        <f t="shared" si="108"/>
        <v>10.136778802880526</v>
      </c>
    </row>
    <row r="188" spans="1:48" ht="11.25" customHeight="1" x14ac:dyDescent="0.2">
      <c r="A188" s="483" t="s">
        <v>1112</v>
      </c>
      <c r="B188" s="861" t="s">
        <v>1113</v>
      </c>
      <c r="C188" s="610">
        <v>0.45</v>
      </c>
      <c r="D188" s="505">
        <v>0.4</v>
      </c>
      <c r="E188" s="472">
        <v>0.31000000000000005</v>
      </c>
      <c r="F188" s="485">
        <v>0.28000000000000003</v>
      </c>
      <c r="G188" s="610">
        <v>0.25</v>
      </c>
      <c r="H188" s="485">
        <v>0.24</v>
      </c>
      <c r="I188" s="610">
        <v>0.21</v>
      </c>
      <c r="J188" s="932"/>
      <c r="K188" s="485">
        <v>0.2</v>
      </c>
      <c r="L188" s="481">
        <v>0.18</v>
      </c>
      <c r="M188" s="932"/>
      <c r="N188" s="486">
        <v>0.16</v>
      </c>
      <c r="O188" s="612">
        <v>0.16</v>
      </c>
      <c r="P188" s="612">
        <v>0.16</v>
      </c>
      <c r="Q188" s="612">
        <v>0.16</v>
      </c>
      <c r="R188" s="612">
        <v>0.16</v>
      </c>
      <c r="S188" s="612">
        <v>0.16</v>
      </c>
      <c r="T188" s="612">
        <v>0.16</v>
      </c>
      <c r="U188" s="612">
        <v>0.16</v>
      </c>
      <c r="V188" s="612">
        <v>0.16</v>
      </c>
      <c r="W188" s="612">
        <v>0.16</v>
      </c>
      <c r="X188" s="612">
        <v>0.16</v>
      </c>
      <c r="Y188" s="612">
        <v>0.16</v>
      </c>
      <c r="Z188" s="613">
        <f t="shared" si="86"/>
        <v>4.4400000000000022</v>
      </c>
      <c r="AA188" s="1058">
        <f t="shared" si="129"/>
        <v>12.5</v>
      </c>
      <c r="AB188" s="1058">
        <f t="shared" si="130"/>
        <v>29.032258064516103</v>
      </c>
      <c r="AC188" s="1059">
        <f t="shared" si="131"/>
        <v>10.714285714285721</v>
      </c>
      <c r="AD188" s="1059">
        <f t="shared" si="132"/>
        <v>12.000000000000011</v>
      </c>
      <c r="AE188" s="1059">
        <f t="shared" si="133"/>
        <v>4.1666666666666741</v>
      </c>
      <c r="AF188" s="1059">
        <f t="shared" si="134"/>
        <v>14.285714285714279</v>
      </c>
      <c r="AG188" s="1059">
        <f t="shared" si="135"/>
        <v>4.9999999999999822</v>
      </c>
      <c r="AH188" s="1059">
        <f t="shared" si="136"/>
        <v>11.111111111111116</v>
      </c>
      <c r="AI188" s="1059">
        <f t="shared" si="137"/>
        <v>12.5</v>
      </c>
      <c r="AJ188" s="1059">
        <f t="shared" si="138"/>
        <v>0</v>
      </c>
      <c r="AK188" s="1059">
        <f t="shared" si="139"/>
        <v>0</v>
      </c>
      <c r="AL188" s="1059">
        <f t="shared" si="140"/>
        <v>0</v>
      </c>
      <c r="AM188" s="1059">
        <f t="shared" si="141"/>
        <v>0</v>
      </c>
      <c r="AN188" s="1059">
        <f t="shared" si="142"/>
        <v>0</v>
      </c>
      <c r="AO188" s="1059">
        <f t="shared" si="143"/>
        <v>0</v>
      </c>
      <c r="AP188" s="1059">
        <f t="shared" si="144"/>
        <v>0</v>
      </c>
      <c r="AQ188" s="1059">
        <f t="shared" si="145"/>
        <v>0</v>
      </c>
      <c r="AR188" s="1059">
        <f t="shared" si="146"/>
        <v>0</v>
      </c>
      <c r="AS188" s="1059">
        <f t="shared" si="147"/>
        <v>0</v>
      </c>
      <c r="AT188" s="1059">
        <f t="shared" si="148"/>
        <v>0</v>
      </c>
      <c r="AU188" s="1060">
        <f t="shared" si="107"/>
        <v>5.5655017921146941</v>
      </c>
      <c r="AV188" s="1061">
        <f t="shared" si="108"/>
        <v>7.8289989163735916</v>
      </c>
    </row>
    <row r="189" spans="1:48" ht="11.25" customHeight="1" x14ac:dyDescent="0.2">
      <c r="A189" s="490" t="s">
        <v>1122</v>
      </c>
      <c r="B189" s="490" t="s">
        <v>1123</v>
      </c>
      <c r="C189" s="610">
        <v>1.06</v>
      </c>
      <c r="D189" s="482">
        <v>1</v>
      </c>
      <c r="E189" s="482">
        <v>0.92</v>
      </c>
      <c r="F189" s="496">
        <v>0.88</v>
      </c>
      <c r="G189" s="496">
        <v>0.84</v>
      </c>
      <c r="H189" s="496">
        <v>0.8</v>
      </c>
      <c r="I189" s="496">
        <v>0.72</v>
      </c>
      <c r="J189" s="1014"/>
      <c r="K189" s="496">
        <v>0.57999999999999996</v>
      </c>
      <c r="L189" s="492">
        <v>0.46</v>
      </c>
      <c r="M189" s="1014"/>
      <c r="N189" s="511">
        <v>0.4</v>
      </c>
      <c r="O189" s="499">
        <v>0.48749999999999999</v>
      </c>
      <c r="P189" s="498">
        <v>0.73750000000000004</v>
      </c>
      <c r="Q189" s="499">
        <v>0.64500000000000002</v>
      </c>
      <c r="R189" s="499">
        <v>0</v>
      </c>
      <c r="S189" s="499">
        <v>0</v>
      </c>
      <c r="T189" s="499">
        <v>0</v>
      </c>
      <c r="U189" s="499">
        <v>0</v>
      </c>
      <c r="V189" s="499">
        <v>0</v>
      </c>
      <c r="W189" s="499">
        <v>0</v>
      </c>
      <c r="X189" s="499">
        <v>0</v>
      </c>
      <c r="Y189" s="499">
        <v>0</v>
      </c>
      <c r="Z189" s="613">
        <f t="shared" si="86"/>
        <v>9.5300000000000011</v>
      </c>
      <c r="AA189" s="1058">
        <f t="shared" si="129"/>
        <v>6.0000000000000053</v>
      </c>
      <c r="AB189" s="1058">
        <f t="shared" si="130"/>
        <v>8.6956521739130377</v>
      </c>
      <c r="AC189" s="1059">
        <f t="shared" si="131"/>
        <v>4.5454545454545414</v>
      </c>
      <c r="AD189" s="1059">
        <f t="shared" si="132"/>
        <v>4.7619047619047672</v>
      </c>
      <c r="AE189" s="1059">
        <f t="shared" si="133"/>
        <v>4.9999999999999822</v>
      </c>
      <c r="AF189" s="1059">
        <f t="shared" si="134"/>
        <v>11.111111111111116</v>
      </c>
      <c r="AG189" s="1059">
        <f t="shared" si="135"/>
        <v>24.137931034482762</v>
      </c>
      <c r="AH189" s="1059">
        <f t="shared" si="136"/>
        <v>26.086956521739111</v>
      </c>
      <c r="AI189" s="1059">
        <f t="shared" si="137"/>
        <v>14.999999999999991</v>
      </c>
      <c r="AJ189" s="1059">
        <f t="shared" si="138"/>
        <v>-17.948717948717942</v>
      </c>
      <c r="AK189" s="1059">
        <f t="shared" si="139"/>
        <v>-33.898305084745772</v>
      </c>
      <c r="AL189" s="1059">
        <f t="shared" si="140"/>
        <v>14.341085271317834</v>
      </c>
      <c r="AM189" s="1059" t="str">
        <f t="shared" si="141"/>
        <v>n/a</v>
      </c>
      <c r="AN189" s="1059" t="str">
        <f t="shared" si="142"/>
        <v>n/a</v>
      </c>
      <c r="AO189" s="1059" t="str">
        <f t="shared" si="143"/>
        <v>n/a</v>
      </c>
      <c r="AP189" s="1059" t="str">
        <f t="shared" si="144"/>
        <v>n/a</v>
      </c>
      <c r="AQ189" s="1059" t="str">
        <f t="shared" si="145"/>
        <v>n/a</v>
      </c>
      <c r="AR189" s="1059" t="str">
        <f t="shared" si="146"/>
        <v>n/a</v>
      </c>
      <c r="AS189" s="1059" t="str">
        <f t="shared" si="147"/>
        <v>n/a</v>
      </c>
      <c r="AT189" s="1059" t="str">
        <f t="shared" si="148"/>
        <v>n/a</v>
      </c>
      <c r="AU189" s="1060">
        <f t="shared" si="107"/>
        <v>5.6527560322049526</v>
      </c>
      <c r="AV189" s="1061">
        <f t="shared" si="108"/>
        <v>16.746917076657095</v>
      </c>
    </row>
    <row r="190" spans="1:48" ht="11.25" customHeight="1" x14ac:dyDescent="0.2">
      <c r="A190" s="861" t="s">
        <v>1114</v>
      </c>
      <c r="B190" s="861" t="s">
        <v>1115</v>
      </c>
      <c r="C190" s="610">
        <v>1.68</v>
      </c>
      <c r="D190" s="482">
        <v>1.5</v>
      </c>
      <c r="E190" s="482">
        <v>1.2999999999999998</v>
      </c>
      <c r="F190" s="610">
        <v>1.1599999999999999</v>
      </c>
      <c r="G190" s="610">
        <v>1.08</v>
      </c>
      <c r="H190" s="610">
        <v>0.92</v>
      </c>
      <c r="I190" s="610">
        <v>0.74</v>
      </c>
      <c r="J190" s="932"/>
      <c r="K190" s="610">
        <v>0.4</v>
      </c>
      <c r="L190" s="481">
        <v>0.2</v>
      </c>
      <c r="M190" s="932"/>
      <c r="N190" s="486">
        <v>0.08</v>
      </c>
      <c r="O190" s="612">
        <v>0.12</v>
      </c>
      <c r="P190" s="616">
        <v>0.24</v>
      </c>
      <c r="Q190" s="616">
        <v>0.06</v>
      </c>
      <c r="R190" s="612">
        <v>0</v>
      </c>
      <c r="S190" s="612">
        <v>0</v>
      </c>
      <c r="T190" s="612">
        <v>0</v>
      </c>
      <c r="U190" s="612">
        <v>0</v>
      </c>
      <c r="V190" s="612">
        <v>0</v>
      </c>
      <c r="W190" s="612">
        <v>0</v>
      </c>
      <c r="X190" s="612">
        <v>0</v>
      </c>
      <c r="Y190" s="612">
        <v>0</v>
      </c>
      <c r="Z190" s="613">
        <f t="shared" si="86"/>
        <v>9.4799999999999986</v>
      </c>
      <c r="AA190" s="1058">
        <f t="shared" si="129"/>
        <v>11.999999999999989</v>
      </c>
      <c r="AB190" s="1058">
        <f t="shared" si="130"/>
        <v>15.384615384615397</v>
      </c>
      <c r="AC190" s="1059">
        <f t="shared" si="131"/>
        <v>12.06896551724137</v>
      </c>
      <c r="AD190" s="1059">
        <f t="shared" si="132"/>
        <v>7.4074074074073959</v>
      </c>
      <c r="AE190" s="1059">
        <f t="shared" si="133"/>
        <v>17.391304347826097</v>
      </c>
      <c r="AF190" s="1059">
        <f t="shared" si="134"/>
        <v>24.324324324324319</v>
      </c>
      <c r="AG190" s="1059">
        <f t="shared" si="135"/>
        <v>84.999999999999986</v>
      </c>
      <c r="AH190" s="1059">
        <f t="shared" si="136"/>
        <v>100</v>
      </c>
      <c r="AI190" s="1059">
        <f t="shared" si="137"/>
        <v>150</v>
      </c>
      <c r="AJ190" s="1059">
        <f t="shared" si="138"/>
        <v>-33.333333333333329</v>
      </c>
      <c r="AK190" s="1059">
        <f t="shared" si="139"/>
        <v>-50</v>
      </c>
      <c r="AL190" s="1059">
        <f t="shared" si="140"/>
        <v>300</v>
      </c>
      <c r="AM190" s="1059" t="str">
        <f t="shared" si="141"/>
        <v>n/a</v>
      </c>
      <c r="AN190" s="1059" t="str">
        <f t="shared" si="142"/>
        <v>n/a</v>
      </c>
      <c r="AO190" s="1059" t="str">
        <f t="shared" si="143"/>
        <v>n/a</v>
      </c>
      <c r="AP190" s="1059" t="str">
        <f t="shared" si="144"/>
        <v>n/a</v>
      </c>
      <c r="AQ190" s="1059" t="str">
        <f t="shared" si="145"/>
        <v>n/a</v>
      </c>
      <c r="AR190" s="1059" t="str">
        <f t="shared" si="146"/>
        <v>n/a</v>
      </c>
      <c r="AS190" s="1059" t="str">
        <f t="shared" si="147"/>
        <v>n/a</v>
      </c>
      <c r="AT190" s="1059" t="str">
        <f t="shared" si="148"/>
        <v>n/a</v>
      </c>
      <c r="AU190" s="1060">
        <f t="shared" si="107"/>
        <v>53.353606970673432</v>
      </c>
      <c r="AV190" s="1061">
        <f t="shared" si="108"/>
        <v>95.656662940568026</v>
      </c>
    </row>
    <row r="191" spans="1:48" ht="11.25" customHeight="1" x14ac:dyDescent="0.2">
      <c r="A191" s="857" t="s">
        <v>4105</v>
      </c>
      <c r="B191" s="848" t="s">
        <v>4106</v>
      </c>
      <c r="C191" s="999">
        <v>1.25</v>
      </c>
      <c r="D191" s="852">
        <v>1.1299999999999999</v>
      </c>
      <c r="E191" s="852">
        <v>1.03</v>
      </c>
      <c r="F191" s="844">
        <v>0.97</v>
      </c>
      <c r="G191" s="844">
        <v>0.66</v>
      </c>
      <c r="H191" s="485">
        <v>0</v>
      </c>
      <c r="I191" s="485">
        <v>0</v>
      </c>
      <c r="J191" s="844"/>
      <c r="K191" s="485">
        <v>0</v>
      </c>
      <c r="L191" s="614">
        <v>0</v>
      </c>
      <c r="M191" s="932"/>
      <c r="N191" s="486">
        <v>0</v>
      </c>
      <c r="O191" s="612">
        <v>0</v>
      </c>
      <c r="P191" s="612">
        <v>0</v>
      </c>
      <c r="Q191" s="612">
        <v>0</v>
      </c>
      <c r="R191" s="612">
        <v>0</v>
      </c>
      <c r="S191" s="612">
        <v>0</v>
      </c>
      <c r="T191" s="612">
        <v>0</v>
      </c>
      <c r="U191" s="612">
        <v>0</v>
      </c>
      <c r="V191" s="612">
        <v>0</v>
      </c>
      <c r="W191" s="612">
        <v>0</v>
      </c>
      <c r="X191" s="612">
        <v>0</v>
      </c>
      <c r="Y191" s="612">
        <v>0</v>
      </c>
      <c r="Z191" s="613">
        <f t="shared" si="86"/>
        <v>5.04</v>
      </c>
      <c r="AA191" s="1058">
        <f t="shared" si="129"/>
        <v>10.619469026548689</v>
      </c>
      <c r="AB191" s="1058">
        <f t="shared" si="130"/>
        <v>9.7087378640776656</v>
      </c>
      <c r="AC191" s="1059">
        <f t="shared" si="131"/>
        <v>6.1855670103092786</v>
      </c>
      <c r="AD191" s="1059">
        <f t="shared" si="132"/>
        <v>46.969696969696948</v>
      </c>
      <c r="AE191" s="1059" t="str">
        <f t="shared" si="133"/>
        <v>n/a</v>
      </c>
      <c r="AF191" s="1059" t="str">
        <f t="shared" si="134"/>
        <v>n/a</v>
      </c>
      <c r="AG191" s="1059" t="str">
        <f t="shared" si="135"/>
        <v>n/a</v>
      </c>
      <c r="AH191" s="1059" t="str">
        <f t="shared" si="136"/>
        <v>n/a</v>
      </c>
      <c r="AI191" s="1059" t="str">
        <f t="shared" si="137"/>
        <v>n/a</v>
      </c>
      <c r="AJ191" s="1059" t="str">
        <f t="shared" si="138"/>
        <v>n/a</v>
      </c>
      <c r="AK191" s="1059" t="str">
        <f t="shared" si="139"/>
        <v>n/a</v>
      </c>
      <c r="AL191" s="1059" t="str">
        <f t="shared" si="140"/>
        <v>n/a</v>
      </c>
      <c r="AM191" s="1059" t="str">
        <f t="shared" si="141"/>
        <v>n/a</v>
      </c>
      <c r="AN191" s="1059" t="str">
        <f t="shared" si="142"/>
        <v>n/a</v>
      </c>
      <c r="AO191" s="1059" t="str">
        <f t="shared" si="143"/>
        <v>n/a</v>
      </c>
      <c r="AP191" s="1059" t="str">
        <f t="shared" si="144"/>
        <v>n/a</v>
      </c>
      <c r="AQ191" s="1059" t="str">
        <f t="shared" si="145"/>
        <v>n/a</v>
      </c>
      <c r="AR191" s="1059" t="str">
        <f t="shared" si="146"/>
        <v>n/a</v>
      </c>
      <c r="AS191" s="1059" t="str">
        <f t="shared" si="147"/>
        <v>n/a</v>
      </c>
      <c r="AT191" s="1059" t="str">
        <f t="shared" si="148"/>
        <v>n/a</v>
      </c>
      <c r="AU191" s="1060">
        <f t="shared" si="107"/>
        <v>18.370867717658143</v>
      </c>
      <c r="AV191" s="1061">
        <f t="shared" si="108"/>
        <v>19.161517538933868</v>
      </c>
    </row>
    <row r="192" spans="1:48" ht="11.25" customHeight="1" x14ac:dyDescent="0.2">
      <c r="A192" s="863" t="s">
        <v>540</v>
      </c>
      <c r="B192" s="861" t="s">
        <v>541</v>
      </c>
      <c r="C192" s="610">
        <v>0.57750000000000001</v>
      </c>
      <c r="D192" s="482">
        <v>0.5675</v>
      </c>
      <c r="E192" s="482">
        <v>0.55750000000000011</v>
      </c>
      <c r="F192" s="610">
        <v>0.54749999999999999</v>
      </c>
      <c r="G192" s="610">
        <v>0.53649999999999998</v>
      </c>
      <c r="H192" s="610">
        <v>0.52200000000000002</v>
      </c>
      <c r="I192" s="610">
        <v>0.505</v>
      </c>
      <c r="J192" s="932"/>
      <c r="K192" s="481">
        <v>0.48749999999999999</v>
      </c>
      <c r="L192" s="481">
        <v>0.47499999999999998</v>
      </c>
      <c r="M192" s="932"/>
      <c r="N192" s="615">
        <v>0.45750000000000002</v>
      </c>
      <c r="O192" s="616">
        <v>0.4425</v>
      </c>
      <c r="P192" s="616">
        <v>0.40500000000000003</v>
      </c>
      <c r="Q192" s="616">
        <v>0.35249999999999998</v>
      </c>
      <c r="R192" s="616">
        <v>0.32250000000000001</v>
      </c>
      <c r="S192" s="616">
        <v>0.29249999999999998</v>
      </c>
      <c r="T192" s="616">
        <v>0.26437500000000003</v>
      </c>
      <c r="U192" s="616">
        <v>0.12375</v>
      </c>
      <c r="V192" s="612">
        <v>0</v>
      </c>
      <c r="W192" s="612">
        <v>0</v>
      </c>
      <c r="X192" s="612">
        <v>0</v>
      </c>
      <c r="Y192" s="612">
        <v>0</v>
      </c>
      <c r="Z192" s="613">
        <f t="shared" si="86"/>
        <v>7.4366249999999994</v>
      </c>
      <c r="AA192" s="1058">
        <f t="shared" si="129"/>
        <v>1.7621145374449254</v>
      </c>
      <c r="AB192" s="1058">
        <f t="shared" si="130"/>
        <v>1.7937219730941534</v>
      </c>
      <c r="AC192" s="1059">
        <f t="shared" si="131"/>
        <v>1.8264840182648623</v>
      </c>
      <c r="AD192" s="1059">
        <f t="shared" si="132"/>
        <v>2.0503261882572232</v>
      </c>
      <c r="AE192" s="1059">
        <f t="shared" si="133"/>
        <v>2.7777777777777679</v>
      </c>
      <c r="AF192" s="1059">
        <f t="shared" si="134"/>
        <v>3.3663366336633693</v>
      </c>
      <c r="AG192" s="1059">
        <f t="shared" si="135"/>
        <v>3.5897435897435992</v>
      </c>
      <c r="AH192" s="1059">
        <f t="shared" si="136"/>
        <v>2.6315789473684292</v>
      </c>
      <c r="AI192" s="1059">
        <f t="shared" si="137"/>
        <v>3.82513661202184</v>
      </c>
      <c r="AJ192" s="1059">
        <f t="shared" si="138"/>
        <v>3.3898305084745894</v>
      </c>
      <c r="AK192" s="1059">
        <f t="shared" si="139"/>
        <v>9.259259259259256</v>
      </c>
      <c r="AL192" s="1059">
        <f t="shared" si="140"/>
        <v>14.893617021276606</v>
      </c>
      <c r="AM192" s="1059">
        <f t="shared" si="141"/>
        <v>9.302325581395344</v>
      </c>
      <c r="AN192" s="1059">
        <f t="shared" si="142"/>
        <v>10.256410256410264</v>
      </c>
      <c r="AO192" s="1059">
        <f t="shared" si="143"/>
        <v>10.638297872340408</v>
      </c>
      <c r="AP192" s="1059">
        <f t="shared" si="144"/>
        <v>113.63636363636367</v>
      </c>
      <c r="AQ192" s="1059" t="str">
        <f t="shared" si="145"/>
        <v>n/a</v>
      </c>
      <c r="AR192" s="1059" t="str">
        <f t="shared" si="146"/>
        <v>n/a</v>
      </c>
      <c r="AS192" s="1059" t="str">
        <f t="shared" si="147"/>
        <v>n/a</v>
      </c>
      <c r="AT192" s="1059" t="str">
        <f t="shared" si="148"/>
        <v>n/a</v>
      </c>
      <c r="AU192" s="1060">
        <f t="shared" si="107"/>
        <v>12.187457775822269</v>
      </c>
      <c r="AV192" s="1061">
        <f t="shared" si="108"/>
        <v>27.359308152909744</v>
      </c>
    </row>
    <row r="193" spans="1:48" ht="11.25" customHeight="1" x14ac:dyDescent="0.2">
      <c r="A193" s="489" t="s">
        <v>542</v>
      </c>
      <c r="B193" s="489" t="s">
        <v>543</v>
      </c>
      <c r="C193" s="610">
        <v>0.50749999999999995</v>
      </c>
      <c r="D193" s="482">
        <v>0.4975</v>
      </c>
      <c r="E193" s="500">
        <v>0.48749999999999999</v>
      </c>
      <c r="F193" s="610">
        <v>0.47749999999999998</v>
      </c>
      <c r="G193" s="610">
        <v>0.46849999999999997</v>
      </c>
      <c r="H193" s="610">
        <v>0.46300000000000002</v>
      </c>
      <c r="I193" s="610">
        <v>0.45500000000000002</v>
      </c>
      <c r="J193" s="932"/>
      <c r="K193" s="610">
        <v>0.4375</v>
      </c>
      <c r="L193" s="481">
        <v>0.42499999999999999</v>
      </c>
      <c r="M193" s="932"/>
      <c r="N193" s="615">
        <v>0.40749999999999997</v>
      </c>
      <c r="O193" s="616">
        <v>0.39250000000000002</v>
      </c>
      <c r="P193" s="616">
        <v>0.35499999999999998</v>
      </c>
      <c r="Q193" s="616">
        <v>0.30249999999999999</v>
      </c>
      <c r="R193" s="616">
        <v>0.27374999999999999</v>
      </c>
      <c r="S193" s="616">
        <v>0.25031000000000003</v>
      </c>
      <c r="T193" s="616">
        <v>0.23343</v>
      </c>
      <c r="U193" s="616">
        <v>0.21937499999999999</v>
      </c>
      <c r="V193" s="612">
        <v>0.20250000000000001</v>
      </c>
      <c r="W193" s="612">
        <v>0.20250000000000001</v>
      </c>
      <c r="X193" s="616">
        <v>0.20250000000000001</v>
      </c>
      <c r="Y193" s="616">
        <v>0.199685</v>
      </c>
      <c r="Z193" s="613">
        <f t="shared" si="86"/>
        <v>7.4605499999999996</v>
      </c>
      <c r="AA193" s="1058">
        <f t="shared" si="129"/>
        <v>2.0100502512562679</v>
      </c>
      <c r="AB193" s="1058">
        <f t="shared" si="130"/>
        <v>2.051282051282044</v>
      </c>
      <c r="AC193" s="1059">
        <f t="shared" si="131"/>
        <v>2.0942408376963373</v>
      </c>
      <c r="AD193" s="1059">
        <f t="shared" si="132"/>
        <v>1.9210245464247544</v>
      </c>
      <c r="AE193" s="1059">
        <f t="shared" si="133"/>
        <v>1.187904967602571</v>
      </c>
      <c r="AF193" s="1059">
        <f t="shared" si="134"/>
        <v>1.758241758241752</v>
      </c>
      <c r="AG193" s="1059">
        <f t="shared" si="135"/>
        <v>4.0000000000000036</v>
      </c>
      <c r="AH193" s="1059">
        <f t="shared" si="136"/>
        <v>2.941176470588247</v>
      </c>
      <c r="AI193" s="1059">
        <f t="shared" si="137"/>
        <v>4.2944785276073594</v>
      </c>
      <c r="AJ193" s="1059">
        <f t="shared" si="138"/>
        <v>3.8216560509554132</v>
      </c>
      <c r="AK193" s="1059">
        <f t="shared" si="139"/>
        <v>10.563380281690149</v>
      </c>
      <c r="AL193" s="1059">
        <f t="shared" si="140"/>
        <v>17.355371900826434</v>
      </c>
      <c r="AM193" s="1059">
        <f t="shared" si="141"/>
        <v>10.502283105022837</v>
      </c>
      <c r="AN193" s="1059">
        <f t="shared" si="142"/>
        <v>9.3643881586832123</v>
      </c>
      <c r="AO193" s="1059">
        <f t="shared" si="143"/>
        <v>7.2312898941867099</v>
      </c>
      <c r="AP193" s="1059">
        <f t="shared" si="144"/>
        <v>6.4068376068376232</v>
      </c>
      <c r="AQ193" s="1059">
        <f t="shared" si="145"/>
        <v>8.333333333333325</v>
      </c>
      <c r="AR193" s="1059">
        <f t="shared" si="146"/>
        <v>0</v>
      </c>
      <c r="AS193" s="1059">
        <f t="shared" si="147"/>
        <v>0</v>
      </c>
      <c r="AT193" s="1059">
        <f t="shared" si="148"/>
        <v>1.40972030948745</v>
      </c>
      <c r="AU193" s="1060">
        <f t="shared" si="107"/>
        <v>4.8623330025861256</v>
      </c>
      <c r="AV193" s="1061">
        <f t="shared" si="108"/>
        <v>4.4793901010198818</v>
      </c>
    </row>
    <row r="194" spans="1:48" ht="11.25" customHeight="1" x14ac:dyDescent="0.2">
      <c r="A194" s="863" t="s">
        <v>1591</v>
      </c>
      <c r="B194" s="861" t="s">
        <v>1592</v>
      </c>
      <c r="C194" s="610">
        <v>2.12</v>
      </c>
      <c r="D194" s="482">
        <v>1.95</v>
      </c>
      <c r="E194" s="613">
        <v>1.8</v>
      </c>
      <c r="F194" s="610">
        <v>1.6</v>
      </c>
      <c r="G194" s="610">
        <v>1.47</v>
      </c>
      <c r="H194" s="610">
        <v>1.29</v>
      </c>
      <c r="I194" s="610">
        <v>1.2</v>
      </c>
      <c r="J194" s="932"/>
      <c r="K194" s="610">
        <v>0.68</v>
      </c>
      <c r="L194" s="614">
        <v>0.4</v>
      </c>
      <c r="M194" s="932"/>
      <c r="N194" s="486">
        <v>0.4</v>
      </c>
      <c r="O194" s="612">
        <v>0.4</v>
      </c>
      <c r="P194" s="612">
        <v>0.4</v>
      </c>
      <c r="Q194" s="616">
        <v>0.4</v>
      </c>
      <c r="R194" s="616">
        <v>0.39</v>
      </c>
      <c r="S194" s="616">
        <v>0.34499999999999997</v>
      </c>
      <c r="T194" s="616">
        <v>0.3</v>
      </c>
      <c r="U194" s="612">
        <v>0</v>
      </c>
      <c r="V194" s="612">
        <v>0</v>
      </c>
      <c r="W194" s="612">
        <v>0</v>
      </c>
      <c r="X194" s="612">
        <v>0</v>
      </c>
      <c r="Y194" s="612">
        <v>0</v>
      </c>
      <c r="Z194" s="613">
        <f t="shared" si="86"/>
        <v>15.145000000000003</v>
      </c>
      <c r="AA194" s="1058">
        <f t="shared" si="129"/>
        <v>8.7179487179487314</v>
      </c>
      <c r="AB194" s="1058">
        <f t="shared" si="130"/>
        <v>8.333333333333325</v>
      </c>
      <c r="AC194" s="1059">
        <f t="shared" si="131"/>
        <v>12.5</v>
      </c>
      <c r="AD194" s="1059">
        <f t="shared" si="132"/>
        <v>8.8435374149659971</v>
      </c>
      <c r="AE194" s="1059">
        <f t="shared" si="133"/>
        <v>13.953488372093027</v>
      </c>
      <c r="AF194" s="1059">
        <f t="shared" si="134"/>
        <v>7.5000000000000178</v>
      </c>
      <c r="AG194" s="1059">
        <f t="shared" si="135"/>
        <v>76.470588235294088</v>
      </c>
      <c r="AH194" s="1059">
        <f t="shared" si="136"/>
        <v>70</v>
      </c>
      <c r="AI194" s="1059">
        <f t="shared" si="137"/>
        <v>0</v>
      </c>
      <c r="AJ194" s="1059">
        <f t="shared" si="138"/>
        <v>0</v>
      </c>
      <c r="AK194" s="1059">
        <f t="shared" si="139"/>
        <v>0</v>
      </c>
      <c r="AL194" s="1059">
        <f t="shared" si="140"/>
        <v>0</v>
      </c>
      <c r="AM194" s="1059">
        <f t="shared" si="141"/>
        <v>2.5641025641025772</v>
      </c>
      <c r="AN194" s="1059">
        <f t="shared" si="142"/>
        <v>13.043478260869579</v>
      </c>
      <c r="AO194" s="1059">
        <f t="shared" si="143"/>
        <v>14.999999999999991</v>
      </c>
      <c r="AP194" s="1059" t="str">
        <f t="shared" si="144"/>
        <v>n/a</v>
      </c>
      <c r="AQ194" s="1059" t="str">
        <f t="shared" si="145"/>
        <v>n/a</v>
      </c>
      <c r="AR194" s="1059" t="str">
        <f t="shared" si="146"/>
        <v>n/a</v>
      </c>
      <c r="AS194" s="1059" t="str">
        <f t="shared" si="147"/>
        <v>n/a</v>
      </c>
      <c r="AT194" s="1059" t="str">
        <f t="shared" si="148"/>
        <v>n/a</v>
      </c>
      <c r="AU194" s="1060">
        <f t="shared" si="107"/>
        <v>15.795098459907157</v>
      </c>
      <c r="AV194" s="1061">
        <f t="shared" si="108"/>
        <v>23.961331718049632</v>
      </c>
    </row>
    <row r="195" spans="1:48" ht="11.25" customHeight="1" x14ac:dyDescent="0.2">
      <c r="A195" s="568" t="s">
        <v>4387</v>
      </c>
      <c r="B195" s="861" t="s">
        <v>3809</v>
      </c>
      <c r="C195" s="610">
        <v>0.625</v>
      </c>
      <c r="D195" s="482">
        <v>0.52500000000000002</v>
      </c>
      <c r="E195" s="472">
        <v>0.42499999999999999</v>
      </c>
      <c r="F195" s="610">
        <v>0.34</v>
      </c>
      <c r="G195" s="610">
        <v>0.26750000000000002</v>
      </c>
      <c r="H195" s="610">
        <v>0.2</v>
      </c>
      <c r="I195" s="521">
        <v>0</v>
      </c>
      <c r="J195" s="941"/>
      <c r="K195" s="521">
        <v>0.15</v>
      </c>
      <c r="L195" s="524">
        <v>0.15</v>
      </c>
      <c r="M195" s="941"/>
      <c r="N195" s="524">
        <v>0.15</v>
      </c>
      <c r="O195" s="567">
        <v>0.15</v>
      </c>
      <c r="P195" s="522">
        <v>0.33750000000000002</v>
      </c>
      <c r="Q195" s="616">
        <v>0.6</v>
      </c>
      <c r="R195" s="616">
        <v>0.5</v>
      </c>
      <c r="S195" s="616">
        <v>0.33750000000000002</v>
      </c>
      <c r="T195" s="616">
        <v>0.24</v>
      </c>
      <c r="U195" s="616">
        <v>0.14000000000000001</v>
      </c>
      <c r="V195" s="616">
        <v>0.11</v>
      </c>
      <c r="W195" s="616">
        <v>6.6699999999999995E-2</v>
      </c>
      <c r="X195" s="616">
        <v>5.33E-2</v>
      </c>
      <c r="Y195" s="616">
        <v>0.04</v>
      </c>
      <c r="Z195" s="613">
        <f t="shared" si="86"/>
        <v>5.4075000000000006</v>
      </c>
      <c r="AA195" s="1058">
        <f t="shared" si="129"/>
        <v>19.047619047619047</v>
      </c>
      <c r="AB195" s="1058">
        <f t="shared" si="130"/>
        <v>23.529411764705888</v>
      </c>
      <c r="AC195" s="1059">
        <f t="shared" si="131"/>
        <v>24.999999999999979</v>
      </c>
      <c r="AD195" s="1059">
        <f t="shared" si="132"/>
        <v>27.10280373831775</v>
      </c>
      <c r="AE195" s="1059">
        <f t="shared" si="133"/>
        <v>33.749999999999993</v>
      </c>
      <c r="AF195" s="1059" t="str">
        <f t="shared" si="134"/>
        <v>n/a</v>
      </c>
      <c r="AG195" s="1059">
        <f t="shared" si="135"/>
        <v>-100</v>
      </c>
      <c r="AH195" s="1059">
        <f t="shared" si="136"/>
        <v>0</v>
      </c>
      <c r="AI195" s="1059">
        <f t="shared" si="137"/>
        <v>0</v>
      </c>
      <c r="AJ195" s="1059">
        <f t="shared" si="138"/>
        <v>0</v>
      </c>
      <c r="AK195" s="1059">
        <f t="shared" si="139"/>
        <v>-55.555555555555557</v>
      </c>
      <c r="AL195" s="1059">
        <f t="shared" si="140"/>
        <v>-43.749999999999986</v>
      </c>
      <c r="AM195" s="1059">
        <f t="shared" si="141"/>
        <v>19.999999999999996</v>
      </c>
      <c r="AN195" s="1059">
        <f t="shared" si="142"/>
        <v>48.148148148148138</v>
      </c>
      <c r="AO195" s="1059">
        <f t="shared" si="143"/>
        <v>40.625000000000021</v>
      </c>
      <c r="AP195" s="1059">
        <f t="shared" si="144"/>
        <v>71.428571428571402</v>
      </c>
      <c r="AQ195" s="1059">
        <f t="shared" si="145"/>
        <v>27.272727272727295</v>
      </c>
      <c r="AR195" s="1059">
        <f t="shared" si="146"/>
        <v>64.917541229385307</v>
      </c>
      <c r="AS195" s="1059">
        <f t="shared" si="147"/>
        <v>25.140712945590991</v>
      </c>
      <c r="AT195" s="1059">
        <f t="shared" si="148"/>
        <v>33.25</v>
      </c>
      <c r="AU195" s="1060">
        <f t="shared" si="107"/>
        <v>13.679314737868962</v>
      </c>
      <c r="AV195" s="1061">
        <f t="shared" si="108"/>
        <v>41.51745598184592</v>
      </c>
    </row>
    <row r="196" spans="1:48" ht="11.25" customHeight="1" x14ac:dyDescent="0.2">
      <c r="A196" s="1183" t="s">
        <v>3811</v>
      </c>
      <c r="B196" s="490" t="s">
        <v>3812</v>
      </c>
      <c r="C196" s="610">
        <v>9</v>
      </c>
      <c r="D196" s="482">
        <v>8</v>
      </c>
      <c r="E196" s="844">
        <v>7</v>
      </c>
      <c r="F196" s="491">
        <v>6</v>
      </c>
      <c r="G196" s="491">
        <v>5</v>
      </c>
      <c r="H196" s="491">
        <v>4</v>
      </c>
      <c r="I196" s="491">
        <v>3</v>
      </c>
      <c r="J196" s="491"/>
      <c r="K196" s="491">
        <v>8</v>
      </c>
      <c r="L196" s="490">
        <v>5</v>
      </c>
      <c r="M196" s="490"/>
      <c r="N196" s="490">
        <v>13</v>
      </c>
      <c r="O196" s="1207">
        <v>10</v>
      </c>
      <c r="P196" s="1207">
        <v>10</v>
      </c>
      <c r="Q196" s="499">
        <v>0</v>
      </c>
      <c r="R196" s="499">
        <v>0</v>
      </c>
      <c r="S196" s="499">
        <v>0</v>
      </c>
      <c r="T196" s="499">
        <v>0</v>
      </c>
      <c r="U196" s="499">
        <v>0</v>
      </c>
      <c r="V196" s="499">
        <v>0</v>
      </c>
      <c r="W196" s="499">
        <v>0</v>
      </c>
      <c r="X196" s="499">
        <v>0</v>
      </c>
      <c r="Y196" s="499">
        <v>0</v>
      </c>
      <c r="Z196" s="613">
        <f t="shared" si="86"/>
        <v>88</v>
      </c>
      <c r="AA196" s="1058">
        <f t="shared" si="129"/>
        <v>12.5</v>
      </c>
      <c r="AB196" s="1058">
        <f t="shared" si="130"/>
        <v>14.285714285714279</v>
      </c>
      <c r="AC196" s="1059">
        <f t="shared" si="131"/>
        <v>16.666666666666675</v>
      </c>
      <c r="AD196" s="1059">
        <f t="shared" si="132"/>
        <v>19.999999999999996</v>
      </c>
      <c r="AE196" s="1059">
        <f t="shared" si="133"/>
        <v>25</v>
      </c>
      <c r="AF196" s="1059">
        <f t="shared" si="134"/>
        <v>33.333333333333329</v>
      </c>
      <c r="AG196" s="1059">
        <f t="shared" si="135"/>
        <v>-62.5</v>
      </c>
      <c r="AH196" s="1059">
        <f t="shared" si="136"/>
        <v>60.000000000000007</v>
      </c>
      <c r="AI196" s="1059">
        <f t="shared" si="137"/>
        <v>-61.53846153846154</v>
      </c>
      <c r="AJ196" s="1059">
        <f t="shared" si="138"/>
        <v>30.000000000000004</v>
      </c>
      <c r="AK196" s="1059">
        <f t="shared" si="139"/>
        <v>0</v>
      </c>
      <c r="AL196" s="1059" t="str">
        <f t="shared" si="140"/>
        <v>n/a</v>
      </c>
      <c r="AM196" s="1059" t="str">
        <f t="shared" si="141"/>
        <v>n/a</v>
      </c>
      <c r="AN196" s="1059" t="str">
        <f t="shared" si="142"/>
        <v>n/a</v>
      </c>
      <c r="AO196" s="1059" t="str">
        <f t="shared" si="143"/>
        <v>n/a</v>
      </c>
      <c r="AP196" s="1059" t="str">
        <f t="shared" si="144"/>
        <v>n/a</v>
      </c>
      <c r="AQ196" s="1059" t="str">
        <f t="shared" si="145"/>
        <v>n/a</v>
      </c>
      <c r="AR196" s="1059" t="str">
        <f t="shared" si="146"/>
        <v>n/a</v>
      </c>
      <c r="AS196" s="1059" t="str">
        <f t="shared" si="147"/>
        <v>n/a</v>
      </c>
      <c r="AT196" s="1059" t="str">
        <f t="shared" si="148"/>
        <v>n/a</v>
      </c>
      <c r="AU196" s="1060">
        <f t="shared" si="107"/>
        <v>7.977022977022977</v>
      </c>
      <c r="AV196" s="1061">
        <f t="shared" si="108"/>
        <v>37.772332359449535</v>
      </c>
    </row>
    <row r="197" spans="1:48" ht="11.25" customHeight="1" x14ac:dyDescent="0.2">
      <c r="A197" s="863" t="s">
        <v>2156</v>
      </c>
      <c r="B197" s="861" t="s">
        <v>2157</v>
      </c>
      <c r="C197" s="610">
        <v>0.67</v>
      </c>
      <c r="D197" s="482">
        <v>0.62</v>
      </c>
      <c r="E197" s="482">
        <v>0.54500000000000004</v>
      </c>
      <c r="F197" s="610">
        <v>0.4889120545868082</v>
      </c>
      <c r="G197" s="610">
        <v>0.3645337376800607</v>
      </c>
      <c r="H197" s="610">
        <v>0.18681576952236542</v>
      </c>
      <c r="I197" s="521">
        <v>5.7467778620166804E-2</v>
      </c>
      <c r="J197" s="932"/>
      <c r="K197" s="610">
        <v>5.7467778620166804E-2</v>
      </c>
      <c r="L197" s="481">
        <v>4.8847611827141778E-2</v>
      </c>
      <c r="M197" s="932"/>
      <c r="N197" s="615">
        <v>4.5974222896133433E-2</v>
      </c>
      <c r="O197" s="522">
        <v>3.4480667172100077E-2</v>
      </c>
      <c r="P197" s="616">
        <v>3.4480667172100077E-2</v>
      </c>
      <c r="Q197" s="616">
        <v>2.8733889310083402E-2</v>
      </c>
      <c r="R197" s="616">
        <v>2.2987111448066717E-2</v>
      </c>
      <c r="S197" s="616">
        <v>1.8688400303260043E-2</v>
      </c>
      <c r="T197" s="616">
        <v>1.5815011372251706E-2</v>
      </c>
      <c r="U197" s="616">
        <v>1.4374526156178924E-2</v>
      </c>
      <c r="V197" s="616">
        <v>1.221379833206975E-2</v>
      </c>
      <c r="W197" s="616">
        <v>1.1493555724033358E-2</v>
      </c>
      <c r="X197" s="616">
        <v>9.3328278999241857E-3</v>
      </c>
      <c r="Y197" s="616">
        <v>8.6125852918877942E-3</v>
      </c>
      <c r="Z197" s="613">
        <f t="shared" si="86"/>
        <v>3.2962319939347986</v>
      </c>
      <c r="AA197" s="1058">
        <f t="shared" si="129"/>
        <v>8.064516129032274</v>
      </c>
      <c r="AB197" s="1058">
        <f t="shared" si="130"/>
        <v>13.761467889908241</v>
      </c>
      <c r="AC197" s="1059">
        <f t="shared" si="131"/>
        <v>11.471990695871304</v>
      </c>
      <c r="AD197" s="1059">
        <f t="shared" si="132"/>
        <v>34.119836945218566</v>
      </c>
      <c r="AE197" s="1059">
        <f t="shared" si="133"/>
        <v>95.13006777322353</v>
      </c>
      <c r="AF197" s="1059">
        <f t="shared" si="134"/>
        <v>225.07915567282316</v>
      </c>
      <c r="AG197" s="1059">
        <f t="shared" si="135"/>
        <v>0</v>
      </c>
      <c r="AH197" s="1059">
        <f t="shared" si="136"/>
        <v>17.647058823529417</v>
      </c>
      <c r="AI197" s="1059">
        <f t="shared" si="137"/>
        <v>6.25</v>
      </c>
      <c r="AJ197" s="1059">
        <f t="shared" si="138"/>
        <v>33.333333333333329</v>
      </c>
      <c r="AK197" s="1059">
        <f t="shared" si="139"/>
        <v>0</v>
      </c>
      <c r="AL197" s="1059">
        <f t="shared" si="140"/>
        <v>19.999999999999972</v>
      </c>
      <c r="AM197" s="1059">
        <f t="shared" si="141"/>
        <v>25.000000000000021</v>
      </c>
      <c r="AN197" s="1059">
        <f t="shared" si="142"/>
        <v>23.002028397565933</v>
      </c>
      <c r="AO197" s="1059">
        <f t="shared" si="143"/>
        <v>18.168744007670167</v>
      </c>
      <c r="AP197" s="1059">
        <f t="shared" si="144"/>
        <v>10.021097046413496</v>
      </c>
      <c r="AQ197" s="1059">
        <f t="shared" si="145"/>
        <v>17.690875232774683</v>
      </c>
      <c r="AR197" s="1059">
        <f t="shared" si="146"/>
        <v>6.2664907651715174</v>
      </c>
      <c r="AS197" s="1059">
        <f t="shared" si="147"/>
        <v>23.151909017059282</v>
      </c>
      <c r="AT197" s="1059">
        <f t="shared" si="148"/>
        <v>8.3626760563380245</v>
      </c>
      <c r="AU197" s="1060">
        <f t="shared" si="107"/>
        <v>29.826062389296645</v>
      </c>
      <c r="AV197" s="1061">
        <f t="shared" si="108"/>
        <v>50.195959624011863</v>
      </c>
    </row>
    <row r="198" spans="1:48" ht="11.25" customHeight="1" x14ac:dyDescent="0.2">
      <c r="A198" s="863" t="s">
        <v>1106</v>
      </c>
      <c r="B198" s="861" t="s">
        <v>1107</v>
      </c>
      <c r="C198" s="610">
        <v>3.36</v>
      </c>
      <c r="D198" s="482">
        <v>3.0350000000000001</v>
      </c>
      <c r="E198" s="482">
        <v>2.79</v>
      </c>
      <c r="F198" s="610">
        <v>2.4849999999999999</v>
      </c>
      <c r="G198" s="610">
        <v>2.16</v>
      </c>
      <c r="H198" s="610">
        <v>1.8049999999999999</v>
      </c>
      <c r="I198" s="610">
        <v>1.409</v>
      </c>
      <c r="J198" s="932"/>
      <c r="K198" s="485">
        <v>0</v>
      </c>
      <c r="L198" s="614">
        <v>0</v>
      </c>
      <c r="M198" s="932"/>
      <c r="N198" s="486">
        <v>0</v>
      </c>
      <c r="O198" s="612">
        <v>0</v>
      </c>
      <c r="P198" s="612">
        <v>0</v>
      </c>
      <c r="Q198" s="612">
        <v>0</v>
      </c>
      <c r="R198" s="612">
        <v>0</v>
      </c>
      <c r="S198" s="612">
        <v>0</v>
      </c>
      <c r="T198" s="612">
        <v>0</v>
      </c>
      <c r="U198" s="612">
        <v>0</v>
      </c>
      <c r="V198" s="612">
        <v>0</v>
      </c>
      <c r="W198" s="612">
        <v>0</v>
      </c>
      <c r="X198" s="612">
        <v>0</v>
      </c>
      <c r="Y198" s="612">
        <v>0</v>
      </c>
      <c r="Z198" s="613">
        <f t="shared" si="86"/>
        <v>17.043999999999997</v>
      </c>
      <c r="AA198" s="1058">
        <f t="shared" si="129"/>
        <v>10.708401976935743</v>
      </c>
      <c r="AB198" s="1058">
        <f t="shared" si="130"/>
        <v>8.7813620071684575</v>
      </c>
      <c r="AC198" s="1059">
        <f t="shared" si="131"/>
        <v>12.273641851106643</v>
      </c>
      <c r="AD198" s="1059">
        <f t="shared" si="132"/>
        <v>15.04629629629628</v>
      </c>
      <c r="AE198" s="1059">
        <f t="shared" si="133"/>
        <v>19.667590027700843</v>
      </c>
      <c r="AF198" s="1059">
        <f t="shared" si="134"/>
        <v>28.105039034776436</v>
      </c>
      <c r="AG198" s="1059" t="str">
        <f t="shared" si="135"/>
        <v>n/a</v>
      </c>
      <c r="AH198" s="1059" t="str">
        <f t="shared" si="136"/>
        <v>n/a</v>
      </c>
      <c r="AI198" s="1059" t="str">
        <f t="shared" si="137"/>
        <v>n/a</v>
      </c>
      <c r="AJ198" s="1059" t="str">
        <f t="shared" si="138"/>
        <v>n/a</v>
      </c>
      <c r="AK198" s="1059" t="str">
        <f t="shared" si="139"/>
        <v>n/a</v>
      </c>
      <c r="AL198" s="1059" t="str">
        <f t="shared" si="140"/>
        <v>n/a</v>
      </c>
      <c r="AM198" s="1059" t="str">
        <f t="shared" si="141"/>
        <v>n/a</v>
      </c>
      <c r="AN198" s="1059" t="str">
        <f t="shared" si="142"/>
        <v>n/a</v>
      </c>
      <c r="AO198" s="1059" t="str">
        <f t="shared" si="143"/>
        <v>n/a</v>
      </c>
      <c r="AP198" s="1059" t="str">
        <f t="shared" si="144"/>
        <v>n/a</v>
      </c>
      <c r="AQ198" s="1059" t="str">
        <f t="shared" si="145"/>
        <v>n/a</v>
      </c>
      <c r="AR198" s="1059" t="str">
        <f t="shared" si="146"/>
        <v>n/a</v>
      </c>
      <c r="AS198" s="1059" t="str">
        <f t="shared" si="147"/>
        <v>n/a</v>
      </c>
      <c r="AT198" s="1059" t="str">
        <f t="shared" si="148"/>
        <v>n/a</v>
      </c>
      <c r="AU198" s="1060">
        <f t="shared" si="107"/>
        <v>15.763721865664067</v>
      </c>
      <c r="AV198" s="1061">
        <f t="shared" si="108"/>
        <v>7.1351701089979764</v>
      </c>
    </row>
    <row r="199" spans="1:48" ht="11.25" customHeight="1" x14ac:dyDescent="0.2">
      <c r="A199" s="857" t="s">
        <v>4065</v>
      </c>
      <c r="B199" s="861" t="s">
        <v>4066</v>
      </c>
      <c r="C199" s="610">
        <v>1.1000000000000001</v>
      </c>
      <c r="D199" s="482">
        <v>0.9</v>
      </c>
      <c r="E199" s="482">
        <v>0.68</v>
      </c>
      <c r="F199" s="504">
        <v>0.60499999999999998</v>
      </c>
      <c r="G199" s="504">
        <v>0.55000000000000004</v>
      </c>
      <c r="H199" s="504">
        <v>0.5</v>
      </c>
      <c r="I199" s="504">
        <v>0.5</v>
      </c>
      <c r="J199" s="504"/>
      <c r="K199" s="504">
        <v>0.5</v>
      </c>
      <c r="L199" s="475">
        <v>0</v>
      </c>
      <c r="M199" s="1000"/>
      <c r="N199" s="488">
        <v>0</v>
      </c>
      <c r="O199" s="477">
        <v>0</v>
      </c>
      <c r="P199" s="477">
        <v>0</v>
      </c>
      <c r="Q199" s="477">
        <v>0</v>
      </c>
      <c r="R199" s="477">
        <v>0</v>
      </c>
      <c r="S199" s="477">
        <v>0</v>
      </c>
      <c r="T199" s="477">
        <v>0</v>
      </c>
      <c r="U199" s="477">
        <v>0</v>
      </c>
      <c r="V199" s="477">
        <v>0</v>
      </c>
      <c r="W199" s="477">
        <v>0</v>
      </c>
      <c r="X199" s="477">
        <v>0</v>
      </c>
      <c r="Y199" s="477">
        <v>0</v>
      </c>
      <c r="Z199" s="613">
        <f t="shared" ref="Z199:Z262" si="149">SUM(C199:Y199)</f>
        <v>5.335</v>
      </c>
      <c r="AA199" s="1058">
        <f t="shared" si="129"/>
        <v>22.222222222222232</v>
      </c>
      <c r="AB199" s="1058">
        <f t="shared" si="130"/>
        <v>32.352941176470587</v>
      </c>
      <c r="AC199" s="1059">
        <f t="shared" si="131"/>
        <v>12.396694214876035</v>
      </c>
      <c r="AD199" s="1059">
        <f t="shared" si="132"/>
        <v>9.9999999999999858</v>
      </c>
      <c r="AE199" s="1059">
        <f t="shared" si="133"/>
        <v>10.000000000000009</v>
      </c>
      <c r="AF199" s="1059">
        <f t="shared" si="134"/>
        <v>0</v>
      </c>
      <c r="AG199" s="1059">
        <f t="shared" si="135"/>
        <v>0</v>
      </c>
      <c r="AH199" s="1059" t="str">
        <f t="shared" si="136"/>
        <v>n/a</v>
      </c>
      <c r="AI199" s="1059" t="str">
        <f t="shared" si="137"/>
        <v>n/a</v>
      </c>
      <c r="AJ199" s="1059" t="str">
        <f t="shared" si="138"/>
        <v>n/a</v>
      </c>
      <c r="AK199" s="1059" t="str">
        <f t="shared" si="139"/>
        <v>n/a</v>
      </c>
      <c r="AL199" s="1059" t="str">
        <f t="shared" si="140"/>
        <v>n/a</v>
      </c>
      <c r="AM199" s="1059" t="str">
        <f t="shared" si="141"/>
        <v>n/a</v>
      </c>
      <c r="AN199" s="1059" t="str">
        <f t="shared" si="142"/>
        <v>n/a</v>
      </c>
      <c r="AO199" s="1059" t="str">
        <f t="shared" si="143"/>
        <v>n/a</v>
      </c>
      <c r="AP199" s="1059" t="str">
        <f t="shared" si="144"/>
        <v>n/a</v>
      </c>
      <c r="AQ199" s="1059" t="str">
        <f t="shared" si="145"/>
        <v>n/a</v>
      </c>
      <c r="AR199" s="1059" t="str">
        <f t="shared" si="146"/>
        <v>n/a</v>
      </c>
      <c r="AS199" s="1059" t="str">
        <f t="shared" si="147"/>
        <v>n/a</v>
      </c>
      <c r="AT199" s="1059" t="str">
        <f t="shared" si="148"/>
        <v>n/a</v>
      </c>
      <c r="AU199" s="1060">
        <f t="shared" ref="AU199:AU262" si="150">AVERAGE(AA199:AT199)</f>
        <v>12.424551087652693</v>
      </c>
      <c r="AV199" s="1061">
        <f t="shared" ref="AV199:AV262" si="151">STDEV(AA199:AT199)</f>
        <v>11.644968173788573</v>
      </c>
    </row>
    <row r="200" spans="1:48" ht="11.25" customHeight="1" x14ac:dyDescent="0.2">
      <c r="A200" s="470" t="s">
        <v>4306</v>
      </c>
      <c r="B200" s="848" t="s">
        <v>3813</v>
      </c>
      <c r="C200" s="999">
        <v>0.79</v>
      </c>
      <c r="D200" s="482">
        <v>0.67</v>
      </c>
      <c r="E200" s="596">
        <v>0.57999999999999996</v>
      </c>
      <c r="F200" s="852">
        <v>0.5</v>
      </c>
      <c r="G200" s="852">
        <v>0.42</v>
      </c>
      <c r="H200" s="852">
        <v>0.1</v>
      </c>
      <c r="I200" s="485">
        <v>0</v>
      </c>
      <c r="J200" s="844"/>
      <c r="K200" s="485">
        <v>0</v>
      </c>
      <c r="L200" s="614">
        <v>0</v>
      </c>
      <c r="M200" s="844"/>
      <c r="N200" s="614">
        <v>0</v>
      </c>
      <c r="O200" s="514">
        <v>0</v>
      </c>
      <c r="P200" s="514">
        <v>0</v>
      </c>
      <c r="Q200" s="514">
        <v>0</v>
      </c>
      <c r="R200" s="514">
        <v>0</v>
      </c>
      <c r="S200" s="514">
        <v>0</v>
      </c>
      <c r="T200" s="514">
        <v>0</v>
      </c>
      <c r="U200" s="514">
        <v>0</v>
      </c>
      <c r="V200" s="514">
        <v>0</v>
      </c>
      <c r="W200" s="514">
        <v>0</v>
      </c>
      <c r="X200" s="514">
        <v>0</v>
      </c>
      <c r="Y200" s="514">
        <v>0</v>
      </c>
      <c r="Z200" s="613">
        <f t="shared" si="149"/>
        <v>3.06</v>
      </c>
      <c r="AA200" s="1058">
        <f t="shared" si="129"/>
        <v>17.910447761194035</v>
      </c>
      <c r="AB200" s="1058">
        <f t="shared" si="130"/>
        <v>15.517241379310365</v>
      </c>
      <c r="AC200" s="1059">
        <f t="shared" si="131"/>
        <v>15.999999999999993</v>
      </c>
      <c r="AD200" s="1059">
        <f t="shared" si="132"/>
        <v>19.047619047619047</v>
      </c>
      <c r="AE200" s="1059">
        <f t="shared" si="133"/>
        <v>319.99999999999994</v>
      </c>
      <c r="AF200" s="1059" t="str">
        <f t="shared" si="134"/>
        <v>n/a</v>
      </c>
      <c r="AG200" s="1059" t="str">
        <f t="shared" si="135"/>
        <v>n/a</v>
      </c>
      <c r="AH200" s="1059" t="str">
        <f t="shared" si="136"/>
        <v>n/a</v>
      </c>
      <c r="AI200" s="1059" t="str">
        <f t="shared" si="137"/>
        <v>n/a</v>
      </c>
      <c r="AJ200" s="1059" t="str">
        <f t="shared" si="138"/>
        <v>n/a</v>
      </c>
      <c r="AK200" s="1059" t="str">
        <f t="shared" si="139"/>
        <v>n/a</v>
      </c>
      <c r="AL200" s="1059" t="str">
        <f t="shared" si="140"/>
        <v>n/a</v>
      </c>
      <c r="AM200" s="1059" t="str">
        <f t="shared" si="141"/>
        <v>n/a</v>
      </c>
      <c r="AN200" s="1059" t="str">
        <f t="shared" si="142"/>
        <v>n/a</v>
      </c>
      <c r="AO200" s="1059" t="str">
        <f t="shared" si="143"/>
        <v>n/a</v>
      </c>
      <c r="AP200" s="1059" t="str">
        <f t="shared" si="144"/>
        <v>n/a</v>
      </c>
      <c r="AQ200" s="1059" t="str">
        <f t="shared" si="145"/>
        <v>n/a</v>
      </c>
      <c r="AR200" s="1059" t="str">
        <f t="shared" si="146"/>
        <v>n/a</v>
      </c>
      <c r="AS200" s="1059" t="str">
        <f t="shared" si="147"/>
        <v>n/a</v>
      </c>
      <c r="AT200" s="1059" t="str">
        <f t="shared" si="148"/>
        <v>n/a</v>
      </c>
      <c r="AU200" s="1060">
        <f t="shared" si="150"/>
        <v>77.695061637624676</v>
      </c>
      <c r="AV200" s="1061">
        <f t="shared" si="151"/>
        <v>135.46011192971341</v>
      </c>
    </row>
    <row r="201" spans="1:48" ht="11.25" customHeight="1" x14ac:dyDescent="0.2">
      <c r="A201" s="863" t="s">
        <v>536</v>
      </c>
      <c r="B201" s="861" t="s">
        <v>537</v>
      </c>
      <c r="C201" s="610">
        <v>4.25</v>
      </c>
      <c r="D201" s="482">
        <v>3.96</v>
      </c>
      <c r="E201" s="613">
        <v>3.72</v>
      </c>
      <c r="F201" s="610">
        <v>3.52</v>
      </c>
      <c r="G201" s="610">
        <v>3.4</v>
      </c>
      <c r="H201" s="610">
        <v>3.32</v>
      </c>
      <c r="I201" s="610">
        <v>3.12</v>
      </c>
      <c r="J201" s="932"/>
      <c r="K201" s="610">
        <v>2.92</v>
      </c>
      <c r="L201" s="481">
        <v>2.72</v>
      </c>
      <c r="M201" s="932"/>
      <c r="N201" s="615">
        <v>1.94</v>
      </c>
      <c r="O201" s="616">
        <v>1.35</v>
      </c>
      <c r="P201" s="616">
        <v>1.24</v>
      </c>
      <c r="Q201" s="616">
        <v>1.145</v>
      </c>
      <c r="R201" s="616">
        <v>1.06</v>
      </c>
      <c r="S201" s="616">
        <v>0.88756799999999991</v>
      </c>
      <c r="T201" s="612">
        <v>0</v>
      </c>
      <c r="U201" s="612">
        <v>0</v>
      </c>
      <c r="V201" s="612">
        <v>0</v>
      </c>
      <c r="W201" s="612">
        <v>0</v>
      </c>
      <c r="X201" s="612">
        <v>0</v>
      </c>
      <c r="Y201" s="612">
        <v>0</v>
      </c>
      <c r="Z201" s="613">
        <f t="shared" si="149"/>
        <v>38.552568000000008</v>
      </c>
      <c r="AA201" s="1058">
        <f t="shared" si="129"/>
        <v>7.3232323232323315</v>
      </c>
      <c r="AB201" s="1058">
        <f t="shared" si="130"/>
        <v>6.4516129032258007</v>
      </c>
      <c r="AC201" s="1059">
        <f t="shared" si="131"/>
        <v>5.6818181818181879</v>
      </c>
      <c r="AD201" s="1059">
        <f t="shared" si="132"/>
        <v>3.529411764705892</v>
      </c>
      <c r="AE201" s="1059">
        <f t="shared" si="133"/>
        <v>2.4096385542168752</v>
      </c>
      <c r="AF201" s="1059">
        <f t="shared" si="134"/>
        <v>6.4102564102564097</v>
      </c>
      <c r="AG201" s="1059">
        <f t="shared" si="135"/>
        <v>6.8493150684931559</v>
      </c>
      <c r="AH201" s="1059">
        <f t="shared" si="136"/>
        <v>7.3529411764705843</v>
      </c>
      <c r="AI201" s="1059">
        <f t="shared" si="137"/>
        <v>40.206185567010323</v>
      </c>
      <c r="AJ201" s="1059">
        <f t="shared" si="138"/>
        <v>43.703703703703688</v>
      </c>
      <c r="AK201" s="1059">
        <f t="shared" si="139"/>
        <v>8.8709677419354982</v>
      </c>
      <c r="AL201" s="1059">
        <f t="shared" si="140"/>
        <v>8.2969432314410554</v>
      </c>
      <c r="AM201" s="1059">
        <f t="shared" si="141"/>
        <v>8.0188679245283048</v>
      </c>
      <c r="AN201" s="1059">
        <f t="shared" si="142"/>
        <v>19.427469219259841</v>
      </c>
      <c r="AO201" s="1059" t="str">
        <f t="shared" si="143"/>
        <v>n/a</v>
      </c>
      <c r="AP201" s="1059" t="str">
        <f t="shared" si="144"/>
        <v>n/a</v>
      </c>
      <c r="AQ201" s="1059" t="str">
        <f t="shared" si="145"/>
        <v>n/a</v>
      </c>
      <c r="AR201" s="1059" t="str">
        <f t="shared" si="146"/>
        <v>n/a</v>
      </c>
      <c r="AS201" s="1059" t="str">
        <f t="shared" si="147"/>
        <v>n/a</v>
      </c>
      <c r="AT201" s="1059" t="str">
        <f t="shared" si="148"/>
        <v>n/a</v>
      </c>
      <c r="AU201" s="1060">
        <f t="shared" si="150"/>
        <v>12.466597412164138</v>
      </c>
      <c r="AV201" s="1061">
        <f t="shared" si="151"/>
        <v>13.090977372871256</v>
      </c>
    </row>
    <row r="202" spans="1:48" ht="11.25" customHeight="1" x14ac:dyDescent="0.2">
      <c r="A202" s="483" t="s">
        <v>209</v>
      </c>
      <c r="B202" s="861" t="s">
        <v>210</v>
      </c>
      <c r="C202" s="610">
        <v>1.94</v>
      </c>
      <c r="D202" s="482">
        <v>1.9</v>
      </c>
      <c r="E202" s="613">
        <v>1.8199999999999998</v>
      </c>
      <c r="F202" s="610">
        <v>1.72</v>
      </c>
      <c r="G202" s="610">
        <v>1.64</v>
      </c>
      <c r="H202" s="610">
        <v>1.55</v>
      </c>
      <c r="I202" s="610">
        <v>1.211185</v>
      </c>
      <c r="J202" s="932"/>
      <c r="K202" s="610">
        <v>1.1109490000000002</v>
      </c>
      <c r="L202" s="481">
        <v>0.98565400000000003</v>
      </c>
      <c r="M202" s="932"/>
      <c r="N202" s="615">
        <v>0.89377100000000009</v>
      </c>
      <c r="O202" s="616">
        <v>0.85200600000000004</v>
      </c>
      <c r="P202" s="616">
        <v>0.75177000000000005</v>
      </c>
      <c r="Q202" s="616">
        <v>0.643181</v>
      </c>
      <c r="R202" s="616">
        <v>0.59306300000000001</v>
      </c>
      <c r="S202" s="616">
        <v>0.55129800000000007</v>
      </c>
      <c r="T202" s="616">
        <v>0.50953300000000001</v>
      </c>
      <c r="U202" s="616">
        <v>0.47612099999999996</v>
      </c>
      <c r="V202" s="612">
        <v>0.45106200000000007</v>
      </c>
      <c r="W202" s="616">
        <v>0.43435600000000002</v>
      </c>
      <c r="X202" s="616">
        <v>0.40094400000000002</v>
      </c>
      <c r="Y202" s="616">
        <v>0.36753200000000003</v>
      </c>
      <c r="Z202" s="613">
        <f t="shared" si="149"/>
        <v>20.802424999999999</v>
      </c>
      <c r="AA202" s="1058">
        <f t="shared" si="129"/>
        <v>2.1052631578947434</v>
      </c>
      <c r="AB202" s="1058">
        <f t="shared" si="130"/>
        <v>4.3956043956044022</v>
      </c>
      <c r="AC202" s="1059">
        <f t="shared" si="131"/>
        <v>5.8139534883720811</v>
      </c>
      <c r="AD202" s="1059">
        <f t="shared" si="132"/>
        <v>4.8780487804878092</v>
      </c>
      <c r="AE202" s="1059">
        <f t="shared" si="133"/>
        <v>5.8064516129032073</v>
      </c>
      <c r="AF202" s="1059">
        <f t="shared" si="134"/>
        <v>27.973843797603195</v>
      </c>
      <c r="AG202" s="1059">
        <f t="shared" si="135"/>
        <v>9.0225563909774209</v>
      </c>
      <c r="AH202" s="1059">
        <f t="shared" si="136"/>
        <v>12.711864406779672</v>
      </c>
      <c r="AI202" s="1059">
        <f t="shared" si="137"/>
        <v>10.280373831775691</v>
      </c>
      <c r="AJ202" s="1059">
        <f t="shared" si="138"/>
        <v>4.9019607843137303</v>
      </c>
      <c r="AK202" s="1059">
        <f t="shared" si="139"/>
        <v>13.33333333333333</v>
      </c>
      <c r="AL202" s="1059">
        <f t="shared" si="140"/>
        <v>16.883116883116898</v>
      </c>
      <c r="AM202" s="1059">
        <f t="shared" si="141"/>
        <v>8.4507042253521014</v>
      </c>
      <c r="AN202" s="1059">
        <f t="shared" si="142"/>
        <v>7.575757575757569</v>
      </c>
      <c r="AO202" s="1059">
        <f t="shared" si="143"/>
        <v>8.196721311475418</v>
      </c>
      <c r="AP202" s="1059">
        <f t="shared" si="144"/>
        <v>7.0175438596491446</v>
      </c>
      <c r="AQ202" s="1059">
        <f t="shared" si="145"/>
        <v>5.5555555555555358</v>
      </c>
      <c r="AR202" s="1059">
        <f t="shared" si="146"/>
        <v>3.8461538461538547</v>
      </c>
      <c r="AS202" s="1059">
        <f t="shared" si="147"/>
        <v>8.333333333333325</v>
      </c>
      <c r="AT202" s="1059">
        <f t="shared" si="148"/>
        <v>9.0909090909090828</v>
      </c>
      <c r="AU202" s="1060">
        <f t="shared" si="150"/>
        <v>8.8086524830674122</v>
      </c>
      <c r="AV202" s="1061">
        <f t="shared" si="151"/>
        <v>5.7320433932985697</v>
      </c>
    </row>
    <row r="203" spans="1:48" ht="11.25" customHeight="1" x14ac:dyDescent="0.2">
      <c r="A203" s="523" t="s">
        <v>897</v>
      </c>
      <c r="B203" s="846" t="s">
        <v>898</v>
      </c>
      <c r="C203" s="610">
        <v>1.105</v>
      </c>
      <c r="D203" s="482">
        <v>0.97</v>
      </c>
      <c r="E203" s="472">
        <v>0.85499999999999998</v>
      </c>
      <c r="F203" s="610">
        <v>0.755</v>
      </c>
      <c r="G203" s="610">
        <v>0.66500000000000004</v>
      </c>
      <c r="H203" s="610">
        <v>0.59499999999999997</v>
      </c>
      <c r="I203" s="485">
        <v>0.52</v>
      </c>
      <c r="J203" s="932"/>
      <c r="K203" s="610">
        <v>0.13</v>
      </c>
      <c r="L203" s="614">
        <v>0</v>
      </c>
      <c r="M203" s="932"/>
      <c r="N203" s="486">
        <v>0</v>
      </c>
      <c r="O203" s="612">
        <v>0</v>
      </c>
      <c r="P203" s="612">
        <v>0</v>
      </c>
      <c r="Q203" s="612">
        <v>0</v>
      </c>
      <c r="R203" s="612">
        <v>0</v>
      </c>
      <c r="S203" s="612">
        <v>0</v>
      </c>
      <c r="T203" s="612">
        <v>0</v>
      </c>
      <c r="U203" s="612">
        <v>0</v>
      </c>
      <c r="V203" s="612">
        <v>0</v>
      </c>
      <c r="W203" s="612">
        <v>0</v>
      </c>
      <c r="X203" s="612">
        <v>0</v>
      </c>
      <c r="Y203" s="612">
        <v>0</v>
      </c>
      <c r="Z203" s="613">
        <f t="shared" si="149"/>
        <v>5.5949999999999998</v>
      </c>
      <c r="AA203" s="1058">
        <f t="shared" si="129"/>
        <v>13.917525773195871</v>
      </c>
      <c r="AB203" s="1058">
        <f t="shared" si="130"/>
        <v>13.450292397660824</v>
      </c>
      <c r="AC203" s="1059">
        <f t="shared" si="131"/>
        <v>13.245033112582782</v>
      </c>
      <c r="AD203" s="1059">
        <f t="shared" si="132"/>
        <v>13.533834586466153</v>
      </c>
      <c r="AE203" s="1059">
        <f t="shared" si="133"/>
        <v>11.764705882352944</v>
      </c>
      <c r="AF203" s="1059">
        <f t="shared" si="134"/>
        <v>14.423076923076916</v>
      </c>
      <c r="AG203" s="1059">
        <f t="shared" si="135"/>
        <v>300</v>
      </c>
      <c r="AH203" s="1059" t="str">
        <f t="shared" si="136"/>
        <v>n/a</v>
      </c>
      <c r="AI203" s="1059" t="str">
        <f t="shared" si="137"/>
        <v>n/a</v>
      </c>
      <c r="AJ203" s="1059" t="str">
        <f t="shared" si="138"/>
        <v>n/a</v>
      </c>
      <c r="AK203" s="1059" t="str">
        <f t="shared" si="139"/>
        <v>n/a</v>
      </c>
      <c r="AL203" s="1059" t="str">
        <f t="shared" si="140"/>
        <v>n/a</v>
      </c>
      <c r="AM203" s="1059" t="str">
        <f t="shared" si="141"/>
        <v>n/a</v>
      </c>
      <c r="AN203" s="1059" t="str">
        <f t="shared" si="142"/>
        <v>n/a</v>
      </c>
      <c r="AO203" s="1059" t="str">
        <f t="shared" si="143"/>
        <v>n/a</v>
      </c>
      <c r="AP203" s="1059" t="str">
        <f t="shared" si="144"/>
        <v>n/a</v>
      </c>
      <c r="AQ203" s="1059" t="str">
        <f t="shared" si="145"/>
        <v>n/a</v>
      </c>
      <c r="AR203" s="1059" t="str">
        <f t="shared" si="146"/>
        <v>n/a</v>
      </c>
      <c r="AS203" s="1059" t="str">
        <f t="shared" si="147"/>
        <v>n/a</v>
      </c>
      <c r="AT203" s="1059" t="str">
        <f t="shared" si="148"/>
        <v>n/a</v>
      </c>
      <c r="AU203" s="1060">
        <f t="shared" si="150"/>
        <v>54.333495525047923</v>
      </c>
      <c r="AV203" s="1061">
        <f t="shared" si="151"/>
        <v>108.33184801850888</v>
      </c>
    </row>
    <row r="204" spans="1:48" ht="11.25" customHeight="1" x14ac:dyDescent="0.2">
      <c r="A204" s="863" t="s">
        <v>1116</v>
      </c>
      <c r="B204" s="861" t="s">
        <v>1117</v>
      </c>
      <c r="C204" s="610">
        <v>2.6</v>
      </c>
      <c r="D204" s="482">
        <v>2.2000000000000002</v>
      </c>
      <c r="E204" s="482">
        <v>1.84</v>
      </c>
      <c r="F204" s="496">
        <v>1.52</v>
      </c>
      <c r="G204" s="496">
        <v>1.24</v>
      </c>
      <c r="H204" s="496">
        <v>1</v>
      </c>
      <c r="I204" s="496">
        <v>0.8</v>
      </c>
      <c r="J204" s="1014"/>
      <c r="K204" s="495">
        <v>0</v>
      </c>
      <c r="L204" s="497">
        <v>0</v>
      </c>
      <c r="M204" s="1014"/>
      <c r="N204" s="511">
        <v>0</v>
      </c>
      <c r="O204" s="499">
        <v>0</v>
      </c>
      <c r="P204" s="499">
        <v>0</v>
      </c>
      <c r="Q204" s="499">
        <v>0</v>
      </c>
      <c r="R204" s="498">
        <v>0.48</v>
      </c>
      <c r="S204" s="498">
        <v>0.4</v>
      </c>
      <c r="T204" s="498">
        <v>6.5000000000000002E-2</v>
      </c>
      <c r="U204" s="499">
        <v>0</v>
      </c>
      <c r="V204" s="499">
        <v>0</v>
      </c>
      <c r="W204" s="499">
        <v>0</v>
      </c>
      <c r="X204" s="499">
        <v>0</v>
      </c>
      <c r="Y204" s="499">
        <v>0</v>
      </c>
      <c r="Z204" s="613">
        <f t="shared" si="149"/>
        <v>12.145000000000001</v>
      </c>
      <c r="AA204" s="1058">
        <f t="shared" si="129"/>
        <v>18.181818181818166</v>
      </c>
      <c r="AB204" s="1058">
        <f t="shared" si="130"/>
        <v>19.565217391304344</v>
      </c>
      <c r="AC204" s="1059">
        <f t="shared" si="131"/>
        <v>21.052631578947366</v>
      </c>
      <c r="AD204" s="1059">
        <f t="shared" si="132"/>
        <v>22.580645161290324</v>
      </c>
      <c r="AE204" s="1059">
        <f t="shared" si="133"/>
        <v>24</v>
      </c>
      <c r="AF204" s="1059">
        <f t="shared" si="134"/>
        <v>25</v>
      </c>
      <c r="AG204" s="1059" t="str">
        <f t="shared" si="135"/>
        <v>n/a</v>
      </c>
      <c r="AH204" s="1059" t="str">
        <f t="shared" si="136"/>
        <v>n/a</v>
      </c>
      <c r="AI204" s="1059" t="str">
        <f t="shared" si="137"/>
        <v>n/a</v>
      </c>
      <c r="AJ204" s="1059" t="str">
        <f t="shared" si="138"/>
        <v>n/a</v>
      </c>
      <c r="AK204" s="1059" t="str">
        <f t="shared" si="139"/>
        <v>n/a</v>
      </c>
      <c r="AL204" s="1059" t="str">
        <f t="shared" si="140"/>
        <v>n/a</v>
      </c>
      <c r="AM204" s="1059">
        <f t="shared" si="141"/>
        <v>-100</v>
      </c>
      <c r="AN204" s="1059">
        <f t="shared" si="142"/>
        <v>19.999999999999996</v>
      </c>
      <c r="AO204" s="1059">
        <f t="shared" si="143"/>
        <v>515.38461538461547</v>
      </c>
      <c r="AP204" s="1059" t="str">
        <f t="shared" si="144"/>
        <v>n/a</v>
      </c>
      <c r="AQ204" s="1059" t="str">
        <f t="shared" si="145"/>
        <v>n/a</v>
      </c>
      <c r="AR204" s="1059" t="str">
        <f t="shared" si="146"/>
        <v>n/a</v>
      </c>
      <c r="AS204" s="1059" t="str">
        <f t="shared" si="147"/>
        <v>n/a</v>
      </c>
      <c r="AT204" s="1059" t="str">
        <f t="shared" si="148"/>
        <v>n/a</v>
      </c>
      <c r="AU204" s="1060">
        <f t="shared" si="150"/>
        <v>62.862769744219527</v>
      </c>
      <c r="AV204" s="1061">
        <f t="shared" si="151"/>
        <v>174.40012416573126</v>
      </c>
    </row>
    <row r="205" spans="1:48" ht="11.25" customHeight="1" x14ac:dyDescent="0.2">
      <c r="A205" s="834" t="s">
        <v>4526</v>
      </c>
      <c r="B205" s="861" t="s">
        <v>4505</v>
      </c>
      <c r="C205" s="482">
        <v>0.88</v>
      </c>
      <c r="D205" s="482">
        <v>0.81499999999999995</v>
      </c>
      <c r="E205" s="482">
        <v>0.77</v>
      </c>
      <c r="F205" s="482">
        <v>0.73</v>
      </c>
      <c r="G205" s="482">
        <v>0.69</v>
      </c>
      <c r="H205" s="505">
        <v>0.68</v>
      </c>
      <c r="I205" s="505">
        <v>0.68</v>
      </c>
      <c r="J205" s="505"/>
      <c r="K205" s="505">
        <v>0.68</v>
      </c>
      <c r="L205" s="502">
        <v>0.68</v>
      </c>
      <c r="M205" s="505"/>
      <c r="N205" s="502">
        <v>0.68</v>
      </c>
      <c r="O205" s="522">
        <v>0.76</v>
      </c>
      <c r="P205" s="616">
        <v>1.93</v>
      </c>
      <c r="Q205" s="616">
        <v>1.91</v>
      </c>
      <c r="R205" s="616">
        <v>1.89</v>
      </c>
      <c r="S205" s="616">
        <v>1.87</v>
      </c>
      <c r="T205" s="616">
        <v>1.85</v>
      </c>
      <c r="U205" s="616">
        <v>1.83</v>
      </c>
      <c r="V205" s="616">
        <v>1.81</v>
      </c>
      <c r="W205" s="616">
        <v>1.76</v>
      </c>
      <c r="X205" s="616">
        <v>1.64</v>
      </c>
      <c r="Y205" s="616">
        <v>1.46</v>
      </c>
      <c r="Z205" s="613">
        <f t="shared" si="149"/>
        <v>25.995000000000005</v>
      </c>
      <c r="AA205" s="1058">
        <f t="shared" si="129"/>
        <v>7.9754601226993849</v>
      </c>
      <c r="AB205" s="1058">
        <f t="shared" si="130"/>
        <v>5.8441558441558294</v>
      </c>
      <c r="AC205" s="1059">
        <f t="shared" si="131"/>
        <v>5.4794520547945202</v>
      </c>
      <c r="AD205" s="1059">
        <f t="shared" si="132"/>
        <v>5.7971014492753659</v>
      </c>
      <c r="AE205" s="1059">
        <f t="shared" si="133"/>
        <v>1.4705882352941124</v>
      </c>
      <c r="AF205" s="1059">
        <f t="shared" si="134"/>
        <v>0</v>
      </c>
      <c r="AG205" s="1059">
        <f t="shared" si="135"/>
        <v>0</v>
      </c>
      <c r="AH205" s="1059">
        <f t="shared" si="136"/>
        <v>0</v>
      </c>
      <c r="AI205" s="1059">
        <f t="shared" si="137"/>
        <v>0</v>
      </c>
      <c r="AJ205" s="1059">
        <f t="shared" si="138"/>
        <v>-10.526315789473683</v>
      </c>
      <c r="AK205" s="1059">
        <f t="shared" si="139"/>
        <v>-60.621761658031083</v>
      </c>
      <c r="AL205" s="1059">
        <f t="shared" si="140"/>
        <v>1.0471204188481575</v>
      </c>
      <c r="AM205" s="1059">
        <f t="shared" si="141"/>
        <v>1.0582010582010692</v>
      </c>
      <c r="AN205" s="1059">
        <f t="shared" si="142"/>
        <v>1.0695187165775222</v>
      </c>
      <c r="AO205" s="1059">
        <f t="shared" si="143"/>
        <v>1.0810810810810922</v>
      </c>
      <c r="AP205" s="1059">
        <f t="shared" si="144"/>
        <v>1.0928961748633892</v>
      </c>
      <c r="AQ205" s="1059">
        <f t="shared" si="145"/>
        <v>1.1049723756906049</v>
      </c>
      <c r="AR205" s="1059">
        <f t="shared" si="146"/>
        <v>2.8409090909090828</v>
      </c>
      <c r="AS205" s="1059">
        <f t="shared" si="147"/>
        <v>7.3170731707317138</v>
      </c>
      <c r="AT205" s="1059">
        <f t="shared" si="148"/>
        <v>12.328767123287676</v>
      </c>
      <c r="AU205" s="1060">
        <f t="shared" si="150"/>
        <v>-0.78203902655476176</v>
      </c>
      <c r="AV205" s="1061">
        <f t="shared" si="151"/>
        <v>14.792740409442985</v>
      </c>
    </row>
    <row r="206" spans="1:48" ht="11.25" customHeight="1" x14ac:dyDescent="0.2">
      <c r="A206" s="483" t="s">
        <v>1124</v>
      </c>
      <c r="B206" s="861" t="s">
        <v>1125</v>
      </c>
      <c r="C206" s="610">
        <v>3.78</v>
      </c>
      <c r="D206" s="482">
        <v>3.528</v>
      </c>
      <c r="E206" s="482">
        <v>3.3</v>
      </c>
      <c r="F206" s="610">
        <v>3.08</v>
      </c>
      <c r="G206" s="610">
        <v>2.8</v>
      </c>
      <c r="H206" s="610">
        <v>2.6549999999999998</v>
      </c>
      <c r="I206" s="610">
        <v>2.5499999999999998</v>
      </c>
      <c r="J206" s="932"/>
      <c r="K206" s="610">
        <v>2.3824999999999998</v>
      </c>
      <c r="L206" s="481">
        <v>2.2949999999999999</v>
      </c>
      <c r="M206" s="932"/>
      <c r="N206" s="615">
        <v>2.15</v>
      </c>
      <c r="O206" s="612">
        <v>2.12</v>
      </c>
      <c r="P206" s="612">
        <v>2.12</v>
      </c>
      <c r="Q206" s="616">
        <v>2.12</v>
      </c>
      <c r="R206" s="612">
        <v>2.06</v>
      </c>
      <c r="S206" s="612">
        <v>2.06</v>
      </c>
      <c r="T206" s="612">
        <v>2.06</v>
      </c>
      <c r="U206" s="612">
        <v>2.06</v>
      </c>
      <c r="V206" s="612">
        <v>2.06</v>
      </c>
      <c r="W206" s="612">
        <v>2.06</v>
      </c>
      <c r="X206" s="612">
        <v>2.06</v>
      </c>
      <c r="Y206" s="612">
        <v>2.06</v>
      </c>
      <c r="Z206" s="613">
        <f t="shared" si="149"/>
        <v>51.360500000000016</v>
      </c>
      <c r="AA206" s="1058">
        <f t="shared" si="129"/>
        <v>7.1428571428571397</v>
      </c>
      <c r="AB206" s="1058">
        <f t="shared" si="130"/>
        <v>6.9090909090909092</v>
      </c>
      <c r="AC206" s="1059">
        <f t="shared" si="131"/>
        <v>7.1428571428571397</v>
      </c>
      <c r="AD206" s="1059">
        <f t="shared" si="132"/>
        <v>10.000000000000009</v>
      </c>
      <c r="AE206" s="1059">
        <f t="shared" si="133"/>
        <v>5.4613935969868077</v>
      </c>
      <c r="AF206" s="1059">
        <f t="shared" si="134"/>
        <v>4.117647058823537</v>
      </c>
      <c r="AG206" s="1059">
        <f t="shared" si="135"/>
        <v>7.0304302203567648</v>
      </c>
      <c r="AH206" s="1059">
        <f t="shared" si="136"/>
        <v>3.8126361655773433</v>
      </c>
      <c r="AI206" s="1059">
        <f t="shared" si="137"/>
        <v>6.7441860465116354</v>
      </c>
      <c r="AJ206" s="1059">
        <f t="shared" si="138"/>
        <v>1.4150943396226356</v>
      </c>
      <c r="AK206" s="1059">
        <f t="shared" si="139"/>
        <v>0</v>
      </c>
      <c r="AL206" s="1059">
        <f t="shared" si="140"/>
        <v>0</v>
      </c>
      <c r="AM206" s="1059">
        <f t="shared" si="141"/>
        <v>2.9126213592232997</v>
      </c>
      <c r="AN206" s="1059">
        <f t="shared" si="142"/>
        <v>0</v>
      </c>
      <c r="AO206" s="1059">
        <f t="shared" si="143"/>
        <v>0</v>
      </c>
      <c r="AP206" s="1059">
        <f t="shared" si="144"/>
        <v>0</v>
      </c>
      <c r="AQ206" s="1059">
        <f t="shared" si="145"/>
        <v>0</v>
      </c>
      <c r="AR206" s="1059">
        <f t="shared" si="146"/>
        <v>0</v>
      </c>
      <c r="AS206" s="1059">
        <f t="shared" si="147"/>
        <v>0</v>
      </c>
      <c r="AT206" s="1059">
        <f t="shared" si="148"/>
        <v>0</v>
      </c>
      <c r="AU206" s="1060">
        <f t="shared" si="150"/>
        <v>3.1344406990953613</v>
      </c>
      <c r="AV206" s="1061">
        <f t="shared" si="151"/>
        <v>3.4027609929873095</v>
      </c>
    </row>
    <row r="207" spans="1:48" ht="11.25" customHeight="1" x14ac:dyDescent="0.2">
      <c r="A207" s="617" t="s">
        <v>544</v>
      </c>
      <c r="B207" s="490" t="s">
        <v>545</v>
      </c>
      <c r="C207" s="610">
        <v>3.7450000000000001</v>
      </c>
      <c r="D207" s="482">
        <v>3.6360000000000001</v>
      </c>
      <c r="E207" s="500">
        <v>3.49</v>
      </c>
      <c r="F207" s="610">
        <v>3.36</v>
      </c>
      <c r="G207" s="610">
        <v>3.24</v>
      </c>
      <c r="H207" s="610">
        <v>3.15</v>
      </c>
      <c r="I207" s="610">
        <v>3.09</v>
      </c>
      <c r="J207" s="932"/>
      <c r="K207" s="610">
        <v>3.03</v>
      </c>
      <c r="L207" s="481">
        <v>2.97</v>
      </c>
      <c r="M207" s="932"/>
      <c r="N207" s="615">
        <v>2.91</v>
      </c>
      <c r="O207" s="616">
        <v>2.82</v>
      </c>
      <c r="P207" s="616">
        <v>2.7</v>
      </c>
      <c r="Q207" s="616">
        <v>2.58</v>
      </c>
      <c r="R207" s="616">
        <v>2.196558</v>
      </c>
      <c r="S207" s="616">
        <v>2.0396610000000002</v>
      </c>
      <c r="T207" s="612">
        <v>1.9176299999999999</v>
      </c>
      <c r="U207" s="612">
        <v>1.9176299999999999</v>
      </c>
      <c r="V207" s="612">
        <v>1.9176299999999999</v>
      </c>
      <c r="W207" s="612">
        <v>1.9176299999999999</v>
      </c>
      <c r="X207" s="612">
        <v>1.9176299999999999</v>
      </c>
      <c r="Y207" s="612">
        <v>1.9176299999999999</v>
      </c>
      <c r="Z207" s="613">
        <f t="shared" si="149"/>
        <v>56.462999000000018</v>
      </c>
      <c r="AA207" s="1058">
        <f t="shared" si="129"/>
        <v>2.9977997799780054</v>
      </c>
      <c r="AB207" s="1058">
        <f t="shared" si="130"/>
        <v>4.183381088825211</v>
      </c>
      <c r="AC207" s="1059">
        <f t="shared" si="131"/>
        <v>3.8690476190476275</v>
      </c>
      <c r="AD207" s="1059">
        <f t="shared" si="132"/>
        <v>3.7037037037036979</v>
      </c>
      <c r="AE207" s="1059">
        <f t="shared" si="133"/>
        <v>2.8571428571428692</v>
      </c>
      <c r="AF207" s="1059">
        <f t="shared" si="134"/>
        <v>1.9417475728155331</v>
      </c>
      <c r="AG207" s="1059">
        <f t="shared" si="135"/>
        <v>1.980198019801982</v>
      </c>
      <c r="AH207" s="1059">
        <f t="shared" si="136"/>
        <v>2.020202020202011</v>
      </c>
      <c r="AI207" s="1059">
        <f t="shared" si="137"/>
        <v>2.0618556701030855</v>
      </c>
      <c r="AJ207" s="1059">
        <f t="shared" si="138"/>
        <v>3.1914893617021489</v>
      </c>
      <c r="AK207" s="1059">
        <f t="shared" si="139"/>
        <v>4.4444444444444287</v>
      </c>
      <c r="AL207" s="1059">
        <f t="shared" si="140"/>
        <v>4.6511627906976827</v>
      </c>
      <c r="AM207" s="1059">
        <f t="shared" si="141"/>
        <v>17.456493295419474</v>
      </c>
      <c r="AN207" s="1059">
        <f t="shared" si="142"/>
        <v>7.6923076923076872</v>
      </c>
      <c r="AO207" s="1059">
        <f t="shared" si="143"/>
        <v>6.3636363636363713</v>
      </c>
      <c r="AP207" s="1059">
        <f t="shared" si="144"/>
        <v>0</v>
      </c>
      <c r="AQ207" s="1059">
        <f t="shared" si="145"/>
        <v>0</v>
      </c>
      <c r="AR207" s="1059">
        <f t="shared" si="146"/>
        <v>0</v>
      </c>
      <c r="AS207" s="1059">
        <f t="shared" si="147"/>
        <v>0</v>
      </c>
      <c r="AT207" s="1059">
        <f t="shared" si="148"/>
        <v>0</v>
      </c>
      <c r="AU207" s="1060">
        <f t="shared" si="150"/>
        <v>3.4707306139913903</v>
      </c>
      <c r="AV207" s="1061">
        <f t="shared" si="151"/>
        <v>3.9364085912863693</v>
      </c>
    </row>
    <row r="208" spans="1:48" ht="11.25" customHeight="1" x14ac:dyDescent="0.2">
      <c r="A208" s="483" t="s">
        <v>548</v>
      </c>
      <c r="B208" s="861" t="s">
        <v>549</v>
      </c>
      <c r="C208" s="610">
        <v>0.375</v>
      </c>
      <c r="D208" s="482">
        <v>0.36499999999999999</v>
      </c>
      <c r="E208" s="613">
        <v>0.33999999999999997</v>
      </c>
      <c r="F208" s="610">
        <v>0.315</v>
      </c>
      <c r="G208" s="610">
        <v>0.30499999999999999</v>
      </c>
      <c r="H208" s="610">
        <v>0.29499999999999998</v>
      </c>
      <c r="I208" s="610">
        <v>0.28875000000000001</v>
      </c>
      <c r="J208" s="932"/>
      <c r="K208" s="485">
        <v>0.28499999999999998</v>
      </c>
      <c r="L208" s="481">
        <v>0.28249999999999997</v>
      </c>
      <c r="M208" s="932"/>
      <c r="N208" s="615">
        <v>0.27680000000000005</v>
      </c>
      <c r="O208" s="616">
        <v>0.27100000000000002</v>
      </c>
      <c r="P208" s="616">
        <v>0.26060000000000005</v>
      </c>
      <c r="Q208" s="616">
        <v>0.24220000000000003</v>
      </c>
      <c r="R208" s="616">
        <v>0.221</v>
      </c>
      <c r="S208" s="616">
        <v>0.2</v>
      </c>
      <c r="T208" s="616">
        <v>0.17899999999999999</v>
      </c>
      <c r="U208" s="616">
        <v>0.15260000000000001</v>
      </c>
      <c r="V208" s="616">
        <v>0.12100000000000001</v>
      </c>
      <c r="W208" s="616">
        <v>8.9400000000000007E-2</v>
      </c>
      <c r="X208" s="616">
        <v>3.6799999999999999E-2</v>
      </c>
      <c r="Y208" s="616">
        <v>0</v>
      </c>
      <c r="Z208" s="613">
        <f t="shared" si="149"/>
        <v>4.9016500000000018</v>
      </c>
      <c r="AA208" s="1058">
        <f t="shared" si="129"/>
        <v>2.7397260273972712</v>
      </c>
      <c r="AB208" s="1058">
        <f t="shared" si="130"/>
        <v>7.3529411764706065</v>
      </c>
      <c r="AC208" s="1059">
        <f t="shared" si="131"/>
        <v>7.9365079365079305</v>
      </c>
      <c r="AD208" s="1059">
        <f t="shared" si="132"/>
        <v>3.2786885245901676</v>
      </c>
      <c r="AE208" s="1059">
        <f t="shared" si="133"/>
        <v>3.3898305084745894</v>
      </c>
      <c r="AF208" s="1059">
        <f t="shared" si="134"/>
        <v>2.1645021645021467</v>
      </c>
      <c r="AG208" s="1059">
        <f t="shared" si="135"/>
        <v>1.3157894736842257</v>
      </c>
      <c r="AH208" s="1059">
        <f t="shared" si="136"/>
        <v>0.88495575221239076</v>
      </c>
      <c r="AI208" s="1059">
        <f t="shared" si="137"/>
        <v>2.0592485549132622</v>
      </c>
      <c r="AJ208" s="1059">
        <f t="shared" si="138"/>
        <v>2.1402214022140376</v>
      </c>
      <c r="AK208" s="1059">
        <f t="shared" si="139"/>
        <v>3.9907904834995955</v>
      </c>
      <c r="AL208" s="1059">
        <f t="shared" si="140"/>
        <v>7.5970272502064562</v>
      </c>
      <c r="AM208" s="1059">
        <f t="shared" si="141"/>
        <v>9.5927601809954854</v>
      </c>
      <c r="AN208" s="1059">
        <f t="shared" si="142"/>
        <v>10.499999999999998</v>
      </c>
      <c r="AO208" s="1059">
        <f t="shared" si="143"/>
        <v>11.73184357541901</v>
      </c>
      <c r="AP208" s="1059">
        <f t="shared" si="144"/>
        <v>17.300131061598933</v>
      </c>
      <c r="AQ208" s="1059">
        <f t="shared" si="145"/>
        <v>26.115702479338854</v>
      </c>
      <c r="AR208" s="1059">
        <f t="shared" si="146"/>
        <v>35.34675615212528</v>
      </c>
      <c r="AS208" s="1059">
        <f t="shared" si="147"/>
        <v>142.93478260869566</v>
      </c>
      <c r="AT208" s="1059" t="str">
        <f t="shared" si="148"/>
        <v>n/a</v>
      </c>
      <c r="AU208" s="1060">
        <f t="shared" si="150"/>
        <v>15.703800279623469</v>
      </c>
      <c r="AV208" s="1061">
        <f t="shared" si="151"/>
        <v>32.103878212743744</v>
      </c>
    </row>
    <row r="209" spans="1:48" ht="11.25" customHeight="1" x14ac:dyDescent="0.2">
      <c r="A209" s="834" t="s">
        <v>4548</v>
      </c>
      <c r="B209" s="861" t="s">
        <v>3860</v>
      </c>
      <c r="C209" s="482">
        <v>0.28999999999999998</v>
      </c>
      <c r="D209" s="482">
        <v>0.22</v>
      </c>
      <c r="E209" s="613">
        <v>0.17</v>
      </c>
      <c r="F209" s="482">
        <v>0.12</v>
      </c>
      <c r="G209" s="482">
        <v>0.06</v>
      </c>
      <c r="H209" s="505">
        <v>0</v>
      </c>
      <c r="I209" s="505">
        <v>0</v>
      </c>
      <c r="J209" s="505"/>
      <c r="K209" s="505">
        <v>0</v>
      </c>
      <c r="L209" s="502">
        <v>0</v>
      </c>
      <c r="M209" s="505"/>
      <c r="N209" s="502">
        <v>0</v>
      </c>
      <c r="O209" s="522">
        <v>0</v>
      </c>
      <c r="P209" s="522">
        <v>0</v>
      </c>
      <c r="Q209" s="522">
        <v>0</v>
      </c>
      <c r="R209" s="522">
        <v>0</v>
      </c>
      <c r="S209" s="522">
        <v>0</v>
      </c>
      <c r="T209" s="522">
        <v>0</v>
      </c>
      <c r="U209" s="522">
        <v>0</v>
      </c>
      <c r="V209" s="522">
        <v>0</v>
      </c>
      <c r="W209" s="522">
        <v>0</v>
      </c>
      <c r="X209" s="522">
        <v>0</v>
      </c>
      <c r="Y209" s="522">
        <v>0</v>
      </c>
      <c r="Z209" s="613">
        <f t="shared" si="149"/>
        <v>0.8600000000000001</v>
      </c>
      <c r="AA209" s="1058">
        <f t="shared" si="129"/>
        <v>31.818181818181813</v>
      </c>
      <c r="AB209" s="1058">
        <f t="shared" si="130"/>
        <v>29.411764705882337</v>
      </c>
      <c r="AC209" s="1059">
        <f t="shared" si="131"/>
        <v>41.666666666666671</v>
      </c>
      <c r="AD209" s="1059">
        <f t="shared" si="132"/>
        <v>100</v>
      </c>
      <c r="AE209" s="1059" t="str">
        <f t="shared" si="133"/>
        <v>n/a</v>
      </c>
      <c r="AF209" s="1059" t="str">
        <f t="shared" si="134"/>
        <v>n/a</v>
      </c>
      <c r="AG209" s="1059" t="str">
        <f t="shared" si="135"/>
        <v>n/a</v>
      </c>
      <c r="AH209" s="1059" t="str">
        <f t="shared" si="136"/>
        <v>n/a</v>
      </c>
      <c r="AI209" s="1059" t="str">
        <f t="shared" si="137"/>
        <v>n/a</v>
      </c>
      <c r="AJ209" s="1059" t="str">
        <f t="shared" si="138"/>
        <v>n/a</v>
      </c>
      <c r="AK209" s="1059" t="str">
        <f t="shared" si="139"/>
        <v>n/a</v>
      </c>
      <c r="AL209" s="1059" t="str">
        <f t="shared" si="140"/>
        <v>n/a</v>
      </c>
      <c r="AM209" s="1059" t="str">
        <f t="shared" si="141"/>
        <v>n/a</v>
      </c>
      <c r="AN209" s="1059" t="str">
        <f t="shared" si="142"/>
        <v>n/a</v>
      </c>
      <c r="AO209" s="1059" t="str">
        <f t="shared" si="143"/>
        <v>n/a</v>
      </c>
      <c r="AP209" s="1059" t="str">
        <f t="shared" si="144"/>
        <v>n/a</v>
      </c>
      <c r="AQ209" s="1059" t="str">
        <f t="shared" si="145"/>
        <v>n/a</v>
      </c>
      <c r="AR209" s="1059" t="str">
        <f t="shared" si="146"/>
        <v>n/a</v>
      </c>
      <c r="AS209" s="1059" t="str">
        <f t="shared" si="147"/>
        <v>n/a</v>
      </c>
      <c r="AT209" s="1059" t="str">
        <f t="shared" si="148"/>
        <v>n/a</v>
      </c>
      <c r="AU209" s="1060">
        <f t="shared" si="150"/>
        <v>50.724153297682705</v>
      </c>
      <c r="AV209" s="1061">
        <f t="shared" si="151"/>
        <v>33.275620692297196</v>
      </c>
    </row>
    <row r="210" spans="1:48" ht="11.25" customHeight="1" x14ac:dyDescent="0.2">
      <c r="A210" s="617" t="s">
        <v>559</v>
      </c>
      <c r="B210" s="490" t="s">
        <v>560</v>
      </c>
      <c r="C210" s="610">
        <v>0.64</v>
      </c>
      <c r="D210" s="482">
        <v>0.57999999999999996</v>
      </c>
      <c r="E210" s="482">
        <v>0.54</v>
      </c>
      <c r="F210" s="496">
        <v>0.52</v>
      </c>
      <c r="G210" s="496">
        <v>0.5</v>
      </c>
      <c r="H210" s="496">
        <v>0.48</v>
      </c>
      <c r="I210" s="496">
        <v>0.46</v>
      </c>
      <c r="J210" s="1014"/>
      <c r="K210" s="1150">
        <v>0.44</v>
      </c>
      <c r="L210" s="1097">
        <v>0.42</v>
      </c>
      <c r="M210" s="1063"/>
      <c r="N210" s="493">
        <v>0.4</v>
      </c>
      <c r="O210" s="498">
        <v>0.38</v>
      </c>
      <c r="P210" s="498">
        <v>0.36</v>
      </c>
      <c r="Q210" s="498">
        <v>0.32</v>
      </c>
      <c r="R210" s="498">
        <v>0.28000000000000003</v>
      </c>
      <c r="S210" s="498">
        <v>0.24</v>
      </c>
      <c r="T210" s="498">
        <v>0.215</v>
      </c>
      <c r="U210" s="498">
        <v>0.19</v>
      </c>
      <c r="V210" s="498">
        <v>0.16500000000000001</v>
      </c>
      <c r="W210" s="498">
        <v>0.14380000000000001</v>
      </c>
      <c r="X210" s="498">
        <v>0.125</v>
      </c>
      <c r="Y210" s="498">
        <v>0.105</v>
      </c>
      <c r="Z210" s="613">
        <f t="shared" si="149"/>
        <v>7.5038000000000018</v>
      </c>
      <c r="AA210" s="1058">
        <f t="shared" si="129"/>
        <v>10.344827586206918</v>
      </c>
      <c r="AB210" s="1058">
        <f t="shared" si="130"/>
        <v>7.4074074074073959</v>
      </c>
      <c r="AC210" s="1059">
        <f t="shared" si="131"/>
        <v>3.8461538461538547</v>
      </c>
      <c r="AD210" s="1059">
        <f t="shared" si="132"/>
        <v>4.0000000000000036</v>
      </c>
      <c r="AE210" s="1059">
        <f t="shared" si="133"/>
        <v>4.1666666666666741</v>
      </c>
      <c r="AF210" s="1059">
        <f t="shared" si="134"/>
        <v>4.3478260869565188</v>
      </c>
      <c r="AG210" s="1059">
        <f t="shared" si="135"/>
        <v>4.5454545454545414</v>
      </c>
      <c r="AH210" s="1059">
        <f t="shared" si="136"/>
        <v>4.7619047619047672</v>
      </c>
      <c r="AI210" s="1059">
        <f t="shared" si="137"/>
        <v>4.9999999999999822</v>
      </c>
      <c r="AJ210" s="1059">
        <f t="shared" si="138"/>
        <v>5.2631578947368363</v>
      </c>
      <c r="AK210" s="1059">
        <f t="shared" si="139"/>
        <v>5.555555555555558</v>
      </c>
      <c r="AL210" s="1059">
        <f t="shared" si="140"/>
        <v>12.5</v>
      </c>
      <c r="AM210" s="1059">
        <f t="shared" si="141"/>
        <v>14.285714285714279</v>
      </c>
      <c r="AN210" s="1059">
        <f t="shared" si="142"/>
        <v>16.666666666666675</v>
      </c>
      <c r="AO210" s="1059">
        <f t="shared" si="143"/>
        <v>11.627906976744185</v>
      </c>
      <c r="AP210" s="1059">
        <f t="shared" si="144"/>
        <v>13.157894736842103</v>
      </c>
      <c r="AQ210" s="1059">
        <f t="shared" si="145"/>
        <v>15.151515151515138</v>
      </c>
      <c r="AR210" s="1059">
        <f t="shared" si="146"/>
        <v>14.742698191933234</v>
      </c>
      <c r="AS210" s="1059">
        <f t="shared" si="147"/>
        <v>15.04000000000001</v>
      </c>
      <c r="AT210" s="1059">
        <f t="shared" si="148"/>
        <v>19.047619047619047</v>
      </c>
      <c r="AU210" s="1060">
        <f t="shared" si="150"/>
        <v>9.572948470403885</v>
      </c>
      <c r="AV210" s="1061">
        <f t="shared" si="151"/>
        <v>5.1574912120039968</v>
      </c>
    </row>
    <row r="211" spans="1:48" ht="11.25" customHeight="1" x14ac:dyDescent="0.2">
      <c r="A211" s="863" t="s">
        <v>216</v>
      </c>
      <c r="B211" s="861" t="s">
        <v>217</v>
      </c>
      <c r="C211" s="610">
        <v>1.84</v>
      </c>
      <c r="D211" s="482">
        <v>1.64</v>
      </c>
      <c r="E211" s="482">
        <v>1.48</v>
      </c>
      <c r="F211" s="610">
        <v>1.4</v>
      </c>
      <c r="G211" s="610">
        <v>1.32</v>
      </c>
      <c r="H211" s="610">
        <v>1.1000000000000001</v>
      </c>
      <c r="I211" s="610">
        <v>0.92</v>
      </c>
      <c r="J211" s="932" t="s">
        <v>90</v>
      </c>
      <c r="K211" s="512">
        <v>0.8</v>
      </c>
      <c r="L211" s="513">
        <v>0.7</v>
      </c>
      <c r="M211" s="1062"/>
      <c r="N211" s="615">
        <v>0.62</v>
      </c>
      <c r="O211" s="616">
        <v>0.56000000000000005</v>
      </c>
      <c r="P211" s="616">
        <v>0.52</v>
      </c>
      <c r="Q211" s="616">
        <v>0.46</v>
      </c>
      <c r="R211" s="616">
        <v>0.4</v>
      </c>
      <c r="S211" s="616">
        <v>0.35</v>
      </c>
      <c r="T211" s="616">
        <v>0.32</v>
      </c>
      <c r="U211" s="616">
        <v>0.28999999999999998</v>
      </c>
      <c r="V211" s="616">
        <v>0.27</v>
      </c>
      <c r="W211" s="616">
        <v>0.26</v>
      </c>
      <c r="X211" s="616">
        <v>0.24</v>
      </c>
      <c r="Y211" s="616">
        <v>0.21</v>
      </c>
      <c r="Z211" s="613">
        <f t="shared" si="149"/>
        <v>15.7</v>
      </c>
      <c r="AA211" s="1058">
        <f t="shared" si="129"/>
        <v>12.195121951219523</v>
      </c>
      <c r="AB211" s="1058">
        <f t="shared" si="130"/>
        <v>10.810810810810811</v>
      </c>
      <c r="AC211" s="1059">
        <f t="shared" si="131"/>
        <v>5.7142857142857162</v>
      </c>
      <c r="AD211" s="1059">
        <f t="shared" si="132"/>
        <v>6.0606060606060552</v>
      </c>
      <c r="AE211" s="1059">
        <f t="shared" si="133"/>
        <v>19.999999999999996</v>
      </c>
      <c r="AF211" s="1059">
        <f t="shared" si="134"/>
        <v>19.565217391304344</v>
      </c>
      <c r="AG211" s="1059">
        <f t="shared" si="135"/>
        <v>14.999999999999991</v>
      </c>
      <c r="AH211" s="1059">
        <f t="shared" si="136"/>
        <v>14.285714285714302</v>
      </c>
      <c r="AI211" s="1059">
        <f t="shared" si="137"/>
        <v>12.903225806451601</v>
      </c>
      <c r="AJ211" s="1059">
        <f t="shared" si="138"/>
        <v>10.714285714285698</v>
      </c>
      <c r="AK211" s="1059">
        <f t="shared" si="139"/>
        <v>7.6923076923077094</v>
      </c>
      <c r="AL211" s="1059">
        <f t="shared" si="140"/>
        <v>13.043478260869556</v>
      </c>
      <c r="AM211" s="1059">
        <f t="shared" si="141"/>
        <v>14.999999999999991</v>
      </c>
      <c r="AN211" s="1059">
        <f t="shared" si="142"/>
        <v>14.285714285714302</v>
      </c>
      <c r="AO211" s="1059">
        <f t="shared" si="143"/>
        <v>9.375</v>
      </c>
      <c r="AP211" s="1059">
        <f t="shared" si="144"/>
        <v>10.344827586206918</v>
      </c>
      <c r="AQ211" s="1059">
        <f t="shared" si="145"/>
        <v>7.4074074074073959</v>
      </c>
      <c r="AR211" s="1059">
        <f t="shared" si="146"/>
        <v>3.8461538461538547</v>
      </c>
      <c r="AS211" s="1059">
        <f t="shared" si="147"/>
        <v>8.3333333333333481</v>
      </c>
      <c r="AT211" s="1059">
        <f t="shared" si="148"/>
        <v>14.285714285714279</v>
      </c>
      <c r="AU211" s="1060">
        <f t="shared" si="150"/>
        <v>11.543160221619271</v>
      </c>
      <c r="AV211" s="1061">
        <f t="shared" si="151"/>
        <v>4.3512641649007922</v>
      </c>
    </row>
    <row r="212" spans="1:48" ht="11.25" customHeight="1" x14ac:dyDescent="0.2">
      <c r="A212" s="483" t="s">
        <v>204</v>
      </c>
      <c r="B212" s="861" t="s">
        <v>205</v>
      </c>
      <c r="C212" s="610">
        <v>2.96</v>
      </c>
      <c r="D212" s="482">
        <v>2.86</v>
      </c>
      <c r="E212" s="482">
        <v>2.76</v>
      </c>
      <c r="F212" s="610">
        <v>2.68</v>
      </c>
      <c r="G212" s="610">
        <v>2.6</v>
      </c>
      <c r="H212" s="610">
        <v>2.52</v>
      </c>
      <c r="I212" s="610">
        <v>2.46</v>
      </c>
      <c r="J212" s="932"/>
      <c r="K212" s="512">
        <v>2.42</v>
      </c>
      <c r="L212" s="513">
        <v>2.4</v>
      </c>
      <c r="M212" s="1062"/>
      <c r="N212" s="615">
        <v>2.38</v>
      </c>
      <c r="O212" s="616">
        <v>2.36</v>
      </c>
      <c r="P212" s="616">
        <v>2.34</v>
      </c>
      <c r="Q212" s="616">
        <v>2.3199999999999998</v>
      </c>
      <c r="R212" s="616">
        <v>2.2999999999999998</v>
      </c>
      <c r="S212" s="616">
        <v>2.2799999999999998</v>
      </c>
      <c r="T212" s="616">
        <v>2.2599999999999998</v>
      </c>
      <c r="U212" s="616">
        <v>2.2400000000000002</v>
      </c>
      <c r="V212" s="616">
        <v>2.2200000000000002</v>
      </c>
      <c r="W212" s="616">
        <v>2.2000000000000002</v>
      </c>
      <c r="X212" s="616">
        <v>2.1800000000000002</v>
      </c>
      <c r="Y212" s="616">
        <v>2.14</v>
      </c>
      <c r="Z212" s="613">
        <f t="shared" si="149"/>
        <v>50.879999999999995</v>
      </c>
      <c r="AA212" s="1058">
        <f t="shared" si="129"/>
        <v>3.4965034965035002</v>
      </c>
      <c r="AB212" s="1058">
        <f t="shared" si="130"/>
        <v>3.6231884057970953</v>
      </c>
      <c r="AC212" s="1059">
        <f t="shared" si="131"/>
        <v>2.9850746268656581</v>
      </c>
      <c r="AD212" s="1059">
        <f t="shared" si="132"/>
        <v>3.0769230769230882</v>
      </c>
      <c r="AE212" s="1059">
        <f t="shared" si="133"/>
        <v>3.1746031746031855</v>
      </c>
      <c r="AF212" s="1059">
        <f t="shared" si="134"/>
        <v>2.4390243902439046</v>
      </c>
      <c r="AG212" s="1059">
        <f t="shared" si="135"/>
        <v>1.6528925619834656</v>
      </c>
      <c r="AH212" s="1059">
        <f t="shared" si="136"/>
        <v>0.83333333333333037</v>
      </c>
      <c r="AI212" s="1059">
        <f t="shared" si="137"/>
        <v>0.84033613445377853</v>
      </c>
      <c r="AJ212" s="1059">
        <f t="shared" si="138"/>
        <v>0.84745762711864181</v>
      </c>
      <c r="AK212" s="1059">
        <f t="shared" si="139"/>
        <v>0.85470085470085166</v>
      </c>
      <c r="AL212" s="1059">
        <f t="shared" si="140"/>
        <v>0.86206896551723755</v>
      </c>
      <c r="AM212" s="1059">
        <f t="shared" si="141"/>
        <v>0.86956521739129933</v>
      </c>
      <c r="AN212" s="1059">
        <f t="shared" si="142"/>
        <v>0.87719298245614308</v>
      </c>
      <c r="AO212" s="1059">
        <f t="shared" si="143"/>
        <v>0.88495575221239076</v>
      </c>
      <c r="AP212" s="1059">
        <f t="shared" si="144"/>
        <v>0.89285714285711748</v>
      </c>
      <c r="AQ212" s="1059">
        <f t="shared" si="145"/>
        <v>0.9009009009008917</v>
      </c>
      <c r="AR212" s="1059">
        <f t="shared" si="146"/>
        <v>0.90909090909090384</v>
      </c>
      <c r="AS212" s="1059">
        <f t="shared" si="147"/>
        <v>0.91743119266054496</v>
      </c>
      <c r="AT212" s="1059">
        <f t="shared" si="148"/>
        <v>1.8691588785046731</v>
      </c>
      <c r="AU212" s="1060">
        <f t="shared" si="150"/>
        <v>1.6403629812058853</v>
      </c>
      <c r="AV212" s="1061">
        <f t="shared" si="151"/>
        <v>1.0599470569839826</v>
      </c>
    </row>
    <row r="213" spans="1:48" ht="11.25" customHeight="1" x14ac:dyDescent="0.2">
      <c r="A213" s="568" t="s">
        <v>4447</v>
      </c>
      <c r="B213" s="861" t="s">
        <v>4444</v>
      </c>
      <c r="C213" s="610">
        <v>0.62</v>
      </c>
      <c r="D213" s="482">
        <v>0.47</v>
      </c>
      <c r="E213" s="482">
        <v>0.44</v>
      </c>
      <c r="F213" s="610">
        <v>0.41000000000000003</v>
      </c>
      <c r="G213" s="610">
        <v>0.26250000000000001</v>
      </c>
      <c r="H213" s="532">
        <v>0.21</v>
      </c>
      <c r="I213" s="532">
        <v>0.21</v>
      </c>
      <c r="J213" s="844"/>
      <c r="K213" s="521">
        <v>0.21</v>
      </c>
      <c r="L213" s="486">
        <v>0.21</v>
      </c>
      <c r="M213" s="844"/>
      <c r="N213" s="486">
        <v>0.21</v>
      </c>
      <c r="O213" s="567">
        <v>0.21</v>
      </c>
      <c r="P213" s="612">
        <v>0.21</v>
      </c>
      <c r="Q213" s="616">
        <v>0.21</v>
      </c>
      <c r="R213" s="616">
        <v>0.18</v>
      </c>
      <c r="S213" s="616">
        <v>0.14000000000000001</v>
      </c>
      <c r="T213" s="612">
        <v>0</v>
      </c>
      <c r="U213" s="612">
        <v>0</v>
      </c>
      <c r="V213" s="612">
        <v>0</v>
      </c>
      <c r="W213" s="612">
        <v>0</v>
      </c>
      <c r="X213" s="612">
        <v>0</v>
      </c>
      <c r="Y213" s="612">
        <v>0</v>
      </c>
      <c r="Z213" s="613">
        <f t="shared" si="149"/>
        <v>4.2024999999999997</v>
      </c>
      <c r="AA213" s="1058">
        <f t="shared" si="129"/>
        <v>31.914893617021288</v>
      </c>
      <c r="AB213" s="1058"/>
      <c r="AC213" s="1059"/>
      <c r="AD213" s="1059"/>
      <c r="AE213" s="1059"/>
      <c r="AF213" s="1059"/>
      <c r="AG213" s="1059"/>
      <c r="AH213" s="1059"/>
      <c r="AI213" s="1059"/>
      <c r="AJ213" s="1059"/>
      <c r="AK213" s="1059"/>
      <c r="AL213" s="1059"/>
      <c r="AM213" s="1059"/>
      <c r="AN213" s="1059"/>
      <c r="AO213" s="1059"/>
      <c r="AP213" s="1059"/>
      <c r="AQ213" s="1059"/>
      <c r="AR213" s="1059"/>
      <c r="AS213" s="1059"/>
      <c r="AT213" s="1059"/>
      <c r="AU213" s="1060">
        <f t="shared" si="150"/>
        <v>31.914893617021288</v>
      </c>
      <c r="AV213" s="1061" t="e">
        <f t="shared" si="151"/>
        <v>#DIV/0!</v>
      </c>
    </row>
    <row r="214" spans="1:48" ht="11.25" customHeight="1" x14ac:dyDescent="0.2">
      <c r="A214" s="863" t="s">
        <v>212</v>
      </c>
      <c r="B214" s="861" t="s">
        <v>213</v>
      </c>
      <c r="C214" s="610">
        <v>1</v>
      </c>
      <c r="D214" s="482">
        <v>0.94</v>
      </c>
      <c r="E214" s="505">
        <v>0.88</v>
      </c>
      <c r="F214" s="473">
        <v>0.82</v>
      </c>
      <c r="G214" s="474">
        <v>0.8</v>
      </c>
      <c r="H214" s="473">
        <v>0.77</v>
      </c>
      <c r="I214" s="474">
        <v>0.76</v>
      </c>
      <c r="J214" s="1000"/>
      <c r="K214" s="1149">
        <v>0.73</v>
      </c>
      <c r="L214" s="1044">
        <v>0.72</v>
      </c>
      <c r="M214" s="1151"/>
      <c r="N214" s="476">
        <v>0.69</v>
      </c>
      <c r="O214" s="478">
        <v>0.68</v>
      </c>
      <c r="P214" s="478">
        <v>0.67</v>
      </c>
      <c r="Q214" s="478">
        <v>0.64</v>
      </c>
      <c r="R214" s="478">
        <v>0.6</v>
      </c>
      <c r="S214" s="478">
        <v>0.5</v>
      </c>
      <c r="T214" s="478">
        <v>0.41499999999999998</v>
      </c>
      <c r="U214" s="478">
        <v>0.375</v>
      </c>
      <c r="V214" s="478">
        <v>0.32</v>
      </c>
      <c r="W214" s="478">
        <v>0.27500000000000002</v>
      </c>
      <c r="X214" s="478">
        <v>0.23</v>
      </c>
      <c r="Y214" s="478">
        <v>0.19</v>
      </c>
      <c r="Z214" s="613">
        <f t="shared" si="149"/>
        <v>13.004999999999999</v>
      </c>
      <c r="AA214" s="1058">
        <f t="shared" si="129"/>
        <v>6.3829787234042534</v>
      </c>
      <c r="AB214" s="1058">
        <f t="shared" ref="AB214:AB245" si="152">IF(ISERROR((D214/E214-1)*100),"n/a",(D214/E214-1)*100)</f>
        <v>6.8181818181818121</v>
      </c>
      <c r="AC214" s="1059">
        <f t="shared" ref="AC214:AC245" si="153">IF(ISERROR((E214/F214-1)*100),"n/a",(E214/F214-1)*100)</f>
        <v>7.3170731707317138</v>
      </c>
      <c r="AD214" s="1059">
        <f t="shared" ref="AD214:AD245" si="154">IF(ISERROR((F214/G214-1)*100),"n/a",(F214/G214-1)*100)</f>
        <v>2.4999999999999911</v>
      </c>
      <c r="AE214" s="1059">
        <f t="shared" ref="AE214:AE245" si="155">IF(ISERROR((G214/H214-1)*100),"n/a",(G214/H214-1)*100)</f>
        <v>3.8961038961039085</v>
      </c>
      <c r="AF214" s="1059">
        <f t="shared" ref="AF214:AF245" si="156">IF(ISERROR((H214/I214-1)*100),"n/a",(H214/I214-1)*100)</f>
        <v>1.3157894736842035</v>
      </c>
      <c r="AG214" s="1059">
        <f t="shared" ref="AG214:AG245" si="157">IF(ISERROR((I214/K214-1)*100),"n/a",(I214/K214-1)*100)</f>
        <v>4.1095890410958846</v>
      </c>
      <c r="AH214" s="1059">
        <f t="shared" ref="AH214:AH245" si="158">IF(ISERROR((K214/L214-1)*100),"n/a",(K214/L214-1)*100)</f>
        <v>1.388888888888884</v>
      </c>
      <c r="AI214" s="1059">
        <f t="shared" ref="AI214:AI245" si="159">IF(ISERROR((L214/N214-1)*100),"n/a",(L214/N214-1)*100)</f>
        <v>4.3478260869565188</v>
      </c>
      <c r="AJ214" s="1059">
        <f t="shared" ref="AJ214:AJ245" si="160">IF(ISERROR((N214/O214-1)*100),"n/a",(N214/O214-1)*100)</f>
        <v>1.4705882352941124</v>
      </c>
      <c r="AK214" s="1059">
        <f t="shared" ref="AK214:AK245" si="161">IF(ISERROR((O214/P214-1)*100),"n/a",(O214/P214-1)*100)</f>
        <v>1.4925373134328401</v>
      </c>
      <c r="AL214" s="1059">
        <f t="shared" ref="AL214:AL245" si="162">IF(ISERROR((P214/Q214-1)*100),"n/a",(P214/Q214-1)*100)</f>
        <v>4.6875</v>
      </c>
      <c r="AM214" s="1059">
        <f t="shared" ref="AM214:AM245" si="163">IF(ISERROR((Q214/R214-1)*100),"n/a",(Q214/R214-1)*100)</f>
        <v>6.6666666666666652</v>
      </c>
      <c r="AN214" s="1059">
        <f t="shared" ref="AN214:AN245" si="164">IF(ISERROR((R214/S214-1)*100),"n/a",(R214/S214-1)*100)</f>
        <v>19.999999999999996</v>
      </c>
      <c r="AO214" s="1059">
        <f t="shared" ref="AO214:AO245" si="165">IF(ISERROR((S214/T214-1)*100),"n/a",(S214/T214-1)*100)</f>
        <v>20.481927710843383</v>
      </c>
      <c r="AP214" s="1059">
        <f t="shared" ref="AP214:AP245" si="166">IF(ISERROR((T214/U214-1)*100),"n/a",(T214/U214-1)*100)</f>
        <v>10.666666666666668</v>
      </c>
      <c r="AQ214" s="1059">
        <f t="shared" ref="AQ214:AQ245" si="167">IF(ISERROR((U214/V214-1)*100),"n/a",(U214/V214-1)*100)</f>
        <v>17.1875</v>
      </c>
      <c r="AR214" s="1059">
        <f t="shared" ref="AR214:AR245" si="168">IF(ISERROR((V214/W214-1)*100),"n/a",(V214/W214-1)*100)</f>
        <v>16.36363636363636</v>
      </c>
      <c r="AS214" s="1059">
        <f t="shared" ref="AS214:AS245" si="169">IF(ISERROR((W214/X214-1)*100),"n/a",(W214/X214-1)*100)</f>
        <v>19.565217391304344</v>
      </c>
      <c r="AT214" s="1059">
        <f t="shared" ref="AT214:AT245" si="170">IF(ISERROR((X214/Y214-1)*100),"n/a",(X214/Y214-1)*100)</f>
        <v>21.052631578947366</v>
      </c>
      <c r="AU214" s="1060">
        <f t="shared" si="150"/>
        <v>8.8855651512919458</v>
      </c>
      <c r="AV214" s="1061">
        <f t="shared" si="151"/>
        <v>7.3121052869251395</v>
      </c>
    </row>
    <row r="215" spans="1:48" ht="11.25" customHeight="1" x14ac:dyDescent="0.2">
      <c r="A215" s="617" t="s">
        <v>1128</v>
      </c>
      <c r="B215" s="490" t="s">
        <v>1129</v>
      </c>
      <c r="C215" s="610">
        <v>2.91</v>
      </c>
      <c r="D215" s="482">
        <v>2.64</v>
      </c>
      <c r="E215" s="500">
        <v>2.52</v>
      </c>
      <c r="F215" s="610">
        <v>2.44</v>
      </c>
      <c r="G215" s="610">
        <v>2.34</v>
      </c>
      <c r="H215" s="610">
        <v>2.2200000000000002</v>
      </c>
      <c r="I215" s="610">
        <v>2.14</v>
      </c>
      <c r="J215" s="932"/>
      <c r="K215" s="512">
        <v>2.1</v>
      </c>
      <c r="L215" s="515">
        <v>2.08</v>
      </c>
      <c r="M215" s="1062"/>
      <c r="N215" s="486">
        <v>2.08</v>
      </c>
      <c r="O215" s="612">
        <v>2.08</v>
      </c>
      <c r="P215" s="616">
        <v>2.08</v>
      </c>
      <c r="Q215" s="616">
        <v>2</v>
      </c>
      <c r="R215" s="616">
        <v>1.96</v>
      </c>
      <c r="S215" s="616">
        <v>1.94</v>
      </c>
      <c r="T215" s="616">
        <v>1.92</v>
      </c>
      <c r="U215" s="616">
        <v>1.9</v>
      </c>
      <c r="V215" s="616">
        <v>1.88</v>
      </c>
      <c r="W215" s="616">
        <v>1.8</v>
      </c>
      <c r="X215" s="616">
        <v>1.58</v>
      </c>
      <c r="Y215" s="616">
        <v>1.48</v>
      </c>
      <c r="Z215" s="613">
        <f t="shared" si="149"/>
        <v>44.089999999999989</v>
      </c>
      <c r="AA215" s="1058">
        <f t="shared" si="129"/>
        <v>10.22727272727273</v>
      </c>
      <c r="AB215" s="1058">
        <f t="shared" si="152"/>
        <v>4.7619047619047672</v>
      </c>
      <c r="AC215" s="1059">
        <f t="shared" si="153"/>
        <v>3.2786885245901676</v>
      </c>
      <c r="AD215" s="1059">
        <f t="shared" si="154"/>
        <v>4.2735042735042805</v>
      </c>
      <c r="AE215" s="1059">
        <f t="shared" si="155"/>
        <v>5.4054054054053946</v>
      </c>
      <c r="AF215" s="1059">
        <f t="shared" si="156"/>
        <v>3.7383177570093462</v>
      </c>
      <c r="AG215" s="1059">
        <f t="shared" si="157"/>
        <v>1.904761904761898</v>
      </c>
      <c r="AH215" s="1059">
        <f t="shared" si="158"/>
        <v>0.96153846153845812</v>
      </c>
      <c r="AI215" s="1059">
        <f t="shared" si="159"/>
        <v>0</v>
      </c>
      <c r="AJ215" s="1059">
        <f t="shared" si="160"/>
        <v>0</v>
      </c>
      <c r="AK215" s="1059">
        <f t="shared" si="161"/>
        <v>0</v>
      </c>
      <c r="AL215" s="1059">
        <f t="shared" si="162"/>
        <v>4.0000000000000036</v>
      </c>
      <c r="AM215" s="1059">
        <f t="shared" si="163"/>
        <v>2.0408163265306145</v>
      </c>
      <c r="AN215" s="1059">
        <f t="shared" si="164"/>
        <v>1.0309278350515427</v>
      </c>
      <c r="AO215" s="1059">
        <f t="shared" si="165"/>
        <v>1.0416666666666741</v>
      </c>
      <c r="AP215" s="1059">
        <f t="shared" si="166"/>
        <v>1.0526315789473717</v>
      </c>
      <c r="AQ215" s="1059">
        <f t="shared" si="167"/>
        <v>1.0638297872340496</v>
      </c>
      <c r="AR215" s="1059">
        <f t="shared" si="168"/>
        <v>4.4444444444444287</v>
      </c>
      <c r="AS215" s="1059">
        <f t="shared" si="169"/>
        <v>13.924050632911399</v>
      </c>
      <c r="AT215" s="1059">
        <f t="shared" si="170"/>
        <v>6.7567567567567544</v>
      </c>
      <c r="AU215" s="1060">
        <f t="shared" si="150"/>
        <v>3.4953258922264943</v>
      </c>
      <c r="AV215" s="1061">
        <f t="shared" si="151"/>
        <v>3.5800921440215561</v>
      </c>
    </row>
    <row r="216" spans="1:48" ht="11.25" customHeight="1" x14ac:dyDescent="0.2">
      <c r="A216" s="617" t="s">
        <v>3998</v>
      </c>
      <c r="B216" s="490" t="s">
        <v>3997</v>
      </c>
      <c r="C216" s="610">
        <v>1.0900000000000001</v>
      </c>
      <c r="D216" s="482">
        <v>1.04</v>
      </c>
      <c r="E216" s="482">
        <v>0.97</v>
      </c>
      <c r="F216" s="496">
        <v>0.93</v>
      </c>
      <c r="G216" s="496">
        <v>0.85</v>
      </c>
      <c r="H216" s="496">
        <v>0.75</v>
      </c>
      <c r="I216" s="496">
        <v>0.18</v>
      </c>
      <c r="J216" s="1014"/>
      <c r="K216" s="495">
        <v>0</v>
      </c>
      <c r="L216" s="497">
        <v>0</v>
      </c>
      <c r="M216" s="1014"/>
      <c r="N216" s="511">
        <v>0</v>
      </c>
      <c r="O216" s="499">
        <v>0</v>
      </c>
      <c r="P216" s="499">
        <v>0</v>
      </c>
      <c r="Q216" s="499">
        <v>0</v>
      </c>
      <c r="R216" s="499">
        <v>0</v>
      </c>
      <c r="S216" s="499">
        <v>0</v>
      </c>
      <c r="T216" s="499">
        <v>0</v>
      </c>
      <c r="U216" s="499">
        <v>0</v>
      </c>
      <c r="V216" s="499">
        <v>0</v>
      </c>
      <c r="W216" s="499">
        <v>0</v>
      </c>
      <c r="X216" s="499">
        <v>0</v>
      </c>
      <c r="Y216" s="499">
        <v>0</v>
      </c>
      <c r="Z216" s="613">
        <f t="shared" si="149"/>
        <v>5.8099999999999987</v>
      </c>
      <c r="AA216" s="1058">
        <f t="shared" si="129"/>
        <v>4.8076923076923128</v>
      </c>
      <c r="AB216" s="1058">
        <f t="shared" si="152"/>
        <v>7.2164948453608213</v>
      </c>
      <c r="AC216" s="1059">
        <f t="shared" si="153"/>
        <v>4.3010752688172005</v>
      </c>
      <c r="AD216" s="1059">
        <f t="shared" si="154"/>
        <v>9.4117647058823639</v>
      </c>
      <c r="AE216" s="1059">
        <f t="shared" si="155"/>
        <v>13.33333333333333</v>
      </c>
      <c r="AF216" s="1059">
        <f t="shared" si="156"/>
        <v>316.66666666666669</v>
      </c>
      <c r="AG216" s="1059" t="str">
        <f t="shared" si="157"/>
        <v>n/a</v>
      </c>
      <c r="AH216" s="1059" t="str">
        <f t="shared" si="158"/>
        <v>n/a</v>
      </c>
      <c r="AI216" s="1059" t="str">
        <f t="shared" si="159"/>
        <v>n/a</v>
      </c>
      <c r="AJ216" s="1059" t="str">
        <f t="shared" si="160"/>
        <v>n/a</v>
      </c>
      <c r="AK216" s="1059" t="str">
        <f t="shared" si="161"/>
        <v>n/a</v>
      </c>
      <c r="AL216" s="1059" t="str">
        <f t="shared" si="162"/>
        <v>n/a</v>
      </c>
      <c r="AM216" s="1059" t="str">
        <f t="shared" si="163"/>
        <v>n/a</v>
      </c>
      <c r="AN216" s="1059" t="str">
        <f t="shared" si="164"/>
        <v>n/a</v>
      </c>
      <c r="AO216" s="1059" t="str">
        <f t="shared" si="165"/>
        <v>n/a</v>
      </c>
      <c r="AP216" s="1059" t="str">
        <f t="shared" si="166"/>
        <v>n/a</v>
      </c>
      <c r="AQ216" s="1059" t="str">
        <f t="shared" si="167"/>
        <v>n/a</v>
      </c>
      <c r="AR216" s="1059" t="str">
        <f t="shared" si="168"/>
        <v>n/a</v>
      </c>
      <c r="AS216" s="1059" t="str">
        <f t="shared" si="169"/>
        <v>n/a</v>
      </c>
      <c r="AT216" s="1059" t="str">
        <f t="shared" si="170"/>
        <v>n/a</v>
      </c>
      <c r="AU216" s="1060">
        <f t="shared" si="150"/>
        <v>59.289504521292116</v>
      </c>
      <c r="AV216" s="1061">
        <f t="shared" si="151"/>
        <v>126.13195926790256</v>
      </c>
    </row>
    <row r="217" spans="1:48" ht="11.25" customHeight="1" x14ac:dyDescent="0.2">
      <c r="A217" s="568" t="s">
        <v>4601</v>
      </c>
      <c r="B217" s="861" t="s">
        <v>4595</v>
      </c>
      <c r="C217" s="610">
        <v>0.88</v>
      </c>
      <c r="D217" s="482">
        <v>0.8</v>
      </c>
      <c r="E217" s="482">
        <v>0.6</v>
      </c>
      <c r="F217" s="610">
        <v>0.36</v>
      </c>
      <c r="G217" s="521">
        <v>0.24</v>
      </c>
      <c r="H217" s="521">
        <v>0.24</v>
      </c>
      <c r="I217" s="521">
        <v>0.24</v>
      </c>
      <c r="J217" s="1081"/>
      <c r="K217" s="521">
        <v>0.24</v>
      </c>
      <c r="L217" s="524">
        <v>0.24</v>
      </c>
      <c r="M217" s="1081"/>
      <c r="N217" s="524">
        <v>0.24</v>
      </c>
      <c r="O217" s="567">
        <v>0.24</v>
      </c>
      <c r="P217" s="616">
        <v>0.24</v>
      </c>
      <c r="Q217" s="616">
        <v>0.18</v>
      </c>
      <c r="R217" s="522">
        <v>0</v>
      </c>
      <c r="S217" s="522">
        <v>0</v>
      </c>
      <c r="T217" s="522">
        <v>0</v>
      </c>
      <c r="U217" s="522">
        <v>0</v>
      </c>
      <c r="V217" s="522">
        <v>0</v>
      </c>
      <c r="W217" s="522">
        <v>0</v>
      </c>
      <c r="X217" s="522">
        <v>0</v>
      </c>
      <c r="Y217" s="522">
        <v>0</v>
      </c>
      <c r="Z217" s="613">
        <f t="shared" si="149"/>
        <v>4.7400000000000011</v>
      </c>
      <c r="AA217" s="1058">
        <f t="shared" si="129"/>
        <v>9.9999999999999858</v>
      </c>
      <c r="AB217" s="1058">
        <f t="shared" si="152"/>
        <v>33.33333333333335</v>
      </c>
      <c r="AC217" s="1059">
        <f t="shared" si="153"/>
        <v>66.666666666666671</v>
      </c>
      <c r="AD217" s="1059">
        <f t="shared" si="154"/>
        <v>50</v>
      </c>
      <c r="AE217" s="1059">
        <f t="shared" si="155"/>
        <v>0</v>
      </c>
      <c r="AF217" s="1059">
        <f t="shared" si="156"/>
        <v>0</v>
      </c>
      <c r="AG217" s="1059">
        <f t="shared" si="157"/>
        <v>0</v>
      </c>
      <c r="AH217" s="1059">
        <f t="shared" si="158"/>
        <v>0</v>
      </c>
      <c r="AI217" s="1059">
        <f t="shared" si="159"/>
        <v>0</v>
      </c>
      <c r="AJ217" s="1059">
        <f t="shared" si="160"/>
        <v>0</v>
      </c>
      <c r="AK217" s="1059">
        <f t="shared" si="161"/>
        <v>0</v>
      </c>
      <c r="AL217" s="1059">
        <f t="shared" si="162"/>
        <v>33.333333333333329</v>
      </c>
      <c r="AM217" s="1059" t="str">
        <f t="shared" si="163"/>
        <v>n/a</v>
      </c>
      <c r="AN217" s="1059" t="str">
        <f t="shared" si="164"/>
        <v>n/a</v>
      </c>
      <c r="AO217" s="1059" t="str">
        <f t="shared" si="165"/>
        <v>n/a</v>
      </c>
      <c r="AP217" s="1059" t="str">
        <f t="shared" si="166"/>
        <v>n/a</v>
      </c>
      <c r="AQ217" s="1059" t="str">
        <f t="shared" si="167"/>
        <v>n/a</v>
      </c>
      <c r="AR217" s="1059" t="str">
        <f t="shared" si="168"/>
        <v>n/a</v>
      </c>
      <c r="AS217" s="1059" t="str">
        <f t="shared" si="169"/>
        <v>n/a</v>
      </c>
      <c r="AT217" s="1059" t="str">
        <f t="shared" si="170"/>
        <v>n/a</v>
      </c>
      <c r="AU217" s="1060">
        <f t="shared" si="150"/>
        <v>16.111111111111111</v>
      </c>
      <c r="AV217" s="1061">
        <f t="shared" si="151"/>
        <v>23.648662948658629</v>
      </c>
    </row>
    <row r="218" spans="1:48" ht="11.25" customHeight="1" x14ac:dyDescent="0.2">
      <c r="A218" s="863" t="s">
        <v>550</v>
      </c>
      <c r="B218" s="861" t="s">
        <v>551</v>
      </c>
      <c r="C218" s="610">
        <v>2.4500000000000002</v>
      </c>
      <c r="D218" s="482">
        <v>2.42</v>
      </c>
      <c r="E218" s="482">
        <v>2.17</v>
      </c>
      <c r="F218" s="610">
        <v>1.92</v>
      </c>
      <c r="G218" s="610">
        <v>1.67</v>
      </c>
      <c r="H218" s="610">
        <v>1.42</v>
      </c>
      <c r="I218" s="610">
        <v>1.35</v>
      </c>
      <c r="J218" s="932"/>
      <c r="K218" s="610">
        <v>1.3</v>
      </c>
      <c r="L218" s="481">
        <v>1.28</v>
      </c>
      <c r="M218" s="932"/>
      <c r="N218" s="615">
        <v>1.26</v>
      </c>
      <c r="O218" s="616">
        <v>1.24</v>
      </c>
      <c r="P218" s="616">
        <v>1.22</v>
      </c>
      <c r="Q218" s="616">
        <v>1.1599999999999999</v>
      </c>
      <c r="R218" s="616">
        <v>1.08</v>
      </c>
      <c r="S218" s="616">
        <v>1</v>
      </c>
      <c r="T218" s="616">
        <v>0.8</v>
      </c>
      <c r="U218" s="612">
        <v>0</v>
      </c>
      <c r="V218" s="612">
        <v>0</v>
      </c>
      <c r="W218" s="612">
        <v>0</v>
      </c>
      <c r="X218" s="616">
        <v>1.1100000000000001</v>
      </c>
      <c r="Y218" s="616">
        <v>1.07</v>
      </c>
      <c r="Z218" s="613">
        <f t="shared" si="149"/>
        <v>25.919999999999998</v>
      </c>
      <c r="AA218" s="1058">
        <f t="shared" si="129"/>
        <v>1.2396694214876103</v>
      </c>
      <c r="AB218" s="1058">
        <f t="shared" si="152"/>
        <v>11.520737327188947</v>
      </c>
      <c r="AC218" s="1059">
        <f t="shared" si="153"/>
        <v>13.020833333333325</v>
      </c>
      <c r="AD218" s="1059">
        <f t="shared" si="154"/>
        <v>14.970059880239518</v>
      </c>
      <c r="AE218" s="1059">
        <f t="shared" si="155"/>
        <v>17.6056338028169</v>
      </c>
      <c r="AF218" s="1059">
        <f t="shared" si="156"/>
        <v>5.1851851851851816</v>
      </c>
      <c r="AG218" s="1059">
        <f t="shared" si="157"/>
        <v>3.8461538461538547</v>
      </c>
      <c r="AH218" s="1059">
        <f t="shared" si="158"/>
        <v>1.5625</v>
      </c>
      <c r="AI218" s="1059">
        <f t="shared" si="159"/>
        <v>1.5873015873015817</v>
      </c>
      <c r="AJ218" s="1059">
        <f t="shared" si="160"/>
        <v>1.6129032258064502</v>
      </c>
      <c r="AK218" s="1059">
        <f t="shared" si="161"/>
        <v>1.6393442622950838</v>
      </c>
      <c r="AL218" s="1059">
        <f t="shared" si="162"/>
        <v>5.1724137931034475</v>
      </c>
      <c r="AM218" s="1059">
        <f t="shared" si="163"/>
        <v>7.4074074074073959</v>
      </c>
      <c r="AN218" s="1059">
        <f t="shared" si="164"/>
        <v>8.0000000000000071</v>
      </c>
      <c r="AO218" s="1059">
        <f t="shared" si="165"/>
        <v>25</v>
      </c>
      <c r="AP218" s="1059" t="str">
        <f t="shared" si="166"/>
        <v>n/a</v>
      </c>
      <c r="AQ218" s="1059" t="str">
        <f t="shared" si="167"/>
        <v>n/a</v>
      </c>
      <c r="AR218" s="1059" t="str">
        <f t="shared" si="168"/>
        <v>n/a</v>
      </c>
      <c r="AS218" s="1059">
        <f t="shared" si="169"/>
        <v>-100</v>
      </c>
      <c r="AT218" s="1059">
        <f t="shared" si="170"/>
        <v>3.7383177570093462</v>
      </c>
      <c r="AU218" s="1060">
        <f t="shared" si="150"/>
        <v>1.359321225254627</v>
      </c>
      <c r="AV218" s="1061">
        <f t="shared" si="151"/>
        <v>26.97566372570444</v>
      </c>
    </row>
    <row r="219" spans="1:48" ht="11.25" customHeight="1" x14ac:dyDescent="0.2">
      <c r="A219" s="863" t="s">
        <v>564</v>
      </c>
      <c r="B219" s="861" t="s">
        <v>565</v>
      </c>
      <c r="C219" s="610">
        <v>1.1937500000000001</v>
      </c>
      <c r="D219" s="482">
        <v>1.069</v>
      </c>
      <c r="E219" s="482">
        <v>0.94374999999999998</v>
      </c>
      <c r="F219" s="610">
        <v>0.82499999999999996</v>
      </c>
      <c r="G219" s="610">
        <v>0.72499999999999998</v>
      </c>
      <c r="H219" s="610">
        <v>0.61250000000000004</v>
      </c>
      <c r="I219" s="610">
        <v>0.484375</v>
      </c>
      <c r="J219" s="932">
        <v>0</v>
      </c>
      <c r="K219" s="610">
        <v>0.421875</v>
      </c>
      <c r="L219" s="481">
        <v>0.35625000000000001</v>
      </c>
      <c r="M219" s="932">
        <v>0</v>
      </c>
      <c r="N219" s="486">
        <v>0.3</v>
      </c>
      <c r="O219" s="616">
        <v>0.25</v>
      </c>
      <c r="P219" s="616">
        <v>0.1875</v>
      </c>
      <c r="Q219" s="616">
        <v>0.13125000000000001</v>
      </c>
      <c r="R219" s="616">
        <v>6.25E-2</v>
      </c>
      <c r="S219" s="616">
        <v>2.1874999999999999E-2</v>
      </c>
      <c r="T219" s="612">
        <v>9.3749999999999997E-3</v>
      </c>
      <c r="U219" s="616">
        <v>0.49</v>
      </c>
      <c r="V219" s="616">
        <v>0.46750000000000003</v>
      </c>
      <c r="W219" s="616">
        <v>0.4375</v>
      </c>
      <c r="X219" s="616">
        <v>0.40562500000000001</v>
      </c>
      <c r="Y219" s="616">
        <v>0.3795</v>
      </c>
      <c r="Z219" s="613">
        <f t="shared" si="149"/>
        <v>9.7741249999999997</v>
      </c>
      <c r="AA219" s="1058">
        <f t="shared" si="129"/>
        <v>11.669784845650156</v>
      </c>
      <c r="AB219" s="1058">
        <f t="shared" si="152"/>
        <v>13.271523178807954</v>
      </c>
      <c r="AC219" s="1059">
        <f t="shared" si="153"/>
        <v>14.393939393939403</v>
      </c>
      <c r="AD219" s="1059">
        <f t="shared" si="154"/>
        <v>13.793103448275868</v>
      </c>
      <c r="AE219" s="1059">
        <f t="shared" si="155"/>
        <v>18.367346938775508</v>
      </c>
      <c r="AF219" s="1059">
        <f t="shared" si="156"/>
        <v>26.451612903225818</v>
      </c>
      <c r="AG219" s="1059">
        <f t="shared" si="157"/>
        <v>14.814814814814813</v>
      </c>
      <c r="AH219" s="1059">
        <f t="shared" si="158"/>
        <v>18.421052631578938</v>
      </c>
      <c r="AI219" s="1059">
        <f t="shared" si="159"/>
        <v>18.75</v>
      </c>
      <c r="AJ219" s="1059">
        <f t="shared" si="160"/>
        <v>19.999999999999996</v>
      </c>
      <c r="AK219" s="1059">
        <f t="shared" si="161"/>
        <v>33.333333333333329</v>
      </c>
      <c r="AL219" s="1059">
        <f t="shared" si="162"/>
        <v>42.857142857142861</v>
      </c>
      <c r="AM219" s="1059">
        <f t="shared" si="163"/>
        <v>110.00000000000001</v>
      </c>
      <c r="AN219" s="1059">
        <f t="shared" si="164"/>
        <v>185.71428571428572</v>
      </c>
      <c r="AO219" s="1059">
        <f t="shared" si="165"/>
        <v>133.33333333333334</v>
      </c>
      <c r="AP219" s="1059">
        <f t="shared" si="166"/>
        <v>-98.08673469387756</v>
      </c>
      <c r="AQ219" s="1059">
        <f t="shared" si="167"/>
        <v>4.8128342245989275</v>
      </c>
      <c r="AR219" s="1059">
        <f t="shared" si="168"/>
        <v>6.8571428571428727</v>
      </c>
      <c r="AS219" s="1059">
        <f t="shared" si="169"/>
        <v>7.8582434514637978</v>
      </c>
      <c r="AT219" s="1059">
        <f t="shared" si="170"/>
        <v>6.8840579710145011</v>
      </c>
      <c r="AU219" s="1060">
        <f t="shared" si="150"/>
        <v>30.174840860175312</v>
      </c>
      <c r="AV219" s="1061">
        <f t="shared" si="151"/>
        <v>57.106783036912553</v>
      </c>
    </row>
    <row r="220" spans="1:48" ht="11.25" customHeight="1" x14ac:dyDescent="0.2">
      <c r="A220" s="487" t="s">
        <v>1140</v>
      </c>
      <c r="B220" s="846" t="s">
        <v>1141</v>
      </c>
      <c r="C220" s="610">
        <v>1.1599999999999999</v>
      </c>
      <c r="D220" s="482">
        <v>1.1200000000000001</v>
      </c>
      <c r="E220" s="482">
        <v>1.08</v>
      </c>
      <c r="F220" s="473">
        <v>1.04</v>
      </c>
      <c r="G220" s="473">
        <v>0.96</v>
      </c>
      <c r="H220" s="473">
        <v>0.88</v>
      </c>
      <c r="I220" s="473">
        <v>0.8</v>
      </c>
      <c r="J220" s="1000"/>
      <c r="K220" s="473">
        <v>0.72</v>
      </c>
      <c r="L220" s="471">
        <v>0.64</v>
      </c>
      <c r="M220" s="1000"/>
      <c r="N220" s="488">
        <v>0.56000000000000005</v>
      </c>
      <c r="O220" s="477">
        <v>0.74</v>
      </c>
      <c r="P220" s="478">
        <v>1.3</v>
      </c>
      <c r="Q220" s="478">
        <v>1.19</v>
      </c>
      <c r="R220" s="478">
        <v>1.1000000000000001</v>
      </c>
      <c r="S220" s="478">
        <v>1.02</v>
      </c>
      <c r="T220" s="478">
        <v>0.94</v>
      </c>
      <c r="U220" s="478">
        <v>0.86</v>
      </c>
      <c r="V220" s="478">
        <v>0.7</v>
      </c>
      <c r="W220" s="477">
        <v>0</v>
      </c>
      <c r="X220" s="477">
        <v>0</v>
      </c>
      <c r="Y220" s="477">
        <v>0</v>
      </c>
      <c r="Z220" s="613">
        <f t="shared" si="149"/>
        <v>16.809999999999999</v>
      </c>
      <c r="AA220" s="1058">
        <f t="shared" si="129"/>
        <v>3.5714285714285587</v>
      </c>
      <c r="AB220" s="1058">
        <f t="shared" si="152"/>
        <v>3.7037037037036979</v>
      </c>
      <c r="AC220" s="1059">
        <f t="shared" si="153"/>
        <v>3.8461538461538547</v>
      </c>
      <c r="AD220" s="1059">
        <f t="shared" si="154"/>
        <v>8.3333333333333481</v>
      </c>
      <c r="AE220" s="1059">
        <f t="shared" si="155"/>
        <v>9.0909090909090828</v>
      </c>
      <c r="AF220" s="1059">
        <f t="shared" si="156"/>
        <v>9.9999999999999858</v>
      </c>
      <c r="AG220" s="1059">
        <f t="shared" si="157"/>
        <v>11.111111111111116</v>
      </c>
      <c r="AH220" s="1059">
        <f t="shared" si="158"/>
        <v>12.5</v>
      </c>
      <c r="AI220" s="1059">
        <f t="shared" si="159"/>
        <v>14.285714285714279</v>
      </c>
      <c r="AJ220" s="1059">
        <f t="shared" si="160"/>
        <v>-24.324324324324319</v>
      </c>
      <c r="AK220" s="1059">
        <f t="shared" si="161"/>
        <v>-43.07692307692308</v>
      </c>
      <c r="AL220" s="1059">
        <f t="shared" si="162"/>
        <v>9.2436974789916082</v>
      </c>
      <c r="AM220" s="1059">
        <f t="shared" si="163"/>
        <v>8.1818181818181799</v>
      </c>
      <c r="AN220" s="1059">
        <f t="shared" si="164"/>
        <v>7.8431372549019773</v>
      </c>
      <c r="AO220" s="1059">
        <f t="shared" si="165"/>
        <v>8.5106382978723527</v>
      </c>
      <c r="AP220" s="1059">
        <f t="shared" si="166"/>
        <v>9.302325581395344</v>
      </c>
      <c r="AQ220" s="1059">
        <f t="shared" si="167"/>
        <v>22.857142857142865</v>
      </c>
      <c r="AR220" s="1059" t="str">
        <f t="shared" si="168"/>
        <v>n/a</v>
      </c>
      <c r="AS220" s="1059" t="str">
        <f t="shared" si="169"/>
        <v>n/a</v>
      </c>
      <c r="AT220" s="1059" t="str">
        <f t="shared" si="170"/>
        <v>n/a</v>
      </c>
      <c r="AU220" s="1060">
        <f t="shared" si="150"/>
        <v>4.4105803643075792</v>
      </c>
      <c r="AV220" s="1061">
        <f t="shared" si="151"/>
        <v>15.388811574582098</v>
      </c>
    </row>
    <row r="221" spans="1:48" ht="11.25" customHeight="1" x14ac:dyDescent="0.2">
      <c r="A221" s="483" t="s">
        <v>1130</v>
      </c>
      <c r="B221" s="861" t="s">
        <v>1131</v>
      </c>
      <c r="C221" s="610">
        <v>2.52</v>
      </c>
      <c r="D221" s="482">
        <v>2.2400000000000002</v>
      </c>
      <c r="E221" s="613">
        <v>2.04</v>
      </c>
      <c r="F221" s="610">
        <v>1.84</v>
      </c>
      <c r="G221" s="610">
        <v>1.6</v>
      </c>
      <c r="H221" s="610">
        <v>1.4</v>
      </c>
      <c r="I221" s="610">
        <v>1.2</v>
      </c>
      <c r="J221" s="932"/>
      <c r="K221" s="610">
        <v>1.04</v>
      </c>
      <c r="L221" s="481">
        <v>0.96499999999999997</v>
      </c>
      <c r="M221" s="932"/>
      <c r="N221" s="486">
        <v>0.88</v>
      </c>
      <c r="O221" s="612">
        <v>0.88</v>
      </c>
      <c r="P221" s="612">
        <v>0.88</v>
      </c>
      <c r="Q221" s="612">
        <v>0.88</v>
      </c>
      <c r="R221" s="612">
        <v>0.88</v>
      </c>
      <c r="S221" s="612">
        <v>0.88</v>
      </c>
      <c r="T221" s="612">
        <v>0.88</v>
      </c>
      <c r="U221" s="612">
        <v>0.88</v>
      </c>
      <c r="V221" s="612">
        <v>0.88</v>
      </c>
      <c r="W221" s="612">
        <v>0.88</v>
      </c>
      <c r="X221" s="612">
        <v>0.88</v>
      </c>
      <c r="Y221" s="612">
        <v>0.88</v>
      </c>
      <c r="Z221" s="613">
        <f t="shared" si="149"/>
        <v>25.40499999999999</v>
      </c>
      <c r="AA221" s="1058">
        <f t="shared" si="129"/>
        <v>12.5</v>
      </c>
      <c r="AB221" s="1058">
        <f t="shared" si="152"/>
        <v>9.8039215686274606</v>
      </c>
      <c r="AC221" s="1059">
        <f t="shared" si="153"/>
        <v>10.869565217391308</v>
      </c>
      <c r="AD221" s="1059">
        <f t="shared" si="154"/>
        <v>14.999999999999991</v>
      </c>
      <c r="AE221" s="1059">
        <f t="shared" si="155"/>
        <v>14.285714285714302</v>
      </c>
      <c r="AF221" s="1059">
        <f t="shared" si="156"/>
        <v>16.666666666666675</v>
      </c>
      <c r="AG221" s="1059">
        <f t="shared" si="157"/>
        <v>15.384615384615374</v>
      </c>
      <c r="AH221" s="1059">
        <f t="shared" si="158"/>
        <v>7.7720207253886064</v>
      </c>
      <c r="AI221" s="1059">
        <f t="shared" si="159"/>
        <v>9.6590909090908958</v>
      </c>
      <c r="AJ221" s="1059">
        <f t="shared" si="160"/>
        <v>0</v>
      </c>
      <c r="AK221" s="1059">
        <f t="shared" si="161"/>
        <v>0</v>
      </c>
      <c r="AL221" s="1059">
        <f t="shared" si="162"/>
        <v>0</v>
      </c>
      <c r="AM221" s="1059">
        <f t="shared" si="163"/>
        <v>0</v>
      </c>
      <c r="AN221" s="1059">
        <f t="shared" si="164"/>
        <v>0</v>
      </c>
      <c r="AO221" s="1059">
        <f t="shared" si="165"/>
        <v>0</v>
      </c>
      <c r="AP221" s="1059">
        <f t="shared" si="166"/>
        <v>0</v>
      </c>
      <c r="AQ221" s="1059">
        <f t="shared" si="167"/>
        <v>0</v>
      </c>
      <c r="AR221" s="1059">
        <f t="shared" si="168"/>
        <v>0</v>
      </c>
      <c r="AS221" s="1059">
        <f t="shared" si="169"/>
        <v>0</v>
      </c>
      <c r="AT221" s="1059">
        <f t="shared" si="170"/>
        <v>0</v>
      </c>
      <c r="AU221" s="1060">
        <f t="shared" si="150"/>
        <v>5.5970797378747301</v>
      </c>
      <c r="AV221" s="1061">
        <f t="shared" si="151"/>
        <v>6.6539123378881406</v>
      </c>
    </row>
    <row r="222" spans="1:48" ht="11.25" customHeight="1" x14ac:dyDescent="0.2">
      <c r="A222" s="483" t="s">
        <v>219</v>
      </c>
      <c r="B222" s="861" t="s">
        <v>220</v>
      </c>
      <c r="C222" s="610">
        <v>1.97</v>
      </c>
      <c r="D222" s="482">
        <v>1.9450000000000001</v>
      </c>
      <c r="E222" s="613">
        <v>1.9249999999999998</v>
      </c>
      <c r="F222" s="610">
        <v>1.905</v>
      </c>
      <c r="G222" s="610">
        <v>1.885</v>
      </c>
      <c r="H222" s="610">
        <v>1.76</v>
      </c>
      <c r="I222" s="610">
        <v>1.66</v>
      </c>
      <c r="J222" s="932"/>
      <c r="K222" s="610">
        <v>1.61</v>
      </c>
      <c r="L222" s="481">
        <v>1.4350000000000001</v>
      </c>
      <c r="M222" s="932"/>
      <c r="N222" s="615">
        <v>1.35</v>
      </c>
      <c r="O222" s="616">
        <v>1.325</v>
      </c>
      <c r="P222" s="616">
        <v>1.23</v>
      </c>
      <c r="Q222" s="616">
        <v>1.0874999999999999</v>
      </c>
      <c r="R222" s="616">
        <v>0.93</v>
      </c>
      <c r="S222" s="616">
        <v>0.84499999999999997</v>
      </c>
      <c r="T222" s="616">
        <v>0.8075</v>
      </c>
      <c r="U222" s="616">
        <v>0.78950000000000009</v>
      </c>
      <c r="V222" s="616">
        <v>0.77849999999999997</v>
      </c>
      <c r="W222" s="616">
        <v>0.76849999999999996</v>
      </c>
      <c r="X222" s="616">
        <v>0.72849999999999993</v>
      </c>
      <c r="Y222" s="616">
        <v>0.66649999999999998</v>
      </c>
      <c r="Z222" s="613">
        <f t="shared" si="149"/>
        <v>27.401499999999999</v>
      </c>
      <c r="AA222" s="1058">
        <f t="shared" si="129"/>
        <v>1.2853470437018011</v>
      </c>
      <c r="AB222" s="1058">
        <f t="shared" si="152"/>
        <v>1.0389610389610615</v>
      </c>
      <c r="AC222" s="1059">
        <f t="shared" si="153"/>
        <v>1.0498687664041828</v>
      </c>
      <c r="AD222" s="1059">
        <f t="shared" si="154"/>
        <v>1.0610079575596787</v>
      </c>
      <c r="AE222" s="1059">
        <f t="shared" si="155"/>
        <v>7.1022727272727293</v>
      </c>
      <c r="AF222" s="1059">
        <f t="shared" si="156"/>
        <v>6.024096385542177</v>
      </c>
      <c r="AG222" s="1059">
        <f t="shared" si="157"/>
        <v>3.105590062111796</v>
      </c>
      <c r="AH222" s="1059">
        <f t="shared" si="158"/>
        <v>12.195121951219523</v>
      </c>
      <c r="AI222" s="1059">
        <f t="shared" si="159"/>
        <v>6.2962962962962887</v>
      </c>
      <c r="AJ222" s="1059">
        <f t="shared" si="160"/>
        <v>1.8867924528301883</v>
      </c>
      <c r="AK222" s="1059">
        <f t="shared" si="161"/>
        <v>7.7235772357723498</v>
      </c>
      <c r="AL222" s="1059">
        <f t="shared" si="162"/>
        <v>13.103448275862073</v>
      </c>
      <c r="AM222" s="1059">
        <f t="shared" si="163"/>
        <v>16.935483870967726</v>
      </c>
      <c r="AN222" s="1059">
        <f t="shared" si="164"/>
        <v>10.059171597633142</v>
      </c>
      <c r="AO222" s="1059">
        <f t="shared" si="165"/>
        <v>4.6439628482972006</v>
      </c>
      <c r="AP222" s="1059">
        <f t="shared" si="166"/>
        <v>2.279924002533229</v>
      </c>
      <c r="AQ222" s="1059">
        <f t="shared" si="167"/>
        <v>1.4129736673089477</v>
      </c>
      <c r="AR222" s="1059">
        <f t="shared" si="168"/>
        <v>1.3012361743656387</v>
      </c>
      <c r="AS222" s="1059">
        <f t="shared" si="169"/>
        <v>5.4907343857240942</v>
      </c>
      <c r="AT222" s="1059">
        <f t="shared" si="170"/>
        <v>9.302325581395344</v>
      </c>
      <c r="AU222" s="1060">
        <f t="shared" si="150"/>
        <v>5.6649096160879582</v>
      </c>
      <c r="AV222" s="1061">
        <f t="shared" si="151"/>
        <v>4.6899874665850669</v>
      </c>
    </row>
    <row r="223" spans="1:48" ht="11.25" customHeight="1" x14ac:dyDescent="0.2">
      <c r="A223" s="863" t="s">
        <v>552</v>
      </c>
      <c r="B223" s="861" t="s">
        <v>553</v>
      </c>
      <c r="C223" s="610">
        <v>2.2155999999999998</v>
      </c>
      <c r="D223" s="482">
        <v>2.0739999999999998</v>
      </c>
      <c r="E223" s="472">
        <v>1.8622800000000002</v>
      </c>
      <c r="F223" s="610">
        <v>1.59093</v>
      </c>
      <c r="G223" s="610">
        <v>1.4695999999999998</v>
      </c>
      <c r="H223" s="610">
        <v>1.268</v>
      </c>
      <c r="I223" s="610">
        <v>1.236</v>
      </c>
      <c r="J223" s="932"/>
      <c r="K223" s="610">
        <v>1.131</v>
      </c>
      <c r="L223" s="481">
        <v>0.99</v>
      </c>
      <c r="M223" s="932"/>
      <c r="N223" s="615">
        <v>0.82399999999999995</v>
      </c>
      <c r="O223" s="616">
        <v>0.65100000000000002</v>
      </c>
      <c r="P223" s="616">
        <v>0.62450000000000006</v>
      </c>
      <c r="Q223" s="616">
        <v>0.57899999999999996</v>
      </c>
      <c r="R223" s="616">
        <v>0.51100000000000001</v>
      </c>
      <c r="S223" s="616">
        <v>0.47149999999999997</v>
      </c>
      <c r="T223" s="616">
        <v>0.45800000000000002</v>
      </c>
      <c r="U223" s="616">
        <v>0.41499999999999998</v>
      </c>
      <c r="V223" s="616">
        <v>0.38</v>
      </c>
      <c r="W223" s="616">
        <v>0.35</v>
      </c>
      <c r="X223" s="616">
        <v>0.32300000000000001</v>
      </c>
      <c r="Y223" s="616">
        <v>0.298875</v>
      </c>
      <c r="Z223" s="613">
        <f t="shared" si="149"/>
        <v>19.723284999999997</v>
      </c>
      <c r="AA223" s="1058">
        <f t="shared" si="129"/>
        <v>6.827386692381876</v>
      </c>
      <c r="AB223" s="1058">
        <f t="shared" si="152"/>
        <v>11.368859677384702</v>
      </c>
      <c r="AC223" s="1059">
        <f t="shared" si="153"/>
        <v>17.056061548905376</v>
      </c>
      <c r="AD223" s="1059">
        <f t="shared" si="154"/>
        <v>8.25598802395211</v>
      </c>
      <c r="AE223" s="1059">
        <f t="shared" si="155"/>
        <v>15.899053627760228</v>
      </c>
      <c r="AF223" s="1059">
        <f t="shared" si="156"/>
        <v>2.5889967637540368</v>
      </c>
      <c r="AG223" s="1059">
        <f t="shared" si="157"/>
        <v>9.2838196286472154</v>
      </c>
      <c r="AH223" s="1059">
        <f t="shared" si="158"/>
        <v>14.242424242424235</v>
      </c>
      <c r="AI223" s="1059">
        <f t="shared" si="159"/>
        <v>20.145631067961169</v>
      </c>
      <c r="AJ223" s="1059">
        <f t="shared" si="160"/>
        <v>26.574500768049148</v>
      </c>
      <c r="AK223" s="1059">
        <f t="shared" si="161"/>
        <v>4.2433947157726193</v>
      </c>
      <c r="AL223" s="1059">
        <f t="shared" si="162"/>
        <v>7.8583765112262727</v>
      </c>
      <c r="AM223" s="1059">
        <f t="shared" si="163"/>
        <v>13.307240704500977</v>
      </c>
      <c r="AN223" s="1059">
        <f t="shared" si="164"/>
        <v>8.3775185577942715</v>
      </c>
      <c r="AO223" s="1059">
        <f t="shared" si="165"/>
        <v>2.9475982532751077</v>
      </c>
      <c r="AP223" s="1059">
        <f t="shared" si="166"/>
        <v>10.361445783132538</v>
      </c>
      <c r="AQ223" s="1059">
        <f t="shared" si="167"/>
        <v>9.210526315789469</v>
      </c>
      <c r="AR223" s="1059">
        <f t="shared" si="168"/>
        <v>8.5714285714285854</v>
      </c>
      <c r="AS223" s="1059">
        <f t="shared" si="169"/>
        <v>8.3591331269349709</v>
      </c>
      <c r="AT223" s="1059">
        <f t="shared" si="170"/>
        <v>8.0719364282726858</v>
      </c>
      <c r="AU223" s="1060">
        <f t="shared" si="150"/>
        <v>10.67756605046738</v>
      </c>
      <c r="AV223" s="1061">
        <f t="shared" si="151"/>
        <v>5.8566382472430156</v>
      </c>
    </row>
    <row r="224" spans="1:48" ht="11.25" customHeight="1" x14ac:dyDescent="0.2">
      <c r="A224" s="834" t="s">
        <v>4540</v>
      </c>
      <c r="B224" s="861" t="s">
        <v>4510</v>
      </c>
      <c r="C224" s="482">
        <v>1.2</v>
      </c>
      <c r="D224" s="482">
        <v>1.17</v>
      </c>
      <c r="E224" s="613">
        <v>1.115</v>
      </c>
      <c r="F224" s="482">
        <v>1.0249999999999999</v>
      </c>
      <c r="G224" s="482">
        <v>0.5</v>
      </c>
      <c r="H224" s="505">
        <v>0</v>
      </c>
      <c r="I224" s="505">
        <v>0</v>
      </c>
      <c r="J224" s="505"/>
      <c r="K224" s="505">
        <v>0</v>
      </c>
      <c r="L224" s="502">
        <v>0</v>
      </c>
      <c r="M224" s="505"/>
      <c r="N224" s="502">
        <v>0</v>
      </c>
      <c r="O224" s="1035">
        <v>0</v>
      </c>
      <c r="P224" s="1035">
        <v>0</v>
      </c>
      <c r="Q224" s="1035">
        <v>0</v>
      </c>
      <c r="R224" s="1035">
        <v>0</v>
      </c>
      <c r="S224" s="1035">
        <v>0</v>
      </c>
      <c r="T224" s="1035">
        <v>0</v>
      </c>
      <c r="U224" s="1035">
        <v>0</v>
      </c>
      <c r="V224" s="1035">
        <v>0</v>
      </c>
      <c r="W224" s="1035">
        <v>0</v>
      </c>
      <c r="X224" s="1035">
        <v>0</v>
      </c>
      <c r="Y224" s="1035">
        <v>0</v>
      </c>
      <c r="Z224" s="613">
        <f t="shared" si="149"/>
        <v>5.01</v>
      </c>
      <c r="AA224" s="1058">
        <f t="shared" si="129"/>
        <v>2.5641025641025772</v>
      </c>
      <c r="AB224" s="1058">
        <f t="shared" si="152"/>
        <v>4.9327354260089606</v>
      </c>
      <c r="AC224" s="1059">
        <f t="shared" si="153"/>
        <v>8.7804878048780566</v>
      </c>
      <c r="AD224" s="1059">
        <f t="shared" si="154"/>
        <v>104.99999999999999</v>
      </c>
      <c r="AE224" s="1059" t="str">
        <f t="shared" si="155"/>
        <v>n/a</v>
      </c>
      <c r="AF224" s="1059" t="str">
        <f t="shared" si="156"/>
        <v>n/a</v>
      </c>
      <c r="AG224" s="1059" t="str">
        <f t="shared" si="157"/>
        <v>n/a</v>
      </c>
      <c r="AH224" s="1059" t="str">
        <f t="shared" si="158"/>
        <v>n/a</v>
      </c>
      <c r="AI224" s="1059" t="str">
        <f t="shared" si="159"/>
        <v>n/a</v>
      </c>
      <c r="AJ224" s="1059" t="str">
        <f t="shared" si="160"/>
        <v>n/a</v>
      </c>
      <c r="AK224" s="1059" t="str">
        <f t="shared" si="161"/>
        <v>n/a</v>
      </c>
      <c r="AL224" s="1059" t="str">
        <f t="shared" si="162"/>
        <v>n/a</v>
      </c>
      <c r="AM224" s="1059" t="str">
        <f t="shared" si="163"/>
        <v>n/a</v>
      </c>
      <c r="AN224" s="1059" t="str">
        <f t="shared" si="164"/>
        <v>n/a</v>
      </c>
      <c r="AO224" s="1059" t="str">
        <f t="shared" si="165"/>
        <v>n/a</v>
      </c>
      <c r="AP224" s="1059" t="str">
        <f t="shared" si="166"/>
        <v>n/a</v>
      </c>
      <c r="AQ224" s="1059" t="str">
        <f t="shared" si="167"/>
        <v>n/a</v>
      </c>
      <c r="AR224" s="1059" t="str">
        <f t="shared" si="168"/>
        <v>n/a</v>
      </c>
      <c r="AS224" s="1059" t="str">
        <f t="shared" si="169"/>
        <v>n/a</v>
      </c>
      <c r="AT224" s="1059" t="str">
        <f t="shared" si="170"/>
        <v>n/a</v>
      </c>
      <c r="AU224" s="1060">
        <f t="shared" si="150"/>
        <v>30.319331448747395</v>
      </c>
      <c r="AV224" s="1061">
        <f t="shared" si="151"/>
        <v>49.85297058630789</v>
      </c>
    </row>
    <row r="225" spans="1:48" ht="11.25" customHeight="1" x14ac:dyDescent="0.2">
      <c r="A225" s="863" t="s">
        <v>557</v>
      </c>
      <c r="B225" s="861" t="s">
        <v>558</v>
      </c>
      <c r="C225" s="610">
        <v>0.19</v>
      </c>
      <c r="D225" s="482">
        <v>0.1825</v>
      </c>
      <c r="E225" s="613">
        <v>0.17</v>
      </c>
      <c r="F225" s="610">
        <v>0.16</v>
      </c>
      <c r="G225" s="610">
        <v>0.15</v>
      </c>
      <c r="H225" s="610">
        <v>0.10819000000000001</v>
      </c>
      <c r="I225" s="610">
        <v>7.3599500000000012E-2</v>
      </c>
      <c r="J225" s="932"/>
      <c r="K225" s="610">
        <v>6.7937999999999998E-2</v>
      </c>
      <c r="L225" s="481">
        <v>6.2276500000000005E-2</v>
      </c>
      <c r="M225" s="932"/>
      <c r="N225" s="615">
        <v>5.6615000000000006E-2</v>
      </c>
      <c r="O225" s="616">
        <v>5.0953499999999999E-2</v>
      </c>
      <c r="P225" s="616">
        <v>4.5292000000000006E-2</v>
      </c>
      <c r="Q225" s="612">
        <v>0</v>
      </c>
      <c r="R225" s="612">
        <v>0</v>
      </c>
      <c r="S225" s="612">
        <v>0</v>
      </c>
      <c r="T225" s="612">
        <v>0</v>
      </c>
      <c r="U225" s="612">
        <v>0</v>
      </c>
      <c r="V225" s="612">
        <v>0</v>
      </c>
      <c r="W225" s="612">
        <v>0</v>
      </c>
      <c r="X225" s="612">
        <v>0</v>
      </c>
      <c r="Y225" s="612">
        <v>0</v>
      </c>
      <c r="Z225" s="613">
        <f t="shared" si="149"/>
        <v>1.3173645000000005</v>
      </c>
      <c r="AA225" s="1058">
        <f t="shared" si="129"/>
        <v>4.1095890410958846</v>
      </c>
      <c r="AB225" s="1058">
        <f t="shared" si="152"/>
        <v>7.3529411764705843</v>
      </c>
      <c r="AC225" s="1059">
        <f t="shared" si="153"/>
        <v>6.25</v>
      </c>
      <c r="AD225" s="1059">
        <f t="shared" si="154"/>
        <v>6.6666666666666652</v>
      </c>
      <c r="AE225" s="1059">
        <f t="shared" si="155"/>
        <v>38.644976430353985</v>
      </c>
      <c r="AF225" s="1059">
        <f t="shared" si="156"/>
        <v>46.998281238323614</v>
      </c>
      <c r="AG225" s="1059">
        <f t="shared" si="157"/>
        <v>8.3333333333333481</v>
      </c>
      <c r="AH225" s="1059">
        <f t="shared" si="158"/>
        <v>9.0909090909090828</v>
      </c>
      <c r="AI225" s="1059">
        <f t="shared" si="159"/>
        <v>10.000000000000009</v>
      </c>
      <c r="AJ225" s="1059">
        <f t="shared" si="160"/>
        <v>11.111111111111116</v>
      </c>
      <c r="AK225" s="1059">
        <f t="shared" si="161"/>
        <v>12.499999999999979</v>
      </c>
      <c r="AL225" s="1059" t="str">
        <f t="shared" si="162"/>
        <v>n/a</v>
      </c>
      <c r="AM225" s="1059" t="str">
        <f t="shared" si="163"/>
        <v>n/a</v>
      </c>
      <c r="AN225" s="1059" t="str">
        <f t="shared" si="164"/>
        <v>n/a</v>
      </c>
      <c r="AO225" s="1059" t="str">
        <f t="shared" si="165"/>
        <v>n/a</v>
      </c>
      <c r="AP225" s="1059" t="str">
        <f t="shared" si="166"/>
        <v>n/a</v>
      </c>
      <c r="AQ225" s="1059" t="str">
        <f t="shared" si="167"/>
        <v>n/a</v>
      </c>
      <c r="AR225" s="1059" t="str">
        <f t="shared" si="168"/>
        <v>n/a</v>
      </c>
      <c r="AS225" s="1059" t="str">
        <f t="shared" si="169"/>
        <v>n/a</v>
      </c>
      <c r="AT225" s="1059" t="str">
        <f t="shared" si="170"/>
        <v>n/a</v>
      </c>
      <c r="AU225" s="1060">
        <f t="shared" si="150"/>
        <v>14.641618917114931</v>
      </c>
      <c r="AV225" s="1061">
        <f t="shared" si="151"/>
        <v>14.249150382208168</v>
      </c>
    </row>
    <row r="226" spans="1:48" ht="11.25" customHeight="1" x14ac:dyDescent="0.2">
      <c r="A226" s="483" t="s">
        <v>561</v>
      </c>
      <c r="B226" s="861" t="s">
        <v>562</v>
      </c>
      <c r="C226" s="610">
        <v>1.7549999999999999</v>
      </c>
      <c r="D226" s="482">
        <v>1.716</v>
      </c>
      <c r="E226" s="472">
        <v>1.6675</v>
      </c>
      <c r="F226" s="610">
        <v>1.59</v>
      </c>
      <c r="G226" s="610">
        <v>1.51</v>
      </c>
      <c r="H226" s="610">
        <v>1.43</v>
      </c>
      <c r="I226" s="610">
        <v>1.35</v>
      </c>
      <c r="J226" s="932"/>
      <c r="K226" s="610">
        <v>1.2662500000000001</v>
      </c>
      <c r="L226" s="481">
        <v>1.2024999999999999</v>
      </c>
      <c r="M226" s="932"/>
      <c r="N226" s="615">
        <v>1.1425000000000001</v>
      </c>
      <c r="O226" s="616">
        <v>1.0825</v>
      </c>
      <c r="P226" s="616">
        <v>1.0225</v>
      </c>
      <c r="Q226" s="616">
        <v>0.95750000000000002</v>
      </c>
      <c r="R226" s="616">
        <v>0.89749999999999996</v>
      </c>
      <c r="S226" s="616">
        <v>0.83</v>
      </c>
      <c r="T226" s="616">
        <v>0.75624999999999998</v>
      </c>
      <c r="U226" s="616">
        <v>0.72124999999999995</v>
      </c>
      <c r="V226" s="616">
        <v>0.66374999999999995</v>
      </c>
      <c r="W226" s="616">
        <v>0.578125</v>
      </c>
      <c r="X226" s="616">
        <v>0.51249999999999996</v>
      </c>
      <c r="Y226" s="616">
        <v>0.46250000000000002</v>
      </c>
      <c r="Z226" s="613">
        <f t="shared" si="149"/>
        <v>23.114124999999998</v>
      </c>
      <c r="AA226" s="1058">
        <f t="shared" si="129"/>
        <v>2.2727272727272707</v>
      </c>
      <c r="AB226" s="1058">
        <f t="shared" si="152"/>
        <v>2.9085457271364357</v>
      </c>
      <c r="AC226" s="1059">
        <f t="shared" si="153"/>
        <v>4.8742138364779919</v>
      </c>
      <c r="AD226" s="1059">
        <f t="shared" si="154"/>
        <v>5.2980132450331174</v>
      </c>
      <c r="AE226" s="1059">
        <f t="shared" si="155"/>
        <v>5.5944055944056048</v>
      </c>
      <c r="AF226" s="1059">
        <f t="shared" si="156"/>
        <v>5.9259259259259123</v>
      </c>
      <c r="AG226" s="1059">
        <f t="shared" si="157"/>
        <v>6.6140177690029667</v>
      </c>
      <c r="AH226" s="1059">
        <f t="shared" si="158"/>
        <v>5.3014553014553156</v>
      </c>
      <c r="AI226" s="1059">
        <f t="shared" si="159"/>
        <v>5.2516411378555672</v>
      </c>
      <c r="AJ226" s="1059">
        <f t="shared" si="160"/>
        <v>5.5427251732101723</v>
      </c>
      <c r="AK226" s="1059">
        <f t="shared" si="161"/>
        <v>5.8679706601467041</v>
      </c>
      <c r="AL226" s="1059">
        <f t="shared" si="162"/>
        <v>6.788511749347248</v>
      </c>
      <c r="AM226" s="1059">
        <f t="shared" si="163"/>
        <v>6.6852367688022385</v>
      </c>
      <c r="AN226" s="1059">
        <f t="shared" si="164"/>
        <v>8.1325301204819169</v>
      </c>
      <c r="AO226" s="1059">
        <f t="shared" si="165"/>
        <v>9.7520661157024726</v>
      </c>
      <c r="AP226" s="1059">
        <f t="shared" si="166"/>
        <v>4.8526863084922045</v>
      </c>
      <c r="AQ226" s="1059">
        <f t="shared" si="167"/>
        <v>8.6629001883239187</v>
      </c>
      <c r="AR226" s="1059">
        <f t="shared" si="168"/>
        <v>14.810810810810793</v>
      </c>
      <c r="AS226" s="1059">
        <f t="shared" si="169"/>
        <v>12.804878048780498</v>
      </c>
      <c r="AT226" s="1059">
        <f t="shared" si="170"/>
        <v>10.810810810810789</v>
      </c>
      <c r="AU226" s="1060">
        <f t="shared" si="150"/>
        <v>6.9376036282464568</v>
      </c>
      <c r="AV226" s="1061">
        <f t="shared" si="151"/>
        <v>3.1174751395393989</v>
      </c>
    </row>
    <row r="227" spans="1:48" ht="11.25" customHeight="1" x14ac:dyDescent="0.2">
      <c r="A227" s="1143" t="s">
        <v>4063</v>
      </c>
      <c r="B227" s="490" t="s">
        <v>4064</v>
      </c>
      <c r="C227" s="610">
        <v>9.84</v>
      </c>
      <c r="D227" s="482">
        <v>9.1199999999999992</v>
      </c>
      <c r="E227" s="500">
        <v>8</v>
      </c>
      <c r="F227" s="496">
        <v>7</v>
      </c>
      <c r="G227" s="496">
        <v>6.76</v>
      </c>
      <c r="H227" s="519">
        <v>0</v>
      </c>
      <c r="I227" s="519">
        <v>0</v>
      </c>
      <c r="J227" s="1014"/>
      <c r="K227" s="495">
        <v>0</v>
      </c>
      <c r="L227" s="497">
        <v>0</v>
      </c>
      <c r="M227" s="1014"/>
      <c r="N227" s="511">
        <v>0</v>
      </c>
      <c r="O227" s="499">
        <v>0</v>
      </c>
      <c r="P227" s="499">
        <v>0</v>
      </c>
      <c r="Q227" s="499">
        <v>0</v>
      </c>
      <c r="R227" s="499">
        <v>0</v>
      </c>
      <c r="S227" s="499">
        <v>0</v>
      </c>
      <c r="T227" s="499">
        <v>0</v>
      </c>
      <c r="U227" s="499">
        <v>0</v>
      </c>
      <c r="V227" s="499">
        <v>0</v>
      </c>
      <c r="W227" s="499">
        <v>0</v>
      </c>
      <c r="X227" s="499">
        <v>0</v>
      </c>
      <c r="Y227" s="499">
        <v>0</v>
      </c>
      <c r="Z227" s="613">
        <f t="shared" si="149"/>
        <v>40.72</v>
      </c>
      <c r="AA227" s="1058">
        <f t="shared" si="129"/>
        <v>7.8947368421052655</v>
      </c>
      <c r="AB227" s="1058">
        <f t="shared" si="152"/>
        <v>13.999999999999989</v>
      </c>
      <c r="AC227" s="1059">
        <f t="shared" si="153"/>
        <v>14.285714285714279</v>
      </c>
      <c r="AD227" s="1059">
        <f t="shared" si="154"/>
        <v>3.5502958579881616</v>
      </c>
      <c r="AE227" s="1059" t="str">
        <f t="shared" si="155"/>
        <v>n/a</v>
      </c>
      <c r="AF227" s="1059" t="str">
        <f t="shared" si="156"/>
        <v>n/a</v>
      </c>
      <c r="AG227" s="1059" t="str">
        <f t="shared" si="157"/>
        <v>n/a</v>
      </c>
      <c r="AH227" s="1059" t="str">
        <f t="shared" si="158"/>
        <v>n/a</v>
      </c>
      <c r="AI227" s="1059" t="str">
        <f t="shared" si="159"/>
        <v>n/a</v>
      </c>
      <c r="AJ227" s="1059" t="str">
        <f t="shared" si="160"/>
        <v>n/a</v>
      </c>
      <c r="AK227" s="1059" t="str">
        <f t="shared" si="161"/>
        <v>n/a</v>
      </c>
      <c r="AL227" s="1059" t="str">
        <f t="shared" si="162"/>
        <v>n/a</v>
      </c>
      <c r="AM227" s="1059" t="str">
        <f t="shared" si="163"/>
        <v>n/a</v>
      </c>
      <c r="AN227" s="1059" t="str">
        <f t="shared" si="164"/>
        <v>n/a</v>
      </c>
      <c r="AO227" s="1059" t="str">
        <f t="shared" si="165"/>
        <v>n/a</v>
      </c>
      <c r="AP227" s="1059" t="str">
        <f t="shared" si="166"/>
        <v>n/a</v>
      </c>
      <c r="AQ227" s="1059" t="str">
        <f t="shared" si="167"/>
        <v>n/a</v>
      </c>
      <c r="AR227" s="1059" t="str">
        <f t="shared" si="168"/>
        <v>n/a</v>
      </c>
      <c r="AS227" s="1059" t="str">
        <f t="shared" si="169"/>
        <v>n/a</v>
      </c>
      <c r="AT227" s="1059" t="str">
        <f t="shared" si="170"/>
        <v>n/a</v>
      </c>
      <c r="AU227" s="1060">
        <f t="shared" si="150"/>
        <v>9.9326867464519228</v>
      </c>
      <c r="AV227" s="1061">
        <f t="shared" si="151"/>
        <v>5.1762289724546289</v>
      </c>
    </row>
    <row r="228" spans="1:48" ht="11.25" customHeight="1" x14ac:dyDescent="0.2">
      <c r="A228" s="863" t="s">
        <v>221</v>
      </c>
      <c r="B228" s="861" t="s">
        <v>222</v>
      </c>
      <c r="C228" s="610">
        <v>3.6</v>
      </c>
      <c r="D228" s="482">
        <v>3.36</v>
      </c>
      <c r="E228" s="613">
        <v>3.13</v>
      </c>
      <c r="F228" s="610">
        <v>2.92</v>
      </c>
      <c r="G228" s="610">
        <v>2.7240000000000002</v>
      </c>
      <c r="H228" s="610">
        <v>2.54</v>
      </c>
      <c r="I228" s="610">
        <v>2.37</v>
      </c>
      <c r="J228" s="932" t="s">
        <v>90</v>
      </c>
      <c r="K228" s="610">
        <v>2.21</v>
      </c>
      <c r="L228" s="481">
        <v>2.06</v>
      </c>
      <c r="M228" s="932"/>
      <c r="N228" s="615">
        <v>1.92</v>
      </c>
      <c r="O228" s="616">
        <v>1.8</v>
      </c>
      <c r="P228" s="616">
        <v>1.76</v>
      </c>
      <c r="Q228" s="616">
        <v>1.6</v>
      </c>
      <c r="R228" s="616">
        <v>1.44</v>
      </c>
      <c r="S228" s="616">
        <v>1.3</v>
      </c>
      <c r="T228" s="616">
        <v>0.86</v>
      </c>
      <c r="U228" s="616">
        <v>0.76</v>
      </c>
      <c r="V228" s="616">
        <v>0.68</v>
      </c>
      <c r="W228" s="616">
        <v>0.61</v>
      </c>
      <c r="X228" s="616">
        <v>0.54</v>
      </c>
      <c r="Y228" s="616">
        <v>0.48</v>
      </c>
      <c r="Z228" s="613">
        <f t="shared" si="149"/>
        <v>38.663999999999994</v>
      </c>
      <c r="AA228" s="1058">
        <f t="shared" si="129"/>
        <v>7.1428571428571397</v>
      </c>
      <c r="AB228" s="1058">
        <f t="shared" si="152"/>
        <v>7.348242811501593</v>
      </c>
      <c r="AC228" s="1059">
        <f t="shared" si="153"/>
        <v>7.1917808219178037</v>
      </c>
      <c r="AD228" s="1059">
        <f t="shared" si="154"/>
        <v>7.1953010279001361</v>
      </c>
      <c r="AE228" s="1059">
        <f t="shared" si="155"/>
        <v>7.2440944881889902</v>
      </c>
      <c r="AF228" s="1059">
        <f t="shared" si="156"/>
        <v>7.1729957805907185</v>
      </c>
      <c r="AG228" s="1059">
        <f t="shared" si="157"/>
        <v>7.2398190045248834</v>
      </c>
      <c r="AH228" s="1059">
        <f t="shared" si="158"/>
        <v>7.2815533980582492</v>
      </c>
      <c r="AI228" s="1059">
        <f t="shared" si="159"/>
        <v>7.2916666666666741</v>
      </c>
      <c r="AJ228" s="1059">
        <f t="shared" si="160"/>
        <v>6.6666666666666652</v>
      </c>
      <c r="AK228" s="1059">
        <f t="shared" si="161"/>
        <v>2.2727272727272707</v>
      </c>
      <c r="AL228" s="1059">
        <f t="shared" si="162"/>
        <v>9.9999999999999858</v>
      </c>
      <c r="AM228" s="1059">
        <f t="shared" si="163"/>
        <v>11.111111111111116</v>
      </c>
      <c r="AN228" s="1059">
        <f t="shared" si="164"/>
        <v>10.769230769230752</v>
      </c>
      <c r="AO228" s="1059">
        <f t="shared" si="165"/>
        <v>51.162790697674424</v>
      </c>
      <c r="AP228" s="1059">
        <f t="shared" si="166"/>
        <v>13.157894736842103</v>
      </c>
      <c r="AQ228" s="1059">
        <f t="shared" si="167"/>
        <v>11.764705882352944</v>
      </c>
      <c r="AR228" s="1059">
        <f t="shared" si="168"/>
        <v>11.475409836065587</v>
      </c>
      <c r="AS228" s="1059">
        <f t="shared" si="169"/>
        <v>12.962962962962955</v>
      </c>
      <c r="AT228" s="1059">
        <f t="shared" si="170"/>
        <v>12.500000000000021</v>
      </c>
      <c r="AU228" s="1060">
        <f t="shared" si="150"/>
        <v>10.947590553892002</v>
      </c>
      <c r="AV228" s="1061">
        <f t="shared" si="151"/>
        <v>9.8628369215864158</v>
      </c>
    </row>
    <row r="229" spans="1:48" ht="11.25" customHeight="1" x14ac:dyDescent="0.2">
      <c r="A229" s="861" t="s">
        <v>571</v>
      </c>
      <c r="B229" s="861" t="s">
        <v>572</v>
      </c>
      <c r="C229" s="610">
        <v>2.14</v>
      </c>
      <c r="D229" s="482">
        <v>2.02</v>
      </c>
      <c r="E229" s="613">
        <v>1.9</v>
      </c>
      <c r="F229" s="610">
        <v>1.78</v>
      </c>
      <c r="G229" s="610">
        <v>1.67</v>
      </c>
      <c r="H229" s="610">
        <v>1.57</v>
      </c>
      <c r="I229" s="610">
        <v>1.47</v>
      </c>
      <c r="J229" s="932"/>
      <c r="K229" s="610">
        <v>1.3227500000000001</v>
      </c>
      <c r="L229" s="481">
        <v>1.1000000000000001</v>
      </c>
      <c r="M229" s="932"/>
      <c r="N229" s="481">
        <v>1.0249999999999999</v>
      </c>
      <c r="O229" s="616">
        <v>0.95</v>
      </c>
      <c r="P229" s="616">
        <v>0.82499999999999996</v>
      </c>
      <c r="Q229" s="616">
        <v>0.77500000000000002</v>
      </c>
      <c r="R229" s="616">
        <v>0.72499999999999998</v>
      </c>
      <c r="S229" s="616">
        <v>0.67500000000000004</v>
      </c>
      <c r="T229" s="616">
        <v>0.625</v>
      </c>
      <c r="U229" s="616">
        <v>0.57499999999999996</v>
      </c>
      <c r="V229" s="616">
        <v>0.52500000000000002</v>
      </c>
      <c r="W229" s="616">
        <v>0.45</v>
      </c>
      <c r="X229" s="612">
        <v>0.4</v>
      </c>
      <c r="Y229" s="616">
        <v>0.1</v>
      </c>
      <c r="Z229" s="613">
        <f t="shared" si="149"/>
        <v>22.62275</v>
      </c>
      <c r="AA229" s="1058">
        <f t="shared" si="129"/>
        <v>5.9405940594059459</v>
      </c>
      <c r="AB229" s="1058">
        <f t="shared" si="152"/>
        <v>6.315789473684208</v>
      </c>
      <c r="AC229" s="1059">
        <f t="shared" si="153"/>
        <v>6.7415730337078594</v>
      </c>
      <c r="AD229" s="1059">
        <f t="shared" si="154"/>
        <v>6.5868263473053856</v>
      </c>
      <c r="AE229" s="1059">
        <f t="shared" si="155"/>
        <v>6.3694267515923553</v>
      </c>
      <c r="AF229" s="1059">
        <f t="shared" si="156"/>
        <v>6.8027210884353817</v>
      </c>
      <c r="AG229" s="1059">
        <f t="shared" si="157"/>
        <v>11.132111132111122</v>
      </c>
      <c r="AH229" s="1059">
        <f t="shared" si="158"/>
        <v>20.249999999999989</v>
      </c>
      <c r="AI229" s="1059">
        <f t="shared" si="159"/>
        <v>7.317073170731736</v>
      </c>
      <c r="AJ229" s="1059">
        <f t="shared" si="160"/>
        <v>7.8947368421052655</v>
      </c>
      <c r="AK229" s="1059">
        <f t="shared" si="161"/>
        <v>15.151515151515159</v>
      </c>
      <c r="AL229" s="1059">
        <f t="shared" si="162"/>
        <v>6.4516129032258007</v>
      </c>
      <c r="AM229" s="1059">
        <f t="shared" si="163"/>
        <v>6.8965517241379448</v>
      </c>
      <c r="AN229" s="1059">
        <f t="shared" si="164"/>
        <v>7.4074074074073959</v>
      </c>
      <c r="AO229" s="1059">
        <f t="shared" si="165"/>
        <v>8.0000000000000071</v>
      </c>
      <c r="AP229" s="1059">
        <f t="shared" si="166"/>
        <v>8.6956521739130608</v>
      </c>
      <c r="AQ229" s="1059">
        <f t="shared" si="167"/>
        <v>9.5238095238095113</v>
      </c>
      <c r="AR229" s="1059">
        <f t="shared" si="168"/>
        <v>16.666666666666675</v>
      </c>
      <c r="AS229" s="1059">
        <f t="shared" si="169"/>
        <v>12.5</v>
      </c>
      <c r="AT229" s="1059">
        <f t="shared" si="170"/>
        <v>300</v>
      </c>
      <c r="AU229" s="1060">
        <f t="shared" si="150"/>
        <v>23.832203372487744</v>
      </c>
      <c r="AV229" s="1061">
        <f t="shared" si="151"/>
        <v>65.123043440930502</v>
      </c>
    </row>
    <row r="230" spans="1:48" ht="11.25" customHeight="1" x14ac:dyDescent="0.2">
      <c r="A230" s="861" t="s">
        <v>566</v>
      </c>
      <c r="B230" s="861" t="s">
        <v>567</v>
      </c>
      <c r="C230" s="610">
        <v>7.71</v>
      </c>
      <c r="D230" s="482">
        <v>7.33</v>
      </c>
      <c r="E230" s="613">
        <v>6.85</v>
      </c>
      <c r="F230" s="610">
        <v>6.24</v>
      </c>
      <c r="G230" s="610">
        <v>5.62</v>
      </c>
      <c r="H230" s="610">
        <v>5.0199999999999996</v>
      </c>
      <c r="I230" s="610">
        <v>4.7300000000000004</v>
      </c>
      <c r="J230" s="932"/>
      <c r="K230" s="610">
        <v>4.34</v>
      </c>
      <c r="L230" s="481">
        <v>4.1524999999999999</v>
      </c>
      <c r="M230" s="932"/>
      <c r="N230" s="615">
        <v>4.1275000000000004</v>
      </c>
      <c r="O230" s="616">
        <v>4.1100000000000003</v>
      </c>
      <c r="P230" s="616">
        <v>3.99</v>
      </c>
      <c r="Q230" s="616">
        <v>3.63</v>
      </c>
      <c r="R230" s="616">
        <v>3.33</v>
      </c>
      <c r="S230" s="616">
        <v>3.22</v>
      </c>
      <c r="T230" s="616">
        <v>3.15</v>
      </c>
      <c r="U230" s="616">
        <v>3.11</v>
      </c>
      <c r="V230" s="616">
        <v>3.01</v>
      </c>
      <c r="W230" s="616">
        <v>2.79</v>
      </c>
      <c r="X230" s="616">
        <v>2.3199999999999998</v>
      </c>
      <c r="Y230" s="616">
        <v>2.1</v>
      </c>
      <c r="Z230" s="613">
        <f t="shared" si="149"/>
        <v>90.88</v>
      </c>
      <c r="AA230" s="1058">
        <f t="shared" si="129"/>
        <v>5.184174624829474</v>
      </c>
      <c r="AB230" s="1058">
        <f t="shared" si="152"/>
        <v>7.0072992700729975</v>
      </c>
      <c r="AC230" s="1059">
        <f t="shared" si="153"/>
        <v>9.7756410256410131</v>
      </c>
      <c r="AD230" s="1059">
        <f t="shared" si="154"/>
        <v>11.032028469750887</v>
      </c>
      <c r="AE230" s="1059">
        <f t="shared" si="155"/>
        <v>11.952191235059772</v>
      </c>
      <c r="AF230" s="1059">
        <f t="shared" si="156"/>
        <v>6.1310782241014605</v>
      </c>
      <c r="AG230" s="1059">
        <f t="shared" si="157"/>
        <v>8.9861751152073843</v>
      </c>
      <c r="AH230" s="1059">
        <f t="shared" si="158"/>
        <v>4.5153521974714117</v>
      </c>
      <c r="AI230" s="1059">
        <f t="shared" si="159"/>
        <v>0.60569351907933111</v>
      </c>
      <c r="AJ230" s="1059">
        <f t="shared" si="160"/>
        <v>0.42579075425790425</v>
      </c>
      <c r="AK230" s="1059">
        <f t="shared" si="161"/>
        <v>3.007518796992481</v>
      </c>
      <c r="AL230" s="1059">
        <f t="shared" si="162"/>
        <v>9.9173553719008378</v>
      </c>
      <c r="AM230" s="1059">
        <f t="shared" si="163"/>
        <v>9.0090090090090058</v>
      </c>
      <c r="AN230" s="1059">
        <f t="shared" si="164"/>
        <v>3.4161490683229712</v>
      </c>
      <c r="AO230" s="1059">
        <f t="shared" si="165"/>
        <v>2.2222222222222365</v>
      </c>
      <c r="AP230" s="1059">
        <f t="shared" si="166"/>
        <v>1.2861736334405238</v>
      </c>
      <c r="AQ230" s="1059">
        <f t="shared" si="167"/>
        <v>3.3222591362126241</v>
      </c>
      <c r="AR230" s="1059">
        <f t="shared" si="168"/>
        <v>7.8853046594981935</v>
      </c>
      <c r="AS230" s="1059">
        <f t="shared" si="169"/>
        <v>20.258620689655181</v>
      </c>
      <c r="AT230" s="1059">
        <f t="shared" si="170"/>
        <v>10.47619047619046</v>
      </c>
      <c r="AU230" s="1060">
        <f t="shared" si="150"/>
        <v>6.8208113749458077</v>
      </c>
      <c r="AV230" s="1061">
        <f t="shared" si="151"/>
        <v>4.8401387698829543</v>
      </c>
    </row>
    <row r="231" spans="1:48" s="569" customFormat="1" ht="11.25" customHeight="1" x14ac:dyDescent="0.2">
      <c r="A231" s="846" t="s">
        <v>1132</v>
      </c>
      <c r="B231" s="846" t="s">
        <v>1133</v>
      </c>
      <c r="C231" s="610">
        <v>2.84</v>
      </c>
      <c r="D231" s="482">
        <v>2.64</v>
      </c>
      <c r="E231" s="472">
        <v>2.4</v>
      </c>
      <c r="F231" s="473">
        <v>2.2799999999999998</v>
      </c>
      <c r="G231" s="473">
        <v>2.2000000000000002</v>
      </c>
      <c r="H231" s="473">
        <v>1.96</v>
      </c>
      <c r="I231" s="473">
        <v>1.68</v>
      </c>
      <c r="J231" s="1000"/>
      <c r="K231" s="473">
        <v>1.52</v>
      </c>
      <c r="L231" s="471">
        <v>1.36</v>
      </c>
      <c r="M231" s="1000"/>
      <c r="N231" s="476">
        <v>1.08</v>
      </c>
      <c r="O231" s="477">
        <v>1</v>
      </c>
      <c r="P231" s="478">
        <v>1</v>
      </c>
      <c r="Q231" s="478">
        <v>0.86</v>
      </c>
      <c r="R231" s="478">
        <v>0.74</v>
      </c>
      <c r="S231" s="478">
        <v>0.62</v>
      </c>
      <c r="T231" s="478">
        <v>0.54</v>
      </c>
      <c r="U231" s="478">
        <v>0.46</v>
      </c>
      <c r="V231" s="477">
        <v>0.44</v>
      </c>
      <c r="W231" s="478">
        <v>0.42544999999999999</v>
      </c>
      <c r="X231" s="477">
        <v>0.38179999999999997</v>
      </c>
      <c r="Y231" s="478">
        <v>0.38179999999999997</v>
      </c>
      <c r="Z231" s="613">
        <f t="shared" si="149"/>
        <v>26.809049999999999</v>
      </c>
      <c r="AA231" s="1058">
        <f t="shared" si="129"/>
        <v>7.575757575757569</v>
      </c>
      <c r="AB231" s="1058">
        <f t="shared" si="152"/>
        <v>10.000000000000009</v>
      </c>
      <c r="AC231" s="1059">
        <f t="shared" si="153"/>
        <v>5.2631578947368363</v>
      </c>
      <c r="AD231" s="1059">
        <f t="shared" si="154"/>
        <v>3.6363636363636154</v>
      </c>
      <c r="AE231" s="1059">
        <f t="shared" si="155"/>
        <v>12.244897959183687</v>
      </c>
      <c r="AF231" s="1059">
        <f t="shared" si="156"/>
        <v>16.666666666666675</v>
      </c>
      <c r="AG231" s="1059">
        <f t="shared" si="157"/>
        <v>10.526315789473673</v>
      </c>
      <c r="AH231" s="1059">
        <f t="shared" si="158"/>
        <v>11.764705882352944</v>
      </c>
      <c r="AI231" s="1059">
        <f t="shared" si="159"/>
        <v>25.925925925925931</v>
      </c>
      <c r="AJ231" s="1059">
        <f t="shared" si="160"/>
        <v>8.0000000000000071</v>
      </c>
      <c r="AK231" s="1059">
        <f t="shared" si="161"/>
        <v>0</v>
      </c>
      <c r="AL231" s="1059">
        <f t="shared" si="162"/>
        <v>16.279069767441868</v>
      </c>
      <c r="AM231" s="1059">
        <f t="shared" si="163"/>
        <v>16.216216216216207</v>
      </c>
      <c r="AN231" s="1059">
        <f t="shared" si="164"/>
        <v>19.354838709677423</v>
      </c>
      <c r="AO231" s="1059">
        <f t="shared" si="165"/>
        <v>14.814814814814813</v>
      </c>
      <c r="AP231" s="1059">
        <f t="shared" si="166"/>
        <v>17.391304347826097</v>
      </c>
      <c r="AQ231" s="1059">
        <f t="shared" si="167"/>
        <v>4.5454545454545414</v>
      </c>
      <c r="AR231" s="1059">
        <f t="shared" si="168"/>
        <v>3.4199083323539714</v>
      </c>
      <c r="AS231" s="1059">
        <f t="shared" si="169"/>
        <v>11.432687270822427</v>
      </c>
      <c r="AT231" s="1059">
        <f t="shared" si="170"/>
        <v>0</v>
      </c>
      <c r="AU231" s="1060">
        <f t="shared" si="150"/>
        <v>10.752904266753413</v>
      </c>
      <c r="AV231" s="1061">
        <f t="shared" si="151"/>
        <v>6.8305839852371886</v>
      </c>
    </row>
    <row r="232" spans="1:48" ht="11.25" customHeight="1" x14ac:dyDescent="0.2">
      <c r="A232" s="568" t="s">
        <v>4482</v>
      </c>
      <c r="B232" s="861" t="s">
        <v>4480</v>
      </c>
      <c r="C232" s="610">
        <v>3.66</v>
      </c>
      <c r="D232" s="482">
        <v>3.58</v>
      </c>
      <c r="E232" s="613">
        <v>3.5</v>
      </c>
      <c r="F232" s="610">
        <v>3.42</v>
      </c>
      <c r="G232" s="610">
        <v>3.34</v>
      </c>
      <c r="H232" s="521">
        <v>3.32</v>
      </c>
      <c r="I232" s="521">
        <v>3.32</v>
      </c>
      <c r="J232" s="941"/>
      <c r="K232" s="521">
        <v>3.32</v>
      </c>
      <c r="L232" s="481">
        <v>3.32</v>
      </c>
      <c r="M232" s="844"/>
      <c r="N232" s="481">
        <v>3.2399999999999998</v>
      </c>
      <c r="O232" s="567">
        <v>3</v>
      </c>
      <c r="P232" s="616">
        <v>3</v>
      </c>
      <c r="Q232" s="616">
        <v>2.58</v>
      </c>
      <c r="R232" s="612">
        <v>2.16</v>
      </c>
      <c r="S232" s="616">
        <v>2.16</v>
      </c>
      <c r="T232" s="616">
        <v>1.89</v>
      </c>
      <c r="U232" s="616">
        <v>1.6</v>
      </c>
      <c r="V232" s="616">
        <v>1.34</v>
      </c>
      <c r="W232" s="616">
        <v>1.2749999999999999</v>
      </c>
      <c r="X232" s="616">
        <v>1.2150000000000001</v>
      </c>
      <c r="Y232" s="616">
        <v>1.2</v>
      </c>
      <c r="Z232" s="613">
        <f t="shared" si="149"/>
        <v>55.440000000000012</v>
      </c>
      <c r="AA232" s="1058">
        <f t="shared" si="129"/>
        <v>2.2346368715083775</v>
      </c>
      <c r="AB232" s="1058">
        <f t="shared" si="152"/>
        <v>2.2857142857142909</v>
      </c>
      <c r="AC232" s="1059">
        <f t="shared" si="153"/>
        <v>2.3391812865497075</v>
      </c>
      <c r="AD232" s="1059">
        <f t="shared" si="154"/>
        <v>2.39520958083832</v>
      </c>
      <c r="AE232" s="1059">
        <f t="shared" si="155"/>
        <v>0.60240963855422436</v>
      </c>
      <c r="AF232" s="1059">
        <f t="shared" si="156"/>
        <v>0</v>
      </c>
      <c r="AG232" s="1059">
        <f t="shared" si="157"/>
        <v>0</v>
      </c>
      <c r="AH232" s="1059">
        <f t="shared" si="158"/>
        <v>0</v>
      </c>
      <c r="AI232" s="1059">
        <f t="shared" si="159"/>
        <v>2.4691358024691468</v>
      </c>
      <c r="AJ232" s="1059">
        <f t="shared" si="160"/>
        <v>7.9999999999999849</v>
      </c>
      <c r="AK232" s="1059">
        <f t="shared" si="161"/>
        <v>0</v>
      </c>
      <c r="AL232" s="1059">
        <f t="shared" si="162"/>
        <v>16.279069767441868</v>
      </c>
      <c r="AM232" s="1059">
        <f t="shared" si="163"/>
        <v>19.444444444444443</v>
      </c>
      <c r="AN232" s="1059">
        <f t="shared" si="164"/>
        <v>0</v>
      </c>
      <c r="AO232" s="1059">
        <f t="shared" si="165"/>
        <v>14.285714285714302</v>
      </c>
      <c r="AP232" s="1059">
        <f t="shared" si="166"/>
        <v>18.124999999999993</v>
      </c>
      <c r="AQ232" s="1059">
        <f t="shared" si="167"/>
        <v>19.402985074626855</v>
      </c>
      <c r="AR232" s="1059">
        <f t="shared" si="168"/>
        <v>5.0980392156862786</v>
      </c>
      <c r="AS232" s="1059">
        <f t="shared" si="169"/>
        <v>4.9382716049382491</v>
      </c>
      <c r="AT232" s="1059">
        <f t="shared" si="170"/>
        <v>1.2500000000000178</v>
      </c>
      <c r="AU232" s="1060">
        <f t="shared" si="150"/>
        <v>5.9574905929243034</v>
      </c>
      <c r="AV232" s="1061">
        <f t="shared" si="151"/>
        <v>7.2043816545113284</v>
      </c>
    </row>
    <row r="233" spans="1:48" ht="11.25" customHeight="1" x14ac:dyDescent="0.2">
      <c r="A233" s="483" t="s">
        <v>214</v>
      </c>
      <c r="B233" s="861" t="s">
        <v>215</v>
      </c>
      <c r="C233" s="610">
        <v>1.425</v>
      </c>
      <c r="D233" s="482">
        <v>1.28</v>
      </c>
      <c r="E233" s="613">
        <v>1.1500000000000001</v>
      </c>
      <c r="F233" s="610">
        <v>1.075</v>
      </c>
      <c r="G233" s="610">
        <v>1.0149999999999999</v>
      </c>
      <c r="H233" s="610">
        <v>0.91</v>
      </c>
      <c r="I233" s="610">
        <v>0.82</v>
      </c>
      <c r="J233" s="932"/>
      <c r="K233" s="610">
        <v>0.78</v>
      </c>
      <c r="L233" s="481">
        <v>0.73</v>
      </c>
      <c r="M233" s="932"/>
      <c r="N233" s="615">
        <v>0.66</v>
      </c>
      <c r="O233" s="616">
        <v>0.625</v>
      </c>
      <c r="P233" s="616">
        <v>0.60499999999999998</v>
      </c>
      <c r="Q233" s="616">
        <v>0.51</v>
      </c>
      <c r="R233" s="616">
        <v>0.42</v>
      </c>
      <c r="S233" s="616">
        <v>0.34</v>
      </c>
      <c r="T233" s="616">
        <v>0.27500000000000002</v>
      </c>
      <c r="U233" s="616">
        <v>0.2</v>
      </c>
      <c r="V233" s="616">
        <v>0.14949999999999999</v>
      </c>
      <c r="W233" s="616">
        <v>0.1265</v>
      </c>
      <c r="X233" s="616">
        <v>0.10125000000000001</v>
      </c>
      <c r="Y233" s="616">
        <v>0.08</v>
      </c>
      <c r="Z233" s="613">
        <f t="shared" si="149"/>
        <v>13.27725</v>
      </c>
      <c r="AA233" s="1058">
        <f t="shared" si="129"/>
        <v>11.328125</v>
      </c>
      <c r="AB233" s="1058">
        <f t="shared" si="152"/>
        <v>11.304347826086936</v>
      </c>
      <c r="AC233" s="1059">
        <f t="shared" si="153"/>
        <v>6.976744186046524</v>
      </c>
      <c r="AD233" s="1059">
        <f t="shared" si="154"/>
        <v>5.9113300492610987</v>
      </c>
      <c r="AE233" s="1059">
        <f t="shared" si="155"/>
        <v>11.538461538461519</v>
      </c>
      <c r="AF233" s="1059">
        <f t="shared" si="156"/>
        <v>10.975609756097571</v>
      </c>
      <c r="AG233" s="1059">
        <f t="shared" si="157"/>
        <v>5.12820512820511</v>
      </c>
      <c r="AH233" s="1059">
        <f t="shared" si="158"/>
        <v>6.8493150684931559</v>
      </c>
      <c r="AI233" s="1059">
        <f t="shared" si="159"/>
        <v>10.606060606060597</v>
      </c>
      <c r="AJ233" s="1059">
        <f t="shared" si="160"/>
        <v>5.600000000000005</v>
      </c>
      <c r="AK233" s="1059">
        <f t="shared" si="161"/>
        <v>3.3057851239669533</v>
      </c>
      <c r="AL233" s="1059">
        <f t="shared" si="162"/>
        <v>18.627450980392158</v>
      </c>
      <c r="AM233" s="1059">
        <f t="shared" si="163"/>
        <v>21.428571428571441</v>
      </c>
      <c r="AN233" s="1059">
        <f t="shared" si="164"/>
        <v>23.529411764705866</v>
      </c>
      <c r="AO233" s="1059">
        <f t="shared" si="165"/>
        <v>23.636363636363633</v>
      </c>
      <c r="AP233" s="1059">
        <f t="shared" si="166"/>
        <v>37.5</v>
      </c>
      <c r="AQ233" s="1059">
        <f t="shared" si="167"/>
        <v>33.779264214046847</v>
      </c>
      <c r="AR233" s="1059">
        <f t="shared" si="168"/>
        <v>18.181818181818166</v>
      </c>
      <c r="AS233" s="1059">
        <f t="shared" si="169"/>
        <v>24.938271604938265</v>
      </c>
      <c r="AT233" s="1059">
        <f t="shared" si="170"/>
        <v>26.5625</v>
      </c>
      <c r="AU233" s="1060">
        <f t="shared" si="150"/>
        <v>15.885381804675793</v>
      </c>
      <c r="AV233" s="1061">
        <f t="shared" si="151"/>
        <v>9.9953734822510647</v>
      </c>
    </row>
    <row r="234" spans="1:48" ht="11.25" customHeight="1" x14ac:dyDescent="0.2">
      <c r="A234" s="529" t="s">
        <v>4037</v>
      </c>
      <c r="B234" s="861" t="s">
        <v>4038</v>
      </c>
      <c r="C234" s="610">
        <v>2.6150000000000002</v>
      </c>
      <c r="D234" s="482">
        <v>2.5099999999999998</v>
      </c>
      <c r="E234" s="613">
        <v>2.2749999999999999</v>
      </c>
      <c r="F234" s="610">
        <v>2.0249999999999999</v>
      </c>
      <c r="G234" s="610">
        <v>0.70299999999999996</v>
      </c>
      <c r="H234" s="521">
        <v>0</v>
      </c>
      <c r="I234" s="521">
        <v>0</v>
      </c>
      <c r="J234" s="932"/>
      <c r="K234" s="485">
        <v>0</v>
      </c>
      <c r="L234" s="614">
        <v>0</v>
      </c>
      <c r="M234" s="932"/>
      <c r="N234" s="486">
        <v>0</v>
      </c>
      <c r="O234" s="612">
        <v>0</v>
      </c>
      <c r="P234" s="612">
        <v>0</v>
      </c>
      <c r="Q234" s="612">
        <v>0</v>
      </c>
      <c r="R234" s="612">
        <v>0</v>
      </c>
      <c r="S234" s="612">
        <v>0</v>
      </c>
      <c r="T234" s="612">
        <v>0</v>
      </c>
      <c r="U234" s="612">
        <v>0</v>
      </c>
      <c r="V234" s="612">
        <v>0</v>
      </c>
      <c r="W234" s="612">
        <v>0</v>
      </c>
      <c r="X234" s="612">
        <v>0</v>
      </c>
      <c r="Y234" s="612">
        <v>0</v>
      </c>
      <c r="Z234" s="613">
        <f t="shared" si="149"/>
        <v>10.128</v>
      </c>
      <c r="AA234" s="1058">
        <f t="shared" si="129"/>
        <v>4.1832669322709348</v>
      </c>
      <c r="AB234" s="1058">
        <f t="shared" si="152"/>
        <v>10.329670329670314</v>
      </c>
      <c r="AC234" s="1059">
        <f t="shared" si="153"/>
        <v>12.345679012345689</v>
      </c>
      <c r="AD234" s="1059">
        <f t="shared" si="154"/>
        <v>188.0512091038407</v>
      </c>
      <c r="AE234" s="1059" t="str">
        <f t="shared" si="155"/>
        <v>n/a</v>
      </c>
      <c r="AF234" s="1059" t="str">
        <f t="shared" si="156"/>
        <v>n/a</v>
      </c>
      <c r="AG234" s="1059" t="str">
        <f t="shared" si="157"/>
        <v>n/a</v>
      </c>
      <c r="AH234" s="1059" t="str">
        <f t="shared" si="158"/>
        <v>n/a</v>
      </c>
      <c r="AI234" s="1059" t="str">
        <f t="shared" si="159"/>
        <v>n/a</v>
      </c>
      <c r="AJ234" s="1059" t="str">
        <f t="shared" si="160"/>
        <v>n/a</v>
      </c>
      <c r="AK234" s="1059" t="str">
        <f t="shared" si="161"/>
        <v>n/a</v>
      </c>
      <c r="AL234" s="1059" t="str">
        <f t="shared" si="162"/>
        <v>n/a</v>
      </c>
      <c r="AM234" s="1059" t="str">
        <f t="shared" si="163"/>
        <v>n/a</v>
      </c>
      <c r="AN234" s="1059" t="str">
        <f t="shared" si="164"/>
        <v>n/a</v>
      </c>
      <c r="AO234" s="1059" t="str">
        <f t="shared" si="165"/>
        <v>n/a</v>
      </c>
      <c r="AP234" s="1059" t="str">
        <f t="shared" si="166"/>
        <v>n/a</v>
      </c>
      <c r="AQ234" s="1059" t="str">
        <f t="shared" si="167"/>
        <v>n/a</v>
      </c>
      <c r="AR234" s="1059" t="str">
        <f t="shared" si="168"/>
        <v>n/a</v>
      </c>
      <c r="AS234" s="1059" t="str">
        <f t="shared" si="169"/>
        <v>n/a</v>
      </c>
      <c r="AT234" s="1059" t="str">
        <f t="shared" si="170"/>
        <v>n/a</v>
      </c>
      <c r="AU234" s="1060">
        <f t="shared" si="150"/>
        <v>53.727456344531909</v>
      </c>
      <c r="AV234" s="1061">
        <f t="shared" si="151"/>
        <v>89.616435594564649</v>
      </c>
    </row>
    <row r="235" spans="1:48" ht="11.25" customHeight="1" x14ac:dyDescent="0.2">
      <c r="A235" s="1143" t="s">
        <v>1156</v>
      </c>
      <c r="B235" s="490" t="s">
        <v>1157</v>
      </c>
      <c r="C235" s="610">
        <v>1.04</v>
      </c>
      <c r="D235" s="482">
        <v>0.92</v>
      </c>
      <c r="E235" s="500">
        <v>0.8</v>
      </c>
      <c r="F235" s="610">
        <v>0.76</v>
      </c>
      <c r="G235" s="610">
        <v>0.72</v>
      </c>
      <c r="H235" s="610">
        <v>0.65</v>
      </c>
      <c r="I235" s="610">
        <v>0.5</v>
      </c>
      <c r="J235" s="932"/>
      <c r="K235" s="610">
        <v>0.44</v>
      </c>
      <c r="L235" s="614">
        <v>0.4</v>
      </c>
      <c r="M235" s="932"/>
      <c r="N235" s="486">
        <v>0.4</v>
      </c>
      <c r="O235" s="612">
        <v>0.61</v>
      </c>
      <c r="P235" s="616">
        <v>0.78</v>
      </c>
      <c r="Q235" s="616">
        <v>0.71</v>
      </c>
      <c r="R235" s="616">
        <v>0.68</v>
      </c>
      <c r="S235" s="616">
        <v>0.64762000000000008</v>
      </c>
      <c r="T235" s="616">
        <v>0.60770999999999997</v>
      </c>
      <c r="U235" s="616">
        <v>0.57013000000000003</v>
      </c>
      <c r="V235" s="616">
        <v>0.25503999999999999</v>
      </c>
      <c r="W235" s="612">
        <v>0</v>
      </c>
      <c r="X235" s="612">
        <v>0</v>
      </c>
      <c r="Y235" s="612">
        <v>0</v>
      </c>
      <c r="Z235" s="613">
        <f t="shared" si="149"/>
        <v>11.490500000000001</v>
      </c>
      <c r="AA235" s="1058">
        <f t="shared" si="129"/>
        <v>13.043478260869556</v>
      </c>
      <c r="AB235" s="1058">
        <f t="shared" si="152"/>
        <v>14.999999999999991</v>
      </c>
      <c r="AC235" s="1059">
        <f t="shared" si="153"/>
        <v>5.2631578947368363</v>
      </c>
      <c r="AD235" s="1059">
        <f t="shared" si="154"/>
        <v>5.555555555555558</v>
      </c>
      <c r="AE235" s="1059">
        <f t="shared" si="155"/>
        <v>10.769230769230752</v>
      </c>
      <c r="AF235" s="1059">
        <f t="shared" si="156"/>
        <v>30.000000000000004</v>
      </c>
      <c r="AG235" s="1059">
        <f t="shared" si="157"/>
        <v>13.636363636363647</v>
      </c>
      <c r="AH235" s="1059">
        <f t="shared" si="158"/>
        <v>9.9999999999999858</v>
      </c>
      <c r="AI235" s="1059">
        <f t="shared" si="159"/>
        <v>0</v>
      </c>
      <c r="AJ235" s="1059">
        <f t="shared" si="160"/>
        <v>-34.426229508196712</v>
      </c>
      <c r="AK235" s="1059">
        <f t="shared" si="161"/>
        <v>-21.794871794871796</v>
      </c>
      <c r="AL235" s="1059">
        <f t="shared" si="162"/>
        <v>9.8591549295774747</v>
      </c>
      <c r="AM235" s="1059">
        <f t="shared" si="163"/>
        <v>4.4117647058823373</v>
      </c>
      <c r="AN235" s="1059">
        <f t="shared" si="164"/>
        <v>4.9998455884623594</v>
      </c>
      <c r="AO235" s="1059">
        <f t="shared" si="165"/>
        <v>6.5672771552220732</v>
      </c>
      <c r="AP235" s="1059">
        <f t="shared" si="166"/>
        <v>6.5914791363373082</v>
      </c>
      <c r="AQ235" s="1059">
        <f t="shared" si="167"/>
        <v>123.54532622333751</v>
      </c>
      <c r="AR235" s="1059" t="str">
        <f t="shared" si="168"/>
        <v>n/a</v>
      </c>
      <c r="AS235" s="1059" t="str">
        <f t="shared" si="169"/>
        <v>n/a</v>
      </c>
      <c r="AT235" s="1059" t="str">
        <f t="shared" si="170"/>
        <v>n/a</v>
      </c>
      <c r="AU235" s="1060">
        <f t="shared" si="150"/>
        <v>11.942443091323936</v>
      </c>
      <c r="AV235" s="1061">
        <f t="shared" si="151"/>
        <v>32.096458266342466</v>
      </c>
    </row>
    <row r="236" spans="1:48" ht="11.25" customHeight="1" x14ac:dyDescent="0.2">
      <c r="A236" s="480" t="s">
        <v>569</v>
      </c>
      <c r="B236" s="861" t="s">
        <v>570</v>
      </c>
      <c r="C236" s="610">
        <v>2.2400000000000002</v>
      </c>
      <c r="D236" s="482">
        <v>1.9</v>
      </c>
      <c r="E236" s="613">
        <v>1.42</v>
      </c>
      <c r="F236" s="610">
        <v>1.27</v>
      </c>
      <c r="G236" s="610">
        <v>1.1499999999999999</v>
      </c>
      <c r="H236" s="610">
        <v>1.03</v>
      </c>
      <c r="I236" s="610">
        <v>0.91</v>
      </c>
      <c r="J236" s="932"/>
      <c r="K236" s="610">
        <v>0.82</v>
      </c>
      <c r="L236" s="481">
        <v>0.74</v>
      </c>
      <c r="M236" s="932"/>
      <c r="N236" s="615">
        <v>0.63</v>
      </c>
      <c r="O236" s="616">
        <v>0.51</v>
      </c>
      <c r="P236" s="612">
        <v>0.48</v>
      </c>
      <c r="Q236" s="616">
        <v>0.41</v>
      </c>
      <c r="R236" s="612">
        <v>0</v>
      </c>
      <c r="S236" s="612">
        <v>0</v>
      </c>
      <c r="T236" s="612">
        <v>0</v>
      </c>
      <c r="U236" s="612">
        <v>0</v>
      </c>
      <c r="V236" s="612">
        <v>0</v>
      </c>
      <c r="W236" s="612">
        <v>0</v>
      </c>
      <c r="X236" s="612">
        <v>0</v>
      </c>
      <c r="Y236" s="612">
        <v>0</v>
      </c>
      <c r="Z236" s="613">
        <f t="shared" si="149"/>
        <v>13.510000000000002</v>
      </c>
      <c r="AA236" s="1058">
        <f t="shared" si="129"/>
        <v>17.894736842105274</v>
      </c>
      <c r="AB236" s="1058">
        <f t="shared" si="152"/>
        <v>33.802816901408448</v>
      </c>
      <c r="AC236" s="1059">
        <f t="shared" si="153"/>
        <v>11.811023622047244</v>
      </c>
      <c r="AD236" s="1059">
        <f t="shared" si="154"/>
        <v>10.434782608695659</v>
      </c>
      <c r="AE236" s="1059">
        <f t="shared" si="155"/>
        <v>11.650485436893199</v>
      </c>
      <c r="AF236" s="1059">
        <f t="shared" si="156"/>
        <v>13.186813186813184</v>
      </c>
      <c r="AG236" s="1059">
        <f t="shared" si="157"/>
        <v>10.975609756097571</v>
      </c>
      <c r="AH236" s="1059">
        <f t="shared" si="158"/>
        <v>10.810810810810811</v>
      </c>
      <c r="AI236" s="1059">
        <f t="shared" si="159"/>
        <v>17.460317460317466</v>
      </c>
      <c r="AJ236" s="1059">
        <f t="shared" si="160"/>
        <v>23.529411764705888</v>
      </c>
      <c r="AK236" s="1059">
        <f t="shared" si="161"/>
        <v>6.25</v>
      </c>
      <c r="AL236" s="1059">
        <f t="shared" si="162"/>
        <v>17.073170731707311</v>
      </c>
      <c r="AM236" s="1059" t="str">
        <f t="shared" si="163"/>
        <v>n/a</v>
      </c>
      <c r="AN236" s="1059" t="str">
        <f t="shared" si="164"/>
        <v>n/a</v>
      </c>
      <c r="AO236" s="1059" t="str">
        <f t="shared" si="165"/>
        <v>n/a</v>
      </c>
      <c r="AP236" s="1059" t="str">
        <f t="shared" si="166"/>
        <v>n/a</v>
      </c>
      <c r="AQ236" s="1059" t="str">
        <f t="shared" si="167"/>
        <v>n/a</v>
      </c>
      <c r="AR236" s="1059" t="str">
        <f t="shared" si="168"/>
        <v>n/a</v>
      </c>
      <c r="AS236" s="1059" t="str">
        <f t="shared" si="169"/>
        <v>n/a</v>
      </c>
      <c r="AT236" s="1059" t="str">
        <f t="shared" si="170"/>
        <v>n/a</v>
      </c>
      <c r="AU236" s="1060">
        <f t="shared" si="150"/>
        <v>15.40666492680017</v>
      </c>
      <c r="AV236" s="1061">
        <f t="shared" si="151"/>
        <v>7.378520236568372</v>
      </c>
    </row>
    <row r="237" spans="1:48" ht="11.25" customHeight="1" x14ac:dyDescent="0.2">
      <c r="A237" s="523" t="s">
        <v>4266</v>
      </c>
      <c r="B237" s="846" t="s">
        <v>4265</v>
      </c>
      <c r="C237" s="610">
        <v>1.93</v>
      </c>
      <c r="D237" s="482">
        <v>1.7350000000000001</v>
      </c>
      <c r="E237" s="1147">
        <v>1.58</v>
      </c>
      <c r="F237" s="844">
        <v>1.5</v>
      </c>
      <c r="G237" s="844">
        <v>1.43</v>
      </c>
      <c r="H237" s="844">
        <v>1.39</v>
      </c>
      <c r="I237" s="844">
        <v>1.36</v>
      </c>
      <c r="J237" s="844"/>
      <c r="K237" s="844">
        <v>1.31</v>
      </c>
      <c r="L237" s="861">
        <v>1.27</v>
      </c>
      <c r="M237" s="844"/>
      <c r="N237" s="861">
        <v>1.23</v>
      </c>
      <c r="O237" s="864">
        <v>1.19</v>
      </c>
      <c r="P237" s="864">
        <v>1.1399999999999999</v>
      </c>
      <c r="Q237" s="864">
        <v>1.06</v>
      </c>
      <c r="R237" s="864">
        <v>1</v>
      </c>
      <c r="S237" s="864">
        <v>0.92</v>
      </c>
      <c r="T237" s="864">
        <v>0.76</v>
      </c>
      <c r="U237" s="864">
        <v>0.87</v>
      </c>
      <c r="V237" s="864">
        <v>1.2</v>
      </c>
      <c r="W237" s="864">
        <v>1.2</v>
      </c>
      <c r="X237" s="864">
        <v>1.4350000000000001</v>
      </c>
      <c r="Y237" s="864">
        <v>2.14</v>
      </c>
      <c r="Z237" s="613">
        <f t="shared" si="149"/>
        <v>27.650000000000002</v>
      </c>
      <c r="AA237" s="1058">
        <f t="shared" si="129"/>
        <v>11.239193083573484</v>
      </c>
      <c r="AB237" s="1058">
        <f t="shared" si="152"/>
        <v>9.8101265822784889</v>
      </c>
      <c r="AC237" s="1059">
        <f t="shared" si="153"/>
        <v>5.3333333333333455</v>
      </c>
      <c r="AD237" s="1059">
        <f t="shared" si="154"/>
        <v>4.8951048951048959</v>
      </c>
      <c r="AE237" s="1059">
        <f t="shared" si="155"/>
        <v>2.877697841726623</v>
      </c>
      <c r="AF237" s="1059">
        <f t="shared" si="156"/>
        <v>2.2058823529411686</v>
      </c>
      <c r="AG237" s="1059">
        <f t="shared" si="157"/>
        <v>3.8167938931297662</v>
      </c>
      <c r="AH237" s="1059">
        <f t="shared" si="158"/>
        <v>3.1496062992125928</v>
      </c>
      <c r="AI237" s="1059">
        <f t="shared" si="159"/>
        <v>3.2520325203251987</v>
      </c>
      <c r="AJ237" s="1059">
        <f t="shared" si="160"/>
        <v>3.3613445378151363</v>
      </c>
      <c r="AK237" s="1059">
        <f t="shared" si="161"/>
        <v>4.3859649122807154</v>
      </c>
      <c r="AL237" s="1059">
        <f t="shared" si="162"/>
        <v>7.5471698113207308</v>
      </c>
      <c r="AM237" s="1059">
        <f t="shared" si="163"/>
        <v>6.0000000000000053</v>
      </c>
      <c r="AN237" s="1059">
        <f t="shared" si="164"/>
        <v>8.6956521739130377</v>
      </c>
      <c r="AO237" s="1059">
        <f t="shared" si="165"/>
        <v>21.052631578947366</v>
      </c>
      <c r="AP237" s="1059">
        <f t="shared" si="166"/>
        <v>-12.643678160919535</v>
      </c>
      <c r="AQ237" s="1059">
        <f t="shared" si="167"/>
        <v>-27.500000000000004</v>
      </c>
      <c r="AR237" s="1059">
        <f t="shared" si="168"/>
        <v>0</v>
      </c>
      <c r="AS237" s="1059">
        <f t="shared" si="169"/>
        <v>-16.376306620209068</v>
      </c>
      <c r="AT237" s="1059">
        <f t="shared" si="170"/>
        <v>-32.943925233644869</v>
      </c>
      <c r="AU237" s="1060">
        <f t="shared" si="150"/>
        <v>0.40793119005645445</v>
      </c>
      <c r="AV237" s="1061">
        <f t="shared" si="151"/>
        <v>13.041972895537253</v>
      </c>
    </row>
    <row r="238" spans="1:48" ht="11.25" customHeight="1" x14ac:dyDescent="0.2">
      <c r="A238" s="568" t="s">
        <v>4570</v>
      </c>
      <c r="B238" s="861" t="s">
        <v>4565</v>
      </c>
      <c r="C238" s="610">
        <v>1.45</v>
      </c>
      <c r="D238" s="482">
        <v>1.38</v>
      </c>
      <c r="E238" s="613">
        <v>1.31</v>
      </c>
      <c r="F238" s="496">
        <v>1.264</v>
      </c>
      <c r="G238" s="519">
        <v>1.24</v>
      </c>
      <c r="H238" s="519">
        <v>1.24</v>
      </c>
      <c r="I238" s="519">
        <v>1.4550000000000001</v>
      </c>
      <c r="J238" s="537"/>
      <c r="K238" s="519">
        <v>2.1</v>
      </c>
      <c r="L238" s="497">
        <v>2.1</v>
      </c>
      <c r="M238" s="537"/>
      <c r="N238" s="497">
        <v>2.1</v>
      </c>
      <c r="O238" s="1206">
        <v>2.1</v>
      </c>
      <c r="P238" s="1211">
        <v>2.0249999999999999</v>
      </c>
      <c r="Q238" s="1211">
        <v>1.76</v>
      </c>
      <c r="R238" s="499">
        <v>1.6</v>
      </c>
      <c r="S238" s="498">
        <v>1.6</v>
      </c>
      <c r="T238" s="498">
        <v>1.2550000000000001</v>
      </c>
      <c r="U238" s="1211">
        <v>0.96</v>
      </c>
      <c r="V238" s="520">
        <v>0.88</v>
      </c>
      <c r="W238" s="498">
        <v>0.91</v>
      </c>
      <c r="X238" s="499">
        <v>0</v>
      </c>
      <c r="Y238" s="520">
        <v>0</v>
      </c>
      <c r="Z238" s="613">
        <f t="shared" si="149"/>
        <v>28.729000000000003</v>
      </c>
      <c r="AA238" s="1058">
        <f t="shared" si="129"/>
        <v>5.0724637681159424</v>
      </c>
      <c r="AB238" s="1058">
        <f t="shared" si="152"/>
        <v>5.3435114503816772</v>
      </c>
      <c r="AC238" s="1059">
        <f t="shared" si="153"/>
        <v>3.6392405063291111</v>
      </c>
      <c r="AD238" s="1059">
        <f t="shared" si="154"/>
        <v>1.9354838709677358</v>
      </c>
      <c r="AE238" s="1059">
        <f t="shared" si="155"/>
        <v>0</v>
      </c>
      <c r="AF238" s="1059">
        <f t="shared" si="156"/>
        <v>-14.776632302405501</v>
      </c>
      <c r="AG238" s="1059">
        <f t="shared" si="157"/>
        <v>-30.714285714285715</v>
      </c>
      <c r="AH238" s="1059">
        <f t="shared" si="158"/>
        <v>0</v>
      </c>
      <c r="AI238" s="1059">
        <f t="shared" si="159"/>
        <v>0</v>
      </c>
      <c r="AJ238" s="1059">
        <f t="shared" si="160"/>
        <v>0</v>
      </c>
      <c r="AK238" s="1059">
        <f t="shared" si="161"/>
        <v>3.7037037037037202</v>
      </c>
      <c r="AL238" s="1059">
        <f t="shared" si="162"/>
        <v>15.056818181818166</v>
      </c>
      <c r="AM238" s="1059">
        <f t="shared" si="163"/>
        <v>9.9999999999999858</v>
      </c>
      <c r="AN238" s="1059">
        <f t="shared" si="164"/>
        <v>0</v>
      </c>
      <c r="AO238" s="1059">
        <f t="shared" si="165"/>
        <v>27.490039840637447</v>
      </c>
      <c r="AP238" s="1059">
        <f t="shared" si="166"/>
        <v>30.729166666666675</v>
      </c>
      <c r="AQ238" s="1059">
        <f t="shared" si="167"/>
        <v>9.0909090909090828</v>
      </c>
      <c r="AR238" s="1059">
        <f t="shared" si="168"/>
        <v>-3.2967032967032961</v>
      </c>
      <c r="AS238" s="1059" t="str">
        <f t="shared" si="169"/>
        <v>n/a</v>
      </c>
      <c r="AT238" s="1059" t="str">
        <f t="shared" si="170"/>
        <v>n/a</v>
      </c>
      <c r="AU238" s="1060">
        <f t="shared" si="150"/>
        <v>3.5152064314519458</v>
      </c>
      <c r="AV238" s="1061">
        <f t="shared" si="151"/>
        <v>13.600370365181062</v>
      </c>
    </row>
    <row r="239" spans="1:48" ht="11.25" customHeight="1" x14ac:dyDescent="0.2">
      <c r="A239" s="483" t="s">
        <v>573</v>
      </c>
      <c r="B239" s="861" t="s">
        <v>574</v>
      </c>
      <c r="C239" s="610">
        <v>1</v>
      </c>
      <c r="D239" s="482">
        <v>0.9</v>
      </c>
      <c r="E239" s="613">
        <v>0.84</v>
      </c>
      <c r="F239" s="610">
        <v>0.8</v>
      </c>
      <c r="G239" s="610">
        <v>0.72</v>
      </c>
      <c r="H239" s="610">
        <v>0.64</v>
      </c>
      <c r="I239" s="610">
        <v>0.6</v>
      </c>
      <c r="J239" s="932"/>
      <c r="K239" s="610">
        <v>0.56000000000000005</v>
      </c>
      <c r="L239" s="481">
        <v>0.5</v>
      </c>
      <c r="M239" s="932"/>
      <c r="N239" s="615">
        <v>0.4</v>
      </c>
      <c r="O239" s="616">
        <v>0.38</v>
      </c>
      <c r="P239" s="616">
        <v>0.32</v>
      </c>
      <c r="Q239" s="616">
        <v>0.28000000000000003</v>
      </c>
      <c r="R239" s="616">
        <v>0.22</v>
      </c>
      <c r="S239" s="616">
        <v>0.15</v>
      </c>
      <c r="T239" s="616">
        <v>0.11</v>
      </c>
      <c r="U239" s="616">
        <v>0.08</v>
      </c>
      <c r="V239" s="616">
        <v>0.06</v>
      </c>
      <c r="W239" s="616">
        <v>0.05</v>
      </c>
      <c r="X239" s="616">
        <v>3.5000000000000003E-2</v>
      </c>
      <c r="Y239" s="616">
        <v>1.2500000000000001E-2</v>
      </c>
      <c r="Z239" s="613">
        <f t="shared" si="149"/>
        <v>8.6575000000000006</v>
      </c>
      <c r="AA239" s="1058">
        <f t="shared" si="129"/>
        <v>11.111111111111116</v>
      </c>
      <c r="AB239" s="1058">
        <f t="shared" si="152"/>
        <v>7.1428571428571397</v>
      </c>
      <c r="AC239" s="1059">
        <f t="shared" si="153"/>
        <v>4.9999999999999822</v>
      </c>
      <c r="AD239" s="1059">
        <f t="shared" si="154"/>
        <v>11.111111111111116</v>
      </c>
      <c r="AE239" s="1059">
        <f t="shared" si="155"/>
        <v>12.5</v>
      </c>
      <c r="AF239" s="1059">
        <f t="shared" si="156"/>
        <v>6.6666666666666652</v>
      </c>
      <c r="AG239" s="1059">
        <f t="shared" si="157"/>
        <v>7.1428571428571397</v>
      </c>
      <c r="AH239" s="1059">
        <f t="shared" si="158"/>
        <v>12.000000000000011</v>
      </c>
      <c r="AI239" s="1059">
        <f t="shared" si="159"/>
        <v>25</v>
      </c>
      <c r="AJ239" s="1059">
        <f t="shared" si="160"/>
        <v>5.2631578947368363</v>
      </c>
      <c r="AK239" s="1059">
        <f t="shared" si="161"/>
        <v>18.75</v>
      </c>
      <c r="AL239" s="1059">
        <f t="shared" si="162"/>
        <v>14.285714285714279</v>
      </c>
      <c r="AM239" s="1059">
        <f t="shared" si="163"/>
        <v>27.272727272727295</v>
      </c>
      <c r="AN239" s="1059">
        <f t="shared" si="164"/>
        <v>46.666666666666679</v>
      </c>
      <c r="AO239" s="1059">
        <f t="shared" si="165"/>
        <v>36.363636363636353</v>
      </c>
      <c r="AP239" s="1059">
        <f t="shared" si="166"/>
        <v>37.5</v>
      </c>
      <c r="AQ239" s="1059">
        <f t="shared" si="167"/>
        <v>33.33333333333335</v>
      </c>
      <c r="AR239" s="1059">
        <f t="shared" si="168"/>
        <v>19.999999999999996</v>
      </c>
      <c r="AS239" s="1059">
        <f t="shared" si="169"/>
        <v>42.857142857142861</v>
      </c>
      <c r="AT239" s="1059">
        <f t="shared" si="170"/>
        <v>180.00000000000003</v>
      </c>
      <c r="AU239" s="1060">
        <f t="shared" si="150"/>
        <v>27.998349092428043</v>
      </c>
      <c r="AV239" s="1061">
        <f t="shared" si="151"/>
        <v>38.145726153592364</v>
      </c>
    </row>
    <row r="240" spans="1:48" ht="11.25" customHeight="1" x14ac:dyDescent="0.2">
      <c r="A240" s="863" t="s">
        <v>1164</v>
      </c>
      <c r="B240" s="861" t="s">
        <v>1165</v>
      </c>
      <c r="C240" s="610">
        <v>0.64</v>
      </c>
      <c r="D240" s="482">
        <v>0.52</v>
      </c>
      <c r="E240" s="613">
        <v>0.42</v>
      </c>
      <c r="F240" s="610">
        <v>0.36</v>
      </c>
      <c r="G240" s="610">
        <v>0.3</v>
      </c>
      <c r="H240" s="610">
        <v>0.25</v>
      </c>
      <c r="I240" s="610">
        <v>0.15</v>
      </c>
      <c r="J240" s="932"/>
      <c r="K240" s="485">
        <v>0</v>
      </c>
      <c r="L240" s="614">
        <v>0</v>
      </c>
      <c r="M240" s="932"/>
      <c r="N240" s="486">
        <v>0</v>
      </c>
      <c r="O240" s="612">
        <v>0</v>
      </c>
      <c r="P240" s="612">
        <v>0</v>
      </c>
      <c r="Q240" s="612">
        <v>0</v>
      </c>
      <c r="R240" s="612">
        <v>0</v>
      </c>
      <c r="S240" s="612">
        <v>0</v>
      </c>
      <c r="T240" s="612">
        <v>0</v>
      </c>
      <c r="U240" s="612">
        <v>0</v>
      </c>
      <c r="V240" s="612">
        <v>0</v>
      </c>
      <c r="W240" s="612">
        <v>0</v>
      </c>
      <c r="X240" s="612">
        <v>0</v>
      </c>
      <c r="Y240" s="612">
        <v>0</v>
      </c>
      <c r="Z240" s="613">
        <f t="shared" si="149"/>
        <v>2.6399999999999997</v>
      </c>
      <c r="AA240" s="1058">
        <f t="shared" si="129"/>
        <v>23.076923076923084</v>
      </c>
      <c r="AB240" s="1058">
        <f t="shared" si="152"/>
        <v>23.809523809523814</v>
      </c>
      <c r="AC240" s="1059">
        <f t="shared" si="153"/>
        <v>16.666666666666675</v>
      </c>
      <c r="AD240" s="1059">
        <f t="shared" si="154"/>
        <v>19.999999999999996</v>
      </c>
      <c r="AE240" s="1059">
        <f t="shared" si="155"/>
        <v>19.999999999999996</v>
      </c>
      <c r="AF240" s="1059">
        <f t="shared" si="156"/>
        <v>66.666666666666671</v>
      </c>
      <c r="AG240" s="1059" t="str">
        <f t="shared" si="157"/>
        <v>n/a</v>
      </c>
      <c r="AH240" s="1059" t="str">
        <f t="shared" si="158"/>
        <v>n/a</v>
      </c>
      <c r="AI240" s="1059" t="str">
        <f t="shared" si="159"/>
        <v>n/a</v>
      </c>
      <c r="AJ240" s="1059" t="str">
        <f t="shared" si="160"/>
        <v>n/a</v>
      </c>
      <c r="AK240" s="1059" t="str">
        <f t="shared" si="161"/>
        <v>n/a</v>
      </c>
      <c r="AL240" s="1059" t="str">
        <f t="shared" si="162"/>
        <v>n/a</v>
      </c>
      <c r="AM240" s="1059" t="str">
        <f t="shared" si="163"/>
        <v>n/a</v>
      </c>
      <c r="AN240" s="1059" t="str">
        <f t="shared" si="164"/>
        <v>n/a</v>
      </c>
      <c r="AO240" s="1059" t="str">
        <f t="shared" si="165"/>
        <v>n/a</v>
      </c>
      <c r="AP240" s="1059" t="str">
        <f t="shared" si="166"/>
        <v>n/a</v>
      </c>
      <c r="AQ240" s="1059" t="str">
        <f t="shared" si="167"/>
        <v>n/a</v>
      </c>
      <c r="AR240" s="1059" t="str">
        <f t="shared" si="168"/>
        <v>n/a</v>
      </c>
      <c r="AS240" s="1059" t="str">
        <f t="shared" si="169"/>
        <v>n/a</v>
      </c>
      <c r="AT240" s="1059" t="str">
        <f t="shared" si="170"/>
        <v>n/a</v>
      </c>
      <c r="AU240" s="1060">
        <f t="shared" si="150"/>
        <v>28.369963369963376</v>
      </c>
      <c r="AV240" s="1061">
        <f t="shared" si="151"/>
        <v>18.934260457056919</v>
      </c>
    </row>
    <row r="241" spans="1:48" ht="11.25" customHeight="1" x14ac:dyDescent="0.2">
      <c r="A241" s="483" t="s">
        <v>1166</v>
      </c>
      <c r="B241" s="861" t="s">
        <v>1167</v>
      </c>
      <c r="C241" s="610">
        <v>3.56</v>
      </c>
      <c r="D241" s="482">
        <v>3.36</v>
      </c>
      <c r="E241" s="506">
        <v>3.12</v>
      </c>
      <c r="F241" s="473">
        <v>2.93</v>
      </c>
      <c r="G241" s="473">
        <v>2.2400000000000002</v>
      </c>
      <c r="H241" s="473">
        <v>1.81</v>
      </c>
      <c r="I241" s="473">
        <v>1.45</v>
      </c>
      <c r="J241" s="1000"/>
      <c r="K241" s="473">
        <v>0.79</v>
      </c>
      <c r="L241" s="471">
        <v>0.56000000000000005</v>
      </c>
      <c r="M241" s="1000"/>
      <c r="N241" s="476">
        <v>0.4</v>
      </c>
      <c r="O241" s="477">
        <v>0.38</v>
      </c>
      <c r="P241" s="478">
        <v>1</v>
      </c>
      <c r="Q241" s="478">
        <v>0.9325</v>
      </c>
      <c r="R241" s="477">
        <v>0.91</v>
      </c>
      <c r="S241" s="478">
        <v>0.91</v>
      </c>
      <c r="T241" s="478">
        <v>0.33879999999999999</v>
      </c>
      <c r="U241" s="477">
        <v>0</v>
      </c>
      <c r="V241" s="477">
        <v>0</v>
      </c>
      <c r="W241" s="477">
        <v>0</v>
      </c>
      <c r="X241" s="477">
        <v>0</v>
      </c>
      <c r="Y241" s="477">
        <v>0</v>
      </c>
      <c r="Z241" s="613">
        <f t="shared" si="149"/>
        <v>24.691299999999995</v>
      </c>
      <c r="AA241" s="1058">
        <f t="shared" si="129"/>
        <v>5.9523809523809534</v>
      </c>
      <c r="AB241" s="1058">
        <f t="shared" si="152"/>
        <v>7.6923076923076872</v>
      </c>
      <c r="AC241" s="1059">
        <f t="shared" si="153"/>
        <v>6.4846416382252636</v>
      </c>
      <c r="AD241" s="1059">
        <f t="shared" si="154"/>
        <v>30.80357142857142</v>
      </c>
      <c r="AE241" s="1059">
        <f t="shared" si="155"/>
        <v>23.756906077348084</v>
      </c>
      <c r="AF241" s="1059">
        <f t="shared" si="156"/>
        <v>24.827586206896555</v>
      </c>
      <c r="AG241" s="1059">
        <f t="shared" si="157"/>
        <v>83.544303797468331</v>
      </c>
      <c r="AH241" s="1059">
        <f t="shared" si="158"/>
        <v>41.071428571428555</v>
      </c>
      <c r="AI241" s="1059">
        <f t="shared" si="159"/>
        <v>40.000000000000014</v>
      </c>
      <c r="AJ241" s="1059">
        <f t="shared" si="160"/>
        <v>5.2631578947368363</v>
      </c>
      <c r="AK241" s="1059">
        <f t="shared" si="161"/>
        <v>-62</v>
      </c>
      <c r="AL241" s="1059">
        <f t="shared" si="162"/>
        <v>7.2386058981233292</v>
      </c>
      <c r="AM241" s="1059">
        <f t="shared" si="163"/>
        <v>2.4725274725274637</v>
      </c>
      <c r="AN241" s="1059">
        <f t="shared" si="164"/>
        <v>0</v>
      </c>
      <c r="AO241" s="1059">
        <f t="shared" si="165"/>
        <v>168.59504132231407</v>
      </c>
      <c r="AP241" s="1059" t="str">
        <f t="shared" si="166"/>
        <v>n/a</v>
      </c>
      <c r="AQ241" s="1059" t="str">
        <f t="shared" si="167"/>
        <v>n/a</v>
      </c>
      <c r="AR241" s="1059" t="str">
        <f t="shared" si="168"/>
        <v>n/a</v>
      </c>
      <c r="AS241" s="1059" t="str">
        <f t="shared" si="169"/>
        <v>n/a</v>
      </c>
      <c r="AT241" s="1059" t="str">
        <f t="shared" si="170"/>
        <v>n/a</v>
      </c>
      <c r="AU241" s="1060">
        <f t="shared" si="150"/>
        <v>25.71349726348857</v>
      </c>
      <c r="AV241" s="1061">
        <f t="shared" si="151"/>
        <v>49.978256747919986</v>
      </c>
    </row>
    <row r="242" spans="1:48" ht="11.25" customHeight="1" x14ac:dyDescent="0.2">
      <c r="A242" s="617" t="s">
        <v>1160</v>
      </c>
      <c r="B242" s="490" t="s">
        <v>1161</v>
      </c>
      <c r="C242" s="610">
        <v>4.4000000000000004</v>
      </c>
      <c r="D242" s="482">
        <v>3.85</v>
      </c>
      <c r="E242" s="500">
        <v>3.4000000000000004</v>
      </c>
      <c r="F242" s="610">
        <v>2.85</v>
      </c>
      <c r="G242" s="610">
        <v>2.2000000000000002</v>
      </c>
      <c r="H242" s="610">
        <v>1.55</v>
      </c>
      <c r="I242" s="610">
        <v>1.1000000000000001</v>
      </c>
      <c r="J242" s="932"/>
      <c r="K242" s="610">
        <v>0.5</v>
      </c>
      <c r="L242" s="614">
        <v>0</v>
      </c>
      <c r="M242" s="932"/>
      <c r="N242" s="486">
        <v>0</v>
      </c>
      <c r="O242" s="612">
        <v>0</v>
      </c>
      <c r="P242" s="612">
        <v>2</v>
      </c>
      <c r="Q242" s="616">
        <v>4</v>
      </c>
      <c r="R242" s="616">
        <v>1</v>
      </c>
      <c r="S242" s="612">
        <v>0</v>
      </c>
      <c r="T242" s="612">
        <v>0</v>
      </c>
      <c r="U242" s="612">
        <v>0</v>
      </c>
      <c r="V242" s="612">
        <v>0</v>
      </c>
      <c r="W242" s="612">
        <v>0</v>
      </c>
      <c r="X242" s="612">
        <v>0</v>
      </c>
      <c r="Y242" s="612">
        <v>0</v>
      </c>
      <c r="Z242" s="613">
        <f t="shared" si="149"/>
        <v>26.85</v>
      </c>
      <c r="AA242" s="1058">
        <f t="shared" si="129"/>
        <v>14.285714285714302</v>
      </c>
      <c r="AB242" s="1058">
        <f t="shared" si="152"/>
        <v>13.235294117647056</v>
      </c>
      <c r="AC242" s="1059">
        <f t="shared" si="153"/>
        <v>19.298245614035103</v>
      </c>
      <c r="AD242" s="1059">
        <f t="shared" si="154"/>
        <v>29.54545454545454</v>
      </c>
      <c r="AE242" s="1059">
        <f t="shared" si="155"/>
        <v>41.935483870967751</v>
      </c>
      <c r="AF242" s="1059">
        <f t="shared" si="156"/>
        <v>40.909090909090892</v>
      </c>
      <c r="AG242" s="1059">
        <f t="shared" si="157"/>
        <v>120.00000000000001</v>
      </c>
      <c r="AH242" s="1059" t="str">
        <f t="shared" si="158"/>
        <v>n/a</v>
      </c>
      <c r="AI242" s="1059" t="str">
        <f t="shared" si="159"/>
        <v>n/a</v>
      </c>
      <c r="AJ242" s="1059" t="str">
        <f t="shared" si="160"/>
        <v>n/a</v>
      </c>
      <c r="AK242" s="1059">
        <f t="shared" si="161"/>
        <v>-100</v>
      </c>
      <c r="AL242" s="1059">
        <f t="shared" si="162"/>
        <v>-50</v>
      </c>
      <c r="AM242" s="1059">
        <f t="shared" si="163"/>
        <v>300</v>
      </c>
      <c r="AN242" s="1059" t="str">
        <f t="shared" si="164"/>
        <v>n/a</v>
      </c>
      <c r="AO242" s="1059" t="str">
        <f t="shared" si="165"/>
        <v>n/a</v>
      </c>
      <c r="AP242" s="1059" t="str">
        <f t="shared" si="166"/>
        <v>n/a</v>
      </c>
      <c r="AQ242" s="1059" t="str">
        <f t="shared" si="167"/>
        <v>n/a</v>
      </c>
      <c r="AR242" s="1059" t="str">
        <f t="shared" si="168"/>
        <v>n/a</v>
      </c>
      <c r="AS242" s="1059" t="str">
        <f t="shared" si="169"/>
        <v>n/a</v>
      </c>
      <c r="AT242" s="1059" t="str">
        <f t="shared" si="170"/>
        <v>n/a</v>
      </c>
      <c r="AU242" s="1060">
        <f t="shared" si="150"/>
        <v>42.920928334290963</v>
      </c>
      <c r="AV242" s="1061">
        <f t="shared" si="151"/>
        <v>107.25602207741473</v>
      </c>
    </row>
    <row r="243" spans="1:48" ht="11.25" customHeight="1" x14ac:dyDescent="0.2">
      <c r="A243" s="483" t="s">
        <v>1181</v>
      </c>
      <c r="B243" s="861" t="s">
        <v>1182</v>
      </c>
      <c r="C243" s="610">
        <v>1.68</v>
      </c>
      <c r="D243" s="482">
        <v>1.6</v>
      </c>
      <c r="E243" s="613">
        <v>1.44</v>
      </c>
      <c r="F243" s="610">
        <v>1.2</v>
      </c>
      <c r="G243" s="610">
        <v>1</v>
      </c>
      <c r="H243" s="610">
        <v>0.84</v>
      </c>
      <c r="I243" s="610">
        <v>0.48</v>
      </c>
      <c r="J243" s="932"/>
      <c r="K243" s="610">
        <v>0.3</v>
      </c>
      <c r="L243" s="614">
        <v>0.24</v>
      </c>
      <c r="M243" s="932"/>
      <c r="N243" s="615">
        <v>0.12</v>
      </c>
      <c r="O243" s="612">
        <v>0</v>
      </c>
      <c r="P243" s="612">
        <v>0</v>
      </c>
      <c r="Q243" s="612">
        <v>0</v>
      </c>
      <c r="R243" s="612">
        <v>0</v>
      </c>
      <c r="S243" s="612">
        <v>0</v>
      </c>
      <c r="T243" s="612">
        <v>0</v>
      </c>
      <c r="U243" s="612">
        <v>0</v>
      </c>
      <c r="V243" s="612">
        <v>0</v>
      </c>
      <c r="W243" s="612">
        <v>0</v>
      </c>
      <c r="X243" s="612">
        <v>0</v>
      </c>
      <c r="Y243" s="612">
        <v>0</v>
      </c>
      <c r="Z243" s="613">
        <f t="shared" si="149"/>
        <v>8.9</v>
      </c>
      <c r="AA243" s="1058">
        <f t="shared" si="129"/>
        <v>4.9999999999999822</v>
      </c>
      <c r="AB243" s="1058">
        <f t="shared" si="152"/>
        <v>11.111111111111116</v>
      </c>
      <c r="AC243" s="1059">
        <f t="shared" si="153"/>
        <v>19.999999999999996</v>
      </c>
      <c r="AD243" s="1059">
        <f t="shared" si="154"/>
        <v>19.999999999999996</v>
      </c>
      <c r="AE243" s="1059">
        <f t="shared" si="155"/>
        <v>19.047619047619047</v>
      </c>
      <c r="AF243" s="1059">
        <f t="shared" si="156"/>
        <v>75</v>
      </c>
      <c r="AG243" s="1059">
        <f t="shared" si="157"/>
        <v>60.000000000000007</v>
      </c>
      <c r="AH243" s="1059">
        <f t="shared" si="158"/>
        <v>25</v>
      </c>
      <c r="AI243" s="1059">
        <f t="shared" si="159"/>
        <v>100</v>
      </c>
      <c r="AJ243" s="1059" t="str">
        <f t="shared" si="160"/>
        <v>n/a</v>
      </c>
      <c r="AK243" s="1059" t="str">
        <f t="shared" si="161"/>
        <v>n/a</v>
      </c>
      <c r="AL243" s="1059" t="str">
        <f t="shared" si="162"/>
        <v>n/a</v>
      </c>
      <c r="AM243" s="1059" t="str">
        <f t="shared" si="163"/>
        <v>n/a</v>
      </c>
      <c r="AN243" s="1059" t="str">
        <f t="shared" si="164"/>
        <v>n/a</v>
      </c>
      <c r="AO243" s="1059" t="str">
        <f t="shared" si="165"/>
        <v>n/a</v>
      </c>
      <c r="AP243" s="1059" t="str">
        <f t="shared" si="166"/>
        <v>n/a</v>
      </c>
      <c r="AQ243" s="1059" t="str">
        <f t="shared" si="167"/>
        <v>n/a</v>
      </c>
      <c r="AR243" s="1059" t="str">
        <f t="shared" si="168"/>
        <v>n/a</v>
      </c>
      <c r="AS243" s="1059" t="str">
        <f t="shared" si="169"/>
        <v>n/a</v>
      </c>
      <c r="AT243" s="1059" t="str">
        <f t="shared" si="170"/>
        <v>n/a</v>
      </c>
      <c r="AU243" s="1060">
        <f t="shared" si="150"/>
        <v>37.239858906525569</v>
      </c>
      <c r="AV243" s="1061">
        <f t="shared" si="151"/>
        <v>32.93934721405634</v>
      </c>
    </row>
    <row r="244" spans="1:48" ht="11.25" customHeight="1" x14ac:dyDescent="0.2">
      <c r="A244" s="483" t="s">
        <v>580</v>
      </c>
      <c r="B244" s="861" t="s">
        <v>581</v>
      </c>
      <c r="C244" s="610">
        <v>0.87</v>
      </c>
      <c r="D244" s="482">
        <v>0.77</v>
      </c>
      <c r="E244" s="613">
        <v>0.64</v>
      </c>
      <c r="F244" s="610">
        <v>0.6</v>
      </c>
      <c r="G244" s="610">
        <v>0.56000000000000005</v>
      </c>
      <c r="H244" s="485">
        <v>0.5</v>
      </c>
      <c r="I244" s="610">
        <v>0.4</v>
      </c>
      <c r="J244" s="932">
        <v>0</v>
      </c>
      <c r="K244" s="610">
        <v>0.37</v>
      </c>
      <c r="L244" s="481">
        <v>0.26250000000000001</v>
      </c>
      <c r="M244" s="932">
        <v>0</v>
      </c>
      <c r="N244" s="494">
        <v>0.21</v>
      </c>
      <c r="O244" s="494">
        <v>0.18</v>
      </c>
      <c r="P244" s="616">
        <v>0.13</v>
      </c>
      <c r="Q244" s="616">
        <v>0.11</v>
      </c>
      <c r="R244" s="616">
        <v>0.1</v>
      </c>
      <c r="S244" s="616">
        <v>7.7499999999999999E-2</v>
      </c>
      <c r="T244" s="616">
        <v>0.05</v>
      </c>
      <c r="U244" s="616">
        <v>2.6249999999999999E-2</v>
      </c>
      <c r="V244" s="616">
        <v>6.2500000000000003E-3</v>
      </c>
      <c r="W244" s="616">
        <v>5.6499999999999996E-3</v>
      </c>
      <c r="X244" s="616">
        <v>5.0000000000000001E-3</v>
      </c>
      <c r="Y244" s="616">
        <v>6.4999999999999997E-4</v>
      </c>
      <c r="Z244" s="613">
        <f t="shared" si="149"/>
        <v>5.8738000000000001</v>
      </c>
      <c r="AA244" s="1058">
        <f t="shared" si="129"/>
        <v>12.987012987012992</v>
      </c>
      <c r="AB244" s="1058">
        <f t="shared" si="152"/>
        <v>20.3125</v>
      </c>
      <c r="AC244" s="1059">
        <f t="shared" si="153"/>
        <v>6.6666666666666652</v>
      </c>
      <c r="AD244" s="1059">
        <f t="shared" si="154"/>
        <v>7.1428571428571397</v>
      </c>
      <c r="AE244" s="1059">
        <f t="shared" si="155"/>
        <v>12.000000000000011</v>
      </c>
      <c r="AF244" s="1059">
        <f t="shared" si="156"/>
        <v>25</v>
      </c>
      <c r="AG244" s="1059">
        <f t="shared" si="157"/>
        <v>8.1081081081081141</v>
      </c>
      <c r="AH244" s="1059">
        <f t="shared" si="158"/>
        <v>40.952380952380942</v>
      </c>
      <c r="AI244" s="1059">
        <f t="shared" si="159"/>
        <v>25</v>
      </c>
      <c r="AJ244" s="1059">
        <f t="shared" si="160"/>
        <v>16.666666666666675</v>
      </c>
      <c r="AK244" s="1059">
        <f t="shared" si="161"/>
        <v>38.46153846153846</v>
      </c>
      <c r="AL244" s="1059">
        <f t="shared" si="162"/>
        <v>18.181818181818187</v>
      </c>
      <c r="AM244" s="1059">
        <f t="shared" si="163"/>
        <v>9.9999999999999858</v>
      </c>
      <c r="AN244" s="1059">
        <f t="shared" si="164"/>
        <v>29.032258064516149</v>
      </c>
      <c r="AO244" s="1059">
        <f t="shared" si="165"/>
        <v>54.999999999999986</v>
      </c>
      <c r="AP244" s="1059">
        <f t="shared" si="166"/>
        <v>90.476190476190482</v>
      </c>
      <c r="AQ244" s="1059">
        <f t="shared" si="167"/>
        <v>319.99999999999994</v>
      </c>
      <c r="AR244" s="1059">
        <f t="shared" si="168"/>
        <v>10.619469026548689</v>
      </c>
      <c r="AS244" s="1059">
        <f t="shared" si="169"/>
        <v>12.999999999999989</v>
      </c>
      <c r="AT244" s="1059">
        <f t="shared" si="170"/>
        <v>669.23076923076928</v>
      </c>
      <c r="AU244" s="1060">
        <f t="shared" si="150"/>
        <v>71.441911798253685</v>
      </c>
      <c r="AV244" s="1061">
        <f t="shared" si="151"/>
        <v>156.69744289724628</v>
      </c>
    </row>
    <row r="245" spans="1:48" ht="11.25" customHeight="1" x14ac:dyDescent="0.2">
      <c r="A245" s="863" t="s">
        <v>1219</v>
      </c>
      <c r="B245" s="861" t="s">
        <v>1220</v>
      </c>
      <c r="C245" s="610">
        <v>0.88</v>
      </c>
      <c r="D245" s="482">
        <v>0.8</v>
      </c>
      <c r="E245" s="613">
        <v>0.72</v>
      </c>
      <c r="F245" s="610">
        <v>0.64</v>
      </c>
      <c r="G245" s="610">
        <v>0.56000000000000005</v>
      </c>
      <c r="H245" s="610">
        <v>0.48</v>
      </c>
      <c r="I245" s="610">
        <v>0.3</v>
      </c>
      <c r="J245" s="932"/>
      <c r="K245" s="485">
        <v>0</v>
      </c>
      <c r="L245" s="614">
        <v>0</v>
      </c>
      <c r="M245" s="932"/>
      <c r="N245" s="611">
        <v>0</v>
      </c>
      <c r="O245" s="611">
        <v>0</v>
      </c>
      <c r="P245" s="612">
        <v>0</v>
      </c>
      <c r="Q245" s="612">
        <v>0</v>
      </c>
      <c r="R245" s="612">
        <v>0</v>
      </c>
      <c r="S245" s="612">
        <v>0</v>
      </c>
      <c r="T245" s="612">
        <v>0</v>
      </c>
      <c r="U245" s="612">
        <v>0</v>
      </c>
      <c r="V245" s="612">
        <v>0</v>
      </c>
      <c r="W245" s="612">
        <v>0</v>
      </c>
      <c r="X245" s="612">
        <v>0</v>
      </c>
      <c r="Y245" s="612">
        <v>0</v>
      </c>
      <c r="Z245" s="613">
        <f t="shared" si="149"/>
        <v>4.38</v>
      </c>
      <c r="AA245" s="1058">
        <f t="shared" ref="AA245:AA308" si="171">IF(ISERROR((C245/D245-1)*100),"n/a",(C245/D245-1)*100)</f>
        <v>9.9999999999999858</v>
      </c>
      <c r="AB245" s="1058">
        <f t="shared" si="152"/>
        <v>11.111111111111116</v>
      </c>
      <c r="AC245" s="1059">
        <f t="shared" si="153"/>
        <v>12.5</v>
      </c>
      <c r="AD245" s="1059">
        <f t="shared" si="154"/>
        <v>14.285714285714279</v>
      </c>
      <c r="AE245" s="1059">
        <f t="shared" si="155"/>
        <v>16.666666666666675</v>
      </c>
      <c r="AF245" s="1059">
        <f t="shared" si="156"/>
        <v>60.000000000000007</v>
      </c>
      <c r="AG245" s="1059" t="str">
        <f t="shared" si="157"/>
        <v>n/a</v>
      </c>
      <c r="AH245" s="1059" t="str">
        <f t="shared" si="158"/>
        <v>n/a</v>
      </c>
      <c r="AI245" s="1059" t="str">
        <f t="shared" si="159"/>
        <v>n/a</v>
      </c>
      <c r="AJ245" s="1059" t="str">
        <f t="shared" si="160"/>
        <v>n/a</v>
      </c>
      <c r="AK245" s="1059" t="str">
        <f t="shared" si="161"/>
        <v>n/a</v>
      </c>
      <c r="AL245" s="1059" t="str">
        <f t="shared" si="162"/>
        <v>n/a</v>
      </c>
      <c r="AM245" s="1059" t="str">
        <f t="shared" si="163"/>
        <v>n/a</v>
      </c>
      <c r="AN245" s="1059" t="str">
        <f t="shared" si="164"/>
        <v>n/a</v>
      </c>
      <c r="AO245" s="1059" t="str">
        <f t="shared" si="165"/>
        <v>n/a</v>
      </c>
      <c r="AP245" s="1059" t="str">
        <f t="shared" si="166"/>
        <v>n/a</v>
      </c>
      <c r="AQ245" s="1059" t="str">
        <f t="shared" si="167"/>
        <v>n/a</v>
      </c>
      <c r="AR245" s="1059" t="str">
        <f t="shared" si="168"/>
        <v>n/a</v>
      </c>
      <c r="AS245" s="1059" t="str">
        <f t="shared" si="169"/>
        <v>n/a</v>
      </c>
      <c r="AT245" s="1059" t="str">
        <f t="shared" si="170"/>
        <v>n/a</v>
      </c>
      <c r="AU245" s="1060">
        <f t="shared" si="150"/>
        <v>20.760582010582009</v>
      </c>
      <c r="AV245" s="1061">
        <f t="shared" si="151"/>
        <v>19.367785666129667</v>
      </c>
    </row>
    <row r="246" spans="1:48" ht="11.25" customHeight="1" x14ac:dyDescent="0.2">
      <c r="A246" s="863" t="s">
        <v>1185</v>
      </c>
      <c r="B246" s="861" t="s">
        <v>1186</v>
      </c>
      <c r="C246" s="610">
        <v>0.6</v>
      </c>
      <c r="D246" s="482">
        <v>0.56000000000000005</v>
      </c>
      <c r="E246" s="472">
        <v>0.52</v>
      </c>
      <c r="F246" s="610">
        <v>0.48</v>
      </c>
      <c r="G246" s="610">
        <v>0.44</v>
      </c>
      <c r="H246" s="610">
        <v>0.42</v>
      </c>
      <c r="I246" s="610">
        <v>0.28000000000000003</v>
      </c>
      <c r="J246" s="932"/>
      <c r="K246" s="485">
        <v>0.14000000000000001</v>
      </c>
      <c r="L246" s="614">
        <v>0.14000000000000001</v>
      </c>
      <c r="M246" s="932"/>
      <c r="N246" s="611">
        <v>0.14000000000000001</v>
      </c>
      <c r="O246" s="494">
        <v>0.14000000000000001</v>
      </c>
      <c r="P246" s="616">
        <v>0.13750000000000001</v>
      </c>
      <c r="Q246" s="616">
        <v>0.1275</v>
      </c>
      <c r="R246" s="616">
        <v>0.12</v>
      </c>
      <c r="S246" s="612">
        <v>0</v>
      </c>
      <c r="T246" s="612">
        <v>0</v>
      </c>
      <c r="U246" s="612">
        <v>0</v>
      </c>
      <c r="V246" s="612">
        <v>0</v>
      </c>
      <c r="W246" s="612">
        <v>0</v>
      </c>
      <c r="X246" s="612">
        <v>0</v>
      </c>
      <c r="Y246" s="612">
        <v>0</v>
      </c>
      <c r="Z246" s="613">
        <f t="shared" si="149"/>
        <v>4.245000000000001</v>
      </c>
      <c r="AA246" s="1058">
        <f t="shared" si="171"/>
        <v>7.1428571428571397</v>
      </c>
      <c r="AB246" s="1058">
        <f t="shared" ref="AB246:AB277" si="172">IF(ISERROR((D246/E246-1)*100),"n/a",(D246/E246-1)*100)</f>
        <v>7.6923076923077094</v>
      </c>
      <c r="AC246" s="1059">
        <f t="shared" ref="AC246:AC277" si="173">IF(ISERROR((E246/F246-1)*100),"n/a",(E246/F246-1)*100)</f>
        <v>8.3333333333333481</v>
      </c>
      <c r="AD246" s="1059">
        <f t="shared" ref="AD246:AD277" si="174">IF(ISERROR((F246/G246-1)*100),"n/a",(F246/G246-1)*100)</f>
        <v>9.0909090909090828</v>
      </c>
      <c r="AE246" s="1059">
        <f t="shared" ref="AE246:AE277" si="175">IF(ISERROR((G246/H246-1)*100),"n/a",(G246/H246-1)*100)</f>
        <v>4.7619047619047672</v>
      </c>
      <c r="AF246" s="1059">
        <f t="shared" ref="AF246:AF277" si="176">IF(ISERROR((H246/I246-1)*100),"n/a",(H246/I246-1)*100)</f>
        <v>49.999999999999979</v>
      </c>
      <c r="AG246" s="1059">
        <f t="shared" ref="AG246:AG277" si="177">IF(ISERROR((I246/K246-1)*100),"n/a",(I246/K246-1)*100)</f>
        <v>100</v>
      </c>
      <c r="AH246" s="1059">
        <f t="shared" ref="AH246:AH277" si="178">IF(ISERROR((K246/L246-1)*100),"n/a",(K246/L246-1)*100)</f>
        <v>0</v>
      </c>
      <c r="AI246" s="1059">
        <f t="shared" ref="AI246:AI277" si="179">IF(ISERROR((L246/N246-1)*100),"n/a",(L246/N246-1)*100)</f>
        <v>0</v>
      </c>
      <c r="AJ246" s="1059">
        <f t="shared" ref="AJ246:AJ277" si="180">IF(ISERROR((N246/O246-1)*100),"n/a",(N246/O246-1)*100)</f>
        <v>0</v>
      </c>
      <c r="AK246" s="1059">
        <f t="shared" ref="AK246:AK277" si="181">IF(ISERROR((O246/P246-1)*100),"n/a",(O246/P246-1)*100)</f>
        <v>1.8181818181818299</v>
      </c>
      <c r="AL246" s="1059">
        <f t="shared" ref="AL246:AL277" si="182">IF(ISERROR((P246/Q246-1)*100),"n/a",(P246/Q246-1)*100)</f>
        <v>7.8431372549019773</v>
      </c>
      <c r="AM246" s="1059">
        <f t="shared" ref="AM246:AM277" si="183">IF(ISERROR((Q246/R246-1)*100),"n/a",(Q246/R246-1)*100)</f>
        <v>6.25</v>
      </c>
      <c r="AN246" s="1059" t="str">
        <f t="shared" ref="AN246:AN277" si="184">IF(ISERROR((R246/S246-1)*100),"n/a",(R246/S246-1)*100)</f>
        <v>n/a</v>
      </c>
      <c r="AO246" s="1059" t="str">
        <f t="shared" ref="AO246:AO277" si="185">IF(ISERROR((S246/T246-1)*100),"n/a",(S246/T246-1)*100)</f>
        <v>n/a</v>
      </c>
      <c r="AP246" s="1059" t="str">
        <f t="shared" ref="AP246:AP277" si="186">IF(ISERROR((T246/U246-1)*100),"n/a",(T246/U246-1)*100)</f>
        <v>n/a</v>
      </c>
      <c r="AQ246" s="1059" t="str">
        <f t="shared" ref="AQ246:AQ277" si="187">IF(ISERROR((U246/V246-1)*100),"n/a",(U246/V246-1)*100)</f>
        <v>n/a</v>
      </c>
      <c r="AR246" s="1059" t="str">
        <f t="shared" ref="AR246:AR277" si="188">IF(ISERROR((V246/W246-1)*100),"n/a",(V246/W246-1)*100)</f>
        <v>n/a</v>
      </c>
      <c r="AS246" s="1059" t="str">
        <f t="shared" ref="AS246:AS277" si="189">IF(ISERROR((W246/X246-1)*100),"n/a",(W246/X246-1)*100)</f>
        <v>n/a</v>
      </c>
      <c r="AT246" s="1059" t="str">
        <f t="shared" ref="AT246:AT277" si="190">IF(ISERROR((X246/Y246-1)*100),"n/a",(X246/Y246-1)*100)</f>
        <v>n/a</v>
      </c>
      <c r="AU246" s="1060">
        <f t="shared" si="150"/>
        <v>15.610202391876605</v>
      </c>
      <c r="AV246" s="1061">
        <f t="shared" si="151"/>
        <v>28.461992872257319</v>
      </c>
    </row>
    <row r="247" spans="1:48" ht="11.25" customHeight="1" x14ac:dyDescent="0.2">
      <c r="A247" s="1143" t="s">
        <v>1170</v>
      </c>
      <c r="B247" s="490" t="s">
        <v>1171</v>
      </c>
      <c r="C247" s="610">
        <v>0.45</v>
      </c>
      <c r="D247" s="482">
        <v>0.41</v>
      </c>
      <c r="E247" s="506">
        <v>0.4</v>
      </c>
      <c r="F247" s="496">
        <v>0.32</v>
      </c>
      <c r="G247" s="496">
        <v>0.182</v>
      </c>
      <c r="H247" s="496">
        <v>0.12</v>
      </c>
      <c r="I247" s="496">
        <v>0.11</v>
      </c>
      <c r="J247" s="1014"/>
      <c r="K247" s="496">
        <v>0.104</v>
      </c>
      <c r="L247" s="497">
        <v>0</v>
      </c>
      <c r="M247" s="1014"/>
      <c r="N247" s="511">
        <v>0</v>
      </c>
      <c r="O247" s="499">
        <v>0</v>
      </c>
      <c r="P247" s="499">
        <v>0</v>
      </c>
      <c r="Q247" s="499">
        <v>0</v>
      </c>
      <c r="R247" s="499">
        <v>0</v>
      </c>
      <c r="S247" s="499">
        <v>0</v>
      </c>
      <c r="T247" s="499">
        <v>0</v>
      </c>
      <c r="U247" s="499">
        <v>0</v>
      </c>
      <c r="V247" s="499">
        <v>0</v>
      </c>
      <c r="W247" s="499">
        <v>0</v>
      </c>
      <c r="X247" s="499">
        <v>0</v>
      </c>
      <c r="Y247" s="499">
        <v>0</v>
      </c>
      <c r="Z247" s="613">
        <f t="shared" si="149"/>
        <v>2.0960000000000001</v>
      </c>
      <c r="AA247" s="1058">
        <f t="shared" si="171"/>
        <v>9.7560975609756184</v>
      </c>
      <c r="AB247" s="1058">
        <f t="shared" si="172"/>
        <v>2.4999999999999911</v>
      </c>
      <c r="AC247" s="1059">
        <f t="shared" si="173"/>
        <v>25</v>
      </c>
      <c r="AD247" s="1059">
        <f t="shared" si="174"/>
        <v>75.824175824175839</v>
      </c>
      <c r="AE247" s="1059">
        <f t="shared" si="175"/>
        <v>51.666666666666657</v>
      </c>
      <c r="AF247" s="1059">
        <f t="shared" si="176"/>
        <v>9.0909090909090828</v>
      </c>
      <c r="AG247" s="1059">
        <f t="shared" si="177"/>
        <v>5.7692307692307709</v>
      </c>
      <c r="AH247" s="1059" t="str">
        <f t="shared" si="178"/>
        <v>n/a</v>
      </c>
      <c r="AI247" s="1059" t="str">
        <f t="shared" si="179"/>
        <v>n/a</v>
      </c>
      <c r="AJ247" s="1059" t="str">
        <f t="shared" si="180"/>
        <v>n/a</v>
      </c>
      <c r="AK247" s="1059" t="str">
        <f t="shared" si="181"/>
        <v>n/a</v>
      </c>
      <c r="AL247" s="1059" t="str">
        <f t="shared" si="182"/>
        <v>n/a</v>
      </c>
      <c r="AM247" s="1059" t="str">
        <f t="shared" si="183"/>
        <v>n/a</v>
      </c>
      <c r="AN247" s="1059" t="str">
        <f t="shared" si="184"/>
        <v>n/a</v>
      </c>
      <c r="AO247" s="1059" t="str">
        <f t="shared" si="185"/>
        <v>n/a</v>
      </c>
      <c r="AP247" s="1059" t="str">
        <f t="shared" si="186"/>
        <v>n/a</v>
      </c>
      <c r="AQ247" s="1059" t="str">
        <f t="shared" si="187"/>
        <v>n/a</v>
      </c>
      <c r="AR247" s="1059" t="str">
        <f t="shared" si="188"/>
        <v>n/a</v>
      </c>
      <c r="AS247" s="1059" t="str">
        <f t="shared" si="189"/>
        <v>n/a</v>
      </c>
      <c r="AT247" s="1059" t="str">
        <f t="shared" si="190"/>
        <v>n/a</v>
      </c>
      <c r="AU247" s="1060">
        <f t="shared" si="150"/>
        <v>25.658154273136855</v>
      </c>
      <c r="AV247" s="1061">
        <f t="shared" si="151"/>
        <v>27.846974731911853</v>
      </c>
    </row>
    <row r="248" spans="1:48" ht="11.25" customHeight="1" x14ac:dyDescent="0.2">
      <c r="A248" s="863" t="s">
        <v>1187</v>
      </c>
      <c r="B248" s="861" t="s">
        <v>1188</v>
      </c>
      <c r="C248" s="610">
        <v>0.96</v>
      </c>
      <c r="D248" s="482">
        <v>0.78</v>
      </c>
      <c r="E248" s="613">
        <v>0.67999999999999994</v>
      </c>
      <c r="F248" s="610">
        <v>0.6</v>
      </c>
      <c r="G248" s="610">
        <v>0.54</v>
      </c>
      <c r="H248" s="610">
        <v>0.5</v>
      </c>
      <c r="I248" s="610">
        <v>0.48</v>
      </c>
      <c r="J248" s="932"/>
      <c r="K248" s="610">
        <v>0.43</v>
      </c>
      <c r="L248" s="614">
        <v>0.4</v>
      </c>
      <c r="M248" s="932"/>
      <c r="N248" s="611">
        <v>0.4</v>
      </c>
      <c r="O248" s="611">
        <v>0.3</v>
      </c>
      <c r="P248" s="616">
        <v>1.1200000000000001</v>
      </c>
      <c r="Q248" s="616">
        <v>1.08</v>
      </c>
      <c r="R248" s="616">
        <v>1.04</v>
      </c>
      <c r="S248" s="616">
        <v>1.02</v>
      </c>
      <c r="T248" s="612">
        <v>1</v>
      </c>
      <c r="U248" s="612">
        <v>1</v>
      </c>
      <c r="V248" s="616">
        <v>1</v>
      </c>
      <c r="W248" s="616">
        <v>0.92</v>
      </c>
      <c r="X248" s="612">
        <v>0.91</v>
      </c>
      <c r="Y248" s="616">
        <v>0.93</v>
      </c>
      <c r="Z248" s="613">
        <f t="shared" si="149"/>
        <v>16.090000000000003</v>
      </c>
      <c r="AA248" s="1058">
        <f t="shared" si="171"/>
        <v>23.076923076923062</v>
      </c>
      <c r="AB248" s="1058">
        <f t="shared" si="172"/>
        <v>14.705882352941192</v>
      </c>
      <c r="AC248" s="1059">
        <f t="shared" si="173"/>
        <v>13.33333333333333</v>
      </c>
      <c r="AD248" s="1059">
        <f t="shared" si="174"/>
        <v>11.111111111111093</v>
      </c>
      <c r="AE248" s="1059">
        <f t="shared" si="175"/>
        <v>8.0000000000000071</v>
      </c>
      <c r="AF248" s="1059">
        <f t="shared" si="176"/>
        <v>4.1666666666666741</v>
      </c>
      <c r="AG248" s="1059">
        <f t="shared" si="177"/>
        <v>11.627906976744185</v>
      </c>
      <c r="AH248" s="1059">
        <f t="shared" si="178"/>
        <v>7.4999999999999956</v>
      </c>
      <c r="AI248" s="1059">
        <f t="shared" si="179"/>
        <v>0</v>
      </c>
      <c r="AJ248" s="1059">
        <f t="shared" si="180"/>
        <v>33.33333333333335</v>
      </c>
      <c r="AK248" s="1059">
        <f t="shared" si="181"/>
        <v>-73.214285714285722</v>
      </c>
      <c r="AL248" s="1059">
        <f t="shared" si="182"/>
        <v>3.7037037037036979</v>
      </c>
      <c r="AM248" s="1059">
        <f t="shared" si="183"/>
        <v>3.8461538461538547</v>
      </c>
      <c r="AN248" s="1059">
        <f t="shared" si="184"/>
        <v>1.9607843137254832</v>
      </c>
      <c r="AO248" s="1059">
        <f t="shared" si="185"/>
        <v>2.0000000000000018</v>
      </c>
      <c r="AP248" s="1059">
        <f t="shared" si="186"/>
        <v>0</v>
      </c>
      <c r="AQ248" s="1059">
        <f t="shared" si="187"/>
        <v>0</v>
      </c>
      <c r="AR248" s="1059">
        <f t="shared" si="188"/>
        <v>8.6956521739130377</v>
      </c>
      <c r="AS248" s="1059">
        <f t="shared" si="189"/>
        <v>1.098901098901095</v>
      </c>
      <c r="AT248" s="1059">
        <f t="shared" si="190"/>
        <v>-2.1505376344086002</v>
      </c>
      <c r="AU248" s="1060">
        <f t="shared" si="150"/>
        <v>3.6397764319377872</v>
      </c>
      <c r="AV248" s="1061">
        <f t="shared" si="151"/>
        <v>20.061938703810085</v>
      </c>
    </row>
    <row r="249" spans="1:48" ht="11.25" customHeight="1" x14ac:dyDescent="0.2">
      <c r="A249" s="863" t="s">
        <v>1189</v>
      </c>
      <c r="B249" s="861" t="s">
        <v>1190</v>
      </c>
      <c r="C249" s="610">
        <v>0.44</v>
      </c>
      <c r="D249" s="482">
        <v>0.4</v>
      </c>
      <c r="E249" s="613">
        <v>0.36</v>
      </c>
      <c r="F249" s="610">
        <v>0.32</v>
      </c>
      <c r="G249" s="610">
        <v>0.28000000000000003</v>
      </c>
      <c r="H249" s="485">
        <v>0.24</v>
      </c>
      <c r="I249" s="610">
        <v>0.22</v>
      </c>
      <c r="J249" s="932"/>
      <c r="K249" s="485">
        <v>0.16</v>
      </c>
      <c r="L249" s="614">
        <v>0.16</v>
      </c>
      <c r="M249" s="932"/>
      <c r="N249" s="515">
        <v>0.16</v>
      </c>
      <c r="O249" s="515">
        <v>0.24</v>
      </c>
      <c r="P249" s="512">
        <v>0.32</v>
      </c>
      <c r="Q249" s="512">
        <v>0.27</v>
      </c>
      <c r="R249" s="616">
        <v>0.23</v>
      </c>
      <c r="S249" s="612">
        <v>0.2</v>
      </c>
      <c r="T249" s="616">
        <v>0.2</v>
      </c>
      <c r="U249" s="616">
        <v>0.19</v>
      </c>
      <c r="V249" s="616">
        <v>0.12</v>
      </c>
      <c r="W249" s="612">
        <v>0</v>
      </c>
      <c r="X249" s="612">
        <v>0</v>
      </c>
      <c r="Y249" s="612">
        <v>0</v>
      </c>
      <c r="Z249" s="613">
        <f t="shared" si="149"/>
        <v>4.5100000000000007</v>
      </c>
      <c r="AA249" s="1058">
        <f t="shared" si="171"/>
        <v>9.9999999999999858</v>
      </c>
      <c r="AB249" s="1058">
        <f t="shared" si="172"/>
        <v>11.111111111111116</v>
      </c>
      <c r="AC249" s="1059">
        <f t="shared" si="173"/>
        <v>12.5</v>
      </c>
      <c r="AD249" s="1059">
        <f t="shared" si="174"/>
        <v>14.285714285714279</v>
      </c>
      <c r="AE249" s="1059">
        <f t="shared" si="175"/>
        <v>16.666666666666675</v>
      </c>
      <c r="AF249" s="1059">
        <f t="shared" si="176"/>
        <v>9.0909090909090828</v>
      </c>
      <c r="AG249" s="1059">
        <f t="shared" si="177"/>
        <v>37.5</v>
      </c>
      <c r="AH249" s="1059">
        <f t="shared" si="178"/>
        <v>0</v>
      </c>
      <c r="AI249" s="1059">
        <f t="shared" si="179"/>
        <v>0</v>
      </c>
      <c r="AJ249" s="1059">
        <f t="shared" si="180"/>
        <v>-33.333333333333329</v>
      </c>
      <c r="AK249" s="1059">
        <f t="shared" si="181"/>
        <v>-25</v>
      </c>
      <c r="AL249" s="1059">
        <f t="shared" si="182"/>
        <v>18.518518518518512</v>
      </c>
      <c r="AM249" s="1059">
        <f t="shared" si="183"/>
        <v>17.391304347826097</v>
      </c>
      <c r="AN249" s="1059">
        <f t="shared" si="184"/>
        <v>14.999999999999991</v>
      </c>
      <c r="AO249" s="1059">
        <f t="shared" si="185"/>
        <v>0</v>
      </c>
      <c r="AP249" s="1059">
        <f t="shared" si="186"/>
        <v>5.2631578947368363</v>
      </c>
      <c r="AQ249" s="1059">
        <f t="shared" si="187"/>
        <v>58.33333333333335</v>
      </c>
      <c r="AR249" s="1059" t="str">
        <f t="shared" si="188"/>
        <v>n/a</v>
      </c>
      <c r="AS249" s="1059" t="str">
        <f t="shared" si="189"/>
        <v>n/a</v>
      </c>
      <c r="AT249" s="1059" t="str">
        <f t="shared" si="190"/>
        <v>n/a</v>
      </c>
      <c r="AU249" s="1060">
        <f t="shared" si="150"/>
        <v>9.8427871714989745</v>
      </c>
      <c r="AV249" s="1061">
        <f t="shared" si="151"/>
        <v>20.525100084178177</v>
      </c>
    </row>
    <row r="250" spans="1:48" ht="11.25" customHeight="1" x14ac:dyDescent="0.2">
      <c r="A250" s="1099" t="s">
        <v>4588</v>
      </c>
      <c r="B250" s="846" t="s">
        <v>4583</v>
      </c>
      <c r="C250" s="610">
        <v>0.3</v>
      </c>
      <c r="D250" s="482">
        <v>0.255</v>
      </c>
      <c r="E250" s="472">
        <v>0.21</v>
      </c>
      <c r="F250" s="473">
        <v>0.05</v>
      </c>
      <c r="G250" s="526">
        <v>0</v>
      </c>
      <c r="H250" s="474">
        <v>0</v>
      </c>
      <c r="I250" s="526">
        <v>0</v>
      </c>
      <c r="J250" s="545"/>
      <c r="K250" s="526">
        <v>0</v>
      </c>
      <c r="L250" s="1194">
        <v>0</v>
      </c>
      <c r="M250" s="1191"/>
      <c r="N250" s="1202">
        <v>0</v>
      </c>
      <c r="O250" s="1202">
        <v>0</v>
      </c>
      <c r="P250" s="477">
        <v>0</v>
      </c>
      <c r="Q250" s="477">
        <v>0</v>
      </c>
      <c r="R250" s="477">
        <v>0</v>
      </c>
      <c r="S250" s="527">
        <v>0</v>
      </c>
      <c r="T250" s="527">
        <v>0</v>
      </c>
      <c r="U250" s="477">
        <v>0</v>
      </c>
      <c r="V250" s="527">
        <v>0</v>
      </c>
      <c r="W250" s="527">
        <v>0</v>
      </c>
      <c r="X250" s="477">
        <v>0</v>
      </c>
      <c r="Y250" s="477">
        <v>0</v>
      </c>
      <c r="Z250" s="613">
        <f t="shared" si="149"/>
        <v>0.81499999999999995</v>
      </c>
      <c r="AA250" s="1058">
        <f t="shared" si="171"/>
        <v>17.647058823529417</v>
      </c>
      <c r="AB250" s="1058">
        <f t="shared" si="172"/>
        <v>21.428571428571441</v>
      </c>
      <c r="AC250" s="1059">
        <f t="shared" si="173"/>
        <v>319.99999999999994</v>
      </c>
      <c r="AD250" s="1059" t="str">
        <f t="shared" si="174"/>
        <v>n/a</v>
      </c>
      <c r="AE250" s="1059" t="str">
        <f t="shared" si="175"/>
        <v>n/a</v>
      </c>
      <c r="AF250" s="1059" t="str">
        <f t="shared" si="176"/>
        <v>n/a</v>
      </c>
      <c r="AG250" s="1059" t="str">
        <f t="shared" si="177"/>
        <v>n/a</v>
      </c>
      <c r="AH250" s="1059" t="str">
        <f t="shared" si="178"/>
        <v>n/a</v>
      </c>
      <c r="AI250" s="1059" t="str">
        <f t="shared" si="179"/>
        <v>n/a</v>
      </c>
      <c r="AJ250" s="1059" t="str">
        <f t="shared" si="180"/>
        <v>n/a</v>
      </c>
      <c r="AK250" s="1059" t="str">
        <f t="shared" si="181"/>
        <v>n/a</v>
      </c>
      <c r="AL250" s="1059" t="str">
        <f t="shared" si="182"/>
        <v>n/a</v>
      </c>
      <c r="AM250" s="1059" t="str">
        <f t="shared" si="183"/>
        <v>n/a</v>
      </c>
      <c r="AN250" s="1059" t="str">
        <f t="shared" si="184"/>
        <v>n/a</v>
      </c>
      <c r="AO250" s="1059" t="str">
        <f t="shared" si="185"/>
        <v>n/a</v>
      </c>
      <c r="AP250" s="1059" t="str">
        <f t="shared" si="186"/>
        <v>n/a</v>
      </c>
      <c r="AQ250" s="1059" t="str">
        <f t="shared" si="187"/>
        <v>n/a</v>
      </c>
      <c r="AR250" s="1059" t="str">
        <f t="shared" si="188"/>
        <v>n/a</v>
      </c>
      <c r="AS250" s="1059" t="str">
        <f t="shared" si="189"/>
        <v>n/a</v>
      </c>
      <c r="AT250" s="1059" t="str">
        <f t="shared" si="190"/>
        <v>n/a</v>
      </c>
      <c r="AU250" s="1060">
        <f t="shared" si="150"/>
        <v>119.69187675070026</v>
      </c>
      <c r="AV250" s="1061">
        <f t="shared" si="151"/>
        <v>173.48222715638047</v>
      </c>
    </row>
    <row r="251" spans="1:48" ht="11.25" customHeight="1" x14ac:dyDescent="0.2">
      <c r="A251" s="834" t="s">
        <v>4553</v>
      </c>
      <c r="B251" s="861" t="s">
        <v>4519</v>
      </c>
      <c r="C251" s="482">
        <v>1.06</v>
      </c>
      <c r="D251" s="482">
        <v>0.98</v>
      </c>
      <c r="E251" s="482">
        <v>0.86</v>
      </c>
      <c r="F251" s="482">
        <v>0.76</v>
      </c>
      <c r="G251" s="482">
        <v>0.70666666666666667</v>
      </c>
      <c r="H251" s="505">
        <v>0.66666666666666663</v>
      </c>
      <c r="I251" s="505">
        <v>0.66666666666666663</v>
      </c>
      <c r="J251" s="505"/>
      <c r="K251" s="505">
        <v>0.66666666666666663</v>
      </c>
      <c r="L251" s="502">
        <v>0.66666666666666663</v>
      </c>
      <c r="M251" s="505"/>
      <c r="N251" s="525">
        <v>0.66666666666666663</v>
      </c>
      <c r="O251" s="525">
        <v>0.66666666666666663</v>
      </c>
      <c r="P251" s="616">
        <v>0.66666666666666663</v>
      </c>
      <c r="Q251" s="616">
        <v>0.62</v>
      </c>
      <c r="R251" s="616">
        <v>0.58666666666666667</v>
      </c>
      <c r="S251" s="522">
        <v>0.53333333333333333</v>
      </c>
      <c r="T251" s="522">
        <v>0.53333333333333333</v>
      </c>
      <c r="U251" s="616">
        <v>0.53333333333333333</v>
      </c>
      <c r="V251" s="616">
        <v>0.50909090909090904</v>
      </c>
      <c r="W251" s="616">
        <v>0.47727272727272724</v>
      </c>
      <c r="X251" s="616">
        <v>0.22727272727272727</v>
      </c>
      <c r="Y251" s="616">
        <v>0</v>
      </c>
      <c r="Z251" s="613">
        <f t="shared" si="149"/>
        <v>13.053636363636363</v>
      </c>
      <c r="AA251" s="1058">
        <f t="shared" si="171"/>
        <v>8.163265306122458</v>
      </c>
      <c r="AB251" s="1058">
        <f t="shared" si="172"/>
        <v>13.953488372093027</v>
      </c>
      <c r="AC251" s="1059">
        <f t="shared" si="173"/>
        <v>13.157894736842103</v>
      </c>
      <c r="AD251" s="1059">
        <f t="shared" si="174"/>
        <v>7.547169811320753</v>
      </c>
      <c r="AE251" s="1059">
        <f t="shared" si="175"/>
        <v>6.0000000000000053</v>
      </c>
      <c r="AF251" s="1059">
        <f t="shared" si="176"/>
        <v>0</v>
      </c>
      <c r="AG251" s="1059">
        <f t="shared" si="177"/>
        <v>0</v>
      </c>
      <c r="AH251" s="1059">
        <f t="shared" si="178"/>
        <v>0</v>
      </c>
      <c r="AI251" s="1059">
        <f t="shared" si="179"/>
        <v>0</v>
      </c>
      <c r="AJ251" s="1059">
        <f t="shared" si="180"/>
        <v>0</v>
      </c>
      <c r="AK251" s="1059">
        <f t="shared" si="181"/>
        <v>0</v>
      </c>
      <c r="AL251" s="1059">
        <f t="shared" si="182"/>
        <v>7.5268817204301008</v>
      </c>
      <c r="AM251" s="1059">
        <f t="shared" si="183"/>
        <v>5.6818181818181879</v>
      </c>
      <c r="AN251" s="1059">
        <f t="shared" si="184"/>
        <v>10.000000000000009</v>
      </c>
      <c r="AO251" s="1059">
        <f t="shared" si="185"/>
        <v>0</v>
      </c>
      <c r="AP251" s="1059">
        <f t="shared" si="186"/>
        <v>0</v>
      </c>
      <c r="AQ251" s="1059">
        <f t="shared" si="187"/>
        <v>4.7619047619047672</v>
      </c>
      <c r="AR251" s="1059">
        <f t="shared" si="188"/>
        <v>6.6666666666666652</v>
      </c>
      <c r="AS251" s="1059">
        <f t="shared" si="189"/>
        <v>110.00000000000001</v>
      </c>
      <c r="AT251" s="1059" t="str">
        <f t="shared" si="190"/>
        <v>n/a</v>
      </c>
      <c r="AU251" s="1060">
        <f t="shared" si="150"/>
        <v>10.182057345115691</v>
      </c>
      <c r="AV251" s="1061">
        <f t="shared" si="151"/>
        <v>24.623469324294192</v>
      </c>
    </row>
    <row r="252" spans="1:48" ht="11.25" customHeight="1" x14ac:dyDescent="0.2">
      <c r="A252" s="483" t="s">
        <v>576</v>
      </c>
      <c r="B252" s="861" t="s">
        <v>577</v>
      </c>
      <c r="C252" s="610">
        <v>2.8</v>
      </c>
      <c r="D252" s="482">
        <v>2.48</v>
      </c>
      <c r="E252" s="482">
        <v>2.1800000000000002</v>
      </c>
      <c r="F252" s="610">
        <v>1.94</v>
      </c>
      <c r="G252" s="610">
        <v>1.71</v>
      </c>
      <c r="H252" s="610">
        <v>1.52</v>
      </c>
      <c r="I252" s="610">
        <v>1.36</v>
      </c>
      <c r="J252" s="932"/>
      <c r="K252" s="610">
        <v>1.2</v>
      </c>
      <c r="L252" s="481">
        <v>1.04</v>
      </c>
      <c r="M252" s="932"/>
      <c r="N252" s="494">
        <v>0.89</v>
      </c>
      <c r="O252" s="494">
        <v>0.78</v>
      </c>
      <c r="P252" s="616">
        <v>0.66</v>
      </c>
      <c r="Q252" s="616">
        <v>0.42</v>
      </c>
      <c r="R252" s="616">
        <v>0.23</v>
      </c>
      <c r="S252" s="616">
        <v>0.2</v>
      </c>
      <c r="T252" s="616">
        <v>0.18</v>
      </c>
      <c r="U252" s="616">
        <v>0.15332999999999999</v>
      </c>
      <c r="V252" s="616">
        <v>0.12667</v>
      </c>
      <c r="W252" s="616">
        <v>0.1</v>
      </c>
      <c r="X252" s="616">
        <v>7.0000000000000007E-2</v>
      </c>
      <c r="Y252" s="616">
        <v>6.6669999999999993E-2</v>
      </c>
      <c r="Z252" s="613">
        <f t="shared" si="149"/>
        <v>20.106670000000001</v>
      </c>
      <c r="AA252" s="1058">
        <f t="shared" si="171"/>
        <v>12.903225806451601</v>
      </c>
      <c r="AB252" s="1058">
        <f t="shared" si="172"/>
        <v>13.761467889908241</v>
      </c>
      <c r="AC252" s="1059">
        <f t="shared" si="173"/>
        <v>12.371134020618557</v>
      </c>
      <c r="AD252" s="1059">
        <f t="shared" si="174"/>
        <v>13.450292397660824</v>
      </c>
      <c r="AE252" s="1059">
        <f t="shared" si="175"/>
        <v>12.5</v>
      </c>
      <c r="AF252" s="1059">
        <f t="shared" si="176"/>
        <v>11.764705882352944</v>
      </c>
      <c r="AG252" s="1059">
        <f t="shared" si="177"/>
        <v>13.333333333333353</v>
      </c>
      <c r="AH252" s="1059">
        <f t="shared" si="178"/>
        <v>15.384615384615374</v>
      </c>
      <c r="AI252" s="1059">
        <f t="shared" si="179"/>
        <v>16.853932584269661</v>
      </c>
      <c r="AJ252" s="1059">
        <f t="shared" si="180"/>
        <v>14.102564102564097</v>
      </c>
      <c r="AK252" s="1059">
        <f t="shared" si="181"/>
        <v>18.181818181818187</v>
      </c>
      <c r="AL252" s="1059">
        <f t="shared" si="182"/>
        <v>57.14285714285716</v>
      </c>
      <c r="AM252" s="1059">
        <f t="shared" si="183"/>
        <v>82.608695652173907</v>
      </c>
      <c r="AN252" s="1059">
        <f t="shared" si="184"/>
        <v>14.999999999999991</v>
      </c>
      <c r="AO252" s="1059">
        <f t="shared" si="185"/>
        <v>11.111111111111116</v>
      </c>
      <c r="AP252" s="1059">
        <f t="shared" si="186"/>
        <v>17.39385638818236</v>
      </c>
      <c r="AQ252" s="1059">
        <f t="shared" si="187"/>
        <v>21.046814557511627</v>
      </c>
      <c r="AR252" s="1059">
        <f t="shared" si="188"/>
        <v>26.669999999999995</v>
      </c>
      <c r="AS252" s="1059">
        <f t="shared" si="189"/>
        <v>42.857142857142861</v>
      </c>
      <c r="AT252" s="1059">
        <f t="shared" si="190"/>
        <v>4.9947502624869022</v>
      </c>
      <c r="AU252" s="1060">
        <f t="shared" si="150"/>
        <v>21.671615877752945</v>
      </c>
      <c r="AV252" s="1061">
        <f t="shared" si="151"/>
        <v>18.603524683390507</v>
      </c>
    </row>
    <row r="253" spans="1:48" ht="11.25" customHeight="1" x14ac:dyDescent="0.2">
      <c r="A253" s="863" t="s">
        <v>234</v>
      </c>
      <c r="B253" s="861" t="s">
        <v>235</v>
      </c>
      <c r="C253" s="610">
        <v>0.57999999999999996</v>
      </c>
      <c r="D253" s="482">
        <v>0.46750000000000003</v>
      </c>
      <c r="E253" s="482">
        <v>0.42249999999999999</v>
      </c>
      <c r="F253" s="610">
        <v>0.39750000000000002</v>
      </c>
      <c r="G253" s="610">
        <v>0.38250000000000001</v>
      </c>
      <c r="H253" s="610">
        <v>0.34749999999999998</v>
      </c>
      <c r="I253" s="610">
        <v>0.30499999999999999</v>
      </c>
      <c r="J253" s="932"/>
      <c r="K253" s="610">
        <v>0.28499999999999998</v>
      </c>
      <c r="L253" s="481">
        <v>0.26750000000000002</v>
      </c>
      <c r="M253" s="932"/>
      <c r="N253" s="494">
        <v>0.25750000000000001</v>
      </c>
      <c r="O253" s="611">
        <v>0.25</v>
      </c>
      <c r="P253" s="616">
        <v>0.2475</v>
      </c>
      <c r="Q253" s="616">
        <v>0.23499999999999999</v>
      </c>
      <c r="R253" s="616">
        <v>0.215</v>
      </c>
      <c r="S253" s="616">
        <v>0.19</v>
      </c>
      <c r="T253" s="616">
        <v>0.155</v>
      </c>
      <c r="U253" s="616">
        <v>0.13750000000000001</v>
      </c>
      <c r="V253" s="616">
        <v>0.1275</v>
      </c>
      <c r="W253" s="616">
        <v>0.11749999999999999</v>
      </c>
      <c r="X253" s="616">
        <v>0.1075</v>
      </c>
      <c r="Y253" s="616">
        <v>9.6250000000000002E-2</v>
      </c>
      <c r="Z253" s="613">
        <f t="shared" si="149"/>
        <v>5.5912500000000014</v>
      </c>
      <c r="AA253" s="1058">
        <f t="shared" si="171"/>
        <v>24.064171122994637</v>
      </c>
      <c r="AB253" s="1058">
        <f t="shared" si="172"/>
        <v>10.650887573964507</v>
      </c>
      <c r="AC253" s="1059">
        <f t="shared" si="173"/>
        <v>6.2893081761006275</v>
      </c>
      <c r="AD253" s="1059">
        <f t="shared" si="174"/>
        <v>3.9215686274509887</v>
      </c>
      <c r="AE253" s="1059">
        <f t="shared" si="175"/>
        <v>10.07194244604317</v>
      </c>
      <c r="AF253" s="1059">
        <f t="shared" si="176"/>
        <v>13.934426229508201</v>
      </c>
      <c r="AG253" s="1059">
        <f t="shared" si="177"/>
        <v>7.0175438596491224</v>
      </c>
      <c r="AH253" s="1059">
        <f t="shared" si="178"/>
        <v>6.5420560747663448</v>
      </c>
      <c r="AI253" s="1059">
        <f t="shared" si="179"/>
        <v>3.8834951456310662</v>
      </c>
      <c r="AJ253" s="1059">
        <f t="shared" si="180"/>
        <v>3.0000000000000027</v>
      </c>
      <c r="AK253" s="1059">
        <f t="shared" si="181"/>
        <v>1.0101010101010166</v>
      </c>
      <c r="AL253" s="1059">
        <f t="shared" si="182"/>
        <v>5.319148936170226</v>
      </c>
      <c r="AM253" s="1059">
        <f t="shared" si="183"/>
        <v>9.302325581395344</v>
      </c>
      <c r="AN253" s="1059">
        <f t="shared" si="184"/>
        <v>13.157894736842103</v>
      </c>
      <c r="AO253" s="1059">
        <f t="shared" si="185"/>
        <v>22.580645161290324</v>
      </c>
      <c r="AP253" s="1059">
        <f t="shared" si="186"/>
        <v>12.72727272727272</v>
      </c>
      <c r="AQ253" s="1059">
        <f t="shared" si="187"/>
        <v>7.8431372549019773</v>
      </c>
      <c r="AR253" s="1059">
        <f t="shared" si="188"/>
        <v>8.5106382978723527</v>
      </c>
      <c r="AS253" s="1059">
        <f t="shared" si="189"/>
        <v>9.302325581395344</v>
      </c>
      <c r="AT253" s="1059">
        <f t="shared" si="190"/>
        <v>11.688311688311682</v>
      </c>
      <c r="AU253" s="1060">
        <f t="shared" si="150"/>
        <v>9.5408600115830886</v>
      </c>
      <c r="AV253" s="1061">
        <f t="shared" si="151"/>
        <v>5.8785051033275293</v>
      </c>
    </row>
    <row r="254" spans="1:48" ht="11.25" customHeight="1" x14ac:dyDescent="0.2">
      <c r="A254" s="466" t="s">
        <v>1172</v>
      </c>
      <c r="B254" s="846" t="s">
        <v>1173</v>
      </c>
      <c r="C254" s="610">
        <v>1.92</v>
      </c>
      <c r="D254" s="482">
        <v>1.84</v>
      </c>
      <c r="E254" s="482">
        <v>1.76</v>
      </c>
      <c r="F254" s="473">
        <v>1.68</v>
      </c>
      <c r="G254" s="473">
        <v>1.6</v>
      </c>
      <c r="H254" s="473">
        <v>1.4</v>
      </c>
      <c r="I254" s="473">
        <v>0.52</v>
      </c>
      <c r="J254" s="1000"/>
      <c r="K254" s="474">
        <v>0.4</v>
      </c>
      <c r="L254" s="471">
        <v>0.28749999999999998</v>
      </c>
      <c r="M254" s="1000"/>
      <c r="N254" s="517">
        <v>0.25</v>
      </c>
      <c r="O254" s="517">
        <v>0.3075</v>
      </c>
      <c r="P254" s="478">
        <v>0.5</v>
      </c>
      <c r="Q254" s="478">
        <v>0.48</v>
      </c>
      <c r="R254" s="478">
        <v>0.46</v>
      </c>
      <c r="S254" s="478">
        <v>0.42</v>
      </c>
      <c r="T254" s="477">
        <v>0.4</v>
      </c>
      <c r="U254" s="477">
        <v>0.4</v>
      </c>
      <c r="V254" s="477">
        <v>0.4</v>
      </c>
      <c r="W254" s="478">
        <v>0.4</v>
      </c>
      <c r="X254" s="478">
        <v>0.36</v>
      </c>
      <c r="Y254" s="478">
        <v>0.33</v>
      </c>
      <c r="Z254" s="613">
        <f t="shared" si="149"/>
        <v>16.114999999999998</v>
      </c>
      <c r="AA254" s="1058">
        <f t="shared" si="171"/>
        <v>4.3478260869565188</v>
      </c>
      <c r="AB254" s="1058">
        <f t="shared" si="172"/>
        <v>4.5454545454545414</v>
      </c>
      <c r="AC254" s="1059">
        <f t="shared" si="173"/>
        <v>4.7619047619047672</v>
      </c>
      <c r="AD254" s="1059">
        <f t="shared" si="174"/>
        <v>4.9999999999999822</v>
      </c>
      <c r="AE254" s="1059">
        <f t="shared" si="175"/>
        <v>14.285714285714302</v>
      </c>
      <c r="AF254" s="1059">
        <f t="shared" si="176"/>
        <v>169.2307692307692</v>
      </c>
      <c r="AG254" s="1059">
        <f t="shared" si="177"/>
        <v>30.000000000000004</v>
      </c>
      <c r="AH254" s="1059">
        <f t="shared" si="178"/>
        <v>39.130434782608717</v>
      </c>
      <c r="AI254" s="1059">
        <f t="shared" si="179"/>
        <v>14.999999999999991</v>
      </c>
      <c r="AJ254" s="1059">
        <f t="shared" si="180"/>
        <v>-18.699186991869922</v>
      </c>
      <c r="AK254" s="1059">
        <f t="shared" si="181"/>
        <v>-38.5</v>
      </c>
      <c r="AL254" s="1059">
        <f t="shared" si="182"/>
        <v>4.1666666666666741</v>
      </c>
      <c r="AM254" s="1059">
        <f t="shared" si="183"/>
        <v>4.3478260869565188</v>
      </c>
      <c r="AN254" s="1059">
        <f t="shared" si="184"/>
        <v>9.5238095238095344</v>
      </c>
      <c r="AO254" s="1059">
        <f t="shared" si="185"/>
        <v>4.9999999999999822</v>
      </c>
      <c r="AP254" s="1059">
        <f t="shared" si="186"/>
        <v>0</v>
      </c>
      <c r="AQ254" s="1059">
        <f t="shared" si="187"/>
        <v>0</v>
      </c>
      <c r="AR254" s="1059">
        <f t="shared" si="188"/>
        <v>0</v>
      </c>
      <c r="AS254" s="1059">
        <f t="shared" si="189"/>
        <v>11.111111111111116</v>
      </c>
      <c r="AT254" s="1059">
        <f t="shared" si="190"/>
        <v>9.0909090909090828</v>
      </c>
      <c r="AU254" s="1060">
        <f t="shared" si="150"/>
        <v>13.617161959049554</v>
      </c>
      <c r="AV254" s="1061">
        <f t="shared" si="151"/>
        <v>39.78098128349297</v>
      </c>
    </row>
    <row r="255" spans="1:48" ht="11.25" customHeight="1" x14ac:dyDescent="0.2">
      <c r="A255" s="617" t="s">
        <v>3826</v>
      </c>
      <c r="B255" s="490" t="s">
        <v>3827</v>
      </c>
      <c r="C255" s="610">
        <v>0.84</v>
      </c>
      <c r="D255" s="482">
        <v>0.8</v>
      </c>
      <c r="E255" s="493">
        <v>0.72</v>
      </c>
      <c r="F255" s="496">
        <v>0.68</v>
      </c>
      <c r="G255" s="496">
        <v>0.64</v>
      </c>
      <c r="H255" s="496">
        <v>0.6</v>
      </c>
      <c r="I255" s="519">
        <v>0.52</v>
      </c>
      <c r="J255" s="1014"/>
      <c r="K255" s="495">
        <v>0.52</v>
      </c>
      <c r="L255" s="497">
        <v>0.52</v>
      </c>
      <c r="M255" s="1014"/>
      <c r="N255" s="518">
        <v>0.52</v>
      </c>
      <c r="O255" s="518">
        <v>0.52</v>
      </c>
      <c r="P255" s="498">
        <v>0.52</v>
      </c>
      <c r="Q255" s="498">
        <v>0.48</v>
      </c>
      <c r="R255" s="498">
        <v>0.44</v>
      </c>
      <c r="S255" s="498">
        <v>0.4</v>
      </c>
      <c r="T255" s="498">
        <v>0.35</v>
      </c>
      <c r="U255" s="498">
        <v>0.28000000000000003</v>
      </c>
      <c r="V255" s="498">
        <v>0.24</v>
      </c>
      <c r="W255" s="498">
        <v>0.20444000000000001</v>
      </c>
      <c r="X255" s="498">
        <v>0.17776</v>
      </c>
      <c r="Y255" s="498">
        <v>0.10668</v>
      </c>
      <c r="Z255" s="613">
        <f t="shared" si="149"/>
        <v>10.078879999999998</v>
      </c>
      <c r="AA255" s="1058">
        <f t="shared" si="171"/>
        <v>4.9999999999999822</v>
      </c>
      <c r="AB255" s="1058">
        <f t="shared" si="172"/>
        <v>11.111111111111116</v>
      </c>
      <c r="AC255" s="1059">
        <f t="shared" si="173"/>
        <v>5.8823529411764497</v>
      </c>
      <c r="AD255" s="1059">
        <f t="shared" si="174"/>
        <v>6.25</v>
      </c>
      <c r="AE255" s="1059">
        <f t="shared" si="175"/>
        <v>6.6666666666666652</v>
      </c>
      <c r="AF255" s="1059">
        <f t="shared" si="176"/>
        <v>15.384615384615374</v>
      </c>
      <c r="AG255" s="1059">
        <f t="shared" si="177"/>
        <v>0</v>
      </c>
      <c r="AH255" s="1059">
        <f t="shared" si="178"/>
        <v>0</v>
      </c>
      <c r="AI255" s="1059">
        <f t="shared" si="179"/>
        <v>0</v>
      </c>
      <c r="AJ255" s="1059">
        <f t="shared" si="180"/>
        <v>0</v>
      </c>
      <c r="AK255" s="1059">
        <f t="shared" si="181"/>
        <v>0</v>
      </c>
      <c r="AL255" s="1059">
        <f t="shared" si="182"/>
        <v>8.3333333333333481</v>
      </c>
      <c r="AM255" s="1059">
        <f t="shared" si="183"/>
        <v>9.0909090909090828</v>
      </c>
      <c r="AN255" s="1059">
        <f t="shared" si="184"/>
        <v>9.9999999999999858</v>
      </c>
      <c r="AO255" s="1059">
        <f t="shared" si="185"/>
        <v>14.285714285714302</v>
      </c>
      <c r="AP255" s="1059">
        <f t="shared" si="186"/>
        <v>24.999999999999979</v>
      </c>
      <c r="AQ255" s="1059">
        <f t="shared" si="187"/>
        <v>16.666666666666675</v>
      </c>
      <c r="AR255" s="1059">
        <f t="shared" si="188"/>
        <v>17.393856388182339</v>
      </c>
      <c r="AS255" s="1059">
        <f t="shared" si="189"/>
        <v>15.009000900090008</v>
      </c>
      <c r="AT255" s="1059">
        <f t="shared" si="190"/>
        <v>66.629171353580816</v>
      </c>
      <c r="AU255" s="1060">
        <f t="shared" si="150"/>
        <v>11.635169906102306</v>
      </c>
      <c r="AV255" s="1061">
        <f t="shared" si="151"/>
        <v>14.72899026920887</v>
      </c>
    </row>
    <row r="256" spans="1:48" ht="11.25" customHeight="1" x14ac:dyDescent="0.2">
      <c r="A256" s="483" t="s">
        <v>1195</v>
      </c>
      <c r="B256" s="861" t="s">
        <v>1196</v>
      </c>
      <c r="C256" s="610">
        <v>0.46500000000000002</v>
      </c>
      <c r="D256" s="482">
        <v>0.41</v>
      </c>
      <c r="E256" s="615">
        <v>0.37</v>
      </c>
      <c r="F256" s="610">
        <v>0.34</v>
      </c>
      <c r="G256" s="610">
        <v>0.3</v>
      </c>
      <c r="H256" s="610">
        <v>0.27</v>
      </c>
      <c r="I256" s="610">
        <v>0.255</v>
      </c>
      <c r="J256" s="932">
        <v>0</v>
      </c>
      <c r="K256" s="610">
        <v>0.245</v>
      </c>
      <c r="L256" s="481">
        <v>0.23333499999999999</v>
      </c>
      <c r="M256" s="932">
        <v>0</v>
      </c>
      <c r="N256" s="611">
        <v>0.22666500000000001</v>
      </c>
      <c r="O256" s="494">
        <v>0.22666500000000001</v>
      </c>
      <c r="P256" s="616">
        <v>0.22</v>
      </c>
      <c r="Q256" s="616">
        <v>0.20666499999999999</v>
      </c>
      <c r="R256" s="616">
        <v>0.19333500000000001</v>
      </c>
      <c r="S256" s="616">
        <v>0.17833499999999999</v>
      </c>
      <c r="T256" s="616">
        <v>0.16250000000000001</v>
      </c>
      <c r="U256" s="616">
        <v>0.14749999999999999</v>
      </c>
      <c r="V256" s="616">
        <v>0.13</v>
      </c>
      <c r="W256" s="616">
        <v>0.1128</v>
      </c>
      <c r="X256" s="616">
        <v>0.1008</v>
      </c>
      <c r="Y256" s="616">
        <v>8.7999999999999995E-2</v>
      </c>
      <c r="Z256" s="613">
        <f t="shared" si="149"/>
        <v>4.8815999999999997</v>
      </c>
      <c r="AA256" s="1058">
        <f t="shared" si="171"/>
        <v>13.414634146341475</v>
      </c>
      <c r="AB256" s="1058">
        <f t="shared" si="172"/>
        <v>10.810810810810811</v>
      </c>
      <c r="AC256" s="1059">
        <f t="shared" si="173"/>
        <v>8.8235294117646959</v>
      </c>
      <c r="AD256" s="1059">
        <f t="shared" si="174"/>
        <v>13.333333333333353</v>
      </c>
      <c r="AE256" s="1059">
        <f t="shared" si="175"/>
        <v>11.111111111111093</v>
      </c>
      <c r="AF256" s="1059">
        <f t="shared" si="176"/>
        <v>5.8823529411764719</v>
      </c>
      <c r="AG256" s="1059">
        <f t="shared" si="177"/>
        <v>4.081632653061229</v>
      </c>
      <c r="AH256" s="1059">
        <f t="shared" si="178"/>
        <v>4.9992500053571032</v>
      </c>
      <c r="AI256" s="1059">
        <f t="shared" si="179"/>
        <v>2.9426686960933424</v>
      </c>
      <c r="AJ256" s="1059">
        <f t="shared" si="180"/>
        <v>0</v>
      </c>
      <c r="AK256" s="1059">
        <f t="shared" si="181"/>
        <v>3.029545454545457</v>
      </c>
      <c r="AL256" s="1059">
        <f t="shared" si="182"/>
        <v>6.4524713908983289</v>
      </c>
      <c r="AM256" s="1059">
        <f t="shared" si="183"/>
        <v>6.8947681485504342</v>
      </c>
      <c r="AN256" s="1059">
        <f t="shared" si="184"/>
        <v>8.4111363445201537</v>
      </c>
      <c r="AO256" s="1059">
        <f t="shared" si="185"/>
        <v>9.7446153846153738</v>
      </c>
      <c r="AP256" s="1059">
        <f t="shared" si="186"/>
        <v>10.169491525423746</v>
      </c>
      <c r="AQ256" s="1059">
        <f t="shared" si="187"/>
        <v>13.461538461538458</v>
      </c>
      <c r="AR256" s="1059">
        <f t="shared" si="188"/>
        <v>15.248226950354615</v>
      </c>
      <c r="AS256" s="1059">
        <f t="shared" si="189"/>
        <v>11.904761904761907</v>
      </c>
      <c r="AT256" s="1059">
        <f t="shared" si="190"/>
        <v>14.54545454545455</v>
      </c>
      <c r="AU256" s="1060">
        <f t="shared" si="150"/>
        <v>8.7630666609856309</v>
      </c>
      <c r="AV256" s="1061">
        <f t="shared" si="151"/>
        <v>4.3497782309169306</v>
      </c>
    </row>
    <row r="257" spans="1:48" ht="11.25" customHeight="1" x14ac:dyDescent="0.2">
      <c r="A257" s="1099" t="s">
        <v>585</v>
      </c>
      <c r="B257" s="846" t="s">
        <v>586</v>
      </c>
      <c r="C257" s="610">
        <v>1.18</v>
      </c>
      <c r="D257" s="482">
        <v>0.91500000000000004</v>
      </c>
      <c r="E257" s="476">
        <v>0.67</v>
      </c>
      <c r="F257" s="473">
        <v>0.63</v>
      </c>
      <c r="G257" s="473">
        <v>0.58499999999999996</v>
      </c>
      <c r="H257" s="473">
        <v>0.49</v>
      </c>
      <c r="I257" s="473">
        <v>0.39500000000000002</v>
      </c>
      <c r="J257" s="1000">
        <v>0</v>
      </c>
      <c r="K257" s="473">
        <v>0.34749999999999998</v>
      </c>
      <c r="L257" s="471">
        <v>0.32500000000000001</v>
      </c>
      <c r="M257" s="1000">
        <v>0</v>
      </c>
      <c r="N257" s="1001">
        <v>0.3</v>
      </c>
      <c r="O257" s="510">
        <v>0.28749999999999998</v>
      </c>
      <c r="P257" s="478">
        <v>0.27750000000000002</v>
      </c>
      <c r="Q257" s="477">
        <v>0</v>
      </c>
      <c r="R257" s="477">
        <v>0</v>
      </c>
      <c r="S257" s="477">
        <v>0</v>
      </c>
      <c r="T257" s="477">
        <v>0</v>
      </c>
      <c r="U257" s="477">
        <v>0</v>
      </c>
      <c r="V257" s="477">
        <v>0</v>
      </c>
      <c r="W257" s="477">
        <v>0</v>
      </c>
      <c r="X257" s="477">
        <v>0</v>
      </c>
      <c r="Y257" s="477">
        <v>0</v>
      </c>
      <c r="Z257" s="613">
        <f t="shared" si="149"/>
        <v>6.4024999999999999</v>
      </c>
      <c r="AA257" s="1058">
        <f t="shared" si="171"/>
        <v>28.961748633879768</v>
      </c>
      <c r="AB257" s="1058">
        <f t="shared" si="172"/>
        <v>36.567164179104481</v>
      </c>
      <c r="AC257" s="1059">
        <f t="shared" si="173"/>
        <v>6.3492063492063489</v>
      </c>
      <c r="AD257" s="1059">
        <f t="shared" si="174"/>
        <v>7.6923076923077094</v>
      </c>
      <c r="AE257" s="1059">
        <f t="shared" si="175"/>
        <v>19.387755102040806</v>
      </c>
      <c r="AF257" s="1059">
        <f t="shared" si="176"/>
        <v>24.050632911392398</v>
      </c>
      <c r="AG257" s="1059">
        <f t="shared" si="177"/>
        <v>13.669064748201443</v>
      </c>
      <c r="AH257" s="1059">
        <f t="shared" si="178"/>
        <v>6.9230769230769207</v>
      </c>
      <c r="AI257" s="1059">
        <f t="shared" si="179"/>
        <v>8.3333333333333481</v>
      </c>
      <c r="AJ257" s="1059">
        <f t="shared" si="180"/>
        <v>4.3478260869565188</v>
      </c>
      <c r="AK257" s="1059">
        <f t="shared" si="181"/>
        <v>3.603603603603589</v>
      </c>
      <c r="AL257" s="1059" t="str">
        <f t="shared" si="182"/>
        <v>n/a</v>
      </c>
      <c r="AM257" s="1059" t="str">
        <f t="shared" si="183"/>
        <v>n/a</v>
      </c>
      <c r="AN257" s="1059" t="str">
        <f t="shared" si="184"/>
        <v>n/a</v>
      </c>
      <c r="AO257" s="1059" t="str">
        <f t="shared" si="185"/>
        <v>n/a</v>
      </c>
      <c r="AP257" s="1059" t="str">
        <f t="shared" si="186"/>
        <v>n/a</v>
      </c>
      <c r="AQ257" s="1059" t="str">
        <f t="shared" si="187"/>
        <v>n/a</v>
      </c>
      <c r="AR257" s="1059" t="str">
        <f t="shared" si="188"/>
        <v>n/a</v>
      </c>
      <c r="AS257" s="1059" t="str">
        <f t="shared" si="189"/>
        <v>n/a</v>
      </c>
      <c r="AT257" s="1059" t="str">
        <f t="shared" si="190"/>
        <v>n/a</v>
      </c>
      <c r="AU257" s="1060">
        <f t="shared" si="150"/>
        <v>14.535065414827578</v>
      </c>
      <c r="AV257" s="1061">
        <f t="shared" si="151"/>
        <v>11.144053650949758</v>
      </c>
    </row>
    <row r="258" spans="1:48" ht="11.25" customHeight="1" x14ac:dyDescent="0.2">
      <c r="A258" s="617" t="s">
        <v>1197</v>
      </c>
      <c r="B258" s="490" t="s">
        <v>1198</v>
      </c>
      <c r="C258" s="610">
        <v>0.56000000000000005</v>
      </c>
      <c r="D258" s="482">
        <v>0.45</v>
      </c>
      <c r="E258" s="482">
        <v>0.34</v>
      </c>
      <c r="F258" s="610">
        <v>0.27</v>
      </c>
      <c r="G258" s="610">
        <v>0.23</v>
      </c>
      <c r="H258" s="485">
        <v>0.2</v>
      </c>
      <c r="I258" s="610">
        <v>0.16</v>
      </c>
      <c r="J258" s="932"/>
      <c r="K258" s="610">
        <v>0.04</v>
      </c>
      <c r="L258" s="614">
        <v>0.03</v>
      </c>
      <c r="M258" s="932"/>
      <c r="N258" s="611">
        <v>0</v>
      </c>
      <c r="O258" s="611">
        <v>0</v>
      </c>
      <c r="P258" s="612">
        <v>0.81184000000000001</v>
      </c>
      <c r="Q258" s="616">
        <v>1.7192000000000001</v>
      </c>
      <c r="R258" s="616">
        <v>1.7001000000000002</v>
      </c>
      <c r="S258" s="616">
        <v>1.6428</v>
      </c>
      <c r="T258" s="616">
        <v>1.5282</v>
      </c>
      <c r="U258" s="616">
        <v>1.1461600000000001</v>
      </c>
      <c r="V258" s="616">
        <v>0.95511999999999997</v>
      </c>
      <c r="W258" s="612">
        <v>0.84052000000000004</v>
      </c>
      <c r="X258" s="616">
        <v>0.84052000000000004</v>
      </c>
      <c r="Y258" s="616">
        <v>0.72587999999999997</v>
      </c>
      <c r="Z258" s="613">
        <f t="shared" si="149"/>
        <v>14.190339999999999</v>
      </c>
      <c r="AA258" s="1058">
        <f t="shared" si="171"/>
        <v>24.444444444444446</v>
      </c>
      <c r="AB258" s="1058">
        <f t="shared" si="172"/>
        <v>32.352941176470587</v>
      </c>
      <c r="AC258" s="1059">
        <f t="shared" si="173"/>
        <v>25.925925925925931</v>
      </c>
      <c r="AD258" s="1059">
        <f t="shared" si="174"/>
        <v>17.391304347826097</v>
      </c>
      <c r="AE258" s="1059">
        <f t="shared" si="175"/>
        <v>14.999999999999991</v>
      </c>
      <c r="AF258" s="1059">
        <f t="shared" si="176"/>
        <v>25</v>
      </c>
      <c r="AG258" s="1059">
        <f t="shared" si="177"/>
        <v>300</v>
      </c>
      <c r="AH258" s="1059">
        <f t="shared" si="178"/>
        <v>33.33333333333335</v>
      </c>
      <c r="AI258" s="1059" t="str">
        <f t="shared" si="179"/>
        <v>n/a</v>
      </c>
      <c r="AJ258" s="1059" t="str">
        <f t="shared" si="180"/>
        <v>n/a</v>
      </c>
      <c r="AK258" s="1059">
        <f t="shared" si="181"/>
        <v>-100</v>
      </c>
      <c r="AL258" s="1059">
        <f t="shared" si="182"/>
        <v>-52.778036295951615</v>
      </c>
      <c r="AM258" s="1059">
        <f t="shared" si="183"/>
        <v>1.1234633256867133</v>
      </c>
      <c r="AN258" s="1059">
        <f t="shared" si="184"/>
        <v>3.4879474068663319</v>
      </c>
      <c r="AO258" s="1059">
        <f t="shared" si="185"/>
        <v>7.4990184530820514</v>
      </c>
      <c r="AP258" s="1059">
        <f t="shared" si="186"/>
        <v>33.332170028617284</v>
      </c>
      <c r="AQ258" s="1059">
        <f t="shared" si="187"/>
        <v>20.001675182176083</v>
      </c>
      <c r="AR258" s="1059">
        <f t="shared" si="188"/>
        <v>13.634416789606419</v>
      </c>
      <c r="AS258" s="1059">
        <f t="shared" si="189"/>
        <v>0</v>
      </c>
      <c r="AT258" s="1059">
        <f t="shared" si="190"/>
        <v>15.793244062379475</v>
      </c>
      <c r="AU258" s="1060">
        <f t="shared" si="150"/>
        <v>23.085658232247951</v>
      </c>
      <c r="AV258" s="1061">
        <f t="shared" si="151"/>
        <v>76.615356155396967</v>
      </c>
    </row>
    <row r="259" spans="1:48" ht="11.25" customHeight="1" x14ac:dyDescent="0.2">
      <c r="A259" s="483" t="s">
        <v>1201</v>
      </c>
      <c r="B259" s="861" t="s">
        <v>1202</v>
      </c>
      <c r="C259" s="610">
        <v>1.24</v>
      </c>
      <c r="D259" s="482">
        <v>1.1200000000000001</v>
      </c>
      <c r="E259" s="482">
        <v>0.96</v>
      </c>
      <c r="F259" s="610">
        <v>0.88</v>
      </c>
      <c r="G259" s="610">
        <v>0.8</v>
      </c>
      <c r="H259" s="610">
        <v>0.64</v>
      </c>
      <c r="I259" s="610">
        <v>0.54</v>
      </c>
      <c r="J259" s="932"/>
      <c r="K259" s="610">
        <v>0.48</v>
      </c>
      <c r="L259" s="481">
        <v>0.45</v>
      </c>
      <c r="M259" s="932"/>
      <c r="N259" s="494">
        <v>0.33750000000000002</v>
      </c>
      <c r="O259" s="611">
        <v>0</v>
      </c>
      <c r="P259" s="612">
        <v>0</v>
      </c>
      <c r="Q259" s="612">
        <v>0</v>
      </c>
      <c r="R259" s="612">
        <v>0</v>
      </c>
      <c r="S259" s="612">
        <v>0</v>
      </c>
      <c r="T259" s="612">
        <v>0</v>
      </c>
      <c r="U259" s="612">
        <v>0</v>
      </c>
      <c r="V259" s="612">
        <v>0</v>
      </c>
      <c r="W259" s="612">
        <v>0</v>
      </c>
      <c r="X259" s="612">
        <v>0</v>
      </c>
      <c r="Y259" s="612">
        <v>0</v>
      </c>
      <c r="Z259" s="613">
        <f t="shared" si="149"/>
        <v>7.4475000000000007</v>
      </c>
      <c r="AA259" s="1058">
        <f t="shared" si="171"/>
        <v>10.714285714285698</v>
      </c>
      <c r="AB259" s="1058">
        <f t="shared" si="172"/>
        <v>16.666666666666675</v>
      </c>
      <c r="AC259" s="1059">
        <f t="shared" si="173"/>
        <v>9.0909090909090828</v>
      </c>
      <c r="AD259" s="1059">
        <f t="shared" si="174"/>
        <v>9.9999999999999858</v>
      </c>
      <c r="AE259" s="1059">
        <f t="shared" si="175"/>
        <v>25</v>
      </c>
      <c r="AF259" s="1059">
        <f t="shared" si="176"/>
        <v>18.518518518518512</v>
      </c>
      <c r="AG259" s="1059">
        <f t="shared" si="177"/>
        <v>12.500000000000021</v>
      </c>
      <c r="AH259" s="1059">
        <f t="shared" si="178"/>
        <v>6.6666666666666652</v>
      </c>
      <c r="AI259" s="1059">
        <f t="shared" si="179"/>
        <v>33.333333333333329</v>
      </c>
      <c r="AJ259" s="1059" t="str">
        <f t="shared" si="180"/>
        <v>n/a</v>
      </c>
      <c r="AK259" s="1059" t="str">
        <f t="shared" si="181"/>
        <v>n/a</v>
      </c>
      <c r="AL259" s="1059" t="str">
        <f t="shared" si="182"/>
        <v>n/a</v>
      </c>
      <c r="AM259" s="1059" t="str">
        <f t="shared" si="183"/>
        <v>n/a</v>
      </c>
      <c r="AN259" s="1059" t="str">
        <f t="shared" si="184"/>
        <v>n/a</v>
      </c>
      <c r="AO259" s="1059" t="str">
        <f t="shared" si="185"/>
        <v>n/a</v>
      </c>
      <c r="AP259" s="1059" t="str">
        <f t="shared" si="186"/>
        <v>n/a</v>
      </c>
      <c r="AQ259" s="1059" t="str">
        <f t="shared" si="187"/>
        <v>n/a</v>
      </c>
      <c r="AR259" s="1059" t="str">
        <f t="shared" si="188"/>
        <v>n/a</v>
      </c>
      <c r="AS259" s="1059" t="str">
        <f t="shared" si="189"/>
        <v>n/a</v>
      </c>
      <c r="AT259" s="1059" t="str">
        <f t="shared" si="190"/>
        <v>n/a</v>
      </c>
      <c r="AU259" s="1060">
        <f t="shared" si="150"/>
        <v>15.832264443375553</v>
      </c>
      <c r="AV259" s="1061">
        <f t="shared" si="151"/>
        <v>8.6531354958463051</v>
      </c>
    </row>
    <row r="260" spans="1:48" ht="11.25" customHeight="1" x14ac:dyDescent="0.2">
      <c r="A260" s="1144" t="s">
        <v>2262</v>
      </c>
      <c r="B260" s="854" t="s">
        <v>2263</v>
      </c>
      <c r="C260" s="999">
        <v>0.99</v>
      </c>
      <c r="D260" s="482">
        <v>0.94</v>
      </c>
      <c r="E260" s="852">
        <v>0.85</v>
      </c>
      <c r="F260" s="852">
        <v>0.81</v>
      </c>
      <c r="G260" s="852">
        <v>0.8</v>
      </c>
      <c r="H260" s="852">
        <v>0.77</v>
      </c>
      <c r="I260" s="852">
        <v>0.74</v>
      </c>
      <c r="J260" s="844"/>
      <c r="K260" s="852">
        <v>0.56999999999999995</v>
      </c>
      <c r="L260" s="848">
        <v>0.47</v>
      </c>
      <c r="M260" s="844"/>
      <c r="N260" s="483">
        <v>0.4</v>
      </c>
      <c r="O260" s="483">
        <v>0.4</v>
      </c>
      <c r="P260" s="864">
        <v>0.54</v>
      </c>
      <c r="Q260" s="864">
        <v>0.46</v>
      </c>
      <c r="R260" s="864">
        <v>0.34</v>
      </c>
      <c r="S260" s="864">
        <v>0.4</v>
      </c>
      <c r="T260" s="864">
        <v>0.64</v>
      </c>
      <c r="U260" s="864">
        <v>0.64</v>
      </c>
      <c r="V260" s="864">
        <v>0.57999999999999996</v>
      </c>
      <c r="W260" s="864">
        <v>0.48</v>
      </c>
      <c r="X260" s="864">
        <v>0.42</v>
      </c>
      <c r="Y260" s="864">
        <v>0.16</v>
      </c>
      <c r="Z260" s="613">
        <f t="shared" si="149"/>
        <v>12.400000000000004</v>
      </c>
      <c r="AA260" s="1058">
        <f t="shared" si="171"/>
        <v>5.319148936170226</v>
      </c>
      <c r="AB260" s="1058">
        <f t="shared" si="172"/>
        <v>10.588235294117654</v>
      </c>
      <c r="AC260" s="1059">
        <f t="shared" si="173"/>
        <v>4.9382716049382713</v>
      </c>
      <c r="AD260" s="1059">
        <f t="shared" si="174"/>
        <v>1.2499999999999956</v>
      </c>
      <c r="AE260" s="1059">
        <f t="shared" si="175"/>
        <v>3.8961038961039085</v>
      </c>
      <c r="AF260" s="1059">
        <f t="shared" si="176"/>
        <v>4.0540540540540571</v>
      </c>
      <c r="AG260" s="1059">
        <f t="shared" si="177"/>
        <v>29.824561403508774</v>
      </c>
      <c r="AH260" s="1059">
        <f t="shared" si="178"/>
        <v>21.276595744680836</v>
      </c>
      <c r="AI260" s="1059">
        <f t="shared" si="179"/>
        <v>17.499999999999982</v>
      </c>
      <c r="AJ260" s="1059">
        <f t="shared" si="180"/>
        <v>0</v>
      </c>
      <c r="AK260" s="1059">
        <f t="shared" si="181"/>
        <v>-25.925925925925931</v>
      </c>
      <c r="AL260" s="1059">
        <f t="shared" si="182"/>
        <v>17.391304347826097</v>
      </c>
      <c r="AM260" s="1059">
        <f t="shared" si="183"/>
        <v>35.294117647058812</v>
      </c>
      <c r="AN260" s="1059">
        <f t="shared" si="184"/>
        <v>-15.000000000000002</v>
      </c>
      <c r="AO260" s="1059">
        <f t="shared" si="185"/>
        <v>-37.5</v>
      </c>
      <c r="AP260" s="1059">
        <f t="shared" si="186"/>
        <v>0</v>
      </c>
      <c r="AQ260" s="1059">
        <f t="shared" si="187"/>
        <v>10.344827586206918</v>
      </c>
      <c r="AR260" s="1059">
        <f t="shared" si="188"/>
        <v>20.833333333333325</v>
      </c>
      <c r="AS260" s="1059">
        <f t="shared" si="189"/>
        <v>14.285714285714279</v>
      </c>
      <c r="AT260" s="1059">
        <f t="shared" si="190"/>
        <v>162.5</v>
      </c>
      <c r="AU260" s="1060">
        <f t="shared" si="150"/>
        <v>14.043517110389359</v>
      </c>
      <c r="AV260" s="1061">
        <f t="shared" si="151"/>
        <v>39.003993939806321</v>
      </c>
    </row>
    <row r="261" spans="1:48" ht="11.25" customHeight="1" x14ac:dyDescent="0.2">
      <c r="A261" s="581" t="s">
        <v>2259</v>
      </c>
      <c r="B261" s="848" t="s">
        <v>2260</v>
      </c>
      <c r="C261" s="999">
        <v>0.92</v>
      </c>
      <c r="D261" s="482">
        <v>0.68</v>
      </c>
      <c r="E261" s="848">
        <v>0.6</v>
      </c>
      <c r="F261" s="852">
        <v>0.53</v>
      </c>
      <c r="G261" s="852">
        <v>0.52</v>
      </c>
      <c r="H261" s="852">
        <v>0.51</v>
      </c>
      <c r="I261" s="852">
        <v>0.47</v>
      </c>
      <c r="J261" s="844"/>
      <c r="K261" s="852">
        <v>0.36</v>
      </c>
      <c r="L261" s="848">
        <v>0.28000000000000003</v>
      </c>
      <c r="M261" s="844"/>
      <c r="N261" s="483">
        <v>0.04</v>
      </c>
      <c r="O261" s="483">
        <v>0.04</v>
      </c>
      <c r="P261" s="864">
        <v>0.75</v>
      </c>
      <c r="Q261" s="864">
        <v>1.7</v>
      </c>
      <c r="R261" s="864">
        <v>1.58</v>
      </c>
      <c r="S261" s="864">
        <v>1.46</v>
      </c>
      <c r="T261" s="864">
        <v>1.31</v>
      </c>
      <c r="U261" s="864">
        <v>1.1299999999999999</v>
      </c>
      <c r="V261" s="864">
        <v>0.98</v>
      </c>
      <c r="W261" s="864">
        <v>0.83</v>
      </c>
      <c r="X261" s="864">
        <v>0.87</v>
      </c>
      <c r="Y261" s="864">
        <v>0.32</v>
      </c>
      <c r="Z261" s="613">
        <f t="shared" si="149"/>
        <v>15.880000000000003</v>
      </c>
      <c r="AA261" s="1058">
        <f t="shared" si="171"/>
        <v>35.294117647058812</v>
      </c>
      <c r="AB261" s="1058">
        <f t="shared" si="172"/>
        <v>13.333333333333353</v>
      </c>
      <c r="AC261" s="1059">
        <f t="shared" si="173"/>
        <v>13.207547169811317</v>
      </c>
      <c r="AD261" s="1059">
        <f t="shared" si="174"/>
        <v>1.9230769230769162</v>
      </c>
      <c r="AE261" s="1059">
        <f t="shared" si="175"/>
        <v>1.9607843137254832</v>
      </c>
      <c r="AF261" s="1059">
        <f t="shared" si="176"/>
        <v>8.5106382978723527</v>
      </c>
      <c r="AG261" s="1059">
        <f t="shared" si="177"/>
        <v>30.555555555555557</v>
      </c>
      <c r="AH261" s="1059">
        <f t="shared" si="178"/>
        <v>28.571428571428559</v>
      </c>
      <c r="AI261" s="1059">
        <f t="shared" si="179"/>
        <v>600.00000000000011</v>
      </c>
      <c r="AJ261" s="1059">
        <f t="shared" si="180"/>
        <v>0</v>
      </c>
      <c r="AK261" s="1059">
        <f t="shared" si="181"/>
        <v>-94.666666666666671</v>
      </c>
      <c r="AL261" s="1059">
        <f t="shared" si="182"/>
        <v>-55.882352941176471</v>
      </c>
      <c r="AM261" s="1059">
        <f t="shared" si="183"/>
        <v>7.5949367088607556</v>
      </c>
      <c r="AN261" s="1059">
        <f t="shared" si="184"/>
        <v>8.2191780821917924</v>
      </c>
      <c r="AO261" s="1059">
        <f t="shared" si="185"/>
        <v>11.450381679389299</v>
      </c>
      <c r="AP261" s="1059">
        <f t="shared" si="186"/>
        <v>15.929203539823034</v>
      </c>
      <c r="AQ261" s="1059">
        <f t="shared" si="187"/>
        <v>15.306122448979576</v>
      </c>
      <c r="AR261" s="1059">
        <f t="shared" si="188"/>
        <v>18.07228915662651</v>
      </c>
      <c r="AS261" s="1059">
        <f t="shared" si="189"/>
        <v>-4.5977011494252924</v>
      </c>
      <c r="AT261" s="1059">
        <f t="shared" si="190"/>
        <v>171.875</v>
      </c>
      <c r="AU261" s="1060">
        <f t="shared" si="150"/>
        <v>41.332843633523247</v>
      </c>
      <c r="AV261" s="1061">
        <f t="shared" si="151"/>
        <v>139.92055984898474</v>
      </c>
    </row>
    <row r="262" spans="1:48" ht="11.25" customHeight="1" x14ac:dyDescent="0.2">
      <c r="A262" s="863" t="s">
        <v>1086</v>
      </c>
      <c r="B262" s="861" t="s">
        <v>1087</v>
      </c>
      <c r="C262" s="610">
        <v>0.39500000000000002</v>
      </c>
      <c r="D262" s="482">
        <v>0.33</v>
      </c>
      <c r="E262" s="615">
        <v>0.29499999999999998</v>
      </c>
      <c r="F262" s="610">
        <v>0.27500000000000002</v>
      </c>
      <c r="G262" s="610">
        <v>0.25</v>
      </c>
      <c r="H262" s="610">
        <v>0.22500000000000001</v>
      </c>
      <c r="I262" s="610">
        <v>0.21</v>
      </c>
      <c r="J262" s="932"/>
      <c r="K262" s="485">
        <v>0.2</v>
      </c>
      <c r="L262" s="614">
        <v>0.2</v>
      </c>
      <c r="M262" s="932"/>
      <c r="N262" s="494">
        <v>0.2</v>
      </c>
      <c r="O262" s="494">
        <v>0.19</v>
      </c>
      <c r="P262" s="612">
        <v>0.18</v>
      </c>
      <c r="Q262" s="616">
        <v>0.15</v>
      </c>
      <c r="R262" s="616">
        <v>0.14000000000000001</v>
      </c>
      <c r="S262" s="616">
        <v>2.5000000000000001E-2</v>
      </c>
      <c r="T262" s="612">
        <v>0</v>
      </c>
      <c r="U262" s="612">
        <v>0</v>
      </c>
      <c r="V262" s="612">
        <v>0</v>
      </c>
      <c r="W262" s="612">
        <v>0</v>
      </c>
      <c r="X262" s="612">
        <v>0</v>
      </c>
      <c r="Y262" s="612">
        <v>0</v>
      </c>
      <c r="Z262" s="613">
        <f t="shared" si="149"/>
        <v>3.2650000000000006</v>
      </c>
      <c r="AA262" s="1058">
        <f t="shared" si="171"/>
        <v>19.696969696969703</v>
      </c>
      <c r="AB262" s="1058">
        <f t="shared" si="172"/>
        <v>11.86440677966103</v>
      </c>
      <c r="AC262" s="1059">
        <f t="shared" si="173"/>
        <v>7.2727272727272529</v>
      </c>
      <c r="AD262" s="1059">
        <f t="shared" si="174"/>
        <v>10.000000000000009</v>
      </c>
      <c r="AE262" s="1059">
        <f t="shared" si="175"/>
        <v>11.111111111111116</v>
      </c>
      <c r="AF262" s="1059">
        <f t="shared" si="176"/>
        <v>7.1428571428571397</v>
      </c>
      <c r="AG262" s="1059">
        <f t="shared" si="177"/>
        <v>4.9999999999999822</v>
      </c>
      <c r="AH262" s="1059">
        <f t="shared" si="178"/>
        <v>0</v>
      </c>
      <c r="AI262" s="1059">
        <f t="shared" si="179"/>
        <v>0</v>
      </c>
      <c r="AJ262" s="1059">
        <f t="shared" si="180"/>
        <v>5.2631578947368363</v>
      </c>
      <c r="AK262" s="1059">
        <f t="shared" si="181"/>
        <v>5.555555555555558</v>
      </c>
      <c r="AL262" s="1059">
        <f t="shared" si="182"/>
        <v>19.999999999999996</v>
      </c>
      <c r="AM262" s="1059">
        <f t="shared" si="183"/>
        <v>7.1428571428571397</v>
      </c>
      <c r="AN262" s="1059">
        <f t="shared" si="184"/>
        <v>460.00000000000006</v>
      </c>
      <c r="AO262" s="1059" t="str">
        <f t="shared" si="185"/>
        <v>n/a</v>
      </c>
      <c r="AP262" s="1059" t="str">
        <f t="shared" si="186"/>
        <v>n/a</v>
      </c>
      <c r="AQ262" s="1059" t="str">
        <f t="shared" si="187"/>
        <v>n/a</v>
      </c>
      <c r="AR262" s="1059" t="str">
        <f t="shared" si="188"/>
        <v>n/a</v>
      </c>
      <c r="AS262" s="1059" t="str">
        <f t="shared" si="189"/>
        <v>n/a</v>
      </c>
      <c r="AT262" s="1059" t="str">
        <f t="shared" si="190"/>
        <v>n/a</v>
      </c>
      <c r="AU262" s="1060">
        <f t="shared" si="150"/>
        <v>40.717831614033983</v>
      </c>
      <c r="AV262" s="1061">
        <f t="shared" si="151"/>
        <v>120.8239356704248</v>
      </c>
    </row>
    <row r="263" spans="1:48" ht="11.25" customHeight="1" x14ac:dyDescent="0.2">
      <c r="A263" s="483" t="s">
        <v>587</v>
      </c>
      <c r="B263" s="861" t="s">
        <v>588</v>
      </c>
      <c r="C263" s="610">
        <v>0.69</v>
      </c>
      <c r="D263" s="482">
        <v>0.62</v>
      </c>
      <c r="E263" s="615">
        <v>0.57000000000000006</v>
      </c>
      <c r="F263" s="610">
        <v>0.54</v>
      </c>
      <c r="G263" s="610">
        <v>0.51333333333333331</v>
      </c>
      <c r="H263" s="610">
        <v>0.47110666666666673</v>
      </c>
      <c r="I263" s="610">
        <v>0.44888888888888889</v>
      </c>
      <c r="J263" s="932"/>
      <c r="K263" s="610">
        <v>0.41777777777777775</v>
      </c>
      <c r="L263" s="481">
        <v>0.3955555555555556</v>
      </c>
      <c r="M263" s="932"/>
      <c r="N263" s="494">
        <v>0.3644444444444444</v>
      </c>
      <c r="O263" s="494">
        <v>0.3288888888888889</v>
      </c>
      <c r="P263" s="616">
        <v>0.28000000000000003</v>
      </c>
      <c r="Q263" s="616">
        <v>0.25222222222222224</v>
      </c>
      <c r="R263" s="616">
        <v>0.2</v>
      </c>
      <c r="S263" s="616">
        <v>0.18666666666666668</v>
      </c>
      <c r="T263" s="616">
        <v>0.16</v>
      </c>
      <c r="U263" s="616">
        <v>0.15111111111111111</v>
      </c>
      <c r="V263" s="616">
        <v>0.12740444444444446</v>
      </c>
      <c r="W263" s="616">
        <v>0.11258666666666667</v>
      </c>
      <c r="X263" s="616">
        <v>0.10074666666666666</v>
      </c>
      <c r="Y263" s="616">
        <v>4.4444444444444446E-2</v>
      </c>
      <c r="Z263" s="613">
        <f t="shared" ref="Z263:Z326" si="191">SUM(C263:Y263)</f>
        <v>6.9751777777777777</v>
      </c>
      <c r="AA263" s="1058">
        <f t="shared" si="171"/>
        <v>11.290322580645151</v>
      </c>
      <c r="AB263" s="1058">
        <f t="shared" si="172"/>
        <v>8.7719298245613864</v>
      </c>
      <c r="AC263" s="1059">
        <f t="shared" si="173"/>
        <v>5.555555555555558</v>
      </c>
      <c r="AD263" s="1059">
        <f t="shared" si="174"/>
        <v>5.1948051948051965</v>
      </c>
      <c r="AE263" s="1059">
        <f t="shared" si="175"/>
        <v>8.9632921065292859</v>
      </c>
      <c r="AF263" s="1059">
        <f t="shared" si="176"/>
        <v>4.949504950495065</v>
      </c>
      <c r="AG263" s="1059">
        <f t="shared" si="177"/>
        <v>7.4468085106383031</v>
      </c>
      <c r="AH263" s="1059">
        <f t="shared" si="178"/>
        <v>5.617977528089857</v>
      </c>
      <c r="AI263" s="1059">
        <f t="shared" si="179"/>
        <v>8.5365853658536892</v>
      </c>
      <c r="AJ263" s="1059">
        <f t="shared" si="180"/>
        <v>10.810810810810789</v>
      </c>
      <c r="AK263" s="1059">
        <f t="shared" si="181"/>
        <v>17.460317460317441</v>
      </c>
      <c r="AL263" s="1059">
        <f t="shared" si="182"/>
        <v>11.013215859030833</v>
      </c>
      <c r="AM263" s="1059">
        <f t="shared" si="183"/>
        <v>26.111111111111107</v>
      </c>
      <c r="AN263" s="1059">
        <f t="shared" si="184"/>
        <v>7.1428571428571397</v>
      </c>
      <c r="AO263" s="1059">
        <f t="shared" si="185"/>
        <v>16.666666666666675</v>
      </c>
      <c r="AP263" s="1059">
        <f t="shared" si="186"/>
        <v>5.8823529411764719</v>
      </c>
      <c r="AQ263" s="1059">
        <f t="shared" si="187"/>
        <v>18.607409474638924</v>
      </c>
      <c r="AR263" s="1059">
        <f t="shared" si="188"/>
        <v>13.161219011526937</v>
      </c>
      <c r="AS263" s="1059">
        <f t="shared" si="189"/>
        <v>11.752249867654839</v>
      </c>
      <c r="AT263" s="1059">
        <f t="shared" si="190"/>
        <v>126.67999999999999</v>
      </c>
      <c r="AU263" s="1060">
        <f t="shared" ref="AU263:AU326" si="192">AVERAGE(AA263:AT263)</f>
        <v>16.580749598148234</v>
      </c>
      <c r="AV263" s="1061">
        <f t="shared" ref="AV263:AV326" si="193">STDEV(AA263:AT263)</f>
        <v>26.479565198515271</v>
      </c>
    </row>
    <row r="264" spans="1:48" ht="11.25" customHeight="1" x14ac:dyDescent="0.2">
      <c r="A264" s="487" t="s">
        <v>1213</v>
      </c>
      <c r="B264" s="846" t="s">
        <v>1214</v>
      </c>
      <c r="C264" s="610">
        <v>0.68</v>
      </c>
      <c r="D264" s="482">
        <v>0.64</v>
      </c>
      <c r="E264" s="476">
        <v>0.6</v>
      </c>
      <c r="F264" s="473">
        <v>0.48</v>
      </c>
      <c r="G264" s="473">
        <v>0.44</v>
      </c>
      <c r="H264" s="473">
        <v>0.4</v>
      </c>
      <c r="I264" s="473">
        <v>0.36</v>
      </c>
      <c r="J264" s="1000"/>
      <c r="K264" s="473">
        <v>0.28000000000000003</v>
      </c>
      <c r="L264" s="471">
        <v>0.24</v>
      </c>
      <c r="M264" s="1000"/>
      <c r="N264" s="517">
        <v>0</v>
      </c>
      <c r="O264" s="517">
        <v>0</v>
      </c>
      <c r="P264" s="477">
        <v>0</v>
      </c>
      <c r="Q264" s="477">
        <v>0</v>
      </c>
      <c r="R264" s="477">
        <v>0</v>
      </c>
      <c r="S264" s="477">
        <v>0</v>
      </c>
      <c r="T264" s="477">
        <v>0</v>
      </c>
      <c r="U264" s="477">
        <v>0</v>
      </c>
      <c r="V264" s="477">
        <v>0</v>
      </c>
      <c r="W264" s="477">
        <v>0</v>
      </c>
      <c r="X264" s="477">
        <v>0</v>
      </c>
      <c r="Y264" s="477">
        <v>0</v>
      </c>
      <c r="Z264" s="613">
        <f t="shared" si="191"/>
        <v>4.12</v>
      </c>
      <c r="AA264" s="1058">
        <f t="shared" si="171"/>
        <v>6.25</v>
      </c>
      <c r="AB264" s="1058">
        <f t="shared" si="172"/>
        <v>6.6666666666666652</v>
      </c>
      <c r="AC264" s="1059">
        <f t="shared" si="173"/>
        <v>25</v>
      </c>
      <c r="AD264" s="1059">
        <f t="shared" si="174"/>
        <v>9.0909090909090828</v>
      </c>
      <c r="AE264" s="1059">
        <f t="shared" si="175"/>
        <v>9.9999999999999858</v>
      </c>
      <c r="AF264" s="1059">
        <f t="shared" si="176"/>
        <v>11.111111111111116</v>
      </c>
      <c r="AG264" s="1059">
        <f t="shared" si="177"/>
        <v>28.571428571428559</v>
      </c>
      <c r="AH264" s="1059">
        <f t="shared" si="178"/>
        <v>16.666666666666675</v>
      </c>
      <c r="AI264" s="1059" t="str">
        <f t="shared" si="179"/>
        <v>n/a</v>
      </c>
      <c r="AJ264" s="1059" t="str">
        <f t="shared" si="180"/>
        <v>n/a</v>
      </c>
      <c r="AK264" s="1059" t="str">
        <f t="shared" si="181"/>
        <v>n/a</v>
      </c>
      <c r="AL264" s="1059" t="str">
        <f t="shared" si="182"/>
        <v>n/a</v>
      </c>
      <c r="AM264" s="1059" t="str">
        <f t="shared" si="183"/>
        <v>n/a</v>
      </c>
      <c r="AN264" s="1059" t="str">
        <f t="shared" si="184"/>
        <v>n/a</v>
      </c>
      <c r="AO264" s="1059" t="str">
        <f t="shared" si="185"/>
        <v>n/a</v>
      </c>
      <c r="AP264" s="1059" t="str">
        <f t="shared" si="186"/>
        <v>n/a</v>
      </c>
      <c r="AQ264" s="1059" t="str">
        <f t="shared" si="187"/>
        <v>n/a</v>
      </c>
      <c r="AR264" s="1059" t="str">
        <f t="shared" si="188"/>
        <v>n/a</v>
      </c>
      <c r="AS264" s="1059" t="str">
        <f t="shared" si="189"/>
        <v>n/a</v>
      </c>
      <c r="AT264" s="1059" t="str">
        <f t="shared" si="190"/>
        <v>n/a</v>
      </c>
      <c r="AU264" s="1060">
        <f t="shared" si="192"/>
        <v>14.16959776334776</v>
      </c>
      <c r="AV264" s="1061">
        <f t="shared" si="193"/>
        <v>8.4725832193066619</v>
      </c>
    </row>
    <row r="265" spans="1:48" ht="11.25" customHeight="1" x14ac:dyDescent="0.2">
      <c r="A265" s="617" t="s">
        <v>592</v>
      </c>
      <c r="B265" s="490" t="s">
        <v>593</v>
      </c>
      <c r="C265" s="610">
        <v>0.75</v>
      </c>
      <c r="D265" s="482">
        <v>0.71</v>
      </c>
      <c r="E265" s="482">
        <v>0.67</v>
      </c>
      <c r="F265" s="610">
        <v>0.625</v>
      </c>
      <c r="G265" s="610">
        <v>0.5675</v>
      </c>
      <c r="H265" s="610">
        <v>0.48499999999999999</v>
      </c>
      <c r="I265" s="610">
        <v>0.44416666666666671</v>
      </c>
      <c r="J265" s="932"/>
      <c r="K265" s="610">
        <v>0.42</v>
      </c>
      <c r="L265" s="481">
        <v>0.38888666666666666</v>
      </c>
      <c r="M265" s="932"/>
      <c r="N265" s="494">
        <v>0.3444444444444445</v>
      </c>
      <c r="O265" s="494">
        <v>0.3</v>
      </c>
      <c r="P265" s="616">
        <v>0.25555555555555554</v>
      </c>
      <c r="Q265" s="616">
        <v>0.18518222222222225</v>
      </c>
      <c r="R265" s="616">
        <v>0.14073777777777777</v>
      </c>
      <c r="S265" s="616">
        <v>0.1135822222222222</v>
      </c>
      <c r="T265" s="616">
        <v>9.3822222222222237E-2</v>
      </c>
      <c r="U265" s="616">
        <v>5.9262222222222223E-2</v>
      </c>
      <c r="V265" s="616">
        <v>6.5822222222222219E-3</v>
      </c>
      <c r="W265" s="612">
        <v>0</v>
      </c>
      <c r="X265" s="612">
        <v>4.6702222222222228E-2</v>
      </c>
      <c r="Y265" s="616">
        <v>4.5302222222222223E-2</v>
      </c>
      <c r="Z265" s="613">
        <f t="shared" si="191"/>
        <v>6.6517266666666659</v>
      </c>
      <c r="AA265" s="1058">
        <f t="shared" si="171"/>
        <v>5.6338028169014231</v>
      </c>
      <c r="AB265" s="1058">
        <f t="shared" si="172"/>
        <v>5.9701492537313383</v>
      </c>
      <c r="AC265" s="1059">
        <f t="shared" si="173"/>
        <v>7.2000000000000064</v>
      </c>
      <c r="AD265" s="1059">
        <f t="shared" si="174"/>
        <v>10.132158590308361</v>
      </c>
      <c r="AE265" s="1059">
        <f t="shared" si="175"/>
        <v>17.010309278350523</v>
      </c>
      <c r="AF265" s="1059">
        <f t="shared" si="176"/>
        <v>9.193245778611626</v>
      </c>
      <c r="AG265" s="1059">
        <f t="shared" si="177"/>
        <v>5.7539682539682779</v>
      </c>
      <c r="AH265" s="1059">
        <f t="shared" si="178"/>
        <v>8.0006171463836928</v>
      </c>
      <c r="AI265" s="1059">
        <f t="shared" si="179"/>
        <v>12.902580645161276</v>
      </c>
      <c r="AJ265" s="1059">
        <f t="shared" si="180"/>
        <v>14.814814814814836</v>
      </c>
      <c r="AK265" s="1059">
        <f t="shared" si="181"/>
        <v>17.391304347826097</v>
      </c>
      <c r="AL265" s="1059">
        <f t="shared" si="182"/>
        <v>38.002208035328543</v>
      </c>
      <c r="AM265" s="1059">
        <f t="shared" si="183"/>
        <v>31.579612202362185</v>
      </c>
      <c r="AN265" s="1059">
        <f t="shared" si="184"/>
        <v>23.908279856002522</v>
      </c>
      <c r="AO265" s="1059">
        <f t="shared" si="185"/>
        <v>21.061108479393596</v>
      </c>
      <c r="AP265" s="1059">
        <f t="shared" si="186"/>
        <v>58.317084145792734</v>
      </c>
      <c r="AQ265" s="1059">
        <f t="shared" si="187"/>
        <v>800.33760972315997</v>
      </c>
      <c r="AR265" s="1059" t="str">
        <f t="shared" si="188"/>
        <v>n/a</v>
      </c>
      <c r="AS265" s="1059">
        <f t="shared" si="189"/>
        <v>-100</v>
      </c>
      <c r="AT265" s="1059">
        <f t="shared" si="190"/>
        <v>3.0903561267536572</v>
      </c>
      <c r="AU265" s="1060">
        <f t="shared" si="192"/>
        <v>52.121011026044783</v>
      </c>
      <c r="AV265" s="1061">
        <f t="shared" si="193"/>
        <v>183.66231426243974</v>
      </c>
    </row>
    <row r="266" spans="1:48" ht="11.25" customHeight="1" x14ac:dyDescent="0.2">
      <c r="A266" s="863" t="s">
        <v>578</v>
      </c>
      <c r="B266" s="861" t="s">
        <v>579</v>
      </c>
      <c r="C266" s="610">
        <v>0.6</v>
      </c>
      <c r="D266" s="482">
        <v>0.54</v>
      </c>
      <c r="E266" s="482">
        <v>0.48499999999999999</v>
      </c>
      <c r="F266" s="610">
        <v>0.45</v>
      </c>
      <c r="G266" s="610">
        <v>0.43</v>
      </c>
      <c r="H266" s="610">
        <v>0.42</v>
      </c>
      <c r="I266" s="485">
        <v>0.4</v>
      </c>
      <c r="J266" s="932"/>
      <c r="K266" s="610">
        <v>0.38500000000000001</v>
      </c>
      <c r="L266" s="614">
        <v>0.38</v>
      </c>
      <c r="M266" s="932"/>
      <c r="N266" s="494">
        <v>0.36</v>
      </c>
      <c r="O266" s="611">
        <v>0.36</v>
      </c>
      <c r="P266" s="616">
        <v>0.33</v>
      </c>
      <c r="Q266" s="616">
        <v>0.315</v>
      </c>
      <c r="R266" s="616">
        <v>0.29375000000000001</v>
      </c>
      <c r="S266" s="616">
        <v>0.23749999999999999</v>
      </c>
      <c r="T266" s="612">
        <v>0</v>
      </c>
      <c r="U266" s="612">
        <v>6.25E-2</v>
      </c>
      <c r="V266" s="612">
        <v>0.1125</v>
      </c>
      <c r="W266" s="616">
        <v>0.17499999999999999</v>
      </c>
      <c r="X266" s="612">
        <v>8.7499999999999994E-2</v>
      </c>
      <c r="Y266" s="616">
        <v>0.1</v>
      </c>
      <c r="Z266" s="613">
        <f t="shared" si="191"/>
        <v>6.5237500000000006</v>
      </c>
      <c r="AA266" s="1058">
        <f t="shared" si="171"/>
        <v>11.111111111111093</v>
      </c>
      <c r="AB266" s="1058">
        <f t="shared" si="172"/>
        <v>11.340206185567014</v>
      </c>
      <c r="AC266" s="1059">
        <f t="shared" si="173"/>
        <v>7.7777777777777724</v>
      </c>
      <c r="AD266" s="1059">
        <f t="shared" si="174"/>
        <v>4.6511627906976827</v>
      </c>
      <c r="AE266" s="1059">
        <f t="shared" si="175"/>
        <v>2.3809523809523725</v>
      </c>
      <c r="AF266" s="1059">
        <f t="shared" si="176"/>
        <v>4.9999999999999822</v>
      </c>
      <c r="AG266" s="1059">
        <f t="shared" si="177"/>
        <v>3.8961038961039085</v>
      </c>
      <c r="AH266" s="1059">
        <f t="shared" si="178"/>
        <v>1.3157894736842035</v>
      </c>
      <c r="AI266" s="1059">
        <f t="shared" si="179"/>
        <v>5.555555555555558</v>
      </c>
      <c r="AJ266" s="1059">
        <f t="shared" si="180"/>
        <v>0</v>
      </c>
      <c r="AK266" s="1059">
        <f t="shared" si="181"/>
        <v>9.0909090909090828</v>
      </c>
      <c r="AL266" s="1059">
        <f t="shared" si="182"/>
        <v>4.7619047619047672</v>
      </c>
      <c r="AM266" s="1059">
        <f t="shared" si="183"/>
        <v>7.2340425531914887</v>
      </c>
      <c r="AN266" s="1059">
        <f t="shared" si="184"/>
        <v>23.684210526315795</v>
      </c>
      <c r="AO266" s="1059" t="str">
        <f t="shared" si="185"/>
        <v>n/a</v>
      </c>
      <c r="AP266" s="1059">
        <f t="shared" si="186"/>
        <v>-100</v>
      </c>
      <c r="AQ266" s="1059">
        <f t="shared" si="187"/>
        <v>-44.444444444444443</v>
      </c>
      <c r="AR266" s="1059">
        <f t="shared" si="188"/>
        <v>-35.714285714285708</v>
      </c>
      <c r="AS266" s="1059">
        <f t="shared" si="189"/>
        <v>100</v>
      </c>
      <c r="AT266" s="1059">
        <f t="shared" si="190"/>
        <v>-12.500000000000011</v>
      </c>
      <c r="AU266" s="1060">
        <f t="shared" si="192"/>
        <v>0.27057873394950321</v>
      </c>
      <c r="AV266" s="1061">
        <f t="shared" si="193"/>
        <v>36.921011508850412</v>
      </c>
    </row>
    <row r="267" spans="1:48" ht="11.25" customHeight="1" x14ac:dyDescent="0.2">
      <c r="A267" s="863" t="s">
        <v>1205</v>
      </c>
      <c r="B267" s="861" t="s">
        <v>1206</v>
      </c>
      <c r="C267" s="610">
        <v>0.76</v>
      </c>
      <c r="D267" s="482">
        <v>0.72</v>
      </c>
      <c r="E267" s="482">
        <v>0.66</v>
      </c>
      <c r="F267" s="610">
        <v>0.62</v>
      </c>
      <c r="G267" s="610">
        <v>0.59</v>
      </c>
      <c r="H267" s="610">
        <v>0.54</v>
      </c>
      <c r="I267" s="610">
        <v>0.46</v>
      </c>
      <c r="J267" s="932"/>
      <c r="K267" s="485">
        <v>0.42</v>
      </c>
      <c r="L267" s="481">
        <v>0.4</v>
      </c>
      <c r="M267" s="932"/>
      <c r="N267" s="611">
        <v>0.38</v>
      </c>
      <c r="O267" s="611">
        <v>0.38</v>
      </c>
      <c r="P267" s="616">
        <v>0.38</v>
      </c>
      <c r="Q267" s="616">
        <v>0.37667</v>
      </c>
      <c r="R267" s="616">
        <v>0.34666999999999998</v>
      </c>
      <c r="S267" s="616">
        <v>0.33333000000000002</v>
      </c>
      <c r="T267" s="616">
        <v>0.30221999999999999</v>
      </c>
      <c r="U267" s="616">
        <v>0.28888999999999998</v>
      </c>
      <c r="V267" s="616">
        <v>0.22222</v>
      </c>
      <c r="W267" s="616">
        <v>8.5930000000000006E-2</v>
      </c>
      <c r="X267" s="612">
        <v>0</v>
      </c>
      <c r="Y267" s="612">
        <v>0</v>
      </c>
      <c r="Z267" s="613">
        <f t="shared" si="191"/>
        <v>8.2659299999999991</v>
      </c>
      <c r="AA267" s="1058">
        <f t="shared" si="171"/>
        <v>5.555555555555558</v>
      </c>
      <c r="AB267" s="1058">
        <f t="shared" si="172"/>
        <v>9.0909090909090828</v>
      </c>
      <c r="AC267" s="1059">
        <f t="shared" si="173"/>
        <v>6.4516129032258229</v>
      </c>
      <c r="AD267" s="1059">
        <f t="shared" si="174"/>
        <v>5.0847457627118731</v>
      </c>
      <c r="AE267" s="1059">
        <f t="shared" si="175"/>
        <v>9.259259259259256</v>
      </c>
      <c r="AF267" s="1059">
        <f t="shared" si="176"/>
        <v>17.391304347826097</v>
      </c>
      <c r="AG267" s="1059">
        <f t="shared" si="177"/>
        <v>9.5238095238095344</v>
      </c>
      <c r="AH267" s="1059">
        <f t="shared" si="178"/>
        <v>4.9999999999999822</v>
      </c>
      <c r="AI267" s="1059">
        <f t="shared" si="179"/>
        <v>5.2631578947368363</v>
      </c>
      <c r="AJ267" s="1059">
        <f t="shared" si="180"/>
        <v>0</v>
      </c>
      <c r="AK267" s="1059">
        <f t="shared" si="181"/>
        <v>0</v>
      </c>
      <c r="AL267" s="1059">
        <f t="shared" si="182"/>
        <v>0.88406297289405078</v>
      </c>
      <c r="AM267" s="1059">
        <f t="shared" si="183"/>
        <v>8.6537629445870845</v>
      </c>
      <c r="AN267" s="1059">
        <f t="shared" si="184"/>
        <v>4.0020400204001882</v>
      </c>
      <c r="AO267" s="1059">
        <f t="shared" si="185"/>
        <v>10.293825689894787</v>
      </c>
      <c r="AP267" s="1059">
        <f t="shared" si="186"/>
        <v>4.6142130222576183</v>
      </c>
      <c r="AQ267" s="1059">
        <f t="shared" si="187"/>
        <v>30.001800018000168</v>
      </c>
      <c r="AR267" s="1059">
        <f t="shared" si="188"/>
        <v>158.60584196438961</v>
      </c>
      <c r="AS267" s="1059" t="str">
        <f t="shared" si="189"/>
        <v>n/a</v>
      </c>
      <c r="AT267" s="1059" t="str">
        <f t="shared" si="190"/>
        <v>n/a</v>
      </c>
      <c r="AU267" s="1060">
        <f t="shared" si="192"/>
        <v>16.093105609469863</v>
      </c>
      <c r="AV267" s="1061">
        <f t="shared" si="193"/>
        <v>36.23912206653597</v>
      </c>
    </row>
    <row r="268" spans="1:48" ht="11.25" customHeight="1" x14ac:dyDescent="0.2">
      <c r="A268" s="470" t="s">
        <v>1207</v>
      </c>
      <c r="B268" s="861" t="s">
        <v>1208</v>
      </c>
      <c r="C268" s="610">
        <v>0.52</v>
      </c>
      <c r="D268" s="482">
        <v>0.43</v>
      </c>
      <c r="E268" s="482">
        <v>0.38</v>
      </c>
      <c r="F268" s="485">
        <v>0.36</v>
      </c>
      <c r="G268" s="610">
        <v>0.35</v>
      </c>
      <c r="H268" s="610">
        <v>0.3</v>
      </c>
      <c r="I268" s="610">
        <v>0.1</v>
      </c>
      <c r="J268" s="932"/>
      <c r="K268" s="485">
        <v>0.04</v>
      </c>
      <c r="L268" s="614">
        <v>0.04</v>
      </c>
      <c r="M268" s="932"/>
      <c r="N268" s="611">
        <v>0.04</v>
      </c>
      <c r="O268" s="611">
        <v>0.22500000000000001</v>
      </c>
      <c r="P268" s="616">
        <v>1.24</v>
      </c>
      <c r="Q268" s="616">
        <v>1.18</v>
      </c>
      <c r="R268" s="616">
        <v>1.1000000000000001</v>
      </c>
      <c r="S268" s="616">
        <v>0.98</v>
      </c>
      <c r="T268" s="616">
        <v>0.88</v>
      </c>
      <c r="U268" s="616">
        <v>0.76</v>
      </c>
      <c r="V268" s="616">
        <v>0.68</v>
      </c>
      <c r="W268" s="616">
        <v>0.64</v>
      </c>
      <c r="X268" s="616">
        <v>0.57599999999999996</v>
      </c>
      <c r="Y268" s="616">
        <v>0.51200000000000001</v>
      </c>
      <c r="Z268" s="613">
        <f t="shared" si="191"/>
        <v>11.333000000000002</v>
      </c>
      <c r="AA268" s="1058">
        <f t="shared" si="171"/>
        <v>20.930232558139551</v>
      </c>
      <c r="AB268" s="1058">
        <f t="shared" si="172"/>
        <v>13.157894736842103</v>
      </c>
      <c r="AC268" s="1059">
        <f t="shared" si="173"/>
        <v>5.555555555555558</v>
      </c>
      <c r="AD268" s="1059">
        <f t="shared" si="174"/>
        <v>2.8571428571428692</v>
      </c>
      <c r="AE268" s="1059">
        <f t="shared" si="175"/>
        <v>16.666666666666675</v>
      </c>
      <c r="AF268" s="1059">
        <f t="shared" si="176"/>
        <v>199.99999999999994</v>
      </c>
      <c r="AG268" s="1059">
        <f t="shared" si="177"/>
        <v>150</v>
      </c>
      <c r="AH268" s="1059">
        <f t="shared" si="178"/>
        <v>0</v>
      </c>
      <c r="AI268" s="1059">
        <f t="shared" si="179"/>
        <v>0</v>
      </c>
      <c r="AJ268" s="1059">
        <f t="shared" si="180"/>
        <v>-82.222222222222214</v>
      </c>
      <c r="AK268" s="1059">
        <f t="shared" si="181"/>
        <v>-81.854838709677423</v>
      </c>
      <c r="AL268" s="1059">
        <f t="shared" si="182"/>
        <v>5.0847457627118731</v>
      </c>
      <c r="AM268" s="1059">
        <f t="shared" si="183"/>
        <v>7.2727272727272529</v>
      </c>
      <c r="AN268" s="1059">
        <f t="shared" si="184"/>
        <v>12.244897959183687</v>
      </c>
      <c r="AO268" s="1059">
        <f t="shared" si="185"/>
        <v>11.363636363636353</v>
      </c>
      <c r="AP268" s="1059">
        <f t="shared" si="186"/>
        <v>15.789473684210531</v>
      </c>
      <c r="AQ268" s="1059">
        <f t="shared" si="187"/>
        <v>11.764705882352944</v>
      </c>
      <c r="AR268" s="1059">
        <f t="shared" si="188"/>
        <v>6.25</v>
      </c>
      <c r="AS268" s="1059">
        <f t="shared" si="189"/>
        <v>11.111111111111116</v>
      </c>
      <c r="AT268" s="1059">
        <f t="shared" si="190"/>
        <v>12.5</v>
      </c>
      <c r="AU268" s="1060">
        <f t="shared" si="192"/>
        <v>16.923586473919038</v>
      </c>
      <c r="AV268" s="1061">
        <f t="shared" si="193"/>
        <v>61.654753932360542</v>
      </c>
    </row>
    <row r="269" spans="1:48" ht="11.25" customHeight="1" x14ac:dyDescent="0.2">
      <c r="A269" s="523" t="s">
        <v>1168</v>
      </c>
      <c r="B269" s="846" t="s">
        <v>1169</v>
      </c>
      <c r="C269" s="610">
        <v>1.01</v>
      </c>
      <c r="D269" s="482">
        <v>1</v>
      </c>
      <c r="E269" s="482">
        <v>0.91</v>
      </c>
      <c r="F269" s="610">
        <v>0.78</v>
      </c>
      <c r="G269" s="610">
        <v>0.74</v>
      </c>
      <c r="H269" s="610">
        <v>0.7</v>
      </c>
      <c r="I269" s="610">
        <v>0.66</v>
      </c>
      <c r="J269" s="932"/>
      <c r="K269" s="610">
        <v>0.64</v>
      </c>
      <c r="L269" s="614">
        <v>0.6</v>
      </c>
      <c r="M269" s="932"/>
      <c r="N269" s="611">
        <v>0.6</v>
      </c>
      <c r="O269" s="611">
        <v>0.61</v>
      </c>
      <c r="P269" s="612">
        <v>0.67</v>
      </c>
      <c r="Q269" s="612">
        <v>0</v>
      </c>
      <c r="R269" s="612">
        <v>0</v>
      </c>
      <c r="S269" s="612">
        <v>0</v>
      </c>
      <c r="T269" s="612">
        <v>0</v>
      </c>
      <c r="U269" s="612">
        <v>0</v>
      </c>
      <c r="V269" s="612">
        <v>0</v>
      </c>
      <c r="W269" s="612">
        <v>0</v>
      </c>
      <c r="X269" s="612">
        <v>0</v>
      </c>
      <c r="Y269" s="612">
        <v>0</v>
      </c>
      <c r="Z269" s="613">
        <f t="shared" si="191"/>
        <v>8.92</v>
      </c>
      <c r="AA269" s="1058">
        <f t="shared" si="171"/>
        <v>1.0000000000000009</v>
      </c>
      <c r="AB269" s="1058">
        <f t="shared" si="172"/>
        <v>9.8901098901098763</v>
      </c>
      <c r="AC269" s="1059">
        <f t="shared" si="173"/>
        <v>16.666666666666675</v>
      </c>
      <c r="AD269" s="1059">
        <f t="shared" si="174"/>
        <v>5.4054054054054168</v>
      </c>
      <c r="AE269" s="1059">
        <f t="shared" si="175"/>
        <v>5.7142857142857162</v>
      </c>
      <c r="AF269" s="1059">
        <f t="shared" si="176"/>
        <v>6.0606060606060552</v>
      </c>
      <c r="AG269" s="1059">
        <f t="shared" si="177"/>
        <v>3.125</v>
      </c>
      <c r="AH269" s="1059">
        <f t="shared" si="178"/>
        <v>6.6666666666666652</v>
      </c>
      <c r="AI269" s="1059">
        <f t="shared" si="179"/>
        <v>0</v>
      </c>
      <c r="AJ269" s="1059">
        <f t="shared" si="180"/>
        <v>-1.6393442622950838</v>
      </c>
      <c r="AK269" s="1059">
        <f t="shared" si="181"/>
        <v>-8.9552238805970177</v>
      </c>
      <c r="AL269" s="1059" t="str">
        <f t="shared" si="182"/>
        <v>n/a</v>
      </c>
      <c r="AM269" s="1059" t="str">
        <f t="shared" si="183"/>
        <v>n/a</v>
      </c>
      <c r="AN269" s="1059" t="str">
        <f t="shared" si="184"/>
        <v>n/a</v>
      </c>
      <c r="AO269" s="1059" t="str">
        <f t="shared" si="185"/>
        <v>n/a</v>
      </c>
      <c r="AP269" s="1059" t="str">
        <f t="shared" si="186"/>
        <v>n/a</v>
      </c>
      <c r="AQ269" s="1059" t="str">
        <f t="shared" si="187"/>
        <v>n/a</v>
      </c>
      <c r="AR269" s="1059" t="str">
        <f t="shared" si="188"/>
        <v>n/a</v>
      </c>
      <c r="AS269" s="1059" t="str">
        <f t="shared" si="189"/>
        <v>n/a</v>
      </c>
      <c r="AT269" s="1059" t="str">
        <f t="shared" si="190"/>
        <v>n/a</v>
      </c>
      <c r="AU269" s="1060">
        <f t="shared" si="192"/>
        <v>3.9940156600771179</v>
      </c>
      <c r="AV269" s="1061">
        <f t="shared" si="193"/>
        <v>6.6091924457030569</v>
      </c>
    </row>
    <row r="270" spans="1:48" ht="11.25" customHeight="1" x14ac:dyDescent="0.2">
      <c r="A270" s="617" t="s">
        <v>227</v>
      </c>
      <c r="B270" s="490" t="s">
        <v>228</v>
      </c>
      <c r="C270" s="610">
        <v>14.2</v>
      </c>
      <c r="D270" s="482">
        <v>13.9</v>
      </c>
      <c r="E270" s="503">
        <v>13.55</v>
      </c>
      <c r="F270" s="496">
        <v>13.05</v>
      </c>
      <c r="G270" s="496">
        <v>12.8</v>
      </c>
      <c r="H270" s="496">
        <v>12.6</v>
      </c>
      <c r="I270" s="496">
        <v>12.4</v>
      </c>
      <c r="J270" s="1014"/>
      <c r="K270" s="496">
        <v>12</v>
      </c>
      <c r="L270" s="492">
        <v>11.65</v>
      </c>
      <c r="M270" s="1014"/>
      <c r="N270" s="509">
        <v>11.25</v>
      </c>
      <c r="O270" s="509">
        <v>10.9</v>
      </c>
      <c r="P270" s="498">
        <v>10.199999999999999</v>
      </c>
      <c r="Q270" s="498">
        <v>9.15</v>
      </c>
      <c r="R270" s="498">
        <v>8.25</v>
      </c>
      <c r="S270" s="498">
        <v>7.6</v>
      </c>
      <c r="T270" s="498">
        <v>6.9</v>
      </c>
      <c r="U270" s="498">
        <v>6.1</v>
      </c>
      <c r="V270" s="498">
        <v>5.5</v>
      </c>
      <c r="W270" s="498">
        <v>5.35</v>
      </c>
      <c r="X270" s="498">
        <v>5.0999999999999996</v>
      </c>
      <c r="Y270" s="498">
        <v>4.9000000000000004</v>
      </c>
      <c r="Z270" s="613">
        <f t="shared" si="191"/>
        <v>207.35</v>
      </c>
      <c r="AA270" s="1058">
        <f t="shared" si="171"/>
        <v>2.1582733812949506</v>
      </c>
      <c r="AB270" s="1058">
        <f t="shared" si="172"/>
        <v>2.5830258302582898</v>
      </c>
      <c r="AC270" s="1059">
        <f t="shared" si="173"/>
        <v>3.8314176245210829</v>
      </c>
      <c r="AD270" s="1059">
        <f t="shared" si="174"/>
        <v>1.953125</v>
      </c>
      <c r="AE270" s="1059">
        <f t="shared" si="175"/>
        <v>1.5873015873016039</v>
      </c>
      <c r="AF270" s="1059">
        <f t="shared" si="176"/>
        <v>1.6129032258064502</v>
      </c>
      <c r="AG270" s="1059">
        <f t="shared" si="177"/>
        <v>3.3333333333333437</v>
      </c>
      <c r="AH270" s="1059">
        <f t="shared" si="178"/>
        <v>3.0042918454935563</v>
      </c>
      <c r="AI270" s="1059">
        <f t="shared" si="179"/>
        <v>3.5555555555555562</v>
      </c>
      <c r="AJ270" s="1059">
        <f t="shared" si="180"/>
        <v>3.2110091743119185</v>
      </c>
      <c r="AK270" s="1059">
        <f t="shared" si="181"/>
        <v>6.8627450980392357</v>
      </c>
      <c r="AL270" s="1059">
        <f t="shared" si="182"/>
        <v>11.475409836065564</v>
      </c>
      <c r="AM270" s="1059">
        <f t="shared" si="183"/>
        <v>10.909090909090914</v>
      </c>
      <c r="AN270" s="1059">
        <f t="shared" si="184"/>
        <v>8.5526315789473664</v>
      </c>
      <c r="AO270" s="1059">
        <f t="shared" si="185"/>
        <v>10.144927536231862</v>
      </c>
      <c r="AP270" s="1059">
        <f t="shared" si="186"/>
        <v>13.11475409836067</v>
      </c>
      <c r="AQ270" s="1059">
        <f t="shared" si="187"/>
        <v>10.909090909090914</v>
      </c>
      <c r="AR270" s="1059">
        <f t="shared" si="188"/>
        <v>2.8037383177570208</v>
      </c>
      <c r="AS270" s="1059">
        <f t="shared" si="189"/>
        <v>4.9019607843137303</v>
      </c>
      <c r="AT270" s="1059">
        <f t="shared" si="190"/>
        <v>4.0816326530612068</v>
      </c>
      <c r="AU270" s="1060">
        <f t="shared" si="192"/>
        <v>5.5293109139417611</v>
      </c>
      <c r="AV270" s="1061">
        <f t="shared" si="193"/>
        <v>3.8387362231982731</v>
      </c>
    </row>
    <row r="271" spans="1:48" ht="11.25" customHeight="1" x14ac:dyDescent="0.2">
      <c r="A271" s="834" t="s">
        <v>4645</v>
      </c>
      <c r="B271" s="835" t="s">
        <v>4643</v>
      </c>
      <c r="C271" s="610">
        <v>0.38</v>
      </c>
      <c r="D271" s="482">
        <v>0.30000000000000004</v>
      </c>
      <c r="E271" s="482">
        <v>0.21999999999999997</v>
      </c>
      <c r="F271" s="610">
        <v>0.16</v>
      </c>
      <c r="G271" s="521">
        <v>0.12</v>
      </c>
      <c r="H271" s="521">
        <v>0.12</v>
      </c>
      <c r="I271" s="521">
        <v>0.12</v>
      </c>
      <c r="J271" s="941"/>
      <c r="K271" s="941">
        <v>0.12</v>
      </c>
      <c r="L271" s="524">
        <v>0.12</v>
      </c>
      <c r="M271" s="941"/>
      <c r="N271" s="1040">
        <v>0.12</v>
      </c>
      <c r="O271" s="1205">
        <v>0.36</v>
      </c>
      <c r="P271" s="567">
        <v>0.52</v>
      </c>
      <c r="Q271" s="567">
        <v>0.64</v>
      </c>
      <c r="R271" s="522">
        <v>0.64</v>
      </c>
      <c r="S271" s="522">
        <v>0.64</v>
      </c>
      <c r="T271" s="616">
        <v>0.64</v>
      </c>
      <c r="U271" s="616">
        <v>0.61</v>
      </c>
      <c r="V271" s="616">
        <v>0.57000000000000006</v>
      </c>
      <c r="W271" s="616">
        <v>0.53</v>
      </c>
      <c r="X271" s="616">
        <v>0.51</v>
      </c>
      <c r="Y271" s="616">
        <v>0.41999999999999993</v>
      </c>
      <c r="Z271" s="613">
        <f t="shared" si="191"/>
        <v>7.8600000000000012</v>
      </c>
      <c r="AA271" s="1058">
        <f t="shared" si="171"/>
        <v>26.666666666666639</v>
      </c>
      <c r="AB271" s="1058">
        <f t="shared" si="172"/>
        <v>36.363636363636395</v>
      </c>
      <c r="AC271" s="1059">
        <f t="shared" si="173"/>
        <v>37.499999999999979</v>
      </c>
      <c r="AD271" s="1059">
        <f t="shared" si="174"/>
        <v>33.33333333333335</v>
      </c>
      <c r="AE271" s="1059">
        <f t="shared" si="175"/>
        <v>0</v>
      </c>
      <c r="AF271" s="1059">
        <f t="shared" si="176"/>
        <v>0</v>
      </c>
      <c r="AG271" s="1059">
        <f t="shared" si="177"/>
        <v>0</v>
      </c>
      <c r="AH271" s="1059">
        <f t="shared" si="178"/>
        <v>0</v>
      </c>
      <c r="AI271" s="1059">
        <f t="shared" si="179"/>
        <v>0</v>
      </c>
      <c r="AJ271" s="1059">
        <f t="shared" si="180"/>
        <v>-66.666666666666671</v>
      </c>
      <c r="AK271" s="1059">
        <f t="shared" si="181"/>
        <v>-30.76923076923077</v>
      </c>
      <c r="AL271" s="1059">
        <f t="shared" si="182"/>
        <v>-18.75</v>
      </c>
      <c r="AM271" s="1059">
        <f t="shared" si="183"/>
        <v>0</v>
      </c>
      <c r="AN271" s="1059">
        <f t="shared" si="184"/>
        <v>0</v>
      </c>
      <c r="AO271" s="1059">
        <f t="shared" si="185"/>
        <v>0</v>
      </c>
      <c r="AP271" s="1059">
        <f t="shared" si="186"/>
        <v>4.9180327868852514</v>
      </c>
      <c r="AQ271" s="1059">
        <f t="shared" si="187"/>
        <v>7.0175438596491002</v>
      </c>
      <c r="AR271" s="1059">
        <f t="shared" si="188"/>
        <v>7.547169811320753</v>
      </c>
      <c r="AS271" s="1059">
        <f t="shared" si="189"/>
        <v>3.9215686274509887</v>
      </c>
      <c r="AT271" s="1059">
        <f t="shared" si="190"/>
        <v>21.428571428571441</v>
      </c>
      <c r="AU271" s="1060">
        <f t="shared" si="192"/>
        <v>3.1255312720808215</v>
      </c>
      <c r="AV271" s="1061">
        <f t="shared" si="193"/>
        <v>23.734402056013661</v>
      </c>
    </row>
    <row r="272" spans="1:48" ht="11.25" customHeight="1" x14ac:dyDescent="0.2">
      <c r="A272" s="863" t="s">
        <v>1179</v>
      </c>
      <c r="B272" s="861" t="s">
        <v>1180</v>
      </c>
      <c r="C272" s="610">
        <v>1.26</v>
      </c>
      <c r="D272" s="482">
        <v>1.2</v>
      </c>
      <c r="E272" s="482">
        <v>0.80233199999999993</v>
      </c>
      <c r="F272" s="610">
        <v>0.69220799999999993</v>
      </c>
      <c r="G272" s="610">
        <v>0.62928000000000006</v>
      </c>
      <c r="H272" s="610">
        <v>0.52392279599999991</v>
      </c>
      <c r="I272" s="610">
        <v>0.42694288199999997</v>
      </c>
      <c r="J272" s="932"/>
      <c r="K272" s="610">
        <v>0.37518460199999998</v>
      </c>
      <c r="L272" s="614">
        <v>0.31048675199999998</v>
      </c>
      <c r="M272" s="932"/>
      <c r="N272" s="494">
        <v>0.44556956999999997</v>
      </c>
      <c r="O272" s="611">
        <v>0.38813990399999998</v>
      </c>
      <c r="P272" s="612">
        <v>0.67922123400000001</v>
      </c>
      <c r="Q272" s="616">
        <v>0.77624834399999998</v>
      </c>
      <c r="R272" s="616">
        <v>0.75685078799999994</v>
      </c>
      <c r="S272" s="616">
        <v>0.16171709399999998</v>
      </c>
      <c r="T272" s="612">
        <v>0</v>
      </c>
      <c r="U272" s="612">
        <v>0</v>
      </c>
      <c r="V272" s="612">
        <v>0</v>
      </c>
      <c r="W272" s="612">
        <v>0</v>
      </c>
      <c r="X272" s="612">
        <v>0</v>
      </c>
      <c r="Y272" s="612">
        <v>0</v>
      </c>
      <c r="Z272" s="613">
        <f t="shared" si="191"/>
        <v>9.4281039659999983</v>
      </c>
      <c r="AA272" s="1058">
        <f t="shared" si="171"/>
        <v>5.0000000000000044</v>
      </c>
      <c r="AB272" s="1058">
        <f t="shared" si="172"/>
        <v>49.564020879137317</v>
      </c>
      <c r="AC272" s="1059">
        <f t="shared" si="173"/>
        <v>15.909090909090917</v>
      </c>
      <c r="AD272" s="1059">
        <f t="shared" si="174"/>
        <v>9.9999999999999858</v>
      </c>
      <c r="AE272" s="1059">
        <f t="shared" si="175"/>
        <v>20.109299462510922</v>
      </c>
      <c r="AF272" s="1059">
        <f t="shared" si="176"/>
        <v>22.714962138659089</v>
      </c>
      <c r="AG272" s="1059">
        <f t="shared" si="177"/>
        <v>13.795416902530565</v>
      </c>
      <c r="AH272" s="1059">
        <f t="shared" si="178"/>
        <v>20.837555735711398</v>
      </c>
      <c r="AI272" s="1059">
        <f t="shared" si="179"/>
        <v>-30.316885868126054</v>
      </c>
      <c r="AJ272" s="1059">
        <f t="shared" si="180"/>
        <v>14.796125162127115</v>
      </c>
      <c r="AK272" s="1059">
        <f t="shared" si="181"/>
        <v>-42.855157558280929</v>
      </c>
      <c r="AL272" s="1059">
        <f t="shared" si="182"/>
        <v>-12.499493332252442</v>
      </c>
      <c r="AM272" s="1059">
        <f t="shared" si="183"/>
        <v>2.5629300130952659</v>
      </c>
      <c r="AN272" s="1059">
        <f t="shared" si="184"/>
        <v>368.00914441363881</v>
      </c>
      <c r="AO272" s="1059" t="str">
        <f t="shared" si="185"/>
        <v>n/a</v>
      </c>
      <c r="AP272" s="1059" t="str">
        <f t="shared" si="186"/>
        <v>n/a</v>
      </c>
      <c r="AQ272" s="1059" t="str">
        <f t="shared" si="187"/>
        <v>n/a</v>
      </c>
      <c r="AR272" s="1059" t="str">
        <f t="shared" si="188"/>
        <v>n/a</v>
      </c>
      <c r="AS272" s="1059" t="str">
        <f t="shared" si="189"/>
        <v>n/a</v>
      </c>
      <c r="AT272" s="1059" t="str">
        <f t="shared" si="190"/>
        <v>n/a</v>
      </c>
      <c r="AU272" s="1060">
        <f t="shared" si="192"/>
        <v>32.687643489845854</v>
      </c>
      <c r="AV272" s="1061">
        <f t="shared" si="193"/>
        <v>99.223505761391536</v>
      </c>
    </row>
    <row r="273" spans="1:48" ht="11.25" customHeight="1" x14ac:dyDescent="0.2">
      <c r="A273" s="487" t="s">
        <v>3816</v>
      </c>
      <c r="B273" s="846" t="s">
        <v>3817</v>
      </c>
      <c r="C273" s="610">
        <v>1.18</v>
      </c>
      <c r="D273" s="482">
        <v>1.06</v>
      </c>
      <c r="E273" s="1186">
        <v>0.94</v>
      </c>
      <c r="F273" s="1186">
        <v>0.89659999999999995</v>
      </c>
      <c r="G273" s="1186">
        <v>0.85680000000000001</v>
      </c>
      <c r="H273" s="1186">
        <v>0.81699999999999995</v>
      </c>
      <c r="I273" s="1190">
        <v>0.7772</v>
      </c>
      <c r="J273" s="975"/>
      <c r="K273" s="1190">
        <v>0.7772</v>
      </c>
      <c r="L273" s="1198">
        <v>0.7772</v>
      </c>
      <c r="M273" s="975"/>
      <c r="N273" s="1201">
        <v>0.7772</v>
      </c>
      <c r="O273" s="1152">
        <v>0.7772</v>
      </c>
      <c r="P273" s="1046">
        <v>0.74719999999999998</v>
      </c>
      <c r="Q273" s="1046">
        <v>0.66749999999999998</v>
      </c>
      <c r="R273" s="1046">
        <v>0.61780000000000002</v>
      </c>
      <c r="S273" s="1046">
        <v>0.5081</v>
      </c>
      <c r="T273" s="1046">
        <v>0.42670000000000002</v>
      </c>
      <c r="U273" s="1046">
        <v>0.36830000000000002</v>
      </c>
      <c r="V273" s="1046">
        <v>0.31219999999999998</v>
      </c>
      <c r="W273" s="1214">
        <v>0.19919999999999999</v>
      </c>
      <c r="X273" s="1046">
        <v>0.21920000000000001</v>
      </c>
      <c r="Y273" s="1046">
        <v>0.1661</v>
      </c>
      <c r="Z273" s="613">
        <f t="shared" si="191"/>
        <v>13.868700000000002</v>
      </c>
      <c r="AA273" s="1058">
        <f t="shared" si="171"/>
        <v>11.32075471698113</v>
      </c>
      <c r="AB273" s="1058">
        <f t="shared" si="172"/>
        <v>12.765957446808528</v>
      </c>
      <c r="AC273" s="1059">
        <f t="shared" si="173"/>
        <v>4.840508587999115</v>
      </c>
      <c r="AD273" s="1059">
        <f t="shared" si="174"/>
        <v>4.6451914098972757</v>
      </c>
      <c r="AE273" s="1059">
        <f t="shared" si="175"/>
        <v>4.8714810281517806</v>
      </c>
      <c r="AF273" s="1059">
        <f t="shared" si="176"/>
        <v>5.1209469891919657</v>
      </c>
      <c r="AG273" s="1059">
        <f t="shared" si="177"/>
        <v>0</v>
      </c>
      <c r="AH273" s="1059">
        <f t="shared" si="178"/>
        <v>0</v>
      </c>
      <c r="AI273" s="1059">
        <f t="shared" si="179"/>
        <v>0</v>
      </c>
      <c r="AJ273" s="1059">
        <f t="shared" si="180"/>
        <v>0</v>
      </c>
      <c r="AK273" s="1059">
        <f t="shared" si="181"/>
        <v>4.0149892933618814</v>
      </c>
      <c r="AL273" s="1059">
        <f t="shared" si="182"/>
        <v>11.940074906367037</v>
      </c>
      <c r="AM273" s="1059">
        <f t="shared" si="183"/>
        <v>8.044674651990924</v>
      </c>
      <c r="AN273" s="1059">
        <f t="shared" si="184"/>
        <v>21.590238142098016</v>
      </c>
      <c r="AO273" s="1059">
        <f t="shared" si="185"/>
        <v>19.076634637918911</v>
      </c>
      <c r="AP273" s="1059">
        <f t="shared" si="186"/>
        <v>15.856638609828956</v>
      </c>
      <c r="AQ273" s="1059">
        <f t="shared" si="187"/>
        <v>17.969250480461252</v>
      </c>
      <c r="AR273" s="1059">
        <f t="shared" si="188"/>
        <v>56.726907630522085</v>
      </c>
      <c r="AS273" s="1059">
        <f t="shared" si="189"/>
        <v>-9.1240875912408814</v>
      </c>
      <c r="AT273" s="1059">
        <f t="shared" si="190"/>
        <v>31.968693558097527</v>
      </c>
      <c r="AU273" s="1060">
        <f t="shared" si="192"/>
        <v>11.081442724921775</v>
      </c>
      <c r="AV273" s="1061">
        <f t="shared" si="193"/>
        <v>14.29224943477633</v>
      </c>
    </row>
    <row r="274" spans="1:48" ht="11.25" customHeight="1" x14ac:dyDescent="0.2">
      <c r="A274" s="863" t="s">
        <v>1222</v>
      </c>
      <c r="B274" s="861" t="s">
        <v>1223</v>
      </c>
      <c r="C274" s="610">
        <v>0.99</v>
      </c>
      <c r="D274" s="482">
        <v>0.95</v>
      </c>
      <c r="E274" s="615">
        <v>0.91</v>
      </c>
      <c r="F274" s="610">
        <v>0.87</v>
      </c>
      <c r="G274" s="610">
        <v>0.83</v>
      </c>
      <c r="H274" s="610">
        <v>0.78</v>
      </c>
      <c r="I274" s="610">
        <v>0.72</v>
      </c>
      <c r="J274" s="932"/>
      <c r="K274" s="610">
        <v>0.54</v>
      </c>
      <c r="L274" s="481">
        <v>0.39124199999999998</v>
      </c>
      <c r="M274" s="932"/>
      <c r="N274" s="494">
        <v>0.29389999999999999</v>
      </c>
      <c r="O274" s="494">
        <v>0.25180000000000002</v>
      </c>
      <c r="P274" s="612">
        <v>0</v>
      </c>
      <c r="Q274" s="612">
        <v>0</v>
      </c>
      <c r="R274" s="612">
        <v>0</v>
      </c>
      <c r="S274" s="612">
        <v>0</v>
      </c>
      <c r="T274" s="612">
        <v>0</v>
      </c>
      <c r="U274" s="612">
        <v>0</v>
      </c>
      <c r="V274" s="612">
        <v>0</v>
      </c>
      <c r="W274" s="612">
        <v>0</v>
      </c>
      <c r="X274" s="612">
        <v>0</v>
      </c>
      <c r="Y274" s="612">
        <v>0</v>
      </c>
      <c r="Z274" s="613">
        <f t="shared" si="191"/>
        <v>7.526942</v>
      </c>
      <c r="AA274" s="1058">
        <f t="shared" si="171"/>
        <v>4.2105263157894868</v>
      </c>
      <c r="AB274" s="1058">
        <f t="shared" si="172"/>
        <v>4.39560439560438</v>
      </c>
      <c r="AC274" s="1059">
        <f t="shared" si="173"/>
        <v>4.5977011494252817</v>
      </c>
      <c r="AD274" s="1059">
        <f t="shared" si="174"/>
        <v>4.8192771084337505</v>
      </c>
      <c r="AE274" s="1059">
        <f t="shared" si="175"/>
        <v>6.4102564102564097</v>
      </c>
      <c r="AF274" s="1059">
        <f t="shared" si="176"/>
        <v>8.3333333333333481</v>
      </c>
      <c r="AG274" s="1059">
        <f t="shared" si="177"/>
        <v>33.333333333333329</v>
      </c>
      <c r="AH274" s="1059">
        <f t="shared" si="178"/>
        <v>38.021991503979649</v>
      </c>
      <c r="AI274" s="1059">
        <f t="shared" si="179"/>
        <v>33.120789384144267</v>
      </c>
      <c r="AJ274" s="1059">
        <f t="shared" si="180"/>
        <v>16.719618745035735</v>
      </c>
      <c r="AK274" s="1059" t="str">
        <f t="shared" si="181"/>
        <v>n/a</v>
      </c>
      <c r="AL274" s="1059" t="str">
        <f t="shared" si="182"/>
        <v>n/a</v>
      </c>
      <c r="AM274" s="1059" t="str">
        <f t="shared" si="183"/>
        <v>n/a</v>
      </c>
      <c r="AN274" s="1059" t="str">
        <f t="shared" si="184"/>
        <v>n/a</v>
      </c>
      <c r="AO274" s="1059" t="str">
        <f t="shared" si="185"/>
        <v>n/a</v>
      </c>
      <c r="AP274" s="1059" t="str">
        <f t="shared" si="186"/>
        <v>n/a</v>
      </c>
      <c r="AQ274" s="1059" t="str">
        <f t="shared" si="187"/>
        <v>n/a</v>
      </c>
      <c r="AR274" s="1059" t="str">
        <f t="shared" si="188"/>
        <v>n/a</v>
      </c>
      <c r="AS274" s="1059" t="str">
        <f t="shared" si="189"/>
        <v>n/a</v>
      </c>
      <c r="AT274" s="1059" t="str">
        <f t="shared" si="190"/>
        <v>n/a</v>
      </c>
      <c r="AU274" s="1060">
        <f t="shared" si="192"/>
        <v>15.396243167933566</v>
      </c>
      <c r="AV274" s="1061">
        <f t="shared" si="193"/>
        <v>13.963532829967358</v>
      </c>
    </row>
    <row r="275" spans="1:48" ht="11.25" customHeight="1" x14ac:dyDescent="0.2">
      <c r="A275" s="863" t="s">
        <v>1199</v>
      </c>
      <c r="B275" s="861" t="s">
        <v>1200</v>
      </c>
      <c r="C275" s="610">
        <v>0.90749999999999997</v>
      </c>
      <c r="D275" s="482">
        <v>0.86399999999999999</v>
      </c>
      <c r="E275" s="615">
        <v>0.82000000000000006</v>
      </c>
      <c r="F275" s="610">
        <v>0.69699999999999995</v>
      </c>
      <c r="G275" s="610">
        <v>0.48299999999999998</v>
      </c>
      <c r="H275" s="610">
        <v>0.39100000000000001</v>
      </c>
      <c r="I275" s="610">
        <v>8.5000000000000006E-2</v>
      </c>
      <c r="J275" s="932"/>
      <c r="K275" s="485">
        <v>0</v>
      </c>
      <c r="L275" s="614">
        <v>0</v>
      </c>
      <c r="M275" s="932"/>
      <c r="N275" s="611">
        <v>0</v>
      </c>
      <c r="O275" s="611">
        <v>0.25</v>
      </c>
      <c r="P275" s="616">
        <v>2.88</v>
      </c>
      <c r="Q275" s="616">
        <v>2.84</v>
      </c>
      <c r="R275" s="616">
        <v>2.8</v>
      </c>
      <c r="S275" s="612">
        <v>2.78</v>
      </c>
      <c r="T275" s="612">
        <v>2.78</v>
      </c>
      <c r="U275" s="616">
        <v>2.78</v>
      </c>
      <c r="V275" s="616">
        <v>2.72</v>
      </c>
      <c r="W275" s="616">
        <v>2.6320000000000001</v>
      </c>
      <c r="X275" s="616">
        <v>2.48</v>
      </c>
      <c r="Y275" s="616">
        <v>2.4</v>
      </c>
      <c r="Z275" s="613">
        <f t="shared" si="191"/>
        <v>31.589499999999997</v>
      </c>
      <c r="AA275" s="1058">
        <f t="shared" si="171"/>
        <v>5.0347222222222099</v>
      </c>
      <c r="AB275" s="1058">
        <f t="shared" si="172"/>
        <v>5.3658536585365679</v>
      </c>
      <c r="AC275" s="1059">
        <f t="shared" si="173"/>
        <v>17.647058823529438</v>
      </c>
      <c r="AD275" s="1059">
        <f t="shared" si="174"/>
        <v>44.306418219461683</v>
      </c>
      <c r="AE275" s="1059">
        <f t="shared" si="175"/>
        <v>23.529411764705866</v>
      </c>
      <c r="AF275" s="1059">
        <f t="shared" si="176"/>
        <v>359.99999999999994</v>
      </c>
      <c r="AG275" s="1059" t="str">
        <f t="shared" si="177"/>
        <v>n/a</v>
      </c>
      <c r="AH275" s="1059" t="str">
        <f t="shared" si="178"/>
        <v>n/a</v>
      </c>
      <c r="AI275" s="1059" t="str">
        <f t="shared" si="179"/>
        <v>n/a</v>
      </c>
      <c r="AJ275" s="1059">
        <f t="shared" si="180"/>
        <v>-100</v>
      </c>
      <c r="AK275" s="1059">
        <f t="shared" si="181"/>
        <v>-91.319444444444443</v>
      </c>
      <c r="AL275" s="1059">
        <f t="shared" si="182"/>
        <v>1.4084507042253502</v>
      </c>
      <c r="AM275" s="1059">
        <f t="shared" si="183"/>
        <v>1.4285714285714235</v>
      </c>
      <c r="AN275" s="1059">
        <f t="shared" si="184"/>
        <v>0.7194244604316502</v>
      </c>
      <c r="AO275" s="1059">
        <f t="shared" si="185"/>
        <v>0</v>
      </c>
      <c r="AP275" s="1059">
        <f t="shared" si="186"/>
        <v>0</v>
      </c>
      <c r="AQ275" s="1059">
        <f t="shared" si="187"/>
        <v>2.2058823529411686</v>
      </c>
      <c r="AR275" s="1059">
        <f t="shared" si="188"/>
        <v>3.3434650455927084</v>
      </c>
      <c r="AS275" s="1059">
        <f t="shared" si="189"/>
        <v>6.1290322580645151</v>
      </c>
      <c r="AT275" s="1059">
        <f t="shared" si="190"/>
        <v>3.3333333333333437</v>
      </c>
      <c r="AU275" s="1060">
        <f t="shared" si="192"/>
        <v>16.654834107480674</v>
      </c>
      <c r="AV275" s="1061">
        <f t="shared" si="193"/>
        <v>95.582175314061388</v>
      </c>
    </row>
    <row r="276" spans="1:48" ht="11.25" customHeight="1" x14ac:dyDescent="0.2">
      <c r="A276" s="1099" t="s">
        <v>4143</v>
      </c>
      <c r="B276" s="846" t="s">
        <v>4144</v>
      </c>
      <c r="C276" s="610">
        <v>1.17</v>
      </c>
      <c r="D276" s="482">
        <v>1.05</v>
      </c>
      <c r="E276" s="615">
        <v>0.92999999999999994</v>
      </c>
      <c r="F276" s="610">
        <v>0.82000000000000006</v>
      </c>
      <c r="G276" s="610">
        <v>0.7400000000000001</v>
      </c>
      <c r="H276" s="485">
        <v>0.68</v>
      </c>
      <c r="I276" s="521">
        <v>0.68</v>
      </c>
      <c r="J276" s="844"/>
      <c r="K276" s="521">
        <v>0.78</v>
      </c>
      <c r="L276" s="614">
        <v>1.08</v>
      </c>
      <c r="M276" s="844"/>
      <c r="N276" s="515">
        <v>1.08</v>
      </c>
      <c r="O276" s="513">
        <v>1.08</v>
      </c>
      <c r="P276" s="616">
        <v>1.07</v>
      </c>
      <c r="Q276" s="616">
        <v>1.03</v>
      </c>
      <c r="R276" s="616">
        <v>0.99</v>
      </c>
      <c r="S276" s="522">
        <v>0.95</v>
      </c>
      <c r="T276" s="522">
        <v>0.98</v>
      </c>
      <c r="U276" s="616">
        <v>1.02</v>
      </c>
      <c r="V276" s="616">
        <v>0.94</v>
      </c>
      <c r="W276" s="616">
        <v>0.8600000000000001</v>
      </c>
      <c r="X276" s="616">
        <v>0.76</v>
      </c>
      <c r="Y276" s="616">
        <v>0.68</v>
      </c>
      <c r="Z276" s="613">
        <f t="shared" si="191"/>
        <v>19.37</v>
      </c>
      <c r="AA276" s="1058">
        <f t="shared" si="171"/>
        <v>11.428571428571409</v>
      </c>
      <c r="AB276" s="1058">
        <f t="shared" si="172"/>
        <v>12.903225806451623</v>
      </c>
      <c r="AC276" s="1059">
        <f t="shared" si="173"/>
        <v>13.414634146341452</v>
      </c>
      <c r="AD276" s="1059">
        <f t="shared" si="174"/>
        <v>10.810810810810811</v>
      </c>
      <c r="AE276" s="1059">
        <f t="shared" si="175"/>
        <v>8.8235294117647189</v>
      </c>
      <c r="AF276" s="1059">
        <f t="shared" si="176"/>
        <v>0</v>
      </c>
      <c r="AG276" s="1059">
        <f t="shared" si="177"/>
        <v>-12.820512820512819</v>
      </c>
      <c r="AH276" s="1059">
        <f t="shared" si="178"/>
        <v>-27.777777777777779</v>
      </c>
      <c r="AI276" s="1059">
        <f t="shared" si="179"/>
        <v>0</v>
      </c>
      <c r="AJ276" s="1059">
        <f t="shared" si="180"/>
        <v>0</v>
      </c>
      <c r="AK276" s="1059">
        <f t="shared" si="181"/>
        <v>0.93457943925234765</v>
      </c>
      <c r="AL276" s="1059">
        <f t="shared" si="182"/>
        <v>3.8834951456310662</v>
      </c>
      <c r="AM276" s="1059">
        <f t="shared" si="183"/>
        <v>4.0404040404040442</v>
      </c>
      <c r="AN276" s="1059">
        <f t="shared" si="184"/>
        <v>4.2105263157894868</v>
      </c>
      <c r="AO276" s="1059">
        <f t="shared" si="185"/>
        <v>-3.0612244897959218</v>
      </c>
      <c r="AP276" s="1059">
        <f t="shared" si="186"/>
        <v>-3.9215686274509887</v>
      </c>
      <c r="AQ276" s="1059">
        <f t="shared" si="187"/>
        <v>8.5106382978723527</v>
      </c>
      <c r="AR276" s="1059">
        <f t="shared" si="188"/>
        <v>9.302325581395321</v>
      </c>
      <c r="AS276" s="1059">
        <f t="shared" si="189"/>
        <v>13.157894736842124</v>
      </c>
      <c r="AT276" s="1059">
        <f t="shared" si="190"/>
        <v>11.764705882352944</v>
      </c>
      <c r="AU276" s="1060">
        <f t="shared" si="192"/>
        <v>3.2802128663971097</v>
      </c>
      <c r="AV276" s="1061">
        <f t="shared" si="193"/>
        <v>10.099040183714287</v>
      </c>
    </row>
    <row r="277" spans="1:48" ht="11.25" customHeight="1" x14ac:dyDescent="0.2">
      <c r="A277" s="863" t="s">
        <v>1209</v>
      </c>
      <c r="B277" s="861" t="s">
        <v>1210</v>
      </c>
      <c r="C277" s="610">
        <v>0.75</v>
      </c>
      <c r="D277" s="482">
        <v>0.71</v>
      </c>
      <c r="E277" s="482">
        <v>0.67</v>
      </c>
      <c r="F277" s="610">
        <v>0.63</v>
      </c>
      <c r="G277" s="610">
        <v>0.59</v>
      </c>
      <c r="H277" s="610">
        <v>0.54</v>
      </c>
      <c r="I277" s="610">
        <v>0.46</v>
      </c>
      <c r="J277" s="932"/>
      <c r="K277" s="610">
        <v>0.2</v>
      </c>
      <c r="L277" s="614">
        <v>0</v>
      </c>
      <c r="M277" s="932"/>
      <c r="N277" s="611">
        <v>0</v>
      </c>
      <c r="O277" s="611">
        <v>0</v>
      </c>
      <c r="P277" s="612">
        <v>0</v>
      </c>
      <c r="Q277" s="612">
        <v>0</v>
      </c>
      <c r="R277" s="612">
        <v>0</v>
      </c>
      <c r="S277" s="612">
        <v>0</v>
      </c>
      <c r="T277" s="612">
        <v>0</v>
      </c>
      <c r="U277" s="612">
        <v>0</v>
      </c>
      <c r="V277" s="612">
        <v>0</v>
      </c>
      <c r="W277" s="612">
        <v>0</v>
      </c>
      <c r="X277" s="612">
        <v>0</v>
      </c>
      <c r="Y277" s="612">
        <v>0</v>
      </c>
      <c r="Z277" s="613">
        <f t="shared" si="191"/>
        <v>4.55</v>
      </c>
      <c r="AA277" s="1058">
        <f t="shared" si="171"/>
        <v>5.6338028169014231</v>
      </c>
      <c r="AB277" s="1058">
        <f t="shared" si="172"/>
        <v>5.9701492537313383</v>
      </c>
      <c r="AC277" s="1059">
        <f t="shared" si="173"/>
        <v>6.3492063492063489</v>
      </c>
      <c r="AD277" s="1059">
        <f t="shared" si="174"/>
        <v>6.7796610169491567</v>
      </c>
      <c r="AE277" s="1059">
        <f t="shared" si="175"/>
        <v>9.259259259259256</v>
      </c>
      <c r="AF277" s="1059">
        <f t="shared" si="176"/>
        <v>17.391304347826097</v>
      </c>
      <c r="AG277" s="1059">
        <f t="shared" si="177"/>
        <v>129.99999999999997</v>
      </c>
      <c r="AH277" s="1059" t="str">
        <f t="shared" si="178"/>
        <v>n/a</v>
      </c>
      <c r="AI277" s="1059" t="str">
        <f t="shared" si="179"/>
        <v>n/a</v>
      </c>
      <c r="AJ277" s="1059" t="str">
        <f t="shared" si="180"/>
        <v>n/a</v>
      </c>
      <c r="AK277" s="1059" t="str">
        <f t="shared" si="181"/>
        <v>n/a</v>
      </c>
      <c r="AL277" s="1059" t="str">
        <f t="shared" si="182"/>
        <v>n/a</v>
      </c>
      <c r="AM277" s="1059" t="str">
        <f t="shared" si="183"/>
        <v>n/a</v>
      </c>
      <c r="AN277" s="1059" t="str">
        <f t="shared" si="184"/>
        <v>n/a</v>
      </c>
      <c r="AO277" s="1059" t="str">
        <f t="shared" si="185"/>
        <v>n/a</v>
      </c>
      <c r="AP277" s="1059" t="str">
        <f t="shared" si="186"/>
        <v>n/a</v>
      </c>
      <c r="AQ277" s="1059" t="str">
        <f t="shared" si="187"/>
        <v>n/a</v>
      </c>
      <c r="AR277" s="1059" t="str">
        <f t="shared" si="188"/>
        <v>n/a</v>
      </c>
      <c r="AS277" s="1059" t="str">
        <f t="shared" si="189"/>
        <v>n/a</v>
      </c>
      <c r="AT277" s="1059" t="str">
        <f t="shared" si="190"/>
        <v>n/a</v>
      </c>
      <c r="AU277" s="1060">
        <f t="shared" si="192"/>
        <v>25.911911863410516</v>
      </c>
      <c r="AV277" s="1061">
        <f t="shared" si="193"/>
        <v>46.08300437813255</v>
      </c>
    </row>
    <row r="278" spans="1:48" ht="11.25" customHeight="1" x14ac:dyDescent="0.2">
      <c r="A278" s="863" t="s">
        <v>1203</v>
      </c>
      <c r="B278" s="861" t="s">
        <v>1204</v>
      </c>
      <c r="C278" s="610">
        <v>1</v>
      </c>
      <c r="D278" s="482">
        <v>0.84</v>
      </c>
      <c r="E278" s="482">
        <v>0.69000000000000006</v>
      </c>
      <c r="F278" s="610">
        <v>0.54</v>
      </c>
      <c r="G278" s="610">
        <v>0.41</v>
      </c>
      <c r="H278" s="610">
        <v>0.28999999999999998</v>
      </c>
      <c r="I278" s="610">
        <v>0.18</v>
      </c>
      <c r="J278" s="610"/>
      <c r="K278" s="610">
        <v>0.1</v>
      </c>
      <c r="L278" s="481">
        <v>0.04</v>
      </c>
      <c r="M278" s="610"/>
      <c r="N278" s="494">
        <v>0.04</v>
      </c>
      <c r="O278" s="494">
        <v>0.47</v>
      </c>
      <c r="P278" s="616">
        <v>0.92</v>
      </c>
      <c r="Q278" s="616">
        <v>0.92</v>
      </c>
      <c r="R278" s="616">
        <v>0.92</v>
      </c>
      <c r="S278" s="616">
        <v>0.92</v>
      </c>
      <c r="T278" s="616">
        <v>0.92</v>
      </c>
      <c r="U278" s="616">
        <v>0.89810000000000001</v>
      </c>
      <c r="V278" s="616">
        <v>0.85533999999999999</v>
      </c>
      <c r="W278" s="616">
        <v>0.81459999999999999</v>
      </c>
      <c r="X278" s="616">
        <v>0.77743999999999991</v>
      </c>
      <c r="Y278" s="616">
        <v>0.72561999999999993</v>
      </c>
      <c r="Z278" s="613">
        <f t="shared" si="191"/>
        <v>13.271099999999999</v>
      </c>
      <c r="AA278" s="1058">
        <f t="shared" si="171"/>
        <v>19.047619047619047</v>
      </c>
      <c r="AB278" s="1058">
        <f t="shared" ref="AB278:AB314" si="194">IF(ISERROR((D278/E278-1)*100),"n/a",(D278/E278-1)*100)</f>
        <v>21.739130434782595</v>
      </c>
      <c r="AC278" s="1059">
        <f t="shared" ref="AC278:AC314" si="195">IF(ISERROR((E278/F278-1)*100),"n/a",(E278/F278-1)*100)</f>
        <v>27.777777777777789</v>
      </c>
      <c r="AD278" s="1059">
        <f t="shared" ref="AD278:AD314" si="196">IF(ISERROR((F278/G278-1)*100),"n/a",(F278/G278-1)*100)</f>
        <v>31.707317073170739</v>
      </c>
      <c r="AE278" s="1059">
        <f t="shared" ref="AE278:AE314" si="197">IF(ISERROR((G278/H278-1)*100),"n/a",(G278/H278-1)*100)</f>
        <v>41.37931034482758</v>
      </c>
      <c r="AF278" s="1059">
        <f t="shared" ref="AF278:AF314" si="198">IF(ISERROR((H278/I278-1)*100),"n/a",(H278/I278-1)*100)</f>
        <v>61.111111111111114</v>
      </c>
      <c r="AG278" s="1059">
        <f t="shared" ref="AG278:AG314" si="199">IF(ISERROR((I278/K278-1)*100),"n/a",(I278/K278-1)*100)</f>
        <v>79.999999999999986</v>
      </c>
      <c r="AH278" s="1059">
        <f t="shared" ref="AH278:AH314" si="200">IF(ISERROR((K278/L278-1)*100),"n/a",(K278/L278-1)*100)</f>
        <v>150</v>
      </c>
      <c r="AI278" s="1059">
        <f t="shared" ref="AI278:AI314" si="201">IF(ISERROR((L278/N278-1)*100),"n/a",(L278/N278-1)*100)</f>
        <v>0</v>
      </c>
      <c r="AJ278" s="1059">
        <f t="shared" ref="AJ278:AJ314" si="202">IF(ISERROR((N278/O278-1)*100),"n/a",(N278/O278-1)*100)</f>
        <v>-91.489361702127653</v>
      </c>
      <c r="AK278" s="1059">
        <f t="shared" ref="AK278:AK314" si="203">IF(ISERROR((O278/P278-1)*100),"n/a",(O278/P278-1)*100)</f>
        <v>-48.913043478260875</v>
      </c>
      <c r="AL278" s="1059">
        <f t="shared" ref="AL278:AL314" si="204">IF(ISERROR((P278/Q278-1)*100),"n/a",(P278/Q278-1)*100)</f>
        <v>0</v>
      </c>
      <c r="AM278" s="1059">
        <f t="shared" ref="AM278:AM314" si="205">IF(ISERROR((Q278/R278-1)*100),"n/a",(Q278/R278-1)*100)</f>
        <v>0</v>
      </c>
      <c r="AN278" s="1059">
        <f t="shared" ref="AN278:AN314" si="206">IF(ISERROR((R278/S278-1)*100),"n/a",(R278/S278-1)*100)</f>
        <v>0</v>
      </c>
      <c r="AO278" s="1059">
        <f t="shared" ref="AO278:AO314" si="207">IF(ISERROR((S278/T278-1)*100),"n/a",(S278/T278-1)*100)</f>
        <v>0</v>
      </c>
      <c r="AP278" s="1059">
        <f t="shared" ref="AP278:AP314" si="208">IF(ISERROR((T278/U278-1)*100),"n/a",(T278/U278-1)*100)</f>
        <v>2.4384812381694765</v>
      </c>
      <c r="AQ278" s="1059">
        <f t="shared" ref="AQ278:AQ314" si="209">IF(ISERROR((U278/V278-1)*100),"n/a",(U278/V278-1)*100)</f>
        <v>4.9991816119905552</v>
      </c>
      <c r="AR278" s="1059">
        <f t="shared" ref="AR278:AR314" si="210">IF(ISERROR((V278/W278-1)*100),"n/a",(V278/W278-1)*100)</f>
        <v>5.00122759636632</v>
      </c>
      <c r="AS278" s="1059">
        <f t="shared" ref="AS278:AS314" si="211">IF(ISERROR((W278/X278-1)*100),"n/a",(W278/X278-1)*100)</f>
        <v>4.7797900802634352</v>
      </c>
      <c r="AT278" s="1059">
        <f t="shared" ref="AT278:AT314" si="212">IF(ISERROR((X278/Y278-1)*100),"n/a",(X278/Y278-1)*100)</f>
        <v>7.1414790110526205</v>
      </c>
      <c r="AU278" s="1060">
        <f t="shared" si="192"/>
        <v>15.836001007337135</v>
      </c>
      <c r="AV278" s="1061">
        <f t="shared" si="193"/>
        <v>47.481954285762335</v>
      </c>
    </row>
    <row r="279" spans="1:48" ht="11.25" customHeight="1" x14ac:dyDescent="0.2">
      <c r="A279" s="487" t="s">
        <v>230</v>
      </c>
      <c r="B279" s="846" t="s">
        <v>231</v>
      </c>
      <c r="C279" s="610">
        <v>4.1100000000000003</v>
      </c>
      <c r="D279" s="482">
        <v>4.0199999999999996</v>
      </c>
      <c r="E279" s="504">
        <v>3.94</v>
      </c>
      <c r="F279" s="473">
        <v>3.8</v>
      </c>
      <c r="G279" s="473">
        <v>3.55</v>
      </c>
      <c r="H279" s="473">
        <v>3.21</v>
      </c>
      <c r="I279" s="473">
        <v>2.97</v>
      </c>
      <c r="J279" s="1000"/>
      <c r="K279" s="473">
        <v>2.8</v>
      </c>
      <c r="L279" s="471">
        <v>2.7</v>
      </c>
      <c r="M279" s="1000"/>
      <c r="N279" s="510">
        <v>2.65</v>
      </c>
      <c r="O279" s="510">
        <v>2.61</v>
      </c>
      <c r="P279" s="478">
        <v>2.48</v>
      </c>
      <c r="Q279" s="478">
        <v>2.335</v>
      </c>
      <c r="R279" s="478">
        <v>2.2400000000000002</v>
      </c>
      <c r="S279" s="478">
        <v>2.12</v>
      </c>
      <c r="T279" s="478">
        <v>1.9750000000000001</v>
      </c>
      <c r="U279" s="478">
        <v>1.9450000000000001</v>
      </c>
      <c r="V279" s="478">
        <v>1.925</v>
      </c>
      <c r="W279" s="478">
        <v>1.89</v>
      </c>
      <c r="X279" s="478">
        <v>1.82</v>
      </c>
      <c r="Y279" s="478">
        <v>1.77</v>
      </c>
      <c r="Z279" s="613">
        <f t="shared" si="191"/>
        <v>56.86</v>
      </c>
      <c r="AA279" s="1058">
        <f t="shared" si="171"/>
        <v>2.2388059701492713</v>
      </c>
      <c r="AB279" s="1058">
        <f t="shared" si="194"/>
        <v>2.0304568527918621</v>
      </c>
      <c r="AC279" s="1059">
        <f t="shared" si="195"/>
        <v>3.6842105263158009</v>
      </c>
      <c r="AD279" s="1059">
        <f t="shared" si="196"/>
        <v>7.0422535211267512</v>
      </c>
      <c r="AE279" s="1059">
        <f t="shared" si="197"/>
        <v>10.59190031152648</v>
      </c>
      <c r="AF279" s="1059">
        <f t="shared" si="198"/>
        <v>8.0808080808080653</v>
      </c>
      <c r="AG279" s="1059">
        <f t="shared" si="199"/>
        <v>6.0714285714285943</v>
      </c>
      <c r="AH279" s="1059">
        <f t="shared" si="200"/>
        <v>3.7037037037036979</v>
      </c>
      <c r="AI279" s="1059">
        <f t="shared" si="201"/>
        <v>1.8867924528301883</v>
      </c>
      <c r="AJ279" s="1059">
        <f t="shared" si="202"/>
        <v>1.5325670498084198</v>
      </c>
      <c r="AK279" s="1059">
        <f t="shared" si="203"/>
        <v>5.2419354838709742</v>
      </c>
      <c r="AL279" s="1059">
        <f t="shared" si="204"/>
        <v>6.2098501070663836</v>
      </c>
      <c r="AM279" s="1059">
        <f t="shared" si="205"/>
        <v>4.2410714285714191</v>
      </c>
      <c r="AN279" s="1059">
        <f t="shared" si="206"/>
        <v>5.6603773584905648</v>
      </c>
      <c r="AO279" s="1059">
        <f t="shared" si="207"/>
        <v>7.3417721518987289</v>
      </c>
      <c r="AP279" s="1059">
        <f t="shared" si="208"/>
        <v>1.5424164524421524</v>
      </c>
      <c r="AQ279" s="1059">
        <f t="shared" si="209"/>
        <v>1.0389610389610393</v>
      </c>
      <c r="AR279" s="1059">
        <f t="shared" si="210"/>
        <v>1.8518518518518601</v>
      </c>
      <c r="AS279" s="1059">
        <f t="shared" si="211"/>
        <v>3.8461538461538325</v>
      </c>
      <c r="AT279" s="1059">
        <f t="shared" si="212"/>
        <v>2.8248587570621542</v>
      </c>
      <c r="AU279" s="1060">
        <f t="shared" si="192"/>
        <v>4.333108775842911</v>
      </c>
      <c r="AV279" s="1061">
        <f t="shared" si="193"/>
        <v>2.619664643373008</v>
      </c>
    </row>
    <row r="280" spans="1:48" ht="11.25" customHeight="1" x14ac:dyDescent="0.2">
      <c r="A280" s="617" t="s">
        <v>1225</v>
      </c>
      <c r="B280" s="490" t="s">
        <v>1226</v>
      </c>
      <c r="C280" s="610">
        <v>0.65</v>
      </c>
      <c r="D280" s="482">
        <v>0.53</v>
      </c>
      <c r="E280" s="615">
        <v>0.43000000000000005</v>
      </c>
      <c r="F280" s="610">
        <v>0.37</v>
      </c>
      <c r="G280" s="610">
        <v>0.27</v>
      </c>
      <c r="H280" s="610">
        <v>0.23</v>
      </c>
      <c r="I280" s="610">
        <v>0.15</v>
      </c>
      <c r="J280" s="932"/>
      <c r="K280" s="485">
        <v>0</v>
      </c>
      <c r="L280" s="614">
        <v>0</v>
      </c>
      <c r="M280" s="932"/>
      <c r="N280" s="611">
        <v>0</v>
      </c>
      <c r="O280" s="611">
        <v>0</v>
      </c>
      <c r="P280" s="612">
        <v>0</v>
      </c>
      <c r="Q280" s="612">
        <v>0</v>
      </c>
      <c r="R280" s="612">
        <v>0</v>
      </c>
      <c r="S280" s="612">
        <v>0</v>
      </c>
      <c r="T280" s="612">
        <v>0</v>
      </c>
      <c r="U280" s="612">
        <v>0</v>
      </c>
      <c r="V280" s="612">
        <v>0</v>
      </c>
      <c r="W280" s="612">
        <v>0</v>
      </c>
      <c r="X280" s="612">
        <v>0</v>
      </c>
      <c r="Y280" s="612">
        <v>0</v>
      </c>
      <c r="Z280" s="613">
        <f t="shared" si="191"/>
        <v>2.6300000000000003</v>
      </c>
      <c r="AA280" s="1058">
        <f t="shared" si="171"/>
        <v>22.641509433962259</v>
      </c>
      <c r="AB280" s="1058">
        <f t="shared" si="194"/>
        <v>23.255813953488371</v>
      </c>
      <c r="AC280" s="1059">
        <f t="shared" si="195"/>
        <v>16.216216216216228</v>
      </c>
      <c r="AD280" s="1059">
        <f t="shared" si="196"/>
        <v>37.037037037037024</v>
      </c>
      <c r="AE280" s="1059">
        <f t="shared" si="197"/>
        <v>17.391304347826097</v>
      </c>
      <c r="AF280" s="1059">
        <f t="shared" si="198"/>
        <v>53.333333333333343</v>
      </c>
      <c r="AG280" s="1059" t="str">
        <f t="shared" si="199"/>
        <v>n/a</v>
      </c>
      <c r="AH280" s="1059" t="str">
        <f t="shared" si="200"/>
        <v>n/a</v>
      </c>
      <c r="AI280" s="1059" t="str">
        <f t="shared" si="201"/>
        <v>n/a</v>
      </c>
      <c r="AJ280" s="1059" t="str">
        <f t="shared" si="202"/>
        <v>n/a</v>
      </c>
      <c r="AK280" s="1059" t="str">
        <f t="shared" si="203"/>
        <v>n/a</v>
      </c>
      <c r="AL280" s="1059" t="str">
        <f t="shared" si="204"/>
        <v>n/a</v>
      </c>
      <c r="AM280" s="1059" t="str">
        <f t="shared" si="205"/>
        <v>n/a</v>
      </c>
      <c r="AN280" s="1059" t="str">
        <f t="shared" si="206"/>
        <v>n/a</v>
      </c>
      <c r="AO280" s="1059" t="str">
        <f t="shared" si="207"/>
        <v>n/a</v>
      </c>
      <c r="AP280" s="1059" t="str">
        <f t="shared" si="208"/>
        <v>n/a</v>
      </c>
      <c r="AQ280" s="1059" t="str">
        <f t="shared" si="209"/>
        <v>n/a</v>
      </c>
      <c r="AR280" s="1059" t="str">
        <f t="shared" si="210"/>
        <v>n/a</v>
      </c>
      <c r="AS280" s="1059" t="str">
        <f t="shared" si="211"/>
        <v>n/a</v>
      </c>
      <c r="AT280" s="1059" t="str">
        <f t="shared" si="212"/>
        <v>n/a</v>
      </c>
      <c r="AU280" s="1060">
        <f t="shared" si="192"/>
        <v>28.312535720310553</v>
      </c>
      <c r="AV280" s="1061">
        <f t="shared" si="193"/>
        <v>14.321190249566458</v>
      </c>
    </row>
    <row r="281" spans="1:48" ht="11.25" customHeight="1" x14ac:dyDescent="0.2">
      <c r="A281" s="863" t="s">
        <v>3824</v>
      </c>
      <c r="B281" s="861" t="s">
        <v>3825</v>
      </c>
      <c r="C281" s="610">
        <v>0.64</v>
      </c>
      <c r="D281" s="482">
        <v>0.6</v>
      </c>
      <c r="E281" s="615">
        <v>0.56000000000000005</v>
      </c>
      <c r="F281" s="610">
        <v>0.52</v>
      </c>
      <c r="G281" s="610">
        <v>0.48</v>
      </c>
      <c r="H281" s="610">
        <v>0.44</v>
      </c>
      <c r="I281" s="521">
        <v>0.4</v>
      </c>
      <c r="J281" s="932"/>
      <c r="K281" s="610">
        <v>0.4</v>
      </c>
      <c r="L281" s="614">
        <v>0</v>
      </c>
      <c r="M281" s="932"/>
      <c r="N281" s="611">
        <v>0</v>
      </c>
      <c r="O281" s="494">
        <v>0.08</v>
      </c>
      <c r="P281" s="612">
        <v>0</v>
      </c>
      <c r="Q281" s="522">
        <v>0</v>
      </c>
      <c r="R281" s="522">
        <v>0</v>
      </c>
      <c r="S281" s="522">
        <v>0</v>
      </c>
      <c r="T281" s="522">
        <v>0</v>
      </c>
      <c r="U281" s="522">
        <v>0</v>
      </c>
      <c r="V281" s="522">
        <v>0</v>
      </c>
      <c r="W281" s="522">
        <v>0</v>
      </c>
      <c r="X281" s="522">
        <v>0</v>
      </c>
      <c r="Y281" s="522">
        <v>0</v>
      </c>
      <c r="Z281" s="613">
        <f t="shared" si="191"/>
        <v>4.12</v>
      </c>
      <c r="AA281" s="1058">
        <f t="shared" si="171"/>
        <v>6.6666666666666652</v>
      </c>
      <c r="AB281" s="1058">
        <f t="shared" si="194"/>
        <v>7.1428571428571397</v>
      </c>
      <c r="AC281" s="1059">
        <f t="shared" si="195"/>
        <v>7.6923076923077094</v>
      </c>
      <c r="AD281" s="1059">
        <f t="shared" si="196"/>
        <v>8.3333333333333481</v>
      </c>
      <c r="AE281" s="1059">
        <f t="shared" si="197"/>
        <v>9.0909090909090828</v>
      </c>
      <c r="AF281" s="1059">
        <f t="shared" si="198"/>
        <v>9.9999999999999858</v>
      </c>
      <c r="AG281" s="1059">
        <f t="shared" si="199"/>
        <v>0</v>
      </c>
      <c r="AH281" s="1059" t="str">
        <f t="shared" si="200"/>
        <v>n/a</v>
      </c>
      <c r="AI281" s="1059" t="str">
        <f t="shared" si="201"/>
        <v>n/a</v>
      </c>
      <c r="AJ281" s="1059">
        <f t="shared" si="202"/>
        <v>-100</v>
      </c>
      <c r="AK281" s="1059" t="str">
        <f t="shared" si="203"/>
        <v>n/a</v>
      </c>
      <c r="AL281" s="1059" t="str">
        <f t="shared" si="204"/>
        <v>n/a</v>
      </c>
      <c r="AM281" s="1059" t="str">
        <f t="shared" si="205"/>
        <v>n/a</v>
      </c>
      <c r="AN281" s="1059" t="str">
        <f t="shared" si="206"/>
        <v>n/a</v>
      </c>
      <c r="AO281" s="1059" t="str">
        <f t="shared" si="207"/>
        <v>n/a</v>
      </c>
      <c r="AP281" s="1059" t="str">
        <f t="shared" si="208"/>
        <v>n/a</v>
      </c>
      <c r="AQ281" s="1059" t="str">
        <f t="shared" si="209"/>
        <v>n/a</v>
      </c>
      <c r="AR281" s="1059" t="str">
        <f t="shared" si="210"/>
        <v>n/a</v>
      </c>
      <c r="AS281" s="1059" t="str">
        <f t="shared" si="211"/>
        <v>n/a</v>
      </c>
      <c r="AT281" s="1059" t="str">
        <f t="shared" si="212"/>
        <v>n/a</v>
      </c>
      <c r="AU281" s="1060">
        <f t="shared" si="192"/>
        <v>-6.3842407592407593</v>
      </c>
      <c r="AV281" s="1061">
        <f t="shared" si="193"/>
        <v>37.94856910949882</v>
      </c>
    </row>
    <row r="282" spans="1:48" ht="11.25" customHeight="1" x14ac:dyDescent="0.2">
      <c r="A282" s="501" t="s">
        <v>4050</v>
      </c>
      <c r="B282" s="849" t="s">
        <v>4051</v>
      </c>
      <c r="C282" s="999">
        <v>0.58499999999999996</v>
      </c>
      <c r="D282" s="620">
        <v>0.52749999999999997</v>
      </c>
      <c r="E282" s="503">
        <v>0.47749999999999998</v>
      </c>
      <c r="F282" s="1080">
        <v>0.43</v>
      </c>
      <c r="G282" s="1080">
        <v>0.2</v>
      </c>
      <c r="H282" s="495">
        <v>0</v>
      </c>
      <c r="I282" s="495">
        <v>0</v>
      </c>
      <c r="J282" s="1014"/>
      <c r="K282" s="495">
        <v>0</v>
      </c>
      <c r="L282" s="497">
        <v>0</v>
      </c>
      <c r="M282" s="1014"/>
      <c r="N282" s="518">
        <v>0</v>
      </c>
      <c r="O282" s="518">
        <v>0</v>
      </c>
      <c r="P282" s="499">
        <v>0</v>
      </c>
      <c r="Q282" s="499">
        <v>0</v>
      </c>
      <c r="R282" s="499">
        <v>0</v>
      </c>
      <c r="S282" s="499">
        <v>0</v>
      </c>
      <c r="T282" s="499">
        <v>0</v>
      </c>
      <c r="U282" s="499">
        <v>0</v>
      </c>
      <c r="V282" s="499">
        <v>0</v>
      </c>
      <c r="W282" s="499">
        <v>0</v>
      </c>
      <c r="X282" s="499">
        <v>0</v>
      </c>
      <c r="Y282" s="499">
        <v>0</v>
      </c>
      <c r="Z282" s="613">
        <f t="shared" si="191"/>
        <v>2.2200000000000002</v>
      </c>
      <c r="AA282" s="1058">
        <f t="shared" si="171"/>
        <v>10.90047393364928</v>
      </c>
      <c r="AB282" s="1058">
        <f t="shared" si="194"/>
        <v>10.471204188481664</v>
      </c>
      <c r="AC282" s="1059">
        <f t="shared" si="195"/>
        <v>11.046511627906973</v>
      </c>
      <c r="AD282" s="1059">
        <f t="shared" si="196"/>
        <v>114.99999999999999</v>
      </c>
      <c r="AE282" s="1059" t="str">
        <f t="shared" si="197"/>
        <v>n/a</v>
      </c>
      <c r="AF282" s="1059" t="str">
        <f t="shared" si="198"/>
        <v>n/a</v>
      </c>
      <c r="AG282" s="1059" t="str">
        <f t="shared" si="199"/>
        <v>n/a</v>
      </c>
      <c r="AH282" s="1059" t="str">
        <f t="shared" si="200"/>
        <v>n/a</v>
      </c>
      <c r="AI282" s="1059" t="str">
        <f t="shared" si="201"/>
        <v>n/a</v>
      </c>
      <c r="AJ282" s="1059" t="str">
        <f t="shared" si="202"/>
        <v>n/a</v>
      </c>
      <c r="AK282" s="1059" t="str">
        <f t="shared" si="203"/>
        <v>n/a</v>
      </c>
      <c r="AL282" s="1059" t="str">
        <f t="shared" si="204"/>
        <v>n/a</v>
      </c>
      <c r="AM282" s="1059" t="str">
        <f t="shared" si="205"/>
        <v>n/a</v>
      </c>
      <c r="AN282" s="1059" t="str">
        <f t="shared" si="206"/>
        <v>n/a</v>
      </c>
      <c r="AO282" s="1059" t="str">
        <f t="shared" si="207"/>
        <v>n/a</v>
      </c>
      <c r="AP282" s="1059" t="str">
        <f t="shared" si="208"/>
        <v>n/a</v>
      </c>
      <c r="AQ282" s="1059" t="str">
        <f t="shared" si="209"/>
        <v>n/a</v>
      </c>
      <c r="AR282" s="1059" t="str">
        <f t="shared" si="210"/>
        <v>n/a</v>
      </c>
      <c r="AS282" s="1059" t="str">
        <f t="shared" si="211"/>
        <v>n/a</v>
      </c>
      <c r="AT282" s="1059" t="str">
        <f t="shared" si="212"/>
        <v>n/a</v>
      </c>
      <c r="AU282" s="1060">
        <f t="shared" si="192"/>
        <v>36.854547437509474</v>
      </c>
      <c r="AV282" s="1061">
        <f t="shared" si="193"/>
        <v>52.097540572103718</v>
      </c>
    </row>
    <row r="283" spans="1:48" ht="11.25" customHeight="1" x14ac:dyDescent="0.2">
      <c r="A283" s="483" t="s">
        <v>249</v>
      </c>
      <c r="B283" s="861" t="s">
        <v>250</v>
      </c>
      <c r="C283" s="610">
        <v>0.63500000000000001</v>
      </c>
      <c r="D283" s="482">
        <v>0.61499999999999999</v>
      </c>
      <c r="E283" s="482">
        <v>0.59</v>
      </c>
      <c r="F283" s="610">
        <v>0.55000000000000004</v>
      </c>
      <c r="G283" s="610">
        <v>0.51</v>
      </c>
      <c r="H283" s="610">
        <v>0.46</v>
      </c>
      <c r="I283" s="610">
        <v>0.38500000000000001</v>
      </c>
      <c r="J283" s="932"/>
      <c r="K283" s="610">
        <v>0.33</v>
      </c>
      <c r="L283" s="481">
        <v>0.29499999999999998</v>
      </c>
      <c r="M283" s="932"/>
      <c r="N283" s="494">
        <v>0.27750000000000002</v>
      </c>
      <c r="O283" s="494">
        <v>0.27</v>
      </c>
      <c r="P283" s="616">
        <v>0.26250000000000001</v>
      </c>
      <c r="Q283" s="616">
        <v>0.25600000000000001</v>
      </c>
      <c r="R283" s="616">
        <v>0.24879999999999999</v>
      </c>
      <c r="S283" s="616">
        <v>0.2414</v>
      </c>
      <c r="T283" s="616">
        <v>0.2288</v>
      </c>
      <c r="U283" s="616">
        <v>0.22389999999999999</v>
      </c>
      <c r="V283" s="616">
        <v>0.21879999999999999</v>
      </c>
      <c r="W283" s="616">
        <v>0.21389999999999998</v>
      </c>
      <c r="X283" s="616">
        <v>0.20879999999999999</v>
      </c>
      <c r="Y283" s="616">
        <v>0.2039</v>
      </c>
      <c r="Z283" s="613">
        <f t="shared" si="191"/>
        <v>7.2242999999999977</v>
      </c>
      <c r="AA283" s="1058">
        <f t="shared" si="171"/>
        <v>3.2520325203251987</v>
      </c>
      <c r="AB283" s="1058">
        <f t="shared" si="194"/>
        <v>4.2372881355932313</v>
      </c>
      <c r="AC283" s="1059">
        <f t="shared" si="195"/>
        <v>7.2727272727272529</v>
      </c>
      <c r="AD283" s="1059">
        <f t="shared" si="196"/>
        <v>7.8431372549019773</v>
      </c>
      <c r="AE283" s="1059">
        <f t="shared" si="197"/>
        <v>10.869565217391308</v>
      </c>
      <c r="AF283" s="1059">
        <f t="shared" si="198"/>
        <v>19.480519480519476</v>
      </c>
      <c r="AG283" s="1059">
        <f t="shared" si="199"/>
        <v>16.666666666666675</v>
      </c>
      <c r="AH283" s="1059">
        <f t="shared" si="200"/>
        <v>11.86440677966103</v>
      </c>
      <c r="AI283" s="1059">
        <f t="shared" si="201"/>
        <v>6.3063063063062863</v>
      </c>
      <c r="AJ283" s="1059">
        <f t="shared" si="202"/>
        <v>2.7777777777777901</v>
      </c>
      <c r="AK283" s="1059">
        <f t="shared" si="203"/>
        <v>2.8571428571428692</v>
      </c>
      <c r="AL283" s="1059">
        <f t="shared" si="204"/>
        <v>2.5390625</v>
      </c>
      <c r="AM283" s="1059">
        <f t="shared" si="205"/>
        <v>2.893890675241173</v>
      </c>
      <c r="AN283" s="1059">
        <f t="shared" si="206"/>
        <v>3.0654515327257714</v>
      </c>
      <c r="AO283" s="1059">
        <f t="shared" si="207"/>
        <v>5.5069930069929995</v>
      </c>
      <c r="AP283" s="1059">
        <f t="shared" si="208"/>
        <v>2.188476998660116</v>
      </c>
      <c r="AQ283" s="1059">
        <f t="shared" si="209"/>
        <v>2.3308957952467901</v>
      </c>
      <c r="AR283" s="1059">
        <f t="shared" si="210"/>
        <v>2.2907900888265553</v>
      </c>
      <c r="AS283" s="1059">
        <f t="shared" si="211"/>
        <v>2.4425287356321768</v>
      </c>
      <c r="AT283" s="1059">
        <f t="shared" si="212"/>
        <v>2.4031387935262272</v>
      </c>
      <c r="AU283" s="1060">
        <f t="shared" si="192"/>
        <v>5.9544399197932449</v>
      </c>
      <c r="AV283" s="1061">
        <f t="shared" si="193"/>
        <v>5.0649262354601268</v>
      </c>
    </row>
    <row r="284" spans="1:48" ht="11.25" customHeight="1" x14ac:dyDescent="0.2">
      <c r="A284" s="483" t="s">
        <v>4112</v>
      </c>
      <c r="B284" s="848" t="s">
        <v>2286</v>
      </c>
      <c r="C284" s="999">
        <v>0.51</v>
      </c>
      <c r="D284" s="620">
        <v>0.47</v>
      </c>
      <c r="E284" s="482">
        <v>0.43</v>
      </c>
      <c r="F284" s="482">
        <v>0.39</v>
      </c>
      <c r="G284" s="482">
        <v>0.35</v>
      </c>
      <c r="H284" s="505">
        <v>0.32</v>
      </c>
      <c r="I284" s="482">
        <v>0.32</v>
      </c>
      <c r="J284" s="1072" t="s">
        <v>90</v>
      </c>
      <c r="K284" s="482">
        <v>0.28000000000000003</v>
      </c>
      <c r="L284" s="615">
        <v>0.17</v>
      </c>
      <c r="M284" s="482"/>
      <c r="N284" s="525">
        <v>0.12</v>
      </c>
      <c r="O284" s="525">
        <v>0.26</v>
      </c>
      <c r="P284" s="616">
        <v>0.6</v>
      </c>
      <c r="Q284" s="616">
        <v>0.59499999999999997</v>
      </c>
      <c r="R284" s="616">
        <v>0.58499999999999996</v>
      </c>
      <c r="S284" s="616">
        <v>0.55400000000000005</v>
      </c>
      <c r="T284" s="616">
        <v>0.52</v>
      </c>
      <c r="U284" s="616">
        <v>0.496</v>
      </c>
      <c r="V284" s="616">
        <v>0.45750000000000002</v>
      </c>
      <c r="W284" s="616">
        <v>0.4224</v>
      </c>
      <c r="X284" s="616">
        <v>0.39679999999999999</v>
      </c>
      <c r="Y284" s="616">
        <v>0.38400000000000001</v>
      </c>
      <c r="Z284" s="613">
        <f t="shared" si="191"/>
        <v>8.6306999999999992</v>
      </c>
      <c r="AA284" s="1058">
        <f t="shared" si="171"/>
        <v>8.5106382978723527</v>
      </c>
      <c r="AB284" s="1058">
        <f t="shared" si="194"/>
        <v>9.302325581395344</v>
      </c>
      <c r="AC284" s="1059">
        <f t="shared" si="195"/>
        <v>10.256410256410241</v>
      </c>
      <c r="AD284" s="1059">
        <f t="shared" si="196"/>
        <v>11.428571428571432</v>
      </c>
      <c r="AE284" s="1059">
        <f t="shared" si="197"/>
        <v>9.375</v>
      </c>
      <c r="AF284" s="1059">
        <f t="shared" si="198"/>
        <v>0</v>
      </c>
      <c r="AG284" s="1059">
        <f t="shared" si="199"/>
        <v>14.285714285714279</v>
      </c>
      <c r="AH284" s="1059">
        <f t="shared" si="200"/>
        <v>64.705882352941188</v>
      </c>
      <c r="AI284" s="1059">
        <f t="shared" si="201"/>
        <v>41.666666666666671</v>
      </c>
      <c r="AJ284" s="1059">
        <f t="shared" si="202"/>
        <v>-53.846153846153854</v>
      </c>
      <c r="AK284" s="1059">
        <f t="shared" si="203"/>
        <v>-56.666666666666664</v>
      </c>
      <c r="AL284" s="1059">
        <f t="shared" si="204"/>
        <v>0.84033613445377853</v>
      </c>
      <c r="AM284" s="1059">
        <f t="shared" si="205"/>
        <v>1.7094017094017033</v>
      </c>
      <c r="AN284" s="1059">
        <f t="shared" si="206"/>
        <v>5.5956678700360918</v>
      </c>
      <c r="AO284" s="1059">
        <f t="shared" si="207"/>
        <v>6.5384615384615374</v>
      </c>
      <c r="AP284" s="1059">
        <f t="shared" si="208"/>
        <v>4.8387096774193505</v>
      </c>
      <c r="AQ284" s="1059">
        <f t="shared" si="209"/>
        <v>8.4153005464480799</v>
      </c>
      <c r="AR284" s="1059">
        <f t="shared" si="210"/>
        <v>8.3096590909091042</v>
      </c>
      <c r="AS284" s="1059">
        <f t="shared" si="211"/>
        <v>6.4516129032258007</v>
      </c>
      <c r="AT284" s="1059">
        <f t="shared" si="212"/>
        <v>3.3333333333333215</v>
      </c>
      <c r="AU284" s="1060">
        <f t="shared" si="192"/>
        <v>5.2525435580219879</v>
      </c>
      <c r="AV284" s="1061">
        <f t="shared" si="193"/>
        <v>25.610592551894456</v>
      </c>
    </row>
    <row r="285" spans="1:48" ht="11.25" customHeight="1" x14ac:dyDescent="0.2">
      <c r="A285" s="863" t="s">
        <v>3822</v>
      </c>
      <c r="B285" s="861" t="s">
        <v>3823</v>
      </c>
      <c r="C285" s="610">
        <v>0.36</v>
      </c>
      <c r="D285" s="482">
        <v>0.2</v>
      </c>
      <c r="E285" s="482">
        <v>0.14000000000000001</v>
      </c>
      <c r="F285" s="610">
        <v>0.12</v>
      </c>
      <c r="G285" s="521">
        <v>0.1</v>
      </c>
      <c r="H285" s="610">
        <v>7.4999999999999997E-2</v>
      </c>
      <c r="I285" s="521">
        <v>0</v>
      </c>
      <c r="J285" s="932"/>
      <c r="K285" s="521">
        <v>0</v>
      </c>
      <c r="L285" s="614">
        <v>0.2</v>
      </c>
      <c r="M285" s="932"/>
      <c r="N285" s="611">
        <v>0.56000000000000005</v>
      </c>
      <c r="O285" s="611">
        <v>0.56000000000000005</v>
      </c>
      <c r="P285" s="616">
        <v>0.56000000000000005</v>
      </c>
      <c r="Q285" s="616">
        <v>0.53</v>
      </c>
      <c r="R285" s="616">
        <v>0.49</v>
      </c>
      <c r="S285" s="616">
        <v>0.45</v>
      </c>
      <c r="T285" s="616">
        <v>0.41</v>
      </c>
      <c r="U285" s="616">
        <v>0.38500000000000001</v>
      </c>
      <c r="V285" s="616">
        <v>0.34499999999999997</v>
      </c>
      <c r="W285" s="616">
        <v>0.26500000000000001</v>
      </c>
      <c r="X285" s="612">
        <v>0</v>
      </c>
      <c r="Y285" s="616">
        <v>6.5000000000000002E-2</v>
      </c>
      <c r="Z285" s="613">
        <f t="shared" si="191"/>
        <v>5.8150000000000004</v>
      </c>
      <c r="AA285" s="1058">
        <f t="shared" si="171"/>
        <v>79.999999999999986</v>
      </c>
      <c r="AB285" s="1058">
        <f t="shared" si="194"/>
        <v>42.857142857142861</v>
      </c>
      <c r="AC285" s="1059">
        <f t="shared" si="195"/>
        <v>16.666666666666675</v>
      </c>
      <c r="AD285" s="1059">
        <f t="shared" si="196"/>
        <v>19.999999999999996</v>
      </c>
      <c r="AE285" s="1059">
        <f t="shared" si="197"/>
        <v>33.33333333333335</v>
      </c>
      <c r="AF285" s="1059" t="str">
        <f t="shared" si="198"/>
        <v>n/a</v>
      </c>
      <c r="AG285" s="1059" t="str">
        <f t="shared" si="199"/>
        <v>n/a</v>
      </c>
      <c r="AH285" s="1059">
        <f t="shared" si="200"/>
        <v>-100</v>
      </c>
      <c r="AI285" s="1059">
        <f t="shared" si="201"/>
        <v>-64.285714285714278</v>
      </c>
      <c r="AJ285" s="1059">
        <f t="shared" si="202"/>
        <v>0</v>
      </c>
      <c r="AK285" s="1059">
        <f t="shared" si="203"/>
        <v>0</v>
      </c>
      <c r="AL285" s="1059">
        <f t="shared" si="204"/>
        <v>5.6603773584905648</v>
      </c>
      <c r="AM285" s="1059">
        <f t="shared" si="205"/>
        <v>8.163265306122458</v>
      </c>
      <c r="AN285" s="1059">
        <f t="shared" si="206"/>
        <v>8.8888888888888786</v>
      </c>
      <c r="AO285" s="1059">
        <f t="shared" si="207"/>
        <v>9.7560975609756184</v>
      </c>
      <c r="AP285" s="1059">
        <f t="shared" si="208"/>
        <v>6.4935064935064846</v>
      </c>
      <c r="AQ285" s="1059">
        <f t="shared" si="209"/>
        <v>11.594202898550732</v>
      </c>
      <c r="AR285" s="1059">
        <f t="shared" si="210"/>
        <v>30.188679245283012</v>
      </c>
      <c r="AS285" s="1059" t="str">
        <f t="shared" si="211"/>
        <v>n/a</v>
      </c>
      <c r="AT285" s="1059">
        <f t="shared" si="212"/>
        <v>-100</v>
      </c>
      <c r="AU285" s="1060">
        <f t="shared" si="192"/>
        <v>0.5480262543086073</v>
      </c>
      <c r="AV285" s="1061">
        <f t="shared" si="193"/>
        <v>47.11289039796754</v>
      </c>
    </row>
    <row r="286" spans="1:48" ht="11.25" customHeight="1" x14ac:dyDescent="0.2">
      <c r="A286" s="617" t="s">
        <v>1237</v>
      </c>
      <c r="B286" s="490" t="s">
        <v>1238</v>
      </c>
      <c r="C286" s="610">
        <v>0.68</v>
      </c>
      <c r="D286" s="482">
        <v>0.6</v>
      </c>
      <c r="E286" s="615">
        <v>0.51666699999999999</v>
      </c>
      <c r="F286" s="610">
        <v>0.48</v>
      </c>
      <c r="G286" s="610">
        <v>0.45333333333333337</v>
      </c>
      <c r="H286" s="610">
        <v>0.42666666666666669</v>
      </c>
      <c r="I286" s="610">
        <v>0.4</v>
      </c>
      <c r="J286" s="932"/>
      <c r="K286" s="485">
        <v>0.37333333333333335</v>
      </c>
      <c r="L286" s="614">
        <v>0.37333333333333335</v>
      </c>
      <c r="M286" s="932"/>
      <c r="N286" s="611">
        <v>0.37333333333333335</v>
      </c>
      <c r="O286" s="611">
        <v>0.37333333333333335</v>
      </c>
      <c r="P286" s="612">
        <v>0.37333333333333335</v>
      </c>
      <c r="Q286" s="612">
        <v>0.37333333333333335</v>
      </c>
      <c r="R286" s="612">
        <v>0.37333333333333335</v>
      </c>
      <c r="S286" s="612">
        <v>0.37333333333333335</v>
      </c>
      <c r="T286" s="612">
        <v>0.37333333333333335</v>
      </c>
      <c r="U286" s="612">
        <v>0.37333333333333335</v>
      </c>
      <c r="V286" s="612">
        <v>0.37333333333333335</v>
      </c>
      <c r="W286" s="616">
        <v>0.37333333333333335</v>
      </c>
      <c r="X286" s="616">
        <v>0.3666666666666667</v>
      </c>
      <c r="Y286" s="616">
        <v>0.34</v>
      </c>
      <c r="Z286" s="613">
        <f t="shared" si="191"/>
        <v>8.7433336666666648</v>
      </c>
      <c r="AA286" s="1058">
        <f t="shared" si="171"/>
        <v>13.333333333333353</v>
      </c>
      <c r="AB286" s="1058">
        <f t="shared" si="194"/>
        <v>16.128957336156557</v>
      </c>
      <c r="AC286" s="1059">
        <f t="shared" si="195"/>
        <v>7.6389583333333455</v>
      </c>
      <c r="AD286" s="1059">
        <f t="shared" si="196"/>
        <v>5.8823529411764497</v>
      </c>
      <c r="AE286" s="1059">
        <f t="shared" si="197"/>
        <v>6.25</v>
      </c>
      <c r="AF286" s="1059">
        <f t="shared" si="198"/>
        <v>6.6666666666666652</v>
      </c>
      <c r="AG286" s="1059">
        <f t="shared" si="199"/>
        <v>7.1428571428571397</v>
      </c>
      <c r="AH286" s="1059">
        <f t="shared" si="200"/>
        <v>0</v>
      </c>
      <c r="AI286" s="1059">
        <f t="shared" si="201"/>
        <v>0</v>
      </c>
      <c r="AJ286" s="1059">
        <f t="shared" si="202"/>
        <v>0</v>
      </c>
      <c r="AK286" s="1059">
        <f t="shared" si="203"/>
        <v>0</v>
      </c>
      <c r="AL286" s="1059">
        <f t="shared" si="204"/>
        <v>0</v>
      </c>
      <c r="AM286" s="1059">
        <f t="shared" si="205"/>
        <v>0</v>
      </c>
      <c r="AN286" s="1059">
        <f t="shared" si="206"/>
        <v>0</v>
      </c>
      <c r="AO286" s="1059">
        <f t="shared" si="207"/>
        <v>0</v>
      </c>
      <c r="AP286" s="1059">
        <f t="shared" si="208"/>
        <v>0</v>
      </c>
      <c r="AQ286" s="1059">
        <f t="shared" si="209"/>
        <v>0</v>
      </c>
      <c r="AR286" s="1059">
        <f t="shared" si="210"/>
        <v>0</v>
      </c>
      <c r="AS286" s="1059">
        <f t="shared" si="211"/>
        <v>1.8181818181818077</v>
      </c>
      <c r="AT286" s="1059">
        <f t="shared" si="212"/>
        <v>7.8431372549019551</v>
      </c>
      <c r="AU286" s="1060">
        <f t="shared" si="192"/>
        <v>3.6352222413303634</v>
      </c>
      <c r="AV286" s="1061">
        <f t="shared" si="193"/>
        <v>4.9520220640076626</v>
      </c>
    </row>
    <row r="287" spans="1:48" ht="11.25" customHeight="1" x14ac:dyDescent="0.2">
      <c r="A287" s="470" t="s">
        <v>1246</v>
      </c>
      <c r="B287" s="861" t="s">
        <v>1247</v>
      </c>
      <c r="C287" s="610">
        <v>0.81599999999999995</v>
      </c>
      <c r="D287" s="482">
        <v>0.80100000000000005</v>
      </c>
      <c r="E287" s="615">
        <v>0.77100000000000013</v>
      </c>
      <c r="F287" s="485">
        <v>0.75</v>
      </c>
      <c r="G287" s="610">
        <v>0.74750000000000005</v>
      </c>
      <c r="H287" s="610">
        <v>0.72</v>
      </c>
      <c r="I287" s="610">
        <v>0.63</v>
      </c>
      <c r="J287" s="932"/>
      <c r="K287" s="610">
        <v>0.6</v>
      </c>
      <c r="L287" s="481">
        <v>0.55500000000000005</v>
      </c>
      <c r="M287" s="932"/>
      <c r="N287" s="611">
        <v>0.48</v>
      </c>
      <c r="O287" s="611">
        <v>0.6</v>
      </c>
      <c r="P287" s="616">
        <v>0.96</v>
      </c>
      <c r="Q287" s="616">
        <v>0.91500000000000004</v>
      </c>
      <c r="R287" s="616">
        <v>0.84</v>
      </c>
      <c r="S287" s="616">
        <v>0.18</v>
      </c>
      <c r="T287" s="612">
        <v>0</v>
      </c>
      <c r="U287" s="612">
        <v>0</v>
      </c>
      <c r="V287" s="612">
        <v>0</v>
      </c>
      <c r="W287" s="612">
        <v>0</v>
      </c>
      <c r="X287" s="612">
        <v>0</v>
      </c>
      <c r="Y287" s="612">
        <v>0</v>
      </c>
      <c r="Z287" s="613">
        <f t="shared" si="191"/>
        <v>10.365499999999997</v>
      </c>
      <c r="AA287" s="1058">
        <f t="shared" si="171"/>
        <v>1.8726591760299449</v>
      </c>
      <c r="AB287" s="1058">
        <f t="shared" si="194"/>
        <v>3.8910505836575737</v>
      </c>
      <c r="AC287" s="1059">
        <f t="shared" si="195"/>
        <v>2.8000000000000247</v>
      </c>
      <c r="AD287" s="1059">
        <f t="shared" si="196"/>
        <v>0.33444816053511683</v>
      </c>
      <c r="AE287" s="1059">
        <f t="shared" si="197"/>
        <v>3.8194444444444642</v>
      </c>
      <c r="AF287" s="1059">
        <f t="shared" si="198"/>
        <v>14.285714285714279</v>
      </c>
      <c r="AG287" s="1059">
        <f t="shared" si="199"/>
        <v>5.0000000000000044</v>
      </c>
      <c r="AH287" s="1059">
        <f t="shared" si="200"/>
        <v>8.108108108108091</v>
      </c>
      <c r="AI287" s="1059">
        <f t="shared" si="201"/>
        <v>15.625000000000021</v>
      </c>
      <c r="AJ287" s="1059">
        <f t="shared" si="202"/>
        <v>-19.999999999999996</v>
      </c>
      <c r="AK287" s="1059">
        <f t="shared" si="203"/>
        <v>-37.5</v>
      </c>
      <c r="AL287" s="1059">
        <f t="shared" si="204"/>
        <v>4.9180327868852292</v>
      </c>
      <c r="AM287" s="1059">
        <f t="shared" si="205"/>
        <v>8.9285714285714413</v>
      </c>
      <c r="AN287" s="1059">
        <f t="shared" si="206"/>
        <v>366.66666666666669</v>
      </c>
      <c r="AO287" s="1059" t="str">
        <f t="shared" si="207"/>
        <v>n/a</v>
      </c>
      <c r="AP287" s="1059" t="str">
        <f t="shared" si="208"/>
        <v>n/a</v>
      </c>
      <c r="AQ287" s="1059" t="str">
        <f t="shared" si="209"/>
        <v>n/a</v>
      </c>
      <c r="AR287" s="1059" t="str">
        <f t="shared" si="210"/>
        <v>n/a</v>
      </c>
      <c r="AS287" s="1059" t="str">
        <f t="shared" si="211"/>
        <v>n/a</v>
      </c>
      <c r="AT287" s="1059" t="str">
        <f t="shared" si="212"/>
        <v>n/a</v>
      </c>
      <c r="AU287" s="1060">
        <f t="shared" si="192"/>
        <v>27.05354968861521</v>
      </c>
      <c r="AV287" s="1061">
        <f t="shared" si="193"/>
        <v>98.71802422180815</v>
      </c>
    </row>
    <row r="288" spans="1:48" ht="11.25" customHeight="1" x14ac:dyDescent="0.2">
      <c r="A288" s="863" t="s">
        <v>1229</v>
      </c>
      <c r="B288" s="861" t="s">
        <v>1230</v>
      </c>
      <c r="C288" s="610">
        <v>1.84</v>
      </c>
      <c r="D288" s="482">
        <v>1.76</v>
      </c>
      <c r="E288" s="615">
        <v>1.68</v>
      </c>
      <c r="F288" s="610">
        <v>1.6</v>
      </c>
      <c r="G288" s="610">
        <v>1.52</v>
      </c>
      <c r="H288" s="610">
        <v>1.32</v>
      </c>
      <c r="I288" s="610">
        <v>1.24</v>
      </c>
      <c r="J288" s="932"/>
      <c r="K288" s="610">
        <v>1.2</v>
      </c>
      <c r="L288" s="481">
        <v>1.1599999999999999</v>
      </c>
      <c r="M288" s="932"/>
      <c r="N288" s="611">
        <v>1.1200000000000001</v>
      </c>
      <c r="O288" s="494">
        <v>1.1200000000000001</v>
      </c>
      <c r="P288" s="616">
        <v>1.08</v>
      </c>
      <c r="Q288" s="616">
        <v>0.96</v>
      </c>
      <c r="R288" s="616">
        <v>0.84</v>
      </c>
      <c r="S288" s="612">
        <v>0.8</v>
      </c>
      <c r="T288" s="612">
        <v>0.8</v>
      </c>
      <c r="U288" s="612">
        <v>1.28</v>
      </c>
      <c r="V288" s="616">
        <v>1.28</v>
      </c>
      <c r="W288" s="616">
        <v>1.24</v>
      </c>
      <c r="X288" s="616">
        <v>1.2</v>
      </c>
      <c r="Y288" s="616">
        <v>1.1000000000000001</v>
      </c>
      <c r="Z288" s="613">
        <f t="shared" si="191"/>
        <v>26.140000000000004</v>
      </c>
      <c r="AA288" s="1058">
        <f t="shared" si="171"/>
        <v>4.5454545454545414</v>
      </c>
      <c r="AB288" s="1058">
        <f t="shared" si="194"/>
        <v>4.7619047619047672</v>
      </c>
      <c r="AC288" s="1059">
        <f t="shared" si="195"/>
        <v>4.9999999999999822</v>
      </c>
      <c r="AD288" s="1059">
        <f t="shared" si="196"/>
        <v>5.2631578947368363</v>
      </c>
      <c r="AE288" s="1059">
        <f t="shared" si="197"/>
        <v>15.151515151515138</v>
      </c>
      <c r="AF288" s="1059">
        <f t="shared" si="198"/>
        <v>6.4516129032258229</v>
      </c>
      <c r="AG288" s="1059">
        <f t="shared" si="199"/>
        <v>3.3333333333333437</v>
      </c>
      <c r="AH288" s="1059">
        <f t="shared" si="200"/>
        <v>3.4482758620689724</v>
      </c>
      <c r="AI288" s="1059">
        <f t="shared" si="201"/>
        <v>3.5714285714285587</v>
      </c>
      <c r="AJ288" s="1059">
        <f t="shared" si="202"/>
        <v>0</v>
      </c>
      <c r="AK288" s="1059">
        <f t="shared" si="203"/>
        <v>3.7037037037036979</v>
      </c>
      <c r="AL288" s="1059">
        <f t="shared" si="204"/>
        <v>12.500000000000021</v>
      </c>
      <c r="AM288" s="1059">
        <f t="shared" si="205"/>
        <v>14.285714285714279</v>
      </c>
      <c r="AN288" s="1059">
        <f t="shared" si="206"/>
        <v>4.9999999999999822</v>
      </c>
      <c r="AO288" s="1059">
        <f t="shared" si="207"/>
        <v>0</v>
      </c>
      <c r="AP288" s="1059">
        <f t="shared" si="208"/>
        <v>-37.5</v>
      </c>
      <c r="AQ288" s="1059">
        <f t="shared" si="209"/>
        <v>0</v>
      </c>
      <c r="AR288" s="1059">
        <f t="shared" si="210"/>
        <v>3.2258064516129004</v>
      </c>
      <c r="AS288" s="1059">
        <f t="shared" si="211"/>
        <v>3.3333333333333437</v>
      </c>
      <c r="AT288" s="1059">
        <f t="shared" si="212"/>
        <v>9.0909090909090828</v>
      </c>
      <c r="AU288" s="1060">
        <f t="shared" si="192"/>
        <v>3.258307494447064</v>
      </c>
      <c r="AV288" s="1061">
        <f t="shared" si="193"/>
        <v>10.513438845260801</v>
      </c>
    </row>
    <row r="289" spans="1:48" ht="11.25" customHeight="1" x14ac:dyDescent="0.2">
      <c r="A289" s="863" t="s">
        <v>1244</v>
      </c>
      <c r="B289" s="861" t="s">
        <v>1245</v>
      </c>
      <c r="C289" s="610">
        <v>1.1100000000000001</v>
      </c>
      <c r="D289" s="482">
        <v>1.01</v>
      </c>
      <c r="E289" s="615">
        <v>0.83000000000000007</v>
      </c>
      <c r="F289" s="610">
        <v>0.79</v>
      </c>
      <c r="G289" s="610">
        <v>0.75</v>
      </c>
      <c r="H289" s="610">
        <v>0.68</v>
      </c>
      <c r="I289" s="610">
        <v>0.6</v>
      </c>
      <c r="J289" s="932"/>
      <c r="K289" s="610">
        <v>0.53</v>
      </c>
      <c r="L289" s="614">
        <v>0.52</v>
      </c>
      <c r="M289" s="932"/>
      <c r="N289" s="611">
        <v>0.52</v>
      </c>
      <c r="O289" s="611">
        <v>0.52</v>
      </c>
      <c r="P289" s="616">
        <v>0.52</v>
      </c>
      <c r="Q289" s="616">
        <v>0.49</v>
      </c>
      <c r="R289" s="616">
        <v>0.43340000000000001</v>
      </c>
      <c r="S289" s="616">
        <v>0.38670000000000004</v>
      </c>
      <c r="T289" s="616">
        <v>0.35630000000000001</v>
      </c>
      <c r="U289" s="616">
        <v>0.30599999999999999</v>
      </c>
      <c r="V289" s="616">
        <v>0.24829999999999999</v>
      </c>
      <c r="W289" s="616">
        <v>0.23280000000000001</v>
      </c>
      <c r="X289" s="616">
        <v>0.22220000000000001</v>
      </c>
      <c r="Y289" s="616">
        <v>0.1956</v>
      </c>
      <c r="Z289" s="613">
        <f t="shared" si="191"/>
        <v>11.251299999999999</v>
      </c>
      <c r="AA289" s="1058">
        <f t="shared" si="171"/>
        <v>9.9009900990099098</v>
      </c>
      <c r="AB289" s="1058">
        <f t="shared" si="194"/>
        <v>21.686746987951789</v>
      </c>
      <c r="AC289" s="1059">
        <f t="shared" si="195"/>
        <v>5.0632911392405111</v>
      </c>
      <c r="AD289" s="1059">
        <f t="shared" si="196"/>
        <v>5.3333333333333455</v>
      </c>
      <c r="AE289" s="1059">
        <f t="shared" si="197"/>
        <v>10.294117647058808</v>
      </c>
      <c r="AF289" s="1059">
        <f t="shared" si="198"/>
        <v>13.333333333333353</v>
      </c>
      <c r="AG289" s="1059">
        <f t="shared" si="199"/>
        <v>13.207547169811317</v>
      </c>
      <c r="AH289" s="1059">
        <f t="shared" si="200"/>
        <v>1.9230769230769162</v>
      </c>
      <c r="AI289" s="1059">
        <f t="shared" si="201"/>
        <v>0</v>
      </c>
      <c r="AJ289" s="1059">
        <f t="shared" si="202"/>
        <v>0</v>
      </c>
      <c r="AK289" s="1059">
        <f t="shared" si="203"/>
        <v>0</v>
      </c>
      <c r="AL289" s="1059">
        <f t="shared" si="204"/>
        <v>6.1224489795918435</v>
      </c>
      <c r="AM289" s="1059">
        <f t="shared" si="205"/>
        <v>13.059529303184124</v>
      </c>
      <c r="AN289" s="1059">
        <f t="shared" si="206"/>
        <v>12.076545125420202</v>
      </c>
      <c r="AO289" s="1059">
        <f t="shared" si="207"/>
        <v>8.5321358405837877</v>
      </c>
      <c r="AP289" s="1059">
        <f t="shared" si="208"/>
        <v>16.437908496732035</v>
      </c>
      <c r="AQ289" s="1059">
        <f t="shared" si="209"/>
        <v>23.238018525976646</v>
      </c>
      <c r="AR289" s="1059">
        <f t="shared" si="210"/>
        <v>6.658075601374569</v>
      </c>
      <c r="AS289" s="1059">
        <f t="shared" si="211"/>
        <v>4.7704770477047687</v>
      </c>
      <c r="AT289" s="1059">
        <f t="shared" si="212"/>
        <v>13.599182004089982</v>
      </c>
      <c r="AU289" s="1060">
        <f t="shared" si="192"/>
        <v>9.2618378778736954</v>
      </c>
      <c r="AV289" s="1061">
        <f t="shared" si="193"/>
        <v>6.7183518975354284</v>
      </c>
    </row>
    <row r="290" spans="1:48" ht="11.25" customHeight="1" x14ac:dyDescent="0.2">
      <c r="A290" s="466" t="s">
        <v>3833</v>
      </c>
      <c r="B290" s="846" t="s">
        <v>3834</v>
      </c>
      <c r="C290" s="610">
        <v>1</v>
      </c>
      <c r="D290" s="482">
        <v>0.98</v>
      </c>
      <c r="E290" s="615">
        <v>0.88</v>
      </c>
      <c r="F290" s="610">
        <v>0.82</v>
      </c>
      <c r="G290" s="610">
        <v>0.65</v>
      </c>
      <c r="H290" s="610">
        <v>0.3</v>
      </c>
      <c r="I290" s="521">
        <v>0</v>
      </c>
      <c r="J290" s="932"/>
      <c r="K290" s="521">
        <v>0</v>
      </c>
      <c r="L290" s="524">
        <v>0</v>
      </c>
      <c r="M290" s="932"/>
      <c r="N290" s="611">
        <v>0</v>
      </c>
      <c r="O290" s="611">
        <v>0.04</v>
      </c>
      <c r="P290" s="612">
        <v>0.32</v>
      </c>
      <c r="Q290" s="612">
        <v>0.32</v>
      </c>
      <c r="R290" s="616">
        <v>0.32</v>
      </c>
      <c r="S290" s="616">
        <v>0.28000000000000003</v>
      </c>
      <c r="T290" s="616">
        <v>0.12</v>
      </c>
      <c r="U290" s="612">
        <v>0</v>
      </c>
      <c r="V290" s="612">
        <v>0</v>
      </c>
      <c r="W290" s="612">
        <v>0.27</v>
      </c>
      <c r="X290" s="616">
        <v>0.36</v>
      </c>
      <c r="Y290" s="616">
        <v>0.3</v>
      </c>
      <c r="Z290" s="613">
        <f t="shared" si="191"/>
        <v>6.9600000000000009</v>
      </c>
      <c r="AA290" s="1058">
        <f t="shared" si="171"/>
        <v>2.0408163265306145</v>
      </c>
      <c r="AB290" s="1058">
        <f t="shared" si="194"/>
        <v>11.363636363636353</v>
      </c>
      <c r="AC290" s="1059">
        <f t="shared" si="195"/>
        <v>7.3170731707317138</v>
      </c>
      <c r="AD290" s="1059">
        <f t="shared" si="196"/>
        <v>26.15384615384615</v>
      </c>
      <c r="AE290" s="1059">
        <f t="shared" si="197"/>
        <v>116.6666666666667</v>
      </c>
      <c r="AF290" s="1059" t="str">
        <f t="shared" si="198"/>
        <v>n/a</v>
      </c>
      <c r="AG290" s="1059" t="str">
        <f t="shared" si="199"/>
        <v>n/a</v>
      </c>
      <c r="AH290" s="1059" t="str">
        <f t="shared" si="200"/>
        <v>n/a</v>
      </c>
      <c r="AI290" s="1059" t="str">
        <f t="shared" si="201"/>
        <v>n/a</v>
      </c>
      <c r="AJ290" s="1059">
        <f t="shared" si="202"/>
        <v>-100</v>
      </c>
      <c r="AK290" s="1059">
        <f t="shared" si="203"/>
        <v>-87.5</v>
      </c>
      <c r="AL290" s="1059">
        <f t="shared" si="204"/>
        <v>0</v>
      </c>
      <c r="AM290" s="1059">
        <f t="shared" si="205"/>
        <v>0</v>
      </c>
      <c r="AN290" s="1059">
        <f t="shared" si="206"/>
        <v>14.285714285714279</v>
      </c>
      <c r="AO290" s="1059">
        <f t="shared" si="207"/>
        <v>133.33333333333334</v>
      </c>
      <c r="AP290" s="1059" t="str">
        <f t="shared" si="208"/>
        <v>n/a</v>
      </c>
      <c r="AQ290" s="1059" t="str">
        <f t="shared" si="209"/>
        <v>n/a</v>
      </c>
      <c r="AR290" s="1059">
        <f t="shared" si="210"/>
        <v>-100</v>
      </c>
      <c r="AS290" s="1059">
        <f t="shared" si="211"/>
        <v>-24.999999999999989</v>
      </c>
      <c r="AT290" s="1059">
        <f t="shared" si="212"/>
        <v>19.999999999999996</v>
      </c>
      <c r="AU290" s="1060">
        <f t="shared" si="192"/>
        <v>1.3329347357470824</v>
      </c>
      <c r="AV290" s="1061">
        <f t="shared" si="193"/>
        <v>68.567881527114764</v>
      </c>
    </row>
    <row r="291" spans="1:48" ht="11.25" customHeight="1" x14ac:dyDescent="0.2">
      <c r="A291" s="834" t="s">
        <v>4524</v>
      </c>
      <c r="B291" s="861" t="s">
        <v>4504</v>
      </c>
      <c r="C291" s="482">
        <v>0.42</v>
      </c>
      <c r="D291" s="482">
        <v>0.39500000000000002</v>
      </c>
      <c r="E291" s="482">
        <v>0.38500000000000001</v>
      </c>
      <c r="F291" s="482">
        <v>0.375</v>
      </c>
      <c r="G291" s="482">
        <v>0.36499999999999999</v>
      </c>
      <c r="H291" s="505">
        <v>0.35499999999999998</v>
      </c>
      <c r="I291" s="505">
        <v>0.35</v>
      </c>
      <c r="J291" s="505"/>
      <c r="K291" s="505">
        <v>0.35</v>
      </c>
      <c r="L291" s="615">
        <v>0.35</v>
      </c>
      <c r="M291" s="482"/>
      <c r="N291" s="494">
        <v>0.34749999999999998</v>
      </c>
      <c r="O291" s="494">
        <v>0.34</v>
      </c>
      <c r="P291" s="616">
        <v>0.32500000000000001</v>
      </c>
      <c r="Q291" s="616">
        <v>0.32</v>
      </c>
      <c r="R291" s="616">
        <v>0.23</v>
      </c>
      <c r="S291" s="616">
        <v>0.22</v>
      </c>
      <c r="T291" s="616">
        <v>0.20499999999999999</v>
      </c>
      <c r="U291" s="616">
        <v>0.17499999999999999</v>
      </c>
      <c r="V291" s="616">
        <v>0.15</v>
      </c>
      <c r="W291" s="616">
        <v>9.2499999999999999E-2</v>
      </c>
      <c r="X291" s="616">
        <v>0.03</v>
      </c>
      <c r="Y291" s="616">
        <v>0</v>
      </c>
      <c r="Z291" s="613">
        <f t="shared" si="191"/>
        <v>5.780000000000002</v>
      </c>
      <c r="AA291" s="1058">
        <f t="shared" si="171"/>
        <v>6.3291139240506222</v>
      </c>
      <c r="AB291" s="1058">
        <f t="shared" si="194"/>
        <v>2.5974025974025983</v>
      </c>
      <c r="AC291" s="1059">
        <f t="shared" si="195"/>
        <v>2.6666666666666616</v>
      </c>
      <c r="AD291" s="1059">
        <f t="shared" si="196"/>
        <v>2.7397260273972712</v>
      </c>
      <c r="AE291" s="1059">
        <f t="shared" si="197"/>
        <v>2.8169014084507005</v>
      </c>
      <c r="AF291" s="1059">
        <f t="shared" si="198"/>
        <v>1.4285714285714235</v>
      </c>
      <c r="AG291" s="1059">
        <f t="shared" si="199"/>
        <v>0</v>
      </c>
      <c r="AH291" s="1059">
        <f t="shared" si="200"/>
        <v>0</v>
      </c>
      <c r="AI291" s="1059">
        <f t="shared" si="201"/>
        <v>0.7194244604316502</v>
      </c>
      <c r="AJ291" s="1059">
        <f t="shared" si="202"/>
        <v>2.2058823529411686</v>
      </c>
      <c r="AK291" s="1059">
        <f t="shared" si="203"/>
        <v>4.6153846153846212</v>
      </c>
      <c r="AL291" s="1059">
        <f t="shared" si="204"/>
        <v>1.5625</v>
      </c>
      <c r="AM291" s="1059">
        <f t="shared" si="205"/>
        <v>39.130434782608688</v>
      </c>
      <c r="AN291" s="1059">
        <f t="shared" si="206"/>
        <v>4.5454545454545414</v>
      </c>
      <c r="AO291" s="1059">
        <f t="shared" si="207"/>
        <v>7.3170731707317138</v>
      </c>
      <c r="AP291" s="1059">
        <f t="shared" si="208"/>
        <v>17.142857142857149</v>
      </c>
      <c r="AQ291" s="1059">
        <f t="shared" si="209"/>
        <v>16.666666666666675</v>
      </c>
      <c r="AR291" s="1059">
        <f t="shared" si="210"/>
        <v>62.162162162162147</v>
      </c>
      <c r="AS291" s="1059">
        <f t="shared" si="211"/>
        <v>208.33333333333334</v>
      </c>
      <c r="AT291" s="1059" t="str">
        <f t="shared" si="212"/>
        <v>n/a</v>
      </c>
      <c r="AU291" s="1060">
        <f t="shared" si="192"/>
        <v>20.15681869921637</v>
      </c>
      <c r="AV291" s="1061">
        <f t="shared" si="193"/>
        <v>48.203753603186357</v>
      </c>
    </row>
    <row r="292" spans="1:48" ht="11.25" customHeight="1" x14ac:dyDescent="0.2">
      <c r="A292" s="466" t="s">
        <v>240</v>
      </c>
      <c r="B292" s="846" t="s">
        <v>241</v>
      </c>
      <c r="C292" s="610">
        <v>3.99</v>
      </c>
      <c r="D292" s="482">
        <v>3.63</v>
      </c>
      <c r="E292" s="504">
        <v>3.2800000000000002</v>
      </c>
      <c r="F292" s="473">
        <v>2.97</v>
      </c>
      <c r="G292" s="473">
        <v>2.69</v>
      </c>
      <c r="H292" s="473">
        <v>2.42</v>
      </c>
      <c r="I292" s="473">
        <v>2.19</v>
      </c>
      <c r="J292" s="1000" t="s">
        <v>90</v>
      </c>
      <c r="K292" s="473">
        <v>2</v>
      </c>
      <c r="L292" s="471">
        <v>1.83</v>
      </c>
      <c r="M292" s="1000"/>
      <c r="N292" s="510">
        <v>1.64</v>
      </c>
      <c r="O292" s="510">
        <v>1.49</v>
      </c>
      <c r="P292" s="478">
        <v>1.34</v>
      </c>
      <c r="Q292" s="478">
        <v>1.1000000000000001</v>
      </c>
      <c r="R292" s="478">
        <v>0.89</v>
      </c>
      <c r="S292" s="478">
        <v>0.78</v>
      </c>
      <c r="T292" s="478">
        <v>0.7</v>
      </c>
      <c r="U292" s="478">
        <v>0.63</v>
      </c>
      <c r="V292" s="478">
        <v>0.59</v>
      </c>
      <c r="W292" s="478">
        <v>0.55000000000000004</v>
      </c>
      <c r="X292" s="478">
        <v>0.51</v>
      </c>
      <c r="Y292" s="478">
        <v>0.47</v>
      </c>
      <c r="Z292" s="613">
        <f t="shared" si="191"/>
        <v>35.690000000000012</v>
      </c>
      <c r="AA292" s="1058">
        <f t="shared" si="171"/>
        <v>9.9173553719008378</v>
      </c>
      <c r="AB292" s="1058">
        <f t="shared" si="194"/>
        <v>10.670731707317071</v>
      </c>
      <c r="AC292" s="1059">
        <f t="shared" si="195"/>
        <v>10.437710437710447</v>
      </c>
      <c r="AD292" s="1059">
        <f t="shared" si="196"/>
        <v>10.408921933085512</v>
      </c>
      <c r="AE292" s="1059">
        <f t="shared" si="197"/>
        <v>11.157024793388427</v>
      </c>
      <c r="AF292" s="1059">
        <f t="shared" si="198"/>
        <v>10.502283105022837</v>
      </c>
      <c r="AG292" s="1059">
        <f t="shared" si="199"/>
        <v>9.4999999999999964</v>
      </c>
      <c r="AH292" s="1059">
        <f t="shared" si="200"/>
        <v>9.2896174863387859</v>
      </c>
      <c r="AI292" s="1059">
        <f t="shared" si="201"/>
        <v>11.585365853658548</v>
      </c>
      <c r="AJ292" s="1059">
        <f t="shared" si="202"/>
        <v>10.067114093959727</v>
      </c>
      <c r="AK292" s="1059">
        <f t="shared" si="203"/>
        <v>11.194029850746269</v>
      </c>
      <c r="AL292" s="1059">
        <f t="shared" si="204"/>
        <v>21.818181818181827</v>
      </c>
      <c r="AM292" s="1059">
        <f t="shared" si="205"/>
        <v>23.59550561797754</v>
      </c>
      <c r="AN292" s="1059">
        <f t="shared" si="206"/>
        <v>14.102564102564097</v>
      </c>
      <c r="AO292" s="1059">
        <f t="shared" si="207"/>
        <v>11.428571428571432</v>
      </c>
      <c r="AP292" s="1059">
        <f t="shared" si="208"/>
        <v>11.111111111111093</v>
      </c>
      <c r="AQ292" s="1059">
        <f t="shared" si="209"/>
        <v>6.7796610169491567</v>
      </c>
      <c r="AR292" s="1059">
        <f t="shared" si="210"/>
        <v>7.2727272727272529</v>
      </c>
      <c r="AS292" s="1059">
        <f t="shared" si="211"/>
        <v>7.8431372549019773</v>
      </c>
      <c r="AT292" s="1059">
        <f t="shared" si="212"/>
        <v>8.5106382978723527</v>
      </c>
      <c r="AU292" s="1060">
        <f t="shared" si="192"/>
        <v>11.35961262769926</v>
      </c>
      <c r="AV292" s="1061">
        <f t="shared" si="193"/>
        <v>4.2266466058328707</v>
      </c>
    </row>
    <row r="293" spans="1:48" ht="11.25" customHeight="1" x14ac:dyDescent="0.2">
      <c r="A293" s="470" t="s">
        <v>3956</v>
      </c>
      <c r="B293" s="861" t="s">
        <v>3957</v>
      </c>
      <c r="C293" s="610">
        <v>0.52</v>
      </c>
      <c r="D293" s="482">
        <v>0.48</v>
      </c>
      <c r="E293" s="615">
        <v>0.4</v>
      </c>
      <c r="F293" s="610">
        <v>0.32</v>
      </c>
      <c r="G293" s="521">
        <v>0.2</v>
      </c>
      <c r="H293" s="610">
        <v>0.15</v>
      </c>
      <c r="I293" s="521">
        <v>0</v>
      </c>
      <c r="J293" s="932"/>
      <c r="K293" s="485">
        <v>0</v>
      </c>
      <c r="L293" s="614">
        <v>0</v>
      </c>
      <c r="M293" s="932"/>
      <c r="N293" s="611">
        <v>0</v>
      </c>
      <c r="O293" s="611">
        <v>0</v>
      </c>
      <c r="P293" s="522">
        <v>0.54</v>
      </c>
      <c r="Q293" s="616">
        <v>0.69</v>
      </c>
      <c r="R293" s="616">
        <v>0.66500000000000004</v>
      </c>
      <c r="S293" s="616">
        <v>0.64500000000000002</v>
      </c>
      <c r="T293" s="616">
        <v>0.625</v>
      </c>
      <c r="U293" s="616">
        <v>0.60499999999999998</v>
      </c>
      <c r="V293" s="616">
        <v>0.52500000000000002</v>
      </c>
      <c r="W293" s="616">
        <v>0.5</v>
      </c>
      <c r="X293" s="616">
        <v>0.45</v>
      </c>
      <c r="Y293" s="616">
        <v>0.19</v>
      </c>
      <c r="Z293" s="613">
        <f t="shared" si="191"/>
        <v>7.5050000000000008</v>
      </c>
      <c r="AA293" s="1058">
        <f t="shared" si="171"/>
        <v>8.3333333333333481</v>
      </c>
      <c r="AB293" s="1058">
        <f t="shared" si="194"/>
        <v>19.999999999999996</v>
      </c>
      <c r="AC293" s="1059">
        <f t="shared" si="195"/>
        <v>25</v>
      </c>
      <c r="AD293" s="1059">
        <f t="shared" si="196"/>
        <v>59.999999999999986</v>
      </c>
      <c r="AE293" s="1059">
        <f t="shared" si="197"/>
        <v>33.33333333333335</v>
      </c>
      <c r="AF293" s="1059" t="str">
        <f t="shared" si="198"/>
        <v>n/a</v>
      </c>
      <c r="AG293" s="1059" t="str">
        <f t="shared" si="199"/>
        <v>n/a</v>
      </c>
      <c r="AH293" s="1059" t="str">
        <f t="shared" si="200"/>
        <v>n/a</v>
      </c>
      <c r="AI293" s="1059" t="str">
        <f t="shared" si="201"/>
        <v>n/a</v>
      </c>
      <c r="AJ293" s="1059" t="str">
        <f t="shared" si="202"/>
        <v>n/a</v>
      </c>
      <c r="AK293" s="1059">
        <f t="shared" si="203"/>
        <v>-100</v>
      </c>
      <c r="AL293" s="1059">
        <f t="shared" si="204"/>
        <v>-21.739130434782595</v>
      </c>
      <c r="AM293" s="1059">
        <f t="shared" si="205"/>
        <v>3.7593984962405846</v>
      </c>
      <c r="AN293" s="1059">
        <f t="shared" si="206"/>
        <v>3.1007751937984551</v>
      </c>
      <c r="AO293" s="1059">
        <f t="shared" si="207"/>
        <v>3.2000000000000028</v>
      </c>
      <c r="AP293" s="1059">
        <f t="shared" si="208"/>
        <v>3.3057851239669533</v>
      </c>
      <c r="AQ293" s="1059">
        <f t="shared" si="209"/>
        <v>15.238095238095228</v>
      </c>
      <c r="AR293" s="1059">
        <f t="shared" si="210"/>
        <v>5.0000000000000044</v>
      </c>
      <c r="AS293" s="1059">
        <f t="shared" si="211"/>
        <v>11.111111111111116</v>
      </c>
      <c r="AT293" s="1059">
        <f t="shared" si="212"/>
        <v>136.84210526315786</v>
      </c>
      <c r="AU293" s="1060">
        <f t="shared" si="192"/>
        <v>13.765653777216952</v>
      </c>
      <c r="AV293" s="1061">
        <f t="shared" si="193"/>
        <v>48.245711280535218</v>
      </c>
    </row>
    <row r="294" spans="1:48" ht="11.25" customHeight="1" x14ac:dyDescent="0.2">
      <c r="A294" s="863" t="s">
        <v>1252</v>
      </c>
      <c r="B294" s="861" t="s">
        <v>1253</v>
      </c>
      <c r="C294" s="610">
        <v>0.29249999999999998</v>
      </c>
      <c r="D294" s="482">
        <v>0.28199999999999997</v>
      </c>
      <c r="E294" s="615">
        <v>0.25</v>
      </c>
      <c r="F294" s="610">
        <v>0.21</v>
      </c>
      <c r="G294" s="610">
        <v>0.17</v>
      </c>
      <c r="H294" s="610">
        <v>0.13</v>
      </c>
      <c r="I294" s="610">
        <v>0.105</v>
      </c>
      <c r="J294" s="932"/>
      <c r="K294" s="610">
        <v>8.5000000000000006E-2</v>
      </c>
      <c r="L294" s="481">
        <v>0.02</v>
      </c>
      <c r="M294" s="932"/>
      <c r="N294" s="611">
        <v>0</v>
      </c>
      <c r="O294" s="611">
        <v>0</v>
      </c>
      <c r="P294" s="612">
        <v>0</v>
      </c>
      <c r="Q294" s="612">
        <v>0</v>
      </c>
      <c r="R294" s="612">
        <v>0</v>
      </c>
      <c r="S294" s="612">
        <v>0</v>
      </c>
      <c r="T294" s="612">
        <v>0</v>
      </c>
      <c r="U294" s="612">
        <v>0</v>
      </c>
      <c r="V294" s="612">
        <v>0</v>
      </c>
      <c r="W294" s="612">
        <v>0</v>
      </c>
      <c r="X294" s="612">
        <v>0</v>
      </c>
      <c r="Y294" s="612">
        <v>0</v>
      </c>
      <c r="Z294" s="613">
        <f t="shared" si="191"/>
        <v>1.5444999999999998</v>
      </c>
      <c r="AA294" s="1058">
        <f t="shared" si="171"/>
        <v>3.7234042553191626</v>
      </c>
      <c r="AB294" s="1058">
        <f t="shared" si="194"/>
        <v>12.79999999999999</v>
      </c>
      <c r="AC294" s="1059">
        <f t="shared" si="195"/>
        <v>19.047619047619047</v>
      </c>
      <c r="AD294" s="1059">
        <f t="shared" si="196"/>
        <v>23.529411764705866</v>
      </c>
      <c r="AE294" s="1059">
        <f t="shared" si="197"/>
        <v>30.76923076923077</v>
      </c>
      <c r="AF294" s="1059">
        <f t="shared" si="198"/>
        <v>23.809523809523814</v>
      </c>
      <c r="AG294" s="1059">
        <f t="shared" si="199"/>
        <v>23.529411764705866</v>
      </c>
      <c r="AH294" s="1059">
        <f t="shared" si="200"/>
        <v>325</v>
      </c>
      <c r="AI294" s="1059" t="str">
        <f t="shared" si="201"/>
        <v>n/a</v>
      </c>
      <c r="AJ294" s="1059" t="str">
        <f t="shared" si="202"/>
        <v>n/a</v>
      </c>
      <c r="AK294" s="1059" t="str">
        <f t="shared" si="203"/>
        <v>n/a</v>
      </c>
      <c r="AL294" s="1059" t="str">
        <f t="shared" si="204"/>
        <v>n/a</v>
      </c>
      <c r="AM294" s="1059" t="str">
        <f t="shared" si="205"/>
        <v>n/a</v>
      </c>
      <c r="AN294" s="1059" t="str">
        <f t="shared" si="206"/>
        <v>n/a</v>
      </c>
      <c r="AO294" s="1059" t="str">
        <f t="shared" si="207"/>
        <v>n/a</v>
      </c>
      <c r="AP294" s="1059" t="str">
        <f t="shared" si="208"/>
        <v>n/a</v>
      </c>
      <c r="AQ294" s="1059" t="str">
        <f t="shared" si="209"/>
        <v>n/a</v>
      </c>
      <c r="AR294" s="1059" t="str">
        <f t="shared" si="210"/>
        <v>n/a</v>
      </c>
      <c r="AS294" s="1059" t="str">
        <f t="shared" si="211"/>
        <v>n/a</v>
      </c>
      <c r="AT294" s="1059" t="str">
        <f t="shared" si="212"/>
        <v>n/a</v>
      </c>
      <c r="AU294" s="1060">
        <f t="shared" si="192"/>
        <v>57.776075176388062</v>
      </c>
      <c r="AV294" s="1061">
        <f t="shared" si="193"/>
        <v>108.28653923106259</v>
      </c>
    </row>
    <row r="295" spans="1:48" ht="11.25" customHeight="1" x14ac:dyDescent="0.2">
      <c r="A295" s="487" t="s">
        <v>600</v>
      </c>
      <c r="B295" s="846" t="s">
        <v>601</v>
      </c>
      <c r="C295" s="610">
        <v>0.64</v>
      </c>
      <c r="D295" s="482">
        <v>0.52800000000000002</v>
      </c>
      <c r="E295" s="615">
        <v>0.48</v>
      </c>
      <c r="F295" s="610">
        <v>0.44</v>
      </c>
      <c r="G295" s="610">
        <v>0.39999999999999997</v>
      </c>
      <c r="H295" s="610">
        <v>0.3666666666666667</v>
      </c>
      <c r="I295" s="610">
        <v>0.33333333333333331</v>
      </c>
      <c r="J295" s="932"/>
      <c r="K295" s="610">
        <v>0.3</v>
      </c>
      <c r="L295" s="481">
        <v>0.27999999999999997</v>
      </c>
      <c r="M295" s="932"/>
      <c r="N295" s="494">
        <v>0.26666666666666666</v>
      </c>
      <c r="O295" s="494">
        <v>0.25333333333333335</v>
      </c>
      <c r="P295" s="616">
        <v>0.24666666666666667</v>
      </c>
      <c r="Q295" s="616">
        <v>0.22</v>
      </c>
      <c r="R295" s="616">
        <v>0.19333333333333333</v>
      </c>
      <c r="S295" s="616">
        <v>0.17333333333333334</v>
      </c>
      <c r="T295" s="616">
        <v>0.12444333333333334</v>
      </c>
      <c r="U295" s="616">
        <v>7.3556666666666673E-2</v>
      </c>
      <c r="V295" s="616">
        <v>6.4443333333333339E-2</v>
      </c>
      <c r="W295" s="616">
        <v>5.9266666666666669E-2</v>
      </c>
      <c r="X295" s="616">
        <v>5.5306666666666671E-2</v>
      </c>
      <c r="Y295" s="612">
        <v>4.3453333333333337E-2</v>
      </c>
      <c r="Z295" s="613">
        <f t="shared" si="191"/>
        <v>5.5418033333333323</v>
      </c>
      <c r="AA295" s="1058">
        <f t="shared" si="171"/>
        <v>21.212121212121215</v>
      </c>
      <c r="AB295" s="1058">
        <f t="shared" si="194"/>
        <v>10.000000000000009</v>
      </c>
      <c r="AC295" s="1059">
        <f t="shared" si="195"/>
        <v>9.0909090909090828</v>
      </c>
      <c r="AD295" s="1059">
        <f t="shared" si="196"/>
        <v>10.000000000000009</v>
      </c>
      <c r="AE295" s="1059">
        <f t="shared" si="197"/>
        <v>9.0909090909090828</v>
      </c>
      <c r="AF295" s="1059">
        <f t="shared" si="198"/>
        <v>10.000000000000009</v>
      </c>
      <c r="AG295" s="1059">
        <f t="shared" si="199"/>
        <v>11.111111111111116</v>
      </c>
      <c r="AH295" s="1059">
        <f t="shared" si="200"/>
        <v>7.1428571428571397</v>
      </c>
      <c r="AI295" s="1059">
        <f t="shared" si="201"/>
        <v>4.9999999999999822</v>
      </c>
      <c r="AJ295" s="1059">
        <f t="shared" si="202"/>
        <v>5.2631578947368363</v>
      </c>
      <c r="AK295" s="1059">
        <f t="shared" si="203"/>
        <v>2.7027027027027195</v>
      </c>
      <c r="AL295" s="1059">
        <f t="shared" si="204"/>
        <v>12.121212121212132</v>
      </c>
      <c r="AM295" s="1059">
        <f t="shared" si="205"/>
        <v>13.793103448275868</v>
      </c>
      <c r="AN295" s="1059">
        <f t="shared" si="206"/>
        <v>11.538461538461542</v>
      </c>
      <c r="AO295" s="1059">
        <f t="shared" si="207"/>
        <v>39.286957919267131</v>
      </c>
      <c r="AP295" s="1059">
        <f t="shared" si="208"/>
        <v>69.180223863687857</v>
      </c>
      <c r="AQ295" s="1059">
        <f t="shared" si="209"/>
        <v>14.141623131433301</v>
      </c>
      <c r="AR295" s="1059">
        <f t="shared" si="210"/>
        <v>8.7345331833520881</v>
      </c>
      <c r="AS295" s="1059">
        <f t="shared" si="211"/>
        <v>7.1600771456123313</v>
      </c>
      <c r="AT295" s="1059">
        <f t="shared" si="212"/>
        <v>27.278306228904569</v>
      </c>
      <c r="AU295" s="1060">
        <f t="shared" si="192"/>
        <v>15.1924133412777</v>
      </c>
      <c r="AV295" s="1061">
        <f t="shared" si="193"/>
        <v>15.226130237766117</v>
      </c>
    </row>
    <row r="296" spans="1:48" ht="11.25" customHeight="1" x14ac:dyDescent="0.2">
      <c r="A296" s="501" t="s">
        <v>4052</v>
      </c>
      <c r="B296" s="490" t="s">
        <v>4053</v>
      </c>
      <c r="C296" s="610">
        <v>2.52</v>
      </c>
      <c r="D296" s="482">
        <v>2.2799999999999998</v>
      </c>
      <c r="E296" s="503">
        <v>2.08</v>
      </c>
      <c r="F296" s="1080">
        <v>1.84</v>
      </c>
      <c r="G296" s="1080">
        <v>1.29</v>
      </c>
      <c r="H296" s="495">
        <v>0</v>
      </c>
      <c r="I296" s="495">
        <v>0</v>
      </c>
      <c r="J296" s="1014"/>
      <c r="K296" s="495">
        <v>0</v>
      </c>
      <c r="L296" s="497">
        <v>0</v>
      </c>
      <c r="M296" s="1014"/>
      <c r="N296" s="518">
        <v>0</v>
      </c>
      <c r="O296" s="518">
        <v>0</v>
      </c>
      <c r="P296" s="499">
        <v>0</v>
      </c>
      <c r="Q296" s="499">
        <v>0</v>
      </c>
      <c r="R296" s="499">
        <v>0</v>
      </c>
      <c r="S296" s="499">
        <v>0</v>
      </c>
      <c r="T296" s="499">
        <v>0</v>
      </c>
      <c r="U296" s="499">
        <v>0</v>
      </c>
      <c r="V296" s="499">
        <v>0</v>
      </c>
      <c r="W296" s="499">
        <v>0</v>
      </c>
      <c r="X296" s="499">
        <v>0</v>
      </c>
      <c r="Y296" s="499">
        <v>0</v>
      </c>
      <c r="Z296" s="613">
        <f t="shared" si="191"/>
        <v>10.010000000000002</v>
      </c>
      <c r="AA296" s="1058">
        <f t="shared" si="171"/>
        <v>10.526315789473696</v>
      </c>
      <c r="AB296" s="1058">
        <f t="shared" si="194"/>
        <v>9.6153846153846025</v>
      </c>
      <c r="AC296" s="1059">
        <f t="shared" si="195"/>
        <v>13.043478260869556</v>
      </c>
      <c r="AD296" s="1059">
        <f t="shared" si="196"/>
        <v>42.635658914728694</v>
      </c>
      <c r="AE296" s="1059" t="str">
        <f t="shared" si="197"/>
        <v>n/a</v>
      </c>
      <c r="AF296" s="1059" t="str">
        <f t="shared" si="198"/>
        <v>n/a</v>
      </c>
      <c r="AG296" s="1059" t="str">
        <f t="shared" si="199"/>
        <v>n/a</v>
      </c>
      <c r="AH296" s="1059" t="str">
        <f t="shared" si="200"/>
        <v>n/a</v>
      </c>
      <c r="AI296" s="1059" t="str">
        <f t="shared" si="201"/>
        <v>n/a</v>
      </c>
      <c r="AJ296" s="1059" t="str">
        <f t="shared" si="202"/>
        <v>n/a</v>
      </c>
      <c r="AK296" s="1059" t="str">
        <f t="shared" si="203"/>
        <v>n/a</v>
      </c>
      <c r="AL296" s="1059" t="str">
        <f t="shared" si="204"/>
        <v>n/a</v>
      </c>
      <c r="AM296" s="1059" t="str">
        <f t="shared" si="205"/>
        <v>n/a</v>
      </c>
      <c r="AN296" s="1059" t="str">
        <f t="shared" si="206"/>
        <v>n/a</v>
      </c>
      <c r="AO296" s="1059" t="str">
        <f t="shared" si="207"/>
        <v>n/a</v>
      </c>
      <c r="AP296" s="1059" t="str">
        <f t="shared" si="208"/>
        <v>n/a</v>
      </c>
      <c r="AQ296" s="1059" t="str">
        <f t="shared" si="209"/>
        <v>n/a</v>
      </c>
      <c r="AR296" s="1059" t="str">
        <f t="shared" si="210"/>
        <v>n/a</v>
      </c>
      <c r="AS296" s="1059" t="str">
        <f t="shared" si="211"/>
        <v>n/a</v>
      </c>
      <c r="AT296" s="1059" t="str">
        <f t="shared" si="212"/>
        <v>n/a</v>
      </c>
      <c r="AU296" s="1060">
        <f t="shared" si="192"/>
        <v>18.955209395114139</v>
      </c>
      <c r="AV296" s="1061">
        <f t="shared" si="193"/>
        <v>15.853399517515328</v>
      </c>
    </row>
    <row r="297" spans="1:48" ht="11.25" customHeight="1" x14ac:dyDescent="0.2">
      <c r="A297" s="863" t="s">
        <v>4467</v>
      </c>
      <c r="B297" s="861" t="s">
        <v>4466</v>
      </c>
      <c r="C297" s="610">
        <v>0.67749999999999999</v>
      </c>
      <c r="D297" s="482">
        <v>0.63</v>
      </c>
      <c r="E297" s="482">
        <v>0.59</v>
      </c>
      <c r="F297" s="610">
        <v>0.55500000000000005</v>
      </c>
      <c r="G297" s="610">
        <v>0.53166666666666673</v>
      </c>
      <c r="H297" s="610">
        <v>0.49333333333333335</v>
      </c>
      <c r="I297" s="610">
        <v>0.44</v>
      </c>
      <c r="J297" s="932"/>
      <c r="K297" s="610">
        <v>0.38</v>
      </c>
      <c r="L297" s="481">
        <v>0.29555999999999999</v>
      </c>
      <c r="M297" s="932"/>
      <c r="N297" s="494">
        <v>0.27111111111111114</v>
      </c>
      <c r="O297" s="611">
        <v>0.24888888888888891</v>
      </c>
      <c r="P297" s="616">
        <v>0.24444444444444446</v>
      </c>
      <c r="Q297" s="616">
        <v>0.23111111111111113</v>
      </c>
      <c r="R297" s="616">
        <v>0.21333333333333335</v>
      </c>
      <c r="S297" s="612">
        <v>0.19555555555555557</v>
      </c>
      <c r="T297" s="612">
        <v>0.19555555555555557</v>
      </c>
      <c r="U297" s="616">
        <v>0.16888888888888889</v>
      </c>
      <c r="V297" s="612">
        <v>0.16</v>
      </c>
      <c r="W297" s="612">
        <v>0.16</v>
      </c>
      <c r="X297" s="612">
        <v>0.16</v>
      </c>
      <c r="Y297" s="612">
        <v>0.16</v>
      </c>
      <c r="Z297" s="613">
        <f t="shared" si="191"/>
        <v>7.0019488888888892</v>
      </c>
      <c r="AA297" s="1058">
        <f t="shared" si="171"/>
        <v>7.5396825396825351</v>
      </c>
      <c r="AB297" s="1058">
        <f t="shared" si="194"/>
        <v>6.7796610169491567</v>
      </c>
      <c r="AC297" s="1059">
        <f t="shared" si="195"/>
        <v>6.3063063063062863</v>
      </c>
      <c r="AD297" s="1059">
        <f t="shared" si="196"/>
        <v>4.3887147335423204</v>
      </c>
      <c r="AE297" s="1059">
        <f t="shared" si="197"/>
        <v>7.7702702702702853</v>
      </c>
      <c r="AF297" s="1059">
        <f t="shared" si="198"/>
        <v>12.121212121212132</v>
      </c>
      <c r="AG297" s="1059">
        <f t="shared" si="199"/>
        <v>15.789473684210531</v>
      </c>
      <c r="AH297" s="1059">
        <f t="shared" si="200"/>
        <v>28.569495195560979</v>
      </c>
      <c r="AI297" s="1059">
        <f t="shared" si="201"/>
        <v>9.0180327868852217</v>
      </c>
      <c r="AJ297" s="1059">
        <f t="shared" si="202"/>
        <v>8.9285714285714199</v>
      </c>
      <c r="AK297" s="1059">
        <f t="shared" si="203"/>
        <v>1.8181818181818077</v>
      </c>
      <c r="AL297" s="1059">
        <f t="shared" si="204"/>
        <v>5.7692307692307709</v>
      </c>
      <c r="AM297" s="1059">
        <f t="shared" si="205"/>
        <v>8.333333333333325</v>
      </c>
      <c r="AN297" s="1059">
        <f t="shared" si="206"/>
        <v>9.0909090909090828</v>
      </c>
      <c r="AO297" s="1059">
        <f t="shared" si="207"/>
        <v>0</v>
      </c>
      <c r="AP297" s="1059">
        <f t="shared" si="208"/>
        <v>15.789473684210531</v>
      </c>
      <c r="AQ297" s="1059">
        <f t="shared" si="209"/>
        <v>5.555555555555558</v>
      </c>
      <c r="AR297" s="1059">
        <f t="shared" si="210"/>
        <v>0</v>
      </c>
      <c r="AS297" s="1059">
        <f t="shared" si="211"/>
        <v>0</v>
      </c>
      <c r="AT297" s="1059">
        <f t="shared" si="212"/>
        <v>0</v>
      </c>
      <c r="AU297" s="1060">
        <f t="shared" si="192"/>
        <v>7.6784052167305976</v>
      </c>
      <c r="AV297" s="1061">
        <f t="shared" si="193"/>
        <v>6.8264272793503702</v>
      </c>
    </row>
    <row r="298" spans="1:48" ht="11.25" customHeight="1" x14ac:dyDescent="0.2">
      <c r="A298" s="487" t="s">
        <v>1094</v>
      </c>
      <c r="B298" s="846" t="s">
        <v>1095</v>
      </c>
      <c r="C298" s="610">
        <v>0.8</v>
      </c>
      <c r="D298" s="482">
        <v>0.72</v>
      </c>
      <c r="E298" s="482">
        <v>0.62</v>
      </c>
      <c r="F298" s="473">
        <v>0.54</v>
      </c>
      <c r="G298" s="473">
        <v>0.48</v>
      </c>
      <c r="H298" s="474">
        <v>0.4</v>
      </c>
      <c r="I298" s="473">
        <v>0.39</v>
      </c>
      <c r="J298" s="1000"/>
      <c r="K298" s="473">
        <v>0.315</v>
      </c>
      <c r="L298" s="471">
        <v>0.22500000000000001</v>
      </c>
      <c r="M298" s="1000"/>
      <c r="N298" s="517">
        <v>0.2</v>
      </c>
      <c r="O298" s="517">
        <v>0.2</v>
      </c>
      <c r="P298" s="478">
        <v>0.2</v>
      </c>
      <c r="Q298" s="478">
        <v>0.1</v>
      </c>
      <c r="R298" s="477">
        <v>0</v>
      </c>
      <c r="S298" s="477">
        <v>0</v>
      </c>
      <c r="T298" s="477">
        <v>0</v>
      </c>
      <c r="U298" s="477">
        <v>0</v>
      </c>
      <c r="V298" s="477">
        <v>0</v>
      </c>
      <c r="W298" s="477">
        <v>0.12</v>
      </c>
      <c r="X298" s="477">
        <v>0.24</v>
      </c>
      <c r="Y298" s="477">
        <v>0.24</v>
      </c>
      <c r="Z298" s="613">
        <f t="shared" si="191"/>
        <v>5.7900000000000009</v>
      </c>
      <c r="AA298" s="1058">
        <f t="shared" si="171"/>
        <v>11.111111111111116</v>
      </c>
      <c r="AB298" s="1058">
        <f t="shared" si="194"/>
        <v>16.129032258064502</v>
      </c>
      <c r="AC298" s="1059">
        <f t="shared" si="195"/>
        <v>14.814814814814813</v>
      </c>
      <c r="AD298" s="1059">
        <f t="shared" si="196"/>
        <v>12.500000000000021</v>
      </c>
      <c r="AE298" s="1059">
        <f t="shared" si="197"/>
        <v>19.999999999999996</v>
      </c>
      <c r="AF298" s="1059">
        <f t="shared" si="198"/>
        <v>2.5641025641025772</v>
      </c>
      <c r="AG298" s="1059">
        <f t="shared" si="199"/>
        <v>23.809523809523814</v>
      </c>
      <c r="AH298" s="1059">
        <f t="shared" si="200"/>
        <v>39.999999999999993</v>
      </c>
      <c r="AI298" s="1059">
        <f t="shared" si="201"/>
        <v>12.5</v>
      </c>
      <c r="AJ298" s="1059">
        <f t="shared" si="202"/>
        <v>0</v>
      </c>
      <c r="AK298" s="1059">
        <f t="shared" si="203"/>
        <v>0</v>
      </c>
      <c r="AL298" s="1059">
        <f t="shared" si="204"/>
        <v>100</v>
      </c>
      <c r="AM298" s="1059" t="str">
        <f t="shared" si="205"/>
        <v>n/a</v>
      </c>
      <c r="AN298" s="1059" t="str">
        <f t="shared" si="206"/>
        <v>n/a</v>
      </c>
      <c r="AO298" s="1059" t="str">
        <f t="shared" si="207"/>
        <v>n/a</v>
      </c>
      <c r="AP298" s="1059" t="str">
        <f t="shared" si="208"/>
        <v>n/a</v>
      </c>
      <c r="AQ298" s="1059" t="str">
        <f t="shared" si="209"/>
        <v>n/a</v>
      </c>
      <c r="AR298" s="1059">
        <f t="shared" si="210"/>
        <v>-100</v>
      </c>
      <c r="AS298" s="1059">
        <f t="shared" si="211"/>
        <v>-50</v>
      </c>
      <c r="AT298" s="1059">
        <f t="shared" si="212"/>
        <v>0</v>
      </c>
      <c r="AU298" s="1060">
        <f t="shared" si="192"/>
        <v>6.8952389705077888</v>
      </c>
      <c r="AV298" s="1061">
        <f t="shared" si="193"/>
        <v>42.490237911440801</v>
      </c>
    </row>
    <row r="299" spans="1:48" ht="11.25" customHeight="1" x14ac:dyDescent="0.2">
      <c r="A299" s="501" t="s">
        <v>1233</v>
      </c>
      <c r="B299" s="490" t="s">
        <v>1234</v>
      </c>
      <c r="C299" s="610">
        <v>0.45500000000000002</v>
      </c>
      <c r="D299" s="482">
        <v>0.43</v>
      </c>
      <c r="E299" s="493">
        <v>0.38</v>
      </c>
      <c r="F299" s="610">
        <v>0.35</v>
      </c>
      <c r="G299" s="610">
        <v>0.33</v>
      </c>
      <c r="H299" s="610">
        <v>0.3</v>
      </c>
      <c r="I299" s="610">
        <v>0.27500000000000002</v>
      </c>
      <c r="J299" s="932"/>
      <c r="K299" s="610">
        <v>0.255</v>
      </c>
      <c r="L299" s="481">
        <v>0.23499999999999999</v>
      </c>
      <c r="M299" s="932"/>
      <c r="N299" s="486">
        <v>0.22</v>
      </c>
      <c r="O299" s="616">
        <v>0.22</v>
      </c>
      <c r="P299" s="616">
        <v>0.21249999999999999</v>
      </c>
      <c r="Q299" s="616">
        <v>0.19500000000000001</v>
      </c>
      <c r="R299" s="616">
        <v>0.1825</v>
      </c>
      <c r="S299" s="616">
        <v>0.17249999999999999</v>
      </c>
      <c r="T299" s="616">
        <v>0.155</v>
      </c>
      <c r="U299" s="616">
        <v>3.7499999999999999E-2</v>
      </c>
      <c r="V299" s="612">
        <v>0</v>
      </c>
      <c r="W299" s="612">
        <v>0</v>
      </c>
      <c r="X299" s="612">
        <v>0</v>
      </c>
      <c r="Y299" s="612">
        <v>0</v>
      </c>
      <c r="Z299" s="613">
        <f t="shared" si="191"/>
        <v>4.4050000000000002</v>
      </c>
      <c r="AA299" s="1058">
        <f t="shared" si="171"/>
        <v>5.8139534883721034</v>
      </c>
      <c r="AB299" s="1058">
        <f t="shared" si="194"/>
        <v>13.157894736842103</v>
      </c>
      <c r="AC299" s="1059">
        <f t="shared" si="195"/>
        <v>8.5714285714285854</v>
      </c>
      <c r="AD299" s="1059">
        <f t="shared" si="196"/>
        <v>6.0606060606060552</v>
      </c>
      <c r="AE299" s="1059">
        <f t="shared" si="197"/>
        <v>10.000000000000009</v>
      </c>
      <c r="AF299" s="1059">
        <f t="shared" si="198"/>
        <v>9.0909090909090828</v>
      </c>
      <c r="AG299" s="1059">
        <f t="shared" si="199"/>
        <v>7.8431372549019773</v>
      </c>
      <c r="AH299" s="1059">
        <f t="shared" si="200"/>
        <v>8.5106382978723527</v>
      </c>
      <c r="AI299" s="1059">
        <f t="shared" si="201"/>
        <v>6.8181818181818121</v>
      </c>
      <c r="AJ299" s="1059">
        <f t="shared" si="202"/>
        <v>0</v>
      </c>
      <c r="AK299" s="1059">
        <f t="shared" si="203"/>
        <v>3.529411764705892</v>
      </c>
      <c r="AL299" s="1059">
        <f t="shared" si="204"/>
        <v>8.9743589743589638</v>
      </c>
      <c r="AM299" s="1059">
        <f t="shared" si="205"/>
        <v>6.8493150684931559</v>
      </c>
      <c r="AN299" s="1059">
        <f t="shared" si="206"/>
        <v>5.7971014492753659</v>
      </c>
      <c r="AO299" s="1059">
        <f t="shared" si="207"/>
        <v>11.290322580645151</v>
      </c>
      <c r="AP299" s="1059">
        <f t="shared" si="208"/>
        <v>313.33333333333337</v>
      </c>
      <c r="AQ299" s="1059" t="str">
        <f t="shared" si="209"/>
        <v>n/a</v>
      </c>
      <c r="AR299" s="1059" t="str">
        <f t="shared" si="210"/>
        <v>n/a</v>
      </c>
      <c r="AS299" s="1059" t="str">
        <f t="shared" si="211"/>
        <v>n/a</v>
      </c>
      <c r="AT299" s="1059" t="str">
        <f t="shared" si="212"/>
        <v>n/a</v>
      </c>
      <c r="AU299" s="1060">
        <f t="shared" si="192"/>
        <v>26.602537030620375</v>
      </c>
      <c r="AV299" s="1061">
        <f t="shared" si="193"/>
        <v>76.522700547885208</v>
      </c>
    </row>
    <row r="300" spans="1:48" ht="11.25" customHeight="1" x14ac:dyDescent="0.2">
      <c r="A300" s="483" t="s">
        <v>243</v>
      </c>
      <c r="B300" s="861" t="s">
        <v>244</v>
      </c>
      <c r="C300" s="610">
        <v>3.0074999999999998</v>
      </c>
      <c r="D300" s="482">
        <v>2.835</v>
      </c>
      <c r="E300" s="615">
        <v>2.6825000000000001</v>
      </c>
      <c r="F300" s="610">
        <v>2.5874999999999999</v>
      </c>
      <c r="G300" s="610">
        <v>2.42</v>
      </c>
      <c r="H300" s="610">
        <v>2.2999999999999998</v>
      </c>
      <c r="I300" s="610">
        <v>2.15</v>
      </c>
      <c r="J300" s="932"/>
      <c r="K300" s="610">
        <v>1.9350000000000001</v>
      </c>
      <c r="L300" s="481">
        <v>1.8</v>
      </c>
      <c r="M300" s="932"/>
      <c r="N300" s="615">
        <v>1.63</v>
      </c>
      <c r="O300" s="616">
        <v>1.59</v>
      </c>
      <c r="P300" s="616">
        <v>1.5349999999999999</v>
      </c>
      <c r="Q300" s="616">
        <v>1.4325000000000001</v>
      </c>
      <c r="R300" s="616">
        <v>1.325</v>
      </c>
      <c r="S300" s="616">
        <v>1.2375</v>
      </c>
      <c r="T300" s="616">
        <v>1.1950000000000001</v>
      </c>
      <c r="U300" s="616">
        <v>1.175</v>
      </c>
      <c r="V300" s="616">
        <v>1.155</v>
      </c>
      <c r="W300" s="616">
        <v>1.1299999999999999</v>
      </c>
      <c r="X300" s="616">
        <v>1.085</v>
      </c>
      <c r="Y300" s="616">
        <v>1.03</v>
      </c>
      <c r="Z300" s="613">
        <f t="shared" si="191"/>
        <v>37.237500000000004</v>
      </c>
      <c r="AA300" s="1058">
        <f t="shared" si="171"/>
        <v>6.0846560846560704</v>
      </c>
      <c r="AB300" s="1058">
        <f t="shared" si="194"/>
        <v>5.6849953401677533</v>
      </c>
      <c r="AC300" s="1059">
        <f t="shared" si="195"/>
        <v>3.6714975845410613</v>
      </c>
      <c r="AD300" s="1059">
        <f t="shared" si="196"/>
        <v>6.9214876033057759</v>
      </c>
      <c r="AE300" s="1059">
        <f t="shared" si="197"/>
        <v>5.2173913043478404</v>
      </c>
      <c r="AF300" s="1059">
        <f t="shared" si="198"/>
        <v>6.9767441860465018</v>
      </c>
      <c r="AG300" s="1059">
        <f t="shared" si="199"/>
        <v>11.111111111111093</v>
      </c>
      <c r="AH300" s="1059">
        <f t="shared" si="200"/>
        <v>7.4999999999999956</v>
      </c>
      <c r="AI300" s="1059">
        <f t="shared" si="201"/>
        <v>10.429447852760742</v>
      </c>
      <c r="AJ300" s="1059">
        <f t="shared" si="202"/>
        <v>2.5157232704402288</v>
      </c>
      <c r="AK300" s="1059">
        <f t="shared" si="203"/>
        <v>3.5830618892508159</v>
      </c>
      <c r="AL300" s="1059">
        <f t="shared" si="204"/>
        <v>7.1553228621291209</v>
      </c>
      <c r="AM300" s="1059">
        <f t="shared" si="205"/>
        <v>8.1132075471698215</v>
      </c>
      <c r="AN300" s="1059">
        <f t="shared" si="206"/>
        <v>7.0707070707070718</v>
      </c>
      <c r="AO300" s="1059">
        <f t="shared" si="207"/>
        <v>3.5564853556485421</v>
      </c>
      <c r="AP300" s="1059">
        <f t="shared" si="208"/>
        <v>1.7021276595744705</v>
      </c>
      <c r="AQ300" s="1059">
        <f t="shared" si="209"/>
        <v>1.7316017316017396</v>
      </c>
      <c r="AR300" s="1059">
        <f t="shared" si="210"/>
        <v>2.212389380530988</v>
      </c>
      <c r="AS300" s="1059">
        <f t="shared" si="211"/>
        <v>4.1474654377880116</v>
      </c>
      <c r="AT300" s="1059">
        <f t="shared" si="212"/>
        <v>5.3398058252427161</v>
      </c>
      <c r="AU300" s="1060">
        <f t="shared" si="192"/>
        <v>5.5362614548510196</v>
      </c>
      <c r="AV300" s="1061">
        <f t="shared" si="193"/>
        <v>2.6895547794493182</v>
      </c>
    </row>
    <row r="301" spans="1:48" ht="11.25" customHeight="1" x14ac:dyDescent="0.2">
      <c r="A301" s="568" t="s">
        <v>4585</v>
      </c>
      <c r="B301" s="861" t="s">
        <v>4580</v>
      </c>
      <c r="C301" s="610">
        <v>1.08</v>
      </c>
      <c r="D301" s="482">
        <v>0.96</v>
      </c>
      <c r="E301" s="615">
        <v>0.84</v>
      </c>
      <c r="F301" s="610">
        <v>0.51</v>
      </c>
      <c r="G301" s="521">
        <v>0</v>
      </c>
      <c r="H301" s="485">
        <v>0</v>
      </c>
      <c r="I301" s="521">
        <v>0</v>
      </c>
      <c r="J301" s="541"/>
      <c r="K301" s="521">
        <v>0</v>
      </c>
      <c r="L301" s="524">
        <v>0</v>
      </c>
      <c r="M301" s="1081"/>
      <c r="N301" s="524">
        <v>0</v>
      </c>
      <c r="O301" s="567">
        <v>0</v>
      </c>
      <c r="P301" s="612">
        <v>0</v>
      </c>
      <c r="Q301" s="612">
        <v>0</v>
      </c>
      <c r="R301" s="612">
        <v>0</v>
      </c>
      <c r="S301" s="522">
        <v>0</v>
      </c>
      <c r="T301" s="522">
        <v>0</v>
      </c>
      <c r="U301" s="612">
        <v>0</v>
      </c>
      <c r="V301" s="522">
        <v>0</v>
      </c>
      <c r="W301" s="522">
        <v>0</v>
      </c>
      <c r="X301" s="612">
        <v>0</v>
      </c>
      <c r="Y301" s="612">
        <v>0</v>
      </c>
      <c r="Z301" s="613">
        <f t="shared" si="191"/>
        <v>3.3899999999999997</v>
      </c>
      <c r="AA301" s="1058">
        <f t="shared" si="171"/>
        <v>12.500000000000021</v>
      </c>
      <c r="AB301" s="1058">
        <f t="shared" si="194"/>
        <v>14.285714285714279</v>
      </c>
      <c r="AC301" s="1059">
        <f t="shared" si="195"/>
        <v>64.705882352941174</v>
      </c>
      <c r="AD301" s="1059" t="str">
        <f t="shared" si="196"/>
        <v>n/a</v>
      </c>
      <c r="AE301" s="1059" t="str">
        <f t="shared" si="197"/>
        <v>n/a</v>
      </c>
      <c r="AF301" s="1059" t="str">
        <f t="shared" si="198"/>
        <v>n/a</v>
      </c>
      <c r="AG301" s="1059" t="str">
        <f t="shared" si="199"/>
        <v>n/a</v>
      </c>
      <c r="AH301" s="1059" t="str">
        <f t="shared" si="200"/>
        <v>n/a</v>
      </c>
      <c r="AI301" s="1059" t="str">
        <f t="shared" si="201"/>
        <v>n/a</v>
      </c>
      <c r="AJ301" s="1059" t="str">
        <f t="shared" si="202"/>
        <v>n/a</v>
      </c>
      <c r="AK301" s="1059" t="str">
        <f t="shared" si="203"/>
        <v>n/a</v>
      </c>
      <c r="AL301" s="1059" t="str">
        <f t="shared" si="204"/>
        <v>n/a</v>
      </c>
      <c r="AM301" s="1059" t="str">
        <f t="shared" si="205"/>
        <v>n/a</v>
      </c>
      <c r="AN301" s="1059" t="str">
        <f t="shared" si="206"/>
        <v>n/a</v>
      </c>
      <c r="AO301" s="1059" t="str">
        <f t="shared" si="207"/>
        <v>n/a</v>
      </c>
      <c r="AP301" s="1059" t="str">
        <f t="shared" si="208"/>
        <v>n/a</v>
      </c>
      <c r="AQ301" s="1059" t="str">
        <f t="shared" si="209"/>
        <v>n/a</v>
      </c>
      <c r="AR301" s="1059" t="str">
        <f t="shared" si="210"/>
        <v>n/a</v>
      </c>
      <c r="AS301" s="1059" t="str">
        <f t="shared" si="211"/>
        <v>n/a</v>
      </c>
      <c r="AT301" s="1059" t="str">
        <f t="shared" si="212"/>
        <v>n/a</v>
      </c>
      <c r="AU301" s="1060">
        <f t="shared" si="192"/>
        <v>30.497198879551821</v>
      </c>
      <c r="AV301" s="1061">
        <f t="shared" si="193"/>
        <v>29.639040345707169</v>
      </c>
    </row>
    <row r="302" spans="1:48" ht="11.25" customHeight="1" x14ac:dyDescent="0.2">
      <c r="A302" s="487" t="s">
        <v>246</v>
      </c>
      <c r="B302" s="846" t="s">
        <v>247</v>
      </c>
      <c r="C302" s="610">
        <v>0.55000000000000004</v>
      </c>
      <c r="D302" s="482">
        <v>0.51</v>
      </c>
      <c r="E302" s="476">
        <v>0.47000000000000003</v>
      </c>
      <c r="F302" s="610">
        <v>0.43</v>
      </c>
      <c r="G302" s="610">
        <v>0.40500000000000003</v>
      </c>
      <c r="H302" s="610">
        <v>0.37</v>
      </c>
      <c r="I302" s="610">
        <v>0.33</v>
      </c>
      <c r="J302" s="932"/>
      <c r="K302" s="610">
        <v>0.31200000000000006</v>
      </c>
      <c r="L302" s="481">
        <v>0.28320000000000001</v>
      </c>
      <c r="M302" s="932"/>
      <c r="N302" s="486">
        <v>0.26880000000000004</v>
      </c>
      <c r="O302" s="616">
        <v>0.25920000000000004</v>
      </c>
      <c r="P302" s="616">
        <v>0.25600000000000001</v>
      </c>
      <c r="Q302" s="616">
        <v>0.19865600000000003</v>
      </c>
      <c r="R302" s="616">
        <v>0.18677760000000002</v>
      </c>
      <c r="S302" s="612">
        <v>0.18350080000000002</v>
      </c>
      <c r="T302" s="616">
        <v>0.18087936000000002</v>
      </c>
      <c r="U302" s="612">
        <v>0.17825792000000001</v>
      </c>
      <c r="V302" s="616">
        <v>0.17039360000000001</v>
      </c>
      <c r="W302" s="612">
        <v>0.16777216</v>
      </c>
      <c r="X302" s="616">
        <v>0.16252928000000003</v>
      </c>
      <c r="Y302" s="612">
        <v>0.15728640000000002</v>
      </c>
      <c r="Z302" s="613">
        <f t="shared" si="191"/>
        <v>6.0302531200000011</v>
      </c>
      <c r="AA302" s="1058">
        <f t="shared" si="171"/>
        <v>7.8431372549019773</v>
      </c>
      <c r="AB302" s="1058">
        <f t="shared" si="194"/>
        <v>8.5106382978723296</v>
      </c>
      <c r="AC302" s="1059">
        <f t="shared" si="195"/>
        <v>9.3023255813953654</v>
      </c>
      <c r="AD302" s="1059">
        <f t="shared" si="196"/>
        <v>6.1728395061728225</v>
      </c>
      <c r="AE302" s="1059">
        <f t="shared" si="197"/>
        <v>9.4594594594594739</v>
      </c>
      <c r="AF302" s="1059">
        <f t="shared" si="198"/>
        <v>12.12121212121211</v>
      </c>
      <c r="AG302" s="1059">
        <f t="shared" si="199"/>
        <v>5.7692307692307487</v>
      </c>
      <c r="AH302" s="1059">
        <f t="shared" si="200"/>
        <v>10.169491525423746</v>
      </c>
      <c r="AI302" s="1059">
        <f t="shared" si="201"/>
        <v>5.3571428571428381</v>
      </c>
      <c r="AJ302" s="1059">
        <f t="shared" si="202"/>
        <v>3.7037037037036979</v>
      </c>
      <c r="AK302" s="1059">
        <f t="shared" si="203"/>
        <v>1.2500000000000178</v>
      </c>
      <c r="AL302" s="1059">
        <f t="shared" si="204"/>
        <v>28.865979381443285</v>
      </c>
      <c r="AM302" s="1059">
        <f t="shared" si="205"/>
        <v>6.3596491228070207</v>
      </c>
      <c r="AN302" s="1059">
        <f t="shared" si="206"/>
        <v>1.7857142857142794</v>
      </c>
      <c r="AO302" s="1059">
        <f t="shared" si="207"/>
        <v>1.449275362318847</v>
      </c>
      <c r="AP302" s="1059">
        <f t="shared" si="208"/>
        <v>1.4705882352941124</v>
      </c>
      <c r="AQ302" s="1059">
        <f t="shared" si="209"/>
        <v>4.6153846153846212</v>
      </c>
      <c r="AR302" s="1059">
        <f t="shared" si="210"/>
        <v>1.5625</v>
      </c>
      <c r="AS302" s="1059">
        <f t="shared" si="211"/>
        <v>3.2258064516128782</v>
      </c>
      <c r="AT302" s="1059">
        <f t="shared" si="212"/>
        <v>3.3333333333333437</v>
      </c>
      <c r="AU302" s="1060">
        <f t="shared" si="192"/>
        <v>6.6163705932211752</v>
      </c>
      <c r="AV302" s="1061">
        <f t="shared" si="193"/>
        <v>6.1837828826087327</v>
      </c>
    </row>
    <row r="303" spans="1:48" ht="11.25" customHeight="1" x14ac:dyDescent="0.2">
      <c r="A303" s="863" t="s">
        <v>1248</v>
      </c>
      <c r="B303" s="861" t="s">
        <v>1249</v>
      </c>
      <c r="C303" s="610">
        <v>4.1500000000000004</v>
      </c>
      <c r="D303" s="482">
        <v>3.15</v>
      </c>
      <c r="E303" s="482">
        <v>2.9</v>
      </c>
      <c r="F303" s="485">
        <v>2.6</v>
      </c>
      <c r="G303" s="610">
        <v>2.5499999999999998</v>
      </c>
      <c r="H303" s="610">
        <v>2.25</v>
      </c>
      <c r="I303" s="610">
        <v>2.0499999999999998</v>
      </c>
      <c r="J303" s="932"/>
      <c r="K303" s="610">
        <v>1.77</v>
      </c>
      <c r="L303" s="614">
        <v>1.4</v>
      </c>
      <c r="M303" s="932"/>
      <c r="N303" s="611">
        <v>1.4</v>
      </c>
      <c r="O303" s="611">
        <v>1.4</v>
      </c>
      <c r="P303" s="612">
        <v>1.4</v>
      </c>
      <c r="Q303" s="616">
        <v>1.4</v>
      </c>
      <c r="R303" s="616">
        <v>1.3</v>
      </c>
      <c r="S303" s="612">
        <v>1</v>
      </c>
      <c r="T303" s="616">
        <v>1</v>
      </c>
      <c r="U303" s="616">
        <v>0.74</v>
      </c>
      <c r="V303" s="612">
        <v>0.48</v>
      </c>
      <c r="W303" s="612">
        <v>0.48</v>
      </c>
      <c r="X303" s="616">
        <v>0.48</v>
      </c>
      <c r="Y303" s="616">
        <v>0.24</v>
      </c>
      <c r="Z303" s="613">
        <f t="shared" si="191"/>
        <v>34.139999999999986</v>
      </c>
      <c r="AA303" s="1058">
        <f t="shared" si="171"/>
        <v>31.746031746031768</v>
      </c>
      <c r="AB303" s="1058">
        <f t="shared" si="194"/>
        <v>8.6206896551724199</v>
      </c>
      <c r="AC303" s="1059">
        <f t="shared" si="195"/>
        <v>11.538461538461542</v>
      </c>
      <c r="AD303" s="1059">
        <f t="shared" si="196"/>
        <v>1.9607843137255054</v>
      </c>
      <c r="AE303" s="1059">
        <f t="shared" si="197"/>
        <v>13.33333333333333</v>
      </c>
      <c r="AF303" s="1059">
        <f t="shared" si="198"/>
        <v>9.7560975609756184</v>
      </c>
      <c r="AG303" s="1059">
        <f t="shared" si="199"/>
        <v>15.81920903954801</v>
      </c>
      <c r="AH303" s="1059">
        <f t="shared" si="200"/>
        <v>26.428571428571445</v>
      </c>
      <c r="AI303" s="1059">
        <f t="shared" si="201"/>
        <v>0</v>
      </c>
      <c r="AJ303" s="1059">
        <f t="shared" si="202"/>
        <v>0</v>
      </c>
      <c r="AK303" s="1059">
        <f t="shared" si="203"/>
        <v>0</v>
      </c>
      <c r="AL303" s="1059">
        <f t="shared" si="204"/>
        <v>0</v>
      </c>
      <c r="AM303" s="1059">
        <f t="shared" si="205"/>
        <v>7.6923076923076872</v>
      </c>
      <c r="AN303" s="1059">
        <f t="shared" si="206"/>
        <v>30.000000000000004</v>
      </c>
      <c r="AO303" s="1059">
        <f t="shared" si="207"/>
        <v>0</v>
      </c>
      <c r="AP303" s="1059">
        <f t="shared" si="208"/>
        <v>35.13513513513513</v>
      </c>
      <c r="AQ303" s="1059">
        <f t="shared" si="209"/>
        <v>54.166666666666671</v>
      </c>
      <c r="AR303" s="1059">
        <f t="shared" si="210"/>
        <v>0</v>
      </c>
      <c r="AS303" s="1059">
        <f t="shared" si="211"/>
        <v>0</v>
      </c>
      <c r="AT303" s="1059">
        <f t="shared" si="212"/>
        <v>100</v>
      </c>
      <c r="AU303" s="1060">
        <f t="shared" si="192"/>
        <v>17.309864405496459</v>
      </c>
      <c r="AV303" s="1061">
        <f t="shared" si="193"/>
        <v>24.683078108164338</v>
      </c>
    </row>
    <row r="304" spans="1:48" ht="11.25" customHeight="1" x14ac:dyDescent="0.2">
      <c r="A304" s="863" t="s">
        <v>3831</v>
      </c>
      <c r="B304" s="861" t="s">
        <v>3832</v>
      </c>
      <c r="C304" s="610">
        <v>1.3</v>
      </c>
      <c r="D304" s="482">
        <v>1.1200000000000001</v>
      </c>
      <c r="E304" s="482">
        <v>0.92</v>
      </c>
      <c r="F304" s="521">
        <v>0.88</v>
      </c>
      <c r="G304" s="610">
        <v>0.84</v>
      </c>
      <c r="H304" s="610">
        <v>0.78</v>
      </c>
      <c r="I304" s="521">
        <v>0.72</v>
      </c>
      <c r="J304" s="932"/>
      <c r="K304" s="485">
        <v>0.72</v>
      </c>
      <c r="L304" s="614">
        <v>0.72</v>
      </c>
      <c r="M304" s="932"/>
      <c r="N304" s="611">
        <v>0.72</v>
      </c>
      <c r="O304" s="611">
        <v>0.72</v>
      </c>
      <c r="P304" s="616">
        <v>0.72</v>
      </c>
      <c r="Q304" s="616">
        <v>0.66</v>
      </c>
      <c r="R304" s="616">
        <v>0.57999999999999996</v>
      </c>
      <c r="S304" s="616">
        <v>0.5</v>
      </c>
      <c r="T304" s="616">
        <v>0.42</v>
      </c>
      <c r="U304" s="616">
        <v>0.33</v>
      </c>
      <c r="V304" s="616">
        <v>0.27250000000000002</v>
      </c>
      <c r="W304" s="522">
        <v>0.25</v>
      </c>
      <c r="X304" s="522">
        <v>0.25</v>
      </c>
      <c r="Y304" s="616">
        <v>0.25</v>
      </c>
      <c r="Z304" s="613">
        <f t="shared" si="191"/>
        <v>13.672500000000001</v>
      </c>
      <c r="AA304" s="1058">
        <f t="shared" si="171"/>
        <v>16.071428571428559</v>
      </c>
      <c r="AB304" s="1058">
        <f t="shared" si="194"/>
        <v>21.739130434782616</v>
      </c>
      <c r="AC304" s="1059">
        <f t="shared" si="195"/>
        <v>4.5454545454545414</v>
      </c>
      <c r="AD304" s="1059">
        <f t="shared" si="196"/>
        <v>4.7619047619047672</v>
      </c>
      <c r="AE304" s="1059">
        <f t="shared" si="197"/>
        <v>7.6923076923076872</v>
      </c>
      <c r="AF304" s="1059">
        <f t="shared" si="198"/>
        <v>8.3333333333333481</v>
      </c>
      <c r="AG304" s="1059">
        <f t="shared" si="199"/>
        <v>0</v>
      </c>
      <c r="AH304" s="1059">
        <f t="shared" si="200"/>
        <v>0</v>
      </c>
      <c r="AI304" s="1059">
        <f t="shared" si="201"/>
        <v>0</v>
      </c>
      <c r="AJ304" s="1059">
        <f t="shared" si="202"/>
        <v>0</v>
      </c>
      <c r="AK304" s="1059">
        <f t="shared" si="203"/>
        <v>0</v>
      </c>
      <c r="AL304" s="1059">
        <f t="shared" si="204"/>
        <v>9.0909090909090828</v>
      </c>
      <c r="AM304" s="1059">
        <f t="shared" si="205"/>
        <v>13.793103448275868</v>
      </c>
      <c r="AN304" s="1059">
        <f t="shared" si="206"/>
        <v>15.999999999999993</v>
      </c>
      <c r="AO304" s="1059">
        <f t="shared" si="207"/>
        <v>19.047619047619047</v>
      </c>
      <c r="AP304" s="1059">
        <f t="shared" si="208"/>
        <v>27.27272727272727</v>
      </c>
      <c r="AQ304" s="1059">
        <f t="shared" si="209"/>
        <v>21.100917431192666</v>
      </c>
      <c r="AR304" s="1059">
        <f t="shared" si="210"/>
        <v>9.0000000000000071</v>
      </c>
      <c r="AS304" s="1059">
        <f t="shared" si="211"/>
        <v>0</v>
      </c>
      <c r="AT304" s="1059">
        <f t="shared" si="212"/>
        <v>0</v>
      </c>
      <c r="AU304" s="1060">
        <f t="shared" si="192"/>
        <v>8.9224417814967723</v>
      </c>
      <c r="AV304" s="1061">
        <f t="shared" si="193"/>
        <v>8.8030816647074648</v>
      </c>
    </row>
    <row r="305" spans="1:48" ht="11.25" customHeight="1" x14ac:dyDescent="0.2">
      <c r="A305" s="863" t="s">
        <v>1240</v>
      </c>
      <c r="B305" s="861" t="s">
        <v>1241</v>
      </c>
      <c r="C305" s="610">
        <v>1.4</v>
      </c>
      <c r="D305" s="482">
        <v>1.28</v>
      </c>
      <c r="E305" s="482">
        <v>1.1200000000000001</v>
      </c>
      <c r="F305" s="610">
        <v>1</v>
      </c>
      <c r="G305" s="610">
        <v>0.9</v>
      </c>
      <c r="H305" s="610">
        <v>0.8</v>
      </c>
      <c r="I305" s="610">
        <v>0.72499999999999998</v>
      </c>
      <c r="J305" s="932"/>
      <c r="K305" s="485">
        <v>0.5</v>
      </c>
      <c r="L305" s="614">
        <v>1.69</v>
      </c>
      <c r="M305" s="932"/>
      <c r="N305" s="494">
        <v>1.905</v>
      </c>
      <c r="O305" s="494">
        <v>1.885</v>
      </c>
      <c r="P305" s="616">
        <v>1.865</v>
      </c>
      <c r="Q305" s="616">
        <v>1.84</v>
      </c>
      <c r="R305" s="616">
        <v>1.81</v>
      </c>
      <c r="S305" s="616">
        <v>1.74</v>
      </c>
      <c r="T305" s="616">
        <v>1.7</v>
      </c>
      <c r="U305" s="616">
        <v>1.6625000000000001</v>
      </c>
      <c r="V305" s="612">
        <v>1.65</v>
      </c>
      <c r="W305" s="616">
        <v>0.86250000000000004</v>
      </c>
      <c r="X305" s="616">
        <v>0.55000000000000004</v>
      </c>
      <c r="Y305" s="612">
        <v>0.4</v>
      </c>
      <c r="Z305" s="613">
        <f t="shared" si="191"/>
        <v>27.284999999999997</v>
      </c>
      <c r="AA305" s="1058">
        <f t="shared" si="171"/>
        <v>9.375</v>
      </c>
      <c r="AB305" s="1058">
        <f t="shared" si="194"/>
        <v>14.285714285714279</v>
      </c>
      <c r="AC305" s="1059">
        <f t="shared" si="195"/>
        <v>12.000000000000011</v>
      </c>
      <c r="AD305" s="1059">
        <f t="shared" si="196"/>
        <v>11.111111111111116</v>
      </c>
      <c r="AE305" s="1059">
        <f t="shared" si="197"/>
        <v>12.5</v>
      </c>
      <c r="AF305" s="1059">
        <f t="shared" si="198"/>
        <v>10.344827586206895</v>
      </c>
      <c r="AG305" s="1059">
        <f t="shared" si="199"/>
        <v>44.999999999999993</v>
      </c>
      <c r="AH305" s="1059">
        <f t="shared" si="200"/>
        <v>-70.414201183431956</v>
      </c>
      <c r="AI305" s="1059">
        <f t="shared" si="201"/>
        <v>-11.286089238845154</v>
      </c>
      <c r="AJ305" s="1059">
        <f t="shared" si="202"/>
        <v>1.0610079575596787</v>
      </c>
      <c r="AK305" s="1059">
        <f t="shared" si="203"/>
        <v>1.072386058981234</v>
      </c>
      <c r="AL305" s="1059">
        <f t="shared" si="204"/>
        <v>1.3586956521739024</v>
      </c>
      <c r="AM305" s="1059">
        <f t="shared" si="205"/>
        <v>1.6574585635359185</v>
      </c>
      <c r="AN305" s="1059">
        <f t="shared" si="206"/>
        <v>4.0229885057471382</v>
      </c>
      <c r="AO305" s="1059">
        <f t="shared" si="207"/>
        <v>2.3529411764705799</v>
      </c>
      <c r="AP305" s="1059">
        <f t="shared" si="208"/>
        <v>2.2556390977443552</v>
      </c>
      <c r="AQ305" s="1059">
        <f t="shared" si="209"/>
        <v>0.75757575757577911</v>
      </c>
      <c r="AR305" s="1059">
        <f t="shared" si="210"/>
        <v>91.304347826086939</v>
      </c>
      <c r="AS305" s="1059">
        <f t="shared" si="211"/>
        <v>56.818181818181813</v>
      </c>
      <c r="AT305" s="1059">
        <f t="shared" si="212"/>
        <v>37.5</v>
      </c>
      <c r="AU305" s="1060">
        <f t="shared" si="192"/>
        <v>11.653879248740626</v>
      </c>
      <c r="AV305" s="1061">
        <f t="shared" si="193"/>
        <v>30.968798644624798</v>
      </c>
    </row>
    <row r="306" spans="1:48" ht="11.25" customHeight="1" x14ac:dyDescent="0.2">
      <c r="A306" s="487" t="s">
        <v>379</v>
      </c>
      <c r="B306" s="846" t="s">
        <v>380</v>
      </c>
      <c r="C306" s="610">
        <v>5.68</v>
      </c>
      <c r="D306" s="482">
        <v>5.36</v>
      </c>
      <c r="E306" s="482">
        <v>5.0599999999999996</v>
      </c>
      <c r="F306" s="473">
        <v>4.83</v>
      </c>
      <c r="G306" s="473">
        <v>4.59</v>
      </c>
      <c r="H306" s="473">
        <v>4.17</v>
      </c>
      <c r="I306" s="473">
        <v>3.59</v>
      </c>
      <c r="J306" s="1000"/>
      <c r="K306" s="473">
        <v>3.06</v>
      </c>
      <c r="L306" s="471">
        <v>2.52</v>
      </c>
      <c r="M306" s="1000"/>
      <c r="N306" s="510">
        <v>2.08</v>
      </c>
      <c r="O306" s="510">
        <v>1.78</v>
      </c>
      <c r="P306" s="478">
        <v>1.55</v>
      </c>
      <c r="Q306" s="478">
        <v>1.34</v>
      </c>
      <c r="R306" s="478">
        <v>1.1100000000000001</v>
      </c>
      <c r="S306" s="478">
        <v>0.92</v>
      </c>
      <c r="T306" s="478">
        <v>0.78500000000000003</v>
      </c>
      <c r="U306" s="478">
        <v>0.73499999999999999</v>
      </c>
      <c r="V306" s="478">
        <v>0.71499999999999997</v>
      </c>
      <c r="W306" s="478">
        <v>0.69499999999999995</v>
      </c>
      <c r="X306" s="478">
        <v>0.67</v>
      </c>
      <c r="Y306" s="478">
        <v>0.63</v>
      </c>
      <c r="Z306" s="613">
        <f t="shared" si="191"/>
        <v>51.870000000000012</v>
      </c>
      <c r="AA306" s="1058">
        <f t="shared" si="171"/>
        <v>5.9701492537313383</v>
      </c>
      <c r="AB306" s="1058">
        <f t="shared" si="194"/>
        <v>5.9288537549407216</v>
      </c>
      <c r="AC306" s="1059">
        <f t="shared" si="195"/>
        <v>4.761904761904745</v>
      </c>
      <c r="AD306" s="1059">
        <f t="shared" si="196"/>
        <v>5.2287581699346442</v>
      </c>
      <c r="AE306" s="1059">
        <f t="shared" si="197"/>
        <v>10.07194244604317</v>
      </c>
      <c r="AF306" s="1059">
        <f t="shared" si="198"/>
        <v>16.15598885793872</v>
      </c>
      <c r="AG306" s="1059">
        <f t="shared" si="199"/>
        <v>17.320261437908478</v>
      </c>
      <c r="AH306" s="1059">
        <f t="shared" si="200"/>
        <v>21.42857142857142</v>
      </c>
      <c r="AI306" s="1059">
        <f t="shared" si="201"/>
        <v>21.153846153846146</v>
      </c>
      <c r="AJ306" s="1059">
        <f t="shared" si="202"/>
        <v>16.853932584269661</v>
      </c>
      <c r="AK306" s="1059">
        <f t="shared" si="203"/>
        <v>14.838709677419359</v>
      </c>
      <c r="AL306" s="1059">
        <f t="shared" si="204"/>
        <v>15.671641791044767</v>
      </c>
      <c r="AM306" s="1059">
        <f t="shared" si="205"/>
        <v>20.72072072072071</v>
      </c>
      <c r="AN306" s="1059">
        <f t="shared" si="206"/>
        <v>20.65217391304348</v>
      </c>
      <c r="AO306" s="1059">
        <f t="shared" si="207"/>
        <v>17.197452229299358</v>
      </c>
      <c r="AP306" s="1059">
        <f t="shared" si="208"/>
        <v>6.8027210884353817</v>
      </c>
      <c r="AQ306" s="1059">
        <f t="shared" si="209"/>
        <v>2.7972027972027913</v>
      </c>
      <c r="AR306" s="1059">
        <f t="shared" si="210"/>
        <v>2.877697841726623</v>
      </c>
      <c r="AS306" s="1059">
        <f t="shared" si="211"/>
        <v>3.731343283582067</v>
      </c>
      <c r="AT306" s="1059">
        <f t="shared" si="212"/>
        <v>6.3492063492063489</v>
      </c>
      <c r="AU306" s="1060">
        <f t="shared" si="192"/>
        <v>11.825653927038498</v>
      </c>
      <c r="AV306" s="1061">
        <f t="shared" si="193"/>
        <v>6.9247140485960674</v>
      </c>
    </row>
    <row r="307" spans="1:48" ht="11.25" customHeight="1" x14ac:dyDescent="0.2">
      <c r="A307" s="617" t="s">
        <v>605</v>
      </c>
      <c r="B307" s="490" t="s">
        <v>606</v>
      </c>
      <c r="C307" s="610">
        <v>2.67</v>
      </c>
      <c r="D307" s="482">
        <v>2.46</v>
      </c>
      <c r="E307" s="493">
        <v>2.2199999999999998</v>
      </c>
      <c r="F307" s="610">
        <v>1.99</v>
      </c>
      <c r="G307" s="610">
        <v>1.81</v>
      </c>
      <c r="H307" s="610">
        <v>1.69</v>
      </c>
      <c r="I307" s="610">
        <v>1.56</v>
      </c>
      <c r="J307" s="932" t="s">
        <v>90</v>
      </c>
      <c r="K307" s="610">
        <v>1.38</v>
      </c>
      <c r="L307" s="481">
        <v>1.1499999999999999</v>
      </c>
      <c r="M307" s="932"/>
      <c r="N307" s="481">
        <v>0.95</v>
      </c>
      <c r="O307" s="494">
        <v>0.8</v>
      </c>
      <c r="P307" s="616">
        <v>0.76</v>
      </c>
      <c r="Q307" s="616">
        <v>0.6</v>
      </c>
      <c r="R307" s="616">
        <v>0.45</v>
      </c>
      <c r="S307" s="616">
        <v>0.33</v>
      </c>
      <c r="T307" s="616">
        <v>0.21</v>
      </c>
      <c r="U307" s="612">
        <v>0.12</v>
      </c>
      <c r="V307" s="612">
        <v>0.12</v>
      </c>
      <c r="W307" s="612">
        <v>0.12</v>
      </c>
      <c r="X307" s="616">
        <v>0.24</v>
      </c>
      <c r="Y307" s="616">
        <v>0.23332999999999998</v>
      </c>
      <c r="Z307" s="613">
        <f t="shared" si="191"/>
        <v>21.863330000000001</v>
      </c>
      <c r="AA307" s="1058">
        <f t="shared" si="171"/>
        <v>8.5365853658536661</v>
      </c>
      <c r="AB307" s="1058">
        <f t="shared" si="194"/>
        <v>10.810810810810811</v>
      </c>
      <c r="AC307" s="1059">
        <f t="shared" si="195"/>
        <v>11.557788944723612</v>
      </c>
      <c r="AD307" s="1059">
        <f t="shared" si="196"/>
        <v>9.9447513812154664</v>
      </c>
      <c r="AE307" s="1059">
        <f t="shared" si="197"/>
        <v>7.1005917159763454</v>
      </c>
      <c r="AF307" s="1059">
        <f t="shared" si="198"/>
        <v>8.333333333333325</v>
      </c>
      <c r="AG307" s="1059">
        <f t="shared" si="199"/>
        <v>13.043478260869579</v>
      </c>
      <c r="AH307" s="1059">
        <f t="shared" si="200"/>
        <v>19.999999999999996</v>
      </c>
      <c r="AI307" s="1059">
        <f t="shared" si="201"/>
        <v>21.052631578947366</v>
      </c>
      <c r="AJ307" s="1059">
        <f t="shared" si="202"/>
        <v>18.749999999999979</v>
      </c>
      <c r="AK307" s="1059">
        <f t="shared" si="203"/>
        <v>5.2631578947368363</v>
      </c>
      <c r="AL307" s="1059">
        <f t="shared" si="204"/>
        <v>26.666666666666682</v>
      </c>
      <c r="AM307" s="1059">
        <f t="shared" si="205"/>
        <v>33.333333333333329</v>
      </c>
      <c r="AN307" s="1059">
        <f t="shared" si="206"/>
        <v>36.363636363636353</v>
      </c>
      <c r="AO307" s="1059">
        <f t="shared" si="207"/>
        <v>57.14285714285716</v>
      </c>
      <c r="AP307" s="1059">
        <f t="shared" si="208"/>
        <v>75</v>
      </c>
      <c r="AQ307" s="1059">
        <f t="shared" si="209"/>
        <v>0</v>
      </c>
      <c r="AR307" s="1059">
        <f t="shared" si="210"/>
        <v>0</v>
      </c>
      <c r="AS307" s="1059">
        <f t="shared" si="211"/>
        <v>-50</v>
      </c>
      <c r="AT307" s="1059">
        <f t="shared" si="212"/>
        <v>2.8586122658895263</v>
      </c>
      <c r="AU307" s="1060">
        <f t="shared" si="192"/>
        <v>15.787911752942501</v>
      </c>
      <c r="AV307" s="1061">
        <f t="shared" si="193"/>
        <v>24.594126591438478</v>
      </c>
    </row>
    <row r="308" spans="1:48" ht="11.25" customHeight="1" x14ac:dyDescent="0.2">
      <c r="A308" s="483" t="s">
        <v>1306</v>
      </c>
      <c r="B308" s="861" t="s">
        <v>1307</v>
      </c>
      <c r="C308" s="610">
        <v>0.56999999999999995</v>
      </c>
      <c r="D308" s="482">
        <v>0.47</v>
      </c>
      <c r="E308" s="615">
        <v>0.32</v>
      </c>
      <c r="F308" s="610">
        <v>0.28000000000000003</v>
      </c>
      <c r="G308" s="610">
        <v>0.24</v>
      </c>
      <c r="H308" s="485">
        <v>0.2</v>
      </c>
      <c r="I308" s="610">
        <v>0.18</v>
      </c>
      <c r="J308" s="932"/>
      <c r="K308" s="485">
        <v>0.16</v>
      </c>
      <c r="L308" s="481">
        <v>7.0000000000000007E-2</v>
      </c>
      <c r="M308" s="932"/>
      <c r="N308" s="611">
        <v>0.04</v>
      </c>
      <c r="O308" s="611">
        <v>0.16333</v>
      </c>
      <c r="P308" s="612">
        <v>0.79666999999999999</v>
      </c>
      <c r="Q308" s="616">
        <v>1.0449999999999999</v>
      </c>
      <c r="R308" s="616">
        <v>0.96499999999999997</v>
      </c>
      <c r="S308" s="616">
        <v>0.83</v>
      </c>
      <c r="T308" s="616">
        <v>0.72499999999999998</v>
      </c>
      <c r="U308" s="616">
        <v>0.65500000000000003</v>
      </c>
      <c r="V308" s="612">
        <v>0.64</v>
      </c>
      <c r="W308" s="616">
        <v>0.76</v>
      </c>
      <c r="X308" s="616">
        <v>0.74546000000000001</v>
      </c>
      <c r="Y308" s="616">
        <v>0.67769000000000001</v>
      </c>
      <c r="Z308" s="613">
        <f t="shared" si="191"/>
        <v>10.533149999999999</v>
      </c>
      <c r="AA308" s="1058">
        <f t="shared" si="171"/>
        <v>21.276595744680836</v>
      </c>
      <c r="AB308" s="1058">
        <f t="shared" si="194"/>
        <v>46.874999999999979</v>
      </c>
      <c r="AC308" s="1059">
        <f t="shared" si="195"/>
        <v>14.285714285714279</v>
      </c>
      <c r="AD308" s="1059">
        <f t="shared" si="196"/>
        <v>16.666666666666675</v>
      </c>
      <c r="AE308" s="1059">
        <f t="shared" si="197"/>
        <v>19.999999999999996</v>
      </c>
      <c r="AF308" s="1059">
        <f t="shared" si="198"/>
        <v>11.111111111111116</v>
      </c>
      <c r="AG308" s="1059">
        <f t="shared" si="199"/>
        <v>12.5</v>
      </c>
      <c r="AH308" s="1059">
        <f t="shared" si="200"/>
        <v>128.57142857142856</v>
      </c>
      <c r="AI308" s="1059">
        <f t="shared" si="201"/>
        <v>75.000000000000028</v>
      </c>
      <c r="AJ308" s="1059">
        <f t="shared" si="202"/>
        <v>-75.509704279679184</v>
      </c>
      <c r="AK308" s="1059">
        <f t="shared" si="203"/>
        <v>-79.498412140534981</v>
      </c>
      <c r="AL308" s="1059">
        <f t="shared" si="204"/>
        <v>-23.763636363636365</v>
      </c>
      <c r="AM308" s="1059">
        <f t="shared" si="205"/>
        <v>8.2901554404144928</v>
      </c>
      <c r="AN308" s="1059">
        <f t="shared" si="206"/>
        <v>16.265060240963859</v>
      </c>
      <c r="AO308" s="1059">
        <f t="shared" si="207"/>
        <v>14.482758620689662</v>
      </c>
      <c r="AP308" s="1059">
        <f t="shared" si="208"/>
        <v>10.687022900763354</v>
      </c>
      <c r="AQ308" s="1059">
        <f t="shared" si="209"/>
        <v>2.34375</v>
      </c>
      <c r="AR308" s="1059">
        <f t="shared" si="210"/>
        <v>-15.789473684210531</v>
      </c>
      <c r="AS308" s="1059">
        <f t="shared" si="211"/>
        <v>1.9504735331204781</v>
      </c>
      <c r="AT308" s="1059">
        <f t="shared" si="212"/>
        <v>10.000147560093842</v>
      </c>
      <c r="AU308" s="1060">
        <f t="shared" si="192"/>
        <v>10.787232910379307</v>
      </c>
      <c r="AV308" s="1061">
        <f t="shared" si="193"/>
        <v>44.273148964428152</v>
      </c>
    </row>
    <row r="309" spans="1:48" ht="11.25" customHeight="1" x14ac:dyDescent="0.2">
      <c r="A309" s="863" t="s">
        <v>3837</v>
      </c>
      <c r="B309" s="861" t="s">
        <v>3838</v>
      </c>
      <c r="C309" s="610">
        <v>0.84</v>
      </c>
      <c r="D309" s="482">
        <v>0.71</v>
      </c>
      <c r="E309" s="615">
        <v>0.55000000000000004</v>
      </c>
      <c r="F309" s="610">
        <v>0.41</v>
      </c>
      <c r="G309" s="610">
        <v>0.3</v>
      </c>
      <c r="H309" s="610">
        <v>7.0000000000000007E-2</v>
      </c>
      <c r="I309" s="521">
        <v>0</v>
      </c>
      <c r="J309" s="932"/>
      <c r="K309" s="485">
        <v>0</v>
      </c>
      <c r="L309" s="614">
        <v>0</v>
      </c>
      <c r="M309" s="932"/>
      <c r="N309" s="611">
        <v>0</v>
      </c>
      <c r="O309" s="611">
        <v>0</v>
      </c>
      <c r="P309" s="522">
        <v>0</v>
      </c>
      <c r="Q309" s="522">
        <v>0</v>
      </c>
      <c r="R309" s="522">
        <v>0</v>
      </c>
      <c r="S309" s="522">
        <v>0</v>
      </c>
      <c r="T309" s="522">
        <v>0</v>
      </c>
      <c r="U309" s="522">
        <v>0</v>
      </c>
      <c r="V309" s="522">
        <v>0</v>
      </c>
      <c r="W309" s="522">
        <v>0</v>
      </c>
      <c r="X309" s="522">
        <v>0</v>
      </c>
      <c r="Y309" s="522">
        <v>0</v>
      </c>
      <c r="Z309" s="613">
        <f t="shared" si="191"/>
        <v>2.8799999999999994</v>
      </c>
      <c r="AA309" s="1058">
        <f t="shared" ref="AA309:AA372" si="213">IF(ISERROR((C309/D309-1)*100),"n/a",(C309/D309-1)*100)</f>
        <v>18.309859154929576</v>
      </c>
      <c r="AB309" s="1058">
        <f t="shared" si="194"/>
        <v>29.090909090909079</v>
      </c>
      <c r="AC309" s="1059">
        <f t="shared" si="195"/>
        <v>34.146341463414643</v>
      </c>
      <c r="AD309" s="1059">
        <f t="shared" si="196"/>
        <v>36.666666666666671</v>
      </c>
      <c r="AE309" s="1059">
        <f t="shared" si="197"/>
        <v>328.57142857142856</v>
      </c>
      <c r="AF309" s="1059" t="str">
        <f t="shared" si="198"/>
        <v>n/a</v>
      </c>
      <c r="AG309" s="1059" t="str">
        <f t="shared" si="199"/>
        <v>n/a</v>
      </c>
      <c r="AH309" s="1059" t="str">
        <f t="shared" si="200"/>
        <v>n/a</v>
      </c>
      <c r="AI309" s="1059" t="str">
        <f t="shared" si="201"/>
        <v>n/a</v>
      </c>
      <c r="AJ309" s="1059" t="str">
        <f t="shared" si="202"/>
        <v>n/a</v>
      </c>
      <c r="AK309" s="1059" t="str">
        <f t="shared" si="203"/>
        <v>n/a</v>
      </c>
      <c r="AL309" s="1059" t="str">
        <f t="shared" si="204"/>
        <v>n/a</v>
      </c>
      <c r="AM309" s="1059" t="str">
        <f t="shared" si="205"/>
        <v>n/a</v>
      </c>
      <c r="AN309" s="1059" t="str">
        <f t="shared" si="206"/>
        <v>n/a</v>
      </c>
      <c r="AO309" s="1059" t="str">
        <f t="shared" si="207"/>
        <v>n/a</v>
      </c>
      <c r="AP309" s="1059" t="str">
        <f t="shared" si="208"/>
        <v>n/a</v>
      </c>
      <c r="AQ309" s="1059" t="str">
        <f t="shared" si="209"/>
        <v>n/a</v>
      </c>
      <c r="AR309" s="1059" t="str">
        <f t="shared" si="210"/>
        <v>n/a</v>
      </c>
      <c r="AS309" s="1059" t="str">
        <f t="shared" si="211"/>
        <v>n/a</v>
      </c>
      <c r="AT309" s="1059" t="str">
        <f t="shared" si="212"/>
        <v>n/a</v>
      </c>
      <c r="AU309" s="1060">
        <f t="shared" si="192"/>
        <v>89.357040989469709</v>
      </c>
      <c r="AV309" s="1061">
        <f t="shared" si="193"/>
        <v>133.91016467700462</v>
      </c>
    </row>
    <row r="310" spans="1:48" ht="11.25" customHeight="1" x14ac:dyDescent="0.2">
      <c r="A310" s="487" t="s">
        <v>1298</v>
      </c>
      <c r="B310" s="846" t="s">
        <v>1299</v>
      </c>
      <c r="C310" s="610">
        <v>0.44</v>
      </c>
      <c r="D310" s="482">
        <v>0.38669999999999999</v>
      </c>
      <c r="E310" s="476">
        <v>0.32</v>
      </c>
      <c r="F310" s="610">
        <v>0.26666666666666666</v>
      </c>
      <c r="G310" s="610">
        <v>0.25333333333333335</v>
      </c>
      <c r="H310" s="610">
        <v>0.21333333333333335</v>
      </c>
      <c r="I310" s="610">
        <v>0.1822222222222222</v>
      </c>
      <c r="J310" s="932">
        <v>0</v>
      </c>
      <c r="K310" s="610">
        <v>0.15703111111111109</v>
      </c>
      <c r="L310" s="481">
        <v>0.13630222222222224</v>
      </c>
      <c r="M310" s="932">
        <v>0</v>
      </c>
      <c r="N310" s="611">
        <v>0.13432888888888889</v>
      </c>
      <c r="O310" s="611">
        <v>0.13432888888888889</v>
      </c>
      <c r="P310" s="616">
        <v>0.1264177777777778</v>
      </c>
      <c r="Q310" s="616">
        <v>0.11456</v>
      </c>
      <c r="R310" s="616">
        <v>0.11061333333333333</v>
      </c>
      <c r="S310" s="616">
        <v>0.10270222222222224</v>
      </c>
      <c r="T310" s="616">
        <v>9.4808888888888887E-2</v>
      </c>
      <c r="U310" s="616">
        <v>8.428444444444444E-2</v>
      </c>
      <c r="V310" s="616">
        <v>5.9253333333333331E-2</v>
      </c>
      <c r="W310" s="612">
        <v>0</v>
      </c>
      <c r="X310" s="612">
        <v>0</v>
      </c>
      <c r="Y310" s="612">
        <v>0</v>
      </c>
      <c r="Z310" s="613">
        <f t="shared" si="191"/>
        <v>3.3168866666666661</v>
      </c>
      <c r="AA310" s="1058">
        <f t="shared" si="213"/>
        <v>13.783294543573831</v>
      </c>
      <c r="AB310" s="1058">
        <f t="shared" si="194"/>
        <v>20.843749999999982</v>
      </c>
      <c r="AC310" s="1059">
        <f t="shared" si="195"/>
        <v>19.999999999999996</v>
      </c>
      <c r="AD310" s="1059">
        <f t="shared" si="196"/>
        <v>5.2631578947368363</v>
      </c>
      <c r="AE310" s="1059">
        <f t="shared" si="197"/>
        <v>18.75</v>
      </c>
      <c r="AF310" s="1059">
        <f t="shared" si="198"/>
        <v>17.073170731707332</v>
      </c>
      <c r="AG310" s="1059">
        <f t="shared" si="199"/>
        <v>16.042114796784791</v>
      </c>
      <c r="AH310" s="1059">
        <f t="shared" si="200"/>
        <v>15.208034433285489</v>
      </c>
      <c r="AI310" s="1059">
        <f t="shared" si="201"/>
        <v>1.4690312334568745</v>
      </c>
      <c r="AJ310" s="1059">
        <f t="shared" si="202"/>
        <v>0</v>
      </c>
      <c r="AK310" s="1059">
        <f t="shared" si="203"/>
        <v>6.2579102798481001</v>
      </c>
      <c r="AL310" s="1059">
        <f t="shared" si="204"/>
        <v>10.35071384233397</v>
      </c>
      <c r="AM310" s="1059">
        <f t="shared" si="205"/>
        <v>3.5679845708775249</v>
      </c>
      <c r="AN310" s="1059">
        <f t="shared" si="206"/>
        <v>7.7029600138480037</v>
      </c>
      <c r="AO310" s="1059">
        <f t="shared" si="207"/>
        <v>8.3255203450215873</v>
      </c>
      <c r="AP310" s="1059">
        <f t="shared" si="208"/>
        <v>12.486817127188354</v>
      </c>
      <c r="AQ310" s="1059">
        <f t="shared" si="209"/>
        <v>42.244224422442244</v>
      </c>
      <c r="AR310" s="1059" t="str">
        <f t="shared" si="210"/>
        <v>n/a</v>
      </c>
      <c r="AS310" s="1059" t="str">
        <f t="shared" si="211"/>
        <v>n/a</v>
      </c>
      <c r="AT310" s="1059" t="str">
        <f t="shared" si="212"/>
        <v>n/a</v>
      </c>
      <c r="AU310" s="1060">
        <f t="shared" si="192"/>
        <v>12.904040249123817</v>
      </c>
      <c r="AV310" s="1061">
        <f t="shared" si="193"/>
        <v>9.9480566754821691</v>
      </c>
    </row>
    <row r="311" spans="1:48" ht="11.25" customHeight="1" x14ac:dyDescent="0.2">
      <c r="A311" s="501" t="s">
        <v>4197</v>
      </c>
      <c r="B311" s="490" t="s">
        <v>4192</v>
      </c>
      <c r="C311" s="610">
        <v>0.36</v>
      </c>
      <c r="D311" s="482">
        <v>0.32</v>
      </c>
      <c r="E311" s="620">
        <v>0.3</v>
      </c>
      <c r="F311" s="1080">
        <v>0.26</v>
      </c>
      <c r="G311" s="1080">
        <v>0.2</v>
      </c>
      <c r="H311" s="1080">
        <v>0.12</v>
      </c>
      <c r="I311" s="1189">
        <v>0.1</v>
      </c>
      <c r="J311" s="503"/>
      <c r="K311" s="1080">
        <v>0.1</v>
      </c>
      <c r="L311" s="528">
        <v>0</v>
      </c>
      <c r="M311" s="1071"/>
      <c r="N311" s="1153">
        <v>0</v>
      </c>
      <c r="O311" s="1153">
        <v>0</v>
      </c>
      <c r="P311" s="520">
        <v>0</v>
      </c>
      <c r="Q311" s="520">
        <v>0</v>
      </c>
      <c r="R311" s="520">
        <v>0</v>
      </c>
      <c r="S311" s="520">
        <v>0</v>
      </c>
      <c r="T311" s="520">
        <v>0</v>
      </c>
      <c r="U311" s="520">
        <v>0</v>
      </c>
      <c r="V311" s="520">
        <v>0</v>
      </c>
      <c r="W311" s="520">
        <v>0</v>
      </c>
      <c r="X311" s="520">
        <v>0</v>
      </c>
      <c r="Y311" s="520">
        <v>0</v>
      </c>
      <c r="Z311" s="613">
        <f t="shared" si="191"/>
        <v>1.7600000000000002</v>
      </c>
      <c r="AA311" s="1058">
        <f t="shared" si="213"/>
        <v>12.5</v>
      </c>
      <c r="AB311" s="1058">
        <f t="shared" si="194"/>
        <v>6.6666666666666652</v>
      </c>
      <c r="AC311" s="1059">
        <f t="shared" si="195"/>
        <v>15.384615384615374</v>
      </c>
      <c r="AD311" s="1059">
        <f t="shared" si="196"/>
        <v>30.000000000000004</v>
      </c>
      <c r="AE311" s="1059">
        <f t="shared" si="197"/>
        <v>66.666666666666671</v>
      </c>
      <c r="AF311" s="1059">
        <f t="shared" si="198"/>
        <v>19.999999999999996</v>
      </c>
      <c r="AG311" s="1059">
        <f t="shared" si="199"/>
        <v>0</v>
      </c>
      <c r="AH311" s="1059" t="str">
        <f t="shared" si="200"/>
        <v>n/a</v>
      </c>
      <c r="AI311" s="1059" t="str">
        <f t="shared" si="201"/>
        <v>n/a</v>
      </c>
      <c r="AJ311" s="1059" t="str">
        <f t="shared" si="202"/>
        <v>n/a</v>
      </c>
      <c r="AK311" s="1059" t="str">
        <f t="shared" si="203"/>
        <v>n/a</v>
      </c>
      <c r="AL311" s="1059" t="str">
        <f t="shared" si="204"/>
        <v>n/a</v>
      </c>
      <c r="AM311" s="1059" t="str">
        <f t="shared" si="205"/>
        <v>n/a</v>
      </c>
      <c r="AN311" s="1059" t="str">
        <f t="shared" si="206"/>
        <v>n/a</v>
      </c>
      <c r="AO311" s="1059" t="str">
        <f t="shared" si="207"/>
        <v>n/a</v>
      </c>
      <c r="AP311" s="1059" t="str">
        <f t="shared" si="208"/>
        <v>n/a</v>
      </c>
      <c r="AQ311" s="1059" t="str">
        <f t="shared" si="209"/>
        <v>n/a</v>
      </c>
      <c r="AR311" s="1059" t="str">
        <f t="shared" si="210"/>
        <v>n/a</v>
      </c>
      <c r="AS311" s="1059" t="str">
        <f t="shared" si="211"/>
        <v>n/a</v>
      </c>
      <c r="AT311" s="1059" t="str">
        <f t="shared" si="212"/>
        <v>n/a</v>
      </c>
      <c r="AU311" s="1060">
        <f t="shared" si="192"/>
        <v>21.602564102564106</v>
      </c>
      <c r="AV311" s="1061">
        <f t="shared" si="193"/>
        <v>22.042118201236526</v>
      </c>
    </row>
    <row r="312" spans="1:48" ht="11.25" customHeight="1" x14ac:dyDescent="0.2">
      <c r="A312" s="863" t="s">
        <v>613</v>
      </c>
      <c r="B312" s="861" t="s">
        <v>614</v>
      </c>
      <c r="C312" s="610">
        <v>0.79249999999999998</v>
      </c>
      <c r="D312" s="482">
        <v>0.77249999999999996</v>
      </c>
      <c r="E312" s="482">
        <v>0.75250000000000006</v>
      </c>
      <c r="F312" s="610">
        <v>0.73250000000000004</v>
      </c>
      <c r="G312" s="610">
        <v>0.71299999999999986</v>
      </c>
      <c r="H312" s="610">
        <v>0.6925</v>
      </c>
      <c r="I312" s="610">
        <v>0.67249999999999999</v>
      </c>
      <c r="J312" s="932"/>
      <c r="K312" s="610">
        <v>0.65249999999999997</v>
      </c>
      <c r="L312" s="481">
        <v>0.63249999999999995</v>
      </c>
      <c r="M312" s="932"/>
      <c r="N312" s="494">
        <v>0.59499999999999997</v>
      </c>
      <c r="O312" s="494">
        <v>0.49332999999999999</v>
      </c>
      <c r="P312" s="616">
        <v>0.38667000000000007</v>
      </c>
      <c r="Q312" s="616">
        <v>0.28000000000000003</v>
      </c>
      <c r="R312" s="616">
        <v>0.20445000000000002</v>
      </c>
      <c r="S312" s="616">
        <v>0.12296000000000001</v>
      </c>
      <c r="T312" s="616">
        <v>7.8020000000000006E-2</v>
      </c>
      <c r="U312" s="616">
        <v>2.5680000000000001E-2</v>
      </c>
      <c r="V312" s="612">
        <v>0</v>
      </c>
      <c r="W312" s="612">
        <v>0</v>
      </c>
      <c r="X312" s="612">
        <v>0</v>
      </c>
      <c r="Y312" s="612">
        <v>0</v>
      </c>
      <c r="Z312" s="613">
        <f t="shared" si="191"/>
        <v>8.5991099999999996</v>
      </c>
      <c r="AA312" s="1058">
        <f t="shared" si="213"/>
        <v>2.5889967637540368</v>
      </c>
      <c r="AB312" s="1058">
        <f t="shared" si="194"/>
        <v>2.6578073089700949</v>
      </c>
      <c r="AC312" s="1059">
        <f t="shared" si="195"/>
        <v>2.7303754266211566</v>
      </c>
      <c r="AD312" s="1059">
        <f t="shared" si="196"/>
        <v>2.7349228611500909</v>
      </c>
      <c r="AE312" s="1059">
        <f t="shared" si="197"/>
        <v>2.9602888086642354</v>
      </c>
      <c r="AF312" s="1059">
        <f t="shared" si="198"/>
        <v>2.9739776951672958</v>
      </c>
      <c r="AG312" s="1059">
        <f t="shared" si="199"/>
        <v>3.0651340996168619</v>
      </c>
      <c r="AH312" s="1059">
        <f t="shared" si="200"/>
        <v>3.1620553359683834</v>
      </c>
      <c r="AI312" s="1059">
        <f t="shared" si="201"/>
        <v>6.3025210084033612</v>
      </c>
      <c r="AJ312" s="1059">
        <f t="shared" si="202"/>
        <v>20.608923033263736</v>
      </c>
      <c r="AK312" s="1059">
        <f t="shared" si="203"/>
        <v>27.584244963405457</v>
      </c>
      <c r="AL312" s="1059">
        <f t="shared" si="204"/>
        <v>38.096428571428589</v>
      </c>
      <c r="AM312" s="1059">
        <f t="shared" si="205"/>
        <v>36.952800195646859</v>
      </c>
      <c r="AN312" s="1059">
        <f t="shared" si="206"/>
        <v>66.273584905660371</v>
      </c>
      <c r="AO312" s="1059">
        <f t="shared" si="207"/>
        <v>57.600615226864903</v>
      </c>
      <c r="AP312" s="1059">
        <f t="shared" si="208"/>
        <v>203.81619937694703</v>
      </c>
      <c r="AQ312" s="1059" t="str">
        <f t="shared" si="209"/>
        <v>n/a</v>
      </c>
      <c r="AR312" s="1059" t="str">
        <f t="shared" si="210"/>
        <v>n/a</v>
      </c>
      <c r="AS312" s="1059" t="str">
        <f t="shared" si="211"/>
        <v>n/a</v>
      </c>
      <c r="AT312" s="1059" t="str">
        <f t="shared" si="212"/>
        <v>n/a</v>
      </c>
      <c r="AU312" s="1060">
        <f t="shared" si="192"/>
        <v>30.006804723845775</v>
      </c>
      <c r="AV312" s="1061">
        <f t="shared" si="193"/>
        <v>50.959081125045607</v>
      </c>
    </row>
    <row r="313" spans="1:48" ht="11.25" customHeight="1" x14ac:dyDescent="0.2">
      <c r="A313" s="483" t="s">
        <v>1290</v>
      </c>
      <c r="B313" s="861" t="s">
        <v>1291</v>
      </c>
      <c r="C313" s="610">
        <v>5.44</v>
      </c>
      <c r="D313" s="482">
        <v>4.12</v>
      </c>
      <c r="E313" s="482">
        <v>3.56</v>
      </c>
      <c r="F313" s="610">
        <v>2.76</v>
      </c>
      <c r="G313" s="610">
        <v>2.36</v>
      </c>
      <c r="H313" s="610">
        <v>1.88</v>
      </c>
      <c r="I313" s="610">
        <v>1.56</v>
      </c>
      <c r="J313" s="932"/>
      <c r="K313" s="610">
        <v>1.1599999999999999</v>
      </c>
      <c r="L313" s="481">
        <v>1.04</v>
      </c>
      <c r="M313" s="932"/>
      <c r="N313" s="494">
        <v>0.97199999999999998</v>
      </c>
      <c r="O313" s="494">
        <v>0.92199999999999993</v>
      </c>
      <c r="P313" s="612">
        <v>0.9</v>
      </c>
      <c r="Q313" s="616">
        <v>0.9</v>
      </c>
      <c r="R313" s="616">
        <v>0.67500000000000004</v>
      </c>
      <c r="S313" s="616">
        <v>0.4</v>
      </c>
      <c r="T313" s="616">
        <v>0.32500000000000001</v>
      </c>
      <c r="U313" s="616">
        <v>0.26</v>
      </c>
      <c r="V313" s="616">
        <v>0.21</v>
      </c>
      <c r="W313" s="616">
        <v>0.17</v>
      </c>
      <c r="X313" s="612">
        <v>0.16</v>
      </c>
      <c r="Y313" s="616">
        <v>0.11334</v>
      </c>
      <c r="Z313" s="613">
        <f t="shared" si="191"/>
        <v>29.887340000000002</v>
      </c>
      <c r="AA313" s="1058">
        <f t="shared" si="213"/>
        <v>32.038834951456316</v>
      </c>
      <c r="AB313" s="1058">
        <f t="shared" si="194"/>
        <v>15.730337078651679</v>
      </c>
      <c r="AC313" s="1059">
        <f t="shared" si="195"/>
        <v>28.98550724637683</v>
      </c>
      <c r="AD313" s="1059">
        <f t="shared" si="196"/>
        <v>16.949152542372879</v>
      </c>
      <c r="AE313" s="1059">
        <f t="shared" si="197"/>
        <v>25.531914893617014</v>
      </c>
      <c r="AF313" s="1059">
        <f t="shared" si="198"/>
        <v>20.512820512820507</v>
      </c>
      <c r="AG313" s="1059">
        <f t="shared" si="199"/>
        <v>34.48275862068968</v>
      </c>
      <c r="AH313" s="1059">
        <f t="shared" si="200"/>
        <v>11.538461538461519</v>
      </c>
      <c r="AI313" s="1059">
        <f t="shared" si="201"/>
        <v>6.9958847736625529</v>
      </c>
      <c r="AJ313" s="1059">
        <f t="shared" si="202"/>
        <v>5.4229934924078238</v>
      </c>
      <c r="AK313" s="1059">
        <f t="shared" si="203"/>
        <v>2.4444444444444269</v>
      </c>
      <c r="AL313" s="1059">
        <f t="shared" si="204"/>
        <v>0</v>
      </c>
      <c r="AM313" s="1059">
        <f t="shared" si="205"/>
        <v>33.333333333333329</v>
      </c>
      <c r="AN313" s="1059">
        <f t="shared" si="206"/>
        <v>68.75</v>
      </c>
      <c r="AO313" s="1059">
        <f t="shared" si="207"/>
        <v>23.076923076923084</v>
      </c>
      <c r="AP313" s="1059">
        <f t="shared" si="208"/>
        <v>25</v>
      </c>
      <c r="AQ313" s="1059">
        <f t="shared" si="209"/>
        <v>23.809523809523814</v>
      </c>
      <c r="AR313" s="1059">
        <f t="shared" si="210"/>
        <v>23.529411764705866</v>
      </c>
      <c r="AS313" s="1059">
        <f t="shared" si="211"/>
        <v>6.25</v>
      </c>
      <c r="AT313" s="1059">
        <f t="shared" si="212"/>
        <v>41.168166578436562</v>
      </c>
      <c r="AU313" s="1060">
        <f t="shared" si="192"/>
        <v>22.277523432894192</v>
      </c>
      <c r="AV313" s="1061">
        <f t="shared" si="193"/>
        <v>15.901680990609441</v>
      </c>
    </row>
    <row r="314" spans="1:48" ht="11.25" customHeight="1" x14ac:dyDescent="0.2">
      <c r="A314" s="487" t="s">
        <v>610</v>
      </c>
      <c r="B314" s="846" t="s">
        <v>611</v>
      </c>
      <c r="C314" s="610">
        <v>0.64590000000000003</v>
      </c>
      <c r="D314" s="482">
        <v>0.54700000000000004</v>
      </c>
      <c r="E314" s="482">
        <v>0.49299999999999999</v>
      </c>
      <c r="F314" s="473">
        <v>0.42255999999999999</v>
      </c>
      <c r="G314" s="473">
        <v>0.37402099999999999</v>
      </c>
      <c r="H314" s="473">
        <v>0.34960799999999997</v>
      </c>
      <c r="I314" s="473">
        <v>0.306923</v>
      </c>
      <c r="J314" s="1000"/>
      <c r="K314" s="473">
        <v>0.24479300000000001</v>
      </c>
      <c r="L314" s="471">
        <v>0.22263440000000001</v>
      </c>
      <c r="M314" s="1000"/>
      <c r="N314" s="510">
        <v>0.1619978</v>
      </c>
      <c r="O314" s="510">
        <v>0.11977839999999999</v>
      </c>
      <c r="P314" s="478">
        <v>0.11817900000000001</v>
      </c>
      <c r="Q314" s="478">
        <v>0.1024764</v>
      </c>
      <c r="R314" s="478">
        <v>7.3251800000000006E-2</v>
      </c>
      <c r="S314" s="478">
        <v>6.1714000000000005E-2</v>
      </c>
      <c r="T314" s="478">
        <v>4.7694E-2</v>
      </c>
      <c r="U314" s="478">
        <v>3.8010000000000002E-2</v>
      </c>
      <c r="V314" s="478">
        <v>3.0599999999999999E-2</v>
      </c>
      <c r="W314" s="477">
        <v>0</v>
      </c>
      <c r="X314" s="477">
        <v>0</v>
      </c>
      <c r="Y314" s="477">
        <v>0</v>
      </c>
      <c r="Z314" s="613">
        <f t="shared" si="191"/>
        <v>4.360140799999999</v>
      </c>
      <c r="AA314" s="1058">
        <f t="shared" si="213"/>
        <v>18.080438756855564</v>
      </c>
      <c r="AB314" s="1058">
        <f t="shared" si="194"/>
        <v>10.953346855983792</v>
      </c>
      <c r="AC314" s="1059">
        <f t="shared" si="195"/>
        <v>16.669822037107163</v>
      </c>
      <c r="AD314" s="1059">
        <f t="shared" si="196"/>
        <v>12.977613556458056</v>
      </c>
      <c r="AE314" s="1059">
        <f t="shared" si="197"/>
        <v>6.9829637765726149</v>
      </c>
      <c r="AF314" s="1059">
        <f t="shared" si="198"/>
        <v>13.907396969272412</v>
      </c>
      <c r="AG314" s="1059">
        <f t="shared" si="199"/>
        <v>25.38062771402776</v>
      </c>
      <c r="AH314" s="1059">
        <f t="shared" si="200"/>
        <v>9.9529093437492158</v>
      </c>
      <c r="AI314" s="1059">
        <f t="shared" si="201"/>
        <v>37.43050831554504</v>
      </c>
      <c r="AJ314" s="1059">
        <f t="shared" si="202"/>
        <v>35.247924500577746</v>
      </c>
      <c r="AK314" s="1059">
        <f t="shared" si="203"/>
        <v>1.3533707342251899</v>
      </c>
      <c r="AL314" s="1059">
        <f t="shared" si="204"/>
        <v>15.323137815145738</v>
      </c>
      <c r="AM314" s="1059">
        <f t="shared" si="205"/>
        <v>39.896084464818607</v>
      </c>
      <c r="AN314" s="1059">
        <f t="shared" si="206"/>
        <v>18.695595812943576</v>
      </c>
      <c r="AO314" s="1059">
        <f t="shared" si="207"/>
        <v>29.395731119218361</v>
      </c>
      <c r="AP314" s="1059">
        <f t="shared" si="208"/>
        <v>25.47750591949487</v>
      </c>
      <c r="AQ314" s="1059">
        <f t="shared" si="209"/>
        <v>24.215686274509807</v>
      </c>
      <c r="AR314" s="1059" t="str">
        <f t="shared" si="210"/>
        <v>n/a</v>
      </c>
      <c r="AS314" s="1059" t="str">
        <f t="shared" si="211"/>
        <v>n/a</v>
      </c>
      <c r="AT314" s="1059" t="str">
        <f t="shared" si="212"/>
        <v>n/a</v>
      </c>
      <c r="AU314" s="1060">
        <f t="shared" si="192"/>
        <v>20.114156703912091</v>
      </c>
      <c r="AV314" s="1061">
        <f t="shared" si="193"/>
        <v>10.959212652235328</v>
      </c>
    </row>
    <row r="315" spans="1:48" ht="11.25" customHeight="1" x14ac:dyDescent="0.2">
      <c r="A315" s="60" t="s">
        <v>4184</v>
      </c>
      <c r="B315" s="490" t="s">
        <v>4185</v>
      </c>
      <c r="C315" s="610">
        <v>0.14000000000000001</v>
      </c>
      <c r="D315" s="482">
        <v>0.1048</v>
      </c>
      <c r="E315" s="1146">
        <v>9.7299999999999998E-2</v>
      </c>
      <c r="F315" s="999">
        <v>8.2000000000000003E-2</v>
      </c>
      <c r="G315" s="999">
        <v>7.1599999999999997E-2</v>
      </c>
      <c r="H315" s="999">
        <v>6.1400000000000003E-2</v>
      </c>
      <c r="I315" s="999">
        <v>5.33E-2</v>
      </c>
      <c r="J315" s="1193" t="s">
        <v>90</v>
      </c>
      <c r="K315" s="999">
        <v>4.4299999999999999E-2</v>
      </c>
      <c r="L315" s="1197">
        <v>3.5400000000000001E-2</v>
      </c>
      <c r="M315" s="1193"/>
      <c r="N315" s="1002">
        <v>2.8299999999999999E-2</v>
      </c>
      <c r="O315" s="1002">
        <v>2.52E-2</v>
      </c>
      <c r="P315" s="838">
        <v>2.1000000000000001E-2</v>
      </c>
      <c r="Q315" s="1212">
        <v>1.6799999999999999E-2</v>
      </c>
      <c r="R315" s="838">
        <v>1.6799999999999999E-2</v>
      </c>
      <c r="S315" s="1212">
        <v>1.04E-2</v>
      </c>
      <c r="T315" s="838">
        <v>1.04E-2</v>
      </c>
      <c r="U315" s="1212">
        <v>1.04E-2</v>
      </c>
      <c r="V315" s="838">
        <v>1.04E-2</v>
      </c>
      <c r="W315" s="838">
        <v>1.04E-2</v>
      </c>
      <c r="X315" s="838">
        <v>1.04E-2</v>
      </c>
      <c r="Y315" s="838">
        <v>1.04E-2</v>
      </c>
      <c r="Z315" s="613">
        <f t="shared" si="191"/>
        <v>0.87099999999999989</v>
      </c>
      <c r="AA315" s="1058">
        <f t="shared" si="213"/>
        <v>33.587786259542</v>
      </c>
      <c r="AB315" s="1058">
        <f t="shared" ref="AB315:AB322" si="214">IF(ISERROR((D315/E315-1)*100),"n/a",(D315/E315-1)*100)</f>
        <v>7.7081192189105918</v>
      </c>
      <c r="AC315" s="1064">
        <v>11.111111111111116</v>
      </c>
      <c r="AD315" s="1064">
        <v>28.571428571428559</v>
      </c>
      <c r="AE315" s="1064">
        <v>16.666666666666675</v>
      </c>
      <c r="AF315" s="1064">
        <v>7.1428571428571619</v>
      </c>
      <c r="AG315" s="1064">
        <v>29.629629629629626</v>
      </c>
      <c r="AH315" s="1064">
        <v>25</v>
      </c>
      <c r="AI315" s="1064">
        <v>24.999999999999979</v>
      </c>
      <c r="AJ315" s="1064">
        <v>12.500000000000044</v>
      </c>
      <c r="AK315" s="1064">
        <v>19.999999999999972</v>
      </c>
      <c r="AL315" s="1064">
        <v>25</v>
      </c>
      <c r="AM315" s="1064">
        <v>0</v>
      </c>
      <c r="AN315" s="1064">
        <v>59.999999999999986</v>
      </c>
      <c r="AO315" s="1064">
        <v>0</v>
      </c>
      <c r="AP315" s="1064">
        <v>10.060189165950174</v>
      </c>
      <c r="AQ315" s="1064">
        <v>0</v>
      </c>
      <c r="AR315" s="1064">
        <v>9.9243856332703153</v>
      </c>
      <c r="AS315" s="1064">
        <v>4.7524752475247123</v>
      </c>
      <c r="AT315" s="1064">
        <v>4.9896049896050121</v>
      </c>
      <c r="AU315" s="1060">
        <f t="shared" si="192"/>
        <v>16.582212681824799</v>
      </c>
      <c r="AV315" s="1061">
        <f t="shared" si="193"/>
        <v>14.71320283042116</v>
      </c>
    </row>
    <row r="316" spans="1:48" ht="11.25" customHeight="1" x14ac:dyDescent="0.2">
      <c r="A316" s="483" t="s">
        <v>4198</v>
      </c>
      <c r="B316" s="861" t="s">
        <v>3839</v>
      </c>
      <c r="C316" s="610">
        <v>0.6</v>
      </c>
      <c r="D316" s="482">
        <v>0.52</v>
      </c>
      <c r="E316" s="635">
        <v>0.42</v>
      </c>
      <c r="F316" s="620">
        <v>0.34</v>
      </c>
      <c r="G316" s="620">
        <v>0.3</v>
      </c>
      <c r="H316" s="620">
        <v>0.26</v>
      </c>
      <c r="I316" s="636">
        <v>0.24</v>
      </c>
      <c r="J316" s="505"/>
      <c r="K316" s="636">
        <v>0.24</v>
      </c>
      <c r="L316" s="637">
        <v>0.24</v>
      </c>
      <c r="M316" s="505"/>
      <c r="N316" s="638">
        <v>0.24</v>
      </c>
      <c r="O316" s="638">
        <v>0.24</v>
      </c>
      <c r="P316" s="1016">
        <v>0.24</v>
      </c>
      <c r="Q316" s="1016">
        <v>0.24</v>
      </c>
      <c r="R316" s="838">
        <v>0.24</v>
      </c>
      <c r="S316" s="838">
        <v>0.1</v>
      </c>
      <c r="T316" s="522">
        <v>0</v>
      </c>
      <c r="U316" s="522">
        <v>0</v>
      </c>
      <c r="V316" s="522">
        <v>0</v>
      </c>
      <c r="W316" s="522">
        <v>0</v>
      </c>
      <c r="X316" s="522">
        <v>0</v>
      </c>
      <c r="Y316" s="522">
        <v>0</v>
      </c>
      <c r="Z316" s="613">
        <f t="shared" si="191"/>
        <v>4.4600000000000017</v>
      </c>
      <c r="AA316" s="1058">
        <f t="shared" si="213"/>
        <v>15.384615384615374</v>
      </c>
      <c r="AB316" s="1058">
        <f t="shared" si="214"/>
        <v>23.809523809523814</v>
      </c>
      <c r="AC316" s="1059">
        <f t="shared" ref="AC316:AF322" si="215">IF(ISERROR((E316/F316-1)*100),"n/a",(E316/F316-1)*100)</f>
        <v>23.529411764705866</v>
      </c>
      <c r="AD316" s="1059">
        <f t="shared" si="215"/>
        <v>13.333333333333353</v>
      </c>
      <c r="AE316" s="1059">
        <f t="shared" si="215"/>
        <v>15.384615384615374</v>
      </c>
      <c r="AF316" s="1059">
        <f t="shared" si="215"/>
        <v>8.3333333333333481</v>
      </c>
      <c r="AG316" s="1059">
        <f t="shared" ref="AG316:AG322" si="216">IF(ISERROR((I316/K316-1)*100),"n/a",(I316/K316-1)*100)</f>
        <v>0</v>
      </c>
      <c r="AH316" s="1059">
        <f t="shared" ref="AH316:AH322" si="217">IF(ISERROR((K316/L316-1)*100),"n/a",(K316/L316-1)*100)</f>
        <v>0</v>
      </c>
      <c r="AI316" s="1059">
        <f t="shared" ref="AI316:AI322" si="218">IF(ISERROR((L316/N316-1)*100),"n/a",(L316/N316-1)*100)</f>
        <v>0</v>
      </c>
      <c r="AJ316" s="1059">
        <f t="shared" ref="AJ316:AT322" si="219">IF(ISERROR((N316/O316-1)*100),"n/a",(N316/O316-1)*100)</f>
        <v>0</v>
      </c>
      <c r="AK316" s="1059">
        <f t="shared" si="219"/>
        <v>0</v>
      </c>
      <c r="AL316" s="1059">
        <f t="shared" si="219"/>
        <v>0</v>
      </c>
      <c r="AM316" s="1059">
        <f t="shared" si="219"/>
        <v>0</v>
      </c>
      <c r="AN316" s="1059">
        <f t="shared" si="219"/>
        <v>140</v>
      </c>
      <c r="AO316" s="1059" t="str">
        <f t="shared" si="219"/>
        <v>n/a</v>
      </c>
      <c r="AP316" s="1059" t="str">
        <f t="shared" si="219"/>
        <v>n/a</v>
      </c>
      <c r="AQ316" s="1059" t="str">
        <f t="shared" si="219"/>
        <v>n/a</v>
      </c>
      <c r="AR316" s="1059" t="str">
        <f t="shared" si="219"/>
        <v>n/a</v>
      </c>
      <c r="AS316" s="1059" t="str">
        <f t="shared" si="219"/>
        <v>n/a</v>
      </c>
      <c r="AT316" s="1059" t="str">
        <f t="shared" si="219"/>
        <v>n/a</v>
      </c>
      <c r="AU316" s="1060">
        <f t="shared" si="192"/>
        <v>17.126773786437649</v>
      </c>
      <c r="AV316" s="1061">
        <f t="shared" si="193"/>
        <v>36.516121119172894</v>
      </c>
    </row>
    <row r="317" spans="1:48" ht="11.25" customHeight="1" x14ac:dyDescent="0.2">
      <c r="A317" s="483" t="s">
        <v>1278</v>
      </c>
      <c r="B317" s="861" t="s">
        <v>1279</v>
      </c>
      <c r="C317" s="610">
        <v>0.74</v>
      </c>
      <c r="D317" s="482">
        <v>0.72</v>
      </c>
      <c r="E317" s="615">
        <v>0.51</v>
      </c>
      <c r="F317" s="610">
        <v>0.47</v>
      </c>
      <c r="G317" s="610">
        <v>0.43</v>
      </c>
      <c r="H317" s="610">
        <v>0.34</v>
      </c>
      <c r="I317" s="485">
        <v>0.32</v>
      </c>
      <c r="J317" s="932"/>
      <c r="K317" s="610">
        <v>0.3</v>
      </c>
      <c r="L317" s="481">
        <v>0.13</v>
      </c>
      <c r="M317" s="932"/>
      <c r="N317" s="611">
        <v>0</v>
      </c>
      <c r="O317" s="611">
        <v>0.1</v>
      </c>
      <c r="P317" s="612">
        <v>0.77</v>
      </c>
      <c r="Q317" s="616">
        <v>0.84</v>
      </c>
      <c r="R317" s="616">
        <v>0.79</v>
      </c>
      <c r="S317" s="616">
        <v>0.71</v>
      </c>
      <c r="T317" s="616">
        <v>0.63</v>
      </c>
      <c r="U317" s="616">
        <v>0.55000000000000004</v>
      </c>
      <c r="V317" s="616">
        <v>0.47</v>
      </c>
      <c r="W317" s="616">
        <v>0.39</v>
      </c>
      <c r="X317" s="616">
        <v>0.30499999999999999</v>
      </c>
      <c r="Y317" s="612">
        <v>0.28000000000000003</v>
      </c>
      <c r="Z317" s="613">
        <f t="shared" si="191"/>
        <v>9.7949999999999999</v>
      </c>
      <c r="AA317" s="1058">
        <f t="shared" si="213"/>
        <v>2.7777777777777901</v>
      </c>
      <c r="AB317" s="1058">
        <f t="shared" si="214"/>
        <v>41.176470588235283</v>
      </c>
      <c r="AC317" s="1059">
        <f t="shared" si="215"/>
        <v>8.5106382978723527</v>
      </c>
      <c r="AD317" s="1059">
        <f t="shared" si="215"/>
        <v>9.302325581395344</v>
      </c>
      <c r="AE317" s="1059">
        <f t="shared" si="215"/>
        <v>26.470588235294112</v>
      </c>
      <c r="AF317" s="1059">
        <f t="shared" si="215"/>
        <v>6.25</v>
      </c>
      <c r="AG317" s="1059">
        <f t="shared" si="216"/>
        <v>6.6666666666666652</v>
      </c>
      <c r="AH317" s="1059">
        <f t="shared" si="217"/>
        <v>130.76923076923075</v>
      </c>
      <c r="AI317" s="1059" t="str">
        <f t="shared" si="218"/>
        <v>n/a</v>
      </c>
      <c r="AJ317" s="1059">
        <f t="shared" si="219"/>
        <v>-100</v>
      </c>
      <c r="AK317" s="1059">
        <f t="shared" si="219"/>
        <v>-87.012987012987011</v>
      </c>
      <c r="AL317" s="1059">
        <f t="shared" si="219"/>
        <v>-8.333333333333325</v>
      </c>
      <c r="AM317" s="1059">
        <f t="shared" si="219"/>
        <v>6.3291139240506222</v>
      </c>
      <c r="AN317" s="1059">
        <f t="shared" si="219"/>
        <v>11.267605633802823</v>
      </c>
      <c r="AO317" s="1059">
        <f t="shared" si="219"/>
        <v>12.698412698412698</v>
      </c>
      <c r="AP317" s="1059">
        <f t="shared" si="219"/>
        <v>14.545454545454529</v>
      </c>
      <c r="AQ317" s="1059">
        <f t="shared" si="219"/>
        <v>17.021276595744705</v>
      </c>
      <c r="AR317" s="1059">
        <f t="shared" si="219"/>
        <v>20.512820512820507</v>
      </c>
      <c r="AS317" s="1059">
        <f t="shared" si="219"/>
        <v>27.868852459016402</v>
      </c>
      <c r="AT317" s="1059">
        <f t="shared" si="219"/>
        <v>8.9285714285714199</v>
      </c>
      <c r="AU317" s="1060">
        <f t="shared" si="192"/>
        <v>8.1973413351592459</v>
      </c>
      <c r="AV317" s="1061">
        <f t="shared" si="193"/>
        <v>46.078238962643169</v>
      </c>
    </row>
    <row r="318" spans="1:48" ht="11.25" customHeight="1" x14ac:dyDescent="0.2">
      <c r="A318" s="863" t="s">
        <v>615</v>
      </c>
      <c r="B318" s="861" t="s">
        <v>616</v>
      </c>
      <c r="C318" s="610">
        <v>0.84250000000000003</v>
      </c>
      <c r="D318" s="482">
        <v>0.83099999999999996</v>
      </c>
      <c r="E318" s="615">
        <v>0.82250000000000001</v>
      </c>
      <c r="F318" s="610">
        <v>0.8125</v>
      </c>
      <c r="G318" s="610">
        <v>0.80249999999999999</v>
      </c>
      <c r="H318" s="610">
        <v>0.79249999999999998</v>
      </c>
      <c r="I318" s="610">
        <v>0.78249999999999997</v>
      </c>
      <c r="J318" s="932"/>
      <c r="K318" s="610">
        <v>0.77249999999999996</v>
      </c>
      <c r="L318" s="481">
        <v>0.76249999999999996</v>
      </c>
      <c r="M318" s="932"/>
      <c r="N318" s="494">
        <v>0.75249999999999995</v>
      </c>
      <c r="O318" s="494">
        <v>0.74250000000000005</v>
      </c>
      <c r="P318" s="616">
        <v>0.55000000000000004</v>
      </c>
      <c r="Q318" s="612">
        <v>0</v>
      </c>
      <c r="R318" s="612">
        <v>0</v>
      </c>
      <c r="S318" s="612">
        <v>0</v>
      </c>
      <c r="T318" s="612">
        <v>0</v>
      </c>
      <c r="U318" s="612">
        <v>0</v>
      </c>
      <c r="V318" s="612">
        <v>0</v>
      </c>
      <c r="W318" s="612">
        <v>0</v>
      </c>
      <c r="X318" s="612">
        <v>0</v>
      </c>
      <c r="Y318" s="612">
        <v>0</v>
      </c>
      <c r="Z318" s="613">
        <f t="shared" si="191"/>
        <v>9.266</v>
      </c>
      <c r="AA318" s="1058">
        <f t="shared" si="213"/>
        <v>1.3838748495788256</v>
      </c>
      <c r="AB318" s="1058">
        <f t="shared" si="214"/>
        <v>1.0334346504559111</v>
      </c>
      <c r="AC318" s="1059">
        <f t="shared" si="215"/>
        <v>1.2307692307692353</v>
      </c>
      <c r="AD318" s="1059">
        <f t="shared" si="215"/>
        <v>1.2461059190031154</v>
      </c>
      <c r="AE318" s="1059">
        <f t="shared" si="215"/>
        <v>1.2618296529968376</v>
      </c>
      <c r="AF318" s="1059">
        <f t="shared" si="215"/>
        <v>1.2779552715654896</v>
      </c>
      <c r="AG318" s="1059">
        <f t="shared" si="216"/>
        <v>1.2944983818770295</v>
      </c>
      <c r="AH318" s="1059">
        <f t="shared" si="217"/>
        <v>1.3114754098360715</v>
      </c>
      <c r="AI318" s="1059">
        <f t="shared" si="218"/>
        <v>1.3289036544850585</v>
      </c>
      <c r="AJ318" s="1059">
        <f t="shared" si="219"/>
        <v>1.3468013468013407</v>
      </c>
      <c r="AK318" s="1059">
        <f t="shared" si="219"/>
        <v>35.000000000000007</v>
      </c>
      <c r="AL318" s="1059" t="str">
        <f t="shared" si="219"/>
        <v>n/a</v>
      </c>
      <c r="AM318" s="1059" t="str">
        <f t="shared" si="219"/>
        <v>n/a</v>
      </c>
      <c r="AN318" s="1059" t="str">
        <f t="shared" si="219"/>
        <v>n/a</v>
      </c>
      <c r="AO318" s="1059" t="str">
        <f t="shared" si="219"/>
        <v>n/a</v>
      </c>
      <c r="AP318" s="1059" t="str">
        <f t="shared" si="219"/>
        <v>n/a</v>
      </c>
      <c r="AQ318" s="1059" t="str">
        <f t="shared" si="219"/>
        <v>n/a</v>
      </c>
      <c r="AR318" s="1059" t="str">
        <f t="shared" si="219"/>
        <v>n/a</v>
      </c>
      <c r="AS318" s="1059" t="str">
        <f t="shared" si="219"/>
        <v>n/a</v>
      </c>
      <c r="AT318" s="1059" t="str">
        <f t="shared" si="219"/>
        <v>n/a</v>
      </c>
      <c r="AU318" s="1060">
        <f t="shared" si="192"/>
        <v>4.3377862152153561</v>
      </c>
      <c r="AV318" s="1061">
        <f t="shared" si="193"/>
        <v>10.169913098203189</v>
      </c>
    </row>
    <row r="319" spans="1:48" ht="11.25" customHeight="1" x14ac:dyDescent="0.2">
      <c r="A319" s="487" t="s">
        <v>617</v>
      </c>
      <c r="B319" s="846" t="s">
        <v>618</v>
      </c>
      <c r="C319" s="610">
        <v>1.54</v>
      </c>
      <c r="D319" s="482">
        <v>1.39</v>
      </c>
      <c r="E319" s="476">
        <v>1.3</v>
      </c>
      <c r="F319" s="610">
        <v>1.22</v>
      </c>
      <c r="G319" s="610">
        <v>1.1399999999999999</v>
      </c>
      <c r="H319" s="610">
        <v>1.0900000000000001</v>
      </c>
      <c r="I319" s="610">
        <v>1.05</v>
      </c>
      <c r="J319" s="932"/>
      <c r="K319" s="610">
        <v>1.02</v>
      </c>
      <c r="L319" s="481">
        <v>0.98</v>
      </c>
      <c r="M319" s="932"/>
      <c r="N319" s="494">
        <v>0.92</v>
      </c>
      <c r="O319" s="494">
        <v>0.85</v>
      </c>
      <c r="P319" s="616">
        <v>0.81</v>
      </c>
      <c r="Q319" s="612">
        <v>0.8</v>
      </c>
      <c r="R319" s="612">
        <v>0.8</v>
      </c>
      <c r="S319" s="616">
        <v>0.77</v>
      </c>
      <c r="T319" s="616">
        <v>0.73</v>
      </c>
      <c r="U319" s="616">
        <v>0.7</v>
      </c>
      <c r="V319" s="616">
        <v>0.64</v>
      </c>
      <c r="W319" s="616">
        <v>0.59</v>
      </c>
      <c r="X319" s="616">
        <v>0.52</v>
      </c>
      <c r="Y319" s="616">
        <v>0.44</v>
      </c>
      <c r="Z319" s="613">
        <f t="shared" si="191"/>
        <v>19.3</v>
      </c>
      <c r="AA319" s="1058">
        <f t="shared" si="213"/>
        <v>10.791366906474821</v>
      </c>
      <c r="AB319" s="1058">
        <f t="shared" si="214"/>
        <v>6.9230769230769207</v>
      </c>
      <c r="AC319" s="1059">
        <f t="shared" si="215"/>
        <v>6.5573770491803351</v>
      </c>
      <c r="AD319" s="1059">
        <f t="shared" si="215"/>
        <v>7.0175438596491224</v>
      </c>
      <c r="AE319" s="1059">
        <f t="shared" si="215"/>
        <v>4.5871559633027248</v>
      </c>
      <c r="AF319" s="1059">
        <f t="shared" si="215"/>
        <v>3.8095238095238182</v>
      </c>
      <c r="AG319" s="1059">
        <f t="shared" si="216"/>
        <v>2.941176470588247</v>
      </c>
      <c r="AH319" s="1059">
        <f t="shared" si="217"/>
        <v>4.081632653061229</v>
      </c>
      <c r="AI319" s="1059">
        <f t="shared" si="218"/>
        <v>6.5217391304347672</v>
      </c>
      <c r="AJ319" s="1059">
        <f t="shared" si="219"/>
        <v>8.235294117647074</v>
      </c>
      <c r="AK319" s="1059">
        <f t="shared" si="219"/>
        <v>4.9382716049382713</v>
      </c>
      <c r="AL319" s="1059">
        <f t="shared" si="219"/>
        <v>1.2499999999999956</v>
      </c>
      <c r="AM319" s="1059">
        <f t="shared" si="219"/>
        <v>0</v>
      </c>
      <c r="AN319" s="1059">
        <f t="shared" si="219"/>
        <v>3.8961038961039085</v>
      </c>
      <c r="AO319" s="1059">
        <f t="shared" si="219"/>
        <v>5.4794520547945202</v>
      </c>
      <c r="AP319" s="1059">
        <f t="shared" si="219"/>
        <v>4.2857142857142927</v>
      </c>
      <c r="AQ319" s="1059">
        <f t="shared" si="219"/>
        <v>9.375</v>
      </c>
      <c r="AR319" s="1059">
        <f t="shared" si="219"/>
        <v>8.4745762711864394</v>
      </c>
      <c r="AS319" s="1059">
        <f t="shared" si="219"/>
        <v>13.461538461538458</v>
      </c>
      <c r="AT319" s="1059">
        <f t="shared" si="219"/>
        <v>18.181818181818187</v>
      </c>
      <c r="AU319" s="1060">
        <f t="shared" si="192"/>
        <v>6.5404180819516569</v>
      </c>
      <c r="AV319" s="1061">
        <f t="shared" si="193"/>
        <v>4.1884879426285631</v>
      </c>
    </row>
    <row r="320" spans="1:48" ht="11.25" customHeight="1" x14ac:dyDescent="0.2">
      <c r="A320" s="617" t="s">
        <v>1266</v>
      </c>
      <c r="B320" s="490" t="s">
        <v>1267</v>
      </c>
      <c r="C320" s="610">
        <v>1.2</v>
      </c>
      <c r="D320" s="482">
        <v>1.05</v>
      </c>
      <c r="E320" s="482">
        <v>0.92</v>
      </c>
      <c r="F320" s="496">
        <v>0.84</v>
      </c>
      <c r="G320" s="496">
        <v>0.75</v>
      </c>
      <c r="H320" s="496">
        <v>0.63</v>
      </c>
      <c r="I320" s="496">
        <v>0.45</v>
      </c>
      <c r="J320" s="1014"/>
      <c r="K320" s="495">
        <v>0.4</v>
      </c>
      <c r="L320" s="492">
        <v>0.35</v>
      </c>
      <c r="M320" s="1014"/>
      <c r="N320" s="518">
        <v>0.2</v>
      </c>
      <c r="O320" s="518">
        <v>0.47</v>
      </c>
      <c r="P320" s="498">
        <v>2.12</v>
      </c>
      <c r="Q320" s="498">
        <v>2</v>
      </c>
      <c r="R320" s="498">
        <v>1.5</v>
      </c>
      <c r="S320" s="498">
        <v>1.1599999999999999</v>
      </c>
      <c r="T320" s="498">
        <v>1.1200000000000001</v>
      </c>
      <c r="U320" s="498">
        <v>1.08</v>
      </c>
      <c r="V320" s="498">
        <v>1.04</v>
      </c>
      <c r="W320" s="498">
        <v>1</v>
      </c>
      <c r="X320" s="498">
        <v>0.96</v>
      </c>
      <c r="Y320" s="498">
        <v>0.9</v>
      </c>
      <c r="Z320" s="613">
        <f t="shared" si="191"/>
        <v>20.14</v>
      </c>
      <c r="AA320" s="1058">
        <f t="shared" si="213"/>
        <v>14.285714285714279</v>
      </c>
      <c r="AB320" s="1058">
        <f t="shared" si="214"/>
        <v>14.130434782608692</v>
      </c>
      <c r="AC320" s="1059">
        <f t="shared" si="215"/>
        <v>9.5238095238095344</v>
      </c>
      <c r="AD320" s="1059">
        <f t="shared" si="215"/>
        <v>11.999999999999989</v>
      </c>
      <c r="AE320" s="1059">
        <f t="shared" si="215"/>
        <v>19.047619047619047</v>
      </c>
      <c r="AF320" s="1059">
        <f t="shared" si="215"/>
        <v>39.999999999999993</v>
      </c>
      <c r="AG320" s="1059">
        <f t="shared" si="216"/>
        <v>12.5</v>
      </c>
      <c r="AH320" s="1059">
        <f t="shared" si="217"/>
        <v>14.285714285714302</v>
      </c>
      <c r="AI320" s="1059">
        <f t="shared" si="218"/>
        <v>74.999999999999972</v>
      </c>
      <c r="AJ320" s="1059">
        <f t="shared" si="219"/>
        <v>-57.446808510638292</v>
      </c>
      <c r="AK320" s="1059">
        <f t="shared" si="219"/>
        <v>-77.830188679245282</v>
      </c>
      <c r="AL320" s="1059">
        <f t="shared" si="219"/>
        <v>6.0000000000000053</v>
      </c>
      <c r="AM320" s="1059">
        <f t="shared" si="219"/>
        <v>33.333333333333329</v>
      </c>
      <c r="AN320" s="1059">
        <f t="shared" si="219"/>
        <v>29.31034482758621</v>
      </c>
      <c r="AO320" s="1059">
        <f t="shared" si="219"/>
        <v>3.5714285714285587</v>
      </c>
      <c r="AP320" s="1059">
        <f t="shared" si="219"/>
        <v>3.7037037037036979</v>
      </c>
      <c r="AQ320" s="1059">
        <f t="shared" si="219"/>
        <v>3.8461538461538547</v>
      </c>
      <c r="AR320" s="1059">
        <f t="shared" si="219"/>
        <v>4.0000000000000036</v>
      </c>
      <c r="AS320" s="1059">
        <f t="shared" si="219"/>
        <v>4.1666666666666741</v>
      </c>
      <c r="AT320" s="1059">
        <f t="shared" si="219"/>
        <v>6.6666666666666652</v>
      </c>
      <c r="AU320" s="1060">
        <f t="shared" si="192"/>
        <v>8.5047296175560625</v>
      </c>
      <c r="AV320" s="1061">
        <f t="shared" si="193"/>
        <v>31.307424002171771</v>
      </c>
    </row>
    <row r="321" spans="1:48" ht="11.25" customHeight="1" x14ac:dyDescent="0.2">
      <c r="A321" s="863" t="s">
        <v>1308</v>
      </c>
      <c r="B321" s="861" t="s">
        <v>1309</v>
      </c>
      <c r="C321" s="610">
        <v>3.61</v>
      </c>
      <c r="D321" s="482">
        <v>3.02</v>
      </c>
      <c r="E321" s="482">
        <v>2.5199999999999996</v>
      </c>
      <c r="F321" s="610">
        <v>2.1</v>
      </c>
      <c r="G321" s="610">
        <v>1.7</v>
      </c>
      <c r="H321" s="610">
        <v>1</v>
      </c>
      <c r="I321" s="610">
        <v>0.5</v>
      </c>
      <c r="J321" s="932"/>
      <c r="K321" s="610">
        <v>0.1</v>
      </c>
      <c r="L321" s="614">
        <v>0</v>
      </c>
      <c r="M321" s="932"/>
      <c r="N321" s="611">
        <v>0</v>
      </c>
      <c r="O321" s="611">
        <v>0</v>
      </c>
      <c r="P321" s="612">
        <v>0</v>
      </c>
      <c r="Q321" s="612">
        <v>0</v>
      </c>
      <c r="R321" s="612">
        <v>0</v>
      </c>
      <c r="S321" s="612">
        <v>0</v>
      </c>
      <c r="T321" s="612">
        <v>0</v>
      </c>
      <c r="U321" s="612">
        <v>0</v>
      </c>
      <c r="V321" s="612">
        <v>0</v>
      </c>
      <c r="W321" s="612">
        <v>0</v>
      </c>
      <c r="X321" s="612">
        <v>0</v>
      </c>
      <c r="Y321" s="612">
        <v>0</v>
      </c>
      <c r="Z321" s="613">
        <f t="shared" si="191"/>
        <v>14.549999999999997</v>
      </c>
      <c r="AA321" s="1058">
        <f t="shared" si="213"/>
        <v>19.536423841059602</v>
      </c>
      <c r="AB321" s="1058">
        <f t="shared" si="214"/>
        <v>19.84126984126986</v>
      </c>
      <c r="AC321" s="1059">
        <f t="shared" si="215"/>
        <v>19.999999999999972</v>
      </c>
      <c r="AD321" s="1059">
        <f t="shared" si="215"/>
        <v>23.529411764705888</v>
      </c>
      <c r="AE321" s="1059">
        <f t="shared" si="215"/>
        <v>70</v>
      </c>
      <c r="AF321" s="1059">
        <f t="shared" si="215"/>
        <v>100</v>
      </c>
      <c r="AG321" s="1059">
        <f t="shared" si="216"/>
        <v>400</v>
      </c>
      <c r="AH321" s="1059" t="str">
        <f t="shared" si="217"/>
        <v>n/a</v>
      </c>
      <c r="AI321" s="1059" t="str">
        <f t="shared" si="218"/>
        <v>n/a</v>
      </c>
      <c r="AJ321" s="1059" t="str">
        <f t="shared" si="219"/>
        <v>n/a</v>
      </c>
      <c r="AK321" s="1059" t="str">
        <f t="shared" si="219"/>
        <v>n/a</v>
      </c>
      <c r="AL321" s="1059" t="str">
        <f t="shared" si="219"/>
        <v>n/a</v>
      </c>
      <c r="AM321" s="1059" t="str">
        <f t="shared" si="219"/>
        <v>n/a</v>
      </c>
      <c r="AN321" s="1059" t="str">
        <f t="shared" si="219"/>
        <v>n/a</v>
      </c>
      <c r="AO321" s="1059" t="str">
        <f t="shared" si="219"/>
        <v>n/a</v>
      </c>
      <c r="AP321" s="1059" t="str">
        <f t="shared" si="219"/>
        <v>n/a</v>
      </c>
      <c r="AQ321" s="1059" t="str">
        <f t="shared" si="219"/>
        <v>n/a</v>
      </c>
      <c r="AR321" s="1059" t="str">
        <f t="shared" si="219"/>
        <v>n/a</v>
      </c>
      <c r="AS321" s="1059" t="str">
        <f t="shared" si="219"/>
        <v>n/a</v>
      </c>
      <c r="AT321" s="1059" t="str">
        <f t="shared" si="219"/>
        <v>n/a</v>
      </c>
      <c r="AU321" s="1060">
        <f t="shared" si="192"/>
        <v>93.272443635290756</v>
      </c>
      <c r="AV321" s="1061">
        <f t="shared" si="193"/>
        <v>138.88288823772547</v>
      </c>
    </row>
    <row r="322" spans="1:48" ht="11.25" customHeight="1" x14ac:dyDescent="0.2">
      <c r="A322" s="470" t="s">
        <v>1274</v>
      </c>
      <c r="B322" s="861" t="s">
        <v>1275</v>
      </c>
      <c r="C322" s="610">
        <v>2.0331000000000001</v>
      </c>
      <c r="D322" s="482">
        <v>1.8493999999999999</v>
      </c>
      <c r="E322" s="482">
        <v>1.6813</v>
      </c>
      <c r="F322" s="610">
        <v>1.5427000000000002</v>
      </c>
      <c r="G322" s="610">
        <v>1.4719</v>
      </c>
      <c r="H322" s="610">
        <v>1.4188000000000001</v>
      </c>
      <c r="I322" s="610">
        <v>1.3028999999999999</v>
      </c>
      <c r="J322" s="932"/>
      <c r="K322" s="485">
        <v>1.2867999999999999</v>
      </c>
      <c r="L322" s="614">
        <v>1.2867999999999999</v>
      </c>
      <c r="M322" s="932"/>
      <c r="N322" s="513">
        <v>1.2867999999999999</v>
      </c>
      <c r="O322" s="494">
        <v>1.2805</v>
      </c>
      <c r="P322" s="616">
        <v>1.2329000000000001</v>
      </c>
      <c r="Q322" s="616">
        <v>1.0946</v>
      </c>
      <c r="R322" s="616">
        <v>0.91700000000000004</v>
      </c>
      <c r="S322" s="616">
        <v>0.69299999999999995</v>
      </c>
      <c r="T322" s="616">
        <v>0.43930999999999998</v>
      </c>
      <c r="U322" s="616">
        <v>0.31900000000000001</v>
      </c>
      <c r="V322" s="616">
        <v>0.26693</v>
      </c>
      <c r="W322" s="616">
        <v>0.23305999999999999</v>
      </c>
      <c r="X322" s="616">
        <v>0.2248</v>
      </c>
      <c r="Y322" s="616">
        <v>0.13685999999999998</v>
      </c>
      <c r="Z322" s="613">
        <f t="shared" si="191"/>
        <v>21.998459999999991</v>
      </c>
      <c r="AA322" s="1058">
        <f t="shared" si="213"/>
        <v>9.932951227425125</v>
      </c>
      <c r="AB322" s="1058">
        <f t="shared" si="214"/>
        <v>9.9982156664485835</v>
      </c>
      <c r="AC322" s="1059">
        <f t="shared" si="215"/>
        <v>8.9842483956699137</v>
      </c>
      <c r="AD322" s="1059">
        <f t="shared" si="215"/>
        <v>4.8101093824308938</v>
      </c>
      <c r="AE322" s="1059">
        <f t="shared" si="215"/>
        <v>3.7425993797575385</v>
      </c>
      <c r="AF322" s="1059">
        <f t="shared" si="215"/>
        <v>8.8955407168623815</v>
      </c>
      <c r="AG322" s="1059">
        <f t="shared" si="216"/>
        <v>1.251165682312716</v>
      </c>
      <c r="AH322" s="1059">
        <f t="shared" si="217"/>
        <v>0</v>
      </c>
      <c r="AI322" s="1059">
        <f t="shared" si="218"/>
        <v>0</v>
      </c>
      <c r="AJ322" s="1059">
        <f t="shared" si="219"/>
        <v>0.49199531433032906</v>
      </c>
      <c r="AK322" s="1059">
        <f t="shared" si="219"/>
        <v>3.8608159623651384</v>
      </c>
      <c r="AL322" s="1059">
        <f t="shared" si="219"/>
        <v>12.634752420975715</v>
      </c>
      <c r="AM322" s="1059">
        <f t="shared" si="219"/>
        <v>19.367502726281359</v>
      </c>
      <c r="AN322" s="1059">
        <f t="shared" si="219"/>
        <v>32.323232323232332</v>
      </c>
      <c r="AO322" s="1059">
        <f t="shared" si="219"/>
        <v>57.747376567799492</v>
      </c>
      <c r="AP322" s="1059">
        <f t="shared" si="219"/>
        <v>37.714733542319735</v>
      </c>
      <c r="AQ322" s="1059">
        <f t="shared" si="219"/>
        <v>19.506986850485152</v>
      </c>
      <c r="AR322" s="1059">
        <f t="shared" si="219"/>
        <v>14.532738350639329</v>
      </c>
      <c r="AS322" s="1059">
        <f t="shared" si="219"/>
        <v>3.6743772241992767</v>
      </c>
      <c r="AT322" s="1059">
        <f t="shared" si="219"/>
        <v>64.255443518924466</v>
      </c>
      <c r="AU322" s="1060">
        <f t="shared" si="192"/>
        <v>15.686239262622973</v>
      </c>
      <c r="AV322" s="1061">
        <f t="shared" si="193"/>
        <v>18.583872363493249</v>
      </c>
    </row>
    <row r="323" spans="1:48" ht="11.25" customHeight="1" x14ac:dyDescent="0.2">
      <c r="A323" s="1099" t="s">
        <v>4446</v>
      </c>
      <c r="B323" s="846" t="s">
        <v>4445</v>
      </c>
      <c r="C323" s="610">
        <v>1.2</v>
      </c>
      <c r="D323" s="482">
        <v>1.01</v>
      </c>
      <c r="E323" s="504">
        <v>0.8</v>
      </c>
      <c r="F323" s="473">
        <v>0.66</v>
      </c>
      <c r="G323" s="473">
        <v>0.15</v>
      </c>
      <c r="H323" s="1148">
        <v>0</v>
      </c>
      <c r="I323" s="1148">
        <v>0</v>
      </c>
      <c r="J323" s="467"/>
      <c r="K323" s="1148">
        <v>0</v>
      </c>
      <c r="L323" s="488">
        <v>0</v>
      </c>
      <c r="M323" s="467"/>
      <c r="N323" s="517">
        <v>0</v>
      </c>
      <c r="O323" s="517">
        <v>0</v>
      </c>
      <c r="P323" s="477">
        <v>0</v>
      </c>
      <c r="Q323" s="477">
        <v>0</v>
      </c>
      <c r="R323" s="477">
        <v>0</v>
      </c>
      <c r="S323" s="477">
        <v>0</v>
      </c>
      <c r="T323" s="477">
        <v>0</v>
      </c>
      <c r="U323" s="477">
        <v>0</v>
      </c>
      <c r="V323" s="477">
        <v>0</v>
      </c>
      <c r="W323" s="477">
        <v>0</v>
      </c>
      <c r="X323" s="477">
        <v>0</v>
      </c>
      <c r="Y323" s="477">
        <v>0</v>
      </c>
      <c r="Z323" s="613">
        <f t="shared" si="191"/>
        <v>3.82</v>
      </c>
      <c r="AA323" s="1058">
        <f t="shared" si="213"/>
        <v>18.811881188118807</v>
      </c>
      <c r="AB323" s="1058"/>
      <c r="AC323" s="1059"/>
      <c r="AD323" s="1059"/>
      <c r="AE323" s="1059"/>
      <c r="AF323" s="1059"/>
      <c r="AG323" s="1059"/>
      <c r="AH323" s="1059"/>
      <c r="AI323" s="1059"/>
      <c r="AJ323" s="1059"/>
      <c r="AK323" s="1059"/>
      <c r="AL323" s="1059"/>
      <c r="AM323" s="1059"/>
      <c r="AN323" s="1059"/>
      <c r="AO323" s="1059"/>
      <c r="AP323" s="1059"/>
      <c r="AQ323" s="1059"/>
      <c r="AR323" s="1059"/>
      <c r="AS323" s="1059"/>
      <c r="AT323" s="1059"/>
      <c r="AU323" s="1060">
        <f t="shared" si="192"/>
        <v>18.811881188118807</v>
      </c>
      <c r="AV323" s="1061" t="e">
        <f t="shared" si="193"/>
        <v>#DIV/0!</v>
      </c>
    </row>
    <row r="324" spans="1:48" ht="11.25" customHeight="1" x14ac:dyDescent="0.2">
      <c r="A324" s="483" t="s">
        <v>1296</v>
      </c>
      <c r="B324" s="861" t="s">
        <v>1297</v>
      </c>
      <c r="C324" s="610">
        <v>1.1499999999999999</v>
      </c>
      <c r="D324" s="482">
        <v>1.1399999999999999</v>
      </c>
      <c r="E324" s="615">
        <v>1.1000000000000001</v>
      </c>
      <c r="F324" s="610">
        <v>1.06</v>
      </c>
      <c r="G324" s="610">
        <v>1</v>
      </c>
      <c r="H324" s="610">
        <v>0.92</v>
      </c>
      <c r="I324" s="610">
        <v>0.78</v>
      </c>
      <c r="J324" s="932"/>
      <c r="K324" s="610">
        <v>0.55000000000000004</v>
      </c>
      <c r="L324" s="481">
        <v>0.46</v>
      </c>
      <c r="M324" s="932"/>
      <c r="N324" s="494">
        <v>0.35</v>
      </c>
      <c r="O324" s="611">
        <v>0.23749999999999999</v>
      </c>
      <c r="P324" s="612">
        <v>0.36749999999999999</v>
      </c>
      <c r="Q324" s="612">
        <v>0.42</v>
      </c>
      <c r="R324" s="612">
        <v>0.42</v>
      </c>
      <c r="S324" s="612">
        <v>0.42</v>
      </c>
      <c r="T324" s="612">
        <v>0.42</v>
      </c>
      <c r="U324" s="612">
        <v>0.42</v>
      </c>
      <c r="V324" s="612">
        <v>0.42</v>
      </c>
      <c r="W324" s="612">
        <v>0.42</v>
      </c>
      <c r="X324" s="616">
        <v>0.42</v>
      </c>
      <c r="Y324" s="612">
        <v>0.35749999999999998</v>
      </c>
      <c r="Z324" s="613">
        <f t="shared" si="191"/>
        <v>12.8325</v>
      </c>
      <c r="AA324" s="1058">
        <f t="shared" si="213"/>
        <v>0.87719298245614308</v>
      </c>
      <c r="AB324" s="1058">
        <f t="shared" ref="AB324:AB340" si="220">IF(ISERROR((D324/E324-1)*100),"n/a",(D324/E324-1)*100)</f>
        <v>3.6363636363636154</v>
      </c>
      <c r="AC324" s="1059">
        <f t="shared" ref="AC324:AC340" si="221">IF(ISERROR((E324/F324-1)*100),"n/a",(E324/F324-1)*100)</f>
        <v>3.7735849056603765</v>
      </c>
      <c r="AD324" s="1059">
        <f t="shared" ref="AD324:AD340" si="222">IF(ISERROR((F324/G324-1)*100),"n/a",(F324/G324-1)*100)</f>
        <v>6.0000000000000053</v>
      </c>
      <c r="AE324" s="1059">
        <f t="shared" ref="AE324:AE340" si="223">IF(ISERROR((G324/H324-1)*100),"n/a",(G324/H324-1)*100)</f>
        <v>8.6956521739130377</v>
      </c>
      <c r="AF324" s="1059">
        <f t="shared" ref="AF324:AF340" si="224">IF(ISERROR((H324/I324-1)*100),"n/a",(H324/I324-1)*100)</f>
        <v>17.948717948717952</v>
      </c>
      <c r="AG324" s="1059">
        <f t="shared" ref="AG324:AG340" si="225">IF(ISERROR((I324/K324-1)*100),"n/a",(I324/K324-1)*100)</f>
        <v>41.81818181818182</v>
      </c>
      <c r="AH324" s="1059">
        <f t="shared" ref="AH324:AH340" si="226">IF(ISERROR((K324/L324-1)*100),"n/a",(K324/L324-1)*100)</f>
        <v>19.565217391304344</v>
      </c>
      <c r="AI324" s="1059">
        <f t="shared" ref="AI324:AI340" si="227">IF(ISERROR((L324/N324-1)*100),"n/a",(L324/N324-1)*100)</f>
        <v>31.428571428571452</v>
      </c>
      <c r="AJ324" s="1059">
        <f t="shared" ref="AJ324:AJ340" si="228">IF(ISERROR((N324/O324-1)*100),"n/a",(N324/O324-1)*100)</f>
        <v>47.368421052631568</v>
      </c>
      <c r="AK324" s="1059">
        <f t="shared" ref="AK324:AK340" si="229">IF(ISERROR((O324/P324-1)*100),"n/a",(O324/P324-1)*100)</f>
        <v>-35.374149659863953</v>
      </c>
      <c r="AL324" s="1059">
        <f t="shared" ref="AL324:AL340" si="230">IF(ISERROR((P324/Q324-1)*100),"n/a",(P324/Q324-1)*100)</f>
        <v>-12.5</v>
      </c>
      <c r="AM324" s="1059">
        <f t="shared" ref="AM324:AM340" si="231">IF(ISERROR((Q324/R324-1)*100),"n/a",(Q324/R324-1)*100)</f>
        <v>0</v>
      </c>
      <c r="AN324" s="1059">
        <f t="shared" ref="AN324:AN340" si="232">IF(ISERROR((R324/S324-1)*100),"n/a",(R324/S324-1)*100)</f>
        <v>0</v>
      </c>
      <c r="AO324" s="1059">
        <f t="shared" ref="AO324:AO340" si="233">IF(ISERROR((S324/T324-1)*100),"n/a",(S324/T324-1)*100)</f>
        <v>0</v>
      </c>
      <c r="AP324" s="1059">
        <f t="shared" ref="AP324:AP340" si="234">IF(ISERROR((T324/U324-1)*100),"n/a",(T324/U324-1)*100)</f>
        <v>0</v>
      </c>
      <c r="AQ324" s="1059">
        <f t="shared" ref="AQ324:AQ340" si="235">IF(ISERROR((U324/V324-1)*100),"n/a",(U324/V324-1)*100)</f>
        <v>0</v>
      </c>
      <c r="AR324" s="1059">
        <f t="shared" ref="AR324:AR340" si="236">IF(ISERROR((V324/W324-1)*100),"n/a",(V324/W324-1)*100)</f>
        <v>0</v>
      </c>
      <c r="AS324" s="1059">
        <f t="shared" ref="AS324:AS340" si="237">IF(ISERROR((W324/X324-1)*100),"n/a",(W324/X324-1)*100)</f>
        <v>0</v>
      </c>
      <c r="AT324" s="1059">
        <f t="shared" ref="AT324:AT340" si="238">IF(ISERROR((X324/Y324-1)*100),"n/a",(X324/Y324-1)*100)</f>
        <v>17.48251748251748</v>
      </c>
      <c r="AU324" s="1060">
        <f t="shared" si="192"/>
        <v>7.5360135580226908</v>
      </c>
      <c r="AV324" s="1061">
        <f t="shared" si="193"/>
        <v>18.356803909629999</v>
      </c>
    </row>
    <row r="325" spans="1:48" ht="11.25" customHeight="1" x14ac:dyDescent="0.2">
      <c r="A325" s="483" t="s">
        <v>1286</v>
      </c>
      <c r="B325" s="861" t="s">
        <v>1287</v>
      </c>
      <c r="C325" s="610">
        <v>1.21</v>
      </c>
      <c r="D325" s="482">
        <v>1.17</v>
      </c>
      <c r="E325" s="615">
        <v>1.1299999999999999</v>
      </c>
      <c r="F325" s="610">
        <v>1.0900000000000001</v>
      </c>
      <c r="G325" s="610">
        <v>1.0449999999999999</v>
      </c>
      <c r="H325" s="610">
        <v>0.99</v>
      </c>
      <c r="I325" s="485">
        <v>0.96</v>
      </c>
      <c r="J325" s="932"/>
      <c r="K325" s="610">
        <v>0.95</v>
      </c>
      <c r="L325" s="481">
        <v>0.92</v>
      </c>
      <c r="M325" s="932"/>
      <c r="N325" s="611">
        <v>0.86</v>
      </c>
      <c r="O325" s="611">
        <v>0.86</v>
      </c>
      <c r="P325" s="616">
        <v>0.86</v>
      </c>
      <c r="Q325" s="616">
        <v>0.78</v>
      </c>
      <c r="R325" s="616">
        <v>0.72</v>
      </c>
      <c r="S325" s="616">
        <v>0.62</v>
      </c>
      <c r="T325" s="616">
        <v>0.56000000000000005</v>
      </c>
      <c r="U325" s="616">
        <v>0.52</v>
      </c>
      <c r="V325" s="616">
        <v>0.5</v>
      </c>
      <c r="W325" s="616">
        <v>0.48</v>
      </c>
      <c r="X325" s="616">
        <v>0.44</v>
      </c>
      <c r="Y325" s="616">
        <v>0.38</v>
      </c>
      <c r="Z325" s="613">
        <f t="shared" si="191"/>
        <v>17.044999999999998</v>
      </c>
      <c r="AA325" s="1058">
        <f t="shared" si="213"/>
        <v>3.4188034188034289</v>
      </c>
      <c r="AB325" s="1058">
        <f t="shared" si="220"/>
        <v>3.539823008849563</v>
      </c>
      <c r="AC325" s="1059">
        <f t="shared" si="221"/>
        <v>3.6697247706421798</v>
      </c>
      <c r="AD325" s="1059">
        <f t="shared" si="222"/>
        <v>4.3062200956937913</v>
      </c>
      <c r="AE325" s="1059">
        <f t="shared" si="223"/>
        <v>5.555555555555558</v>
      </c>
      <c r="AF325" s="1059">
        <f t="shared" si="224"/>
        <v>3.125</v>
      </c>
      <c r="AG325" s="1059">
        <f t="shared" si="225"/>
        <v>1.0526315789473717</v>
      </c>
      <c r="AH325" s="1059">
        <f t="shared" si="226"/>
        <v>3.2608695652173836</v>
      </c>
      <c r="AI325" s="1059">
        <f t="shared" si="227"/>
        <v>6.976744186046524</v>
      </c>
      <c r="AJ325" s="1059">
        <f t="shared" si="228"/>
        <v>0</v>
      </c>
      <c r="AK325" s="1059">
        <f t="shared" si="229"/>
        <v>0</v>
      </c>
      <c r="AL325" s="1059">
        <f t="shared" si="230"/>
        <v>10.256410256410241</v>
      </c>
      <c r="AM325" s="1059">
        <f t="shared" si="231"/>
        <v>8.3333333333333481</v>
      </c>
      <c r="AN325" s="1059">
        <f t="shared" si="232"/>
        <v>16.129032258064502</v>
      </c>
      <c r="AO325" s="1059">
        <f t="shared" si="233"/>
        <v>10.714285714285698</v>
      </c>
      <c r="AP325" s="1059">
        <f t="shared" si="234"/>
        <v>7.6923076923077094</v>
      </c>
      <c r="AQ325" s="1059">
        <f t="shared" si="235"/>
        <v>4.0000000000000036</v>
      </c>
      <c r="AR325" s="1059">
        <f t="shared" si="236"/>
        <v>4.1666666666666741</v>
      </c>
      <c r="AS325" s="1059">
        <f t="shared" si="237"/>
        <v>9.0909090909090828</v>
      </c>
      <c r="AT325" s="1059">
        <f t="shared" si="238"/>
        <v>15.789473684210531</v>
      </c>
      <c r="AU325" s="1060">
        <f t="shared" si="192"/>
        <v>6.0538895437971787</v>
      </c>
      <c r="AV325" s="1061">
        <f t="shared" si="193"/>
        <v>4.5788317305958497</v>
      </c>
    </row>
    <row r="326" spans="1:48" ht="11.25" customHeight="1" x14ac:dyDescent="0.2">
      <c r="A326" s="863" t="s">
        <v>3835</v>
      </c>
      <c r="B326" s="861" t="s">
        <v>3836</v>
      </c>
      <c r="C326" s="610">
        <v>0.495</v>
      </c>
      <c r="D326" s="482">
        <v>0.41</v>
      </c>
      <c r="E326" s="615">
        <v>0.29166700000000001</v>
      </c>
      <c r="F326" s="610">
        <v>0.22666600000000001</v>
      </c>
      <c r="G326" s="610">
        <v>0.16</v>
      </c>
      <c r="H326" s="610">
        <v>0.113331</v>
      </c>
      <c r="I326" s="521">
        <v>8.3332000000000003E-2</v>
      </c>
      <c r="J326" s="932"/>
      <c r="K326" s="610">
        <v>8.3332000000000003E-2</v>
      </c>
      <c r="L326" s="524">
        <v>6.6668000000000005E-2</v>
      </c>
      <c r="M326" s="932"/>
      <c r="N326" s="494">
        <v>0.12</v>
      </c>
      <c r="O326" s="525">
        <v>0.06</v>
      </c>
      <c r="P326" s="616">
        <v>0.06</v>
      </c>
      <c r="Q326" s="616">
        <v>3.5553333333333333E-2</v>
      </c>
      <c r="R326" s="616">
        <v>2.5186666666666666E-2</v>
      </c>
      <c r="S326" s="612">
        <v>0</v>
      </c>
      <c r="T326" s="612">
        <v>0</v>
      </c>
      <c r="U326" s="612">
        <v>0</v>
      </c>
      <c r="V326" s="612">
        <v>0</v>
      </c>
      <c r="W326" s="612">
        <v>0</v>
      </c>
      <c r="X326" s="612">
        <v>0</v>
      </c>
      <c r="Y326" s="612">
        <v>0</v>
      </c>
      <c r="Z326" s="613">
        <f t="shared" si="191"/>
        <v>2.2307360000000003</v>
      </c>
      <c r="AA326" s="1058">
        <f t="shared" si="213"/>
        <v>20.731707317073166</v>
      </c>
      <c r="AB326" s="1058">
        <f t="shared" si="220"/>
        <v>40.571267918550944</v>
      </c>
      <c r="AC326" s="1059">
        <f t="shared" si="221"/>
        <v>28.676996108812091</v>
      </c>
      <c r="AD326" s="1059">
        <f t="shared" si="222"/>
        <v>41.666249999999991</v>
      </c>
      <c r="AE326" s="1059">
        <f t="shared" si="223"/>
        <v>41.179377222472226</v>
      </c>
      <c r="AF326" s="1059">
        <f t="shared" si="224"/>
        <v>35.999375990015835</v>
      </c>
      <c r="AG326" s="1059">
        <f t="shared" si="225"/>
        <v>0</v>
      </c>
      <c r="AH326" s="1059">
        <f t="shared" si="226"/>
        <v>24.995500089998202</v>
      </c>
      <c r="AI326" s="1059">
        <f t="shared" si="227"/>
        <v>-44.443333333333321</v>
      </c>
      <c r="AJ326" s="1059">
        <f t="shared" si="228"/>
        <v>100</v>
      </c>
      <c r="AK326" s="1059">
        <f t="shared" si="229"/>
        <v>0</v>
      </c>
      <c r="AL326" s="1059">
        <f t="shared" si="230"/>
        <v>68.76054753422089</v>
      </c>
      <c r="AM326" s="1059">
        <f t="shared" si="231"/>
        <v>41.15934356802542</v>
      </c>
      <c r="AN326" s="1059" t="str">
        <f t="shared" si="232"/>
        <v>n/a</v>
      </c>
      <c r="AO326" s="1059" t="str">
        <f t="shared" si="233"/>
        <v>n/a</v>
      </c>
      <c r="AP326" s="1059" t="str">
        <f t="shared" si="234"/>
        <v>n/a</v>
      </c>
      <c r="AQ326" s="1059" t="str">
        <f t="shared" si="235"/>
        <v>n/a</v>
      </c>
      <c r="AR326" s="1059" t="str">
        <f t="shared" si="236"/>
        <v>n/a</v>
      </c>
      <c r="AS326" s="1059" t="str">
        <f t="shared" si="237"/>
        <v>n/a</v>
      </c>
      <c r="AT326" s="1059" t="str">
        <f t="shared" si="238"/>
        <v>n/a</v>
      </c>
      <c r="AU326" s="1060">
        <f t="shared" si="192"/>
        <v>30.715156339679648</v>
      </c>
      <c r="AV326" s="1061">
        <f t="shared" si="193"/>
        <v>34.621275647893533</v>
      </c>
    </row>
    <row r="327" spans="1:48" ht="11.25" customHeight="1" x14ac:dyDescent="0.2">
      <c r="A327" s="487" t="s">
        <v>1288</v>
      </c>
      <c r="B327" s="846" t="s">
        <v>1289</v>
      </c>
      <c r="C327" s="610">
        <v>0.51</v>
      </c>
      <c r="D327" s="482">
        <v>0.46</v>
      </c>
      <c r="E327" s="615">
        <v>0.4</v>
      </c>
      <c r="F327" s="610">
        <v>0.34250000000000003</v>
      </c>
      <c r="G327" s="610">
        <v>0.27500000000000002</v>
      </c>
      <c r="H327" s="610">
        <v>0.17499999999999999</v>
      </c>
      <c r="I327" s="610">
        <v>0.14499999999999999</v>
      </c>
      <c r="J327" s="932"/>
      <c r="K327" s="610">
        <v>0.1125</v>
      </c>
      <c r="L327" s="481">
        <v>6.7000000000000004E-2</v>
      </c>
      <c r="M327" s="932"/>
      <c r="N327" s="611">
        <v>5.4539999999999998E-2</v>
      </c>
      <c r="O327" s="494">
        <v>5.4539999999999998E-2</v>
      </c>
      <c r="P327" s="612">
        <v>4.9364999999999999E-2</v>
      </c>
      <c r="Q327" s="616">
        <v>5.5294999999999997E-2</v>
      </c>
      <c r="R327" s="616">
        <v>1.052E-2</v>
      </c>
      <c r="S327" s="612">
        <v>0</v>
      </c>
      <c r="T327" s="612">
        <v>0</v>
      </c>
      <c r="U327" s="612">
        <v>0</v>
      </c>
      <c r="V327" s="612">
        <v>0</v>
      </c>
      <c r="W327" s="612">
        <v>0</v>
      </c>
      <c r="X327" s="612">
        <v>0</v>
      </c>
      <c r="Y327" s="612">
        <v>0</v>
      </c>
      <c r="Z327" s="613">
        <f t="shared" ref="Z327:Z390" si="239">SUM(C327:Y327)</f>
        <v>2.7112599999999998</v>
      </c>
      <c r="AA327" s="1058">
        <f t="shared" si="213"/>
        <v>10.869565217391308</v>
      </c>
      <c r="AB327" s="1058">
        <f t="shared" si="220"/>
        <v>14.999999999999991</v>
      </c>
      <c r="AC327" s="1059">
        <f t="shared" si="221"/>
        <v>16.788321167883204</v>
      </c>
      <c r="AD327" s="1059">
        <f t="shared" si="222"/>
        <v>24.545454545454536</v>
      </c>
      <c r="AE327" s="1059">
        <f t="shared" si="223"/>
        <v>57.14285714285716</v>
      </c>
      <c r="AF327" s="1059">
        <f t="shared" si="224"/>
        <v>20.68965517241379</v>
      </c>
      <c r="AG327" s="1059">
        <f t="shared" si="225"/>
        <v>28.888888888888875</v>
      </c>
      <c r="AH327" s="1059">
        <f t="shared" si="226"/>
        <v>67.910447761194021</v>
      </c>
      <c r="AI327" s="1059">
        <f t="shared" si="227"/>
        <v>22.845617895122849</v>
      </c>
      <c r="AJ327" s="1059">
        <f t="shared" si="228"/>
        <v>0</v>
      </c>
      <c r="AK327" s="1059">
        <f t="shared" si="229"/>
        <v>10.483135824977218</v>
      </c>
      <c r="AL327" s="1059">
        <f t="shared" si="230"/>
        <v>-10.724296952708201</v>
      </c>
      <c r="AM327" s="1059">
        <f t="shared" si="231"/>
        <v>425.61787072243345</v>
      </c>
      <c r="AN327" s="1059" t="str">
        <f t="shared" si="232"/>
        <v>n/a</v>
      </c>
      <c r="AO327" s="1059" t="str">
        <f t="shared" si="233"/>
        <v>n/a</v>
      </c>
      <c r="AP327" s="1059" t="str">
        <f t="shared" si="234"/>
        <v>n/a</v>
      </c>
      <c r="AQ327" s="1059" t="str">
        <f t="shared" si="235"/>
        <v>n/a</v>
      </c>
      <c r="AR327" s="1059" t="str">
        <f t="shared" si="236"/>
        <v>n/a</v>
      </c>
      <c r="AS327" s="1059" t="str">
        <f t="shared" si="237"/>
        <v>n/a</v>
      </c>
      <c r="AT327" s="1059" t="str">
        <f t="shared" si="238"/>
        <v>n/a</v>
      </c>
      <c r="AU327" s="1060">
        <f t="shared" ref="AU327:AU390" si="240">AVERAGE(AA327:AT327)</f>
        <v>53.081347491223717</v>
      </c>
      <c r="AV327" s="1061">
        <f t="shared" ref="AV327:AV390" si="241">STDEV(AA327:AT327)</f>
        <v>113.88424577625855</v>
      </c>
    </row>
    <row r="328" spans="1:48" ht="11.25" customHeight="1" x14ac:dyDescent="0.2">
      <c r="A328" s="863" t="s">
        <v>1292</v>
      </c>
      <c r="B328" s="861" t="s">
        <v>1293</v>
      </c>
      <c r="C328" s="610">
        <v>3.36</v>
      </c>
      <c r="D328" s="482">
        <v>3.0550000000000002</v>
      </c>
      <c r="E328" s="613">
        <v>2.74</v>
      </c>
      <c r="F328" s="610">
        <v>2.4500000000000002</v>
      </c>
      <c r="G328" s="610">
        <v>2.1475</v>
      </c>
      <c r="H328" s="610">
        <v>1.8674999999999999</v>
      </c>
      <c r="I328" s="610">
        <v>1.68</v>
      </c>
      <c r="J328" s="932"/>
      <c r="K328" s="610">
        <v>1.5275000000000001</v>
      </c>
      <c r="L328" s="481">
        <v>1.37</v>
      </c>
      <c r="M328" s="932"/>
      <c r="N328" s="611">
        <v>1.21</v>
      </c>
      <c r="O328" s="494">
        <v>1.21</v>
      </c>
      <c r="P328" s="616">
        <v>1.1000000000000001</v>
      </c>
      <c r="Q328" s="616">
        <v>1</v>
      </c>
      <c r="R328" s="616">
        <v>0.90749999999999997</v>
      </c>
      <c r="S328" s="616">
        <v>0.82499999999999996</v>
      </c>
      <c r="T328" s="612">
        <v>0.75</v>
      </c>
      <c r="U328" s="612">
        <v>0.75</v>
      </c>
      <c r="V328" s="612">
        <v>0.75</v>
      </c>
      <c r="W328" s="612">
        <v>0.75</v>
      </c>
      <c r="X328" s="616">
        <v>0.75</v>
      </c>
      <c r="Y328" s="616">
        <v>0.68</v>
      </c>
      <c r="Z328" s="613">
        <f t="shared" si="239"/>
        <v>30.880000000000003</v>
      </c>
      <c r="AA328" s="1058">
        <f t="shared" si="213"/>
        <v>9.9836333878887018</v>
      </c>
      <c r="AB328" s="1058">
        <f t="shared" si="220"/>
        <v>11.496350364963504</v>
      </c>
      <c r="AC328" s="1059">
        <f t="shared" si="221"/>
        <v>11.83673469387756</v>
      </c>
      <c r="AD328" s="1059">
        <f t="shared" si="222"/>
        <v>14.086146682188595</v>
      </c>
      <c r="AE328" s="1059">
        <f t="shared" si="223"/>
        <v>14.993306559571629</v>
      </c>
      <c r="AF328" s="1059">
        <f t="shared" si="224"/>
        <v>11.160714285714279</v>
      </c>
      <c r="AG328" s="1059">
        <f t="shared" si="225"/>
        <v>9.9836333878887018</v>
      </c>
      <c r="AH328" s="1059">
        <f t="shared" si="226"/>
        <v>11.496350364963504</v>
      </c>
      <c r="AI328" s="1059">
        <f t="shared" si="227"/>
        <v>13.223140495867792</v>
      </c>
      <c r="AJ328" s="1059">
        <f t="shared" si="228"/>
        <v>0</v>
      </c>
      <c r="AK328" s="1059">
        <f t="shared" si="229"/>
        <v>9.9999999999999858</v>
      </c>
      <c r="AL328" s="1059">
        <f t="shared" si="230"/>
        <v>10.000000000000009</v>
      </c>
      <c r="AM328" s="1059">
        <f t="shared" si="231"/>
        <v>10.192837465564741</v>
      </c>
      <c r="AN328" s="1059">
        <f t="shared" si="232"/>
        <v>10.000000000000009</v>
      </c>
      <c r="AO328" s="1059">
        <f t="shared" si="233"/>
        <v>9.9999999999999858</v>
      </c>
      <c r="AP328" s="1059">
        <f t="shared" si="234"/>
        <v>0</v>
      </c>
      <c r="AQ328" s="1059">
        <f t="shared" si="235"/>
        <v>0</v>
      </c>
      <c r="AR328" s="1059">
        <f t="shared" si="236"/>
        <v>0</v>
      </c>
      <c r="AS328" s="1059">
        <f t="shared" si="237"/>
        <v>0</v>
      </c>
      <c r="AT328" s="1059">
        <f t="shared" si="238"/>
        <v>10.294117647058808</v>
      </c>
      <c r="AU328" s="1060">
        <f t="shared" si="240"/>
        <v>8.4373482667773896</v>
      </c>
      <c r="AV328" s="1061">
        <f t="shared" si="241"/>
        <v>5.1936395260482406</v>
      </c>
    </row>
    <row r="329" spans="1:48" ht="11.25" customHeight="1" x14ac:dyDescent="0.2">
      <c r="A329" s="487" t="s">
        <v>622</v>
      </c>
      <c r="B329" s="846" t="s">
        <v>623</v>
      </c>
      <c r="C329" s="610">
        <v>1.78</v>
      </c>
      <c r="D329" s="482">
        <v>1.67</v>
      </c>
      <c r="E329" s="472">
        <v>1.2449999999999999</v>
      </c>
      <c r="F329" s="473">
        <v>1.2</v>
      </c>
      <c r="G329" s="473">
        <v>1.08</v>
      </c>
      <c r="H329" s="473">
        <v>1.04</v>
      </c>
      <c r="I329" s="473">
        <v>1</v>
      </c>
      <c r="J329" s="1000"/>
      <c r="K329" s="473">
        <v>0.83333333333333337</v>
      </c>
      <c r="L329" s="471">
        <v>0.66666666666666663</v>
      </c>
      <c r="M329" s="1000"/>
      <c r="N329" s="510">
        <v>0.6</v>
      </c>
      <c r="O329" s="510">
        <v>0.57499999999999996</v>
      </c>
      <c r="P329" s="478">
        <v>0.51666666666666672</v>
      </c>
      <c r="Q329" s="478">
        <v>0.46250000000000002</v>
      </c>
      <c r="R329" s="478">
        <v>0.41249999999999998</v>
      </c>
      <c r="S329" s="478">
        <v>0.375</v>
      </c>
      <c r="T329" s="478">
        <v>0.34166666666666662</v>
      </c>
      <c r="U329" s="477">
        <v>0</v>
      </c>
      <c r="V329" s="477">
        <v>0</v>
      </c>
      <c r="W329" s="477">
        <v>0</v>
      </c>
      <c r="X329" s="477">
        <v>0</v>
      </c>
      <c r="Y329" s="477">
        <v>0</v>
      </c>
      <c r="Z329" s="613">
        <f t="shared" si="239"/>
        <v>13.798333333333334</v>
      </c>
      <c r="AA329" s="1058">
        <f t="shared" si="213"/>
        <v>6.5868263473053856</v>
      </c>
      <c r="AB329" s="1058">
        <f t="shared" si="220"/>
        <v>34.136546184738961</v>
      </c>
      <c r="AC329" s="1059">
        <f t="shared" si="221"/>
        <v>3.7499999999999867</v>
      </c>
      <c r="AD329" s="1059">
        <f t="shared" si="222"/>
        <v>11.111111111111093</v>
      </c>
      <c r="AE329" s="1059">
        <f t="shared" si="223"/>
        <v>3.8461538461538547</v>
      </c>
      <c r="AF329" s="1059">
        <f t="shared" si="224"/>
        <v>4.0000000000000036</v>
      </c>
      <c r="AG329" s="1059">
        <f t="shared" si="225"/>
        <v>19.999999999999996</v>
      </c>
      <c r="AH329" s="1059">
        <f t="shared" si="226"/>
        <v>25.000000000000021</v>
      </c>
      <c r="AI329" s="1059">
        <f t="shared" si="227"/>
        <v>11.111111111111116</v>
      </c>
      <c r="AJ329" s="1059">
        <f t="shared" si="228"/>
        <v>4.3478260869565188</v>
      </c>
      <c r="AK329" s="1059">
        <f t="shared" si="229"/>
        <v>11.290322580645151</v>
      </c>
      <c r="AL329" s="1059">
        <f t="shared" si="230"/>
        <v>11.711711711711725</v>
      </c>
      <c r="AM329" s="1059">
        <f t="shared" si="231"/>
        <v>12.121212121212132</v>
      </c>
      <c r="AN329" s="1059">
        <f t="shared" si="232"/>
        <v>9.9999999999999858</v>
      </c>
      <c r="AO329" s="1059">
        <f t="shared" si="233"/>
        <v>9.7560975609756184</v>
      </c>
      <c r="AP329" s="1059" t="str">
        <f t="shared" si="234"/>
        <v>n/a</v>
      </c>
      <c r="AQ329" s="1059" t="str">
        <f t="shared" si="235"/>
        <v>n/a</v>
      </c>
      <c r="AR329" s="1059" t="str">
        <f t="shared" si="236"/>
        <v>n/a</v>
      </c>
      <c r="AS329" s="1059" t="str">
        <f t="shared" si="237"/>
        <v>n/a</v>
      </c>
      <c r="AT329" s="1059" t="str">
        <f t="shared" si="238"/>
        <v>n/a</v>
      </c>
      <c r="AU329" s="1060">
        <f t="shared" si="240"/>
        <v>11.917927910794768</v>
      </c>
      <c r="AV329" s="1061">
        <f t="shared" si="241"/>
        <v>8.5379336362847731</v>
      </c>
    </row>
    <row r="330" spans="1:48" ht="11.25" customHeight="1" x14ac:dyDescent="0.2">
      <c r="A330" s="973" t="s">
        <v>4556</v>
      </c>
      <c r="B330" s="490" t="s">
        <v>4521</v>
      </c>
      <c r="C330" s="482">
        <v>0.45</v>
      </c>
      <c r="D330" s="482">
        <v>0.375</v>
      </c>
      <c r="E330" s="615">
        <v>0.22739999999999999</v>
      </c>
      <c r="F330" s="482">
        <v>0.1648</v>
      </c>
      <c r="G330" s="505">
        <v>0</v>
      </c>
      <c r="H330" s="505">
        <v>0</v>
      </c>
      <c r="I330" s="505">
        <v>0</v>
      </c>
      <c r="J330" s="505"/>
      <c r="K330" s="505">
        <v>0</v>
      </c>
      <c r="L330" s="502">
        <v>0</v>
      </c>
      <c r="M330" s="505"/>
      <c r="N330" s="525">
        <v>0</v>
      </c>
      <c r="O330" s="525">
        <v>0</v>
      </c>
      <c r="P330" s="522">
        <v>0</v>
      </c>
      <c r="Q330" s="522">
        <v>0</v>
      </c>
      <c r="R330" s="522">
        <v>0</v>
      </c>
      <c r="S330" s="522">
        <v>0</v>
      </c>
      <c r="T330" s="522">
        <v>0</v>
      </c>
      <c r="U330" s="522">
        <v>0</v>
      </c>
      <c r="V330" s="522">
        <v>0</v>
      </c>
      <c r="W330" s="522">
        <v>0</v>
      </c>
      <c r="X330" s="522">
        <v>0</v>
      </c>
      <c r="Y330" s="522">
        <v>0</v>
      </c>
      <c r="Z330" s="613">
        <f t="shared" si="239"/>
        <v>1.2172000000000001</v>
      </c>
      <c r="AA330" s="1058">
        <f t="shared" si="213"/>
        <v>19.999999999999996</v>
      </c>
      <c r="AB330" s="1058">
        <f t="shared" si="220"/>
        <v>64.907651715039577</v>
      </c>
      <c r="AC330" s="1059">
        <f t="shared" si="221"/>
        <v>37.985436893203882</v>
      </c>
      <c r="AD330" s="1059" t="str">
        <f t="shared" si="222"/>
        <v>n/a</v>
      </c>
      <c r="AE330" s="1059" t="str">
        <f t="shared" si="223"/>
        <v>n/a</v>
      </c>
      <c r="AF330" s="1059" t="str">
        <f t="shared" si="224"/>
        <v>n/a</v>
      </c>
      <c r="AG330" s="1059" t="str">
        <f t="shared" si="225"/>
        <v>n/a</v>
      </c>
      <c r="AH330" s="1059" t="str">
        <f t="shared" si="226"/>
        <v>n/a</v>
      </c>
      <c r="AI330" s="1059" t="str">
        <f t="shared" si="227"/>
        <v>n/a</v>
      </c>
      <c r="AJ330" s="1059" t="str">
        <f t="shared" si="228"/>
        <v>n/a</v>
      </c>
      <c r="AK330" s="1059" t="str">
        <f t="shared" si="229"/>
        <v>n/a</v>
      </c>
      <c r="AL330" s="1059" t="str">
        <f t="shared" si="230"/>
        <v>n/a</v>
      </c>
      <c r="AM330" s="1059" t="str">
        <f t="shared" si="231"/>
        <v>n/a</v>
      </c>
      <c r="AN330" s="1059" t="str">
        <f t="shared" si="232"/>
        <v>n/a</v>
      </c>
      <c r="AO330" s="1059" t="str">
        <f t="shared" si="233"/>
        <v>n/a</v>
      </c>
      <c r="AP330" s="1059" t="str">
        <f t="shared" si="234"/>
        <v>n/a</v>
      </c>
      <c r="AQ330" s="1059" t="str">
        <f t="shared" si="235"/>
        <v>n/a</v>
      </c>
      <c r="AR330" s="1059" t="str">
        <f t="shared" si="236"/>
        <v>n/a</v>
      </c>
      <c r="AS330" s="1059" t="str">
        <f t="shared" si="237"/>
        <v>n/a</v>
      </c>
      <c r="AT330" s="1059" t="str">
        <f t="shared" si="238"/>
        <v>n/a</v>
      </c>
      <c r="AU330" s="1060">
        <f t="shared" si="240"/>
        <v>40.964362869414487</v>
      </c>
      <c r="AV330" s="1061">
        <f t="shared" si="241"/>
        <v>22.601544098106022</v>
      </c>
    </row>
    <row r="331" spans="1:48" ht="11.25" customHeight="1" x14ac:dyDescent="0.2">
      <c r="A331" s="863" t="s">
        <v>1302</v>
      </c>
      <c r="B331" s="861" t="s">
        <v>1303</v>
      </c>
      <c r="C331" s="610">
        <v>0.64080000000000004</v>
      </c>
      <c r="D331" s="482">
        <v>0.55720000000000003</v>
      </c>
      <c r="E331" s="615">
        <v>0.53080000000000005</v>
      </c>
      <c r="F331" s="610">
        <v>0.49199999999999999</v>
      </c>
      <c r="G331" s="610">
        <v>0.33193600000000001</v>
      </c>
      <c r="H331" s="610">
        <v>0.28780359999999999</v>
      </c>
      <c r="I331" s="610">
        <v>0.26139960000000001</v>
      </c>
      <c r="J331" s="932"/>
      <c r="K331" s="610">
        <v>0.23763600000000001</v>
      </c>
      <c r="L331" s="481">
        <v>0.18859999999999999</v>
      </c>
      <c r="M331" s="932"/>
      <c r="N331" s="611">
        <v>0.15088000000000001</v>
      </c>
      <c r="O331" s="611">
        <v>0.15088000000000001</v>
      </c>
      <c r="P331" s="612">
        <v>0.15088000000000001</v>
      </c>
      <c r="Q331" s="612">
        <v>0.15088000000000001</v>
      </c>
      <c r="R331" s="612">
        <v>0.15088000000000001</v>
      </c>
      <c r="S331" s="612">
        <v>0.15088000000000001</v>
      </c>
      <c r="T331" s="612">
        <v>0.15088000000000001</v>
      </c>
      <c r="U331" s="612">
        <v>0.15088000000000001</v>
      </c>
      <c r="V331" s="612">
        <v>0.15088000000000001</v>
      </c>
      <c r="W331" s="612">
        <v>0.15088000000000001</v>
      </c>
      <c r="X331" s="612">
        <v>0.15088000000000001</v>
      </c>
      <c r="Y331" s="616">
        <v>0.15088000000000001</v>
      </c>
      <c r="Z331" s="613">
        <f t="shared" si="239"/>
        <v>5.3387351999999995</v>
      </c>
      <c r="AA331" s="1058">
        <f t="shared" si="213"/>
        <v>15.003589375448678</v>
      </c>
      <c r="AB331" s="1058">
        <f t="shared" si="220"/>
        <v>4.9736247174076764</v>
      </c>
      <c r="AC331" s="1059">
        <f t="shared" si="221"/>
        <v>7.8861788617886397</v>
      </c>
      <c r="AD331" s="1059">
        <f t="shared" si="222"/>
        <v>48.221343873517775</v>
      </c>
      <c r="AE331" s="1059">
        <f t="shared" si="223"/>
        <v>15.334207077326356</v>
      </c>
      <c r="AF331" s="1059">
        <f t="shared" si="224"/>
        <v>10.1010101010101</v>
      </c>
      <c r="AG331" s="1059">
        <f t="shared" si="225"/>
        <v>9.9999999999999858</v>
      </c>
      <c r="AH331" s="1059">
        <f t="shared" si="226"/>
        <v>26.000000000000021</v>
      </c>
      <c r="AI331" s="1059">
        <f t="shared" si="227"/>
        <v>24.999999999999979</v>
      </c>
      <c r="AJ331" s="1059">
        <f t="shared" si="228"/>
        <v>0</v>
      </c>
      <c r="AK331" s="1059">
        <f t="shared" si="229"/>
        <v>0</v>
      </c>
      <c r="AL331" s="1059">
        <f t="shared" si="230"/>
        <v>0</v>
      </c>
      <c r="AM331" s="1059">
        <f t="shared" si="231"/>
        <v>0</v>
      </c>
      <c r="AN331" s="1059">
        <f t="shared" si="232"/>
        <v>0</v>
      </c>
      <c r="AO331" s="1059">
        <f t="shared" si="233"/>
        <v>0</v>
      </c>
      <c r="AP331" s="1059">
        <f t="shared" si="234"/>
        <v>0</v>
      </c>
      <c r="AQ331" s="1059">
        <f t="shared" si="235"/>
        <v>0</v>
      </c>
      <c r="AR331" s="1059">
        <f t="shared" si="236"/>
        <v>0</v>
      </c>
      <c r="AS331" s="1059">
        <f t="shared" si="237"/>
        <v>0</v>
      </c>
      <c r="AT331" s="1059">
        <f t="shared" si="238"/>
        <v>0</v>
      </c>
      <c r="AU331" s="1060">
        <f t="shared" si="240"/>
        <v>8.1259977003249606</v>
      </c>
      <c r="AV331" s="1061">
        <f t="shared" si="241"/>
        <v>12.68000082646137</v>
      </c>
    </row>
    <row r="332" spans="1:48" ht="11.25" customHeight="1" x14ac:dyDescent="0.2">
      <c r="A332" s="483" t="s">
        <v>1284</v>
      </c>
      <c r="B332" s="861" t="s">
        <v>1285</v>
      </c>
      <c r="C332" s="610">
        <v>0.84</v>
      </c>
      <c r="D332" s="482">
        <v>0.8</v>
      </c>
      <c r="E332" s="615">
        <v>0.72</v>
      </c>
      <c r="F332" s="610">
        <v>0.68</v>
      </c>
      <c r="G332" s="610">
        <v>0.64</v>
      </c>
      <c r="H332" s="610">
        <v>0.61</v>
      </c>
      <c r="I332" s="610">
        <v>0.53749999999999998</v>
      </c>
      <c r="J332" s="932"/>
      <c r="K332" s="610">
        <v>0.5</v>
      </c>
      <c r="L332" s="481">
        <v>0.44</v>
      </c>
      <c r="M332" s="932"/>
      <c r="N332" s="611">
        <v>0.41</v>
      </c>
      <c r="O332" s="611">
        <v>0.41</v>
      </c>
      <c r="P332" s="612">
        <v>0.4607</v>
      </c>
      <c r="Q332" s="616">
        <v>0.6129</v>
      </c>
      <c r="R332" s="616">
        <v>0.60760000000000003</v>
      </c>
      <c r="S332" s="616">
        <v>0.60350000000000004</v>
      </c>
      <c r="T332" s="616">
        <v>0.58599999999999997</v>
      </c>
      <c r="U332" s="616">
        <v>0.5484</v>
      </c>
      <c r="V332" s="616">
        <v>0.54659999999999997</v>
      </c>
      <c r="W332" s="616">
        <v>0.4516</v>
      </c>
      <c r="X332" s="616">
        <v>0.43009999999999998</v>
      </c>
      <c r="Y332" s="616">
        <v>0.4194</v>
      </c>
      <c r="Z332" s="613">
        <f t="shared" si="239"/>
        <v>11.854300000000002</v>
      </c>
      <c r="AA332" s="1058">
        <f t="shared" si="213"/>
        <v>4.9999999999999822</v>
      </c>
      <c r="AB332" s="1058">
        <f t="shared" si="220"/>
        <v>11.111111111111116</v>
      </c>
      <c r="AC332" s="1059">
        <f t="shared" si="221"/>
        <v>5.8823529411764497</v>
      </c>
      <c r="AD332" s="1059">
        <f t="shared" si="222"/>
        <v>6.25</v>
      </c>
      <c r="AE332" s="1059">
        <f t="shared" si="223"/>
        <v>4.9180327868852514</v>
      </c>
      <c r="AF332" s="1059">
        <f t="shared" si="224"/>
        <v>13.488372093023248</v>
      </c>
      <c r="AG332" s="1059">
        <f t="shared" si="225"/>
        <v>7.4999999999999956</v>
      </c>
      <c r="AH332" s="1059">
        <f t="shared" si="226"/>
        <v>13.636363636363647</v>
      </c>
      <c r="AI332" s="1059">
        <f t="shared" si="227"/>
        <v>7.3170731707317138</v>
      </c>
      <c r="AJ332" s="1059">
        <f t="shared" si="228"/>
        <v>0</v>
      </c>
      <c r="AK332" s="1059">
        <f t="shared" si="229"/>
        <v>-11.004992402865209</v>
      </c>
      <c r="AL332" s="1059">
        <f t="shared" si="230"/>
        <v>-24.832762277696197</v>
      </c>
      <c r="AM332" s="1059">
        <f t="shared" si="231"/>
        <v>0.87228439763000765</v>
      </c>
      <c r="AN332" s="1059">
        <f t="shared" si="232"/>
        <v>0.67937033968517024</v>
      </c>
      <c r="AO332" s="1059">
        <f t="shared" si="233"/>
        <v>2.9863481228669109</v>
      </c>
      <c r="AP332" s="1059">
        <f t="shared" si="234"/>
        <v>6.8563092633114442</v>
      </c>
      <c r="AQ332" s="1059">
        <f t="shared" si="235"/>
        <v>0.3293084522502765</v>
      </c>
      <c r="AR332" s="1059">
        <f t="shared" si="236"/>
        <v>21.03631532329495</v>
      </c>
      <c r="AS332" s="1059">
        <f t="shared" si="237"/>
        <v>4.9988374796559043</v>
      </c>
      <c r="AT332" s="1059">
        <f t="shared" si="238"/>
        <v>2.5512637100619795</v>
      </c>
      <c r="AU332" s="1060">
        <f t="shared" si="240"/>
        <v>3.9787794073743314</v>
      </c>
      <c r="AV332" s="1061">
        <f t="shared" si="241"/>
        <v>9.3932472979389985</v>
      </c>
    </row>
    <row r="333" spans="1:48" ht="11.25" customHeight="1" x14ac:dyDescent="0.2">
      <c r="A333" s="487" t="s">
        <v>253</v>
      </c>
      <c r="B333" s="846" t="s">
        <v>254</v>
      </c>
      <c r="C333" s="610">
        <v>0.84</v>
      </c>
      <c r="D333" s="482">
        <v>0.75</v>
      </c>
      <c r="E333" s="615">
        <v>0.68</v>
      </c>
      <c r="F333" s="610">
        <v>0.57999999999999996</v>
      </c>
      <c r="G333" s="610">
        <v>0.5</v>
      </c>
      <c r="H333" s="610">
        <v>0.4</v>
      </c>
      <c r="I333" s="610">
        <v>0.34</v>
      </c>
      <c r="J333" s="932"/>
      <c r="K333" s="610">
        <v>0.3</v>
      </c>
      <c r="L333" s="481">
        <v>0.255</v>
      </c>
      <c r="M333" s="932"/>
      <c r="N333" s="494">
        <v>0.21</v>
      </c>
      <c r="O333" s="494">
        <v>0.19</v>
      </c>
      <c r="P333" s="616">
        <v>0.185</v>
      </c>
      <c r="Q333" s="616">
        <v>0.15</v>
      </c>
      <c r="R333" s="616">
        <v>0.14000000000000001</v>
      </c>
      <c r="S333" s="616">
        <v>0.13</v>
      </c>
      <c r="T333" s="616">
        <v>0.1125</v>
      </c>
      <c r="U333" s="616">
        <v>0.105</v>
      </c>
      <c r="V333" s="616">
        <v>9.7500000000000003E-2</v>
      </c>
      <c r="W333" s="616">
        <v>9.2499999999999999E-2</v>
      </c>
      <c r="X333" s="616">
        <v>8.7499999999999994E-2</v>
      </c>
      <c r="Y333" s="616">
        <v>8.2500000000000004E-2</v>
      </c>
      <c r="Z333" s="613">
        <f t="shared" si="239"/>
        <v>6.2275</v>
      </c>
      <c r="AA333" s="1058">
        <f t="shared" si="213"/>
        <v>11.999999999999989</v>
      </c>
      <c r="AB333" s="1058">
        <f t="shared" si="220"/>
        <v>10.294117647058808</v>
      </c>
      <c r="AC333" s="1059">
        <f t="shared" si="221"/>
        <v>17.24137931034484</v>
      </c>
      <c r="AD333" s="1059">
        <f t="shared" si="222"/>
        <v>15.999999999999993</v>
      </c>
      <c r="AE333" s="1059">
        <f t="shared" si="223"/>
        <v>25</v>
      </c>
      <c r="AF333" s="1059">
        <f t="shared" si="224"/>
        <v>17.647058823529417</v>
      </c>
      <c r="AG333" s="1059">
        <f t="shared" si="225"/>
        <v>13.333333333333353</v>
      </c>
      <c r="AH333" s="1059">
        <f t="shared" si="226"/>
        <v>17.647058823529417</v>
      </c>
      <c r="AI333" s="1059">
        <f t="shared" si="227"/>
        <v>21.428571428571441</v>
      </c>
      <c r="AJ333" s="1059">
        <f t="shared" si="228"/>
        <v>10.526315789473673</v>
      </c>
      <c r="AK333" s="1059">
        <f t="shared" si="229"/>
        <v>2.7027027027026973</v>
      </c>
      <c r="AL333" s="1059">
        <f t="shared" si="230"/>
        <v>23.333333333333339</v>
      </c>
      <c r="AM333" s="1059">
        <f t="shared" si="231"/>
        <v>7.1428571428571397</v>
      </c>
      <c r="AN333" s="1059">
        <f t="shared" si="232"/>
        <v>7.6923076923077094</v>
      </c>
      <c r="AO333" s="1059">
        <f t="shared" si="233"/>
        <v>15.555555555555568</v>
      </c>
      <c r="AP333" s="1059">
        <f t="shared" si="234"/>
        <v>7.1428571428571397</v>
      </c>
      <c r="AQ333" s="1059">
        <f t="shared" si="235"/>
        <v>7.6923076923076872</v>
      </c>
      <c r="AR333" s="1059">
        <f t="shared" si="236"/>
        <v>5.4054054054054168</v>
      </c>
      <c r="AS333" s="1059">
        <f t="shared" si="237"/>
        <v>5.7142857142857162</v>
      </c>
      <c r="AT333" s="1059">
        <f t="shared" si="238"/>
        <v>6.0606060606060552</v>
      </c>
      <c r="AU333" s="1060">
        <f t="shared" si="240"/>
        <v>12.478002679902971</v>
      </c>
      <c r="AV333" s="1061">
        <f t="shared" si="241"/>
        <v>6.4788560063608935</v>
      </c>
    </row>
    <row r="334" spans="1:48" ht="11.25" customHeight="1" x14ac:dyDescent="0.2">
      <c r="A334" s="501" t="s">
        <v>1282</v>
      </c>
      <c r="B334" s="490" t="s">
        <v>1283</v>
      </c>
      <c r="C334" s="610">
        <v>2.99</v>
      </c>
      <c r="D334" s="482">
        <v>2.7559999999999998</v>
      </c>
      <c r="E334" s="500">
        <v>2.548</v>
      </c>
      <c r="F334" s="496">
        <v>2.4020000000000001</v>
      </c>
      <c r="G334" s="496">
        <v>2.2359999999999998</v>
      </c>
      <c r="H334" s="496">
        <v>2.04</v>
      </c>
      <c r="I334" s="496">
        <v>1.81</v>
      </c>
      <c r="J334" s="1014"/>
      <c r="K334" s="496">
        <v>1.56</v>
      </c>
      <c r="L334" s="492">
        <v>1.38</v>
      </c>
      <c r="M334" s="1014"/>
      <c r="N334" s="509">
        <v>1.28</v>
      </c>
      <c r="O334" s="518">
        <v>1.19</v>
      </c>
      <c r="P334" s="498">
        <v>1.19</v>
      </c>
      <c r="Q334" s="498">
        <v>1.135</v>
      </c>
      <c r="R334" s="498">
        <v>1.03</v>
      </c>
      <c r="S334" s="498">
        <v>0.93</v>
      </c>
      <c r="T334" s="498">
        <v>0.83499999999999996</v>
      </c>
      <c r="U334" s="498">
        <v>0.72260000000000002</v>
      </c>
      <c r="V334" s="498">
        <v>0.63019999999999998</v>
      </c>
      <c r="W334" s="498">
        <v>0.58260000000000001</v>
      </c>
      <c r="X334" s="498">
        <v>0.54</v>
      </c>
      <c r="Y334" s="498">
        <v>0.5</v>
      </c>
      <c r="Z334" s="613">
        <f t="shared" si="239"/>
        <v>30.287400000000002</v>
      </c>
      <c r="AA334" s="1058">
        <f t="shared" si="213"/>
        <v>8.4905660377358583</v>
      </c>
      <c r="AB334" s="1058">
        <f t="shared" si="220"/>
        <v>8.1632653061224367</v>
      </c>
      <c r="AC334" s="1059">
        <f t="shared" si="221"/>
        <v>6.0782681099084135</v>
      </c>
      <c r="AD334" s="1059">
        <f t="shared" si="222"/>
        <v>7.4239713774597593</v>
      </c>
      <c r="AE334" s="1059">
        <f t="shared" si="223"/>
        <v>9.6078431372548891</v>
      </c>
      <c r="AF334" s="1059">
        <f t="shared" si="224"/>
        <v>12.707182320441991</v>
      </c>
      <c r="AG334" s="1059">
        <f t="shared" si="225"/>
        <v>16.025641025641036</v>
      </c>
      <c r="AH334" s="1059">
        <f t="shared" si="226"/>
        <v>13.043478260869579</v>
      </c>
      <c r="AI334" s="1059">
        <f t="shared" si="227"/>
        <v>7.8125</v>
      </c>
      <c r="AJ334" s="1059">
        <f t="shared" si="228"/>
        <v>7.5630252100840512</v>
      </c>
      <c r="AK334" s="1059">
        <f t="shared" si="229"/>
        <v>0</v>
      </c>
      <c r="AL334" s="1059">
        <f t="shared" si="230"/>
        <v>4.8458149779735615</v>
      </c>
      <c r="AM334" s="1059">
        <f t="shared" si="231"/>
        <v>10.194174757281548</v>
      </c>
      <c r="AN334" s="1059">
        <f t="shared" si="232"/>
        <v>10.752688172043001</v>
      </c>
      <c r="AO334" s="1059">
        <f t="shared" si="233"/>
        <v>11.377245508982048</v>
      </c>
      <c r="AP334" s="1059">
        <f t="shared" si="234"/>
        <v>15.55494049266537</v>
      </c>
      <c r="AQ334" s="1059">
        <f t="shared" si="235"/>
        <v>14.662012059663599</v>
      </c>
      <c r="AR334" s="1059">
        <f t="shared" si="236"/>
        <v>8.1702711980775824</v>
      </c>
      <c r="AS334" s="1059">
        <f t="shared" si="237"/>
        <v>7.8888888888888786</v>
      </c>
      <c r="AT334" s="1059">
        <f t="shared" si="238"/>
        <v>8.0000000000000071</v>
      </c>
      <c r="AU334" s="1060">
        <f t="shared" si="240"/>
        <v>9.4180888420546793</v>
      </c>
      <c r="AV334" s="1061">
        <f t="shared" si="241"/>
        <v>3.826062306346194</v>
      </c>
    </row>
    <row r="335" spans="1:48" ht="11.25" customHeight="1" x14ac:dyDescent="0.2">
      <c r="A335" s="470" t="s">
        <v>1270</v>
      </c>
      <c r="B335" s="861" t="s">
        <v>1271</v>
      </c>
      <c r="C335" s="610">
        <v>1.2450000000000001</v>
      </c>
      <c r="D335" s="482">
        <v>1.2250000000000001</v>
      </c>
      <c r="E335" s="613">
        <v>1.2049999999999998</v>
      </c>
      <c r="F335" s="610">
        <v>1.1850000000000001</v>
      </c>
      <c r="G335" s="610">
        <v>1.165</v>
      </c>
      <c r="H335" s="610">
        <v>1.1525000000000001</v>
      </c>
      <c r="I335" s="610">
        <v>1.1499999999999999</v>
      </c>
      <c r="J335" s="932"/>
      <c r="K335" s="610">
        <v>0.38328000000000001</v>
      </c>
      <c r="L335" s="614">
        <v>0</v>
      </c>
      <c r="M335" s="932"/>
      <c r="N335" s="611">
        <v>0</v>
      </c>
      <c r="O335" s="611">
        <v>0</v>
      </c>
      <c r="P335" s="612">
        <v>0</v>
      </c>
      <c r="Q335" s="612">
        <v>0</v>
      </c>
      <c r="R335" s="612">
        <v>0</v>
      </c>
      <c r="S335" s="612">
        <v>0</v>
      </c>
      <c r="T335" s="612">
        <v>0</v>
      </c>
      <c r="U335" s="612">
        <v>0</v>
      </c>
      <c r="V335" s="612">
        <v>0</v>
      </c>
      <c r="W335" s="612">
        <v>0</v>
      </c>
      <c r="X335" s="612">
        <v>0</v>
      </c>
      <c r="Y335" s="612">
        <v>0</v>
      </c>
      <c r="Z335" s="613">
        <f t="shared" si="239"/>
        <v>8.710779999999998</v>
      </c>
      <c r="AA335" s="1058">
        <f t="shared" si="213"/>
        <v>1.6326530612244872</v>
      </c>
      <c r="AB335" s="1058">
        <f t="shared" si="220"/>
        <v>1.6597510373444146</v>
      </c>
      <c r="AC335" s="1059">
        <f t="shared" si="221"/>
        <v>1.6877637130801482</v>
      </c>
      <c r="AD335" s="1059">
        <f t="shared" si="222"/>
        <v>1.7167381974249052</v>
      </c>
      <c r="AE335" s="1059">
        <f t="shared" si="223"/>
        <v>1.0845986984815648</v>
      </c>
      <c r="AF335" s="1059">
        <f t="shared" si="224"/>
        <v>0.21739130434783593</v>
      </c>
      <c r="AG335" s="1059">
        <f t="shared" si="225"/>
        <v>200.04174493842618</v>
      </c>
      <c r="AH335" s="1059" t="str">
        <f t="shared" si="226"/>
        <v>n/a</v>
      </c>
      <c r="AI335" s="1059" t="str">
        <f t="shared" si="227"/>
        <v>n/a</v>
      </c>
      <c r="AJ335" s="1059" t="str">
        <f t="shared" si="228"/>
        <v>n/a</v>
      </c>
      <c r="AK335" s="1059" t="str">
        <f t="shared" si="229"/>
        <v>n/a</v>
      </c>
      <c r="AL335" s="1059" t="str">
        <f t="shared" si="230"/>
        <v>n/a</v>
      </c>
      <c r="AM335" s="1059" t="str">
        <f t="shared" si="231"/>
        <v>n/a</v>
      </c>
      <c r="AN335" s="1059" t="str">
        <f t="shared" si="232"/>
        <v>n/a</v>
      </c>
      <c r="AO335" s="1059" t="str">
        <f t="shared" si="233"/>
        <v>n/a</v>
      </c>
      <c r="AP335" s="1059" t="str">
        <f t="shared" si="234"/>
        <v>n/a</v>
      </c>
      <c r="AQ335" s="1059" t="str">
        <f t="shared" si="235"/>
        <v>n/a</v>
      </c>
      <c r="AR335" s="1059" t="str">
        <f t="shared" si="236"/>
        <v>n/a</v>
      </c>
      <c r="AS335" s="1059" t="str">
        <f t="shared" si="237"/>
        <v>n/a</v>
      </c>
      <c r="AT335" s="1059" t="str">
        <f t="shared" si="238"/>
        <v>n/a</v>
      </c>
      <c r="AU335" s="1060">
        <f t="shared" si="240"/>
        <v>29.72009156433279</v>
      </c>
      <c r="AV335" s="1061">
        <f t="shared" si="241"/>
        <v>75.106760125275457</v>
      </c>
    </row>
    <row r="336" spans="1:48" ht="11.25" customHeight="1" x14ac:dyDescent="0.2">
      <c r="A336" s="863" t="s">
        <v>1276</v>
      </c>
      <c r="B336" s="861" t="s">
        <v>1277</v>
      </c>
      <c r="C336" s="610">
        <v>0.48</v>
      </c>
      <c r="D336" s="482">
        <v>0.44</v>
      </c>
      <c r="E336" s="613">
        <v>0.4</v>
      </c>
      <c r="F336" s="610">
        <v>0.36</v>
      </c>
      <c r="G336" s="610">
        <v>0.32</v>
      </c>
      <c r="H336" s="610">
        <v>0.18</v>
      </c>
      <c r="I336" s="610">
        <v>0.06</v>
      </c>
      <c r="J336" s="932"/>
      <c r="K336" s="485">
        <v>0</v>
      </c>
      <c r="L336" s="614">
        <v>0</v>
      </c>
      <c r="M336" s="932"/>
      <c r="N336" s="611">
        <v>0</v>
      </c>
      <c r="O336" s="611">
        <v>0.02</v>
      </c>
      <c r="P336" s="616">
        <v>0.32</v>
      </c>
      <c r="Q336" s="616">
        <v>0.26</v>
      </c>
      <c r="R336" s="616">
        <v>0.2</v>
      </c>
      <c r="S336" s="616">
        <v>1E-3</v>
      </c>
      <c r="T336" s="612">
        <v>0</v>
      </c>
      <c r="U336" s="612">
        <v>0</v>
      </c>
      <c r="V336" s="612">
        <v>0</v>
      </c>
      <c r="W336" s="612">
        <v>0</v>
      </c>
      <c r="X336" s="612">
        <v>0</v>
      </c>
      <c r="Y336" s="612">
        <v>0</v>
      </c>
      <c r="Z336" s="613">
        <f t="shared" si="239"/>
        <v>3.0409999999999999</v>
      </c>
      <c r="AA336" s="1058">
        <f t="shared" si="213"/>
        <v>9.0909090909090828</v>
      </c>
      <c r="AB336" s="1058">
        <f t="shared" si="220"/>
        <v>9.9999999999999858</v>
      </c>
      <c r="AC336" s="1059">
        <f t="shared" si="221"/>
        <v>11.111111111111116</v>
      </c>
      <c r="AD336" s="1059">
        <f t="shared" si="222"/>
        <v>12.5</v>
      </c>
      <c r="AE336" s="1059">
        <f t="shared" si="223"/>
        <v>77.777777777777786</v>
      </c>
      <c r="AF336" s="1059">
        <f t="shared" si="224"/>
        <v>200</v>
      </c>
      <c r="AG336" s="1059" t="str">
        <f t="shared" si="225"/>
        <v>n/a</v>
      </c>
      <c r="AH336" s="1059" t="str">
        <f t="shared" si="226"/>
        <v>n/a</v>
      </c>
      <c r="AI336" s="1059" t="str">
        <f t="shared" si="227"/>
        <v>n/a</v>
      </c>
      <c r="AJ336" s="1059">
        <f t="shared" si="228"/>
        <v>-100</v>
      </c>
      <c r="AK336" s="1059">
        <f t="shared" si="229"/>
        <v>-93.75</v>
      </c>
      <c r="AL336" s="1059">
        <f t="shared" si="230"/>
        <v>23.076923076923084</v>
      </c>
      <c r="AM336" s="1059">
        <f t="shared" si="231"/>
        <v>30.000000000000004</v>
      </c>
      <c r="AN336" s="1059">
        <f t="shared" si="232"/>
        <v>19900</v>
      </c>
      <c r="AO336" s="1059" t="str">
        <f t="shared" si="233"/>
        <v>n/a</v>
      </c>
      <c r="AP336" s="1059" t="str">
        <f t="shared" si="234"/>
        <v>n/a</v>
      </c>
      <c r="AQ336" s="1059" t="str">
        <f t="shared" si="235"/>
        <v>n/a</v>
      </c>
      <c r="AR336" s="1059" t="str">
        <f t="shared" si="236"/>
        <v>n/a</v>
      </c>
      <c r="AS336" s="1059" t="str">
        <f t="shared" si="237"/>
        <v>n/a</v>
      </c>
      <c r="AT336" s="1059" t="str">
        <f t="shared" si="238"/>
        <v>n/a</v>
      </c>
      <c r="AU336" s="1060">
        <f t="shared" si="240"/>
        <v>1825.43697464152</v>
      </c>
      <c r="AV336" s="1061">
        <f t="shared" si="241"/>
        <v>5995.183998083301</v>
      </c>
    </row>
    <row r="337" spans="1:48" ht="11.25" customHeight="1" x14ac:dyDescent="0.2">
      <c r="A337" s="568" t="s">
        <v>4589</v>
      </c>
      <c r="B337" s="861" t="s">
        <v>4584</v>
      </c>
      <c r="C337" s="610">
        <v>0.32</v>
      </c>
      <c r="D337" s="482">
        <v>0.28000000000000003</v>
      </c>
      <c r="E337" s="613">
        <v>0.24</v>
      </c>
      <c r="F337" s="610">
        <v>0.06</v>
      </c>
      <c r="G337" s="521">
        <v>0</v>
      </c>
      <c r="H337" s="485">
        <v>0</v>
      </c>
      <c r="I337" s="521">
        <v>0</v>
      </c>
      <c r="J337" s="541"/>
      <c r="K337" s="521">
        <v>0</v>
      </c>
      <c r="L337" s="524">
        <v>0</v>
      </c>
      <c r="M337" s="1081"/>
      <c r="N337" s="1040">
        <v>0</v>
      </c>
      <c r="O337" s="1040">
        <v>0</v>
      </c>
      <c r="P337" s="612">
        <v>0</v>
      </c>
      <c r="Q337" s="612">
        <v>0</v>
      </c>
      <c r="R337" s="612">
        <v>0</v>
      </c>
      <c r="S337" s="522">
        <v>0.5</v>
      </c>
      <c r="T337" s="616">
        <v>1.0868</v>
      </c>
      <c r="U337" s="612">
        <v>0</v>
      </c>
      <c r="V337" s="522">
        <v>0</v>
      </c>
      <c r="W337" s="522">
        <v>0</v>
      </c>
      <c r="X337" s="612">
        <v>0</v>
      </c>
      <c r="Y337" s="612">
        <v>0</v>
      </c>
      <c r="Z337" s="613">
        <f t="shared" si="239"/>
        <v>2.4868000000000001</v>
      </c>
      <c r="AA337" s="1058">
        <f t="shared" si="213"/>
        <v>14.285714285714279</v>
      </c>
      <c r="AB337" s="1058">
        <f t="shared" si="220"/>
        <v>16.666666666666675</v>
      </c>
      <c r="AC337" s="1059">
        <f t="shared" si="221"/>
        <v>300</v>
      </c>
      <c r="AD337" s="1059" t="str">
        <f t="shared" si="222"/>
        <v>n/a</v>
      </c>
      <c r="AE337" s="1059" t="str">
        <f t="shared" si="223"/>
        <v>n/a</v>
      </c>
      <c r="AF337" s="1059" t="str">
        <f t="shared" si="224"/>
        <v>n/a</v>
      </c>
      <c r="AG337" s="1059" t="str">
        <f t="shared" si="225"/>
        <v>n/a</v>
      </c>
      <c r="AH337" s="1059" t="str">
        <f t="shared" si="226"/>
        <v>n/a</v>
      </c>
      <c r="AI337" s="1059" t="str">
        <f t="shared" si="227"/>
        <v>n/a</v>
      </c>
      <c r="AJ337" s="1059" t="str">
        <f t="shared" si="228"/>
        <v>n/a</v>
      </c>
      <c r="AK337" s="1059" t="str">
        <f t="shared" si="229"/>
        <v>n/a</v>
      </c>
      <c r="AL337" s="1059" t="str">
        <f t="shared" si="230"/>
        <v>n/a</v>
      </c>
      <c r="AM337" s="1059" t="str">
        <f t="shared" si="231"/>
        <v>n/a</v>
      </c>
      <c r="AN337" s="1059">
        <f t="shared" si="232"/>
        <v>-100</v>
      </c>
      <c r="AO337" s="1059">
        <f t="shared" si="233"/>
        <v>-53.993375046006634</v>
      </c>
      <c r="AP337" s="1059" t="str">
        <f t="shared" si="234"/>
        <v>n/a</v>
      </c>
      <c r="AQ337" s="1059" t="str">
        <f t="shared" si="235"/>
        <v>n/a</v>
      </c>
      <c r="AR337" s="1059" t="str">
        <f t="shared" si="236"/>
        <v>n/a</v>
      </c>
      <c r="AS337" s="1059" t="str">
        <f t="shared" si="237"/>
        <v>n/a</v>
      </c>
      <c r="AT337" s="1059" t="str">
        <f t="shared" si="238"/>
        <v>n/a</v>
      </c>
      <c r="AU337" s="1060">
        <f t="shared" si="240"/>
        <v>35.391801181274865</v>
      </c>
      <c r="AV337" s="1061">
        <f t="shared" si="241"/>
        <v>155.8318372517432</v>
      </c>
    </row>
    <row r="338" spans="1:48" ht="11.25" customHeight="1" x14ac:dyDescent="0.2">
      <c r="A338" s="863" t="s">
        <v>624</v>
      </c>
      <c r="B338" s="480" t="s">
        <v>625</v>
      </c>
      <c r="C338" s="610">
        <v>3.43</v>
      </c>
      <c r="D338" s="482">
        <v>3.15</v>
      </c>
      <c r="E338" s="615">
        <v>2.8699999999999997</v>
      </c>
      <c r="F338" s="610">
        <v>2.59</v>
      </c>
      <c r="G338" s="610">
        <v>2.2400000000000002</v>
      </c>
      <c r="H338" s="610">
        <v>2.06</v>
      </c>
      <c r="I338" s="610">
        <v>1.85</v>
      </c>
      <c r="J338" s="932"/>
      <c r="K338" s="610">
        <v>1.68</v>
      </c>
      <c r="L338" s="481">
        <v>1.52</v>
      </c>
      <c r="M338" s="932"/>
      <c r="N338" s="494">
        <v>1.44</v>
      </c>
      <c r="O338" s="611">
        <v>1.4</v>
      </c>
      <c r="P338" s="616">
        <v>1.36</v>
      </c>
      <c r="Q338" s="612">
        <v>1.32</v>
      </c>
      <c r="R338" s="612">
        <v>1.32</v>
      </c>
      <c r="S338" s="612">
        <v>1.32</v>
      </c>
      <c r="T338" s="612">
        <v>1.32</v>
      </c>
      <c r="U338" s="612">
        <v>1.32</v>
      </c>
      <c r="V338" s="612">
        <v>1.32</v>
      </c>
      <c r="W338" s="612">
        <v>1.32</v>
      </c>
      <c r="X338" s="616">
        <v>1.3</v>
      </c>
      <c r="Y338" s="616">
        <v>1.26</v>
      </c>
      <c r="Z338" s="613">
        <f t="shared" si="239"/>
        <v>37.389999999999993</v>
      </c>
      <c r="AA338" s="1058">
        <f t="shared" si="213"/>
        <v>8.8888888888889017</v>
      </c>
      <c r="AB338" s="1058">
        <f t="shared" si="220"/>
        <v>9.7560975609756184</v>
      </c>
      <c r="AC338" s="1059">
        <f t="shared" si="221"/>
        <v>10.810810810810811</v>
      </c>
      <c r="AD338" s="1059">
        <f t="shared" si="222"/>
        <v>15.624999999999979</v>
      </c>
      <c r="AE338" s="1059">
        <f t="shared" si="223"/>
        <v>8.7378640776699221</v>
      </c>
      <c r="AF338" s="1059">
        <f t="shared" si="224"/>
        <v>11.351351351351347</v>
      </c>
      <c r="AG338" s="1059">
        <f t="shared" si="225"/>
        <v>10.119047619047628</v>
      </c>
      <c r="AH338" s="1059">
        <f t="shared" si="226"/>
        <v>10.526315789473673</v>
      </c>
      <c r="AI338" s="1059">
        <f t="shared" si="227"/>
        <v>5.555555555555558</v>
      </c>
      <c r="AJ338" s="1059">
        <f t="shared" si="228"/>
        <v>2.8571428571428692</v>
      </c>
      <c r="AK338" s="1059">
        <f t="shared" si="229"/>
        <v>2.9411764705882248</v>
      </c>
      <c r="AL338" s="1059">
        <f t="shared" si="230"/>
        <v>3.0303030303030276</v>
      </c>
      <c r="AM338" s="1059">
        <f t="shared" si="231"/>
        <v>0</v>
      </c>
      <c r="AN338" s="1059">
        <f t="shared" si="232"/>
        <v>0</v>
      </c>
      <c r="AO338" s="1059">
        <f t="shared" si="233"/>
        <v>0</v>
      </c>
      <c r="AP338" s="1059">
        <f t="shared" si="234"/>
        <v>0</v>
      </c>
      <c r="AQ338" s="1059">
        <f t="shared" si="235"/>
        <v>0</v>
      </c>
      <c r="AR338" s="1059">
        <f t="shared" si="236"/>
        <v>0</v>
      </c>
      <c r="AS338" s="1059">
        <f t="shared" si="237"/>
        <v>1.538461538461533</v>
      </c>
      <c r="AT338" s="1059">
        <f t="shared" si="238"/>
        <v>3.1746031746031855</v>
      </c>
      <c r="AU338" s="1060">
        <f t="shared" si="240"/>
        <v>5.2456309362436153</v>
      </c>
      <c r="AV338" s="1061">
        <f t="shared" si="241"/>
        <v>4.9872613769744678</v>
      </c>
    </row>
    <row r="339" spans="1:48" ht="11.25" customHeight="1" x14ac:dyDescent="0.2">
      <c r="A339" s="483" t="s">
        <v>1304</v>
      </c>
      <c r="B339" s="861" t="s">
        <v>1305</v>
      </c>
      <c r="C339" s="610">
        <v>2.15</v>
      </c>
      <c r="D339" s="482">
        <v>1.9</v>
      </c>
      <c r="E339" s="615">
        <v>1.4900000000000002</v>
      </c>
      <c r="F339" s="485">
        <v>1.1599999999999999</v>
      </c>
      <c r="G339" s="610">
        <v>1.1399999999999999</v>
      </c>
      <c r="H339" s="610">
        <v>1.1000000000000001</v>
      </c>
      <c r="I339" s="610">
        <v>1.06</v>
      </c>
      <c r="J339" s="932"/>
      <c r="K339" s="610">
        <v>1.02</v>
      </c>
      <c r="L339" s="481">
        <v>0.5</v>
      </c>
      <c r="M339" s="932"/>
      <c r="N339" s="611">
        <v>0</v>
      </c>
      <c r="O339" s="611">
        <v>0</v>
      </c>
      <c r="P339" s="612">
        <v>0</v>
      </c>
      <c r="Q339" s="612">
        <v>0</v>
      </c>
      <c r="R339" s="612">
        <v>0</v>
      </c>
      <c r="S339" s="612">
        <v>0</v>
      </c>
      <c r="T339" s="612">
        <v>0</v>
      </c>
      <c r="U339" s="612">
        <v>0</v>
      </c>
      <c r="V339" s="612">
        <v>0</v>
      </c>
      <c r="W339" s="612">
        <v>0</v>
      </c>
      <c r="X339" s="612">
        <v>0</v>
      </c>
      <c r="Y339" s="612">
        <v>0</v>
      </c>
      <c r="Z339" s="613">
        <f t="shared" si="239"/>
        <v>11.52</v>
      </c>
      <c r="AA339" s="1058">
        <f t="shared" si="213"/>
        <v>13.157894736842103</v>
      </c>
      <c r="AB339" s="1058">
        <f t="shared" si="220"/>
        <v>27.516778523489904</v>
      </c>
      <c r="AC339" s="1059">
        <f t="shared" si="221"/>
        <v>28.448275862068996</v>
      </c>
      <c r="AD339" s="1059">
        <f t="shared" si="222"/>
        <v>1.7543859649122862</v>
      </c>
      <c r="AE339" s="1059">
        <f t="shared" si="223"/>
        <v>3.6363636363636154</v>
      </c>
      <c r="AF339" s="1059">
        <f t="shared" si="224"/>
        <v>3.7735849056603765</v>
      </c>
      <c r="AG339" s="1059">
        <f t="shared" si="225"/>
        <v>3.9215686274509887</v>
      </c>
      <c r="AH339" s="1059">
        <f t="shared" si="226"/>
        <v>104</v>
      </c>
      <c r="AI339" s="1059" t="str">
        <f t="shared" si="227"/>
        <v>n/a</v>
      </c>
      <c r="AJ339" s="1059" t="str">
        <f t="shared" si="228"/>
        <v>n/a</v>
      </c>
      <c r="AK339" s="1059" t="str">
        <f t="shared" si="229"/>
        <v>n/a</v>
      </c>
      <c r="AL339" s="1059" t="str">
        <f t="shared" si="230"/>
        <v>n/a</v>
      </c>
      <c r="AM339" s="1059" t="str">
        <f t="shared" si="231"/>
        <v>n/a</v>
      </c>
      <c r="AN339" s="1059" t="str">
        <f t="shared" si="232"/>
        <v>n/a</v>
      </c>
      <c r="AO339" s="1059" t="str">
        <f t="shared" si="233"/>
        <v>n/a</v>
      </c>
      <c r="AP339" s="1059" t="str">
        <f t="shared" si="234"/>
        <v>n/a</v>
      </c>
      <c r="AQ339" s="1059" t="str">
        <f t="shared" si="235"/>
        <v>n/a</v>
      </c>
      <c r="AR339" s="1059" t="str">
        <f t="shared" si="236"/>
        <v>n/a</v>
      </c>
      <c r="AS339" s="1059" t="str">
        <f t="shared" si="237"/>
        <v>n/a</v>
      </c>
      <c r="AT339" s="1059" t="str">
        <f t="shared" si="238"/>
        <v>n/a</v>
      </c>
      <c r="AU339" s="1060">
        <f t="shared" si="240"/>
        <v>23.276106532098531</v>
      </c>
      <c r="AV339" s="1061">
        <f t="shared" si="241"/>
        <v>34.366325431283073</v>
      </c>
    </row>
    <row r="340" spans="1:48" ht="11.25" customHeight="1" x14ac:dyDescent="0.2">
      <c r="A340" s="863" t="s">
        <v>1310</v>
      </c>
      <c r="B340" s="861" t="s">
        <v>1311</v>
      </c>
      <c r="C340" s="610">
        <v>0.47</v>
      </c>
      <c r="D340" s="482">
        <v>0.43</v>
      </c>
      <c r="E340" s="482">
        <v>0.39</v>
      </c>
      <c r="F340" s="610">
        <v>0.35</v>
      </c>
      <c r="G340" s="610">
        <v>0.31</v>
      </c>
      <c r="H340" s="610">
        <v>0.26</v>
      </c>
      <c r="I340" s="610">
        <v>0.1</v>
      </c>
      <c r="J340" s="932"/>
      <c r="K340" s="485">
        <v>0</v>
      </c>
      <c r="L340" s="614">
        <v>0</v>
      </c>
      <c r="M340" s="932"/>
      <c r="N340" s="611">
        <v>0</v>
      </c>
      <c r="O340" s="611">
        <v>0</v>
      </c>
      <c r="P340" s="612">
        <v>0</v>
      </c>
      <c r="Q340" s="612">
        <v>0</v>
      </c>
      <c r="R340" s="612">
        <v>0</v>
      </c>
      <c r="S340" s="612">
        <v>0</v>
      </c>
      <c r="T340" s="612">
        <v>0</v>
      </c>
      <c r="U340" s="612">
        <v>0</v>
      </c>
      <c r="V340" s="612">
        <v>0</v>
      </c>
      <c r="W340" s="612">
        <v>0</v>
      </c>
      <c r="X340" s="612">
        <v>0</v>
      </c>
      <c r="Y340" s="612">
        <v>0</v>
      </c>
      <c r="Z340" s="613">
        <f t="shared" si="239"/>
        <v>2.31</v>
      </c>
      <c r="AA340" s="1058">
        <f t="shared" si="213"/>
        <v>9.302325581395344</v>
      </c>
      <c r="AB340" s="1058">
        <f t="shared" si="220"/>
        <v>10.256410256410241</v>
      </c>
      <c r="AC340" s="1059">
        <f t="shared" si="221"/>
        <v>11.428571428571432</v>
      </c>
      <c r="AD340" s="1059">
        <f t="shared" si="222"/>
        <v>12.903225806451601</v>
      </c>
      <c r="AE340" s="1059">
        <f t="shared" si="223"/>
        <v>19.23076923076923</v>
      </c>
      <c r="AF340" s="1059">
        <f t="shared" si="224"/>
        <v>160</v>
      </c>
      <c r="AG340" s="1059" t="str">
        <f t="shared" si="225"/>
        <v>n/a</v>
      </c>
      <c r="AH340" s="1059" t="str">
        <f t="shared" si="226"/>
        <v>n/a</v>
      </c>
      <c r="AI340" s="1059" t="str">
        <f t="shared" si="227"/>
        <v>n/a</v>
      </c>
      <c r="AJ340" s="1059" t="str">
        <f t="shared" si="228"/>
        <v>n/a</v>
      </c>
      <c r="AK340" s="1059" t="str">
        <f t="shared" si="229"/>
        <v>n/a</v>
      </c>
      <c r="AL340" s="1059" t="str">
        <f t="shared" si="230"/>
        <v>n/a</v>
      </c>
      <c r="AM340" s="1059" t="str">
        <f t="shared" si="231"/>
        <v>n/a</v>
      </c>
      <c r="AN340" s="1059" t="str">
        <f t="shared" si="232"/>
        <v>n/a</v>
      </c>
      <c r="AO340" s="1059" t="str">
        <f t="shared" si="233"/>
        <v>n/a</v>
      </c>
      <c r="AP340" s="1059" t="str">
        <f t="shared" si="234"/>
        <v>n/a</v>
      </c>
      <c r="AQ340" s="1059" t="str">
        <f t="shared" si="235"/>
        <v>n/a</v>
      </c>
      <c r="AR340" s="1059" t="str">
        <f t="shared" si="236"/>
        <v>n/a</v>
      </c>
      <c r="AS340" s="1059" t="str">
        <f t="shared" si="237"/>
        <v>n/a</v>
      </c>
      <c r="AT340" s="1059" t="str">
        <f t="shared" si="238"/>
        <v>n/a</v>
      </c>
      <c r="AU340" s="1060">
        <f t="shared" si="240"/>
        <v>37.186883717266305</v>
      </c>
      <c r="AV340" s="1061">
        <f t="shared" si="241"/>
        <v>60.268514591415801</v>
      </c>
    </row>
    <row r="341" spans="1:48" ht="11.25" customHeight="1" x14ac:dyDescent="0.2">
      <c r="A341" s="863" t="s">
        <v>4186</v>
      </c>
      <c r="B341" s="861" t="s">
        <v>4187</v>
      </c>
      <c r="C341" s="610">
        <v>0.44</v>
      </c>
      <c r="D341" s="482">
        <v>0.34</v>
      </c>
      <c r="E341" s="482">
        <v>0.26769199999999999</v>
      </c>
      <c r="F341" s="610">
        <v>0.2</v>
      </c>
      <c r="G341" s="610">
        <v>0.1867</v>
      </c>
      <c r="H341" s="610">
        <v>0.1794</v>
      </c>
      <c r="I341" s="610">
        <v>0.17249999999999999</v>
      </c>
      <c r="J341" s="932"/>
      <c r="K341" s="610">
        <v>0.16599999999999998</v>
      </c>
      <c r="L341" s="614">
        <v>0.15959999999999999</v>
      </c>
      <c r="M341" s="932"/>
      <c r="N341" s="611">
        <v>0.24469999999999997</v>
      </c>
      <c r="O341" s="611">
        <v>0.4708</v>
      </c>
      <c r="P341" s="612">
        <v>0.61360000000000003</v>
      </c>
      <c r="Q341" s="612">
        <v>0.61360000000000003</v>
      </c>
      <c r="R341" s="616">
        <v>0.61360000000000003</v>
      </c>
      <c r="S341" s="612">
        <v>0.52600000000000002</v>
      </c>
      <c r="T341" s="616">
        <v>0.52600000000000002</v>
      </c>
      <c r="U341" s="616">
        <v>0.45779999999999998</v>
      </c>
      <c r="V341" s="616">
        <v>0.38</v>
      </c>
      <c r="W341" s="616">
        <v>0.37040000000000001</v>
      </c>
      <c r="X341" s="616">
        <v>0.3654</v>
      </c>
      <c r="Y341" s="616">
        <v>0.34099999999999997</v>
      </c>
      <c r="Z341" s="613">
        <f t="shared" si="239"/>
        <v>7.634792</v>
      </c>
      <c r="AA341" s="1058">
        <f t="shared" si="213"/>
        <v>29.411764705882337</v>
      </c>
      <c r="AB341" s="1058">
        <f t="shared" ref="AB341:AB376" si="242">IF(ISERROR((D341/E341-1)*100),"n/a",(D341/E341-1)*100)</f>
        <v>27.011640243264658</v>
      </c>
      <c r="AC341" s="1059">
        <v>33.845999999999975</v>
      </c>
      <c r="AD341" s="1059">
        <v>7.1237279057311254</v>
      </c>
      <c r="AE341" s="1059">
        <v>4.0691192865105918</v>
      </c>
      <c r="AF341" s="1059">
        <v>4.0000000000000036</v>
      </c>
      <c r="AG341" s="1059">
        <v>3.9156626506024139</v>
      </c>
      <c r="AH341" s="1059">
        <v>4.0100250626566414</v>
      </c>
      <c r="AI341" s="1059">
        <v>0</v>
      </c>
      <c r="AJ341" s="1059">
        <v>0</v>
      </c>
      <c r="AK341" s="1059">
        <v>0</v>
      </c>
      <c r="AL341" s="1059">
        <v>0</v>
      </c>
      <c r="AM341" s="1059">
        <v>0</v>
      </c>
      <c r="AN341" s="1059">
        <v>16.653992395437257</v>
      </c>
      <c r="AO341" s="1059">
        <v>0</v>
      </c>
      <c r="AP341" s="1059">
        <v>14.897335080821339</v>
      </c>
      <c r="AQ341" s="1059">
        <v>20.473684210526311</v>
      </c>
      <c r="AR341" s="1059">
        <v>2.591792656587466</v>
      </c>
      <c r="AS341" s="1059">
        <v>1.3683634373289566</v>
      </c>
      <c r="AT341" s="1059">
        <v>7.1554252199413693</v>
      </c>
      <c r="AU341" s="1060">
        <f t="shared" si="240"/>
        <v>8.8264266427645204</v>
      </c>
      <c r="AV341" s="1061">
        <f t="shared" si="241"/>
        <v>10.942629930934558</v>
      </c>
    </row>
    <row r="342" spans="1:48" ht="11.25" customHeight="1" x14ac:dyDescent="0.2">
      <c r="A342" s="466" t="s">
        <v>607</v>
      </c>
      <c r="B342" s="846" t="s">
        <v>608</v>
      </c>
      <c r="C342" s="610">
        <v>0.92</v>
      </c>
      <c r="D342" s="482">
        <v>0.89</v>
      </c>
      <c r="E342" s="504">
        <v>0.86</v>
      </c>
      <c r="F342" s="473">
        <v>0.82</v>
      </c>
      <c r="G342" s="473">
        <v>0.78</v>
      </c>
      <c r="H342" s="473">
        <v>0.74</v>
      </c>
      <c r="I342" s="473">
        <v>0.7</v>
      </c>
      <c r="J342" s="1000"/>
      <c r="K342" s="473">
        <v>0.66</v>
      </c>
      <c r="L342" s="471">
        <v>0.64</v>
      </c>
      <c r="M342" s="1000"/>
      <c r="N342" s="510">
        <v>0.57999999999999996</v>
      </c>
      <c r="O342" s="510">
        <v>0.54</v>
      </c>
      <c r="P342" s="478">
        <v>0.5</v>
      </c>
      <c r="Q342" s="478">
        <v>0.46</v>
      </c>
      <c r="R342" s="478">
        <v>0.42</v>
      </c>
      <c r="S342" s="478">
        <v>0.38</v>
      </c>
      <c r="T342" s="477">
        <v>0.36</v>
      </c>
      <c r="U342" s="478">
        <v>0.36</v>
      </c>
      <c r="V342" s="477">
        <v>0.3</v>
      </c>
      <c r="W342" s="477">
        <v>0.3</v>
      </c>
      <c r="X342" s="478">
        <v>0.32</v>
      </c>
      <c r="Y342" s="478">
        <v>0.115</v>
      </c>
      <c r="Z342" s="613">
        <f t="shared" si="239"/>
        <v>11.645000000000001</v>
      </c>
      <c r="AA342" s="1058">
        <f t="shared" si="213"/>
        <v>3.3707865168539408</v>
      </c>
      <c r="AB342" s="1058">
        <f t="shared" si="242"/>
        <v>3.488372093023262</v>
      </c>
      <c r="AC342" s="1059">
        <f t="shared" ref="AC342:AC376" si="243">IF(ISERROR((E342/F342-1)*100),"n/a",(E342/F342-1)*100)</f>
        <v>4.8780487804878092</v>
      </c>
      <c r="AD342" s="1059">
        <f t="shared" ref="AD342:AD376" si="244">IF(ISERROR((F342/G342-1)*100),"n/a",(F342/G342-1)*100)</f>
        <v>5.12820512820511</v>
      </c>
      <c r="AE342" s="1059">
        <f t="shared" ref="AE342:AE376" si="245">IF(ISERROR((G342/H342-1)*100),"n/a",(G342/H342-1)*100)</f>
        <v>5.4054054054054168</v>
      </c>
      <c r="AF342" s="1059">
        <f t="shared" ref="AF342:AF376" si="246">IF(ISERROR((H342/I342-1)*100),"n/a",(H342/I342-1)*100)</f>
        <v>5.7142857142857162</v>
      </c>
      <c r="AG342" s="1059">
        <f t="shared" ref="AG342:AG376" si="247">IF(ISERROR((I342/K342-1)*100),"n/a",(I342/K342-1)*100)</f>
        <v>6.0606060606060552</v>
      </c>
      <c r="AH342" s="1059">
        <f t="shared" ref="AH342:AH376" si="248">IF(ISERROR((K342/L342-1)*100),"n/a",(K342/L342-1)*100)</f>
        <v>3.125</v>
      </c>
      <c r="AI342" s="1059">
        <f t="shared" ref="AI342:AI376" si="249">IF(ISERROR((L342/N342-1)*100),"n/a",(L342/N342-1)*100)</f>
        <v>10.344827586206918</v>
      </c>
      <c r="AJ342" s="1059">
        <f t="shared" ref="AJ342:AJ376" si="250">IF(ISERROR((N342/O342-1)*100),"n/a",(N342/O342-1)*100)</f>
        <v>7.4074074074073959</v>
      </c>
      <c r="AK342" s="1059">
        <f t="shared" ref="AK342:AK376" si="251">IF(ISERROR((O342/P342-1)*100),"n/a",(O342/P342-1)*100)</f>
        <v>8.0000000000000071</v>
      </c>
      <c r="AL342" s="1059">
        <f t="shared" ref="AL342:AL376" si="252">IF(ISERROR((P342/Q342-1)*100),"n/a",(P342/Q342-1)*100)</f>
        <v>8.6956521739130377</v>
      </c>
      <c r="AM342" s="1059">
        <f t="shared" ref="AM342:AM376" si="253">IF(ISERROR((Q342/R342-1)*100),"n/a",(Q342/R342-1)*100)</f>
        <v>9.5238095238095344</v>
      </c>
      <c r="AN342" s="1059">
        <f t="shared" ref="AN342:AN376" si="254">IF(ISERROR((R342/S342-1)*100),"n/a",(R342/S342-1)*100)</f>
        <v>10.526315789473673</v>
      </c>
      <c r="AO342" s="1059">
        <f t="shared" ref="AO342:AO376" si="255">IF(ISERROR((S342/T342-1)*100),"n/a",(S342/T342-1)*100)</f>
        <v>5.555555555555558</v>
      </c>
      <c r="AP342" s="1059">
        <f t="shared" ref="AP342:AP376" si="256">IF(ISERROR((T342/U342-1)*100),"n/a",(T342/U342-1)*100)</f>
        <v>0</v>
      </c>
      <c r="AQ342" s="1059">
        <f t="shared" ref="AQ342:AQ376" si="257">IF(ISERROR((U342/V342-1)*100),"n/a",(U342/V342-1)*100)</f>
        <v>19.999999999999996</v>
      </c>
      <c r="AR342" s="1059">
        <f t="shared" ref="AR342:AR376" si="258">IF(ISERROR((V342/W342-1)*100),"n/a",(V342/W342-1)*100)</f>
        <v>0</v>
      </c>
      <c r="AS342" s="1059">
        <f t="shared" ref="AS342:AS376" si="259">IF(ISERROR((W342/X342-1)*100),"n/a",(W342/X342-1)*100)</f>
        <v>-6.25</v>
      </c>
      <c r="AT342" s="1059">
        <f t="shared" ref="AT342:AT376" si="260">IF(ISERROR((X342/Y342-1)*100),"n/a",(X342/Y342-1)*100)</f>
        <v>178.26086956521738</v>
      </c>
      <c r="AU342" s="1060">
        <f t="shared" si="240"/>
        <v>14.461757365022541</v>
      </c>
      <c r="AV342" s="1061">
        <f t="shared" si="241"/>
        <v>38.898663489374265</v>
      </c>
    </row>
    <row r="343" spans="1:48" ht="11.25" customHeight="1" x14ac:dyDescent="0.2">
      <c r="A343" s="863" t="s">
        <v>1312</v>
      </c>
      <c r="B343" s="861" t="s">
        <v>1313</v>
      </c>
      <c r="C343" s="610">
        <v>1.2625</v>
      </c>
      <c r="D343" s="482">
        <v>1.2324999999999999</v>
      </c>
      <c r="E343" s="615">
        <v>1.2024999999999999</v>
      </c>
      <c r="F343" s="610">
        <v>1.17</v>
      </c>
      <c r="G343" s="610">
        <v>1.1299999999999999</v>
      </c>
      <c r="H343" s="610">
        <v>1.075</v>
      </c>
      <c r="I343" s="610">
        <v>1</v>
      </c>
      <c r="J343" s="932"/>
      <c r="K343" s="610">
        <v>0.25</v>
      </c>
      <c r="L343" s="614">
        <v>0</v>
      </c>
      <c r="M343" s="932"/>
      <c r="N343" s="611">
        <v>0</v>
      </c>
      <c r="O343" s="611">
        <v>0</v>
      </c>
      <c r="P343" s="612">
        <v>0</v>
      </c>
      <c r="Q343" s="612">
        <v>0</v>
      </c>
      <c r="R343" s="612">
        <v>0</v>
      </c>
      <c r="S343" s="612">
        <v>0</v>
      </c>
      <c r="T343" s="612">
        <v>0</v>
      </c>
      <c r="U343" s="612">
        <v>0</v>
      </c>
      <c r="V343" s="612">
        <v>0</v>
      </c>
      <c r="W343" s="612">
        <v>0</v>
      </c>
      <c r="X343" s="612">
        <v>0</v>
      </c>
      <c r="Y343" s="612">
        <v>0</v>
      </c>
      <c r="Z343" s="613">
        <f t="shared" si="239"/>
        <v>8.3224999999999998</v>
      </c>
      <c r="AA343" s="1058">
        <f t="shared" si="213"/>
        <v>2.4340770791074995</v>
      </c>
      <c r="AB343" s="1058">
        <f t="shared" si="242"/>
        <v>2.4948024948024949</v>
      </c>
      <c r="AC343" s="1059">
        <f t="shared" si="243"/>
        <v>2.7777777777777679</v>
      </c>
      <c r="AD343" s="1059">
        <f t="shared" si="244"/>
        <v>3.539823008849563</v>
      </c>
      <c r="AE343" s="1059">
        <f t="shared" si="245"/>
        <v>5.1162790697674376</v>
      </c>
      <c r="AF343" s="1059">
        <f t="shared" si="246"/>
        <v>7.4999999999999956</v>
      </c>
      <c r="AG343" s="1059">
        <f t="shared" si="247"/>
        <v>300</v>
      </c>
      <c r="AH343" s="1059" t="str">
        <f t="shared" si="248"/>
        <v>n/a</v>
      </c>
      <c r="AI343" s="1059" t="str">
        <f t="shared" si="249"/>
        <v>n/a</v>
      </c>
      <c r="AJ343" s="1059" t="str">
        <f t="shared" si="250"/>
        <v>n/a</v>
      </c>
      <c r="AK343" s="1059" t="str">
        <f t="shared" si="251"/>
        <v>n/a</v>
      </c>
      <c r="AL343" s="1059" t="str">
        <f t="shared" si="252"/>
        <v>n/a</v>
      </c>
      <c r="AM343" s="1059" t="str">
        <f t="shared" si="253"/>
        <v>n/a</v>
      </c>
      <c r="AN343" s="1059" t="str">
        <f t="shared" si="254"/>
        <v>n/a</v>
      </c>
      <c r="AO343" s="1059" t="str">
        <f t="shared" si="255"/>
        <v>n/a</v>
      </c>
      <c r="AP343" s="1059" t="str">
        <f t="shared" si="256"/>
        <v>n/a</v>
      </c>
      <c r="AQ343" s="1059" t="str">
        <f t="shared" si="257"/>
        <v>n/a</v>
      </c>
      <c r="AR343" s="1059" t="str">
        <f t="shared" si="258"/>
        <v>n/a</v>
      </c>
      <c r="AS343" s="1059" t="str">
        <f t="shared" si="259"/>
        <v>n/a</v>
      </c>
      <c r="AT343" s="1059" t="str">
        <f t="shared" si="260"/>
        <v>n/a</v>
      </c>
      <c r="AU343" s="1060">
        <f t="shared" si="240"/>
        <v>46.266108490043543</v>
      </c>
      <c r="AV343" s="1061">
        <f t="shared" si="241"/>
        <v>111.9009621010652</v>
      </c>
    </row>
    <row r="344" spans="1:48" ht="11.25" customHeight="1" x14ac:dyDescent="0.2">
      <c r="A344" s="863" t="s">
        <v>3842</v>
      </c>
      <c r="B344" s="861" t="s">
        <v>3843</v>
      </c>
      <c r="C344" s="610">
        <v>0.72</v>
      </c>
      <c r="D344" s="482">
        <v>0.6</v>
      </c>
      <c r="E344" s="615">
        <v>0.42</v>
      </c>
      <c r="F344" s="610">
        <v>0.34</v>
      </c>
      <c r="G344" s="610">
        <v>0.26</v>
      </c>
      <c r="H344" s="610">
        <v>0.18</v>
      </c>
      <c r="I344" s="521">
        <v>0</v>
      </c>
      <c r="J344" s="932"/>
      <c r="K344" s="485">
        <v>0</v>
      </c>
      <c r="L344" s="614">
        <v>0</v>
      </c>
      <c r="M344" s="932"/>
      <c r="N344" s="611">
        <v>0</v>
      </c>
      <c r="O344" s="611">
        <v>0.04</v>
      </c>
      <c r="P344" s="522">
        <v>0.34</v>
      </c>
      <c r="Q344" s="616">
        <v>0.83</v>
      </c>
      <c r="R344" s="616">
        <v>0.76190999999999998</v>
      </c>
      <c r="S344" s="616">
        <v>0.67990000000000006</v>
      </c>
      <c r="T344" s="616">
        <v>0.58961000000000008</v>
      </c>
      <c r="U344" s="616">
        <v>0.50800000000000001</v>
      </c>
      <c r="V344" s="616">
        <v>0.37716</v>
      </c>
      <c r="W344" s="616">
        <v>0.31399000000000005</v>
      </c>
      <c r="X344" s="616">
        <v>0.28029000000000004</v>
      </c>
      <c r="Y344" s="616">
        <v>0.24874999999999997</v>
      </c>
      <c r="Z344" s="613">
        <f t="shared" si="239"/>
        <v>7.4896100000000008</v>
      </c>
      <c r="AA344" s="1058">
        <f t="shared" si="213"/>
        <v>19.999999999999996</v>
      </c>
      <c r="AB344" s="1058">
        <f t="shared" si="242"/>
        <v>42.857142857142861</v>
      </c>
      <c r="AC344" s="1059">
        <f t="shared" si="243"/>
        <v>23.529411764705866</v>
      </c>
      <c r="AD344" s="1059">
        <f t="shared" si="244"/>
        <v>30.76923076923077</v>
      </c>
      <c r="AE344" s="1059">
        <f t="shared" si="245"/>
        <v>44.444444444444464</v>
      </c>
      <c r="AF344" s="1059" t="str">
        <f t="shared" si="246"/>
        <v>n/a</v>
      </c>
      <c r="AG344" s="1059" t="str">
        <f t="shared" si="247"/>
        <v>n/a</v>
      </c>
      <c r="AH344" s="1059" t="str">
        <f t="shared" si="248"/>
        <v>n/a</v>
      </c>
      <c r="AI344" s="1059" t="str">
        <f t="shared" si="249"/>
        <v>n/a</v>
      </c>
      <c r="AJ344" s="1059">
        <f t="shared" si="250"/>
        <v>-100</v>
      </c>
      <c r="AK344" s="1059">
        <f t="shared" si="251"/>
        <v>-88.235294117647058</v>
      </c>
      <c r="AL344" s="1059">
        <f t="shared" si="252"/>
        <v>-59.036144578313255</v>
      </c>
      <c r="AM344" s="1059">
        <f t="shared" si="253"/>
        <v>8.9367510598364674</v>
      </c>
      <c r="AN344" s="1059">
        <f t="shared" si="254"/>
        <v>12.062067951169286</v>
      </c>
      <c r="AO344" s="1059">
        <f t="shared" si="255"/>
        <v>15.31351232170417</v>
      </c>
      <c r="AP344" s="1059">
        <f t="shared" si="256"/>
        <v>16.064960629921266</v>
      </c>
      <c r="AQ344" s="1059">
        <f t="shared" si="257"/>
        <v>34.690847385724901</v>
      </c>
      <c r="AR344" s="1059">
        <f t="shared" si="258"/>
        <v>20.118475110672286</v>
      </c>
      <c r="AS344" s="1059">
        <f t="shared" si="259"/>
        <v>12.023261621891624</v>
      </c>
      <c r="AT344" s="1059">
        <f t="shared" si="260"/>
        <v>12.679396984924661</v>
      </c>
      <c r="AU344" s="1060">
        <f t="shared" si="240"/>
        <v>2.8886290128380203</v>
      </c>
      <c r="AV344" s="1061">
        <f t="shared" si="241"/>
        <v>44.332928509160126</v>
      </c>
    </row>
    <row r="345" spans="1:48" ht="11.25" customHeight="1" x14ac:dyDescent="0.2">
      <c r="A345" s="487" t="s">
        <v>628</v>
      </c>
      <c r="B345" s="846" t="s">
        <v>629</v>
      </c>
      <c r="C345" s="610">
        <v>6.43</v>
      </c>
      <c r="D345" s="482">
        <v>6.21</v>
      </c>
      <c r="E345" s="476">
        <v>5.9</v>
      </c>
      <c r="F345" s="610">
        <v>5.5</v>
      </c>
      <c r="G345" s="610">
        <v>5</v>
      </c>
      <c r="H345" s="610">
        <v>4.25</v>
      </c>
      <c r="I345" s="610">
        <v>3.7</v>
      </c>
      <c r="J345" s="932"/>
      <c r="K345" s="610">
        <v>3.3</v>
      </c>
      <c r="L345" s="481">
        <v>2.9</v>
      </c>
      <c r="M345" s="932"/>
      <c r="N345" s="494">
        <v>2.5</v>
      </c>
      <c r="O345" s="494">
        <v>2.15</v>
      </c>
      <c r="P345" s="616">
        <v>1.9</v>
      </c>
      <c r="Q345" s="616">
        <v>1.5</v>
      </c>
      <c r="R345" s="616">
        <v>1.1000000000000001</v>
      </c>
      <c r="S345" s="616">
        <v>0.78</v>
      </c>
      <c r="T345" s="616">
        <v>0.7</v>
      </c>
      <c r="U345" s="616">
        <v>0.63</v>
      </c>
      <c r="V345" s="616">
        <v>0.59</v>
      </c>
      <c r="W345" s="616">
        <v>0.55000000000000004</v>
      </c>
      <c r="X345" s="616">
        <v>0.51</v>
      </c>
      <c r="Y345" s="616">
        <v>0.47</v>
      </c>
      <c r="Z345" s="613">
        <f t="shared" si="239"/>
        <v>56.57</v>
      </c>
      <c r="AA345" s="1058">
        <f t="shared" si="213"/>
        <v>3.5426731078904927</v>
      </c>
      <c r="AB345" s="1058">
        <f t="shared" si="242"/>
        <v>5.2542372881355881</v>
      </c>
      <c r="AC345" s="1059">
        <f t="shared" si="243"/>
        <v>7.2727272727272751</v>
      </c>
      <c r="AD345" s="1059">
        <f t="shared" si="244"/>
        <v>10.000000000000009</v>
      </c>
      <c r="AE345" s="1059">
        <f t="shared" si="245"/>
        <v>17.647058823529417</v>
      </c>
      <c r="AF345" s="1059">
        <f t="shared" si="246"/>
        <v>14.864864864864868</v>
      </c>
      <c r="AG345" s="1059">
        <f t="shared" si="247"/>
        <v>12.121212121212132</v>
      </c>
      <c r="AH345" s="1059">
        <f t="shared" si="248"/>
        <v>13.793103448275868</v>
      </c>
      <c r="AI345" s="1059">
        <f t="shared" si="249"/>
        <v>15.999999999999993</v>
      </c>
      <c r="AJ345" s="1059">
        <f t="shared" si="250"/>
        <v>16.279069767441868</v>
      </c>
      <c r="AK345" s="1059">
        <f t="shared" si="251"/>
        <v>13.157894736842103</v>
      </c>
      <c r="AL345" s="1059">
        <f t="shared" si="252"/>
        <v>26.666666666666661</v>
      </c>
      <c r="AM345" s="1059">
        <f t="shared" si="253"/>
        <v>36.363636363636353</v>
      </c>
      <c r="AN345" s="1059">
        <f t="shared" si="254"/>
        <v>41.025641025641036</v>
      </c>
      <c r="AO345" s="1059">
        <f t="shared" si="255"/>
        <v>11.428571428571432</v>
      </c>
      <c r="AP345" s="1059">
        <f t="shared" si="256"/>
        <v>11.111111111111093</v>
      </c>
      <c r="AQ345" s="1059">
        <f t="shared" si="257"/>
        <v>6.7796610169491567</v>
      </c>
      <c r="AR345" s="1059">
        <f t="shared" si="258"/>
        <v>7.2727272727272529</v>
      </c>
      <c r="AS345" s="1059">
        <f t="shared" si="259"/>
        <v>7.8431372549019773</v>
      </c>
      <c r="AT345" s="1059">
        <f t="shared" si="260"/>
        <v>8.5106382978723527</v>
      </c>
      <c r="AU345" s="1060">
        <f t="shared" si="240"/>
        <v>14.346731593449846</v>
      </c>
      <c r="AV345" s="1061">
        <f t="shared" si="241"/>
        <v>9.8503812106966659</v>
      </c>
    </row>
    <row r="346" spans="1:48" ht="11.25" customHeight="1" x14ac:dyDescent="0.2">
      <c r="A346" s="501" t="s">
        <v>1331</v>
      </c>
      <c r="B346" s="490" t="s">
        <v>1332</v>
      </c>
      <c r="C346" s="610">
        <v>1.05</v>
      </c>
      <c r="D346" s="482">
        <v>0.75</v>
      </c>
      <c r="E346" s="615">
        <v>0.66</v>
      </c>
      <c r="F346" s="496">
        <v>0.59</v>
      </c>
      <c r="G346" s="496">
        <v>0.57999999999999996</v>
      </c>
      <c r="H346" s="496">
        <v>0.52</v>
      </c>
      <c r="I346" s="496">
        <v>0.43</v>
      </c>
      <c r="J346" s="1014"/>
      <c r="K346" s="496">
        <v>0.4</v>
      </c>
      <c r="L346" s="497">
        <v>0.38</v>
      </c>
      <c r="M346" s="1014"/>
      <c r="N346" s="509">
        <v>0.36</v>
      </c>
      <c r="O346" s="518">
        <v>0.34</v>
      </c>
      <c r="P346" s="499">
        <v>0.66</v>
      </c>
      <c r="Q346" s="498">
        <v>0.64817999999999998</v>
      </c>
      <c r="R346" s="498">
        <v>0.63636000000000004</v>
      </c>
      <c r="S346" s="498">
        <v>0.60909000000000002</v>
      </c>
      <c r="T346" s="499">
        <v>0.58182</v>
      </c>
      <c r="U346" s="498">
        <v>0.49106</v>
      </c>
      <c r="V346" s="498">
        <v>0.32117000000000001</v>
      </c>
      <c r="W346" s="499">
        <v>0.2979</v>
      </c>
      <c r="X346" s="498">
        <v>0.29193999999999998</v>
      </c>
      <c r="Y346" s="498">
        <v>0.17634</v>
      </c>
      <c r="Z346" s="613">
        <f t="shared" si="239"/>
        <v>10.773860000000001</v>
      </c>
      <c r="AA346" s="1058">
        <f t="shared" si="213"/>
        <v>40.000000000000014</v>
      </c>
      <c r="AB346" s="1058">
        <f t="shared" si="242"/>
        <v>13.636363636363624</v>
      </c>
      <c r="AC346" s="1059">
        <f t="shared" si="243"/>
        <v>11.86440677966103</v>
      </c>
      <c r="AD346" s="1059">
        <f t="shared" si="244"/>
        <v>1.7241379310344751</v>
      </c>
      <c r="AE346" s="1059">
        <f t="shared" si="245"/>
        <v>11.538461538461519</v>
      </c>
      <c r="AF346" s="1059">
        <f t="shared" si="246"/>
        <v>20.930232558139551</v>
      </c>
      <c r="AG346" s="1059">
        <f t="shared" si="247"/>
        <v>7.4999999999999956</v>
      </c>
      <c r="AH346" s="1059">
        <f t="shared" si="248"/>
        <v>5.2631578947368363</v>
      </c>
      <c r="AI346" s="1059">
        <f t="shared" si="249"/>
        <v>5.555555555555558</v>
      </c>
      <c r="AJ346" s="1059">
        <f t="shared" si="250"/>
        <v>5.8823529411764497</v>
      </c>
      <c r="AK346" s="1059">
        <f t="shared" si="251"/>
        <v>-48.484848484848484</v>
      </c>
      <c r="AL346" s="1059">
        <f t="shared" si="252"/>
        <v>1.8235675275386498</v>
      </c>
      <c r="AM346" s="1059">
        <f t="shared" si="253"/>
        <v>1.8574391853667604</v>
      </c>
      <c r="AN346" s="1059">
        <f t="shared" si="254"/>
        <v>4.4771708614490535</v>
      </c>
      <c r="AO346" s="1059">
        <f t="shared" si="255"/>
        <v>4.6870166030731131</v>
      </c>
      <c r="AP346" s="1059">
        <f t="shared" si="256"/>
        <v>18.482466501038573</v>
      </c>
      <c r="AQ346" s="1059">
        <f t="shared" si="257"/>
        <v>52.897219541053019</v>
      </c>
      <c r="AR346" s="1059">
        <f t="shared" si="258"/>
        <v>7.8113460892917042</v>
      </c>
      <c r="AS346" s="1059">
        <f t="shared" si="259"/>
        <v>2.0415153798725827</v>
      </c>
      <c r="AT346" s="1059">
        <f t="shared" si="260"/>
        <v>65.555177498015183</v>
      </c>
      <c r="AU346" s="1060">
        <f t="shared" si="240"/>
        <v>11.752136976848961</v>
      </c>
      <c r="AV346" s="1061">
        <f t="shared" si="241"/>
        <v>22.699424273502697</v>
      </c>
    </row>
    <row r="347" spans="1:48" ht="11.25" customHeight="1" x14ac:dyDescent="0.2">
      <c r="A347" s="470" t="s">
        <v>4039</v>
      </c>
      <c r="B347" s="861" t="s">
        <v>4040</v>
      </c>
      <c r="C347" s="610">
        <v>1</v>
      </c>
      <c r="D347" s="482">
        <v>0.54</v>
      </c>
      <c r="E347" s="502">
        <v>0.4</v>
      </c>
      <c r="F347" s="610">
        <v>0.34</v>
      </c>
      <c r="G347" s="610">
        <v>0.32</v>
      </c>
      <c r="H347" s="521">
        <v>0.24</v>
      </c>
      <c r="I347" s="610">
        <v>0.12</v>
      </c>
      <c r="J347" s="932"/>
      <c r="K347" s="485">
        <v>0</v>
      </c>
      <c r="L347" s="614">
        <v>0</v>
      </c>
      <c r="M347" s="932"/>
      <c r="N347" s="611">
        <v>0</v>
      </c>
      <c r="O347" s="611">
        <v>0</v>
      </c>
      <c r="P347" s="522">
        <v>0</v>
      </c>
      <c r="Q347" s="522">
        <v>0</v>
      </c>
      <c r="R347" s="522">
        <v>0</v>
      </c>
      <c r="S347" s="522">
        <v>0</v>
      </c>
      <c r="T347" s="522">
        <v>0</v>
      </c>
      <c r="U347" s="522">
        <v>0</v>
      </c>
      <c r="V347" s="522">
        <v>0</v>
      </c>
      <c r="W347" s="522">
        <v>0</v>
      </c>
      <c r="X347" s="522">
        <v>0</v>
      </c>
      <c r="Y347" s="522">
        <v>0</v>
      </c>
      <c r="Z347" s="613">
        <f t="shared" si="239"/>
        <v>2.96</v>
      </c>
      <c r="AA347" s="1058">
        <f t="shared" si="213"/>
        <v>85.185185185185162</v>
      </c>
      <c r="AB347" s="1058">
        <f t="shared" si="242"/>
        <v>35.000000000000007</v>
      </c>
      <c r="AC347" s="1059">
        <f t="shared" si="243"/>
        <v>17.647058823529417</v>
      </c>
      <c r="AD347" s="1059">
        <f t="shared" si="244"/>
        <v>6.25</v>
      </c>
      <c r="AE347" s="1059">
        <f t="shared" si="245"/>
        <v>33.33333333333335</v>
      </c>
      <c r="AF347" s="1059">
        <f t="shared" si="246"/>
        <v>100</v>
      </c>
      <c r="AG347" s="1059" t="str">
        <f t="shared" si="247"/>
        <v>n/a</v>
      </c>
      <c r="AH347" s="1059" t="str">
        <f t="shared" si="248"/>
        <v>n/a</v>
      </c>
      <c r="AI347" s="1059" t="str">
        <f t="shared" si="249"/>
        <v>n/a</v>
      </c>
      <c r="AJ347" s="1059" t="str">
        <f t="shared" si="250"/>
        <v>n/a</v>
      </c>
      <c r="AK347" s="1059" t="str">
        <f t="shared" si="251"/>
        <v>n/a</v>
      </c>
      <c r="AL347" s="1059" t="str">
        <f t="shared" si="252"/>
        <v>n/a</v>
      </c>
      <c r="AM347" s="1059" t="str">
        <f t="shared" si="253"/>
        <v>n/a</v>
      </c>
      <c r="AN347" s="1059" t="str">
        <f t="shared" si="254"/>
        <v>n/a</v>
      </c>
      <c r="AO347" s="1059" t="str">
        <f t="shared" si="255"/>
        <v>n/a</v>
      </c>
      <c r="AP347" s="1059" t="str">
        <f t="shared" si="256"/>
        <v>n/a</v>
      </c>
      <c r="AQ347" s="1059" t="str">
        <f t="shared" si="257"/>
        <v>n/a</v>
      </c>
      <c r="AR347" s="1059" t="str">
        <f t="shared" si="258"/>
        <v>n/a</v>
      </c>
      <c r="AS347" s="1059" t="str">
        <f t="shared" si="259"/>
        <v>n/a</v>
      </c>
      <c r="AT347" s="1059" t="str">
        <f t="shared" si="260"/>
        <v>n/a</v>
      </c>
      <c r="AU347" s="1060">
        <f t="shared" si="240"/>
        <v>46.235929557007985</v>
      </c>
      <c r="AV347" s="1061">
        <f t="shared" si="241"/>
        <v>37.72675702803749</v>
      </c>
    </row>
    <row r="348" spans="1:48" ht="11.25" customHeight="1" x14ac:dyDescent="0.2">
      <c r="A348" s="863" t="s">
        <v>1327</v>
      </c>
      <c r="B348" s="861" t="s">
        <v>1328</v>
      </c>
      <c r="C348" s="610">
        <v>1.1000000000000001</v>
      </c>
      <c r="D348" s="482">
        <v>0.96</v>
      </c>
      <c r="E348" s="482">
        <v>0.8</v>
      </c>
      <c r="F348" s="610">
        <v>0.68</v>
      </c>
      <c r="G348" s="610">
        <v>0.57999999999999996</v>
      </c>
      <c r="H348" s="485">
        <v>0.52</v>
      </c>
      <c r="I348" s="610">
        <v>0.13</v>
      </c>
      <c r="J348" s="932"/>
      <c r="K348" s="485">
        <v>0</v>
      </c>
      <c r="L348" s="614">
        <v>0</v>
      </c>
      <c r="M348" s="932"/>
      <c r="N348" s="611">
        <v>0</v>
      </c>
      <c r="O348" s="611">
        <v>0</v>
      </c>
      <c r="P348" s="612">
        <v>0</v>
      </c>
      <c r="Q348" s="612">
        <v>0</v>
      </c>
      <c r="R348" s="612">
        <v>0</v>
      </c>
      <c r="S348" s="612">
        <v>0</v>
      </c>
      <c r="T348" s="612">
        <v>0</v>
      </c>
      <c r="U348" s="612">
        <v>0</v>
      </c>
      <c r="V348" s="612">
        <v>0</v>
      </c>
      <c r="W348" s="612">
        <v>0</v>
      </c>
      <c r="X348" s="612">
        <v>0</v>
      </c>
      <c r="Y348" s="612">
        <v>0</v>
      </c>
      <c r="Z348" s="613">
        <f t="shared" si="239"/>
        <v>4.7700000000000005</v>
      </c>
      <c r="AA348" s="1058">
        <f t="shared" si="213"/>
        <v>14.583333333333348</v>
      </c>
      <c r="AB348" s="1058">
        <f t="shared" si="242"/>
        <v>19.999999999999996</v>
      </c>
      <c r="AC348" s="1059">
        <f t="shared" si="243"/>
        <v>17.647058823529417</v>
      </c>
      <c r="AD348" s="1059">
        <f t="shared" si="244"/>
        <v>17.24137931034484</v>
      </c>
      <c r="AE348" s="1059">
        <f t="shared" si="245"/>
        <v>11.538461538461519</v>
      </c>
      <c r="AF348" s="1059">
        <f t="shared" si="246"/>
        <v>300</v>
      </c>
      <c r="AG348" s="1059" t="str">
        <f t="shared" si="247"/>
        <v>n/a</v>
      </c>
      <c r="AH348" s="1059" t="str">
        <f t="shared" si="248"/>
        <v>n/a</v>
      </c>
      <c r="AI348" s="1059" t="str">
        <f t="shared" si="249"/>
        <v>n/a</v>
      </c>
      <c r="AJ348" s="1059" t="str">
        <f t="shared" si="250"/>
        <v>n/a</v>
      </c>
      <c r="AK348" s="1059" t="str">
        <f t="shared" si="251"/>
        <v>n/a</v>
      </c>
      <c r="AL348" s="1059" t="str">
        <f t="shared" si="252"/>
        <v>n/a</v>
      </c>
      <c r="AM348" s="1059" t="str">
        <f t="shared" si="253"/>
        <v>n/a</v>
      </c>
      <c r="AN348" s="1059" t="str">
        <f t="shared" si="254"/>
        <v>n/a</v>
      </c>
      <c r="AO348" s="1059" t="str">
        <f t="shared" si="255"/>
        <v>n/a</v>
      </c>
      <c r="AP348" s="1059" t="str">
        <f t="shared" si="256"/>
        <v>n/a</v>
      </c>
      <c r="AQ348" s="1059" t="str">
        <f t="shared" si="257"/>
        <v>n/a</v>
      </c>
      <c r="AR348" s="1059" t="str">
        <f t="shared" si="258"/>
        <v>n/a</v>
      </c>
      <c r="AS348" s="1059" t="str">
        <f t="shared" si="259"/>
        <v>n/a</v>
      </c>
      <c r="AT348" s="1059" t="str">
        <f t="shared" si="260"/>
        <v>n/a</v>
      </c>
      <c r="AU348" s="1060">
        <f t="shared" si="240"/>
        <v>63.501705500944858</v>
      </c>
      <c r="AV348" s="1061">
        <f t="shared" si="241"/>
        <v>115.89624147681199</v>
      </c>
    </row>
    <row r="349" spans="1:48" ht="11.25" customHeight="1" x14ac:dyDescent="0.2">
      <c r="A349" s="863" t="s">
        <v>1314</v>
      </c>
      <c r="B349" s="861" t="s">
        <v>1315</v>
      </c>
      <c r="C349" s="610">
        <v>2.56</v>
      </c>
      <c r="D349" s="482">
        <v>2.4</v>
      </c>
      <c r="E349" s="482">
        <v>2.2400000000000002</v>
      </c>
      <c r="F349" s="610">
        <v>2.08</v>
      </c>
      <c r="G349" s="610">
        <v>1.92</v>
      </c>
      <c r="H349" s="610">
        <v>1.76</v>
      </c>
      <c r="I349" s="610">
        <v>1.57</v>
      </c>
      <c r="J349" s="932"/>
      <c r="K349" s="610">
        <v>1.37</v>
      </c>
      <c r="L349" s="614">
        <v>1.2</v>
      </c>
      <c r="M349" s="932"/>
      <c r="N349" s="515">
        <v>1.2</v>
      </c>
      <c r="O349" s="611">
        <v>1.2</v>
      </c>
      <c r="P349" s="612">
        <v>1.2</v>
      </c>
      <c r="Q349" s="612">
        <v>1.2</v>
      </c>
      <c r="R349" s="612">
        <v>1.2</v>
      </c>
      <c r="S349" s="612">
        <v>1.2</v>
      </c>
      <c r="T349" s="612">
        <v>1.2</v>
      </c>
      <c r="U349" s="612">
        <v>1.6950000000000001</v>
      </c>
      <c r="V349" s="612">
        <v>1.86</v>
      </c>
      <c r="W349" s="612">
        <v>1.86</v>
      </c>
      <c r="X349" s="612">
        <v>1.86</v>
      </c>
      <c r="Y349" s="612">
        <v>1.86</v>
      </c>
      <c r="Z349" s="613">
        <f t="shared" si="239"/>
        <v>34.634999999999998</v>
      </c>
      <c r="AA349" s="1058">
        <f t="shared" si="213"/>
        <v>6.6666666666666652</v>
      </c>
      <c r="AB349" s="1058">
        <f t="shared" si="242"/>
        <v>7.1428571428571397</v>
      </c>
      <c r="AC349" s="1059">
        <f t="shared" si="243"/>
        <v>7.6923076923077094</v>
      </c>
      <c r="AD349" s="1059">
        <f t="shared" si="244"/>
        <v>8.3333333333333481</v>
      </c>
      <c r="AE349" s="1059">
        <f t="shared" si="245"/>
        <v>9.0909090909090828</v>
      </c>
      <c r="AF349" s="1059">
        <f t="shared" si="246"/>
        <v>12.101910828025474</v>
      </c>
      <c r="AG349" s="1059">
        <f t="shared" si="247"/>
        <v>14.598540145985407</v>
      </c>
      <c r="AH349" s="1059">
        <f t="shared" si="248"/>
        <v>14.166666666666682</v>
      </c>
      <c r="AI349" s="1059">
        <f t="shared" si="249"/>
        <v>0</v>
      </c>
      <c r="AJ349" s="1059">
        <f t="shared" si="250"/>
        <v>0</v>
      </c>
      <c r="AK349" s="1059">
        <f t="shared" si="251"/>
        <v>0</v>
      </c>
      <c r="AL349" s="1059">
        <f t="shared" si="252"/>
        <v>0</v>
      </c>
      <c r="AM349" s="1059">
        <f t="shared" si="253"/>
        <v>0</v>
      </c>
      <c r="AN349" s="1059">
        <f t="shared" si="254"/>
        <v>0</v>
      </c>
      <c r="AO349" s="1059">
        <f t="shared" si="255"/>
        <v>0</v>
      </c>
      <c r="AP349" s="1059">
        <f t="shared" si="256"/>
        <v>-29.20353982300885</v>
      </c>
      <c r="AQ349" s="1059">
        <f t="shared" si="257"/>
        <v>-8.8709677419354875</v>
      </c>
      <c r="AR349" s="1059">
        <f t="shared" si="258"/>
        <v>0</v>
      </c>
      <c r="AS349" s="1059">
        <f t="shared" si="259"/>
        <v>0</v>
      </c>
      <c r="AT349" s="1059">
        <f t="shared" si="260"/>
        <v>0</v>
      </c>
      <c r="AU349" s="1060">
        <f t="shared" si="240"/>
        <v>2.085934200090358</v>
      </c>
      <c r="AV349" s="1061">
        <f t="shared" si="241"/>
        <v>9.4910261339821993</v>
      </c>
    </row>
    <row r="350" spans="1:48" ht="11.25" customHeight="1" x14ac:dyDescent="0.2">
      <c r="A350" s="487" t="s">
        <v>1316</v>
      </c>
      <c r="B350" s="846" t="s">
        <v>1317</v>
      </c>
      <c r="C350" s="610">
        <v>1.93</v>
      </c>
      <c r="D350" s="482">
        <v>1.66</v>
      </c>
      <c r="E350" s="504">
        <v>1.45</v>
      </c>
      <c r="F350" s="473">
        <v>1.34</v>
      </c>
      <c r="G350" s="473">
        <v>1.24</v>
      </c>
      <c r="H350" s="473">
        <v>1.07</v>
      </c>
      <c r="I350" s="473">
        <v>0.89</v>
      </c>
      <c r="J350" s="1000"/>
      <c r="K350" s="473">
        <v>0.77</v>
      </c>
      <c r="L350" s="471">
        <v>0.66</v>
      </c>
      <c r="M350" s="1000"/>
      <c r="N350" s="510">
        <v>0.56999999999999995</v>
      </c>
      <c r="O350" s="517">
        <v>0.48</v>
      </c>
      <c r="P350" s="477">
        <v>0.48</v>
      </c>
      <c r="Q350" s="478">
        <v>0.46</v>
      </c>
      <c r="R350" s="478">
        <v>0.38</v>
      </c>
      <c r="S350" s="477">
        <v>0.32</v>
      </c>
      <c r="T350" s="478">
        <v>0.28222000000000003</v>
      </c>
      <c r="U350" s="477">
        <v>0.24887999999999999</v>
      </c>
      <c r="V350" s="477">
        <v>0.24887999999999999</v>
      </c>
      <c r="W350" s="477">
        <v>0.24887999999999999</v>
      </c>
      <c r="X350" s="477">
        <v>0.24887999999999999</v>
      </c>
      <c r="Y350" s="478">
        <v>0.24887999999999999</v>
      </c>
      <c r="Z350" s="613">
        <f t="shared" si="239"/>
        <v>15.226620000000002</v>
      </c>
      <c r="AA350" s="1058">
        <f t="shared" si="213"/>
        <v>16.265060240963859</v>
      </c>
      <c r="AB350" s="1058">
        <f t="shared" si="242"/>
        <v>14.482758620689662</v>
      </c>
      <c r="AC350" s="1059">
        <f t="shared" si="243"/>
        <v>8.2089552238805865</v>
      </c>
      <c r="AD350" s="1059">
        <f t="shared" si="244"/>
        <v>8.064516129032274</v>
      </c>
      <c r="AE350" s="1059">
        <f t="shared" si="245"/>
        <v>15.887850467289709</v>
      </c>
      <c r="AF350" s="1059">
        <f t="shared" si="246"/>
        <v>20.2247191011236</v>
      </c>
      <c r="AG350" s="1059">
        <f t="shared" si="247"/>
        <v>15.58441558441559</v>
      </c>
      <c r="AH350" s="1059">
        <f t="shared" si="248"/>
        <v>16.666666666666675</v>
      </c>
      <c r="AI350" s="1059">
        <f t="shared" si="249"/>
        <v>15.789473684210531</v>
      </c>
      <c r="AJ350" s="1059">
        <f t="shared" si="250"/>
        <v>18.75</v>
      </c>
      <c r="AK350" s="1059">
        <f t="shared" si="251"/>
        <v>0</v>
      </c>
      <c r="AL350" s="1059">
        <f t="shared" si="252"/>
        <v>4.3478260869565188</v>
      </c>
      <c r="AM350" s="1059">
        <f t="shared" si="253"/>
        <v>21.052631578947366</v>
      </c>
      <c r="AN350" s="1059">
        <f t="shared" si="254"/>
        <v>18.75</v>
      </c>
      <c r="AO350" s="1059">
        <f t="shared" si="255"/>
        <v>13.38671958046913</v>
      </c>
      <c r="AP350" s="1059">
        <f t="shared" si="256"/>
        <v>13.396014143362267</v>
      </c>
      <c r="AQ350" s="1059">
        <f t="shared" si="257"/>
        <v>0</v>
      </c>
      <c r="AR350" s="1059">
        <f t="shared" si="258"/>
        <v>0</v>
      </c>
      <c r="AS350" s="1059">
        <f t="shared" si="259"/>
        <v>0</v>
      </c>
      <c r="AT350" s="1059">
        <f t="shared" si="260"/>
        <v>0</v>
      </c>
      <c r="AU350" s="1060">
        <f t="shared" si="240"/>
        <v>11.042880355400388</v>
      </c>
      <c r="AV350" s="1061">
        <f t="shared" si="241"/>
        <v>7.6884855217105983</v>
      </c>
    </row>
    <row r="351" spans="1:48" ht="11.25" customHeight="1" x14ac:dyDescent="0.2">
      <c r="A351" s="617" t="s">
        <v>630</v>
      </c>
      <c r="B351" s="490" t="s">
        <v>631</v>
      </c>
      <c r="C351" s="610">
        <v>2.96</v>
      </c>
      <c r="D351" s="482">
        <v>2.8</v>
      </c>
      <c r="E351" s="615">
        <v>2.61</v>
      </c>
      <c r="F351" s="610">
        <v>2.3199999999999998</v>
      </c>
      <c r="G351" s="610">
        <v>1.97</v>
      </c>
      <c r="H351" s="610">
        <v>1.64</v>
      </c>
      <c r="I351" s="610">
        <v>1.41</v>
      </c>
      <c r="J351" s="932" t="s">
        <v>90</v>
      </c>
      <c r="K351" s="610">
        <v>1.27</v>
      </c>
      <c r="L351" s="481">
        <v>1.1200000000000001</v>
      </c>
      <c r="M351" s="932"/>
      <c r="N351" s="494">
        <v>1.02</v>
      </c>
      <c r="O351" s="611">
        <v>1</v>
      </c>
      <c r="P351" s="616">
        <v>0.94</v>
      </c>
      <c r="Q351" s="616">
        <v>0.86</v>
      </c>
      <c r="R351" s="616">
        <v>0.74</v>
      </c>
      <c r="S351" s="616">
        <v>0.72</v>
      </c>
      <c r="T351" s="616">
        <v>0.67</v>
      </c>
      <c r="U351" s="616">
        <v>0.62</v>
      </c>
      <c r="V351" s="612">
        <v>0.6</v>
      </c>
      <c r="W351" s="612">
        <v>0.6</v>
      </c>
      <c r="X351" s="612">
        <v>1.52</v>
      </c>
      <c r="Y351" s="616">
        <v>1.52</v>
      </c>
      <c r="Z351" s="613">
        <f t="shared" si="239"/>
        <v>28.910000000000004</v>
      </c>
      <c r="AA351" s="1058">
        <f t="shared" si="213"/>
        <v>5.7142857142857162</v>
      </c>
      <c r="AB351" s="1058">
        <f t="shared" si="242"/>
        <v>7.2796934865900331</v>
      </c>
      <c r="AC351" s="1059">
        <f t="shared" si="243"/>
        <v>12.5</v>
      </c>
      <c r="AD351" s="1059">
        <f t="shared" si="244"/>
        <v>17.766497461928932</v>
      </c>
      <c r="AE351" s="1059">
        <f t="shared" si="245"/>
        <v>20.121951219512191</v>
      </c>
      <c r="AF351" s="1059">
        <f t="shared" si="246"/>
        <v>16.312056737588641</v>
      </c>
      <c r="AG351" s="1059">
        <f t="shared" si="247"/>
        <v>11.023622047244096</v>
      </c>
      <c r="AH351" s="1059">
        <f t="shared" si="248"/>
        <v>13.392857142857139</v>
      </c>
      <c r="AI351" s="1059">
        <f t="shared" si="249"/>
        <v>9.8039215686274606</v>
      </c>
      <c r="AJ351" s="1059">
        <f t="shared" si="250"/>
        <v>2.0000000000000018</v>
      </c>
      <c r="AK351" s="1059">
        <f t="shared" si="251"/>
        <v>6.3829787234042534</v>
      </c>
      <c r="AL351" s="1059">
        <f t="shared" si="252"/>
        <v>9.302325581395344</v>
      </c>
      <c r="AM351" s="1059">
        <f t="shared" si="253"/>
        <v>16.216216216216207</v>
      </c>
      <c r="AN351" s="1059">
        <f t="shared" si="254"/>
        <v>2.7777777777777901</v>
      </c>
      <c r="AO351" s="1059">
        <f t="shared" si="255"/>
        <v>7.4626865671641784</v>
      </c>
      <c r="AP351" s="1059">
        <f t="shared" si="256"/>
        <v>8.064516129032274</v>
      </c>
      <c r="AQ351" s="1059">
        <f t="shared" si="257"/>
        <v>3.3333333333333437</v>
      </c>
      <c r="AR351" s="1059">
        <f t="shared" si="258"/>
        <v>0</v>
      </c>
      <c r="AS351" s="1059">
        <f t="shared" si="259"/>
        <v>-60.526315789473685</v>
      </c>
      <c r="AT351" s="1059">
        <f t="shared" si="260"/>
        <v>0</v>
      </c>
      <c r="AU351" s="1060">
        <f t="shared" si="240"/>
        <v>5.4464201958741958</v>
      </c>
      <c r="AV351" s="1061">
        <f t="shared" si="241"/>
        <v>16.590245949708006</v>
      </c>
    </row>
    <row r="352" spans="1:48" ht="11.25" customHeight="1" x14ac:dyDescent="0.2">
      <c r="A352" s="581" t="s">
        <v>3840</v>
      </c>
      <c r="B352" s="848" t="s">
        <v>3841</v>
      </c>
      <c r="C352" s="999">
        <v>0.35</v>
      </c>
      <c r="D352" s="482">
        <v>0.25</v>
      </c>
      <c r="E352" s="848">
        <v>0.16</v>
      </c>
      <c r="F352" s="852">
        <v>0.15</v>
      </c>
      <c r="G352" s="852">
        <v>0.08</v>
      </c>
      <c r="H352" s="852">
        <v>7.0000000000000007E-2</v>
      </c>
      <c r="I352" s="852">
        <v>3.5000000000000003E-2</v>
      </c>
      <c r="J352" s="852"/>
      <c r="K352" s="852">
        <v>9.5000000000000001E-2</v>
      </c>
      <c r="L352" s="861">
        <v>0.05</v>
      </c>
      <c r="M352" s="844"/>
      <c r="N352" s="483">
        <v>0.05</v>
      </c>
      <c r="O352" s="483">
        <v>0.05</v>
      </c>
      <c r="P352" s="864">
        <v>0.05</v>
      </c>
      <c r="Q352" s="864">
        <v>0.05</v>
      </c>
      <c r="R352" s="864">
        <v>0.05</v>
      </c>
      <c r="S352" s="864">
        <v>0.05</v>
      </c>
      <c r="T352" s="864">
        <v>7.5999999999999998E-2</v>
      </c>
      <c r="U352" s="864">
        <v>0.04</v>
      </c>
      <c r="V352" s="864">
        <v>0.04</v>
      </c>
      <c r="W352" s="864">
        <v>0.04</v>
      </c>
      <c r="X352" s="864">
        <v>0.04</v>
      </c>
      <c r="Y352" s="864">
        <v>0.04</v>
      </c>
      <c r="Z352" s="613">
        <f t="shared" si="239"/>
        <v>1.8160000000000005</v>
      </c>
      <c r="AA352" s="1058">
        <f t="shared" si="213"/>
        <v>39.999999999999993</v>
      </c>
      <c r="AB352" s="1058">
        <f t="shared" si="242"/>
        <v>56.25</v>
      </c>
      <c r="AC352" s="1059">
        <f t="shared" si="243"/>
        <v>6.6666666666666652</v>
      </c>
      <c r="AD352" s="1059">
        <f t="shared" si="244"/>
        <v>87.5</v>
      </c>
      <c r="AE352" s="1059">
        <f t="shared" si="245"/>
        <v>14.285714285714279</v>
      </c>
      <c r="AF352" s="1059">
        <f t="shared" si="246"/>
        <v>100</v>
      </c>
      <c r="AG352" s="1059">
        <f t="shared" si="247"/>
        <v>-63.157894736842103</v>
      </c>
      <c r="AH352" s="1059">
        <f t="shared" si="248"/>
        <v>89.999999999999986</v>
      </c>
      <c r="AI352" s="1059">
        <f t="shared" si="249"/>
        <v>0</v>
      </c>
      <c r="AJ352" s="1059">
        <f t="shared" si="250"/>
        <v>0</v>
      </c>
      <c r="AK352" s="1059">
        <f t="shared" si="251"/>
        <v>0</v>
      </c>
      <c r="AL352" s="1059">
        <f t="shared" si="252"/>
        <v>0</v>
      </c>
      <c r="AM352" s="1059">
        <f t="shared" si="253"/>
        <v>0</v>
      </c>
      <c r="AN352" s="1059">
        <f t="shared" si="254"/>
        <v>0</v>
      </c>
      <c r="AO352" s="1059">
        <f t="shared" si="255"/>
        <v>-34.210526315789465</v>
      </c>
      <c r="AP352" s="1059">
        <f t="shared" si="256"/>
        <v>89.999999999999986</v>
      </c>
      <c r="AQ352" s="1059">
        <f t="shared" si="257"/>
        <v>0</v>
      </c>
      <c r="AR352" s="1059">
        <f t="shared" si="258"/>
        <v>0</v>
      </c>
      <c r="AS352" s="1059">
        <f t="shared" si="259"/>
        <v>0</v>
      </c>
      <c r="AT352" s="1059">
        <f t="shared" si="260"/>
        <v>0</v>
      </c>
      <c r="AU352" s="1060">
        <f t="shared" si="240"/>
        <v>19.366697994987469</v>
      </c>
      <c r="AV352" s="1061">
        <f t="shared" si="241"/>
        <v>43.845865514087691</v>
      </c>
    </row>
    <row r="353" spans="1:48" ht="11.25" customHeight="1" x14ac:dyDescent="0.2">
      <c r="A353" s="863" t="s">
        <v>1318</v>
      </c>
      <c r="B353" s="861" t="s">
        <v>1319</v>
      </c>
      <c r="C353" s="610">
        <v>1.7</v>
      </c>
      <c r="D353" s="482">
        <v>1.46</v>
      </c>
      <c r="E353" s="615">
        <v>1.25</v>
      </c>
      <c r="F353" s="610">
        <v>1.1299999999999999</v>
      </c>
      <c r="G353" s="610">
        <v>1.02</v>
      </c>
      <c r="H353" s="610">
        <v>0.94</v>
      </c>
      <c r="I353" s="610">
        <v>0.87</v>
      </c>
      <c r="J353" s="932"/>
      <c r="K353" s="610">
        <v>0.82</v>
      </c>
      <c r="L353" s="481">
        <v>0.75</v>
      </c>
      <c r="M353" s="932"/>
      <c r="N353" s="611">
        <v>0.72</v>
      </c>
      <c r="O353" s="494">
        <v>0.72</v>
      </c>
      <c r="P353" s="616">
        <v>0.71</v>
      </c>
      <c r="Q353" s="616">
        <v>0.67</v>
      </c>
      <c r="R353" s="616">
        <v>0.63</v>
      </c>
      <c r="S353" s="616">
        <v>0.59</v>
      </c>
      <c r="T353" s="616">
        <v>0.55000000000000004</v>
      </c>
      <c r="U353" s="616">
        <v>0.51</v>
      </c>
      <c r="V353" s="616">
        <v>0.47</v>
      </c>
      <c r="W353" s="616">
        <v>0.43</v>
      </c>
      <c r="X353" s="612">
        <v>0.4</v>
      </c>
      <c r="Y353" s="612">
        <v>0.4</v>
      </c>
      <c r="Z353" s="613">
        <f t="shared" si="239"/>
        <v>16.739999999999998</v>
      </c>
      <c r="AA353" s="1058">
        <f t="shared" si="213"/>
        <v>16.43835616438356</v>
      </c>
      <c r="AB353" s="1058">
        <f t="shared" si="242"/>
        <v>16.799999999999994</v>
      </c>
      <c r="AC353" s="1059">
        <f t="shared" si="243"/>
        <v>10.619469026548689</v>
      </c>
      <c r="AD353" s="1059">
        <f t="shared" si="244"/>
        <v>10.784313725490179</v>
      </c>
      <c r="AE353" s="1059">
        <f t="shared" si="245"/>
        <v>8.5106382978723527</v>
      </c>
      <c r="AF353" s="1059">
        <f t="shared" si="246"/>
        <v>8.045977011494255</v>
      </c>
      <c r="AG353" s="1059">
        <f t="shared" si="247"/>
        <v>6.0975609756097615</v>
      </c>
      <c r="AH353" s="1059">
        <f t="shared" si="248"/>
        <v>9.3333333333333268</v>
      </c>
      <c r="AI353" s="1059">
        <f t="shared" si="249"/>
        <v>4.1666666666666741</v>
      </c>
      <c r="AJ353" s="1059">
        <f t="shared" si="250"/>
        <v>0</v>
      </c>
      <c r="AK353" s="1059">
        <f t="shared" si="251"/>
        <v>1.4084507042253502</v>
      </c>
      <c r="AL353" s="1059">
        <f t="shared" si="252"/>
        <v>5.9701492537313383</v>
      </c>
      <c r="AM353" s="1059">
        <f t="shared" si="253"/>
        <v>6.3492063492063489</v>
      </c>
      <c r="AN353" s="1059">
        <f t="shared" si="254"/>
        <v>6.7796610169491567</v>
      </c>
      <c r="AO353" s="1059">
        <f t="shared" si="255"/>
        <v>7.2727272727272529</v>
      </c>
      <c r="AP353" s="1059">
        <f t="shared" si="256"/>
        <v>7.8431372549019773</v>
      </c>
      <c r="AQ353" s="1059">
        <f t="shared" si="257"/>
        <v>8.5106382978723527</v>
      </c>
      <c r="AR353" s="1059">
        <f t="shared" si="258"/>
        <v>9.302325581395344</v>
      </c>
      <c r="AS353" s="1059">
        <f t="shared" si="259"/>
        <v>7.4999999999999956</v>
      </c>
      <c r="AT353" s="1059">
        <f t="shared" si="260"/>
        <v>0</v>
      </c>
      <c r="AU353" s="1060">
        <f t="shared" si="240"/>
        <v>7.5866305466203956</v>
      </c>
      <c r="AV353" s="1061">
        <f t="shared" si="241"/>
        <v>4.3693926435368375</v>
      </c>
    </row>
    <row r="354" spans="1:48" ht="11.25" customHeight="1" x14ac:dyDescent="0.2">
      <c r="A354" s="863" t="s">
        <v>1321</v>
      </c>
      <c r="B354" s="861" t="s">
        <v>1322</v>
      </c>
      <c r="C354" s="610">
        <v>2.5049999999999999</v>
      </c>
      <c r="D354" s="482">
        <v>2.4249999999999998</v>
      </c>
      <c r="E354" s="615">
        <v>2.1</v>
      </c>
      <c r="F354" s="610">
        <v>1.85</v>
      </c>
      <c r="G354" s="610">
        <v>1.71</v>
      </c>
      <c r="H354" s="610">
        <v>1.68</v>
      </c>
      <c r="I354" s="610">
        <v>1.4</v>
      </c>
      <c r="J354" s="932"/>
      <c r="K354" s="610">
        <v>0.86</v>
      </c>
      <c r="L354" s="481">
        <v>0.6</v>
      </c>
      <c r="M354" s="932"/>
      <c r="N354" s="611">
        <v>0.56000000000000005</v>
      </c>
      <c r="O354" s="494">
        <v>0.56000000000000005</v>
      </c>
      <c r="P354" s="616">
        <v>0.51</v>
      </c>
      <c r="Q354" s="616">
        <v>0.38</v>
      </c>
      <c r="R354" s="616">
        <v>0.31</v>
      </c>
      <c r="S354" s="616">
        <v>0.28000000000000003</v>
      </c>
      <c r="T354" s="616">
        <v>0.24</v>
      </c>
      <c r="U354" s="612">
        <v>0.2</v>
      </c>
      <c r="V354" s="612">
        <v>0.2</v>
      </c>
      <c r="W354" s="612">
        <v>0.2</v>
      </c>
      <c r="X354" s="616">
        <v>0.2</v>
      </c>
      <c r="Y354" s="616">
        <v>0.17</v>
      </c>
      <c r="Z354" s="613">
        <f t="shared" si="239"/>
        <v>18.939999999999998</v>
      </c>
      <c r="AA354" s="1058">
        <f t="shared" si="213"/>
        <v>3.2989690721649589</v>
      </c>
      <c r="AB354" s="1058">
        <f t="shared" si="242"/>
        <v>15.476190476190466</v>
      </c>
      <c r="AC354" s="1059">
        <f t="shared" si="243"/>
        <v>13.513513513513509</v>
      </c>
      <c r="AD354" s="1059">
        <f t="shared" si="244"/>
        <v>8.1871345029239873</v>
      </c>
      <c r="AE354" s="1059">
        <f t="shared" si="245"/>
        <v>1.7857142857142794</v>
      </c>
      <c r="AF354" s="1059">
        <f t="shared" si="246"/>
        <v>19.999999999999996</v>
      </c>
      <c r="AG354" s="1059">
        <f t="shared" si="247"/>
        <v>62.790697674418603</v>
      </c>
      <c r="AH354" s="1059">
        <f t="shared" si="248"/>
        <v>43.333333333333336</v>
      </c>
      <c r="AI354" s="1059">
        <f t="shared" si="249"/>
        <v>7.1428571428571397</v>
      </c>
      <c r="AJ354" s="1059">
        <f t="shared" si="250"/>
        <v>0</v>
      </c>
      <c r="AK354" s="1059">
        <f t="shared" si="251"/>
        <v>9.8039215686274606</v>
      </c>
      <c r="AL354" s="1059">
        <f t="shared" si="252"/>
        <v>34.210526315789465</v>
      </c>
      <c r="AM354" s="1059">
        <f t="shared" si="253"/>
        <v>22.580645161290324</v>
      </c>
      <c r="AN354" s="1059">
        <f t="shared" si="254"/>
        <v>10.714285714285698</v>
      </c>
      <c r="AO354" s="1059">
        <f t="shared" si="255"/>
        <v>16.666666666666675</v>
      </c>
      <c r="AP354" s="1059">
        <f t="shared" si="256"/>
        <v>19.999999999999996</v>
      </c>
      <c r="AQ354" s="1059">
        <f t="shared" si="257"/>
        <v>0</v>
      </c>
      <c r="AR354" s="1059">
        <f t="shared" si="258"/>
        <v>0</v>
      </c>
      <c r="AS354" s="1059">
        <f t="shared" si="259"/>
        <v>0</v>
      </c>
      <c r="AT354" s="1059">
        <f t="shared" si="260"/>
        <v>17.647058823529417</v>
      </c>
      <c r="AU354" s="1060">
        <f t="shared" si="240"/>
        <v>15.357575712565264</v>
      </c>
      <c r="AV354" s="1061">
        <f t="shared" si="241"/>
        <v>16.121170837205216</v>
      </c>
    </row>
    <row r="355" spans="1:48" ht="11.25" customHeight="1" x14ac:dyDescent="0.2">
      <c r="A355" s="470" t="s">
        <v>2394</v>
      </c>
      <c r="B355" s="861" t="s">
        <v>2395</v>
      </c>
      <c r="C355" s="610">
        <v>1.26</v>
      </c>
      <c r="D355" s="482">
        <v>1.2</v>
      </c>
      <c r="E355" s="615">
        <v>1.0774999999999999</v>
      </c>
      <c r="F355" s="610">
        <v>1.04</v>
      </c>
      <c r="G355" s="610">
        <v>0.96</v>
      </c>
      <c r="H355" s="521">
        <v>0.9</v>
      </c>
      <c r="I355" s="610">
        <v>0.9</v>
      </c>
      <c r="J355" s="610"/>
      <c r="K355" s="610">
        <v>0.87</v>
      </c>
      <c r="L355" s="481">
        <v>0.78249999999999997</v>
      </c>
      <c r="M355" s="610"/>
      <c r="N355" s="494">
        <v>0.63</v>
      </c>
      <c r="O355" s="494">
        <v>0.56000000000000005</v>
      </c>
      <c r="P355" s="616">
        <v>0.54749999999999999</v>
      </c>
      <c r="Q355" s="616">
        <v>0.45</v>
      </c>
      <c r="R355" s="616">
        <v>0.4</v>
      </c>
      <c r="S355" s="616">
        <v>0.32</v>
      </c>
      <c r="T355" s="616">
        <v>0.16</v>
      </c>
      <c r="U355" s="612">
        <v>0.08</v>
      </c>
      <c r="V355" s="612">
        <v>0.08</v>
      </c>
      <c r="W355" s="616">
        <v>0.08</v>
      </c>
      <c r="X355" s="616">
        <v>7.0000000000000007E-2</v>
      </c>
      <c r="Y355" s="612">
        <v>0.06</v>
      </c>
      <c r="Z355" s="613">
        <f t="shared" si="239"/>
        <v>12.427500000000002</v>
      </c>
      <c r="AA355" s="1058">
        <f t="shared" si="213"/>
        <v>5.0000000000000044</v>
      </c>
      <c r="AB355" s="1058">
        <f t="shared" si="242"/>
        <v>11.368909512761016</v>
      </c>
      <c r="AC355" s="1059">
        <f t="shared" si="243"/>
        <v>3.6057692307692069</v>
      </c>
      <c r="AD355" s="1059">
        <f t="shared" si="244"/>
        <v>8.3333333333333481</v>
      </c>
      <c r="AE355" s="1059">
        <f t="shared" si="245"/>
        <v>6.6666666666666652</v>
      </c>
      <c r="AF355" s="1059">
        <f t="shared" si="246"/>
        <v>0</v>
      </c>
      <c r="AG355" s="1059">
        <f t="shared" si="247"/>
        <v>3.4482758620689724</v>
      </c>
      <c r="AH355" s="1059">
        <f t="shared" si="248"/>
        <v>11.182108626198083</v>
      </c>
      <c r="AI355" s="1059">
        <f t="shared" si="249"/>
        <v>24.206349206349209</v>
      </c>
      <c r="AJ355" s="1059">
        <f t="shared" si="250"/>
        <v>12.5</v>
      </c>
      <c r="AK355" s="1059">
        <f t="shared" si="251"/>
        <v>2.2831050228310668</v>
      </c>
      <c r="AL355" s="1059">
        <f t="shared" si="252"/>
        <v>21.666666666666657</v>
      </c>
      <c r="AM355" s="1059">
        <f t="shared" si="253"/>
        <v>12.5</v>
      </c>
      <c r="AN355" s="1059">
        <f t="shared" si="254"/>
        <v>25</v>
      </c>
      <c r="AO355" s="1059">
        <f t="shared" si="255"/>
        <v>100</v>
      </c>
      <c r="AP355" s="1059">
        <f t="shared" si="256"/>
        <v>100</v>
      </c>
      <c r="AQ355" s="1059">
        <f t="shared" si="257"/>
        <v>0</v>
      </c>
      <c r="AR355" s="1059">
        <f t="shared" si="258"/>
        <v>0</v>
      </c>
      <c r="AS355" s="1059">
        <f t="shared" si="259"/>
        <v>14.285714285714279</v>
      </c>
      <c r="AT355" s="1059">
        <f t="shared" si="260"/>
        <v>16.666666666666675</v>
      </c>
      <c r="AU355" s="1060">
        <f t="shared" si="240"/>
        <v>18.93567825400126</v>
      </c>
      <c r="AV355" s="1061">
        <f t="shared" si="241"/>
        <v>28.7702681604245</v>
      </c>
    </row>
    <row r="356" spans="1:48" ht="11.25" customHeight="1" x14ac:dyDescent="0.2">
      <c r="A356" s="501" t="s">
        <v>1337</v>
      </c>
      <c r="B356" s="490" t="s">
        <v>1338</v>
      </c>
      <c r="C356" s="610">
        <v>1.94</v>
      </c>
      <c r="D356" s="482">
        <v>1.64</v>
      </c>
      <c r="E356" s="493">
        <v>1.4100000000000001</v>
      </c>
      <c r="F356" s="610">
        <v>1.24</v>
      </c>
      <c r="G356" s="610">
        <v>1.05</v>
      </c>
      <c r="H356" s="610">
        <v>0.82</v>
      </c>
      <c r="I356" s="610">
        <v>0.7</v>
      </c>
      <c r="J356" s="932"/>
      <c r="K356" s="610">
        <v>0.62</v>
      </c>
      <c r="L356" s="481">
        <v>0.15</v>
      </c>
      <c r="M356" s="932"/>
      <c r="N356" s="611">
        <v>0</v>
      </c>
      <c r="O356" s="611">
        <v>0</v>
      </c>
      <c r="P356" s="612">
        <v>0</v>
      </c>
      <c r="Q356" s="612">
        <v>0</v>
      </c>
      <c r="R356" s="612">
        <v>0</v>
      </c>
      <c r="S356" s="612">
        <v>0</v>
      </c>
      <c r="T356" s="612">
        <v>0</v>
      </c>
      <c r="U356" s="612">
        <v>0</v>
      </c>
      <c r="V356" s="612">
        <v>0</v>
      </c>
      <c r="W356" s="612">
        <v>0</v>
      </c>
      <c r="X356" s="612">
        <v>0</v>
      </c>
      <c r="Y356" s="612">
        <v>0</v>
      </c>
      <c r="Z356" s="613">
        <f t="shared" si="239"/>
        <v>9.5699999999999985</v>
      </c>
      <c r="AA356" s="1058">
        <f t="shared" si="213"/>
        <v>18.292682926829261</v>
      </c>
      <c r="AB356" s="1058">
        <f t="shared" si="242"/>
        <v>16.312056737588641</v>
      </c>
      <c r="AC356" s="1059">
        <f t="shared" si="243"/>
        <v>13.709677419354849</v>
      </c>
      <c r="AD356" s="1059">
        <f t="shared" si="244"/>
        <v>18.095238095238098</v>
      </c>
      <c r="AE356" s="1059">
        <f t="shared" si="245"/>
        <v>28.04878048780488</v>
      </c>
      <c r="AF356" s="1059">
        <f t="shared" si="246"/>
        <v>17.142857142857149</v>
      </c>
      <c r="AG356" s="1059">
        <f t="shared" si="247"/>
        <v>12.903225806451601</v>
      </c>
      <c r="AH356" s="1059">
        <f t="shared" si="248"/>
        <v>313.33333333333337</v>
      </c>
      <c r="AI356" s="1059" t="str">
        <f t="shared" si="249"/>
        <v>n/a</v>
      </c>
      <c r="AJ356" s="1059" t="str">
        <f t="shared" si="250"/>
        <v>n/a</v>
      </c>
      <c r="AK356" s="1059" t="str">
        <f t="shared" si="251"/>
        <v>n/a</v>
      </c>
      <c r="AL356" s="1059" t="str">
        <f t="shared" si="252"/>
        <v>n/a</v>
      </c>
      <c r="AM356" s="1059" t="str">
        <f t="shared" si="253"/>
        <v>n/a</v>
      </c>
      <c r="AN356" s="1059" t="str">
        <f t="shared" si="254"/>
        <v>n/a</v>
      </c>
      <c r="AO356" s="1059" t="str">
        <f t="shared" si="255"/>
        <v>n/a</v>
      </c>
      <c r="AP356" s="1059" t="str">
        <f t="shared" si="256"/>
        <v>n/a</v>
      </c>
      <c r="AQ356" s="1059" t="str">
        <f t="shared" si="257"/>
        <v>n/a</v>
      </c>
      <c r="AR356" s="1059" t="str">
        <f t="shared" si="258"/>
        <v>n/a</v>
      </c>
      <c r="AS356" s="1059" t="str">
        <f t="shared" si="259"/>
        <v>n/a</v>
      </c>
      <c r="AT356" s="1059" t="str">
        <f t="shared" si="260"/>
        <v>n/a</v>
      </c>
      <c r="AU356" s="1060">
        <f t="shared" si="240"/>
        <v>54.72973149368223</v>
      </c>
      <c r="AV356" s="1061">
        <f t="shared" si="241"/>
        <v>104.59324815496122</v>
      </c>
    </row>
    <row r="357" spans="1:48" ht="11.25" customHeight="1" x14ac:dyDescent="0.2">
      <c r="A357" s="581" t="s">
        <v>3844</v>
      </c>
      <c r="B357" s="848" t="s">
        <v>3845</v>
      </c>
      <c r="C357" s="999">
        <v>1.02</v>
      </c>
      <c r="D357" s="482">
        <v>0.89</v>
      </c>
      <c r="E357" s="848">
        <v>0.77</v>
      </c>
      <c r="F357" s="852">
        <v>0.67</v>
      </c>
      <c r="G357" s="852">
        <v>0.61</v>
      </c>
      <c r="H357" s="852">
        <v>0.55000000000000004</v>
      </c>
      <c r="I357" s="852">
        <v>0.5</v>
      </c>
      <c r="J357" s="852"/>
      <c r="K357" s="852">
        <v>2</v>
      </c>
      <c r="L357" s="614">
        <v>0</v>
      </c>
      <c r="M357" s="844"/>
      <c r="N357" s="515">
        <v>0</v>
      </c>
      <c r="O357" s="483">
        <v>0.05</v>
      </c>
      <c r="P357" s="864">
        <v>0.1</v>
      </c>
      <c r="Q357" s="864">
        <v>0.09</v>
      </c>
      <c r="R357" s="864">
        <v>0.08</v>
      </c>
      <c r="S357" s="612">
        <v>0</v>
      </c>
      <c r="T357" s="612">
        <v>0</v>
      </c>
      <c r="U357" s="612">
        <v>0</v>
      </c>
      <c r="V357" s="612">
        <v>0</v>
      </c>
      <c r="W357" s="612">
        <v>0</v>
      </c>
      <c r="X357" s="612">
        <v>0</v>
      </c>
      <c r="Y357" s="612">
        <v>0</v>
      </c>
      <c r="Z357" s="613">
        <f t="shared" si="239"/>
        <v>7.3299999999999992</v>
      </c>
      <c r="AA357" s="1058">
        <f t="shared" si="213"/>
        <v>14.606741573033698</v>
      </c>
      <c r="AB357" s="1058">
        <f t="shared" si="242"/>
        <v>15.58441558441559</v>
      </c>
      <c r="AC357" s="1059">
        <f t="shared" si="243"/>
        <v>14.925373134328357</v>
      </c>
      <c r="AD357" s="1059">
        <f t="shared" si="244"/>
        <v>9.8360655737705027</v>
      </c>
      <c r="AE357" s="1059">
        <f t="shared" si="245"/>
        <v>10.909090909090891</v>
      </c>
      <c r="AF357" s="1059">
        <f t="shared" si="246"/>
        <v>10.000000000000009</v>
      </c>
      <c r="AG357" s="1059">
        <f t="shared" si="247"/>
        <v>-75</v>
      </c>
      <c r="AH357" s="1059" t="str">
        <f t="shared" si="248"/>
        <v>n/a</v>
      </c>
      <c r="AI357" s="1059" t="str">
        <f t="shared" si="249"/>
        <v>n/a</v>
      </c>
      <c r="AJ357" s="1059">
        <f t="shared" si="250"/>
        <v>-100</v>
      </c>
      <c r="AK357" s="1059">
        <f t="shared" si="251"/>
        <v>-50</v>
      </c>
      <c r="AL357" s="1059">
        <f t="shared" si="252"/>
        <v>11.111111111111116</v>
      </c>
      <c r="AM357" s="1059">
        <f t="shared" si="253"/>
        <v>12.5</v>
      </c>
      <c r="AN357" s="1059" t="str">
        <f t="shared" si="254"/>
        <v>n/a</v>
      </c>
      <c r="AO357" s="1059" t="str">
        <f t="shared" si="255"/>
        <v>n/a</v>
      </c>
      <c r="AP357" s="1059" t="str">
        <f t="shared" si="256"/>
        <v>n/a</v>
      </c>
      <c r="AQ357" s="1059" t="str">
        <f t="shared" si="257"/>
        <v>n/a</v>
      </c>
      <c r="AR357" s="1059" t="str">
        <f t="shared" si="258"/>
        <v>n/a</v>
      </c>
      <c r="AS357" s="1059" t="str">
        <f t="shared" si="259"/>
        <v>n/a</v>
      </c>
      <c r="AT357" s="1059" t="str">
        <f t="shared" si="260"/>
        <v>n/a</v>
      </c>
      <c r="AU357" s="1060">
        <f t="shared" si="240"/>
        <v>-11.411563828568166</v>
      </c>
      <c r="AV357" s="1061">
        <f t="shared" si="241"/>
        <v>42.387497252252984</v>
      </c>
    </row>
    <row r="358" spans="1:48" ht="11.25" customHeight="1" x14ac:dyDescent="0.2">
      <c r="A358" s="863" t="s">
        <v>1333</v>
      </c>
      <c r="B358" s="861" t="s">
        <v>1334</v>
      </c>
      <c r="C358" s="610">
        <v>2.0125000000000002</v>
      </c>
      <c r="D358" s="482">
        <v>1.925</v>
      </c>
      <c r="E358" s="615">
        <v>1.8625000000000003</v>
      </c>
      <c r="F358" s="610">
        <v>1.7825</v>
      </c>
      <c r="G358" s="610">
        <v>1.64</v>
      </c>
      <c r="H358" s="610">
        <v>1.44034</v>
      </c>
      <c r="I358" s="610">
        <v>1.23275</v>
      </c>
      <c r="J358" s="932"/>
      <c r="K358" s="610">
        <v>1.0739700000000001</v>
      </c>
      <c r="L358" s="481">
        <v>0.96350999999999998</v>
      </c>
      <c r="M358" s="932"/>
      <c r="N358" s="494">
        <v>0.39446000000000003</v>
      </c>
      <c r="O358" s="611">
        <v>0.32619999999999999</v>
      </c>
      <c r="P358" s="612">
        <v>0.98619999999999997</v>
      </c>
      <c r="Q358" s="612">
        <v>0.98619999999999997</v>
      </c>
      <c r="R358" s="612">
        <v>0.98619999999999997</v>
      </c>
      <c r="S358" s="612">
        <v>0.98619999999999997</v>
      </c>
      <c r="T358" s="612">
        <v>0.98619999999999997</v>
      </c>
      <c r="U358" s="612">
        <v>0.98619999999999997</v>
      </c>
      <c r="V358" s="612">
        <v>0.98619999999999997</v>
      </c>
      <c r="W358" s="612">
        <v>0.98619999999999997</v>
      </c>
      <c r="X358" s="612">
        <v>0.98619999999999997</v>
      </c>
      <c r="Y358" s="612">
        <v>0.98619999999999997</v>
      </c>
      <c r="Z358" s="613">
        <f t="shared" si="239"/>
        <v>24.515729999999998</v>
      </c>
      <c r="AA358" s="1058">
        <f t="shared" si="213"/>
        <v>4.5454545454545414</v>
      </c>
      <c r="AB358" s="1058">
        <f t="shared" si="242"/>
        <v>3.3557046979865612</v>
      </c>
      <c r="AC358" s="1059">
        <f t="shared" si="243"/>
        <v>4.4880785413744961</v>
      </c>
      <c r="AD358" s="1059">
        <f t="shared" si="244"/>
        <v>8.6890243902439046</v>
      </c>
      <c r="AE358" s="1059">
        <f t="shared" si="245"/>
        <v>13.862004804421169</v>
      </c>
      <c r="AF358" s="1059">
        <f t="shared" si="246"/>
        <v>16.839586290813212</v>
      </c>
      <c r="AG358" s="1059">
        <f t="shared" si="247"/>
        <v>14.784398074434101</v>
      </c>
      <c r="AH358" s="1059">
        <f t="shared" si="248"/>
        <v>11.464333530529025</v>
      </c>
      <c r="AI358" s="1059">
        <f t="shared" si="249"/>
        <v>144.26050803630278</v>
      </c>
      <c r="AJ358" s="1059">
        <f t="shared" si="250"/>
        <v>20.925812385039876</v>
      </c>
      <c r="AK358" s="1059">
        <f t="shared" si="251"/>
        <v>-66.923544919894539</v>
      </c>
      <c r="AL358" s="1059">
        <f t="shared" si="252"/>
        <v>0</v>
      </c>
      <c r="AM358" s="1059">
        <f t="shared" si="253"/>
        <v>0</v>
      </c>
      <c r="AN358" s="1059">
        <f t="shared" si="254"/>
        <v>0</v>
      </c>
      <c r="AO358" s="1059">
        <f t="shared" si="255"/>
        <v>0</v>
      </c>
      <c r="AP358" s="1059">
        <f t="shared" si="256"/>
        <v>0</v>
      </c>
      <c r="AQ358" s="1059">
        <f t="shared" si="257"/>
        <v>0</v>
      </c>
      <c r="AR358" s="1059">
        <f t="shared" si="258"/>
        <v>0</v>
      </c>
      <c r="AS358" s="1059">
        <f t="shared" si="259"/>
        <v>0</v>
      </c>
      <c r="AT358" s="1059">
        <f t="shared" si="260"/>
        <v>0</v>
      </c>
      <c r="AU358" s="1060">
        <f t="shared" si="240"/>
        <v>8.8145680188352564</v>
      </c>
      <c r="AV358" s="1061">
        <f t="shared" si="241"/>
        <v>36.365912754287471</v>
      </c>
    </row>
    <row r="359" spans="1:48" ht="11.25" customHeight="1" x14ac:dyDescent="0.2">
      <c r="A359" s="617" t="s">
        <v>1335</v>
      </c>
      <c r="B359" s="490" t="s">
        <v>1336</v>
      </c>
      <c r="C359" s="610">
        <v>0.94</v>
      </c>
      <c r="D359" s="482">
        <v>0.84</v>
      </c>
      <c r="E359" s="493">
        <v>0.72</v>
      </c>
      <c r="F359" s="496">
        <v>0.6</v>
      </c>
      <c r="G359" s="496">
        <v>0.48</v>
      </c>
      <c r="H359" s="496">
        <v>0.38</v>
      </c>
      <c r="I359" s="496">
        <v>0.3</v>
      </c>
      <c r="J359" s="1014"/>
      <c r="K359" s="495">
        <v>0.24</v>
      </c>
      <c r="L359" s="492">
        <v>0.24</v>
      </c>
      <c r="M359" s="1014"/>
      <c r="N359" s="518">
        <v>0</v>
      </c>
      <c r="O359" s="518">
        <v>0</v>
      </c>
      <c r="P359" s="499">
        <v>0</v>
      </c>
      <c r="Q359" s="499">
        <v>0</v>
      </c>
      <c r="R359" s="499">
        <v>0</v>
      </c>
      <c r="S359" s="499">
        <v>0</v>
      </c>
      <c r="T359" s="499">
        <v>0</v>
      </c>
      <c r="U359" s="499">
        <v>0</v>
      </c>
      <c r="V359" s="499">
        <v>0.38</v>
      </c>
      <c r="W359" s="498">
        <v>0.38</v>
      </c>
      <c r="X359" s="498">
        <v>0.37</v>
      </c>
      <c r="Y359" s="498">
        <v>0.33</v>
      </c>
      <c r="Z359" s="613">
        <f t="shared" si="239"/>
        <v>6.2</v>
      </c>
      <c r="AA359" s="1058">
        <f t="shared" si="213"/>
        <v>11.904761904761907</v>
      </c>
      <c r="AB359" s="1058">
        <f t="shared" si="242"/>
        <v>16.666666666666675</v>
      </c>
      <c r="AC359" s="1059">
        <f t="shared" si="243"/>
        <v>19.999999999999996</v>
      </c>
      <c r="AD359" s="1059">
        <f t="shared" si="244"/>
        <v>25</v>
      </c>
      <c r="AE359" s="1059">
        <f t="shared" si="245"/>
        <v>26.315789473684205</v>
      </c>
      <c r="AF359" s="1059">
        <f t="shared" si="246"/>
        <v>26.666666666666682</v>
      </c>
      <c r="AG359" s="1059">
        <f t="shared" si="247"/>
        <v>25</v>
      </c>
      <c r="AH359" s="1059">
        <f t="shared" si="248"/>
        <v>0</v>
      </c>
      <c r="AI359" s="1059" t="str">
        <f t="shared" si="249"/>
        <v>n/a</v>
      </c>
      <c r="AJ359" s="1059" t="str">
        <f t="shared" si="250"/>
        <v>n/a</v>
      </c>
      <c r="AK359" s="1059" t="str">
        <f t="shared" si="251"/>
        <v>n/a</v>
      </c>
      <c r="AL359" s="1059" t="str">
        <f t="shared" si="252"/>
        <v>n/a</v>
      </c>
      <c r="AM359" s="1059" t="str">
        <f t="shared" si="253"/>
        <v>n/a</v>
      </c>
      <c r="AN359" s="1059" t="str">
        <f t="shared" si="254"/>
        <v>n/a</v>
      </c>
      <c r="AO359" s="1059" t="str">
        <f t="shared" si="255"/>
        <v>n/a</v>
      </c>
      <c r="AP359" s="1059" t="str">
        <f t="shared" si="256"/>
        <v>n/a</v>
      </c>
      <c r="AQ359" s="1059">
        <f t="shared" si="257"/>
        <v>-100</v>
      </c>
      <c r="AR359" s="1059">
        <f t="shared" si="258"/>
        <v>0</v>
      </c>
      <c r="AS359" s="1059">
        <f t="shared" si="259"/>
        <v>2.7027027027026973</v>
      </c>
      <c r="AT359" s="1059">
        <f t="shared" si="260"/>
        <v>12.12121212121211</v>
      </c>
      <c r="AU359" s="1060">
        <f t="shared" si="240"/>
        <v>5.5314832946411885</v>
      </c>
      <c r="AV359" s="1061">
        <f t="shared" si="241"/>
        <v>34.719910081106214</v>
      </c>
    </row>
    <row r="360" spans="1:48" ht="11.25" customHeight="1" x14ac:dyDescent="0.2">
      <c r="A360" s="483" t="s">
        <v>1343</v>
      </c>
      <c r="B360" s="861" t="s">
        <v>1344</v>
      </c>
      <c r="C360" s="610">
        <v>2.444</v>
      </c>
      <c r="D360" s="482">
        <v>2.35</v>
      </c>
      <c r="E360" s="615">
        <v>2.2000000000000002</v>
      </c>
      <c r="F360" s="610">
        <v>2.0049999999999999</v>
      </c>
      <c r="G360" s="610">
        <v>1.91</v>
      </c>
      <c r="H360" s="610">
        <v>1.49</v>
      </c>
      <c r="I360" s="485">
        <v>1.08</v>
      </c>
      <c r="J360" s="932"/>
      <c r="K360" s="610">
        <v>1.04</v>
      </c>
      <c r="L360" s="481">
        <v>0.875</v>
      </c>
      <c r="M360" s="932"/>
      <c r="N360" s="494">
        <v>0.1875</v>
      </c>
      <c r="O360" s="611">
        <v>0</v>
      </c>
      <c r="P360" s="612">
        <v>0</v>
      </c>
      <c r="Q360" s="612">
        <v>0</v>
      </c>
      <c r="R360" s="612">
        <v>0</v>
      </c>
      <c r="S360" s="612">
        <v>0</v>
      </c>
      <c r="T360" s="612">
        <v>0</v>
      </c>
      <c r="U360" s="612">
        <v>0</v>
      </c>
      <c r="V360" s="612">
        <v>0</v>
      </c>
      <c r="W360" s="612">
        <v>0</v>
      </c>
      <c r="X360" s="612">
        <v>0</v>
      </c>
      <c r="Y360" s="612">
        <v>0</v>
      </c>
      <c r="Z360" s="613">
        <f t="shared" si="239"/>
        <v>15.581500000000002</v>
      </c>
      <c r="AA360" s="1058">
        <f t="shared" si="213"/>
        <v>4.0000000000000036</v>
      </c>
      <c r="AB360" s="1058">
        <f t="shared" si="242"/>
        <v>6.8181818181818121</v>
      </c>
      <c r="AC360" s="1059">
        <f t="shared" si="243"/>
        <v>9.7256857855361645</v>
      </c>
      <c r="AD360" s="1059">
        <f t="shared" si="244"/>
        <v>4.9738219895288038</v>
      </c>
      <c r="AE360" s="1059">
        <f t="shared" si="245"/>
        <v>28.187919463087251</v>
      </c>
      <c r="AF360" s="1059">
        <f t="shared" si="246"/>
        <v>37.962962962962955</v>
      </c>
      <c r="AG360" s="1059">
        <f t="shared" si="247"/>
        <v>3.8461538461538547</v>
      </c>
      <c r="AH360" s="1059">
        <f t="shared" si="248"/>
        <v>18.857142857142861</v>
      </c>
      <c r="AI360" s="1059">
        <f t="shared" si="249"/>
        <v>366.66666666666669</v>
      </c>
      <c r="AJ360" s="1059" t="str">
        <f t="shared" si="250"/>
        <v>n/a</v>
      </c>
      <c r="AK360" s="1059" t="str">
        <f t="shared" si="251"/>
        <v>n/a</v>
      </c>
      <c r="AL360" s="1059" t="str">
        <f t="shared" si="252"/>
        <v>n/a</v>
      </c>
      <c r="AM360" s="1059" t="str">
        <f t="shared" si="253"/>
        <v>n/a</v>
      </c>
      <c r="AN360" s="1059" t="str">
        <f t="shared" si="254"/>
        <v>n/a</v>
      </c>
      <c r="AO360" s="1059" t="str">
        <f t="shared" si="255"/>
        <v>n/a</v>
      </c>
      <c r="AP360" s="1059" t="str">
        <f t="shared" si="256"/>
        <v>n/a</v>
      </c>
      <c r="AQ360" s="1059" t="str">
        <f t="shared" si="257"/>
        <v>n/a</v>
      </c>
      <c r="AR360" s="1059" t="str">
        <f t="shared" si="258"/>
        <v>n/a</v>
      </c>
      <c r="AS360" s="1059" t="str">
        <f t="shared" si="259"/>
        <v>n/a</v>
      </c>
      <c r="AT360" s="1059" t="str">
        <f t="shared" si="260"/>
        <v>n/a</v>
      </c>
      <c r="AU360" s="1060">
        <f t="shared" si="240"/>
        <v>53.448726154362269</v>
      </c>
      <c r="AV360" s="1061">
        <f t="shared" si="241"/>
        <v>118.06856750737282</v>
      </c>
    </row>
    <row r="361" spans="1:48" ht="11.25" customHeight="1" x14ac:dyDescent="0.2">
      <c r="A361" s="483" t="s">
        <v>634</v>
      </c>
      <c r="B361" s="861" t="s">
        <v>635</v>
      </c>
      <c r="C361" s="610">
        <v>1.05</v>
      </c>
      <c r="D361" s="505">
        <v>1.04</v>
      </c>
      <c r="E361" s="615">
        <v>1.02</v>
      </c>
      <c r="F361" s="610">
        <v>0.98</v>
      </c>
      <c r="G361" s="610">
        <v>0.94</v>
      </c>
      <c r="H361" s="610">
        <v>0.89</v>
      </c>
      <c r="I361" s="610">
        <v>0.84</v>
      </c>
      <c r="J361" s="932"/>
      <c r="K361" s="610">
        <v>0.8</v>
      </c>
      <c r="L361" s="481">
        <v>0.76</v>
      </c>
      <c r="M361" s="932"/>
      <c r="N361" s="494">
        <v>0.72</v>
      </c>
      <c r="O361" s="494">
        <v>0.51</v>
      </c>
      <c r="P361" s="616">
        <v>0.48</v>
      </c>
      <c r="Q361" s="616">
        <v>0.43640000000000001</v>
      </c>
      <c r="R361" s="616">
        <v>0.41</v>
      </c>
      <c r="S361" s="612">
        <v>0.36359999999999998</v>
      </c>
      <c r="T361" s="616">
        <v>0.47</v>
      </c>
      <c r="U361" s="616">
        <v>0.43780000000000002</v>
      </c>
      <c r="V361" s="616">
        <v>0.4</v>
      </c>
      <c r="W361" s="616">
        <v>0.36280000000000001</v>
      </c>
      <c r="X361" s="616">
        <v>0.33450000000000002</v>
      </c>
      <c r="Y361" s="612">
        <v>0.2</v>
      </c>
      <c r="Z361" s="613">
        <f t="shared" si="239"/>
        <v>13.4451</v>
      </c>
      <c r="AA361" s="1058">
        <f t="shared" si="213"/>
        <v>0.96153846153845812</v>
      </c>
      <c r="AB361" s="1058">
        <f t="shared" si="242"/>
        <v>1.9607843137254832</v>
      </c>
      <c r="AC361" s="1059">
        <f t="shared" si="243"/>
        <v>4.081632653061229</v>
      </c>
      <c r="AD361" s="1059">
        <f t="shared" si="244"/>
        <v>4.2553191489361764</v>
      </c>
      <c r="AE361" s="1059">
        <f t="shared" si="245"/>
        <v>5.6179775280898792</v>
      </c>
      <c r="AF361" s="1059">
        <f t="shared" si="246"/>
        <v>5.9523809523809534</v>
      </c>
      <c r="AG361" s="1059">
        <f t="shared" si="247"/>
        <v>4.9999999999999822</v>
      </c>
      <c r="AH361" s="1059">
        <f t="shared" si="248"/>
        <v>5.2631578947368363</v>
      </c>
      <c r="AI361" s="1059">
        <f t="shared" si="249"/>
        <v>5.555555555555558</v>
      </c>
      <c r="AJ361" s="1059">
        <f t="shared" si="250"/>
        <v>41.176470588235283</v>
      </c>
      <c r="AK361" s="1059">
        <f t="shared" si="251"/>
        <v>6.25</v>
      </c>
      <c r="AL361" s="1059">
        <f t="shared" si="252"/>
        <v>9.9908340971585741</v>
      </c>
      <c r="AM361" s="1059">
        <f t="shared" si="253"/>
        <v>6.4390243902439082</v>
      </c>
      <c r="AN361" s="1059">
        <f t="shared" si="254"/>
        <v>12.761276127612753</v>
      </c>
      <c r="AO361" s="1059">
        <f t="shared" si="255"/>
        <v>-22.638297872340431</v>
      </c>
      <c r="AP361" s="1059">
        <f t="shared" si="256"/>
        <v>7.3549566011877454</v>
      </c>
      <c r="AQ361" s="1059">
        <f t="shared" si="257"/>
        <v>9.4500000000000028</v>
      </c>
      <c r="AR361" s="1059">
        <f t="shared" si="258"/>
        <v>10.253583241455356</v>
      </c>
      <c r="AS361" s="1059">
        <f t="shared" si="259"/>
        <v>8.4603886397608399</v>
      </c>
      <c r="AT361" s="1059">
        <f t="shared" si="260"/>
        <v>67.250000000000014</v>
      </c>
      <c r="AU361" s="1060">
        <f t="shared" si="240"/>
        <v>9.7698291160669299</v>
      </c>
      <c r="AV361" s="1061">
        <f t="shared" si="241"/>
        <v>17.282425328372291</v>
      </c>
    </row>
    <row r="362" spans="1:48" ht="11.25" customHeight="1" x14ac:dyDescent="0.2">
      <c r="A362" s="483" t="s">
        <v>1341</v>
      </c>
      <c r="B362" s="861" t="s">
        <v>1342</v>
      </c>
      <c r="C362" s="610">
        <v>0.44</v>
      </c>
      <c r="D362" s="482">
        <v>0.38</v>
      </c>
      <c r="E362" s="615">
        <v>0.32999999999999996</v>
      </c>
      <c r="F362" s="610">
        <v>0.26</v>
      </c>
      <c r="G362" s="610">
        <v>0.2</v>
      </c>
      <c r="H362" s="610">
        <v>0.11924</v>
      </c>
      <c r="I362" s="610">
        <v>7.8479999999999994E-2</v>
      </c>
      <c r="J362" s="932"/>
      <c r="K362" s="610">
        <v>1.9619999999999999E-2</v>
      </c>
      <c r="L362" s="614">
        <v>0</v>
      </c>
      <c r="M362" s="932"/>
      <c r="N362" s="611">
        <v>0</v>
      </c>
      <c r="O362" s="611">
        <v>0</v>
      </c>
      <c r="P362" s="612">
        <v>0</v>
      </c>
      <c r="Q362" s="612">
        <v>0</v>
      </c>
      <c r="R362" s="612">
        <v>0</v>
      </c>
      <c r="S362" s="612">
        <v>0</v>
      </c>
      <c r="T362" s="612">
        <v>0</v>
      </c>
      <c r="U362" s="612">
        <v>0</v>
      </c>
      <c r="V362" s="612">
        <v>0</v>
      </c>
      <c r="W362" s="612">
        <v>0</v>
      </c>
      <c r="X362" s="612">
        <v>0</v>
      </c>
      <c r="Y362" s="612">
        <v>0</v>
      </c>
      <c r="Z362" s="613">
        <f t="shared" si="239"/>
        <v>1.8273399999999997</v>
      </c>
      <c r="AA362" s="1058">
        <f t="shared" si="213"/>
        <v>15.789473684210531</v>
      </c>
      <c r="AB362" s="1058">
        <f t="shared" si="242"/>
        <v>15.151515151515159</v>
      </c>
      <c r="AC362" s="1059">
        <f t="shared" si="243"/>
        <v>26.923076923076895</v>
      </c>
      <c r="AD362" s="1059">
        <f t="shared" si="244"/>
        <v>30.000000000000004</v>
      </c>
      <c r="AE362" s="1059">
        <f t="shared" si="245"/>
        <v>67.728950016772899</v>
      </c>
      <c r="AF362" s="1059">
        <f t="shared" si="246"/>
        <v>51.936799184505624</v>
      </c>
      <c r="AG362" s="1059">
        <f t="shared" si="247"/>
        <v>300</v>
      </c>
      <c r="AH362" s="1059" t="str">
        <f t="shared" si="248"/>
        <v>n/a</v>
      </c>
      <c r="AI362" s="1059" t="str">
        <f t="shared" si="249"/>
        <v>n/a</v>
      </c>
      <c r="AJ362" s="1059" t="str">
        <f t="shared" si="250"/>
        <v>n/a</v>
      </c>
      <c r="AK362" s="1059" t="str">
        <f t="shared" si="251"/>
        <v>n/a</v>
      </c>
      <c r="AL362" s="1059" t="str">
        <f t="shared" si="252"/>
        <v>n/a</v>
      </c>
      <c r="AM362" s="1059" t="str">
        <f t="shared" si="253"/>
        <v>n/a</v>
      </c>
      <c r="AN362" s="1059" t="str">
        <f t="shared" si="254"/>
        <v>n/a</v>
      </c>
      <c r="AO362" s="1059" t="str">
        <f t="shared" si="255"/>
        <v>n/a</v>
      </c>
      <c r="AP362" s="1059" t="str">
        <f t="shared" si="256"/>
        <v>n/a</v>
      </c>
      <c r="AQ362" s="1059" t="str">
        <f t="shared" si="257"/>
        <v>n/a</v>
      </c>
      <c r="AR362" s="1059" t="str">
        <f t="shared" si="258"/>
        <v>n/a</v>
      </c>
      <c r="AS362" s="1059" t="str">
        <f t="shared" si="259"/>
        <v>n/a</v>
      </c>
      <c r="AT362" s="1059" t="str">
        <f t="shared" si="260"/>
        <v>n/a</v>
      </c>
      <c r="AU362" s="1060">
        <f t="shared" si="240"/>
        <v>72.504259280011595</v>
      </c>
      <c r="AV362" s="1061">
        <f t="shared" si="241"/>
        <v>102.13577274500925</v>
      </c>
    </row>
    <row r="363" spans="1:48" ht="11.25" customHeight="1" x14ac:dyDescent="0.2">
      <c r="A363" s="1143" t="s">
        <v>3953</v>
      </c>
      <c r="B363" s="490" t="s">
        <v>3954</v>
      </c>
      <c r="C363" s="610">
        <v>0.2276</v>
      </c>
      <c r="D363" s="482">
        <v>0.1515</v>
      </c>
      <c r="E363" s="493">
        <v>0.12</v>
      </c>
      <c r="F363" s="610">
        <v>3.8599999999999995E-2</v>
      </c>
      <c r="G363" s="610">
        <v>3.0399999999999996E-2</v>
      </c>
      <c r="H363" s="610">
        <v>6.7999999999999996E-3</v>
      </c>
      <c r="I363" s="521">
        <v>0</v>
      </c>
      <c r="J363" s="932"/>
      <c r="K363" s="485">
        <v>0</v>
      </c>
      <c r="L363" s="614">
        <v>0</v>
      </c>
      <c r="M363" s="932"/>
      <c r="N363" s="611">
        <v>0</v>
      </c>
      <c r="O363" s="611">
        <v>0</v>
      </c>
      <c r="P363" s="612">
        <v>0</v>
      </c>
      <c r="Q363" s="612">
        <v>0</v>
      </c>
      <c r="R363" s="612">
        <v>0</v>
      </c>
      <c r="S363" s="612">
        <v>0</v>
      </c>
      <c r="T363" s="612">
        <v>0</v>
      </c>
      <c r="U363" s="612">
        <v>0</v>
      </c>
      <c r="V363" s="612">
        <v>0</v>
      </c>
      <c r="W363" s="612">
        <v>0</v>
      </c>
      <c r="X363" s="612">
        <v>0</v>
      </c>
      <c r="Y363" s="612">
        <v>0</v>
      </c>
      <c r="Z363" s="613">
        <f t="shared" si="239"/>
        <v>0.57489999999999997</v>
      </c>
      <c r="AA363" s="1058">
        <f t="shared" si="213"/>
        <v>50.231023102310225</v>
      </c>
      <c r="AB363" s="1058">
        <f t="shared" si="242"/>
        <v>26.249999999999996</v>
      </c>
      <c r="AC363" s="1059">
        <f t="shared" si="243"/>
        <v>210.88082901554407</v>
      </c>
      <c r="AD363" s="1059">
        <f t="shared" si="244"/>
        <v>26.973684210526304</v>
      </c>
      <c r="AE363" s="1059">
        <f t="shared" si="245"/>
        <v>347.05882352941177</v>
      </c>
      <c r="AF363" s="1059" t="str">
        <f t="shared" si="246"/>
        <v>n/a</v>
      </c>
      <c r="AG363" s="1059" t="str">
        <f t="shared" si="247"/>
        <v>n/a</v>
      </c>
      <c r="AH363" s="1059" t="str">
        <f t="shared" si="248"/>
        <v>n/a</v>
      </c>
      <c r="AI363" s="1059" t="str">
        <f t="shared" si="249"/>
        <v>n/a</v>
      </c>
      <c r="AJ363" s="1059" t="str">
        <f t="shared" si="250"/>
        <v>n/a</v>
      </c>
      <c r="AK363" s="1059" t="str">
        <f t="shared" si="251"/>
        <v>n/a</v>
      </c>
      <c r="AL363" s="1059" t="str">
        <f t="shared" si="252"/>
        <v>n/a</v>
      </c>
      <c r="AM363" s="1059" t="str">
        <f t="shared" si="253"/>
        <v>n/a</v>
      </c>
      <c r="AN363" s="1059" t="str">
        <f t="shared" si="254"/>
        <v>n/a</v>
      </c>
      <c r="AO363" s="1059" t="str">
        <f t="shared" si="255"/>
        <v>n/a</v>
      </c>
      <c r="AP363" s="1059" t="str">
        <f t="shared" si="256"/>
        <v>n/a</v>
      </c>
      <c r="AQ363" s="1059" t="str">
        <f t="shared" si="257"/>
        <v>n/a</v>
      </c>
      <c r="AR363" s="1059" t="str">
        <f t="shared" si="258"/>
        <v>n/a</v>
      </c>
      <c r="AS363" s="1059" t="str">
        <f t="shared" si="259"/>
        <v>n/a</v>
      </c>
      <c r="AT363" s="1059" t="str">
        <f t="shared" si="260"/>
        <v>n/a</v>
      </c>
      <c r="AU363" s="1060">
        <f t="shared" si="240"/>
        <v>132.27887197155846</v>
      </c>
      <c r="AV363" s="1061">
        <f t="shared" si="241"/>
        <v>142.6287567492586</v>
      </c>
    </row>
    <row r="364" spans="1:48" ht="11.25" customHeight="1" x14ac:dyDescent="0.2">
      <c r="A364" s="863" t="s">
        <v>1345</v>
      </c>
      <c r="B364" s="861" t="s">
        <v>1346</v>
      </c>
      <c r="C364" s="610">
        <v>0.58799999999999997</v>
      </c>
      <c r="D364" s="482">
        <v>0.53600000000000003</v>
      </c>
      <c r="E364" s="615">
        <v>0.50800000000000001</v>
      </c>
      <c r="F364" s="610">
        <v>0.496</v>
      </c>
      <c r="G364" s="610">
        <v>0.47199999999999998</v>
      </c>
      <c r="H364" s="610">
        <v>0.44</v>
      </c>
      <c r="I364" s="610">
        <v>0.4</v>
      </c>
      <c r="J364" s="932"/>
      <c r="K364" s="485">
        <v>0.36399999999999999</v>
      </c>
      <c r="L364" s="614">
        <v>0.37824999999999998</v>
      </c>
      <c r="M364" s="932"/>
      <c r="N364" s="494">
        <v>0.38300000000000001</v>
      </c>
      <c r="O364" s="494">
        <v>0.32555000000000001</v>
      </c>
      <c r="P364" s="616">
        <v>0.2681</v>
      </c>
      <c r="Q364" s="616">
        <v>0.21448000000000003</v>
      </c>
      <c r="R364" s="616">
        <v>0.16852</v>
      </c>
      <c r="S364" s="616">
        <v>0.13788</v>
      </c>
      <c r="T364" s="616">
        <v>0.13022</v>
      </c>
      <c r="U364" s="616">
        <v>0.12256</v>
      </c>
      <c r="V364" s="612">
        <v>0.1149</v>
      </c>
      <c r="W364" s="612">
        <v>0.1149</v>
      </c>
      <c r="X364" s="612">
        <v>0.1149</v>
      </c>
      <c r="Y364" s="612">
        <v>0.1149</v>
      </c>
      <c r="Z364" s="613">
        <f t="shared" si="239"/>
        <v>6.3921600000000005</v>
      </c>
      <c r="AA364" s="1058">
        <f t="shared" si="213"/>
        <v>9.7014925373134275</v>
      </c>
      <c r="AB364" s="1058">
        <f t="shared" si="242"/>
        <v>5.5118110236220597</v>
      </c>
      <c r="AC364" s="1059">
        <f t="shared" si="243"/>
        <v>2.4193548387096753</v>
      </c>
      <c r="AD364" s="1059">
        <f t="shared" si="244"/>
        <v>5.0847457627118731</v>
      </c>
      <c r="AE364" s="1059">
        <f t="shared" si="245"/>
        <v>7.2727272727272751</v>
      </c>
      <c r="AF364" s="1059">
        <f t="shared" si="246"/>
        <v>9.9999999999999858</v>
      </c>
      <c r="AG364" s="1059">
        <f t="shared" si="247"/>
        <v>9.8901098901098994</v>
      </c>
      <c r="AH364" s="1059">
        <f t="shared" si="248"/>
        <v>-3.7673496364838077</v>
      </c>
      <c r="AI364" s="1059">
        <f t="shared" si="249"/>
        <v>-1.2402088772845987</v>
      </c>
      <c r="AJ364" s="1059">
        <f t="shared" si="250"/>
        <v>17.647058823529417</v>
      </c>
      <c r="AK364" s="1059">
        <f t="shared" si="251"/>
        <v>21.42857142857142</v>
      </c>
      <c r="AL364" s="1059">
        <f t="shared" si="252"/>
        <v>24.999999999999979</v>
      </c>
      <c r="AM364" s="1059">
        <f t="shared" si="253"/>
        <v>27.272727272727295</v>
      </c>
      <c r="AN364" s="1059">
        <f t="shared" si="254"/>
        <v>22.222222222222232</v>
      </c>
      <c r="AO364" s="1059">
        <f t="shared" si="255"/>
        <v>5.8823529411764719</v>
      </c>
      <c r="AP364" s="1059">
        <f t="shared" si="256"/>
        <v>6.25</v>
      </c>
      <c r="AQ364" s="1059">
        <f t="shared" si="257"/>
        <v>6.6666666666666652</v>
      </c>
      <c r="AR364" s="1059">
        <f t="shared" si="258"/>
        <v>0</v>
      </c>
      <c r="AS364" s="1059">
        <f t="shared" si="259"/>
        <v>0</v>
      </c>
      <c r="AT364" s="1059">
        <f t="shared" si="260"/>
        <v>0</v>
      </c>
      <c r="AU364" s="1060">
        <f t="shared" si="240"/>
        <v>8.8621141083159625</v>
      </c>
      <c r="AV364" s="1061">
        <f t="shared" si="241"/>
        <v>9.1859265230570166</v>
      </c>
    </row>
    <row r="365" spans="1:48" ht="11.25" customHeight="1" x14ac:dyDescent="0.2">
      <c r="A365" s="483" t="s">
        <v>255</v>
      </c>
      <c r="B365" s="861" t="s">
        <v>256</v>
      </c>
      <c r="C365" s="610">
        <v>4.07</v>
      </c>
      <c r="D365" s="482">
        <v>3.34</v>
      </c>
      <c r="E365" s="615">
        <v>2.7300000000000004</v>
      </c>
      <c r="F365" s="610">
        <v>2.2999999999999998</v>
      </c>
      <c r="G365" s="610">
        <v>2.0049999999999999</v>
      </c>
      <c r="H365" s="610">
        <v>1.7450000000000001</v>
      </c>
      <c r="I365" s="610">
        <v>1.56</v>
      </c>
      <c r="J365" s="932" t="s">
        <v>90</v>
      </c>
      <c r="K365" s="610">
        <v>1.46</v>
      </c>
      <c r="L365" s="481">
        <v>1.38</v>
      </c>
      <c r="M365" s="932"/>
      <c r="N365" s="494">
        <v>1.27</v>
      </c>
      <c r="O365" s="611">
        <v>1.24</v>
      </c>
      <c r="P365" s="616">
        <v>1.1499999999999999</v>
      </c>
      <c r="Q365" s="616">
        <v>0.91</v>
      </c>
      <c r="R365" s="616">
        <v>0.70499999999999996</v>
      </c>
      <c r="S365" s="616">
        <v>0.58499999999999996</v>
      </c>
      <c r="T365" s="616">
        <v>0.5</v>
      </c>
      <c r="U365" s="616">
        <v>0.46500000000000002</v>
      </c>
      <c r="V365" s="616">
        <v>0.44500000000000001</v>
      </c>
      <c r="W365" s="616">
        <v>0.41</v>
      </c>
      <c r="X365" s="616">
        <v>0.37</v>
      </c>
      <c r="Y365" s="616">
        <v>0.315</v>
      </c>
      <c r="Z365" s="613">
        <f t="shared" si="239"/>
        <v>28.954999999999998</v>
      </c>
      <c r="AA365" s="1058">
        <f t="shared" si="213"/>
        <v>21.856287425149713</v>
      </c>
      <c r="AB365" s="1058">
        <f t="shared" si="242"/>
        <v>22.344322344322308</v>
      </c>
      <c r="AC365" s="1059">
        <f t="shared" si="243"/>
        <v>18.695652173913068</v>
      </c>
      <c r="AD365" s="1059">
        <f t="shared" si="244"/>
        <v>14.71321695760599</v>
      </c>
      <c r="AE365" s="1059">
        <f t="shared" si="245"/>
        <v>14.899713467048702</v>
      </c>
      <c r="AF365" s="1059">
        <f t="shared" si="246"/>
        <v>11.858974358974361</v>
      </c>
      <c r="AG365" s="1059">
        <f t="shared" si="247"/>
        <v>6.8493150684931559</v>
      </c>
      <c r="AH365" s="1059">
        <f t="shared" si="248"/>
        <v>5.7971014492753659</v>
      </c>
      <c r="AI365" s="1059">
        <f t="shared" si="249"/>
        <v>8.6614173228346303</v>
      </c>
      <c r="AJ365" s="1059">
        <f t="shared" si="250"/>
        <v>2.4193548387096753</v>
      </c>
      <c r="AK365" s="1059">
        <f t="shared" si="251"/>
        <v>7.8260869565217384</v>
      </c>
      <c r="AL365" s="1059">
        <f t="shared" si="252"/>
        <v>26.373626373626369</v>
      </c>
      <c r="AM365" s="1059">
        <f t="shared" si="253"/>
        <v>29.078014184397173</v>
      </c>
      <c r="AN365" s="1059">
        <f t="shared" si="254"/>
        <v>20.512820512820507</v>
      </c>
      <c r="AO365" s="1059">
        <f t="shared" si="255"/>
        <v>16.999999999999993</v>
      </c>
      <c r="AP365" s="1059">
        <f t="shared" si="256"/>
        <v>7.5268817204301008</v>
      </c>
      <c r="AQ365" s="1059">
        <f t="shared" si="257"/>
        <v>4.4943820224719211</v>
      </c>
      <c r="AR365" s="1059">
        <f t="shared" si="258"/>
        <v>8.5365853658536661</v>
      </c>
      <c r="AS365" s="1059">
        <f t="shared" si="259"/>
        <v>10.810810810810811</v>
      </c>
      <c r="AT365" s="1059">
        <f t="shared" si="260"/>
        <v>17.460317460317466</v>
      </c>
      <c r="AU365" s="1060">
        <f t="shared" si="240"/>
        <v>13.885744040678835</v>
      </c>
      <c r="AV365" s="1061">
        <f t="shared" si="241"/>
        <v>7.5891531356816042</v>
      </c>
    </row>
    <row r="366" spans="1:48" ht="11.25" customHeight="1" x14ac:dyDescent="0.2">
      <c r="A366" s="863" t="s">
        <v>640</v>
      </c>
      <c r="B366" s="861" t="s">
        <v>641</v>
      </c>
      <c r="C366" s="610">
        <v>1.04</v>
      </c>
      <c r="D366" s="482">
        <v>0.96</v>
      </c>
      <c r="E366" s="615">
        <v>0.92</v>
      </c>
      <c r="F366" s="610">
        <v>0.88</v>
      </c>
      <c r="G366" s="610">
        <v>0.84</v>
      </c>
      <c r="H366" s="610">
        <v>0.8</v>
      </c>
      <c r="I366" s="610">
        <v>0.6</v>
      </c>
      <c r="J366" s="932" t="s">
        <v>90</v>
      </c>
      <c r="K366" s="610">
        <v>0.56000000000000005</v>
      </c>
      <c r="L366" s="481">
        <v>0.52</v>
      </c>
      <c r="M366" s="932"/>
      <c r="N366" s="494">
        <v>0.48</v>
      </c>
      <c r="O366" s="494">
        <v>0.44</v>
      </c>
      <c r="P366" s="616">
        <v>0.4</v>
      </c>
      <c r="Q366" s="616">
        <v>0.36</v>
      </c>
      <c r="R366" s="616">
        <v>0.32</v>
      </c>
      <c r="S366" s="616">
        <v>0.24</v>
      </c>
      <c r="T366" s="616">
        <v>4.4999999999999998E-2</v>
      </c>
      <c r="U366" s="612">
        <v>0</v>
      </c>
      <c r="V366" s="612">
        <v>0</v>
      </c>
      <c r="W366" s="612">
        <v>0</v>
      </c>
      <c r="X366" s="612">
        <v>1.2500000000000001E-2</v>
      </c>
      <c r="Y366" s="616">
        <v>0.05</v>
      </c>
      <c r="Z366" s="613">
        <f t="shared" si="239"/>
        <v>9.4674999999999994</v>
      </c>
      <c r="AA366" s="1058">
        <f t="shared" si="213"/>
        <v>8.3333333333333481</v>
      </c>
      <c r="AB366" s="1058">
        <f t="shared" si="242"/>
        <v>4.3478260869565188</v>
      </c>
      <c r="AC366" s="1059">
        <f t="shared" si="243"/>
        <v>4.5454545454545414</v>
      </c>
      <c r="AD366" s="1059">
        <f t="shared" si="244"/>
        <v>4.7619047619047672</v>
      </c>
      <c r="AE366" s="1059">
        <f t="shared" si="245"/>
        <v>4.9999999999999822</v>
      </c>
      <c r="AF366" s="1059">
        <f t="shared" si="246"/>
        <v>33.33333333333335</v>
      </c>
      <c r="AG366" s="1059">
        <f t="shared" si="247"/>
        <v>7.1428571428571397</v>
      </c>
      <c r="AH366" s="1059">
        <f t="shared" si="248"/>
        <v>7.6923076923077094</v>
      </c>
      <c r="AI366" s="1059">
        <f t="shared" si="249"/>
        <v>8.3333333333333481</v>
      </c>
      <c r="AJ366" s="1059">
        <f t="shared" si="250"/>
        <v>9.0909090909090828</v>
      </c>
      <c r="AK366" s="1059">
        <f t="shared" si="251"/>
        <v>9.9999999999999858</v>
      </c>
      <c r="AL366" s="1059">
        <f t="shared" si="252"/>
        <v>11.111111111111116</v>
      </c>
      <c r="AM366" s="1059">
        <f t="shared" si="253"/>
        <v>12.5</v>
      </c>
      <c r="AN366" s="1059">
        <f t="shared" si="254"/>
        <v>33.33333333333335</v>
      </c>
      <c r="AO366" s="1059">
        <f t="shared" si="255"/>
        <v>433.33333333333331</v>
      </c>
      <c r="AP366" s="1059" t="str">
        <f t="shared" si="256"/>
        <v>n/a</v>
      </c>
      <c r="AQ366" s="1059" t="str">
        <f t="shared" si="257"/>
        <v>n/a</v>
      </c>
      <c r="AR366" s="1059" t="str">
        <f t="shared" si="258"/>
        <v>n/a</v>
      </c>
      <c r="AS366" s="1059">
        <f t="shared" si="259"/>
        <v>-100</v>
      </c>
      <c r="AT366" s="1059">
        <f t="shared" si="260"/>
        <v>-75</v>
      </c>
      <c r="AU366" s="1060">
        <f t="shared" si="240"/>
        <v>24.579943358715735</v>
      </c>
      <c r="AV366" s="1061">
        <f t="shared" si="241"/>
        <v>110.72283000096913</v>
      </c>
    </row>
    <row r="367" spans="1:48" ht="11.25" customHeight="1" x14ac:dyDescent="0.2">
      <c r="A367" s="863" t="s">
        <v>638</v>
      </c>
      <c r="B367" s="861" t="s">
        <v>639</v>
      </c>
      <c r="C367" s="610">
        <v>2</v>
      </c>
      <c r="D367" s="482">
        <v>1.8</v>
      </c>
      <c r="E367" s="476">
        <v>1.68</v>
      </c>
      <c r="F367" s="610">
        <v>1.56</v>
      </c>
      <c r="G367" s="610">
        <v>1.44</v>
      </c>
      <c r="H367" s="610">
        <v>1.28</v>
      </c>
      <c r="I367" s="610">
        <v>0.64</v>
      </c>
      <c r="J367" s="932" t="s">
        <v>90</v>
      </c>
      <c r="K367" s="610">
        <v>0.52</v>
      </c>
      <c r="L367" s="481">
        <v>0.46</v>
      </c>
      <c r="M367" s="932"/>
      <c r="N367" s="494">
        <v>0.43</v>
      </c>
      <c r="O367" s="494">
        <v>0.39</v>
      </c>
      <c r="P367" s="616">
        <v>0.37</v>
      </c>
      <c r="Q367" s="616">
        <v>0.34</v>
      </c>
      <c r="R367" s="616">
        <v>0.3</v>
      </c>
      <c r="S367" s="616">
        <v>0.25</v>
      </c>
      <c r="T367" s="612">
        <v>0</v>
      </c>
      <c r="U367" s="612">
        <v>0</v>
      </c>
      <c r="V367" s="612">
        <v>0</v>
      </c>
      <c r="W367" s="612">
        <v>0</v>
      </c>
      <c r="X367" s="612">
        <v>0</v>
      </c>
      <c r="Y367" s="612">
        <v>0</v>
      </c>
      <c r="Z367" s="613">
        <f t="shared" si="239"/>
        <v>13.459999999999999</v>
      </c>
      <c r="AA367" s="1058">
        <f t="shared" si="213"/>
        <v>11.111111111111116</v>
      </c>
      <c r="AB367" s="1058">
        <f t="shared" si="242"/>
        <v>7.1428571428571397</v>
      </c>
      <c r="AC367" s="1059">
        <f t="shared" si="243"/>
        <v>7.6923076923076872</v>
      </c>
      <c r="AD367" s="1059">
        <f t="shared" si="244"/>
        <v>8.3333333333333481</v>
      </c>
      <c r="AE367" s="1059">
        <f t="shared" si="245"/>
        <v>12.5</v>
      </c>
      <c r="AF367" s="1059">
        <f t="shared" si="246"/>
        <v>100</v>
      </c>
      <c r="AG367" s="1059">
        <f t="shared" si="247"/>
        <v>23.076923076923084</v>
      </c>
      <c r="AH367" s="1059">
        <f t="shared" si="248"/>
        <v>13.043478260869556</v>
      </c>
      <c r="AI367" s="1059">
        <f t="shared" si="249"/>
        <v>6.976744186046524</v>
      </c>
      <c r="AJ367" s="1059">
        <f t="shared" si="250"/>
        <v>10.256410256410241</v>
      </c>
      <c r="AK367" s="1059">
        <f t="shared" si="251"/>
        <v>5.4054054054054168</v>
      </c>
      <c r="AL367" s="1059">
        <f t="shared" si="252"/>
        <v>8.8235294117646959</v>
      </c>
      <c r="AM367" s="1059">
        <f t="shared" si="253"/>
        <v>13.333333333333353</v>
      </c>
      <c r="AN367" s="1059">
        <f t="shared" si="254"/>
        <v>19.999999999999996</v>
      </c>
      <c r="AO367" s="1059" t="str">
        <f t="shared" si="255"/>
        <v>n/a</v>
      </c>
      <c r="AP367" s="1059" t="str">
        <f t="shared" si="256"/>
        <v>n/a</v>
      </c>
      <c r="AQ367" s="1059" t="str">
        <f t="shared" si="257"/>
        <v>n/a</v>
      </c>
      <c r="AR367" s="1059" t="str">
        <f t="shared" si="258"/>
        <v>n/a</v>
      </c>
      <c r="AS367" s="1059" t="str">
        <f t="shared" si="259"/>
        <v>n/a</v>
      </c>
      <c r="AT367" s="1059" t="str">
        <f t="shared" si="260"/>
        <v>n/a</v>
      </c>
      <c r="AU367" s="1060">
        <f t="shared" si="240"/>
        <v>17.692530943597298</v>
      </c>
      <c r="AV367" s="1061">
        <f t="shared" si="241"/>
        <v>24.208041567568166</v>
      </c>
    </row>
    <row r="368" spans="1:48" ht="11.25" customHeight="1" x14ac:dyDescent="0.2">
      <c r="A368" s="617" t="s">
        <v>257</v>
      </c>
      <c r="B368" s="490" t="s">
        <v>258</v>
      </c>
      <c r="C368" s="610">
        <v>1.6</v>
      </c>
      <c r="D368" s="482">
        <v>1.48</v>
      </c>
      <c r="E368" s="503">
        <v>1.24</v>
      </c>
      <c r="F368" s="496">
        <v>1.1200000000000001</v>
      </c>
      <c r="G368" s="496">
        <v>1</v>
      </c>
      <c r="H368" s="496">
        <v>0.88</v>
      </c>
      <c r="I368" s="496">
        <v>0.73</v>
      </c>
      <c r="J368" s="1014"/>
      <c r="K368" s="496">
        <v>0.46</v>
      </c>
      <c r="L368" s="492">
        <v>0.42</v>
      </c>
      <c r="M368" s="1014"/>
      <c r="N368" s="509">
        <v>0.38</v>
      </c>
      <c r="O368" s="509">
        <v>0.34</v>
      </c>
      <c r="P368" s="498">
        <v>0.3</v>
      </c>
      <c r="Q368" s="498">
        <v>0.26</v>
      </c>
      <c r="R368" s="498">
        <v>0.22</v>
      </c>
      <c r="S368" s="498">
        <v>0.18</v>
      </c>
      <c r="T368" s="498">
        <v>0.16</v>
      </c>
      <c r="U368" s="499">
        <v>0.14000000000000001</v>
      </c>
      <c r="V368" s="498">
        <v>0.14000000000000001</v>
      </c>
      <c r="W368" s="498">
        <v>0.12</v>
      </c>
      <c r="X368" s="498">
        <v>0.1</v>
      </c>
      <c r="Y368" s="498">
        <v>0.08</v>
      </c>
      <c r="Z368" s="613">
        <f t="shared" si="239"/>
        <v>11.350000000000003</v>
      </c>
      <c r="AA368" s="1058">
        <f t="shared" si="213"/>
        <v>8.1081081081081141</v>
      </c>
      <c r="AB368" s="1058">
        <f t="shared" si="242"/>
        <v>19.354838709677423</v>
      </c>
      <c r="AC368" s="1059">
        <f t="shared" si="243"/>
        <v>10.714285714285698</v>
      </c>
      <c r="AD368" s="1059">
        <f t="shared" si="244"/>
        <v>12.000000000000011</v>
      </c>
      <c r="AE368" s="1059">
        <f t="shared" si="245"/>
        <v>13.636363636363647</v>
      </c>
      <c r="AF368" s="1059">
        <f t="shared" si="246"/>
        <v>20.547945205479444</v>
      </c>
      <c r="AG368" s="1059">
        <f t="shared" si="247"/>
        <v>58.695652173913039</v>
      </c>
      <c r="AH368" s="1059">
        <f t="shared" si="248"/>
        <v>9.5238095238095344</v>
      </c>
      <c r="AI368" s="1059">
        <f t="shared" si="249"/>
        <v>10.526315789473673</v>
      </c>
      <c r="AJ368" s="1059">
        <f t="shared" si="250"/>
        <v>11.764705882352944</v>
      </c>
      <c r="AK368" s="1059">
        <f t="shared" si="251"/>
        <v>13.333333333333353</v>
      </c>
      <c r="AL368" s="1059">
        <f t="shared" si="252"/>
        <v>15.384615384615374</v>
      </c>
      <c r="AM368" s="1059">
        <f t="shared" si="253"/>
        <v>18.181818181818187</v>
      </c>
      <c r="AN368" s="1059">
        <f t="shared" si="254"/>
        <v>22.222222222222232</v>
      </c>
      <c r="AO368" s="1059">
        <f t="shared" si="255"/>
        <v>12.5</v>
      </c>
      <c r="AP368" s="1059">
        <f t="shared" si="256"/>
        <v>14.285714285714279</v>
      </c>
      <c r="AQ368" s="1059">
        <f t="shared" si="257"/>
        <v>0</v>
      </c>
      <c r="AR368" s="1059">
        <f t="shared" si="258"/>
        <v>16.666666666666675</v>
      </c>
      <c r="AS368" s="1059">
        <f t="shared" si="259"/>
        <v>19.999999999999996</v>
      </c>
      <c r="AT368" s="1059">
        <f t="shared" si="260"/>
        <v>25</v>
      </c>
      <c r="AU368" s="1060">
        <f t="shared" si="240"/>
        <v>16.622319740891683</v>
      </c>
      <c r="AV368" s="1061">
        <f t="shared" si="241"/>
        <v>11.397965476707228</v>
      </c>
    </row>
    <row r="369" spans="1:48" ht="11.25" customHeight="1" x14ac:dyDescent="0.2">
      <c r="A369" s="863" t="s">
        <v>1353</v>
      </c>
      <c r="B369" s="861" t="s">
        <v>1354</v>
      </c>
      <c r="C369" s="610">
        <v>0.86</v>
      </c>
      <c r="D369" s="482">
        <v>0.82</v>
      </c>
      <c r="E369" s="482">
        <v>0.72</v>
      </c>
      <c r="F369" s="610">
        <v>0.64</v>
      </c>
      <c r="G369" s="610">
        <v>0.56000000000000005</v>
      </c>
      <c r="H369" s="610">
        <v>0.48</v>
      </c>
      <c r="I369" s="610">
        <v>0.44</v>
      </c>
      <c r="J369" s="932"/>
      <c r="K369" s="610">
        <v>0.4</v>
      </c>
      <c r="L369" s="481">
        <v>0.3</v>
      </c>
      <c r="M369" s="932"/>
      <c r="N369" s="611">
        <v>0.2</v>
      </c>
      <c r="O369" s="611">
        <v>0.2</v>
      </c>
      <c r="P369" s="616">
        <v>0.75</v>
      </c>
      <c r="Q369" s="616">
        <v>0.6</v>
      </c>
      <c r="R369" s="616">
        <v>0.25</v>
      </c>
      <c r="S369" s="612">
        <v>0</v>
      </c>
      <c r="T369" s="612">
        <v>0</v>
      </c>
      <c r="U369" s="612">
        <v>0</v>
      </c>
      <c r="V369" s="612">
        <v>0</v>
      </c>
      <c r="W369" s="612">
        <v>0</v>
      </c>
      <c r="X369" s="612">
        <v>0</v>
      </c>
      <c r="Y369" s="612">
        <v>0</v>
      </c>
      <c r="Z369" s="613">
        <f t="shared" si="239"/>
        <v>7.2200000000000006</v>
      </c>
      <c r="AA369" s="1058">
        <f t="shared" si="213"/>
        <v>4.8780487804878092</v>
      </c>
      <c r="AB369" s="1058">
        <f t="shared" si="242"/>
        <v>13.888888888888884</v>
      </c>
      <c r="AC369" s="1059">
        <f t="shared" si="243"/>
        <v>12.5</v>
      </c>
      <c r="AD369" s="1059">
        <f t="shared" si="244"/>
        <v>14.285714285714279</v>
      </c>
      <c r="AE369" s="1059">
        <f t="shared" si="245"/>
        <v>16.666666666666675</v>
      </c>
      <c r="AF369" s="1059">
        <f t="shared" si="246"/>
        <v>9.0909090909090828</v>
      </c>
      <c r="AG369" s="1059">
        <f t="shared" si="247"/>
        <v>9.9999999999999858</v>
      </c>
      <c r="AH369" s="1059">
        <f t="shared" si="248"/>
        <v>33.33333333333335</v>
      </c>
      <c r="AI369" s="1059">
        <f t="shared" si="249"/>
        <v>49.999999999999979</v>
      </c>
      <c r="AJ369" s="1059">
        <f t="shared" si="250"/>
        <v>0</v>
      </c>
      <c r="AK369" s="1059">
        <f t="shared" si="251"/>
        <v>-73.333333333333343</v>
      </c>
      <c r="AL369" s="1059">
        <f t="shared" si="252"/>
        <v>25</v>
      </c>
      <c r="AM369" s="1059">
        <f t="shared" si="253"/>
        <v>140</v>
      </c>
      <c r="AN369" s="1059" t="str">
        <f t="shared" si="254"/>
        <v>n/a</v>
      </c>
      <c r="AO369" s="1059" t="str">
        <f t="shared" si="255"/>
        <v>n/a</v>
      </c>
      <c r="AP369" s="1059" t="str">
        <f t="shared" si="256"/>
        <v>n/a</v>
      </c>
      <c r="AQ369" s="1059" t="str">
        <f t="shared" si="257"/>
        <v>n/a</v>
      </c>
      <c r="AR369" s="1059" t="str">
        <f t="shared" si="258"/>
        <v>n/a</v>
      </c>
      <c r="AS369" s="1059" t="str">
        <f t="shared" si="259"/>
        <v>n/a</v>
      </c>
      <c r="AT369" s="1059" t="str">
        <f t="shared" si="260"/>
        <v>n/a</v>
      </c>
      <c r="AU369" s="1060">
        <f t="shared" si="240"/>
        <v>19.716171362512821</v>
      </c>
      <c r="AV369" s="1061">
        <f t="shared" si="241"/>
        <v>45.823832182195325</v>
      </c>
    </row>
    <row r="370" spans="1:48" ht="11.25" customHeight="1" x14ac:dyDescent="0.2">
      <c r="A370" s="483" t="s">
        <v>259</v>
      </c>
      <c r="B370" s="861" t="s">
        <v>260</v>
      </c>
      <c r="C370" s="610">
        <v>3.75</v>
      </c>
      <c r="D370" s="482">
        <v>3.54</v>
      </c>
      <c r="E370" s="482">
        <v>3.3200000000000003</v>
      </c>
      <c r="F370" s="610">
        <v>3.15</v>
      </c>
      <c r="G370" s="610">
        <v>2.95</v>
      </c>
      <c r="H370" s="610">
        <v>2.76</v>
      </c>
      <c r="I370" s="610">
        <v>2.59</v>
      </c>
      <c r="J370" s="932"/>
      <c r="K370" s="610">
        <v>2.4</v>
      </c>
      <c r="L370" s="481">
        <v>2.25</v>
      </c>
      <c r="M370" s="932"/>
      <c r="N370" s="494">
        <v>2.11</v>
      </c>
      <c r="O370" s="494">
        <v>1.93</v>
      </c>
      <c r="P370" s="616">
        <v>1.7949999999999999</v>
      </c>
      <c r="Q370" s="616">
        <v>1.62</v>
      </c>
      <c r="R370" s="616">
        <v>1.4550000000000001</v>
      </c>
      <c r="S370" s="616">
        <v>1.2749999999999999</v>
      </c>
      <c r="T370" s="616">
        <v>1.095</v>
      </c>
      <c r="U370" s="616">
        <v>0.92500000000000004</v>
      </c>
      <c r="V370" s="616">
        <v>0.79500000000000004</v>
      </c>
      <c r="W370" s="616">
        <v>0.7</v>
      </c>
      <c r="X370" s="616">
        <v>0.62</v>
      </c>
      <c r="Y370" s="616">
        <v>0.54500000000000004</v>
      </c>
      <c r="Z370" s="613">
        <f t="shared" si="239"/>
        <v>41.574999999999989</v>
      </c>
      <c r="AA370" s="1058">
        <f t="shared" si="213"/>
        <v>5.9322033898305149</v>
      </c>
      <c r="AB370" s="1058">
        <f t="shared" si="242"/>
        <v>6.6265060240963791</v>
      </c>
      <c r="AC370" s="1059">
        <f t="shared" si="243"/>
        <v>5.3968253968253999</v>
      </c>
      <c r="AD370" s="1059">
        <f t="shared" si="244"/>
        <v>6.7796610169491345</v>
      </c>
      <c r="AE370" s="1059">
        <f t="shared" si="245"/>
        <v>6.8840579710145011</v>
      </c>
      <c r="AF370" s="1059">
        <f t="shared" si="246"/>
        <v>6.5637065637065506</v>
      </c>
      <c r="AG370" s="1059">
        <f t="shared" si="247"/>
        <v>7.9166666666666607</v>
      </c>
      <c r="AH370" s="1059">
        <f t="shared" si="248"/>
        <v>6.6666666666666652</v>
      </c>
      <c r="AI370" s="1059">
        <f t="shared" si="249"/>
        <v>6.6350710900473953</v>
      </c>
      <c r="AJ370" s="1059">
        <f t="shared" si="250"/>
        <v>9.32642487046631</v>
      </c>
      <c r="AK370" s="1059">
        <f t="shared" si="251"/>
        <v>7.5208913649025044</v>
      </c>
      <c r="AL370" s="1059">
        <f t="shared" si="252"/>
        <v>10.80246913580245</v>
      </c>
      <c r="AM370" s="1059">
        <f t="shared" si="253"/>
        <v>11.340206185567014</v>
      </c>
      <c r="AN370" s="1059">
        <f t="shared" si="254"/>
        <v>14.117647058823547</v>
      </c>
      <c r="AO370" s="1059">
        <f t="shared" si="255"/>
        <v>16.43835616438356</v>
      </c>
      <c r="AP370" s="1059">
        <f t="shared" si="256"/>
        <v>18.378378378378368</v>
      </c>
      <c r="AQ370" s="1059">
        <f t="shared" si="257"/>
        <v>16.35220125786163</v>
      </c>
      <c r="AR370" s="1059">
        <f t="shared" si="258"/>
        <v>13.571428571428591</v>
      </c>
      <c r="AS370" s="1059">
        <f t="shared" si="259"/>
        <v>12.903225806451601</v>
      </c>
      <c r="AT370" s="1059">
        <f t="shared" si="260"/>
        <v>13.761467889908241</v>
      </c>
      <c r="AU370" s="1060">
        <f t="shared" si="240"/>
        <v>10.195703073488851</v>
      </c>
      <c r="AV370" s="1061">
        <f t="shared" si="241"/>
        <v>4.1060928224409654</v>
      </c>
    </row>
    <row r="371" spans="1:48" ht="11.25" customHeight="1" x14ac:dyDescent="0.2">
      <c r="A371" s="863" t="s">
        <v>1351</v>
      </c>
      <c r="B371" s="861" t="s">
        <v>1352</v>
      </c>
      <c r="C371" s="610">
        <v>0.59</v>
      </c>
      <c r="D371" s="482">
        <v>0.48</v>
      </c>
      <c r="E371" s="482">
        <v>0.37</v>
      </c>
      <c r="F371" s="610">
        <v>0.33</v>
      </c>
      <c r="G371" s="610">
        <v>0.30499999999999999</v>
      </c>
      <c r="H371" s="485">
        <v>0.3</v>
      </c>
      <c r="I371" s="610">
        <v>7.4999999999999997E-2</v>
      </c>
      <c r="J371" s="932"/>
      <c r="K371" s="485">
        <v>0</v>
      </c>
      <c r="L371" s="614">
        <v>0</v>
      </c>
      <c r="M371" s="932"/>
      <c r="N371" s="611">
        <v>0</v>
      </c>
      <c r="O371" s="611">
        <v>0</v>
      </c>
      <c r="P371" s="612">
        <v>0.22</v>
      </c>
      <c r="Q371" s="616">
        <v>0.11</v>
      </c>
      <c r="R371" s="612">
        <v>0</v>
      </c>
      <c r="S371" s="612">
        <v>0</v>
      </c>
      <c r="T371" s="612">
        <v>0</v>
      </c>
      <c r="U371" s="612">
        <v>0</v>
      </c>
      <c r="V371" s="612">
        <v>0</v>
      </c>
      <c r="W371" s="612">
        <v>0</v>
      </c>
      <c r="X371" s="612">
        <v>0</v>
      </c>
      <c r="Y371" s="612">
        <v>0</v>
      </c>
      <c r="Z371" s="613">
        <f t="shared" si="239"/>
        <v>2.7800000000000002</v>
      </c>
      <c r="AA371" s="1058">
        <f t="shared" si="213"/>
        <v>22.916666666666675</v>
      </c>
      <c r="AB371" s="1058">
        <f t="shared" si="242"/>
        <v>29.729729729729737</v>
      </c>
      <c r="AC371" s="1059">
        <f t="shared" si="243"/>
        <v>12.12121212121211</v>
      </c>
      <c r="AD371" s="1059">
        <f t="shared" si="244"/>
        <v>8.196721311475418</v>
      </c>
      <c r="AE371" s="1059">
        <f t="shared" si="245"/>
        <v>1.6666666666666607</v>
      </c>
      <c r="AF371" s="1059">
        <f t="shared" si="246"/>
        <v>300</v>
      </c>
      <c r="AG371" s="1059" t="str">
        <f t="shared" si="247"/>
        <v>n/a</v>
      </c>
      <c r="AH371" s="1059" t="str">
        <f t="shared" si="248"/>
        <v>n/a</v>
      </c>
      <c r="AI371" s="1059" t="str">
        <f t="shared" si="249"/>
        <v>n/a</v>
      </c>
      <c r="AJ371" s="1059" t="str">
        <f t="shared" si="250"/>
        <v>n/a</v>
      </c>
      <c r="AK371" s="1059">
        <f t="shared" si="251"/>
        <v>-100</v>
      </c>
      <c r="AL371" s="1059">
        <f t="shared" si="252"/>
        <v>100</v>
      </c>
      <c r="AM371" s="1059" t="str">
        <f t="shared" si="253"/>
        <v>n/a</v>
      </c>
      <c r="AN371" s="1059" t="str">
        <f t="shared" si="254"/>
        <v>n/a</v>
      </c>
      <c r="AO371" s="1059" t="str">
        <f t="shared" si="255"/>
        <v>n/a</v>
      </c>
      <c r="AP371" s="1059" t="str">
        <f t="shared" si="256"/>
        <v>n/a</v>
      </c>
      <c r="AQ371" s="1059" t="str">
        <f t="shared" si="257"/>
        <v>n/a</v>
      </c>
      <c r="AR371" s="1059" t="str">
        <f t="shared" si="258"/>
        <v>n/a</v>
      </c>
      <c r="AS371" s="1059" t="str">
        <f t="shared" si="259"/>
        <v>n/a</v>
      </c>
      <c r="AT371" s="1059" t="str">
        <f t="shared" si="260"/>
        <v>n/a</v>
      </c>
      <c r="AU371" s="1060">
        <f t="shared" si="240"/>
        <v>46.828874561968824</v>
      </c>
      <c r="AV371" s="1061">
        <f t="shared" si="241"/>
        <v>115.93247437336233</v>
      </c>
    </row>
    <row r="372" spans="1:48" ht="11.25" customHeight="1" x14ac:dyDescent="0.2">
      <c r="A372" s="863" t="s">
        <v>1356</v>
      </c>
      <c r="B372" s="861" t="s">
        <v>1357</v>
      </c>
      <c r="C372" s="610">
        <v>3.3</v>
      </c>
      <c r="D372" s="482">
        <v>2.48</v>
      </c>
      <c r="E372" s="615">
        <v>2.04</v>
      </c>
      <c r="F372" s="610">
        <v>1.84</v>
      </c>
      <c r="G372" s="610">
        <v>1.68</v>
      </c>
      <c r="H372" s="610">
        <v>1.56</v>
      </c>
      <c r="I372" s="610">
        <v>1.36</v>
      </c>
      <c r="J372" s="932"/>
      <c r="K372" s="610">
        <v>1.1499999999999999</v>
      </c>
      <c r="L372" s="481">
        <v>0.8</v>
      </c>
      <c r="M372" s="932"/>
      <c r="N372" s="611">
        <v>0.2</v>
      </c>
      <c r="O372" s="611">
        <v>0.53</v>
      </c>
      <c r="P372" s="612">
        <v>1.52</v>
      </c>
      <c r="Q372" s="616">
        <v>1.44</v>
      </c>
      <c r="R372" s="612">
        <v>1.36</v>
      </c>
      <c r="S372" s="612">
        <v>1.36</v>
      </c>
      <c r="T372" s="612">
        <v>1.36</v>
      </c>
      <c r="U372" s="612">
        <v>1.36</v>
      </c>
      <c r="V372" s="616">
        <v>1.36</v>
      </c>
      <c r="W372" s="616">
        <v>1.34</v>
      </c>
      <c r="X372" s="616">
        <v>1.2333000000000001</v>
      </c>
      <c r="Y372" s="616">
        <v>1.06</v>
      </c>
      <c r="Z372" s="613">
        <f t="shared" si="239"/>
        <v>30.333299999999998</v>
      </c>
      <c r="AA372" s="1058">
        <f t="shared" si="213"/>
        <v>33.064516129032249</v>
      </c>
      <c r="AB372" s="1058">
        <f t="shared" si="242"/>
        <v>21.568627450980383</v>
      </c>
      <c r="AC372" s="1059">
        <f t="shared" si="243"/>
        <v>10.869565217391308</v>
      </c>
      <c r="AD372" s="1059">
        <f t="shared" si="244"/>
        <v>9.5238095238095344</v>
      </c>
      <c r="AE372" s="1059">
        <f t="shared" si="245"/>
        <v>7.6923076923076872</v>
      </c>
      <c r="AF372" s="1059">
        <f t="shared" si="246"/>
        <v>14.705882352941169</v>
      </c>
      <c r="AG372" s="1059">
        <f t="shared" si="247"/>
        <v>18.260869565217419</v>
      </c>
      <c r="AH372" s="1059">
        <f t="shared" si="248"/>
        <v>43.749999999999979</v>
      </c>
      <c r="AI372" s="1059">
        <f t="shared" si="249"/>
        <v>300</v>
      </c>
      <c r="AJ372" s="1059">
        <f t="shared" si="250"/>
        <v>-62.264150943396224</v>
      </c>
      <c r="AK372" s="1059">
        <f t="shared" si="251"/>
        <v>-65.131578947368425</v>
      </c>
      <c r="AL372" s="1059">
        <f t="shared" si="252"/>
        <v>5.555555555555558</v>
      </c>
      <c r="AM372" s="1059">
        <f t="shared" si="253"/>
        <v>5.8823529411764497</v>
      </c>
      <c r="AN372" s="1059">
        <f t="shared" si="254"/>
        <v>0</v>
      </c>
      <c r="AO372" s="1059">
        <f t="shared" si="255"/>
        <v>0</v>
      </c>
      <c r="AP372" s="1059">
        <f t="shared" si="256"/>
        <v>0</v>
      </c>
      <c r="AQ372" s="1059">
        <f t="shared" si="257"/>
        <v>0</v>
      </c>
      <c r="AR372" s="1059">
        <f t="shared" si="258"/>
        <v>1.4925373134328401</v>
      </c>
      <c r="AS372" s="1059">
        <f t="shared" si="259"/>
        <v>8.6515851779777933</v>
      </c>
      <c r="AT372" s="1059">
        <f t="shared" si="260"/>
        <v>16.349056603773594</v>
      </c>
      <c r="AU372" s="1060">
        <f t="shared" si="240"/>
        <v>18.498546781641565</v>
      </c>
      <c r="AV372" s="1061">
        <f t="shared" si="241"/>
        <v>71.072658400791738</v>
      </c>
    </row>
    <row r="373" spans="1:48" ht="11.25" customHeight="1" x14ac:dyDescent="0.2">
      <c r="A373" s="483" t="s">
        <v>643</v>
      </c>
      <c r="B373" s="861" t="s">
        <v>644</v>
      </c>
      <c r="C373" s="610">
        <v>1.34</v>
      </c>
      <c r="D373" s="482">
        <v>1.3</v>
      </c>
      <c r="E373" s="615">
        <v>1.26</v>
      </c>
      <c r="F373" s="610">
        <v>1.22</v>
      </c>
      <c r="G373" s="610">
        <v>1.18</v>
      </c>
      <c r="H373" s="610">
        <v>1.08</v>
      </c>
      <c r="I373" s="610">
        <v>0.98</v>
      </c>
      <c r="J373" s="932" t="s">
        <v>90</v>
      </c>
      <c r="K373" s="610">
        <v>0.88</v>
      </c>
      <c r="L373" s="481">
        <v>0.72</v>
      </c>
      <c r="M373" s="932"/>
      <c r="N373" s="494">
        <v>0.6</v>
      </c>
      <c r="O373" s="494">
        <v>0.54</v>
      </c>
      <c r="P373" s="616">
        <v>0.48</v>
      </c>
      <c r="Q373" s="616">
        <v>0.42</v>
      </c>
      <c r="R373" s="616">
        <v>0.38</v>
      </c>
      <c r="S373" s="616">
        <v>0.33</v>
      </c>
      <c r="T373" s="616">
        <v>0.28000000000000003</v>
      </c>
      <c r="U373" s="616">
        <v>0.23</v>
      </c>
      <c r="V373" s="616">
        <v>0.19</v>
      </c>
      <c r="W373" s="616">
        <v>0.17</v>
      </c>
      <c r="X373" s="616">
        <v>0.152</v>
      </c>
      <c r="Y373" s="616">
        <v>0.13700000000000001</v>
      </c>
      <c r="Z373" s="613">
        <f t="shared" si="239"/>
        <v>13.869000000000002</v>
      </c>
      <c r="AA373" s="1058">
        <f t="shared" ref="AA373:AA436" si="261">IF(ISERROR((C373/D373-1)*100),"n/a",(C373/D373-1)*100)</f>
        <v>3.0769230769230882</v>
      </c>
      <c r="AB373" s="1058">
        <f t="shared" si="242"/>
        <v>3.1746031746031855</v>
      </c>
      <c r="AC373" s="1059">
        <f t="shared" si="243"/>
        <v>3.2786885245901676</v>
      </c>
      <c r="AD373" s="1059">
        <f t="shared" si="244"/>
        <v>3.3898305084745894</v>
      </c>
      <c r="AE373" s="1059">
        <f t="shared" si="245"/>
        <v>9.259259259259256</v>
      </c>
      <c r="AF373" s="1059">
        <f t="shared" si="246"/>
        <v>10.204081632653072</v>
      </c>
      <c r="AG373" s="1059">
        <f t="shared" si="247"/>
        <v>11.363636363636353</v>
      </c>
      <c r="AH373" s="1059">
        <f t="shared" si="248"/>
        <v>22.222222222222232</v>
      </c>
      <c r="AI373" s="1059">
        <f t="shared" si="249"/>
        <v>19.999999999999996</v>
      </c>
      <c r="AJ373" s="1059">
        <f t="shared" si="250"/>
        <v>11.111111111111093</v>
      </c>
      <c r="AK373" s="1059">
        <f t="shared" si="251"/>
        <v>12.500000000000021</v>
      </c>
      <c r="AL373" s="1059">
        <f t="shared" si="252"/>
        <v>14.285714285714279</v>
      </c>
      <c r="AM373" s="1059">
        <f t="shared" si="253"/>
        <v>10.526315789473673</v>
      </c>
      <c r="AN373" s="1059">
        <f t="shared" si="254"/>
        <v>15.151515151515138</v>
      </c>
      <c r="AO373" s="1059">
        <f t="shared" si="255"/>
        <v>17.857142857142861</v>
      </c>
      <c r="AP373" s="1059">
        <f t="shared" si="256"/>
        <v>21.739130434782616</v>
      </c>
      <c r="AQ373" s="1059">
        <f t="shared" si="257"/>
        <v>21.052631578947366</v>
      </c>
      <c r="AR373" s="1059">
        <f t="shared" si="258"/>
        <v>11.764705882352944</v>
      </c>
      <c r="AS373" s="1059">
        <f t="shared" si="259"/>
        <v>11.842105263157897</v>
      </c>
      <c r="AT373" s="1059">
        <f t="shared" si="260"/>
        <v>10.948905109489049</v>
      </c>
      <c r="AU373" s="1060">
        <f t="shared" si="240"/>
        <v>12.237426111302444</v>
      </c>
      <c r="AV373" s="1061">
        <f t="shared" si="241"/>
        <v>6.142492173631001</v>
      </c>
    </row>
    <row r="374" spans="1:48" ht="11.25" customHeight="1" x14ac:dyDescent="0.2">
      <c r="A374" s="466" t="s">
        <v>646</v>
      </c>
      <c r="B374" s="846" t="s">
        <v>647</v>
      </c>
      <c r="C374" s="610">
        <v>2.2599999999999998</v>
      </c>
      <c r="D374" s="482">
        <v>2.2000000000000002</v>
      </c>
      <c r="E374" s="615">
        <v>2.12</v>
      </c>
      <c r="F374" s="610">
        <v>2.04</v>
      </c>
      <c r="G374" s="610">
        <v>1.98</v>
      </c>
      <c r="H374" s="610">
        <v>1.9</v>
      </c>
      <c r="I374" s="610">
        <v>1.8</v>
      </c>
      <c r="J374" s="932"/>
      <c r="K374" s="610">
        <v>1.74</v>
      </c>
      <c r="L374" s="481">
        <v>1.67</v>
      </c>
      <c r="M374" s="932"/>
      <c r="N374" s="494">
        <v>1.56</v>
      </c>
      <c r="O374" s="494">
        <v>1.43</v>
      </c>
      <c r="P374" s="616">
        <v>1.3</v>
      </c>
      <c r="Q374" s="616">
        <v>1.2</v>
      </c>
      <c r="R374" s="616">
        <v>1.1399999999999999</v>
      </c>
      <c r="S374" s="616">
        <v>1.06</v>
      </c>
      <c r="T374" s="612">
        <v>1.01</v>
      </c>
      <c r="U374" s="612">
        <v>1.01</v>
      </c>
      <c r="V374" s="612">
        <v>1.01</v>
      </c>
      <c r="W374" s="612">
        <v>1.01</v>
      </c>
      <c r="X374" s="616">
        <v>1.01</v>
      </c>
      <c r="Y374" s="616">
        <v>0.96</v>
      </c>
      <c r="Z374" s="613">
        <f t="shared" si="239"/>
        <v>31.410000000000007</v>
      </c>
      <c r="AA374" s="1058">
        <f t="shared" si="261"/>
        <v>2.7272727272727115</v>
      </c>
      <c r="AB374" s="1058">
        <f t="shared" si="242"/>
        <v>3.7735849056603765</v>
      </c>
      <c r="AC374" s="1059">
        <f t="shared" si="243"/>
        <v>3.9215686274509887</v>
      </c>
      <c r="AD374" s="1059">
        <f t="shared" si="244"/>
        <v>3.0303030303030276</v>
      </c>
      <c r="AE374" s="1059">
        <f t="shared" si="245"/>
        <v>4.2105263157894868</v>
      </c>
      <c r="AF374" s="1059">
        <f t="shared" si="246"/>
        <v>5.555555555555558</v>
      </c>
      <c r="AG374" s="1059">
        <f t="shared" si="247"/>
        <v>3.4482758620689724</v>
      </c>
      <c r="AH374" s="1059">
        <f t="shared" si="248"/>
        <v>4.1916167664670656</v>
      </c>
      <c r="AI374" s="1059">
        <f t="shared" si="249"/>
        <v>7.0512820512820484</v>
      </c>
      <c r="AJ374" s="1059">
        <f t="shared" si="250"/>
        <v>9.0909090909091042</v>
      </c>
      <c r="AK374" s="1059">
        <f t="shared" si="251"/>
        <v>9.9999999999999858</v>
      </c>
      <c r="AL374" s="1059">
        <f t="shared" si="252"/>
        <v>8.3333333333333481</v>
      </c>
      <c r="AM374" s="1059">
        <f t="shared" si="253"/>
        <v>5.2631578947368363</v>
      </c>
      <c r="AN374" s="1059">
        <f t="shared" si="254"/>
        <v>7.5471698113207308</v>
      </c>
      <c r="AO374" s="1059">
        <f t="shared" si="255"/>
        <v>4.9504950495049549</v>
      </c>
      <c r="AP374" s="1059">
        <f t="shared" si="256"/>
        <v>0</v>
      </c>
      <c r="AQ374" s="1059">
        <f t="shared" si="257"/>
        <v>0</v>
      </c>
      <c r="AR374" s="1059">
        <f t="shared" si="258"/>
        <v>0</v>
      </c>
      <c r="AS374" s="1059">
        <f t="shared" si="259"/>
        <v>0</v>
      </c>
      <c r="AT374" s="1059">
        <f t="shared" si="260"/>
        <v>5.2083333333333481</v>
      </c>
      <c r="AU374" s="1060">
        <f t="shared" si="240"/>
        <v>4.4151692177494262</v>
      </c>
      <c r="AV374" s="1061">
        <f t="shared" si="241"/>
        <v>3.0133247127448275</v>
      </c>
    </row>
    <row r="375" spans="1:48" ht="11.25" customHeight="1" x14ac:dyDescent="0.2">
      <c r="A375" s="863" t="s">
        <v>1358</v>
      </c>
      <c r="B375" s="861" t="s">
        <v>1359</v>
      </c>
      <c r="C375" s="610">
        <v>0.91</v>
      </c>
      <c r="D375" s="482">
        <v>0.87</v>
      </c>
      <c r="E375" s="613">
        <v>0.82000000000000006</v>
      </c>
      <c r="F375" s="610">
        <v>0.74</v>
      </c>
      <c r="G375" s="610">
        <v>0.66</v>
      </c>
      <c r="H375" s="610">
        <v>0.57499999999999996</v>
      </c>
      <c r="I375" s="610">
        <v>0.25</v>
      </c>
      <c r="J375" s="932"/>
      <c r="K375" s="485">
        <v>0</v>
      </c>
      <c r="L375" s="614">
        <v>0</v>
      </c>
      <c r="M375" s="932"/>
      <c r="N375" s="611">
        <v>0</v>
      </c>
      <c r="O375" s="611">
        <v>0</v>
      </c>
      <c r="P375" s="612">
        <v>0</v>
      </c>
      <c r="Q375" s="612">
        <v>0</v>
      </c>
      <c r="R375" s="612">
        <v>0</v>
      </c>
      <c r="S375" s="612">
        <v>0</v>
      </c>
      <c r="T375" s="612">
        <v>0</v>
      </c>
      <c r="U375" s="612">
        <v>0</v>
      </c>
      <c r="V375" s="612">
        <v>0</v>
      </c>
      <c r="W375" s="612">
        <v>0</v>
      </c>
      <c r="X375" s="612">
        <v>0</v>
      </c>
      <c r="Y375" s="612">
        <v>0</v>
      </c>
      <c r="Z375" s="613">
        <f t="shared" si="239"/>
        <v>4.8250000000000002</v>
      </c>
      <c r="AA375" s="1058">
        <f t="shared" si="261"/>
        <v>4.5977011494252817</v>
      </c>
      <c r="AB375" s="1058">
        <f t="shared" si="242"/>
        <v>6.0975609756097393</v>
      </c>
      <c r="AC375" s="1059">
        <f t="shared" si="243"/>
        <v>10.810810810810811</v>
      </c>
      <c r="AD375" s="1059">
        <f t="shared" si="244"/>
        <v>12.12121212121211</v>
      </c>
      <c r="AE375" s="1059">
        <f t="shared" si="245"/>
        <v>14.782608695652177</v>
      </c>
      <c r="AF375" s="1059">
        <f t="shared" si="246"/>
        <v>129.99999999999997</v>
      </c>
      <c r="AG375" s="1059" t="str">
        <f t="shared" si="247"/>
        <v>n/a</v>
      </c>
      <c r="AH375" s="1059" t="str">
        <f t="shared" si="248"/>
        <v>n/a</v>
      </c>
      <c r="AI375" s="1059" t="str">
        <f t="shared" si="249"/>
        <v>n/a</v>
      </c>
      <c r="AJ375" s="1059" t="str">
        <f t="shared" si="250"/>
        <v>n/a</v>
      </c>
      <c r="AK375" s="1059" t="str">
        <f t="shared" si="251"/>
        <v>n/a</v>
      </c>
      <c r="AL375" s="1059" t="str">
        <f t="shared" si="252"/>
        <v>n/a</v>
      </c>
      <c r="AM375" s="1059" t="str">
        <f t="shared" si="253"/>
        <v>n/a</v>
      </c>
      <c r="AN375" s="1059" t="str">
        <f t="shared" si="254"/>
        <v>n/a</v>
      </c>
      <c r="AO375" s="1059" t="str">
        <f t="shared" si="255"/>
        <v>n/a</v>
      </c>
      <c r="AP375" s="1059" t="str">
        <f t="shared" si="256"/>
        <v>n/a</v>
      </c>
      <c r="AQ375" s="1059" t="str">
        <f t="shared" si="257"/>
        <v>n/a</v>
      </c>
      <c r="AR375" s="1059" t="str">
        <f t="shared" si="258"/>
        <v>n/a</v>
      </c>
      <c r="AS375" s="1059" t="str">
        <f t="shared" si="259"/>
        <v>n/a</v>
      </c>
      <c r="AT375" s="1059" t="str">
        <f t="shared" si="260"/>
        <v>n/a</v>
      </c>
      <c r="AU375" s="1060">
        <f t="shared" si="240"/>
        <v>29.73498229211835</v>
      </c>
      <c r="AV375" s="1061">
        <f t="shared" si="241"/>
        <v>49.265864465689589</v>
      </c>
    </row>
    <row r="376" spans="1:48" ht="11.25" customHeight="1" x14ac:dyDescent="0.2">
      <c r="A376" s="483" t="s">
        <v>1360</v>
      </c>
      <c r="B376" s="861" t="s">
        <v>1361</v>
      </c>
      <c r="C376" s="610">
        <v>2.4</v>
      </c>
      <c r="D376" s="482">
        <v>2.2000000000000002</v>
      </c>
      <c r="E376" s="613">
        <v>2</v>
      </c>
      <c r="F376" s="610">
        <v>1.8</v>
      </c>
      <c r="G376" s="610">
        <v>1.6</v>
      </c>
      <c r="H376" s="610">
        <v>1.4</v>
      </c>
      <c r="I376" s="610">
        <v>1.2</v>
      </c>
      <c r="J376" s="932"/>
      <c r="K376" s="610">
        <v>1</v>
      </c>
      <c r="L376" s="614">
        <v>0.96</v>
      </c>
      <c r="M376" s="932"/>
      <c r="N376" s="611">
        <v>0.96</v>
      </c>
      <c r="O376" s="611">
        <v>0.96</v>
      </c>
      <c r="P376" s="616">
        <v>0.84</v>
      </c>
      <c r="Q376" s="616">
        <v>0.36</v>
      </c>
      <c r="R376" s="612">
        <v>0</v>
      </c>
      <c r="S376" s="612">
        <v>0</v>
      </c>
      <c r="T376" s="612">
        <v>0</v>
      </c>
      <c r="U376" s="612">
        <v>0</v>
      </c>
      <c r="V376" s="612">
        <v>0</v>
      </c>
      <c r="W376" s="612">
        <v>0</v>
      </c>
      <c r="X376" s="612">
        <v>0</v>
      </c>
      <c r="Y376" s="612">
        <v>0</v>
      </c>
      <c r="Z376" s="613">
        <f t="shared" si="239"/>
        <v>17.68</v>
      </c>
      <c r="AA376" s="1058">
        <f t="shared" si="261"/>
        <v>9.0909090909090828</v>
      </c>
      <c r="AB376" s="1058">
        <f t="shared" si="242"/>
        <v>10.000000000000009</v>
      </c>
      <c r="AC376" s="1059">
        <f t="shared" si="243"/>
        <v>11.111111111111116</v>
      </c>
      <c r="AD376" s="1059">
        <f t="shared" si="244"/>
        <v>12.5</v>
      </c>
      <c r="AE376" s="1059">
        <f t="shared" si="245"/>
        <v>14.285714285714302</v>
      </c>
      <c r="AF376" s="1059">
        <f t="shared" si="246"/>
        <v>16.666666666666675</v>
      </c>
      <c r="AG376" s="1059">
        <f t="shared" si="247"/>
        <v>19.999999999999996</v>
      </c>
      <c r="AH376" s="1059">
        <f t="shared" si="248"/>
        <v>4.1666666666666741</v>
      </c>
      <c r="AI376" s="1059">
        <f t="shared" si="249"/>
        <v>0</v>
      </c>
      <c r="AJ376" s="1059">
        <f t="shared" si="250"/>
        <v>0</v>
      </c>
      <c r="AK376" s="1059">
        <f t="shared" si="251"/>
        <v>14.285714285714279</v>
      </c>
      <c r="AL376" s="1059">
        <f t="shared" si="252"/>
        <v>133.33333333333334</v>
      </c>
      <c r="AM376" s="1059" t="str">
        <f t="shared" si="253"/>
        <v>n/a</v>
      </c>
      <c r="AN376" s="1059" t="str">
        <f t="shared" si="254"/>
        <v>n/a</v>
      </c>
      <c r="AO376" s="1059" t="str">
        <f t="shared" si="255"/>
        <v>n/a</v>
      </c>
      <c r="AP376" s="1059" t="str">
        <f t="shared" si="256"/>
        <v>n/a</v>
      </c>
      <c r="AQ376" s="1059" t="str">
        <f t="shared" si="257"/>
        <v>n/a</v>
      </c>
      <c r="AR376" s="1059" t="str">
        <f t="shared" si="258"/>
        <v>n/a</v>
      </c>
      <c r="AS376" s="1059" t="str">
        <f t="shared" si="259"/>
        <v>n/a</v>
      </c>
      <c r="AT376" s="1059" t="str">
        <f t="shared" si="260"/>
        <v>n/a</v>
      </c>
      <c r="AU376" s="1060">
        <f t="shared" si="240"/>
        <v>20.453342953342958</v>
      </c>
      <c r="AV376" s="1061">
        <f t="shared" si="241"/>
        <v>36.084950898212725</v>
      </c>
    </row>
    <row r="377" spans="1:48" ht="11.25" customHeight="1" x14ac:dyDescent="0.2">
      <c r="A377" s="568" t="s">
        <v>4461</v>
      </c>
      <c r="B377" s="861" t="s">
        <v>4460</v>
      </c>
      <c r="C377" s="610">
        <v>0.31</v>
      </c>
      <c r="D377" s="482">
        <v>0.29000000000000004</v>
      </c>
      <c r="E377" s="613">
        <v>0.25</v>
      </c>
      <c r="F377" s="610">
        <v>0.22499999999999998</v>
      </c>
      <c r="G377" s="610">
        <v>0.20500000000000002</v>
      </c>
      <c r="H377" s="485">
        <v>0.2</v>
      </c>
      <c r="I377" s="521">
        <v>0.2</v>
      </c>
      <c r="J377" s="844"/>
      <c r="K377" s="505">
        <v>0.2</v>
      </c>
      <c r="L377" s="502">
        <v>0.2</v>
      </c>
      <c r="M377" s="505"/>
      <c r="N377" s="1040">
        <v>0.2</v>
      </c>
      <c r="O377" s="525">
        <v>0.31000000000000005</v>
      </c>
      <c r="P377" s="567">
        <v>0.64</v>
      </c>
      <c r="Q377" s="1035">
        <v>0.64</v>
      </c>
      <c r="R377" s="567">
        <v>0.64</v>
      </c>
      <c r="S377" s="567">
        <v>0.64</v>
      </c>
      <c r="T377" s="522">
        <v>0.64</v>
      </c>
      <c r="U377" s="522">
        <v>0.64</v>
      </c>
      <c r="V377" s="522">
        <v>0.64</v>
      </c>
      <c r="W377" s="522">
        <v>0.64</v>
      </c>
      <c r="X377" s="522">
        <v>0.64</v>
      </c>
      <c r="Y377" s="522">
        <v>0.64</v>
      </c>
      <c r="Z377" s="613">
        <f t="shared" si="239"/>
        <v>8.99</v>
      </c>
      <c r="AA377" s="1058">
        <f t="shared" si="261"/>
        <v>6.8965517241379226</v>
      </c>
      <c r="AB377" s="1058"/>
      <c r="AC377" s="1059"/>
      <c r="AD377" s="1059"/>
      <c r="AE377" s="1059"/>
      <c r="AF377" s="1059"/>
      <c r="AG377" s="1059"/>
      <c r="AH377" s="1059"/>
      <c r="AI377" s="1059"/>
      <c r="AJ377" s="1059"/>
      <c r="AK377" s="1059"/>
      <c r="AL377" s="1059"/>
      <c r="AM377" s="1059"/>
      <c r="AN377" s="1059"/>
      <c r="AO377" s="1059"/>
      <c r="AP377" s="1059"/>
      <c r="AQ377" s="1059"/>
      <c r="AR377" s="1059"/>
      <c r="AS377" s="1059"/>
      <c r="AT377" s="1059"/>
      <c r="AU377" s="1060">
        <f t="shared" si="240"/>
        <v>6.8965517241379226</v>
      </c>
      <c r="AV377" s="1061" t="e">
        <f t="shared" si="241"/>
        <v>#DIV/0!</v>
      </c>
    </row>
    <row r="378" spans="1:48" ht="11.25" customHeight="1" x14ac:dyDescent="0.2">
      <c r="A378" s="483" t="s">
        <v>1370</v>
      </c>
      <c r="B378" s="861" t="s">
        <v>1371</v>
      </c>
      <c r="C378" s="610">
        <v>0.69</v>
      </c>
      <c r="D378" s="482">
        <v>0.56499999999999995</v>
      </c>
      <c r="E378" s="613">
        <v>0.38</v>
      </c>
      <c r="F378" s="473">
        <v>0.33</v>
      </c>
      <c r="G378" s="473">
        <v>0.28999999999999998</v>
      </c>
      <c r="H378" s="473">
        <v>0.25</v>
      </c>
      <c r="I378" s="473">
        <v>0.215</v>
      </c>
      <c r="J378" s="1000"/>
      <c r="K378" s="473">
        <v>0.18</v>
      </c>
      <c r="L378" s="471">
        <v>0.1</v>
      </c>
      <c r="M378" s="1000"/>
      <c r="N378" s="517">
        <v>0.04</v>
      </c>
      <c r="O378" s="517">
        <v>9.2499999999999999E-2</v>
      </c>
      <c r="P378" s="477">
        <v>1</v>
      </c>
      <c r="Q378" s="478">
        <v>1.46</v>
      </c>
      <c r="R378" s="478">
        <v>1.38</v>
      </c>
      <c r="S378" s="478">
        <v>1.3</v>
      </c>
      <c r="T378" s="478">
        <v>1.24</v>
      </c>
      <c r="U378" s="478">
        <v>1.22</v>
      </c>
      <c r="V378" s="478">
        <v>1.2</v>
      </c>
      <c r="W378" s="478">
        <v>1.18</v>
      </c>
      <c r="X378" s="478">
        <v>1.1200000000000001</v>
      </c>
      <c r="Y378" s="478">
        <v>1.04</v>
      </c>
      <c r="Z378" s="613">
        <f t="shared" si="239"/>
        <v>15.272500000000001</v>
      </c>
      <c r="AA378" s="1058">
        <f t="shared" si="261"/>
        <v>22.123893805309748</v>
      </c>
      <c r="AB378" s="1058">
        <f t="shared" ref="AB378:AB441" si="262">IF(ISERROR((D378/E378-1)*100),"n/a",(D378/E378-1)*100)</f>
        <v>48.684210526315773</v>
      </c>
      <c r="AC378" s="1059">
        <f t="shared" ref="AC378:AC441" si="263">IF(ISERROR((E378/F378-1)*100),"n/a",(E378/F378-1)*100)</f>
        <v>15.151515151515138</v>
      </c>
      <c r="AD378" s="1059">
        <f t="shared" ref="AD378:AD441" si="264">IF(ISERROR((F378/G378-1)*100),"n/a",(F378/G378-1)*100)</f>
        <v>13.793103448275868</v>
      </c>
      <c r="AE378" s="1059">
        <f t="shared" ref="AE378:AE441" si="265">IF(ISERROR((G378/H378-1)*100),"n/a",(G378/H378-1)*100)</f>
        <v>15.999999999999993</v>
      </c>
      <c r="AF378" s="1059">
        <f t="shared" ref="AF378:AF441" si="266">IF(ISERROR((H378/I378-1)*100),"n/a",(H378/I378-1)*100)</f>
        <v>16.279069767441868</v>
      </c>
      <c r="AG378" s="1059">
        <f t="shared" ref="AG378:AG441" si="267">IF(ISERROR((I378/K378-1)*100),"n/a",(I378/K378-1)*100)</f>
        <v>19.444444444444443</v>
      </c>
      <c r="AH378" s="1059">
        <f t="shared" ref="AH378:AH441" si="268">IF(ISERROR((K378/L378-1)*100),"n/a",(K378/L378-1)*100)</f>
        <v>79.999999999999986</v>
      </c>
      <c r="AI378" s="1059">
        <f t="shared" ref="AI378:AI441" si="269">IF(ISERROR((L378/N378-1)*100),"n/a",(L378/N378-1)*100)</f>
        <v>150</v>
      </c>
      <c r="AJ378" s="1059">
        <f t="shared" ref="AJ378:AJ441" si="270">IF(ISERROR((N378/O378-1)*100),"n/a",(N378/O378-1)*100)</f>
        <v>-56.756756756756758</v>
      </c>
      <c r="AK378" s="1059">
        <f t="shared" ref="AK378:AK441" si="271">IF(ISERROR((O378/P378-1)*100),"n/a",(O378/P378-1)*100)</f>
        <v>-90.75</v>
      </c>
      <c r="AL378" s="1059">
        <f t="shared" ref="AL378:AL441" si="272">IF(ISERROR((P378/Q378-1)*100),"n/a",(P378/Q378-1)*100)</f>
        <v>-31.506849315068497</v>
      </c>
      <c r="AM378" s="1059">
        <f t="shared" ref="AM378:AM441" si="273">IF(ISERROR((Q378/R378-1)*100),"n/a",(Q378/R378-1)*100)</f>
        <v>5.7971014492753659</v>
      </c>
      <c r="AN378" s="1059">
        <f t="shared" ref="AN378:AN441" si="274">IF(ISERROR((R378/S378-1)*100),"n/a",(R378/S378-1)*100)</f>
        <v>6.153846153846132</v>
      </c>
      <c r="AO378" s="1059">
        <f t="shared" ref="AO378:AO441" si="275">IF(ISERROR((S378/T378-1)*100),"n/a",(S378/T378-1)*100)</f>
        <v>4.8387096774193505</v>
      </c>
      <c r="AP378" s="1059">
        <f t="shared" ref="AP378:AP441" si="276">IF(ISERROR((T378/U378-1)*100),"n/a",(T378/U378-1)*100)</f>
        <v>1.6393442622950838</v>
      </c>
      <c r="AQ378" s="1059">
        <f t="shared" ref="AQ378:AQ441" si="277">IF(ISERROR((U378/V378-1)*100),"n/a",(U378/V378-1)*100)</f>
        <v>1.6666666666666607</v>
      </c>
      <c r="AR378" s="1059">
        <f t="shared" ref="AR378:AR441" si="278">IF(ISERROR((V378/W378-1)*100),"n/a",(V378/W378-1)*100)</f>
        <v>1.6949152542372836</v>
      </c>
      <c r="AS378" s="1059">
        <f t="shared" ref="AS378:AS441" si="279">IF(ISERROR((W378/X378-1)*100),"n/a",(W378/X378-1)*100)</f>
        <v>5.3571428571428381</v>
      </c>
      <c r="AT378" s="1059">
        <f t="shared" ref="AT378:AT441" si="280">IF(ISERROR((X378/Y378-1)*100),"n/a",(X378/Y378-1)*100)</f>
        <v>7.6923076923077094</v>
      </c>
      <c r="AU378" s="1060">
        <f t="shared" si="240"/>
        <v>11.865133254233401</v>
      </c>
      <c r="AV378" s="1061">
        <f t="shared" si="241"/>
        <v>47.519289871484744</v>
      </c>
    </row>
    <row r="379" spans="1:48" ht="11.25" customHeight="1" x14ac:dyDescent="0.2">
      <c r="A379" s="501" t="s">
        <v>1378</v>
      </c>
      <c r="B379" s="490" t="s">
        <v>1379</v>
      </c>
      <c r="C379" s="610">
        <v>3.1</v>
      </c>
      <c r="D379" s="482">
        <v>2.84</v>
      </c>
      <c r="E379" s="500">
        <v>2.2599999999999998</v>
      </c>
      <c r="F379" s="610">
        <v>2.1</v>
      </c>
      <c r="G379" s="610">
        <v>2.04</v>
      </c>
      <c r="H379" s="610">
        <v>1.9</v>
      </c>
      <c r="I379" s="610">
        <v>1.7</v>
      </c>
      <c r="J379" s="932"/>
      <c r="K379" s="610">
        <v>1.5</v>
      </c>
      <c r="L379" s="481">
        <v>1.2</v>
      </c>
      <c r="M379" s="932"/>
      <c r="N379" s="494">
        <v>0.8</v>
      </c>
      <c r="O379" s="611">
        <v>0.6</v>
      </c>
      <c r="P379" s="612">
        <v>0.6</v>
      </c>
      <c r="Q379" s="616">
        <v>0.54</v>
      </c>
      <c r="R379" s="612">
        <v>0.48</v>
      </c>
      <c r="S379" s="616">
        <v>0.36</v>
      </c>
      <c r="T379" s="612">
        <v>0</v>
      </c>
      <c r="U379" s="612">
        <v>0</v>
      </c>
      <c r="V379" s="612">
        <v>0</v>
      </c>
      <c r="W379" s="612">
        <v>0</v>
      </c>
      <c r="X379" s="612">
        <v>0</v>
      </c>
      <c r="Y379" s="612">
        <v>0</v>
      </c>
      <c r="Z379" s="613">
        <f t="shared" si="239"/>
        <v>22.02</v>
      </c>
      <c r="AA379" s="1058">
        <f t="shared" si="261"/>
        <v>9.1549295774647987</v>
      </c>
      <c r="AB379" s="1058">
        <f t="shared" si="262"/>
        <v>25.663716814159287</v>
      </c>
      <c r="AC379" s="1059">
        <f t="shared" si="263"/>
        <v>7.6190476190476142</v>
      </c>
      <c r="AD379" s="1059">
        <f t="shared" si="264"/>
        <v>2.941176470588247</v>
      </c>
      <c r="AE379" s="1059">
        <f t="shared" si="265"/>
        <v>7.3684210526315796</v>
      </c>
      <c r="AF379" s="1059">
        <f t="shared" si="266"/>
        <v>11.764705882352944</v>
      </c>
      <c r="AG379" s="1059">
        <f t="shared" si="267"/>
        <v>13.33333333333333</v>
      </c>
      <c r="AH379" s="1059">
        <f t="shared" si="268"/>
        <v>25</v>
      </c>
      <c r="AI379" s="1059">
        <f t="shared" si="269"/>
        <v>49.999999999999979</v>
      </c>
      <c r="AJ379" s="1059">
        <f t="shared" si="270"/>
        <v>33.33333333333335</v>
      </c>
      <c r="AK379" s="1059">
        <f t="shared" si="271"/>
        <v>0</v>
      </c>
      <c r="AL379" s="1059">
        <f t="shared" si="272"/>
        <v>11.111111111111093</v>
      </c>
      <c r="AM379" s="1059">
        <f t="shared" si="273"/>
        <v>12.500000000000021</v>
      </c>
      <c r="AN379" s="1059">
        <f t="shared" si="274"/>
        <v>33.333333333333329</v>
      </c>
      <c r="AO379" s="1059" t="str">
        <f t="shared" si="275"/>
        <v>n/a</v>
      </c>
      <c r="AP379" s="1059" t="str">
        <f t="shared" si="276"/>
        <v>n/a</v>
      </c>
      <c r="AQ379" s="1059" t="str">
        <f t="shared" si="277"/>
        <v>n/a</v>
      </c>
      <c r="AR379" s="1059" t="str">
        <f t="shared" si="278"/>
        <v>n/a</v>
      </c>
      <c r="AS379" s="1059" t="str">
        <f t="shared" si="279"/>
        <v>n/a</v>
      </c>
      <c r="AT379" s="1059" t="str">
        <f t="shared" si="280"/>
        <v>n/a</v>
      </c>
      <c r="AU379" s="1060">
        <f t="shared" si="240"/>
        <v>17.365936323382538</v>
      </c>
      <c r="AV379" s="1061">
        <f t="shared" si="241"/>
        <v>14.09988489843874</v>
      </c>
    </row>
    <row r="380" spans="1:48" ht="11.25" customHeight="1" x14ac:dyDescent="0.2">
      <c r="A380" s="483" t="s">
        <v>262</v>
      </c>
      <c r="B380" s="861" t="s">
        <v>263</v>
      </c>
      <c r="C380" s="610">
        <v>4.09</v>
      </c>
      <c r="D380" s="482">
        <v>3.97</v>
      </c>
      <c r="E380" s="613">
        <v>3.83</v>
      </c>
      <c r="F380" s="610">
        <v>3.64</v>
      </c>
      <c r="G380" s="610">
        <v>3.48</v>
      </c>
      <c r="H380" s="610">
        <v>3.2561100000000001</v>
      </c>
      <c r="I380" s="610">
        <v>3.0383752599999996</v>
      </c>
      <c r="J380" s="932"/>
      <c r="K380" s="610">
        <v>2.7987557600000001</v>
      </c>
      <c r="L380" s="481">
        <v>2.6837384000000002</v>
      </c>
      <c r="M380" s="932"/>
      <c r="N380" s="494">
        <v>2.4728732400000002</v>
      </c>
      <c r="O380" s="494">
        <v>2.2811776399999997</v>
      </c>
      <c r="P380" s="616">
        <v>2.1757450600000001</v>
      </c>
      <c r="Q380" s="616">
        <v>1.9936342400000002</v>
      </c>
      <c r="R380" s="616">
        <v>1.8402777600000002</v>
      </c>
      <c r="S380" s="616">
        <v>1.6773365000000002</v>
      </c>
      <c r="T380" s="616">
        <v>1.47605612</v>
      </c>
      <c r="U380" s="616">
        <v>1.26519096</v>
      </c>
      <c r="V380" s="616">
        <v>1.1310040400000001</v>
      </c>
      <c r="W380" s="616">
        <v>1.0639105799999999</v>
      </c>
      <c r="X380" s="616">
        <v>1.0255714600000001</v>
      </c>
      <c r="Y380" s="616">
        <v>0.98723234000000004</v>
      </c>
      <c r="Z380" s="613">
        <f t="shared" si="239"/>
        <v>50.17698936</v>
      </c>
      <c r="AA380" s="1058">
        <f t="shared" si="261"/>
        <v>3.0226700251889005</v>
      </c>
      <c r="AB380" s="1058">
        <f t="shared" si="262"/>
        <v>3.6553524804177506</v>
      </c>
      <c r="AC380" s="1059">
        <f t="shared" si="263"/>
        <v>5.2197802197802234</v>
      </c>
      <c r="AD380" s="1059">
        <f t="shared" si="264"/>
        <v>4.5977011494252817</v>
      </c>
      <c r="AE380" s="1059">
        <f t="shared" si="265"/>
        <v>6.8759962040594536</v>
      </c>
      <c r="AF380" s="1059">
        <f t="shared" si="266"/>
        <v>7.1661569545560466</v>
      </c>
      <c r="AG380" s="1059">
        <f t="shared" si="267"/>
        <v>8.5616438356164171</v>
      </c>
      <c r="AH380" s="1059">
        <f t="shared" si="268"/>
        <v>4.2857142857142927</v>
      </c>
      <c r="AI380" s="1059">
        <f t="shared" si="269"/>
        <v>8.5271317829457303</v>
      </c>
      <c r="AJ380" s="1059">
        <f t="shared" si="270"/>
        <v>8.4033613445378297</v>
      </c>
      <c r="AK380" s="1059">
        <f t="shared" si="271"/>
        <v>4.8458149779735393</v>
      </c>
      <c r="AL380" s="1059">
        <f t="shared" si="272"/>
        <v>9.1346153846153744</v>
      </c>
      <c r="AM380" s="1059">
        <f t="shared" si="273"/>
        <v>8.333333333333325</v>
      </c>
      <c r="AN380" s="1059">
        <f t="shared" si="274"/>
        <v>9.7142857142857189</v>
      </c>
      <c r="AO380" s="1059">
        <f t="shared" si="275"/>
        <v>13.636363636363647</v>
      </c>
      <c r="AP380" s="1059">
        <f t="shared" si="276"/>
        <v>16.666666666666675</v>
      </c>
      <c r="AQ380" s="1059">
        <f t="shared" si="277"/>
        <v>11.864406779661007</v>
      </c>
      <c r="AR380" s="1059">
        <f t="shared" si="278"/>
        <v>6.3063063063063307</v>
      </c>
      <c r="AS380" s="1059">
        <f t="shared" si="279"/>
        <v>3.738317757009324</v>
      </c>
      <c r="AT380" s="1059">
        <f t="shared" si="280"/>
        <v>3.8834951456310662</v>
      </c>
      <c r="AU380" s="1060">
        <f t="shared" si="240"/>
        <v>7.4219556992043962</v>
      </c>
      <c r="AV380" s="1061">
        <f t="shared" si="241"/>
        <v>3.604518757745371</v>
      </c>
    </row>
    <row r="381" spans="1:48" ht="11.25" customHeight="1" x14ac:dyDescent="0.2">
      <c r="A381" s="568" t="s">
        <v>4586</v>
      </c>
      <c r="B381" s="861" t="s">
        <v>4581</v>
      </c>
      <c r="C381" s="610">
        <v>0.32</v>
      </c>
      <c r="D381" s="482">
        <v>0.28000000000000003</v>
      </c>
      <c r="E381" s="613">
        <v>0.24</v>
      </c>
      <c r="F381" s="610">
        <v>0.1</v>
      </c>
      <c r="G381" s="521">
        <v>0</v>
      </c>
      <c r="H381" s="485">
        <v>0</v>
      </c>
      <c r="I381" s="521">
        <v>0</v>
      </c>
      <c r="J381" s="541"/>
      <c r="K381" s="521">
        <v>0</v>
      </c>
      <c r="L381" s="524">
        <v>0</v>
      </c>
      <c r="M381" s="1081"/>
      <c r="N381" s="1040">
        <v>0</v>
      </c>
      <c r="O381" s="1040">
        <v>0</v>
      </c>
      <c r="P381" s="612">
        <v>0</v>
      </c>
      <c r="Q381" s="612">
        <v>0</v>
      </c>
      <c r="R381" s="612">
        <v>0</v>
      </c>
      <c r="S381" s="522">
        <v>0</v>
      </c>
      <c r="T381" s="522">
        <v>0</v>
      </c>
      <c r="U381" s="612">
        <v>0</v>
      </c>
      <c r="V381" s="522">
        <v>0</v>
      </c>
      <c r="W381" s="522">
        <v>0</v>
      </c>
      <c r="X381" s="612">
        <v>0</v>
      </c>
      <c r="Y381" s="612">
        <v>0</v>
      </c>
      <c r="Z381" s="613">
        <f t="shared" si="239"/>
        <v>0.94000000000000006</v>
      </c>
      <c r="AA381" s="1058">
        <f t="shared" si="261"/>
        <v>14.285714285714279</v>
      </c>
      <c r="AB381" s="1058">
        <f t="shared" si="262"/>
        <v>16.666666666666675</v>
      </c>
      <c r="AC381" s="1059">
        <f t="shared" si="263"/>
        <v>140</v>
      </c>
      <c r="AD381" s="1059" t="str">
        <f t="shared" si="264"/>
        <v>n/a</v>
      </c>
      <c r="AE381" s="1059" t="str">
        <f t="shared" si="265"/>
        <v>n/a</v>
      </c>
      <c r="AF381" s="1059" t="str">
        <f t="shared" si="266"/>
        <v>n/a</v>
      </c>
      <c r="AG381" s="1059" t="str">
        <f t="shared" si="267"/>
        <v>n/a</v>
      </c>
      <c r="AH381" s="1059" t="str">
        <f t="shared" si="268"/>
        <v>n/a</v>
      </c>
      <c r="AI381" s="1059" t="str">
        <f t="shared" si="269"/>
        <v>n/a</v>
      </c>
      <c r="AJ381" s="1059" t="str">
        <f t="shared" si="270"/>
        <v>n/a</v>
      </c>
      <c r="AK381" s="1059" t="str">
        <f t="shared" si="271"/>
        <v>n/a</v>
      </c>
      <c r="AL381" s="1059" t="str">
        <f t="shared" si="272"/>
        <v>n/a</v>
      </c>
      <c r="AM381" s="1059" t="str">
        <f t="shared" si="273"/>
        <v>n/a</v>
      </c>
      <c r="AN381" s="1059" t="str">
        <f t="shared" si="274"/>
        <v>n/a</v>
      </c>
      <c r="AO381" s="1059" t="str">
        <f t="shared" si="275"/>
        <v>n/a</v>
      </c>
      <c r="AP381" s="1059" t="str">
        <f t="shared" si="276"/>
        <v>n/a</v>
      </c>
      <c r="AQ381" s="1059" t="str">
        <f t="shared" si="277"/>
        <v>n/a</v>
      </c>
      <c r="AR381" s="1059" t="str">
        <f t="shared" si="278"/>
        <v>n/a</v>
      </c>
      <c r="AS381" s="1059" t="str">
        <f t="shared" si="279"/>
        <v>n/a</v>
      </c>
      <c r="AT381" s="1059" t="str">
        <f t="shared" si="280"/>
        <v>n/a</v>
      </c>
      <c r="AU381" s="1060">
        <f t="shared" si="240"/>
        <v>56.984126984126988</v>
      </c>
      <c r="AV381" s="1061">
        <f t="shared" si="241"/>
        <v>71.9037107039738</v>
      </c>
    </row>
    <row r="382" spans="1:48" ht="11.25" customHeight="1" x14ac:dyDescent="0.2">
      <c r="A382" s="483" t="s">
        <v>186</v>
      </c>
      <c r="B382" s="861" t="s">
        <v>187</v>
      </c>
      <c r="C382" s="610">
        <v>1.6</v>
      </c>
      <c r="D382" s="482">
        <v>1.56</v>
      </c>
      <c r="E382" s="472">
        <v>1.48</v>
      </c>
      <c r="F382" s="610">
        <v>1.4</v>
      </c>
      <c r="G382" s="610">
        <v>1.32</v>
      </c>
      <c r="H382" s="610">
        <v>1.22</v>
      </c>
      <c r="I382" s="610">
        <v>1.1200000000000001</v>
      </c>
      <c r="J382" s="932"/>
      <c r="K382" s="610">
        <v>1.02</v>
      </c>
      <c r="L382" s="481">
        <v>0.94</v>
      </c>
      <c r="M382" s="932"/>
      <c r="N382" s="494">
        <v>0.88</v>
      </c>
      <c r="O382" s="494">
        <v>0.82</v>
      </c>
      <c r="P382" s="616">
        <v>0.76</v>
      </c>
      <c r="Q382" s="616">
        <v>0.68</v>
      </c>
      <c r="R382" s="616">
        <v>0.62</v>
      </c>
      <c r="S382" s="616">
        <v>0.56000000000000005</v>
      </c>
      <c r="T382" s="616">
        <v>0.5</v>
      </c>
      <c r="U382" s="616">
        <v>0.44</v>
      </c>
      <c r="V382" s="616">
        <v>0.4</v>
      </c>
      <c r="W382" s="616">
        <v>0.36</v>
      </c>
      <c r="X382" s="616">
        <v>0.34</v>
      </c>
      <c r="Y382" s="616">
        <v>0.32</v>
      </c>
      <c r="Z382" s="613">
        <f t="shared" si="239"/>
        <v>18.340000000000003</v>
      </c>
      <c r="AA382" s="1058">
        <f t="shared" si="261"/>
        <v>2.5641025641025772</v>
      </c>
      <c r="AB382" s="1058">
        <f t="shared" si="262"/>
        <v>5.4054054054054168</v>
      </c>
      <c r="AC382" s="1059">
        <f t="shared" si="263"/>
        <v>5.7142857142857162</v>
      </c>
      <c r="AD382" s="1059">
        <f t="shared" si="264"/>
        <v>6.0606060606060552</v>
      </c>
      <c r="AE382" s="1059">
        <f t="shared" si="265"/>
        <v>8.196721311475418</v>
      </c>
      <c r="AF382" s="1059">
        <f t="shared" si="266"/>
        <v>8.9285714285714199</v>
      </c>
      <c r="AG382" s="1059">
        <f t="shared" si="267"/>
        <v>9.8039215686274606</v>
      </c>
      <c r="AH382" s="1059">
        <f t="shared" si="268"/>
        <v>8.5106382978723527</v>
      </c>
      <c r="AI382" s="1059">
        <f t="shared" si="269"/>
        <v>6.8181818181818121</v>
      </c>
      <c r="AJ382" s="1059">
        <f t="shared" si="270"/>
        <v>7.3170731707317138</v>
      </c>
      <c r="AK382" s="1059">
        <f t="shared" si="271"/>
        <v>7.8947368421052655</v>
      </c>
      <c r="AL382" s="1059">
        <f t="shared" si="272"/>
        <v>11.764705882352944</v>
      </c>
      <c r="AM382" s="1059">
        <f t="shared" si="273"/>
        <v>9.6774193548387224</v>
      </c>
      <c r="AN382" s="1059">
        <f t="shared" si="274"/>
        <v>10.714285714285698</v>
      </c>
      <c r="AO382" s="1059">
        <f t="shared" si="275"/>
        <v>12.000000000000011</v>
      </c>
      <c r="AP382" s="1059">
        <f t="shared" si="276"/>
        <v>13.636363636363647</v>
      </c>
      <c r="AQ382" s="1059">
        <f t="shared" si="277"/>
        <v>9.9999999999999858</v>
      </c>
      <c r="AR382" s="1059">
        <f t="shared" si="278"/>
        <v>11.111111111111116</v>
      </c>
      <c r="AS382" s="1059">
        <f t="shared" si="279"/>
        <v>5.8823529411764497</v>
      </c>
      <c r="AT382" s="1059">
        <f t="shared" si="280"/>
        <v>6.25</v>
      </c>
      <c r="AU382" s="1060">
        <f t="shared" si="240"/>
        <v>8.4125241411046883</v>
      </c>
      <c r="AV382" s="1061">
        <f t="shared" si="241"/>
        <v>2.7290034723223542</v>
      </c>
    </row>
    <row r="383" spans="1:48" ht="11.25" customHeight="1" x14ac:dyDescent="0.2">
      <c r="A383" s="480" t="s">
        <v>648</v>
      </c>
      <c r="B383" s="861" t="s">
        <v>649</v>
      </c>
      <c r="C383" s="610">
        <v>0.6</v>
      </c>
      <c r="D383" s="482">
        <v>0.53</v>
      </c>
      <c r="E383" s="482">
        <v>0.49</v>
      </c>
      <c r="F383" s="610">
        <v>0.45</v>
      </c>
      <c r="G383" s="610">
        <v>0.39500000000000002</v>
      </c>
      <c r="H383" s="610">
        <v>0.34</v>
      </c>
      <c r="I383" s="610">
        <v>0.3075</v>
      </c>
      <c r="J383" s="932"/>
      <c r="K383" s="610">
        <v>0.2475</v>
      </c>
      <c r="L383" s="481">
        <v>0.215</v>
      </c>
      <c r="M383" s="932"/>
      <c r="N383" s="494">
        <v>0.19500000000000001</v>
      </c>
      <c r="O383" s="494">
        <v>0.1825</v>
      </c>
      <c r="P383" s="616">
        <v>0.17249999999999999</v>
      </c>
      <c r="Q383" s="616">
        <v>0.14499999999999999</v>
      </c>
      <c r="R383" s="616">
        <v>9.7500000000000003E-2</v>
      </c>
      <c r="S383" s="612">
        <v>0</v>
      </c>
      <c r="T383" s="612">
        <v>0</v>
      </c>
      <c r="U383" s="612">
        <v>0</v>
      </c>
      <c r="V383" s="612">
        <v>0</v>
      </c>
      <c r="W383" s="612">
        <v>0</v>
      </c>
      <c r="X383" s="612">
        <v>0</v>
      </c>
      <c r="Y383" s="612">
        <v>0</v>
      </c>
      <c r="Z383" s="613">
        <f t="shared" si="239"/>
        <v>4.3674999999999997</v>
      </c>
      <c r="AA383" s="1058">
        <f t="shared" si="261"/>
        <v>13.207547169811317</v>
      </c>
      <c r="AB383" s="1058">
        <f t="shared" si="262"/>
        <v>8.163265306122458</v>
      </c>
      <c r="AC383" s="1059">
        <f t="shared" si="263"/>
        <v>8.8888888888888786</v>
      </c>
      <c r="AD383" s="1059">
        <f t="shared" si="264"/>
        <v>13.924050632911399</v>
      </c>
      <c r="AE383" s="1059">
        <f t="shared" si="265"/>
        <v>16.176470588235283</v>
      </c>
      <c r="AF383" s="1059">
        <f t="shared" si="266"/>
        <v>10.569105691056912</v>
      </c>
      <c r="AG383" s="1059">
        <f t="shared" si="267"/>
        <v>24.242424242424242</v>
      </c>
      <c r="AH383" s="1059">
        <f t="shared" si="268"/>
        <v>15.116279069767447</v>
      </c>
      <c r="AI383" s="1059">
        <f t="shared" si="269"/>
        <v>10.256410256410241</v>
      </c>
      <c r="AJ383" s="1059">
        <f t="shared" si="270"/>
        <v>6.8493150684931559</v>
      </c>
      <c r="AK383" s="1059">
        <f t="shared" si="271"/>
        <v>5.7971014492753659</v>
      </c>
      <c r="AL383" s="1059">
        <f t="shared" si="272"/>
        <v>18.965517241379317</v>
      </c>
      <c r="AM383" s="1059">
        <f t="shared" si="273"/>
        <v>48.717948717948701</v>
      </c>
      <c r="AN383" s="1059" t="str">
        <f t="shared" si="274"/>
        <v>n/a</v>
      </c>
      <c r="AO383" s="1059" t="str">
        <f t="shared" si="275"/>
        <v>n/a</v>
      </c>
      <c r="AP383" s="1059" t="str">
        <f t="shared" si="276"/>
        <v>n/a</v>
      </c>
      <c r="AQ383" s="1059" t="str">
        <f t="shared" si="277"/>
        <v>n/a</v>
      </c>
      <c r="AR383" s="1059" t="str">
        <f t="shared" si="278"/>
        <v>n/a</v>
      </c>
      <c r="AS383" s="1059" t="str">
        <f t="shared" si="279"/>
        <v>n/a</v>
      </c>
      <c r="AT383" s="1059" t="str">
        <f t="shared" si="280"/>
        <v>n/a</v>
      </c>
      <c r="AU383" s="1060">
        <f t="shared" si="240"/>
        <v>15.451871101748056</v>
      </c>
      <c r="AV383" s="1061">
        <f t="shared" si="241"/>
        <v>11.249109646893915</v>
      </c>
    </row>
    <row r="384" spans="1:48" ht="11.25" customHeight="1" x14ac:dyDescent="0.2">
      <c r="A384" s="533" t="s">
        <v>4638</v>
      </c>
      <c r="B384" s="861" t="s">
        <v>4639</v>
      </c>
      <c r="C384" s="610">
        <v>1.88</v>
      </c>
      <c r="D384" s="482">
        <v>1.76</v>
      </c>
      <c r="E384" s="482">
        <v>1.6</v>
      </c>
      <c r="F384" s="610">
        <v>1.45</v>
      </c>
      <c r="G384" s="521">
        <v>1.4</v>
      </c>
      <c r="H384" s="521">
        <v>1.4</v>
      </c>
      <c r="I384" s="521">
        <v>1.4</v>
      </c>
      <c r="J384" s="941"/>
      <c r="K384" s="521">
        <v>1.4</v>
      </c>
      <c r="L384" s="524">
        <v>1.4</v>
      </c>
      <c r="M384" s="844"/>
      <c r="N384" s="515">
        <v>1.4</v>
      </c>
      <c r="O384" s="1040">
        <v>1.86</v>
      </c>
      <c r="P384" s="616">
        <v>2.2949999999999999</v>
      </c>
      <c r="Q384" s="616">
        <v>2.1949999999999998</v>
      </c>
      <c r="R384" s="616">
        <v>2.1</v>
      </c>
      <c r="S384" s="616">
        <v>2.0249999999999999</v>
      </c>
      <c r="T384" s="522">
        <v>1.98</v>
      </c>
      <c r="U384" s="616">
        <v>1.98</v>
      </c>
      <c r="V384" s="616">
        <v>1.9650000000000001</v>
      </c>
      <c r="W384" s="616">
        <v>1.89</v>
      </c>
      <c r="X384" s="616">
        <v>1.77</v>
      </c>
      <c r="Y384" s="616">
        <v>1.665</v>
      </c>
      <c r="Z384" s="613">
        <f t="shared" si="239"/>
        <v>36.815000000000005</v>
      </c>
      <c r="AA384" s="1058">
        <f t="shared" si="261"/>
        <v>6.8181818181818121</v>
      </c>
      <c r="AB384" s="1058">
        <f t="shared" si="262"/>
        <v>9.9999999999999858</v>
      </c>
      <c r="AC384" s="1059">
        <f t="shared" si="263"/>
        <v>10.344827586206895</v>
      </c>
      <c r="AD384" s="1059">
        <f t="shared" si="264"/>
        <v>3.5714285714285809</v>
      </c>
      <c r="AE384" s="1059">
        <f t="shared" si="265"/>
        <v>0</v>
      </c>
      <c r="AF384" s="1059">
        <f t="shared" si="266"/>
        <v>0</v>
      </c>
      <c r="AG384" s="1059">
        <f t="shared" si="267"/>
        <v>0</v>
      </c>
      <c r="AH384" s="1059">
        <f t="shared" si="268"/>
        <v>0</v>
      </c>
      <c r="AI384" s="1059">
        <f t="shared" si="269"/>
        <v>0</v>
      </c>
      <c r="AJ384" s="1059">
        <f t="shared" si="270"/>
        <v>-24.731182795698935</v>
      </c>
      <c r="AK384" s="1059">
        <f t="shared" si="271"/>
        <v>-18.954248366013061</v>
      </c>
      <c r="AL384" s="1059">
        <f t="shared" si="272"/>
        <v>4.5558086560364419</v>
      </c>
      <c r="AM384" s="1059">
        <f t="shared" si="273"/>
        <v>4.5238095238095077</v>
      </c>
      <c r="AN384" s="1059">
        <f t="shared" si="274"/>
        <v>3.7037037037037202</v>
      </c>
      <c r="AO384" s="1059">
        <f t="shared" si="275"/>
        <v>2.2727272727272707</v>
      </c>
      <c r="AP384" s="1059">
        <f t="shared" si="276"/>
        <v>0</v>
      </c>
      <c r="AQ384" s="1059">
        <f t="shared" si="277"/>
        <v>0.76335877862594437</v>
      </c>
      <c r="AR384" s="1059">
        <f t="shared" si="278"/>
        <v>3.9682539682539764</v>
      </c>
      <c r="AS384" s="1059">
        <f t="shared" si="279"/>
        <v>6.7796610169491567</v>
      </c>
      <c r="AT384" s="1059">
        <f t="shared" si="280"/>
        <v>6.3063063063063085</v>
      </c>
      <c r="AU384" s="1060">
        <f t="shared" si="240"/>
        <v>0.99613180202588025</v>
      </c>
      <c r="AV384" s="1061">
        <f t="shared" si="241"/>
        <v>8.5207904865684299</v>
      </c>
    </row>
    <row r="385" spans="1:48" ht="11.25" customHeight="1" x14ac:dyDescent="0.2">
      <c r="A385" s="835" t="s">
        <v>4547</v>
      </c>
      <c r="B385" s="861" t="s">
        <v>4515</v>
      </c>
      <c r="C385" s="482">
        <v>0.25</v>
      </c>
      <c r="D385" s="482">
        <v>0.16</v>
      </c>
      <c r="E385" s="615">
        <v>0.12</v>
      </c>
      <c r="F385" s="482">
        <v>0.08</v>
      </c>
      <c r="G385" s="482">
        <v>0.04</v>
      </c>
      <c r="H385" s="505">
        <v>0</v>
      </c>
      <c r="I385" s="505">
        <v>0</v>
      </c>
      <c r="J385" s="505"/>
      <c r="K385" s="505">
        <v>0.1</v>
      </c>
      <c r="L385" s="502">
        <v>0.2</v>
      </c>
      <c r="M385" s="505"/>
      <c r="N385" s="525">
        <v>0.2</v>
      </c>
      <c r="O385" s="525">
        <v>0.2</v>
      </c>
      <c r="P385" s="1035">
        <v>0.2</v>
      </c>
      <c r="Q385" s="1035">
        <v>0.2</v>
      </c>
      <c r="R385" s="998">
        <v>0.2</v>
      </c>
      <c r="S385" s="998">
        <v>0.09</v>
      </c>
      <c r="T385" s="1035">
        <v>0</v>
      </c>
      <c r="U385" s="1035">
        <v>0</v>
      </c>
      <c r="V385" s="1035">
        <v>0</v>
      </c>
      <c r="W385" s="1035">
        <v>0</v>
      </c>
      <c r="X385" s="1035">
        <v>0</v>
      </c>
      <c r="Y385" s="1035">
        <v>0</v>
      </c>
      <c r="Z385" s="613">
        <f t="shared" si="239"/>
        <v>2.0399999999999996</v>
      </c>
      <c r="AA385" s="1058">
        <f t="shared" si="261"/>
        <v>56.25</v>
      </c>
      <c r="AB385" s="1058">
        <f t="shared" si="262"/>
        <v>33.33333333333335</v>
      </c>
      <c r="AC385" s="1059">
        <f t="shared" si="263"/>
        <v>50</v>
      </c>
      <c r="AD385" s="1059">
        <f t="shared" si="264"/>
        <v>100</v>
      </c>
      <c r="AE385" s="1059" t="str">
        <f t="shared" si="265"/>
        <v>n/a</v>
      </c>
      <c r="AF385" s="1059" t="str">
        <f t="shared" si="266"/>
        <v>n/a</v>
      </c>
      <c r="AG385" s="1059">
        <f t="shared" si="267"/>
        <v>-100</v>
      </c>
      <c r="AH385" s="1059">
        <f t="shared" si="268"/>
        <v>-50</v>
      </c>
      <c r="AI385" s="1059">
        <f t="shared" si="269"/>
        <v>0</v>
      </c>
      <c r="AJ385" s="1059">
        <f t="shared" si="270"/>
        <v>0</v>
      </c>
      <c r="AK385" s="1059">
        <f t="shared" si="271"/>
        <v>0</v>
      </c>
      <c r="AL385" s="1059">
        <f t="shared" si="272"/>
        <v>0</v>
      </c>
      <c r="AM385" s="1059">
        <f t="shared" si="273"/>
        <v>0</v>
      </c>
      <c r="AN385" s="1059">
        <f t="shared" si="274"/>
        <v>122.22222222222223</v>
      </c>
      <c r="AO385" s="1059" t="str">
        <f t="shared" si="275"/>
        <v>n/a</v>
      </c>
      <c r="AP385" s="1059" t="str">
        <f t="shared" si="276"/>
        <v>n/a</v>
      </c>
      <c r="AQ385" s="1059" t="str">
        <f t="shared" si="277"/>
        <v>n/a</v>
      </c>
      <c r="AR385" s="1059" t="str">
        <f t="shared" si="278"/>
        <v>n/a</v>
      </c>
      <c r="AS385" s="1059" t="str">
        <f t="shared" si="279"/>
        <v>n/a</v>
      </c>
      <c r="AT385" s="1059" t="str">
        <f t="shared" si="280"/>
        <v>n/a</v>
      </c>
      <c r="AU385" s="1060">
        <f t="shared" si="240"/>
        <v>17.650462962962965</v>
      </c>
      <c r="AV385" s="1061">
        <f t="shared" si="241"/>
        <v>60.659241297271173</v>
      </c>
    </row>
    <row r="386" spans="1:48" ht="11.25" customHeight="1" x14ac:dyDescent="0.2">
      <c r="A386" s="469" t="s">
        <v>1366</v>
      </c>
      <c r="B386" s="846" t="s">
        <v>1367</v>
      </c>
      <c r="C386" s="610">
        <v>0.84</v>
      </c>
      <c r="D386" s="482">
        <v>0.76</v>
      </c>
      <c r="E386" s="476">
        <v>0.68</v>
      </c>
      <c r="F386" s="610">
        <v>0.54</v>
      </c>
      <c r="G386" s="610">
        <v>0.45</v>
      </c>
      <c r="H386" s="610">
        <v>0.34</v>
      </c>
      <c r="I386" s="610">
        <v>0.26</v>
      </c>
      <c r="J386" s="932"/>
      <c r="K386" s="610">
        <v>0.19</v>
      </c>
      <c r="L386" s="481">
        <v>0.08</v>
      </c>
      <c r="M386" s="932"/>
      <c r="N386" s="611">
        <v>0</v>
      </c>
      <c r="O386" s="611">
        <v>0</v>
      </c>
      <c r="P386" s="612">
        <v>0</v>
      </c>
      <c r="Q386" s="612">
        <v>0</v>
      </c>
      <c r="R386" s="612">
        <v>0</v>
      </c>
      <c r="S386" s="612">
        <v>0</v>
      </c>
      <c r="T386" s="612">
        <v>0</v>
      </c>
      <c r="U386" s="612">
        <v>0</v>
      </c>
      <c r="V386" s="612">
        <v>0</v>
      </c>
      <c r="W386" s="612">
        <v>0</v>
      </c>
      <c r="X386" s="612">
        <v>0</v>
      </c>
      <c r="Y386" s="612">
        <v>0</v>
      </c>
      <c r="Z386" s="613">
        <f t="shared" si="239"/>
        <v>4.1400000000000006</v>
      </c>
      <c r="AA386" s="1058">
        <f t="shared" si="261"/>
        <v>10.526315789473673</v>
      </c>
      <c r="AB386" s="1058">
        <f t="shared" si="262"/>
        <v>11.764705882352944</v>
      </c>
      <c r="AC386" s="1059">
        <f t="shared" si="263"/>
        <v>25.925925925925931</v>
      </c>
      <c r="AD386" s="1059">
        <f t="shared" si="264"/>
        <v>19.999999999999996</v>
      </c>
      <c r="AE386" s="1059">
        <f t="shared" si="265"/>
        <v>32.352941176470587</v>
      </c>
      <c r="AF386" s="1059">
        <f t="shared" si="266"/>
        <v>30.76923076923077</v>
      </c>
      <c r="AG386" s="1059">
        <f t="shared" si="267"/>
        <v>36.842105263157897</v>
      </c>
      <c r="AH386" s="1059">
        <f t="shared" si="268"/>
        <v>137.5</v>
      </c>
      <c r="AI386" s="1059" t="str">
        <f t="shared" si="269"/>
        <v>n/a</v>
      </c>
      <c r="AJ386" s="1059" t="str">
        <f t="shared" si="270"/>
        <v>n/a</v>
      </c>
      <c r="AK386" s="1059" t="str">
        <f t="shared" si="271"/>
        <v>n/a</v>
      </c>
      <c r="AL386" s="1059" t="str">
        <f t="shared" si="272"/>
        <v>n/a</v>
      </c>
      <c r="AM386" s="1059" t="str">
        <f t="shared" si="273"/>
        <v>n/a</v>
      </c>
      <c r="AN386" s="1059" t="str">
        <f t="shared" si="274"/>
        <v>n/a</v>
      </c>
      <c r="AO386" s="1059" t="str">
        <f t="shared" si="275"/>
        <v>n/a</v>
      </c>
      <c r="AP386" s="1059" t="str">
        <f t="shared" si="276"/>
        <v>n/a</v>
      </c>
      <c r="AQ386" s="1059" t="str">
        <f t="shared" si="277"/>
        <v>n/a</v>
      </c>
      <c r="AR386" s="1059" t="str">
        <f t="shared" si="278"/>
        <v>n/a</v>
      </c>
      <c r="AS386" s="1059" t="str">
        <f t="shared" si="279"/>
        <v>n/a</v>
      </c>
      <c r="AT386" s="1059" t="str">
        <f t="shared" si="280"/>
        <v>n/a</v>
      </c>
      <c r="AU386" s="1060">
        <f t="shared" si="240"/>
        <v>38.210153100826474</v>
      </c>
      <c r="AV386" s="1061">
        <f t="shared" si="241"/>
        <v>41.228090196795527</v>
      </c>
    </row>
    <row r="387" spans="1:48" ht="11.25" customHeight="1" x14ac:dyDescent="0.2">
      <c r="A387" s="489" t="s">
        <v>744</v>
      </c>
      <c r="B387" s="490" t="s">
        <v>745</v>
      </c>
      <c r="C387" s="610">
        <v>1.51</v>
      </c>
      <c r="D387" s="482">
        <v>1.45</v>
      </c>
      <c r="E387" s="503">
        <v>1.4</v>
      </c>
      <c r="F387" s="496">
        <v>1.33</v>
      </c>
      <c r="G387" s="496">
        <v>1.24</v>
      </c>
      <c r="H387" s="496">
        <v>1.1000000000000001</v>
      </c>
      <c r="I387" s="496">
        <v>0.99</v>
      </c>
      <c r="J387" s="1014"/>
      <c r="K387" s="496">
        <v>0.97</v>
      </c>
      <c r="L387" s="492">
        <v>0.95</v>
      </c>
      <c r="M387" s="1014"/>
      <c r="N387" s="509">
        <v>0.93</v>
      </c>
      <c r="O387" s="518">
        <v>0.92</v>
      </c>
      <c r="P387" s="498">
        <v>0.90500000000000003</v>
      </c>
      <c r="Q387" s="499">
        <v>0.86</v>
      </c>
      <c r="R387" s="499">
        <v>0.86</v>
      </c>
      <c r="S387" s="499">
        <v>0.86</v>
      </c>
      <c r="T387" s="498">
        <v>0.85499999999999998</v>
      </c>
      <c r="U387" s="499">
        <v>0.84</v>
      </c>
      <c r="V387" s="498">
        <v>0.83499999999999996</v>
      </c>
      <c r="W387" s="499">
        <v>0.82</v>
      </c>
      <c r="X387" s="498">
        <v>0.79</v>
      </c>
      <c r="Y387" s="498">
        <v>0.76500000000000001</v>
      </c>
      <c r="Z387" s="613">
        <f t="shared" si="239"/>
        <v>21.18</v>
      </c>
      <c r="AA387" s="1058">
        <f t="shared" si="261"/>
        <v>4.1379310344827669</v>
      </c>
      <c r="AB387" s="1058">
        <f t="shared" si="262"/>
        <v>3.5714285714285809</v>
      </c>
      <c r="AC387" s="1059">
        <f t="shared" si="263"/>
        <v>5.2631578947368363</v>
      </c>
      <c r="AD387" s="1059">
        <f t="shared" si="264"/>
        <v>7.258064516129048</v>
      </c>
      <c r="AE387" s="1059">
        <f t="shared" si="265"/>
        <v>12.72727272727272</v>
      </c>
      <c r="AF387" s="1059">
        <f t="shared" si="266"/>
        <v>11.111111111111116</v>
      </c>
      <c r="AG387" s="1059">
        <f t="shared" si="267"/>
        <v>2.0618556701030855</v>
      </c>
      <c r="AH387" s="1059">
        <f t="shared" si="268"/>
        <v>2.1052631578947434</v>
      </c>
      <c r="AI387" s="1059">
        <f t="shared" si="269"/>
        <v>2.1505376344086002</v>
      </c>
      <c r="AJ387" s="1059">
        <f t="shared" si="270"/>
        <v>1.0869565217391353</v>
      </c>
      <c r="AK387" s="1059">
        <f t="shared" si="271"/>
        <v>1.6574585635359185</v>
      </c>
      <c r="AL387" s="1059">
        <f t="shared" si="272"/>
        <v>5.232558139534893</v>
      </c>
      <c r="AM387" s="1059">
        <f t="shared" si="273"/>
        <v>0</v>
      </c>
      <c r="AN387" s="1059">
        <f t="shared" si="274"/>
        <v>0</v>
      </c>
      <c r="AO387" s="1059">
        <f t="shared" si="275"/>
        <v>0.58479532163742132</v>
      </c>
      <c r="AP387" s="1059">
        <f t="shared" si="276"/>
        <v>1.7857142857142794</v>
      </c>
      <c r="AQ387" s="1059">
        <f t="shared" si="277"/>
        <v>0.59880239520957446</v>
      </c>
      <c r="AR387" s="1059">
        <f t="shared" si="278"/>
        <v>1.8292682926829285</v>
      </c>
      <c r="AS387" s="1059">
        <f t="shared" si="279"/>
        <v>3.7974683544303778</v>
      </c>
      <c r="AT387" s="1059">
        <f t="shared" si="280"/>
        <v>3.2679738562091609</v>
      </c>
      <c r="AU387" s="1060">
        <f t="shared" si="240"/>
        <v>3.5113809024130589</v>
      </c>
      <c r="AV387" s="1061">
        <f t="shared" si="241"/>
        <v>3.4492922236127117</v>
      </c>
    </row>
    <row r="388" spans="1:48" ht="11.25" customHeight="1" x14ac:dyDescent="0.2">
      <c r="A388" s="861" t="s">
        <v>1412</v>
      </c>
      <c r="B388" s="861" t="s">
        <v>1413</v>
      </c>
      <c r="C388" s="610">
        <v>1.19</v>
      </c>
      <c r="D388" s="482">
        <v>1.1399999999999999</v>
      </c>
      <c r="E388" s="482">
        <v>1.06</v>
      </c>
      <c r="F388" s="610">
        <v>0.95</v>
      </c>
      <c r="G388" s="610">
        <v>0.76</v>
      </c>
      <c r="H388" s="610">
        <v>0.61</v>
      </c>
      <c r="I388" s="610">
        <v>0.49</v>
      </c>
      <c r="J388" s="932" t="s">
        <v>90</v>
      </c>
      <c r="K388" s="610">
        <v>0.37</v>
      </c>
      <c r="L388" s="481">
        <v>0.26</v>
      </c>
      <c r="M388" s="932"/>
      <c r="N388" s="494">
        <v>0.15</v>
      </c>
      <c r="O388" s="611">
        <v>0</v>
      </c>
      <c r="P388" s="612">
        <v>0.47</v>
      </c>
      <c r="Q388" s="612">
        <v>0.56000000000000005</v>
      </c>
      <c r="R388" s="616">
        <v>0.52</v>
      </c>
      <c r="S388" s="616">
        <v>0.4</v>
      </c>
      <c r="T388" s="616">
        <v>0.3</v>
      </c>
      <c r="U388" s="616">
        <v>0.14000000000000001</v>
      </c>
      <c r="V388" s="612">
        <v>0</v>
      </c>
      <c r="W388" s="612">
        <v>0</v>
      </c>
      <c r="X388" s="612">
        <v>0</v>
      </c>
      <c r="Y388" s="612">
        <v>0</v>
      </c>
      <c r="Z388" s="613">
        <f t="shared" si="239"/>
        <v>9.370000000000001</v>
      </c>
      <c r="AA388" s="1058">
        <f t="shared" si="261"/>
        <v>4.3859649122807154</v>
      </c>
      <c r="AB388" s="1058">
        <f t="shared" si="262"/>
        <v>7.5471698113207308</v>
      </c>
      <c r="AC388" s="1059">
        <f t="shared" si="263"/>
        <v>11.578947368421066</v>
      </c>
      <c r="AD388" s="1059">
        <f t="shared" si="264"/>
        <v>25</v>
      </c>
      <c r="AE388" s="1059">
        <f t="shared" si="265"/>
        <v>24.590163934426236</v>
      </c>
      <c r="AF388" s="1059">
        <f t="shared" si="266"/>
        <v>24.489795918367353</v>
      </c>
      <c r="AG388" s="1059">
        <f t="shared" si="267"/>
        <v>32.432432432432435</v>
      </c>
      <c r="AH388" s="1059">
        <f t="shared" si="268"/>
        <v>42.307692307692292</v>
      </c>
      <c r="AI388" s="1059">
        <f t="shared" si="269"/>
        <v>73.333333333333343</v>
      </c>
      <c r="AJ388" s="1059" t="str">
        <f t="shared" si="270"/>
        <v>n/a</v>
      </c>
      <c r="AK388" s="1059">
        <f t="shared" si="271"/>
        <v>-100</v>
      </c>
      <c r="AL388" s="1059">
        <f t="shared" si="272"/>
        <v>-16.07142857142858</v>
      </c>
      <c r="AM388" s="1059">
        <f t="shared" si="273"/>
        <v>7.6923076923077094</v>
      </c>
      <c r="AN388" s="1059">
        <f t="shared" si="274"/>
        <v>30.000000000000004</v>
      </c>
      <c r="AO388" s="1059">
        <f t="shared" si="275"/>
        <v>33.33333333333335</v>
      </c>
      <c r="AP388" s="1059">
        <f t="shared" si="276"/>
        <v>114.28571428571428</v>
      </c>
      <c r="AQ388" s="1059" t="str">
        <f t="shared" si="277"/>
        <v>n/a</v>
      </c>
      <c r="AR388" s="1059" t="str">
        <f t="shared" si="278"/>
        <v>n/a</v>
      </c>
      <c r="AS388" s="1059" t="str">
        <f t="shared" si="279"/>
        <v>n/a</v>
      </c>
      <c r="AT388" s="1059" t="str">
        <f t="shared" si="280"/>
        <v>n/a</v>
      </c>
      <c r="AU388" s="1060">
        <f t="shared" si="240"/>
        <v>20.993695117213392</v>
      </c>
      <c r="AV388" s="1061">
        <f t="shared" si="241"/>
        <v>45.542794257859491</v>
      </c>
    </row>
    <row r="389" spans="1:48" ht="11.25" customHeight="1" x14ac:dyDescent="0.2">
      <c r="A389" s="861" t="s">
        <v>265</v>
      </c>
      <c r="B389" s="861" t="s">
        <v>266</v>
      </c>
      <c r="C389" s="610">
        <v>2.65</v>
      </c>
      <c r="D389" s="482">
        <v>2.4500000000000002</v>
      </c>
      <c r="E389" s="482">
        <v>2.25</v>
      </c>
      <c r="F389" s="610">
        <v>2.0499999999999998</v>
      </c>
      <c r="G389" s="610">
        <v>1.88</v>
      </c>
      <c r="H389" s="610">
        <v>1.78</v>
      </c>
      <c r="I389" s="610">
        <v>1.62</v>
      </c>
      <c r="J389" s="932"/>
      <c r="K389" s="610">
        <v>1.46</v>
      </c>
      <c r="L389" s="481">
        <v>1.35</v>
      </c>
      <c r="M389" s="932"/>
      <c r="N389" s="494">
        <v>1.23</v>
      </c>
      <c r="O389" s="494">
        <v>1.155</v>
      </c>
      <c r="P389" s="616">
        <v>1.125</v>
      </c>
      <c r="Q389" s="616">
        <v>1.0900000000000001</v>
      </c>
      <c r="R389" s="616">
        <v>1.05</v>
      </c>
      <c r="S389" s="616">
        <v>1.01</v>
      </c>
      <c r="T389" s="616">
        <v>0.94</v>
      </c>
      <c r="U389" s="616">
        <v>0.83</v>
      </c>
      <c r="V389" s="616">
        <v>0.76</v>
      </c>
      <c r="W389" s="616">
        <v>0.69</v>
      </c>
      <c r="X389" s="616">
        <v>0.65</v>
      </c>
      <c r="Y389" s="616">
        <v>0.61</v>
      </c>
      <c r="Z389" s="613">
        <f t="shared" si="239"/>
        <v>28.630000000000003</v>
      </c>
      <c r="AA389" s="1058">
        <f t="shared" si="261"/>
        <v>8.1632653061224367</v>
      </c>
      <c r="AB389" s="1058">
        <f t="shared" si="262"/>
        <v>8.8888888888889017</v>
      </c>
      <c r="AC389" s="1059">
        <f t="shared" si="263"/>
        <v>9.7560975609756184</v>
      </c>
      <c r="AD389" s="1059">
        <f t="shared" si="264"/>
        <v>9.0425531914893664</v>
      </c>
      <c r="AE389" s="1059">
        <f t="shared" si="265"/>
        <v>5.6179775280898792</v>
      </c>
      <c r="AF389" s="1059">
        <f t="shared" si="266"/>
        <v>9.8765432098765427</v>
      </c>
      <c r="AG389" s="1059">
        <f t="shared" si="267"/>
        <v>10.95890410958904</v>
      </c>
      <c r="AH389" s="1059">
        <f t="shared" si="268"/>
        <v>8.1481481481481488</v>
      </c>
      <c r="AI389" s="1059">
        <f t="shared" si="269"/>
        <v>9.7560975609756184</v>
      </c>
      <c r="AJ389" s="1059">
        <f t="shared" si="270"/>
        <v>6.4935064935064846</v>
      </c>
      <c r="AK389" s="1059">
        <f t="shared" si="271"/>
        <v>2.6666666666666616</v>
      </c>
      <c r="AL389" s="1059">
        <f t="shared" si="272"/>
        <v>3.2110091743119185</v>
      </c>
      <c r="AM389" s="1059">
        <f t="shared" si="273"/>
        <v>3.8095238095238182</v>
      </c>
      <c r="AN389" s="1059">
        <f t="shared" si="274"/>
        <v>3.9603960396039639</v>
      </c>
      <c r="AO389" s="1059">
        <f t="shared" si="275"/>
        <v>7.4468085106383031</v>
      </c>
      <c r="AP389" s="1059">
        <f t="shared" si="276"/>
        <v>13.25301204819278</v>
      </c>
      <c r="AQ389" s="1059">
        <f t="shared" si="277"/>
        <v>9.210526315789469</v>
      </c>
      <c r="AR389" s="1059">
        <f t="shared" si="278"/>
        <v>10.144927536231885</v>
      </c>
      <c r="AS389" s="1059">
        <f t="shared" si="279"/>
        <v>6.153846153846132</v>
      </c>
      <c r="AT389" s="1059">
        <f t="shared" si="280"/>
        <v>6.5573770491803351</v>
      </c>
      <c r="AU389" s="1060">
        <f t="shared" si="240"/>
        <v>7.655803765082366</v>
      </c>
      <c r="AV389" s="1061">
        <f t="shared" si="241"/>
        <v>2.8159052017214417</v>
      </c>
    </row>
    <row r="390" spans="1:48" ht="11.25" customHeight="1" x14ac:dyDescent="0.2">
      <c r="A390" s="858" t="s">
        <v>3986</v>
      </c>
      <c r="B390" s="848" t="s">
        <v>3987</v>
      </c>
      <c r="C390" s="999">
        <v>0.5343</v>
      </c>
      <c r="D390" s="852">
        <v>0.53190000000000004</v>
      </c>
      <c r="E390" s="852">
        <v>0.52380000000000004</v>
      </c>
      <c r="F390" s="844">
        <v>0.49530000000000002</v>
      </c>
      <c r="G390" s="844">
        <v>0.46500000000000002</v>
      </c>
      <c r="H390" s="941">
        <v>0.36</v>
      </c>
      <c r="I390" s="844">
        <v>1.49</v>
      </c>
      <c r="J390" s="844"/>
      <c r="K390" s="485">
        <v>0</v>
      </c>
      <c r="L390" s="614">
        <v>0</v>
      </c>
      <c r="M390" s="932"/>
      <c r="N390" s="611">
        <v>0</v>
      </c>
      <c r="O390" s="611">
        <v>0</v>
      </c>
      <c r="P390" s="612">
        <v>0</v>
      </c>
      <c r="Q390" s="612">
        <v>0</v>
      </c>
      <c r="R390" s="612">
        <v>0</v>
      </c>
      <c r="S390" s="612">
        <v>0</v>
      </c>
      <c r="T390" s="612">
        <v>0</v>
      </c>
      <c r="U390" s="612">
        <v>0</v>
      </c>
      <c r="V390" s="612">
        <v>0</v>
      </c>
      <c r="W390" s="612">
        <v>0</v>
      </c>
      <c r="X390" s="612">
        <v>0</v>
      </c>
      <c r="Y390" s="612">
        <v>0</v>
      </c>
      <c r="Z390" s="613">
        <f t="shared" si="239"/>
        <v>4.4002999999999997</v>
      </c>
      <c r="AA390" s="1058">
        <f t="shared" si="261"/>
        <v>0.45121263395373479</v>
      </c>
      <c r="AB390" s="1058">
        <f t="shared" si="262"/>
        <v>1.5463917525773141</v>
      </c>
      <c r="AC390" s="1059">
        <f t="shared" si="263"/>
        <v>5.754088431253801</v>
      </c>
      <c r="AD390" s="1059">
        <f t="shared" si="264"/>
        <v>6.5161290322580667</v>
      </c>
      <c r="AE390" s="1059">
        <f t="shared" si="265"/>
        <v>29.166666666666675</v>
      </c>
      <c r="AF390" s="1059">
        <f t="shared" si="266"/>
        <v>-75.838926174496649</v>
      </c>
      <c r="AG390" s="1059" t="str">
        <f t="shared" si="267"/>
        <v>n/a</v>
      </c>
      <c r="AH390" s="1059" t="str">
        <f t="shared" si="268"/>
        <v>n/a</v>
      </c>
      <c r="AI390" s="1059" t="str">
        <f t="shared" si="269"/>
        <v>n/a</v>
      </c>
      <c r="AJ390" s="1059" t="str">
        <f t="shared" si="270"/>
        <v>n/a</v>
      </c>
      <c r="AK390" s="1059" t="str">
        <f t="shared" si="271"/>
        <v>n/a</v>
      </c>
      <c r="AL390" s="1059" t="str">
        <f t="shared" si="272"/>
        <v>n/a</v>
      </c>
      <c r="AM390" s="1059" t="str">
        <f t="shared" si="273"/>
        <v>n/a</v>
      </c>
      <c r="AN390" s="1059" t="str">
        <f t="shared" si="274"/>
        <v>n/a</v>
      </c>
      <c r="AO390" s="1059" t="str">
        <f t="shared" si="275"/>
        <v>n/a</v>
      </c>
      <c r="AP390" s="1059" t="str">
        <f t="shared" si="276"/>
        <v>n/a</v>
      </c>
      <c r="AQ390" s="1059" t="str">
        <f t="shared" si="277"/>
        <v>n/a</v>
      </c>
      <c r="AR390" s="1059" t="str">
        <f t="shared" si="278"/>
        <v>n/a</v>
      </c>
      <c r="AS390" s="1059" t="str">
        <f t="shared" si="279"/>
        <v>n/a</v>
      </c>
      <c r="AT390" s="1059" t="str">
        <f t="shared" si="280"/>
        <v>n/a</v>
      </c>
      <c r="AU390" s="1060">
        <f t="shared" si="240"/>
        <v>-5.4007396096311764</v>
      </c>
      <c r="AV390" s="1061">
        <f t="shared" si="241"/>
        <v>36.070468888807554</v>
      </c>
    </row>
    <row r="391" spans="1:48" ht="11.25" customHeight="1" x14ac:dyDescent="0.2">
      <c r="A391" s="490" t="s">
        <v>652</v>
      </c>
      <c r="B391" s="490" t="s">
        <v>653</v>
      </c>
      <c r="C391" s="610">
        <v>0.8</v>
      </c>
      <c r="D391" s="482">
        <v>0.76190476190476186</v>
      </c>
      <c r="E391" s="493">
        <v>0.69107007882518068</v>
      </c>
      <c r="F391" s="610">
        <v>0.69107007882518068</v>
      </c>
      <c r="G391" s="610">
        <v>0.62525388084183009</v>
      </c>
      <c r="H391" s="610">
        <v>0.59547988651602868</v>
      </c>
      <c r="I391" s="610">
        <v>0.56711623928987054</v>
      </c>
      <c r="J391" s="932">
        <v>0</v>
      </c>
      <c r="K391" s="610">
        <v>0.54013159811669675</v>
      </c>
      <c r="L391" s="481">
        <v>0.51440059880987266</v>
      </c>
      <c r="M391" s="932">
        <v>0</v>
      </c>
      <c r="N391" s="494">
        <v>0.48989190032273927</v>
      </c>
      <c r="O391" s="494">
        <v>0.46657416160863785</v>
      </c>
      <c r="P391" s="616">
        <v>0.44435335952759231</v>
      </c>
      <c r="Q391" s="616">
        <v>0.42319815303294395</v>
      </c>
      <c r="R391" s="616">
        <v>0.36061008285544355</v>
      </c>
      <c r="S391" s="616">
        <v>0.34343518928645489</v>
      </c>
      <c r="T391" s="616">
        <v>0.32710650397725222</v>
      </c>
      <c r="U391" s="616">
        <v>0.30236274764017829</v>
      </c>
      <c r="V391" s="616">
        <v>0.26614816822600612</v>
      </c>
      <c r="W391" s="612">
        <v>0.24931802617026358</v>
      </c>
      <c r="X391" s="612">
        <v>0.24930894443639526</v>
      </c>
      <c r="Y391" s="612">
        <v>0.24930894443639526</v>
      </c>
      <c r="Z391" s="613">
        <f t="shared" ref="Z391:Z454" si="281">SUM(C391:Y391)</f>
        <v>9.9580433046497223</v>
      </c>
      <c r="AA391" s="1058">
        <f t="shared" si="261"/>
        <v>5.0000000000000044</v>
      </c>
      <c r="AB391" s="1058">
        <f t="shared" si="262"/>
        <v>10.250000000000025</v>
      </c>
      <c r="AC391" s="1059">
        <f t="shared" si="263"/>
        <v>0</v>
      </c>
      <c r="AD391" s="1059">
        <f t="shared" si="264"/>
        <v>10.526315789473696</v>
      </c>
      <c r="AE391" s="1059">
        <f t="shared" si="265"/>
        <v>5.0000000000000044</v>
      </c>
      <c r="AF391" s="1059">
        <f t="shared" si="266"/>
        <v>5.0013815971262643</v>
      </c>
      <c r="AG391" s="1059">
        <f t="shared" si="267"/>
        <v>4.9959382615759607</v>
      </c>
      <c r="AH391" s="1059">
        <f t="shared" si="268"/>
        <v>5.0021324559800018</v>
      </c>
      <c r="AI391" s="1059">
        <f t="shared" si="269"/>
        <v>5.0028788945045033</v>
      </c>
      <c r="AJ391" s="1059">
        <f t="shared" si="270"/>
        <v>4.9976489554645287</v>
      </c>
      <c r="AK391" s="1059">
        <f t="shared" si="271"/>
        <v>5.000705318098464</v>
      </c>
      <c r="AL391" s="1059">
        <f t="shared" si="272"/>
        <v>4.9988891357475973</v>
      </c>
      <c r="AM391" s="1059">
        <f t="shared" si="273"/>
        <v>17.356162002433486</v>
      </c>
      <c r="AN391" s="1059">
        <f t="shared" si="274"/>
        <v>5.000912575287475</v>
      </c>
      <c r="AO391" s="1059">
        <f t="shared" si="275"/>
        <v>4.9918558972884997</v>
      </c>
      <c r="AP391" s="1059">
        <f t="shared" si="276"/>
        <v>8.1834672194869071</v>
      </c>
      <c r="AQ391" s="1059">
        <f t="shared" si="277"/>
        <v>13.606924163918976</v>
      </c>
      <c r="AR391" s="1059">
        <f t="shared" si="278"/>
        <v>6.750471401634206</v>
      </c>
      <c r="AS391" s="1059">
        <f t="shared" si="279"/>
        <v>3.6427629537483242E-3</v>
      </c>
      <c r="AT391" s="1059">
        <f t="shared" si="280"/>
        <v>0</v>
      </c>
      <c r="AU391" s="1060">
        <f t="shared" ref="AU391:AU454" si="282">AVERAGE(AA391:AT391)</f>
        <v>6.0834663215487161</v>
      </c>
      <c r="AV391" s="1061">
        <f t="shared" ref="AV391:AV454" si="283">STDEV(AA391:AT391)</f>
        <v>4.2891593383535449</v>
      </c>
    </row>
    <row r="392" spans="1:48" ht="11.25" customHeight="1" x14ac:dyDescent="0.2">
      <c r="A392" s="480" t="s">
        <v>656</v>
      </c>
      <c r="B392" s="861" t="s">
        <v>657</v>
      </c>
      <c r="C392" s="610">
        <v>1.85</v>
      </c>
      <c r="D392" s="482">
        <v>1.73</v>
      </c>
      <c r="E392" s="615">
        <v>1.6099999999999999</v>
      </c>
      <c r="F392" s="610">
        <v>1.49</v>
      </c>
      <c r="G392" s="610">
        <v>1.35</v>
      </c>
      <c r="H392" s="610">
        <v>1.2</v>
      </c>
      <c r="I392" s="610">
        <v>0.95</v>
      </c>
      <c r="J392" s="932" t="s">
        <v>90</v>
      </c>
      <c r="K392" s="610">
        <v>0.76</v>
      </c>
      <c r="L392" s="481">
        <v>0.60499999999999998</v>
      </c>
      <c r="M392" s="932"/>
      <c r="N392" s="494">
        <v>0.5</v>
      </c>
      <c r="O392" s="494">
        <v>0.45</v>
      </c>
      <c r="P392" s="616">
        <v>0.4</v>
      </c>
      <c r="Q392" s="612">
        <v>0.36</v>
      </c>
      <c r="R392" s="616">
        <v>0.36</v>
      </c>
      <c r="S392" s="616">
        <v>0.14199999999999999</v>
      </c>
      <c r="T392" s="612">
        <v>0</v>
      </c>
      <c r="U392" s="612">
        <v>0</v>
      </c>
      <c r="V392" s="612">
        <v>0</v>
      </c>
      <c r="W392" s="612">
        <v>0</v>
      </c>
      <c r="X392" s="612">
        <v>0</v>
      </c>
      <c r="Y392" s="612">
        <v>0</v>
      </c>
      <c r="Z392" s="613">
        <f t="shared" si="281"/>
        <v>13.756999999999996</v>
      </c>
      <c r="AA392" s="1058">
        <f t="shared" si="261"/>
        <v>6.9364161849710948</v>
      </c>
      <c r="AB392" s="1058">
        <f t="shared" si="262"/>
        <v>7.453416149068337</v>
      </c>
      <c r="AC392" s="1059">
        <f t="shared" si="263"/>
        <v>8.0536912751677736</v>
      </c>
      <c r="AD392" s="1059">
        <f t="shared" si="264"/>
        <v>10.370370370370363</v>
      </c>
      <c r="AE392" s="1059">
        <f t="shared" si="265"/>
        <v>12.500000000000021</v>
      </c>
      <c r="AF392" s="1059">
        <f t="shared" si="266"/>
        <v>26.315789473684205</v>
      </c>
      <c r="AG392" s="1059">
        <f t="shared" si="267"/>
        <v>25</v>
      </c>
      <c r="AH392" s="1059">
        <f t="shared" si="268"/>
        <v>25.619834710743806</v>
      </c>
      <c r="AI392" s="1059">
        <f t="shared" si="269"/>
        <v>20.999999999999996</v>
      </c>
      <c r="AJ392" s="1059">
        <f t="shared" si="270"/>
        <v>11.111111111111116</v>
      </c>
      <c r="AK392" s="1059">
        <f t="shared" si="271"/>
        <v>12.5</v>
      </c>
      <c r="AL392" s="1059">
        <f t="shared" si="272"/>
        <v>11.111111111111116</v>
      </c>
      <c r="AM392" s="1059">
        <f t="shared" si="273"/>
        <v>0</v>
      </c>
      <c r="AN392" s="1059">
        <f t="shared" si="274"/>
        <v>153.52112676056339</v>
      </c>
      <c r="AO392" s="1059" t="str">
        <f t="shared" si="275"/>
        <v>n/a</v>
      </c>
      <c r="AP392" s="1059" t="str">
        <f t="shared" si="276"/>
        <v>n/a</v>
      </c>
      <c r="AQ392" s="1059" t="str">
        <f t="shared" si="277"/>
        <v>n/a</v>
      </c>
      <c r="AR392" s="1059" t="str">
        <f t="shared" si="278"/>
        <v>n/a</v>
      </c>
      <c r="AS392" s="1059" t="str">
        <f t="shared" si="279"/>
        <v>n/a</v>
      </c>
      <c r="AT392" s="1059" t="str">
        <f t="shared" si="280"/>
        <v>n/a</v>
      </c>
      <c r="AU392" s="1060">
        <f t="shared" si="282"/>
        <v>23.678061939056516</v>
      </c>
      <c r="AV392" s="1061">
        <f t="shared" si="283"/>
        <v>38.199891073353079</v>
      </c>
    </row>
    <row r="393" spans="1:48" ht="11.25" customHeight="1" x14ac:dyDescent="0.2">
      <c r="A393" s="861" t="s">
        <v>1386</v>
      </c>
      <c r="B393" s="861" t="s">
        <v>1387</v>
      </c>
      <c r="C393" s="610">
        <v>0.49</v>
      </c>
      <c r="D393" s="482">
        <v>0.44500000000000001</v>
      </c>
      <c r="E393" s="615">
        <v>0.39500000000000002</v>
      </c>
      <c r="F393" s="610">
        <v>0.37</v>
      </c>
      <c r="G393" s="610">
        <v>0.33</v>
      </c>
      <c r="H393" s="610">
        <v>0.29286000000000001</v>
      </c>
      <c r="I393" s="610">
        <v>0.27143999999999996</v>
      </c>
      <c r="J393" s="932"/>
      <c r="K393" s="610">
        <v>0.23537</v>
      </c>
      <c r="L393" s="481">
        <v>0.21502599999999999</v>
      </c>
      <c r="M393" s="932"/>
      <c r="N393" s="611">
        <v>0.18140000000000001</v>
      </c>
      <c r="O393" s="611">
        <v>0.25913999999999998</v>
      </c>
      <c r="P393" s="616">
        <v>0.34551999999999999</v>
      </c>
      <c r="Q393" s="616">
        <v>0.32907999999999998</v>
      </c>
      <c r="R393" s="616">
        <v>0.31731999999999999</v>
      </c>
      <c r="S393" s="612">
        <v>0.31340000000000001</v>
      </c>
      <c r="T393" s="616">
        <v>0.31340000000000001</v>
      </c>
      <c r="U393" s="616">
        <v>0.29474999999999996</v>
      </c>
      <c r="V393" s="616">
        <v>0.26632</v>
      </c>
      <c r="W393" s="616">
        <v>0.23315000000000002</v>
      </c>
      <c r="X393" s="616">
        <v>0.15082000000000001</v>
      </c>
      <c r="Y393" s="612">
        <v>0</v>
      </c>
      <c r="Z393" s="613">
        <f t="shared" si="281"/>
        <v>6.0489959999999998</v>
      </c>
      <c r="AA393" s="1058">
        <f t="shared" si="261"/>
        <v>10.1123595505618</v>
      </c>
      <c r="AB393" s="1058">
        <f t="shared" si="262"/>
        <v>12.658227848101266</v>
      </c>
      <c r="AC393" s="1059">
        <f t="shared" si="263"/>
        <v>6.7567567567567544</v>
      </c>
      <c r="AD393" s="1059">
        <f t="shared" si="264"/>
        <v>12.12121212121211</v>
      </c>
      <c r="AE393" s="1059">
        <f t="shared" si="265"/>
        <v>12.681827494365905</v>
      </c>
      <c r="AF393" s="1059">
        <f t="shared" si="266"/>
        <v>7.8912466843501505</v>
      </c>
      <c r="AG393" s="1059">
        <f t="shared" si="267"/>
        <v>15.32480774950078</v>
      </c>
      <c r="AH393" s="1059">
        <f t="shared" si="268"/>
        <v>9.4611814385237238</v>
      </c>
      <c r="AI393" s="1059">
        <f t="shared" si="269"/>
        <v>18.536934950385884</v>
      </c>
      <c r="AJ393" s="1059">
        <f t="shared" si="270"/>
        <v>-29.999228216408113</v>
      </c>
      <c r="AK393" s="1059">
        <f t="shared" si="271"/>
        <v>-25</v>
      </c>
      <c r="AL393" s="1059">
        <f t="shared" si="272"/>
        <v>4.995745715327593</v>
      </c>
      <c r="AM393" s="1059">
        <f t="shared" si="273"/>
        <v>3.7060380688264116</v>
      </c>
      <c r="AN393" s="1059">
        <f t="shared" si="274"/>
        <v>1.2507977026164685</v>
      </c>
      <c r="AO393" s="1059">
        <f t="shared" si="275"/>
        <v>0</v>
      </c>
      <c r="AP393" s="1059">
        <f t="shared" si="276"/>
        <v>6.3273960983884825</v>
      </c>
      <c r="AQ393" s="1059">
        <f t="shared" si="277"/>
        <v>10.675127665965745</v>
      </c>
      <c r="AR393" s="1059">
        <f t="shared" si="278"/>
        <v>14.226892558438763</v>
      </c>
      <c r="AS393" s="1059">
        <f t="shared" si="279"/>
        <v>54.588250895106746</v>
      </c>
      <c r="AT393" s="1059" t="str">
        <f t="shared" si="280"/>
        <v>n/a</v>
      </c>
      <c r="AU393" s="1060">
        <f t="shared" si="282"/>
        <v>7.7008197411589725</v>
      </c>
      <c r="AV393" s="1061">
        <f t="shared" si="283"/>
        <v>16.866941158236923</v>
      </c>
    </row>
    <row r="394" spans="1:48" ht="11.25" customHeight="1" x14ac:dyDescent="0.2">
      <c r="A394" s="533" t="s">
        <v>4636</v>
      </c>
      <c r="B394" s="861" t="s">
        <v>4637</v>
      </c>
      <c r="C394" s="610">
        <v>2.5499999999999998</v>
      </c>
      <c r="D394" s="482">
        <v>2.35</v>
      </c>
      <c r="E394" s="615">
        <v>2.0499999999999998</v>
      </c>
      <c r="F394" s="610">
        <v>1.1000000000000001</v>
      </c>
      <c r="G394" s="521">
        <v>0</v>
      </c>
      <c r="H394" s="521">
        <v>0</v>
      </c>
      <c r="I394" s="521">
        <v>0</v>
      </c>
      <c r="J394" s="941"/>
      <c r="K394" s="521">
        <v>0</v>
      </c>
      <c r="L394" s="524">
        <v>0</v>
      </c>
      <c r="M394" s="941"/>
      <c r="N394" s="1040">
        <v>0</v>
      </c>
      <c r="O394" s="1040">
        <v>0</v>
      </c>
      <c r="P394" s="522">
        <v>0</v>
      </c>
      <c r="Q394" s="522">
        <v>0</v>
      </c>
      <c r="R394" s="522">
        <v>0</v>
      </c>
      <c r="S394" s="522">
        <v>0</v>
      </c>
      <c r="T394" s="522">
        <v>0</v>
      </c>
      <c r="U394" s="522">
        <v>0</v>
      </c>
      <c r="V394" s="522">
        <v>0</v>
      </c>
      <c r="W394" s="522">
        <v>0</v>
      </c>
      <c r="X394" s="522">
        <v>0</v>
      </c>
      <c r="Y394" s="522">
        <v>0</v>
      </c>
      <c r="Z394" s="613">
        <f t="shared" si="281"/>
        <v>8.0500000000000007</v>
      </c>
      <c r="AA394" s="1058">
        <f t="shared" si="261"/>
        <v>8.5106382978723296</v>
      </c>
      <c r="AB394" s="1058">
        <f t="shared" si="262"/>
        <v>14.634146341463428</v>
      </c>
      <c r="AC394" s="1059">
        <f t="shared" si="263"/>
        <v>86.363636363636331</v>
      </c>
      <c r="AD394" s="1059" t="str">
        <f t="shared" si="264"/>
        <v>n/a</v>
      </c>
      <c r="AE394" s="1059" t="str">
        <f t="shared" si="265"/>
        <v>n/a</v>
      </c>
      <c r="AF394" s="1059" t="str">
        <f t="shared" si="266"/>
        <v>n/a</v>
      </c>
      <c r="AG394" s="1059" t="str">
        <f t="shared" si="267"/>
        <v>n/a</v>
      </c>
      <c r="AH394" s="1059" t="str">
        <f t="shared" si="268"/>
        <v>n/a</v>
      </c>
      <c r="AI394" s="1059" t="str">
        <f t="shared" si="269"/>
        <v>n/a</v>
      </c>
      <c r="AJ394" s="1059" t="str">
        <f t="shared" si="270"/>
        <v>n/a</v>
      </c>
      <c r="AK394" s="1059" t="str">
        <f t="shared" si="271"/>
        <v>n/a</v>
      </c>
      <c r="AL394" s="1059" t="str">
        <f t="shared" si="272"/>
        <v>n/a</v>
      </c>
      <c r="AM394" s="1059" t="str">
        <f t="shared" si="273"/>
        <v>n/a</v>
      </c>
      <c r="AN394" s="1059" t="str">
        <f t="shared" si="274"/>
        <v>n/a</v>
      </c>
      <c r="AO394" s="1059" t="str">
        <f t="shared" si="275"/>
        <v>n/a</v>
      </c>
      <c r="AP394" s="1059" t="str">
        <f t="shared" si="276"/>
        <v>n/a</v>
      </c>
      <c r="AQ394" s="1059" t="str">
        <f t="shared" si="277"/>
        <v>n/a</v>
      </c>
      <c r="AR394" s="1059" t="str">
        <f t="shared" si="278"/>
        <v>n/a</v>
      </c>
      <c r="AS394" s="1059" t="str">
        <f t="shared" si="279"/>
        <v>n/a</v>
      </c>
      <c r="AT394" s="1059" t="str">
        <f t="shared" si="280"/>
        <v>n/a</v>
      </c>
      <c r="AU394" s="1060">
        <f t="shared" si="282"/>
        <v>36.502807000990693</v>
      </c>
      <c r="AV394" s="1061">
        <f t="shared" si="283"/>
        <v>43.289156450988166</v>
      </c>
    </row>
    <row r="395" spans="1:48" ht="11.25" customHeight="1" x14ac:dyDescent="0.2">
      <c r="A395" s="846" t="s">
        <v>658</v>
      </c>
      <c r="B395" s="846" t="s">
        <v>659</v>
      </c>
      <c r="C395" s="610">
        <v>1.88</v>
      </c>
      <c r="D395" s="482">
        <v>1.56</v>
      </c>
      <c r="E395" s="476">
        <v>1.4</v>
      </c>
      <c r="F395" s="610">
        <v>1.28</v>
      </c>
      <c r="G395" s="610">
        <v>1.1599999999999999</v>
      </c>
      <c r="H395" s="610">
        <v>0.92</v>
      </c>
      <c r="I395" s="610">
        <v>0.8</v>
      </c>
      <c r="J395" s="932" t="s">
        <v>90</v>
      </c>
      <c r="K395" s="610">
        <v>0.68</v>
      </c>
      <c r="L395" s="481">
        <v>0.62</v>
      </c>
      <c r="M395" s="932"/>
      <c r="N395" s="494">
        <v>0.56000000000000005</v>
      </c>
      <c r="O395" s="494">
        <v>0.54</v>
      </c>
      <c r="P395" s="616">
        <v>0.5</v>
      </c>
      <c r="Q395" s="616">
        <v>0.44</v>
      </c>
      <c r="R395" s="616">
        <v>0.38</v>
      </c>
      <c r="S395" s="616">
        <v>0.36</v>
      </c>
      <c r="T395" s="616">
        <v>0.33500000000000002</v>
      </c>
      <c r="U395" s="616">
        <v>0.32</v>
      </c>
      <c r="V395" s="616">
        <v>0.3</v>
      </c>
      <c r="W395" s="616">
        <v>0.29499999999999998</v>
      </c>
      <c r="X395" s="616">
        <v>0.28000000000000003</v>
      </c>
      <c r="Y395" s="616">
        <v>0.24</v>
      </c>
      <c r="Z395" s="613">
        <f t="shared" si="281"/>
        <v>14.850000000000003</v>
      </c>
      <c r="AA395" s="1058">
        <f t="shared" si="261"/>
        <v>20.512820512820507</v>
      </c>
      <c r="AB395" s="1058">
        <f t="shared" si="262"/>
        <v>11.428571428571432</v>
      </c>
      <c r="AC395" s="1059">
        <f t="shared" si="263"/>
        <v>9.375</v>
      </c>
      <c r="AD395" s="1059">
        <f t="shared" si="264"/>
        <v>10.344827586206918</v>
      </c>
      <c r="AE395" s="1059">
        <f t="shared" si="265"/>
        <v>26.086956521739111</v>
      </c>
      <c r="AF395" s="1059">
        <f t="shared" si="266"/>
        <v>14.999999999999991</v>
      </c>
      <c r="AG395" s="1059">
        <f t="shared" si="267"/>
        <v>17.647058823529417</v>
      </c>
      <c r="AH395" s="1059">
        <f t="shared" si="268"/>
        <v>9.6774193548387224</v>
      </c>
      <c r="AI395" s="1059">
        <f t="shared" si="269"/>
        <v>10.714285714285698</v>
      </c>
      <c r="AJ395" s="1059">
        <f t="shared" si="270"/>
        <v>3.7037037037036979</v>
      </c>
      <c r="AK395" s="1059">
        <f t="shared" si="271"/>
        <v>8.0000000000000071</v>
      </c>
      <c r="AL395" s="1059">
        <f t="shared" si="272"/>
        <v>13.636363636363647</v>
      </c>
      <c r="AM395" s="1059">
        <f t="shared" si="273"/>
        <v>15.789473684210531</v>
      </c>
      <c r="AN395" s="1059">
        <f t="shared" si="274"/>
        <v>5.555555555555558</v>
      </c>
      <c r="AO395" s="1059">
        <f t="shared" si="275"/>
        <v>7.4626865671641784</v>
      </c>
      <c r="AP395" s="1059">
        <f t="shared" si="276"/>
        <v>4.6875</v>
      </c>
      <c r="AQ395" s="1059">
        <f t="shared" si="277"/>
        <v>6.6666666666666652</v>
      </c>
      <c r="AR395" s="1059">
        <f t="shared" si="278"/>
        <v>1.6949152542372836</v>
      </c>
      <c r="AS395" s="1059">
        <f t="shared" si="279"/>
        <v>5.3571428571428381</v>
      </c>
      <c r="AT395" s="1059">
        <f t="shared" si="280"/>
        <v>16.666666666666675</v>
      </c>
      <c r="AU395" s="1060">
        <f t="shared" si="282"/>
        <v>11.000380726685144</v>
      </c>
      <c r="AV395" s="1061">
        <f t="shared" si="283"/>
        <v>6.1849595052411868</v>
      </c>
    </row>
    <row r="396" spans="1:48" ht="11.25" customHeight="1" x14ac:dyDescent="0.2">
      <c r="A396" s="490" t="s">
        <v>267</v>
      </c>
      <c r="B396" s="490" t="s">
        <v>268</v>
      </c>
      <c r="C396" s="610">
        <v>1.56</v>
      </c>
      <c r="D396" s="482">
        <v>1.48</v>
      </c>
      <c r="E396" s="503">
        <v>1.4</v>
      </c>
      <c r="F396" s="496">
        <v>1.32</v>
      </c>
      <c r="G396" s="496">
        <v>1.25</v>
      </c>
      <c r="H396" s="496">
        <v>1.21</v>
      </c>
      <c r="I396" s="496">
        <v>1.17</v>
      </c>
      <c r="J396" s="1014"/>
      <c r="K396" s="496">
        <v>1.1299999999999999</v>
      </c>
      <c r="L396" s="492">
        <v>1.0900000000000001</v>
      </c>
      <c r="M396" s="1014"/>
      <c r="N396" s="509">
        <v>1.05</v>
      </c>
      <c r="O396" s="509">
        <v>1.01</v>
      </c>
      <c r="P396" s="498">
        <v>1</v>
      </c>
      <c r="Q396" s="498">
        <v>0.7</v>
      </c>
      <c r="R396" s="498">
        <v>0.68</v>
      </c>
      <c r="S396" s="498">
        <v>0.62</v>
      </c>
      <c r="T396" s="498">
        <v>0.56999999999999995</v>
      </c>
      <c r="U396" s="498">
        <v>0.53</v>
      </c>
      <c r="V396" s="498">
        <v>0.49</v>
      </c>
      <c r="W396" s="498">
        <v>0.47</v>
      </c>
      <c r="X396" s="498">
        <v>0.4</v>
      </c>
      <c r="Y396" s="498">
        <v>0.35</v>
      </c>
      <c r="Z396" s="613">
        <f t="shared" si="281"/>
        <v>19.48</v>
      </c>
      <c r="AA396" s="1058">
        <f t="shared" si="261"/>
        <v>5.4054054054054168</v>
      </c>
      <c r="AB396" s="1058">
        <f t="shared" si="262"/>
        <v>5.7142857142857162</v>
      </c>
      <c r="AC396" s="1059">
        <f t="shared" si="263"/>
        <v>6.0606060606060552</v>
      </c>
      <c r="AD396" s="1059">
        <f t="shared" si="264"/>
        <v>5.600000000000005</v>
      </c>
      <c r="AE396" s="1059">
        <f t="shared" si="265"/>
        <v>3.3057851239669533</v>
      </c>
      <c r="AF396" s="1059">
        <f t="shared" si="266"/>
        <v>3.4188034188034289</v>
      </c>
      <c r="AG396" s="1059">
        <f t="shared" si="267"/>
        <v>3.539823008849563</v>
      </c>
      <c r="AH396" s="1059">
        <f t="shared" si="268"/>
        <v>3.6697247706421798</v>
      </c>
      <c r="AI396" s="1059">
        <f t="shared" si="269"/>
        <v>3.8095238095238182</v>
      </c>
      <c r="AJ396" s="1059">
        <f t="shared" si="270"/>
        <v>3.9603960396039639</v>
      </c>
      <c r="AK396" s="1059">
        <f t="shared" si="271"/>
        <v>1.0000000000000009</v>
      </c>
      <c r="AL396" s="1059">
        <f t="shared" si="272"/>
        <v>42.857142857142861</v>
      </c>
      <c r="AM396" s="1059">
        <f t="shared" si="273"/>
        <v>2.9411764705882248</v>
      </c>
      <c r="AN396" s="1059">
        <f t="shared" si="274"/>
        <v>9.6774193548387224</v>
      </c>
      <c r="AO396" s="1059">
        <f t="shared" si="275"/>
        <v>8.7719298245614077</v>
      </c>
      <c r="AP396" s="1059">
        <f t="shared" si="276"/>
        <v>7.5471698113207308</v>
      </c>
      <c r="AQ396" s="1059">
        <f t="shared" si="277"/>
        <v>8.163265306122458</v>
      </c>
      <c r="AR396" s="1059">
        <f t="shared" si="278"/>
        <v>4.2553191489361764</v>
      </c>
      <c r="AS396" s="1059">
        <f t="shared" si="279"/>
        <v>17.499999999999982</v>
      </c>
      <c r="AT396" s="1059">
        <f t="shared" si="280"/>
        <v>14.285714285714302</v>
      </c>
      <c r="AU396" s="1060">
        <f t="shared" si="282"/>
        <v>8.0741745205455988</v>
      </c>
      <c r="AV396" s="1061">
        <f t="shared" si="283"/>
        <v>9.1016188719354876</v>
      </c>
    </row>
    <row r="397" spans="1:48" ht="11.25" customHeight="1" x14ac:dyDescent="0.2">
      <c r="A397" s="861" t="s">
        <v>1414</v>
      </c>
      <c r="B397" s="861" t="s">
        <v>1415</v>
      </c>
      <c r="C397" s="610">
        <v>1.82</v>
      </c>
      <c r="D397" s="482">
        <v>1.6</v>
      </c>
      <c r="E397" s="482">
        <v>1.4</v>
      </c>
      <c r="F397" s="610">
        <v>1.24</v>
      </c>
      <c r="G397" s="610">
        <v>1.08</v>
      </c>
      <c r="H397" s="610">
        <v>0.94</v>
      </c>
      <c r="I397" s="610">
        <v>0.84</v>
      </c>
      <c r="J397" s="932"/>
      <c r="K397" s="610">
        <v>0.76</v>
      </c>
      <c r="L397" s="481">
        <v>0.66</v>
      </c>
      <c r="M397" s="932"/>
      <c r="N397" s="494">
        <v>0.15</v>
      </c>
      <c r="O397" s="611">
        <v>0</v>
      </c>
      <c r="P397" s="612">
        <v>0</v>
      </c>
      <c r="Q397" s="612">
        <v>0</v>
      </c>
      <c r="R397" s="612">
        <v>0</v>
      </c>
      <c r="S397" s="612">
        <v>0</v>
      </c>
      <c r="T397" s="612">
        <v>0</v>
      </c>
      <c r="U397" s="612">
        <v>0</v>
      </c>
      <c r="V397" s="612">
        <v>0</v>
      </c>
      <c r="W397" s="612">
        <v>0</v>
      </c>
      <c r="X397" s="612">
        <v>0</v>
      </c>
      <c r="Y397" s="612">
        <v>0</v>
      </c>
      <c r="Z397" s="613">
        <f t="shared" si="281"/>
        <v>10.49</v>
      </c>
      <c r="AA397" s="1058">
        <f t="shared" si="261"/>
        <v>13.749999999999996</v>
      </c>
      <c r="AB397" s="1058">
        <f t="shared" si="262"/>
        <v>14.285714285714302</v>
      </c>
      <c r="AC397" s="1059">
        <f t="shared" si="263"/>
        <v>12.903225806451601</v>
      </c>
      <c r="AD397" s="1059">
        <f t="shared" si="264"/>
        <v>14.814814814814813</v>
      </c>
      <c r="AE397" s="1059">
        <f t="shared" si="265"/>
        <v>14.893617021276606</v>
      </c>
      <c r="AF397" s="1059">
        <f t="shared" si="266"/>
        <v>11.904761904761907</v>
      </c>
      <c r="AG397" s="1059">
        <f t="shared" si="267"/>
        <v>10.526315789473673</v>
      </c>
      <c r="AH397" s="1059">
        <f t="shared" si="268"/>
        <v>15.151515151515138</v>
      </c>
      <c r="AI397" s="1059">
        <f t="shared" si="269"/>
        <v>340.00000000000006</v>
      </c>
      <c r="AJ397" s="1059" t="str">
        <f t="shared" si="270"/>
        <v>n/a</v>
      </c>
      <c r="AK397" s="1059" t="str">
        <f t="shared" si="271"/>
        <v>n/a</v>
      </c>
      <c r="AL397" s="1059" t="str">
        <f t="shared" si="272"/>
        <v>n/a</v>
      </c>
      <c r="AM397" s="1059" t="str">
        <f t="shared" si="273"/>
        <v>n/a</v>
      </c>
      <c r="AN397" s="1059" t="str">
        <f t="shared" si="274"/>
        <v>n/a</v>
      </c>
      <c r="AO397" s="1059" t="str">
        <f t="shared" si="275"/>
        <v>n/a</v>
      </c>
      <c r="AP397" s="1059" t="str">
        <f t="shared" si="276"/>
        <v>n/a</v>
      </c>
      <c r="AQ397" s="1059" t="str">
        <f t="shared" si="277"/>
        <v>n/a</v>
      </c>
      <c r="AR397" s="1059" t="str">
        <f t="shared" si="278"/>
        <v>n/a</v>
      </c>
      <c r="AS397" s="1059" t="str">
        <f t="shared" si="279"/>
        <v>n/a</v>
      </c>
      <c r="AT397" s="1059" t="str">
        <f t="shared" si="280"/>
        <v>n/a</v>
      </c>
      <c r="AU397" s="1060">
        <f t="shared" si="282"/>
        <v>49.803329419334233</v>
      </c>
      <c r="AV397" s="1061">
        <f t="shared" si="283"/>
        <v>108.83455703215201</v>
      </c>
    </row>
    <row r="398" spans="1:48" ht="11.25" customHeight="1" x14ac:dyDescent="0.2">
      <c r="A398" s="872" t="s">
        <v>4452</v>
      </c>
      <c r="B398" s="604" t="s">
        <v>4451</v>
      </c>
      <c r="C398" s="512">
        <v>2.87</v>
      </c>
      <c r="D398" s="482">
        <v>2.5099999999999998</v>
      </c>
      <c r="E398" s="482">
        <v>2.2000000000000002</v>
      </c>
      <c r="F398" s="610">
        <v>2.06</v>
      </c>
      <c r="G398" s="610">
        <v>1.94</v>
      </c>
      <c r="H398" s="610">
        <v>1.78</v>
      </c>
      <c r="I398" s="610">
        <v>1.58</v>
      </c>
      <c r="J398" s="932"/>
      <c r="K398" s="610">
        <v>1.4</v>
      </c>
      <c r="L398" s="481">
        <v>1.06</v>
      </c>
      <c r="M398" s="932"/>
      <c r="N398" s="494">
        <v>0.94</v>
      </c>
      <c r="O398" s="494">
        <v>0.84</v>
      </c>
      <c r="P398" s="616">
        <v>0.7</v>
      </c>
      <c r="Q398" s="616">
        <v>0.52</v>
      </c>
      <c r="R398" s="616">
        <v>0.38</v>
      </c>
      <c r="S398" s="616">
        <v>0.28000000000000003</v>
      </c>
      <c r="T398" s="616">
        <v>0.22</v>
      </c>
      <c r="U398" s="616">
        <v>0.18</v>
      </c>
      <c r="V398" s="616">
        <v>0.13</v>
      </c>
      <c r="W398" s="612">
        <v>0.1</v>
      </c>
      <c r="X398" s="612">
        <v>0.1</v>
      </c>
      <c r="Y398" s="612">
        <v>0.38500000000000001</v>
      </c>
      <c r="Z398" s="613">
        <f t="shared" si="281"/>
        <v>22.175000000000001</v>
      </c>
      <c r="AA398" s="1058">
        <f t="shared" si="261"/>
        <v>14.342629482071722</v>
      </c>
      <c r="AB398" s="1058">
        <f t="shared" si="262"/>
        <v>14.090909090909065</v>
      </c>
      <c r="AC398" s="1059">
        <f t="shared" si="263"/>
        <v>6.7961165048543659</v>
      </c>
      <c r="AD398" s="1059">
        <f t="shared" si="264"/>
        <v>6.1855670103092786</v>
      </c>
      <c r="AE398" s="1059">
        <f t="shared" si="265"/>
        <v>8.9887640449438209</v>
      </c>
      <c r="AF398" s="1059">
        <f t="shared" si="266"/>
        <v>12.658227848101266</v>
      </c>
      <c r="AG398" s="1059">
        <f t="shared" si="267"/>
        <v>12.857142857142879</v>
      </c>
      <c r="AH398" s="1059">
        <f t="shared" si="268"/>
        <v>32.075471698113198</v>
      </c>
      <c r="AI398" s="1059">
        <f t="shared" si="269"/>
        <v>12.765957446808528</v>
      </c>
      <c r="AJ398" s="1059">
        <f t="shared" si="270"/>
        <v>11.904761904761907</v>
      </c>
      <c r="AK398" s="1059">
        <f t="shared" si="271"/>
        <v>19.999999999999996</v>
      </c>
      <c r="AL398" s="1059">
        <f t="shared" si="272"/>
        <v>34.615384615384606</v>
      </c>
      <c r="AM398" s="1059">
        <f t="shared" si="273"/>
        <v>36.842105263157897</v>
      </c>
      <c r="AN398" s="1059">
        <f t="shared" si="274"/>
        <v>35.714285714285701</v>
      </c>
      <c r="AO398" s="1059">
        <f t="shared" si="275"/>
        <v>27.272727272727295</v>
      </c>
      <c r="AP398" s="1059">
        <f t="shared" si="276"/>
        <v>22.222222222222232</v>
      </c>
      <c r="AQ398" s="1059">
        <f t="shared" si="277"/>
        <v>38.46153846153846</v>
      </c>
      <c r="AR398" s="1059">
        <f t="shared" si="278"/>
        <v>30.000000000000004</v>
      </c>
      <c r="AS398" s="1059">
        <f t="shared" si="279"/>
        <v>0</v>
      </c>
      <c r="AT398" s="1059">
        <f t="shared" si="280"/>
        <v>-74.025974025974023</v>
      </c>
      <c r="AU398" s="1060">
        <f t="shared" si="282"/>
        <v>15.188391870567909</v>
      </c>
      <c r="AV398" s="1061">
        <f t="shared" si="283"/>
        <v>23.998542972239122</v>
      </c>
    </row>
    <row r="399" spans="1:48" ht="11.25" customHeight="1" x14ac:dyDescent="0.2">
      <c r="A399" s="864" t="s">
        <v>1402</v>
      </c>
      <c r="B399" s="604" t="s">
        <v>1403</v>
      </c>
      <c r="C399" s="512">
        <v>2.82</v>
      </c>
      <c r="D399" s="482">
        <v>2.2999999999999998</v>
      </c>
      <c r="E399" s="482">
        <v>1.88</v>
      </c>
      <c r="F399" s="610">
        <v>1.58</v>
      </c>
      <c r="G399" s="610">
        <v>1.32</v>
      </c>
      <c r="H399" s="610">
        <v>1.08</v>
      </c>
      <c r="I399" s="610">
        <v>0.88</v>
      </c>
      <c r="J399" s="932" t="s">
        <v>90</v>
      </c>
      <c r="K399" s="610">
        <v>0.74</v>
      </c>
      <c r="L399" s="481">
        <v>0.69</v>
      </c>
      <c r="M399" s="932"/>
      <c r="N399" s="494">
        <v>0.59</v>
      </c>
      <c r="O399" s="611">
        <v>0.56000000000000005</v>
      </c>
      <c r="P399" s="616">
        <v>0.56000000000000005</v>
      </c>
      <c r="Q399" s="616">
        <v>0.52</v>
      </c>
      <c r="R399" s="616">
        <v>0.44</v>
      </c>
      <c r="S399" s="616">
        <v>0.4</v>
      </c>
      <c r="T399" s="612">
        <v>0.38</v>
      </c>
      <c r="U399" s="612">
        <v>0.38</v>
      </c>
      <c r="V399" s="612">
        <v>0.38</v>
      </c>
      <c r="W399" s="612">
        <v>0.38</v>
      </c>
      <c r="X399" s="616">
        <v>0.38</v>
      </c>
      <c r="Y399" s="616">
        <v>8.5000000000000006E-2</v>
      </c>
      <c r="Z399" s="613">
        <f t="shared" si="281"/>
        <v>18.344999999999995</v>
      </c>
      <c r="AA399" s="1058">
        <f t="shared" si="261"/>
        <v>22.608695652173914</v>
      </c>
      <c r="AB399" s="1058">
        <f t="shared" si="262"/>
        <v>22.340425531914889</v>
      </c>
      <c r="AC399" s="1059">
        <f t="shared" si="263"/>
        <v>18.98734177215189</v>
      </c>
      <c r="AD399" s="1059">
        <f t="shared" si="264"/>
        <v>19.696969696969703</v>
      </c>
      <c r="AE399" s="1059">
        <f t="shared" si="265"/>
        <v>22.222222222222211</v>
      </c>
      <c r="AF399" s="1059">
        <f t="shared" si="266"/>
        <v>22.72727272727273</v>
      </c>
      <c r="AG399" s="1059">
        <f t="shared" si="267"/>
        <v>18.918918918918926</v>
      </c>
      <c r="AH399" s="1059">
        <f t="shared" si="268"/>
        <v>7.2463768115942129</v>
      </c>
      <c r="AI399" s="1059">
        <f t="shared" si="269"/>
        <v>16.949152542372879</v>
      </c>
      <c r="AJ399" s="1059">
        <f t="shared" si="270"/>
        <v>5.3571428571428381</v>
      </c>
      <c r="AK399" s="1059">
        <f t="shared" si="271"/>
        <v>0</v>
      </c>
      <c r="AL399" s="1059">
        <f t="shared" si="272"/>
        <v>7.6923076923077094</v>
      </c>
      <c r="AM399" s="1059">
        <f t="shared" si="273"/>
        <v>18.181818181818187</v>
      </c>
      <c r="AN399" s="1059">
        <f t="shared" si="274"/>
        <v>9.9999999999999858</v>
      </c>
      <c r="AO399" s="1059">
        <f t="shared" si="275"/>
        <v>5.2631578947368363</v>
      </c>
      <c r="AP399" s="1059">
        <f t="shared" si="276"/>
        <v>0</v>
      </c>
      <c r="AQ399" s="1059">
        <f t="shared" si="277"/>
        <v>0</v>
      </c>
      <c r="AR399" s="1059">
        <f t="shared" si="278"/>
        <v>0</v>
      </c>
      <c r="AS399" s="1059">
        <f t="shared" si="279"/>
        <v>0</v>
      </c>
      <c r="AT399" s="1059">
        <f t="shared" si="280"/>
        <v>347.05882352941177</v>
      </c>
      <c r="AU399" s="1060">
        <f t="shared" si="282"/>
        <v>28.262531301550432</v>
      </c>
      <c r="AV399" s="1061">
        <f t="shared" si="283"/>
        <v>75.563624715123922</v>
      </c>
    </row>
    <row r="400" spans="1:48" ht="11.25" customHeight="1" x14ac:dyDescent="0.2">
      <c r="A400" s="864" t="s">
        <v>4379</v>
      </c>
      <c r="B400" s="604" t="s">
        <v>4380</v>
      </c>
      <c r="C400" s="512">
        <v>3.5</v>
      </c>
      <c r="D400" s="482">
        <v>3.3</v>
      </c>
      <c r="E400" s="503">
        <v>3.15</v>
      </c>
      <c r="F400" s="496">
        <v>3</v>
      </c>
      <c r="G400" s="496">
        <v>2.86</v>
      </c>
      <c r="H400" s="496">
        <v>2.6</v>
      </c>
      <c r="I400" s="496">
        <v>2.4</v>
      </c>
      <c r="J400" s="1014"/>
      <c r="K400" s="496">
        <v>2.2000000000000002</v>
      </c>
      <c r="L400" s="492">
        <v>2</v>
      </c>
      <c r="M400" s="1014"/>
      <c r="N400" s="509">
        <v>1.8</v>
      </c>
      <c r="O400" s="509">
        <v>1.6</v>
      </c>
      <c r="P400" s="498">
        <v>1.5</v>
      </c>
      <c r="Q400" s="498">
        <v>1.2</v>
      </c>
      <c r="R400" s="498">
        <v>1</v>
      </c>
      <c r="S400" s="498">
        <v>0.72</v>
      </c>
      <c r="T400" s="498">
        <v>0.6</v>
      </c>
      <c r="U400" s="498">
        <v>0.45750000000000002</v>
      </c>
      <c r="V400" s="498">
        <v>0.38</v>
      </c>
      <c r="W400" s="498">
        <v>0.34</v>
      </c>
      <c r="X400" s="498">
        <v>0.31</v>
      </c>
      <c r="Y400" s="498">
        <v>0.28000000000000003</v>
      </c>
      <c r="Z400" s="613">
        <f t="shared" si="281"/>
        <v>35.197500000000012</v>
      </c>
      <c r="AA400" s="1058">
        <f t="shared" si="261"/>
        <v>6.0606060606060552</v>
      </c>
      <c r="AB400" s="1058">
        <f t="shared" si="262"/>
        <v>4.7619047619047672</v>
      </c>
      <c r="AC400" s="1059">
        <f t="shared" si="263"/>
        <v>5.0000000000000044</v>
      </c>
      <c r="AD400" s="1059">
        <f t="shared" si="264"/>
        <v>4.8951048951048959</v>
      </c>
      <c r="AE400" s="1059">
        <f t="shared" si="265"/>
        <v>9.9999999999999858</v>
      </c>
      <c r="AF400" s="1059">
        <f t="shared" si="266"/>
        <v>8.3333333333333481</v>
      </c>
      <c r="AG400" s="1059">
        <f t="shared" si="267"/>
        <v>9.0909090909090828</v>
      </c>
      <c r="AH400" s="1059">
        <f t="shared" si="268"/>
        <v>10.000000000000009</v>
      </c>
      <c r="AI400" s="1059">
        <f t="shared" si="269"/>
        <v>11.111111111111116</v>
      </c>
      <c r="AJ400" s="1059">
        <f t="shared" si="270"/>
        <v>12.5</v>
      </c>
      <c r="AK400" s="1059">
        <f t="shared" si="271"/>
        <v>6.6666666666666652</v>
      </c>
      <c r="AL400" s="1059">
        <f t="shared" si="272"/>
        <v>25</v>
      </c>
      <c r="AM400" s="1059">
        <f t="shared" si="273"/>
        <v>19.999999999999996</v>
      </c>
      <c r="AN400" s="1059">
        <f t="shared" si="274"/>
        <v>38.888888888888886</v>
      </c>
      <c r="AO400" s="1059">
        <f t="shared" si="275"/>
        <v>19.999999999999996</v>
      </c>
      <c r="AP400" s="1059">
        <f t="shared" si="276"/>
        <v>31.147540983606547</v>
      </c>
      <c r="AQ400" s="1059">
        <f t="shared" si="277"/>
        <v>20.394736842105267</v>
      </c>
      <c r="AR400" s="1059">
        <f t="shared" si="278"/>
        <v>11.764705882352944</v>
      </c>
      <c r="AS400" s="1059">
        <f t="shared" si="279"/>
        <v>9.6774193548387224</v>
      </c>
      <c r="AT400" s="1059">
        <f t="shared" si="280"/>
        <v>10.714285714285698</v>
      </c>
      <c r="AU400" s="1060">
        <f t="shared" si="282"/>
        <v>13.800360679285703</v>
      </c>
      <c r="AV400" s="1061">
        <f t="shared" si="283"/>
        <v>9.3074019544518585</v>
      </c>
    </row>
    <row r="401" spans="1:48" ht="11.25" customHeight="1" x14ac:dyDescent="0.2">
      <c r="A401" s="872" t="s">
        <v>1388</v>
      </c>
      <c r="B401" s="604" t="s">
        <v>1389</v>
      </c>
      <c r="C401" s="512">
        <v>1.1599999999999999</v>
      </c>
      <c r="D401" s="482">
        <v>1</v>
      </c>
      <c r="E401" s="482">
        <v>0.85000000000000009</v>
      </c>
      <c r="F401" s="610">
        <v>0.72666699999999995</v>
      </c>
      <c r="G401" s="610">
        <v>0.63</v>
      </c>
      <c r="H401" s="610">
        <v>0.54666666666666663</v>
      </c>
      <c r="I401" s="610">
        <v>0.49333333333333335</v>
      </c>
      <c r="J401" s="932"/>
      <c r="K401" s="610">
        <v>0.44333333333333336</v>
      </c>
      <c r="L401" s="614">
        <v>0.41333333333333333</v>
      </c>
      <c r="M401" s="932"/>
      <c r="N401" s="611">
        <v>0.41333333333333333</v>
      </c>
      <c r="O401" s="611">
        <v>0.41333333333333333</v>
      </c>
      <c r="P401" s="616">
        <v>0.40333333333333332</v>
      </c>
      <c r="Q401" s="616">
        <v>0.36333333333333334</v>
      </c>
      <c r="R401" s="616">
        <v>0.32666666666666666</v>
      </c>
      <c r="S401" s="616">
        <v>0.3</v>
      </c>
      <c r="T401" s="616">
        <v>0.27333333333333332</v>
      </c>
      <c r="U401" s="616">
        <v>0.24666666666666667</v>
      </c>
      <c r="V401" s="616">
        <v>0.22</v>
      </c>
      <c r="W401" s="616">
        <v>0.19333333333333333</v>
      </c>
      <c r="X401" s="616">
        <v>0.16</v>
      </c>
      <c r="Y401" s="612">
        <v>0.12</v>
      </c>
      <c r="Z401" s="613">
        <f t="shared" si="281"/>
        <v>9.6966669999999997</v>
      </c>
      <c r="AA401" s="1058">
        <f t="shared" si="261"/>
        <v>15.999999999999993</v>
      </c>
      <c r="AB401" s="1058">
        <f t="shared" si="262"/>
        <v>17.647058823529392</v>
      </c>
      <c r="AC401" s="1059">
        <f t="shared" si="263"/>
        <v>16.972423407145243</v>
      </c>
      <c r="AD401" s="1059">
        <f t="shared" si="264"/>
        <v>15.343968253968242</v>
      </c>
      <c r="AE401" s="1059">
        <f t="shared" si="265"/>
        <v>15.243902439024403</v>
      </c>
      <c r="AF401" s="1059">
        <f t="shared" si="266"/>
        <v>10.810810810810811</v>
      </c>
      <c r="AG401" s="1059">
        <f t="shared" si="267"/>
        <v>11.278195488721799</v>
      </c>
      <c r="AH401" s="1059">
        <f t="shared" si="268"/>
        <v>7.258064516129048</v>
      </c>
      <c r="AI401" s="1059">
        <f t="shared" si="269"/>
        <v>0</v>
      </c>
      <c r="AJ401" s="1059">
        <f t="shared" si="270"/>
        <v>0</v>
      </c>
      <c r="AK401" s="1059">
        <f t="shared" si="271"/>
        <v>2.4793388429751984</v>
      </c>
      <c r="AL401" s="1059">
        <f t="shared" si="272"/>
        <v>11.009174311926607</v>
      </c>
      <c r="AM401" s="1059">
        <f t="shared" si="273"/>
        <v>11.22448979591837</v>
      </c>
      <c r="AN401" s="1059">
        <f t="shared" si="274"/>
        <v>8.8888888888889017</v>
      </c>
      <c r="AO401" s="1059">
        <f t="shared" si="275"/>
        <v>9.7560975609756184</v>
      </c>
      <c r="AP401" s="1059">
        <f t="shared" si="276"/>
        <v>10.810810810810811</v>
      </c>
      <c r="AQ401" s="1059">
        <f t="shared" si="277"/>
        <v>12.121212121212132</v>
      </c>
      <c r="AR401" s="1059">
        <f t="shared" si="278"/>
        <v>13.793103448275868</v>
      </c>
      <c r="AS401" s="1059">
        <f t="shared" si="279"/>
        <v>20.833333333333325</v>
      </c>
      <c r="AT401" s="1059">
        <f t="shared" si="280"/>
        <v>33.33333333333335</v>
      </c>
      <c r="AU401" s="1060">
        <f t="shared" si="282"/>
        <v>12.240210309348953</v>
      </c>
      <c r="AV401" s="1061">
        <f t="shared" si="283"/>
        <v>7.4350153885556818</v>
      </c>
    </row>
    <row r="402" spans="1:48" ht="11.25" customHeight="1" x14ac:dyDescent="0.2">
      <c r="A402" s="881" t="s">
        <v>2211</v>
      </c>
      <c r="B402" s="604" t="s">
        <v>2212</v>
      </c>
      <c r="C402" s="512">
        <v>2.58</v>
      </c>
      <c r="D402" s="482">
        <v>2.25</v>
      </c>
      <c r="E402" s="482">
        <v>2.08</v>
      </c>
      <c r="F402" s="610">
        <v>2.04</v>
      </c>
      <c r="G402" s="610">
        <v>2</v>
      </c>
      <c r="H402" s="521">
        <v>1.96</v>
      </c>
      <c r="I402" s="521">
        <v>1.96</v>
      </c>
      <c r="J402" s="932"/>
      <c r="K402" s="485">
        <v>1.96</v>
      </c>
      <c r="L402" s="614">
        <v>1.96</v>
      </c>
      <c r="M402" s="932"/>
      <c r="N402" s="611">
        <v>1.96</v>
      </c>
      <c r="O402" s="494">
        <v>1.96</v>
      </c>
      <c r="P402" s="616">
        <v>1.88</v>
      </c>
      <c r="Q402" s="616">
        <v>1.7</v>
      </c>
      <c r="R402" s="616">
        <v>1.6</v>
      </c>
      <c r="S402" s="616">
        <v>1.52</v>
      </c>
      <c r="T402" s="616">
        <v>1.42</v>
      </c>
      <c r="U402" s="616">
        <v>1.34</v>
      </c>
      <c r="V402" s="616">
        <v>1.24</v>
      </c>
      <c r="W402" s="616">
        <v>1.1200000000000001</v>
      </c>
      <c r="X402" s="616">
        <v>1.04</v>
      </c>
      <c r="Y402" s="616">
        <v>0.92</v>
      </c>
      <c r="Z402" s="613">
        <f t="shared" si="281"/>
        <v>36.490000000000009</v>
      </c>
      <c r="AA402" s="1058">
        <f t="shared" si="261"/>
        <v>14.666666666666671</v>
      </c>
      <c r="AB402" s="1058">
        <f t="shared" si="262"/>
        <v>8.1730769230769162</v>
      </c>
      <c r="AC402" s="1059">
        <f t="shared" si="263"/>
        <v>1.9607843137254832</v>
      </c>
      <c r="AD402" s="1059">
        <f t="shared" si="264"/>
        <v>2.0000000000000018</v>
      </c>
      <c r="AE402" s="1059">
        <f t="shared" si="265"/>
        <v>2.0408163265306145</v>
      </c>
      <c r="AF402" s="1059">
        <f t="shared" si="266"/>
        <v>0</v>
      </c>
      <c r="AG402" s="1059">
        <f t="shared" si="267"/>
        <v>0</v>
      </c>
      <c r="AH402" s="1059">
        <f t="shared" si="268"/>
        <v>0</v>
      </c>
      <c r="AI402" s="1059">
        <f t="shared" si="269"/>
        <v>0</v>
      </c>
      <c r="AJ402" s="1059">
        <f t="shared" si="270"/>
        <v>0</v>
      </c>
      <c r="AK402" s="1059">
        <f t="shared" si="271"/>
        <v>4.2553191489361764</v>
      </c>
      <c r="AL402" s="1059">
        <f t="shared" si="272"/>
        <v>10.588235294117654</v>
      </c>
      <c r="AM402" s="1059">
        <f t="shared" si="273"/>
        <v>6.25</v>
      </c>
      <c r="AN402" s="1059">
        <f t="shared" si="274"/>
        <v>5.2631578947368363</v>
      </c>
      <c r="AO402" s="1059">
        <f t="shared" si="275"/>
        <v>7.0422535211267734</v>
      </c>
      <c r="AP402" s="1059">
        <f t="shared" si="276"/>
        <v>5.9701492537313383</v>
      </c>
      <c r="AQ402" s="1059">
        <f t="shared" si="277"/>
        <v>8.064516129032274</v>
      </c>
      <c r="AR402" s="1059">
        <f t="shared" si="278"/>
        <v>10.714285714285698</v>
      </c>
      <c r="AS402" s="1059">
        <f t="shared" si="279"/>
        <v>7.6923076923077094</v>
      </c>
      <c r="AT402" s="1059">
        <f t="shared" si="280"/>
        <v>13.043478260869556</v>
      </c>
      <c r="AU402" s="1060">
        <f t="shared" si="282"/>
        <v>5.3862523569571845</v>
      </c>
      <c r="AV402" s="1061">
        <f t="shared" si="283"/>
        <v>4.6171288177933452</v>
      </c>
    </row>
    <row r="403" spans="1:48" ht="11.25" customHeight="1" x14ac:dyDescent="0.2">
      <c r="A403" s="872" t="s">
        <v>1400</v>
      </c>
      <c r="B403" s="604" t="s">
        <v>1401</v>
      </c>
      <c r="C403" s="512">
        <v>0.34</v>
      </c>
      <c r="D403" s="482">
        <v>0.28000000000000003</v>
      </c>
      <c r="E403" s="504">
        <v>0.21000000000000002</v>
      </c>
      <c r="F403" s="473">
        <v>0.17499999999999999</v>
      </c>
      <c r="G403" s="473">
        <v>0.16</v>
      </c>
      <c r="H403" s="473">
        <v>0.13500000000000001</v>
      </c>
      <c r="I403" s="473">
        <v>0.115</v>
      </c>
      <c r="J403" s="1000"/>
      <c r="K403" s="473">
        <v>9.5000000000000001E-2</v>
      </c>
      <c r="L403" s="471">
        <v>0.06</v>
      </c>
      <c r="M403" s="1000"/>
      <c r="N403" s="517">
        <v>0</v>
      </c>
      <c r="O403" s="517">
        <v>0</v>
      </c>
      <c r="P403" s="477">
        <v>0</v>
      </c>
      <c r="Q403" s="477">
        <v>0</v>
      </c>
      <c r="R403" s="477">
        <v>0</v>
      </c>
      <c r="S403" s="477">
        <v>0</v>
      </c>
      <c r="T403" s="477">
        <v>0</v>
      </c>
      <c r="U403" s="477">
        <v>0</v>
      </c>
      <c r="V403" s="477">
        <v>0</v>
      </c>
      <c r="W403" s="477">
        <v>0</v>
      </c>
      <c r="X403" s="477">
        <v>0</v>
      </c>
      <c r="Y403" s="477">
        <v>0</v>
      </c>
      <c r="Z403" s="613">
        <f t="shared" si="281"/>
        <v>1.57</v>
      </c>
      <c r="AA403" s="1058">
        <f t="shared" si="261"/>
        <v>21.42857142857142</v>
      </c>
      <c r="AB403" s="1058">
        <f t="shared" si="262"/>
        <v>33.333333333333329</v>
      </c>
      <c r="AC403" s="1059">
        <f t="shared" si="263"/>
        <v>20.000000000000018</v>
      </c>
      <c r="AD403" s="1059">
        <f t="shared" si="264"/>
        <v>9.375</v>
      </c>
      <c r="AE403" s="1059">
        <f t="shared" si="265"/>
        <v>18.518518518518512</v>
      </c>
      <c r="AF403" s="1059">
        <f t="shared" si="266"/>
        <v>17.391304347826097</v>
      </c>
      <c r="AG403" s="1059">
        <f t="shared" si="267"/>
        <v>21.052631578947366</v>
      </c>
      <c r="AH403" s="1059">
        <f t="shared" si="268"/>
        <v>58.33333333333335</v>
      </c>
      <c r="AI403" s="1059" t="str">
        <f t="shared" si="269"/>
        <v>n/a</v>
      </c>
      <c r="AJ403" s="1059" t="str">
        <f t="shared" si="270"/>
        <v>n/a</v>
      </c>
      <c r="AK403" s="1059" t="str">
        <f t="shared" si="271"/>
        <v>n/a</v>
      </c>
      <c r="AL403" s="1059" t="str">
        <f t="shared" si="272"/>
        <v>n/a</v>
      </c>
      <c r="AM403" s="1059" t="str">
        <f t="shared" si="273"/>
        <v>n/a</v>
      </c>
      <c r="AN403" s="1059" t="str">
        <f t="shared" si="274"/>
        <v>n/a</v>
      </c>
      <c r="AO403" s="1059" t="str">
        <f t="shared" si="275"/>
        <v>n/a</v>
      </c>
      <c r="AP403" s="1059" t="str">
        <f t="shared" si="276"/>
        <v>n/a</v>
      </c>
      <c r="AQ403" s="1059" t="str">
        <f t="shared" si="277"/>
        <v>n/a</v>
      </c>
      <c r="AR403" s="1059" t="str">
        <f t="shared" si="278"/>
        <v>n/a</v>
      </c>
      <c r="AS403" s="1059" t="str">
        <f t="shared" si="279"/>
        <v>n/a</v>
      </c>
      <c r="AT403" s="1059" t="str">
        <f t="shared" si="280"/>
        <v>n/a</v>
      </c>
      <c r="AU403" s="1060">
        <f t="shared" si="282"/>
        <v>24.929086567566259</v>
      </c>
      <c r="AV403" s="1061">
        <f t="shared" si="283"/>
        <v>15.013777587131184</v>
      </c>
    </row>
    <row r="404" spans="1:48" ht="11.25" customHeight="1" x14ac:dyDescent="0.2">
      <c r="A404" s="864" t="s">
        <v>1408</v>
      </c>
      <c r="B404" s="604" t="s">
        <v>1409</v>
      </c>
      <c r="C404" s="512">
        <v>0.3</v>
      </c>
      <c r="D404" s="482">
        <v>0.25</v>
      </c>
      <c r="E404" s="482">
        <v>0.22</v>
      </c>
      <c r="F404" s="610">
        <v>0.2</v>
      </c>
      <c r="G404" s="485">
        <v>0.18</v>
      </c>
      <c r="H404" s="610">
        <v>0.16500000000000001</v>
      </c>
      <c r="I404" s="485">
        <v>0.15</v>
      </c>
      <c r="J404" s="932" t="s">
        <v>90</v>
      </c>
      <c r="K404" s="610">
        <v>0.13125000000000001</v>
      </c>
      <c r="L404" s="614">
        <v>0.125</v>
      </c>
      <c r="M404" s="932"/>
      <c r="N404" s="494">
        <v>6.25E-2</v>
      </c>
      <c r="O404" s="494">
        <v>3.125E-2</v>
      </c>
      <c r="P404" s="612">
        <v>0</v>
      </c>
      <c r="Q404" s="612">
        <v>0</v>
      </c>
      <c r="R404" s="612">
        <v>0</v>
      </c>
      <c r="S404" s="612">
        <v>0</v>
      </c>
      <c r="T404" s="612">
        <v>0</v>
      </c>
      <c r="U404" s="612">
        <v>0</v>
      </c>
      <c r="V404" s="612">
        <v>0</v>
      </c>
      <c r="W404" s="612">
        <v>0</v>
      </c>
      <c r="X404" s="612">
        <v>0</v>
      </c>
      <c r="Y404" s="612">
        <v>0</v>
      </c>
      <c r="Z404" s="613">
        <f t="shared" si="281"/>
        <v>1.8149999999999999</v>
      </c>
      <c r="AA404" s="1058">
        <f t="shared" si="261"/>
        <v>19.999999999999996</v>
      </c>
      <c r="AB404" s="1058">
        <f t="shared" si="262"/>
        <v>13.636363636363647</v>
      </c>
      <c r="AC404" s="1059">
        <f t="shared" si="263"/>
        <v>9.9999999999999858</v>
      </c>
      <c r="AD404" s="1059">
        <f t="shared" si="264"/>
        <v>11.111111111111116</v>
      </c>
      <c r="AE404" s="1059">
        <f t="shared" si="265"/>
        <v>9.0909090909090828</v>
      </c>
      <c r="AF404" s="1059">
        <f t="shared" si="266"/>
        <v>10.000000000000009</v>
      </c>
      <c r="AG404" s="1059">
        <f t="shared" si="267"/>
        <v>14.285714285714279</v>
      </c>
      <c r="AH404" s="1059">
        <f t="shared" si="268"/>
        <v>5.0000000000000044</v>
      </c>
      <c r="AI404" s="1059">
        <f t="shared" si="269"/>
        <v>100</v>
      </c>
      <c r="AJ404" s="1059">
        <f t="shared" si="270"/>
        <v>100</v>
      </c>
      <c r="AK404" s="1059" t="str">
        <f t="shared" si="271"/>
        <v>n/a</v>
      </c>
      <c r="AL404" s="1059" t="str">
        <f t="shared" si="272"/>
        <v>n/a</v>
      </c>
      <c r="AM404" s="1059" t="str">
        <f t="shared" si="273"/>
        <v>n/a</v>
      </c>
      <c r="AN404" s="1059" t="str">
        <f t="shared" si="274"/>
        <v>n/a</v>
      </c>
      <c r="AO404" s="1059" t="str">
        <f t="shared" si="275"/>
        <v>n/a</v>
      </c>
      <c r="AP404" s="1059" t="str">
        <f t="shared" si="276"/>
        <v>n/a</v>
      </c>
      <c r="AQ404" s="1059" t="str">
        <f t="shared" si="277"/>
        <v>n/a</v>
      </c>
      <c r="AR404" s="1059" t="str">
        <f t="shared" si="278"/>
        <v>n/a</v>
      </c>
      <c r="AS404" s="1059" t="str">
        <f t="shared" si="279"/>
        <v>n/a</v>
      </c>
      <c r="AT404" s="1059" t="str">
        <f t="shared" si="280"/>
        <v>n/a</v>
      </c>
      <c r="AU404" s="1060">
        <f t="shared" si="282"/>
        <v>29.312409812409811</v>
      </c>
      <c r="AV404" s="1061">
        <f t="shared" si="283"/>
        <v>37.459548217588058</v>
      </c>
    </row>
    <row r="405" spans="1:48" ht="11.25" customHeight="1" x14ac:dyDescent="0.2">
      <c r="A405" s="872" t="s">
        <v>662</v>
      </c>
      <c r="B405" s="604" t="s">
        <v>663</v>
      </c>
      <c r="C405" s="512">
        <v>9</v>
      </c>
      <c r="D405" s="482">
        <v>8.1999999999999993</v>
      </c>
      <c r="E405" s="482">
        <v>7.46</v>
      </c>
      <c r="F405" s="610">
        <v>6.77</v>
      </c>
      <c r="G405" s="610">
        <v>6.15</v>
      </c>
      <c r="H405" s="610">
        <v>5.49</v>
      </c>
      <c r="I405" s="610">
        <v>4.78</v>
      </c>
      <c r="J405" s="932"/>
      <c r="K405" s="610">
        <v>4.1500000000000004</v>
      </c>
      <c r="L405" s="481">
        <v>3.25</v>
      </c>
      <c r="M405" s="932"/>
      <c r="N405" s="494">
        <v>2.64</v>
      </c>
      <c r="O405" s="494">
        <v>2.34</v>
      </c>
      <c r="P405" s="616">
        <v>1.83</v>
      </c>
      <c r="Q405" s="616">
        <v>1.47</v>
      </c>
      <c r="R405" s="616">
        <v>1.25</v>
      </c>
      <c r="S405" s="616">
        <v>1.05</v>
      </c>
      <c r="T405" s="616">
        <v>0.91</v>
      </c>
      <c r="U405" s="616">
        <v>0.57999999999999996</v>
      </c>
      <c r="V405" s="612">
        <v>0.44</v>
      </c>
      <c r="W405" s="612">
        <v>0.44</v>
      </c>
      <c r="X405" s="612">
        <v>0.44</v>
      </c>
      <c r="Y405" s="616">
        <v>0.88</v>
      </c>
      <c r="Z405" s="613">
        <f t="shared" si="281"/>
        <v>69.519999999999982</v>
      </c>
      <c r="AA405" s="1058">
        <f t="shared" si="261"/>
        <v>9.7560975609756184</v>
      </c>
      <c r="AB405" s="1058">
        <f t="shared" si="262"/>
        <v>9.9195710455763919</v>
      </c>
      <c r="AC405" s="1059">
        <f t="shared" si="263"/>
        <v>10.192023633677994</v>
      </c>
      <c r="AD405" s="1059">
        <f t="shared" si="264"/>
        <v>10.081300813008109</v>
      </c>
      <c r="AE405" s="1059">
        <f t="shared" si="265"/>
        <v>12.021857923497258</v>
      </c>
      <c r="AF405" s="1059">
        <f t="shared" si="266"/>
        <v>14.853556485355647</v>
      </c>
      <c r="AG405" s="1059">
        <f t="shared" si="267"/>
        <v>15.180722891566267</v>
      </c>
      <c r="AH405" s="1059">
        <f t="shared" si="268"/>
        <v>27.692307692307704</v>
      </c>
      <c r="AI405" s="1059">
        <f t="shared" si="269"/>
        <v>23.106060606060595</v>
      </c>
      <c r="AJ405" s="1059">
        <f t="shared" si="270"/>
        <v>12.820512820512842</v>
      </c>
      <c r="AK405" s="1059">
        <f t="shared" si="271"/>
        <v>27.868852459016381</v>
      </c>
      <c r="AL405" s="1059">
        <f t="shared" si="272"/>
        <v>24.489795918367353</v>
      </c>
      <c r="AM405" s="1059">
        <f t="shared" si="273"/>
        <v>17.599999999999994</v>
      </c>
      <c r="AN405" s="1059">
        <f t="shared" si="274"/>
        <v>19.047619047619047</v>
      </c>
      <c r="AO405" s="1059">
        <f t="shared" si="275"/>
        <v>15.384615384615397</v>
      </c>
      <c r="AP405" s="1059">
        <f t="shared" si="276"/>
        <v>56.896551724137943</v>
      </c>
      <c r="AQ405" s="1059">
        <f t="shared" si="277"/>
        <v>31.818181818181813</v>
      </c>
      <c r="AR405" s="1059">
        <f t="shared" si="278"/>
        <v>0</v>
      </c>
      <c r="AS405" s="1059">
        <f t="shared" si="279"/>
        <v>0</v>
      </c>
      <c r="AT405" s="1059">
        <f t="shared" si="280"/>
        <v>-50</v>
      </c>
      <c r="AU405" s="1060">
        <f t="shared" si="282"/>
        <v>14.436481391223817</v>
      </c>
      <c r="AV405" s="1061">
        <f t="shared" si="283"/>
        <v>19.63733281877899</v>
      </c>
    </row>
    <row r="406" spans="1:48" ht="11.25" customHeight="1" x14ac:dyDescent="0.2">
      <c r="A406" s="872" t="s">
        <v>1410</v>
      </c>
      <c r="B406" s="604" t="s">
        <v>1411</v>
      </c>
      <c r="C406" s="512">
        <v>1.48</v>
      </c>
      <c r="D406" s="482">
        <v>1.32</v>
      </c>
      <c r="E406" s="482">
        <v>1.1599999999999999</v>
      </c>
      <c r="F406" s="610">
        <v>1</v>
      </c>
      <c r="G406" s="610">
        <v>0.8</v>
      </c>
      <c r="H406" s="610">
        <v>0.64</v>
      </c>
      <c r="I406" s="610">
        <v>0.48</v>
      </c>
      <c r="J406" s="932"/>
      <c r="K406" s="610">
        <v>0.32</v>
      </c>
      <c r="L406" s="481">
        <v>0.2</v>
      </c>
      <c r="M406" s="932"/>
      <c r="N406" s="611">
        <v>0.04</v>
      </c>
      <c r="O406" s="611">
        <v>0.24</v>
      </c>
      <c r="P406" s="616">
        <v>1.66</v>
      </c>
      <c r="Q406" s="616">
        <v>1.58</v>
      </c>
      <c r="R406" s="616">
        <v>1.52</v>
      </c>
      <c r="S406" s="616">
        <v>1.46</v>
      </c>
      <c r="T406" s="616">
        <v>1.4</v>
      </c>
      <c r="U406" s="616">
        <v>1.34</v>
      </c>
      <c r="V406" s="616">
        <v>1.28</v>
      </c>
      <c r="W406" s="616">
        <v>1.22</v>
      </c>
      <c r="X406" s="616">
        <v>1.1599999999999999</v>
      </c>
      <c r="Y406" s="616">
        <v>1.1000000000000001</v>
      </c>
      <c r="Z406" s="613">
        <f t="shared" si="281"/>
        <v>21.400000000000002</v>
      </c>
      <c r="AA406" s="1058">
        <f t="shared" si="261"/>
        <v>12.12121212121211</v>
      </c>
      <c r="AB406" s="1058">
        <f t="shared" si="262"/>
        <v>13.793103448275868</v>
      </c>
      <c r="AC406" s="1059">
        <f t="shared" si="263"/>
        <v>15.999999999999993</v>
      </c>
      <c r="AD406" s="1059">
        <f t="shared" si="264"/>
        <v>25</v>
      </c>
      <c r="AE406" s="1059">
        <f t="shared" si="265"/>
        <v>25</v>
      </c>
      <c r="AF406" s="1059">
        <f t="shared" si="266"/>
        <v>33.33333333333335</v>
      </c>
      <c r="AG406" s="1059">
        <f t="shared" si="267"/>
        <v>50</v>
      </c>
      <c r="AH406" s="1059">
        <f t="shared" si="268"/>
        <v>59.999999999999986</v>
      </c>
      <c r="AI406" s="1059">
        <f t="shared" si="269"/>
        <v>400</v>
      </c>
      <c r="AJ406" s="1059">
        <f t="shared" si="270"/>
        <v>-83.333333333333329</v>
      </c>
      <c r="AK406" s="1059">
        <f t="shared" si="271"/>
        <v>-85.542168674698786</v>
      </c>
      <c r="AL406" s="1059">
        <f t="shared" si="272"/>
        <v>5.0632911392404889</v>
      </c>
      <c r="AM406" s="1059">
        <f t="shared" si="273"/>
        <v>3.9473684210526327</v>
      </c>
      <c r="AN406" s="1059">
        <f t="shared" si="274"/>
        <v>4.1095890410958846</v>
      </c>
      <c r="AO406" s="1059">
        <f t="shared" si="275"/>
        <v>4.2857142857142927</v>
      </c>
      <c r="AP406" s="1059">
        <f t="shared" si="276"/>
        <v>4.4776119402984982</v>
      </c>
      <c r="AQ406" s="1059">
        <f t="shared" si="277"/>
        <v>4.6875</v>
      </c>
      <c r="AR406" s="1059">
        <f t="shared" si="278"/>
        <v>4.9180327868852514</v>
      </c>
      <c r="AS406" s="1059">
        <f t="shared" si="279"/>
        <v>5.1724137931034475</v>
      </c>
      <c r="AT406" s="1059">
        <f t="shared" si="280"/>
        <v>5.4545454545454453</v>
      </c>
      <c r="AU406" s="1060">
        <f t="shared" si="282"/>
        <v>25.424410687836254</v>
      </c>
      <c r="AV406" s="1061">
        <f t="shared" si="283"/>
        <v>94.753799488409484</v>
      </c>
    </row>
    <row r="407" spans="1:48" ht="11.25" customHeight="1" x14ac:dyDescent="0.2">
      <c r="A407" s="872" t="s">
        <v>660</v>
      </c>
      <c r="B407" s="604" t="s">
        <v>661</v>
      </c>
      <c r="C407" s="512">
        <v>1.24</v>
      </c>
      <c r="D407" s="482">
        <v>1.22</v>
      </c>
      <c r="E407" s="504">
        <v>1.18</v>
      </c>
      <c r="F407" s="473">
        <v>1.1399999999999999</v>
      </c>
      <c r="G407" s="473">
        <v>1.1000000000000001</v>
      </c>
      <c r="H407" s="473">
        <v>1.06</v>
      </c>
      <c r="I407" s="473">
        <v>0.49</v>
      </c>
      <c r="J407" s="1000"/>
      <c r="K407" s="473">
        <v>0.41</v>
      </c>
      <c r="L407" s="471">
        <v>0.35</v>
      </c>
      <c r="M407" s="1000"/>
      <c r="N407" s="510">
        <v>0.33</v>
      </c>
      <c r="O407" s="510">
        <v>0.31</v>
      </c>
      <c r="P407" s="478">
        <v>0.28999999999999998</v>
      </c>
      <c r="Q407" s="478">
        <v>0.27</v>
      </c>
      <c r="R407" s="478">
        <v>0.25</v>
      </c>
      <c r="S407" s="478">
        <v>0.23</v>
      </c>
      <c r="T407" s="478">
        <v>0.21</v>
      </c>
      <c r="U407" s="478">
        <v>0.17</v>
      </c>
      <c r="V407" s="477">
        <v>0.14000000000000001</v>
      </c>
      <c r="W407" s="477">
        <v>0.14000000000000001</v>
      </c>
      <c r="X407" s="478">
        <v>0.14000000000000001</v>
      </c>
      <c r="Y407" s="478">
        <v>0.13</v>
      </c>
      <c r="Z407" s="613">
        <f t="shared" si="281"/>
        <v>10.800000000000002</v>
      </c>
      <c r="AA407" s="1058">
        <f t="shared" si="261"/>
        <v>1.6393442622950838</v>
      </c>
      <c r="AB407" s="1058">
        <f t="shared" si="262"/>
        <v>3.3898305084745894</v>
      </c>
      <c r="AC407" s="1059">
        <f t="shared" si="263"/>
        <v>3.5087719298245723</v>
      </c>
      <c r="AD407" s="1059">
        <f t="shared" si="264"/>
        <v>3.6363636363636154</v>
      </c>
      <c r="AE407" s="1059">
        <f t="shared" si="265"/>
        <v>3.7735849056603765</v>
      </c>
      <c r="AF407" s="1059">
        <f t="shared" si="266"/>
        <v>116.32653061224491</v>
      </c>
      <c r="AG407" s="1059">
        <f t="shared" si="267"/>
        <v>19.512195121951216</v>
      </c>
      <c r="AH407" s="1059">
        <f t="shared" si="268"/>
        <v>17.142857142857149</v>
      </c>
      <c r="AI407" s="1059">
        <f t="shared" si="269"/>
        <v>6.0606060606060552</v>
      </c>
      <c r="AJ407" s="1059">
        <f t="shared" si="270"/>
        <v>6.4516129032258229</v>
      </c>
      <c r="AK407" s="1059">
        <f t="shared" si="271"/>
        <v>6.8965517241379448</v>
      </c>
      <c r="AL407" s="1059">
        <f t="shared" si="272"/>
        <v>7.4074074074073959</v>
      </c>
      <c r="AM407" s="1059">
        <f t="shared" si="273"/>
        <v>8.0000000000000071</v>
      </c>
      <c r="AN407" s="1059">
        <f t="shared" si="274"/>
        <v>8.6956521739130377</v>
      </c>
      <c r="AO407" s="1059">
        <f t="shared" si="275"/>
        <v>9.5238095238095344</v>
      </c>
      <c r="AP407" s="1059">
        <f t="shared" si="276"/>
        <v>23.529411764705866</v>
      </c>
      <c r="AQ407" s="1059">
        <f t="shared" si="277"/>
        <v>21.42857142857142</v>
      </c>
      <c r="AR407" s="1059">
        <f t="shared" si="278"/>
        <v>0</v>
      </c>
      <c r="AS407" s="1059">
        <f t="shared" si="279"/>
        <v>0</v>
      </c>
      <c r="AT407" s="1059">
        <f t="shared" si="280"/>
        <v>7.6923076923077094</v>
      </c>
      <c r="AU407" s="1060">
        <f t="shared" si="282"/>
        <v>13.730770439917816</v>
      </c>
      <c r="AV407" s="1061">
        <f t="shared" si="283"/>
        <v>25.102766705885124</v>
      </c>
    </row>
    <row r="408" spans="1:48" ht="11.25" customHeight="1" x14ac:dyDescent="0.2">
      <c r="A408" s="480" t="s">
        <v>404</v>
      </c>
      <c r="B408" s="609" t="s">
        <v>405</v>
      </c>
      <c r="C408" s="610">
        <v>1.42</v>
      </c>
      <c r="D408" s="482">
        <v>1.34</v>
      </c>
      <c r="E408" s="615">
        <v>1.26</v>
      </c>
      <c r="F408" s="610">
        <v>1.175</v>
      </c>
      <c r="G408" s="610">
        <v>1.1000000000000001</v>
      </c>
      <c r="H408" s="610">
        <v>1.02</v>
      </c>
      <c r="I408" s="610">
        <v>0.94</v>
      </c>
      <c r="J408" s="932"/>
      <c r="K408" s="610">
        <v>0.9</v>
      </c>
      <c r="L408" s="481">
        <v>0.85</v>
      </c>
      <c r="M408" s="932"/>
      <c r="N408" s="494">
        <v>0.79</v>
      </c>
      <c r="O408" s="494">
        <v>0.75</v>
      </c>
      <c r="P408" s="616">
        <v>0.7</v>
      </c>
      <c r="Q408" s="616">
        <v>0.63500000000000001</v>
      </c>
      <c r="R408" s="616">
        <v>0.57499999999999996</v>
      </c>
      <c r="S408" s="612">
        <v>0.52500000000000002</v>
      </c>
      <c r="T408" s="616">
        <v>0.50624999999999998</v>
      </c>
      <c r="U408" s="612">
        <v>0.5</v>
      </c>
      <c r="V408" s="612">
        <v>1</v>
      </c>
      <c r="W408" s="612">
        <v>1</v>
      </c>
      <c r="X408" s="612">
        <v>1</v>
      </c>
      <c r="Y408" s="612">
        <v>1</v>
      </c>
      <c r="Z408" s="613">
        <f t="shared" si="281"/>
        <v>18.986249999999998</v>
      </c>
      <c r="AA408" s="1058">
        <f t="shared" si="261"/>
        <v>5.9701492537313383</v>
      </c>
      <c r="AB408" s="1058">
        <f t="shared" si="262"/>
        <v>6.3492063492063489</v>
      </c>
      <c r="AC408" s="1059">
        <f t="shared" si="263"/>
        <v>7.2340425531914887</v>
      </c>
      <c r="AD408" s="1059">
        <f t="shared" si="264"/>
        <v>6.8181818181818121</v>
      </c>
      <c r="AE408" s="1059">
        <f t="shared" si="265"/>
        <v>7.8431372549019773</v>
      </c>
      <c r="AF408" s="1059">
        <f t="shared" si="266"/>
        <v>8.5106382978723527</v>
      </c>
      <c r="AG408" s="1059">
        <f t="shared" si="267"/>
        <v>4.4444444444444287</v>
      </c>
      <c r="AH408" s="1059">
        <f t="shared" si="268"/>
        <v>5.8823529411764719</v>
      </c>
      <c r="AI408" s="1059">
        <f t="shared" si="269"/>
        <v>7.5949367088607556</v>
      </c>
      <c r="AJ408" s="1059">
        <f t="shared" si="270"/>
        <v>5.3333333333333455</v>
      </c>
      <c r="AK408" s="1059">
        <f t="shared" si="271"/>
        <v>7.1428571428571397</v>
      </c>
      <c r="AL408" s="1059">
        <f t="shared" si="272"/>
        <v>10.236220472440927</v>
      </c>
      <c r="AM408" s="1059">
        <f t="shared" si="273"/>
        <v>10.434782608695659</v>
      </c>
      <c r="AN408" s="1059">
        <f t="shared" si="274"/>
        <v>9.5238095238095113</v>
      </c>
      <c r="AO408" s="1059">
        <f t="shared" si="275"/>
        <v>3.7037037037037202</v>
      </c>
      <c r="AP408" s="1059">
        <f t="shared" si="276"/>
        <v>1.2499999999999956</v>
      </c>
      <c r="AQ408" s="1059">
        <f t="shared" si="277"/>
        <v>-50</v>
      </c>
      <c r="AR408" s="1059">
        <f t="shared" si="278"/>
        <v>0</v>
      </c>
      <c r="AS408" s="1059">
        <f t="shared" si="279"/>
        <v>0</v>
      </c>
      <c r="AT408" s="1059">
        <f t="shared" si="280"/>
        <v>0</v>
      </c>
      <c r="AU408" s="1060">
        <f t="shared" si="282"/>
        <v>2.9135898203203636</v>
      </c>
      <c r="AV408" s="1061">
        <f t="shared" si="283"/>
        <v>12.876111249221367</v>
      </c>
    </row>
    <row r="409" spans="1:48" ht="11.25" customHeight="1" x14ac:dyDescent="0.2">
      <c r="A409" s="930" t="s">
        <v>4259</v>
      </c>
      <c r="B409" s="1185" t="s">
        <v>3850</v>
      </c>
      <c r="C409" s="999">
        <v>0.73219999999999996</v>
      </c>
      <c r="D409" s="482">
        <v>0.68759999999999999</v>
      </c>
      <c r="E409" s="854">
        <v>0.6341</v>
      </c>
      <c r="F409" s="852">
        <v>0.56789999999999996</v>
      </c>
      <c r="G409" s="852">
        <v>0.53</v>
      </c>
      <c r="H409" s="852">
        <v>0.2671</v>
      </c>
      <c r="I409" s="852">
        <v>0.23</v>
      </c>
      <c r="J409" s="844"/>
      <c r="K409" s="852">
        <v>0.84</v>
      </c>
      <c r="L409" s="614">
        <v>0</v>
      </c>
      <c r="M409" s="932"/>
      <c r="N409" s="611">
        <v>0</v>
      </c>
      <c r="O409" s="611">
        <v>0</v>
      </c>
      <c r="P409" s="612">
        <v>0</v>
      </c>
      <c r="Q409" s="612">
        <v>0</v>
      </c>
      <c r="R409" s="612">
        <v>0</v>
      </c>
      <c r="S409" s="612">
        <v>0</v>
      </c>
      <c r="T409" s="612">
        <v>0</v>
      </c>
      <c r="U409" s="612">
        <v>0</v>
      </c>
      <c r="V409" s="612">
        <v>0</v>
      </c>
      <c r="W409" s="612">
        <v>0</v>
      </c>
      <c r="X409" s="612">
        <v>0</v>
      </c>
      <c r="Y409" s="612">
        <v>0</v>
      </c>
      <c r="Z409" s="613">
        <f t="shared" si="281"/>
        <v>4.4889000000000001</v>
      </c>
      <c r="AA409" s="1058">
        <f t="shared" si="261"/>
        <v>6.4863292611983647</v>
      </c>
      <c r="AB409" s="1058">
        <f t="shared" si="262"/>
        <v>8.43715502286706</v>
      </c>
      <c r="AC409" s="1059">
        <f t="shared" si="263"/>
        <v>11.656981863004056</v>
      </c>
      <c r="AD409" s="1059">
        <f t="shared" si="264"/>
        <v>7.1509433962263946</v>
      </c>
      <c r="AE409" s="1059">
        <f t="shared" si="265"/>
        <v>98.427555222763004</v>
      </c>
      <c r="AF409" s="1059">
        <f t="shared" si="266"/>
        <v>16.130434782608695</v>
      </c>
      <c r="AG409" s="1059">
        <f t="shared" si="267"/>
        <v>-72.61904761904762</v>
      </c>
      <c r="AH409" s="1059" t="str">
        <f t="shared" si="268"/>
        <v>n/a</v>
      </c>
      <c r="AI409" s="1059" t="str">
        <f t="shared" si="269"/>
        <v>n/a</v>
      </c>
      <c r="AJ409" s="1059" t="str">
        <f t="shared" si="270"/>
        <v>n/a</v>
      </c>
      <c r="AK409" s="1059" t="str">
        <f t="shared" si="271"/>
        <v>n/a</v>
      </c>
      <c r="AL409" s="1059" t="str">
        <f t="shared" si="272"/>
        <v>n/a</v>
      </c>
      <c r="AM409" s="1059" t="str">
        <f t="shared" si="273"/>
        <v>n/a</v>
      </c>
      <c r="AN409" s="1059" t="str">
        <f t="shared" si="274"/>
        <v>n/a</v>
      </c>
      <c r="AO409" s="1059" t="str">
        <f t="shared" si="275"/>
        <v>n/a</v>
      </c>
      <c r="AP409" s="1059" t="str">
        <f t="shared" si="276"/>
        <v>n/a</v>
      </c>
      <c r="AQ409" s="1059" t="str">
        <f t="shared" si="277"/>
        <v>n/a</v>
      </c>
      <c r="AR409" s="1059" t="str">
        <f t="shared" si="278"/>
        <v>n/a</v>
      </c>
      <c r="AS409" s="1059" t="str">
        <f t="shared" si="279"/>
        <v>n/a</v>
      </c>
      <c r="AT409" s="1059" t="str">
        <f t="shared" si="280"/>
        <v>n/a</v>
      </c>
      <c r="AU409" s="1060">
        <f t="shared" si="282"/>
        <v>10.810050275659993</v>
      </c>
      <c r="AV409" s="1061">
        <f t="shared" si="283"/>
        <v>49.504174220534999</v>
      </c>
    </row>
    <row r="410" spans="1:48" ht="11.25" customHeight="1" x14ac:dyDescent="0.2">
      <c r="A410" s="490" t="s">
        <v>269</v>
      </c>
      <c r="B410" s="490" t="s">
        <v>270</v>
      </c>
      <c r="C410" s="610">
        <v>2.06</v>
      </c>
      <c r="D410" s="482">
        <v>1.78</v>
      </c>
      <c r="E410" s="482">
        <v>1.52</v>
      </c>
      <c r="F410" s="496">
        <v>1.26</v>
      </c>
      <c r="G410" s="496">
        <v>1.02</v>
      </c>
      <c r="H410" s="496">
        <v>0.82</v>
      </c>
      <c r="I410" s="496">
        <v>0.68</v>
      </c>
      <c r="J410" s="1014"/>
      <c r="K410" s="496">
        <v>0.6</v>
      </c>
      <c r="L410" s="492">
        <v>0.5</v>
      </c>
      <c r="M410" s="1014"/>
      <c r="N410" s="509">
        <v>0.4</v>
      </c>
      <c r="O410" s="509">
        <v>0.35</v>
      </c>
      <c r="P410" s="498">
        <v>0.33</v>
      </c>
      <c r="Q410" s="498">
        <v>0.26</v>
      </c>
      <c r="R410" s="498">
        <v>0.16</v>
      </c>
      <c r="S410" s="498">
        <v>0.1</v>
      </c>
      <c r="T410" s="498">
        <v>7.0000000000000007E-2</v>
      </c>
      <c r="U410" s="498">
        <v>5.2499999999999998E-2</v>
      </c>
      <c r="V410" s="498">
        <v>0.04</v>
      </c>
      <c r="W410" s="498">
        <v>3.7499999999999999E-2</v>
      </c>
      <c r="X410" s="498">
        <v>3.5000000000000003E-2</v>
      </c>
      <c r="Y410" s="498">
        <v>0.03</v>
      </c>
      <c r="Z410" s="613">
        <f t="shared" si="281"/>
        <v>12.104999999999997</v>
      </c>
      <c r="AA410" s="1058">
        <f t="shared" si="261"/>
        <v>15.730337078651679</v>
      </c>
      <c r="AB410" s="1058">
        <f t="shared" si="262"/>
        <v>17.105263157894733</v>
      </c>
      <c r="AC410" s="1059">
        <f t="shared" si="263"/>
        <v>20.634920634920629</v>
      </c>
      <c r="AD410" s="1059">
        <f t="shared" si="264"/>
        <v>23.529411764705888</v>
      </c>
      <c r="AE410" s="1059">
        <f t="shared" si="265"/>
        <v>24.390243902439025</v>
      </c>
      <c r="AF410" s="1059">
        <f t="shared" si="266"/>
        <v>20.588235294117641</v>
      </c>
      <c r="AG410" s="1059">
        <f t="shared" si="267"/>
        <v>13.333333333333353</v>
      </c>
      <c r="AH410" s="1059">
        <f t="shared" si="268"/>
        <v>19.999999999999996</v>
      </c>
      <c r="AI410" s="1059">
        <f t="shared" si="269"/>
        <v>25</v>
      </c>
      <c r="AJ410" s="1059">
        <f t="shared" si="270"/>
        <v>14.285714285714302</v>
      </c>
      <c r="AK410" s="1059">
        <f t="shared" si="271"/>
        <v>6.0606060606060552</v>
      </c>
      <c r="AL410" s="1059">
        <f t="shared" si="272"/>
        <v>26.923076923076916</v>
      </c>
      <c r="AM410" s="1059">
        <f t="shared" si="273"/>
        <v>62.5</v>
      </c>
      <c r="AN410" s="1059">
        <f t="shared" si="274"/>
        <v>59.999999999999986</v>
      </c>
      <c r="AO410" s="1059">
        <f t="shared" si="275"/>
        <v>42.857142857142861</v>
      </c>
      <c r="AP410" s="1059">
        <f t="shared" si="276"/>
        <v>33.33333333333335</v>
      </c>
      <c r="AQ410" s="1059">
        <f t="shared" si="277"/>
        <v>31.25</v>
      </c>
      <c r="AR410" s="1059">
        <f t="shared" si="278"/>
        <v>6.6666666666666652</v>
      </c>
      <c r="AS410" s="1059">
        <f t="shared" si="279"/>
        <v>7.1428571428571397</v>
      </c>
      <c r="AT410" s="1059">
        <f t="shared" si="280"/>
        <v>16.666666666666675</v>
      </c>
      <c r="AU410" s="1060">
        <f t="shared" si="282"/>
        <v>24.399890455106348</v>
      </c>
      <c r="AV410" s="1061">
        <f t="shared" si="283"/>
        <v>15.565610557059442</v>
      </c>
    </row>
    <row r="411" spans="1:48" ht="11.25" customHeight="1" x14ac:dyDescent="0.2">
      <c r="A411" s="480" t="s">
        <v>1390</v>
      </c>
      <c r="B411" s="861" t="s">
        <v>1391</v>
      </c>
      <c r="C411" s="610">
        <v>4.5</v>
      </c>
      <c r="D411" s="482">
        <v>3.2</v>
      </c>
      <c r="E411" s="482">
        <v>1.8</v>
      </c>
      <c r="F411" s="485">
        <v>1.2</v>
      </c>
      <c r="G411" s="610">
        <v>0.96</v>
      </c>
      <c r="H411" s="610">
        <v>0.36</v>
      </c>
      <c r="I411" s="610">
        <v>0</v>
      </c>
      <c r="J411" s="932"/>
      <c r="K411" s="485">
        <v>0</v>
      </c>
      <c r="L411" s="614">
        <v>0</v>
      </c>
      <c r="M411" s="932"/>
      <c r="N411" s="515">
        <v>0</v>
      </c>
      <c r="O411" s="515">
        <v>0</v>
      </c>
      <c r="P411" s="514">
        <v>0</v>
      </c>
      <c r="Q411" s="612">
        <v>0</v>
      </c>
      <c r="R411" s="612">
        <v>0</v>
      </c>
      <c r="S411" s="612">
        <v>0</v>
      </c>
      <c r="T411" s="612">
        <v>0</v>
      </c>
      <c r="U411" s="612">
        <v>0</v>
      </c>
      <c r="V411" s="612">
        <v>0</v>
      </c>
      <c r="W411" s="612">
        <v>0</v>
      </c>
      <c r="X411" s="612">
        <v>0</v>
      </c>
      <c r="Y411" s="612">
        <v>0</v>
      </c>
      <c r="Z411" s="613">
        <f t="shared" si="281"/>
        <v>12.02</v>
      </c>
      <c r="AA411" s="1058">
        <f t="shared" si="261"/>
        <v>40.625</v>
      </c>
      <c r="AB411" s="1058">
        <f t="shared" si="262"/>
        <v>77.777777777777786</v>
      </c>
      <c r="AC411" s="1059">
        <f t="shared" si="263"/>
        <v>50</v>
      </c>
      <c r="AD411" s="1059">
        <f t="shared" si="264"/>
        <v>25</v>
      </c>
      <c r="AE411" s="1059">
        <f t="shared" si="265"/>
        <v>166.66666666666666</v>
      </c>
      <c r="AF411" s="1059" t="str">
        <f t="shared" si="266"/>
        <v>n/a</v>
      </c>
      <c r="AG411" s="1059" t="str">
        <f t="shared" si="267"/>
        <v>n/a</v>
      </c>
      <c r="AH411" s="1059" t="str">
        <f t="shared" si="268"/>
        <v>n/a</v>
      </c>
      <c r="AI411" s="1059" t="str">
        <f t="shared" si="269"/>
        <v>n/a</v>
      </c>
      <c r="AJ411" s="1059" t="str">
        <f t="shared" si="270"/>
        <v>n/a</v>
      </c>
      <c r="AK411" s="1059" t="str">
        <f t="shared" si="271"/>
        <v>n/a</v>
      </c>
      <c r="AL411" s="1059" t="str">
        <f t="shared" si="272"/>
        <v>n/a</v>
      </c>
      <c r="AM411" s="1059" t="str">
        <f t="shared" si="273"/>
        <v>n/a</v>
      </c>
      <c r="AN411" s="1059" t="str">
        <f t="shared" si="274"/>
        <v>n/a</v>
      </c>
      <c r="AO411" s="1059" t="str">
        <f t="shared" si="275"/>
        <v>n/a</v>
      </c>
      <c r="AP411" s="1059" t="str">
        <f t="shared" si="276"/>
        <v>n/a</v>
      </c>
      <c r="AQ411" s="1059" t="str">
        <f t="shared" si="277"/>
        <v>n/a</v>
      </c>
      <c r="AR411" s="1059" t="str">
        <f t="shared" si="278"/>
        <v>n/a</v>
      </c>
      <c r="AS411" s="1059" t="str">
        <f t="shared" si="279"/>
        <v>n/a</v>
      </c>
      <c r="AT411" s="1059" t="str">
        <f t="shared" si="280"/>
        <v>n/a</v>
      </c>
      <c r="AU411" s="1060">
        <f t="shared" si="282"/>
        <v>72.013888888888886</v>
      </c>
      <c r="AV411" s="1061">
        <f t="shared" si="283"/>
        <v>56.286210909780074</v>
      </c>
    </row>
    <row r="412" spans="1:48" ht="11.25" customHeight="1" x14ac:dyDescent="0.2">
      <c r="A412" s="480" t="s">
        <v>654</v>
      </c>
      <c r="B412" s="861" t="s">
        <v>655</v>
      </c>
      <c r="C412" s="610">
        <v>0.7</v>
      </c>
      <c r="D412" s="482">
        <v>0.63</v>
      </c>
      <c r="E412" s="482">
        <v>0.38</v>
      </c>
      <c r="F412" s="610">
        <v>0.34</v>
      </c>
      <c r="G412" s="610">
        <v>0.3</v>
      </c>
      <c r="H412" s="610">
        <v>0.26</v>
      </c>
      <c r="I412" s="610">
        <v>0.25</v>
      </c>
      <c r="J412" s="932" t="s">
        <v>90</v>
      </c>
      <c r="K412" s="610">
        <v>0.23</v>
      </c>
      <c r="L412" s="481">
        <v>0.21</v>
      </c>
      <c r="M412" s="932"/>
      <c r="N412" s="494">
        <v>0.19</v>
      </c>
      <c r="O412" s="494">
        <v>0.17</v>
      </c>
      <c r="P412" s="616">
        <v>0.155</v>
      </c>
      <c r="Q412" s="616">
        <v>0.13500000000000001</v>
      </c>
      <c r="R412" s="616">
        <v>0.11</v>
      </c>
      <c r="S412" s="616">
        <v>0.05</v>
      </c>
      <c r="T412" s="612">
        <v>0</v>
      </c>
      <c r="U412" s="612">
        <v>0</v>
      </c>
      <c r="V412" s="612">
        <v>0</v>
      </c>
      <c r="W412" s="612">
        <v>0</v>
      </c>
      <c r="X412" s="612">
        <v>0</v>
      </c>
      <c r="Y412" s="612">
        <v>0</v>
      </c>
      <c r="Z412" s="613">
        <f t="shared" si="281"/>
        <v>4.1099999999999994</v>
      </c>
      <c r="AA412" s="1058">
        <f t="shared" si="261"/>
        <v>11.111111111111093</v>
      </c>
      <c r="AB412" s="1058">
        <f t="shared" si="262"/>
        <v>65.789473684210535</v>
      </c>
      <c r="AC412" s="1059">
        <f t="shared" si="263"/>
        <v>11.764705882352944</v>
      </c>
      <c r="AD412" s="1059">
        <f t="shared" si="264"/>
        <v>13.333333333333353</v>
      </c>
      <c r="AE412" s="1059">
        <f t="shared" si="265"/>
        <v>15.384615384615374</v>
      </c>
      <c r="AF412" s="1059">
        <f t="shared" si="266"/>
        <v>4.0000000000000036</v>
      </c>
      <c r="AG412" s="1059">
        <f t="shared" si="267"/>
        <v>8.6956521739130377</v>
      </c>
      <c r="AH412" s="1059">
        <f t="shared" si="268"/>
        <v>9.5238095238095344</v>
      </c>
      <c r="AI412" s="1059">
        <f t="shared" si="269"/>
        <v>10.526315789473673</v>
      </c>
      <c r="AJ412" s="1059">
        <f t="shared" si="270"/>
        <v>11.764705882352944</v>
      </c>
      <c r="AK412" s="1059">
        <f t="shared" si="271"/>
        <v>9.6774193548387224</v>
      </c>
      <c r="AL412" s="1059">
        <f t="shared" si="272"/>
        <v>14.814814814814813</v>
      </c>
      <c r="AM412" s="1059">
        <f t="shared" si="273"/>
        <v>22.72727272727273</v>
      </c>
      <c r="AN412" s="1059">
        <f t="shared" si="274"/>
        <v>119.99999999999997</v>
      </c>
      <c r="AO412" s="1059" t="str">
        <f t="shared" si="275"/>
        <v>n/a</v>
      </c>
      <c r="AP412" s="1059" t="str">
        <f t="shared" si="276"/>
        <v>n/a</v>
      </c>
      <c r="AQ412" s="1059" t="str">
        <f t="shared" si="277"/>
        <v>n/a</v>
      </c>
      <c r="AR412" s="1059" t="str">
        <f t="shared" si="278"/>
        <v>n/a</v>
      </c>
      <c r="AS412" s="1059" t="str">
        <f t="shared" si="279"/>
        <v>n/a</v>
      </c>
      <c r="AT412" s="1059" t="str">
        <f t="shared" si="280"/>
        <v>n/a</v>
      </c>
      <c r="AU412" s="1060">
        <f t="shared" si="282"/>
        <v>23.508087833007057</v>
      </c>
      <c r="AV412" s="1061">
        <f t="shared" si="283"/>
        <v>31.536243438592521</v>
      </c>
    </row>
    <row r="413" spans="1:48" ht="11.25" customHeight="1" x14ac:dyDescent="0.2">
      <c r="A413" s="489" t="s">
        <v>1420</v>
      </c>
      <c r="B413" s="490" t="s">
        <v>1421</v>
      </c>
      <c r="C413" s="610">
        <v>4.1500000000000004</v>
      </c>
      <c r="D413" s="482">
        <v>4</v>
      </c>
      <c r="E413" s="493">
        <v>3.5500000000000003</v>
      </c>
      <c r="F413" s="610">
        <v>3.33</v>
      </c>
      <c r="G413" s="610">
        <v>3.04</v>
      </c>
      <c r="H413" s="610">
        <v>2.7</v>
      </c>
      <c r="I413" s="610">
        <v>2</v>
      </c>
      <c r="J413" s="932"/>
      <c r="K413" s="610">
        <v>1.45</v>
      </c>
      <c r="L413" s="481">
        <v>0.55000000000000004</v>
      </c>
      <c r="M413" s="932"/>
      <c r="N413" s="611">
        <v>0</v>
      </c>
      <c r="O413" s="611">
        <v>0</v>
      </c>
      <c r="P413" s="612">
        <v>0</v>
      </c>
      <c r="Q413" s="612">
        <v>0</v>
      </c>
      <c r="R413" s="612">
        <v>0</v>
      </c>
      <c r="S413" s="612">
        <v>0</v>
      </c>
      <c r="T413" s="612">
        <v>0</v>
      </c>
      <c r="U413" s="612">
        <v>0</v>
      </c>
      <c r="V413" s="612">
        <v>0</v>
      </c>
      <c r="W413" s="612">
        <v>0</v>
      </c>
      <c r="X413" s="612">
        <v>0</v>
      </c>
      <c r="Y413" s="612">
        <v>0</v>
      </c>
      <c r="Z413" s="613">
        <f t="shared" si="281"/>
        <v>24.77</v>
      </c>
      <c r="AA413" s="1058">
        <f t="shared" si="261"/>
        <v>3.7500000000000089</v>
      </c>
      <c r="AB413" s="1058">
        <f t="shared" si="262"/>
        <v>12.676056338028152</v>
      </c>
      <c r="AC413" s="1059">
        <f t="shared" si="263"/>
        <v>6.6066066066066131</v>
      </c>
      <c r="AD413" s="1059">
        <f t="shared" si="264"/>
        <v>9.539473684210531</v>
      </c>
      <c r="AE413" s="1059">
        <f t="shared" si="265"/>
        <v>12.592592592592577</v>
      </c>
      <c r="AF413" s="1059">
        <f t="shared" si="266"/>
        <v>35.000000000000007</v>
      </c>
      <c r="AG413" s="1059">
        <f t="shared" si="267"/>
        <v>37.931034482758633</v>
      </c>
      <c r="AH413" s="1059">
        <f t="shared" si="268"/>
        <v>163.63636363636363</v>
      </c>
      <c r="AI413" s="1059" t="str">
        <f t="shared" si="269"/>
        <v>n/a</v>
      </c>
      <c r="AJ413" s="1059" t="str">
        <f t="shared" si="270"/>
        <v>n/a</v>
      </c>
      <c r="AK413" s="1059" t="str">
        <f t="shared" si="271"/>
        <v>n/a</v>
      </c>
      <c r="AL413" s="1059" t="str">
        <f t="shared" si="272"/>
        <v>n/a</v>
      </c>
      <c r="AM413" s="1059" t="str">
        <f t="shared" si="273"/>
        <v>n/a</v>
      </c>
      <c r="AN413" s="1059" t="str">
        <f t="shared" si="274"/>
        <v>n/a</v>
      </c>
      <c r="AO413" s="1059" t="str">
        <f t="shared" si="275"/>
        <v>n/a</v>
      </c>
      <c r="AP413" s="1059" t="str">
        <f t="shared" si="276"/>
        <v>n/a</v>
      </c>
      <c r="AQ413" s="1059" t="str">
        <f t="shared" si="277"/>
        <v>n/a</v>
      </c>
      <c r="AR413" s="1059" t="str">
        <f t="shared" si="278"/>
        <v>n/a</v>
      </c>
      <c r="AS413" s="1059" t="str">
        <f t="shared" si="279"/>
        <v>n/a</v>
      </c>
      <c r="AT413" s="1059" t="str">
        <f t="shared" si="280"/>
        <v>n/a</v>
      </c>
      <c r="AU413" s="1060">
        <f t="shared" si="282"/>
        <v>35.216515917570021</v>
      </c>
      <c r="AV413" s="1061">
        <f t="shared" si="283"/>
        <v>53.434828176278486</v>
      </c>
    </row>
    <row r="414" spans="1:48" ht="11.25" customHeight="1" x14ac:dyDescent="0.2">
      <c r="A414" s="861" t="s">
        <v>664</v>
      </c>
      <c r="B414" s="861" t="s">
        <v>665</v>
      </c>
      <c r="C414" s="610">
        <v>1.21</v>
      </c>
      <c r="D414" s="482">
        <v>1.1100000000000001</v>
      </c>
      <c r="E414" s="615">
        <v>1.03</v>
      </c>
      <c r="F414" s="610">
        <v>0.95</v>
      </c>
      <c r="G414" s="610">
        <v>0.77</v>
      </c>
      <c r="H414" s="610">
        <v>0.68500000000000005</v>
      </c>
      <c r="I414" s="610">
        <v>0.58335000000000004</v>
      </c>
      <c r="J414" s="932"/>
      <c r="K414" s="610">
        <v>0.58333500000000005</v>
      </c>
      <c r="L414" s="481">
        <v>0.45334999999999998</v>
      </c>
      <c r="M414" s="932"/>
      <c r="N414" s="494">
        <v>0.42</v>
      </c>
      <c r="O414" s="494">
        <v>0.39</v>
      </c>
      <c r="P414" s="616">
        <v>0.37664999999999998</v>
      </c>
      <c r="Q414" s="616">
        <v>0.36</v>
      </c>
      <c r="R414" s="616">
        <v>0.33334999999999998</v>
      </c>
      <c r="S414" s="616">
        <v>0.28665000000000002</v>
      </c>
      <c r="T414" s="616">
        <v>0.25</v>
      </c>
      <c r="U414" s="616">
        <v>0.19334999999999999</v>
      </c>
      <c r="V414" s="612">
        <v>0.13664999999999999</v>
      </c>
      <c r="W414" s="616">
        <v>9.3350000000000002E-2</v>
      </c>
      <c r="X414" s="616">
        <v>0</v>
      </c>
      <c r="Y414" s="616">
        <v>0</v>
      </c>
      <c r="Z414" s="613">
        <f t="shared" si="281"/>
        <v>10.215034999999999</v>
      </c>
      <c r="AA414" s="1058">
        <f t="shared" si="261"/>
        <v>9.0090090090090058</v>
      </c>
      <c r="AB414" s="1058">
        <f t="shared" si="262"/>
        <v>7.7669902912621325</v>
      </c>
      <c r="AC414" s="1059">
        <f t="shared" si="263"/>
        <v>8.4210526315789522</v>
      </c>
      <c r="AD414" s="1059">
        <f t="shared" si="264"/>
        <v>23.376623376623364</v>
      </c>
      <c r="AE414" s="1059">
        <f t="shared" si="265"/>
        <v>12.408759124087588</v>
      </c>
      <c r="AF414" s="1059">
        <f t="shared" si="266"/>
        <v>17.425216422387923</v>
      </c>
      <c r="AG414" s="1059">
        <f t="shared" si="267"/>
        <v>2.5714212245064871E-3</v>
      </c>
      <c r="AH414" s="1059">
        <f t="shared" si="268"/>
        <v>28.672107643101373</v>
      </c>
      <c r="AI414" s="1059">
        <f t="shared" si="269"/>
        <v>7.9404761904761978</v>
      </c>
      <c r="AJ414" s="1059">
        <f t="shared" si="270"/>
        <v>7.6923076923076872</v>
      </c>
      <c r="AK414" s="1059">
        <f t="shared" si="271"/>
        <v>3.5444046196734469</v>
      </c>
      <c r="AL414" s="1059">
        <f t="shared" si="272"/>
        <v>4.6249999999999902</v>
      </c>
      <c r="AM414" s="1059">
        <f t="shared" si="273"/>
        <v>7.9946002699865071</v>
      </c>
      <c r="AN414" s="1059">
        <f t="shared" si="274"/>
        <v>16.291644863073419</v>
      </c>
      <c r="AO414" s="1059">
        <f t="shared" si="275"/>
        <v>14.660000000000007</v>
      </c>
      <c r="AP414" s="1059">
        <f t="shared" si="276"/>
        <v>29.299198344970257</v>
      </c>
      <c r="AQ414" s="1059">
        <f t="shared" si="277"/>
        <v>41.492864983534574</v>
      </c>
      <c r="AR414" s="1059">
        <f t="shared" si="278"/>
        <v>46.384574183181556</v>
      </c>
      <c r="AS414" s="1059" t="str">
        <f t="shared" si="279"/>
        <v>n/a</v>
      </c>
      <c r="AT414" s="1059" t="str">
        <f t="shared" si="280"/>
        <v>n/a</v>
      </c>
      <c r="AU414" s="1060">
        <f t="shared" si="282"/>
        <v>15.944855614804359</v>
      </c>
      <c r="AV414" s="1061">
        <f t="shared" si="283"/>
        <v>13.048180846308053</v>
      </c>
    </row>
    <row r="415" spans="1:48" ht="11.25" customHeight="1" x14ac:dyDescent="0.2">
      <c r="A415" s="483" t="s">
        <v>1451</v>
      </c>
      <c r="B415" s="861" t="s">
        <v>1452</v>
      </c>
      <c r="C415" s="610">
        <v>1.32</v>
      </c>
      <c r="D415" s="482">
        <v>1</v>
      </c>
      <c r="E415" s="615">
        <v>0.88</v>
      </c>
      <c r="F415" s="610">
        <v>0.76</v>
      </c>
      <c r="G415" s="610">
        <v>0.64</v>
      </c>
      <c r="H415" s="610">
        <v>0.44</v>
      </c>
      <c r="I415" s="610">
        <v>0.21</v>
      </c>
      <c r="J415" s="932"/>
      <c r="K415" s="610">
        <v>0.105</v>
      </c>
      <c r="L415" s="614">
        <v>0.06</v>
      </c>
      <c r="M415" s="932"/>
      <c r="N415" s="486">
        <v>0.06</v>
      </c>
      <c r="O415" s="612">
        <v>0.06</v>
      </c>
      <c r="P415" s="616">
        <v>0.06</v>
      </c>
      <c r="Q415" s="616">
        <v>5.3999999999999999E-2</v>
      </c>
      <c r="R415" s="616">
        <v>8.9999999999999993E-3</v>
      </c>
      <c r="S415" s="612">
        <v>0</v>
      </c>
      <c r="T415" s="612">
        <v>0</v>
      </c>
      <c r="U415" s="612">
        <v>0</v>
      </c>
      <c r="V415" s="612">
        <v>0</v>
      </c>
      <c r="W415" s="612">
        <v>0</v>
      </c>
      <c r="X415" s="612">
        <v>0</v>
      </c>
      <c r="Y415" s="612">
        <v>0</v>
      </c>
      <c r="Z415" s="613">
        <f t="shared" si="281"/>
        <v>5.6579999999999995</v>
      </c>
      <c r="AA415" s="1058">
        <f t="shared" si="261"/>
        <v>32.000000000000007</v>
      </c>
      <c r="AB415" s="1058">
        <f t="shared" si="262"/>
        <v>13.636363636363647</v>
      </c>
      <c r="AC415" s="1059">
        <f t="shared" si="263"/>
        <v>15.789473684210531</v>
      </c>
      <c r="AD415" s="1059">
        <f t="shared" si="264"/>
        <v>18.75</v>
      </c>
      <c r="AE415" s="1059">
        <f t="shared" si="265"/>
        <v>45.45454545454546</v>
      </c>
      <c r="AF415" s="1059">
        <f t="shared" si="266"/>
        <v>109.52380952380953</v>
      </c>
      <c r="AG415" s="1059">
        <f t="shared" si="267"/>
        <v>100</v>
      </c>
      <c r="AH415" s="1059">
        <f t="shared" si="268"/>
        <v>75</v>
      </c>
      <c r="AI415" s="1059">
        <f t="shared" si="269"/>
        <v>0</v>
      </c>
      <c r="AJ415" s="1059">
        <f t="shared" si="270"/>
        <v>0</v>
      </c>
      <c r="AK415" s="1059">
        <f t="shared" si="271"/>
        <v>0</v>
      </c>
      <c r="AL415" s="1059">
        <f t="shared" si="272"/>
        <v>11.111111111111116</v>
      </c>
      <c r="AM415" s="1059">
        <f t="shared" si="273"/>
        <v>500</v>
      </c>
      <c r="AN415" s="1059" t="str">
        <f t="shared" si="274"/>
        <v>n/a</v>
      </c>
      <c r="AO415" s="1059" t="str">
        <f t="shared" si="275"/>
        <v>n/a</v>
      </c>
      <c r="AP415" s="1059" t="str">
        <f t="shared" si="276"/>
        <v>n/a</v>
      </c>
      <c r="AQ415" s="1059" t="str">
        <f t="shared" si="277"/>
        <v>n/a</v>
      </c>
      <c r="AR415" s="1059" t="str">
        <f t="shared" si="278"/>
        <v>n/a</v>
      </c>
      <c r="AS415" s="1059" t="str">
        <f t="shared" si="279"/>
        <v>n/a</v>
      </c>
      <c r="AT415" s="1059" t="str">
        <f t="shared" si="280"/>
        <v>n/a</v>
      </c>
      <c r="AU415" s="1060">
        <f t="shared" si="282"/>
        <v>70.866561800772331</v>
      </c>
      <c r="AV415" s="1061">
        <f t="shared" si="283"/>
        <v>134.26775276124044</v>
      </c>
    </row>
    <row r="416" spans="1:48" ht="11.25" customHeight="1" x14ac:dyDescent="0.2">
      <c r="A416" s="483" t="s">
        <v>1467</v>
      </c>
      <c r="B416" s="861" t="s">
        <v>1468</v>
      </c>
      <c r="C416" s="610">
        <v>3.84</v>
      </c>
      <c r="D416" s="482">
        <v>3.69</v>
      </c>
      <c r="E416" s="615">
        <v>3.48</v>
      </c>
      <c r="F416" s="610">
        <v>3.28</v>
      </c>
      <c r="G416" s="610">
        <v>3.08</v>
      </c>
      <c r="H416" s="610">
        <v>2.92</v>
      </c>
      <c r="I416" s="610">
        <v>2.78</v>
      </c>
      <c r="J416" s="932"/>
      <c r="K416" s="610">
        <v>2.64</v>
      </c>
      <c r="L416" s="481">
        <v>2.5099999999999998</v>
      </c>
      <c r="M416" s="932"/>
      <c r="N416" s="611">
        <v>2.46</v>
      </c>
      <c r="O416" s="611">
        <v>2.46</v>
      </c>
      <c r="P416" s="616">
        <v>2.46</v>
      </c>
      <c r="Q416" s="616">
        <v>2.42</v>
      </c>
      <c r="R416" s="612">
        <v>2.38</v>
      </c>
      <c r="S416" s="612">
        <v>2.34</v>
      </c>
      <c r="T416" s="612">
        <v>2.34</v>
      </c>
      <c r="U416" s="612">
        <v>2.34</v>
      </c>
      <c r="V416" s="612">
        <v>2.34</v>
      </c>
      <c r="W416" s="616">
        <v>2.34</v>
      </c>
      <c r="X416" s="616">
        <v>2.3199999999999998</v>
      </c>
      <c r="Y416" s="616">
        <v>2.2999999999999998</v>
      </c>
      <c r="Z416" s="613">
        <f t="shared" si="281"/>
        <v>56.72000000000002</v>
      </c>
      <c r="AA416" s="1058">
        <f t="shared" si="261"/>
        <v>4.0650406504064929</v>
      </c>
      <c r="AB416" s="1058">
        <f t="shared" si="262"/>
        <v>6.0344827586206851</v>
      </c>
      <c r="AC416" s="1059">
        <f t="shared" si="263"/>
        <v>6.0975609756097615</v>
      </c>
      <c r="AD416" s="1059">
        <f t="shared" si="264"/>
        <v>6.4935064935064846</v>
      </c>
      <c r="AE416" s="1059">
        <f t="shared" si="265"/>
        <v>5.4794520547945202</v>
      </c>
      <c r="AF416" s="1059">
        <f t="shared" si="266"/>
        <v>5.0359712230215958</v>
      </c>
      <c r="AG416" s="1059">
        <f t="shared" si="267"/>
        <v>5.3030303030302983</v>
      </c>
      <c r="AH416" s="1059">
        <f t="shared" si="268"/>
        <v>5.179282868525914</v>
      </c>
      <c r="AI416" s="1059">
        <f t="shared" si="269"/>
        <v>2.0325203252032464</v>
      </c>
      <c r="AJ416" s="1059">
        <f t="shared" si="270"/>
        <v>0</v>
      </c>
      <c r="AK416" s="1059">
        <f t="shared" si="271"/>
        <v>0</v>
      </c>
      <c r="AL416" s="1059">
        <f t="shared" si="272"/>
        <v>1.6528925619834656</v>
      </c>
      <c r="AM416" s="1059">
        <f t="shared" si="273"/>
        <v>1.6806722689075571</v>
      </c>
      <c r="AN416" s="1059">
        <f t="shared" si="274"/>
        <v>1.7094017094017033</v>
      </c>
      <c r="AO416" s="1059">
        <f t="shared" si="275"/>
        <v>0</v>
      </c>
      <c r="AP416" s="1059">
        <f t="shared" si="276"/>
        <v>0</v>
      </c>
      <c r="AQ416" s="1059">
        <f t="shared" si="277"/>
        <v>0</v>
      </c>
      <c r="AR416" s="1059">
        <f t="shared" si="278"/>
        <v>0</v>
      </c>
      <c r="AS416" s="1059">
        <f t="shared" si="279"/>
        <v>0.86206896551723755</v>
      </c>
      <c r="AT416" s="1059">
        <f t="shared" si="280"/>
        <v>0.86956521739129933</v>
      </c>
      <c r="AU416" s="1060">
        <f t="shared" si="282"/>
        <v>2.6247724187960126</v>
      </c>
      <c r="AV416" s="1061">
        <f t="shared" si="283"/>
        <v>2.5019836785360914</v>
      </c>
    </row>
    <row r="417" spans="1:48" ht="11.25" customHeight="1" x14ac:dyDescent="0.2">
      <c r="A417" s="490" t="s">
        <v>1433</v>
      </c>
      <c r="B417" s="490" t="s">
        <v>1434</v>
      </c>
      <c r="C417" s="610">
        <v>2.415</v>
      </c>
      <c r="D417" s="482">
        <v>2.2949999999999999</v>
      </c>
      <c r="E417" s="503">
        <v>2.2350000000000003</v>
      </c>
      <c r="F417" s="496">
        <v>2.1749999999999998</v>
      </c>
      <c r="G417" s="496">
        <v>2.1</v>
      </c>
      <c r="H417" s="496">
        <v>1.9950000000000001</v>
      </c>
      <c r="I417" s="496">
        <v>1.86</v>
      </c>
      <c r="J417" s="1014"/>
      <c r="K417" s="496">
        <v>1.71</v>
      </c>
      <c r="L417" s="492">
        <v>1.56</v>
      </c>
      <c r="M417" s="1014"/>
      <c r="N417" s="518">
        <v>1.5</v>
      </c>
      <c r="O417" s="509">
        <v>1.5</v>
      </c>
      <c r="P417" s="498">
        <v>1.425</v>
      </c>
      <c r="Q417" s="498">
        <v>0.33</v>
      </c>
      <c r="R417" s="499">
        <v>0</v>
      </c>
      <c r="S417" s="499">
        <v>0</v>
      </c>
      <c r="T417" s="499">
        <v>0</v>
      </c>
      <c r="U417" s="499">
        <v>0</v>
      </c>
      <c r="V417" s="499">
        <v>0</v>
      </c>
      <c r="W417" s="499">
        <v>0</v>
      </c>
      <c r="X417" s="499">
        <v>0</v>
      </c>
      <c r="Y417" s="499">
        <v>0</v>
      </c>
      <c r="Z417" s="613">
        <f t="shared" si="281"/>
        <v>23.099999999999998</v>
      </c>
      <c r="AA417" s="1058">
        <f t="shared" si="261"/>
        <v>5.2287581699346442</v>
      </c>
      <c r="AB417" s="1058">
        <f t="shared" si="262"/>
        <v>2.6845637583892357</v>
      </c>
      <c r="AC417" s="1059">
        <f t="shared" si="263"/>
        <v>2.7586206896552001</v>
      </c>
      <c r="AD417" s="1059">
        <f t="shared" si="264"/>
        <v>3.5714285714285587</v>
      </c>
      <c r="AE417" s="1059">
        <f t="shared" si="265"/>
        <v>5.2631578947368363</v>
      </c>
      <c r="AF417" s="1059">
        <f t="shared" si="266"/>
        <v>7.2580645161290258</v>
      </c>
      <c r="AG417" s="1059">
        <f t="shared" si="267"/>
        <v>8.7719298245614077</v>
      </c>
      <c r="AH417" s="1059">
        <f t="shared" si="268"/>
        <v>9.6153846153846025</v>
      </c>
      <c r="AI417" s="1059">
        <f t="shared" si="269"/>
        <v>4.0000000000000036</v>
      </c>
      <c r="AJ417" s="1059">
        <f t="shared" si="270"/>
        <v>0</v>
      </c>
      <c r="AK417" s="1059">
        <f t="shared" si="271"/>
        <v>5.2631578947368363</v>
      </c>
      <c r="AL417" s="1059">
        <f t="shared" si="272"/>
        <v>331.81818181818181</v>
      </c>
      <c r="AM417" s="1059" t="str">
        <f t="shared" si="273"/>
        <v>n/a</v>
      </c>
      <c r="AN417" s="1059" t="str">
        <f t="shared" si="274"/>
        <v>n/a</v>
      </c>
      <c r="AO417" s="1059" t="str">
        <f t="shared" si="275"/>
        <v>n/a</v>
      </c>
      <c r="AP417" s="1059" t="str">
        <f t="shared" si="276"/>
        <v>n/a</v>
      </c>
      <c r="AQ417" s="1059" t="str">
        <f t="shared" si="277"/>
        <v>n/a</v>
      </c>
      <c r="AR417" s="1059" t="str">
        <f t="shared" si="278"/>
        <v>n/a</v>
      </c>
      <c r="AS417" s="1059" t="str">
        <f t="shared" si="279"/>
        <v>n/a</v>
      </c>
      <c r="AT417" s="1059" t="str">
        <f t="shared" si="280"/>
        <v>n/a</v>
      </c>
      <c r="AU417" s="1060">
        <f t="shared" si="282"/>
        <v>32.186103979428175</v>
      </c>
      <c r="AV417" s="1061">
        <f t="shared" si="283"/>
        <v>94.39778393685026</v>
      </c>
    </row>
    <row r="418" spans="1:48" ht="11.25" customHeight="1" x14ac:dyDescent="0.2">
      <c r="A418" s="480" t="s">
        <v>1441</v>
      </c>
      <c r="B418" s="861" t="s">
        <v>1442</v>
      </c>
      <c r="C418" s="610">
        <v>2.1800000000000002</v>
      </c>
      <c r="D418" s="482">
        <v>2.02</v>
      </c>
      <c r="E418" s="482">
        <v>1.86</v>
      </c>
      <c r="F418" s="610">
        <v>1.66</v>
      </c>
      <c r="G418" s="610">
        <v>1.6</v>
      </c>
      <c r="H418" s="610">
        <v>0.98</v>
      </c>
      <c r="I418" s="610">
        <v>0.92</v>
      </c>
      <c r="J418" s="932"/>
      <c r="K418" s="610">
        <v>0.86</v>
      </c>
      <c r="L418" s="481">
        <v>0.8</v>
      </c>
      <c r="M418" s="932"/>
      <c r="N418" s="611">
        <v>0.74</v>
      </c>
      <c r="O418" s="611">
        <v>0.74</v>
      </c>
      <c r="P418" s="616">
        <v>0.74</v>
      </c>
      <c r="Q418" s="616">
        <v>0.69</v>
      </c>
      <c r="R418" s="616">
        <v>0.59</v>
      </c>
      <c r="S418" s="616">
        <v>0.47</v>
      </c>
      <c r="T418" s="616">
        <v>0.3</v>
      </c>
      <c r="U418" s="612">
        <v>0.2</v>
      </c>
      <c r="V418" s="612">
        <v>0.2</v>
      </c>
      <c r="W418" s="612">
        <v>0.2</v>
      </c>
      <c r="X418" s="612">
        <v>0.2</v>
      </c>
      <c r="Y418" s="616">
        <v>0.2</v>
      </c>
      <c r="Z418" s="613">
        <f t="shared" si="281"/>
        <v>18.149999999999999</v>
      </c>
      <c r="AA418" s="1058">
        <f t="shared" si="261"/>
        <v>7.9207920792079278</v>
      </c>
      <c r="AB418" s="1058">
        <f t="shared" si="262"/>
        <v>8.602150537634401</v>
      </c>
      <c r="AC418" s="1059">
        <f t="shared" si="263"/>
        <v>12.048192771084354</v>
      </c>
      <c r="AD418" s="1059">
        <f t="shared" si="264"/>
        <v>3.7499999999999867</v>
      </c>
      <c r="AE418" s="1059">
        <f t="shared" si="265"/>
        <v>63.265306122448983</v>
      </c>
      <c r="AF418" s="1059">
        <f t="shared" si="266"/>
        <v>6.5217391304347672</v>
      </c>
      <c r="AG418" s="1059">
        <f t="shared" si="267"/>
        <v>6.976744186046524</v>
      </c>
      <c r="AH418" s="1059">
        <f t="shared" si="268"/>
        <v>7.4999999999999956</v>
      </c>
      <c r="AI418" s="1059">
        <f t="shared" si="269"/>
        <v>8.1081081081081141</v>
      </c>
      <c r="AJ418" s="1059">
        <f t="shared" si="270"/>
        <v>0</v>
      </c>
      <c r="AK418" s="1059">
        <f t="shared" si="271"/>
        <v>0</v>
      </c>
      <c r="AL418" s="1059">
        <f t="shared" si="272"/>
        <v>7.2463768115942129</v>
      </c>
      <c r="AM418" s="1059">
        <f t="shared" si="273"/>
        <v>16.949152542372879</v>
      </c>
      <c r="AN418" s="1059">
        <f t="shared" si="274"/>
        <v>25.531914893617014</v>
      </c>
      <c r="AO418" s="1059">
        <f t="shared" si="275"/>
        <v>56.666666666666664</v>
      </c>
      <c r="AP418" s="1059">
        <f t="shared" si="276"/>
        <v>49.999999999999979</v>
      </c>
      <c r="AQ418" s="1059">
        <f t="shared" si="277"/>
        <v>0</v>
      </c>
      <c r="AR418" s="1059">
        <f t="shared" si="278"/>
        <v>0</v>
      </c>
      <c r="AS418" s="1059">
        <f t="shared" si="279"/>
        <v>0</v>
      </c>
      <c r="AT418" s="1059">
        <f t="shared" si="280"/>
        <v>0</v>
      </c>
      <c r="AU418" s="1060">
        <f t="shared" si="282"/>
        <v>14.054357192460788</v>
      </c>
      <c r="AV418" s="1061">
        <f t="shared" si="283"/>
        <v>19.552803302645657</v>
      </c>
    </row>
    <row r="419" spans="1:48" ht="11.25" customHeight="1" x14ac:dyDescent="0.2">
      <c r="A419" s="1078" t="s">
        <v>4261</v>
      </c>
      <c r="B419" s="854" t="s">
        <v>2485</v>
      </c>
      <c r="C419" s="999">
        <v>0.495</v>
      </c>
      <c r="D419" s="482">
        <v>0.435</v>
      </c>
      <c r="E419" s="850">
        <v>0.40500000000000003</v>
      </c>
      <c r="F419" s="850">
        <v>0.38500000000000001</v>
      </c>
      <c r="G419" s="850">
        <v>0.36499999999999999</v>
      </c>
      <c r="H419" s="850">
        <v>0.33</v>
      </c>
      <c r="I419" s="850">
        <v>0.3</v>
      </c>
      <c r="J419" s="467"/>
      <c r="K419" s="850">
        <v>0.3</v>
      </c>
      <c r="L419" s="854">
        <v>0.3</v>
      </c>
      <c r="M419" s="467"/>
      <c r="N419" s="38">
        <v>0.3</v>
      </c>
      <c r="O419" s="38">
        <v>0.46</v>
      </c>
      <c r="P419" s="25">
        <v>0.92500000000000004</v>
      </c>
      <c r="Q419" s="25">
        <v>0.91</v>
      </c>
      <c r="R419" s="25">
        <v>0.86</v>
      </c>
      <c r="S419" s="25">
        <v>0.78</v>
      </c>
      <c r="T419" s="25">
        <v>0.66</v>
      </c>
      <c r="U419" s="25">
        <v>0.57999999999999996</v>
      </c>
      <c r="V419" s="25">
        <v>0.54500000000000004</v>
      </c>
      <c r="W419" s="25">
        <v>0.52500000000000002</v>
      </c>
      <c r="X419" s="25">
        <v>0.49</v>
      </c>
      <c r="Y419" s="25">
        <v>0.45</v>
      </c>
      <c r="Z419" s="613">
        <f t="shared" si="281"/>
        <v>10.799999999999999</v>
      </c>
      <c r="AA419" s="1058">
        <f t="shared" si="261"/>
        <v>13.793103448275868</v>
      </c>
      <c r="AB419" s="1058">
        <f t="shared" si="262"/>
        <v>7.4074074074073959</v>
      </c>
      <c r="AC419" s="1059">
        <f t="shared" si="263"/>
        <v>5.1948051948051965</v>
      </c>
      <c r="AD419" s="1059">
        <f t="shared" si="264"/>
        <v>5.4794520547945202</v>
      </c>
      <c r="AE419" s="1059">
        <f t="shared" si="265"/>
        <v>10.606060606060597</v>
      </c>
      <c r="AF419" s="1059">
        <f t="shared" si="266"/>
        <v>10.000000000000009</v>
      </c>
      <c r="AG419" s="1059">
        <f t="shared" si="267"/>
        <v>0</v>
      </c>
      <c r="AH419" s="1059">
        <f t="shared" si="268"/>
        <v>0</v>
      </c>
      <c r="AI419" s="1059">
        <f t="shared" si="269"/>
        <v>0</v>
      </c>
      <c r="AJ419" s="1059">
        <f t="shared" si="270"/>
        <v>-34.782608695652186</v>
      </c>
      <c r="AK419" s="1059">
        <f t="shared" si="271"/>
        <v>-50.270270270270267</v>
      </c>
      <c r="AL419" s="1059">
        <f t="shared" si="272"/>
        <v>1.6483516483516425</v>
      </c>
      <c r="AM419" s="1059">
        <f t="shared" si="273"/>
        <v>5.8139534883721034</v>
      </c>
      <c r="AN419" s="1059">
        <f t="shared" si="274"/>
        <v>10.256410256410241</v>
      </c>
      <c r="AO419" s="1059">
        <f t="shared" si="275"/>
        <v>18.181818181818187</v>
      </c>
      <c r="AP419" s="1059">
        <f t="shared" si="276"/>
        <v>13.793103448275868</v>
      </c>
      <c r="AQ419" s="1059">
        <f t="shared" si="277"/>
        <v>6.4220183486238369</v>
      </c>
      <c r="AR419" s="1059">
        <f t="shared" si="278"/>
        <v>3.8095238095238182</v>
      </c>
      <c r="AS419" s="1059">
        <f t="shared" si="279"/>
        <v>7.1428571428571397</v>
      </c>
      <c r="AT419" s="1059">
        <f t="shared" si="280"/>
        <v>8.8888888888888786</v>
      </c>
      <c r="AU419" s="1060">
        <f t="shared" si="282"/>
        <v>2.1692437479271423</v>
      </c>
      <c r="AV419" s="1061">
        <f t="shared" si="283"/>
        <v>16.23149100810453</v>
      </c>
    </row>
    <row r="420" spans="1:48" ht="11.25" customHeight="1" x14ac:dyDescent="0.2">
      <c r="A420" s="490" t="s">
        <v>668</v>
      </c>
      <c r="B420" s="490" t="s">
        <v>669</v>
      </c>
      <c r="C420" s="610">
        <v>0.81</v>
      </c>
      <c r="D420" s="482">
        <v>0.77</v>
      </c>
      <c r="E420" s="493">
        <v>0.7</v>
      </c>
      <c r="F420" s="610">
        <v>0.62</v>
      </c>
      <c r="G420" s="610">
        <v>0.54</v>
      </c>
      <c r="H420" s="610">
        <v>0.46</v>
      </c>
      <c r="I420" s="610">
        <v>0.41</v>
      </c>
      <c r="J420" s="932"/>
      <c r="K420" s="610">
        <v>0.37</v>
      </c>
      <c r="L420" s="481">
        <v>0.33</v>
      </c>
      <c r="M420" s="932"/>
      <c r="N420" s="494">
        <v>0.28999999999999998</v>
      </c>
      <c r="O420" s="494">
        <v>0.26500000000000001</v>
      </c>
      <c r="P420" s="616">
        <v>0.245</v>
      </c>
      <c r="Q420" s="616">
        <v>0.22500000000000001</v>
      </c>
      <c r="R420" s="616">
        <v>0.20499999999999999</v>
      </c>
      <c r="S420" s="616">
        <v>0.185</v>
      </c>
      <c r="T420" s="616">
        <v>0.16500000000000001</v>
      </c>
      <c r="U420" s="616">
        <v>0.124</v>
      </c>
      <c r="V420" s="616">
        <v>0.106</v>
      </c>
      <c r="W420" s="616">
        <v>0.10100000000000001</v>
      </c>
      <c r="X420" s="616">
        <v>9.7000000000000003E-2</v>
      </c>
      <c r="Y420" s="616">
        <v>9.1499999999999998E-2</v>
      </c>
      <c r="Z420" s="613">
        <f t="shared" si="281"/>
        <v>7.1094999999999997</v>
      </c>
      <c r="AA420" s="1058">
        <f t="shared" si="261"/>
        <v>5.1948051948051965</v>
      </c>
      <c r="AB420" s="1058">
        <f t="shared" si="262"/>
        <v>10.000000000000009</v>
      </c>
      <c r="AC420" s="1059">
        <f t="shared" si="263"/>
        <v>12.903225806451601</v>
      </c>
      <c r="AD420" s="1059">
        <f t="shared" si="264"/>
        <v>14.814814814814813</v>
      </c>
      <c r="AE420" s="1059">
        <f t="shared" si="265"/>
        <v>17.391304347826097</v>
      </c>
      <c r="AF420" s="1059">
        <f t="shared" si="266"/>
        <v>12.195121951219523</v>
      </c>
      <c r="AG420" s="1059">
        <f t="shared" si="267"/>
        <v>10.810810810810811</v>
      </c>
      <c r="AH420" s="1059">
        <f t="shared" si="268"/>
        <v>12.12121212121211</v>
      </c>
      <c r="AI420" s="1059">
        <f t="shared" si="269"/>
        <v>13.793103448275868</v>
      </c>
      <c r="AJ420" s="1059">
        <f t="shared" si="270"/>
        <v>9.4339622641509422</v>
      </c>
      <c r="AK420" s="1059">
        <f t="shared" si="271"/>
        <v>8.163265306122458</v>
      </c>
      <c r="AL420" s="1059">
        <f t="shared" si="272"/>
        <v>8.8888888888888786</v>
      </c>
      <c r="AM420" s="1059">
        <f t="shared" si="273"/>
        <v>9.7560975609756184</v>
      </c>
      <c r="AN420" s="1059">
        <f t="shared" si="274"/>
        <v>10.810810810810811</v>
      </c>
      <c r="AO420" s="1059">
        <f t="shared" si="275"/>
        <v>12.12121212121211</v>
      </c>
      <c r="AP420" s="1059">
        <f t="shared" si="276"/>
        <v>33.06451612903227</v>
      </c>
      <c r="AQ420" s="1059">
        <f t="shared" si="277"/>
        <v>16.981132075471695</v>
      </c>
      <c r="AR420" s="1059">
        <f t="shared" si="278"/>
        <v>4.9504950495049327</v>
      </c>
      <c r="AS420" s="1059">
        <f t="shared" si="279"/>
        <v>4.1237113402061931</v>
      </c>
      <c r="AT420" s="1059">
        <f t="shared" si="280"/>
        <v>6.0109289617486406</v>
      </c>
      <c r="AU420" s="1060">
        <f t="shared" si="282"/>
        <v>11.676470950177025</v>
      </c>
      <c r="AV420" s="1061">
        <f t="shared" si="283"/>
        <v>6.2587982755560203</v>
      </c>
    </row>
    <row r="421" spans="1:48" ht="11.25" customHeight="1" x14ac:dyDescent="0.2">
      <c r="A421" s="580" t="s">
        <v>3855</v>
      </c>
      <c r="B421" s="848" t="s">
        <v>3856</v>
      </c>
      <c r="C421" s="999">
        <v>0.86</v>
      </c>
      <c r="D421" s="482">
        <v>0.82</v>
      </c>
      <c r="E421" s="848">
        <v>0.78</v>
      </c>
      <c r="F421" s="852">
        <v>0.74</v>
      </c>
      <c r="G421" s="852">
        <v>0.7</v>
      </c>
      <c r="H421" s="852">
        <v>0.66</v>
      </c>
      <c r="I421" s="852">
        <v>0.62</v>
      </c>
      <c r="J421" s="852">
        <v>0.3</v>
      </c>
      <c r="K421" s="852">
        <v>0.3</v>
      </c>
      <c r="L421" s="614">
        <v>0</v>
      </c>
      <c r="M421" s="844"/>
      <c r="N421" s="611">
        <v>0</v>
      </c>
      <c r="O421" s="611">
        <v>0</v>
      </c>
      <c r="P421" s="612">
        <v>0</v>
      </c>
      <c r="Q421" s="612">
        <v>0</v>
      </c>
      <c r="R421" s="612">
        <v>0</v>
      </c>
      <c r="S421" s="612">
        <v>0</v>
      </c>
      <c r="T421" s="612">
        <v>0</v>
      </c>
      <c r="U421" s="612">
        <v>0</v>
      </c>
      <c r="V421" s="612">
        <v>0</v>
      </c>
      <c r="W421" s="612">
        <v>0</v>
      </c>
      <c r="X421" s="612">
        <v>0</v>
      </c>
      <c r="Y421" s="612">
        <v>0</v>
      </c>
      <c r="Z421" s="613">
        <f t="shared" si="281"/>
        <v>5.78</v>
      </c>
      <c r="AA421" s="1058">
        <f t="shared" si="261"/>
        <v>4.8780487804878092</v>
      </c>
      <c r="AB421" s="1058">
        <f t="shared" si="262"/>
        <v>5.12820512820511</v>
      </c>
      <c r="AC421" s="1059">
        <f t="shared" si="263"/>
        <v>5.4054054054054168</v>
      </c>
      <c r="AD421" s="1059">
        <f t="shared" si="264"/>
        <v>5.7142857142857162</v>
      </c>
      <c r="AE421" s="1059">
        <f t="shared" si="265"/>
        <v>6.0606060606060552</v>
      </c>
      <c r="AF421" s="1059">
        <f t="shared" si="266"/>
        <v>6.4516129032258229</v>
      </c>
      <c r="AG421" s="1059">
        <f t="shared" si="267"/>
        <v>106.66666666666669</v>
      </c>
      <c r="AH421" s="1059" t="str">
        <f t="shared" si="268"/>
        <v>n/a</v>
      </c>
      <c r="AI421" s="1059" t="str">
        <f t="shared" si="269"/>
        <v>n/a</v>
      </c>
      <c r="AJ421" s="1059" t="str">
        <f t="shared" si="270"/>
        <v>n/a</v>
      </c>
      <c r="AK421" s="1059" t="str">
        <f t="shared" si="271"/>
        <v>n/a</v>
      </c>
      <c r="AL421" s="1059" t="str">
        <f t="shared" si="272"/>
        <v>n/a</v>
      </c>
      <c r="AM421" s="1059" t="str">
        <f t="shared" si="273"/>
        <v>n/a</v>
      </c>
      <c r="AN421" s="1059" t="str">
        <f t="shared" si="274"/>
        <v>n/a</v>
      </c>
      <c r="AO421" s="1059" t="str">
        <f t="shared" si="275"/>
        <v>n/a</v>
      </c>
      <c r="AP421" s="1059" t="str">
        <f t="shared" si="276"/>
        <v>n/a</v>
      </c>
      <c r="AQ421" s="1059" t="str">
        <f t="shared" si="277"/>
        <v>n/a</v>
      </c>
      <c r="AR421" s="1059" t="str">
        <f t="shared" si="278"/>
        <v>n/a</v>
      </c>
      <c r="AS421" s="1059" t="str">
        <f t="shared" si="279"/>
        <v>n/a</v>
      </c>
      <c r="AT421" s="1059" t="str">
        <f t="shared" si="280"/>
        <v>n/a</v>
      </c>
      <c r="AU421" s="1060">
        <f t="shared" si="282"/>
        <v>20.043547236983233</v>
      </c>
      <c r="AV421" s="1061">
        <f t="shared" si="283"/>
        <v>38.200983513358878</v>
      </c>
    </row>
    <row r="422" spans="1:48" ht="11.25" customHeight="1" x14ac:dyDescent="0.2">
      <c r="A422" s="480" t="s">
        <v>1457</v>
      </c>
      <c r="B422" s="861" t="s">
        <v>1458</v>
      </c>
      <c r="C422" s="610">
        <v>1.06</v>
      </c>
      <c r="D422" s="482">
        <v>0.93</v>
      </c>
      <c r="E422" s="615">
        <v>0.74</v>
      </c>
      <c r="F422" s="610">
        <v>0.66</v>
      </c>
      <c r="G422" s="610">
        <v>0.57999999999999996</v>
      </c>
      <c r="H422" s="485">
        <v>0.48</v>
      </c>
      <c r="I422" s="610">
        <v>0.45</v>
      </c>
      <c r="J422" s="932"/>
      <c r="K422" s="610">
        <v>0.09</v>
      </c>
      <c r="L422" s="614">
        <v>0</v>
      </c>
      <c r="M422" s="932"/>
      <c r="N422" s="611">
        <v>0.01</v>
      </c>
      <c r="O422" s="611">
        <v>7.0000000000000007E-2</v>
      </c>
      <c r="P422" s="612">
        <v>0.31</v>
      </c>
      <c r="Q422" s="616">
        <v>0.56999999999999995</v>
      </c>
      <c r="R422" s="616">
        <v>0.48572000000000004</v>
      </c>
      <c r="S422" s="616">
        <v>0.39999000000000001</v>
      </c>
      <c r="T422" s="616">
        <v>0.32263999999999998</v>
      </c>
      <c r="U422" s="616">
        <v>0.27644000000000002</v>
      </c>
      <c r="V422" s="612">
        <v>0</v>
      </c>
      <c r="W422" s="612">
        <v>0</v>
      </c>
      <c r="X422" s="612">
        <v>0</v>
      </c>
      <c r="Y422" s="612">
        <v>0</v>
      </c>
      <c r="Z422" s="613">
        <f t="shared" si="281"/>
        <v>7.4347900000000005</v>
      </c>
      <c r="AA422" s="1058">
        <f t="shared" si="261"/>
        <v>13.978494623655923</v>
      </c>
      <c r="AB422" s="1058">
        <f t="shared" si="262"/>
        <v>25.675675675675681</v>
      </c>
      <c r="AC422" s="1059">
        <f t="shared" si="263"/>
        <v>12.12121212121211</v>
      </c>
      <c r="AD422" s="1059">
        <f t="shared" si="264"/>
        <v>13.793103448275868</v>
      </c>
      <c r="AE422" s="1059">
        <f t="shared" si="265"/>
        <v>20.833333333333325</v>
      </c>
      <c r="AF422" s="1059">
        <f t="shared" si="266"/>
        <v>6.6666666666666652</v>
      </c>
      <c r="AG422" s="1059">
        <f t="shared" si="267"/>
        <v>400</v>
      </c>
      <c r="AH422" s="1059" t="str">
        <f t="shared" si="268"/>
        <v>n/a</v>
      </c>
      <c r="AI422" s="1059">
        <f t="shared" si="269"/>
        <v>-100</v>
      </c>
      <c r="AJ422" s="1059">
        <f t="shared" si="270"/>
        <v>-85.714285714285722</v>
      </c>
      <c r="AK422" s="1059">
        <f t="shared" si="271"/>
        <v>-77.41935483870968</v>
      </c>
      <c r="AL422" s="1059">
        <f t="shared" si="272"/>
        <v>-45.614035087719294</v>
      </c>
      <c r="AM422" s="1059">
        <f t="shared" si="273"/>
        <v>17.351560569875634</v>
      </c>
      <c r="AN422" s="1059">
        <f t="shared" si="274"/>
        <v>21.433035825895665</v>
      </c>
      <c r="AO422" s="1059">
        <f t="shared" si="275"/>
        <v>23.974088767666757</v>
      </c>
      <c r="AP422" s="1059">
        <f t="shared" si="276"/>
        <v>16.712487339024729</v>
      </c>
      <c r="AQ422" s="1059" t="str">
        <f t="shared" si="277"/>
        <v>n/a</v>
      </c>
      <c r="AR422" s="1059" t="str">
        <f t="shared" si="278"/>
        <v>n/a</v>
      </c>
      <c r="AS422" s="1059" t="str">
        <f t="shared" si="279"/>
        <v>n/a</v>
      </c>
      <c r="AT422" s="1059" t="str">
        <f t="shared" si="280"/>
        <v>n/a</v>
      </c>
      <c r="AU422" s="1060">
        <f t="shared" si="282"/>
        <v>17.586132182037844</v>
      </c>
      <c r="AV422" s="1061">
        <f t="shared" si="283"/>
        <v>114.66318844620103</v>
      </c>
    </row>
    <row r="423" spans="1:48" ht="11.25" customHeight="1" x14ac:dyDescent="0.2">
      <c r="A423" s="469" t="s">
        <v>3851</v>
      </c>
      <c r="B423" s="846" t="s">
        <v>3852</v>
      </c>
      <c r="C423" s="610">
        <v>0.28000000000000003</v>
      </c>
      <c r="D423" s="482">
        <v>0.25</v>
      </c>
      <c r="E423" s="476">
        <v>0.18</v>
      </c>
      <c r="F423" s="485">
        <v>0.12</v>
      </c>
      <c r="G423" s="610">
        <v>0.11</v>
      </c>
      <c r="H423" s="485">
        <v>0.08</v>
      </c>
      <c r="I423" s="610">
        <v>0</v>
      </c>
      <c r="J423" s="932"/>
      <c r="K423" s="485">
        <v>0</v>
      </c>
      <c r="L423" s="614">
        <v>0</v>
      </c>
      <c r="M423" s="932"/>
      <c r="N423" s="611">
        <v>0</v>
      </c>
      <c r="O423" s="611">
        <v>0</v>
      </c>
      <c r="P423" s="612">
        <v>0.26</v>
      </c>
      <c r="Q423" s="616">
        <v>0.51380000000000003</v>
      </c>
      <c r="R423" s="616">
        <v>0.46129999999999999</v>
      </c>
      <c r="S423" s="616">
        <v>0.36909999999999998</v>
      </c>
      <c r="T423" s="616">
        <v>0.26429999999999998</v>
      </c>
      <c r="U423" s="616">
        <v>0.20699999999999999</v>
      </c>
      <c r="V423" s="616">
        <v>0.16</v>
      </c>
      <c r="W423" s="616">
        <v>0.1313</v>
      </c>
      <c r="X423" s="616">
        <v>3.1E-2</v>
      </c>
      <c r="Y423" s="522">
        <v>0</v>
      </c>
      <c r="Z423" s="613">
        <f t="shared" si="281"/>
        <v>3.4178000000000002</v>
      </c>
      <c r="AA423" s="1058">
        <f t="shared" si="261"/>
        <v>12.000000000000011</v>
      </c>
      <c r="AB423" s="1058">
        <f t="shared" si="262"/>
        <v>38.888888888888886</v>
      </c>
      <c r="AC423" s="1059">
        <f t="shared" si="263"/>
        <v>50</v>
      </c>
      <c r="AD423" s="1059">
        <f t="shared" si="264"/>
        <v>9.0909090909090828</v>
      </c>
      <c r="AE423" s="1059">
        <f t="shared" si="265"/>
        <v>37.5</v>
      </c>
      <c r="AF423" s="1059" t="str">
        <f t="shared" si="266"/>
        <v>n/a</v>
      </c>
      <c r="AG423" s="1059" t="str">
        <f t="shared" si="267"/>
        <v>n/a</v>
      </c>
      <c r="AH423" s="1059" t="str">
        <f t="shared" si="268"/>
        <v>n/a</v>
      </c>
      <c r="AI423" s="1059" t="str">
        <f t="shared" si="269"/>
        <v>n/a</v>
      </c>
      <c r="AJ423" s="1059" t="str">
        <f t="shared" si="270"/>
        <v>n/a</v>
      </c>
      <c r="AK423" s="1059">
        <f t="shared" si="271"/>
        <v>-100</v>
      </c>
      <c r="AL423" s="1059">
        <f t="shared" si="272"/>
        <v>-49.396652393927596</v>
      </c>
      <c r="AM423" s="1059">
        <f t="shared" si="273"/>
        <v>11.380880121396064</v>
      </c>
      <c r="AN423" s="1059">
        <f t="shared" si="274"/>
        <v>24.979680303440798</v>
      </c>
      <c r="AO423" s="1059">
        <f t="shared" si="275"/>
        <v>39.651910707529339</v>
      </c>
      <c r="AP423" s="1059">
        <f t="shared" si="276"/>
        <v>27.681159420289859</v>
      </c>
      <c r="AQ423" s="1059">
        <f t="shared" si="277"/>
        <v>29.374999999999996</v>
      </c>
      <c r="AR423" s="1059">
        <f t="shared" si="278"/>
        <v>21.858339680121851</v>
      </c>
      <c r="AS423" s="1059">
        <f t="shared" si="279"/>
        <v>323.54838709677421</v>
      </c>
      <c r="AT423" s="1059" t="str">
        <f t="shared" si="280"/>
        <v>n/a</v>
      </c>
      <c r="AU423" s="1060">
        <f t="shared" si="282"/>
        <v>34.039893065387318</v>
      </c>
      <c r="AV423" s="1061">
        <f t="shared" si="283"/>
        <v>92.395277517389587</v>
      </c>
    </row>
    <row r="424" spans="1:48" ht="11.25" customHeight="1" x14ac:dyDescent="0.2">
      <c r="A424" s="490" t="s">
        <v>274</v>
      </c>
      <c r="B424" s="490" t="s">
        <v>275</v>
      </c>
      <c r="C424" s="610">
        <v>4.7300000000000004</v>
      </c>
      <c r="D424" s="482">
        <v>4.1900000000000004</v>
      </c>
      <c r="E424" s="503">
        <v>3.83</v>
      </c>
      <c r="F424" s="496">
        <v>3.61</v>
      </c>
      <c r="G424" s="496">
        <v>3.44</v>
      </c>
      <c r="H424" s="496">
        <v>3.28</v>
      </c>
      <c r="I424" s="496">
        <v>3.12</v>
      </c>
      <c r="J424" s="1014"/>
      <c r="K424" s="496">
        <v>2.87</v>
      </c>
      <c r="L424" s="492">
        <v>2.5299999999999998</v>
      </c>
      <c r="M424" s="1014"/>
      <c r="N424" s="509">
        <v>2.2599999999999998</v>
      </c>
      <c r="O424" s="509">
        <v>2.0499999999999998</v>
      </c>
      <c r="P424" s="498">
        <v>1.625</v>
      </c>
      <c r="Q424" s="498">
        <v>1.5</v>
      </c>
      <c r="R424" s="498">
        <v>1</v>
      </c>
      <c r="S424" s="498">
        <v>0.67</v>
      </c>
      <c r="T424" s="498">
        <v>0.55000000000000004</v>
      </c>
      <c r="U424" s="498">
        <v>0.4</v>
      </c>
      <c r="V424" s="498">
        <v>0.23499999999999999</v>
      </c>
      <c r="W424" s="498">
        <v>0.22500000000000001</v>
      </c>
      <c r="X424" s="498">
        <v>0.215</v>
      </c>
      <c r="Y424" s="498">
        <v>0.19500000000000001</v>
      </c>
      <c r="Z424" s="613">
        <f t="shared" si="281"/>
        <v>42.525000000000006</v>
      </c>
      <c r="AA424" s="1058">
        <f t="shared" si="261"/>
        <v>12.887828162291171</v>
      </c>
      <c r="AB424" s="1058">
        <f t="shared" si="262"/>
        <v>9.3994778067885143</v>
      </c>
      <c r="AC424" s="1059">
        <f t="shared" si="263"/>
        <v>6.094182825484773</v>
      </c>
      <c r="AD424" s="1059">
        <f t="shared" si="264"/>
        <v>4.9418604651162878</v>
      </c>
      <c r="AE424" s="1059">
        <f t="shared" si="265"/>
        <v>4.8780487804878092</v>
      </c>
      <c r="AF424" s="1059">
        <f t="shared" si="266"/>
        <v>5.12820512820511</v>
      </c>
      <c r="AG424" s="1059">
        <f t="shared" si="267"/>
        <v>8.710801393728218</v>
      </c>
      <c r="AH424" s="1059">
        <f t="shared" si="268"/>
        <v>13.438735177865624</v>
      </c>
      <c r="AI424" s="1059">
        <f t="shared" si="269"/>
        <v>11.946902654867264</v>
      </c>
      <c r="AJ424" s="1059">
        <f t="shared" si="270"/>
        <v>10.243902439024399</v>
      </c>
      <c r="AK424" s="1059">
        <f t="shared" si="271"/>
        <v>26.15384615384615</v>
      </c>
      <c r="AL424" s="1059">
        <f t="shared" si="272"/>
        <v>8.333333333333325</v>
      </c>
      <c r="AM424" s="1059">
        <f t="shared" si="273"/>
        <v>50</v>
      </c>
      <c r="AN424" s="1059">
        <f t="shared" si="274"/>
        <v>49.253731343283569</v>
      </c>
      <c r="AO424" s="1059">
        <f t="shared" si="275"/>
        <v>21.818181818181827</v>
      </c>
      <c r="AP424" s="1059">
        <f t="shared" si="276"/>
        <v>37.5</v>
      </c>
      <c r="AQ424" s="1059">
        <f t="shared" si="277"/>
        <v>70.212765957446834</v>
      </c>
      <c r="AR424" s="1059">
        <f t="shared" si="278"/>
        <v>4.4444444444444287</v>
      </c>
      <c r="AS424" s="1059">
        <f t="shared" si="279"/>
        <v>4.6511627906976827</v>
      </c>
      <c r="AT424" s="1059">
        <f t="shared" si="280"/>
        <v>10.256410256410241</v>
      </c>
      <c r="AU424" s="1060">
        <f t="shared" si="282"/>
        <v>18.514691046575159</v>
      </c>
      <c r="AV424" s="1061">
        <f t="shared" si="283"/>
        <v>18.711751537826437</v>
      </c>
    </row>
    <row r="425" spans="1:48" ht="11.25" customHeight="1" x14ac:dyDescent="0.2">
      <c r="A425" s="480" t="s">
        <v>676</v>
      </c>
      <c r="B425" s="861" t="s">
        <v>677</v>
      </c>
      <c r="C425" s="610">
        <v>1.4630000000000001</v>
      </c>
      <c r="D425" s="482">
        <v>1.4550000000000001</v>
      </c>
      <c r="E425" s="482">
        <v>1.4469999999999998</v>
      </c>
      <c r="F425" s="610">
        <v>1.4389999999999998</v>
      </c>
      <c r="G425" s="610">
        <v>1.4319999999999999</v>
      </c>
      <c r="H425" s="610">
        <v>1.4229999999999998</v>
      </c>
      <c r="I425" s="610">
        <v>1.415</v>
      </c>
      <c r="J425" s="932"/>
      <c r="K425" s="610">
        <v>1.4019999999999999</v>
      </c>
      <c r="L425" s="481">
        <v>1.3859999999999997</v>
      </c>
      <c r="M425" s="932" t="s">
        <v>90</v>
      </c>
      <c r="N425" s="494">
        <v>1.37</v>
      </c>
      <c r="O425" s="494">
        <v>1.357</v>
      </c>
      <c r="P425" s="616">
        <v>1.3270000000000002</v>
      </c>
      <c r="Q425" s="616">
        <v>1.1499999999999999</v>
      </c>
      <c r="R425" s="616">
        <v>0.89</v>
      </c>
      <c r="S425" s="616">
        <v>0.45</v>
      </c>
      <c r="T425" s="616">
        <v>0.17300000000000001</v>
      </c>
      <c r="U425" s="616">
        <v>9.8000000000000004E-2</v>
      </c>
      <c r="V425" s="616">
        <v>0.02</v>
      </c>
      <c r="W425" s="612">
        <v>0</v>
      </c>
      <c r="X425" s="612">
        <v>0</v>
      </c>
      <c r="Y425" s="612">
        <v>0</v>
      </c>
      <c r="Z425" s="613">
        <f t="shared" si="281"/>
        <v>19.696999999999996</v>
      </c>
      <c r="AA425" s="1058">
        <f t="shared" si="261"/>
        <v>0.54982817869415612</v>
      </c>
      <c r="AB425" s="1058">
        <f t="shared" si="262"/>
        <v>0.55286800276435066</v>
      </c>
      <c r="AC425" s="1059">
        <f t="shared" si="263"/>
        <v>0.55594162612926379</v>
      </c>
      <c r="AD425" s="1059">
        <f t="shared" si="264"/>
        <v>0.48882681564244024</v>
      </c>
      <c r="AE425" s="1059">
        <f t="shared" si="265"/>
        <v>0.63246661981730679</v>
      </c>
      <c r="AF425" s="1059">
        <f t="shared" si="266"/>
        <v>0.56537102473497303</v>
      </c>
      <c r="AG425" s="1059">
        <f t="shared" si="267"/>
        <v>0.92724679029958512</v>
      </c>
      <c r="AH425" s="1059">
        <f t="shared" si="268"/>
        <v>1.1544011544011745</v>
      </c>
      <c r="AI425" s="1059">
        <f t="shared" si="269"/>
        <v>1.1678832116787996</v>
      </c>
      <c r="AJ425" s="1059">
        <f t="shared" si="270"/>
        <v>0.9579955784819516</v>
      </c>
      <c r="AK425" s="1059">
        <f t="shared" si="271"/>
        <v>2.2607385079125741</v>
      </c>
      <c r="AL425" s="1059">
        <f t="shared" si="272"/>
        <v>15.391304347826118</v>
      </c>
      <c r="AM425" s="1059">
        <f t="shared" si="273"/>
        <v>29.213483146067396</v>
      </c>
      <c r="AN425" s="1059">
        <f t="shared" si="274"/>
        <v>97.777777777777786</v>
      </c>
      <c r="AO425" s="1059">
        <f t="shared" si="275"/>
        <v>160.11560693641616</v>
      </c>
      <c r="AP425" s="1059">
        <f t="shared" si="276"/>
        <v>76.530612244897966</v>
      </c>
      <c r="AQ425" s="1059">
        <f t="shared" si="277"/>
        <v>390.00000000000006</v>
      </c>
      <c r="AR425" s="1059" t="str">
        <f t="shared" si="278"/>
        <v>n/a</v>
      </c>
      <c r="AS425" s="1059" t="str">
        <f t="shared" si="279"/>
        <v>n/a</v>
      </c>
      <c r="AT425" s="1059" t="str">
        <f t="shared" si="280"/>
        <v>n/a</v>
      </c>
      <c r="AU425" s="1060">
        <f t="shared" si="282"/>
        <v>45.814255997855419</v>
      </c>
      <c r="AV425" s="1061">
        <f t="shared" si="283"/>
        <v>99.553419612212352</v>
      </c>
    </row>
    <row r="426" spans="1:48" ht="11.25" customHeight="1" x14ac:dyDescent="0.2">
      <c r="A426" s="480" t="s">
        <v>672</v>
      </c>
      <c r="B426" s="861" t="s">
        <v>673</v>
      </c>
      <c r="C426" s="610">
        <v>1.58</v>
      </c>
      <c r="D426" s="482">
        <v>1.41</v>
      </c>
      <c r="E426" s="482">
        <v>1.1800000000000002</v>
      </c>
      <c r="F426" s="485">
        <v>1.1200000000000001</v>
      </c>
      <c r="G426" s="610">
        <v>1.04</v>
      </c>
      <c r="H426" s="485">
        <v>0.96</v>
      </c>
      <c r="I426" s="610">
        <v>0.88</v>
      </c>
      <c r="J426" s="932"/>
      <c r="K426" s="485">
        <v>0.8</v>
      </c>
      <c r="L426" s="481">
        <v>0.78</v>
      </c>
      <c r="M426" s="932"/>
      <c r="N426" s="494">
        <v>0.66</v>
      </c>
      <c r="O426" s="611">
        <v>0.48</v>
      </c>
      <c r="P426" s="616">
        <v>0.42</v>
      </c>
      <c r="Q426" s="612">
        <v>0.24</v>
      </c>
      <c r="R426" s="612">
        <v>0.24</v>
      </c>
      <c r="S426" s="612">
        <v>0.24</v>
      </c>
      <c r="T426" s="612">
        <v>0.24</v>
      </c>
      <c r="U426" s="612">
        <v>0.24</v>
      </c>
      <c r="V426" s="612">
        <v>0.24</v>
      </c>
      <c r="W426" s="612">
        <v>0.24</v>
      </c>
      <c r="X426" s="612">
        <v>0.24</v>
      </c>
      <c r="Y426" s="612">
        <v>0.24</v>
      </c>
      <c r="Z426" s="613">
        <f t="shared" si="281"/>
        <v>13.470000000000002</v>
      </c>
      <c r="AA426" s="1058">
        <f t="shared" si="261"/>
        <v>12.056737588652489</v>
      </c>
      <c r="AB426" s="1058">
        <f t="shared" si="262"/>
        <v>19.491525423728785</v>
      </c>
      <c r="AC426" s="1059">
        <f t="shared" si="263"/>
        <v>5.3571428571428603</v>
      </c>
      <c r="AD426" s="1059">
        <f t="shared" si="264"/>
        <v>7.6923076923077094</v>
      </c>
      <c r="AE426" s="1059">
        <f t="shared" si="265"/>
        <v>8.3333333333333481</v>
      </c>
      <c r="AF426" s="1059">
        <f t="shared" si="266"/>
        <v>9.0909090909090828</v>
      </c>
      <c r="AG426" s="1059">
        <f t="shared" si="267"/>
        <v>9.9999999999999858</v>
      </c>
      <c r="AH426" s="1059">
        <f t="shared" si="268"/>
        <v>2.5641025641025772</v>
      </c>
      <c r="AI426" s="1059">
        <f t="shared" si="269"/>
        <v>18.181818181818187</v>
      </c>
      <c r="AJ426" s="1059">
        <f t="shared" si="270"/>
        <v>37.500000000000021</v>
      </c>
      <c r="AK426" s="1059">
        <f t="shared" si="271"/>
        <v>14.285714285714279</v>
      </c>
      <c r="AL426" s="1059">
        <f t="shared" si="272"/>
        <v>75</v>
      </c>
      <c r="AM426" s="1059">
        <f t="shared" si="273"/>
        <v>0</v>
      </c>
      <c r="AN426" s="1059">
        <f t="shared" si="274"/>
        <v>0</v>
      </c>
      <c r="AO426" s="1059">
        <f t="shared" si="275"/>
        <v>0</v>
      </c>
      <c r="AP426" s="1059">
        <f t="shared" si="276"/>
        <v>0</v>
      </c>
      <c r="AQ426" s="1059">
        <f t="shared" si="277"/>
        <v>0</v>
      </c>
      <c r="AR426" s="1059">
        <f t="shared" si="278"/>
        <v>0</v>
      </c>
      <c r="AS426" s="1059">
        <f t="shared" si="279"/>
        <v>0</v>
      </c>
      <c r="AT426" s="1059">
        <f t="shared" si="280"/>
        <v>0</v>
      </c>
      <c r="AU426" s="1060">
        <f t="shared" si="282"/>
        <v>10.977679550885465</v>
      </c>
      <c r="AV426" s="1061">
        <f t="shared" si="283"/>
        <v>17.811202765268266</v>
      </c>
    </row>
    <row r="427" spans="1:48" ht="11.25" customHeight="1" x14ac:dyDescent="0.2">
      <c r="A427" s="861" t="s">
        <v>1477</v>
      </c>
      <c r="B427" s="861" t="s">
        <v>1478</v>
      </c>
      <c r="C427" s="610">
        <v>2</v>
      </c>
      <c r="D427" s="482">
        <v>1.76</v>
      </c>
      <c r="E427" s="482">
        <v>1.52</v>
      </c>
      <c r="F427" s="473">
        <v>1.46</v>
      </c>
      <c r="G427" s="473">
        <v>1.36</v>
      </c>
      <c r="H427" s="473">
        <v>1.1200000000000001</v>
      </c>
      <c r="I427" s="473">
        <v>0.9</v>
      </c>
      <c r="J427" s="1000"/>
      <c r="K427" s="473">
        <v>0.64</v>
      </c>
      <c r="L427" s="471">
        <v>0.53500000000000003</v>
      </c>
      <c r="M427" s="1000"/>
      <c r="N427" s="510">
        <v>0.42</v>
      </c>
      <c r="O427" s="517">
        <v>0.4</v>
      </c>
      <c r="P427" s="478">
        <v>0.4</v>
      </c>
      <c r="Q427" s="478">
        <v>0.32</v>
      </c>
      <c r="R427" s="478">
        <v>0.28000000000000003</v>
      </c>
      <c r="S427" s="478">
        <v>0.20250000000000001</v>
      </c>
      <c r="T427" s="478">
        <v>0.15</v>
      </c>
      <c r="U427" s="477">
        <v>0.09</v>
      </c>
      <c r="V427" s="477">
        <v>0.09</v>
      </c>
      <c r="W427" s="478">
        <v>0.09</v>
      </c>
      <c r="X427" s="478">
        <v>2.2499999999999999E-2</v>
      </c>
      <c r="Y427" s="477">
        <v>0</v>
      </c>
      <c r="Z427" s="613">
        <f t="shared" si="281"/>
        <v>13.760000000000002</v>
      </c>
      <c r="AA427" s="1058">
        <f t="shared" si="261"/>
        <v>13.636363636363647</v>
      </c>
      <c r="AB427" s="1058">
        <f t="shared" si="262"/>
        <v>15.789473684210531</v>
      </c>
      <c r="AC427" s="1059">
        <f t="shared" si="263"/>
        <v>4.1095890410958846</v>
      </c>
      <c r="AD427" s="1059">
        <f t="shared" si="264"/>
        <v>7.3529411764705843</v>
      </c>
      <c r="AE427" s="1059">
        <f t="shared" si="265"/>
        <v>21.42857142857142</v>
      </c>
      <c r="AF427" s="1059">
        <f t="shared" si="266"/>
        <v>24.444444444444446</v>
      </c>
      <c r="AG427" s="1059">
        <f t="shared" si="267"/>
        <v>40.625</v>
      </c>
      <c r="AH427" s="1059">
        <f t="shared" si="268"/>
        <v>19.626168224299057</v>
      </c>
      <c r="AI427" s="1059">
        <f t="shared" si="269"/>
        <v>27.380952380952394</v>
      </c>
      <c r="AJ427" s="1059">
        <f t="shared" si="270"/>
        <v>4.9999999999999822</v>
      </c>
      <c r="AK427" s="1059">
        <f t="shared" si="271"/>
        <v>0</v>
      </c>
      <c r="AL427" s="1059">
        <f t="shared" si="272"/>
        <v>25</v>
      </c>
      <c r="AM427" s="1059">
        <f t="shared" si="273"/>
        <v>14.285714285714279</v>
      </c>
      <c r="AN427" s="1059">
        <f t="shared" si="274"/>
        <v>38.271604938271622</v>
      </c>
      <c r="AO427" s="1059">
        <f t="shared" si="275"/>
        <v>35.000000000000007</v>
      </c>
      <c r="AP427" s="1059">
        <f t="shared" si="276"/>
        <v>66.666666666666671</v>
      </c>
      <c r="AQ427" s="1059">
        <f t="shared" si="277"/>
        <v>0</v>
      </c>
      <c r="AR427" s="1059">
        <f t="shared" si="278"/>
        <v>0</v>
      </c>
      <c r="AS427" s="1059">
        <f t="shared" si="279"/>
        <v>300</v>
      </c>
      <c r="AT427" s="1059" t="str">
        <f t="shared" si="280"/>
        <v>n/a</v>
      </c>
      <c r="AU427" s="1060">
        <f t="shared" si="282"/>
        <v>34.664078416161082</v>
      </c>
      <c r="AV427" s="1061">
        <f t="shared" si="283"/>
        <v>66.460553905998069</v>
      </c>
    </row>
    <row r="428" spans="1:48" ht="11.25" customHeight="1" x14ac:dyDescent="0.2">
      <c r="A428" s="480" t="s">
        <v>285</v>
      </c>
      <c r="B428" s="861" t="s">
        <v>286</v>
      </c>
      <c r="C428" s="610">
        <v>2.5125000000000002</v>
      </c>
      <c r="D428" s="482">
        <v>2.5024999999999999</v>
      </c>
      <c r="E428" s="615">
        <v>2.4925000000000002</v>
      </c>
      <c r="F428" s="610">
        <v>2.4824999999999999</v>
      </c>
      <c r="G428" s="610">
        <v>2.4725000000000001</v>
      </c>
      <c r="H428" s="610">
        <v>2.4624999999999999</v>
      </c>
      <c r="I428" s="610">
        <v>2.4525000000000001</v>
      </c>
      <c r="J428" s="932"/>
      <c r="K428" s="610">
        <v>2.4424999999999999</v>
      </c>
      <c r="L428" s="481">
        <v>2.41</v>
      </c>
      <c r="M428" s="932"/>
      <c r="N428" s="494">
        <v>2.37</v>
      </c>
      <c r="O428" s="494">
        <v>2.33</v>
      </c>
      <c r="P428" s="616">
        <v>2.3199999999999998</v>
      </c>
      <c r="Q428" s="616">
        <v>2.08</v>
      </c>
      <c r="R428" s="616">
        <v>1.92</v>
      </c>
      <c r="S428" s="616">
        <v>1.72</v>
      </c>
      <c r="T428" s="616">
        <v>1.48</v>
      </c>
      <c r="U428" s="616">
        <v>1.32</v>
      </c>
      <c r="V428" s="616">
        <v>1.2</v>
      </c>
      <c r="W428" s="616">
        <v>1.06</v>
      </c>
      <c r="X428" s="616">
        <v>0.96</v>
      </c>
      <c r="Y428" s="616">
        <v>0.84</v>
      </c>
      <c r="Z428" s="613">
        <f t="shared" si="281"/>
        <v>41.830000000000005</v>
      </c>
      <c r="AA428" s="1058">
        <f t="shared" si="261"/>
        <v>0.39960039960040827</v>
      </c>
      <c r="AB428" s="1058">
        <f t="shared" si="262"/>
        <v>0.40120361083249012</v>
      </c>
      <c r="AC428" s="1059">
        <f t="shared" si="263"/>
        <v>0.40281973816718164</v>
      </c>
      <c r="AD428" s="1059">
        <f t="shared" si="264"/>
        <v>0.40444893832152218</v>
      </c>
      <c r="AE428" s="1059">
        <f t="shared" si="265"/>
        <v>0.40609137055838129</v>
      </c>
      <c r="AF428" s="1059">
        <f t="shared" si="266"/>
        <v>0.40774719673801751</v>
      </c>
      <c r="AG428" s="1059">
        <f t="shared" si="267"/>
        <v>0.40941658137154668</v>
      </c>
      <c r="AH428" s="1059">
        <f t="shared" si="268"/>
        <v>1.3485477178423189</v>
      </c>
      <c r="AI428" s="1059">
        <f t="shared" si="269"/>
        <v>1.6877637130801704</v>
      </c>
      <c r="AJ428" s="1059">
        <f t="shared" si="270"/>
        <v>1.7167381974249052</v>
      </c>
      <c r="AK428" s="1059">
        <f t="shared" si="271"/>
        <v>0.43103448275862988</v>
      </c>
      <c r="AL428" s="1059">
        <f t="shared" si="272"/>
        <v>11.538461538461519</v>
      </c>
      <c r="AM428" s="1059">
        <f t="shared" si="273"/>
        <v>8.3333333333333481</v>
      </c>
      <c r="AN428" s="1059">
        <f t="shared" si="274"/>
        <v>11.627906976744185</v>
      </c>
      <c r="AO428" s="1059">
        <f t="shared" si="275"/>
        <v>16.216216216216207</v>
      </c>
      <c r="AP428" s="1059">
        <f t="shared" si="276"/>
        <v>12.12121212121211</v>
      </c>
      <c r="AQ428" s="1059">
        <f t="shared" si="277"/>
        <v>10.000000000000009</v>
      </c>
      <c r="AR428" s="1059">
        <f t="shared" si="278"/>
        <v>13.207547169811317</v>
      </c>
      <c r="AS428" s="1059">
        <f t="shared" si="279"/>
        <v>10.416666666666675</v>
      </c>
      <c r="AT428" s="1059">
        <f t="shared" si="280"/>
        <v>14.285714285714279</v>
      </c>
      <c r="AU428" s="1060">
        <f t="shared" si="282"/>
        <v>5.7881235127427617</v>
      </c>
      <c r="AV428" s="1061">
        <f t="shared" si="283"/>
        <v>5.9542289274151088</v>
      </c>
    </row>
    <row r="429" spans="1:48" ht="11.25" customHeight="1" x14ac:dyDescent="0.2">
      <c r="A429" s="580" t="s">
        <v>3865</v>
      </c>
      <c r="B429" s="852" t="s">
        <v>3866</v>
      </c>
      <c r="C429" s="999">
        <v>1.0649999999999999</v>
      </c>
      <c r="D429" s="482">
        <v>0.92</v>
      </c>
      <c r="E429" s="848">
        <v>0.82</v>
      </c>
      <c r="F429" s="852">
        <v>0.72</v>
      </c>
      <c r="G429" s="852">
        <v>0.64</v>
      </c>
      <c r="H429" s="852">
        <v>0.57999999999999996</v>
      </c>
      <c r="I429" s="852">
        <v>0.54</v>
      </c>
      <c r="J429" s="852">
        <v>0.13</v>
      </c>
      <c r="K429" s="852">
        <v>0.13</v>
      </c>
      <c r="L429" s="614">
        <v>0</v>
      </c>
      <c r="M429" s="844"/>
      <c r="N429" s="611">
        <v>0</v>
      </c>
      <c r="O429" s="611">
        <v>0</v>
      </c>
      <c r="P429" s="612">
        <v>0</v>
      </c>
      <c r="Q429" s="612">
        <v>0</v>
      </c>
      <c r="R429" s="612">
        <v>0</v>
      </c>
      <c r="S429" s="612">
        <v>0</v>
      </c>
      <c r="T429" s="612">
        <v>0</v>
      </c>
      <c r="U429" s="612">
        <v>0</v>
      </c>
      <c r="V429" s="612">
        <v>0</v>
      </c>
      <c r="W429" s="612">
        <v>0</v>
      </c>
      <c r="X429" s="612">
        <v>0</v>
      </c>
      <c r="Y429" s="612">
        <v>0</v>
      </c>
      <c r="Z429" s="613">
        <f t="shared" si="281"/>
        <v>5.544999999999999</v>
      </c>
      <c r="AA429" s="1058">
        <f t="shared" si="261"/>
        <v>15.760869565217384</v>
      </c>
      <c r="AB429" s="1058">
        <f t="shared" si="262"/>
        <v>12.195121951219523</v>
      </c>
      <c r="AC429" s="1059">
        <f t="shared" si="263"/>
        <v>13.888888888888884</v>
      </c>
      <c r="AD429" s="1059">
        <f t="shared" si="264"/>
        <v>12.5</v>
      </c>
      <c r="AE429" s="1059">
        <f t="shared" si="265"/>
        <v>10.344827586206918</v>
      </c>
      <c r="AF429" s="1059">
        <f t="shared" si="266"/>
        <v>7.4074074074073959</v>
      </c>
      <c r="AG429" s="1059">
        <f t="shared" si="267"/>
        <v>315.38461538461542</v>
      </c>
      <c r="AH429" s="1059" t="str">
        <f t="shared" si="268"/>
        <v>n/a</v>
      </c>
      <c r="AI429" s="1059" t="str">
        <f t="shared" si="269"/>
        <v>n/a</v>
      </c>
      <c r="AJ429" s="1059" t="str">
        <f t="shared" si="270"/>
        <v>n/a</v>
      </c>
      <c r="AK429" s="1059" t="str">
        <f t="shared" si="271"/>
        <v>n/a</v>
      </c>
      <c r="AL429" s="1059" t="str">
        <f t="shared" si="272"/>
        <v>n/a</v>
      </c>
      <c r="AM429" s="1059" t="str">
        <f t="shared" si="273"/>
        <v>n/a</v>
      </c>
      <c r="AN429" s="1059" t="str">
        <f t="shared" si="274"/>
        <v>n/a</v>
      </c>
      <c r="AO429" s="1059" t="str">
        <f t="shared" si="275"/>
        <v>n/a</v>
      </c>
      <c r="AP429" s="1059" t="str">
        <f t="shared" si="276"/>
        <v>n/a</v>
      </c>
      <c r="AQ429" s="1059" t="str">
        <f t="shared" si="277"/>
        <v>n/a</v>
      </c>
      <c r="AR429" s="1059" t="str">
        <f t="shared" si="278"/>
        <v>n/a</v>
      </c>
      <c r="AS429" s="1059" t="str">
        <f t="shared" si="279"/>
        <v>n/a</v>
      </c>
      <c r="AT429" s="1059" t="str">
        <f t="shared" si="280"/>
        <v>n/a</v>
      </c>
      <c r="AU429" s="1060">
        <f t="shared" si="282"/>
        <v>55.354532969079358</v>
      </c>
      <c r="AV429" s="1061">
        <f t="shared" si="283"/>
        <v>114.69288539794728</v>
      </c>
    </row>
    <row r="430" spans="1:48" ht="11.25" customHeight="1" x14ac:dyDescent="0.2">
      <c r="A430" s="480" t="s">
        <v>281</v>
      </c>
      <c r="B430" s="861" t="s">
        <v>282</v>
      </c>
      <c r="C430" s="610">
        <v>2.08</v>
      </c>
      <c r="D430" s="482">
        <v>1.92</v>
      </c>
      <c r="E430" s="615">
        <v>1.78</v>
      </c>
      <c r="F430" s="610">
        <v>1.62</v>
      </c>
      <c r="G430" s="610">
        <v>1.37</v>
      </c>
      <c r="H430" s="610">
        <v>1.17</v>
      </c>
      <c r="I430" s="610">
        <v>1.08</v>
      </c>
      <c r="J430" s="932"/>
      <c r="K430" s="610">
        <v>1.01</v>
      </c>
      <c r="L430" s="481">
        <v>0.93500000000000005</v>
      </c>
      <c r="M430" s="932"/>
      <c r="N430" s="494">
        <v>0.86</v>
      </c>
      <c r="O430" s="494">
        <v>0.78500000000000003</v>
      </c>
      <c r="P430" s="616">
        <v>0.625</v>
      </c>
      <c r="Q430" s="616">
        <v>0.47</v>
      </c>
      <c r="R430" s="616">
        <v>0.41249999999999998</v>
      </c>
      <c r="S430" s="616">
        <v>0.36</v>
      </c>
      <c r="T430" s="616">
        <v>0.3125</v>
      </c>
      <c r="U430" s="616">
        <v>0.27</v>
      </c>
      <c r="V430" s="616">
        <v>0.24</v>
      </c>
      <c r="W430" s="616">
        <v>0.215</v>
      </c>
      <c r="X430" s="616">
        <v>0.18</v>
      </c>
      <c r="Y430" s="616">
        <v>0.14499999999999999</v>
      </c>
      <c r="Z430" s="613">
        <f t="shared" si="281"/>
        <v>17.839999999999996</v>
      </c>
      <c r="AA430" s="1058">
        <f t="shared" si="261"/>
        <v>8.3333333333333481</v>
      </c>
      <c r="AB430" s="1058">
        <f t="shared" si="262"/>
        <v>7.8651685393258397</v>
      </c>
      <c r="AC430" s="1059">
        <f t="shared" si="263"/>
        <v>9.8765432098765427</v>
      </c>
      <c r="AD430" s="1059">
        <f t="shared" si="264"/>
        <v>18.248175182481742</v>
      </c>
      <c r="AE430" s="1059">
        <f t="shared" si="265"/>
        <v>17.094017094017101</v>
      </c>
      <c r="AF430" s="1059">
        <f t="shared" si="266"/>
        <v>8.333333333333325</v>
      </c>
      <c r="AG430" s="1059">
        <f t="shared" si="267"/>
        <v>6.9306930693069368</v>
      </c>
      <c r="AH430" s="1059">
        <f t="shared" si="268"/>
        <v>8.0213903743315385</v>
      </c>
      <c r="AI430" s="1059">
        <f t="shared" si="269"/>
        <v>8.720930232558155</v>
      </c>
      <c r="AJ430" s="1059">
        <f t="shared" si="270"/>
        <v>9.554140127388532</v>
      </c>
      <c r="AK430" s="1059">
        <f t="shared" si="271"/>
        <v>25.6</v>
      </c>
      <c r="AL430" s="1059">
        <f t="shared" si="272"/>
        <v>32.978723404255319</v>
      </c>
      <c r="AM430" s="1059">
        <f t="shared" si="273"/>
        <v>13.939393939393941</v>
      </c>
      <c r="AN430" s="1059">
        <f t="shared" si="274"/>
        <v>14.583333333333325</v>
      </c>
      <c r="AO430" s="1059">
        <f t="shared" si="275"/>
        <v>15.199999999999992</v>
      </c>
      <c r="AP430" s="1059">
        <f t="shared" si="276"/>
        <v>15.740740740740744</v>
      </c>
      <c r="AQ430" s="1059">
        <f t="shared" si="277"/>
        <v>12.500000000000021</v>
      </c>
      <c r="AR430" s="1059">
        <f t="shared" si="278"/>
        <v>11.627906976744185</v>
      </c>
      <c r="AS430" s="1059">
        <f t="shared" si="279"/>
        <v>19.444444444444443</v>
      </c>
      <c r="AT430" s="1059">
        <f t="shared" si="280"/>
        <v>24.137931034482762</v>
      </c>
      <c r="AU430" s="1060">
        <f t="shared" si="282"/>
        <v>14.43650991846739</v>
      </c>
      <c r="AV430" s="1061">
        <f t="shared" si="283"/>
        <v>6.9429480688201624</v>
      </c>
    </row>
    <row r="431" spans="1:48" ht="11.25" customHeight="1" x14ac:dyDescent="0.2">
      <c r="A431" s="489" t="s">
        <v>279</v>
      </c>
      <c r="B431" s="490" t="s">
        <v>280</v>
      </c>
      <c r="C431" s="610">
        <v>0.81499999999999995</v>
      </c>
      <c r="D431" s="482">
        <v>0.79</v>
      </c>
      <c r="E431" s="1110">
        <v>0.77</v>
      </c>
      <c r="F431" s="1187">
        <v>0.75</v>
      </c>
      <c r="G431" s="1187">
        <v>0.73</v>
      </c>
      <c r="H431" s="1187">
        <v>0.71</v>
      </c>
      <c r="I431" s="1187">
        <v>0.69</v>
      </c>
      <c r="J431" s="1192" t="s">
        <v>90</v>
      </c>
      <c r="K431" s="1187">
        <v>0.67</v>
      </c>
      <c r="L431" s="1196">
        <v>0.65</v>
      </c>
      <c r="M431" s="1192"/>
      <c r="N431" s="1200">
        <v>0.63</v>
      </c>
      <c r="O431" s="1204">
        <v>0.62</v>
      </c>
      <c r="P431" s="1210">
        <v>0.59</v>
      </c>
      <c r="Q431" s="1210">
        <v>0.55000000000000004</v>
      </c>
      <c r="R431" s="1210">
        <v>0.51500000000000001</v>
      </c>
      <c r="S431" s="1210">
        <v>0.48666999999999999</v>
      </c>
      <c r="T431" s="1210">
        <v>0.46</v>
      </c>
      <c r="U431" s="1210">
        <v>0.43332999999999999</v>
      </c>
      <c r="V431" s="1210">
        <v>0.41332999999999998</v>
      </c>
      <c r="W431" s="1210">
        <v>0.39560000000000001</v>
      </c>
      <c r="X431" s="1210">
        <v>0.37780000000000002</v>
      </c>
      <c r="Y431" s="1210">
        <v>0.36</v>
      </c>
      <c r="Z431" s="613">
        <f t="shared" si="281"/>
        <v>12.406730000000001</v>
      </c>
      <c r="AA431" s="1058">
        <f t="shared" si="261"/>
        <v>3.1645569620253111</v>
      </c>
      <c r="AB431" s="1058">
        <f t="shared" si="262"/>
        <v>2.5974025974025983</v>
      </c>
      <c r="AC431" s="1059">
        <f t="shared" si="263"/>
        <v>2.6666666666666616</v>
      </c>
      <c r="AD431" s="1059">
        <f t="shared" si="264"/>
        <v>2.7397260273972712</v>
      </c>
      <c r="AE431" s="1059">
        <f t="shared" si="265"/>
        <v>2.8169014084507005</v>
      </c>
      <c r="AF431" s="1059">
        <f t="shared" si="266"/>
        <v>2.898550724637694</v>
      </c>
      <c r="AG431" s="1059">
        <f t="shared" si="267"/>
        <v>2.9850746268656581</v>
      </c>
      <c r="AH431" s="1059">
        <f t="shared" si="268"/>
        <v>3.0769230769230882</v>
      </c>
      <c r="AI431" s="1059">
        <f t="shared" si="269"/>
        <v>3.1746031746031855</v>
      </c>
      <c r="AJ431" s="1059">
        <f t="shared" si="270"/>
        <v>1.6129032258064502</v>
      </c>
      <c r="AK431" s="1059">
        <f t="shared" si="271"/>
        <v>5.0847457627118731</v>
      </c>
      <c r="AL431" s="1059">
        <f t="shared" si="272"/>
        <v>7.2727272727272529</v>
      </c>
      <c r="AM431" s="1059">
        <f t="shared" si="273"/>
        <v>6.7961165048543659</v>
      </c>
      <c r="AN431" s="1059">
        <f t="shared" si="274"/>
        <v>5.8211930055273697</v>
      </c>
      <c r="AO431" s="1059">
        <f t="shared" si="275"/>
        <v>5.7978260869565146</v>
      </c>
      <c r="AP431" s="1059">
        <f t="shared" si="276"/>
        <v>6.1546627281748423</v>
      </c>
      <c r="AQ431" s="1059">
        <f t="shared" si="277"/>
        <v>4.8387486995862927</v>
      </c>
      <c r="AR431" s="1059">
        <f t="shared" si="278"/>
        <v>4.4817997977755208</v>
      </c>
      <c r="AS431" s="1059">
        <f t="shared" si="279"/>
        <v>4.7114875595553052</v>
      </c>
      <c r="AT431" s="1059">
        <f t="shared" si="280"/>
        <v>4.9444444444444624</v>
      </c>
      <c r="AU431" s="1060">
        <f t="shared" si="282"/>
        <v>4.1818530176546211</v>
      </c>
      <c r="AV431" s="1061">
        <f t="shared" si="283"/>
        <v>1.6136827718430931</v>
      </c>
    </row>
    <row r="432" spans="1:48" ht="11.25" customHeight="1" x14ac:dyDescent="0.2">
      <c r="A432" s="835" t="s">
        <v>4557</v>
      </c>
      <c r="B432" s="861" t="s">
        <v>4522</v>
      </c>
      <c r="C432" s="482">
        <v>3</v>
      </c>
      <c r="D432" s="482">
        <v>1.92</v>
      </c>
      <c r="E432" s="531">
        <v>1.28</v>
      </c>
      <c r="F432" s="482">
        <v>1</v>
      </c>
      <c r="G432" s="505">
        <v>0</v>
      </c>
      <c r="H432" s="505">
        <v>0</v>
      </c>
      <c r="I432" s="505">
        <v>0</v>
      </c>
      <c r="J432" s="505"/>
      <c r="K432" s="505">
        <v>0</v>
      </c>
      <c r="L432" s="502">
        <v>0</v>
      </c>
      <c r="M432" s="505"/>
      <c r="N432" s="525">
        <v>0</v>
      </c>
      <c r="O432" s="525">
        <v>0</v>
      </c>
      <c r="P432" s="522">
        <v>0</v>
      </c>
      <c r="Q432" s="522">
        <v>0</v>
      </c>
      <c r="R432" s="522">
        <v>0</v>
      </c>
      <c r="S432" s="522">
        <v>0</v>
      </c>
      <c r="T432" s="522">
        <v>0</v>
      </c>
      <c r="U432" s="522">
        <v>0</v>
      </c>
      <c r="V432" s="522">
        <v>0</v>
      </c>
      <c r="W432" s="522">
        <v>0</v>
      </c>
      <c r="X432" s="522">
        <v>0</v>
      </c>
      <c r="Y432" s="522">
        <v>0</v>
      </c>
      <c r="Z432" s="613">
        <f t="shared" si="281"/>
        <v>7.2</v>
      </c>
      <c r="AA432" s="1058">
        <f t="shared" si="261"/>
        <v>56.25</v>
      </c>
      <c r="AB432" s="1058">
        <f t="shared" si="262"/>
        <v>50</v>
      </c>
      <c r="AC432" s="1059">
        <f t="shared" si="263"/>
        <v>28.000000000000004</v>
      </c>
      <c r="AD432" s="1059" t="str">
        <f t="shared" si="264"/>
        <v>n/a</v>
      </c>
      <c r="AE432" s="1059" t="str">
        <f t="shared" si="265"/>
        <v>n/a</v>
      </c>
      <c r="AF432" s="1059" t="str">
        <f t="shared" si="266"/>
        <v>n/a</v>
      </c>
      <c r="AG432" s="1059" t="str">
        <f t="shared" si="267"/>
        <v>n/a</v>
      </c>
      <c r="AH432" s="1059" t="str">
        <f t="shared" si="268"/>
        <v>n/a</v>
      </c>
      <c r="AI432" s="1059" t="str">
        <f t="shared" si="269"/>
        <v>n/a</v>
      </c>
      <c r="AJ432" s="1059" t="str">
        <f t="shared" si="270"/>
        <v>n/a</v>
      </c>
      <c r="AK432" s="1059" t="str">
        <f t="shared" si="271"/>
        <v>n/a</v>
      </c>
      <c r="AL432" s="1059" t="str">
        <f t="shared" si="272"/>
        <v>n/a</v>
      </c>
      <c r="AM432" s="1059" t="str">
        <f t="shared" si="273"/>
        <v>n/a</v>
      </c>
      <c r="AN432" s="1059" t="str">
        <f t="shared" si="274"/>
        <v>n/a</v>
      </c>
      <c r="AO432" s="1059" t="str">
        <f t="shared" si="275"/>
        <v>n/a</v>
      </c>
      <c r="AP432" s="1059" t="str">
        <f t="shared" si="276"/>
        <v>n/a</v>
      </c>
      <c r="AQ432" s="1059" t="str">
        <f t="shared" si="277"/>
        <v>n/a</v>
      </c>
      <c r="AR432" s="1059" t="str">
        <f t="shared" si="278"/>
        <v>n/a</v>
      </c>
      <c r="AS432" s="1059" t="str">
        <f t="shared" si="279"/>
        <v>n/a</v>
      </c>
      <c r="AT432" s="1059" t="str">
        <f t="shared" si="280"/>
        <v>n/a</v>
      </c>
      <c r="AU432" s="1060">
        <f t="shared" si="282"/>
        <v>44.75</v>
      </c>
      <c r="AV432" s="1061">
        <f t="shared" si="283"/>
        <v>14.8387162517517</v>
      </c>
    </row>
    <row r="433" spans="1:48" ht="11.25" customHeight="1" x14ac:dyDescent="0.2">
      <c r="A433" s="480" t="s">
        <v>1463</v>
      </c>
      <c r="B433" s="861" t="s">
        <v>1464</v>
      </c>
      <c r="C433" s="610">
        <v>1.74</v>
      </c>
      <c r="D433" s="482">
        <v>1.66</v>
      </c>
      <c r="E433" s="1145">
        <v>1.6</v>
      </c>
      <c r="F433" s="610">
        <v>1.575</v>
      </c>
      <c r="G433" s="610">
        <v>1.4750000000000001</v>
      </c>
      <c r="H433" s="610">
        <v>1.18092</v>
      </c>
      <c r="I433" s="610">
        <v>0.90018000000000009</v>
      </c>
      <c r="J433" s="932"/>
      <c r="K433" s="485">
        <v>0.65954000000000002</v>
      </c>
      <c r="L433" s="614">
        <v>0.65954000000000002</v>
      </c>
      <c r="M433" s="932"/>
      <c r="N433" s="611">
        <v>0.65954000000000002</v>
      </c>
      <c r="O433" s="611">
        <v>0.65954000000000002</v>
      </c>
      <c r="P433" s="612">
        <v>0.65954000000000002</v>
      </c>
      <c r="Q433" s="616">
        <v>0.65954000000000002</v>
      </c>
      <c r="R433" s="616">
        <v>0.52585000000000004</v>
      </c>
      <c r="S433" s="616">
        <v>0.46345999999999998</v>
      </c>
      <c r="T433" s="616">
        <v>0.40998000000000001</v>
      </c>
      <c r="U433" s="616">
        <v>0.20499000000000001</v>
      </c>
      <c r="V433" s="616">
        <v>0.18717</v>
      </c>
      <c r="W433" s="612">
        <v>0.17824999999999999</v>
      </c>
      <c r="X433" s="616">
        <v>0.17824999999999999</v>
      </c>
      <c r="Y433" s="612">
        <v>0</v>
      </c>
      <c r="Z433" s="613">
        <f t="shared" si="281"/>
        <v>16.236289999999997</v>
      </c>
      <c r="AA433" s="1058">
        <f t="shared" si="261"/>
        <v>4.8192771084337505</v>
      </c>
      <c r="AB433" s="1058">
        <f t="shared" si="262"/>
        <v>3.7499999999999867</v>
      </c>
      <c r="AC433" s="1059">
        <f t="shared" si="263"/>
        <v>1.5873015873016039</v>
      </c>
      <c r="AD433" s="1059">
        <f t="shared" si="264"/>
        <v>6.7796610169491345</v>
      </c>
      <c r="AE433" s="1059">
        <f t="shared" si="265"/>
        <v>24.902618297598501</v>
      </c>
      <c r="AF433" s="1059">
        <f t="shared" si="266"/>
        <v>31.187095914150476</v>
      </c>
      <c r="AG433" s="1059">
        <f t="shared" si="267"/>
        <v>36.48603572186677</v>
      </c>
      <c r="AH433" s="1059">
        <f t="shared" si="268"/>
        <v>0</v>
      </c>
      <c r="AI433" s="1059">
        <f t="shared" si="269"/>
        <v>0</v>
      </c>
      <c r="AJ433" s="1059">
        <f t="shared" si="270"/>
        <v>0</v>
      </c>
      <c r="AK433" s="1059">
        <f t="shared" si="271"/>
        <v>0</v>
      </c>
      <c r="AL433" s="1059">
        <f t="shared" si="272"/>
        <v>0</v>
      </c>
      <c r="AM433" s="1059">
        <f t="shared" si="273"/>
        <v>25.423599885899016</v>
      </c>
      <c r="AN433" s="1059">
        <f t="shared" si="274"/>
        <v>13.461787425020511</v>
      </c>
      <c r="AO433" s="1059">
        <f t="shared" si="275"/>
        <v>13.044538757988189</v>
      </c>
      <c r="AP433" s="1059">
        <f t="shared" si="276"/>
        <v>100</v>
      </c>
      <c r="AQ433" s="1059">
        <f t="shared" si="277"/>
        <v>9.5207565314954223</v>
      </c>
      <c r="AR433" s="1059">
        <f t="shared" si="278"/>
        <v>5.0042075736325353</v>
      </c>
      <c r="AS433" s="1059">
        <f t="shared" si="279"/>
        <v>0</v>
      </c>
      <c r="AT433" s="1059" t="str">
        <f t="shared" si="280"/>
        <v>n/a</v>
      </c>
      <c r="AU433" s="1060">
        <f t="shared" si="282"/>
        <v>14.524572622122941</v>
      </c>
      <c r="AV433" s="1061">
        <f t="shared" si="283"/>
        <v>23.705253131341497</v>
      </c>
    </row>
    <row r="434" spans="1:48" ht="11.25" customHeight="1" x14ac:dyDescent="0.2">
      <c r="A434" s="1163" t="s">
        <v>4171</v>
      </c>
      <c r="B434" s="957" t="s">
        <v>4168</v>
      </c>
      <c r="C434" s="1052">
        <v>1</v>
      </c>
      <c r="D434" s="482">
        <v>0.91</v>
      </c>
      <c r="E434" s="905">
        <v>0.82</v>
      </c>
      <c r="F434" s="852">
        <v>0.74</v>
      </c>
      <c r="G434" s="852">
        <v>0.66</v>
      </c>
      <c r="H434" s="852">
        <v>0.56999999999999995</v>
      </c>
      <c r="I434" s="852">
        <v>0.52</v>
      </c>
      <c r="J434" s="852"/>
      <c r="K434" s="852">
        <v>0.52</v>
      </c>
      <c r="L434" s="861">
        <v>0.52</v>
      </c>
      <c r="M434" s="844"/>
      <c r="N434" s="483">
        <v>0.52</v>
      </c>
      <c r="O434" s="483">
        <v>0.78</v>
      </c>
      <c r="P434" s="864">
        <v>1</v>
      </c>
      <c r="Q434" s="864">
        <v>0.88</v>
      </c>
      <c r="R434" s="864">
        <v>0.52500000000000002</v>
      </c>
      <c r="S434" s="864">
        <v>0.57999999999999996</v>
      </c>
      <c r="T434" s="864">
        <v>0.47</v>
      </c>
      <c r="U434" s="864">
        <v>0.39</v>
      </c>
      <c r="V434" s="864">
        <v>0.3</v>
      </c>
      <c r="W434" s="864">
        <v>0.24</v>
      </c>
      <c r="X434" s="864">
        <v>0.2</v>
      </c>
      <c r="Y434" s="864">
        <v>0</v>
      </c>
      <c r="Z434" s="613">
        <f t="shared" si="281"/>
        <v>12.145000000000001</v>
      </c>
      <c r="AA434" s="1058">
        <f t="shared" si="261"/>
        <v>9.8901098901098763</v>
      </c>
      <c r="AB434" s="1058">
        <f t="shared" si="262"/>
        <v>10.975609756097571</v>
      </c>
      <c r="AC434" s="1059">
        <f t="shared" si="263"/>
        <v>10.810810810810811</v>
      </c>
      <c r="AD434" s="1059">
        <f t="shared" si="264"/>
        <v>12.12121212121211</v>
      </c>
      <c r="AE434" s="1059">
        <f t="shared" si="265"/>
        <v>15.789473684210531</v>
      </c>
      <c r="AF434" s="1059">
        <f t="shared" si="266"/>
        <v>9.6153846153846025</v>
      </c>
      <c r="AG434" s="1059">
        <f t="shared" si="267"/>
        <v>0</v>
      </c>
      <c r="AH434" s="1059">
        <f t="shared" si="268"/>
        <v>0</v>
      </c>
      <c r="AI434" s="1059">
        <f t="shared" si="269"/>
        <v>0</v>
      </c>
      <c r="AJ434" s="1059">
        <f t="shared" si="270"/>
        <v>-33.333333333333336</v>
      </c>
      <c r="AK434" s="1059">
        <f t="shared" si="271"/>
        <v>-21.999999999999996</v>
      </c>
      <c r="AL434" s="1059">
        <f t="shared" si="272"/>
        <v>13.636363636363647</v>
      </c>
      <c r="AM434" s="1059">
        <f t="shared" si="273"/>
        <v>67.61904761904762</v>
      </c>
      <c r="AN434" s="1059">
        <f t="shared" si="274"/>
        <v>-9.4827586206896459</v>
      </c>
      <c r="AO434" s="1059">
        <f t="shared" si="275"/>
        <v>23.404255319148938</v>
      </c>
      <c r="AP434" s="1059">
        <f t="shared" si="276"/>
        <v>20.512820512820507</v>
      </c>
      <c r="AQ434" s="1059">
        <f t="shared" si="277"/>
        <v>30.000000000000004</v>
      </c>
      <c r="AR434" s="1059">
        <f t="shared" si="278"/>
        <v>25</v>
      </c>
      <c r="AS434" s="1059">
        <f t="shared" si="279"/>
        <v>19.999999999999996</v>
      </c>
      <c r="AT434" s="1059" t="str">
        <f t="shared" si="280"/>
        <v>n/a</v>
      </c>
      <c r="AU434" s="1060">
        <f t="shared" si="282"/>
        <v>10.766262947957012</v>
      </c>
      <c r="AV434" s="1061">
        <f t="shared" si="283"/>
        <v>21.026910887750841</v>
      </c>
    </row>
    <row r="435" spans="1:48" ht="11.25" customHeight="1" x14ac:dyDescent="0.2">
      <c r="A435" s="530" t="s">
        <v>1425</v>
      </c>
      <c r="B435" s="490" t="s">
        <v>1426</v>
      </c>
      <c r="C435" s="610">
        <v>0.5</v>
      </c>
      <c r="D435" s="505">
        <v>0.48</v>
      </c>
      <c r="E435" s="615">
        <v>0.45999999999999996</v>
      </c>
      <c r="F435" s="485">
        <v>0.4</v>
      </c>
      <c r="G435" s="610">
        <v>0.32500000000000001</v>
      </c>
      <c r="H435" s="610">
        <v>0.2</v>
      </c>
      <c r="I435" s="610">
        <v>0.16</v>
      </c>
      <c r="J435" s="932"/>
      <c r="K435" s="485">
        <v>0</v>
      </c>
      <c r="L435" s="614">
        <v>0</v>
      </c>
      <c r="M435" s="932"/>
      <c r="N435" s="611">
        <v>0</v>
      </c>
      <c r="O435" s="611">
        <v>0</v>
      </c>
      <c r="P435" s="612">
        <v>0</v>
      </c>
      <c r="Q435" s="612">
        <v>0</v>
      </c>
      <c r="R435" s="612">
        <v>0</v>
      </c>
      <c r="S435" s="612">
        <v>0</v>
      </c>
      <c r="T435" s="612">
        <v>0</v>
      </c>
      <c r="U435" s="612">
        <v>0</v>
      </c>
      <c r="V435" s="616">
        <v>5</v>
      </c>
      <c r="W435" s="616">
        <v>8</v>
      </c>
      <c r="X435" s="616">
        <v>4.8099999999999996</v>
      </c>
      <c r="Y435" s="616">
        <v>3.6</v>
      </c>
      <c r="Z435" s="613">
        <f t="shared" si="281"/>
        <v>23.935000000000002</v>
      </c>
      <c r="AA435" s="1058">
        <f t="shared" si="261"/>
        <v>4.1666666666666741</v>
      </c>
      <c r="AB435" s="1058">
        <f t="shared" si="262"/>
        <v>4.3478260869565188</v>
      </c>
      <c r="AC435" s="1059">
        <f t="shared" si="263"/>
        <v>14.999999999999991</v>
      </c>
      <c r="AD435" s="1059">
        <f t="shared" si="264"/>
        <v>23.076923076923084</v>
      </c>
      <c r="AE435" s="1059">
        <f t="shared" si="265"/>
        <v>62.5</v>
      </c>
      <c r="AF435" s="1059">
        <f t="shared" si="266"/>
        <v>25</v>
      </c>
      <c r="AG435" s="1059" t="str">
        <f t="shared" si="267"/>
        <v>n/a</v>
      </c>
      <c r="AH435" s="1059" t="str">
        <f t="shared" si="268"/>
        <v>n/a</v>
      </c>
      <c r="AI435" s="1059" t="str">
        <f t="shared" si="269"/>
        <v>n/a</v>
      </c>
      <c r="AJ435" s="1059" t="str">
        <f t="shared" si="270"/>
        <v>n/a</v>
      </c>
      <c r="AK435" s="1059" t="str">
        <f t="shared" si="271"/>
        <v>n/a</v>
      </c>
      <c r="AL435" s="1059" t="str">
        <f t="shared" si="272"/>
        <v>n/a</v>
      </c>
      <c r="AM435" s="1059" t="str">
        <f t="shared" si="273"/>
        <v>n/a</v>
      </c>
      <c r="AN435" s="1059" t="str">
        <f t="shared" si="274"/>
        <v>n/a</v>
      </c>
      <c r="AO435" s="1059" t="str">
        <f t="shared" si="275"/>
        <v>n/a</v>
      </c>
      <c r="AP435" s="1059" t="str">
        <f t="shared" si="276"/>
        <v>n/a</v>
      </c>
      <c r="AQ435" s="1059">
        <f t="shared" si="277"/>
        <v>-100</v>
      </c>
      <c r="AR435" s="1059">
        <f t="shared" si="278"/>
        <v>-37.5</v>
      </c>
      <c r="AS435" s="1059">
        <f t="shared" si="279"/>
        <v>66.320166320166322</v>
      </c>
      <c r="AT435" s="1059">
        <f t="shared" si="280"/>
        <v>33.6111111111111</v>
      </c>
      <c r="AU435" s="1060">
        <f t="shared" si="282"/>
        <v>9.6522693261823704</v>
      </c>
      <c r="AV435" s="1061">
        <f t="shared" si="283"/>
        <v>48.680040743270318</v>
      </c>
    </row>
    <row r="436" spans="1:48" ht="11.25" customHeight="1" x14ac:dyDescent="0.2">
      <c r="A436" s="861" t="s">
        <v>1431</v>
      </c>
      <c r="B436" s="861" t="s">
        <v>1432</v>
      </c>
      <c r="C436" s="610">
        <v>1.46</v>
      </c>
      <c r="D436" s="482">
        <v>1.32</v>
      </c>
      <c r="E436" s="615">
        <v>1.1000000000000001</v>
      </c>
      <c r="F436" s="610">
        <v>1</v>
      </c>
      <c r="G436" s="610">
        <v>0.88</v>
      </c>
      <c r="H436" s="610">
        <v>0.76</v>
      </c>
      <c r="I436" s="610">
        <v>0.64</v>
      </c>
      <c r="J436" s="932"/>
      <c r="K436" s="610">
        <v>0.55000000000000004</v>
      </c>
      <c r="L436" s="481">
        <v>0.5</v>
      </c>
      <c r="M436" s="932"/>
      <c r="N436" s="494">
        <v>0.255</v>
      </c>
      <c r="O436" s="611">
        <v>4.4999999999999998E-2</v>
      </c>
      <c r="P436" s="616">
        <v>0.315</v>
      </c>
      <c r="Q436" s="612">
        <v>0.28749999999999998</v>
      </c>
      <c r="R436" s="612">
        <v>0.38</v>
      </c>
      <c r="S436" s="616">
        <v>0.38</v>
      </c>
      <c r="T436" s="616">
        <v>0.37</v>
      </c>
      <c r="U436" s="612">
        <v>0.34</v>
      </c>
      <c r="V436" s="612">
        <v>0.34</v>
      </c>
      <c r="W436" s="616">
        <v>0.34</v>
      </c>
      <c r="X436" s="616">
        <v>0.3</v>
      </c>
      <c r="Y436" s="612">
        <v>0.2225</v>
      </c>
      <c r="Z436" s="613">
        <f t="shared" si="281"/>
        <v>11.785000000000002</v>
      </c>
      <c r="AA436" s="1058">
        <f t="shared" si="261"/>
        <v>10.606060606060597</v>
      </c>
      <c r="AB436" s="1058">
        <f t="shared" si="262"/>
        <v>19.999999999999996</v>
      </c>
      <c r="AC436" s="1059">
        <f t="shared" si="263"/>
        <v>10.000000000000009</v>
      </c>
      <c r="AD436" s="1059">
        <f t="shared" si="264"/>
        <v>13.636363636363647</v>
      </c>
      <c r="AE436" s="1059">
        <f t="shared" si="265"/>
        <v>15.789473684210531</v>
      </c>
      <c r="AF436" s="1059">
        <f t="shared" si="266"/>
        <v>18.75</v>
      </c>
      <c r="AG436" s="1059">
        <f t="shared" si="267"/>
        <v>16.36363636363636</v>
      </c>
      <c r="AH436" s="1059">
        <f t="shared" si="268"/>
        <v>10.000000000000009</v>
      </c>
      <c r="AI436" s="1059">
        <f t="shared" si="269"/>
        <v>96.078431372549005</v>
      </c>
      <c r="AJ436" s="1059">
        <f t="shared" si="270"/>
        <v>466.66666666666669</v>
      </c>
      <c r="AK436" s="1059">
        <f t="shared" si="271"/>
        <v>-85.714285714285722</v>
      </c>
      <c r="AL436" s="1059">
        <f t="shared" si="272"/>
        <v>9.5652173913043583</v>
      </c>
      <c r="AM436" s="1059">
        <f t="shared" si="273"/>
        <v>-24.342105263157897</v>
      </c>
      <c r="AN436" s="1059">
        <f t="shared" si="274"/>
        <v>0</v>
      </c>
      <c r="AO436" s="1059">
        <f t="shared" si="275"/>
        <v>2.7027027027026973</v>
      </c>
      <c r="AP436" s="1059">
        <f t="shared" si="276"/>
        <v>8.8235294117646959</v>
      </c>
      <c r="AQ436" s="1059">
        <f t="shared" si="277"/>
        <v>0</v>
      </c>
      <c r="AR436" s="1059">
        <f t="shared" si="278"/>
        <v>0</v>
      </c>
      <c r="AS436" s="1059">
        <f t="shared" si="279"/>
        <v>13.333333333333353</v>
      </c>
      <c r="AT436" s="1059">
        <f t="shared" si="280"/>
        <v>34.831460674157299</v>
      </c>
      <c r="AU436" s="1060">
        <f t="shared" si="282"/>
        <v>31.854524243265281</v>
      </c>
      <c r="AV436" s="1061">
        <f t="shared" si="283"/>
        <v>107.11254384207997</v>
      </c>
    </row>
    <row r="437" spans="1:48" ht="11.25" customHeight="1" x14ac:dyDescent="0.2">
      <c r="A437" s="861" t="s">
        <v>288</v>
      </c>
      <c r="B437" s="861" t="s">
        <v>289</v>
      </c>
      <c r="C437" s="610">
        <v>1.38</v>
      </c>
      <c r="D437" s="482">
        <v>1.32</v>
      </c>
      <c r="E437" s="615">
        <v>1.26</v>
      </c>
      <c r="F437" s="610">
        <v>1.2050000000000001</v>
      </c>
      <c r="G437" s="610">
        <v>1.155</v>
      </c>
      <c r="H437" s="610">
        <v>1.1084666666666667</v>
      </c>
      <c r="I437" s="610">
        <v>1.0702666666666667</v>
      </c>
      <c r="J437" s="932"/>
      <c r="K437" s="610">
        <v>1.0369333333333335</v>
      </c>
      <c r="L437" s="481">
        <v>1.0102666666666666</v>
      </c>
      <c r="M437" s="932"/>
      <c r="N437" s="494">
        <v>0.99</v>
      </c>
      <c r="O437" s="494">
        <v>0.97346666666666659</v>
      </c>
      <c r="P437" s="616">
        <v>0.95559999999999989</v>
      </c>
      <c r="Q437" s="616">
        <v>0.93773333333333342</v>
      </c>
      <c r="R437" s="616">
        <v>0.9244</v>
      </c>
      <c r="S437" s="616">
        <v>0.91600000000000004</v>
      </c>
      <c r="T437" s="616">
        <v>0.90666666666666673</v>
      </c>
      <c r="U437" s="616">
        <v>0.89866666666666672</v>
      </c>
      <c r="V437" s="616">
        <v>0.89200000000000002</v>
      </c>
      <c r="W437" s="616">
        <v>0.88533333333333342</v>
      </c>
      <c r="X437" s="616">
        <v>0.87666666666666659</v>
      </c>
      <c r="Y437" s="616">
        <v>0.8666666666666667</v>
      </c>
      <c r="Z437" s="613">
        <f t="shared" si="281"/>
        <v>21.569133333333333</v>
      </c>
      <c r="AA437" s="1058">
        <f t="shared" ref="AA437:AA500" si="284">IF(ISERROR((C437/D437-1)*100),"n/a",(C437/D437-1)*100)</f>
        <v>4.5454545454545414</v>
      </c>
      <c r="AB437" s="1058">
        <f t="shared" si="262"/>
        <v>4.7619047619047672</v>
      </c>
      <c r="AC437" s="1059">
        <f t="shared" si="263"/>
        <v>4.5643153526970792</v>
      </c>
      <c r="AD437" s="1059">
        <f t="shared" si="264"/>
        <v>4.3290043290043378</v>
      </c>
      <c r="AE437" s="1059">
        <f t="shared" si="265"/>
        <v>4.197991219101449</v>
      </c>
      <c r="AF437" s="1059">
        <f t="shared" si="266"/>
        <v>3.569203936713583</v>
      </c>
      <c r="AG437" s="1059">
        <f t="shared" si="267"/>
        <v>3.2146071750031924</v>
      </c>
      <c r="AH437" s="1059">
        <f t="shared" si="268"/>
        <v>2.6395671109938235</v>
      </c>
      <c r="AI437" s="1059">
        <f t="shared" si="269"/>
        <v>2.0471380471380529</v>
      </c>
      <c r="AJ437" s="1059">
        <f t="shared" si="270"/>
        <v>1.6983974797972978</v>
      </c>
      <c r="AK437" s="1059">
        <f t="shared" si="271"/>
        <v>1.8696804799776867</v>
      </c>
      <c r="AL437" s="1059">
        <f t="shared" si="272"/>
        <v>1.9053035688894937</v>
      </c>
      <c r="AM437" s="1059">
        <f t="shared" si="273"/>
        <v>1.4423770373575673</v>
      </c>
      <c r="AN437" s="1059">
        <f t="shared" si="274"/>
        <v>0.91703056768559499</v>
      </c>
      <c r="AO437" s="1059">
        <f t="shared" si="275"/>
        <v>1.0294117647058787</v>
      </c>
      <c r="AP437" s="1059">
        <f t="shared" si="276"/>
        <v>0.89020771513352859</v>
      </c>
      <c r="AQ437" s="1059">
        <f t="shared" si="277"/>
        <v>0.74738415545589909</v>
      </c>
      <c r="AR437" s="1059">
        <f t="shared" si="278"/>
        <v>0.75301204819275824</v>
      </c>
      <c r="AS437" s="1059">
        <f t="shared" si="279"/>
        <v>0.98859315589354679</v>
      </c>
      <c r="AT437" s="1059">
        <f t="shared" si="280"/>
        <v>1.1538461538461497</v>
      </c>
      <c r="AU437" s="1060">
        <f t="shared" si="282"/>
        <v>2.3632215302473112</v>
      </c>
      <c r="AV437" s="1061">
        <f t="shared" si="283"/>
        <v>1.4740964302614468</v>
      </c>
    </row>
    <row r="438" spans="1:48" ht="11.25" customHeight="1" x14ac:dyDescent="0.2">
      <c r="A438" s="533" t="s">
        <v>4597</v>
      </c>
      <c r="B438" s="861" t="s">
        <v>4592</v>
      </c>
      <c r="C438" s="610">
        <v>1.85</v>
      </c>
      <c r="D438" s="482">
        <v>1.7075</v>
      </c>
      <c r="E438" s="482">
        <v>1.5649999999999999</v>
      </c>
      <c r="F438" s="610">
        <v>0.65069999999999995</v>
      </c>
      <c r="G438" s="521">
        <v>0</v>
      </c>
      <c r="H438" s="521">
        <v>0</v>
      </c>
      <c r="I438" s="521">
        <v>0</v>
      </c>
      <c r="J438" s="1081"/>
      <c r="K438" s="521">
        <v>0</v>
      </c>
      <c r="L438" s="524">
        <v>0</v>
      </c>
      <c r="M438" s="1081"/>
      <c r="N438" s="1040">
        <v>0</v>
      </c>
      <c r="O438" s="1040">
        <v>0</v>
      </c>
      <c r="P438" s="522">
        <v>0</v>
      </c>
      <c r="Q438" s="522">
        <v>0</v>
      </c>
      <c r="R438" s="522">
        <v>0</v>
      </c>
      <c r="S438" s="522">
        <v>0</v>
      </c>
      <c r="T438" s="522">
        <v>0</v>
      </c>
      <c r="U438" s="522">
        <v>0</v>
      </c>
      <c r="V438" s="522">
        <v>0</v>
      </c>
      <c r="W438" s="522">
        <v>0</v>
      </c>
      <c r="X438" s="522">
        <v>0</v>
      </c>
      <c r="Y438" s="522">
        <v>0</v>
      </c>
      <c r="Z438" s="613">
        <f t="shared" si="281"/>
        <v>5.7732000000000001</v>
      </c>
      <c r="AA438" s="1058">
        <f t="shared" si="284"/>
        <v>8.3455344070278326</v>
      </c>
      <c r="AB438" s="1058">
        <f t="shared" si="262"/>
        <v>9.1054313099041551</v>
      </c>
      <c r="AC438" s="1059">
        <f t="shared" si="263"/>
        <v>140.5102197633318</v>
      </c>
      <c r="AD438" s="1059" t="str">
        <f t="shared" si="264"/>
        <v>n/a</v>
      </c>
      <c r="AE438" s="1059" t="str">
        <f t="shared" si="265"/>
        <v>n/a</v>
      </c>
      <c r="AF438" s="1059" t="str">
        <f t="shared" si="266"/>
        <v>n/a</v>
      </c>
      <c r="AG438" s="1059" t="str">
        <f t="shared" si="267"/>
        <v>n/a</v>
      </c>
      <c r="AH438" s="1059" t="str">
        <f t="shared" si="268"/>
        <v>n/a</v>
      </c>
      <c r="AI438" s="1059" t="str">
        <f t="shared" si="269"/>
        <v>n/a</v>
      </c>
      <c r="AJ438" s="1059" t="str">
        <f t="shared" si="270"/>
        <v>n/a</v>
      </c>
      <c r="AK438" s="1059" t="str">
        <f t="shared" si="271"/>
        <v>n/a</v>
      </c>
      <c r="AL438" s="1059" t="str">
        <f t="shared" si="272"/>
        <v>n/a</v>
      </c>
      <c r="AM438" s="1059" t="str">
        <f t="shared" si="273"/>
        <v>n/a</v>
      </c>
      <c r="AN438" s="1059" t="str">
        <f t="shared" si="274"/>
        <v>n/a</v>
      </c>
      <c r="AO438" s="1059" t="str">
        <f t="shared" si="275"/>
        <v>n/a</v>
      </c>
      <c r="AP438" s="1059" t="str">
        <f t="shared" si="276"/>
        <v>n/a</v>
      </c>
      <c r="AQ438" s="1059" t="str">
        <f t="shared" si="277"/>
        <v>n/a</v>
      </c>
      <c r="AR438" s="1059" t="str">
        <f t="shared" si="278"/>
        <v>n/a</v>
      </c>
      <c r="AS438" s="1059" t="str">
        <f t="shared" si="279"/>
        <v>n/a</v>
      </c>
      <c r="AT438" s="1059" t="str">
        <f t="shared" si="280"/>
        <v>n/a</v>
      </c>
      <c r="AU438" s="1060">
        <f t="shared" si="282"/>
        <v>52.653728493421262</v>
      </c>
      <c r="AV438" s="1061">
        <f t="shared" si="283"/>
        <v>76.086901990557166</v>
      </c>
    </row>
    <row r="439" spans="1:48" ht="11.25" customHeight="1" x14ac:dyDescent="0.2">
      <c r="A439" s="480" t="s">
        <v>276</v>
      </c>
      <c r="B439" s="861" t="s">
        <v>277</v>
      </c>
      <c r="C439" s="610">
        <v>1.4650000000000001</v>
      </c>
      <c r="D439" s="482">
        <v>1.28</v>
      </c>
      <c r="E439" s="482">
        <v>1.0350000000000001</v>
      </c>
      <c r="F439" s="610">
        <v>1.0149999999999999</v>
      </c>
      <c r="G439" s="610">
        <v>0.995</v>
      </c>
      <c r="H439" s="610">
        <v>0.97499999999999998</v>
      </c>
      <c r="I439" s="610">
        <v>0.95499999999999996</v>
      </c>
      <c r="J439" s="932"/>
      <c r="K439" s="610">
        <v>0.93500000000000005</v>
      </c>
      <c r="L439" s="481">
        <v>0.91500000000000004</v>
      </c>
      <c r="M439" s="932"/>
      <c r="N439" s="494">
        <v>0.89500000000000002</v>
      </c>
      <c r="O439" s="494">
        <v>0.86</v>
      </c>
      <c r="P439" s="616">
        <v>0.78</v>
      </c>
      <c r="Q439" s="616">
        <v>0.7</v>
      </c>
      <c r="R439" s="616">
        <v>0.62</v>
      </c>
      <c r="S439" s="616">
        <v>0.53</v>
      </c>
      <c r="T439" s="616">
        <v>0.43</v>
      </c>
      <c r="U439" s="616">
        <v>0.39</v>
      </c>
      <c r="V439" s="616">
        <v>0.34</v>
      </c>
      <c r="W439" s="616">
        <v>0.31</v>
      </c>
      <c r="X439" s="616">
        <v>0.27</v>
      </c>
      <c r="Y439" s="616">
        <v>0.23</v>
      </c>
      <c r="Z439" s="613">
        <f t="shared" si="281"/>
        <v>15.924999999999997</v>
      </c>
      <c r="AA439" s="1058">
        <f t="shared" si="284"/>
        <v>14.453125</v>
      </c>
      <c r="AB439" s="1058">
        <f t="shared" si="262"/>
        <v>23.671497584541058</v>
      </c>
      <c r="AC439" s="1059">
        <f t="shared" si="263"/>
        <v>1.9704433497537144</v>
      </c>
      <c r="AD439" s="1059">
        <f t="shared" si="264"/>
        <v>2.0100502512562679</v>
      </c>
      <c r="AE439" s="1059">
        <f t="shared" si="265"/>
        <v>2.051282051282044</v>
      </c>
      <c r="AF439" s="1059">
        <f t="shared" si="266"/>
        <v>2.0942408376963373</v>
      </c>
      <c r="AG439" s="1059">
        <f t="shared" si="267"/>
        <v>2.1390374331550666</v>
      </c>
      <c r="AH439" s="1059">
        <f t="shared" si="268"/>
        <v>2.1857923497267784</v>
      </c>
      <c r="AI439" s="1059">
        <f t="shared" si="269"/>
        <v>2.2346368715083775</v>
      </c>
      <c r="AJ439" s="1059">
        <f t="shared" si="270"/>
        <v>4.0697674418604723</v>
      </c>
      <c r="AK439" s="1059">
        <f t="shared" si="271"/>
        <v>10.256410256410241</v>
      </c>
      <c r="AL439" s="1059">
        <f t="shared" si="272"/>
        <v>11.428571428571432</v>
      </c>
      <c r="AM439" s="1059">
        <f t="shared" si="273"/>
        <v>12.903225806451601</v>
      </c>
      <c r="AN439" s="1059">
        <f t="shared" si="274"/>
        <v>16.981132075471695</v>
      </c>
      <c r="AO439" s="1059">
        <f t="shared" si="275"/>
        <v>23.255813953488392</v>
      </c>
      <c r="AP439" s="1059">
        <f t="shared" si="276"/>
        <v>10.256410256410241</v>
      </c>
      <c r="AQ439" s="1059">
        <f t="shared" si="277"/>
        <v>14.705882352941169</v>
      </c>
      <c r="AR439" s="1059">
        <f t="shared" si="278"/>
        <v>9.6774193548387224</v>
      </c>
      <c r="AS439" s="1059">
        <f t="shared" si="279"/>
        <v>14.814814814814813</v>
      </c>
      <c r="AT439" s="1059">
        <f t="shared" si="280"/>
        <v>17.391304347826097</v>
      </c>
      <c r="AU439" s="1060">
        <f t="shared" si="282"/>
        <v>9.9275428909002255</v>
      </c>
      <c r="AV439" s="1061">
        <f t="shared" si="283"/>
        <v>7.3056342074318446</v>
      </c>
    </row>
    <row r="440" spans="1:48" ht="11.25" customHeight="1" x14ac:dyDescent="0.2">
      <c r="A440" s="846" t="s">
        <v>272</v>
      </c>
      <c r="B440" s="846" t="s">
        <v>273</v>
      </c>
      <c r="C440" s="610">
        <v>2.2799999999999998</v>
      </c>
      <c r="D440" s="482">
        <v>2.08</v>
      </c>
      <c r="E440" s="504">
        <v>1.88</v>
      </c>
      <c r="F440" s="473">
        <v>1.72</v>
      </c>
      <c r="G440" s="473">
        <v>1.6</v>
      </c>
      <c r="H440" s="473">
        <v>1.48</v>
      </c>
      <c r="I440" s="473">
        <v>1.36</v>
      </c>
      <c r="J440" s="1000"/>
      <c r="K440" s="473">
        <v>1.24</v>
      </c>
      <c r="L440" s="471">
        <v>1.1200000000000001</v>
      </c>
      <c r="M440" s="1000"/>
      <c r="N440" s="510">
        <v>1.04</v>
      </c>
      <c r="O440" s="510">
        <v>0.96</v>
      </c>
      <c r="P440" s="478">
        <v>0.88</v>
      </c>
      <c r="Q440" s="478">
        <v>0.8</v>
      </c>
      <c r="R440" s="478">
        <v>0.72</v>
      </c>
      <c r="S440" s="478">
        <v>0.64</v>
      </c>
      <c r="T440" s="478">
        <v>0.56000000000000005</v>
      </c>
      <c r="U440" s="478">
        <v>0.46</v>
      </c>
      <c r="V440" s="478">
        <v>0.42</v>
      </c>
      <c r="W440" s="478">
        <v>0.4</v>
      </c>
      <c r="X440" s="478">
        <v>0.38</v>
      </c>
      <c r="Y440" s="478">
        <v>0.34</v>
      </c>
      <c r="Z440" s="613">
        <f t="shared" si="281"/>
        <v>22.359999999999996</v>
      </c>
      <c r="AA440" s="1058">
        <f t="shared" si="284"/>
        <v>9.6153846153846025</v>
      </c>
      <c r="AB440" s="1058">
        <f t="shared" si="262"/>
        <v>10.638297872340431</v>
      </c>
      <c r="AC440" s="1059">
        <f t="shared" si="263"/>
        <v>9.302325581395344</v>
      </c>
      <c r="AD440" s="1059">
        <f t="shared" si="264"/>
        <v>7.4999999999999956</v>
      </c>
      <c r="AE440" s="1059">
        <f t="shared" si="265"/>
        <v>8.1081081081081141</v>
      </c>
      <c r="AF440" s="1059">
        <f t="shared" si="266"/>
        <v>8.8235294117646959</v>
      </c>
      <c r="AG440" s="1059">
        <f t="shared" si="267"/>
        <v>9.6774193548387224</v>
      </c>
      <c r="AH440" s="1059">
        <f t="shared" si="268"/>
        <v>10.714285714285698</v>
      </c>
      <c r="AI440" s="1059">
        <f t="shared" si="269"/>
        <v>7.6923076923077094</v>
      </c>
      <c r="AJ440" s="1059">
        <f t="shared" si="270"/>
        <v>8.3333333333333481</v>
      </c>
      <c r="AK440" s="1059">
        <f t="shared" si="271"/>
        <v>9.0909090909090828</v>
      </c>
      <c r="AL440" s="1059">
        <f t="shared" si="272"/>
        <v>9.9999999999999858</v>
      </c>
      <c r="AM440" s="1059">
        <f t="shared" si="273"/>
        <v>11.111111111111116</v>
      </c>
      <c r="AN440" s="1059">
        <f t="shared" si="274"/>
        <v>12.5</v>
      </c>
      <c r="AO440" s="1059">
        <f t="shared" si="275"/>
        <v>14.285714285714279</v>
      </c>
      <c r="AP440" s="1059">
        <f t="shared" si="276"/>
        <v>21.739130434782616</v>
      </c>
      <c r="AQ440" s="1059">
        <f t="shared" si="277"/>
        <v>9.5238095238095344</v>
      </c>
      <c r="AR440" s="1059">
        <f t="shared" si="278"/>
        <v>4.9999999999999822</v>
      </c>
      <c r="AS440" s="1059">
        <f t="shared" si="279"/>
        <v>5.2631578947368363</v>
      </c>
      <c r="AT440" s="1059">
        <f t="shared" si="280"/>
        <v>11.764705882352944</v>
      </c>
      <c r="AU440" s="1060">
        <f t="shared" si="282"/>
        <v>10.034176495358754</v>
      </c>
      <c r="AV440" s="1061">
        <f t="shared" si="283"/>
        <v>3.5259468742233806</v>
      </c>
    </row>
    <row r="441" spans="1:48" ht="11.25" customHeight="1" x14ac:dyDescent="0.2">
      <c r="A441" s="490" t="s">
        <v>1445</v>
      </c>
      <c r="B441" s="490" t="s">
        <v>1446</v>
      </c>
      <c r="C441" s="610">
        <v>2.04</v>
      </c>
      <c r="D441" s="482">
        <v>1.68</v>
      </c>
      <c r="E441" s="615">
        <v>1.32</v>
      </c>
      <c r="F441" s="610">
        <v>1.04</v>
      </c>
      <c r="G441" s="610">
        <v>0.8</v>
      </c>
      <c r="H441" s="610">
        <v>0.64</v>
      </c>
      <c r="I441" s="610">
        <v>0.52</v>
      </c>
      <c r="J441" s="932"/>
      <c r="K441" s="610">
        <v>0.44</v>
      </c>
      <c r="L441" s="481">
        <v>0.36</v>
      </c>
      <c r="M441" s="932"/>
      <c r="N441" s="494">
        <v>0.28000000000000003</v>
      </c>
      <c r="O441" s="494">
        <v>7.0000000000000007E-2</v>
      </c>
      <c r="P441" s="612">
        <v>0</v>
      </c>
      <c r="Q441" s="612">
        <v>0</v>
      </c>
      <c r="R441" s="612">
        <v>0</v>
      </c>
      <c r="S441" s="612">
        <v>0</v>
      </c>
      <c r="T441" s="612">
        <v>0</v>
      </c>
      <c r="U441" s="612">
        <v>0</v>
      </c>
      <c r="V441" s="612">
        <v>0</v>
      </c>
      <c r="W441" s="612">
        <v>0</v>
      </c>
      <c r="X441" s="612">
        <v>0</v>
      </c>
      <c r="Y441" s="612">
        <v>0</v>
      </c>
      <c r="Z441" s="613">
        <f t="shared" si="281"/>
        <v>9.1899999999999977</v>
      </c>
      <c r="AA441" s="1058">
        <f t="shared" si="284"/>
        <v>21.428571428571441</v>
      </c>
      <c r="AB441" s="1058">
        <f t="shared" si="262"/>
        <v>27.27272727272727</v>
      </c>
      <c r="AC441" s="1059">
        <f t="shared" si="263"/>
        <v>26.923076923076916</v>
      </c>
      <c r="AD441" s="1059">
        <f t="shared" si="264"/>
        <v>30.000000000000004</v>
      </c>
      <c r="AE441" s="1059">
        <f t="shared" si="265"/>
        <v>25</v>
      </c>
      <c r="AF441" s="1059">
        <f t="shared" si="266"/>
        <v>23.076923076923084</v>
      </c>
      <c r="AG441" s="1059">
        <f t="shared" si="267"/>
        <v>18.181818181818187</v>
      </c>
      <c r="AH441" s="1059">
        <f t="shared" si="268"/>
        <v>22.222222222222232</v>
      </c>
      <c r="AI441" s="1059">
        <f t="shared" si="269"/>
        <v>28.571428571428559</v>
      </c>
      <c r="AJ441" s="1059">
        <f t="shared" si="270"/>
        <v>300</v>
      </c>
      <c r="AK441" s="1059" t="str">
        <f t="shared" si="271"/>
        <v>n/a</v>
      </c>
      <c r="AL441" s="1059" t="str">
        <f t="shared" si="272"/>
        <v>n/a</v>
      </c>
      <c r="AM441" s="1059" t="str">
        <f t="shared" si="273"/>
        <v>n/a</v>
      </c>
      <c r="AN441" s="1059" t="str">
        <f t="shared" si="274"/>
        <v>n/a</v>
      </c>
      <c r="AO441" s="1059" t="str">
        <f t="shared" si="275"/>
        <v>n/a</v>
      </c>
      <c r="AP441" s="1059" t="str">
        <f t="shared" si="276"/>
        <v>n/a</v>
      </c>
      <c r="AQ441" s="1059" t="str">
        <f t="shared" si="277"/>
        <v>n/a</v>
      </c>
      <c r="AR441" s="1059" t="str">
        <f t="shared" si="278"/>
        <v>n/a</v>
      </c>
      <c r="AS441" s="1059" t="str">
        <f t="shared" si="279"/>
        <v>n/a</v>
      </c>
      <c r="AT441" s="1059" t="str">
        <f t="shared" si="280"/>
        <v>n/a</v>
      </c>
      <c r="AU441" s="1060">
        <f t="shared" si="282"/>
        <v>52.267676767676768</v>
      </c>
      <c r="AV441" s="1061">
        <f t="shared" si="283"/>
        <v>87.118701674251753</v>
      </c>
    </row>
    <row r="442" spans="1:48" ht="11.25" customHeight="1" x14ac:dyDescent="0.2">
      <c r="A442" s="865" t="s">
        <v>4644</v>
      </c>
      <c r="B442" s="652" t="s">
        <v>2481</v>
      </c>
      <c r="C442" s="512">
        <v>2.06</v>
      </c>
      <c r="D442" s="482">
        <v>1.8399999999999999</v>
      </c>
      <c r="E442" s="615">
        <v>1.72</v>
      </c>
      <c r="F442" s="610">
        <v>1.6400000000000001</v>
      </c>
      <c r="G442" s="521">
        <v>1.6</v>
      </c>
      <c r="H442" s="521">
        <v>1.6</v>
      </c>
      <c r="I442" s="521">
        <v>1.6</v>
      </c>
      <c r="J442" s="844"/>
      <c r="K442" s="505">
        <v>1.6</v>
      </c>
      <c r="L442" s="524">
        <v>1.6</v>
      </c>
      <c r="M442" s="482"/>
      <c r="N442" s="1040">
        <v>1.6</v>
      </c>
      <c r="O442" s="494">
        <v>1.6</v>
      </c>
      <c r="P442" s="512">
        <v>1.49</v>
      </c>
      <c r="Q442" s="512">
        <v>1.24</v>
      </c>
      <c r="R442" s="616">
        <v>1.01</v>
      </c>
      <c r="S442" s="616">
        <v>0.8600000000000001</v>
      </c>
      <c r="T442" s="616">
        <v>0.76</v>
      </c>
      <c r="U442" s="616">
        <v>0.69000000000000006</v>
      </c>
      <c r="V442" s="616">
        <v>0.58000000000000007</v>
      </c>
      <c r="W442" s="616">
        <v>0.56000000000000005</v>
      </c>
      <c r="X442" s="616">
        <v>0.54</v>
      </c>
      <c r="Y442" s="616">
        <v>0.52</v>
      </c>
      <c r="Z442" s="613">
        <f t="shared" si="281"/>
        <v>26.71</v>
      </c>
      <c r="AA442" s="1058">
        <f t="shared" si="284"/>
        <v>11.956521739130444</v>
      </c>
      <c r="AB442" s="1058">
        <f t="shared" ref="AB442:AB505" si="285">IF(ISERROR((D442/E442-1)*100),"n/a",(D442/E442-1)*100)</f>
        <v>6.9767441860465018</v>
      </c>
      <c r="AC442" s="1059">
        <f t="shared" ref="AC442:AC505" si="286">IF(ISERROR((E442/F442-1)*100),"n/a",(E442/F442-1)*100)</f>
        <v>4.878048780487787</v>
      </c>
      <c r="AD442" s="1059">
        <f t="shared" ref="AD442:AD505" si="287">IF(ISERROR((F442/G442-1)*100),"n/a",(F442/G442-1)*100)</f>
        <v>2.4999999999999911</v>
      </c>
      <c r="AE442" s="1059">
        <f t="shared" ref="AE442:AE505" si="288">IF(ISERROR((G442/H442-1)*100),"n/a",(G442/H442-1)*100)</f>
        <v>0</v>
      </c>
      <c r="AF442" s="1059">
        <f t="shared" ref="AF442:AF505" si="289">IF(ISERROR((H442/I442-1)*100),"n/a",(H442/I442-1)*100)</f>
        <v>0</v>
      </c>
      <c r="AG442" s="1059">
        <f t="shared" ref="AG442:AG505" si="290">IF(ISERROR((I442/K442-1)*100),"n/a",(I442/K442-1)*100)</f>
        <v>0</v>
      </c>
      <c r="AH442" s="1059">
        <f t="shared" ref="AH442:AH505" si="291">IF(ISERROR((K442/L442-1)*100),"n/a",(K442/L442-1)*100)</f>
        <v>0</v>
      </c>
      <c r="AI442" s="1059">
        <f t="shared" ref="AI442:AI505" si="292">IF(ISERROR((L442/N442-1)*100),"n/a",(L442/N442-1)*100)</f>
        <v>0</v>
      </c>
      <c r="AJ442" s="1059">
        <f t="shared" ref="AJ442:AJ505" si="293">IF(ISERROR((N442/O442-1)*100),"n/a",(N442/O442-1)*100)</f>
        <v>0</v>
      </c>
      <c r="AK442" s="1059">
        <f t="shared" ref="AK442:AK505" si="294">IF(ISERROR((O442/P442-1)*100),"n/a",(O442/P442-1)*100)</f>
        <v>7.3825503355704702</v>
      </c>
      <c r="AL442" s="1059">
        <f t="shared" ref="AL442:AL505" si="295">IF(ISERROR((P442/Q442-1)*100),"n/a",(P442/Q442-1)*100)</f>
        <v>20.161290322580648</v>
      </c>
      <c r="AM442" s="1059">
        <f t="shared" ref="AM442:AM505" si="296">IF(ISERROR((Q442/R442-1)*100),"n/a",(Q442/R442-1)*100)</f>
        <v>22.772277227722771</v>
      </c>
      <c r="AN442" s="1059">
        <f t="shared" ref="AN442:AN505" si="297">IF(ISERROR((R442/S442-1)*100),"n/a",(R442/S442-1)*100)</f>
        <v>17.441860465116264</v>
      </c>
      <c r="AO442" s="1059">
        <f t="shared" ref="AO442:AO505" si="298">IF(ISERROR((S442/T442-1)*100),"n/a",(S442/T442-1)*100)</f>
        <v>13.157894736842124</v>
      </c>
      <c r="AP442" s="1059">
        <f t="shared" ref="AP442:AP505" si="299">IF(ISERROR((T442/U442-1)*100),"n/a",(T442/U442-1)*100)</f>
        <v>10.144927536231885</v>
      </c>
      <c r="AQ442" s="1059">
        <f t="shared" ref="AQ442:AQ505" si="300">IF(ISERROR((U442/V442-1)*100),"n/a",(U442/V442-1)*100)</f>
        <v>18.965517241379317</v>
      </c>
      <c r="AR442" s="1059">
        <f t="shared" ref="AR442:AR505" si="301">IF(ISERROR((V442/W442-1)*100),"n/a",(V442/W442-1)*100)</f>
        <v>3.5714285714285809</v>
      </c>
      <c r="AS442" s="1059">
        <f t="shared" ref="AS442:AS505" si="302">IF(ISERROR((W442/X442-1)*100),"n/a",(W442/X442-1)*100)</f>
        <v>3.7037037037036979</v>
      </c>
      <c r="AT442" s="1059">
        <f t="shared" ref="AT442:AT505" si="303">IF(ISERROR((X442/Y442-1)*100),"n/a",(X442/Y442-1)*100)</f>
        <v>3.8461538461538547</v>
      </c>
      <c r="AU442" s="1060">
        <f t="shared" si="282"/>
        <v>7.3729459346197173</v>
      </c>
      <c r="AV442" s="1061">
        <f t="shared" si="283"/>
        <v>7.5924231459701561</v>
      </c>
    </row>
    <row r="443" spans="1:48" ht="11.25" customHeight="1" x14ac:dyDescent="0.2">
      <c r="A443" s="861" t="s">
        <v>1449</v>
      </c>
      <c r="B443" s="861" t="s">
        <v>1450</v>
      </c>
      <c r="C443" s="610">
        <v>1.74</v>
      </c>
      <c r="D443" s="482">
        <v>1.58</v>
      </c>
      <c r="E443" s="615">
        <v>1.4300000000000002</v>
      </c>
      <c r="F443" s="610">
        <v>1.3</v>
      </c>
      <c r="G443" s="610">
        <v>1.18</v>
      </c>
      <c r="H443" s="610">
        <v>1.06</v>
      </c>
      <c r="I443" s="610">
        <v>0.96</v>
      </c>
      <c r="J443" s="932"/>
      <c r="K443" s="610">
        <v>0.9</v>
      </c>
      <c r="L443" s="481">
        <v>0.86</v>
      </c>
      <c r="M443" s="932"/>
      <c r="N443" s="494">
        <v>0.81</v>
      </c>
      <c r="O443" s="611">
        <v>0.8</v>
      </c>
      <c r="P443" s="616">
        <v>0.8</v>
      </c>
      <c r="Q443" s="616">
        <v>0.76</v>
      </c>
      <c r="R443" s="612">
        <v>0.68</v>
      </c>
      <c r="S443" s="612">
        <v>0.68</v>
      </c>
      <c r="T443" s="616">
        <v>1.3</v>
      </c>
      <c r="U443" s="616">
        <v>1.18</v>
      </c>
      <c r="V443" s="616">
        <v>1.0900000000000001</v>
      </c>
      <c r="W443" s="616">
        <v>1.03</v>
      </c>
      <c r="X443" s="616">
        <v>0.96</v>
      </c>
      <c r="Y443" s="616">
        <v>0.85</v>
      </c>
      <c r="Z443" s="613">
        <f t="shared" si="281"/>
        <v>21.950000000000003</v>
      </c>
      <c r="AA443" s="1058">
        <f t="shared" si="284"/>
        <v>10.126582278480999</v>
      </c>
      <c r="AB443" s="1058">
        <f t="shared" si="285"/>
        <v>10.489510489510479</v>
      </c>
      <c r="AC443" s="1059">
        <f t="shared" si="286"/>
        <v>10.000000000000009</v>
      </c>
      <c r="AD443" s="1059">
        <f t="shared" si="287"/>
        <v>10.169491525423746</v>
      </c>
      <c r="AE443" s="1059">
        <f t="shared" si="288"/>
        <v>11.32075471698113</v>
      </c>
      <c r="AF443" s="1059">
        <f t="shared" si="289"/>
        <v>10.416666666666675</v>
      </c>
      <c r="AG443" s="1059">
        <f t="shared" si="290"/>
        <v>6.6666666666666652</v>
      </c>
      <c r="AH443" s="1059">
        <f t="shared" si="291"/>
        <v>4.6511627906976827</v>
      </c>
      <c r="AI443" s="1059">
        <f t="shared" si="292"/>
        <v>6.1728395061728225</v>
      </c>
      <c r="AJ443" s="1059">
        <f t="shared" si="293"/>
        <v>1.2499999999999956</v>
      </c>
      <c r="AK443" s="1059">
        <f t="shared" si="294"/>
        <v>0</v>
      </c>
      <c r="AL443" s="1059">
        <f t="shared" si="295"/>
        <v>5.2631578947368363</v>
      </c>
      <c r="AM443" s="1059">
        <f t="shared" si="296"/>
        <v>11.764705882352944</v>
      </c>
      <c r="AN443" s="1059">
        <f t="shared" si="297"/>
        <v>0</v>
      </c>
      <c r="AO443" s="1059">
        <f t="shared" si="298"/>
        <v>-47.692307692307686</v>
      </c>
      <c r="AP443" s="1059">
        <f t="shared" si="299"/>
        <v>10.169491525423746</v>
      </c>
      <c r="AQ443" s="1059">
        <f t="shared" si="300"/>
        <v>8.2568807339449499</v>
      </c>
      <c r="AR443" s="1059">
        <f t="shared" si="301"/>
        <v>5.8252427184465994</v>
      </c>
      <c r="AS443" s="1059">
        <f t="shared" si="302"/>
        <v>7.2916666666666741</v>
      </c>
      <c r="AT443" s="1059">
        <f t="shared" si="303"/>
        <v>12.941176470588234</v>
      </c>
      <c r="AU443" s="1060">
        <f t="shared" si="282"/>
        <v>4.7541844420226251</v>
      </c>
      <c r="AV443" s="1061">
        <f t="shared" si="283"/>
        <v>12.923249533544384</v>
      </c>
    </row>
    <row r="444" spans="1:48" ht="11.25" customHeight="1" x14ac:dyDescent="0.2">
      <c r="A444" s="861" t="s">
        <v>109</v>
      </c>
      <c r="B444" s="861" t="s">
        <v>110</v>
      </c>
      <c r="C444" s="610">
        <v>5.76</v>
      </c>
      <c r="D444" s="482">
        <v>5.44</v>
      </c>
      <c r="E444" s="615">
        <v>4.7</v>
      </c>
      <c r="F444" s="610">
        <v>4.4400000000000004</v>
      </c>
      <c r="G444" s="610">
        <v>4.0999999999999996</v>
      </c>
      <c r="H444" s="610">
        <v>3.42</v>
      </c>
      <c r="I444" s="610">
        <v>2.54</v>
      </c>
      <c r="J444" s="932"/>
      <c r="K444" s="610">
        <v>2.36</v>
      </c>
      <c r="L444" s="481">
        <v>2.2000000000000002</v>
      </c>
      <c r="M444" s="932"/>
      <c r="N444" s="494">
        <v>2.1</v>
      </c>
      <c r="O444" s="494">
        <v>2.04</v>
      </c>
      <c r="P444" s="616">
        <v>2</v>
      </c>
      <c r="Q444" s="616">
        <v>1.92</v>
      </c>
      <c r="R444" s="616">
        <v>1.84</v>
      </c>
      <c r="S444" s="616">
        <v>1.68</v>
      </c>
      <c r="T444" s="616">
        <v>1.44</v>
      </c>
      <c r="U444" s="616">
        <v>1.32</v>
      </c>
      <c r="V444" s="616">
        <v>1.24</v>
      </c>
      <c r="W444" s="616">
        <v>1.2</v>
      </c>
      <c r="X444" s="616">
        <v>1.1599999999999999</v>
      </c>
      <c r="Y444" s="616">
        <v>1.1200000000000001</v>
      </c>
      <c r="Z444" s="613">
        <f t="shared" si="281"/>
        <v>54.02</v>
      </c>
      <c r="AA444" s="1058">
        <f t="shared" si="284"/>
        <v>5.8823529411764497</v>
      </c>
      <c r="AB444" s="1058">
        <f t="shared" si="285"/>
        <v>15.744680851063841</v>
      </c>
      <c r="AC444" s="1059">
        <f t="shared" si="286"/>
        <v>5.8558558558558405</v>
      </c>
      <c r="AD444" s="1059">
        <f t="shared" si="287"/>
        <v>8.292682926829297</v>
      </c>
      <c r="AE444" s="1059">
        <f t="shared" si="288"/>
        <v>19.883040935672504</v>
      </c>
      <c r="AF444" s="1059">
        <f t="shared" si="289"/>
        <v>34.645669291338585</v>
      </c>
      <c r="AG444" s="1059">
        <f t="shared" si="290"/>
        <v>7.6271186440677985</v>
      </c>
      <c r="AH444" s="1059">
        <f t="shared" si="291"/>
        <v>7.2727272727272529</v>
      </c>
      <c r="AI444" s="1059">
        <f t="shared" si="292"/>
        <v>4.7619047619047672</v>
      </c>
      <c r="AJ444" s="1059">
        <f t="shared" si="293"/>
        <v>2.941176470588247</v>
      </c>
      <c r="AK444" s="1059">
        <f t="shared" si="294"/>
        <v>2.0000000000000018</v>
      </c>
      <c r="AL444" s="1059">
        <f t="shared" si="295"/>
        <v>4.1666666666666741</v>
      </c>
      <c r="AM444" s="1059">
        <f t="shared" si="296"/>
        <v>4.3478260869565188</v>
      </c>
      <c r="AN444" s="1059">
        <f t="shared" si="297"/>
        <v>9.5238095238095344</v>
      </c>
      <c r="AO444" s="1059">
        <f t="shared" si="298"/>
        <v>16.666666666666675</v>
      </c>
      <c r="AP444" s="1059">
        <f t="shared" si="299"/>
        <v>9.0909090909090828</v>
      </c>
      <c r="AQ444" s="1059">
        <f t="shared" si="300"/>
        <v>6.4516129032258229</v>
      </c>
      <c r="AR444" s="1059">
        <f t="shared" si="301"/>
        <v>3.3333333333333437</v>
      </c>
      <c r="AS444" s="1059">
        <f t="shared" si="302"/>
        <v>3.4482758620689724</v>
      </c>
      <c r="AT444" s="1059">
        <f t="shared" si="303"/>
        <v>3.5714285714285587</v>
      </c>
      <c r="AU444" s="1060">
        <f t="shared" si="282"/>
        <v>8.7753869328144898</v>
      </c>
      <c r="AV444" s="1061">
        <f t="shared" si="283"/>
        <v>7.7873988366060036</v>
      </c>
    </row>
    <row r="445" spans="1:48" ht="11.25" customHeight="1" x14ac:dyDescent="0.2">
      <c r="A445" s="861" t="s">
        <v>666</v>
      </c>
      <c r="B445" s="861" t="s">
        <v>667</v>
      </c>
      <c r="C445" s="610">
        <v>4.0350000000000001</v>
      </c>
      <c r="D445" s="482">
        <v>3.7925</v>
      </c>
      <c r="E445" s="615">
        <v>3.5225</v>
      </c>
      <c r="F445" s="610">
        <v>3.2450000000000001</v>
      </c>
      <c r="G445" s="610">
        <v>2.915</v>
      </c>
      <c r="H445" s="610">
        <v>2.5049999999999999</v>
      </c>
      <c r="I445" s="610">
        <v>2.0975000000000001</v>
      </c>
      <c r="J445" s="932"/>
      <c r="K445" s="610">
        <v>1.7839999999999998</v>
      </c>
      <c r="L445" s="481">
        <v>1.5562499999999999</v>
      </c>
      <c r="M445" s="932"/>
      <c r="N445" s="494">
        <v>1.4537500000000001</v>
      </c>
      <c r="O445" s="494">
        <v>1.42</v>
      </c>
      <c r="P445" s="616">
        <v>1.361</v>
      </c>
      <c r="Q445" s="616">
        <v>1.2464999999999999</v>
      </c>
      <c r="R445" s="616">
        <v>1.1429999999999998</v>
      </c>
      <c r="S445" s="616">
        <v>0.98275000000000001</v>
      </c>
      <c r="T445" s="616">
        <v>0.86</v>
      </c>
      <c r="U445" s="616">
        <v>0.76624999999999999</v>
      </c>
      <c r="V445" s="616">
        <v>0.64449999999999996</v>
      </c>
      <c r="W445" s="616">
        <v>0.35825000000000001</v>
      </c>
      <c r="X445" s="612">
        <v>0</v>
      </c>
      <c r="Y445" s="612">
        <v>0</v>
      </c>
      <c r="Z445" s="613">
        <f t="shared" si="281"/>
        <v>35.688749999999999</v>
      </c>
      <c r="AA445" s="1058">
        <f t="shared" si="284"/>
        <v>6.3941990771259061</v>
      </c>
      <c r="AB445" s="1058">
        <f t="shared" si="285"/>
        <v>7.6650106458481249</v>
      </c>
      <c r="AC445" s="1059">
        <f t="shared" si="286"/>
        <v>8.5516178736517734</v>
      </c>
      <c r="AD445" s="1059">
        <f t="shared" si="287"/>
        <v>11.32075471698113</v>
      </c>
      <c r="AE445" s="1059">
        <f t="shared" si="288"/>
        <v>16.367265469061888</v>
      </c>
      <c r="AF445" s="1059">
        <f t="shared" si="289"/>
        <v>19.42789034564958</v>
      </c>
      <c r="AG445" s="1059">
        <f t="shared" si="290"/>
        <v>17.572869955156968</v>
      </c>
      <c r="AH445" s="1059">
        <f t="shared" si="291"/>
        <v>14.634538152610443</v>
      </c>
      <c r="AI445" s="1059">
        <f t="shared" si="292"/>
        <v>7.0507308684436776</v>
      </c>
      <c r="AJ445" s="1059">
        <f t="shared" si="293"/>
        <v>2.376760563380298</v>
      </c>
      <c r="AK445" s="1059">
        <f t="shared" si="294"/>
        <v>4.3350477590007319</v>
      </c>
      <c r="AL445" s="1059">
        <f t="shared" si="295"/>
        <v>9.1857200160449395</v>
      </c>
      <c r="AM445" s="1059">
        <f t="shared" si="296"/>
        <v>9.0551181102362257</v>
      </c>
      <c r="AN445" s="1059">
        <f t="shared" si="297"/>
        <v>16.306283388450748</v>
      </c>
      <c r="AO445" s="1059">
        <f t="shared" si="298"/>
        <v>14.27325581395349</v>
      </c>
      <c r="AP445" s="1059">
        <f t="shared" si="299"/>
        <v>12.234910277324641</v>
      </c>
      <c r="AQ445" s="1059">
        <f t="shared" si="300"/>
        <v>18.890612878200152</v>
      </c>
      <c r="AR445" s="1059">
        <f t="shared" si="301"/>
        <v>79.902302861130465</v>
      </c>
      <c r="AS445" s="1059" t="str">
        <f t="shared" si="302"/>
        <v>n/a</v>
      </c>
      <c r="AT445" s="1059" t="str">
        <f t="shared" si="303"/>
        <v>n/a</v>
      </c>
      <c r="AU445" s="1060">
        <f t="shared" si="282"/>
        <v>15.308049376236177</v>
      </c>
      <c r="AV445" s="1061">
        <f t="shared" si="283"/>
        <v>16.894574274892115</v>
      </c>
    </row>
    <row r="446" spans="1:48" ht="11.25" customHeight="1" x14ac:dyDescent="0.2">
      <c r="A446" s="530" t="s">
        <v>4008</v>
      </c>
      <c r="B446" s="490" t="s">
        <v>4009</v>
      </c>
      <c r="C446" s="610">
        <v>1</v>
      </c>
      <c r="D446" s="482">
        <v>0.495</v>
      </c>
      <c r="E446" s="503">
        <v>0.40875</v>
      </c>
      <c r="F446" s="496">
        <v>0.366477</v>
      </c>
      <c r="G446" s="496">
        <v>0.31249899999999997</v>
      </c>
      <c r="H446" s="496">
        <v>0.17045399999999999</v>
      </c>
      <c r="I446" s="519">
        <v>0</v>
      </c>
      <c r="J446" s="1014"/>
      <c r="K446" s="519">
        <v>0</v>
      </c>
      <c r="L446" s="497">
        <v>0</v>
      </c>
      <c r="M446" s="1014"/>
      <c r="N446" s="518">
        <v>0</v>
      </c>
      <c r="O446" s="518">
        <v>0.52556899999999995</v>
      </c>
      <c r="P446" s="498">
        <v>1.065342</v>
      </c>
      <c r="Q446" s="499">
        <v>0</v>
      </c>
      <c r="R446" s="499">
        <v>0</v>
      </c>
      <c r="S446" s="499">
        <v>0</v>
      </c>
      <c r="T446" s="499">
        <v>0</v>
      </c>
      <c r="U446" s="499">
        <v>0</v>
      </c>
      <c r="V446" s="499">
        <v>0</v>
      </c>
      <c r="W446" s="499">
        <v>0</v>
      </c>
      <c r="X446" s="499">
        <v>0</v>
      </c>
      <c r="Y446" s="499">
        <v>0</v>
      </c>
      <c r="Z446" s="613">
        <f t="shared" si="281"/>
        <v>4.3440909999999997</v>
      </c>
      <c r="AA446" s="1058">
        <f t="shared" si="284"/>
        <v>102.02020202020203</v>
      </c>
      <c r="AB446" s="1058">
        <f t="shared" si="285"/>
        <v>21.100917431192666</v>
      </c>
      <c r="AC446" s="1059">
        <f t="shared" si="286"/>
        <v>11.534966723696161</v>
      </c>
      <c r="AD446" s="1059">
        <f t="shared" si="287"/>
        <v>17.273015273648884</v>
      </c>
      <c r="AE446" s="1059">
        <f t="shared" si="288"/>
        <v>83.333333333333329</v>
      </c>
      <c r="AF446" s="1059" t="str">
        <f t="shared" si="289"/>
        <v>n/a</v>
      </c>
      <c r="AG446" s="1059" t="str">
        <f t="shared" si="290"/>
        <v>n/a</v>
      </c>
      <c r="AH446" s="1059" t="str">
        <f t="shared" si="291"/>
        <v>n/a</v>
      </c>
      <c r="AI446" s="1059" t="str">
        <f t="shared" si="292"/>
        <v>n/a</v>
      </c>
      <c r="AJ446" s="1059">
        <f t="shared" si="293"/>
        <v>-100</v>
      </c>
      <c r="AK446" s="1059">
        <f t="shared" si="294"/>
        <v>-50.66664038402692</v>
      </c>
      <c r="AL446" s="1059" t="str">
        <f t="shared" si="295"/>
        <v>n/a</v>
      </c>
      <c r="AM446" s="1059" t="str">
        <f t="shared" si="296"/>
        <v>n/a</v>
      </c>
      <c r="AN446" s="1059" t="str">
        <f t="shared" si="297"/>
        <v>n/a</v>
      </c>
      <c r="AO446" s="1059" t="str">
        <f t="shared" si="298"/>
        <v>n/a</v>
      </c>
      <c r="AP446" s="1059" t="str">
        <f t="shared" si="299"/>
        <v>n/a</v>
      </c>
      <c r="AQ446" s="1059" t="str">
        <f t="shared" si="300"/>
        <v>n/a</v>
      </c>
      <c r="AR446" s="1059" t="str">
        <f t="shared" si="301"/>
        <v>n/a</v>
      </c>
      <c r="AS446" s="1059" t="str">
        <f t="shared" si="302"/>
        <v>n/a</v>
      </c>
      <c r="AT446" s="1059" t="str">
        <f t="shared" si="303"/>
        <v>n/a</v>
      </c>
      <c r="AU446" s="1060">
        <f t="shared" si="282"/>
        <v>12.085113485435171</v>
      </c>
      <c r="AV446" s="1061">
        <f t="shared" si="283"/>
        <v>70.443814451896287</v>
      </c>
    </row>
    <row r="447" spans="1:48" ht="11.25" customHeight="1" x14ac:dyDescent="0.2">
      <c r="A447" s="480" t="s">
        <v>4134</v>
      </c>
      <c r="B447" s="861" t="s">
        <v>682</v>
      </c>
      <c r="C447" s="610">
        <v>0.86</v>
      </c>
      <c r="D447" s="482">
        <v>0.78</v>
      </c>
      <c r="E447" s="482">
        <v>0.71000000000000008</v>
      </c>
      <c r="F447" s="610">
        <v>0.66</v>
      </c>
      <c r="G447" s="610">
        <v>0.57999999999999996</v>
      </c>
      <c r="H447" s="610">
        <v>0.5</v>
      </c>
      <c r="I447" s="610">
        <v>0.43</v>
      </c>
      <c r="J447" s="932" t="s">
        <v>90</v>
      </c>
      <c r="K447" s="610">
        <v>0.39</v>
      </c>
      <c r="L447" s="481">
        <v>0.34</v>
      </c>
      <c r="M447" s="932"/>
      <c r="N447" s="494">
        <v>0.24667</v>
      </c>
      <c r="O447" s="494">
        <v>0.18001000000000003</v>
      </c>
      <c r="P447" s="612">
        <v>0.16</v>
      </c>
      <c r="Q447" s="616">
        <v>0.14222000000000001</v>
      </c>
      <c r="R447" s="616">
        <v>0.10666</v>
      </c>
      <c r="S447" s="616">
        <v>4.444E-2</v>
      </c>
      <c r="T447" s="612">
        <v>0</v>
      </c>
      <c r="U447" s="612">
        <v>0</v>
      </c>
      <c r="V447" s="612">
        <v>0</v>
      </c>
      <c r="W447" s="612">
        <v>0</v>
      </c>
      <c r="X447" s="612">
        <v>0</v>
      </c>
      <c r="Y447" s="612">
        <v>0</v>
      </c>
      <c r="Z447" s="613">
        <f t="shared" si="281"/>
        <v>6.129999999999999</v>
      </c>
      <c r="AA447" s="1058">
        <f t="shared" si="284"/>
        <v>10.256410256410241</v>
      </c>
      <c r="AB447" s="1058">
        <f t="shared" si="285"/>
        <v>9.8591549295774517</v>
      </c>
      <c r="AC447" s="1059">
        <f t="shared" si="286"/>
        <v>7.5757575757575912</v>
      </c>
      <c r="AD447" s="1059">
        <f t="shared" si="287"/>
        <v>13.793103448275868</v>
      </c>
      <c r="AE447" s="1059">
        <f t="shared" si="288"/>
        <v>15.999999999999993</v>
      </c>
      <c r="AF447" s="1059">
        <f t="shared" si="289"/>
        <v>16.279069767441868</v>
      </c>
      <c r="AG447" s="1059">
        <f t="shared" si="290"/>
        <v>10.256410256410241</v>
      </c>
      <c r="AH447" s="1059">
        <f t="shared" si="291"/>
        <v>14.705882352941169</v>
      </c>
      <c r="AI447" s="1059">
        <f t="shared" si="292"/>
        <v>37.835975189524483</v>
      </c>
      <c r="AJ447" s="1059">
        <f t="shared" si="293"/>
        <v>37.031276040219964</v>
      </c>
      <c r="AK447" s="1059">
        <f t="shared" si="294"/>
        <v>12.506250000000009</v>
      </c>
      <c r="AL447" s="1059">
        <f t="shared" si="295"/>
        <v>12.501757839966231</v>
      </c>
      <c r="AM447" s="1059">
        <f t="shared" si="296"/>
        <v>33.339583723982756</v>
      </c>
      <c r="AN447" s="1059">
        <f t="shared" si="297"/>
        <v>140.00900090009</v>
      </c>
      <c r="AO447" s="1059" t="str">
        <f t="shared" si="298"/>
        <v>n/a</v>
      </c>
      <c r="AP447" s="1059" t="str">
        <f t="shared" si="299"/>
        <v>n/a</v>
      </c>
      <c r="AQ447" s="1059" t="str">
        <f t="shared" si="300"/>
        <v>n/a</v>
      </c>
      <c r="AR447" s="1059" t="str">
        <f t="shared" si="301"/>
        <v>n/a</v>
      </c>
      <c r="AS447" s="1059" t="str">
        <f t="shared" si="302"/>
        <v>n/a</v>
      </c>
      <c r="AT447" s="1059" t="str">
        <f t="shared" si="303"/>
        <v>n/a</v>
      </c>
      <c r="AU447" s="1060">
        <f t="shared" si="282"/>
        <v>26.56783087718556</v>
      </c>
      <c r="AV447" s="1061">
        <f t="shared" si="283"/>
        <v>34.239241594991782</v>
      </c>
    </row>
    <row r="448" spans="1:48" ht="11.25" customHeight="1" x14ac:dyDescent="0.2">
      <c r="A448" s="861" t="s">
        <v>124</v>
      </c>
      <c r="B448" s="861" t="s">
        <v>125</v>
      </c>
      <c r="C448" s="610">
        <v>3.28</v>
      </c>
      <c r="D448" s="482">
        <v>2.86</v>
      </c>
      <c r="E448" s="482">
        <v>2.4900000000000002</v>
      </c>
      <c r="F448" s="610">
        <v>2.3050000000000002</v>
      </c>
      <c r="G448" s="610">
        <v>2.125</v>
      </c>
      <c r="H448" s="610">
        <v>1.96</v>
      </c>
      <c r="I448" s="610">
        <v>1.8</v>
      </c>
      <c r="J448" s="932"/>
      <c r="K448" s="610">
        <v>1.67</v>
      </c>
      <c r="L448" s="481">
        <v>1.55</v>
      </c>
      <c r="M448" s="932"/>
      <c r="N448" s="494">
        <v>1.42</v>
      </c>
      <c r="O448" s="494">
        <v>1.3</v>
      </c>
      <c r="P448" s="616">
        <v>1.1587499999999999</v>
      </c>
      <c r="Q448" s="616">
        <v>0.85703536000000002</v>
      </c>
      <c r="R448" s="616">
        <v>0.77119615999999991</v>
      </c>
      <c r="S448" s="616">
        <v>0.71080127999999998</v>
      </c>
      <c r="T448" s="616">
        <v>0.65505215999999999</v>
      </c>
      <c r="U448" s="616">
        <v>0.61324031999999995</v>
      </c>
      <c r="V448" s="616">
        <v>0.56678271999999996</v>
      </c>
      <c r="W448" s="616">
        <v>0.51567936000000003</v>
      </c>
      <c r="X448" s="616">
        <v>0.46922175999999999</v>
      </c>
      <c r="Y448" s="616">
        <v>0.42740992</v>
      </c>
      <c r="Z448" s="613">
        <f t="shared" si="281"/>
        <v>29.505169039999998</v>
      </c>
      <c r="AA448" s="1058">
        <f t="shared" si="284"/>
        <v>14.685314685314687</v>
      </c>
      <c r="AB448" s="1058">
        <f t="shared" si="285"/>
        <v>14.859437751004002</v>
      </c>
      <c r="AC448" s="1059">
        <f t="shared" si="286"/>
        <v>8.0260303687635481</v>
      </c>
      <c r="AD448" s="1059">
        <f t="shared" si="287"/>
        <v>8.4705882352941195</v>
      </c>
      <c r="AE448" s="1059">
        <f t="shared" si="288"/>
        <v>8.418367346938771</v>
      </c>
      <c r="AF448" s="1059">
        <f t="shared" si="289"/>
        <v>8.8888888888888786</v>
      </c>
      <c r="AG448" s="1059">
        <f t="shared" si="290"/>
        <v>7.7844311377245567</v>
      </c>
      <c r="AH448" s="1059">
        <f t="shared" si="291"/>
        <v>7.7419354838709653</v>
      </c>
      <c r="AI448" s="1059">
        <f t="shared" si="292"/>
        <v>9.1549295774647987</v>
      </c>
      <c r="AJ448" s="1059">
        <f t="shared" si="293"/>
        <v>9.2307692307692193</v>
      </c>
      <c r="AK448" s="1059">
        <f t="shared" si="294"/>
        <v>12.189859762675304</v>
      </c>
      <c r="AL448" s="1059">
        <f t="shared" si="295"/>
        <v>35.204456441563849</v>
      </c>
      <c r="AM448" s="1059">
        <f t="shared" si="296"/>
        <v>11.130657082109963</v>
      </c>
      <c r="AN448" s="1059">
        <f t="shared" si="297"/>
        <v>8.496732026143782</v>
      </c>
      <c r="AO448" s="1059">
        <f t="shared" si="298"/>
        <v>8.5106382978723296</v>
      </c>
      <c r="AP448" s="1059">
        <f t="shared" si="299"/>
        <v>6.8181818181818343</v>
      </c>
      <c r="AQ448" s="1059">
        <f t="shared" si="300"/>
        <v>8.196721311475418</v>
      </c>
      <c r="AR448" s="1059">
        <f t="shared" si="301"/>
        <v>9.9099099099098975</v>
      </c>
      <c r="AS448" s="1059">
        <f t="shared" si="302"/>
        <v>9.9009900990099098</v>
      </c>
      <c r="AT448" s="1059">
        <f t="shared" si="303"/>
        <v>9.7826086956521721</v>
      </c>
      <c r="AU448" s="1060">
        <f t="shared" si="282"/>
        <v>10.870072407531399</v>
      </c>
      <c r="AV448" s="1061">
        <f t="shared" si="283"/>
        <v>6.1171394405030561</v>
      </c>
    </row>
    <row r="449" spans="1:48" ht="11.25" customHeight="1" x14ac:dyDescent="0.2">
      <c r="A449" s="490" t="s">
        <v>1469</v>
      </c>
      <c r="B449" s="490" t="s">
        <v>1470</v>
      </c>
      <c r="C449" s="610">
        <v>0.81</v>
      </c>
      <c r="D449" s="482">
        <v>0.78</v>
      </c>
      <c r="E449" s="615">
        <v>0.67</v>
      </c>
      <c r="F449" s="610">
        <v>0.64</v>
      </c>
      <c r="G449" s="610">
        <v>0.6</v>
      </c>
      <c r="H449" s="610">
        <v>0.57999999999999996</v>
      </c>
      <c r="I449" s="610">
        <v>0.5</v>
      </c>
      <c r="J449" s="932"/>
      <c r="K449" s="610">
        <v>0.36</v>
      </c>
      <c r="L449" s="481">
        <v>0.22</v>
      </c>
      <c r="M449" s="932"/>
      <c r="N449" s="486">
        <v>0.2</v>
      </c>
      <c r="O449" s="612">
        <v>0.30249999999999999</v>
      </c>
      <c r="P449" s="616">
        <v>0.45750000000000002</v>
      </c>
      <c r="Q449" s="612">
        <v>0</v>
      </c>
      <c r="R449" s="612">
        <v>0</v>
      </c>
      <c r="S449" s="612">
        <v>0</v>
      </c>
      <c r="T449" s="612">
        <v>0</v>
      </c>
      <c r="U449" s="612">
        <v>0</v>
      </c>
      <c r="V449" s="612">
        <v>0</v>
      </c>
      <c r="W449" s="612">
        <v>0</v>
      </c>
      <c r="X449" s="612">
        <v>0</v>
      </c>
      <c r="Y449" s="612">
        <v>0</v>
      </c>
      <c r="Z449" s="613">
        <f t="shared" si="281"/>
        <v>6.120000000000001</v>
      </c>
      <c r="AA449" s="1058">
        <f t="shared" si="284"/>
        <v>3.8461538461538547</v>
      </c>
      <c r="AB449" s="1058">
        <f t="shared" si="285"/>
        <v>16.417910447761198</v>
      </c>
      <c r="AC449" s="1059">
        <f t="shared" si="286"/>
        <v>4.6875</v>
      </c>
      <c r="AD449" s="1059">
        <f t="shared" si="287"/>
        <v>6.6666666666666652</v>
      </c>
      <c r="AE449" s="1059">
        <f t="shared" si="288"/>
        <v>3.4482758620689724</v>
      </c>
      <c r="AF449" s="1059">
        <f t="shared" si="289"/>
        <v>15.999999999999993</v>
      </c>
      <c r="AG449" s="1059">
        <f t="shared" si="290"/>
        <v>38.888888888888886</v>
      </c>
      <c r="AH449" s="1059">
        <f t="shared" si="291"/>
        <v>63.636363636363626</v>
      </c>
      <c r="AI449" s="1059">
        <f t="shared" si="292"/>
        <v>9.9999999999999858</v>
      </c>
      <c r="AJ449" s="1059">
        <f t="shared" si="293"/>
        <v>-33.884297520661157</v>
      </c>
      <c r="AK449" s="1059">
        <f t="shared" si="294"/>
        <v>-33.879781420765035</v>
      </c>
      <c r="AL449" s="1059" t="str">
        <f t="shared" si="295"/>
        <v>n/a</v>
      </c>
      <c r="AM449" s="1059" t="str">
        <f t="shared" si="296"/>
        <v>n/a</v>
      </c>
      <c r="AN449" s="1059" t="str">
        <f t="shared" si="297"/>
        <v>n/a</v>
      </c>
      <c r="AO449" s="1059" t="str">
        <f t="shared" si="298"/>
        <v>n/a</v>
      </c>
      <c r="AP449" s="1059" t="str">
        <f t="shared" si="299"/>
        <v>n/a</v>
      </c>
      <c r="AQ449" s="1059" t="str">
        <f t="shared" si="300"/>
        <v>n/a</v>
      </c>
      <c r="AR449" s="1059" t="str">
        <f t="shared" si="301"/>
        <v>n/a</v>
      </c>
      <c r="AS449" s="1059" t="str">
        <f t="shared" si="302"/>
        <v>n/a</v>
      </c>
      <c r="AT449" s="1059" t="str">
        <f t="shared" si="303"/>
        <v>n/a</v>
      </c>
      <c r="AU449" s="1060">
        <f t="shared" si="282"/>
        <v>8.7116073096797262</v>
      </c>
      <c r="AV449" s="1061">
        <f t="shared" si="283"/>
        <v>27.824005700752348</v>
      </c>
    </row>
    <row r="450" spans="1:48" ht="11.25" customHeight="1" x14ac:dyDescent="0.2">
      <c r="A450" s="861" t="s">
        <v>1479</v>
      </c>
      <c r="B450" s="861" t="s">
        <v>1480</v>
      </c>
      <c r="C450" s="610">
        <v>1.2</v>
      </c>
      <c r="D450" s="482">
        <v>1</v>
      </c>
      <c r="E450" s="615">
        <v>0.92</v>
      </c>
      <c r="F450" s="610">
        <v>0.88</v>
      </c>
      <c r="G450" s="610">
        <v>0.76</v>
      </c>
      <c r="H450" s="610">
        <v>0.68</v>
      </c>
      <c r="I450" s="610">
        <v>0.5</v>
      </c>
      <c r="J450" s="932"/>
      <c r="K450" s="610">
        <v>0.4</v>
      </c>
      <c r="L450" s="481">
        <v>0.2</v>
      </c>
      <c r="M450" s="932"/>
      <c r="N450" s="611">
        <v>0</v>
      </c>
      <c r="O450" s="611">
        <v>0</v>
      </c>
      <c r="P450" s="612">
        <v>0</v>
      </c>
      <c r="Q450" s="612">
        <v>0</v>
      </c>
      <c r="R450" s="612">
        <v>0</v>
      </c>
      <c r="S450" s="612">
        <v>0</v>
      </c>
      <c r="T450" s="612">
        <v>0</v>
      </c>
      <c r="U450" s="612">
        <v>0</v>
      </c>
      <c r="V450" s="612">
        <v>0</v>
      </c>
      <c r="W450" s="612">
        <v>0</v>
      </c>
      <c r="X450" s="612">
        <v>0</v>
      </c>
      <c r="Y450" s="612">
        <v>0</v>
      </c>
      <c r="Z450" s="613">
        <f t="shared" si="281"/>
        <v>6.54</v>
      </c>
      <c r="AA450" s="1058">
        <f t="shared" si="284"/>
        <v>19.999999999999996</v>
      </c>
      <c r="AB450" s="1058">
        <f t="shared" si="285"/>
        <v>8.6956521739130377</v>
      </c>
      <c r="AC450" s="1059">
        <f t="shared" si="286"/>
        <v>4.5454545454545414</v>
      </c>
      <c r="AD450" s="1059">
        <f t="shared" si="287"/>
        <v>15.789473684210531</v>
      </c>
      <c r="AE450" s="1059">
        <f t="shared" si="288"/>
        <v>11.764705882352944</v>
      </c>
      <c r="AF450" s="1059">
        <f t="shared" si="289"/>
        <v>36.000000000000007</v>
      </c>
      <c r="AG450" s="1059">
        <f t="shared" si="290"/>
        <v>25</v>
      </c>
      <c r="AH450" s="1059">
        <f t="shared" si="291"/>
        <v>100</v>
      </c>
      <c r="AI450" s="1059" t="str">
        <f t="shared" si="292"/>
        <v>n/a</v>
      </c>
      <c r="AJ450" s="1059" t="str">
        <f t="shared" si="293"/>
        <v>n/a</v>
      </c>
      <c r="AK450" s="1059" t="str">
        <f t="shared" si="294"/>
        <v>n/a</v>
      </c>
      <c r="AL450" s="1059" t="str">
        <f t="shared" si="295"/>
        <v>n/a</v>
      </c>
      <c r="AM450" s="1059" t="str">
        <f t="shared" si="296"/>
        <v>n/a</v>
      </c>
      <c r="AN450" s="1059" t="str">
        <f t="shared" si="297"/>
        <v>n/a</v>
      </c>
      <c r="AO450" s="1059" t="str">
        <f t="shared" si="298"/>
        <v>n/a</v>
      </c>
      <c r="AP450" s="1059" t="str">
        <f t="shared" si="299"/>
        <v>n/a</v>
      </c>
      <c r="AQ450" s="1059" t="str">
        <f t="shared" si="300"/>
        <v>n/a</v>
      </c>
      <c r="AR450" s="1059" t="str">
        <f t="shared" si="301"/>
        <v>n/a</v>
      </c>
      <c r="AS450" s="1059" t="str">
        <f t="shared" si="302"/>
        <v>n/a</v>
      </c>
      <c r="AT450" s="1059" t="str">
        <f t="shared" si="303"/>
        <v>n/a</v>
      </c>
      <c r="AU450" s="1060">
        <f t="shared" si="282"/>
        <v>27.72441078574138</v>
      </c>
      <c r="AV450" s="1061">
        <f t="shared" si="283"/>
        <v>30.835618736743982</v>
      </c>
    </row>
    <row r="451" spans="1:48" ht="11.25" customHeight="1" x14ac:dyDescent="0.2">
      <c r="A451" s="469" t="s">
        <v>1465</v>
      </c>
      <c r="B451" s="846" t="s">
        <v>1466</v>
      </c>
      <c r="C451" s="610">
        <v>0.69</v>
      </c>
      <c r="D451" s="482">
        <v>0.6</v>
      </c>
      <c r="E451" s="476">
        <v>0.52</v>
      </c>
      <c r="F451" s="485">
        <v>0.48</v>
      </c>
      <c r="G451" s="610">
        <v>0.44</v>
      </c>
      <c r="H451" s="610">
        <v>0.35</v>
      </c>
      <c r="I451" s="485">
        <v>0.2</v>
      </c>
      <c r="J451" s="932"/>
      <c r="K451" s="485">
        <v>0.2</v>
      </c>
      <c r="L451" s="481">
        <v>0.2</v>
      </c>
      <c r="M451" s="932"/>
      <c r="N451" s="611">
        <v>0</v>
      </c>
      <c r="O451" s="611">
        <v>0.52</v>
      </c>
      <c r="P451" s="616">
        <v>0.8</v>
      </c>
      <c r="Q451" s="616">
        <v>0.79047999999999996</v>
      </c>
      <c r="R451" s="616">
        <v>0.76192000000000004</v>
      </c>
      <c r="S451" s="612">
        <v>0.72563999999999995</v>
      </c>
      <c r="T451" s="612">
        <v>0.72563999999999995</v>
      </c>
      <c r="U451" s="616">
        <v>0.72563999999999995</v>
      </c>
      <c r="V451" s="612">
        <v>0.69108000000000003</v>
      </c>
      <c r="W451" s="612">
        <v>0.69108000000000003</v>
      </c>
      <c r="X451" s="616">
        <v>0.69108000000000003</v>
      </c>
      <c r="Y451" s="616">
        <v>0.66638999999999993</v>
      </c>
      <c r="Z451" s="613">
        <f t="shared" si="281"/>
        <v>11.46895</v>
      </c>
      <c r="AA451" s="1058">
        <f t="shared" si="284"/>
        <v>14.999999999999991</v>
      </c>
      <c r="AB451" s="1058">
        <f t="shared" si="285"/>
        <v>15.384615384615374</v>
      </c>
      <c r="AC451" s="1059">
        <f t="shared" si="286"/>
        <v>8.3333333333333481</v>
      </c>
      <c r="AD451" s="1059">
        <f t="shared" si="287"/>
        <v>9.0909090909090828</v>
      </c>
      <c r="AE451" s="1059">
        <f t="shared" si="288"/>
        <v>25.714285714285733</v>
      </c>
      <c r="AF451" s="1059">
        <f t="shared" si="289"/>
        <v>74.999999999999972</v>
      </c>
      <c r="AG451" s="1059">
        <f t="shared" si="290"/>
        <v>0</v>
      </c>
      <c r="AH451" s="1059">
        <f t="shared" si="291"/>
        <v>0</v>
      </c>
      <c r="AI451" s="1059" t="str">
        <f t="shared" si="292"/>
        <v>n/a</v>
      </c>
      <c r="AJ451" s="1059">
        <f t="shared" si="293"/>
        <v>-100</v>
      </c>
      <c r="AK451" s="1059">
        <f t="shared" si="294"/>
        <v>-35</v>
      </c>
      <c r="AL451" s="1059">
        <f t="shared" si="295"/>
        <v>1.2043315453901471</v>
      </c>
      <c r="AM451" s="1059">
        <f t="shared" si="296"/>
        <v>3.7484250314993695</v>
      </c>
      <c r="AN451" s="1059">
        <f t="shared" si="297"/>
        <v>4.9997243812358816</v>
      </c>
      <c r="AO451" s="1059">
        <f t="shared" si="298"/>
        <v>0</v>
      </c>
      <c r="AP451" s="1059">
        <f t="shared" si="299"/>
        <v>0</v>
      </c>
      <c r="AQ451" s="1059">
        <f t="shared" si="300"/>
        <v>5.0008682062858023</v>
      </c>
      <c r="AR451" s="1059">
        <f t="shared" si="301"/>
        <v>0</v>
      </c>
      <c r="AS451" s="1059">
        <f t="shared" si="302"/>
        <v>0</v>
      </c>
      <c r="AT451" s="1059">
        <f t="shared" si="303"/>
        <v>3.7050375906001243</v>
      </c>
      <c r="AU451" s="1060">
        <f t="shared" si="282"/>
        <v>1.6937647514818337</v>
      </c>
      <c r="AV451" s="1061">
        <f t="shared" si="283"/>
        <v>31.754025419516068</v>
      </c>
    </row>
    <row r="452" spans="1:48" ht="11.25" customHeight="1" x14ac:dyDescent="0.2">
      <c r="A452" s="489" t="s">
        <v>1443</v>
      </c>
      <c r="B452" s="490" t="s">
        <v>1444</v>
      </c>
      <c r="C452" s="610">
        <v>2.12</v>
      </c>
      <c r="D452" s="482">
        <v>1.84</v>
      </c>
      <c r="E452" s="503">
        <v>1.52</v>
      </c>
      <c r="F452" s="496">
        <v>1.36</v>
      </c>
      <c r="G452" s="496">
        <v>1.1399999999999999</v>
      </c>
      <c r="H452" s="496">
        <v>0.92</v>
      </c>
      <c r="I452" s="496">
        <v>0.77</v>
      </c>
      <c r="J452" s="1014"/>
      <c r="K452" s="496">
        <v>0.6</v>
      </c>
      <c r="L452" s="492">
        <v>0.22500000000000001</v>
      </c>
      <c r="M452" s="1014"/>
      <c r="N452" s="518">
        <v>0</v>
      </c>
      <c r="O452" s="518">
        <v>0</v>
      </c>
      <c r="P452" s="499">
        <v>0</v>
      </c>
      <c r="Q452" s="499">
        <v>0</v>
      </c>
      <c r="R452" s="499">
        <v>0</v>
      </c>
      <c r="S452" s="499">
        <v>0</v>
      </c>
      <c r="T452" s="499">
        <v>0</v>
      </c>
      <c r="U452" s="499">
        <v>0</v>
      </c>
      <c r="V452" s="499">
        <v>0</v>
      </c>
      <c r="W452" s="499">
        <v>0</v>
      </c>
      <c r="X452" s="499">
        <v>0</v>
      </c>
      <c r="Y452" s="499">
        <v>0</v>
      </c>
      <c r="Z452" s="613">
        <f t="shared" si="281"/>
        <v>10.494999999999999</v>
      </c>
      <c r="AA452" s="1058">
        <f t="shared" si="284"/>
        <v>15.217391304347828</v>
      </c>
      <c r="AB452" s="1058">
        <f t="shared" si="285"/>
        <v>21.052631578947366</v>
      </c>
      <c r="AC452" s="1059">
        <f t="shared" si="286"/>
        <v>11.764705882352944</v>
      </c>
      <c r="AD452" s="1059">
        <f t="shared" si="287"/>
        <v>19.298245614035103</v>
      </c>
      <c r="AE452" s="1059">
        <f t="shared" si="288"/>
        <v>23.913043478260843</v>
      </c>
      <c r="AF452" s="1059">
        <f t="shared" si="289"/>
        <v>19.480519480519476</v>
      </c>
      <c r="AG452" s="1059">
        <f t="shared" si="290"/>
        <v>28.333333333333343</v>
      </c>
      <c r="AH452" s="1059">
        <f t="shared" si="291"/>
        <v>166.66666666666666</v>
      </c>
      <c r="AI452" s="1059" t="str">
        <f t="shared" si="292"/>
        <v>n/a</v>
      </c>
      <c r="AJ452" s="1059" t="str">
        <f t="shared" si="293"/>
        <v>n/a</v>
      </c>
      <c r="AK452" s="1059" t="str">
        <f t="shared" si="294"/>
        <v>n/a</v>
      </c>
      <c r="AL452" s="1059" t="str">
        <f t="shared" si="295"/>
        <v>n/a</v>
      </c>
      <c r="AM452" s="1059" t="str">
        <f t="shared" si="296"/>
        <v>n/a</v>
      </c>
      <c r="AN452" s="1059" t="str">
        <f t="shared" si="297"/>
        <v>n/a</v>
      </c>
      <c r="AO452" s="1059" t="str">
        <f t="shared" si="298"/>
        <v>n/a</v>
      </c>
      <c r="AP452" s="1059" t="str">
        <f t="shared" si="299"/>
        <v>n/a</v>
      </c>
      <c r="AQ452" s="1059" t="str">
        <f t="shared" si="300"/>
        <v>n/a</v>
      </c>
      <c r="AR452" s="1059" t="str">
        <f t="shared" si="301"/>
        <v>n/a</v>
      </c>
      <c r="AS452" s="1059" t="str">
        <f t="shared" si="302"/>
        <v>n/a</v>
      </c>
      <c r="AT452" s="1059" t="str">
        <f t="shared" si="303"/>
        <v>n/a</v>
      </c>
      <c r="AU452" s="1060">
        <f t="shared" si="282"/>
        <v>38.215817167307947</v>
      </c>
      <c r="AV452" s="1061">
        <f t="shared" si="283"/>
        <v>52.145268614084522</v>
      </c>
    </row>
    <row r="453" spans="1:48" ht="11.25" customHeight="1" x14ac:dyDescent="0.2">
      <c r="A453" s="480" t="s">
        <v>1483</v>
      </c>
      <c r="B453" s="861" t="s">
        <v>1484</v>
      </c>
      <c r="C453" s="610">
        <v>2.65</v>
      </c>
      <c r="D453" s="482">
        <v>2.4900000000000002</v>
      </c>
      <c r="E453" s="482">
        <v>2.21</v>
      </c>
      <c r="F453" s="610">
        <v>2.0299999999999998</v>
      </c>
      <c r="G453" s="610">
        <v>1.7024999999999999</v>
      </c>
      <c r="H453" s="610">
        <v>1.34</v>
      </c>
      <c r="I453" s="610">
        <v>1.0319</v>
      </c>
      <c r="J453" s="932"/>
      <c r="K453" s="485">
        <v>0</v>
      </c>
      <c r="L453" s="614">
        <v>0</v>
      </c>
      <c r="M453" s="932"/>
      <c r="N453" s="611">
        <v>0</v>
      </c>
      <c r="O453" s="611">
        <v>0</v>
      </c>
      <c r="P453" s="612">
        <v>0</v>
      </c>
      <c r="Q453" s="612">
        <v>0</v>
      </c>
      <c r="R453" s="612">
        <v>0</v>
      </c>
      <c r="S453" s="612">
        <v>0</v>
      </c>
      <c r="T453" s="612">
        <v>0</v>
      </c>
      <c r="U453" s="612">
        <v>0</v>
      </c>
      <c r="V453" s="612">
        <v>0</v>
      </c>
      <c r="W453" s="612">
        <v>0</v>
      </c>
      <c r="X453" s="612">
        <v>0</v>
      </c>
      <c r="Y453" s="612">
        <v>0</v>
      </c>
      <c r="Z453" s="613">
        <f t="shared" si="281"/>
        <v>13.454400000000001</v>
      </c>
      <c r="AA453" s="1058">
        <f t="shared" si="284"/>
        <v>6.425702811244971</v>
      </c>
      <c r="AB453" s="1058">
        <f t="shared" si="285"/>
        <v>12.669683257918575</v>
      </c>
      <c r="AC453" s="1059">
        <f t="shared" si="286"/>
        <v>8.866995073891637</v>
      </c>
      <c r="AD453" s="1059">
        <f t="shared" si="287"/>
        <v>19.236417033773854</v>
      </c>
      <c r="AE453" s="1059">
        <f t="shared" si="288"/>
        <v>27.052238805970141</v>
      </c>
      <c r="AF453" s="1059">
        <f t="shared" si="289"/>
        <v>29.857544335691454</v>
      </c>
      <c r="AG453" s="1059" t="str">
        <f t="shared" si="290"/>
        <v>n/a</v>
      </c>
      <c r="AH453" s="1059" t="str">
        <f t="shared" si="291"/>
        <v>n/a</v>
      </c>
      <c r="AI453" s="1059" t="str">
        <f t="shared" si="292"/>
        <v>n/a</v>
      </c>
      <c r="AJ453" s="1059" t="str">
        <f t="shared" si="293"/>
        <v>n/a</v>
      </c>
      <c r="AK453" s="1059" t="str">
        <f t="shared" si="294"/>
        <v>n/a</v>
      </c>
      <c r="AL453" s="1059" t="str">
        <f t="shared" si="295"/>
        <v>n/a</v>
      </c>
      <c r="AM453" s="1059" t="str">
        <f t="shared" si="296"/>
        <v>n/a</v>
      </c>
      <c r="AN453" s="1059" t="str">
        <f t="shared" si="297"/>
        <v>n/a</v>
      </c>
      <c r="AO453" s="1059" t="str">
        <f t="shared" si="298"/>
        <v>n/a</v>
      </c>
      <c r="AP453" s="1059" t="str">
        <f t="shared" si="299"/>
        <v>n/a</v>
      </c>
      <c r="AQ453" s="1059" t="str">
        <f t="shared" si="300"/>
        <v>n/a</v>
      </c>
      <c r="AR453" s="1059" t="str">
        <f t="shared" si="301"/>
        <v>n/a</v>
      </c>
      <c r="AS453" s="1059" t="str">
        <f t="shared" si="302"/>
        <v>n/a</v>
      </c>
      <c r="AT453" s="1059" t="str">
        <f t="shared" si="303"/>
        <v>n/a</v>
      </c>
      <c r="AU453" s="1060">
        <f t="shared" si="282"/>
        <v>17.35143021974844</v>
      </c>
      <c r="AV453" s="1061">
        <f t="shared" si="283"/>
        <v>9.6678608446783993</v>
      </c>
    </row>
    <row r="454" spans="1:48" ht="11.25" customHeight="1" x14ac:dyDescent="0.2">
      <c r="A454" s="480" t="s">
        <v>3857</v>
      </c>
      <c r="B454" s="861" t="s">
        <v>3858</v>
      </c>
      <c r="C454" s="610">
        <v>1.01</v>
      </c>
      <c r="D454" s="482">
        <v>0.99</v>
      </c>
      <c r="E454" s="482">
        <v>0.95</v>
      </c>
      <c r="F454" s="610">
        <v>0.9</v>
      </c>
      <c r="G454" s="610">
        <v>0.87</v>
      </c>
      <c r="H454" s="610">
        <v>0.84</v>
      </c>
      <c r="I454" s="521">
        <v>0.8</v>
      </c>
      <c r="J454" s="932"/>
      <c r="K454" s="521">
        <v>0.8</v>
      </c>
      <c r="L454" s="524">
        <v>0.8</v>
      </c>
      <c r="M454" s="932"/>
      <c r="N454" s="525">
        <v>0.8</v>
      </c>
      <c r="O454" s="525">
        <v>0.8</v>
      </c>
      <c r="P454" s="522">
        <v>1.08</v>
      </c>
      <c r="Q454" s="616">
        <v>1.08</v>
      </c>
      <c r="R454" s="616">
        <v>0.9</v>
      </c>
      <c r="S454" s="616">
        <v>0.17</v>
      </c>
      <c r="T454" s="522">
        <v>0</v>
      </c>
      <c r="U454" s="522">
        <v>0</v>
      </c>
      <c r="V454" s="522">
        <v>0</v>
      </c>
      <c r="W454" s="522">
        <v>0</v>
      </c>
      <c r="X454" s="522">
        <v>0</v>
      </c>
      <c r="Y454" s="522">
        <v>0</v>
      </c>
      <c r="Z454" s="613">
        <f t="shared" si="281"/>
        <v>12.790000000000001</v>
      </c>
      <c r="AA454" s="1058">
        <f t="shared" si="284"/>
        <v>2.020202020202011</v>
      </c>
      <c r="AB454" s="1058">
        <f t="shared" si="285"/>
        <v>4.2105263157894868</v>
      </c>
      <c r="AC454" s="1059">
        <f t="shared" si="286"/>
        <v>5.555555555555558</v>
      </c>
      <c r="AD454" s="1059">
        <f t="shared" si="287"/>
        <v>3.4482758620689724</v>
      </c>
      <c r="AE454" s="1059">
        <f t="shared" si="288"/>
        <v>3.5714285714285809</v>
      </c>
      <c r="AF454" s="1059">
        <f t="shared" si="289"/>
        <v>4.9999999999999822</v>
      </c>
      <c r="AG454" s="1059">
        <f t="shared" si="290"/>
        <v>0</v>
      </c>
      <c r="AH454" s="1059">
        <f t="shared" si="291"/>
        <v>0</v>
      </c>
      <c r="AI454" s="1059">
        <f t="shared" si="292"/>
        <v>0</v>
      </c>
      <c r="AJ454" s="1059">
        <f t="shared" si="293"/>
        <v>0</v>
      </c>
      <c r="AK454" s="1059">
        <f t="shared" si="294"/>
        <v>-25.925925925925931</v>
      </c>
      <c r="AL454" s="1059">
        <f t="shared" si="295"/>
        <v>0</v>
      </c>
      <c r="AM454" s="1059">
        <f t="shared" si="296"/>
        <v>19.999999999999996</v>
      </c>
      <c r="AN454" s="1059">
        <f t="shared" si="297"/>
        <v>429.41176470588232</v>
      </c>
      <c r="AO454" s="1059" t="str">
        <f t="shared" si="298"/>
        <v>n/a</v>
      </c>
      <c r="AP454" s="1059" t="str">
        <f t="shared" si="299"/>
        <v>n/a</v>
      </c>
      <c r="AQ454" s="1059" t="str">
        <f t="shared" si="300"/>
        <v>n/a</v>
      </c>
      <c r="AR454" s="1059" t="str">
        <f t="shared" si="301"/>
        <v>n/a</v>
      </c>
      <c r="AS454" s="1059" t="str">
        <f t="shared" si="302"/>
        <v>n/a</v>
      </c>
      <c r="AT454" s="1059" t="str">
        <f t="shared" si="303"/>
        <v>n/a</v>
      </c>
      <c r="AU454" s="1060">
        <f t="shared" si="282"/>
        <v>31.949416221785782</v>
      </c>
      <c r="AV454" s="1061">
        <f t="shared" si="283"/>
        <v>114.7834831994592</v>
      </c>
    </row>
    <row r="455" spans="1:48" ht="11.25" customHeight="1" x14ac:dyDescent="0.2">
      <c r="A455" s="489" t="s">
        <v>1459</v>
      </c>
      <c r="B455" s="490" t="s">
        <v>1460</v>
      </c>
      <c r="C455" s="610">
        <v>2.2000000000000002</v>
      </c>
      <c r="D455" s="482">
        <v>1.92</v>
      </c>
      <c r="E455" s="493">
        <v>1.88</v>
      </c>
      <c r="F455" s="610">
        <v>1.84</v>
      </c>
      <c r="G455" s="610">
        <v>1.8</v>
      </c>
      <c r="H455" s="610">
        <v>1.76</v>
      </c>
      <c r="I455" s="610">
        <v>1.72</v>
      </c>
      <c r="J455" s="932"/>
      <c r="K455" s="610">
        <v>1.68</v>
      </c>
      <c r="L455" s="614">
        <v>1.52</v>
      </c>
      <c r="M455" s="932"/>
      <c r="N455" s="611">
        <v>1.52</v>
      </c>
      <c r="O455" s="611">
        <v>1.52</v>
      </c>
      <c r="P455" s="612">
        <v>1.52</v>
      </c>
      <c r="Q455" s="612">
        <v>1.52</v>
      </c>
      <c r="R455" s="612">
        <v>1.52</v>
      </c>
      <c r="S455" s="616">
        <v>1.52</v>
      </c>
      <c r="T455" s="616">
        <v>1.49</v>
      </c>
      <c r="U455" s="616">
        <v>1.45</v>
      </c>
      <c r="V455" s="616">
        <v>1.41</v>
      </c>
      <c r="W455" s="616">
        <v>1.37</v>
      </c>
      <c r="X455" s="616">
        <v>1.21</v>
      </c>
      <c r="Y455" s="616">
        <v>1.1000000000000001</v>
      </c>
      <c r="Z455" s="613">
        <f t="shared" ref="Z455:Z518" si="304">SUM(C455:Y455)</f>
        <v>33.47</v>
      </c>
      <c r="AA455" s="1058">
        <f t="shared" si="284"/>
        <v>14.583333333333348</v>
      </c>
      <c r="AB455" s="1058">
        <f t="shared" si="285"/>
        <v>2.1276595744680771</v>
      </c>
      <c r="AC455" s="1059">
        <f t="shared" si="286"/>
        <v>2.1739130434782483</v>
      </c>
      <c r="AD455" s="1059">
        <f t="shared" si="287"/>
        <v>2.2222222222222143</v>
      </c>
      <c r="AE455" s="1059">
        <f t="shared" si="288"/>
        <v>2.2727272727272707</v>
      </c>
      <c r="AF455" s="1059">
        <f t="shared" si="289"/>
        <v>2.3255813953488413</v>
      </c>
      <c r="AG455" s="1059">
        <f t="shared" si="290"/>
        <v>2.3809523809523725</v>
      </c>
      <c r="AH455" s="1059">
        <f t="shared" si="291"/>
        <v>10.526315789473673</v>
      </c>
      <c r="AI455" s="1059">
        <f t="shared" si="292"/>
        <v>0</v>
      </c>
      <c r="AJ455" s="1059">
        <f t="shared" si="293"/>
        <v>0</v>
      </c>
      <c r="AK455" s="1059">
        <f t="shared" si="294"/>
        <v>0</v>
      </c>
      <c r="AL455" s="1059">
        <f t="shared" si="295"/>
        <v>0</v>
      </c>
      <c r="AM455" s="1059">
        <f t="shared" si="296"/>
        <v>0</v>
      </c>
      <c r="AN455" s="1059">
        <f t="shared" si="297"/>
        <v>0</v>
      </c>
      <c r="AO455" s="1059">
        <f t="shared" si="298"/>
        <v>2.0134228187919545</v>
      </c>
      <c r="AP455" s="1059">
        <f t="shared" si="299"/>
        <v>2.7586206896551779</v>
      </c>
      <c r="AQ455" s="1059">
        <f t="shared" si="300"/>
        <v>2.8368794326241176</v>
      </c>
      <c r="AR455" s="1059">
        <f t="shared" si="301"/>
        <v>2.9197080291970767</v>
      </c>
      <c r="AS455" s="1059">
        <f t="shared" si="302"/>
        <v>13.223140495867792</v>
      </c>
      <c r="AT455" s="1059">
        <f t="shared" si="303"/>
        <v>9.9999999999999858</v>
      </c>
      <c r="AU455" s="1060">
        <f t="shared" ref="AU455:AU518" si="305">AVERAGE(AA455:AT455)</f>
        <v>3.6182238239070066</v>
      </c>
      <c r="AV455" s="1061">
        <f t="shared" ref="AV455:AV518" si="306">STDEV(AA455:AT455)</f>
        <v>4.5605147651938998</v>
      </c>
    </row>
    <row r="456" spans="1:48" ht="11.25" customHeight="1" x14ac:dyDescent="0.2">
      <c r="A456" s="861" t="s">
        <v>4194</v>
      </c>
      <c r="B456" s="861" t="s">
        <v>4190</v>
      </c>
      <c r="C456" s="610">
        <v>1.3</v>
      </c>
      <c r="D456" s="482">
        <v>1.1000000000000001</v>
      </c>
      <c r="E456" s="635">
        <v>0.9</v>
      </c>
      <c r="F456" s="620">
        <v>0.7</v>
      </c>
      <c r="G456" s="620">
        <v>0.55000000000000004</v>
      </c>
      <c r="H456" s="620">
        <v>0.35</v>
      </c>
      <c r="I456" s="636">
        <v>0.2</v>
      </c>
      <c r="J456" s="505"/>
      <c r="K456" s="636">
        <v>0.2</v>
      </c>
      <c r="L456" s="637">
        <v>0.2</v>
      </c>
      <c r="M456" s="505"/>
      <c r="N456" s="638">
        <v>0.2</v>
      </c>
      <c r="O456" s="638">
        <v>0.437</v>
      </c>
      <c r="P456" s="838">
        <v>1.08</v>
      </c>
      <c r="Q456" s="838">
        <v>1.08</v>
      </c>
      <c r="R456" s="838">
        <v>1.08</v>
      </c>
      <c r="S456" s="838">
        <v>1.08</v>
      </c>
      <c r="T456" s="838">
        <v>1</v>
      </c>
      <c r="U456" s="838">
        <v>0.92</v>
      </c>
      <c r="V456" s="838">
        <v>0.92</v>
      </c>
      <c r="W456" s="838">
        <v>0.92</v>
      </c>
      <c r="X456" s="838">
        <v>0.8</v>
      </c>
      <c r="Y456" s="838">
        <v>0.48</v>
      </c>
      <c r="Z456" s="613">
        <f t="shared" si="304"/>
        <v>15.497000000000002</v>
      </c>
      <c r="AA456" s="1058">
        <f t="shared" si="284"/>
        <v>18.181818181818166</v>
      </c>
      <c r="AB456" s="1058">
        <f t="shared" si="285"/>
        <v>22.222222222222232</v>
      </c>
      <c r="AC456" s="1059">
        <f t="shared" si="286"/>
        <v>28.57142857142858</v>
      </c>
      <c r="AD456" s="1059">
        <f t="shared" si="287"/>
        <v>27.272727272727249</v>
      </c>
      <c r="AE456" s="1059">
        <f t="shared" si="288"/>
        <v>57.14285714285716</v>
      </c>
      <c r="AF456" s="1059">
        <f t="shared" si="289"/>
        <v>74.999999999999972</v>
      </c>
      <c r="AG456" s="1059">
        <f t="shared" si="290"/>
        <v>0</v>
      </c>
      <c r="AH456" s="1059">
        <f t="shared" si="291"/>
        <v>0</v>
      </c>
      <c r="AI456" s="1059">
        <f t="shared" si="292"/>
        <v>0</v>
      </c>
      <c r="AJ456" s="1059">
        <f t="shared" si="293"/>
        <v>-54.233409610983976</v>
      </c>
      <c r="AK456" s="1059">
        <f t="shared" si="294"/>
        <v>-59.537037037037031</v>
      </c>
      <c r="AL456" s="1059">
        <f t="shared" si="295"/>
        <v>0</v>
      </c>
      <c r="AM456" s="1059">
        <f t="shared" si="296"/>
        <v>0</v>
      </c>
      <c r="AN456" s="1059">
        <f t="shared" si="297"/>
        <v>0</v>
      </c>
      <c r="AO456" s="1059">
        <f t="shared" si="298"/>
        <v>8.0000000000000071</v>
      </c>
      <c r="AP456" s="1059">
        <f t="shared" si="299"/>
        <v>8.6956521739130377</v>
      </c>
      <c r="AQ456" s="1059">
        <f t="shared" si="300"/>
        <v>0</v>
      </c>
      <c r="AR456" s="1059">
        <f t="shared" si="301"/>
        <v>0</v>
      </c>
      <c r="AS456" s="1059">
        <f t="shared" si="302"/>
        <v>14.999999999999991</v>
      </c>
      <c r="AT456" s="1059">
        <f t="shared" si="303"/>
        <v>66.666666666666671</v>
      </c>
      <c r="AU456" s="1060">
        <f t="shared" si="305"/>
        <v>10.649146279180602</v>
      </c>
      <c r="AV456" s="1061">
        <f t="shared" si="306"/>
        <v>32.688106607186491</v>
      </c>
    </row>
    <row r="457" spans="1:48" ht="11.25" customHeight="1" x14ac:dyDescent="0.2">
      <c r="A457" s="861" t="s">
        <v>292</v>
      </c>
      <c r="B457" s="861" t="s">
        <v>293</v>
      </c>
      <c r="C457" s="610">
        <v>1.64</v>
      </c>
      <c r="D457" s="482">
        <v>1.49</v>
      </c>
      <c r="E457" s="615">
        <v>1.38</v>
      </c>
      <c r="F457" s="610">
        <v>1.31</v>
      </c>
      <c r="G457" s="610">
        <v>1.27</v>
      </c>
      <c r="H457" s="610">
        <v>1.23</v>
      </c>
      <c r="I457" s="610">
        <v>1.18</v>
      </c>
      <c r="J457" s="932"/>
      <c r="K457" s="610">
        <v>1.1000000000000001</v>
      </c>
      <c r="L457" s="481">
        <v>1.03</v>
      </c>
      <c r="M457" s="932"/>
      <c r="N457" s="494">
        <v>0.99</v>
      </c>
      <c r="O457" s="611">
        <v>0.96</v>
      </c>
      <c r="P457" s="616">
        <v>0.94</v>
      </c>
      <c r="Q457" s="616">
        <v>0.84</v>
      </c>
      <c r="R457" s="616">
        <v>0.68</v>
      </c>
      <c r="S457" s="616">
        <v>0.52</v>
      </c>
      <c r="T457" s="616">
        <v>0.37</v>
      </c>
      <c r="U457" s="616">
        <v>0.25668000000000002</v>
      </c>
      <c r="V457" s="616">
        <v>0.21668000000000001</v>
      </c>
      <c r="W457" s="616">
        <v>0.18001000000000003</v>
      </c>
      <c r="X457" s="616">
        <v>0.15778</v>
      </c>
      <c r="Y457" s="616">
        <v>0.15112</v>
      </c>
      <c r="Z457" s="613">
        <f t="shared" si="304"/>
        <v>17.892269999999996</v>
      </c>
      <c r="AA457" s="1058">
        <f t="shared" si="284"/>
        <v>10.067114093959727</v>
      </c>
      <c r="AB457" s="1058">
        <f t="shared" si="285"/>
        <v>7.9710144927536364</v>
      </c>
      <c r="AC457" s="1059">
        <f t="shared" si="286"/>
        <v>5.3435114503816772</v>
      </c>
      <c r="AD457" s="1059">
        <f t="shared" si="287"/>
        <v>3.1496062992125928</v>
      </c>
      <c r="AE457" s="1059">
        <f t="shared" si="288"/>
        <v>3.2520325203251987</v>
      </c>
      <c r="AF457" s="1059">
        <f t="shared" si="289"/>
        <v>4.2372881355932313</v>
      </c>
      <c r="AG457" s="1059">
        <f t="shared" si="290"/>
        <v>7.2727272727272529</v>
      </c>
      <c r="AH457" s="1059">
        <f t="shared" si="291"/>
        <v>6.7961165048543659</v>
      </c>
      <c r="AI457" s="1059">
        <f t="shared" si="292"/>
        <v>4.0404040404040442</v>
      </c>
      <c r="AJ457" s="1059">
        <f t="shared" si="293"/>
        <v>3.125</v>
      </c>
      <c r="AK457" s="1059">
        <f t="shared" si="294"/>
        <v>2.1276595744680771</v>
      </c>
      <c r="AL457" s="1059">
        <f t="shared" si="295"/>
        <v>11.904761904761907</v>
      </c>
      <c r="AM457" s="1059">
        <f t="shared" si="296"/>
        <v>23.529411764705866</v>
      </c>
      <c r="AN457" s="1059">
        <f t="shared" si="297"/>
        <v>30.76923076923077</v>
      </c>
      <c r="AO457" s="1059">
        <f t="shared" si="298"/>
        <v>40.540540540540547</v>
      </c>
      <c r="AP457" s="1059">
        <f t="shared" si="299"/>
        <v>44.148355929562079</v>
      </c>
      <c r="AQ457" s="1059">
        <f t="shared" si="300"/>
        <v>18.460402436773116</v>
      </c>
      <c r="AR457" s="1059">
        <f t="shared" si="301"/>
        <v>20.371090494972478</v>
      </c>
      <c r="AS457" s="1059">
        <f t="shared" si="302"/>
        <v>14.089238179743969</v>
      </c>
      <c r="AT457" s="1059">
        <f t="shared" si="303"/>
        <v>4.4070937003705568</v>
      </c>
      <c r="AU457" s="1060">
        <f t="shared" si="305"/>
        <v>13.280130005267058</v>
      </c>
      <c r="AV457" s="1061">
        <f t="shared" si="306"/>
        <v>12.654849776808211</v>
      </c>
    </row>
    <row r="458" spans="1:48" ht="11.25" customHeight="1" x14ac:dyDescent="0.2">
      <c r="A458" s="1078" t="s">
        <v>4587</v>
      </c>
      <c r="B458" s="846" t="s">
        <v>4582</v>
      </c>
      <c r="C458" s="610">
        <v>0.97</v>
      </c>
      <c r="D458" s="482">
        <v>0.88</v>
      </c>
      <c r="E458" s="476">
        <v>0.8</v>
      </c>
      <c r="F458" s="610">
        <v>0.36</v>
      </c>
      <c r="G458" s="521">
        <v>0</v>
      </c>
      <c r="H458" s="485">
        <v>0</v>
      </c>
      <c r="I458" s="521">
        <v>0</v>
      </c>
      <c r="J458" s="541"/>
      <c r="K458" s="521">
        <v>0</v>
      </c>
      <c r="L458" s="524">
        <v>0</v>
      </c>
      <c r="M458" s="1081"/>
      <c r="N458" s="1040">
        <v>0</v>
      </c>
      <c r="O458" s="1040">
        <v>0</v>
      </c>
      <c r="P458" s="612">
        <v>0</v>
      </c>
      <c r="Q458" s="612">
        <v>0</v>
      </c>
      <c r="R458" s="612">
        <v>0</v>
      </c>
      <c r="S458" s="522">
        <v>0</v>
      </c>
      <c r="T458" s="522">
        <v>0</v>
      </c>
      <c r="U458" s="612">
        <v>0</v>
      </c>
      <c r="V458" s="522">
        <v>0</v>
      </c>
      <c r="W458" s="522">
        <v>0</v>
      </c>
      <c r="X458" s="612">
        <v>0</v>
      </c>
      <c r="Y458" s="612">
        <v>0</v>
      </c>
      <c r="Z458" s="613">
        <f t="shared" si="304"/>
        <v>3.0100000000000002</v>
      </c>
      <c r="AA458" s="1058">
        <f t="shared" si="284"/>
        <v>10.22727272727273</v>
      </c>
      <c r="AB458" s="1058">
        <f t="shared" si="285"/>
        <v>9.9999999999999858</v>
      </c>
      <c r="AC458" s="1059">
        <f t="shared" si="286"/>
        <v>122.22222222222223</v>
      </c>
      <c r="AD458" s="1059" t="str">
        <f t="shared" si="287"/>
        <v>n/a</v>
      </c>
      <c r="AE458" s="1059" t="str">
        <f t="shared" si="288"/>
        <v>n/a</v>
      </c>
      <c r="AF458" s="1059" t="str">
        <f t="shared" si="289"/>
        <v>n/a</v>
      </c>
      <c r="AG458" s="1059" t="str">
        <f t="shared" si="290"/>
        <v>n/a</v>
      </c>
      <c r="AH458" s="1059" t="str">
        <f t="shared" si="291"/>
        <v>n/a</v>
      </c>
      <c r="AI458" s="1059" t="str">
        <f t="shared" si="292"/>
        <v>n/a</v>
      </c>
      <c r="AJ458" s="1059" t="str">
        <f t="shared" si="293"/>
        <v>n/a</v>
      </c>
      <c r="AK458" s="1059" t="str">
        <f t="shared" si="294"/>
        <v>n/a</v>
      </c>
      <c r="AL458" s="1059" t="str">
        <f t="shared" si="295"/>
        <v>n/a</v>
      </c>
      <c r="AM458" s="1059" t="str">
        <f t="shared" si="296"/>
        <v>n/a</v>
      </c>
      <c r="AN458" s="1059" t="str">
        <f t="shared" si="297"/>
        <v>n/a</v>
      </c>
      <c r="AO458" s="1059" t="str">
        <f t="shared" si="298"/>
        <v>n/a</v>
      </c>
      <c r="AP458" s="1059" t="str">
        <f t="shared" si="299"/>
        <v>n/a</v>
      </c>
      <c r="AQ458" s="1059" t="str">
        <f t="shared" si="300"/>
        <v>n/a</v>
      </c>
      <c r="AR458" s="1059" t="str">
        <f t="shared" si="301"/>
        <v>n/a</v>
      </c>
      <c r="AS458" s="1059" t="str">
        <f t="shared" si="302"/>
        <v>n/a</v>
      </c>
      <c r="AT458" s="1059" t="str">
        <f t="shared" si="303"/>
        <v>n/a</v>
      </c>
      <c r="AU458" s="1060">
        <f t="shared" si="305"/>
        <v>47.483164983164983</v>
      </c>
      <c r="AV458" s="1061">
        <f t="shared" si="306"/>
        <v>64.726021976948701</v>
      </c>
    </row>
    <row r="459" spans="1:48" ht="11.25" customHeight="1" x14ac:dyDescent="0.2">
      <c r="A459" s="835" t="s">
        <v>4213</v>
      </c>
      <c r="B459" s="835" t="s">
        <v>4211</v>
      </c>
      <c r="C459" s="610">
        <v>2.52</v>
      </c>
      <c r="D459" s="482">
        <v>1.92</v>
      </c>
      <c r="E459" s="837">
        <v>1.32</v>
      </c>
      <c r="F459" s="837">
        <v>1</v>
      </c>
      <c r="G459" s="837">
        <v>0.8</v>
      </c>
      <c r="H459" s="837">
        <v>0.18</v>
      </c>
      <c r="I459" s="1093">
        <v>0</v>
      </c>
      <c r="J459" s="837"/>
      <c r="K459" s="1093">
        <v>0</v>
      </c>
      <c r="L459" s="1095">
        <v>0</v>
      </c>
      <c r="M459" s="837"/>
      <c r="N459" s="1096">
        <v>0</v>
      </c>
      <c r="O459" s="1096">
        <v>0</v>
      </c>
      <c r="P459" s="826">
        <v>0</v>
      </c>
      <c r="Q459" s="826">
        <v>0</v>
      </c>
      <c r="R459" s="826">
        <v>0</v>
      </c>
      <c r="S459" s="826">
        <v>0</v>
      </c>
      <c r="T459" s="826">
        <v>0</v>
      </c>
      <c r="U459" s="826">
        <v>0</v>
      </c>
      <c r="V459" s="826">
        <v>0</v>
      </c>
      <c r="W459" s="826">
        <v>0</v>
      </c>
      <c r="X459" s="826">
        <v>0</v>
      </c>
      <c r="Y459" s="826">
        <v>0</v>
      </c>
      <c r="Z459" s="613">
        <f t="shared" si="304"/>
        <v>7.7399999999999993</v>
      </c>
      <c r="AA459" s="1058">
        <f t="shared" si="284"/>
        <v>31.25</v>
      </c>
      <c r="AB459" s="1058">
        <f t="shared" si="285"/>
        <v>45.454545454545439</v>
      </c>
      <c r="AC459" s="1059">
        <f t="shared" si="286"/>
        <v>32.000000000000007</v>
      </c>
      <c r="AD459" s="1059">
        <f t="shared" si="287"/>
        <v>25</v>
      </c>
      <c r="AE459" s="1059">
        <f t="shared" si="288"/>
        <v>344.44444444444446</v>
      </c>
      <c r="AF459" s="1059" t="str">
        <f t="shared" si="289"/>
        <v>n/a</v>
      </c>
      <c r="AG459" s="1059" t="str">
        <f t="shared" si="290"/>
        <v>n/a</v>
      </c>
      <c r="AH459" s="1059" t="str">
        <f t="shared" si="291"/>
        <v>n/a</v>
      </c>
      <c r="AI459" s="1059" t="str">
        <f t="shared" si="292"/>
        <v>n/a</v>
      </c>
      <c r="AJ459" s="1059" t="str">
        <f t="shared" si="293"/>
        <v>n/a</v>
      </c>
      <c r="AK459" s="1059" t="str">
        <f t="shared" si="294"/>
        <v>n/a</v>
      </c>
      <c r="AL459" s="1059" t="str">
        <f t="shared" si="295"/>
        <v>n/a</v>
      </c>
      <c r="AM459" s="1059" t="str">
        <f t="shared" si="296"/>
        <v>n/a</v>
      </c>
      <c r="AN459" s="1059" t="str">
        <f t="shared" si="297"/>
        <v>n/a</v>
      </c>
      <c r="AO459" s="1059" t="str">
        <f t="shared" si="298"/>
        <v>n/a</v>
      </c>
      <c r="AP459" s="1059" t="str">
        <f t="shared" si="299"/>
        <v>n/a</v>
      </c>
      <c r="AQ459" s="1059" t="str">
        <f t="shared" si="300"/>
        <v>n/a</v>
      </c>
      <c r="AR459" s="1059" t="str">
        <f t="shared" si="301"/>
        <v>n/a</v>
      </c>
      <c r="AS459" s="1059" t="str">
        <f t="shared" si="302"/>
        <v>n/a</v>
      </c>
      <c r="AT459" s="1059" t="str">
        <f t="shared" si="303"/>
        <v>n/a</v>
      </c>
      <c r="AU459" s="1060">
        <f t="shared" si="305"/>
        <v>95.629797979797985</v>
      </c>
      <c r="AV459" s="1061">
        <f t="shared" si="306"/>
        <v>139.2913872093645</v>
      </c>
    </row>
    <row r="460" spans="1:48" ht="11.25" customHeight="1" x14ac:dyDescent="0.2">
      <c r="A460" s="861" t="s">
        <v>290</v>
      </c>
      <c r="B460" s="861" t="s">
        <v>291</v>
      </c>
      <c r="C460" s="610">
        <v>0.97619999999999996</v>
      </c>
      <c r="D460" s="482">
        <v>0.91125</v>
      </c>
      <c r="E460" s="482">
        <v>0.85750000000000004</v>
      </c>
      <c r="F460" s="610">
        <v>0.8075</v>
      </c>
      <c r="G460" s="610">
        <v>0.77625</v>
      </c>
      <c r="H460" s="610">
        <v>0.76249999999999996</v>
      </c>
      <c r="I460" s="610">
        <v>0.75249999999999995</v>
      </c>
      <c r="J460" s="932"/>
      <c r="K460" s="610">
        <v>0.74250000000000005</v>
      </c>
      <c r="L460" s="481">
        <v>0.73250000000000004</v>
      </c>
      <c r="M460" s="932"/>
      <c r="N460" s="494">
        <v>0.72250000000000003</v>
      </c>
      <c r="O460" s="494">
        <v>0.71250000000000002</v>
      </c>
      <c r="P460" s="616">
        <v>0.70250000000000001</v>
      </c>
      <c r="Q460" s="616">
        <v>0.6925</v>
      </c>
      <c r="R460" s="616">
        <v>0.6825</v>
      </c>
      <c r="S460" s="616">
        <v>0.67249999999999999</v>
      </c>
      <c r="T460" s="616">
        <v>0.66249999999999998</v>
      </c>
      <c r="U460" s="616">
        <v>0.64875000000000005</v>
      </c>
      <c r="V460" s="616">
        <v>0.63375000000000004</v>
      </c>
      <c r="W460" s="616">
        <v>0.62250000000000005</v>
      </c>
      <c r="X460" s="616">
        <v>0.61250000000000004</v>
      </c>
      <c r="Y460" s="616">
        <v>0.59499999999999997</v>
      </c>
      <c r="Z460" s="613">
        <f t="shared" si="304"/>
        <v>15.278700000000001</v>
      </c>
      <c r="AA460" s="1058">
        <f t="shared" si="284"/>
        <v>7.1275720164609035</v>
      </c>
      <c r="AB460" s="1058">
        <f t="shared" si="285"/>
        <v>6.2682215743440128</v>
      </c>
      <c r="AC460" s="1059">
        <f t="shared" si="286"/>
        <v>6.1919504643962897</v>
      </c>
      <c r="AD460" s="1059">
        <f t="shared" si="287"/>
        <v>4.0257648953301084</v>
      </c>
      <c r="AE460" s="1059">
        <f t="shared" si="288"/>
        <v>1.8032786885245899</v>
      </c>
      <c r="AF460" s="1059">
        <f t="shared" si="289"/>
        <v>1.3289036544850585</v>
      </c>
      <c r="AG460" s="1059">
        <f t="shared" si="290"/>
        <v>1.3468013468013407</v>
      </c>
      <c r="AH460" s="1059">
        <f t="shared" si="291"/>
        <v>1.3651877133105783</v>
      </c>
      <c r="AI460" s="1059">
        <f t="shared" si="292"/>
        <v>1.384083044982698</v>
      </c>
      <c r="AJ460" s="1059">
        <f t="shared" si="293"/>
        <v>1.4035087719298289</v>
      </c>
      <c r="AK460" s="1059">
        <f t="shared" si="294"/>
        <v>1.4234875444839812</v>
      </c>
      <c r="AL460" s="1059">
        <f t="shared" si="295"/>
        <v>1.4440433212996373</v>
      </c>
      <c r="AM460" s="1059">
        <f t="shared" si="296"/>
        <v>1.46520146520146</v>
      </c>
      <c r="AN460" s="1059">
        <f t="shared" si="297"/>
        <v>1.4869888475836479</v>
      </c>
      <c r="AO460" s="1059">
        <f t="shared" si="298"/>
        <v>1.5094339622641506</v>
      </c>
      <c r="AP460" s="1059">
        <f t="shared" si="299"/>
        <v>2.1194605009633882</v>
      </c>
      <c r="AQ460" s="1059">
        <f t="shared" si="300"/>
        <v>2.3668639053254559</v>
      </c>
      <c r="AR460" s="1059">
        <f t="shared" si="301"/>
        <v>1.8072289156626509</v>
      </c>
      <c r="AS460" s="1059">
        <f t="shared" si="302"/>
        <v>1.6326530612244872</v>
      </c>
      <c r="AT460" s="1059">
        <f t="shared" si="303"/>
        <v>2.941176470588247</v>
      </c>
      <c r="AU460" s="1060">
        <f t="shared" si="305"/>
        <v>2.5220905082581262</v>
      </c>
      <c r="AV460" s="1061">
        <f t="shared" si="306"/>
        <v>1.8556637264070079</v>
      </c>
    </row>
    <row r="461" spans="1:48" ht="11.25" customHeight="1" x14ac:dyDescent="0.2">
      <c r="A461" s="480" t="s">
        <v>678</v>
      </c>
      <c r="B461" s="861" t="s">
        <v>679</v>
      </c>
      <c r="C461" s="610">
        <v>1.89</v>
      </c>
      <c r="D461" s="482">
        <v>1.72</v>
      </c>
      <c r="E461" s="482">
        <v>1.5899999999999999</v>
      </c>
      <c r="F461" s="610">
        <v>1.47</v>
      </c>
      <c r="G461" s="610">
        <v>1.29</v>
      </c>
      <c r="H461" s="610">
        <v>1.1499999999999999</v>
      </c>
      <c r="I461" s="610">
        <v>0.97</v>
      </c>
      <c r="J461" s="932"/>
      <c r="K461" s="610">
        <v>0.83</v>
      </c>
      <c r="L461" s="481">
        <v>0.68</v>
      </c>
      <c r="M461" s="932"/>
      <c r="N461" s="494">
        <v>0.55000000000000004</v>
      </c>
      <c r="O461" s="611">
        <v>0.52</v>
      </c>
      <c r="P461" s="616">
        <v>0.46</v>
      </c>
      <c r="Q461" s="616">
        <v>0.41</v>
      </c>
      <c r="R461" s="616">
        <v>0.37</v>
      </c>
      <c r="S461" s="616">
        <v>0.32</v>
      </c>
      <c r="T461" s="612">
        <v>0.16</v>
      </c>
      <c r="U461" s="616">
        <v>0.24</v>
      </c>
      <c r="V461" s="612">
        <v>0</v>
      </c>
      <c r="W461" s="612">
        <v>0</v>
      </c>
      <c r="X461" s="612">
        <v>0</v>
      </c>
      <c r="Y461" s="612">
        <v>0</v>
      </c>
      <c r="Z461" s="613">
        <f t="shared" si="304"/>
        <v>14.620000000000001</v>
      </c>
      <c r="AA461" s="1058">
        <f t="shared" si="284"/>
        <v>9.8837209302325526</v>
      </c>
      <c r="AB461" s="1058">
        <f t="shared" si="285"/>
        <v>8.1761006289308149</v>
      </c>
      <c r="AC461" s="1059">
        <f t="shared" si="286"/>
        <v>8.1632653061224367</v>
      </c>
      <c r="AD461" s="1059">
        <f t="shared" si="287"/>
        <v>13.953488372093027</v>
      </c>
      <c r="AE461" s="1059">
        <f t="shared" si="288"/>
        <v>12.173913043478279</v>
      </c>
      <c r="AF461" s="1059">
        <f t="shared" si="289"/>
        <v>18.556701030927837</v>
      </c>
      <c r="AG461" s="1059">
        <f t="shared" si="290"/>
        <v>16.867469879518083</v>
      </c>
      <c r="AH461" s="1059">
        <f t="shared" si="291"/>
        <v>22.058823529411754</v>
      </c>
      <c r="AI461" s="1059">
        <f t="shared" si="292"/>
        <v>23.636363636363633</v>
      </c>
      <c r="AJ461" s="1059">
        <f t="shared" si="293"/>
        <v>5.7692307692307709</v>
      </c>
      <c r="AK461" s="1059">
        <f t="shared" si="294"/>
        <v>13.043478260869556</v>
      </c>
      <c r="AL461" s="1059">
        <f t="shared" si="295"/>
        <v>12.195121951219523</v>
      </c>
      <c r="AM461" s="1059">
        <f t="shared" si="296"/>
        <v>10.810810810810811</v>
      </c>
      <c r="AN461" s="1059">
        <f t="shared" si="297"/>
        <v>15.625</v>
      </c>
      <c r="AO461" s="1059">
        <f t="shared" si="298"/>
        <v>100</v>
      </c>
      <c r="AP461" s="1059">
        <f t="shared" si="299"/>
        <v>-33.333333333333329</v>
      </c>
      <c r="AQ461" s="1059" t="str">
        <f t="shared" si="300"/>
        <v>n/a</v>
      </c>
      <c r="AR461" s="1059" t="str">
        <f t="shared" si="301"/>
        <v>n/a</v>
      </c>
      <c r="AS461" s="1059" t="str">
        <f t="shared" si="302"/>
        <v>n/a</v>
      </c>
      <c r="AT461" s="1059" t="str">
        <f t="shared" si="303"/>
        <v>n/a</v>
      </c>
      <c r="AU461" s="1060">
        <f t="shared" si="305"/>
        <v>16.098759675992238</v>
      </c>
      <c r="AV461" s="1061">
        <f t="shared" si="306"/>
        <v>25.723858235352292</v>
      </c>
    </row>
    <row r="462" spans="1:48" ht="11.25" customHeight="1" x14ac:dyDescent="0.2">
      <c r="A462" s="469" t="s">
        <v>1481</v>
      </c>
      <c r="B462" s="846" t="s">
        <v>1482</v>
      </c>
      <c r="C462" s="610">
        <v>2.35</v>
      </c>
      <c r="D462" s="482">
        <v>2.08</v>
      </c>
      <c r="E462" s="482">
        <v>1.88</v>
      </c>
      <c r="F462" s="473">
        <v>1.64</v>
      </c>
      <c r="G462" s="473">
        <v>1.36</v>
      </c>
      <c r="H462" s="473">
        <v>1.27</v>
      </c>
      <c r="I462" s="473">
        <v>1.0900000000000001</v>
      </c>
      <c r="J462" s="1000"/>
      <c r="K462" s="473">
        <v>0.92</v>
      </c>
      <c r="L462" s="471">
        <v>0.22</v>
      </c>
      <c r="M462" s="1000"/>
      <c r="N462" s="517">
        <v>0</v>
      </c>
      <c r="O462" s="517">
        <v>0.20213</v>
      </c>
      <c r="P462" s="477">
        <v>0.80852000000000002</v>
      </c>
      <c r="Q462" s="478">
        <v>0.80852000000000002</v>
      </c>
      <c r="R462" s="478">
        <v>0.72765999999999997</v>
      </c>
      <c r="S462" s="478">
        <v>0.64680000000000004</v>
      </c>
      <c r="T462" s="477">
        <v>0.57887999999999995</v>
      </c>
      <c r="U462" s="477">
        <v>0.57887999999999995</v>
      </c>
      <c r="V462" s="477">
        <v>0.57887999999999995</v>
      </c>
      <c r="W462" s="477">
        <v>0.57887999999999995</v>
      </c>
      <c r="X462" s="477">
        <v>0.57887999999999995</v>
      </c>
      <c r="Y462" s="477">
        <v>0.57887999999999995</v>
      </c>
      <c r="Z462" s="613">
        <f t="shared" si="304"/>
        <v>19.476910000000007</v>
      </c>
      <c r="AA462" s="1058">
        <f t="shared" si="284"/>
        <v>12.98076923076923</v>
      </c>
      <c r="AB462" s="1058">
        <f t="shared" si="285"/>
        <v>10.638297872340431</v>
      </c>
      <c r="AC462" s="1059">
        <f t="shared" si="286"/>
        <v>14.634146341463406</v>
      </c>
      <c r="AD462" s="1059">
        <f t="shared" si="287"/>
        <v>20.588235294117641</v>
      </c>
      <c r="AE462" s="1059">
        <f t="shared" si="288"/>
        <v>7.0866141732283561</v>
      </c>
      <c r="AF462" s="1059">
        <f t="shared" si="289"/>
        <v>16.5137614678899</v>
      </c>
      <c r="AG462" s="1059">
        <f t="shared" si="290"/>
        <v>18.478260869565212</v>
      </c>
      <c r="AH462" s="1059">
        <f t="shared" si="291"/>
        <v>318.18181818181819</v>
      </c>
      <c r="AI462" s="1059" t="str">
        <f t="shared" si="292"/>
        <v>n/a</v>
      </c>
      <c r="AJ462" s="1059">
        <f t="shared" si="293"/>
        <v>-100</v>
      </c>
      <c r="AK462" s="1059">
        <f t="shared" si="294"/>
        <v>-75</v>
      </c>
      <c r="AL462" s="1059">
        <f t="shared" si="295"/>
        <v>0</v>
      </c>
      <c r="AM462" s="1059">
        <f t="shared" si="296"/>
        <v>11.112332682846393</v>
      </c>
      <c r="AN462" s="1059">
        <f t="shared" si="297"/>
        <v>12.501546072974623</v>
      </c>
      <c r="AO462" s="1059">
        <f t="shared" si="298"/>
        <v>11.733001658374809</v>
      </c>
      <c r="AP462" s="1059">
        <f t="shared" si="299"/>
        <v>0</v>
      </c>
      <c r="AQ462" s="1059">
        <f t="shared" si="300"/>
        <v>0</v>
      </c>
      <c r="AR462" s="1059">
        <f t="shared" si="301"/>
        <v>0</v>
      </c>
      <c r="AS462" s="1059">
        <f t="shared" si="302"/>
        <v>0</v>
      </c>
      <c r="AT462" s="1059">
        <f t="shared" si="303"/>
        <v>0</v>
      </c>
      <c r="AU462" s="1060">
        <f t="shared" si="305"/>
        <v>14.707830728704641</v>
      </c>
      <c r="AV462" s="1061">
        <f t="shared" si="306"/>
        <v>79.845718558169125</v>
      </c>
    </row>
    <row r="463" spans="1:48" ht="11.25" customHeight="1" x14ac:dyDescent="0.2">
      <c r="A463" s="489" t="s">
        <v>683</v>
      </c>
      <c r="B463" s="490" t="s">
        <v>684</v>
      </c>
      <c r="C463" s="610">
        <v>2.76</v>
      </c>
      <c r="D463" s="482">
        <v>2.37</v>
      </c>
      <c r="E463" s="493">
        <v>1.83</v>
      </c>
      <c r="F463" s="610">
        <v>1.74</v>
      </c>
      <c r="G463" s="610">
        <v>1.63</v>
      </c>
      <c r="H463" s="610">
        <v>1.39</v>
      </c>
      <c r="I463" s="610">
        <v>1.23</v>
      </c>
      <c r="J463" s="932" t="s">
        <v>90</v>
      </c>
      <c r="K463" s="610">
        <v>1.05</v>
      </c>
      <c r="L463" s="481">
        <v>0.91</v>
      </c>
      <c r="M463" s="932"/>
      <c r="N463" s="494">
        <v>0.84</v>
      </c>
      <c r="O463" s="611">
        <v>0.8</v>
      </c>
      <c r="P463" s="616">
        <v>0.76</v>
      </c>
      <c r="Q463" s="616">
        <v>0.68</v>
      </c>
      <c r="R463" s="616">
        <v>0.56000000000000005</v>
      </c>
      <c r="S463" s="616">
        <v>0.46</v>
      </c>
      <c r="T463" s="616">
        <v>0.34</v>
      </c>
      <c r="U463" s="616">
        <v>0.1</v>
      </c>
      <c r="V463" s="612">
        <v>0</v>
      </c>
      <c r="W463" s="612">
        <v>0</v>
      </c>
      <c r="X463" s="612">
        <v>0</v>
      </c>
      <c r="Y463" s="612">
        <v>0</v>
      </c>
      <c r="Z463" s="613">
        <f t="shared" si="304"/>
        <v>19.450000000000003</v>
      </c>
      <c r="AA463" s="1058">
        <f t="shared" si="284"/>
        <v>16.455696202531623</v>
      </c>
      <c r="AB463" s="1058">
        <f t="shared" si="285"/>
        <v>29.508196721311485</v>
      </c>
      <c r="AC463" s="1059">
        <f t="shared" si="286"/>
        <v>5.1724137931034475</v>
      </c>
      <c r="AD463" s="1059">
        <f t="shared" si="287"/>
        <v>6.7484662576687171</v>
      </c>
      <c r="AE463" s="1059">
        <f t="shared" si="288"/>
        <v>17.266187050359715</v>
      </c>
      <c r="AF463" s="1059">
        <f t="shared" si="289"/>
        <v>13.008130081300816</v>
      </c>
      <c r="AG463" s="1059">
        <f t="shared" si="290"/>
        <v>17.142857142857125</v>
      </c>
      <c r="AH463" s="1059">
        <f t="shared" si="291"/>
        <v>15.384615384615397</v>
      </c>
      <c r="AI463" s="1059">
        <f t="shared" si="292"/>
        <v>8.3333333333333481</v>
      </c>
      <c r="AJ463" s="1059">
        <f t="shared" si="293"/>
        <v>4.9999999999999822</v>
      </c>
      <c r="AK463" s="1059">
        <f t="shared" si="294"/>
        <v>5.2631578947368363</v>
      </c>
      <c r="AL463" s="1059">
        <f t="shared" si="295"/>
        <v>11.764705882352944</v>
      </c>
      <c r="AM463" s="1059">
        <f t="shared" si="296"/>
        <v>21.42857142857142</v>
      </c>
      <c r="AN463" s="1059">
        <f t="shared" si="297"/>
        <v>21.739130434782616</v>
      </c>
      <c r="AO463" s="1059">
        <f t="shared" si="298"/>
        <v>35.294117647058812</v>
      </c>
      <c r="AP463" s="1059">
        <f t="shared" si="299"/>
        <v>240</v>
      </c>
      <c r="AQ463" s="1059" t="str">
        <f t="shared" si="300"/>
        <v>n/a</v>
      </c>
      <c r="AR463" s="1059" t="str">
        <f t="shared" si="301"/>
        <v>n/a</v>
      </c>
      <c r="AS463" s="1059" t="str">
        <f t="shared" si="302"/>
        <v>n/a</v>
      </c>
      <c r="AT463" s="1059" t="str">
        <f t="shared" si="303"/>
        <v>n/a</v>
      </c>
      <c r="AU463" s="1060">
        <f t="shared" si="305"/>
        <v>29.344348703411519</v>
      </c>
      <c r="AV463" s="1061">
        <f t="shared" si="306"/>
        <v>56.846146073003055</v>
      </c>
    </row>
    <row r="464" spans="1:48" ht="11.25" customHeight="1" x14ac:dyDescent="0.2">
      <c r="A464" s="480" t="s">
        <v>1453</v>
      </c>
      <c r="B464" s="861" t="s">
        <v>1454</v>
      </c>
      <c r="C464" s="610">
        <v>0.435</v>
      </c>
      <c r="D464" s="482">
        <v>0.41499999999999998</v>
      </c>
      <c r="E464" s="615">
        <v>0.39500000000000002</v>
      </c>
      <c r="F464" s="610">
        <v>0.375</v>
      </c>
      <c r="G464" s="610">
        <v>0.35499999999999998</v>
      </c>
      <c r="H464" s="610">
        <v>0.33500000000000002</v>
      </c>
      <c r="I464" s="610">
        <v>0.315</v>
      </c>
      <c r="J464" s="932"/>
      <c r="K464" s="610">
        <v>0.22500000000000001</v>
      </c>
      <c r="L464" s="614">
        <v>0</v>
      </c>
      <c r="M464" s="932"/>
      <c r="N464" s="611">
        <v>0</v>
      </c>
      <c r="O464" s="611">
        <v>0</v>
      </c>
      <c r="P464" s="612">
        <v>0</v>
      </c>
      <c r="Q464" s="612">
        <v>0</v>
      </c>
      <c r="R464" s="612">
        <v>0</v>
      </c>
      <c r="S464" s="616">
        <v>0</v>
      </c>
      <c r="T464" s="612">
        <v>0</v>
      </c>
      <c r="U464" s="612">
        <v>0</v>
      </c>
      <c r="V464" s="612">
        <v>0</v>
      </c>
      <c r="W464" s="612">
        <v>0.24</v>
      </c>
      <c r="X464" s="612">
        <v>0.48</v>
      </c>
      <c r="Y464" s="612">
        <v>0.48</v>
      </c>
      <c r="Z464" s="613">
        <f t="shared" si="304"/>
        <v>4.05</v>
      </c>
      <c r="AA464" s="1058">
        <f t="shared" si="284"/>
        <v>4.8192771084337505</v>
      </c>
      <c r="AB464" s="1058">
        <f t="shared" si="285"/>
        <v>5.0632911392404889</v>
      </c>
      <c r="AC464" s="1059">
        <f t="shared" si="286"/>
        <v>5.3333333333333455</v>
      </c>
      <c r="AD464" s="1059">
        <f t="shared" si="287"/>
        <v>5.6338028169014231</v>
      </c>
      <c r="AE464" s="1059">
        <f t="shared" si="288"/>
        <v>5.9701492537313383</v>
      </c>
      <c r="AF464" s="1059">
        <f t="shared" si="289"/>
        <v>6.3492063492063489</v>
      </c>
      <c r="AG464" s="1059">
        <f t="shared" si="290"/>
        <v>39.999999999999993</v>
      </c>
      <c r="AH464" s="1059" t="str">
        <f t="shared" si="291"/>
        <v>n/a</v>
      </c>
      <c r="AI464" s="1059" t="str">
        <f t="shared" si="292"/>
        <v>n/a</v>
      </c>
      <c r="AJ464" s="1059" t="str">
        <f t="shared" si="293"/>
        <v>n/a</v>
      </c>
      <c r="AK464" s="1059" t="str">
        <f t="shared" si="294"/>
        <v>n/a</v>
      </c>
      <c r="AL464" s="1059" t="str">
        <f t="shared" si="295"/>
        <v>n/a</v>
      </c>
      <c r="AM464" s="1059" t="str">
        <f t="shared" si="296"/>
        <v>n/a</v>
      </c>
      <c r="AN464" s="1059" t="str">
        <f t="shared" si="297"/>
        <v>n/a</v>
      </c>
      <c r="AO464" s="1059" t="str">
        <f t="shared" si="298"/>
        <v>n/a</v>
      </c>
      <c r="AP464" s="1059" t="str">
        <f t="shared" si="299"/>
        <v>n/a</v>
      </c>
      <c r="AQ464" s="1059" t="str">
        <f t="shared" si="300"/>
        <v>n/a</v>
      </c>
      <c r="AR464" s="1059">
        <f t="shared" si="301"/>
        <v>-100</v>
      </c>
      <c r="AS464" s="1059">
        <f t="shared" si="302"/>
        <v>-50</v>
      </c>
      <c r="AT464" s="1059">
        <f t="shared" si="303"/>
        <v>0</v>
      </c>
      <c r="AU464" s="1060">
        <f t="shared" si="305"/>
        <v>-7.6830939999153314</v>
      </c>
      <c r="AV464" s="1061">
        <f t="shared" si="306"/>
        <v>39.008122084301647</v>
      </c>
    </row>
    <row r="465" spans="1:48" ht="11.25" customHeight="1" x14ac:dyDescent="0.2">
      <c r="A465" s="835" t="s">
        <v>4545</v>
      </c>
      <c r="B465" s="861" t="s">
        <v>4013</v>
      </c>
      <c r="C465" s="482">
        <v>0.20500000000000002</v>
      </c>
      <c r="D465" s="482">
        <v>0.2</v>
      </c>
      <c r="E465" s="615">
        <v>0.16</v>
      </c>
      <c r="F465" s="482">
        <v>0.11</v>
      </c>
      <c r="G465" s="482">
        <v>7.7499999999999999E-2</v>
      </c>
      <c r="H465" s="505">
        <v>7.0000000000000007E-2</v>
      </c>
      <c r="I465" s="505">
        <v>7.0000000000000007E-2</v>
      </c>
      <c r="J465" s="505"/>
      <c r="K465" s="505">
        <v>7.0000000000000007E-2</v>
      </c>
      <c r="L465" s="502">
        <v>7.0000000000000007E-2</v>
      </c>
      <c r="M465" s="505"/>
      <c r="N465" s="502">
        <v>7.0000000000000007E-2</v>
      </c>
      <c r="O465" s="522">
        <v>7.0000000000000007E-2</v>
      </c>
      <c r="P465" s="522">
        <v>7.0000000000000007E-2</v>
      </c>
      <c r="Q465" s="616">
        <v>7.0000000000000007E-2</v>
      </c>
      <c r="R465" s="616">
        <v>1.7500000000000002E-2</v>
      </c>
      <c r="S465" s="522">
        <v>0</v>
      </c>
      <c r="T465" s="522">
        <v>0</v>
      </c>
      <c r="U465" s="522">
        <v>0</v>
      </c>
      <c r="V465" s="522">
        <v>0</v>
      </c>
      <c r="W465" s="522">
        <v>0</v>
      </c>
      <c r="X465" s="522">
        <v>0</v>
      </c>
      <c r="Y465" s="522">
        <v>0</v>
      </c>
      <c r="Z465" s="613">
        <f t="shared" si="304"/>
        <v>1.3300000000000005</v>
      </c>
      <c r="AA465" s="1058">
        <f t="shared" si="284"/>
        <v>2.4999999999999911</v>
      </c>
      <c r="AB465" s="1058">
        <f t="shared" si="285"/>
        <v>25</v>
      </c>
      <c r="AC465" s="1059">
        <f t="shared" si="286"/>
        <v>45.45454545454546</v>
      </c>
      <c r="AD465" s="1059">
        <f t="shared" si="287"/>
        <v>41.935483870967751</v>
      </c>
      <c r="AE465" s="1059">
        <f t="shared" si="288"/>
        <v>10.714285714285698</v>
      </c>
      <c r="AF465" s="1059">
        <f t="shared" si="289"/>
        <v>0</v>
      </c>
      <c r="AG465" s="1059">
        <f t="shared" si="290"/>
        <v>0</v>
      </c>
      <c r="AH465" s="1059">
        <f t="shared" si="291"/>
        <v>0</v>
      </c>
      <c r="AI465" s="1059">
        <f t="shared" si="292"/>
        <v>0</v>
      </c>
      <c r="AJ465" s="1059">
        <f t="shared" si="293"/>
        <v>0</v>
      </c>
      <c r="AK465" s="1059">
        <f t="shared" si="294"/>
        <v>0</v>
      </c>
      <c r="AL465" s="1059">
        <f t="shared" si="295"/>
        <v>0</v>
      </c>
      <c r="AM465" s="1059">
        <f t="shared" si="296"/>
        <v>300</v>
      </c>
      <c r="AN465" s="1059" t="str">
        <f t="shared" si="297"/>
        <v>n/a</v>
      </c>
      <c r="AO465" s="1059" t="str">
        <f t="shared" si="298"/>
        <v>n/a</v>
      </c>
      <c r="AP465" s="1059" t="str">
        <f t="shared" si="299"/>
        <v>n/a</v>
      </c>
      <c r="AQ465" s="1059" t="str">
        <f t="shared" si="300"/>
        <v>n/a</v>
      </c>
      <c r="AR465" s="1059" t="str">
        <f t="shared" si="301"/>
        <v>n/a</v>
      </c>
      <c r="AS465" s="1059" t="str">
        <f t="shared" si="302"/>
        <v>n/a</v>
      </c>
      <c r="AT465" s="1059" t="str">
        <f t="shared" si="303"/>
        <v>n/a</v>
      </c>
      <c r="AU465" s="1060">
        <f t="shared" si="305"/>
        <v>32.738793464599915</v>
      </c>
      <c r="AV465" s="1061">
        <f t="shared" si="306"/>
        <v>81.974068389851396</v>
      </c>
    </row>
    <row r="466" spans="1:48" ht="11.25" customHeight="1" x14ac:dyDescent="0.2">
      <c r="A466" s="480" t="s">
        <v>670</v>
      </c>
      <c r="B466" s="861" t="s">
        <v>671</v>
      </c>
      <c r="C466" s="610">
        <v>1.88</v>
      </c>
      <c r="D466" s="482">
        <v>1.76</v>
      </c>
      <c r="E466" s="615">
        <v>1.38</v>
      </c>
      <c r="F466" s="610">
        <v>1.26</v>
      </c>
      <c r="G466" s="610">
        <v>1.1599999999999999</v>
      </c>
      <c r="H466" s="610">
        <v>1.08</v>
      </c>
      <c r="I466" s="610">
        <v>1</v>
      </c>
      <c r="J466" s="932"/>
      <c r="K466" s="610">
        <v>0.92</v>
      </c>
      <c r="L466" s="481">
        <v>0.86</v>
      </c>
      <c r="M466" s="932"/>
      <c r="N466" s="494">
        <v>0.82</v>
      </c>
      <c r="O466" s="611">
        <v>0.8</v>
      </c>
      <c r="P466" s="616">
        <v>0.77500000000000002</v>
      </c>
      <c r="Q466" s="616">
        <v>0.6875</v>
      </c>
      <c r="R466" s="616">
        <v>0.5625</v>
      </c>
      <c r="S466" s="616">
        <v>0.42499999999999999</v>
      </c>
      <c r="T466" s="616">
        <v>0.34</v>
      </c>
      <c r="U466" s="616">
        <v>0.22</v>
      </c>
      <c r="V466" s="616">
        <v>0.02</v>
      </c>
      <c r="W466" s="612">
        <v>0</v>
      </c>
      <c r="X466" s="612">
        <v>0</v>
      </c>
      <c r="Y466" s="612">
        <v>0</v>
      </c>
      <c r="Z466" s="613">
        <f t="shared" si="304"/>
        <v>15.950000000000001</v>
      </c>
      <c r="AA466" s="1058">
        <f t="shared" si="284"/>
        <v>6.8181818181818121</v>
      </c>
      <c r="AB466" s="1058">
        <f t="shared" si="285"/>
        <v>27.536231884057983</v>
      </c>
      <c r="AC466" s="1059">
        <f t="shared" si="286"/>
        <v>9.5238095238095113</v>
      </c>
      <c r="AD466" s="1059">
        <f t="shared" si="287"/>
        <v>8.6206896551724199</v>
      </c>
      <c r="AE466" s="1059">
        <f t="shared" si="288"/>
        <v>7.4074074074073959</v>
      </c>
      <c r="AF466" s="1059">
        <f t="shared" si="289"/>
        <v>8.0000000000000071</v>
      </c>
      <c r="AG466" s="1059">
        <f t="shared" si="290"/>
        <v>8.6956521739130377</v>
      </c>
      <c r="AH466" s="1059">
        <f t="shared" si="291"/>
        <v>6.976744186046524</v>
      </c>
      <c r="AI466" s="1059">
        <f t="shared" si="292"/>
        <v>4.8780487804878092</v>
      </c>
      <c r="AJ466" s="1059">
        <f t="shared" si="293"/>
        <v>2.4999999999999911</v>
      </c>
      <c r="AK466" s="1059">
        <f t="shared" si="294"/>
        <v>3.2258064516129004</v>
      </c>
      <c r="AL466" s="1059">
        <f t="shared" si="295"/>
        <v>12.72727272727272</v>
      </c>
      <c r="AM466" s="1059">
        <f t="shared" si="296"/>
        <v>22.222222222222232</v>
      </c>
      <c r="AN466" s="1059">
        <f t="shared" si="297"/>
        <v>32.352941176470587</v>
      </c>
      <c r="AO466" s="1059">
        <f t="shared" si="298"/>
        <v>24.999999999999979</v>
      </c>
      <c r="AP466" s="1059">
        <f t="shared" si="299"/>
        <v>54.545454545454561</v>
      </c>
      <c r="AQ466" s="1059">
        <f t="shared" si="300"/>
        <v>1000</v>
      </c>
      <c r="AR466" s="1059" t="str">
        <f t="shared" si="301"/>
        <v>n/a</v>
      </c>
      <c r="AS466" s="1059" t="str">
        <f t="shared" si="302"/>
        <v>n/a</v>
      </c>
      <c r="AT466" s="1059" t="str">
        <f t="shared" si="303"/>
        <v>n/a</v>
      </c>
      <c r="AU466" s="1060">
        <f t="shared" si="305"/>
        <v>73.001791914829965</v>
      </c>
      <c r="AV466" s="1061">
        <f t="shared" si="306"/>
        <v>239.26432083108969</v>
      </c>
    </row>
    <row r="467" spans="1:48" ht="11.25" customHeight="1" x14ac:dyDescent="0.2">
      <c r="A467" s="861" t="s">
        <v>685</v>
      </c>
      <c r="B467" s="861" t="s">
        <v>686</v>
      </c>
      <c r="C467" s="610">
        <v>1.34</v>
      </c>
      <c r="D467" s="482">
        <v>1.3</v>
      </c>
      <c r="E467" s="476">
        <v>1.22</v>
      </c>
      <c r="F467" s="610">
        <v>1.08</v>
      </c>
      <c r="G467" s="610">
        <v>1</v>
      </c>
      <c r="H467" s="610">
        <v>0.88</v>
      </c>
      <c r="I467" s="485">
        <v>0.8</v>
      </c>
      <c r="J467" s="932"/>
      <c r="K467" s="610">
        <v>0.76</v>
      </c>
      <c r="L467" s="481">
        <v>0.67</v>
      </c>
      <c r="M467" s="932"/>
      <c r="N467" s="494">
        <v>0.60499999999999998</v>
      </c>
      <c r="O467" s="494">
        <v>0.57499999999999996</v>
      </c>
      <c r="P467" s="616">
        <v>0.55000000000000004</v>
      </c>
      <c r="Q467" s="616">
        <v>0.505</v>
      </c>
      <c r="R467" s="616">
        <v>0.48</v>
      </c>
      <c r="S467" s="616">
        <v>0.46</v>
      </c>
      <c r="T467" s="616">
        <v>0.36</v>
      </c>
      <c r="U467" s="616">
        <v>0.34</v>
      </c>
      <c r="V467" s="616">
        <v>0.32</v>
      </c>
      <c r="W467" s="616">
        <v>0.3</v>
      </c>
      <c r="X467" s="616">
        <v>0.28000000000000003</v>
      </c>
      <c r="Y467" s="616">
        <v>0.26</v>
      </c>
      <c r="Z467" s="613">
        <f t="shared" si="304"/>
        <v>14.085000000000003</v>
      </c>
      <c r="AA467" s="1058">
        <f t="shared" si="284"/>
        <v>3.0769230769230882</v>
      </c>
      <c r="AB467" s="1058">
        <f t="shared" si="285"/>
        <v>6.5573770491803351</v>
      </c>
      <c r="AC467" s="1059">
        <f t="shared" si="286"/>
        <v>12.962962962962955</v>
      </c>
      <c r="AD467" s="1059">
        <f t="shared" si="287"/>
        <v>8.0000000000000071</v>
      </c>
      <c r="AE467" s="1059">
        <f t="shared" si="288"/>
        <v>13.636363636363647</v>
      </c>
      <c r="AF467" s="1059">
        <f t="shared" si="289"/>
        <v>9.9999999999999858</v>
      </c>
      <c r="AG467" s="1059">
        <f t="shared" si="290"/>
        <v>5.2631578947368363</v>
      </c>
      <c r="AH467" s="1059">
        <f t="shared" si="291"/>
        <v>13.432835820895516</v>
      </c>
      <c r="AI467" s="1059">
        <f t="shared" si="292"/>
        <v>10.743801652892571</v>
      </c>
      <c r="AJ467" s="1059">
        <f t="shared" si="293"/>
        <v>5.2173913043478404</v>
      </c>
      <c r="AK467" s="1059">
        <f t="shared" si="294"/>
        <v>4.5454545454545192</v>
      </c>
      <c r="AL467" s="1059">
        <f t="shared" si="295"/>
        <v>8.9108910891089188</v>
      </c>
      <c r="AM467" s="1059">
        <f t="shared" si="296"/>
        <v>5.2083333333333481</v>
      </c>
      <c r="AN467" s="1059">
        <f t="shared" si="297"/>
        <v>4.3478260869565188</v>
      </c>
      <c r="AO467" s="1059">
        <f t="shared" si="298"/>
        <v>27.777777777777789</v>
      </c>
      <c r="AP467" s="1059">
        <f t="shared" si="299"/>
        <v>5.8823529411764497</v>
      </c>
      <c r="AQ467" s="1059">
        <f t="shared" si="300"/>
        <v>6.25</v>
      </c>
      <c r="AR467" s="1059">
        <f t="shared" si="301"/>
        <v>6.6666666666666652</v>
      </c>
      <c r="AS467" s="1059">
        <f t="shared" si="302"/>
        <v>7.1428571428571397</v>
      </c>
      <c r="AT467" s="1059">
        <f t="shared" si="303"/>
        <v>7.6923076923077094</v>
      </c>
      <c r="AU467" s="1060">
        <f t="shared" si="305"/>
        <v>8.6657640336970907</v>
      </c>
      <c r="AV467" s="1061">
        <f t="shared" si="306"/>
        <v>5.4547899293194666</v>
      </c>
    </row>
    <row r="468" spans="1:48" ht="11.25" customHeight="1" x14ac:dyDescent="0.2">
      <c r="A468" s="489" t="s">
        <v>2538</v>
      </c>
      <c r="B468" s="490" t="s">
        <v>2539</v>
      </c>
      <c r="C468" s="610">
        <v>1</v>
      </c>
      <c r="D468" s="482">
        <v>0.92</v>
      </c>
      <c r="E468" s="482">
        <v>0.84</v>
      </c>
      <c r="F468" s="496">
        <v>0.8</v>
      </c>
      <c r="G468" s="496">
        <v>0.76</v>
      </c>
      <c r="H468" s="496">
        <v>0.6</v>
      </c>
      <c r="I468" s="519">
        <v>0.56000000000000005</v>
      </c>
      <c r="J468" s="1014"/>
      <c r="K468" s="496">
        <v>0.56000000000000005</v>
      </c>
      <c r="L468" s="492">
        <v>0.4</v>
      </c>
      <c r="M468" s="1014"/>
      <c r="N468" s="509">
        <v>0.34667999999999999</v>
      </c>
      <c r="O468" s="509">
        <v>0.32</v>
      </c>
      <c r="P468" s="498">
        <v>0.29332000000000003</v>
      </c>
      <c r="Q468" s="498">
        <v>0.22667999999999999</v>
      </c>
      <c r="R468" s="498">
        <v>0.16</v>
      </c>
      <c r="S468" s="498">
        <v>0.13331999999999999</v>
      </c>
      <c r="T468" s="498">
        <v>0.12222</v>
      </c>
      <c r="U468" s="498">
        <v>4.444E-2</v>
      </c>
      <c r="V468" s="499">
        <v>0</v>
      </c>
      <c r="W468" s="499">
        <v>0</v>
      </c>
      <c r="X468" s="499">
        <v>0</v>
      </c>
      <c r="Y468" s="499">
        <v>0</v>
      </c>
      <c r="Z468" s="613">
        <f t="shared" si="304"/>
        <v>8.0866600000000002</v>
      </c>
      <c r="AA468" s="1058">
        <f t="shared" si="284"/>
        <v>8.6956521739130377</v>
      </c>
      <c r="AB468" s="1058">
        <f t="shared" si="285"/>
        <v>9.5238095238095344</v>
      </c>
      <c r="AC468" s="1059">
        <f t="shared" si="286"/>
        <v>4.9999999999999822</v>
      </c>
      <c r="AD468" s="1059">
        <f t="shared" si="287"/>
        <v>5.2631578947368363</v>
      </c>
      <c r="AE468" s="1059">
        <f t="shared" si="288"/>
        <v>26.666666666666682</v>
      </c>
      <c r="AF468" s="1059">
        <f t="shared" si="289"/>
        <v>7.1428571428571397</v>
      </c>
      <c r="AG468" s="1059">
        <f t="shared" si="290"/>
        <v>0</v>
      </c>
      <c r="AH468" s="1059">
        <f t="shared" si="291"/>
        <v>40.000000000000014</v>
      </c>
      <c r="AI468" s="1059">
        <f t="shared" si="292"/>
        <v>15.38017768547364</v>
      </c>
      <c r="AJ468" s="1059">
        <f t="shared" si="293"/>
        <v>8.3374999999999986</v>
      </c>
      <c r="AK468" s="1059">
        <f t="shared" si="294"/>
        <v>9.0958679939997289</v>
      </c>
      <c r="AL468" s="1059">
        <f t="shared" si="295"/>
        <v>29.398270689959439</v>
      </c>
      <c r="AM468" s="1059">
        <f t="shared" si="296"/>
        <v>41.674999999999997</v>
      </c>
      <c r="AN468" s="1059">
        <f t="shared" si="297"/>
        <v>20.012001200120011</v>
      </c>
      <c r="AO468" s="1059">
        <f t="shared" si="298"/>
        <v>9.0819833087874215</v>
      </c>
      <c r="AP468" s="1059">
        <f t="shared" si="299"/>
        <v>175.02250225022502</v>
      </c>
      <c r="AQ468" s="1059" t="str">
        <f t="shared" si="300"/>
        <v>n/a</v>
      </c>
      <c r="AR468" s="1059" t="str">
        <f t="shared" si="301"/>
        <v>n/a</v>
      </c>
      <c r="AS468" s="1059" t="str">
        <f t="shared" si="302"/>
        <v>n/a</v>
      </c>
      <c r="AT468" s="1059" t="str">
        <f t="shared" si="303"/>
        <v>n/a</v>
      </c>
      <c r="AU468" s="1060">
        <f t="shared" si="305"/>
        <v>25.64346540815928</v>
      </c>
      <c r="AV468" s="1061">
        <f t="shared" si="306"/>
        <v>41.76557913915817</v>
      </c>
    </row>
    <row r="469" spans="1:48" ht="11.25" customHeight="1" x14ac:dyDescent="0.2">
      <c r="A469" s="529" t="s">
        <v>4113</v>
      </c>
      <c r="B469" s="861" t="s">
        <v>4114</v>
      </c>
      <c r="C469" s="610">
        <v>1.05</v>
      </c>
      <c r="D469" s="482">
        <v>0.99</v>
      </c>
      <c r="E469" s="505">
        <v>0.92</v>
      </c>
      <c r="F469" s="610">
        <v>0.9</v>
      </c>
      <c r="G469" s="610">
        <v>0.87</v>
      </c>
      <c r="H469" s="521">
        <v>0.84</v>
      </c>
      <c r="I469" s="610">
        <v>0.84</v>
      </c>
      <c r="J469" s="932"/>
      <c r="K469" s="485">
        <v>0.8</v>
      </c>
      <c r="L469" s="614">
        <v>0.8</v>
      </c>
      <c r="M469" s="932"/>
      <c r="N469" s="611">
        <v>0.8</v>
      </c>
      <c r="O469" s="525">
        <v>0.8</v>
      </c>
      <c r="P469" s="522">
        <v>0.8</v>
      </c>
      <c r="Q469" s="616">
        <v>0.79</v>
      </c>
      <c r="R469" s="522">
        <v>0.76</v>
      </c>
      <c r="S469" s="522">
        <v>0.76</v>
      </c>
      <c r="T469" s="616">
        <v>0.74</v>
      </c>
      <c r="U469" s="522">
        <v>0.68</v>
      </c>
      <c r="V469" s="522">
        <v>0.68</v>
      </c>
      <c r="W469" s="522">
        <v>0.68</v>
      </c>
      <c r="X469" s="522">
        <v>0.68</v>
      </c>
      <c r="Y469" s="522">
        <v>0.68</v>
      </c>
      <c r="Z469" s="613">
        <f t="shared" si="304"/>
        <v>16.860000000000003</v>
      </c>
      <c r="AA469" s="1058">
        <f t="shared" si="284"/>
        <v>6.0606060606060552</v>
      </c>
      <c r="AB469" s="1058">
        <f t="shared" si="285"/>
        <v>7.6086956521739024</v>
      </c>
      <c r="AC469" s="1059">
        <f t="shared" si="286"/>
        <v>2.2222222222222143</v>
      </c>
      <c r="AD469" s="1059">
        <f t="shared" si="287"/>
        <v>3.4482758620689724</v>
      </c>
      <c r="AE469" s="1059">
        <f t="shared" si="288"/>
        <v>3.5714285714285809</v>
      </c>
      <c r="AF469" s="1059">
        <f t="shared" si="289"/>
        <v>0</v>
      </c>
      <c r="AG469" s="1059">
        <f t="shared" si="290"/>
        <v>4.9999999999999822</v>
      </c>
      <c r="AH469" s="1059">
        <f t="shared" si="291"/>
        <v>0</v>
      </c>
      <c r="AI469" s="1059">
        <f t="shared" si="292"/>
        <v>0</v>
      </c>
      <c r="AJ469" s="1059">
        <f t="shared" si="293"/>
        <v>0</v>
      </c>
      <c r="AK469" s="1059">
        <f t="shared" si="294"/>
        <v>0</v>
      </c>
      <c r="AL469" s="1059">
        <f t="shared" si="295"/>
        <v>1.2658227848101333</v>
      </c>
      <c r="AM469" s="1059">
        <f t="shared" si="296"/>
        <v>3.9473684210526327</v>
      </c>
      <c r="AN469" s="1059">
        <f t="shared" si="297"/>
        <v>0</v>
      </c>
      <c r="AO469" s="1059">
        <f t="shared" si="298"/>
        <v>2.7027027027026973</v>
      </c>
      <c r="AP469" s="1059">
        <f t="shared" si="299"/>
        <v>8.8235294117646959</v>
      </c>
      <c r="AQ469" s="1059">
        <f t="shared" si="300"/>
        <v>0</v>
      </c>
      <c r="AR469" s="1059">
        <f t="shared" si="301"/>
        <v>0</v>
      </c>
      <c r="AS469" s="1059">
        <f t="shared" si="302"/>
        <v>0</v>
      </c>
      <c r="AT469" s="1059">
        <f t="shared" si="303"/>
        <v>0</v>
      </c>
      <c r="AU469" s="1060">
        <f t="shared" si="305"/>
        <v>2.2325325844414929</v>
      </c>
      <c r="AV469" s="1061">
        <f t="shared" si="306"/>
        <v>2.8271841910992395</v>
      </c>
    </row>
    <row r="470" spans="1:48" ht="11.25" customHeight="1" x14ac:dyDescent="0.2">
      <c r="A470" s="480" t="s">
        <v>295</v>
      </c>
      <c r="B470" s="507" t="s">
        <v>296</v>
      </c>
      <c r="C470" s="610">
        <v>0.73499999999999999</v>
      </c>
      <c r="D470" s="505">
        <v>0.66</v>
      </c>
      <c r="E470" s="482">
        <v>0.42122512500000003</v>
      </c>
      <c r="F470" s="610">
        <v>0.33585201000000003</v>
      </c>
      <c r="G470" s="610">
        <v>0.32954493000000001</v>
      </c>
      <c r="H470" s="610">
        <v>0.32244946499999999</v>
      </c>
      <c r="I470" s="485">
        <v>0.31535400000000002</v>
      </c>
      <c r="J470" s="932"/>
      <c r="K470" s="610">
        <v>0.24384016979012732</v>
      </c>
      <c r="L470" s="481">
        <v>0.21297019175346724</v>
      </c>
      <c r="M470" s="932"/>
      <c r="N470" s="615">
        <v>0.2094541744367826</v>
      </c>
      <c r="O470" s="616">
        <v>0.20769616577844033</v>
      </c>
      <c r="P470" s="616">
        <v>0.20543586893200022</v>
      </c>
      <c r="Q470" s="616">
        <v>0.19890612248672884</v>
      </c>
      <c r="R470" s="616">
        <v>0.1913717996652618</v>
      </c>
      <c r="S470" s="616">
        <v>0.18559548550213711</v>
      </c>
      <c r="T470" s="616">
        <v>0.16826654301276303</v>
      </c>
      <c r="U470" s="616">
        <v>0.12657662340064563</v>
      </c>
      <c r="V470" s="616">
        <v>9.7443908490973202E-2</v>
      </c>
      <c r="W470" s="616">
        <v>9.342560298619082E-2</v>
      </c>
      <c r="X470" s="616">
        <v>8.940729748140841E-2</v>
      </c>
      <c r="Y470" s="616">
        <v>8.5388991976626E-2</v>
      </c>
      <c r="Z470" s="613">
        <f t="shared" si="304"/>
        <v>5.4352044756935536</v>
      </c>
      <c r="AA470" s="1058">
        <f t="shared" si="284"/>
        <v>11.363636363636353</v>
      </c>
      <c r="AB470" s="1058">
        <f t="shared" si="285"/>
        <v>56.685810230337033</v>
      </c>
      <c r="AC470" s="1059">
        <f t="shared" si="286"/>
        <v>25.419861265680677</v>
      </c>
      <c r="AD470" s="1059">
        <f t="shared" si="287"/>
        <v>1.9138755980861344</v>
      </c>
      <c r="AE470" s="1059">
        <f t="shared" si="288"/>
        <v>2.2004889975550279</v>
      </c>
      <c r="AF470" s="1059">
        <f t="shared" si="289"/>
        <v>2.2499999999999964</v>
      </c>
      <c r="AG470" s="1059">
        <f t="shared" si="290"/>
        <v>29.328157978000302</v>
      </c>
      <c r="AH470" s="1059">
        <f t="shared" si="291"/>
        <v>14.494975931840703</v>
      </c>
      <c r="AI470" s="1059">
        <f t="shared" si="292"/>
        <v>1.6786570743405393</v>
      </c>
      <c r="AJ470" s="1059">
        <f t="shared" si="293"/>
        <v>0.8464328899637108</v>
      </c>
      <c r="AK470" s="1059">
        <f t="shared" si="294"/>
        <v>1.1002444987775029</v>
      </c>
      <c r="AL470" s="1059">
        <f t="shared" si="295"/>
        <v>3.2828282828282651</v>
      </c>
      <c r="AM470" s="1059">
        <f t="shared" si="296"/>
        <v>3.9370078740157632</v>
      </c>
      <c r="AN470" s="1059">
        <f t="shared" si="297"/>
        <v>3.1123139377537079</v>
      </c>
      <c r="AO470" s="1059">
        <f t="shared" si="298"/>
        <v>10.298507462686546</v>
      </c>
      <c r="AP470" s="1059">
        <f t="shared" si="299"/>
        <v>32.93650793650793</v>
      </c>
      <c r="AQ470" s="1059">
        <f t="shared" si="300"/>
        <v>29.896907216494874</v>
      </c>
      <c r="AR470" s="1059">
        <f t="shared" si="301"/>
        <v>4.3010752688171783</v>
      </c>
      <c r="AS470" s="1059">
        <f t="shared" si="302"/>
        <v>4.4943820224719211</v>
      </c>
      <c r="AT470" s="1059">
        <f t="shared" si="303"/>
        <v>4.705882352941182</v>
      </c>
      <c r="AU470" s="1060">
        <f t="shared" si="305"/>
        <v>12.212377659136768</v>
      </c>
      <c r="AV470" s="1061">
        <f t="shared" si="306"/>
        <v>15.001407535640988</v>
      </c>
    </row>
    <row r="471" spans="1:48" ht="11.25" customHeight="1" x14ac:dyDescent="0.2">
      <c r="A471" s="480" t="s">
        <v>1485</v>
      </c>
      <c r="B471" s="861" t="s">
        <v>1486</v>
      </c>
      <c r="C471" s="610">
        <v>1.85</v>
      </c>
      <c r="D471" s="482">
        <v>1.7</v>
      </c>
      <c r="E471" s="482">
        <v>1.4600000000000002</v>
      </c>
      <c r="F471" s="610">
        <v>1.21</v>
      </c>
      <c r="G471" s="610">
        <v>0.9</v>
      </c>
      <c r="H471" s="610">
        <v>0.57999999999999996</v>
      </c>
      <c r="I471" s="485">
        <v>0.52</v>
      </c>
      <c r="J471" s="932"/>
      <c r="K471" s="610">
        <v>0.39</v>
      </c>
      <c r="L471" s="614">
        <v>0</v>
      </c>
      <c r="M471" s="932"/>
      <c r="N471" s="611">
        <v>0</v>
      </c>
      <c r="O471" s="611">
        <v>0</v>
      </c>
      <c r="P471" s="612">
        <v>0</v>
      </c>
      <c r="Q471" s="612">
        <v>0</v>
      </c>
      <c r="R471" s="612">
        <v>0</v>
      </c>
      <c r="S471" s="612">
        <v>0</v>
      </c>
      <c r="T471" s="612">
        <v>0</v>
      </c>
      <c r="U471" s="612">
        <v>0</v>
      </c>
      <c r="V471" s="612">
        <v>0</v>
      </c>
      <c r="W471" s="612">
        <v>0</v>
      </c>
      <c r="X471" s="612">
        <v>0</v>
      </c>
      <c r="Y471" s="612">
        <v>0</v>
      </c>
      <c r="Z471" s="613">
        <f t="shared" si="304"/>
        <v>8.6100000000000012</v>
      </c>
      <c r="AA471" s="1058">
        <f t="shared" si="284"/>
        <v>8.8235294117647189</v>
      </c>
      <c r="AB471" s="1058">
        <f t="shared" si="285"/>
        <v>16.438356164383539</v>
      </c>
      <c r="AC471" s="1059">
        <f t="shared" si="286"/>
        <v>20.661157024793408</v>
      </c>
      <c r="AD471" s="1059">
        <f t="shared" si="287"/>
        <v>34.444444444444436</v>
      </c>
      <c r="AE471" s="1059">
        <f t="shared" si="288"/>
        <v>55.172413793103473</v>
      </c>
      <c r="AF471" s="1059">
        <f t="shared" si="289"/>
        <v>11.538461538461519</v>
      </c>
      <c r="AG471" s="1059">
        <f t="shared" si="290"/>
        <v>33.333333333333329</v>
      </c>
      <c r="AH471" s="1059" t="str">
        <f t="shared" si="291"/>
        <v>n/a</v>
      </c>
      <c r="AI471" s="1059" t="str">
        <f t="shared" si="292"/>
        <v>n/a</v>
      </c>
      <c r="AJ471" s="1059" t="str">
        <f t="shared" si="293"/>
        <v>n/a</v>
      </c>
      <c r="AK471" s="1059" t="str">
        <f t="shared" si="294"/>
        <v>n/a</v>
      </c>
      <c r="AL471" s="1059" t="str">
        <f t="shared" si="295"/>
        <v>n/a</v>
      </c>
      <c r="AM471" s="1059" t="str">
        <f t="shared" si="296"/>
        <v>n/a</v>
      </c>
      <c r="AN471" s="1059" t="str">
        <f t="shared" si="297"/>
        <v>n/a</v>
      </c>
      <c r="AO471" s="1059" t="str">
        <f t="shared" si="298"/>
        <v>n/a</v>
      </c>
      <c r="AP471" s="1059" t="str">
        <f t="shared" si="299"/>
        <v>n/a</v>
      </c>
      <c r="AQ471" s="1059" t="str">
        <f t="shared" si="300"/>
        <v>n/a</v>
      </c>
      <c r="AR471" s="1059" t="str">
        <f t="shared" si="301"/>
        <v>n/a</v>
      </c>
      <c r="AS471" s="1059" t="str">
        <f t="shared" si="302"/>
        <v>n/a</v>
      </c>
      <c r="AT471" s="1059" t="str">
        <f t="shared" si="303"/>
        <v>n/a</v>
      </c>
      <c r="AU471" s="1060">
        <f t="shared" si="305"/>
        <v>25.773099387183493</v>
      </c>
      <c r="AV471" s="1061">
        <f t="shared" si="306"/>
        <v>16.32917263033978</v>
      </c>
    </row>
    <row r="472" spans="1:48" ht="11.25" customHeight="1" x14ac:dyDescent="0.2">
      <c r="A472" s="846" t="s">
        <v>301</v>
      </c>
      <c r="B472" s="846" t="s">
        <v>302</v>
      </c>
      <c r="C472" s="610">
        <v>1.43</v>
      </c>
      <c r="D472" s="482">
        <v>1.25</v>
      </c>
      <c r="E472" s="482">
        <v>1.1400000000000001</v>
      </c>
      <c r="F472" s="473">
        <v>1.02</v>
      </c>
      <c r="G472" s="473">
        <v>0.9</v>
      </c>
      <c r="H472" s="473">
        <v>0.76</v>
      </c>
      <c r="I472" s="473">
        <v>0.63</v>
      </c>
      <c r="J472" s="1000"/>
      <c r="K472" s="473">
        <v>0.52500000000000002</v>
      </c>
      <c r="L472" s="471">
        <v>0.44</v>
      </c>
      <c r="M472" s="1000"/>
      <c r="N472" s="510">
        <v>0.39</v>
      </c>
      <c r="O472" s="510">
        <v>0.36875000000000002</v>
      </c>
      <c r="P472" s="478">
        <v>0.36499999999999999</v>
      </c>
      <c r="Q472" s="478">
        <v>0.35</v>
      </c>
      <c r="R472" s="478">
        <v>0.33500000000000002</v>
      </c>
      <c r="S472" s="478">
        <v>0.32250000000000001</v>
      </c>
      <c r="T472" s="478">
        <v>0.3125</v>
      </c>
      <c r="U472" s="478">
        <v>0.30249999999999999</v>
      </c>
      <c r="V472" s="478">
        <v>0.28499999999999998</v>
      </c>
      <c r="W472" s="478">
        <v>0.28000000000000003</v>
      </c>
      <c r="X472" s="478">
        <v>0.26</v>
      </c>
      <c r="Y472" s="478">
        <v>0.24</v>
      </c>
      <c r="Z472" s="613">
        <f t="shared" si="304"/>
        <v>11.906250000000002</v>
      </c>
      <c r="AA472" s="1058">
        <f t="shared" si="284"/>
        <v>14.399999999999991</v>
      </c>
      <c r="AB472" s="1058">
        <f t="shared" si="285"/>
        <v>9.6491228070175303</v>
      </c>
      <c r="AC472" s="1059">
        <f t="shared" si="286"/>
        <v>11.764705882352944</v>
      </c>
      <c r="AD472" s="1059">
        <f t="shared" si="287"/>
        <v>13.33333333333333</v>
      </c>
      <c r="AE472" s="1059">
        <f t="shared" si="288"/>
        <v>18.421052631578938</v>
      </c>
      <c r="AF472" s="1059">
        <f t="shared" si="289"/>
        <v>20.634920634920629</v>
      </c>
      <c r="AG472" s="1059">
        <f t="shared" si="290"/>
        <v>19.999999999999996</v>
      </c>
      <c r="AH472" s="1059">
        <f t="shared" si="291"/>
        <v>19.318181818181813</v>
      </c>
      <c r="AI472" s="1059">
        <f t="shared" si="292"/>
        <v>12.820512820512819</v>
      </c>
      <c r="AJ472" s="1059">
        <f t="shared" si="293"/>
        <v>5.7627118644067776</v>
      </c>
      <c r="AK472" s="1059">
        <f t="shared" si="294"/>
        <v>1.0273972602739878</v>
      </c>
      <c r="AL472" s="1059">
        <f t="shared" si="295"/>
        <v>4.2857142857142927</v>
      </c>
      <c r="AM472" s="1059">
        <f t="shared" si="296"/>
        <v>4.4776119402984982</v>
      </c>
      <c r="AN472" s="1059">
        <f t="shared" si="297"/>
        <v>3.8759689922480689</v>
      </c>
      <c r="AO472" s="1059">
        <f t="shared" si="298"/>
        <v>3.2000000000000028</v>
      </c>
      <c r="AP472" s="1059">
        <f t="shared" si="299"/>
        <v>3.3057851239669533</v>
      </c>
      <c r="AQ472" s="1059">
        <f t="shared" si="300"/>
        <v>6.1403508771929793</v>
      </c>
      <c r="AR472" s="1059">
        <f t="shared" si="301"/>
        <v>1.7857142857142572</v>
      </c>
      <c r="AS472" s="1059">
        <f t="shared" si="302"/>
        <v>7.6923076923077094</v>
      </c>
      <c r="AT472" s="1059">
        <f t="shared" si="303"/>
        <v>8.3333333333333481</v>
      </c>
      <c r="AU472" s="1060">
        <f t="shared" si="305"/>
        <v>9.5114362791677447</v>
      </c>
      <c r="AV472" s="1061">
        <f t="shared" si="306"/>
        <v>6.441546500159137</v>
      </c>
    </row>
    <row r="473" spans="1:48" ht="11.25" customHeight="1" x14ac:dyDescent="0.2">
      <c r="A473" s="489" t="s">
        <v>698</v>
      </c>
      <c r="B473" s="490" t="s">
        <v>699</v>
      </c>
      <c r="C473" s="610">
        <v>1.25</v>
      </c>
      <c r="D473" s="482">
        <v>1.1100000000000001</v>
      </c>
      <c r="E473" s="493">
        <v>0.98250000000000004</v>
      </c>
      <c r="F473" s="610">
        <v>0.87</v>
      </c>
      <c r="G473" s="610">
        <v>0.77</v>
      </c>
      <c r="H473" s="610">
        <v>0.72499999999999998</v>
      </c>
      <c r="I473" s="610">
        <v>0.66</v>
      </c>
      <c r="J473" s="932">
        <v>0</v>
      </c>
      <c r="K473" s="610">
        <v>0.6</v>
      </c>
      <c r="L473" s="481">
        <v>0.55000000000000004</v>
      </c>
      <c r="M473" s="932">
        <v>0</v>
      </c>
      <c r="N473" s="494">
        <v>0.5</v>
      </c>
      <c r="O473" s="494">
        <v>0.47249999999999998</v>
      </c>
      <c r="P473" s="616">
        <v>0.44500000000000001</v>
      </c>
      <c r="Q473" s="616">
        <v>0.41</v>
      </c>
      <c r="R473" s="616">
        <v>0.375</v>
      </c>
      <c r="S473" s="616">
        <v>0.35499999999999998</v>
      </c>
      <c r="T473" s="616">
        <v>0.32500000000000001</v>
      </c>
      <c r="U473" s="616">
        <v>0.3</v>
      </c>
      <c r="V473" s="616">
        <v>0.28999999999999998</v>
      </c>
      <c r="W473" s="616">
        <v>0.28000000000000003</v>
      </c>
      <c r="X473" s="616">
        <v>0.27</v>
      </c>
      <c r="Y473" s="616">
        <v>0.26</v>
      </c>
      <c r="Z473" s="613">
        <f t="shared" si="304"/>
        <v>11.799999999999997</v>
      </c>
      <c r="AA473" s="1058">
        <f t="shared" si="284"/>
        <v>12.612612612612594</v>
      </c>
      <c r="AB473" s="1058">
        <f t="shared" si="285"/>
        <v>12.977099236641232</v>
      </c>
      <c r="AC473" s="1059">
        <f t="shared" si="286"/>
        <v>12.93103448275863</v>
      </c>
      <c r="AD473" s="1059">
        <f t="shared" si="287"/>
        <v>12.987012987012992</v>
      </c>
      <c r="AE473" s="1059">
        <f t="shared" si="288"/>
        <v>6.2068965517241503</v>
      </c>
      <c r="AF473" s="1059">
        <f t="shared" si="289"/>
        <v>9.8484848484848406</v>
      </c>
      <c r="AG473" s="1059">
        <f t="shared" si="290"/>
        <v>10.000000000000009</v>
      </c>
      <c r="AH473" s="1059">
        <f t="shared" si="291"/>
        <v>9.0909090909090828</v>
      </c>
      <c r="AI473" s="1059">
        <f t="shared" si="292"/>
        <v>10.000000000000009</v>
      </c>
      <c r="AJ473" s="1059">
        <f t="shared" si="293"/>
        <v>5.8201058201058364</v>
      </c>
      <c r="AK473" s="1059">
        <f t="shared" si="294"/>
        <v>6.1797752808988804</v>
      </c>
      <c r="AL473" s="1059">
        <f t="shared" si="295"/>
        <v>8.5365853658536661</v>
      </c>
      <c r="AM473" s="1059">
        <f t="shared" si="296"/>
        <v>9.3333333333333268</v>
      </c>
      <c r="AN473" s="1059">
        <f t="shared" si="297"/>
        <v>5.6338028169014231</v>
      </c>
      <c r="AO473" s="1059">
        <f t="shared" si="298"/>
        <v>9.2307692307692193</v>
      </c>
      <c r="AP473" s="1059">
        <f t="shared" si="299"/>
        <v>8.3333333333333481</v>
      </c>
      <c r="AQ473" s="1059">
        <f t="shared" si="300"/>
        <v>3.4482758620689724</v>
      </c>
      <c r="AR473" s="1059">
        <f t="shared" si="301"/>
        <v>3.5714285714285587</v>
      </c>
      <c r="AS473" s="1059">
        <f t="shared" si="302"/>
        <v>3.7037037037036979</v>
      </c>
      <c r="AT473" s="1059">
        <f t="shared" si="303"/>
        <v>3.8461538461538547</v>
      </c>
      <c r="AU473" s="1060">
        <f t="shared" si="305"/>
        <v>8.2145658487347184</v>
      </c>
      <c r="AV473" s="1061">
        <f t="shared" si="306"/>
        <v>3.2729612295486605</v>
      </c>
    </row>
    <row r="474" spans="1:48" ht="11.25" customHeight="1" x14ac:dyDescent="0.2">
      <c r="A474" s="480" t="s">
        <v>3873</v>
      </c>
      <c r="B474" s="861" t="s">
        <v>3874</v>
      </c>
      <c r="C474" s="610">
        <v>1.9675</v>
      </c>
      <c r="D474" s="482">
        <v>1.7124999999999999</v>
      </c>
      <c r="E474" s="615">
        <v>1.49</v>
      </c>
      <c r="F474" s="610">
        <v>1.2974999999999999</v>
      </c>
      <c r="G474" s="610">
        <v>0.90500000000000003</v>
      </c>
      <c r="H474" s="610">
        <v>0.1875</v>
      </c>
      <c r="I474" s="521">
        <v>0</v>
      </c>
      <c r="J474" s="932"/>
      <c r="K474" s="485">
        <v>0</v>
      </c>
      <c r="L474" s="614">
        <v>0</v>
      </c>
      <c r="M474" s="932"/>
      <c r="N474" s="611">
        <v>0</v>
      </c>
      <c r="O474" s="611">
        <v>0</v>
      </c>
      <c r="P474" s="612">
        <v>0</v>
      </c>
      <c r="Q474" s="612">
        <v>0</v>
      </c>
      <c r="R474" s="612">
        <v>0</v>
      </c>
      <c r="S474" s="612">
        <v>0</v>
      </c>
      <c r="T474" s="612">
        <v>0</v>
      </c>
      <c r="U474" s="612">
        <v>0</v>
      </c>
      <c r="V474" s="612">
        <v>0</v>
      </c>
      <c r="W474" s="612">
        <v>0</v>
      </c>
      <c r="X474" s="612">
        <v>0</v>
      </c>
      <c r="Y474" s="612">
        <v>0</v>
      </c>
      <c r="Z474" s="613">
        <f t="shared" si="304"/>
        <v>7.56</v>
      </c>
      <c r="AA474" s="1058">
        <f t="shared" si="284"/>
        <v>14.890510948905122</v>
      </c>
      <c r="AB474" s="1058">
        <f t="shared" si="285"/>
        <v>14.932885906040273</v>
      </c>
      <c r="AC474" s="1059">
        <f t="shared" si="286"/>
        <v>14.836223506743739</v>
      </c>
      <c r="AD474" s="1059">
        <f t="shared" si="287"/>
        <v>43.370165745856326</v>
      </c>
      <c r="AE474" s="1059">
        <f t="shared" si="288"/>
        <v>382.66666666666669</v>
      </c>
      <c r="AF474" s="1059" t="str">
        <f t="shared" si="289"/>
        <v>n/a</v>
      </c>
      <c r="AG474" s="1059" t="str">
        <f t="shared" si="290"/>
        <v>n/a</v>
      </c>
      <c r="AH474" s="1059" t="str">
        <f t="shared" si="291"/>
        <v>n/a</v>
      </c>
      <c r="AI474" s="1059" t="str">
        <f t="shared" si="292"/>
        <v>n/a</v>
      </c>
      <c r="AJ474" s="1059" t="str">
        <f t="shared" si="293"/>
        <v>n/a</v>
      </c>
      <c r="AK474" s="1059" t="str">
        <f t="shared" si="294"/>
        <v>n/a</v>
      </c>
      <c r="AL474" s="1059" t="str">
        <f t="shared" si="295"/>
        <v>n/a</v>
      </c>
      <c r="AM474" s="1059" t="str">
        <f t="shared" si="296"/>
        <v>n/a</v>
      </c>
      <c r="AN474" s="1059" t="str">
        <f t="shared" si="297"/>
        <v>n/a</v>
      </c>
      <c r="AO474" s="1059" t="str">
        <f t="shared" si="298"/>
        <v>n/a</v>
      </c>
      <c r="AP474" s="1059" t="str">
        <f t="shared" si="299"/>
        <v>n/a</v>
      </c>
      <c r="AQ474" s="1059" t="str">
        <f t="shared" si="300"/>
        <v>n/a</v>
      </c>
      <c r="AR474" s="1059" t="str">
        <f t="shared" si="301"/>
        <v>n/a</v>
      </c>
      <c r="AS474" s="1059" t="str">
        <f t="shared" si="302"/>
        <v>n/a</v>
      </c>
      <c r="AT474" s="1059" t="str">
        <f t="shared" si="303"/>
        <v>n/a</v>
      </c>
      <c r="AU474" s="1060">
        <f t="shared" si="305"/>
        <v>94.139290554842432</v>
      </c>
      <c r="AV474" s="1061">
        <f t="shared" si="306"/>
        <v>161.7625967656769</v>
      </c>
    </row>
    <row r="475" spans="1:48" ht="11.25" customHeight="1" x14ac:dyDescent="0.2">
      <c r="A475" s="480" t="s">
        <v>696</v>
      </c>
      <c r="B475" s="861" t="s">
        <v>697</v>
      </c>
      <c r="C475" s="610">
        <v>7.15</v>
      </c>
      <c r="D475" s="505">
        <v>7</v>
      </c>
      <c r="E475" s="615">
        <v>6.85</v>
      </c>
      <c r="F475" s="610">
        <v>6.4</v>
      </c>
      <c r="G475" s="610">
        <v>5.6</v>
      </c>
      <c r="H475" s="610">
        <v>4.4000000000000004</v>
      </c>
      <c r="I475" s="610">
        <v>3.45</v>
      </c>
      <c r="J475" s="932"/>
      <c r="K475" s="610">
        <v>3</v>
      </c>
      <c r="L475" s="481">
        <v>2.08</v>
      </c>
      <c r="M475" s="932"/>
      <c r="N475" s="494">
        <v>1.5</v>
      </c>
      <c r="O475" s="494">
        <v>0.9</v>
      </c>
      <c r="P475" s="616">
        <v>0.8</v>
      </c>
      <c r="Q475" s="616">
        <v>0.5</v>
      </c>
      <c r="R475" s="616">
        <v>0.375</v>
      </c>
      <c r="S475" s="612">
        <v>0</v>
      </c>
      <c r="T475" s="612">
        <v>0</v>
      </c>
      <c r="U475" s="612">
        <v>0</v>
      </c>
      <c r="V475" s="612">
        <v>0</v>
      </c>
      <c r="W475" s="612">
        <v>0</v>
      </c>
      <c r="X475" s="612">
        <v>0.1875</v>
      </c>
      <c r="Y475" s="612">
        <v>0.25</v>
      </c>
      <c r="Z475" s="613">
        <f t="shared" si="304"/>
        <v>50.442499999999995</v>
      </c>
      <c r="AA475" s="1058">
        <f t="shared" si="284"/>
        <v>2.1428571428571574</v>
      </c>
      <c r="AB475" s="1058">
        <f t="shared" si="285"/>
        <v>2.1897810218978186</v>
      </c>
      <c r="AC475" s="1059">
        <f t="shared" si="286"/>
        <v>7.0312499999999778</v>
      </c>
      <c r="AD475" s="1059">
        <f t="shared" si="287"/>
        <v>14.285714285714302</v>
      </c>
      <c r="AE475" s="1059">
        <f t="shared" si="288"/>
        <v>27.272727272727249</v>
      </c>
      <c r="AF475" s="1059">
        <f t="shared" si="289"/>
        <v>27.536231884057983</v>
      </c>
      <c r="AG475" s="1059">
        <f t="shared" si="290"/>
        <v>15.000000000000014</v>
      </c>
      <c r="AH475" s="1059">
        <f t="shared" si="291"/>
        <v>44.230769230769226</v>
      </c>
      <c r="AI475" s="1059">
        <f t="shared" si="292"/>
        <v>38.666666666666671</v>
      </c>
      <c r="AJ475" s="1059">
        <f t="shared" si="293"/>
        <v>66.666666666666657</v>
      </c>
      <c r="AK475" s="1059">
        <f t="shared" si="294"/>
        <v>12.5</v>
      </c>
      <c r="AL475" s="1059">
        <f t="shared" si="295"/>
        <v>60.000000000000007</v>
      </c>
      <c r="AM475" s="1059">
        <f t="shared" si="296"/>
        <v>33.333333333333329</v>
      </c>
      <c r="AN475" s="1059" t="str">
        <f t="shared" si="297"/>
        <v>n/a</v>
      </c>
      <c r="AO475" s="1059" t="str">
        <f t="shared" si="298"/>
        <v>n/a</v>
      </c>
      <c r="AP475" s="1059" t="str">
        <f t="shared" si="299"/>
        <v>n/a</v>
      </c>
      <c r="AQ475" s="1059" t="str">
        <f t="shared" si="300"/>
        <v>n/a</v>
      </c>
      <c r="AR475" s="1059" t="str">
        <f t="shared" si="301"/>
        <v>n/a</v>
      </c>
      <c r="AS475" s="1059">
        <f t="shared" si="302"/>
        <v>-100</v>
      </c>
      <c r="AT475" s="1059">
        <f t="shared" si="303"/>
        <v>-25</v>
      </c>
      <c r="AU475" s="1060">
        <f t="shared" si="305"/>
        <v>15.057066500312692</v>
      </c>
      <c r="AV475" s="1061">
        <f t="shared" si="306"/>
        <v>39.620973563459451</v>
      </c>
    </row>
    <row r="476" spans="1:48" ht="11.25" customHeight="1" x14ac:dyDescent="0.2">
      <c r="A476" s="480" t="s">
        <v>1503</v>
      </c>
      <c r="B476" s="861" t="s">
        <v>1504</v>
      </c>
      <c r="C476" s="610">
        <v>0.43</v>
      </c>
      <c r="D476" s="482">
        <v>0.4</v>
      </c>
      <c r="E476" s="482">
        <v>0.33999999999999997</v>
      </c>
      <c r="F476" s="610">
        <v>0.31</v>
      </c>
      <c r="G476" s="485">
        <v>0.28000000000000003</v>
      </c>
      <c r="H476" s="610">
        <v>0.26</v>
      </c>
      <c r="I476" s="610">
        <v>0.24</v>
      </c>
      <c r="J476" s="932"/>
      <c r="K476" s="485">
        <v>8.5599999999999996E-2</v>
      </c>
      <c r="L476" s="481">
        <v>0.16399999999999998</v>
      </c>
      <c r="M476" s="932"/>
      <c r="N476" s="494">
        <v>0.1353</v>
      </c>
      <c r="O476" s="494">
        <v>0.114</v>
      </c>
      <c r="P476" s="616">
        <v>2.8500000000000001E-2</v>
      </c>
      <c r="Q476" s="612">
        <v>0</v>
      </c>
      <c r="R476" s="612">
        <v>0</v>
      </c>
      <c r="S476" s="612">
        <v>0</v>
      </c>
      <c r="T476" s="612">
        <v>0</v>
      </c>
      <c r="U476" s="612">
        <v>0</v>
      </c>
      <c r="V476" s="612">
        <v>0</v>
      </c>
      <c r="W476" s="612">
        <v>0</v>
      </c>
      <c r="X476" s="612">
        <v>0</v>
      </c>
      <c r="Y476" s="612">
        <v>0</v>
      </c>
      <c r="Z476" s="613">
        <f t="shared" si="304"/>
        <v>2.7873999999999999</v>
      </c>
      <c r="AA476" s="1058">
        <f t="shared" si="284"/>
        <v>7.4999999999999956</v>
      </c>
      <c r="AB476" s="1058">
        <f t="shared" si="285"/>
        <v>17.647058823529438</v>
      </c>
      <c r="AC476" s="1059">
        <f t="shared" si="286"/>
        <v>9.6774193548387011</v>
      </c>
      <c r="AD476" s="1059">
        <f t="shared" si="287"/>
        <v>10.714285714285698</v>
      </c>
      <c r="AE476" s="1059">
        <f t="shared" si="288"/>
        <v>7.6923076923077094</v>
      </c>
      <c r="AF476" s="1059">
        <f t="shared" si="289"/>
        <v>8.3333333333333481</v>
      </c>
      <c r="AG476" s="1059">
        <f t="shared" si="290"/>
        <v>180.37383177570092</v>
      </c>
      <c r="AH476" s="1059">
        <f t="shared" si="291"/>
        <v>-47.804878048780488</v>
      </c>
      <c r="AI476" s="1059">
        <f t="shared" si="292"/>
        <v>21.212121212121193</v>
      </c>
      <c r="AJ476" s="1059">
        <f t="shared" si="293"/>
        <v>18.684210526315791</v>
      </c>
      <c r="AK476" s="1059">
        <f t="shared" si="294"/>
        <v>300</v>
      </c>
      <c r="AL476" s="1059" t="str">
        <f t="shared" si="295"/>
        <v>n/a</v>
      </c>
      <c r="AM476" s="1059" t="str">
        <f t="shared" si="296"/>
        <v>n/a</v>
      </c>
      <c r="AN476" s="1059" t="str">
        <f t="shared" si="297"/>
        <v>n/a</v>
      </c>
      <c r="AO476" s="1059" t="str">
        <f t="shared" si="298"/>
        <v>n/a</v>
      </c>
      <c r="AP476" s="1059" t="str">
        <f t="shared" si="299"/>
        <v>n/a</v>
      </c>
      <c r="AQ476" s="1059" t="str">
        <f t="shared" si="300"/>
        <v>n/a</v>
      </c>
      <c r="AR476" s="1059" t="str">
        <f t="shared" si="301"/>
        <v>n/a</v>
      </c>
      <c r="AS476" s="1059" t="str">
        <f t="shared" si="302"/>
        <v>n/a</v>
      </c>
      <c r="AT476" s="1059" t="str">
        <f t="shared" si="303"/>
        <v>n/a</v>
      </c>
      <c r="AU476" s="1060">
        <f t="shared" si="305"/>
        <v>48.54815367124111</v>
      </c>
      <c r="AV476" s="1061">
        <f t="shared" si="306"/>
        <v>100.19863121879541</v>
      </c>
    </row>
    <row r="477" spans="1:48" ht="11.25" customHeight="1" x14ac:dyDescent="0.2">
      <c r="A477" s="861" t="s">
        <v>297</v>
      </c>
      <c r="B477" s="861" t="s">
        <v>298</v>
      </c>
      <c r="C477" s="610">
        <v>1.72</v>
      </c>
      <c r="D477" s="482">
        <v>1.68</v>
      </c>
      <c r="E477" s="482">
        <v>1.6400000000000001</v>
      </c>
      <c r="F477" s="610">
        <v>1.6</v>
      </c>
      <c r="G477" s="610">
        <v>1.56</v>
      </c>
      <c r="H477" s="610">
        <v>1.52</v>
      </c>
      <c r="I477" s="610">
        <v>1.48</v>
      </c>
      <c r="J477" s="932"/>
      <c r="K477" s="610">
        <v>1.44</v>
      </c>
      <c r="L477" s="481">
        <v>1.4</v>
      </c>
      <c r="M477" s="932"/>
      <c r="N477" s="494">
        <v>1.36</v>
      </c>
      <c r="O477" s="494">
        <v>1.32</v>
      </c>
      <c r="P477" s="616">
        <v>1.27</v>
      </c>
      <c r="Q477" s="616">
        <v>1.22</v>
      </c>
      <c r="R477" s="616">
        <v>1.18</v>
      </c>
      <c r="S477" s="616">
        <v>1.1399999999999999</v>
      </c>
      <c r="T477" s="616">
        <v>1.1000000000000001</v>
      </c>
      <c r="U477" s="616">
        <v>1.06</v>
      </c>
      <c r="V477" s="616">
        <v>1.0249999999999999</v>
      </c>
      <c r="W477" s="616">
        <v>0.98499999999999999</v>
      </c>
      <c r="X477" s="616">
        <v>0.94499999999999995</v>
      </c>
      <c r="Y477" s="616">
        <v>0.91500000000000004</v>
      </c>
      <c r="Z477" s="613">
        <f t="shared" si="304"/>
        <v>27.559999999999995</v>
      </c>
      <c r="AA477" s="1058">
        <f t="shared" si="284"/>
        <v>2.3809523809523725</v>
      </c>
      <c r="AB477" s="1058">
        <f t="shared" si="285"/>
        <v>2.4390243902438824</v>
      </c>
      <c r="AC477" s="1059">
        <f t="shared" si="286"/>
        <v>2.4999999999999911</v>
      </c>
      <c r="AD477" s="1059">
        <f t="shared" si="287"/>
        <v>2.5641025641025772</v>
      </c>
      <c r="AE477" s="1059">
        <f t="shared" si="288"/>
        <v>2.6315789473684292</v>
      </c>
      <c r="AF477" s="1059">
        <f t="shared" si="289"/>
        <v>2.7027027027026973</v>
      </c>
      <c r="AG477" s="1059">
        <f t="shared" si="290"/>
        <v>2.7777777777777901</v>
      </c>
      <c r="AH477" s="1059">
        <f t="shared" si="291"/>
        <v>2.8571428571428692</v>
      </c>
      <c r="AI477" s="1059">
        <f t="shared" si="292"/>
        <v>2.9411764705882248</v>
      </c>
      <c r="AJ477" s="1059">
        <f t="shared" si="293"/>
        <v>3.0303030303030276</v>
      </c>
      <c r="AK477" s="1059">
        <f t="shared" si="294"/>
        <v>3.937007874015741</v>
      </c>
      <c r="AL477" s="1059">
        <f t="shared" si="295"/>
        <v>4.0983606557376984</v>
      </c>
      <c r="AM477" s="1059">
        <f t="shared" si="296"/>
        <v>3.3898305084745894</v>
      </c>
      <c r="AN477" s="1059">
        <f t="shared" si="297"/>
        <v>3.5087719298245723</v>
      </c>
      <c r="AO477" s="1059">
        <f t="shared" si="298"/>
        <v>3.6363636363636154</v>
      </c>
      <c r="AP477" s="1059">
        <f t="shared" si="299"/>
        <v>3.7735849056603765</v>
      </c>
      <c r="AQ477" s="1059">
        <f t="shared" si="300"/>
        <v>3.4146341463414887</v>
      </c>
      <c r="AR477" s="1059">
        <f t="shared" si="301"/>
        <v>4.0609137055837463</v>
      </c>
      <c r="AS477" s="1059">
        <f t="shared" si="302"/>
        <v>4.2328042328042326</v>
      </c>
      <c r="AT477" s="1059">
        <f t="shared" si="303"/>
        <v>3.2786885245901454</v>
      </c>
      <c r="AU477" s="1060">
        <f t="shared" si="305"/>
        <v>3.2077860620289029</v>
      </c>
      <c r="AV477" s="1061">
        <f t="shared" si="306"/>
        <v>0.60551109930241076</v>
      </c>
    </row>
    <row r="478" spans="1:48" ht="11.25" customHeight="1" x14ac:dyDescent="0.2">
      <c r="A478" s="489" t="s">
        <v>692</v>
      </c>
      <c r="B478" s="490" t="s">
        <v>693</v>
      </c>
      <c r="C478" s="610">
        <v>2.04</v>
      </c>
      <c r="D478" s="482">
        <v>1.96</v>
      </c>
      <c r="E478" s="493">
        <v>1.8599999999999999</v>
      </c>
      <c r="F478" s="610">
        <v>1.7</v>
      </c>
      <c r="G478" s="610">
        <v>1.48</v>
      </c>
      <c r="H478" s="610">
        <v>1.32</v>
      </c>
      <c r="I478" s="610">
        <v>1.24</v>
      </c>
      <c r="J478" s="932"/>
      <c r="K478" s="485">
        <v>1.2</v>
      </c>
      <c r="L478" s="481">
        <v>1.1599999999999999</v>
      </c>
      <c r="M478" s="932"/>
      <c r="N478" s="494">
        <v>1.08</v>
      </c>
      <c r="O478" s="494">
        <v>1</v>
      </c>
      <c r="P478" s="616">
        <v>0.9</v>
      </c>
      <c r="Q478" s="616">
        <v>0.78</v>
      </c>
      <c r="R478" s="616">
        <v>0.66</v>
      </c>
      <c r="S478" s="616">
        <v>0.55000000000000004</v>
      </c>
      <c r="T478" s="616">
        <v>0.375</v>
      </c>
      <c r="U478" s="612">
        <v>0</v>
      </c>
      <c r="V478" s="612">
        <v>0</v>
      </c>
      <c r="W478" s="612">
        <v>0</v>
      </c>
      <c r="X478" s="612">
        <v>0</v>
      </c>
      <c r="Y478" s="612">
        <v>0</v>
      </c>
      <c r="Z478" s="613">
        <f t="shared" si="304"/>
        <v>19.305</v>
      </c>
      <c r="AA478" s="1058">
        <f t="shared" si="284"/>
        <v>4.081632653061229</v>
      </c>
      <c r="AB478" s="1058">
        <f t="shared" si="285"/>
        <v>5.3763440860215006</v>
      </c>
      <c r="AC478" s="1059">
        <f t="shared" si="286"/>
        <v>9.4117647058823408</v>
      </c>
      <c r="AD478" s="1059">
        <f t="shared" si="287"/>
        <v>14.864864864864868</v>
      </c>
      <c r="AE478" s="1059">
        <f t="shared" si="288"/>
        <v>12.12121212121211</v>
      </c>
      <c r="AF478" s="1059">
        <f t="shared" si="289"/>
        <v>6.4516129032258229</v>
      </c>
      <c r="AG478" s="1059">
        <f t="shared" si="290"/>
        <v>3.3333333333333437</v>
      </c>
      <c r="AH478" s="1059">
        <f t="shared" si="291"/>
        <v>3.4482758620689724</v>
      </c>
      <c r="AI478" s="1059">
        <f t="shared" si="292"/>
        <v>7.4074074074073959</v>
      </c>
      <c r="AJ478" s="1059">
        <f t="shared" si="293"/>
        <v>8.0000000000000071</v>
      </c>
      <c r="AK478" s="1059">
        <f t="shared" si="294"/>
        <v>11.111111111111116</v>
      </c>
      <c r="AL478" s="1059">
        <f t="shared" si="295"/>
        <v>15.384615384615374</v>
      </c>
      <c r="AM478" s="1059">
        <f t="shared" si="296"/>
        <v>18.181818181818187</v>
      </c>
      <c r="AN478" s="1059">
        <f t="shared" si="297"/>
        <v>19.999999999999996</v>
      </c>
      <c r="AO478" s="1059">
        <f t="shared" si="298"/>
        <v>46.666666666666679</v>
      </c>
      <c r="AP478" s="1059" t="str">
        <f t="shared" si="299"/>
        <v>n/a</v>
      </c>
      <c r="AQ478" s="1059" t="str">
        <f t="shared" si="300"/>
        <v>n/a</v>
      </c>
      <c r="AR478" s="1059" t="str">
        <f t="shared" si="301"/>
        <v>n/a</v>
      </c>
      <c r="AS478" s="1059" t="str">
        <f t="shared" si="302"/>
        <v>n/a</v>
      </c>
      <c r="AT478" s="1059" t="str">
        <f t="shared" si="303"/>
        <v>n/a</v>
      </c>
      <c r="AU478" s="1060">
        <f t="shared" si="305"/>
        <v>12.389377285419263</v>
      </c>
      <c r="AV478" s="1061">
        <f t="shared" si="306"/>
        <v>10.861393772607096</v>
      </c>
    </row>
    <row r="479" spans="1:48" ht="11.25" customHeight="1" x14ac:dyDescent="0.2">
      <c r="A479" s="861" t="s">
        <v>689</v>
      </c>
      <c r="B479" s="861" t="s">
        <v>690</v>
      </c>
      <c r="C479" s="610">
        <v>4.1500000000000004</v>
      </c>
      <c r="D479" s="482">
        <v>3.95</v>
      </c>
      <c r="E479" s="615">
        <v>3.7499999999999996</v>
      </c>
      <c r="F479" s="610">
        <v>3.55</v>
      </c>
      <c r="G479" s="610">
        <v>3.32</v>
      </c>
      <c r="H479" s="610">
        <v>3.0449999999999999</v>
      </c>
      <c r="I479" s="610">
        <v>2.835</v>
      </c>
      <c r="J479" s="932"/>
      <c r="K479" s="610">
        <v>2.62</v>
      </c>
      <c r="L479" s="481">
        <v>2.4500000000000002</v>
      </c>
      <c r="M479" s="932"/>
      <c r="N479" s="494">
        <v>2.3050000000000002</v>
      </c>
      <c r="O479" s="494">
        <v>2.2000000000000002</v>
      </c>
      <c r="P479" s="616">
        <v>2.15</v>
      </c>
      <c r="Q479" s="616">
        <v>1.98</v>
      </c>
      <c r="R479" s="616">
        <v>1.89</v>
      </c>
      <c r="S479" s="616">
        <v>1.7749999999999999</v>
      </c>
      <c r="T479" s="616">
        <v>1.675</v>
      </c>
      <c r="U479" s="616">
        <v>1.55</v>
      </c>
      <c r="V479" s="616">
        <v>1.5</v>
      </c>
      <c r="W479" s="612">
        <v>0</v>
      </c>
      <c r="X479" s="612">
        <v>2.02</v>
      </c>
      <c r="Y479" s="612">
        <v>2.96</v>
      </c>
      <c r="Z479" s="613">
        <f t="shared" si="304"/>
        <v>51.674999999999997</v>
      </c>
      <c r="AA479" s="1058">
        <f t="shared" si="284"/>
        <v>5.0632911392405111</v>
      </c>
      <c r="AB479" s="1058">
        <f t="shared" si="285"/>
        <v>5.3333333333333455</v>
      </c>
      <c r="AC479" s="1059">
        <f t="shared" si="286"/>
        <v>5.6338028169014009</v>
      </c>
      <c r="AD479" s="1059">
        <f t="shared" si="287"/>
        <v>6.9277108433734913</v>
      </c>
      <c r="AE479" s="1059">
        <f t="shared" si="288"/>
        <v>9.0311986863711002</v>
      </c>
      <c r="AF479" s="1059">
        <f t="shared" si="289"/>
        <v>7.4074074074073959</v>
      </c>
      <c r="AG479" s="1059">
        <f t="shared" si="290"/>
        <v>8.2061068702290019</v>
      </c>
      <c r="AH479" s="1059">
        <f t="shared" si="291"/>
        <v>6.938775510204076</v>
      </c>
      <c r="AI479" s="1059">
        <f t="shared" si="292"/>
        <v>6.2906724511930578</v>
      </c>
      <c r="AJ479" s="1059">
        <f t="shared" si="293"/>
        <v>4.7727272727272618</v>
      </c>
      <c r="AK479" s="1059">
        <f t="shared" si="294"/>
        <v>2.3255813953488413</v>
      </c>
      <c r="AL479" s="1059">
        <f t="shared" si="295"/>
        <v>8.5858585858585847</v>
      </c>
      <c r="AM479" s="1059">
        <f t="shared" si="296"/>
        <v>4.7619047619047672</v>
      </c>
      <c r="AN479" s="1059">
        <f t="shared" si="297"/>
        <v>6.4788732394366111</v>
      </c>
      <c r="AO479" s="1059">
        <f t="shared" si="298"/>
        <v>5.9701492537313383</v>
      </c>
      <c r="AP479" s="1059">
        <f t="shared" si="299"/>
        <v>8.0645161290322509</v>
      </c>
      <c r="AQ479" s="1059">
        <f t="shared" si="300"/>
        <v>3.3333333333333437</v>
      </c>
      <c r="AR479" s="1059" t="str">
        <f t="shared" si="301"/>
        <v>n/a</v>
      </c>
      <c r="AS479" s="1059">
        <f t="shared" si="302"/>
        <v>-100</v>
      </c>
      <c r="AT479" s="1059">
        <f t="shared" si="303"/>
        <v>-31.756756756756754</v>
      </c>
      <c r="AU479" s="1060">
        <f t="shared" si="305"/>
        <v>-1.4016586172173884</v>
      </c>
      <c r="AV479" s="1061">
        <f t="shared" si="306"/>
        <v>25.467643025676125</v>
      </c>
    </row>
    <row r="480" spans="1:48" ht="11.25" customHeight="1" x14ac:dyDescent="0.2">
      <c r="A480" s="480" t="s">
        <v>1499</v>
      </c>
      <c r="B480" s="861" t="s">
        <v>1500</v>
      </c>
      <c r="C480" s="610">
        <v>0.8</v>
      </c>
      <c r="D480" s="482">
        <v>0.78</v>
      </c>
      <c r="E480" s="615">
        <v>0.7</v>
      </c>
      <c r="F480" s="610">
        <v>0.64</v>
      </c>
      <c r="G480" s="610">
        <v>0.51432</v>
      </c>
      <c r="H480" s="610">
        <v>0.40078000000000003</v>
      </c>
      <c r="I480" s="610">
        <v>0.38505999999999996</v>
      </c>
      <c r="J480" s="932"/>
      <c r="K480" s="610">
        <v>0.36934</v>
      </c>
      <c r="L480" s="614">
        <v>0.36148000000000002</v>
      </c>
      <c r="M480" s="932"/>
      <c r="N480" s="515">
        <v>0.36148000000000002</v>
      </c>
      <c r="O480" s="515">
        <v>0.36148000000000002</v>
      </c>
      <c r="P480" s="514">
        <v>0.36148000000000002</v>
      </c>
      <c r="Q480" s="514">
        <v>0.36148000000000002</v>
      </c>
      <c r="R480" s="514">
        <v>0.36148000000000002</v>
      </c>
      <c r="S480" s="514">
        <v>0.36148000000000002</v>
      </c>
      <c r="T480" s="514">
        <v>0.36148000000000002</v>
      </c>
      <c r="U480" s="612">
        <v>0.43221999999999999</v>
      </c>
      <c r="V480" s="612">
        <v>0.45579999999999998</v>
      </c>
      <c r="W480" s="616">
        <v>0.45579999999999998</v>
      </c>
      <c r="X480" s="616">
        <v>0.42436000000000001</v>
      </c>
      <c r="Y480" s="616">
        <v>0.40079999999999999</v>
      </c>
      <c r="Z480" s="613">
        <f t="shared" si="304"/>
        <v>9.6503200000000042</v>
      </c>
      <c r="AA480" s="1058">
        <f t="shared" si="284"/>
        <v>2.5641025641025772</v>
      </c>
      <c r="AB480" s="1058">
        <f t="shared" si="285"/>
        <v>11.428571428571432</v>
      </c>
      <c r="AC480" s="1059">
        <f t="shared" si="286"/>
        <v>9.375</v>
      </c>
      <c r="AD480" s="1059">
        <f t="shared" si="287"/>
        <v>24.436148701197702</v>
      </c>
      <c r="AE480" s="1059">
        <f t="shared" si="288"/>
        <v>28.329756973900878</v>
      </c>
      <c r="AF480" s="1059">
        <f t="shared" si="289"/>
        <v>4.0824806523658719</v>
      </c>
      <c r="AG480" s="1059">
        <f t="shared" si="290"/>
        <v>4.2562408620782977</v>
      </c>
      <c r="AH480" s="1059">
        <f t="shared" si="291"/>
        <v>2.1743941573530989</v>
      </c>
      <c r="AI480" s="1059">
        <f t="shared" si="292"/>
        <v>0</v>
      </c>
      <c r="AJ480" s="1059">
        <f t="shared" si="293"/>
        <v>0</v>
      </c>
      <c r="AK480" s="1059">
        <f t="shared" si="294"/>
        <v>0</v>
      </c>
      <c r="AL480" s="1059">
        <f t="shared" si="295"/>
        <v>0</v>
      </c>
      <c r="AM480" s="1059">
        <f t="shared" si="296"/>
        <v>0</v>
      </c>
      <c r="AN480" s="1059">
        <f t="shared" si="297"/>
        <v>0</v>
      </c>
      <c r="AO480" s="1059">
        <f t="shared" si="298"/>
        <v>0</v>
      </c>
      <c r="AP480" s="1059">
        <f t="shared" si="299"/>
        <v>-16.366665124242274</v>
      </c>
      <c r="AQ480" s="1059">
        <f t="shared" si="300"/>
        <v>-5.1733216322948694</v>
      </c>
      <c r="AR480" s="1059">
        <f t="shared" si="301"/>
        <v>0</v>
      </c>
      <c r="AS480" s="1059">
        <f t="shared" si="302"/>
        <v>7.4088038457913008</v>
      </c>
      <c r="AT480" s="1059">
        <f t="shared" si="303"/>
        <v>5.8782435129740573</v>
      </c>
      <c r="AU480" s="1060">
        <f t="shared" si="305"/>
        <v>3.9196877970899022</v>
      </c>
      <c r="AV480" s="1061">
        <f t="shared" si="306"/>
        <v>9.572670162057598</v>
      </c>
    </row>
    <row r="481" spans="1:48" ht="11.25" customHeight="1" x14ac:dyDescent="0.2">
      <c r="A481" s="861" t="s">
        <v>702</v>
      </c>
      <c r="B481" s="861" t="s">
        <v>703</v>
      </c>
      <c r="C481" s="610">
        <v>1.02</v>
      </c>
      <c r="D481" s="482">
        <v>0.97</v>
      </c>
      <c r="E481" s="615">
        <v>0.9</v>
      </c>
      <c r="F481" s="610">
        <v>0.85</v>
      </c>
      <c r="G481" s="610">
        <v>0.81</v>
      </c>
      <c r="H481" s="610">
        <v>0.78500000000000003</v>
      </c>
      <c r="I481" s="610">
        <v>0.76500000000000001</v>
      </c>
      <c r="J481" s="932"/>
      <c r="K481" s="610">
        <v>0.73</v>
      </c>
      <c r="L481" s="481">
        <v>0.70499999999999996</v>
      </c>
      <c r="M481" s="932"/>
      <c r="N481" s="494">
        <v>0.68500000000000005</v>
      </c>
      <c r="O481" s="494">
        <v>0.66500000000000004</v>
      </c>
      <c r="P481" s="612">
        <v>0.66</v>
      </c>
      <c r="Q481" s="616">
        <v>0.64500000000000002</v>
      </c>
      <c r="R481" s="612">
        <v>0.64</v>
      </c>
      <c r="S481" s="616">
        <v>0.61</v>
      </c>
      <c r="T481" s="616">
        <v>0.56999999999999995</v>
      </c>
      <c r="U481" s="616">
        <v>0.53</v>
      </c>
      <c r="V481" s="616">
        <v>0.49</v>
      </c>
      <c r="W481" s="616">
        <v>0.45</v>
      </c>
      <c r="X481" s="616">
        <v>0.41</v>
      </c>
      <c r="Y481" s="616">
        <v>0.34545999999999999</v>
      </c>
      <c r="Z481" s="613">
        <f t="shared" si="304"/>
        <v>14.23546</v>
      </c>
      <c r="AA481" s="1058">
        <f t="shared" si="284"/>
        <v>5.1546391752577359</v>
      </c>
      <c r="AB481" s="1058">
        <f t="shared" si="285"/>
        <v>7.7777777777777724</v>
      </c>
      <c r="AC481" s="1059">
        <f t="shared" si="286"/>
        <v>5.8823529411764719</v>
      </c>
      <c r="AD481" s="1059">
        <f t="shared" si="287"/>
        <v>4.9382716049382713</v>
      </c>
      <c r="AE481" s="1059">
        <f t="shared" si="288"/>
        <v>3.1847133757961776</v>
      </c>
      <c r="AF481" s="1059">
        <f t="shared" si="289"/>
        <v>2.6143790849673332</v>
      </c>
      <c r="AG481" s="1059">
        <f t="shared" si="290"/>
        <v>4.7945205479452024</v>
      </c>
      <c r="AH481" s="1059">
        <f t="shared" si="291"/>
        <v>3.5460992907801359</v>
      </c>
      <c r="AI481" s="1059">
        <f t="shared" si="292"/>
        <v>2.9197080291970767</v>
      </c>
      <c r="AJ481" s="1059">
        <f t="shared" si="293"/>
        <v>3.007518796992481</v>
      </c>
      <c r="AK481" s="1059">
        <f t="shared" si="294"/>
        <v>0.7575757575757569</v>
      </c>
      <c r="AL481" s="1059">
        <f t="shared" si="295"/>
        <v>2.3255813953488413</v>
      </c>
      <c r="AM481" s="1059">
        <f t="shared" si="296"/>
        <v>0.78125</v>
      </c>
      <c r="AN481" s="1059">
        <f t="shared" si="297"/>
        <v>4.9180327868852514</v>
      </c>
      <c r="AO481" s="1059">
        <f t="shared" si="298"/>
        <v>7.0175438596491224</v>
      </c>
      <c r="AP481" s="1059">
        <f t="shared" si="299"/>
        <v>7.5471698113207308</v>
      </c>
      <c r="AQ481" s="1059">
        <f t="shared" si="300"/>
        <v>8.163265306122458</v>
      </c>
      <c r="AR481" s="1059">
        <f t="shared" si="301"/>
        <v>8.8888888888888786</v>
      </c>
      <c r="AS481" s="1059">
        <f t="shared" si="302"/>
        <v>9.7560975609756184</v>
      </c>
      <c r="AT481" s="1059">
        <f t="shared" si="303"/>
        <v>18.682336594685346</v>
      </c>
      <c r="AU481" s="1060">
        <f t="shared" si="305"/>
        <v>5.6328861293140324</v>
      </c>
      <c r="AV481" s="1061">
        <f t="shared" si="306"/>
        <v>4.0289859581431635</v>
      </c>
    </row>
    <row r="482" spans="1:48" ht="11.25" customHeight="1" x14ac:dyDescent="0.2">
      <c r="A482" s="846" t="s">
        <v>694</v>
      </c>
      <c r="B482" s="846" t="s">
        <v>695</v>
      </c>
      <c r="C482" s="610">
        <v>1.19</v>
      </c>
      <c r="D482" s="482">
        <v>1.1100000000000001</v>
      </c>
      <c r="E482" s="476">
        <v>1.0375000000000001</v>
      </c>
      <c r="F482" s="610">
        <v>0.97499999999999998</v>
      </c>
      <c r="G482" s="610">
        <v>0.91500000000000004</v>
      </c>
      <c r="H482" s="610">
        <v>0.85499999999999998</v>
      </c>
      <c r="I482" s="610">
        <v>0.81</v>
      </c>
      <c r="J482" s="932"/>
      <c r="K482" s="610">
        <v>0.77</v>
      </c>
      <c r="L482" s="481">
        <v>0.72</v>
      </c>
      <c r="M482" s="932"/>
      <c r="N482" s="494">
        <v>0.68</v>
      </c>
      <c r="O482" s="494">
        <v>0.62</v>
      </c>
      <c r="P482" s="616">
        <v>0.54666499999999996</v>
      </c>
      <c r="Q482" s="616">
        <v>0.50666500000000003</v>
      </c>
      <c r="R482" s="616">
        <v>0.48</v>
      </c>
      <c r="S482" s="616">
        <v>0.45333499999999999</v>
      </c>
      <c r="T482" s="616">
        <v>0.43333500000000003</v>
      </c>
      <c r="U482" s="616">
        <v>0.41333500000000001</v>
      </c>
      <c r="V482" s="616">
        <v>0.4</v>
      </c>
      <c r="W482" s="616">
        <v>0.3911</v>
      </c>
      <c r="X482" s="616">
        <v>0.38222</v>
      </c>
      <c r="Y482" s="616">
        <v>0.37333499999999997</v>
      </c>
      <c r="Z482" s="613">
        <f t="shared" si="304"/>
        <v>14.062489999999997</v>
      </c>
      <c r="AA482" s="1058">
        <f t="shared" si="284"/>
        <v>7.2072072072072002</v>
      </c>
      <c r="AB482" s="1058">
        <f t="shared" si="285"/>
        <v>6.9879518072289093</v>
      </c>
      <c r="AC482" s="1059">
        <f t="shared" si="286"/>
        <v>6.4102564102564319</v>
      </c>
      <c r="AD482" s="1059">
        <f t="shared" si="287"/>
        <v>6.5573770491803129</v>
      </c>
      <c r="AE482" s="1059">
        <f t="shared" si="288"/>
        <v>7.0175438596491224</v>
      </c>
      <c r="AF482" s="1059">
        <f t="shared" si="289"/>
        <v>5.5555555555555358</v>
      </c>
      <c r="AG482" s="1059">
        <f t="shared" si="290"/>
        <v>5.1948051948051965</v>
      </c>
      <c r="AH482" s="1059">
        <f t="shared" si="291"/>
        <v>6.944444444444442</v>
      </c>
      <c r="AI482" s="1059">
        <f t="shared" si="292"/>
        <v>5.8823529411764497</v>
      </c>
      <c r="AJ482" s="1059">
        <f t="shared" si="293"/>
        <v>9.6774193548387224</v>
      </c>
      <c r="AK482" s="1059">
        <f t="shared" si="294"/>
        <v>13.414979923719294</v>
      </c>
      <c r="AL482" s="1059">
        <f t="shared" si="295"/>
        <v>7.8947628117197688</v>
      </c>
      <c r="AM482" s="1059">
        <f t="shared" si="296"/>
        <v>5.5552083333333391</v>
      </c>
      <c r="AN482" s="1059">
        <f t="shared" si="297"/>
        <v>5.8819636692512223</v>
      </c>
      <c r="AO482" s="1059">
        <f t="shared" si="298"/>
        <v>4.6153668639735912</v>
      </c>
      <c r="AP482" s="1059">
        <f t="shared" si="299"/>
        <v>4.838690166571924</v>
      </c>
      <c r="AQ482" s="1059">
        <f t="shared" si="300"/>
        <v>3.333750000000002</v>
      </c>
      <c r="AR482" s="1059">
        <f t="shared" si="301"/>
        <v>2.2756328304781359</v>
      </c>
      <c r="AS482" s="1059">
        <f t="shared" si="302"/>
        <v>2.3232693213332656</v>
      </c>
      <c r="AT482" s="1059">
        <f t="shared" si="303"/>
        <v>2.3799000897317457</v>
      </c>
      <c r="AU482" s="1060">
        <f t="shared" si="305"/>
        <v>5.9974218917227304</v>
      </c>
      <c r="AV482" s="1061">
        <f t="shared" si="306"/>
        <v>2.6044060402597884</v>
      </c>
    </row>
    <row r="483" spans="1:48" ht="11.25" customHeight="1" x14ac:dyDescent="0.2">
      <c r="A483" s="480" t="s">
        <v>700</v>
      </c>
      <c r="B483" s="861" t="s">
        <v>701</v>
      </c>
      <c r="C483" s="610">
        <v>0.88</v>
      </c>
      <c r="D483" s="482">
        <v>0.8</v>
      </c>
      <c r="E483" s="482">
        <v>0.72</v>
      </c>
      <c r="F483" s="610">
        <v>0.64</v>
      </c>
      <c r="G483" s="610">
        <v>0.56000000000000005</v>
      </c>
      <c r="H483" s="610">
        <v>0.48</v>
      </c>
      <c r="I483" s="610">
        <v>0.42</v>
      </c>
      <c r="J483" s="932"/>
      <c r="K483" s="610">
        <v>0.375</v>
      </c>
      <c r="L483" s="481">
        <v>0.31</v>
      </c>
      <c r="M483" s="932"/>
      <c r="N483" s="494">
        <v>0.28000000000000003</v>
      </c>
      <c r="O483" s="494">
        <v>0.255</v>
      </c>
      <c r="P483" s="616">
        <v>0.23499999999999999</v>
      </c>
      <c r="Q483" s="616">
        <v>0.19625000000000001</v>
      </c>
      <c r="R483" s="616">
        <v>0.16250000000000001</v>
      </c>
      <c r="S483" s="616">
        <v>0.13250000000000001</v>
      </c>
      <c r="T483" s="616">
        <v>0.10625</v>
      </c>
      <c r="U483" s="616">
        <v>7.7499999999999999E-2</v>
      </c>
      <c r="V483" s="616">
        <v>6.25E-2</v>
      </c>
      <c r="W483" s="612">
        <v>0.06</v>
      </c>
      <c r="X483" s="612">
        <v>0.06</v>
      </c>
      <c r="Y483" s="612">
        <v>0.06</v>
      </c>
      <c r="Z483" s="613">
        <f t="shared" si="304"/>
        <v>6.8724999999999987</v>
      </c>
      <c r="AA483" s="1058">
        <f t="shared" si="284"/>
        <v>9.9999999999999858</v>
      </c>
      <c r="AB483" s="1058">
        <f t="shared" si="285"/>
        <v>11.111111111111116</v>
      </c>
      <c r="AC483" s="1059">
        <f t="shared" si="286"/>
        <v>12.5</v>
      </c>
      <c r="AD483" s="1059">
        <f t="shared" si="287"/>
        <v>14.285714285714279</v>
      </c>
      <c r="AE483" s="1059">
        <f t="shared" si="288"/>
        <v>16.666666666666675</v>
      </c>
      <c r="AF483" s="1059">
        <f t="shared" si="289"/>
        <v>14.285714285714279</v>
      </c>
      <c r="AG483" s="1059">
        <f t="shared" si="290"/>
        <v>11.999999999999989</v>
      </c>
      <c r="AH483" s="1059">
        <f t="shared" si="291"/>
        <v>20.967741935483875</v>
      </c>
      <c r="AI483" s="1059">
        <f t="shared" si="292"/>
        <v>10.714285714285698</v>
      </c>
      <c r="AJ483" s="1059">
        <f t="shared" si="293"/>
        <v>9.8039215686274606</v>
      </c>
      <c r="AK483" s="1059">
        <f t="shared" si="294"/>
        <v>8.5106382978723527</v>
      </c>
      <c r="AL483" s="1059">
        <f t="shared" si="295"/>
        <v>19.7452229299363</v>
      </c>
      <c r="AM483" s="1059">
        <f t="shared" si="296"/>
        <v>20.769230769230763</v>
      </c>
      <c r="AN483" s="1059">
        <f t="shared" si="297"/>
        <v>22.641509433962259</v>
      </c>
      <c r="AO483" s="1059">
        <f t="shared" si="298"/>
        <v>24.705882352941178</v>
      </c>
      <c r="AP483" s="1059">
        <f t="shared" si="299"/>
        <v>37.096774193548377</v>
      </c>
      <c r="AQ483" s="1059">
        <f t="shared" si="300"/>
        <v>24</v>
      </c>
      <c r="AR483" s="1059">
        <f t="shared" si="301"/>
        <v>4.1666666666666741</v>
      </c>
      <c r="AS483" s="1059">
        <f t="shared" si="302"/>
        <v>0</v>
      </c>
      <c r="AT483" s="1059">
        <f t="shared" si="303"/>
        <v>0</v>
      </c>
      <c r="AU483" s="1060">
        <f t="shared" si="305"/>
        <v>14.698554010588063</v>
      </c>
      <c r="AV483" s="1061">
        <f t="shared" si="306"/>
        <v>8.9603603957932947</v>
      </c>
    </row>
    <row r="484" spans="1:48" ht="11.25" customHeight="1" x14ac:dyDescent="0.2">
      <c r="A484" s="865" t="s">
        <v>4543</v>
      </c>
      <c r="B484" s="876" t="s">
        <v>4513</v>
      </c>
      <c r="C484" s="616">
        <v>0.74</v>
      </c>
      <c r="D484" s="482">
        <v>0.66</v>
      </c>
      <c r="E484" s="482">
        <v>0.58000000000000007</v>
      </c>
      <c r="F484" s="482">
        <v>0.5</v>
      </c>
      <c r="G484" s="482">
        <v>0.42000000000000004</v>
      </c>
      <c r="H484" s="505">
        <v>0.4</v>
      </c>
      <c r="I484" s="505">
        <v>0.4</v>
      </c>
      <c r="J484" s="482"/>
      <c r="K484" s="482">
        <v>0.4</v>
      </c>
      <c r="L484" s="615">
        <v>0.37000000000000005</v>
      </c>
      <c r="M484" s="482"/>
      <c r="N484" s="494">
        <v>0.28000000000000003</v>
      </c>
      <c r="O484" s="525">
        <v>7.0000000000000007E-2</v>
      </c>
      <c r="P484" s="522">
        <v>7.0000000000000007E-2</v>
      </c>
      <c r="Q484" s="616">
        <v>0.28000000000000003</v>
      </c>
      <c r="R484" s="522">
        <v>0</v>
      </c>
      <c r="S484" s="522">
        <v>0</v>
      </c>
      <c r="T484" s="522">
        <v>0</v>
      </c>
      <c r="U484" s="522">
        <v>0</v>
      </c>
      <c r="V484" s="522">
        <v>0</v>
      </c>
      <c r="W484" s="522">
        <v>0</v>
      </c>
      <c r="X484" s="522">
        <v>0</v>
      </c>
      <c r="Y484" s="522">
        <v>0</v>
      </c>
      <c r="Z484" s="613">
        <f t="shared" si="304"/>
        <v>5.1700000000000008</v>
      </c>
      <c r="AA484" s="1058">
        <f t="shared" si="284"/>
        <v>12.12121212121211</v>
      </c>
      <c r="AB484" s="1058">
        <f t="shared" si="285"/>
        <v>13.793103448275845</v>
      </c>
      <c r="AC484" s="1059">
        <f t="shared" si="286"/>
        <v>16.000000000000014</v>
      </c>
      <c r="AD484" s="1059">
        <f t="shared" si="287"/>
        <v>19.047619047619047</v>
      </c>
      <c r="AE484" s="1059">
        <f t="shared" si="288"/>
        <v>5.0000000000000044</v>
      </c>
      <c r="AF484" s="1059">
        <f t="shared" si="289"/>
        <v>0</v>
      </c>
      <c r="AG484" s="1059">
        <f t="shared" si="290"/>
        <v>0</v>
      </c>
      <c r="AH484" s="1059">
        <f t="shared" si="291"/>
        <v>8.108108108108091</v>
      </c>
      <c r="AI484" s="1059">
        <f t="shared" si="292"/>
        <v>32.142857142857139</v>
      </c>
      <c r="AJ484" s="1059">
        <f t="shared" si="293"/>
        <v>300</v>
      </c>
      <c r="AK484" s="1059">
        <f t="shared" si="294"/>
        <v>0</v>
      </c>
      <c r="AL484" s="1059">
        <f t="shared" si="295"/>
        <v>-75</v>
      </c>
      <c r="AM484" s="1059" t="str">
        <f t="shared" si="296"/>
        <v>n/a</v>
      </c>
      <c r="AN484" s="1059" t="str">
        <f t="shared" si="297"/>
        <v>n/a</v>
      </c>
      <c r="AO484" s="1059" t="str">
        <f t="shared" si="298"/>
        <v>n/a</v>
      </c>
      <c r="AP484" s="1059" t="str">
        <f t="shared" si="299"/>
        <v>n/a</v>
      </c>
      <c r="AQ484" s="1059" t="str">
        <f t="shared" si="300"/>
        <v>n/a</v>
      </c>
      <c r="AR484" s="1059" t="str">
        <f t="shared" si="301"/>
        <v>n/a</v>
      </c>
      <c r="AS484" s="1059" t="str">
        <f t="shared" si="302"/>
        <v>n/a</v>
      </c>
      <c r="AT484" s="1059" t="str">
        <f t="shared" si="303"/>
        <v>n/a</v>
      </c>
      <c r="AU484" s="1060">
        <f t="shared" si="305"/>
        <v>27.601074989006019</v>
      </c>
      <c r="AV484" s="1061">
        <f t="shared" si="306"/>
        <v>89.728407315540807</v>
      </c>
    </row>
    <row r="485" spans="1:48" ht="11.25" customHeight="1" x14ac:dyDescent="0.2">
      <c r="A485" s="480" t="s">
        <v>299</v>
      </c>
      <c r="B485" s="861" t="s">
        <v>300</v>
      </c>
      <c r="C485" s="610">
        <v>2.0299999999999998</v>
      </c>
      <c r="D485" s="482">
        <v>1.95</v>
      </c>
      <c r="E485" s="482">
        <v>1.8599999999999999</v>
      </c>
      <c r="F485" s="610">
        <v>1.78</v>
      </c>
      <c r="G485" s="610">
        <v>1.71</v>
      </c>
      <c r="H485" s="610">
        <v>1.65</v>
      </c>
      <c r="I485" s="610">
        <v>1.6</v>
      </c>
      <c r="J485" s="932"/>
      <c r="K485" s="610">
        <v>1.56</v>
      </c>
      <c r="L485" s="481">
        <v>1.53</v>
      </c>
      <c r="M485" s="932"/>
      <c r="N485" s="615">
        <v>1.51</v>
      </c>
      <c r="O485" s="612">
        <v>1.5</v>
      </c>
      <c r="P485" s="616">
        <v>1.48</v>
      </c>
      <c r="Q485" s="616">
        <v>1.4</v>
      </c>
      <c r="R485" s="616">
        <v>1.32</v>
      </c>
      <c r="S485" s="612">
        <v>1.3</v>
      </c>
      <c r="T485" s="616">
        <v>1.29</v>
      </c>
      <c r="U485" s="612">
        <v>1.28</v>
      </c>
      <c r="V485" s="616">
        <v>1.27</v>
      </c>
      <c r="W485" s="612">
        <v>1.26</v>
      </c>
      <c r="X485" s="616">
        <v>1.2450000000000001</v>
      </c>
      <c r="Y485" s="612">
        <v>1.24</v>
      </c>
      <c r="Z485" s="613">
        <f t="shared" si="304"/>
        <v>31.765000000000001</v>
      </c>
      <c r="AA485" s="1058">
        <f t="shared" si="284"/>
        <v>4.102564102564088</v>
      </c>
      <c r="AB485" s="1058">
        <f t="shared" si="285"/>
        <v>4.8387096774193505</v>
      </c>
      <c r="AC485" s="1059">
        <f t="shared" si="286"/>
        <v>4.4943820224718989</v>
      </c>
      <c r="AD485" s="1059">
        <f t="shared" si="287"/>
        <v>4.0935672514619936</v>
      </c>
      <c r="AE485" s="1059">
        <f t="shared" si="288"/>
        <v>3.6363636363636376</v>
      </c>
      <c r="AF485" s="1059">
        <f t="shared" si="289"/>
        <v>3.1249999999999778</v>
      </c>
      <c r="AG485" s="1059">
        <f t="shared" si="290"/>
        <v>2.5641025641025772</v>
      </c>
      <c r="AH485" s="1059">
        <f t="shared" si="291"/>
        <v>1.9607843137254832</v>
      </c>
      <c r="AI485" s="1059">
        <f t="shared" si="292"/>
        <v>1.3245033112582849</v>
      </c>
      <c r="AJ485" s="1059">
        <f t="shared" si="293"/>
        <v>0.66666666666665986</v>
      </c>
      <c r="AK485" s="1059">
        <f t="shared" si="294"/>
        <v>1.3513513513513598</v>
      </c>
      <c r="AL485" s="1059">
        <f t="shared" si="295"/>
        <v>5.7142857142857162</v>
      </c>
      <c r="AM485" s="1059">
        <f t="shared" si="296"/>
        <v>6.0606060606060552</v>
      </c>
      <c r="AN485" s="1059">
        <f t="shared" si="297"/>
        <v>1.538461538461533</v>
      </c>
      <c r="AO485" s="1059">
        <f t="shared" si="298"/>
        <v>0.77519379844961378</v>
      </c>
      <c r="AP485" s="1059">
        <f t="shared" si="299"/>
        <v>0.78125</v>
      </c>
      <c r="AQ485" s="1059">
        <f t="shared" si="300"/>
        <v>0.78740157480314821</v>
      </c>
      <c r="AR485" s="1059">
        <f t="shared" si="301"/>
        <v>0.79365079365079083</v>
      </c>
      <c r="AS485" s="1059">
        <f t="shared" si="302"/>
        <v>1.2048192771084265</v>
      </c>
      <c r="AT485" s="1059">
        <f t="shared" si="303"/>
        <v>0.40322580645162365</v>
      </c>
      <c r="AU485" s="1060">
        <f t="shared" si="305"/>
        <v>2.5108444730601107</v>
      </c>
      <c r="AV485" s="1061">
        <f t="shared" si="306"/>
        <v>1.8406704246312984</v>
      </c>
    </row>
    <row r="486" spans="1:48" ht="11.25" customHeight="1" x14ac:dyDescent="0.2">
      <c r="A486" s="480" t="s">
        <v>705</v>
      </c>
      <c r="B486" s="861" t="s">
        <v>706</v>
      </c>
      <c r="C486" s="610">
        <v>5.16</v>
      </c>
      <c r="D486" s="482">
        <v>4.7</v>
      </c>
      <c r="E486" s="482">
        <v>3.9</v>
      </c>
      <c r="F486" s="473">
        <v>3.5</v>
      </c>
      <c r="G486" s="473">
        <v>3.1</v>
      </c>
      <c r="H486" s="473">
        <v>2.71</v>
      </c>
      <c r="I486" s="473">
        <v>2.38</v>
      </c>
      <c r="J486" s="1000"/>
      <c r="K486" s="473">
        <v>2.15</v>
      </c>
      <c r="L486" s="471">
        <v>1.9246449999999999</v>
      </c>
      <c r="M486" s="1000"/>
      <c r="N486" s="510">
        <v>1.6624399999999999</v>
      </c>
      <c r="O486" s="510">
        <v>1.5269149999999998</v>
      </c>
      <c r="P486" s="478">
        <v>1.4184950000000001</v>
      </c>
      <c r="Q486" s="478">
        <v>1.33718</v>
      </c>
      <c r="R486" s="478">
        <v>1.04806</v>
      </c>
      <c r="S486" s="478">
        <v>0.91253499999999999</v>
      </c>
      <c r="T486" s="478">
        <v>0.80411500000000002</v>
      </c>
      <c r="U486" s="477">
        <v>0.7228</v>
      </c>
      <c r="V486" s="477">
        <v>0.7228</v>
      </c>
      <c r="W486" s="477">
        <v>0.7228</v>
      </c>
      <c r="X486" s="477">
        <v>0.7228</v>
      </c>
      <c r="Y486" s="477">
        <v>0.7228</v>
      </c>
      <c r="Z486" s="613">
        <f t="shared" si="304"/>
        <v>41.848384999999993</v>
      </c>
      <c r="AA486" s="1058">
        <f t="shared" si="284"/>
        <v>9.7872340425531945</v>
      </c>
      <c r="AB486" s="1058">
        <f t="shared" si="285"/>
        <v>20.512820512820529</v>
      </c>
      <c r="AC486" s="1059">
        <f t="shared" si="286"/>
        <v>11.428571428571432</v>
      </c>
      <c r="AD486" s="1059">
        <f t="shared" si="287"/>
        <v>12.903225806451601</v>
      </c>
      <c r="AE486" s="1059">
        <f t="shared" si="288"/>
        <v>14.391143911439119</v>
      </c>
      <c r="AF486" s="1059">
        <f t="shared" si="289"/>
        <v>13.86554621848739</v>
      </c>
      <c r="AG486" s="1059">
        <f t="shared" si="290"/>
        <v>10.697674418604652</v>
      </c>
      <c r="AH486" s="1059">
        <f t="shared" si="291"/>
        <v>11.70891255270452</v>
      </c>
      <c r="AI486" s="1059">
        <f t="shared" si="292"/>
        <v>15.772298549120567</v>
      </c>
      <c r="AJ486" s="1059">
        <f t="shared" si="293"/>
        <v>8.875739644970416</v>
      </c>
      <c r="AK486" s="1059">
        <f t="shared" si="294"/>
        <v>7.6433121019108041</v>
      </c>
      <c r="AL486" s="1059">
        <f t="shared" si="295"/>
        <v>6.0810810810810745</v>
      </c>
      <c r="AM486" s="1059">
        <f t="shared" si="296"/>
        <v>27.586206896551737</v>
      </c>
      <c r="AN486" s="1059">
        <f t="shared" si="297"/>
        <v>14.851485148514843</v>
      </c>
      <c r="AO486" s="1059">
        <f t="shared" si="298"/>
        <v>13.483146067415719</v>
      </c>
      <c r="AP486" s="1059">
        <f t="shared" si="299"/>
        <v>11.250000000000004</v>
      </c>
      <c r="AQ486" s="1059">
        <f t="shared" si="300"/>
        <v>0</v>
      </c>
      <c r="AR486" s="1059">
        <f t="shared" si="301"/>
        <v>0</v>
      </c>
      <c r="AS486" s="1059">
        <f t="shared" si="302"/>
        <v>0</v>
      </c>
      <c r="AT486" s="1059">
        <f t="shared" si="303"/>
        <v>0</v>
      </c>
      <c r="AU486" s="1060">
        <f t="shared" si="305"/>
        <v>10.541919919059881</v>
      </c>
      <c r="AV486" s="1061">
        <f t="shared" si="306"/>
        <v>7.0888870181239314</v>
      </c>
    </row>
    <row r="487" spans="1:48" ht="11.25" customHeight="1" x14ac:dyDescent="0.2">
      <c r="A487" s="490" t="s">
        <v>1489</v>
      </c>
      <c r="B487" s="490" t="s">
        <v>1490</v>
      </c>
      <c r="C487" s="610">
        <v>1.8</v>
      </c>
      <c r="D487" s="482">
        <v>1.64</v>
      </c>
      <c r="E487" s="493">
        <v>1.48</v>
      </c>
      <c r="F487" s="610">
        <v>1.32</v>
      </c>
      <c r="G487" s="610">
        <v>1.2</v>
      </c>
      <c r="H487" s="610">
        <v>1.02</v>
      </c>
      <c r="I487" s="610">
        <v>0.7</v>
      </c>
      <c r="J487" s="932"/>
      <c r="K487" s="610">
        <v>0.48</v>
      </c>
      <c r="L487" s="481">
        <v>0.44</v>
      </c>
      <c r="M487" s="932"/>
      <c r="N487" s="611">
        <v>0.4</v>
      </c>
      <c r="O487" s="611">
        <v>0.4</v>
      </c>
      <c r="P487" s="612">
        <v>0.4</v>
      </c>
      <c r="Q487" s="612">
        <v>0.4</v>
      </c>
      <c r="R487" s="612">
        <v>0.4</v>
      </c>
      <c r="S487" s="616">
        <v>0.4</v>
      </c>
      <c r="T487" s="612">
        <v>0</v>
      </c>
      <c r="U487" s="612">
        <v>0</v>
      </c>
      <c r="V487" s="612">
        <v>0</v>
      </c>
      <c r="W487" s="612">
        <v>0</v>
      </c>
      <c r="X487" s="612">
        <v>0</v>
      </c>
      <c r="Y487" s="612">
        <v>0</v>
      </c>
      <c r="Z487" s="613">
        <f t="shared" si="304"/>
        <v>12.480000000000002</v>
      </c>
      <c r="AA487" s="1058">
        <f t="shared" si="284"/>
        <v>9.7560975609756184</v>
      </c>
      <c r="AB487" s="1058">
        <f t="shared" si="285"/>
        <v>10.810810810810811</v>
      </c>
      <c r="AC487" s="1059">
        <f t="shared" si="286"/>
        <v>12.12121212121211</v>
      </c>
      <c r="AD487" s="1059">
        <f t="shared" si="287"/>
        <v>10.000000000000009</v>
      </c>
      <c r="AE487" s="1059">
        <f t="shared" si="288"/>
        <v>17.647058823529417</v>
      </c>
      <c r="AF487" s="1059">
        <f t="shared" si="289"/>
        <v>45.71428571428573</v>
      </c>
      <c r="AG487" s="1059">
        <f t="shared" si="290"/>
        <v>45.833333333333329</v>
      </c>
      <c r="AH487" s="1059">
        <f t="shared" si="291"/>
        <v>9.0909090909090828</v>
      </c>
      <c r="AI487" s="1059">
        <f t="shared" si="292"/>
        <v>9.9999999999999858</v>
      </c>
      <c r="AJ487" s="1059">
        <f t="shared" si="293"/>
        <v>0</v>
      </c>
      <c r="AK487" s="1059">
        <f t="shared" si="294"/>
        <v>0</v>
      </c>
      <c r="AL487" s="1059">
        <f t="shared" si="295"/>
        <v>0</v>
      </c>
      <c r="AM487" s="1059">
        <f t="shared" si="296"/>
        <v>0</v>
      </c>
      <c r="AN487" s="1059">
        <f t="shared" si="297"/>
        <v>0</v>
      </c>
      <c r="AO487" s="1059" t="str">
        <f t="shared" si="298"/>
        <v>n/a</v>
      </c>
      <c r="AP487" s="1059" t="str">
        <f t="shared" si="299"/>
        <v>n/a</v>
      </c>
      <c r="AQ487" s="1059" t="str">
        <f t="shared" si="300"/>
        <v>n/a</v>
      </c>
      <c r="AR487" s="1059" t="str">
        <f t="shared" si="301"/>
        <v>n/a</v>
      </c>
      <c r="AS487" s="1059" t="str">
        <f t="shared" si="302"/>
        <v>n/a</v>
      </c>
      <c r="AT487" s="1059" t="str">
        <f t="shared" si="303"/>
        <v>n/a</v>
      </c>
      <c r="AU487" s="1060">
        <f t="shared" si="305"/>
        <v>12.212407675361147</v>
      </c>
      <c r="AV487" s="1061">
        <f t="shared" si="306"/>
        <v>15.331044201771757</v>
      </c>
    </row>
    <row r="488" spans="1:48" ht="11.25" customHeight="1" x14ac:dyDescent="0.2">
      <c r="A488" s="858" t="s">
        <v>4061</v>
      </c>
      <c r="B488" s="861" t="s">
        <v>4062</v>
      </c>
      <c r="C488" s="610">
        <v>1</v>
      </c>
      <c r="D488" s="482">
        <v>0.96</v>
      </c>
      <c r="E488" s="615">
        <v>0.88</v>
      </c>
      <c r="F488" s="482">
        <v>0.84</v>
      </c>
      <c r="G488" s="482">
        <v>0.8</v>
      </c>
      <c r="H488" s="485">
        <v>0</v>
      </c>
      <c r="I488" s="485">
        <v>0</v>
      </c>
      <c r="J488" s="932"/>
      <c r="K488" s="485">
        <v>0</v>
      </c>
      <c r="L488" s="614">
        <v>0</v>
      </c>
      <c r="M488" s="932"/>
      <c r="N488" s="611">
        <v>0</v>
      </c>
      <c r="O488" s="611">
        <v>0</v>
      </c>
      <c r="P488" s="612">
        <v>0</v>
      </c>
      <c r="Q488" s="612">
        <v>0</v>
      </c>
      <c r="R488" s="612">
        <v>0</v>
      </c>
      <c r="S488" s="612">
        <v>0</v>
      </c>
      <c r="T488" s="612">
        <v>0</v>
      </c>
      <c r="U488" s="612">
        <v>0</v>
      </c>
      <c r="V488" s="612">
        <v>0</v>
      </c>
      <c r="W488" s="612">
        <v>0</v>
      </c>
      <c r="X488" s="612">
        <v>0</v>
      </c>
      <c r="Y488" s="612">
        <v>0</v>
      </c>
      <c r="Z488" s="613">
        <f t="shared" si="304"/>
        <v>4.4799999999999995</v>
      </c>
      <c r="AA488" s="1058">
        <f t="shared" si="284"/>
        <v>4.1666666666666741</v>
      </c>
      <c r="AB488" s="1058">
        <f t="shared" si="285"/>
        <v>9.0909090909090828</v>
      </c>
      <c r="AC488" s="1059">
        <f t="shared" si="286"/>
        <v>4.7619047619047672</v>
      </c>
      <c r="AD488" s="1059">
        <f t="shared" si="287"/>
        <v>4.9999999999999822</v>
      </c>
      <c r="AE488" s="1059" t="str">
        <f t="shared" si="288"/>
        <v>n/a</v>
      </c>
      <c r="AF488" s="1059" t="str">
        <f t="shared" si="289"/>
        <v>n/a</v>
      </c>
      <c r="AG488" s="1059" t="str">
        <f t="shared" si="290"/>
        <v>n/a</v>
      </c>
      <c r="AH488" s="1059" t="str">
        <f t="shared" si="291"/>
        <v>n/a</v>
      </c>
      <c r="AI488" s="1059" t="str">
        <f t="shared" si="292"/>
        <v>n/a</v>
      </c>
      <c r="AJ488" s="1059" t="str">
        <f t="shared" si="293"/>
        <v>n/a</v>
      </c>
      <c r="AK488" s="1059" t="str">
        <f t="shared" si="294"/>
        <v>n/a</v>
      </c>
      <c r="AL488" s="1059" t="str">
        <f t="shared" si="295"/>
        <v>n/a</v>
      </c>
      <c r="AM488" s="1059" t="str">
        <f t="shared" si="296"/>
        <v>n/a</v>
      </c>
      <c r="AN488" s="1059" t="str">
        <f t="shared" si="297"/>
        <v>n/a</v>
      </c>
      <c r="AO488" s="1059" t="str">
        <f t="shared" si="298"/>
        <v>n/a</v>
      </c>
      <c r="AP488" s="1059" t="str">
        <f t="shared" si="299"/>
        <v>n/a</v>
      </c>
      <c r="AQ488" s="1059" t="str">
        <f t="shared" si="300"/>
        <v>n/a</v>
      </c>
      <c r="AR488" s="1059" t="str">
        <f t="shared" si="301"/>
        <v>n/a</v>
      </c>
      <c r="AS488" s="1059" t="str">
        <f t="shared" si="302"/>
        <v>n/a</v>
      </c>
      <c r="AT488" s="1059" t="str">
        <f t="shared" si="303"/>
        <v>n/a</v>
      </c>
      <c r="AU488" s="1060">
        <f t="shared" si="305"/>
        <v>5.7548701298701266</v>
      </c>
      <c r="AV488" s="1061">
        <f t="shared" si="306"/>
        <v>2.2514702844326755</v>
      </c>
    </row>
    <row r="489" spans="1:48" ht="11.25" customHeight="1" x14ac:dyDescent="0.2">
      <c r="A489" s="469" t="s">
        <v>1505</v>
      </c>
      <c r="B489" s="846" t="s">
        <v>1506</v>
      </c>
      <c r="C489" s="610">
        <v>1.26</v>
      </c>
      <c r="D489" s="482">
        <v>1.02</v>
      </c>
      <c r="E489" s="476">
        <v>0.86</v>
      </c>
      <c r="F489" s="610">
        <v>0.78</v>
      </c>
      <c r="G489" s="610">
        <v>0.74</v>
      </c>
      <c r="H489" s="610">
        <v>0.7</v>
      </c>
      <c r="I489" s="610">
        <v>0.64</v>
      </c>
      <c r="J489" s="932"/>
      <c r="K489" s="610">
        <v>0.56000000000000005</v>
      </c>
      <c r="L489" s="481">
        <v>0.5</v>
      </c>
      <c r="M489" s="932"/>
      <c r="N489" s="494">
        <v>0.44</v>
      </c>
      <c r="O489" s="611">
        <v>0.4</v>
      </c>
      <c r="P489" s="616">
        <v>0.66</v>
      </c>
      <c r="Q489" s="616">
        <v>0.55476999999999999</v>
      </c>
      <c r="R489" s="616">
        <v>0.43196999999999997</v>
      </c>
      <c r="S489" s="616">
        <v>0.38547999999999993</v>
      </c>
      <c r="T489" s="612">
        <v>0.34467999999999999</v>
      </c>
      <c r="U489" s="616">
        <v>0.34467999999999999</v>
      </c>
      <c r="V489" s="616">
        <v>0.18140000000000001</v>
      </c>
      <c r="W489" s="612">
        <v>0.16492000000000001</v>
      </c>
      <c r="X489" s="616">
        <v>0.16492000000000001</v>
      </c>
      <c r="Y489" s="616">
        <v>0.15708</v>
      </c>
      <c r="Z489" s="613">
        <f t="shared" si="304"/>
        <v>11.289900000000001</v>
      </c>
      <c r="AA489" s="1058">
        <f t="shared" si="284"/>
        <v>23.529411764705888</v>
      </c>
      <c r="AB489" s="1058">
        <f t="shared" si="285"/>
        <v>18.604651162790709</v>
      </c>
      <c r="AC489" s="1059">
        <f t="shared" si="286"/>
        <v>10.256410256410241</v>
      </c>
      <c r="AD489" s="1059">
        <f t="shared" si="287"/>
        <v>5.4054054054054168</v>
      </c>
      <c r="AE489" s="1059">
        <f t="shared" si="288"/>
        <v>5.7142857142857162</v>
      </c>
      <c r="AF489" s="1059">
        <f t="shared" si="289"/>
        <v>9.375</v>
      </c>
      <c r="AG489" s="1059">
        <f t="shared" si="290"/>
        <v>14.285714285714279</v>
      </c>
      <c r="AH489" s="1059">
        <f t="shared" si="291"/>
        <v>12.000000000000011</v>
      </c>
      <c r="AI489" s="1059">
        <f t="shared" si="292"/>
        <v>13.636363636363647</v>
      </c>
      <c r="AJ489" s="1059">
        <f t="shared" si="293"/>
        <v>9.9999999999999858</v>
      </c>
      <c r="AK489" s="1059">
        <f t="shared" si="294"/>
        <v>-39.393939393939391</v>
      </c>
      <c r="AL489" s="1059">
        <f t="shared" si="295"/>
        <v>18.968221064585332</v>
      </c>
      <c r="AM489" s="1059">
        <f t="shared" si="296"/>
        <v>28.427900085654102</v>
      </c>
      <c r="AN489" s="1059">
        <f t="shared" si="297"/>
        <v>12.060288471516035</v>
      </c>
      <c r="AO489" s="1059">
        <f t="shared" si="298"/>
        <v>11.837066264361141</v>
      </c>
      <c r="AP489" s="1059">
        <f t="shared" si="299"/>
        <v>0</v>
      </c>
      <c r="AQ489" s="1059">
        <f t="shared" si="300"/>
        <v>90.011025358324133</v>
      </c>
      <c r="AR489" s="1059">
        <f t="shared" si="301"/>
        <v>9.9927237448459891</v>
      </c>
      <c r="AS489" s="1059">
        <f t="shared" si="302"/>
        <v>0</v>
      </c>
      <c r="AT489" s="1059">
        <f t="shared" si="303"/>
        <v>4.991087344028533</v>
      </c>
      <c r="AU489" s="1060">
        <f t="shared" si="305"/>
        <v>12.98508075825259</v>
      </c>
      <c r="AV489" s="1061">
        <f t="shared" si="306"/>
        <v>22.534939123976717</v>
      </c>
    </row>
    <row r="490" spans="1:48" ht="11.25" customHeight="1" x14ac:dyDescent="0.2">
      <c r="A490" s="1183" t="s">
        <v>4474</v>
      </c>
      <c r="B490" s="490" t="s">
        <v>4473</v>
      </c>
      <c r="C490" s="610">
        <v>1.27</v>
      </c>
      <c r="D490" s="482">
        <v>1.1599999999999999</v>
      </c>
      <c r="E490" s="482">
        <v>1.04</v>
      </c>
      <c r="F490" s="496">
        <v>0.87999999999999989</v>
      </c>
      <c r="G490" s="496">
        <v>0.54</v>
      </c>
      <c r="H490" s="495">
        <v>0</v>
      </c>
      <c r="I490" s="495">
        <v>0</v>
      </c>
      <c r="J490" s="1014"/>
      <c r="K490" s="495">
        <v>0</v>
      </c>
      <c r="L490" s="497">
        <v>0</v>
      </c>
      <c r="M490" s="1014"/>
      <c r="N490" s="1045">
        <v>0</v>
      </c>
      <c r="O490" s="1045">
        <v>0</v>
      </c>
      <c r="P490" s="1015">
        <v>0</v>
      </c>
      <c r="Q490" s="1015">
        <v>0</v>
      </c>
      <c r="R490" s="1015">
        <v>0</v>
      </c>
      <c r="S490" s="1015">
        <v>0</v>
      </c>
      <c r="T490" s="1015">
        <v>0</v>
      </c>
      <c r="U490" s="1015">
        <v>0</v>
      </c>
      <c r="V490" s="1015">
        <v>0</v>
      </c>
      <c r="W490" s="1015">
        <v>0</v>
      </c>
      <c r="X490" s="1015">
        <v>0</v>
      </c>
      <c r="Y490" s="1015">
        <v>0</v>
      </c>
      <c r="Z490" s="613">
        <f t="shared" si="304"/>
        <v>4.8899999999999997</v>
      </c>
      <c r="AA490" s="1058">
        <f t="shared" si="284"/>
        <v>9.4827586206896584</v>
      </c>
      <c r="AB490" s="1058">
        <f t="shared" si="285"/>
        <v>11.538461538461519</v>
      </c>
      <c r="AC490" s="1059">
        <f t="shared" si="286"/>
        <v>18.181818181818208</v>
      </c>
      <c r="AD490" s="1059">
        <f t="shared" si="287"/>
        <v>62.962962962962933</v>
      </c>
      <c r="AE490" s="1059" t="str">
        <f t="shared" si="288"/>
        <v>n/a</v>
      </c>
      <c r="AF490" s="1059" t="str">
        <f t="shared" si="289"/>
        <v>n/a</v>
      </c>
      <c r="AG490" s="1059" t="str">
        <f t="shared" si="290"/>
        <v>n/a</v>
      </c>
      <c r="AH490" s="1059" t="str">
        <f t="shared" si="291"/>
        <v>n/a</v>
      </c>
      <c r="AI490" s="1059" t="str">
        <f t="shared" si="292"/>
        <v>n/a</v>
      </c>
      <c r="AJ490" s="1059" t="str">
        <f t="shared" si="293"/>
        <v>n/a</v>
      </c>
      <c r="AK490" s="1059" t="str">
        <f t="shared" si="294"/>
        <v>n/a</v>
      </c>
      <c r="AL490" s="1059" t="str">
        <f t="shared" si="295"/>
        <v>n/a</v>
      </c>
      <c r="AM490" s="1059" t="str">
        <f t="shared" si="296"/>
        <v>n/a</v>
      </c>
      <c r="AN490" s="1059" t="str">
        <f t="shared" si="297"/>
        <v>n/a</v>
      </c>
      <c r="AO490" s="1059" t="str">
        <f t="shared" si="298"/>
        <v>n/a</v>
      </c>
      <c r="AP490" s="1059" t="str">
        <f t="shared" si="299"/>
        <v>n/a</v>
      </c>
      <c r="AQ490" s="1059" t="str">
        <f t="shared" si="300"/>
        <v>n/a</v>
      </c>
      <c r="AR490" s="1059" t="str">
        <f t="shared" si="301"/>
        <v>n/a</v>
      </c>
      <c r="AS490" s="1059" t="str">
        <f t="shared" si="302"/>
        <v>n/a</v>
      </c>
      <c r="AT490" s="1059" t="str">
        <f t="shared" si="303"/>
        <v>n/a</v>
      </c>
      <c r="AU490" s="1060">
        <f t="shared" si="305"/>
        <v>25.54150032598308</v>
      </c>
      <c r="AV490" s="1061">
        <f t="shared" si="306"/>
        <v>25.222338429760907</v>
      </c>
    </row>
    <row r="491" spans="1:48" ht="11.25" customHeight="1" x14ac:dyDescent="0.2">
      <c r="A491" s="861" t="s">
        <v>1323</v>
      </c>
      <c r="B491" s="861" t="s">
        <v>1324</v>
      </c>
      <c r="C491" s="610">
        <v>1.2</v>
      </c>
      <c r="D491" s="482">
        <v>0.8</v>
      </c>
      <c r="E491" s="482">
        <v>0.57499999999999996</v>
      </c>
      <c r="F491" s="610">
        <v>0.48499999999999999</v>
      </c>
      <c r="G491" s="610">
        <v>0.42499999999999999</v>
      </c>
      <c r="H491" s="610">
        <v>0.37</v>
      </c>
      <c r="I491" s="485">
        <v>0.34</v>
      </c>
      <c r="J491" s="932"/>
      <c r="K491" s="610">
        <v>0.33</v>
      </c>
      <c r="L491" s="481">
        <v>0.3</v>
      </c>
      <c r="M491" s="932"/>
      <c r="N491" s="611">
        <v>0.26</v>
      </c>
      <c r="O491" s="494">
        <v>0.26</v>
      </c>
      <c r="P491" s="616">
        <v>0.24</v>
      </c>
      <c r="Q491" s="616">
        <v>0.22</v>
      </c>
      <c r="R491" s="616">
        <v>0.18</v>
      </c>
      <c r="S491" s="616">
        <v>0.14000000000000001</v>
      </c>
      <c r="T491" s="612">
        <v>0</v>
      </c>
      <c r="U491" s="612">
        <v>0</v>
      </c>
      <c r="V491" s="612">
        <v>0</v>
      </c>
      <c r="W491" s="612">
        <v>0</v>
      </c>
      <c r="X491" s="612">
        <v>0</v>
      </c>
      <c r="Y491" s="612">
        <v>0</v>
      </c>
      <c r="Z491" s="613">
        <f t="shared" si="304"/>
        <v>6.1249999999999991</v>
      </c>
      <c r="AA491" s="1058">
        <f t="shared" si="284"/>
        <v>49.999999999999979</v>
      </c>
      <c r="AB491" s="1058">
        <f t="shared" si="285"/>
        <v>39.130434782608717</v>
      </c>
      <c r="AC491" s="1059">
        <f t="shared" si="286"/>
        <v>18.556701030927837</v>
      </c>
      <c r="AD491" s="1059">
        <f t="shared" si="287"/>
        <v>14.117647058823524</v>
      </c>
      <c r="AE491" s="1059">
        <f t="shared" si="288"/>
        <v>14.864864864864868</v>
      </c>
      <c r="AF491" s="1059">
        <f t="shared" si="289"/>
        <v>8.8235294117646959</v>
      </c>
      <c r="AG491" s="1059">
        <f t="shared" si="290"/>
        <v>3.0303030303030276</v>
      </c>
      <c r="AH491" s="1059">
        <f t="shared" si="291"/>
        <v>10.000000000000009</v>
      </c>
      <c r="AI491" s="1059">
        <f t="shared" si="292"/>
        <v>15.384615384615374</v>
      </c>
      <c r="AJ491" s="1059">
        <f t="shared" si="293"/>
        <v>0</v>
      </c>
      <c r="AK491" s="1059">
        <f t="shared" si="294"/>
        <v>8.3333333333333481</v>
      </c>
      <c r="AL491" s="1059">
        <f t="shared" si="295"/>
        <v>9.0909090909090828</v>
      </c>
      <c r="AM491" s="1059">
        <f t="shared" si="296"/>
        <v>22.222222222222232</v>
      </c>
      <c r="AN491" s="1059">
        <f t="shared" si="297"/>
        <v>28.571428571428559</v>
      </c>
      <c r="AO491" s="1059" t="str">
        <f t="shared" si="298"/>
        <v>n/a</v>
      </c>
      <c r="AP491" s="1059" t="str">
        <f t="shared" si="299"/>
        <v>n/a</v>
      </c>
      <c r="AQ491" s="1059" t="str">
        <f t="shared" si="300"/>
        <v>n/a</v>
      </c>
      <c r="AR491" s="1059" t="str">
        <f t="shared" si="301"/>
        <v>n/a</v>
      </c>
      <c r="AS491" s="1059" t="str">
        <f t="shared" si="302"/>
        <v>n/a</v>
      </c>
      <c r="AT491" s="1059" t="str">
        <f t="shared" si="303"/>
        <v>n/a</v>
      </c>
      <c r="AU491" s="1060">
        <f t="shared" si="305"/>
        <v>17.294713484414377</v>
      </c>
      <c r="AV491" s="1061">
        <f t="shared" si="306"/>
        <v>13.851634738741474</v>
      </c>
    </row>
    <row r="492" spans="1:48" ht="11.25" customHeight="1" x14ac:dyDescent="0.2">
      <c r="A492" s="480" t="s">
        <v>1491</v>
      </c>
      <c r="B492" s="861" t="s">
        <v>1492</v>
      </c>
      <c r="C492" s="610">
        <v>1.76</v>
      </c>
      <c r="D492" s="482">
        <v>1.2</v>
      </c>
      <c r="E492" s="482">
        <v>0.78</v>
      </c>
      <c r="F492" s="610">
        <v>0.74</v>
      </c>
      <c r="G492" s="610">
        <v>0.69</v>
      </c>
      <c r="H492" s="610">
        <v>0.63</v>
      </c>
      <c r="I492" s="610">
        <v>0.3</v>
      </c>
      <c r="J492" s="932"/>
      <c r="K492" s="485">
        <v>0</v>
      </c>
      <c r="L492" s="614">
        <v>0</v>
      </c>
      <c r="M492" s="932"/>
      <c r="N492" s="611">
        <v>0</v>
      </c>
      <c r="O492" s="611">
        <v>0</v>
      </c>
      <c r="P492" s="612">
        <v>0</v>
      </c>
      <c r="Q492" s="612">
        <v>0</v>
      </c>
      <c r="R492" s="612">
        <v>0</v>
      </c>
      <c r="S492" s="612">
        <v>0</v>
      </c>
      <c r="T492" s="612">
        <v>0</v>
      </c>
      <c r="U492" s="612">
        <v>0</v>
      </c>
      <c r="V492" s="612">
        <v>0</v>
      </c>
      <c r="W492" s="612">
        <v>0</v>
      </c>
      <c r="X492" s="612">
        <v>0</v>
      </c>
      <c r="Y492" s="612">
        <v>0</v>
      </c>
      <c r="Z492" s="613">
        <f t="shared" si="304"/>
        <v>6.1</v>
      </c>
      <c r="AA492" s="1058">
        <f t="shared" si="284"/>
        <v>46.666666666666679</v>
      </c>
      <c r="AB492" s="1058">
        <f t="shared" si="285"/>
        <v>53.846153846153832</v>
      </c>
      <c r="AC492" s="1059">
        <f t="shared" si="286"/>
        <v>5.4054054054054168</v>
      </c>
      <c r="AD492" s="1059">
        <f t="shared" si="287"/>
        <v>7.2463768115942129</v>
      </c>
      <c r="AE492" s="1059">
        <f t="shared" si="288"/>
        <v>9.5238095238095113</v>
      </c>
      <c r="AF492" s="1059">
        <f t="shared" si="289"/>
        <v>110.00000000000001</v>
      </c>
      <c r="AG492" s="1059" t="str">
        <f t="shared" si="290"/>
        <v>n/a</v>
      </c>
      <c r="AH492" s="1059" t="str">
        <f t="shared" si="291"/>
        <v>n/a</v>
      </c>
      <c r="AI492" s="1059" t="str">
        <f t="shared" si="292"/>
        <v>n/a</v>
      </c>
      <c r="AJ492" s="1059" t="str">
        <f t="shared" si="293"/>
        <v>n/a</v>
      </c>
      <c r="AK492" s="1059" t="str">
        <f t="shared" si="294"/>
        <v>n/a</v>
      </c>
      <c r="AL492" s="1059" t="str">
        <f t="shared" si="295"/>
        <v>n/a</v>
      </c>
      <c r="AM492" s="1059" t="str">
        <f t="shared" si="296"/>
        <v>n/a</v>
      </c>
      <c r="AN492" s="1059" t="str">
        <f t="shared" si="297"/>
        <v>n/a</v>
      </c>
      <c r="AO492" s="1059" t="str">
        <f t="shared" si="298"/>
        <v>n/a</v>
      </c>
      <c r="AP492" s="1059" t="str">
        <f t="shared" si="299"/>
        <v>n/a</v>
      </c>
      <c r="AQ492" s="1059" t="str">
        <f t="shared" si="300"/>
        <v>n/a</v>
      </c>
      <c r="AR492" s="1059" t="str">
        <f t="shared" si="301"/>
        <v>n/a</v>
      </c>
      <c r="AS492" s="1059" t="str">
        <f t="shared" si="302"/>
        <v>n/a</v>
      </c>
      <c r="AT492" s="1059" t="str">
        <f t="shared" si="303"/>
        <v>n/a</v>
      </c>
      <c r="AU492" s="1060">
        <f t="shared" si="305"/>
        <v>38.781402042271615</v>
      </c>
      <c r="AV492" s="1061">
        <f t="shared" si="306"/>
        <v>40.805966544008719</v>
      </c>
    </row>
    <row r="493" spans="1:48" ht="11.25" customHeight="1" x14ac:dyDescent="0.2">
      <c r="A493" s="469" t="s">
        <v>1501</v>
      </c>
      <c r="B493" s="846" t="s">
        <v>1502</v>
      </c>
      <c r="C493" s="610">
        <v>2.4500000000000002</v>
      </c>
      <c r="D493" s="482">
        <v>1.94</v>
      </c>
      <c r="E493" s="482">
        <v>1.56</v>
      </c>
      <c r="F493" s="473">
        <v>1.46</v>
      </c>
      <c r="G493" s="473">
        <v>1.38</v>
      </c>
      <c r="H493" s="473">
        <v>1.28</v>
      </c>
      <c r="I493" s="473">
        <v>1.22</v>
      </c>
      <c r="J493" s="1000"/>
      <c r="K493" s="473">
        <v>1.1599999999999999</v>
      </c>
      <c r="L493" s="475">
        <v>1.1200000000000001</v>
      </c>
      <c r="M493" s="1000"/>
      <c r="N493" s="517">
        <v>1.1200000000000001</v>
      </c>
      <c r="O493" s="517">
        <v>1.1200000000000001</v>
      </c>
      <c r="P493" s="478">
        <v>1.1200000000000001</v>
      </c>
      <c r="Q493" s="478">
        <v>1</v>
      </c>
      <c r="R493" s="478">
        <v>0.92</v>
      </c>
      <c r="S493" s="478">
        <v>0.84</v>
      </c>
      <c r="T493" s="478">
        <v>0.78</v>
      </c>
      <c r="U493" s="477">
        <v>0.68</v>
      </c>
      <c r="V493" s="478">
        <v>0.68</v>
      </c>
      <c r="W493" s="478">
        <v>0.62</v>
      </c>
      <c r="X493" s="478">
        <v>0.54</v>
      </c>
      <c r="Y493" s="478">
        <v>0.45</v>
      </c>
      <c r="Z493" s="613">
        <f t="shared" si="304"/>
        <v>23.440000000000005</v>
      </c>
      <c r="AA493" s="1058">
        <f t="shared" si="284"/>
        <v>26.28865979381445</v>
      </c>
      <c r="AB493" s="1058">
        <f t="shared" si="285"/>
        <v>24.358974358974361</v>
      </c>
      <c r="AC493" s="1059">
        <f t="shared" si="286"/>
        <v>6.8493150684931559</v>
      </c>
      <c r="AD493" s="1059">
        <f t="shared" si="287"/>
        <v>5.7971014492753659</v>
      </c>
      <c r="AE493" s="1059">
        <f t="shared" si="288"/>
        <v>7.8125</v>
      </c>
      <c r="AF493" s="1059">
        <f t="shared" si="289"/>
        <v>4.9180327868852514</v>
      </c>
      <c r="AG493" s="1059">
        <f t="shared" si="290"/>
        <v>5.1724137931034475</v>
      </c>
      <c r="AH493" s="1059">
        <f t="shared" si="291"/>
        <v>3.5714285714285587</v>
      </c>
      <c r="AI493" s="1059">
        <f t="shared" si="292"/>
        <v>0</v>
      </c>
      <c r="AJ493" s="1059">
        <f t="shared" si="293"/>
        <v>0</v>
      </c>
      <c r="AK493" s="1059">
        <f t="shared" si="294"/>
        <v>0</v>
      </c>
      <c r="AL493" s="1059">
        <f t="shared" si="295"/>
        <v>12.000000000000011</v>
      </c>
      <c r="AM493" s="1059">
        <f t="shared" si="296"/>
        <v>8.6956521739130377</v>
      </c>
      <c r="AN493" s="1059">
        <f t="shared" si="297"/>
        <v>9.5238095238095344</v>
      </c>
      <c r="AO493" s="1059">
        <f t="shared" si="298"/>
        <v>7.6923076923076872</v>
      </c>
      <c r="AP493" s="1059">
        <f t="shared" si="299"/>
        <v>14.705882352941169</v>
      </c>
      <c r="AQ493" s="1059">
        <f t="shared" si="300"/>
        <v>0</v>
      </c>
      <c r="AR493" s="1059">
        <f t="shared" si="301"/>
        <v>9.6774193548387224</v>
      </c>
      <c r="AS493" s="1059">
        <f t="shared" si="302"/>
        <v>14.814814814814813</v>
      </c>
      <c r="AT493" s="1059">
        <f t="shared" si="303"/>
        <v>19.999999999999996</v>
      </c>
      <c r="AU493" s="1060">
        <f t="shared" si="305"/>
        <v>9.0939155867299775</v>
      </c>
      <c r="AV493" s="1061">
        <f t="shared" si="306"/>
        <v>7.727602591087857</v>
      </c>
    </row>
    <row r="494" spans="1:48" ht="11.25" customHeight="1" x14ac:dyDescent="0.2">
      <c r="A494" s="490" t="s">
        <v>306</v>
      </c>
      <c r="B494" s="490" t="s">
        <v>307</v>
      </c>
      <c r="C494" s="610">
        <v>1.6</v>
      </c>
      <c r="D494" s="482">
        <v>1.52</v>
      </c>
      <c r="E494" s="493">
        <v>1.51</v>
      </c>
      <c r="F494" s="610">
        <v>1.5</v>
      </c>
      <c r="G494" s="610">
        <v>1.49</v>
      </c>
      <c r="H494" s="610">
        <v>1.48</v>
      </c>
      <c r="I494" s="610">
        <v>1.47</v>
      </c>
      <c r="J494" s="932"/>
      <c r="K494" s="610">
        <v>1.46</v>
      </c>
      <c r="L494" s="481">
        <v>1.45</v>
      </c>
      <c r="M494" s="932"/>
      <c r="N494" s="494">
        <v>1.44</v>
      </c>
      <c r="O494" s="494">
        <v>1.41</v>
      </c>
      <c r="P494" s="616">
        <v>1.31</v>
      </c>
      <c r="Q494" s="616">
        <v>0.63</v>
      </c>
      <c r="R494" s="616">
        <v>0.4</v>
      </c>
      <c r="S494" s="616">
        <v>0.3</v>
      </c>
      <c r="T494" s="616">
        <v>0.23499999999999999</v>
      </c>
      <c r="U494" s="616">
        <v>0.2</v>
      </c>
      <c r="V494" s="616">
        <v>0.19</v>
      </c>
      <c r="W494" s="616">
        <v>0.17</v>
      </c>
      <c r="X494" s="616">
        <v>0.15</v>
      </c>
      <c r="Y494" s="616">
        <v>0.13</v>
      </c>
      <c r="Z494" s="613">
        <f t="shared" si="304"/>
        <v>20.044999999999995</v>
      </c>
      <c r="AA494" s="1058">
        <f t="shared" si="284"/>
        <v>5.2631578947368363</v>
      </c>
      <c r="AB494" s="1058">
        <f t="shared" si="285"/>
        <v>0.66225165562914245</v>
      </c>
      <c r="AC494" s="1059">
        <f t="shared" si="286"/>
        <v>0.66666666666665986</v>
      </c>
      <c r="AD494" s="1059">
        <f t="shared" si="287"/>
        <v>0.67114093959732557</v>
      </c>
      <c r="AE494" s="1059">
        <f t="shared" si="288"/>
        <v>0.67567567567567988</v>
      </c>
      <c r="AF494" s="1059">
        <f t="shared" si="289"/>
        <v>0.68027210884353817</v>
      </c>
      <c r="AG494" s="1059">
        <f t="shared" si="290"/>
        <v>0.68493150684931781</v>
      </c>
      <c r="AH494" s="1059">
        <f t="shared" si="291"/>
        <v>0.68965517241379448</v>
      </c>
      <c r="AI494" s="1059">
        <f t="shared" si="292"/>
        <v>0.69444444444444198</v>
      </c>
      <c r="AJ494" s="1059">
        <f t="shared" si="293"/>
        <v>2.1276595744680771</v>
      </c>
      <c r="AK494" s="1059">
        <f t="shared" si="294"/>
        <v>7.6335877862595325</v>
      </c>
      <c r="AL494" s="1059">
        <f t="shared" si="295"/>
        <v>107.93650793650795</v>
      </c>
      <c r="AM494" s="1059">
        <f t="shared" si="296"/>
        <v>57.499999999999993</v>
      </c>
      <c r="AN494" s="1059">
        <f t="shared" si="297"/>
        <v>33.33333333333335</v>
      </c>
      <c r="AO494" s="1059">
        <f t="shared" si="298"/>
        <v>27.659574468085111</v>
      </c>
      <c r="AP494" s="1059">
        <f t="shared" si="299"/>
        <v>17.499999999999982</v>
      </c>
      <c r="AQ494" s="1059">
        <f t="shared" si="300"/>
        <v>5.2631578947368363</v>
      </c>
      <c r="AR494" s="1059">
        <f t="shared" si="301"/>
        <v>11.764705882352944</v>
      </c>
      <c r="AS494" s="1059">
        <f t="shared" si="302"/>
        <v>13.333333333333353</v>
      </c>
      <c r="AT494" s="1059">
        <f t="shared" si="303"/>
        <v>15.384615384615374</v>
      </c>
      <c r="AU494" s="1060">
        <f t="shared" si="305"/>
        <v>15.506233582927461</v>
      </c>
      <c r="AV494" s="1061">
        <f t="shared" si="306"/>
        <v>26.162286857407125</v>
      </c>
    </row>
    <row r="495" spans="1:48" ht="11.25" customHeight="1" x14ac:dyDescent="0.2">
      <c r="A495" s="480" t="s">
        <v>712</v>
      </c>
      <c r="B495" s="861" t="s">
        <v>713</v>
      </c>
      <c r="C495" s="610">
        <v>1.48</v>
      </c>
      <c r="D495" s="482">
        <v>1.46</v>
      </c>
      <c r="E495" s="615">
        <v>1.44</v>
      </c>
      <c r="F495" s="610">
        <v>1.42</v>
      </c>
      <c r="G495" s="610">
        <v>1.4</v>
      </c>
      <c r="H495" s="610">
        <v>1.38</v>
      </c>
      <c r="I495" s="610">
        <v>1.2</v>
      </c>
      <c r="J495" s="932"/>
      <c r="K495" s="610">
        <v>0.8</v>
      </c>
      <c r="L495" s="481">
        <v>0.59</v>
      </c>
      <c r="M495" s="932"/>
      <c r="N495" s="494">
        <v>0.5</v>
      </c>
      <c r="O495" s="494">
        <v>0.46</v>
      </c>
      <c r="P495" s="616">
        <v>0.44</v>
      </c>
      <c r="Q495" s="616">
        <v>0.42</v>
      </c>
      <c r="R495" s="616">
        <v>0.4</v>
      </c>
      <c r="S495" s="616">
        <v>0.36</v>
      </c>
      <c r="T495" s="616">
        <v>0.32</v>
      </c>
      <c r="U495" s="616">
        <v>0.28000000000000003</v>
      </c>
      <c r="V495" s="616">
        <v>0.24</v>
      </c>
      <c r="W495" s="616">
        <v>0.2</v>
      </c>
      <c r="X495" s="612">
        <v>0</v>
      </c>
      <c r="Y495" s="612">
        <v>0</v>
      </c>
      <c r="Z495" s="613">
        <f t="shared" si="304"/>
        <v>14.789999999999997</v>
      </c>
      <c r="AA495" s="1058">
        <f t="shared" si="284"/>
        <v>1.3698630136986356</v>
      </c>
      <c r="AB495" s="1058">
        <f t="shared" si="285"/>
        <v>1.388888888888884</v>
      </c>
      <c r="AC495" s="1059">
        <f t="shared" si="286"/>
        <v>1.4084507042253502</v>
      </c>
      <c r="AD495" s="1059">
        <f t="shared" si="287"/>
        <v>1.4285714285714235</v>
      </c>
      <c r="AE495" s="1059">
        <f t="shared" si="288"/>
        <v>1.449275362318847</v>
      </c>
      <c r="AF495" s="1059">
        <f t="shared" si="289"/>
        <v>14.999999999999991</v>
      </c>
      <c r="AG495" s="1059">
        <f t="shared" si="290"/>
        <v>49.999999999999979</v>
      </c>
      <c r="AH495" s="1059">
        <f t="shared" si="291"/>
        <v>35.593220338983066</v>
      </c>
      <c r="AI495" s="1059">
        <f t="shared" si="292"/>
        <v>17.999999999999993</v>
      </c>
      <c r="AJ495" s="1059">
        <f t="shared" si="293"/>
        <v>8.6956521739130377</v>
      </c>
      <c r="AK495" s="1059">
        <f t="shared" si="294"/>
        <v>4.5454545454545414</v>
      </c>
      <c r="AL495" s="1059">
        <f t="shared" si="295"/>
        <v>4.7619047619047672</v>
      </c>
      <c r="AM495" s="1059">
        <f t="shared" si="296"/>
        <v>4.9999999999999822</v>
      </c>
      <c r="AN495" s="1059">
        <f t="shared" si="297"/>
        <v>11.111111111111116</v>
      </c>
      <c r="AO495" s="1059">
        <f t="shared" si="298"/>
        <v>12.5</v>
      </c>
      <c r="AP495" s="1059">
        <f t="shared" si="299"/>
        <v>14.285714285714279</v>
      </c>
      <c r="AQ495" s="1059">
        <f t="shared" si="300"/>
        <v>16.666666666666675</v>
      </c>
      <c r="AR495" s="1059">
        <f t="shared" si="301"/>
        <v>19.999999999999996</v>
      </c>
      <c r="AS495" s="1059" t="str">
        <f t="shared" si="302"/>
        <v>n/a</v>
      </c>
      <c r="AT495" s="1059" t="str">
        <f t="shared" si="303"/>
        <v>n/a</v>
      </c>
      <c r="AU495" s="1060">
        <f t="shared" si="305"/>
        <v>12.400265182302808</v>
      </c>
      <c r="AV495" s="1061">
        <f t="shared" si="306"/>
        <v>12.978549956470978</v>
      </c>
    </row>
    <row r="496" spans="1:48" ht="11.25" customHeight="1" x14ac:dyDescent="0.2">
      <c r="A496" s="480" t="s">
        <v>1509</v>
      </c>
      <c r="B496" s="861" t="s">
        <v>1510</v>
      </c>
      <c r="C496" s="610">
        <v>0.64</v>
      </c>
      <c r="D496" s="482">
        <v>0.61</v>
      </c>
      <c r="E496" s="615">
        <v>0.57000000000000006</v>
      </c>
      <c r="F496" s="610">
        <v>0.48499999999999999</v>
      </c>
      <c r="G496" s="610">
        <v>0.375</v>
      </c>
      <c r="H496" s="485">
        <v>0.34</v>
      </c>
      <c r="I496" s="610">
        <v>0.31</v>
      </c>
      <c r="J496" s="932"/>
      <c r="K496" s="610">
        <v>7.4999999999999997E-2</v>
      </c>
      <c r="L496" s="614">
        <v>0</v>
      </c>
      <c r="M496" s="932"/>
      <c r="N496" s="611">
        <v>0</v>
      </c>
      <c r="O496" s="611">
        <v>0</v>
      </c>
      <c r="P496" s="612">
        <v>0</v>
      </c>
      <c r="Q496" s="612">
        <v>0</v>
      </c>
      <c r="R496" s="612">
        <v>0</v>
      </c>
      <c r="S496" s="612">
        <v>0</v>
      </c>
      <c r="T496" s="612">
        <v>0</v>
      </c>
      <c r="U496" s="612">
        <v>0</v>
      </c>
      <c r="V496" s="612">
        <v>0</v>
      </c>
      <c r="W496" s="612">
        <v>0</v>
      </c>
      <c r="X496" s="612">
        <v>0</v>
      </c>
      <c r="Y496" s="612">
        <v>0</v>
      </c>
      <c r="Z496" s="613">
        <f t="shared" si="304"/>
        <v>3.4050000000000002</v>
      </c>
      <c r="AA496" s="1058">
        <f t="shared" si="284"/>
        <v>4.9180327868852514</v>
      </c>
      <c r="AB496" s="1058">
        <f t="shared" si="285"/>
        <v>7.0175438596491002</v>
      </c>
      <c r="AC496" s="1059">
        <f t="shared" si="286"/>
        <v>17.525773195876315</v>
      </c>
      <c r="AD496" s="1059">
        <f t="shared" si="287"/>
        <v>29.333333333333321</v>
      </c>
      <c r="AE496" s="1059">
        <f t="shared" si="288"/>
        <v>10.294117647058808</v>
      </c>
      <c r="AF496" s="1059">
        <f t="shared" si="289"/>
        <v>9.6774193548387224</v>
      </c>
      <c r="AG496" s="1059">
        <f t="shared" si="290"/>
        <v>313.33333333333337</v>
      </c>
      <c r="AH496" s="1059" t="str">
        <f t="shared" si="291"/>
        <v>n/a</v>
      </c>
      <c r="AI496" s="1059" t="str">
        <f t="shared" si="292"/>
        <v>n/a</v>
      </c>
      <c r="AJ496" s="1059" t="str">
        <f t="shared" si="293"/>
        <v>n/a</v>
      </c>
      <c r="AK496" s="1059" t="str">
        <f t="shared" si="294"/>
        <v>n/a</v>
      </c>
      <c r="AL496" s="1059" t="str">
        <f t="shared" si="295"/>
        <v>n/a</v>
      </c>
      <c r="AM496" s="1059" t="str">
        <f t="shared" si="296"/>
        <v>n/a</v>
      </c>
      <c r="AN496" s="1059" t="str">
        <f t="shared" si="297"/>
        <v>n/a</v>
      </c>
      <c r="AO496" s="1059" t="str">
        <f t="shared" si="298"/>
        <v>n/a</v>
      </c>
      <c r="AP496" s="1059" t="str">
        <f t="shared" si="299"/>
        <v>n/a</v>
      </c>
      <c r="AQ496" s="1059" t="str">
        <f t="shared" si="300"/>
        <v>n/a</v>
      </c>
      <c r="AR496" s="1059" t="str">
        <f t="shared" si="301"/>
        <v>n/a</v>
      </c>
      <c r="AS496" s="1059" t="str">
        <f t="shared" si="302"/>
        <v>n/a</v>
      </c>
      <c r="AT496" s="1059" t="str">
        <f t="shared" si="303"/>
        <v>n/a</v>
      </c>
      <c r="AU496" s="1060">
        <f t="shared" si="305"/>
        <v>56.014221930139271</v>
      </c>
      <c r="AV496" s="1061">
        <f t="shared" si="306"/>
        <v>113.76531238407657</v>
      </c>
    </row>
    <row r="497" spans="1:48" ht="11.25" customHeight="1" x14ac:dyDescent="0.2">
      <c r="A497" s="861" t="s">
        <v>1507</v>
      </c>
      <c r="B497" s="861" t="s">
        <v>1508</v>
      </c>
      <c r="C497" s="610">
        <v>0.72</v>
      </c>
      <c r="D497" s="482">
        <v>0.68</v>
      </c>
      <c r="E497" s="615">
        <v>0.64</v>
      </c>
      <c r="F497" s="610">
        <v>0.6</v>
      </c>
      <c r="G497" s="610">
        <v>0.56000000000000005</v>
      </c>
      <c r="H497" s="485">
        <v>0.52</v>
      </c>
      <c r="I497" s="610">
        <v>0.5</v>
      </c>
      <c r="J497" s="932"/>
      <c r="K497" s="610">
        <v>0.48</v>
      </c>
      <c r="L497" s="481">
        <v>0.43</v>
      </c>
      <c r="M497" s="932"/>
      <c r="N497" s="494">
        <v>0.4</v>
      </c>
      <c r="O497" s="611">
        <v>0.39112000000000002</v>
      </c>
      <c r="P497" s="612">
        <v>0.39112000000000002</v>
      </c>
      <c r="Q497" s="616">
        <v>0.37334000000000001</v>
      </c>
      <c r="R497" s="616">
        <v>0.31111</v>
      </c>
      <c r="S497" s="616">
        <v>0.23999000000000001</v>
      </c>
      <c r="T497" s="616">
        <v>0.19553999999999999</v>
      </c>
      <c r="U497" s="616">
        <v>0.16</v>
      </c>
      <c r="V497" s="616">
        <v>0.12446</v>
      </c>
      <c r="W497" s="616">
        <v>8.8900000000000007E-2</v>
      </c>
      <c r="X497" s="612">
        <v>7.1120000000000003E-2</v>
      </c>
      <c r="Y497" s="612">
        <v>7.1120000000000003E-2</v>
      </c>
      <c r="Z497" s="613">
        <f t="shared" si="304"/>
        <v>7.9478200000000001</v>
      </c>
      <c r="AA497" s="1058">
        <f t="shared" si="284"/>
        <v>5.8823529411764497</v>
      </c>
      <c r="AB497" s="1058">
        <f t="shared" si="285"/>
        <v>6.25</v>
      </c>
      <c r="AC497" s="1059">
        <f t="shared" si="286"/>
        <v>6.6666666666666652</v>
      </c>
      <c r="AD497" s="1059">
        <f t="shared" si="287"/>
        <v>7.1428571428571397</v>
      </c>
      <c r="AE497" s="1059">
        <f t="shared" si="288"/>
        <v>7.6923076923077094</v>
      </c>
      <c r="AF497" s="1059">
        <f t="shared" si="289"/>
        <v>4.0000000000000036</v>
      </c>
      <c r="AG497" s="1059">
        <f t="shared" si="290"/>
        <v>4.1666666666666741</v>
      </c>
      <c r="AH497" s="1059">
        <f t="shared" si="291"/>
        <v>11.627906976744185</v>
      </c>
      <c r="AI497" s="1059">
        <f t="shared" si="292"/>
        <v>7.4999999999999956</v>
      </c>
      <c r="AJ497" s="1059">
        <f t="shared" si="293"/>
        <v>2.2704029453876062</v>
      </c>
      <c r="AK497" s="1059">
        <f t="shared" si="294"/>
        <v>0</v>
      </c>
      <c r="AL497" s="1059">
        <f t="shared" si="295"/>
        <v>4.7624149568757712</v>
      </c>
      <c r="AM497" s="1059">
        <f t="shared" si="296"/>
        <v>20.002571437755144</v>
      </c>
      <c r="AN497" s="1059">
        <f t="shared" si="297"/>
        <v>29.634568107004444</v>
      </c>
      <c r="AO497" s="1059">
        <f t="shared" si="298"/>
        <v>22.731921857420478</v>
      </c>
      <c r="AP497" s="1059">
        <f t="shared" si="299"/>
        <v>22.212499999999991</v>
      </c>
      <c r="AQ497" s="1059">
        <f t="shared" si="300"/>
        <v>28.555359151534621</v>
      </c>
      <c r="AR497" s="1059">
        <f t="shared" si="301"/>
        <v>39.999999999999993</v>
      </c>
      <c r="AS497" s="1059">
        <f t="shared" si="302"/>
        <v>25</v>
      </c>
      <c r="AT497" s="1059">
        <f t="shared" si="303"/>
        <v>0</v>
      </c>
      <c r="AU497" s="1060">
        <f t="shared" si="305"/>
        <v>12.804924827119843</v>
      </c>
      <c r="AV497" s="1061">
        <f t="shared" si="306"/>
        <v>11.54051933109147</v>
      </c>
    </row>
    <row r="498" spans="1:48" ht="11.25" customHeight="1" x14ac:dyDescent="0.2">
      <c r="A498" s="480" t="s">
        <v>708</v>
      </c>
      <c r="B498" s="861" t="s">
        <v>709</v>
      </c>
      <c r="C498" s="610">
        <v>2.2999999999999998</v>
      </c>
      <c r="D498" s="482">
        <v>2.2000000000000002</v>
      </c>
      <c r="E498" s="476">
        <v>2.1</v>
      </c>
      <c r="F498" s="610">
        <v>2</v>
      </c>
      <c r="G498" s="610">
        <v>1.92</v>
      </c>
      <c r="H498" s="610">
        <v>1.6</v>
      </c>
      <c r="I498" s="610">
        <v>1.52</v>
      </c>
      <c r="J498" s="932"/>
      <c r="K498" s="610">
        <v>1.48</v>
      </c>
      <c r="L498" s="481">
        <v>1.44</v>
      </c>
      <c r="M498" s="932"/>
      <c r="N498" s="494">
        <v>1.36</v>
      </c>
      <c r="O498" s="494">
        <v>1.34</v>
      </c>
      <c r="P498" s="616">
        <v>1.32</v>
      </c>
      <c r="Q498" s="616">
        <v>1.28</v>
      </c>
      <c r="R498" s="616">
        <v>1.24</v>
      </c>
      <c r="S498" s="616">
        <v>1</v>
      </c>
      <c r="T498" s="612">
        <v>0</v>
      </c>
      <c r="U498" s="612">
        <v>0</v>
      </c>
      <c r="V498" s="612">
        <v>0</v>
      </c>
      <c r="W498" s="612">
        <v>0</v>
      </c>
      <c r="X498" s="612">
        <v>0</v>
      </c>
      <c r="Y498" s="612">
        <v>0</v>
      </c>
      <c r="Z498" s="613">
        <f t="shared" si="304"/>
        <v>24.099999999999998</v>
      </c>
      <c r="AA498" s="1058">
        <f t="shared" si="284"/>
        <v>4.5454545454545192</v>
      </c>
      <c r="AB498" s="1058">
        <f t="shared" si="285"/>
        <v>4.7619047619047672</v>
      </c>
      <c r="AC498" s="1059">
        <f t="shared" si="286"/>
        <v>5.0000000000000044</v>
      </c>
      <c r="AD498" s="1059">
        <f t="shared" si="287"/>
        <v>4.1666666666666741</v>
      </c>
      <c r="AE498" s="1059">
        <f t="shared" si="288"/>
        <v>19.999999999999996</v>
      </c>
      <c r="AF498" s="1059">
        <f t="shared" si="289"/>
        <v>5.2631578947368363</v>
      </c>
      <c r="AG498" s="1059">
        <f t="shared" si="290"/>
        <v>2.7027027027026973</v>
      </c>
      <c r="AH498" s="1059">
        <f t="shared" si="291"/>
        <v>2.7777777777777901</v>
      </c>
      <c r="AI498" s="1059">
        <f t="shared" si="292"/>
        <v>5.8823529411764497</v>
      </c>
      <c r="AJ498" s="1059">
        <f t="shared" si="293"/>
        <v>1.4925373134328401</v>
      </c>
      <c r="AK498" s="1059">
        <f t="shared" si="294"/>
        <v>1.5151515151515138</v>
      </c>
      <c r="AL498" s="1059">
        <f t="shared" si="295"/>
        <v>3.125</v>
      </c>
      <c r="AM498" s="1059">
        <f t="shared" si="296"/>
        <v>3.2258064516129004</v>
      </c>
      <c r="AN498" s="1059">
        <f t="shared" si="297"/>
        <v>24</v>
      </c>
      <c r="AO498" s="1059" t="str">
        <f t="shared" si="298"/>
        <v>n/a</v>
      </c>
      <c r="AP498" s="1059" t="str">
        <f t="shared" si="299"/>
        <v>n/a</v>
      </c>
      <c r="AQ498" s="1059" t="str">
        <f t="shared" si="300"/>
        <v>n/a</v>
      </c>
      <c r="AR498" s="1059" t="str">
        <f t="shared" si="301"/>
        <v>n/a</v>
      </c>
      <c r="AS498" s="1059" t="str">
        <f t="shared" si="302"/>
        <v>n/a</v>
      </c>
      <c r="AT498" s="1059" t="str">
        <f t="shared" si="303"/>
        <v>n/a</v>
      </c>
      <c r="AU498" s="1060">
        <f t="shared" si="305"/>
        <v>6.3184651836154995</v>
      </c>
      <c r="AV498" s="1061">
        <f t="shared" si="306"/>
        <v>6.8207507801619123</v>
      </c>
    </row>
    <row r="499" spans="1:48" ht="11.25" customHeight="1" x14ac:dyDescent="0.2">
      <c r="A499" s="490" t="s">
        <v>710</v>
      </c>
      <c r="B499" s="490" t="s">
        <v>711</v>
      </c>
      <c r="C499" s="610">
        <v>0.96</v>
      </c>
      <c r="D499" s="505">
        <v>0.88</v>
      </c>
      <c r="E499" s="482">
        <v>0.86666599999999994</v>
      </c>
      <c r="F499" s="496">
        <v>0.82666666666666666</v>
      </c>
      <c r="G499" s="496">
        <v>0.82</v>
      </c>
      <c r="H499" s="496">
        <v>0.8</v>
      </c>
      <c r="I499" s="496">
        <v>0.7624266666666667</v>
      </c>
      <c r="J499" s="1014"/>
      <c r="K499" s="496">
        <v>0.72727272727272718</v>
      </c>
      <c r="L499" s="492">
        <v>0.70303030303030301</v>
      </c>
      <c r="M499" s="1014"/>
      <c r="N499" s="509">
        <v>0.67878787878787883</v>
      </c>
      <c r="O499" s="509">
        <v>0.65454545454545454</v>
      </c>
      <c r="P499" s="498">
        <v>0.60606060606060608</v>
      </c>
      <c r="Q499" s="498">
        <v>0.5575757575757575</v>
      </c>
      <c r="R499" s="498">
        <v>0.49696969696969689</v>
      </c>
      <c r="S499" s="498">
        <v>0.41557575757575754</v>
      </c>
      <c r="T499" s="498">
        <v>0.39242424242424234</v>
      </c>
      <c r="U499" s="498">
        <v>0.36939393939393939</v>
      </c>
      <c r="V499" s="498">
        <v>0.33863636363636362</v>
      </c>
      <c r="W499" s="498">
        <v>0.30781818181818182</v>
      </c>
      <c r="X499" s="498">
        <v>0.26163636363636361</v>
      </c>
      <c r="Y499" s="498">
        <v>0.21549090909090907</v>
      </c>
      <c r="Z499" s="613">
        <f t="shared" si="304"/>
        <v>12.64097751515151</v>
      </c>
      <c r="AA499" s="1058">
        <f t="shared" si="284"/>
        <v>9.0909090909090828</v>
      </c>
      <c r="AB499" s="1058">
        <f t="shared" si="285"/>
        <v>1.5385396450305011</v>
      </c>
      <c r="AC499" s="1059">
        <f t="shared" si="286"/>
        <v>4.8386290322580683</v>
      </c>
      <c r="AD499" s="1059">
        <f t="shared" si="287"/>
        <v>0.81300813008131634</v>
      </c>
      <c r="AE499" s="1059">
        <f t="shared" si="288"/>
        <v>2.4999999999999911</v>
      </c>
      <c r="AF499" s="1059">
        <f t="shared" si="289"/>
        <v>4.9281242348991006</v>
      </c>
      <c r="AG499" s="1059">
        <f t="shared" si="290"/>
        <v>4.8336666666666916</v>
      </c>
      <c r="AH499" s="1059">
        <f t="shared" si="291"/>
        <v>3.4482758620689502</v>
      </c>
      <c r="AI499" s="1059">
        <f t="shared" si="292"/>
        <v>3.5714285714285587</v>
      </c>
      <c r="AJ499" s="1059">
        <f t="shared" si="293"/>
        <v>3.7037037037037202</v>
      </c>
      <c r="AK499" s="1059">
        <f t="shared" si="294"/>
        <v>8.0000000000000071</v>
      </c>
      <c r="AL499" s="1059">
        <f t="shared" si="295"/>
        <v>8.6956521739130608</v>
      </c>
      <c r="AM499" s="1059">
        <f t="shared" si="296"/>
        <v>12.195121951219523</v>
      </c>
      <c r="AN499" s="1059">
        <f t="shared" si="297"/>
        <v>19.585824704681333</v>
      </c>
      <c r="AO499" s="1059">
        <f t="shared" si="298"/>
        <v>5.8996138996139091</v>
      </c>
      <c r="AP499" s="1059">
        <f t="shared" si="299"/>
        <v>6.2346185397866849</v>
      </c>
      <c r="AQ499" s="1059">
        <f t="shared" si="300"/>
        <v>9.0827740492170008</v>
      </c>
      <c r="AR499" s="1059">
        <f t="shared" si="301"/>
        <v>10.011813349084452</v>
      </c>
      <c r="AS499" s="1059">
        <f t="shared" si="302"/>
        <v>17.651146629603897</v>
      </c>
      <c r="AT499" s="1059">
        <f t="shared" si="303"/>
        <v>21.414107323658449</v>
      </c>
      <c r="AU499" s="1060">
        <f t="shared" si="305"/>
        <v>7.901847877891214</v>
      </c>
      <c r="AV499" s="1061">
        <f t="shared" si="306"/>
        <v>5.8536578219914741</v>
      </c>
    </row>
    <row r="500" spans="1:48" ht="11.25" customHeight="1" x14ac:dyDescent="0.2">
      <c r="A500" s="861" t="s">
        <v>304</v>
      </c>
      <c r="B500" s="861" t="s">
        <v>305</v>
      </c>
      <c r="C500" s="610">
        <v>1.9025000000000001</v>
      </c>
      <c r="D500" s="482">
        <v>1.8925000000000001</v>
      </c>
      <c r="E500" s="482">
        <v>1.8824999999999998</v>
      </c>
      <c r="F500" s="610">
        <v>1.8725000000000001</v>
      </c>
      <c r="G500" s="610">
        <v>1.855</v>
      </c>
      <c r="H500" s="610">
        <v>1.845</v>
      </c>
      <c r="I500" s="610">
        <v>1.825</v>
      </c>
      <c r="J500" s="932"/>
      <c r="K500" s="610">
        <v>1.79</v>
      </c>
      <c r="L500" s="481">
        <v>1.75</v>
      </c>
      <c r="M500" s="932"/>
      <c r="N500" s="494">
        <v>1.68</v>
      </c>
      <c r="O500" s="494">
        <v>1.6</v>
      </c>
      <c r="P500" s="616">
        <v>1.52</v>
      </c>
      <c r="Q500" s="616">
        <v>1.44</v>
      </c>
      <c r="R500" s="616">
        <v>1.39</v>
      </c>
      <c r="S500" s="616">
        <v>1.32</v>
      </c>
      <c r="T500" s="616">
        <v>1.3</v>
      </c>
      <c r="U500" s="616">
        <v>1.27</v>
      </c>
      <c r="V500" s="612">
        <v>1.26</v>
      </c>
      <c r="W500" s="616">
        <v>1.2450000000000001</v>
      </c>
      <c r="X500" s="616">
        <v>1.24</v>
      </c>
      <c r="Y500" s="616">
        <v>1.22</v>
      </c>
      <c r="Z500" s="613">
        <f t="shared" si="304"/>
        <v>33.100000000000009</v>
      </c>
      <c r="AA500" s="1058">
        <f t="shared" si="284"/>
        <v>0.52840158520475189</v>
      </c>
      <c r="AB500" s="1058">
        <f t="shared" si="285"/>
        <v>0.53120849933601111</v>
      </c>
      <c r="AC500" s="1059">
        <f t="shared" si="286"/>
        <v>0.53404539385846217</v>
      </c>
      <c r="AD500" s="1059">
        <f t="shared" si="287"/>
        <v>0.94339622641510523</v>
      </c>
      <c r="AE500" s="1059">
        <f t="shared" si="288"/>
        <v>0.54200542005420349</v>
      </c>
      <c r="AF500" s="1059">
        <f t="shared" si="289"/>
        <v>1.0958904109588996</v>
      </c>
      <c r="AG500" s="1059">
        <f t="shared" si="290"/>
        <v>1.9553072625698276</v>
      </c>
      <c r="AH500" s="1059">
        <f t="shared" si="291"/>
        <v>2.2857142857142909</v>
      </c>
      <c r="AI500" s="1059">
        <f t="shared" si="292"/>
        <v>4.1666666666666741</v>
      </c>
      <c r="AJ500" s="1059">
        <f t="shared" si="293"/>
        <v>4.9999999999999822</v>
      </c>
      <c r="AK500" s="1059">
        <f t="shared" si="294"/>
        <v>5.2631578947368363</v>
      </c>
      <c r="AL500" s="1059">
        <f t="shared" si="295"/>
        <v>5.555555555555558</v>
      </c>
      <c r="AM500" s="1059">
        <f t="shared" si="296"/>
        <v>3.5971223021582732</v>
      </c>
      <c r="AN500" s="1059">
        <f t="shared" si="297"/>
        <v>5.3030303030302983</v>
      </c>
      <c r="AO500" s="1059">
        <f t="shared" si="298"/>
        <v>1.538461538461533</v>
      </c>
      <c r="AP500" s="1059">
        <f t="shared" si="299"/>
        <v>2.3622047244094446</v>
      </c>
      <c r="AQ500" s="1059">
        <f t="shared" si="300"/>
        <v>0.79365079365079083</v>
      </c>
      <c r="AR500" s="1059">
        <f t="shared" si="301"/>
        <v>1.2048192771084265</v>
      </c>
      <c r="AS500" s="1059">
        <f t="shared" si="302"/>
        <v>0.40322580645162365</v>
      </c>
      <c r="AT500" s="1059">
        <f t="shared" si="303"/>
        <v>1.6393442622950838</v>
      </c>
      <c r="AU500" s="1060">
        <f t="shared" si="305"/>
        <v>2.2621604104318038</v>
      </c>
      <c r="AV500" s="1061">
        <f t="shared" si="306"/>
        <v>1.8467269032743032</v>
      </c>
    </row>
    <row r="501" spans="1:48" ht="11.25" customHeight="1" x14ac:dyDescent="0.2">
      <c r="A501" s="533" t="s">
        <v>4481</v>
      </c>
      <c r="B501" s="861" t="s">
        <v>4479</v>
      </c>
      <c r="C501" s="610">
        <v>1.1375</v>
      </c>
      <c r="D501" s="482">
        <v>1.0249999999999999</v>
      </c>
      <c r="E501" s="482">
        <v>0.90999999999999992</v>
      </c>
      <c r="F501" s="610">
        <v>0.83799999999999997</v>
      </c>
      <c r="G501" s="610">
        <v>0.61799999999999999</v>
      </c>
      <c r="H501" s="485">
        <v>0</v>
      </c>
      <c r="I501" s="485">
        <v>0</v>
      </c>
      <c r="J501" s="932"/>
      <c r="K501" s="485">
        <v>0</v>
      </c>
      <c r="L501" s="614">
        <v>0</v>
      </c>
      <c r="M501" s="932"/>
      <c r="N501" s="515">
        <v>0</v>
      </c>
      <c r="O501" s="515">
        <v>0</v>
      </c>
      <c r="P501" s="514">
        <v>0</v>
      </c>
      <c r="Q501" s="514">
        <v>0</v>
      </c>
      <c r="R501" s="514">
        <v>0</v>
      </c>
      <c r="S501" s="514">
        <v>0</v>
      </c>
      <c r="T501" s="514">
        <v>0</v>
      </c>
      <c r="U501" s="514">
        <v>0</v>
      </c>
      <c r="V501" s="514">
        <v>0</v>
      </c>
      <c r="W501" s="514">
        <v>0</v>
      </c>
      <c r="X501" s="514">
        <v>0</v>
      </c>
      <c r="Y501" s="514">
        <v>0</v>
      </c>
      <c r="Z501" s="613">
        <f t="shared" si="304"/>
        <v>4.5285000000000002</v>
      </c>
      <c r="AA501" s="1058">
        <f t="shared" ref="AA501:AA564" si="307">IF(ISERROR((C501/D501-1)*100),"n/a",(C501/D501-1)*100)</f>
        <v>10.975609756097571</v>
      </c>
      <c r="AB501" s="1058">
        <f t="shared" si="285"/>
        <v>12.637362637362637</v>
      </c>
      <c r="AC501" s="1059">
        <f t="shared" si="286"/>
        <v>8.591885441527447</v>
      </c>
      <c r="AD501" s="1059">
        <f t="shared" si="287"/>
        <v>35.59870550161812</v>
      </c>
      <c r="AE501" s="1059" t="str">
        <f t="shared" si="288"/>
        <v>n/a</v>
      </c>
      <c r="AF501" s="1059" t="str">
        <f t="shared" si="289"/>
        <v>n/a</v>
      </c>
      <c r="AG501" s="1059" t="str">
        <f t="shared" si="290"/>
        <v>n/a</v>
      </c>
      <c r="AH501" s="1059" t="str">
        <f t="shared" si="291"/>
        <v>n/a</v>
      </c>
      <c r="AI501" s="1059" t="str">
        <f t="shared" si="292"/>
        <v>n/a</v>
      </c>
      <c r="AJ501" s="1059" t="str">
        <f t="shared" si="293"/>
        <v>n/a</v>
      </c>
      <c r="AK501" s="1059" t="str">
        <f t="shared" si="294"/>
        <v>n/a</v>
      </c>
      <c r="AL501" s="1059" t="str">
        <f t="shared" si="295"/>
        <v>n/a</v>
      </c>
      <c r="AM501" s="1059" t="str">
        <f t="shared" si="296"/>
        <v>n/a</v>
      </c>
      <c r="AN501" s="1059" t="str">
        <f t="shared" si="297"/>
        <v>n/a</v>
      </c>
      <c r="AO501" s="1059" t="str">
        <f t="shared" si="298"/>
        <v>n/a</v>
      </c>
      <c r="AP501" s="1059" t="str">
        <f t="shared" si="299"/>
        <v>n/a</v>
      </c>
      <c r="AQ501" s="1059" t="str">
        <f t="shared" si="300"/>
        <v>n/a</v>
      </c>
      <c r="AR501" s="1059" t="str">
        <f t="shared" si="301"/>
        <v>n/a</v>
      </c>
      <c r="AS501" s="1059" t="str">
        <f t="shared" si="302"/>
        <v>n/a</v>
      </c>
      <c r="AT501" s="1059" t="str">
        <f t="shared" si="303"/>
        <v>n/a</v>
      </c>
      <c r="AU501" s="1060">
        <f t="shared" si="305"/>
        <v>16.950890834151444</v>
      </c>
      <c r="AV501" s="1061">
        <f t="shared" si="306"/>
        <v>12.542254880899515</v>
      </c>
    </row>
    <row r="502" spans="1:48" ht="11.25" customHeight="1" x14ac:dyDescent="0.2">
      <c r="A502" s="480" t="s">
        <v>1495</v>
      </c>
      <c r="B502" s="861" t="s">
        <v>1496</v>
      </c>
      <c r="C502" s="610">
        <v>1.8</v>
      </c>
      <c r="D502" s="482">
        <v>1.5</v>
      </c>
      <c r="E502" s="482">
        <v>1.2</v>
      </c>
      <c r="F502" s="610">
        <v>0.96</v>
      </c>
      <c r="G502" s="610">
        <v>0.76</v>
      </c>
      <c r="H502" s="610">
        <v>0.6</v>
      </c>
      <c r="I502" s="610">
        <v>0.48</v>
      </c>
      <c r="J502" s="932"/>
      <c r="K502" s="485">
        <v>0</v>
      </c>
      <c r="L502" s="614">
        <v>0</v>
      </c>
      <c r="M502" s="932"/>
      <c r="N502" s="611">
        <v>0</v>
      </c>
      <c r="O502" s="611">
        <v>0</v>
      </c>
      <c r="P502" s="612">
        <v>0</v>
      </c>
      <c r="Q502" s="612">
        <v>0</v>
      </c>
      <c r="R502" s="612">
        <v>0</v>
      </c>
      <c r="S502" s="612">
        <v>0</v>
      </c>
      <c r="T502" s="612">
        <v>0</v>
      </c>
      <c r="U502" s="612">
        <v>0</v>
      </c>
      <c r="V502" s="612">
        <v>0</v>
      </c>
      <c r="W502" s="612">
        <v>0</v>
      </c>
      <c r="X502" s="612">
        <v>0</v>
      </c>
      <c r="Y502" s="612">
        <v>0</v>
      </c>
      <c r="Z502" s="613">
        <f t="shared" si="304"/>
        <v>7.2999999999999989</v>
      </c>
      <c r="AA502" s="1058">
        <f t="shared" si="307"/>
        <v>19.999999999999996</v>
      </c>
      <c r="AB502" s="1058">
        <f t="shared" si="285"/>
        <v>25</v>
      </c>
      <c r="AC502" s="1059">
        <f t="shared" si="286"/>
        <v>25</v>
      </c>
      <c r="AD502" s="1059">
        <f t="shared" si="287"/>
        <v>26.315789473684205</v>
      </c>
      <c r="AE502" s="1059">
        <f t="shared" si="288"/>
        <v>26.666666666666682</v>
      </c>
      <c r="AF502" s="1059">
        <f t="shared" si="289"/>
        <v>25</v>
      </c>
      <c r="AG502" s="1059" t="str">
        <f t="shared" si="290"/>
        <v>n/a</v>
      </c>
      <c r="AH502" s="1059" t="str">
        <f t="shared" si="291"/>
        <v>n/a</v>
      </c>
      <c r="AI502" s="1059" t="str">
        <f t="shared" si="292"/>
        <v>n/a</v>
      </c>
      <c r="AJ502" s="1059" t="str">
        <f t="shared" si="293"/>
        <v>n/a</v>
      </c>
      <c r="AK502" s="1059" t="str">
        <f t="shared" si="294"/>
        <v>n/a</v>
      </c>
      <c r="AL502" s="1059" t="str">
        <f t="shared" si="295"/>
        <v>n/a</v>
      </c>
      <c r="AM502" s="1059" t="str">
        <f t="shared" si="296"/>
        <v>n/a</v>
      </c>
      <c r="AN502" s="1059" t="str">
        <f t="shared" si="297"/>
        <v>n/a</v>
      </c>
      <c r="AO502" s="1059" t="str">
        <f t="shared" si="298"/>
        <v>n/a</v>
      </c>
      <c r="AP502" s="1059" t="str">
        <f t="shared" si="299"/>
        <v>n/a</v>
      </c>
      <c r="AQ502" s="1059" t="str">
        <f t="shared" si="300"/>
        <v>n/a</v>
      </c>
      <c r="AR502" s="1059" t="str">
        <f t="shared" si="301"/>
        <v>n/a</v>
      </c>
      <c r="AS502" s="1059" t="str">
        <f t="shared" si="302"/>
        <v>n/a</v>
      </c>
      <c r="AT502" s="1059" t="str">
        <f t="shared" si="303"/>
        <v>n/a</v>
      </c>
      <c r="AU502" s="1060">
        <f t="shared" si="305"/>
        <v>24.663742690058484</v>
      </c>
      <c r="AV502" s="1061">
        <f t="shared" si="306"/>
        <v>2.4012774036292175</v>
      </c>
    </row>
    <row r="503" spans="1:48" ht="11.25" customHeight="1" x14ac:dyDescent="0.2">
      <c r="A503" s="846" t="s">
        <v>750</v>
      </c>
      <c r="B503" s="846" t="s">
        <v>751</v>
      </c>
      <c r="C503" s="610">
        <v>2.7105000000000001</v>
      </c>
      <c r="D503" s="482">
        <v>2.6305000000000001</v>
      </c>
      <c r="E503" s="482">
        <v>2.5350000000000001</v>
      </c>
      <c r="F503" s="473">
        <v>2.3914999999999997</v>
      </c>
      <c r="G503" s="473">
        <v>2.2714167000000001</v>
      </c>
      <c r="H503" s="473">
        <v>2.1916253999999999</v>
      </c>
      <c r="I503" s="473">
        <v>2.1474587000000001</v>
      </c>
      <c r="J503" s="1000"/>
      <c r="K503" s="473">
        <v>1.7716250000000002</v>
      </c>
      <c r="L503" s="471">
        <v>1.7366250000000003</v>
      </c>
      <c r="M503" s="1000"/>
      <c r="N503" s="510">
        <v>1.72725</v>
      </c>
      <c r="O503" s="510">
        <v>1.716</v>
      </c>
      <c r="P503" s="478">
        <v>1.7010000000000001</v>
      </c>
      <c r="Q503" s="478">
        <v>1.641</v>
      </c>
      <c r="R503" s="478">
        <v>1.518</v>
      </c>
      <c r="S503" s="478">
        <v>1.395</v>
      </c>
      <c r="T503" s="478">
        <v>1.32</v>
      </c>
      <c r="U503" s="478">
        <v>1.2</v>
      </c>
      <c r="V503" s="478">
        <v>1.17</v>
      </c>
      <c r="W503" s="478">
        <v>1.1399999999999999</v>
      </c>
      <c r="X503" s="478">
        <v>1.1100000000000001</v>
      </c>
      <c r="Y503" s="478">
        <v>1.08</v>
      </c>
      <c r="Z503" s="613">
        <f t="shared" si="304"/>
        <v>37.104500800000004</v>
      </c>
      <c r="AA503" s="1058">
        <f t="shared" si="307"/>
        <v>3.0412469112336193</v>
      </c>
      <c r="AB503" s="1058">
        <f t="shared" si="285"/>
        <v>3.7672583826430017</v>
      </c>
      <c r="AC503" s="1059">
        <f t="shared" si="286"/>
        <v>6.0004181476061236</v>
      </c>
      <c r="AD503" s="1059">
        <f t="shared" si="287"/>
        <v>5.2867137940827647</v>
      </c>
      <c r="AE503" s="1059">
        <f t="shared" si="288"/>
        <v>3.6407362316571046</v>
      </c>
      <c r="AF503" s="1059">
        <f t="shared" si="289"/>
        <v>2.0566961311060394</v>
      </c>
      <c r="AG503" s="1059">
        <f t="shared" si="290"/>
        <v>21.214066182177362</v>
      </c>
      <c r="AH503" s="1059">
        <f t="shared" si="291"/>
        <v>2.0154034405815757</v>
      </c>
      <c r="AI503" s="1059">
        <f t="shared" si="292"/>
        <v>0.54277029960922984</v>
      </c>
      <c r="AJ503" s="1059">
        <f t="shared" si="293"/>
        <v>0.65559440559439519</v>
      </c>
      <c r="AK503" s="1059">
        <f t="shared" si="294"/>
        <v>0.8818342151675429</v>
      </c>
      <c r="AL503" s="1059">
        <f t="shared" si="295"/>
        <v>3.6563071297988969</v>
      </c>
      <c r="AM503" s="1059">
        <f t="shared" si="296"/>
        <v>8.1027667984189691</v>
      </c>
      <c r="AN503" s="1059">
        <f t="shared" si="297"/>
        <v>8.8172043010752645</v>
      </c>
      <c r="AO503" s="1059">
        <f t="shared" si="298"/>
        <v>5.6818181818181879</v>
      </c>
      <c r="AP503" s="1059">
        <f t="shared" si="299"/>
        <v>10.000000000000009</v>
      </c>
      <c r="AQ503" s="1059">
        <f t="shared" si="300"/>
        <v>2.5641025641025772</v>
      </c>
      <c r="AR503" s="1059">
        <f t="shared" si="301"/>
        <v>2.6315789473684292</v>
      </c>
      <c r="AS503" s="1059">
        <f t="shared" si="302"/>
        <v>2.7027027027026751</v>
      </c>
      <c r="AT503" s="1059">
        <f t="shared" si="303"/>
        <v>2.7777777777777901</v>
      </c>
      <c r="AU503" s="1060">
        <f t="shared" si="305"/>
        <v>4.8018498272260786</v>
      </c>
      <c r="AV503" s="1061">
        <f t="shared" si="306"/>
        <v>4.684217822541922</v>
      </c>
    </row>
    <row r="504" spans="1:48" ht="11.25" customHeight="1" x14ac:dyDescent="0.2">
      <c r="A504" s="490" t="s">
        <v>1823</v>
      </c>
      <c r="B504" s="490" t="s">
        <v>1824</v>
      </c>
      <c r="C504" s="610">
        <v>0.88</v>
      </c>
      <c r="D504" s="482">
        <v>0.84</v>
      </c>
      <c r="E504" s="493">
        <v>0.8</v>
      </c>
      <c r="F504" s="610">
        <v>0.71</v>
      </c>
      <c r="G504" s="610">
        <v>0.67</v>
      </c>
      <c r="H504" s="610">
        <v>0.48</v>
      </c>
      <c r="I504" s="485">
        <v>0</v>
      </c>
      <c r="J504" s="932"/>
      <c r="K504" s="485">
        <v>0</v>
      </c>
      <c r="L504" s="1195">
        <v>0</v>
      </c>
      <c r="M504" s="932"/>
      <c r="N504" s="611">
        <v>0</v>
      </c>
      <c r="O504" s="611">
        <v>0</v>
      </c>
      <c r="P504" s="1209">
        <v>0</v>
      </c>
      <c r="Q504" s="1209">
        <v>0</v>
      </c>
      <c r="R504" s="1209">
        <v>0</v>
      </c>
      <c r="S504" s="612">
        <v>0</v>
      </c>
      <c r="T504" s="1213">
        <v>0</v>
      </c>
      <c r="U504" s="612">
        <v>0</v>
      </c>
      <c r="V504" s="612">
        <v>0</v>
      </c>
      <c r="W504" s="612">
        <v>0</v>
      </c>
      <c r="X504" s="612">
        <v>0</v>
      </c>
      <c r="Y504" s="612">
        <v>0</v>
      </c>
      <c r="Z504" s="613">
        <f t="shared" si="304"/>
        <v>4.38</v>
      </c>
      <c r="AA504" s="1058">
        <f t="shared" si="307"/>
        <v>4.7619047619047672</v>
      </c>
      <c r="AB504" s="1058">
        <f t="shared" si="285"/>
        <v>4.9999999999999822</v>
      </c>
      <c r="AC504" s="1059">
        <f t="shared" si="286"/>
        <v>12.676056338028175</v>
      </c>
      <c r="AD504" s="1059">
        <f t="shared" si="287"/>
        <v>5.9701492537313383</v>
      </c>
      <c r="AE504" s="1059">
        <f t="shared" si="288"/>
        <v>39.58333333333335</v>
      </c>
      <c r="AF504" s="1059" t="str">
        <f t="shared" si="289"/>
        <v>n/a</v>
      </c>
      <c r="AG504" s="1059" t="str">
        <f t="shared" si="290"/>
        <v>n/a</v>
      </c>
      <c r="AH504" s="1059" t="str">
        <f t="shared" si="291"/>
        <v>n/a</v>
      </c>
      <c r="AI504" s="1059" t="str">
        <f t="shared" si="292"/>
        <v>n/a</v>
      </c>
      <c r="AJ504" s="1059" t="str">
        <f t="shared" si="293"/>
        <v>n/a</v>
      </c>
      <c r="AK504" s="1059" t="str">
        <f t="shared" si="294"/>
        <v>n/a</v>
      </c>
      <c r="AL504" s="1059" t="str">
        <f t="shared" si="295"/>
        <v>n/a</v>
      </c>
      <c r="AM504" s="1059" t="str">
        <f t="shared" si="296"/>
        <v>n/a</v>
      </c>
      <c r="AN504" s="1059" t="str">
        <f t="shared" si="297"/>
        <v>n/a</v>
      </c>
      <c r="AO504" s="1059" t="str">
        <f t="shared" si="298"/>
        <v>n/a</v>
      </c>
      <c r="AP504" s="1059" t="str">
        <f t="shared" si="299"/>
        <v>n/a</v>
      </c>
      <c r="AQ504" s="1059" t="str">
        <f t="shared" si="300"/>
        <v>n/a</v>
      </c>
      <c r="AR504" s="1059" t="str">
        <f t="shared" si="301"/>
        <v>n/a</v>
      </c>
      <c r="AS504" s="1059" t="str">
        <f t="shared" si="302"/>
        <v>n/a</v>
      </c>
      <c r="AT504" s="1059" t="str">
        <f t="shared" si="303"/>
        <v>n/a</v>
      </c>
      <c r="AU504" s="1060">
        <f t="shared" si="305"/>
        <v>13.598288737399523</v>
      </c>
      <c r="AV504" s="1061">
        <f t="shared" si="306"/>
        <v>14.88517566412545</v>
      </c>
    </row>
    <row r="505" spans="1:48" ht="11.25" customHeight="1" x14ac:dyDescent="0.2">
      <c r="A505" s="529" t="s">
        <v>4307</v>
      </c>
      <c r="B505" s="848" t="s">
        <v>4303</v>
      </c>
      <c r="C505" s="999">
        <v>0.68</v>
      </c>
      <c r="D505" s="482">
        <v>0.62</v>
      </c>
      <c r="E505" s="848">
        <v>0.6</v>
      </c>
      <c r="F505" s="852">
        <v>0.54</v>
      </c>
      <c r="G505" s="852">
        <v>0.52</v>
      </c>
      <c r="H505" s="852">
        <v>0.49</v>
      </c>
      <c r="I505" s="852">
        <v>0.48</v>
      </c>
      <c r="J505" s="844"/>
      <c r="K505" s="852">
        <v>0.48</v>
      </c>
      <c r="L505" s="848">
        <v>0.48</v>
      </c>
      <c r="M505" s="844"/>
      <c r="N505" s="36">
        <v>0.48</v>
      </c>
      <c r="O505" s="36">
        <v>0.8</v>
      </c>
      <c r="P505" s="13">
        <v>0.8</v>
      </c>
      <c r="Q505" s="13">
        <v>0.8</v>
      </c>
      <c r="R505" s="13">
        <v>0.8</v>
      </c>
      <c r="S505" s="13">
        <v>0.8</v>
      </c>
      <c r="T505" s="13">
        <v>0.8</v>
      </c>
      <c r="U505" s="13">
        <v>0.78</v>
      </c>
      <c r="V505" s="13">
        <v>0.69330000000000003</v>
      </c>
      <c r="W505" s="13">
        <v>0.56000000000000005</v>
      </c>
      <c r="X505" s="13">
        <v>0.48010000000000003</v>
      </c>
      <c r="Y505" s="13">
        <v>0.1</v>
      </c>
      <c r="Z505" s="613">
        <f t="shared" si="304"/>
        <v>12.783400000000002</v>
      </c>
      <c r="AA505" s="1058">
        <f t="shared" si="307"/>
        <v>9.6774193548387224</v>
      </c>
      <c r="AB505" s="1058">
        <f t="shared" si="285"/>
        <v>3.3333333333333437</v>
      </c>
      <c r="AC505" s="1059">
        <f t="shared" si="286"/>
        <v>11.111111111111093</v>
      </c>
      <c r="AD505" s="1059">
        <f t="shared" si="287"/>
        <v>3.8461538461538547</v>
      </c>
      <c r="AE505" s="1059">
        <f t="shared" si="288"/>
        <v>6.1224489795918435</v>
      </c>
      <c r="AF505" s="1059">
        <f t="shared" si="289"/>
        <v>2.0833333333333259</v>
      </c>
      <c r="AG505" s="1059">
        <f t="shared" si="290"/>
        <v>0</v>
      </c>
      <c r="AH505" s="1059">
        <f t="shared" si="291"/>
        <v>0</v>
      </c>
      <c r="AI505" s="1059">
        <f t="shared" si="292"/>
        <v>0</v>
      </c>
      <c r="AJ505" s="1059">
        <f t="shared" si="293"/>
        <v>-40</v>
      </c>
      <c r="AK505" s="1059">
        <f t="shared" si="294"/>
        <v>0</v>
      </c>
      <c r="AL505" s="1059">
        <f t="shared" si="295"/>
        <v>0</v>
      </c>
      <c r="AM505" s="1059">
        <f t="shared" si="296"/>
        <v>0</v>
      </c>
      <c r="AN505" s="1059">
        <f t="shared" si="297"/>
        <v>0</v>
      </c>
      <c r="AO505" s="1059">
        <f t="shared" si="298"/>
        <v>0</v>
      </c>
      <c r="AP505" s="1059">
        <f t="shared" si="299"/>
        <v>2.5641025641025772</v>
      </c>
      <c r="AQ505" s="1059">
        <f t="shared" si="300"/>
        <v>12.505408913890093</v>
      </c>
      <c r="AR505" s="1059">
        <f t="shared" si="301"/>
        <v>23.803571428571413</v>
      </c>
      <c r="AS505" s="1059">
        <f t="shared" si="302"/>
        <v>16.642366173713818</v>
      </c>
      <c r="AT505" s="1059">
        <f t="shared" si="303"/>
        <v>380.1</v>
      </c>
      <c r="AU505" s="1060">
        <f t="shared" si="305"/>
        <v>21.589462451932004</v>
      </c>
      <c r="AV505" s="1061">
        <f t="shared" si="306"/>
        <v>85.238145761621126</v>
      </c>
    </row>
    <row r="506" spans="1:48" ht="11.25" customHeight="1" x14ac:dyDescent="0.2">
      <c r="A506" s="480" t="s">
        <v>719</v>
      </c>
      <c r="B506" s="861" t="s">
        <v>720</v>
      </c>
      <c r="C506" s="610">
        <v>0.98</v>
      </c>
      <c r="D506" s="482">
        <v>0.94</v>
      </c>
      <c r="E506" s="615">
        <v>0.9</v>
      </c>
      <c r="F506" s="610">
        <v>0.86</v>
      </c>
      <c r="G506" s="610">
        <v>0.82</v>
      </c>
      <c r="H506" s="610">
        <v>0.78</v>
      </c>
      <c r="I506" s="610">
        <v>0.74</v>
      </c>
      <c r="J506" s="932" t="s">
        <v>90</v>
      </c>
      <c r="K506" s="610">
        <v>0.7</v>
      </c>
      <c r="L506" s="481">
        <v>0.66</v>
      </c>
      <c r="M506" s="932"/>
      <c r="N506" s="494">
        <v>0.62</v>
      </c>
      <c r="O506" s="494">
        <v>0.57999999999999996</v>
      </c>
      <c r="P506" s="616">
        <v>0.54</v>
      </c>
      <c r="Q506" s="616">
        <v>0.5</v>
      </c>
      <c r="R506" s="616">
        <v>0.432</v>
      </c>
      <c r="S506" s="616">
        <v>0.36</v>
      </c>
      <c r="T506" s="616">
        <v>0.32799999999999996</v>
      </c>
      <c r="U506" s="616">
        <v>0.29599999999999999</v>
      </c>
      <c r="V506" s="612">
        <v>0.28799999999999998</v>
      </c>
      <c r="W506" s="612">
        <v>0.28799999999999998</v>
      </c>
      <c r="X506" s="612">
        <v>0.28799999999999998</v>
      </c>
      <c r="Y506" s="612">
        <v>0.28799999999999998</v>
      </c>
      <c r="Z506" s="613">
        <f t="shared" si="304"/>
        <v>12.188000000000001</v>
      </c>
      <c r="AA506" s="1058">
        <f t="shared" si="307"/>
        <v>4.2553191489361764</v>
      </c>
      <c r="AB506" s="1058">
        <f t="shared" ref="AB506:AB569" si="308">IF(ISERROR((D506/E506-1)*100),"n/a",(D506/E506-1)*100)</f>
        <v>4.4444444444444287</v>
      </c>
      <c r="AC506" s="1059">
        <f t="shared" ref="AC506:AC569" si="309">IF(ISERROR((E506/F506-1)*100),"n/a",(E506/F506-1)*100)</f>
        <v>4.6511627906976827</v>
      </c>
      <c r="AD506" s="1059">
        <f t="shared" ref="AD506:AD569" si="310">IF(ISERROR((F506/G506-1)*100),"n/a",(F506/G506-1)*100)</f>
        <v>4.8780487804878092</v>
      </c>
      <c r="AE506" s="1059">
        <f t="shared" ref="AE506:AE569" si="311">IF(ISERROR((G506/H506-1)*100),"n/a",(G506/H506-1)*100)</f>
        <v>5.12820512820511</v>
      </c>
      <c r="AF506" s="1059">
        <f t="shared" ref="AF506:AF569" si="312">IF(ISERROR((H506/I506-1)*100),"n/a",(H506/I506-1)*100)</f>
        <v>5.4054054054054168</v>
      </c>
      <c r="AG506" s="1059">
        <f t="shared" ref="AG506:AG569" si="313">IF(ISERROR((I506/K506-1)*100),"n/a",(I506/K506-1)*100)</f>
        <v>5.7142857142857162</v>
      </c>
      <c r="AH506" s="1059">
        <f t="shared" ref="AH506:AH569" si="314">IF(ISERROR((K506/L506-1)*100),"n/a",(K506/L506-1)*100)</f>
        <v>6.0606060606060552</v>
      </c>
      <c r="AI506" s="1059">
        <f t="shared" ref="AI506:AI569" si="315">IF(ISERROR((L506/N506-1)*100),"n/a",(L506/N506-1)*100)</f>
        <v>6.4516129032258229</v>
      </c>
      <c r="AJ506" s="1059">
        <f t="shared" ref="AJ506:AJ569" si="316">IF(ISERROR((N506/O506-1)*100),"n/a",(N506/O506-1)*100)</f>
        <v>6.8965517241379448</v>
      </c>
      <c r="AK506" s="1059">
        <f t="shared" ref="AK506:AK569" si="317">IF(ISERROR((O506/P506-1)*100),"n/a",(O506/P506-1)*100)</f>
        <v>7.4074074074073959</v>
      </c>
      <c r="AL506" s="1059">
        <f t="shared" ref="AL506:AL569" si="318">IF(ISERROR((P506/Q506-1)*100),"n/a",(P506/Q506-1)*100)</f>
        <v>8.0000000000000071</v>
      </c>
      <c r="AM506" s="1059">
        <f t="shared" ref="AM506:AM569" si="319">IF(ISERROR((Q506/R506-1)*100),"n/a",(Q506/R506-1)*100)</f>
        <v>15.740740740740744</v>
      </c>
      <c r="AN506" s="1059">
        <f t="shared" ref="AN506:AN569" si="320">IF(ISERROR((R506/S506-1)*100),"n/a",(R506/S506-1)*100)</f>
        <v>19.999999999999996</v>
      </c>
      <c r="AO506" s="1059">
        <f t="shared" ref="AO506:AO569" si="321">IF(ISERROR((S506/T506-1)*100),"n/a",(S506/T506-1)*100)</f>
        <v>9.7560975609756184</v>
      </c>
      <c r="AP506" s="1059">
        <f t="shared" ref="AP506:AP569" si="322">IF(ISERROR((T506/U506-1)*100),"n/a",(T506/U506-1)*100)</f>
        <v>10.810810810810811</v>
      </c>
      <c r="AQ506" s="1059">
        <f t="shared" ref="AQ506:AQ569" si="323">IF(ISERROR((U506/V506-1)*100),"n/a",(U506/V506-1)*100)</f>
        <v>2.7777777777777901</v>
      </c>
      <c r="AR506" s="1059">
        <f t="shared" ref="AR506:AR569" si="324">IF(ISERROR((V506/W506-1)*100),"n/a",(V506/W506-1)*100)</f>
        <v>0</v>
      </c>
      <c r="AS506" s="1059">
        <f t="shared" ref="AS506:AS569" si="325">IF(ISERROR((W506/X506-1)*100),"n/a",(W506/X506-1)*100)</f>
        <v>0</v>
      </c>
      <c r="AT506" s="1059">
        <f t="shared" ref="AT506:AT569" si="326">IF(ISERROR((X506/Y506-1)*100),"n/a",(X506/Y506-1)*100)</f>
        <v>0</v>
      </c>
      <c r="AU506" s="1060">
        <f t="shared" si="305"/>
        <v>6.418923819907226</v>
      </c>
      <c r="AV506" s="1061">
        <f t="shared" si="306"/>
        <v>4.9190082587668966</v>
      </c>
    </row>
    <row r="507" spans="1:48" ht="11.25" customHeight="1" x14ac:dyDescent="0.2">
      <c r="A507" s="480" t="s">
        <v>716</v>
      </c>
      <c r="B507" s="861" t="s">
        <v>717</v>
      </c>
      <c r="C507" s="610">
        <v>1.4824999999999999</v>
      </c>
      <c r="D507" s="482">
        <v>1.3625</v>
      </c>
      <c r="E507" s="615">
        <v>1.24</v>
      </c>
      <c r="F507" s="610">
        <v>1.1274999999999999</v>
      </c>
      <c r="G507" s="610">
        <v>1.0249999999999999</v>
      </c>
      <c r="H507" s="610">
        <v>0.92500000000000004</v>
      </c>
      <c r="I507" s="610">
        <v>0.83499999999999996</v>
      </c>
      <c r="J507" s="932"/>
      <c r="K507" s="610">
        <v>0.78500000000000003</v>
      </c>
      <c r="L507" s="481">
        <v>0.75</v>
      </c>
      <c r="M507" s="932"/>
      <c r="N507" s="494">
        <v>0.72499999999999998</v>
      </c>
      <c r="O507" s="494">
        <v>0.71</v>
      </c>
      <c r="P507" s="616">
        <v>0.69499999999999995</v>
      </c>
      <c r="Q507" s="616">
        <v>0.68</v>
      </c>
      <c r="R507" s="612">
        <v>0.66500000000000004</v>
      </c>
      <c r="S507" s="612">
        <v>0.66500000000000004</v>
      </c>
      <c r="T507" s="612">
        <v>0.66500000000000004</v>
      </c>
      <c r="U507" s="612">
        <v>0.66500000000000004</v>
      </c>
      <c r="V507" s="612">
        <v>0.66500000000000004</v>
      </c>
      <c r="W507" s="612">
        <v>0.66500000000000004</v>
      </c>
      <c r="X507" s="612">
        <v>0.66500000000000004</v>
      </c>
      <c r="Y507" s="612">
        <v>0.66500000000000004</v>
      </c>
      <c r="Z507" s="613">
        <f t="shared" si="304"/>
        <v>17.662499999999994</v>
      </c>
      <c r="AA507" s="1058">
        <f t="shared" si="307"/>
        <v>8.8073394495412849</v>
      </c>
      <c r="AB507" s="1058">
        <f t="shared" si="308"/>
        <v>9.8790322580645231</v>
      </c>
      <c r="AC507" s="1059">
        <f t="shared" si="309"/>
        <v>9.9778270509977887</v>
      </c>
      <c r="AD507" s="1059">
        <f t="shared" si="310"/>
        <v>10.000000000000009</v>
      </c>
      <c r="AE507" s="1059">
        <f t="shared" si="311"/>
        <v>10.810810810810789</v>
      </c>
      <c r="AF507" s="1059">
        <f t="shared" si="312"/>
        <v>10.778443113772473</v>
      </c>
      <c r="AG507" s="1059">
        <f t="shared" si="313"/>
        <v>6.3694267515923553</v>
      </c>
      <c r="AH507" s="1059">
        <f t="shared" si="314"/>
        <v>4.6666666666666634</v>
      </c>
      <c r="AI507" s="1059">
        <f t="shared" si="315"/>
        <v>3.4482758620689724</v>
      </c>
      <c r="AJ507" s="1059">
        <f t="shared" si="316"/>
        <v>2.1126760563380254</v>
      </c>
      <c r="AK507" s="1059">
        <f t="shared" si="317"/>
        <v>2.1582733812949728</v>
      </c>
      <c r="AL507" s="1059">
        <f t="shared" si="318"/>
        <v>2.2058823529411686</v>
      </c>
      <c r="AM507" s="1059">
        <f t="shared" si="319"/>
        <v>2.2556390977443552</v>
      </c>
      <c r="AN507" s="1059">
        <f t="shared" si="320"/>
        <v>0</v>
      </c>
      <c r="AO507" s="1059">
        <f t="shared" si="321"/>
        <v>0</v>
      </c>
      <c r="AP507" s="1059">
        <f t="shared" si="322"/>
        <v>0</v>
      </c>
      <c r="AQ507" s="1059">
        <f t="shared" si="323"/>
        <v>0</v>
      </c>
      <c r="AR507" s="1059">
        <f t="shared" si="324"/>
        <v>0</v>
      </c>
      <c r="AS507" s="1059">
        <f t="shared" si="325"/>
        <v>0</v>
      </c>
      <c r="AT507" s="1059">
        <f t="shared" si="326"/>
        <v>0</v>
      </c>
      <c r="AU507" s="1060">
        <f t="shared" si="305"/>
        <v>4.1735146425916687</v>
      </c>
      <c r="AV507" s="1061">
        <f t="shared" si="306"/>
        <v>4.3086135652880913</v>
      </c>
    </row>
    <row r="508" spans="1:48" ht="12" customHeight="1" x14ac:dyDescent="0.2">
      <c r="A508" s="469" t="s">
        <v>3879</v>
      </c>
      <c r="B508" s="846" t="s">
        <v>3880</v>
      </c>
      <c r="C508" s="610">
        <v>2</v>
      </c>
      <c r="D508" s="482">
        <v>1.84</v>
      </c>
      <c r="E508" s="476">
        <v>1.68</v>
      </c>
      <c r="F508" s="610">
        <v>1.4</v>
      </c>
      <c r="G508" s="610">
        <v>1.2</v>
      </c>
      <c r="H508" s="610">
        <v>0.84</v>
      </c>
      <c r="I508" s="610">
        <v>0</v>
      </c>
      <c r="J508" s="932"/>
      <c r="K508" s="610">
        <v>0</v>
      </c>
      <c r="L508" s="614">
        <v>0</v>
      </c>
      <c r="M508" s="932"/>
      <c r="N508" s="515">
        <v>0</v>
      </c>
      <c r="O508" s="515">
        <v>0</v>
      </c>
      <c r="P508" s="514">
        <v>0</v>
      </c>
      <c r="Q508" s="514">
        <v>0</v>
      </c>
      <c r="R508" s="514">
        <v>0</v>
      </c>
      <c r="S508" s="514">
        <v>0</v>
      </c>
      <c r="T508" s="514">
        <v>0</v>
      </c>
      <c r="U508" s="612">
        <v>0</v>
      </c>
      <c r="V508" s="612">
        <v>0</v>
      </c>
      <c r="W508" s="522">
        <v>0</v>
      </c>
      <c r="X508" s="522">
        <v>0</v>
      </c>
      <c r="Y508" s="522">
        <v>0</v>
      </c>
      <c r="Z508" s="613">
        <f t="shared" si="304"/>
        <v>8.9599999999999991</v>
      </c>
      <c r="AA508" s="1058">
        <f t="shared" si="307"/>
        <v>8.6956521739130377</v>
      </c>
      <c r="AB508" s="1058">
        <f t="shared" si="308"/>
        <v>9.5238095238095344</v>
      </c>
      <c r="AC508" s="1059">
        <f t="shared" si="309"/>
        <v>19.999999999999996</v>
      </c>
      <c r="AD508" s="1059">
        <f t="shared" si="310"/>
        <v>16.666666666666675</v>
      </c>
      <c r="AE508" s="1059">
        <f t="shared" si="311"/>
        <v>42.857142857142861</v>
      </c>
      <c r="AF508" s="1059" t="str">
        <f t="shared" si="312"/>
        <v>n/a</v>
      </c>
      <c r="AG508" s="1059" t="str">
        <f t="shared" si="313"/>
        <v>n/a</v>
      </c>
      <c r="AH508" s="1059" t="str">
        <f t="shared" si="314"/>
        <v>n/a</v>
      </c>
      <c r="AI508" s="1059" t="str">
        <f t="shared" si="315"/>
        <v>n/a</v>
      </c>
      <c r="AJ508" s="1059" t="str">
        <f t="shared" si="316"/>
        <v>n/a</v>
      </c>
      <c r="AK508" s="1059" t="str">
        <f t="shared" si="317"/>
        <v>n/a</v>
      </c>
      <c r="AL508" s="1059" t="str">
        <f t="shared" si="318"/>
        <v>n/a</v>
      </c>
      <c r="AM508" s="1059" t="str">
        <f t="shared" si="319"/>
        <v>n/a</v>
      </c>
      <c r="AN508" s="1059" t="str">
        <f t="shared" si="320"/>
        <v>n/a</v>
      </c>
      <c r="AO508" s="1059" t="str">
        <f t="shared" si="321"/>
        <v>n/a</v>
      </c>
      <c r="AP508" s="1059" t="str">
        <f t="shared" si="322"/>
        <v>n/a</v>
      </c>
      <c r="AQ508" s="1059" t="str">
        <f t="shared" si="323"/>
        <v>n/a</v>
      </c>
      <c r="AR508" s="1059" t="str">
        <f t="shared" si="324"/>
        <v>n/a</v>
      </c>
      <c r="AS508" s="1059" t="str">
        <f t="shared" si="325"/>
        <v>n/a</v>
      </c>
      <c r="AT508" s="1059" t="str">
        <f t="shared" si="326"/>
        <v>n/a</v>
      </c>
      <c r="AU508" s="1060">
        <f t="shared" si="305"/>
        <v>19.54865424430642</v>
      </c>
      <c r="AV508" s="1061">
        <f t="shared" si="306"/>
        <v>13.875161011801051</v>
      </c>
    </row>
    <row r="509" spans="1:48" ht="11.25" customHeight="1" x14ac:dyDescent="0.2">
      <c r="A509" s="480" t="s">
        <v>721</v>
      </c>
      <c r="B509" s="861" t="s">
        <v>722</v>
      </c>
      <c r="C509" s="610">
        <v>2.65</v>
      </c>
      <c r="D509" s="482">
        <v>2.64</v>
      </c>
      <c r="E509" s="482">
        <v>2.54</v>
      </c>
      <c r="F509" s="610">
        <v>2.36</v>
      </c>
      <c r="G509" s="610">
        <v>2.1800000000000002</v>
      </c>
      <c r="H509" s="610">
        <v>2.02</v>
      </c>
      <c r="I509" s="610">
        <v>1.86</v>
      </c>
      <c r="J509" s="932"/>
      <c r="K509" s="610">
        <v>1.69</v>
      </c>
      <c r="L509" s="481">
        <v>1.55</v>
      </c>
      <c r="M509" s="932"/>
      <c r="N509" s="494">
        <v>1.37</v>
      </c>
      <c r="O509" s="611">
        <v>1.2</v>
      </c>
      <c r="P509" s="616">
        <v>1.19</v>
      </c>
      <c r="Q509" s="616">
        <v>1.08</v>
      </c>
      <c r="R509" s="616">
        <v>0.96</v>
      </c>
      <c r="S509" s="616">
        <v>0.85</v>
      </c>
      <c r="T509" s="616">
        <v>0.72</v>
      </c>
      <c r="U509" s="616">
        <v>0.15</v>
      </c>
      <c r="V509" s="612">
        <v>0</v>
      </c>
      <c r="W509" s="612">
        <v>0</v>
      </c>
      <c r="X509" s="612">
        <v>1</v>
      </c>
      <c r="Y509" s="616">
        <v>2.8</v>
      </c>
      <c r="Z509" s="613">
        <f t="shared" si="304"/>
        <v>30.810000000000006</v>
      </c>
      <c r="AA509" s="1058">
        <f t="shared" si="307"/>
        <v>0.37878787878786735</v>
      </c>
      <c r="AB509" s="1058">
        <f t="shared" si="308"/>
        <v>3.937007874015741</v>
      </c>
      <c r="AC509" s="1059">
        <f t="shared" si="309"/>
        <v>7.6271186440677985</v>
      </c>
      <c r="AD509" s="1059">
        <f t="shared" si="310"/>
        <v>8.2568807339449499</v>
      </c>
      <c r="AE509" s="1059">
        <f t="shared" si="311"/>
        <v>7.9207920792079278</v>
      </c>
      <c r="AF509" s="1059">
        <f t="shared" si="312"/>
        <v>8.602150537634401</v>
      </c>
      <c r="AG509" s="1059">
        <f t="shared" si="313"/>
        <v>10.059171597633142</v>
      </c>
      <c r="AH509" s="1059">
        <f t="shared" si="314"/>
        <v>9.0322580645161299</v>
      </c>
      <c r="AI509" s="1059">
        <f t="shared" si="315"/>
        <v>13.138686131386844</v>
      </c>
      <c r="AJ509" s="1059">
        <f t="shared" si="316"/>
        <v>14.166666666666682</v>
      </c>
      <c r="AK509" s="1059">
        <f t="shared" si="317"/>
        <v>0.84033613445377853</v>
      </c>
      <c r="AL509" s="1059">
        <f t="shared" si="318"/>
        <v>10.185185185185164</v>
      </c>
      <c r="AM509" s="1059">
        <f t="shared" si="319"/>
        <v>12.500000000000021</v>
      </c>
      <c r="AN509" s="1059">
        <f t="shared" si="320"/>
        <v>12.941176470588234</v>
      </c>
      <c r="AO509" s="1059">
        <f t="shared" si="321"/>
        <v>18.055555555555557</v>
      </c>
      <c r="AP509" s="1059">
        <f t="shared" si="322"/>
        <v>380</v>
      </c>
      <c r="AQ509" s="1059" t="str">
        <f t="shared" si="323"/>
        <v>n/a</v>
      </c>
      <c r="AR509" s="1059" t="str">
        <f t="shared" si="324"/>
        <v>n/a</v>
      </c>
      <c r="AS509" s="1059">
        <f t="shared" si="325"/>
        <v>-100</v>
      </c>
      <c r="AT509" s="1059">
        <f t="shared" si="326"/>
        <v>-64.285714285714278</v>
      </c>
      <c r="AU509" s="1060">
        <f t="shared" si="305"/>
        <v>19.630892181551665</v>
      </c>
      <c r="AV509" s="1061">
        <f t="shared" si="306"/>
        <v>94.925650864307443</v>
      </c>
    </row>
    <row r="510" spans="1:48" ht="11.25" customHeight="1" x14ac:dyDescent="0.2">
      <c r="A510" s="480" t="s">
        <v>723</v>
      </c>
      <c r="B510" s="861" t="s">
        <v>724</v>
      </c>
      <c r="C510" s="610">
        <v>3.53</v>
      </c>
      <c r="D510" s="482">
        <v>3.2450000000000001</v>
      </c>
      <c r="E510" s="482">
        <v>2.7199999999999998</v>
      </c>
      <c r="F510" s="485">
        <v>2.46</v>
      </c>
      <c r="G510" s="610">
        <v>2.4300000000000002</v>
      </c>
      <c r="H510" s="610">
        <v>2.125</v>
      </c>
      <c r="I510" s="610">
        <v>1.2923359999999999</v>
      </c>
      <c r="J510" s="932"/>
      <c r="K510" s="610">
        <v>1.1089640000000001</v>
      </c>
      <c r="L510" s="481">
        <v>0.94305600000000001</v>
      </c>
      <c r="M510" s="932"/>
      <c r="N510" s="494">
        <v>0.79461199999999999</v>
      </c>
      <c r="O510" s="494">
        <v>0.71602399999999988</v>
      </c>
      <c r="P510" s="616">
        <v>0.68109600000000003</v>
      </c>
      <c r="Q510" s="616">
        <v>0.61123999999999989</v>
      </c>
      <c r="R510" s="616">
        <v>0.53265200000000001</v>
      </c>
      <c r="S510" s="616">
        <v>0.47589400000000004</v>
      </c>
      <c r="T510" s="616">
        <v>0.38420799999999999</v>
      </c>
      <c r="U510" s="616">
        <v>0.30125399999999997</v>
      </c>
      <c r="V510" s="612">
        <v>0.27069199999999999</v>
      </c>
      <c r="W510" s="612">
        <v>0.27069199999999999</v>
      </c>
      <c r="X510" s="612">
        <v>0.27069199999999999</v>
      </c>
      <c r="Y510" s="612">
        <v>0.27069199999999999</v>
      </c>
      <c r="Z510" s="613">
        <f t="shared" si="304"/>
        <v>25.434104000000001</v>
      </c>
      <c r="AA510" s="1058">
        <f t="shared" si="307"/>
        <v>8.7827426810477505</v>
      </c>
      <c r="AB510" s="1058">
        <f t="shared" si="308"/>
        <v>19.301470588235304</v>
      </c>
      <c r="AC510" s="1059">
        <f t="shared" si="309"/>
        <v>10.569105691056912</v>
      </c>
      <c r="AD510" s="1059">
        <f t="shared" si="310"/>
        <v>1.2345679012345512</v>
      </c>
      <c r="AE510" s="1059">
        <f t="shared" si="311"/>
        <v>14.352941176470591</v>
      </c>
      <c r="AF510" s="1059">
        <f t="shared" si="312"/>
        <v>64.430921989327871</v>
      </c>
      <c r="AG510" s="1059">
        <f t="shared" si="313"/>
        <v>16.535433070866134</v>
      </c>
      <c r="AH510" s="1059">
        <f t="shared" si="314"/>
        <v>17.592592592592602</v>
      </c>
      <c r="AI510" s="1059">
        <f t="shared" si="315"/>
        <v>18.681318681318682</v>
      </c>
      <c r="AJ510" s="1059">
        <f t="shared" si="316"/>
        <v>10.975609756097571</v>
      </c>
      <c r="AK510" s="1059">
        <f t="shared" si="317"/>
        <v>5.12820512820511</v>
      </c>
      <c r="AL510" s="1059">
        <f t="shared" si="318"/>
        <v>11.428571428571455</v>
      </c>
      <c r="AM510" s="1059">
        <f t="shared" si="319"/>
        <v>14.754098360655711</v>
      </c>
      <c r="AN510" s="1059">
        <f t="shared" si="320"/>
        <v>11.926605504587151</v>
      </c>
      <c r="AO510" s="1059">
        <f t="shared" si="321"/>
        <v>23.863636363636374</v>
      </c>
      <c r="AP510" s="1059">
        <f t="shared" si="322"/>
        <v>27.536231884057983</v>
      </c>
      <c r="AQ510" s="1059">
        <f t="shared" si="323"/>
        <v>11.290322580645151</v>
      </c>
      <c r="AR510" s="1059">
        <f t="shared" si="324"/>
        <v>0</v>
      </c>
      <c r="AS510" s="1059">
        <f t="shared" si="325"/>
        <v>0</v>
      </c>
      <c r="AT510" s="1059">
        <f t="shared" si="326"/>
        <v>0</v>
      </c>
      <c r="AU510" s="1060">
        <f t="shared" si="305"/>
        <v>14.419218768930344</v>
      </c>
      <c r="AV510" s="1061">
        <f t="shared" si="306"/>
        <v>14.116785303139274</v>
      </c>
    </row>
    <row r="511" spans="1:48" ht="11.25" customHeight="1" x14ac:dyDescent="0.2">
      <c r="A511" s="861" t="s">
        <v>1513</v>
      </c>
      <c r="B511" s="861" t="s">
        <v>1514</v>
      </c>
      <c r="C511" s="610">
        <v>2.5499999999999998</v>
      </c>
      <c r="D511" s="482">
        <v>2.4</v>
      </c>
      <c r="E511" s="482">
        <v>2.2000000000000002</v>
      </c>
      <c r="F511" s="610">
        <v>2.1</v>
      </c>
      <c r="G511" s="485">
        <v>2</v>
      </c>
      <c r="H511" s="610">
        <v>1.8</v>
      </c>
      <c r="I511" s="610">
        <v>1.5</v>
      </c>
      <c r="J511" s="932"/>
      <c r="K511" s="610">
        <v>1.1499999999999999</v>
      </c>
      <c r="L511" s="481">
        <v>0.95</v>
      </c>
      <c r="M511" s="932"/>
      <c r="N511" s="494">
        <v>0.75</v>
      </c>
      <c r="O511" s="611">
        <v>0.6</v>
      </c>
      <c r="P511" s="612">
        <v>0.6</v>
      </c>
      <c r="Q511" s="616">
        <v>0.55000000000000004</v>
      </c>
      <c r="R511" s="616">
        <v>0.48749999999999999</v>
      </c>
      <c r="S511" s="612">
        <v>0.45</v>
      </c>
      <c r="T511" s="616">
        <v>0.4375</v>
      </c>
      <c r="U511" s="612">
        <v>0.4</v>
      </c>
      <c r="V511" s="612">
        <v>0.4</v>
      </c>
      <c r="W511" s="616">
        <v>0.375</v>
      </c>
      <c r="X511" s="616">
        <v>0.35</v>
      </c>
      <c r="Y511" s="616">
        <v>0.3</v>
      </c>
      <c r="Z511" s="613">
        <f t="shared" si="304"/>
        <v>22.350000000000005</v>
      </c>
      <c r="AA511" s="1058">
        <f t="shared" si="307"/>
        <v>6.25</v>
      </c>
      <c r="AB511" s="1058">
        <f t="shared" si="308"/>
        <v>9.0909090909090828</v>
      </c>
      <c r="AC511" s="1059">
        <f t="shared" si="309"/>
        <v>4.7619047619047672</v>
      </c>
      <c r="AD511" s="1059">
        <f t="shared" si="310"/>
        <v>5.0000000000000044</v>
      </c>
      <c r="AE511" s="1059">
        <f t="shared" si="311"/>
        <v>11.111111111111116</v>
      </c>
      <c r="AF511" s="1059">
        <f t="shared" si="312"/>
        <v>19.999999999999996</v>
      </c>
      <c r="AG511" s="1059">
        <f t="shared" si="313"/>
        <v>30.434782608695656</v>
      </c>
      <c r="AH511" s="1059">
        <f t="shared" si="314"/>
        <v>21.052631578947366</v>
      </c>
      <c r="AI511" s="1059">
        <f t="shared" si="315"/>
        <v>26.666666666666661</v>
      </c>
      <c r="AJ511" s="1059">
        <f t="shared" si="316"/>
        <v>25</v>
      </c>
      <c r="AK511" s="1059">
        <f t="shared" si="317"/>
        <v>0</v>
      </c>
      <c r="AL511" s="1059">
        <f t="shared" si="318"/>
        <v>9.0909090909090828</v>
      </c>
      <c r="AM511" s="1059">
        <f t="shared" si="319"/>
        <v>12.820512820512842</v>
      </c>
      <c r="AN511" s="1059">
        <f t="shared" si="320"/>
        <v>8.333333333333325</v>
      </c>
      <c r="AO511" s="1059">
        <f t="shared" si="321"/>
        <v>2.8571428571428692</v>
      </c>
      <c r="AP511" s="1059">
        <f t="shared" si="322"/>
        <v>9.375</v>
      </c>
      <c r="AQ511" s="1059">
        <f t="shared" si="323"/>
        <v>0</v>
      </c>
      <c r="AR511" s="1059">
        <f t="shared" si="324"/>
        <v>6.6666666666666652</v>
      </c>
      <c r="AS511" s="1059">
        <f t="shared" si="325"/>
        <v>7.1428571428571397</v>
      </c>
      <c r="AT511" s="1059">
        <f t="shared" si="326"/>
        <v>16.666666666666675</v>
      </c>
      <c r="AU511" s="1060">
        <f t="shared" si="305"/>
        <v>11.616054719816162</v>
      </c>
      <c r="AV511" s="1061">
        <f t="shared" si="306"/>
        <v>8.8422926661214074</v>
      </c>
    </row>
    <row r="512" spans="1:48" ht="11.25" customHeight="1" x14ac:dyDescent="0.2">
      <c r="A512" s="861" t="s">
        <v>1520</v>
      </c>
      <c r="B512" s="861" t="s">
        <v>1521</v>
      </c>
      <c r="C512" s="610">
        <v>0.91</v>
      </c>
      <c r="D512" s="505">
        <v>0.76</v>
      </c>
      <c r="E512" s="482">
        <v>0.72000000000000008</v>
      </c>
      <c r="F512" s="474">
        <v>0.6</v>
      </c>
      <c r="G512" s="473">
        <v>0.56999999999999995</v>
      </c>
      <c r="H512" s="474">
        <v>0.48</v>
      </c>
      <c r="I512" s="473">
        <v>0.42</v>
      </c>
      <c r="J512" s="1000" t="s">
        <v>90</v>
      </c>
      <c r="K512" s="474">
        <v>0.24</v>
      </c>
      <c r="L512" s="471">
        <v>0.23</v>
      </c>
      <c r="M512" s="1000"/>
      <c r="N512" s="517">
        <v>0.2</v>
      </c>
      <c r="O512" s="510">
        <v>0.15</v>
      </c>
      <c r="P512" s="477">
        <v>0</v>
      </c>
      <c r="Q512" s="477">
        <v>0</v>
      </c>
      <c r="R512" s="477">
        <v>0</v>
      </c>
      <c r="S512" s="477">
        <v>0</v>
      </c>
      <c r="T512" s="477">
        <v>0</v>
      </c>
      <c r="U512" s="477">
        <v>0</v>
      </c>
      <c r="V512" s="477">
        <v>0</v>
      </c>
      <c r="W512" s="477">
        <v>0</v>
      </c>
      <c r="X512" s="477">
        <v>0</v>
      </c>
      <c r="Y512" s="477">
        <v>0</v>
      </c>
      <c r="Z512" s="613">
        <f t="shared" si="304"/>
        <v>5.2800000000000011</v>
      </c>
      <c r="AA512" s="1058">
        <f t="shared" si="307"/>
        <v>19.736842105263165</v>
      </c>
      <c r="AB512" s="1058">
        <f t="shared" si="308"/>
        <v>5.5555555555555358</v>
      </c>
      <c r="AC512" s="1059">
        <f t="shared" si="309"/>
        <v>20.000000000000018</v>
      </c>
      <c r="AD512" s="1059">
        <f t="shared" si="310"/>
        <v>5.2631578947368363</v>
      </c>
      <c r="AE512" s="1059">
        <f t="shared" si="311"/>
        <v>18.75</v>
      </c>
      <c r="AF512" s="1059">
        <f t="shared" si="312"/>
        <v>14.285714285714279</v>
      </c>
      <c r="AG512" s="1059">
        <f t="shared" si="313"/>
        <v>75</v>
      </c>
      <c r="AH512" s="1059">
        <f t="shared" si="314"/>
        <v>4.3478260869565188</v>
      </c>
      <c r="AI512" s="1059">
        <f t="shared" si="315"/>
        <v>14.999999999999991</v>
      </c>
      <c r="AJ512" s="1059">
        <f t="shared" si="316"/>
        <v>33.33333333333335</v>
      </c>
      <c r="AK512" s="1059" t="str">
        <f t="shared" si="317"/>
        <v>n/a</v>
      </c>
      <c r="AL512" s="1059" t="str">
        <f t="shared" si="318"/>
        <v>n/a</v>
      </c>
      <c r="AM512" s="1059" t="str">
        <f t="shared" si="319"/>
        <v>n/a</v>
      </c>
      <c r="AN512" s="1059" t="str">
        <f t="shared" si="320"/>
        <v>n/a</v>
      </c>
      <c r="AO512" s="1059" t="str">
        <f t="shared" si="321"/>
        <v>n/a</v>
      </c>
      <c r="AP512" s="1059" t="str">
        <f t="shared" si="322"/>
        <v>n/a</v>
      </c>
      <c r="AQ512" s="1059" t="str">
        <f t="shared" si="323"/>
        <v>n/a</v>
      </c>
      <c r="AR512" s="1059" t="str">
        <f t="shared" si="324"/>
        <v>n/a</v>
      </c>
      <c r="AS512" s="1059" t="str">
        <f t="shared" si="325"/>
        <v>n/a</v>
      </c>
      <c r="AT512" s="1059" t="str">
        <f t="shared" si="326"/>
        <v>n/a</v>
      </c>
      <c r="AU512" s="1060">
        <f t="shared" si="305"/>
        <v>21.127242926155969</v>
      </c>
      <c r="AV512" s="1061">
        <f t="shared" si="306"/>
        <v>20.870401326286633</v>
      </c>
    </row>
    <row r="513" spans="1:48" ht="11.25" customHeight="1" x14ac:dyDescent="0.2">
      <c r="A513" s="489" t="s">
        <v>308</v>
      </c>
      <c r="B513" s="490" t="s">
        <v>309</v>
      </c>
      <c r="C513" s="610">
        <v>0.8</v>
      </c>
      <c r="D513" s="482">
        <v>0.78</v>
      </c>
      <c r="E513" s="493">
        <v>0.76</v>
      </c>
      <c r="F513" s="610">
        <v>0.75</v>
      </c>
      <c r="G513" s="610">
        <v>0.74</v>
      </c>
      <c r="H513" s="610">
        <v>0.73</v>
      </c>
      <c r="I513" s="610">
        <v>0.72</v>
      </c>
      <c r="J513" s="932"/>
      <c r="K513" s="610">
        <v>0.71</v>
      </c>
      <c r="L513" s="481">
        <v>0.7</v>
      </c>
      <c r="M513" s="932"/>
      <c r="N513" s="494">
        <v>0.69</v>
      </c>
      <c r="O513" s="611">
        <v>0.68</v>
      </c>
      <c r="P513" s="616">
        <v>0.67</v>
      </c>
      <c r="Q513" s="616">
        <v>0.63</v>
      </c>
      <c r="R513" s="616">
        <v>0.59</v>
      </c>
      <c r="S513" s="616">
        <v>0.51200000000000001</v>
      </c>
      <c r="T513" s="616">
        <v>0.40266000000000002</v>
      </c>
      <c r="U513" s="616">
        <v>0.35731999999999997</v>
      </c>
      <c r="V513" s="616">
        <v>0.33602000000000004</v>
      </c>
      <c r="W513" s="616">
        <v>0.31466</v>
      </c>
      <c r="X513" s="616">
        <v>0.29332000000000003</v>
      </c>
      <c r="Y513" s="616">
        <v>0.26135999999999998</v>
      </c>
      <c r="Z513" s="613">
        <f t="shared" si="304"/>
        <v>12.427339999999999</v>
      </c>
      <c r="AA513" s="1058">
        <f t="shared" si="307"/>
        <v>2.5641025641025772</v>
      </c>
      <c r="AB513" s="1058">
        <f t="shared" si="308"/>
        <v>2.6315789473684292</v>
      </c>
      <c r="AC513" s="1059">
        <f t="shared" si="309"/>
        <v>1.3333333333333419</v>
      </c>
      <c r="AD513" s="1059">
        <f t="shared" si="310"/>
        <v>1.3513513513513598</v>
      </c>
      <c r="AE513" s="1059">
        <f t="shared" si="311"/>
        <v>1.3698630136986356</v>
      </c>
      <c r="AF513" s="1059">
        <f t="shared" si="312"/>
        <v>1.388888888888884</v>
      </c>
      <c r="AG513" s="1059">
        <f t="shared" si="313"/>
        <v>1.4084507042253502</v>
      </c>
      <c r="AH513" s="1059">
        <f t="shared" si="314"/>
        <v>1.4285714285714235</v>
      </c>
      <c r="AI513" s="1059">
        <f t="shared" si="315"/>
        <v>1.449275362318847</v>
      </c>
      <c r="AJ513" s="1059">
        <f t="shared" si="316"/>
        <v>1.4705882352941124</v>
      </c>
      <c r="AK513" s="1059">
        <f t="shared" si="317"/>
        <v>1.4925373134328401</v>
      </c>
      <c r="AL513" s="1059">
        <f t="shared" si="318"/>
        <v>6.3492063492063489</v>
      </c>
      <c r="AM513" s="1059">
        <f t="shared" si="319"/>
        <v>6.7796610169491567</v>
      </c>
      <c r="AN513" s="1059">
        <f t="shared" si="320"/>
        <v>15.234375</v>
      </c>
      <c r="AO513" s="1059">
        <f t="shared" si="321"/>
        <v>27.154423086474932</v>
      </c>
      <c r="AP513" s="1059">
        <f t="shared" si="322"/>
        <v>12.68890630247399</v>
      </c>
      <c r="AQ513" s="1059">
        <f t="shared" si="323"/>
        <v>6.3389083983095951</v>
      </c>
      <c r="AR513" s="1059">
        <f t="shared" si="324"/>
        <v>6.7882794126994384</v>
      </c>
      <c r="AS513" s="1059">
        <f t="shared" si="325"/>
        <v>7.2753306968498466</v>
      </c>
      <c r="AT513" s="1059">
        <f t="shared" si="326"/>
        <v>12.228344046525885</v>
      </c>
      <c r="AU513" s="1060">
        <f t="shared" si="305"/>
        <v>5.9362987726037506</v>
      </c>
      <c r="AV513" s="1061">
        <f t="shared" si="306"/>
        <v>6.6177212387181177</v>
      </c>
    </row>
    <row r="514" spans="1:48" ht="11.25" customHeight="1" x14ac:dyDescent="0.2">
      <c r="A514" s="858" t="s">
        <v>4133</v>
      </c>
      <c r="B514" s="848" t="s">
        <v>2623</v>
      </c>
      <c r="C514" s="999">
        <v>0.6</v>
      </c>
      <c r="D514" s="852">
        <v>0.5</v>
      </c>
      <c r="E514" s="854">
        <v>0.42</v>
      </c>
      <c r="F514" s="844">
        <v>0.35</v>
      </c>
      <c r="G514" s="844">
        <v>0.22</v>
      </c>
      <c r="H514" s="485">
        <v>0</v>
      </c>
      <c r="I514" s="485">
        <v>0</v>
      </c>
      <c r="J514" s="844"/>
      <c r="K514" s="485">
        <v>0</v>
      </c>
      <c r="L514" s="1039">
        <v>0.69</v>
      </c>
      <c r="M514" s="844"/>
      <c r="N514" s="483">
        <v>0.89</v>
      </c>
      <c r="O514" s="483">
        <v>0.88</v>
      </c>
      <c r="P514" s="864">
        <v>0.87</v>
      </c>
      <c r="Q514" s="864">
        <v>0.84</v>
      </c>
      <c r="R514" s="864">
        <v>0.78</v>
      </c>
      <c r="S514" s="864">
        <v>0.59</v>
      </c>
      <c r="T514" s="864">
        <v>0.5</v>
      </c>
      <c r="U514" s="864">
        <v>0.42499999999999999</v>
      </c>
      <c r="V514" s="864">
        <v>0.36</v>
      </c>
      <c r="W514" s="864">
        <v>0.30499999999999999</v>
      </c>
      <c r="X514" s="864">
        <v>0.28499999999999998</v>
      </c>
      <c r="Y514" s="864">
        <v>0.27</v>
      </c>
      <c r="Z514" s="613">
        <f t="shared" si="304"/>
        <v>9.7750000000000004</v>
      </c>
      <c r="AA514" s="1058">
        <f t="shared" si="307"/>
        <v>19.999999999999996</v>
      </c>
      <c r="AB514" s="1058">
        <f t="shared" si="308"/>
        <v>19.047619047619047</v>
      </c>
      <c r="AC514" s="1059">
        <f t="shared" si="309"/>
        <v>19.999999999999996</v>
      </c>
      <c r="AD514" s="1059">
        <f t="shared" si="310"/>
        <v>59.090909090909079</v>
      </c>
      <c r="AE514" s="1059" t="str">
        <f t="shared" si="311"/>
        <v>n/a</v>
      </c>
      <c r="AF514" s="1059" t="str">
        <f t="shared" si="312"/>
        <v>n/a</v>
      </c>
      <c r="AG514" s="1059" t="str">
        <f t="shared" si="313"/>
        <v>n/a</v>
      </c>
      <c r="AH514" s="1059">
        <f t="shared" si="314"/>
        <v>-100</v>
      </c>
      <c r="AI514" s="1059">
        <f t="shared" si="315"/>
        <v>-22.471910112359559</v>
      </c>
      <c r="AJ514" s="1059">
        <f t="shared" si="316"/>
        <v>1.1363636363636465</v>
      </c>
      <c r="AK514" s="1059">
        <f t="shared" si="317"/>
        <v>1.1494252873563315</v>
      </c>
      <c r="AL514" s="1059">
        <f t="shared" si="318"/>
        <v>3.5714285714285809</v>
      </c>
      <c r="AM514" s="1059">
        <f t="shared" si="319"/>
        <v>7.6923076923076872</v>
      </c>
      <c r="AN514" s="1059">
        <f t="shared" si="320"/>
        <v>32.203389830508478</v>
      </c>
      <c r="AO514" s="1059">
        <f t="shared" si="321"/>
        <v>17.999999999999993</v>
      </c>
      <c r="AP514" s="1059">
        <f t="shared" si="322"/>
        <v>17.647058823529417</v>
      </c>
      <c r="AQ514" s="1059">
        <f t="shared" si="323"/>
        <v>18.055555555555557</v>
      </c>
      <c r="AR514" s="1059">
        <f t="shared" si="324"/>
        <v>18.032786885245898</v>
      </c>
      <c r="AS514" s="1059">
        <f t="shared" si="325"/>
        <v>7.0175438596491224</v>
      </c>
      <c r="AT514" s="1059">
        <f t="shared" si="326"/>
        <v>5.5555555555555358</v>
      </c>
      <c r="AU514" s="1060">
        <f t="shared" si="305"/>
        <v>7.3957666896275764</v>
      </c>
      <c r="AV514" s="1061">
        <f t="shared" si="306"/>
        <v>32.314847283894537</v>
      </c>
    </row>
    <row r="515" spans="1:48" ht="11.25" customHeight="1" x14ac:dyDescent="0.2">
      <c r="A515" s="489" t="s">
        <v>1522</v>
      </c>
      <c r="B515" s="490" t="s">
        <v>1523</v>
      </c>
      <c r="C515" s="610">
        <v>1.1100000000000001</v>
      </c>
      <c r="D515" s="482">
        <v>0.99</v>
      </c>
      <c r="E515" s="482">
        <v>0.87</v>
      </c>
      <c r="F515" s="496">
        <v>0.78</v>
      </c>
      <c r="G515" s="496">
        <v>0.7</v>
      </c>
      <c r="H515" s="496">
        <v>0.62</v>
      </c>
      <c r="I515" s="496">
        <v>0.15</v>
      </c>
      <c r="J515" s="1014"/>
      <c r="K515" s="495">
        <v>0</v>
      </c>
      <c r="L515" s="497">
        <v>0</v>
      </c>
      <c r="M515" s="1014"/>
      <c r="N515" s="518">
        <v>0</v>
      </c>
      <c r="O515" s="518">
        <v>0.1</v>
      </c>
      <c r="P515" s="499">
        <v>0.4</v>
      </c>
      <c r="Q515" s="499">
        <v>0.4</v>
      </c>
      <c r="R515" s="498">
        <v>0.4</v>
      </c>
      <c r="S515" s="498">
        <v>0.24049999999999999</v>
      </c>
      <c r="T515" s="498">
        <v>0.14599999999999999</v>
      </c>
      <c r="U515" s="498">
        <v>0.111</v>
      </c>
      <c r="V515" s="499">
        <v>8.5999999999999993E-2</v>
      </c>
      <c r="W515" s="499">
        <v>8.5999999999999993E-2</v>
      </c>
      <c r="X515" s="498">
        <v>8.5999999999999993E-2</v>
      </c>
      <c r="Y515" s="498">
        <v>8.4000000000000005E-2</v>
      </c>
      <c r="Z515" s="613">
        <f t="shared" si="304"/>
        <v>7.3595000000000015</v>
      </c>
      <c r="AA515" s="1058">
        <f t="shared" si="307"/>
        <v>12.121212121212132</v>
      </c>
      <c r="AB515" s="1058">
        <f t="shared" si="308"/>
        <v>13.793103448275868</v>
      </c>
      <c r="AC515" s="1059">
        <f t="shared" si="309"/>
        <v>11.538461538461542</v>
      </c>
      <c r="AD515" s="1059">
        <f t="shared" si="310"/>
        <v>11.428571428571432</v>
      </c>
      <c r="AE515" s="1059">
        <f t="shared" si="311"/>
        <v>12.903225806451601</v>
      </c>
      <c r="AF515" s="1059">
        <f t="shared" si="312"/>
        <v>313.33333333333337</v>
      </c>
      <c r="AG515" s="1059" t="str">
        <f t="shared" si="313"/>
        <v>n/a</v>
      </c>
      <c r="AH515" s="1059" t="str">
        <f t="shared" si="314"/>
        <v>n/a</v>
      </c>
      <c r="AI515" s="1059" t="str">
        <f t="shared" si="315"/>
        <v>n/a</v>
      </c>
      <c r="AJ515" s="1059">
        <f t="shared" si="316"/>
        <v>-100</v>
      </c>
      <c r="AK515" s="1059">
        <f t="shared" si="317"/>
        <v>-75</v>
      </c>
      <c r="AL515" s="1059">
        <f t="shared" si="318"/>
        <v>0</v>
      </c>
      <c r="AM515" s="1059">
        <f t="shared" si="319"/>
        <v>0</v>
      </c>
      <c r="AN515" s="1059">
        <f t="shared" si="320"/>
        <v>66.320166320166322</v>
      </c>
      <c r="AO515" s="1059">
        <f t="shared" si="321"/>
        <v>64.726027397260282</v>
      </c>
      <c r="AP515" s="1059">
        <f t="shared" si="322"/>
        <v>31.53153153153152</v>
      </c>
      <c r="AQ515" s="1059">
        <f t="shared" si="323"/>
        <v>29.069767441860471</v>
      </c>
      <c r="AR515" s="1059">
        <f t="shared" si="324"/>
        <v>0</v>
      </c>
      <c r="AS515" s="1059">
        <f t="shared" si="325"/>
        <v>0</v>
      </c>
      <c r="AT515" s="1059">
        <f t="shared" si="326"/>
        <v>2.3809523809523725</v>
      </c>
      <c r="AU515" s="1060">
        <f t="shared" si="305"/>
        <v>23.185079573416289</v>
      </c>
      <c r="AV515" s="1061">
        <f t="shared" si="306"/>
        <v>85.097245535990496</v>
      </c>
    </row>
    <row r="516" spans="1:48" ht="11.25" customHeight="1" x14ac:dyDescent="0.2">
      <c r="A516" s="480" t="s">
        <v>1518</v>
      </c>
      <c r="B516" s="861" t="s">
        <v>1519</v>
      </c>
      <c r="C516" s="610">
        <v>0.67559999999999998</v>
      </c>
      <c r="D516" s="482">
        <v>0.58740000000000003</v>
      </c>
      <c r="E516" s="482">
        <v>0.51100000000000001</v>
      </c>
      <c r="F516" s="610">
        <v>0.44500000000000001</v>
      </c>
      <c r="G516" s="610">
        <v>0.38650000000000001</v>
      </c>
      <c r="H516" s="610">
        <v>0.33449999999999996</v>
      </c>
      <c r="I516" s="610">
        <v>0.22500000000000001</v>
      </c>
      <c r="J516" s="932"/>
      <c r="K516" s="485">
        <v>0</v>
      </c>
      <c r="L516" s="614">
        <v>0</v>
      </c>
      <c r="M516" s="932"/>
      <c r="N516" s="611">
        <v>0</v>
      </c>
      <c r="O516" s="611">
        <v>0</v>
      </c>
      <c r="P516" s="612">
        <v>0</v>
      </c>
      <c r="Q516" s="612">
        <v>0</v>
      </c>
      <c r="R516" s="612">
        <v>0</v>
      </c>
      <c r="S516" s="612">
        <v>0</v>
      </c>
      <c r="T516" s="612">
        <v>0</v>
      </c>
      <c r="U516" s="612">
        <v>0</v>
      </c>
      <c r="V516" s="612">
        <v>0</v>
      </c>
      <c r="W516" s="612">
        <v>0</v>
      </c>
      <c r="X516" s="612">
        <v>0</v>
      </c>
      <c r="Y516" s="612">
        <v>0</v>
      </c>
      <c r="Z516" s="613">
        <f t="shared" si="304"/>
        <v>3.1649999999999996</v>
      </c>
      <c r="AA516" s="1058">
        <f t="shared" si="307"/>
        <v>15.015321756894773</v>
      </c>
      <c r="AB516" s="1058">
        <f t="shared" si="308"/>
        <v>14.95107632093935</v>
      </c>
      <c r="AC516" s="1059">
        <f t="shared" si="309"/>
        <v>14.831460674157304</v>
      </c>
      <c r="AD516" s="1059">
        <f t="shared" si="310"/>
        <v>15.13583441138422</v>
      </c>
      <c r="AE516" s="1059">
        <f t="shared" si="311"/>
        <v>15.545590433482825</v>
      </c>
      <c r="AF516" s="1059">
        <f t="shared" si="312"/>
        <v>48.666666666666657</v>
      </c>
      <c r="AG516" s="1059" t="str">
        <f t="shared" si="313"/>
        <v>n/a</v>
      </c>
      <c r="AH516" s="1059" t="str">
        <f t="shared" si="314"/>
        <v>n/a</v>
      </c>
      <c r="AI516" s="1059" t="str">
        <f t="shared" si="315"/>
        <v>n/a</v>
      </c>
      <c r="AJ516" s="1059" t="str">
        <f t="shared" si="316"/>
        <v>n/a</v>
      </c>
      <c r="AK516" s="1059" t="str">
        <f t="shared" si="317"/>
        <v>n/a</v>
      </c>
      <c r="AL516" s="1059" t="str">
        <f t="shared" si="318"/>
        <v>n/a</v>
      </c>
      <c r="AM516" s="1059" t="str">
        <f t="shared" si="319"/>
        <v>n/a</v>
      </c>
      <c r="AN516" s="1059" t="str">
        <f t="shared" si="320"/>
        <v>n/a</v>
      </c>
      <c r="AO516" s="1059" t="str">
        <f t="shared" si="321"/>
        <v>n/a</v>
      </c>
      <c r="AP516" s="1059" t="str">
        <f t="shared" si="322"/>
        <v>n/a</v>
      </c>
      <c r="AQ516" s="1059" t="str">
        <f t="shared" si="323"/>
        <v>n/a</v>
      </c>
      <c r="AR516" s="1059" t="str">
        <f t="shared" si="324"/>
        <v>n/a</v>
      </c>
      <c r="AS516" s="1059" t="str">
        <f t="shared" si="325"/>
        <v>n/a</v>
      </c>
      <c r="AT516" s="1059" t="str">
        <f t="shared" si="326"/>
        <v>n/a</v>
      </c>
      <c r="AU516" s="1060">
        <f t="shared" si="305"/>
        <v>20.690991710587522</v>
      </c>
      <c r="AV516" s="1061">
        <f t="shared" si="306"/>
        <v>13.707423377425641</v>
      </c>
    </row>
    <row r="517" spans="1:48" ht="11.25" customHeight="1" x14ac:dyDescent="0.2">
      <c r="A517" s="861" t="s">
        <v>2626</v>
      </c>
      <c r="B517" s="861" t="s">
        <v>2627</v>
      </c>
      <c r="C517" s="610">
        <v>1.4</v>
      </c>
      <c r="D517" s="482">
        <v>1.34</v>
      </c>
      <c r="E517" s="615">
        <v>1.28</v>
      </c>
      <c r="F517" s="610">
        <v>1.25</v>
      </c>
      <c r="G517" s="610">
        <v>1.23</v>
      </c>
      <c r="H517" s="610">
        <v>1.21</v>
      </c>
      <c r="I517" s="521">
        <v>1.19</v>
      </c>
      <c r="J517" s="932"/>
      <c r="K517" s="521">
        <v>1.19</v>
      </c>
      <c r="L517" s="614">
        <v>1.19</v>
      </c>
      <c r="M517" s="932"/>
      <c r="N517" s="515">
        <v>1.19</v>
      </c>
      <c r="O517" s="515">
        <v>1.19</v>
      </c>
      <c r="P517" s="512">
        <v>1.19</v>
      </c>
      <c r="Q517" s="512">
        <v>1.17</v>
      </c>
      <c r="R517" s="512">
        <v>1.1499999999999999</v>
      </c>
      <c r="S517" s="512">
        <v>1.1200000000000001</v>
      </c>
      <c r="T517" s="512">
        <v>1.1000000000000001</v>
      </c>
      <c r="U517" s="616">
        <v>1.08</v>
      </c>
      <c r="V517" s="616">
        <v>1.06</v>
      </c>
      <c r="W517" s="616">
        <v>1.04</v>
      </c>
      <c r="X517" s="616">
        <v>1.02</v>
      </c>
      <c r="Y517" s="616">
        <v>0.99</v>
      </c>
      <c r="Z517" s="613">
        <f t="shared" si="304"/>
        <v>24.579999999999995</v>
      </c>
      <c r="AA517" s="1058">
        <f t="shared" si="307"/>
        <v>4.4776119402984982</v>
      </c>
      <c r="AB517" s="1058">
        <f t="shared" si="308"/>
        <v>4.6875</v>
      </c>
      <c r="AC517" s="1059">
        <f t="shared" si="309"/>
        <v>2.4000000000000021</v>
      </c>
      <c r="AD517" s="1059">
        <f t="shared" si="310"/>
        <v>1.6260162601626105</v>
      </c>
      <c r="AE517" s="1059">
        <f t="shared" si="311"/>
        <v>1.6528925619834656</v>
      </c>
      <c r="AF517" s="1059">
        <f t="shared" si="312"/>
        <v>1.6806722689075571</v>
      </c>
      <c r="AG517" s="1059">
        <f t="shared" si="313"/>
        <v>0</v>
      </c>
      <c r="AH517" s="1059">
        <f t="shared" si="314"/>
        <v>0</v>
      </c>
      <c r="AI517" s="1059">
        <f t="shared" si="315"/>
        <v>0</v>
      </c>
      <c r="AJ517" s="1059">
        <f t="shared" si="316"/>
        <v>0</v>
      </c>
      <c r="AK517" s="1059">
        <f t="shared" si="317"/>
        <v>0</v>
      </c>
      <c r="AL517" s="1059">
        <f t="shared" si="318"/>
        <v>1.7094017094017033</v>
      </c>
      <c r="AM517" s="1059">
        <f t="shared" si="319"/>
        <v>1.7391304347826209</v>
      </c>
      <c r="AN517" s="1059">
        <f t="shared" si="320"/>
        <v>2.6785714285714191</v>
      </c>
      <c r="AO517" s="1059">
        <f t="shared" si="321"/>
        <v>1.8181818181818299</v>
      </c>
      <c r="AP517" s="1059">
        <f t="shared" si="322"/>
        <v>1.8518518518518601</v>
      </c>
      <c r="AQ517" s="1059">
        <f t="shared" si="323"/>
        <v>1.8867924528301883</v>
      </c>
      <c r="AR517" s="1059">
        <f t="shared" si="324"/>
        <v>1.9230769230769162</v>
      </c>
      <c r="AS517" s="1059">
        <f t="shared" si="325"/>
        <v>1.9607843137254832</v>
      </c>
      <c r="AT517" s="1059">
        <f t="shared" si="326"/>
        <v>3.0303030303030276</v>
      </c>
      <c r="AU517" s="1060">
        <f t="shared" si="305"/>
        <v>1.7561393497038593</v>
      </c>
      <c r="AV517" s="1061">
        <f t="shared" si="306"/>
        <v>1.3464169794906868</v>
      </c>
    </row>
    <row r="518" spans="1:48" ht="11.25" customHeight="1" x14ac:dyDescent="0.2">
      <c r="A518" s="469" t="s">
        <v>3875</v>
      </c>
      <c r="B518" s="846" t="s">
        <v>3876</v>
      </c>
      <c r="C518" s="610">
        <v>0.27</v>
      </c>
      <c r="D518" s="482">
        <v>0.26</v>
      </c>
      <c r="E518" s="476">
        <v>0.25</v>
      </c>
      <c r="F518" s="610">
        <v>0.24</v>
      </c>
      <c r="G518" s="610">
        <v>0.21</v>
      </c>
      <c r="H518" s="610">
        <v>0.16500000000000001</v>
      </c>
      <c r="I518" s="521">
        <v>0</v>
      </c>
      <c r="J518" s="932"/>
      <c r="K518" s="485">
        <v>0</v>
      </c>
      <c r="L518" s="614">
        <v>0</v>
      </c>
      <c r="M518" s="932"/>
      <c r="N518" s="611">
        <v>0</v>
      </c>
      <c r="O518" s="611">
        <v>2.5000000000000001E-2</v>
      </c>
      <c r="P518" s="612">
        <v>7.4999999999999997E-2</v>
      </c>
      <c r="Q518" s="612">
        <v>0.19</v>
      </c>
      <c r="R518" s="612">
        <v>0.19</v>
      </c>
      <c r="S518" s="612">
        <v>0.25</v>
      </c>
      <c r="T518" s="616">
        <v>0.28999999999999998</v>
      </c>
      <c r="U518" s="612">
        <v>0.27500000000000002</v>
      </c>
      <c r="V518" s="616">
        <v>0.375</v>
      </c>
      <c r="W518" s="616">
        <v>0.35</v>
      </c>
      <c r="X518" s="612">
        <v>0.3</v>
      </c>
      <c r="Y518" s="616">
        <v>0.35</v>
      </c>
      <c r="Z518" s="613">
        <f t="shared" si="304"/>
        <v>4.0649999999999995</v>
      </c>
      <c r="AA518" s="1058">
        <f t="shared" si="307"/>
        <v>3.8461538461538547</v>
      </c>
      <c r="AB518" s="1058">
        <f t="shared" si="308"/>
        <v>4.0000000000000036</v>
      </c>
      <c r="AC518" s="1059">
        <f t="shared" si="309"/>
        <v>4.1666666666666741</v>
      </c>
      <c r="AD518" s="1059">
        <f t="shared" si="310"/>
        <v>14.285714285714279</v>
      </c>
      <c r="AE518" s="1059">
        <f t="shared" si="311"/>
        <v>27.27272727272727</v>
      </c>
      <c r="AF518" s="1059" t="str">
        <f t="shared" si="312"/>
        <v>n/a</v>
      </c>
      <c r="AG518" s="1059" t="str">
        <f t="shared" si="313"/>
        <v>n/a</v>
      </c>
      <c r="AH518" s="1059" t="str">
        <f t="shared" si="314"/>
        <v>n/a</v>
      </c>
      <c r="AI518" s="1059" t="str">
        <f t="shared" si="315"/>
        <v>n/a</v>
      </c>
      <c r="AJ518" s="1059">
        <f t="shared" si="316"/>
        <v>-100</v>
      </c>
      <c r="AK518" s="1059">
        <f t="shared" si="317"/>
        <v>-66.666666666666657</v>
      </c>
      <c r="AL518" s="1059">
        <f t="shared" si="318"/>
        <v>-60.526315789473685</v>
      </c>
      <c r="AM518" s="1059">
        <f t="shared" si="319"/>
        <v>0</v>
      </c>
      <c r="AN518" s="1059">
        <f t="shared" si="320"/>
        <v>-24</v>
      </c>
      <c r="AO518" s="1059">
        <f t="shared" si="321"/>
        <v>-13.793103448275856</v>
      </c>
      <c r="AP518" s="1059">
        <f t="shared" si="322"/>
        <v>5.4545454545454453</v>
      </c>
      <c r="AQ518" s="1059">
        <f t="shared" si="323"/>
        <v>-26.666666666666661</v>
      </c>
      <c r="AR518" s="1059">
        <f t="shared" si="324"/>
        <v>7.1428571428571397</v>
      </c>
      <c r="AS518" s="1059">
        <f t="shared" si="325"/>
        <v>16.666666666666675</v>
      </c>
      <c r="AT518" s="1059">
        <f t="shared" si="326"/>
        <v>-14.285714285714279</v>
      </c>
      <c r="AU518" s="1060">
        <f t="shared" si="305"/>
        <v>-13.94394597009161</v>
      </c>
      <c r="AV518" s="1061">
        <f t="shared" si="306"/>
        <v>34.672728259774964</v>
      </c>
    </row>
    <row r="519" spans="1:48" ht="11.25" customHeight="1" x14ac:dyDescent="0.2">
      <c r="A519" s="490" t="s">
        <v>4385</v>
      </c>
      <c r="B519" s="490" t="s">
        <v>4188</v>
      </c>
      <c r="C519" s="610">
        <v>0.94</v>
      </c>
      <c r="D519" s="482">
        <v>0.79500000000000004</v>
      </c>
      <c r="E519" s="482">
        <v>0.71</v>
      </c>
      <c r="F519" s="496">
        <v>0.63</v>
      </c>
      <c r="G519" s="496">
        <v>0.55000000000000004</v>
      </c>
      <c r="H519" s="496">
        <v>0.47</v>
      </c>
      <c r="I519" s="496">
        <v>0.36</v>
      </c>
      <c r="J519" s="1014"/>
      <c r="K519" s="496">
        <v>0.25</v>
      </c>
      <c r="L519" s="492">
        <v>0.185</v>
      </c>
      <c r="M519" s="1014"/>
      <c r="N519" s="509">
        <v>0.15</v>
      </c>
      <c r="O519" s="509">
        <v>0.13</v>
      </c>
      <c r="P519" s="498">
        <v>0.125</v>
      </c>
      <c r="Q519" s="498">
        <v>0.1075</v>
      </c>
      <c r="R519" s="499">
        <v>0.1</v>
      </c>
      <c r="S519" s="498">
        <v>9.2499999999999999E-2</v>
      </c>
      <c r="T519" s="498">
        <v>7.4999999999999997E-2</v>
      </c>
      <c r="U519" s="498">
        <v>5.7500000000000002E-2</v>
      </c>
      <c r="V519" s="498">
        <v>3.875E-2</v>
      </c>
      <c r="W519" s="498">
        <v>2.8750000000000001E-2</v>
      </c>
      <c r="X519" s="498">
        <v>2.6249999999999999E-2</v>
      </c>
      <c r="Y519" s="498">
        <v>2.5000000000000001E-2</v>
      </c>
      <c r="Z519" s="613">
        <f t="shared" ref="Z519:Z582" si="327">SUM(C519:Y519)</f>
        <v>5.8462500000000004</v>
      </c>
      <c r="AA519" s="1058">
        <f t="shared" si="307"/>
        <v>18.238993710691819</v>
      </c>
      <c r="AB519" s="1058">
        <f t="shared" si="308"/>
        <v>11.971830985915499</v>
      </c>
      <c r="AC519" s="1059">
        <f t="shared" si="309"/>
        <v>12.698412698412698</v>
      </c>
      <c r="AD519" s="1059">
        <f t="shared" si="310"/>
        <v>14.545454545454529</v>
      </c>
      <c r="AE519" s="1059">
        <f t="shared" si="311"/>
        <v>17.021276595744705</v>
      </c>
      <c r="AF519" s="1059">
        <f t="shared" si="312"/>
        <v>30.555555555555557</v>
      </c>
      <c r="AG519" s="1059">
        <f t="shared" si="313"/>
        <v>43.999999999999993</v>
      </c>
      <c r="AH519" s="1059">
        <f t="shared" si="314"/>
        <v>35.13513513513513</v>
      </c>
      <c r="AI519" s="1059">
        <f t="shared" si="315"/>
        <v>23.333333333333339</v>
      </c>
      <c r="AJ519" s="1059">
        <f t="shared" si="316"/>
        <v>15.384615384615374</v>
      </c>
      <c r="AK519" s="1059">
        <f t="shared" si="317"/>
        <v>4.0000000000000036</v>
      </c>
      <c r="AL519" s="1059">
        <f t="shared" si="318"/>
        <v>16.279069767441868</v>
      </c>
      <c r="AM519" s="1059">
        <f t="shared" si="319"/>
        <v>7.4999999999999956</v>
      </c>
      <c r="AN519" s="1059">
        <f t="shared" si="320"/>
        <v>8.1081081081081141</v>
      </c>
      <c r="AO519" s="1059">
        <f t="shared" si="321"/>
        <v>23.333333333333339</v>
      </c>
      <c r="AP519" s="1059">
        <f t="shared" si="322"/>
        <v>30.434782608695631</v>
      </c>
      <c r="AQ519" s="1059">
        <f t="shared" si="323"/>
        <v>48.387096774193552</v>
      </c>
      <c r="AR519" s="1059">
        <f t="shared" si="324"/>
        <v>34.782608695652172</v>
      </c>
      <c r="AS519" s="1059">
        <f t="shared" si="325"/>
        <v>9.5238095238095344</v>
      </c>
      <c r="AT519" s="1059">
        <f t="shared" si="326"/>
        <v>4.9999999999999822</v>
      </c>
      <c r="AU519" s="1060">
        <f t="shared" ref="AU519:AU582" si="328">AVERAGE(AA519:AT519)</f>
        <v>20.51167083780464</v>
      </c>
      <c r="AV519" s="1061">
        <f t="shared" ref="AV519:AV582" si="329">STDEV(AA519:AT519)</f>
        <v>12.875458203357478</v>
      </c>
    </row>
    <row r="520" spans="1:48" ht="11.25" customHeight="1" x14ac:dyDescent="0.2">
      <c r="A520" s="861" t="s">
        <v>1538</v>
      </c>
      <c r="B520" s="861" t="s">
        <v>1539</v>
      </c>
      <c r="C520" s="610">
        <v>2.42</v>
      </c>
      <c r="D520" s="482">
        <v>2.1800000000000002</v>
      </c>
      <c r="E520" s="482">
        <v>1.92</v>
      </c>
      <c r="F520" s="610">
        <v>1.76</v>
      </c>
      <c r="G520" s="610">
        <v>1.6</v>
      </c>
      <c r="H520" s="610">
        <v>1.46</v>
      </c>
      <c r="I520" s="610">
        <v>1.36</v>
      </c>
      <c r="J520" s="932" t="s">
        <v>90</v>
      </c>
      <c r="K520" s="610">
        <v>1.29</v>
      </c>
      <c r="L520" s="481">
        <v>1.25</v>
      </c>
      <c r="M520" s="932"/>
      <c r="N520" s="611">
        <v>1.24</v>
      </c>
      <c r="O520" s="494">
        <v>1.24</v>
      </c>
      <c r="P520" s="616">
        <v>1.22</v>
      </c>
      <c r="Q520" s="616">
        <v>1.02</v>
      </c>
      <c r="R520" s="616">
        <v>0.69</v>
      </c>
      <c r="S520" s="616">
        <v>0.55000000000000004</v>
      </c>
      <c r="T520" s="616">
        <v>0.49</v>
      </c>
      <c r="U520" s="616">
        <v>0.45</v>
      </c>
      <c r="V520" s="612">
        <v>0.44</v>
      </c>
      <c r="W520" s="616">
        <v>0.38</v>
      </c>
      <c r="X520" s="616">
        <v>0.27</v>
      </c>
      <c r="Y520" s="616">
        <v>0.18</v>
      </c>
      <c r="Z520" s="613">
        <f t="shared" si="327"/>
        <v>23.409999999999993</v>
      </c>
      <c r="AA520" s="1058">
        <f t="shared" si="307"/>
        <v>11.009174311926584</v>
      </c>
      <c r="AB520" s="1058">
        <f t="shared" si="308"/>
        <v>13.541666666666675</v>
      </c>
      <c r="AC520" s="1059">
        <f t="shared" si="309"/>
        <v>9.0909090909090828</v>
      </c>
      <c r="AD520" s="1059">
        <f t="shared" si="310"/>
        <v>9.9999999999999858</v>
      </c>
      <c r="AE520" s="1059">
        <f t="shared" si="311"/>
        <v>9.5890410958904262</v>
      </c>
      <c r="AF520" s="1059">
        <f t="shared" si="312"/>
        <v>7.3529411764705843</v>
      </c>
      <c r="AG520" s="1059">
        <f t="shared" si="313"/>
        <v>5.4263565891472965</v>
      </c>
      <c r="AH520" s="1059">
        <f t="shared" si="314"/>
        <v>3.2000000000000028</v>
      </c>
      <c r="AI520" s="1059">
        <f t="shared" si="315"/>
        <v>0.80645161290322509</v>
      </c>
      <c r="AJ520" s="1059">
        <f t="shared" si="316"/>
        <v>0</v>
      </c>
      <c r="AK520" s="1059">
        <f t="shared" si="317"/>
        <v>1.6393442622950838</v>
      </c>
      <c r="AL520" s="1059">
        <f t="shared" si="318"/>
        <v>19.6078431372549</v>
      </c>
      <c r="AM520" s="1059">
        <f t="shared" si="319"/>
        <v>47.826086956521749</v>
      </c>
      <c r="AN520" s="1059">
        <f t="shared" si="320"/>
        <v>25.454545454545439</v>
      </c>
      <c r="AO520" s="1059">
        <f t="shared" si="321"/>
        <v>12.244897959183687</v>
      </c>
      <c r="AP520" s="1059">
        <f t="shared" si="322"/>
        <v>8.8888888888888786</v>
      </c>
      <c r="AQ520" s="1059">
        <f t="shared" si="323"/>
        <v>2.2727272727272707</v>
      </c>
      <c r="AR520" s="1059">
        <f t="shared" si="324"/>
        <v>15.789473684210531</v>
      </c>
      <c r="AS520" s="1059">
        <f t="shared" si="325"/>
        <v>40.740740740740748</v>
      </c>
      <c r="AT520" s="1059">
        <f t="shared" si="326"/>
        <v>50.000000000000021</v>
      </c>
      <c r="AU520" s="1060">
        <f t="shared" si="328"/>
        <v>14.724054445014108</v>
      </c>
      <c r="AV520" s="1061">
        <f t="shared" si="329"/>
        <v>15.049519832585323</v>
      </c>
    </row>
    <row r="521" spans="1:48" ht="11.25" customHeight="1" x14ac:dyDescent="0.2">
      <c r="A521" s="490" t="s">
        <v>738</v>
      </c>
      <c r="B521" s="490" t="s">
        <v>739</v>
      </c>
      <c r="C521" s="610">
        <v>1.64</v>
      </c>
      <c r="D521" s="482">
        <v>1.44</v>
      </c>
      <c r="E521" s="493">
        <v>1.36</v>
      </c>
      <c r="F521" s="610">
        <v>1.2</v>
      </c>
      <c r="G521" s="610">
        <v>1.0900000000000001</v>
      </c>
      <c r="H521" s="610">
        <v>0.96</v>
      </c>
      <c r="I521" s="610">
        <v>0.86</v>
      </c>
      <c r="J521" s="932" t="s">
        <v>90</v>
      </c>
      <c r="K521" s="610">
        <v>0.8</v>
      </c>
      <c r="L521" s="481">
        <v>0.7</v>
      </c>
      <c r="M521" s="932"/>
      <c r="N521" s="494">
        <v>0.62</v>
      </c>
      <c r="O521" s="494">
        <v>0.55000000000000004</v>
      </c>
      <c r="P521" s="616">
        <v>0.5</v>
      </c>
      <c r="Q521" s="616">
        <v>0.45</v>
      </c>
      <c r="R521" s="616">
        <v>0.4</v>
      </c>
      <c r="S521" s="616">
        <v>0.33</v>
      </c>
      <c r="T521" s="616">
        <v>0.28749999999999998</v>
      </c>
      <c r="U521" s="616">
        <v>0.24249999999999999</v>
      </c>
      <c r="V521" s="616">
        <v>0.23499999999999999</v>
      </c>
      <c r="W521" s="616">
        <v>0.19</v>
      </c>
      <c r="X521" s="616">
        <v>0.16</v>
      </c>
      <c r="Y521" s="616">
        <v>2.5000000000000001E-2</v>
      </c>
      <c r="Z521" s="613">
        <f t="shared" si="327"/>
        <v>14.04</v>
      </c>
      <c r="AA521" s="1058">
        <f t="shared" si="307"/>
        <v>13.888888888888884</v>
      </c>
      <c r="AB521" s="1058">
        <f t="shared" si="308"/>
        <v>5.8823529411764497</v>
      </c>
      <c r="AC521" s="1059">
        <f t="shared" si="309"/>
        <v>13.333333333333353</v>
      </c>
      <c r="AD521" s="1059">
        <f t="shared" si="310"/>
        <v>10.091743119266038</v>
      </c>
      <c r="AE521" s="1059">
        <f t="shared" si="311"/>
        <v>13.541666666666675</v>
      </c>
      <c r="AF521" s="1059">
        <f t="shared" si="312"/>
        <v>11.627906976744185</v>
      </c>
      <c r="AG521" s="1059">
        <f t="shared" si="313"/>
        <v>7.4999999999999956</v>
      </c>
      <c r="AH521" s="1059">
        <f t="shared" si="314"/>
        <v>14.285714285714302</v>
      </c>
      <c r="AI521" s="1059">
        <f t="shared" si="315"/>
        <v>12.903225806451601</v>
      </c>
      <c r="AJ521" s="1059">
        <f t="shared" si="316"/>
        <v>12.72727272727272</v>
      </c>
      <c r="AK521" s="1059">
        <f t="shared" si="317"/>
        <v>10.000000000000009</v>
      </c>
      <c r="AL521" s="1059">
        <f t="shared" si="318"/>
        <v>11.111111111111116</v>
      </c>
      <c r="AM521" s="1059">
        <f t="shared" si="319"/>
        <v>12.5</v>
      </c>
      <c r="AN521" s="1059">
        <f t="shared" si="320"/>
        <v>21.212121212121215</v>
      </c>
      <c r="AO521" s="1059">
        <f t="shared" si="321"/>
        <v>14.782608695652177</v>
      </c>
      <c r="AP521" s="1059">
        <f t="shared" si="322"/>
        <v>18.556701030927837</v>
      </c>
      <c r="AQ521" s="1059">
        <f t="shared" si="323"/>
        <v>3.1914893617021267</v>
      </c>
      <c r="AR521" s="1059">
        <f t="shared" si="324"/>
        <v>23.684210526315773</v>
      </c>
      <c r="AS521" s="1059">
        <f t="shared" si="325"/>
        <v>18.75</v>
      </c>
      <c r="AT521" s="1059">
        <f t="shared" si="326"/>
        <v>540</v>
      </c>
      <c r="AU521" s="1060">
        <f t="shared" si="328"/>
        <v>39.478517334167222</v>
      </c>
      <c r="AV521" s="1061">
        <f t="shared" si="329"/>
        <v>117.9113579923328</v>
      </c>
    </row>
    <row r="522" spans="1:48" ht="11.25" customHeight="1" x14ac:dyDescent="0.2">
      <c r="A522" s="480" t="s">
        <v>314</v>
      </c>
      <c r="B522" s="861" t="s">
        <v>315</v>
      </c>
      <c r="C522" s="610">
        <v>0.70750000000000002</v>
      </c>
      <c r="D522" s="482">
        <v>0.69750000000000001</v>
      </c>
      <c r="E522" s="615">
        <v>0.6875</v>
      </c>
      <c r="F522" s="610">
        <v>0.67749999999999999</v>
      </c>
      <c r="G522" s="610">
        <v>0.66249999999999998</v>
      </c>
      <c r="H522" s="610">
        <v>0.65749999999999997</v>
      </c>
      <c r="I522" s="610">
        <v>0.64749999999999996</v>
      </c>
      <c r="J522" s="932"/>
      <c r="K522" s="610">
        <v>0.63749999999999996</v>
      </c>
      <c r="L522" s="481">
        <v>0.62749999999999995</v>
      </c>
      <c r="M522" s="932"/>
      <c r="N522" s="494">
        <v>0.61750000000000005</v>
      </c>
      <c r="O522" s="494">
        <v>0.60750000000000004</v>
      </c>
      <c r="P522" s="616">
        <v>0.58333000000000002</v>
      </c>
      <c r="Q522" s="616">
        <v>0.51890000000000003</v>
      </c>
      <c r="R522" s="616">
        <v>0.46179999999999999</v>
      </c>
      <c r="S522" s="616">
        <v>0.40629999999999999</v>
      </c>
      <c r="T522" s="616">
        <v>0.35809999999999997</v>
      </c>
      <c r="U522" s="616">
        <v>0.32340000000000002</v>
      </c>
      <c r="V522" s="616">
        <v>0.30050000000000004</v>
      </c>
      <c r="W522" s="616">
        <v>0.2833</v>
      </c>
      <c r="X522" s="616">
        <v>0.25369999999999998</v>
      </c>
      <c r="Y522" s="616">
        <v>0.2177</v>
      </c>
      <c r="Z522" s="613">
        <f t="shared" si="327"/>
        <v>10.934530000000002</v>
      </c>
      <c r="AA522" s="1058">
        <f t="shared" si="307"/>
        <v>1.4336917562723928</v>
      </c>
      <c r="AB522" s="1058">
        <f t="shared" si="308"/>
        <v>1.4545454545454639</v>
      </c>
      <c r="AC522" s="1059">
        <f t="shared" si="309"/>
        <v>1.4760147601476037</v>
      </c>
      <c r="AD522" s="1059">
        <f t="shared" si="310"/>
        <v>2.2641509433962259</v>
      </c>
      <c r="AE522" s="1059">
        <f t="shared" si="311"/>
        <v>0.76045627376426506</v>
      </c>
      <c r="AF522" s="1059">
        <f t="shared" si="312"/>
        <v>1.5444015444015413</v>
      </c>
      <c r="AG522" s="1059">
        <f t="shared" si="313"/>
        <v>1.5686274509803866</v>
      </c>
      <c r="AH522" s="1059">
        <f t="shared" si="314"/>
        <v>1.5936254980079667</v>
      </c>
      <c r="AI522" s="1059">
        <f t="shared" si="315"/>
        <v>1.6194331983805599</v>
      </c>
      <c r="AJ522" s="1059">
        <f t="shared" si="316"/>
        <v>1.6460905349794164</v>
      </c>
      <c r="AK522" s="1059">
        <f t="shared" si="317"/>
        <v>4.1434522482985736</v>
      </c>
      <c r="AL522" s="1059">
        <f t="shared" si="318"/>
        <v>12.41665060705337</v>
      </c>
      <c r="AM522" s="1059">
        <f t="shared" si="319"/>
        <v>12.364660025985286</v>
      </c>
      <c r="AN522" s="1059">
        <f t="shared" si="320"/>
        <v>13.659857248338669</v>
      </c>
      <c r="AO522" s="1059">
        <f t="shared" si="321"/>
        <v>13.459927394582527</v>
      </c>
      <c r="AP522" s="1059">
        <f t="shared" si="322"/>
        <v>10.729746444032152</v>
      </c>
      <c r="AQ522" s="1059">
        <f t="shared" si="323"/>
        <v>7.6206322795340897</v>
      </c>
      <c r="AR522" s="1059">
        <f t="shared" si="324"/>
        <v>6.071302506177223</v>
      </c>
      <c r="AS522" s="1059">
        <f t="shared" si="325"/>
        <v>11.667323610563663</v>
      </c>
      <c r="AT522" s="1059">
        <f t="shared" si="326"/>
        <v>16.536518144235181</v>
      </c>
      <c r="AU522" s="1060">
        <f t="shared" si="328"/>
        <v>6.2015553961838279</v>
      </c>
      <c r="AV522" s="1061">
        <f t="shared" si="329"/>
        <v>5.4638473179339906</v>
      </c>
    </row>
    <row r="523" spans="1:48" ht="11.25" customHeight="1" x14ac:dyDescent="0.2">
      <c r="A523" s="480" t="s">
        <v>1544</v>
      </c>
      <c r="B523" s="861" t="s">
        <v>1545</v>
      </c>
      <c r="C523" s="610">
        <v>0.56000000000000005</v>
      </c>
      <c r="D523" s="482">
        <v>0.52</v>
      </c>
      <c r="E523" s="615">
        <v>0.43636363636363629</v>
      </c>
      <c r="F523" s="610">
        <v>0.3454545454545454</v>
      </c>
      <c r="G523" s="610">
        <v>0.25454545454545457</v>
      </c>
      <c r="H523" s="610">
        <v>0.16363636363636361</v>
      </c>
      <c r="I523" s="610">
        <v>0.10909090909090907</v>
      </c>
      <c r="J523" s="932"/>
      <c r="K523" s="485">
        <v>7.2727272727272724E-2</v>
      </c>
      <c r="L523" s="614">
        <v>7.2727272727272724E-2</v>
      </c>
      <c r="M523" s="932"/>
      <c r="N523" s="611">
        <v>7.2727272727272724E-2</v>
      </c>
      <c r="O523" s="611">
        <v>0.23636363636363636</v>
      </c>
      <c r="P523" s="616">
        <v>0.43636363636363629</v>
      </c>
      <c r="Q523" s="616">
        <v>0.37272727272727268</v>
      </c>
      <c r="R523" s="616">
        <v>0.26663636363636362</v>
      </c>
      <c r="S523" s="616">
        <v>0.22090909090909092</v>
      </c>
      <c r="T523" s="612">
        <v>0.20036363636363635</v>
      </c>
      <c r="U523" s="612">
        <v>0.20036363636363635</v>
      </c>
      <c r="V523" s="612">
        <v>0.20036363636363635</v>
      </c>
      <c r="W523" s="616">
        <v>0.20036363636363635</v>
      </c>
      <c r="X523" s="616">
        <v>0.19581818181818181</v>
      </c>
      <c r="Y523" s="616">
        <v>0.16854545454545455</v>
      </c>
      <c r="Z523" s="613">
        <f t="shared" si="327"/>
        <v>5.3060909090909103</v>
      </c>
      <c r="AA523" s="1058">
        <f t="shared" si="307"/>
        <v>7.6923076923077094</v>
      </c>
      <c r="AB523" s="1058">
        <f t="shared" si="308"/>
        <v>19.166666666666686</v>
      </c>
      <c r="AC523" s="1059">
        <f t="shared" si="309"/>
        <v>26.315789473684205</v>
      </c>
      <c r="AD523" s="1059">
        <f t="shared" si="310"/>
        <v>35.71428571428568</v>
      </c>
      <c r="AE523" s="1059">
        <f t="shared" si="311"/>
        <v>55.5555555555556</v>
      </c>
      <c r="AF523" s="1059">
        <f t="shared" si="312"/>
        <v>50</v>
      </c>
      <c r="AG523" s="1059">
        <f t="shared" si="313"/>
        <v>49.999999999999979</v>
      </c>
      <c r="AH523" s="1059">
        <f t="shared" si="314"/>
        <v>0</v>
      </c>
      <c r="AI523" s="1059">
        <f t="shared" si="315"/>
        <v>0</v>
      </c>
      <c r="AJ523" s="1059">
        <f t="shared" si="316"/>
        <v>-69.230769230769226</v>
      </c>
      <c r="AK523" s="1059">
        <f t="shared" si="317"/>
        <v>-45.833333333333329</v>
      </c>
      <c r="AL523" s="1059">
        <f t="shared" si="318"/>
        <v>17.073170731707311</v>
      </c>
      <c r="AM523" s="1059">
        <f t="shared" si="319"/>
        <v>39.788612342311616</v>
      </c>
      <c r="AN523" s="1059">
        <f t="shared" si="320"/>
        <v>20.699588477366238</v>
      </c>
      <c r="AO523" s="1059">
        <f t="shared" si="321"/>
        <v>10.254083484573506</v>
      </c>
      <c r="AP523" s="1059">
        <f t="shared" si="322"/>
        <v>0</v>
      </c>
      <c r="AQ523" s="1059">
        <f t="shared" si="323"/>
        <v>0</v>
      </c>
      <c r="AR523" s="1059">
        <f t="shared" si="324"/>
        <v>0</v>
      </c>
      <c r="AS523" s="1059">
        <f t="shared" si="325"/>
        <v>2.3212627669452202</v>
      </c>
      <c r="AT523" s="1059">
        <f t="shared" si="326"/>
        <v>16.181229773462768</v>
      </c>
      <c r="AU523" s="1060">
        <f t="shared" si="328"/>
        <v>11.784922505738198</v>
      </c>
      <c r="AV523" s="1061">
        <f t="shared" si="329"/>
        <v>30.150810240448756</v>
      </c>
    </row>
    <row r="524" spans="1:48" ht="11.25" customHeight="1" x14ac:dyDescent="0.2">
      <c r="A524" s="533" t="s">
        <v>4652</v>
      </c>
      <c r="B524" s="861" t="s">
        <v>2656</v>
      </c>
      <c r="C524" s="610">
        <v>1.32</v>
      </c>
      <c r="D524" s="482">
        <v>1.1200000000000001</v>
      </c>
      <c r="E524" s="615">
        <v>0.84</v>
      </c>
      <c r="F524" s="610">
        <v>0.64</v>
      </c>
      <c r="G524" s="521">
        <v>0.6</v>
      </c>
      <c r="H524" s="610">
        <v>0.6</v>
      </c>
      <c r="I524" s="610">
        <v>0.54</v>
      </c>
      <c r="J524" s="541"/>
      <c r="K524" s="610">
        <v>0.45</v>
      </c>
      <c r="L524" s="614">
        <v>0.4</v>
      </c>
      <c r="M524" s="541"/>
      <c r="N524" s="1040">
        <v>0.4</v>
      </c>
      <c r="O524" s="1040">
        <v>0.79</v>
      </c>
      <c r="P524" s="616">
        <v>0.9</v>
      </c>
      <c r="Q524" s="616">
        <v>0.87</v>
      </c>
      <c r="R524" s="616">
        <v>0.82</v>
      </c>
      <c r="S524" s="616">
        <v>0.76</v>
      </c>
      <c r="T524" s="616">
        <v>0.72</v>
      </c>
      <c r="U524" s="616">
        <v>0.63</v>
      </c>
      <c r="V524" s="616">
        <v>0.6</v>
      </c>
      <c r="W524" s="616">
        <v>0.57999999999999996</v>
      </c>
      <c r="X524" s="612">
        <v>0.56000000000000005</v>
      </c>
      <c r="Y524" s="616">
        <v>0.56000000000000005</v>
      </c>
      <c r="Z524" s="613">
        <f t="shared" si="327"/>
        <v>14.700000000000003</v>
      </c>
      <c r="AA524" s="1058">
        <f t="shared" si="307"/>
        <v>17.857142857142861</v>
      </c>
      <c r="AB524" s="1058">
        <f t="shared" si="308"/>
        <v>33.33333333333335</v>
      </c>
      <c r="AC524" s="1059">
        <f t="shared" si="309"/>
        <v>31.25</v>
      </c>
      <c r="AD524" s="1059">
        <f t="shared" si="310"/>
        <v>6.6666666666666652</v>
      </c>
      <c r="AE524" s="1059">
        <f t="shared" si="311"/>
        <v>0</v>
      </c>
      <c r="AF524" s="1059">
        <f t="shared" si="312"/>
        <v>11.111111111111093</v>
      </c>
      <c r="AG524" s="1059">
        <f t="shared" si="313"/>
        <v>19.999999999999996</v>
      </c>
      <c r="AH524" s="1059">
        <f t="shared" si="314"/>
        <v>12.5</v>
      </c>
      <c r="AI524" s="1059">
        <f t="shared" si="315"/>
        <v>0</v>
      </c>
      <c r="AJ524" s="1059">
        <f t="shared" si="316"/>
        <v>-49.367088607594937</v>
      </c>
      <c r="AK524" s="1059">
        <f t="shared" si="317"/>
        <v>-12.222222222222223</v>
      </c>
      <c r="AL524" s="1059">
        <f t="shared" si="318"/>
        <v>3.4482758620689724</v>
      </c>
      <c r="AM524" s="1059">
        <f t="shared" si="319"/>
        <v>6.0975609756097615</v>
      </c>
      <c r="AN524" s="1059">
        <f t="shared" si="320"/>
        <v>7.8947368421052655</v>
      </c>
      <c r="AO524" s="1059">
        <f t="shared" si="321"/>
        <v>5.555555555555558</v>
      </c>
      <c r="AP524" s="1059">
        <f t="shared" si="322"/>
        <v>14.285714285714279</v>
      </c>
      <c r="AQ524" s="1059">
        <f t="shared" si="323"/>
        <v>5.0000000000000044</v>
      </c>
      <c r="AR524" s="1059">
        <f t="shared" si="324"/>
        <v>3.4482758620689724</v>
      </c>
      <c r="AS524" s="1059">
        <f t="shared" si="325"/>
        <v>3.5714285714285587</v>
      </c>
      <c r="AT524" s="1059">
        <f t="shared" si="326"/>
        <v>0</v>
      </c>
      <c r="AU524" s="1060">
        <f t="shared" si="328"/>
        <v>6.0215245546494085</v>
      </c>
      <c r="AV524" s="1061">
        <f t="shared" si="329"/>
        <v>16.839816000710602</v>
      </c>
    </row>
    <row r="525" spans="1:48" ht="11.25" customHeight="1" x14ac:dyDescent="0.2">
      <c r="A525" s="469" t="s">
        <v>1586</v>
      </c>
      <c r="B525" s="846" t="s">
        <v>34</v>
      </c>
      <c r="C525" s="610">
        <v>1.88</v>
      </c>
      <c r="D525" s="482">
        <v>1.8</v>
      </c>
      <c r="E525" s="476">
        <v>1.72</v>
      </c>
      <c r="F525" s="610">
        <v>1.64</v>
      </c>
      <c r="G525" s="610">
        <v>1.56</v>
      </c>
      <c r="H525" s="610">
        <v>1.48</v>
      </c>
      <c r="I525" s="610">
        <v>1.44</v>
      </c>
      <c r="J525" s="932"/>
      <c r="K525" s="610">
        <v>1.42</v>
      </c>
      <c r="L525" s="614">
        <v>1.37</v>
      </c>
      <c r="M525" s="932"/>
      <c r="N525" s="513">
        <v>1.37</v>
      </c>
      <c r="O525" s="494">
        <v>1.33</v>
      </c>
      <c r="P525" s="616">
        <v>1.29</v>
      </c>
      <c r="Q525" s="616">
        <v>1.17</v>
      </c>
      <c r="R525" s="616">
        <v>1.1399999999999999</v>
      </c>
      <c r="S525" s="616">
        <v>1.1200000000000001</v>
      </c>
      <c r="T525" s="616">
        <v>1.1000000000000001</v>
      </c>
      <c r="U525" s="612">
        <v>1.08</v>
      </c>
      <c r="V525" s="612">
        <v>1.08</v>
      </c>
      <c r="W525" s="612">
        <v>1.08</v>
      </c>
      <c r="X525" s="612">
        <v>1.08</v>
      </c>
      <c r="Y525" s="612">
        <v>1.08</v>
      </c>
      <c r="Z525" s="613">
        <f t="shared" si="327"/>
        <v>28.229999999999997</v>
      </c>
      <c r="AA525" s="1058">
        <f t="shared" si="307"/>
        <v>4.4444444444444287</v>
      </c>
      <c r="AB525" s="1058">
        <f t="shared" si="308"/>
        <v>4.6511627906976827</v>
      </c>
      <c r="AC525" s="1059">
        <f t="shared" si="309"/>
        <v>4.8780487804878092</v>
      </c>
      <c r="AD525" s="1059">
        <f t="shared" si="310"/>
        <v>5.12820512820511</v>
      </c>
      <c r="AE525" s="1059">
        <f t="shared" si="311"/>
        <v>5.4054054054054168</v>
      </c>
      <c r="AF525" s="1059">
        <f t="shared" si="312"/>
        <v>2.7777777777777901</v>
      </c>
      <c r="AG525" s="1059">
        <f t="shared" si="313"/>
        <v>1.4084507042253502</v>
      </c>
      <c r="AH525" s="1059">
        <f t="shared" si="314"/>
        <v>3.6496350364963348</v>
      </c>
      <c r="AI525" s="1059">
        <f t="shared" si="315"/>
        <v>0</v>
      </c>
      <c r="AJ525" s="1059">
        <f t="shared" si="316"/>
        <v>3.007518796992481</v>
      </c>
      <c r="AK525" s="1059">
        <f t="shared" si="317"/>
        <v>3.1007751937984551</v>
      </c>
      <c r="AL525" s="1059">
        <f t="shared" si="318"/>
        <v>10.256410256410264</v>
      </c>
      <c r="AM525" s="1059">
        <f t="shared" si="319"/>
        <v>2.6315789473684292</v>
      </c>
      <c r="AN525" s="1059">
        <f t="shared" si="320"/>
        <v>1.7857142857142572</v>
      </c>
      <c r="AO525" s="1059">
        <f t="shared" si="321"/>
        <v>1.8181818181818299</v>
      </c>
      <c r="AP525" s="1059">
        <f t="shared" si="322"/>
        <v>1.8518518518518601</v>
      </c>
      <c r="AQ525" s="1059">
        <f t="shared" si="323"/>
        <v>0</v>
      </c>
      <c r="AR525" s="1059">
        <f t="shared" si="324"/>
        <v>0</v>
      </c>
      <c r="AS525" s="1059">
        <f t="shared" si="325"/>
        <v>0</v>
      </c>
      <c r="AT525" s="1059">
        <f t="shared" si="326"/>
        <v>0</v>
      </c>
      <c r="AU525" s="1060">
        <f t="shared" si="328"/>
        <v>2.8397580609028745</v>
      </c>
      <c r="AV525" s="1061">
        <f t="shared" si="329"/>
        <v>2.5457581848546922</v>
      </c>
    </row>
    <row r="526" spans="1:48" ht="11.25" customHeight="1" x14ac:dyDescent="0.2">
      <c r="A526" s="490" t="s">
        <v>316</v>
      </c>
      <c r="B526" s="490" t="s">
        <v>317</v>
      </c>
      <c r="C526" s="610">
        <v>3.7650000000000001</v>
      </c>
      <c r="D526" s="482">
        <v>3.4649999999999999</v>
      </c>
      <c r="E526" s="482">
        <v>3.1150000000000002</v>
      </c>
      <c r="F526" s="496">
        <v>2.91</v>
      </c>
      <c r="G526" s="496">
        <v>2.7149999999999999</v>
      </c>
      <c r="H526" s="496">
        <v>2.4449999999999998</v>
      </c>
      <c r="I526" s="496">
        <v>2.21</v>
      </c>
      <c r="J526" s="1014"/>
      <c r="K526" s="496">
        <v>2.105</v>
      </c>
      <c r="L526" s="492">
        <v>1.99</v>
      </c>
      <c r="M526" s="1014"/>
      <c r="N526" s="509">
        <v>1.86</v>
      </c>
      <c r="O526" s="509">
        <v>1.75</v>
      </c>
      <c r="P526" s="498">
        <v>1.6</v>
      </c>
      <c r="Q526" s="498">
        <v>1.35</v>
      </c>
      <c r="R526" s="498">
        <v>1.1200000000000001</v>
      </c>
      <c r="S526" s="498">
        <v>0.98</v>
      </c>
      <c r="T526" s="498">
        <v>0.78</v>
      </c>
      <c r="U526" s="498">
        <v>0.62</v>
      </c>
      <c r="V526" s="498">
        <v>0.59</v>
      </c>
      <c r="W526" s="498">
        <v>0.56999999999999995</v>
      </c>
      <c r="X526" s="498">
        <v>0.55000000000000004</v>
      </c>
      <c r="Y526" s="498">
        <v>0.53</v>
      </c>
      <c r="Z526" s="613">
        <f t="shared" si="327"/>
        <v>37.019999999999996</v>
      </c>
      <c r="AA526" s="1058">
        <f t="shared" si="307"/>
        <v>8.6580086580086757</v>
      </c>
      <c r="AB526" s="1058">
        <f t="shared" si="308"/>
        <v>11.235955056179758</v>
      </c>
      <c r="AC526" s="1059">
        <f t="shared" si="309"/>
        <v>7.0446735395188975</v>
      </c>
      <c r="AD526" s="1059">
        <f t="shared" si="310"/>
        <v>7.1823204419889652</v>
      </c>
      <c r="AE526" s="1059">
        <f t="shared" si="311"/>
        <v>11.042944785276077</v>
      </c>
      <c r="AF526" s="1059">
        <f t="shared" si="312"/>
        <v>10.633484162895911</v>
      </c>
      <c r="AG526" s="1059">
        <f t="shared" si="313"/>
        <v>4.9881235154394243</v>
      </c>
      <c r="AH526" s="1059">
        <f t="shared" si="314"/>
        <v>5.7788944723618174</v>
      </c>
      <c r="AI526" s="1059">
        <f t="shared" si="315"/>
        <v>6.9892473118279508</v>
      </c>
      <c r="AJ526" s="1059">
        <f t="shared" si="316"/>
        <v>6.2857142857142945</v>
      </c>
      <c r="AK526" s="1059">
        <f t="shared" si="317"/>
        <v>9.375</v>
      </c>
      <c r="AL526" s="1059">
        <f t="shared" si="318"/>
        <v>18.518518518518512</v>
      </c>
      <c r="AM526" s="1059">
        <f t="shared" si="319"/>
        <v>20.535714285714278</v>
      </c>
      <c r="AN526" s="1059">
        <f t="shared" si="320"/>
        <v>14.285714285714302</v>
      </c>
      <c r="AO526" s="1059">
        <f t="shared" si="321"/>
        <v>25.641025641025639</v>
      </c>
      <c r="AP526" s="1059">
        <f t="shared" si="322"/>
        <v>25.806451612903224</v>
      </c>
      <c r="AQ526" s="1059">
        <f t="shared" si="323"/>
        <v>5.0847457627118731</v>
      </c>
      <c r="AR526" s="1059">
        <f t="shared" si="324"/>
        <v>3.5087719298245723</v>
      </c>
      <c r="AS526" s="1059">
        <f t="shared" si="325"/>
        <v>3.6363636363636154</v>
      </c>
      <c r="AT526" s="1059">
        <f t="shared" si="326"/>
        <v>3.7735849056603765</v>
      </c>
      <c r="AU526" s="1060">
        <f t="shared" si="328"/>
        <v>10.500262840382408</v>
      </c>
      <c r="AV526" s="1061">
        <f t="shared" si="329"/>
        <v>6.9760969468192888</v>
      </c>
    </row>
    <row r="527" spans="1:48" ht="11.25" customHeight="1" x14ac:dyDescent="0.2">
      <c r="A527" s="861" t="s">
        <v>1548</v>
      </c>
      <c r="B527" s="861" t="s">
        <v>1549</v>
      </c>
      <c r="C527" s="610">
        <v>1.08</v>
      </c>
      <c r="D527" s="482">
        <v>1.04</v>
      </c>
      <c r="E527" s="482">
        <v>0.79</v>
      </c>
      <c r="F527" s="610">
        <v>0.75</v>
      </c>
      <c r="G527" s="610">
        <v>0.71</v>
      </c>
      <c r="H527" s="485">
        <v>0.68</v>
      </c>
      <c r="I527" s="610">
        <v>0.64</v>
      </c>
      <c r="J527" s="932"/>
      <c r="K527" s="610">
        <v>0.6</v>
      </c>
      <c r="L527" s="614">
        <v>0.5</v>
      </c>
      <c r="M527" s="932"/>
      <c r="N527" s="494">
        <v>0.45</v>
      </c>
      <c r="O527" s="494">
        <v>0.2</v>
      </c>
      <c r="P527" s="612">
        <v>0</v>
      </c>
      <c r="Q527" s="612">
        <v>0</v>
      </c>
      <c r="R527" s="612">
        <v>0</v>
      </c>
      <c r="S527" s="612">
        <v>0</v>
      </c>
      <c r="T527" s="612">
        <v>0</v>
      </c>
      <c r="U527" s="612">
        <v>0</v>
      </c>
      <c r="V527" s="612">
        <v>0</v>
      </c>
      <c r="W527" s="612">
        <v>0</v>
      </c>
      <c r="X527" s="612">
        <v>0</v>
      </c>
      <c r="Y527" s="612">
        <v>0</v>
      </c>
      <c r="Z527" s="613">
        <f t="shared" si="327"/>
        <v>7.4399999999999995</v>
      </c>
      <c r="AA527" s="1058">
        <f t="shared" si="307"/>
        <v>3.8461538461538547</v>
      </c>
      <c r="AB527" s="1058">
        <f t="shared" si="308"/>
        <v>31.645569620253156</v>
      </c>
      <c r="AC527" s="1059">
        <f t="shared" si="309"/>
        <v>5.3333333333333455</v>
      </c>
      <c r="AD527" s="1059">
        <f t="shared" si="310"/>
        <v>5.6338028169014231</v>
      </c>
      <c r="AE527" s="1059">
        <f t="shared" si="311"/>
        <v>4.4117647058823373</v>
      </c>
      <c r="AF527" s="1059">
        <f t="shared" si="312"/>
        <v>6.25</v>
      </c>
      <c r="AG527" s="1059">
        <f t="shared" si="313"/>
        <v>6.6666666666666652</v>
      </c>
      <c r="AH527" s="1059">
        <f t="shared" si="314"/>
        <v>19.999999999999996</v>
      </c>
      <c r="AI527" s="1059">
        <f t="shared" si="315"/>
        <v>11.111111111111116</v>
      </c>
      <c r="AJ527" s="1059">
        <f t="shared" si="316"/>
        <v>125</v>
      </c>
      <c r="AK527" s="1059" t="str">
        <f t="shared" si="317"/>
        <v>n/a</v>
      </c>
      <c r="AL527" s="1059" t="str">
        <f t="shared" si="318"/>
        <v>n/a</v>
      </c>
      <c r="AM527" s="1059" t="str">
        <f t="shared" si="319"/>
        <v>n/a</v>
      </c>
      <c r="AN527" s="1059" t="str">
        <f t="shared" si="320"/>
        <v>n/a</v>
      </c>
      <c r="AO527" s="1059" t="str">
        <f t="shared" si="321"/>
        <v>n/a</v>
      </c>
      <c r="AP527" s="1059" t="str">
        <f t="shared" si="322"/>
        <v>n/a</v>
      </c>
      <c r="AQ527" s="1059" t="str">
        <f t="shared" si="323"/>
        <v>n/a</v>
      </c>
      <c r="AR527" s="1059" t="str">
        <f t="shared" si="324"/>
        <v>n/a</v>
      </c>
      <c r="AS527" s="1059" t="str">
        <f t="shared" si="325"/>
        <v>n/a</v>
      </c>
      <c r="AT527" s="1059" t="str">
        <f t="shared" si="326"/>
        <v>n/a</v>
      </c>
      <c r="AU527" s="1060">
        <f t="shared" si="328"/>
        <v>21.989840210030188</v>
      </c>
      <c r="AV527" s="1061">
        <f t="shared" si="329"/>
        <v>37.256342983270962</v>
      </c>
    </row>
    <row r="528" spans="1:48" ht="11.25" customHeight="1" x14ac:dyDescent="0.2">
      <c r="A528" s="480" t="s">
        <v>4625</v>
      </c>
      <c r="B528" s="861" t="s">
        <v>4624</v>
      </c>
      <c r="C528" s="610">
        <v>0.79</v>
      </c>
      <c r="D528" s="482">
        <v>0.64</v>
      </c>
      <c r="E528" s="482">
        <v>0.5</v>
      </c>
      <c r="F528" s="610">
        <v>0.44</v>
      </c>
      <c r="G528" s="610">
        <v>0.38750000000000001</v>
      </c>
      <c r="H528" s="610">
        <v>0.3125</v>
      </c>
      <c r="I528" s="610">
        <v>0.2</v>
      </c>
      <c r="J528" s="932">
        <v>0</v>
      </c>
      <c r="K528" s="610">
        <v>0.1</v>
      </c>
      <c r="L528" s="481">
        <v>2.5000000000000001E-2</v>
      </c>
      <c r="M528" s="932">
        <v>0</v>
      </c>
      <c r="N528" s="611">
        <v>0</v>
      </c>
      <c r="O528" s="611">
        <v>0.23250000000000001</v>
      </c>
      <c r="P528" s="616">
        <v>0.52</v>
      </c>
      <c r="Q528" s="616">
        <v>0.5</v>
      </c>
      <c r="R528" s="616">
        <v>0.48</v>
      </c>
      <c r="S528" s="612">
        <v>0.44</v>
      </c>
      <c r="T528" s="616">
        <v>0.4</v>
      </c>
      <c r="U528" s="616">
        <v>0.3</v>
      </c>
      <c r="V528" s="616">
        <v>0.26</v>
      </c>
      <c r="W528" s="616">
        <v>0.24</v>
      </c>
      <c r="X528" s="616">
        <v>0.22</v>
      </c>
      <c r="Y528" s="616">
        <v>0.2</v>
      </c>
      <c r="Z528" s="613">
        <f t="shared" si="327"/>
        <v>7.1875000000000018</v>
      </c>
      <c r="AA528" s="1058">
        <f t="shared" si="307"/>
        <v>23.4375</v>
      </c>
      <c r="AB528" s="1058">
        <f t="shared" si="308"/>
        <v>28.000000000000004</v>
      </c>
      <c r="AC528" s="1059">
        <f t="shared" si="309"/>
        <v>13.636363636363647</v>
      </c>
      <c r="AD528" s="1059">
        <f t="shared" si="310"/>
        <v>13.548387096774196</v>
      </c>
      <c r="AE528" s="1059">
        <f t="shared" si="311"/>
        <v>24</v>
      </c>
      <c r="AF528" s="1059">
        <f t="shared" si="312"/>
        <v>56.25</v>
      </c>
      <c r="AG528" s="1059">
        <f t="shared" si="313"/>
        <v>100</v>
      </c>
      <c r="AH528" s="1059">
        <f t="shared" si="314"/>
        <v>300</v>
      </c>
      <c r="AI528" s="1059" t="str">
        <f t="shared" si="315"/>
        <v>n/a</v>
      </c>
      <c r="AJ528" s="1059">
        <f t="shared" si="316"/>
        <v>-100</v>
      </c>
      <c r="AK528" s="1059">
        <f t="shared" si="317"/>
        <v>-55.28846153846154</v>
      </c>
      <c r="AL528" s="1059">
        <f t="shared" si="318"/>
        <v>4.0000000000000036</v>
      </c>
      <c r="AM528" s="1059">
        <f t="shared" si="319"/>
        <v>4.1666666666666741</v>
      </c>
      <c r="AN528" s="1059">
        <f t="shared" si="320"/>
        <v>9.0909090909090828</v>
      </c>
      <c r="AO528" s="1059">
        <f t="shared" si="321"/>
        <v>9.9999999999999858</v>
      </c>
      <c r="AP528" s="1059">
        <f t="shared" si="322"/>
        <v>33.33333333333335</v>
      </c>
      <c r="AQ528" s="1059">
        <f t="shared" si="323"/>
        <v>15.384615384615374</v>
      </c>
      <c r="AR528" s="1059">
        <f t="shared" si="324"/>
        <v>8.3333333333333481</v>
      </c>
      <c r="AS528" s="1059">
        <f t="shared" si="325"/>
        <v>9.0909090909090828</v>
      </c>
      <c r="AT528" s="1059">
        <f t="shared" si="326"/>
        <v>9.9999999999999858</v>
      </c>
      <c r="AU528" s="1060">
        <f t="shared" si="328"/>
        <v>26.683345057602278</v>
      </c>
      <c r="AV528" s="1061">
        <f t="shared" si="329"/>
        <v>77.023653379727165</v>
      </c>
    </row>
    <row r="529" spans="1:48" ht="11.25" customHeight="1" x14ac:dyDescent="0.2">
      <c r="A529" s="861" t="s">
        <v>1550</v>
      </c>
      <c r="B529" s="861" t="s">
        <v>1551</v>
      </c>
      <c r="C529" s="610">
        <v>1.44</v>
      </c>
      <c r="D529" s="482">
        <v>1.36</v>
      </c>
      <c r="E529" s="615">
        <v>1.28</v>
      </c>
      <c r="F529" s="610">
        <v>1.2</v>
      </c>
      <c r="G529" s="610">
        <v>1.1200000000000001</v>
      </c>
      <c r="H529" s="610">
        <v>1.04</v>
      </c>
      <c r="I529" s="610">
        <v>0.96</v>
      </c>
      <c r="J529" s="932"/>
      <c r="K529" s="610">
        <v>0.88</v>
      </c>
      <c r="L529" s="481">
        <v>0.8</v>
      </c>
      <c r="M529" s="932"/>
      <c r="N529" s="611">
        <v>0.72</v>
      </c>
      <c r="O529" s="611">
        <v>0.8</v>
      </c>
      <c r="P529" s="616">
        <v>1.28</v>
      </c>
      <c r="Q529" s="616">
        <v>1.1599999999999999</v>
      </c>
      <c r="R529" s="616">
        <v>0.96</v>
      </c>
      <c r="S529" s="616">
        <v>0.76</v>
      </c>
      <c r="T529" s="616">
        <v>0.68</v>
      </c>
      <c r="U529" s="616">
        <v>0.6</v>
      </c>
      <c r="V529" s="616">
        <v>0.52</v>
      </c>
      <c r="W529" s="616">
        <v>0.44</v>
      </c>
      <c r="X529" s="616">
        <v>0.36</v>
      </c>
      <c r="Y529" s="616">
        <v>0.30667</v>
      </c>
      <c r="Z529" s="613">
        <f t="shared" si="327"/>
        <v>18.666670000000007</v>
      </c>
      <c r="AA529" s="1058">
        <f t="shared" si="307"/>
        <v>5.8823529411764497</v>
      </c>
      <c r="AB529" s="1058">
        <f t="shared" si="308"/>
        <v>6.25</v>
      </c>
      <c r="AC529" s="1059">
        <f t="shared" si="309"/>
        <v>6.6666666666666652</v>
      </c>
      <c r="AD529" s="1059">
        <f t="shared" si="310"/>
        <v>7.1428571428571397</v>
      </c>
      <c r="AE529" s="1059">
        <f t="shared" si="311"/>
        <v>7.6923076923077094</v>
      </c>
      <c r="AF529" s="1059">
        <f t="shared" si="312"/>
        <v>8.3333333333333481</v>
      </c>
      <c r="AG529" s="1059">
        <f t="shared" si="313"/>
        <v>9.0909090909090828</v>
      </c>
      <c r="AH529" s="1059">
        <f t="shared" si="314"/>
        <v>9.9999999999999858</v>
      </c>
      <c r="AI529" s="1059">
        <f t="shared" si="315"/>
        <v>11.111111111111116</v>
      </c>
      <c r="AJ529" s="1059">
        <f t="shared" si="316"/>
        <v>-10.000000000000009</v>
      </c>
      <c r="AK529" s="1059">
        <f t="shared" si="317"/>
        <v>-37.5</v>
      </c>
      <c r="AL529" s="1059">
        <f t="shared" si="318"/>
        <v>10.344827586206918</v>
      </c>
      <c r="AM529" s="1059">
        <f t="shared" si="319"/>
        <v>20.833333333333325</v>
      </c>
      <c r="AN529" s="1059">
        <f t="shared" si="320"/>
        <v>26.315789473684205</v>
      </c>
      <c r="AO529" s="1059">
        <f t="shared" si="321"/>
        <v>11.764705882352944</v>
      </c>
      <c r="AP529" s="1059">
        <f t="shared" si="322"/>
        <v>13.333333333333353</v>
      </c>
      <c r="AQ529" s="1059">
        <f t="shared" si="323"/>
        <v>15.384615384615374</v>
      </c>
      <c r="AR529" s="1059">
        <f t="shared" si="324"/>
        <v>18.181818181818187</v>
      </c>
      <c r="AS529" s="1059">
        <f t="shared" si="325"/>
        <v>22.222222222222232</v>
      </c>
      <c r="AT529" s="1059">
        <f t="shared" si="326"/>
        <v>17.39002836925685</v>
      </c>
      <c r="AU529" s="1060">
        <f t="shared" si="328"/>
        <v>9.022010587259242</v>
      </c>
      <c r="AV529" s="1061">
        <f t="shared" si="329"/>
        <v>13.36810546722112</v>
      </c>
    </row>
    <row r="530" spans="1:48" ht="11.25" customHeight="1" x14ac:dyDescent="0.2">
      <c r="A530" s="480" t="s">
        <v>1578</v>
      </c>
      <c r="B530" s="861" t="s">
        <v>1579</v>
      </c>
      <c r="C530" s="610">
        <v>2.1800000000000002</v>
      </c>
      <c r="D530" s="482">
        <v>2.1</v>
      </c>
      <c r="E530" s="615">
        <v>1.8699999999999999</v>
      </c>
      <c r="F530" s="610">
        <v>1.61</v>
      </c>
      <c r="G530" s="610">
        <v>1.5</v>
      </c>
      <c r="H530" s="610">
        <v>1.32</v>
      </c>
      <c r="I530" s="610">
        <v>0.98</v>
      </c>
      <c r="J530" s="932"/>
      <c r="K530" s="610">
        <v>0.76</v>
      </c>
      <c r="L530" s="481">
        <v>0.7</v>
      </c>
      <c r="M530" s="932"/>
      <c r="N530" s="494">
        <v>0.55000000000000004</v>
      </c>
      <c r="O530" s="494">
        <v>0.5</v>
      </c>
      <c r="P530" s="612">
        <v>0.45</v>
      </c>
      <c r="Q530" s="616">
        <v>0.9</v>
      </c>
      <c r="R530" s="616">
        <v>0.8</v>
      </c>
      <c r="S530" s="616">
        <v>0.65</v>
      </c>
      <c r="T530" s="616">
        <v>0.55000000000000004</v>
      </c>
      <c r="U530" s="616">
        <v>0.45</v>
      </c>
      <c r="V530" s="616">
        <v>0.25</v>
      </c>
      <c r="W530" s="612">
        <v>0</v>
      </c>
      <c r="X530" s="612">
        <v>0</v>
      </c>
      <c r="Y530" s="612">
        <v>0</v>
      </c>
      <c r="Z530" s="613">
        <f t="shared" si="327"/>
        <v>18.12</v>
      </c>
      <c r="AA530" s="1058">
        <f t="shared" si="307"/>
        <v>3.8095238095238182</v>
      </c>
      <c r="AB530" s="1058">
        <f t="shared" si="308"/>
        <v>12.299465240641716</v>
      </c>
      <c r="AC530" s="1059">
        <f t="shared" si="309"/>
        <v>16.149068322981353</v>
      </c>
      <c r="AD530" s="1059">
        <f t="shared" si="310"/>
        <v>7.3333333333333472</v>
      </c>
      <c r="AE530" s="1059">
        <f t="shared" si="311"/>
        <v>13.636363636363624</v>
      </c>
      <c r="AF530" s="1059">
        <f t="shared" si="312"/>
        <v>34.693877551020421</v>
      </c>
      <c r="AG530" s="1059">
        <f t="shared" si="313"/>
        <v>28.947368421052634</v>
      </c>
      <c r="AH530" s="1059">
        <f t="shared" si="314"/>
        <v>8.5714285714285854</v>
      </c>
      <c r="AI530" s="1059">
        <f t="shared" si="315"/>
        <v>27.272727272727249</v>
      </c>
      <c r="AJ530" s="1059">
        <f t="shared" si="316"/>
        <v>10.000000000000009</v>
      </c>
      <c r="AK530" s="1059">
        <f t="shared" si="317"/>
        <v>11.111111111111116</v>
      </c>
      <c r="AL530" s="1059">
        <f t="shared" si="318"/>
        <v>-50</v>
      </c>
      <c r="AM530" s="1059">
        <f t="shared" si="319"/>
        <v>12.5</v>
      </c>
      <c r="AN530" s="1059">
        <f t="shared" si="320"/>
        <v>23.076923076923084</v>
      </c>
      <c r="AO530" s="1059">
        <f t="shared" si="321"/>
        <v>18.181818181818166</v>
      </c>
      <c r="AP530" s="1059">
        <f t="shared" si="322"/>
        <v>22.222222222222232</v>
      </c>
      <c r="AQ530" s="1059">
        <f t="shared" si="323"/>
        <v>80</v>
      </c>
      <c r="AR530" s="1059" t="str">
        <f t="shared" si="324"/>
        <v>n/a</v>
      </c>
      <c r="AS530" s="1059" t="str">
        <f t="shared" si="325"/>
        <v>n/a</v>
      </c>
      <c r="AT530" s="1059" t="str">
        <f t="shared" si="326"/>
        <v>n/a</v>
      </c>
      <c r="AU530" s="1060">
        <f t="shared" si="328"/>
        <v>16.459131220655728</v>
      </c>
      <c r="AV530" s="1061">
        <f t="shared" si="329"/>
        <v>24.439340808919834</v>
      </c>
    </row>
    <row r="531" spans="1:48" ht="11.25" customHeight="1" x14ac:dyDescent="0.2">
      <c r="A531" s="861" t="s">
        <v>1582</v>
      </c>
      <c r="B531" s="861" t="s">
        <v>1583</v>
      </c>
      <c r="C531" s="610">
        <v>0.92</v>
      </c>
      <c r="D531" s="482">
        <v>0.82</v>
      </c>
      <c r="E531" s="615">
        <v>0.78</v>
      </c>
      <c r="F531" s="610">
        <v>0.71</v>
      </c>
      <c r="G531" s="610">
        <v>0.65</v>
      </c>
      <c r="H531" s="610">
        <v>0.6</v>
      </c>
      <c r="I531" s="610">
        <v>0.56000000000000005</v>
      </c>
      <c r="J531" s="932"/>
      <c r="K531" s="610">
        <v>0.51</v>
      </c>
      <c r="L531" s="481">
        <v>0.47</v>
      </c>
      <c r="M531" s="932"/>
      <c r="N531" s="611">
        <v>0.44</v>
      </c>
      <c r="O531" s="611">
        <v>0.44</v>
      </c>
      <c r="P531" s="616">
        <v>0.44</v>
      </c>
      <c r="Q531" s="616">
        <v>0.42</v>
      </c>
      <c r="R531" s="616">
        <v>0.39</v>
      </c>
      <c r="S531" s="616">
        <v>0.32</v>
      </c>
      <c r="T531" s="616">
        <v>0.24</v>
      </c>
      <c r="U531" s="616">
        <v>0.14000000000000001</v>
      </c>
      <c r="V531" s="612">
        <v>0</v>
      </c>
      <c r="W531" s="612">
        <v>0</v>
      </c>
      <c r="X531" s="612">
        <v>0</v>
      </c>
      <c r="Y531" s="612">
        <v>0</v>
      </c>
      <c r="Z531" s="613">
        <f t="shared" si="327"/>
        <v>8.8500000000000014</v>
      </c>
      <c r="AA531" s="1058">
        <f t="shared" si="307"/>
        <v>12.195121951219523</v>
      </c>
      <c r="AB531" s="1058">
        <f t="shared" si="308"/>
        <v>5.12820512820511</v>
      </c>
      <c r="AC531" s="1059">
        <f t="shared" si="309"/>
        <v>9.8591549295774747</v>
      </c>
      <c r="AD531" s="1059">
        <f t="shared" si="310"/>
        <v>9.2307692307692193</v>
      </c>
      <c r="AE531" s="1059">
        <f t="shared" si="311"/>
        <v>8.3333333333333481</v>
      </c>
      <c r="AF531" s="1059">
        <f t="shared" si="312"/>
        <v>7.1428571428571397</v>
      </c>
      <c r="AG531" s="1059">
        <f t="shared" si="313"/>
        <v>9.8039215686274606</v>
      </c>
      <c r="AH531" s="1059">
        <f t="shared" si="314"/>
        <v>8.5106382978723527</v>
      </c>
      <c r="AI531" s="1059">
        <f t="shared" si="315"/>
        <v>6.8181818181818121</v>
      </c>
      <c r="AJ531" s="1059">
        <f t="shared" si="316"/>
        <v>0</v>
      </c>
      <c r="AK531" s="1059">
        <f t="shared" si="317"/>
        <v>0</v>
      </c>
      <c r="AL531" s="1059">
        <f t="shared" si="318"/>
        <v>4.7619047619047672</v>
      </c>
      <c r="AM531" s="1059">
        <f t="shared" si="319"/>
        <v>7.6923076923076872</v>
      </c>
      <c r="AN531" s="1059">
        <f t="shared" si="320"/>
        <v>21.875</v>
      </c>
      <c r="AO531" s="1059">
        <f t="shared" si="321"/>
        <v>33.33333333333335</v>
      </c>
      <c r="AP531" s="1059">
        <f t="shared" si="322"/>
        <v>71.428571428571402</v>
      </c>
      <c r="AQ531" s="1059" t="str">
        <f t="shared" si="323"/>
        <v>n/a</v>
      </c>
      <c r="AR531" s="1059" t="str">
        <f t="shared" si="324"/>
        <v>n/a</v>
      </c>
      <c r="AS531" s="1059" t="str">
        <f t="shared" si="325"/>
        <v>n/a</v>
      </c>
      <c r="AT531" s="1059" t="str">
        <f t="shared" si="326"/>
        <v>n/a</v>
      </c>
      <c r="AU531" s="1060">
        <f t="shared" si="328"/>
        <v>13.507081288547543</v>
      </c>
      <c r="AV531" s="1061">
        <f t="shared" si="329"/>
        <v>17.411461340352844</v>
      </c>
    </row>
    <row r="532" spans="1:48" ht="11.25" customHeight="1" x14ac:dyDescent="0.2">
      <c r="A532" s="846" t="s">
        <v>321</v>
      </c>
      <c r="B532" s="846" t="s">
        <v>322</v>
      </c>
      <c r="C532" s="610">
        <v>2.9548999999999999</v>
      </c>
      <c r="D532" s="482">
        <v>2.8412000000000002</v>
      </c>
      <c r="E532" s="476">
        <v>2.7382999999999997</v>
      </c>
      <c r="F532" s="473">
        <v>2.6713999999999998</v>
      </c>
      <c r="G532" s="473">
        <v>2.6322999999999999</v>
      </c>
      <c r="H532" s="473">
        <v>2.5322999999999998</v>
      </c>
      <c r="I532" s="473">
        <v>2.3665000000000003</v>
      </c>
      <c r="J532" s="1000"/>
      <c r="K532" s="473">
        <v>2.2110000000000003</v>
      </c>
      <c r="L532" s="471">
        <v>2.0568</v>
      </c>
      <c r="M532" s="1000"/>
      <c r="N532" s="476">
        <v>1.8854</v>
      </c>
      <c r="O532" s="510">
        <v>1.72</v>
      </c>
      <c r="P532" s="478">
        <v>1.55</v>
      </c>
      <c r="Q532" s="478">
        <v>1.36</v>
      </c>
      <c r="R532" s="478">
        <v>1.21</v>
      </c>
      <c r="S532" s="478">
        <v>1.0900000000000001</v>
      </c>
      <c r="T532" s="478">
        <v>0.97750000000000004</v>
      </c>
      <c r="U532" s="478">
        <v>0.86499999999999999</v>
      </c>
      <c r="V532" s="478">
        <v>0.79</v>
      </c>
      <c r="W532" s="478">
        <v>0.73</v>
      </c>
      <c r="X532" s="478">
        <v>0.67</v>
      </c>
      <c r="Y532" s="478">
        <v>0.625</v>
      </c>
      <c r="Z532" s="613">
        <f t="shared" si="327"/>
        <v>36.477599999999995</v>
      </c>
      <c r="AA532" s="1058">
        <f t="shared" si="307"/>
        <v>4.0018302125862215</v>
      </c>
      <c r="AB532" s="1058">
        <f t="shared" si="308"/>
        <v>3.7578059379907325</v>
      </c>
      <c r="AC532" s="1059">
        <f t="shared" si="309"/>
        <v>2.5043048588754946</v>
      </c>
      <c r="AD532" s="1059">
        <f t="shared" si="310"/>
        <v>1.4853930023173589</v>
      </c>
      <c r="AE532" s="1059">
        <f t="shared" si="311"/>
        <v>3.9489791888796866</v>
      </c>
      <c r="AF532" s="1059">
        <f t="shared" si="312"/>
        <v>7.0061271920557555</v>
      </c>
      <c r="AG532" s="1059">
        <f t="shared" si="313"/>
        <v>7.0330167345092676</v>
      </c>
      <c r="AH532" s="1059">
        <f t="shared" si="314"/>
        <v>7.4970828471412121</v>
      </c>
      <c r="AI532" s="1059">
        <f t="shared" si="315"/>
        <v>9.0909090909090828</v>
      </c>
      <c r="AJ532" s="1059">
        <f t="shared" si="316"/>
        <v>9.6162790697674296</v>
      </c>
      <c r="AK532" s="1059">
        <f t="shared" si="317"/>
        <v>10.967741935483865</v>
      </c>
      <c r="AL532" s="1059">
        <f t="shared" si="318"/>
        <v>13.970588235294112</v>
      </c>
      <c r="AM532" s="1059">
        <f t="shared" si="319"/>
        <v>12.396694214876035</v>
      </c>
      <c r="AN532" s="1059">
        <f t="shared" si="320"/>
        <v>11.009174311926584</v>
      </c>
      <c r="AO532" s="1059">
        <f t="shared" si="321"/>
        <v>11.508951406649626</v>
      </c>
      <c r="AP532" s="1059">
        <f t="shared" si="322"/>
        <v>13.005780346820806</v>
      </c>
      <c r="AQ532" s="1059">
        <f t="shared" si="323"/>
        <v>9.4936708860759325</v>
      </c>
      <c r="AR532" s="1059">
        <f t="shared" si="324"/>
        <v>8.2191780821917924</v>
      </c>
      <c r="AS532" s="1059">
        <f t="shared" si="325"/>
        <v>8.9552238805969964</v>
      </c>
      <c r="AT532" s="1059">
        <f t="shared" si="326"/>
        <v>7.2000000000000064</v>
      </c>
      <c r="AU532" s="1060">
        <f t="shared" si="328"/>
        <v>8.1334365717474011</v>
      </c>
      <c r="AV532" s="1061">
        <f t="shared" si="329"/>
        <v>3.5740350062545745</v>
      </c>
    </row>
    <row r="533" spans="1:48" ht="11.25" customHeight="1" x14ac:dyDescent="0.2">
      <c r="A533" s="490" t="s">
        <v>310</v>
      </c>
      <c r="B533" s="490" t="s">
        <v>311</v>
      </c>
      <c r="C533" s="610">
        <v>3.4</v>
      </c>
      <c r="D533" s="482">
        <v>2.94</v>
      </c>
      <c r="E533" s="482">
        <v>2.64</v>
      </c>
      <c r="F533" s="495">
        <v>2.52</v>
      </c>
      <c r="G533" s="495">
        <v>2.52</v>
      </c>
      <c r="H533" s="496">
        <v>2.0699999999999998</v>
      </c>
      <c r="I533" s="496">
        <v>1.78</v>
      </c>
      <c r="J533" s="1014"/>
      <c r="K533" s="496">
        <v>1.62</v>
      </c>
      <c r="L533" s="492">
        <v>1.43</v>
      </c>
      <c r="M533" s="1014"/>
      <c r="N533" s="509">
        <v>1.07</v>
      </c>
      <c r="O533" s="518">
        <v>1</v>
      </c>
      <c r="P533" s="498">
        <v>0.92</v>
      </c>
      <c r="Q533" s="498">
        <v>0.76332999999999995</v>
      </c>
      <c r="R533" s="498">
        <v>0.65332999999999997</v>
      </c>
      <c r="S533" s="498">
        <v>0.57333000000000001</v>
      </c>
      <c r="T533" s="499">
        <v>0.50666</v>
      </c>
      <c r="U533" s="498">
        <v>0.50666</v>
      </c>
      <c r="V533" s="499">
        <v>0.48</v>
      </c>
      <c r="W533" s="498">
        <v>0.48</v>
      </c>
      <c r="X533" s="499">
        <v>0.45333000000000001</v>
      </c>
      <c r="Y533" s="498">
        <v>0.45333000000000001</v>
      </c>
      <c r="Z533" s="613">
        <f t="shared" si="327"/>
        <v>28.779970000000006</v>
      </c>
      <c r="AA533" s="1058">
        <f t="shared" si="307"/>
        <v>15.646258503401356</v>
      </c>
      <c r="AB533" s="1058">
        <f t="shared" si="308"/>
        <v>11.363636363636353</v>
      </c>
      <c r="AC533" s="1059">
        <f t="shared" si="309"/>
        <v>4.7619047619047672</v>
      </c>
      <c r="AD533" s="1059">
        <f t="shared" si="310"/>
        <v>0</v>
      </c>
      <c r="AE533" s="1059">
        <f t="shared" si="311"/>
        <v>21.739130434782616</v>
      </c>
      <c r="AF533" s="1059">
        <f t="shared" si="312"/>
        <v>16.292134831460658</v>
      </c>
      <c r="AG533" s="1059">
        <f t="shared" si="313"/>
        <v>9.8765432098765427</v>
      </c>
      <c r="AH533" s="1059">
        <f t="shared" si="314"/>
        <v>13.286713286713292</v>
      </c>
      <c r="AI533" s="1059">
        <f t="shared" si="315"/>
        <v>33.644859813084096</v>
      </c>
      <c r="AJ533" s="1059">
        <f t="shared" si="316"/>
        <v>7.0000000000000062</v>
      </c>
      <c r="AK533" s="1059">
        <f t="shared" si="317"/>
        <v>8.6956521739130377</v>
      </c>
      <c r="AL533" s="1059">
        <f t="shared" si="318"/>
        <v>20.524543775300351</v>
      </c>
      <c r="AM533" s="1059">
        <f t="shared" si="319"/>
        <v>16.83682059602345</v>
      </c>
      <c r="AN533" s="1059">
        <f t="shared" si="320"/>
        <v>13.953569497497064</v>
      </c>
      <c r="AO533" s="1059">
        <f t="shared" si="321"/>
        <v>13.158725772707536</v>
      </c>
      <c r="AP533" s="1059">
        <f t="shared" si="322"/>
        <v>0</v>
      </c>
      <c r="AQ533" s="1059">
        <f t="shared" si="323"/>
        <v>5.55416666666666</v>
      </c>
      <c r="AR533" s="1059">
        <f t="shared" si="324"/>
        <v>0</v>
      </c>
      <c r="AS533" s="1059">
        <f t="shared" si="325"/>
        <v>5.8831314936139245</v>
      </c>
      <c r="AT533" s="1059">
        <f t="shared" si="326"/>
        <v>0</v>
      </c>
      <c r="AU533" s="1060">
        <f t="shared" si="328"/>
        <v>10.910889559029084</v>
      </c>
      <c r="AV533" s="1061">
        <f t="shared" si="329"/>
        <v>8.6523802993762793</v>
      </c>
    </row>
    <row r="534" spans="1:48" ht="11.25" customHeight="1" x14ac:dyDescent="0.2">
      <c r="A534" s="861" t="s">
        <v>732</v>
      </c>
      <c r="B534" s="861" t="s">
        <v>733</v>
      </c>
      <c r="C534" s="610">
        <v>2.44</v>
      </c>
      <c r="D534" s="482">
        <v>2.4</v>
      </c>
      <c r="E534" s="482">
        <v>2.3199999999999998</v>
      </c>
      <c r="F534" s="610">
        <v>2.2000000000000002</v>
      </c>
      <c r="G534" s="610">
        <v>2.12</v>
      </c>
      <c r="H534" s="610">
        <v>1.92</v>
      </c>
      <c r="I534" s="610">
        <v>1.68</v>
      </c>
      <c r="J534" s="932"/>
      <c r="K534" s="610">
        <v>1.48</v>
      </c>
      <c r="L534" s="481">
        <v>0.9</v>
      </c>
      <c r="M534" s="932"/>
      <c r="N534" s="494">
        <v>0.8</v>
      </c>
      <c r="O534" s="494">
        <v>0.78</v>
      </c>
      <c r="P534" s="616">
        <v>0.76</v>
      </c>
      <c r="Q534" s="616">
        <v>0.68</v>
      </c>
      <c r="R534" s="616">
        <v>0.62</v>
      </c>
      <c r="S534" s="616">
        <v>0.56000000000000005</v>
      </c>
      <c r="T534" s="616">
        <v>0.46</v>
      </c>
      <c r="U534" s="616">
        <v>0.31</v>
      </c>
      <c r="V534" s="616">
        <v>0.28000000000000003</v>
      </c>
      <c r="W534" s="616">
        <v>0.25</v>
      </c>
      <c r="X534" s="616">
        <v>0.22</v>
      </c>
      <c r="Y534" s="616">
        <v>0.2</v>
      </c>
      <c r="Z534" s="613">
        <f t="shared" si="327"/>
        <v>23.38</v>
      </c>
      <c r="AA534" s="1058">
        <f t="shared" si="307"/>
        <v>1.6666666666666607</v>
      </c>
      <c r="AB534" s="1058">
        <f t="shared" si="308"/>
        <v>3.4482758620689724</v>
      </c>
      <c r="AC534" s="1059">
        <f t="shared" si="309"/>
        <v>5.4545454545454453</v>
      </c>
      <c r="AD534" s="1059">
        <f t="shared" si="310"/>
        <v>3.7735849056603765</v>
      </c>
      <c r="AE534" s="1059">
        <f t="shared" si="311"/>
        <v>10.416666666666675</v>
      </c>
      <c r="AF534" s="1059">
        <f t="shared" si="312"/>
        <v>14.285714285714279</v>
      </c>
      <c r="AG534" s="1059">
        <f t="shared" si="313"/>
        <v>13.513513513513509</v>
      </c>
      <c r="AH534" s="1059">
        <f t="shared" si="314"/>
        <v>64.444444444444443</v>
      </c>
      <c r="AI534" s="1059">
        <f t="shared" si="315"/>
        <v>12.5</v>
      </c>
      <c r="AJ534" s="1059">
        <f t="shared" si="316"/>
        <v>2.5641025641025772</v>
      </c>
      <c r="AK534" s="1059">
        <f t="shared" si="317"/>
        <v>2.6315789473684292</v>
      </c>
      <c r="AL534" s="1059">
        <f t="shared" si="318"/>
        <v>11.764705882352944</v>
      </c>
      <c r="AM534" s="1059">
        <f t="shared" si="319"/>
        <v>9.6774193548387224</v>
      </c>
      <c r="AN534" s="1059">
        <f t="shared" si="320"/>
        <v>10.714285714285698</v>
      </c>
      <c r="AO534" s="1059">
        <f t="shared" si="321"/>
        <v>21.739130434782616</v>
      </c>
      <c r="AP534" s="1059">
        <f t="shared" si="322"/>
        <v>48.387096774193552</v>
      </c>
      <c r="AQ534" s="1059">
        <f t="shared" si="323"/>
        <v>10.714285714285698</v>
      </c>
      <c r="AR534" s="1059">
        <f t="shared" si="324"/>
        <v>12.000000000000011</v>
      </c>
      <c r="AS534" s="1059">
        <f t="shared" si="325"/>
        <v>13.636363636363647</v>
      </c>
      <c r="AT534" s="1059">
        <f t="shared" si="326"/>
        <v>9.9999999999999858</v>
      </c>
      <c r="AU534" s="1060">
        <f t="shared" si="328"/>
        <v>14.166619041092712</v>
      </c>
      <c r="AV534" s="1061">
        <f t="shared" si="329"/>
        <v>15.506097768998005</v>
      </c>
    </row>
    <row r="535" spans="1:48" ht="11.25" customHeight="1" x14ac:dyDescent="0.2">
      <c r="A535" s="480" t="s">
        <v>3883</v>
      </c>
      <c r="B535" s="861" t="s">
        <v>3884</v>
      </c>
      <c r="C535" s="610">
        <v>0.6</v>
      </c>
      <c r="D535" s="482">
        <v>0.52</v>
      </c>
      <c r="E535" s="482">
        <v>0.44</v>
      </c>
      <c r="F535" s="610">
        <v>0.31</v>
      </c>
      <c r="G535" s="610">
        <v>0.24</v>
      </c>
      <c r="H535" s="610">
        <v>0.1</v>
      </c>
      <c r="I535" s="521">
        <v>0</v>
      </c>
      <c r="J535" s="932"/>
      <c r="K535" s="485">
        <v>0</v>
      </c>
      <c r="L535" s="614">
        <v>0</v>
      </c>
      <c r="M535" s="932"/>
      <c r="N535" s="611">
        <v>0</v>
      </c>
      <c r="O535" s="611">
        <v>0</v>
      </c>
      <c r="P535" s="522">
        <v>0</v>
      </c>
      <c r="Q535" s="522">
        <v>0</v>
      </c>
      <c r="R535" s="616">
        <v>0.10798000000000001</v>
      </c>
      <c r="S535" s="522">
        <v>0</v>
      </c>
      <c r="T535" s="522">
        <v>0</v>
      </c>
      <c r="U535" s="522">
        <v>0</v>
      </c>
      <c r="V535" s="522">
        <v>0</v>
      </c>
      <c r="W535" s="522">
        <v>0</v>
      </c>
      <c r="X535" s="522">
        <v>0</v>
      </c>
      <c r="Y535" s="522">
        <v>0</v>
      </c>
      <c r="Z535" s="613">
        <f t="shared" si="327"/>
        <v>2.3179800000000004</v>
      </c>
      <c r="AA535" s="1058">
        <f t="shared" si="307"/>
        <v>15.384615384615374</v>
      </c>
      <c r="AB535" s="1058">
        <f t="shared" si="308"/>
        <v>18.181818181818187</v>
      </c>
      <c r="AC535" s="1059">
        <f t="shared" si="309"/>
        <v>41.935483870967751</v>
      </c>
      <c r="AD535" s="1059">
        <f t="shared" si="310"/>
        <v>29.166666666666675</v>
      </c>
      <c r="AE535" s="1059">
        <f t="shared" si="311"/>
        <v>140</v>
      </c>
      <c r="AF535" s="1059" t="str">
        <f t="shared" si="312"/>
        <v>n/a</v>
      </c>
      <c r="AG535" s="1059" t="str">
        <f t="shared" si="313"/>
        <v>n/a</v>
      </c>
      <c r="AH535" s="1059" t="str">
        <f t="shared" si="314"/>
        <v>n/a</v>
      </c>
      <c r="AI535" s="1059" t="str">
        <f t="shared" si="315"/>
        <v>n/a</v>
      </c>
      <c r="AJ535" s="1059" t="str">
        <f t="shared" si="316"/>
        <v>n/a</v>
      </c>
      <c r="AK535" s="1059" t="str">
        <f t="shared" si="317"/>
        <v>n/a</v>
      </c>
      <c r="AL535" s="1059" t="str">
        <f t="shared" si="318"/>
        <v>n/a</v>
      </c>
      <c r="AM535" s="1059">
        <f t="shared" si="319"/>
        <v>-100</v>
      </c>
      <c r="AN535" s="1059" t="str">
        <f t="shared" si="320"/>
        <v>n/a</v>
      </c>
      <c r="AO535" s="1059" t="str">
        <f t="shared" si="321"/>
        <v>n/a</v>
      </c>
      <c r="AP535" s="1059" t="str">
        <f t="shared" si="322"/>
        <v>n/a</v>
      </c>
      <c r="AQ535" s="1059" t="str">
        <f t="shared" si="323"/>
        <v>n/a</v>
      </c>
      <c r="AR535" s="1059" t="str">
        <f t="shared" si="324"/>
        <v>n/a</v>
      </c>
      <c r="AS535" s="1059" t="str">
        <f t="shared" si="325"/>
        <v>n/a</v>
      </c>
      <c r="AT535" s="1059" t="str">
        <f t="shared" si="326"/>
        <v>n/a</v>
      </c>
      <c r="AU535" s="1060">
        <f t="shared" si="328"/>
        <v>24.111430684011328</v>
      </c>
      <c r="AV535" s="1061">
        <f t="shared" si="329"/>
        <v>76.535452722364667</v>
      </c>
    </row>
    <row r="536" spans="1:48" ht="11.25" customHeight="1" x14ac:dyDescent="0.2">
      <c r="A536" s="864" t="s">
        <v>3889</v>
      </c>
      <c r="B536" s="876" t="s">
        <v>3890</v>
      </c>
      <c r="C536" s="610">
        <v>2.12</v>
      </c>
      <c r="D536" s="482">
        <v>1.92</v>
      </c>
      <c r="E536" s="482">
        <v>1.76</v>
      </c>
      <c r="F536" s="610">
        <v>1.68</v>
      </c>
      <c r="G536" s="610">
        <v>1.52</v>
      </c>
      <c r="H536" s="610">
        <v>1.32</v>
      </c>
      <c r="I536" s="521">
        <v>1.1200000000000001</v>
      </c>
      <c r="J536" s="932"/>
      <c r="K536" s="485">
        <v>1.1200000000000001</v>
      </c>
      <c r="L536" s="614">
        <v>1.1200000000000001</v>
      </c>
      <c r="M536" s="932"/>
      <c r="N536" s="611">
        <v>1.1200000000000001</v>
      </c>
      <c r="O536" s="611">
        <v>1.1200000000000001</v>
      </c>
      <c r="P536" s="612">
        <v>1.56</v>
      </c>
      <c r="Q536" s="616">
        <v>2</v>
      </c>
      <c r="R536" s="616">
        <v>1.84</v>
      </c>
      <c r="S536" s="616">
        <v>1.76</v>
      </c>
      <c r="T536" s="616">
        <v>1.7</v>
      </c>
      <c r="U536" s="616">
        <v>1.66</v>
      </c>
      <c r="V536" s="616">
        <v>1.64</v>
      </c>
      <c r="W536" s="616">
        <v>1.58</v>
      </c>
      <c r="X536" s="616">
        <v>1.48</v>
      </c>
      <c r="Y536" s="616">
        <v>1.4</v>
      </c>
      <c r="Z536" s="613">
        <f t="shared" si="327"/>
        <v>32.540000000000006</v>
      </c>
      <c r="AA536" s="1058">
        <f t="shared" si="307"/>
        <v>10.416666666666675</v>
      </c>
      <c r="AB536" s="1058">
        <f t="shared" si="308"/>
        <v>9.0909090909090828</v>
      </c>
      <c r="AC536" s="1059">
        <f t="shared" si="309"/>
        <v>4.7619047619047672</v>
      </c>
      <c r="AD536" s="1059">
        <f t="shared" si="310"/>
        <v>10.526315789473673</v>
      </c>
      <c r="AE536" s="1059">
        <f t="shared" si="311"/>
        <v>15.151515151515138</v>
      </c>
      <c r="AF536" s="1059">
        <f t="shared" si="312"/>
        <v>17.857142857142861</v>
      </c>
      <c r="AG536" s="1059">
        <f t="shared" si="313"/>
        <v>0</v>
      </c>
      <c r="AH536" s="1059">
        <f t="shared" si="314"/>
        <v>0</v>
      </c>
      <c r="AI536" s="1059">
        <f t="shared" si="315"/>
        <v>0</v>
      </c>
      <c r="AJ536" s="1059">
        <f t="shared" si="316"/>
        <v>0</v>
      </c>
      <c r="AK536" s="1059">
        <f t="shared" si="317"/>
        <v>-28.205128205128204</v>
      </c>
      <c r="AL536" s="1059">
        <f t="shared" si="318"/>
        <v>-21.999999999999996</v>
      </c>
      <c r="AM536" s="1059">
        <f t="shared" si="319"/>
        <v>8.6956521739130377</v>
      </c>
      <c r="AN536" s="1059">
        <f t="shared" si="320"/>
        <v>4.5454545454545414</v>
      </c>
      <c r="AO536" s="1059">
        <f t="shared" si="321"/>
        <v>3.529411764705892</v>
      </c>
      <c r="AP536" s="1059">
        <f t="shared" si="322"/>
        <v>2.4096385542168752</v>
      </c>
      <c r="AQ536" s="1059">
        <f t="shared" si="323"/>
        <v>1.2195121951219523</v>
      </c>
      <c r="AR536" s="1059">
        <f t="shared" si="324"/>
        <v>3.7974683544303778</v>
      </c>
      <c r="AS536" s="1059">
        <f t="shared" si="325"/>
        <v>6.7567567567567544</v>
      </c>
      <c r="AT536" s="1059">
        <f t="shared" si="326"/>
        <v>5.7142857142857162</v>
      </c>
      <c r="AU536" s="1060">
        <f t="shared" si="328"/>
        <v>2.7133753085684571</v>
      </c>
      <c r="AV536" s="1061">
        <f t="shared" si="329"/>
        <v>10.795006569533694</v>
      </c>
    </row>
    <row r="537" spans="1:48" ht="11.25" customHeight="1" x14ac:dyDescent="0.2">
      <c r="A537" s="490" t="s">
        <v>1120</v>
      </c>
      <c r="B537" s="490" t="s">
        <v>1121</v>
      </c>
      <c r="C537" s="610">
        <v>1.0900000000000001</v>
      </c>
      <c r="D537" s="482">
        <v>1.06</v>
      </c>
      <c r="E537" s="493">
        <v>0.96</v>
      </c>
      <c r="F537" s="496">
        <v>0.94</v>
      </c>
      <c r="G537" s="496">
        <v>0.89</v>
      </c>
      <c r="H537" s="496">
        <v>0.87</v>
      </c>
      <c r="I537" s="496">
        <v>0.83499999999999996</v>
      </c>
      <c r="J537" s="496"/>
      <c r="K537" s="496">
        <v>0.82250000000000001</v>
      </c>
      <c r="L537" s="492">
        <v>0.80500000000000005</v>
      </c>
      <c r="M537" s="496"/>
      <c r="N537" s="509">
        <v>0.38250000000000001</v>
      </c>
      <c r="O537" s="518">
        <v>0</v>
      </c>
      <c r="P537" s="499">
        <v>0</v>
      </c>
      <c r="Q537" s="499">
        <v>0</v>
      </c>
      <c r="R537" s="499">
        <v>0</v>
      </c>
      <c r="S537" s="499">
        <v>0</v>
      </c>
      <c r="T537" s="499">
        <v>0</v>
      </c>
      <c r="U537" s="499">
        <v>0</v>
      </c>
      <c r="V537" s="499">
        <v>0</v>
      </c>
      <c r="W537" s="499">
        <v>0</v>
      </c>
      <c r="X537" s="499">
        <v>0</v>
      </c>
      <c r="Y537" s="499">
        <v>0</v>
      </c>
      <c r="Z537" s="613">
        <f t="shared" si="327"/>
        <v>8.6550000000000011</v>
      </c>
      <c r="AA537" s="1058">
        <f t="shared" si="307"/>
        <v>2.8301886792452935</v>
      </c>
      <c r="AB537" s="1058">
        <f t="shared" si="308"/>
        <v>10.416666666666675</v>
      </c>
      <c r="AC537" s="1059">
        <f t="shared" si="309"/>
        <v>2.1276595744680771</v>
      </c>
      <c r="AD537" s="1059">
        <f t="shared" si="310"/>
        <v>5.6179775280898792</v>
      </c>
      <c r="AE537" s="1059">
        <f t="shared" si="311"/>
        <v>2.2988505747126409</v>
      </c>
      <c r="AF537" s="1059">
        <f t="shared" si="312"/>
        <v>4.1916167664670656</v>
      </c>
      <c r="AG537" s="1059">
        <f t="shared" si="313"/>
        <v>1.5197568389057725</v>
      </c>
      <c r="AH537" s="1059">
        <f t="shared" si="314"/>
        <v>2.1739130434782483</v>
      </c>
      <c r="AI537" s="1059">
        <f t="shared" si="315"/>
        <v>110.45751633986929</v>
      </c>
      <c r="AJ537" s="1059" t="str">
        <f t="shared" si="316"/>
        <v>n/a</v>
      </c>
      <c r="AK537" s="1059" t="str">
        <f t="shared" si="317"/>
        <v>n/a</v>
      </c>
      <c r="AL537" s="1059" t="str">
        <f t="shared" si="318"/>
        <v>n/a</v>
      </c>
      <c r="AM537" s="1059" t="str">
        <f t="shared" si="319"/>
        <v>n/a</v>
      </c>
      <c r="AN537" s="1059" t="str">
        <f t="shared" si="320"/>
        <v>n/a</v>
      </c>
      <c r="AO537" s="1059" t="str">
        <f t="shared" si="321"/>
        <v>n/a</v>
      </c>
      <c r="AP537" s="1059" t="str">
        <f t="shared" si="322"/>
        <v>n/a</v>
      </c>
      <c r="AQ537" s="1059" t="str">
        <f t="shared" si="323"/>
        <v>n/a</v>
      </c>
      <c r="AR537" s="1059" t="str">
        <f t="shared" si="324"/>
        <v>n/a</v>
      </c>
      <c r="AS537" s="1059" t="str">
        <f t="shared" si="325"/>
        <v>n/a</v>
      </c>
      <c r="AT537" s="1059" t="str">
        <f t="shared" si="326"/>
        <v>n/a</v>
      </c>
      <c r="AU537" s="1060">
        <f t="shared" si="328"/>
        <v>15.737127334655883</v>
      </c>
      <c r="AV537" s="1061">
        <f t="shared" si="329"/>
        <v>35.627313553429836</v>
      </c>
    </row>
    <row r="538" spans="1:48" ht="11.25" customHeight="1" x14ac:dyDescent="0.2">
      <c r="A538" s="861" t="s">
        <v>730</v>
      </c>
      <c r="B538" s="861" t="s">
        <v>731</v>
      </c>
      <c r="C538" s="610">
        <v>4.59</v>
      </c>
      <c r="D538" s="482">
        <v>4.42</v>
      </c>
      <c r="E538" s="615">
        <v>4.1900000000000004</v>
      </c>
      <c r="F538" s="610">
        <v>4.0999999999999996</v>
      </c>
      <c r="G538" s="610">
        <v>4.0199999999999996</v>
      </c>
      <c r="H538" s="610">
        <v>3.88</v>
      </c>
      <c r="I538" s="610">
        <v>3.49</v>
      </c>
      <c r="J538" s="932"/>
      <c r="K538" s="610">
        <v>3.16</v>
      </c>
      <c r="L538" s="481">
        <v>2.69</v>
      </c>
      <c r="M538" s="932"/>
      <c r="N538" s="494">
        <v>2.38</v>
      </c>
      <c r="O538" s="494">
        <v>2.2000000000000002</v>
      </c>
      <c r="P538" s="616">
        <v>1</v>
      </c>
      <c r="Q538" s="612">
        <v>0</v>
      </c>
      <c r="R538" s="612">
        <v>0</v>
      </c>
      <c r="S538" s="612">
        <v>0</v>
      </c>
      <c r="T538" s="612">
        <v>0</v>
      </c>
      <c r="U538" s="612">
        <v>0</v>
      </c>
      <c r="V538" s="612">
        <v>0</v>
      </c>
      <c r="W538" s="612">
        <v>0</v>
      </c>
      <c r="X538" s="612">
        <v>0</v>
      </c>
      <c r="Y538" s="612">
        <v>0</v>
      </c>
      <c r="Z538" s="613">
        <f t="shared" si="327"/>
        <v>40.120000000000005</v>
      </c>
      <c r="AA538" s="1058">
        <f t="shared" si="307"/>
        <v>3.8461538461538547</v>
      </c>
      <c r="AB538" s="1058">
        <f t="shared" si="308"/>
        <v>5.4892601431980825</v>
      </c>
      <c r="AC538" s="1059">
        <f t="shared" si="309"/>
        <v>2.1951219512195363</v>
      </c>
      <c r="AD538" s="1059">
        <f t="shared" si="310"/>
        <v>1.990049751243772</v>
      </c>
      <c r="AE538" s="1059">
        <f t="shared" si="311"/>
        <v>3.6082474226803996</v>
      </c>
      <c r="AF538" s="1059">
        <f t="shared" si="312"/>
        <v>11.174785100286533</v>
      </c>
      <c r="AG538" s="1059">
        <f t="shared" si="313"/>
        <v>10.443037974683556</v>
      </c>
      <c r="AH538" s="1059">
        <f t="shared" si="314"/>
        <v>17.472118959107807</v>
      </c>
      <c r="AI538" s="1059">
        <f t="shared" si="315"/>
        <v>13.025210084033612</v>
      </c>
      <c r="AJ538" s="1059">
        <f t="shared" si="316"/>
        <v>8.1818181818181799</v>
      </c>
      <c r="AK538" s="1059">
        <f t="shared" si="317"/>
        <v>120.00000000000001</v>
      </c>
      <c r="AL538" s="1059" t="str">
        <f t="shared" si="318"/>
        <v>n/a</v>
      </c>
      <c r="AM538" s="1059" t="str">
        <f t="shared" si="319"/>
        <v>n/a</v>
      </c>
      <c r="AN538" s="1059" t="str">
        <f t="shared" si="320"/>
        <v>n/a</v>
      </c>
      <c r="AO538" s="1059" t="str">
        <f t="shared" si="321"/>
        <v>n/a</v>
      </c>
      <c r="AP538" s="1059" t="str">
        <f t="shared" si="322"/>
        <v>n/a</v>
      </c>
      <c r="AQ538" s="1059" t="str">
        <f t="shared" si="323"/>
        <v>n/a</v>
      </c>
      <c r="AR538" s="1059" t="str">
        <f t="shared" si="324"/>
        <v>n/a</v>
      </c>
      <c r="AS538" s="1059" t="str">
        <f t="shared" si="325"/>
        <v>n/a</v>
      </c>
      <c r="AT538" s="1059" t="str">
        <f t="shared" si="326"/>
        <v>n/a</v>
      </c>
      <c r="AU538" s="1060">
        <f t="shared" si="328"/>
        <v>17.947800310402304</v>
      </c>
      <c r="AV538" s="1061">
        <f t="shared" si="329"/>
        <v>34.20404996484276</v>
      </c>
    </row>
    <row r="539" spans="1:48" ht="11.25" customHeight="1" x14ac:dyDescent="0.2">
      <c r="A539" s="480" t="s">
        <v>1562</v>
      </c>
      <c r="B539" s="861" t="s">
        <v>1563</v>
      </c>
      <c r="C539" s="610">
        <v>0.88</v>
      </c>
      <c r="D539" s="482">
        <v>0.84</v>
      </c>
      <c r="E539" s="615">
        <v>0.8</v>
      </c>
      <c r="F539" s="610">
        <v>0.76</v>
      </c>
      <c r="G539" s="610">
        <v>0.72</v>
      </c>
      <c r="H539" s="485">
        <v>0.68</v>
      </c>
      <c r="I539" s="610">
        <v>0.67</v>
      </c>
      <c r="J539" s="932"/>
      <c r="K539" s="610">
        <v>0.61</v>
      </c>
      <c r="L539" s="481">
        <v>0.59</v>
      </c>
      <c r="M539" s="932"/>
      <c r="N539" s="494">
        <v>0.57999999999999996</v>
      </c>
      <c r="O539" s="611">
        <v>0.56999999999999995</v>
      </c>
      <c r="P539" s="616">
        <v>0.56999999999999995</v>
      </c>
      <c r="Q539" s="616">
        <v>0.42</v>
      </c>
      <c r="R539" s="616">
        <v>0</v>
      </c>
      <c r="S539" s="616">
        <v>0</v>
      </c>
      <c r="T539" s="616">
        <v>0</v>
      </c>
      <c r="U539" s="616">
        <v>0</v>
      </c>
      <c r="V539" s="616">
        <v>0</v>
      </c>
      <c r="W539" s="616">
        <v>0</v>
      </c>
      <c r="X539" s="616">
        <v>0</v>
      </c>
      <c r="Y539" s="616">
        <v>0</v>
      </c>
      <c r="Z539" s="613">
        <f t="shared" si="327"/>
        <v>8.69</v>
      </c>
      <c r="AA539" s="1058">
        <f t="shared" si="307"/>
        <v>4.7619047619047672</v>
      </c>
      <c r="AB539" s="1058">
        <f t="shared" si="308"/>
        <v>4.9999999999999822</v>
      </c>
      <c r="AC539" s="1059">
        <f t="shared" si="309"/>
        <v>5.2631578947368363</v>
      </c>
      <c r="AD539" s="1059">
        <f t="shared" si="310"/>
        <v>5.555555555555558</v>
      </c>
      <c r="AE539" s="1059">
        <f t="shared" si="311"/>
        <v>5.8823529411764497</v>
      </c>
      <c r="AF539" s="1059">
        <f t="shared" si="312"/>
        <v>1.4925373134328401</v>
      </c>
      <c r="AG539" s="1059">
        <f t="shared" si="313"/>
        <v>9.8360655737705027</v>
      </c>
      <c r="AH539" s="1059">
        <f t="shared" si="314"/>
        <v>3.3898305084745894</v>
      </c>
      <c r="AI539" s="1059">
        <f t="shared" si="315"/>
        <v>1.7241379310344751</v>
      </c>
      <c r="AJ539" s="1059">
        <f t="shared" si="316"/>
        <v>1.7543859649122862</v>
      </c>
      <c r="AK539" s="1059">
        <f t="shared" si="317"/>
        <v>0</v>
      </c>
      <c r="AL539" s="1059">
        <f t="shared" si="318"/>
        <v>35.714285714285701</v>
      </c>
      <c r="AM539" s="1059" t="str">
        <f t="shared" si="319"/>
        <v>n/a</v>
      </c>
      <c r="AN539" s="1059" t="str">
        <f t="shared" si="320"/>
        <v>n/a</v>
      </c>
      <c r="AO539" s="1059" t="str">
        <f t="shared" si="321"/>
        <v>n/a</v>
      </c>
      <c r="AP539" s="1059" t="str">
        <f t="shared" si="322"/>
        <v>n/a</v>
      </c>
      <c r="AQ539" s="1059" t="str">
        <f t="shared" si="323"/>
        <v>n/a</v>
      </c>
      <c r="AR539" s="1059" t="str">
        <f t="shared" si="324"/>
        <v>n/a</v>
      </c>
      <c r="AS539" s="1059" t="str">
        <f t="shared" si="325"/>
        <v>n/a</v>
      </c>
      <c r="AT539" s="1059" t="str">
        <f t="shared" si="326"/>
        <v>n/a</v>
      </c>
      <c r="AU539" s="1060">
        <f t="shared" si="328"/>
        <v>6.697851179940332</v>
      </c>
      <c r="AV539" s="1061">
        <f t="shared" si="329"/>
        <v>9.5085408821309336</v>
      </c>
    </row>
    <row r="540" spans="1:48" ht="11.25" customHeight="1" x14ac:dyDescent="0.2">
      <c r="A540" s="861" t="s">
        <v>1564</v>
      </c>
      <c r="B540" s="861" t="s">
        <v>1565</v>
      </c>
      <c r="C540" s="610">
        <v>4.2</v>
      </c>
      <c r="D540" s="482">
        <v>3.4</v>
      </c>
      <c r="E540" s="615">
        <v>2.6</v>
      </c>
      <c r="F540" s="610">
        <v>2.12</v>
      </c>
      <c r="G540" s="610">
        <v>2.0099999999999998</v>
      </c>
      <c r="H540" s="610">
        <v>1.88</v>
      </c>
      <c r="I540" s="610">
        <v>1.72</v>
      </c>
      <c r="J540" s="932"/>
      <c r="K540" s="610">
        <v>1.55</v>
      </c>
      <c r="L540" s="481">
        <v>1.06</v>
      </c>
      <c r="M540" s="932"/>
      <c r="N540" s="486">
        <v>0.4</v>
      </c>
      <c r="O540" s="611">
        <v>0.69</v>
      </c>
      <c r="P540" s="616">
        <v>2.61</v>
      </c>
      <c r="Q540" s="616">
        <v>2.44</v>
      </c>
      <c r="R540" s="616">
        <v>2.15</v>
      </c>
      <c r="S540" s="612">
        <v>2</v>
      </c>
      <c r="T540" s="612">
        <v>2</v>
      </c>
      <c r="U540" s="616">
        <v>1.94</v>
      </c>
      <c r="V540" s="612">
        <v>1.92</v>
      </c>
      <c r="W540" s="612">
        <v>1.92</v>
      </c>
      <c r="X540" s="616">
        <v>1.83</v>
      </c>
      <c r="Y540" s="616">
        <v>1.68</v>
      </c>
      <c r="Z540" s="613">
        <f t="shared" si="327"/>
        <v>42.12</v>
      </c>
      <c r="AA540" s="1058">
        <f t="shared" si="307"/>
        <v>23.529411764705888</v>
      </c>
      <c r="AB540" s="1058">
        <f t="shared" si="308"/>
        <v>30.76923076923077</v>
      </c>
      <c r="AC540" s="1059">
        <f t="shared" si="309"/>
        <v>22.641509433962259</v>
      </c>
      <c r="AD540" s="1059">
        <f t="shared" si="310"/>
        <v>5.4726368159204064</v>
      </c>
      <c r="AE540" s="1059">
        <f t="shared" si="311"/>
        <v>6.9148936170212671</v>
      </c>
      <c r="AF540" s="1059">
        <f t="shared" si="312"/>
        <v>9.302325581395344</v>
      </c>
      <c r="AG540" s="1059">
        <f t="shared" si="313"/>
        <v>10.967741935483865</v>
      </c>
      <c r="AH540" s="1059">
        <f t="shared" si="314"/>
        <v>46.226415094339622</v>
      </c>
      <c r="AI540" s="1059">
        <f t="shared" si="315"/>
        <v>165</v>
      </c>
      <c r="AJ540" s="1059">
        <f t="shared" si="316"/>
        <v>-42.028985507246361</v>
      </c>
      <c r="AK540" s="1059">
        <f t="shared" si="317"/>
        <v>-73.563218390804593</v>
      </c>
      <c r="AL540" s="1059">
        <f t="shared" si="318"/>
        <v>6.9672131147541005</v>
      </c>
      <c r="AM540" s="1059">
        <f t="shared" si="319"/>
        <v>13.488372093023248</v>
      </c>
      <c r="AN540" s="1059">
        <f t="shared" si="320"/>
        <v>7.4999999999999956</v>
      </c>
      <c r="AO540" s="1059">
        <f t="shared" si="321"/>
        <v>0</v>
      </c>
      <c r="AP540" s="1059">
        <f t="shared" si="322"/>
        <v>3.0927835051546504</v>
      </c>
      <c r="AQ540" s="1059">
        <f t="shared" si="323"/>
        <v>1.0416666666666741</v>
      </c>
      <c r="AR540" s="1059">
        <f t="shared" si="324"/>
        <v>0</v>
      </c>
      <c r="AS540" s="1059">
        <f t="shared" si="325"/>
        <v>4.9180327868852292</v>
      </c>
      <c r="AT540" s="1059">
        <f t="shared" si="326"/>
        <v>8.9285714285714413</v>
      </c>
      <c r="AU540" s="1060">
        <f t="shared" si="328"/>
        <v>12.55843003545319</v>
      </c>
      <c r="AV540" s="1061">
        <f t="shared" si="329"/>
        <v>43.579614253605165</v>
      </c>
    </row>
    <row r="541" spans="1:48" ht="11.25" customHeight="1" x14ac:dyDescent="0.2">
      <c r="A541" s="861" t="s">
        <v>1566</v>
      </c>
      <c r="B541" s="861" t="s">
        <v>1567</v>
      </c>
      <c r="C541" s="610">
        <v>1.1599999999999999</v>
      </c>
      <c r="D541" s="482">
        <v>1.06</v>
      </c>
      <c r="E541" s="476">
        <v>0.97000000000000008</v>
      </c>
      <c r="F541" s="610">
        <v>0.88</v>
      </c>
      <c r="G541" s="610">
        <v>0.8</v>
      </c>
      <c r="H541" s="610">
        <v>0.74</v>
      </c>
      <c r="I541" s="610">
        <v>0.64</v>
      </c>
      <c r="J541" s="932"/>
      <c r="K541" s="610">
        <v>0.56000000000000005</v>
      </c>
      <c r="L541" s="614">
        <v>0.5</v>
      </c>
      <c r="M541" s="932"/>
      <c r="N541" s="486">
        <v>0.5</v>
      </c>
      <c r="O541" s="611">
        <v>0.5</v>
      </c>
      <c r="P541" s="612">
        <v>0.71</v>
      </c>
      <c r="Q541" s="616">
        <v>0.91</v>
      </c>
      <c r="R541" s="616">
        <v>0.86</v>
      </c>
      <c r="S541" s="616">
        <v>0.77</v>
      </c>
      <c r="T541" s="616">
        <v>0.63332999999999995</v>
      </c>
      <c r="U541" s="616">
        <v>0.60665999999999998</v>
      </c>
      <c r="V541" s="616">
        <v>0.57333999999999996</v>
      </c>
      <c r="W541" s="612">
        <v>0.53332000000000002</v>
      </c>
      <c r="X541" s="616">
        <v>0.53332000000000002</v>
      </c>
      <c r="Y541" s="612">
        <v>0.51332</v>
      </c>
      <c r="Z541" s="613">
        <f t="shared" si="327"/>
        <v>14.953289999999999</v>
      </c>
      <c r="AA541" s="1058">
        <f t="shared" si="307"/>
        <v>9.4339622641509422</v>
      </c>
      <c r="AB541" s="1058">
        <f t="shared" si="308"/>
        <v>9.2783505154639059</v>
      </c>
      <c r="AC541" s="1059">
        <f t="shared" si="309"/>
        <v>10.22727272727273</v>
      </c>
      <c r="AD541" s="1059">
        <f t="shared" si="310"/>
        <v>9.9999999999999858</v>
      </c>
      <c r="AE541" s="1059">
        <f t="shared" si="311"/>
        <v>8.1081081081081141</v>
      </c>
      <c r="AF541" s="1059">
        <f t="shared" si="312"/>
        <v>15.625</v>
      </c>
      <c r="AG541" s="1059">
        <f t="shared" si="313"/>
        <v>14.285714285714279</v>
      </c>
      <c r="AH541" s="1059">
        <f t="shared" si="314"/>
        <v>12.000000000000011</v>
      </c>
      <c r="AI541" s="1059">
        <f t="shared" si="315"/>
        <v>0</v>
      </c>
      <c r="AJ541" s="1059">
        <f t="shared" si="316"/>
        <v>0</v>
      </c>
      <c r="AK541" s="1059">
        <f t="shared" si="317"/>
        <v>-29.577464788732389</v>
      </c>
      <c r="AL541" s="1059">
        <f t="shared" si="318"/>
        <v>-21.978021978021989</v>
      </c>
      <c r="AM541" s="1059">
        <f t="shared" si="319"/>
        <v>5.8139534883721034</v>
      </c>
      <c r="AN541" s="1059">
        <f t="shared" si="320"/>
        <v>11.688311688311682</v>
      </c>
      <c r="AO541" s="1059">
        <f t="shared" si="321"/>
        <v>21.579587260985591</v>
      </c>
      <c r="AP541" s="1059">
        <f t="shared" si="322"/>
        <v>4.3962021560676412</v>
      </c>
      <c r="AQ541" s="1059">
        <f t="shared" si="323"/>
        <v>5.8115603306938324</v>
      </c>
      <c r="AR541" s="1059">
        <f t="shared" si="324"/>
        <v>7.503937598439947</v>
      </c>
      <c r="AS541" s="1059">
        <f t="shared" si="325"/>
        <v>0</v>
      </c>
      <c r="AT541" s="1059">
        <f t="shared" si="326"/>
        <v>3.8962050962362715</v>
      </c>
      <c r="AU541" s="1060">
        <f t="shared" si="328"/>
        <v>4.9046339376531343</v>
      </c>
      <c r="AV541" s="1061">
        <f t="shared" si="329"/>
        <v>11.865666966794572</v>
      </c>
    </row>
    <row r="542" spans="1:48" ht="11.25" customHeight="1" x14ac:dyDescent="0.2">
      <c r="A542" s="489" t="s">
        <v>312</v>
      </c>
      <c r="B542" s="490" t="s">
        <v>313</v>
      </c>
      <c r="C542" s="610">
        <v>0.76</v>
      </c>
      <c r="D542" s="482">
        <v>0.82</v>
      </c>
      <c r="E542" s="482">
        <v>0.92679650772330424</v>
      </c>
      <c r="F542" s="496">
        <v>0.91336467427803891</v>
      </c>
      <c r="G542" s="496">
        <v>0.85963734049697782</v>
      </c>
      <c r="H542" s="496">
        <v>0.73875083948959031</v>
      </c>
      <c r="I542" s="496">
        <v>0.64472800537273334</v>
      </c>
      <c r="J542" s="1014">
        <v>0</v>
      </c>
      <c r="K542" s="496">
        <v>0.59100067159167224</v>
      </c>
      <c r="L542" s="492">
        <v>0.53727333781061115</v>
      </c>
      <c r="M542" s="1014">
        <v>0</v>
      </c>
      <c r="N542" s="509">
        <v>0.5104096709200806</v>
      </c>
      <c r="O542" s="509">
        <v>0.48354600402955</v>
      </c>
      <c r="P542" s="498">
        <v>0.45668233713901946</v>
      </c>
      <c r="Q542" s="498">
        <v>0.40295500335795831</v>
      </c>
      <c r="R542" s="498">
        <v>0.37609133646742782</v>
      </c>
      <c r="S542" s="498">
        <v>0.34922766957689722</v>
      </c>
      <c r="T542" s="498">
        <v>0.28878441907320346</v>
      </c>
      <c r="U542" s="498">
        <v>0.26863666890530558</v>
      </c>
      <c r="V542" s="498">
        <v>0.25184687709872394</v>
      </c>
      <c r="W542" s="498">
        <v>0.23505708529214234</v>
      </c>
      <c r="X542" s="498">
        <v>0.21826729348556076</v>
      </c>
      <c r="Y542" s="498">
        <v>0.21490933512424445</v>
      </c>
      <c r="Z542" s="613">
        <f t="shared" si="327"/>
        <v>10.847965077233042</v>
      </c>
      <c r="AA542" s="1058">
        <f t="shared" si="307"/>
        <v>-7.3170731707317032</v>
      </c>
      <c r="AB542" s="1058">
        <f t="shared" si="308"/>
        <v>-11.523188405797102</v>
      </c>
      <c r="AC542" s="1059">
        <f t="shared" si="309"/>
        <v>1.4705882352941124</v>
      </c>
      <c r="AD542" s="1059">
        <f t="shared" si="310"/>
        <v>6.25</v>
      </c>
      <c r="AE542" s="1059">
        <f t="shared" si="311"/>
        <v>16.36363636363636</v>
      </c>
      <c r="AF542" s="1059">
        <f t="shared" si="312"/>
        <v>14.583333333333325</v>
      </c>
      <c r="AG542" s="1059">
        <f t="shared" si="313"/>
        <v>9.0909090909090828</v>
      </c>
      <c r="AH542" s="1059">
        <f t="shared" si="314"/>
        <v>9.9999999999999858</v>
      </c>
      <c r="AI542" s="1059">
        <f t="shared" si="315"/>
        <v>5.2631578947368363</v>
      </c>
      <c r="AJ542" s="1059">
        <f t="shared" si="316"/>
        <v>5.555555555555558</v>
      </c>
      <c r="AK542" s="1059">
        <f t="shared" si="317"/>
        <v>5.8823529411764719</v>
      </c>
      <c r="AL542" s="1059">
        <f t="shared" si="318"/>
        <v>13.333333333333353</v>
      </c>
      <c r="AM542" s="1059">
        <f t="shared" si="319"/>
        <v>7.1428571428571175</v>
      </c>
      <c r="AN542" s="1059">
        <f t="shared" si="320"/>
        <v>7.6923076923077094</v>
      </c>
      <c r="AO542" s="1059">
        <f t="shared" si="321"/>
        <v>20.930232558139529</v>
      </c>
      <c r="AP542" s="1059">
        <f t="shared" si="322"/>
        <v>7.4999999999999956</v>
      </c>
      <c r="AQ542" s="1059">
        <f t="shared" si="323"/>
        <v>6.6666666666666874</v>
      </c>
      <c r="AR542" s="1059">
        <f t="shared" si="324"/>
        <v>7.1428571428571397</v>
      </c>
      <c r="AS542" s="1059">
        <f t="shared" si="325"/>
        <v>7.6923076923076872</v>
      </c>
      <c r="AT542" s="1059">
        <f t="shared" si="326"/>
        <v>1.5625</v>
      </c>
      <c r="AU542" s="1060">
        <f t="shared" si="328"/>
        <v>6.7641167033291065</v>
      </c>
      <c r="AV542" s="1061">
        <f t="shared" si="329"/>
        <v>7.2841185537217878</v>
      </c>
    </row>
    <row r="543" spans="1:48" ht="11.25" customHeight="1" x14ac:dyDescent="0.2">
      <c r="A543" s="480" t="s">
        <v>1560</v>
      </c>
      <c r="B543" s="861" t="s">
        <v>1561</v>
      </c>
      <c r="C543" s="610">
        <v>2.9950000000000001</v>
      </c>
      <c r="D543" s="482">
        <v>2.8224999999999998</v>
      </c>
      <c r="E543" s="482">
        <v>2.66</v>
      </c>
      <c r="F543" s="610">
        <v>2.5299999999999998</v>
      </c>
      <c r="G543" s="610">
        <v>2.41</v>
      </c>
      <c r="H543" s="610">
        <v>2.2974999999999999</v>
      </c>
      <c r="I543" s="610">
        <v>2.2025000000000001</v>
      </c>
      <c r="J543" s="932"/>
      <c r="K543" s="610">
        <v>2.12</v>
      </c>
      <c r="L543" s="614">
        <v>2.1</v>
      </c>
      <c r="M543" s="932"/>
      <c r="N543" s="515">
        <v>2.1</v>
      </c>
      <c r="O543" s="515">
        <v>2.1</v>
      </c>
      <c r="P543" s="514">
        <v>2.1</v>
      </c>
      <c r="Q543" s="512">
        <v>2.1</v>
      </c>
      <c r="R543" s="512">
        <v>2.0249999999999999</v>
      </c>
      <c r="S543" s="512">
        <v>1.925</v>
      </c>
      <c r="T543" s="512">
        <v>1.825</v>
      </c>
      <c r="U543" s="616">
        <v>1.7250000000000001</v>
      </c>
      <c r="V543" s="616">
        <v>1.625</v>
      </c>
      <c r="W543" s="616">
        <v>1.5249999999999999</v>
      </c>
      <c r="X543" s="616">
        <v>1.425</v>
      </c>
      <c r="Y543" s="616">
        <v>1.325</v>
      </c>
      <c r="Z543" s="613">
        <f t="shared" si="327"/>
        <v>43.937500000000007</v>
      </c>
      <c r="AA543" s="1058">
        <f t="shared" si="307"/>
        <v>6.111603188662551</v>
      </c>
      <c r="AB543" s="1058">
        <f t="shared" si="308"/>
        <v>6.1090225563909639</v>
      </c>
      <c r="AC543" s="1059">
        <f t="shared" si="309"/>
        <v>5.1383399209486313</v>
      </c>
      <c r="AD543" s="1059">
        <f t="shared" si="310"/>
        <v>4.9792531120331773</v>
      </c>
      <c r="AE543" s="1059">
        <f t="shared" si="311"/>
        <v>4.8966267682263531</v>
      </c>
      <c r="AF543" s="1059">
        <f t="shared" si="312"/>
        <v>4.3132803632236039</v>
      </c>
      <c r="AG543" s="1059">
        <f t="shared" si="313"/>
        <v>3.8915094339622591</v>
      </c>
      <c r="AH543" s="1059">
        <f t="shared" si="314"/>
        <v>0.952380952380949</v>
      </c>
      <c r="AI543" s="1059">
        <f t="shared" si="315"/>
        <v>0</v>
      </c>
      <c r="AJ543" s="1059">
        <f t="shared" si="316"/>
        <v>0</v>
      </c>
      <c r="AK543" s="1059">
        <f t="shared" si="317"/>
        <v>0</v>
      </c>
      <c r="AL543" s="1059">
        <f t="shared" si="318"/>
        <v>0</v>
      </c>
      <c r="AM543" s="1059">
        <f t="shared" si="319"/>
        <v>3.7037037037037202</v>
      </c>
      <c r="AN543" s="1059">
        <f t="shared" si="320"/>
        <v>5.1948051948051965</v>
      </c>
      <c r="AO543" s="1059">
        <f t="shared" si="321"/>
        <v>5.4794520547945202</v>
      </c>
      <c r="AP543" s="1059">
        <f t="shared" si="322"/>
        <v>5.7971014492753437</v>
      </c>
      <c r="AQ543" s="1059">
        <f t="shared" si="323"/>
        <v>6.1538461538461542</v>
      </c>
      <c r="AR543" s="1059">
        <f t="shared" si="324"/>
        <v>6.5573770491803351</v>
      </c>
      <c r="AS543" s="1059">
        <f t="shared" si="325"/>
        <v>7.0175438596491224</v>
      </c>
      <c r="AT543" s="1059">
        <f t="shared" si="326"/>
        <v>7.547169811320753</v>
      </c>
      <c r="AU543" s="1060">
        <f t="shared" si="328"/>
        <v>4.1921507786201824</v>
      </c>
      <c r="AV543" s="1061">
        <f t="shared" si="329"/>
        <v>2.5590491096831389</v>
      </c>
    </row>
    <row r="544" spans="1:48" ht="11.25" customHeight="1" x14ac:dyDescent="0.2">
      <c r="A544" s="861" t="s">
        <v>1570</v>
      </c>
      <c r="B544" s="861" t="s">
        <v>1571</v>
      </c>
      <c r="C544" s="610">
        <v>2.1</v>
      </c>
      <c r="D544" s="482">
        <v>1.72</v>
      </c>
      <c r="E544" s="482">
        <v>1.42</v>
      </c>
      <c r="F544" s="610">
        <v>1.19</v>
      </c>
      <c r="G544" s="610">
        <v>1</v>
      </c>
      <c r="H544" s="610">
        <v>0.85</v>
      </c>
      <c r="I544" s="610">
        <v>0.73</v>
      </c>
      <c r="J544" s="932"/>
      <c r="K544" s="610">
        <v>0.62</v>
      </c>
      <c r="L544" s="481">
        <v>0.55000000000000004</v>
      </c>
      <c r="M544" s="932"/>
      <c r="N544" s="611">
        <v>0.52</v>
      </c>
      <c r="O544" s="494">
        <v>0.52</v>
      </c>
      <c r="P544" s="616">
        <v>0.51</v>
      </c>
      <c r="Q544" s="616">
        <v>0.46500000000000002</v>
      </c>
      <c r="R544" s="616">
        <v>0.40500000000000003</v>
      </c>
      <c r="S544" s="616">
        <v>0.34</v>
      </c>
      <c r="T544" s="616">
        <v>0.20333000000000001</v>
      </c>
      <c r="U544" s="612">
        <v>0</v>
      </c>
      <c r="V544" s="612">
        <v>0</v>
      </c>
      <c r="W544" s="612">
        <v>0</v>
      </c>
      <c r="X544" s="612">
        <v>0</v>
      </c>
      <c r="Y544" s="612">
        <v>0</v>
      </c>
      <c r="Z544" s="613">
        <f t="shared" si="327"/>
        <v>13.143329999999997</v>
      </c>
      <c r="AA544" s="1058">
        <f t="shared" si="307"/>
        <v>22.093023255813971</v>
      </c>
      <c r="AB544" s="1058">
        <f t="shared" si="308"/>
        <v>21.126760563380277</v>
      </c>
      <c r="AC544" s="1059">
        <f t="shared" si="309"/>
        <v>19.327731092436974</v>
      </c>
      <c r="AD544" s="1059">
        <f t="shared" si="310"/>
        <v>18.999999999999993</v>
      </c>
      <c r="AE544" s="1059">
        <f t="shared" si="311"/>
        <v>17.647058823529417</v>
      </c>
      <c r="AF544" s="1059">
        <f t="shared" si="312"/>
        <v>16.43835616438356</v>
      </c>
      <c r="AG544" s="1059">
        <f t="shared" si="313"/>
        <v>17.741935483870975</v>
      </c>
      <c r="AH544" s="1059">
        <f t="shared" si="314"/>
        <v>12.72727272727272</v>
      </c>
      <c r="AI544" s="1059">
        <f t="shared" si="315"/>
        <v>5.7692307692307709</v>
      </c>
      <c r="AJ544" s="1059">
        <f t="shared" si="316"/>
        <v>0</v>
      </c>
      <c r="AK544" s="1059">
        <f t="shared" si="317"/>
        <v>1.9607843137254832</v>
      </c>
      <c r="AL544" s="1059">
        <f t="shared" si="318"/>
        <v>9.6774193548387011</v>
      </c>
      <c r="AM544" s="1059">
        <f t="shared" si="319"/>
        <v>14.814814814814813</v>
      </c>
      <c r="AN544" s="1059">
        <f t="shared" si="320"/>
        <v>19.117647058823529</v>
      </c>
      <c r="AO544" s="1059">
        <f t="shared" si="321"/>
        <v>67.215855997639309</v>
      </c>
      <c r="AP544" s="1059" t="str">
        <f t="shared" si="322"/>
        <v>n/a</v>
      </c>
      <c r="AQ544" s="1059" t="str">
        <f t="shared" si="323"/>
        <v>n/a</v>
      </c>
      <c r="AR544" s="1059" t="str">
        <f t="shared" si="324"/>
        <v>n/a</v>
      </c>
      <c r="AS544" s="1059" t="str">
        <f t="shared" si="325"/>
        <v>n/a</v>
      </c>
      <c r="AT544" s="1059" t="str">
        <f t="shared" si="326"/>
        <v>n/a</v>
      </c>
      <c r="AU544" s="1060">
        <f t="shared" si="328"/>
        <v>17.643859361317368</v>
      </c>
      <c r="AV544" s="1061">
        <f t="shared" si="329"/>
        <v>15.333273514192525</v>
      </c>
    </row>
    <row r="545" spans="1:48" ht="11.25" customHeight="1" x14ac:dyDescent="0.2">
      <c r="A545" s="480" t="s">
        <v>734</v>
      </c>
      <c r="B545" s="861" t="s">
        <v>735</v>
      </c>
      <c r="C545" s="610">
        <v>1.4950000000000001</v>
      </c>
      <c r="D545" s="482">
        <v>1.405</v>
      </c>
      <c r="E545" s="482">
        <v>1.32</v>
      </c>
      <c r="F545" s="610">
        <v>1.24</v>
      </c>
      <c r="G545" s="610">
        <v>1.1599999999999999</v>
      </c>
      <c r="H545" s="610">
        <v>1.1100000000000001</v>
      </c>
      <c r="I545" s="610">
        <v>1.0900000000000001</v>
      </c>
      <c r="J545" s="932"/>
      <c r="K545" s="610">
        <v>1.07</v>
      </c>
      <c r="L545" s="481">
        <v>1.05</v>
      </c>
      <c r="M545" s="932"/>
      <c r="N545" s="494">
        <v>1.03</v>
      </c>
      <c r="O545" s="494">
        <v>1</v>
      </c>
      <c r="P545" s="616">
        <v>0.96</v>
      </c>
      <c r="Q545" s="616">
        <v>0.92</v>
      </c>
      <c r="R545" s="616">
        <v>0.45</v>
      </c>
      <c r="S545" s="612">
        <v>0</v>
      </c>
      <c r="T545" s="612">
        <v>0</v>
      </c>
      <c r="U545" s="612">
        <v>0</v>
      </c>
      <c r="V545" s="612">
        <v>0</v>
      </c>
      <c r="W545" s="612">
        <v>0</v>
      </c>
      <c r="X545" s="612">
        <v>0</v>
      </c>
      <c r="Y545" s="612">
        <v>0</v>
      </c>
      <c r="Z545" s="613">
        <f t="shared" si="327"/>
        <v>15.300000000000002</v>
      </c>
      <c r="AA545" s="1058">
        <f t="shared" si="307"/>
        <v>6.4056939501779375</v>
      </c>
      <c r="AB545" s="1058">
        <f t="shared" si="308"/>
        <v>6.4393939393939448</v>
      </c>
      <c r="AC545" s="1059">
        <f t="shared" si="309"/>
        <v>6.4516129032258229</v>
      </c>
      <c r="AD545" s="1059">
        <f t="shared" si="310"/>
        <v>6.8965517241379448</v>
      </c>
      <c r="AE545" s="1059">
        <f t="shared" si="311"/>
        <v>4.5045045045044807</v>
      </c>
      <c r="AF545" s="1059">
        <f t="shared" si="312"/>
        <v>1.8348623853211121</v>
      </c>
      <c r="AG545" s="1059">
        <f t="shared" si="313"/>
        <v>1.8691588785046731</v>
      </c>
      <c r="AH545" s="1059">
        <f t="shared" si="314"/>
        <v>1.904761904761898</v>
      </c>
      <c r="AI545" s="1059">
        <f t="shared" si="315"/>
        <v>1.9417475728155331</v>
      </c>
      <c r="AJ545" s="1059">
        <f t="shared" si="316"/>
        <v>3.0000000000000027</v>
      </c>
      <c r="AK545" s="1059">
        <f t="shared" si="317"/>
        <v>4.1666666666666741</v>
      </c>
      <c r="AL545" s="1059">
        <f t="shared" si="318"/>
        <v>4.3478260869565188</v>
      </c>
      <c r="AM545" s="1059">
        <f t="shared" si="319"/>
        <v>104.44444444444443</v>
      </c>
      <c r="AN545" s="1059" t="str">
        <f t="shared" si="320"/>
        <v>n/a</v>
      </c>
      <c r="AO545" s="1059" t="str">
        <f t="shared" si="321"/>
        <v>n/a</v>
      </c>
      <c r="AP545" s="1059" t="str">
        <f t="shared" si="322"/>
        <v>n/a</v>
      </c>
      <c r="AQ545" s="1059" t="str">
        <f t="shared" si="323"/>
        <v>n/a</v>
      </c>
      <c r="AR545" s="1059" t="str">
        <f t="shared" si="324"/>
        <v>n/a</v>
      </c>
      <c r="AS545" s="1059" t="str">
        <f t="shared" si="325"/>
        <v>n/a</v>
      </c>
      <c r="AT545" s="1059" t="str">
        <f t="shared" si="326"/>
        <v>n/a</v>
      </c>
      <c r="AU545" s="1060">
        <f t="shared" si="328"/>
        <v>11.862094227762382</v>
      </c>
      <c r="AV545" s="1061">
        <f t="shared" si="329"/>
        <v>27.885061751035195</v>
      </c>
    </row>
    <row r="546" spans="1:48" ht="11.25" customHeight="1" x14ac:dyDescent="0.2">
      <c r="A546" s="490" t="s">
        <v>1572</v>
      </c>
      <c r="B546" s="490" t="s">
        <v>1573</v>
      </c>
      <c r="C546" s="610">
        <v>0.35</v>
      </c>
      <c r="D546" s="482">
        <v>0.32</v>
      </c>
      <c r="E546" s="493">
        <v>0.28000000000000003</v>
      </c>
      <c r="F546" s="496">
        <v>0.26</v>
      </c>
      <c r="G546" s="496">
        <v>0.24</v>
      </c>
      <c r="H546" s="496">
        <v>0.22</v>
      </c>
      <c r="I546" s="496">
        <v>0.16</v>
      </c>
      <c r="J546" s="1014">
        <v>0</v>
      </c>
      <c r="K546" s="495">
        <v>0.1</v>
      </c>
      <c r="L546" s="497">
        <v>0.1</v>
      </c>
      <c r="M546" s="1014">
        <v>0</v>
      </c>
      <c r="N546" s="509">
        <v>0.1</v>
      </c>
      <c r="O546" s="509">
        <v>0.05</v>
      </c>
      <c r="P546" s="498">
        <v>1.2500000000000001E-2</v>
      </c>
      <c r="Q546" s="499">
        <v>0</v>
      </c>
      <c r="R546" s="499">
        <v>0</v>
      </c>
      <c r="S546" s="499">
        <v>0</v>
      </c>
      <c r="T546" s="499">
        <v>0</v>
      </c>
      <c r="U546" s="499">
        <v>0</v>
      </c>
      <c r="V546" s="499">
        <v>0</v>
      </c>
      <c r="W546" s="499">
        <v>0</v>
      </c>
      <c r="X546" s="499">
        <v>0</v>
      </c>
      <c r="Y546" s="499">
        <v>0</v>
      </c>
      <c r="Z546" s="613">
        <f t="shared" si="327"/>
        <v>2.1924999999999999</v>
      </c>
      <c r="AA546" s="1058">
        <f t="shared" si="307"/>
        <v>9.375</v>
      </c>
      <c r="AB546" s="1058">
        <f t="shared" si="308"/>
        <v>14.285714285714279</v>
      </c>
      <c r="AC546" s="1059">
        <f t="shared" si="309"/>
        <v>7.6923076923077094</v>
      </c>
      <c r="AD546" s="1059">
        <f t="shared" si="310"/>
        <v>8.3333333333333481</v>
      </c>
      <c r="AE546" s="1059">
        <f t="shared" si="311"/>
        <v>9.0909090909090828</v>
      </c>
      <c r="AF546" s="1059">
        <f t="shared" si="312"/>
        <v>37.5</v>
      </c>
      <c r="AG546" s="1059">
        <f t="shared" si="313"/>
        <v>59.999999999999986</v>
      </c>
      <c r="AH546" s="1059">
        <f t="shared" si="314"/>
        <v>0</v>
      </c>
      <c r="AI546" s="1059">
        <f t="shared" si="315"/>
        <v>0</v>
      </c>
      <c r="AJ546" s="1059">
        <f t="shared" si="316"/>
        <v>100</v>
      </c>
      <c r="AK546" s="1059">
        <f t="shared" si="317"/>
        <v>300</v>
      </c>
      <c r="AL546" s="1059" t="str">
        <f t="shared" si="318"/>
        <v>n/a</v>
      </c>
      <c r="AM546" s="1059" t="str">
        <f t="shared" si="319"/>
        <v>n/a</v>
      </c>
      <c r="AN546" s="1059" t="str">
        <f t="shared" si="320"/>
        <v>n/a</v>
      </c>
      <c r="AO546" s="1059" t="str">
        <f t="shared" si="321"/>
        <v>n/a</v>
      </c>
      <c r="AP546" s="1059" t="str">
        <f t="shared" si="322"/>
        <v>n/a</v>
      </c>
      <c r="AQ546" s="1059" t="str">
        <f t="shared" si="323"/>
        <v>n/a</v>
      </c>
      <c r="AR546" s="1059" t="str">
        <f t="shared" si="324"/>
        <v>n/a</v>
      </c>
      <c r="AS546" s="1059" t="str">
        <f t="shared" si="325"/>
        <v>n/a</v>
      </c>
      <c r="AT546" s="1059" t="str">
        <f t="shared" si="326"/>
        <v>n/a</v>
      </c>
      <c r="AU546" s="1060">
        <f t="shared" si="328"/>
        <v>49.661569491114939</v>
      </c>
      <c r="AV546" s="1061">
        <f t="shared" si="329"/>
        <v>88.53276037733184</v>
      </c>
    </row>
    <row r="547" spans="1:48" ht="11.25" customHeight="1" x14ac:dyDescent="0.2">
      <c r="A547" s="861" t="s">
        <v>1556</v>
      </c>
      <c r="B547" s="861" t="s">
        <v>1557</v>
      </c>
      <c r="C547" s="610">
        <v>0.54500000000000004</v>
      </c>
      <c r="D547" s="482">
        <v>0.44500000000000001</v>
      </c>
      <c r="E547" s="502">
        <v>0.4</v>
      </c>
      <c r="F547" s="610">
        <v>0.38</v>
      </c>
      <c r="G547" s="485">
        <v>0.34</v>
      </c>
      <c r="H547" s="610">
        <v>0.32</v>
      </c>
      <c r="I547" s="610">
        <v>0.22500000000000001</v>
      </c>
      <c r="J547" s="932"/>
      <c r="K547" s="610">
        <v>0.05</v>
      </c>
      <c r="L547" s="614">
        <v>0</v>
      </c>
      <c r="M547" s="932"/>
      <c r="N547" s="611">
        <v>0.05</v>
      </c>
      <c r="O547" s="611">
        <v>0.1</v>
      </c>
      <c r="P547" s="612">
        <v>0.6</v>
      </c>
      <c r="Q547" s="612">
        <v>0.6</v>
      </c>
      <c r="R547" s="616">
        <v>0.55000000000000004</v>
      </c>
      <c r="S547" s="616">
        <v>0.49</v>
      </c>
      <c r="T547" s="616">
        <v>0.45</v>
      </c>
      <c r="U547" s="612">
        <v>0.44</v>
      </c>
      <c r="V547" s="616">
        <v>0.41</v>
      </c>
      <c r="W547" s="612">
        <v>0.4</v>
      </c>
      <c r="X547" s="616">
        <v>0.39</v>
      </c>
      <c r="Y547" s="616">
        <v>0.36</v>
      </c>
      <c r="Z547" s="613">
        <f t="shared" si="327"/>
        <v>7.5450000000000008</v>
      </c>
      <c r="AA547" s="1058">
        <f t="shared" si="307"/>
        <v>22.471910112359559</v>
      </c>
      <c r="AB547" s="1058">
        <f t="shared" si="308"/>
        <v>11.250000000000004</v>
      </c>
      <c r="AC547" s="1059">
        <f t="shared" si="309"/>
        <v>5.2631578947368363</v>
      </c>
      <c r="AD547" s="1059">
        <f t="shared" si="310"/>
        <v>11.764705882352944</v>
      </c>
      <c r="AE547" s="1059">
        <f t="shared" si="311"/>
        <v>6.25</v>
      </c>
      <c r="AF547" s="1059">
        <f t="shared" si="312"/>
        <v>42.222222222222229</v>
      </c>
      <c r="AG547" s="1059">
        <f t="shared" si="313"/>
        <v>350</v>
      </c>
      <c r="AH547" s="1059" t="str">
        <f t="shared" si="314"/>
        <v>n/a</v>
      </c>
      <c r="AI547" s="1059">
        <f t="shared" si="315"/>
        <v>-100</v>
      </c>
      <c r="AJ547" s="1059">
        <f t="shared" si="316"/>
        <v>-50</v>
      </c>
      <c r="AK547" s="1059">
        <f t="shared" si="317"/>
        <v>-83.333333333333329</v>
      </c>
      <c r="AL547" s="1059">
        <f t="shared" si="318"/>
        <v>0</v>
      </c>
      <c r="AM547" s="1059">
        <f t="shared" si="319"/>
        <v>9.0909090909090828</v>
      </c>
      <c r="AN547" s="1059">
        <f t="shared" si="320"/>
        <v>12.244897959183687</v>
      </c>
      <c r="AO547" s="1059">
        <f t="shared" si="321"/>
        <v>8.8888888888888786</v>
      </c>
      <c r="AP547" s="1059">
        <f t="shared" si="322"/>
        <v>2.2727272727272707</v>
      </c>
      <c r="AQ547" s="1059">
        <f t="shared" si="323"/>
        <v>7.3170731707317138</v>
      </c>
      <c r="AR547" s="1059">
        <f t="shared" si="324"/>
        <v>2.4999999999999911</v>
      </c>
      <c r="AS547" s="1059">
        <f t="shared" si="325"/>
        <v>2.5641025641025772</v>
      </c>
      <c r="AT547" s="1059">
        <f t="shared" si="326"/>
        <v>8.3333333333333481</v>
      </c>
      <c r="AU547" s="1060">
        <f t="shared" si="328"/>
        <v>14.163189213590254</v>
      </c>
      <c r="AV547" s="1061">
        <f t="shared" si="329"/>
        <v>88.57047637754161</v>
      </c>
    </row>
    <row r="548" spans="1:48" ht="11.25" customHeight="1" x14ac:dyDescent="0.2">
      <c r="A548" s="861" t="s">
        <v>319</v>
      </c>
      <c r="B548" s="861" t="s">
        <v>320</v>
      </c>
      <c r="C548" s="610">
        <v>1.98</v>
      </c>
      <c r="D548" s="482">
        <v>1.86</v>
      </c>
      <c r="E548" s="615">
        <v>1.7000000000000002</v>
      </c>
      <c r="F548" s="610">
        <v>1.56</v>
      </c>
      <c r="G548" s="610">
        <v>1.415</v>
      </c>
      <c r="H548" s="610">
        <v>1.31</v>
      </c>
      <c r="I548" s="610">
        <v>1.21</v>
      </c>
      <c r="J548" s="932"/>
      <c r="K548" s="610">
        <v>1.17</v>
      </c>
      <c r="L548" s="481">
        <v>1.1299999999999999</v>
      </c>
      <c r="M548" s="932"/>
      <c r="N548" s="494">
        <v>1.0900000000000001</v>
      </c>
      <c r="O548" s="494">
        <v>1.0649999999999999</v>
      </c>
      <c r="P548" s="616">
        <v>1.0449999999999999</v>
      </c>
      <c r="Q548" s="616">
        <v>1.02</v>
      </c>
      <c r="R548" s="616">
        <v>0.95499999999999996</v>
      </c>
      <c r="S548" s="616">
        <v>0.93</v>
      </c>
      <c r="T548" s="616">
        <v>0.89500000000000002</v>
      </c>
      <c r="U548" s="616">
        <v>0.86499999999999999</v>
      </c>
      <c r="V548" s="616">
        <v>0.84499999999999997</v>
      </c>
      <c r="W548" s="616">
        <v>0.84</v>
      </c>
      <c r="X548" s="616">
        <v>0.8</v>
      </c>
      <c r="Y548" s="616">
        <v>0.76</v>
      </c>
      <c r="Z548" s="613">
        <f t="shared" si="327"/>
        <v>24.444999999999997</v>
      </c>
      <c r="AA548" s="1058">
        <f t="shared" si="307"/>
        <v>6.4516129032258007</v>
      </c>
      <c r="AB548" s="1058">
        <f t="shared" si="308"/>
        <v>9.4117647058823408</v>
      </c>
      <c r="AC548" s="1059">
        <f t="shared" si="309"/>
        <v>8.9743589743589869</v>
      </c>
      <c r="AD548" s="1059">
        <f t="shared" si="310"/>
        <v>10.24734982332156</v>
      </c>
      <c r="AE548" s="1059">
        <f t="shared" si="311"/>
        <v>8.0152671755725269</v>
      </c>
      <c r="AF548" s="1059">
        <f t="shared" si="312"/>
        <v>8.2644628099173723</v>
      </c>
      <c r="AG548" s="1059">
        <f t="shared" si="313"/>
        <v>3.4188034188034289</v>
      </c>
      <c r="AH548" s="1059">
        <f t="shared" si="314"/>
        <v>3.539823008849563</v>
      </c>
      <c r="AI548" s="1059">
        <f t="shared" si="315"/>
        <v>3.6697247706421798</v>
      </c>
      <c r="AJ548" s="1059">
        <f t="shared" si="316"/>
        <v>2.3474178403755985</v>
      </c>
      <c r="AK548" s="1059">
        <f t="shared" si="317"/>
        <v>1.9138755980861344</v>
      </c>
      <c r="AL548" s="1059">
        <f t="shared" si="318"/>
        <v>2.450980392156854</v>
      </c>
      <c r="AM548" s="1059">
        <f t="shared" si="319"/>
        <v>6.8062827225130906</v>
      </c>
      <c r="AN548" s="1059">
        <f t="shared" si="320"/>
        <v>2.6881720430107503</v>
      </c>
      <c r="AO548" s="1059">
        <f t="shared" si="321"/>
        <v>3.9106145251396773</v>
      </c>
      <c r="AP548" s="1059">
        <f t="shared" si="322"/>
        <v>3.4682080924855585</v>
      </c>
      <c r="AQ548" s="1059">
        <f t="shared" si="323"/>
        <v>2.3668639053254559</v>
      </c>
      <c r="AR548" s="1059">
        <f t="shared" si="324"/>
        <v>0.59523809523809312</v>
      </c>
      <c r="AS548" s="1059">
        <f t="shared" si="325"/>
        <v>4.9999999999999822</v>
      </c>
      <c r="AT548" s="1059">
        <f t="shared" si="326"/>
        <v>5.2631578947368363</v>
      </c>
      <c r="AU548" s="1060">
        <f t="shared" si="328"/>
        <v>4.9401989349820887</v>
      </c>
      <c r="AV548" s="1061">
        <f t="shared" si="329"/>
        <v>2.8338444614309726</v>
      </c>
    </row>
    <row r="549" spans="1:48" ht="11.25" customHeight="1" x14ac:dyDescent="0.2">
      <c r="A549" s="480" t="s">
        <v>736</v>
      </c>
      <c r="B549" s="861" t="s">
        <v>737</v>
      </c>
      <c r="C549" s="610">
        <v>1.6475</v>
      </c>
      <c r="D549" s="482">
        <v>1.625</v>
      </c>
      <c r="E549" s="615">
        <v>1.5649999999999999</v>
      </c>
      <c r="F549" s="610">
        <v>1.5149999999999999</v>
      </c>
      <c r="G549" s="610">
        <v>1.4950000000000001</v>
      </c>
      <c r="H549" s="610">
        <v>1.3831290000000001</v>
      </c>
      <c r="I549" s="610">
        <v>1.3668295000000001</v>
      </c>
      <c r="J549" s="932"/>
      <c r="K549" s="610">
        <v>1.341216</v>
      </c>
      <c r="L549" s="614">
        <v>1.30396</v>
      </c>
      <c r="M549" s="932"/>
      <c r="N549" s="494">
        <v>1.2993030000000001</v>
      </c>
      <c r="O549" s="494">
        <v>1.2853319999999999</v>
      </c>
      <c r="P549" s="616">
        <v>1.2480760000000002</v>
      </c>
      <c r="Q549" s="616">
        <v>1.1363079999999999</v>
      </c>
      <c r="R549" s="616">
        <v>1.02454</v>
      </c>
      <c r="S549" s="616">
        <v>0.89414399999999994</v>
      </c>
      <c r="T549" s="616">
        <v>0.76374799999999998</v>
      </c>
      <c r="U549" s="616">
        <v>0.71717799999999998</v>
      </c>
      <c r="V549" s="616">
        <v>0.67060799999999998</v>
      </c>
      <c r="W549" s="612">
        <v>0.49364200000000003</v>
      </c>
      <c r="X549" s="616">
        <v>0.49364200000000003</v>
      </c>
      <c r="Y549" s="616">
        <v>0.4657</v>
      </c>
      <c r="Z549" s="613">
        <f t="shared" si="327"/>
        <v>23.734855500000002</v>
      </c>
      <c r="AA549" s="1058">
        <f t="shared" si="307"/>
        <v>1.3846153846153841</v>
      </c>
      <c r="AB549" s="1058">
        <f t="shared" si="308"/>
        <v>3.833865814696491</v>
      </c>
      <c r="AC549" s="1059">
        <f t="shared" si="309"/>
        <v>3.3003300330032959</v>
      </c>
      <c r="AD549" s="1059">
        <f t="shared" si="310"/>
        <v>1.3377926421404451</v>
      </c>
      <c r="AE549" s="1059">
        <f t="shared" si="311"/>
        <v>8.0882549639260013</v>
      </c>
      <c r="AF549" s="1059">
        <f t="shared" si="312"/>
        <v>1.1925042589437718</v>
      </c>
      <c r="AG549" s="1059">
        <f t="shared" si="313"/>
        <v>1.9097222222222321</v>
      </c>
      <c r="AH549" s="1059">
        <f t="shared" si="314"/>
        <v>2.857142857142847</v>
      </c>
      <c r="AI549" s="1059">
        <f t="shared" si="315"/>
        <v>0.35842293906809264</v>
      </c>
      <c r="AJ549" s="1059">
        <f t="shared" si="316"/>
        <v>1.0869565217391353</v>
      </c>
      <c r="AK549" s="1059">
        <f t="shared" si="317"/>
        <v>2.9850746268656581</v>
      </c>
      <c r="AL549" s="1059">
        <f t="shared" si="318"/>
        <v>9.8360655737705258</v>
      </c>
      <c r="AM549" s="1059">
        <f t="shared" si="319"/>
        <v>10.909090909090891</v>
      </c>
      <c r="AN549" s="1059">
        <f t="shared" si="320"/>
        <v>14.583333333333348</v>
      </c>
      <c r="AO549" s="1059">
        <f t="shared" si="321"/>
        <v>17.073170731707311</v>
      </c>
      <c r="AP549" s="1059">
        <f t="shared" si="322"/>
        <v>6.4935064935064846</v>
      </c>
      <c r="AQ549" s="1059">
        <f t="shared" si="323"/>
        <v>6.944444444444442</v>
      </c>
      <c r="AR549" s="1059">
        <f t="shared" si="324"/>
        <v>35.849056603773576</v>
      </c>
      <c r="AS549" s="1059">
        <f t="shared" si="325"/>
        <v>0</v>
      </c>
      <c r="AT549" s="1059">
        <f t="shared" si="326"/>
        <v>6.0000000000000053</v>
      </c>
      <c r="AU549" s="1060">
        <f t="shared" si="328"/>
        <v>6.801167517699497</v>
      </c>
      <c r="AV549" s="1061">
        <f t="shared" si="329"/>
        <v>8.349351781609089</v>
      </c>
    </row>
    <row r="550" spans="1:48" ht="11.25" customHeight="1" x14ac:dyDescent="0.2">
      <c r="A550" s="480" t="s">
        <v>1546</v>
      </c>
      <c r="B550" s="861" t="s">
        <v>1547</v>
      </c>
      <c r="C550" s="610">
        <v>2.16</v>
      </c>
      <c r="D550" s="482">
        <v>2.04</v>
      </c>
      <c r="E550" s="476">
        <v>1.94</v>
      </c>
      <c r="F550" s="610">
        <v>1.88</v>
      </c>
      <c r="G550" s="610">
        <v>1.6380940000000002</v>
      </c>
      <c r="H550" s="610">
        <v>1.4149660000000002</v>
      </c>
      <c r="I550" s="610">
        <v>1.2784800000000001</v>
      </c>
      <c r="J550" s="932"/>
      <c r="K550" s="610">
        <v>1.085968</v>
      </c>
      <c r="L550" s="614">
        <v>0</v>
      </c>
      <c r="M550" s="932"/>
      <c r="N550" s="611">
        <v>0</v>
      </c>
      <c r="O550" s="611">
        <v>0</v>
      </c>
      <c r="P550" s="612">
        <v>0</v>
      </c>
      <c r="Q550" s="612">
        <v>0</v>
      </c>
      <c r="R550" s="612">
        <v>0</v>
      </c>
      <c r="S550" s="612">
        <v>0</v>
      </c>
      <c r="T550" s="612">
        <v>0</v>
      </c>
      <c r="U550" s="612">
        <v>0</v>
      </c>
      <c r="V550" s="612">
        <v>0</v>
      </c>
      <c r="W550" s="612">
        <v>0</v>
      </c>
      <c r="X550" s="612">
        <v>0</v>
      </c>
      <c r="Y550" s="612">
        <v>0</v>
      </c>
      <c r="Z550" s="613">
        <f t="shared" si="327"/>
        <v>13.437507999999999</v>
      </c>
      <c r="AA550" s="1058">
        <f t="shared" si="307"/>
        <v>5.8823529411764719</v>
      </c>
      <c r="AB550" s="1058">
        <f t="shared" si="308"/>
        <v>5.1546391752577359</v>
      </c>
      <c r="AC550" s="1059">
        <f t="shared" si="309"/>
        <v>3.1914893617021267</v>
      </c>
      <c r="AD550" s="1059">
        <f t="shared" si="310"/>
        <v>14.767528603364632</v>
      </c>
      <c r="AE550" s="1059">
        <f t="shared" si="311"/>
        <v>15.769142156065929</v>
      </c>
      <c r="AF550" s="1059">
        <f t="shared" si="312"/>
        <v>10.67564607971967</v>
      </c>
      <c r="AG550" s="1059">
        <f t="shared" si="313"/>
        <v>17.727225848275463</v>
      </c>
      <c r="AH550" s="1059" t="str">
        <f t="shared" si="314"/>
        <v>n/a</v>
      </c>
      <c r="AI550" s="1059" t="str">
        <f t="shared" si="315"/>
        <v>n/a</v>
      </c>
      <c r="AJ550" s="1059" t="str">
        <f t="shared" si="316"/>
        <v>n/a</v>
      </c>
      <c r="AK550" s="1059" t="str">
        <f t="shared" si="317"/>
        <v>n/a</v>
      </c>
      <c r="AL550" s="1059" t="str">
        <f t="shared" si="318"/>
        <v>n/a</v>
      </c>
      <c r="AM550" s="1059" t="str">
        <f t="shared" si="319"/>
        <v>n/a</v>
      </c>
      <c r="AN550" s="1059" t="str">
        <f t="shared" si="320"/>
        <v>n/a</v>
      </c>
      <c r="AO550" s="1059" t="str">
        <f t="shared" si="321"/>
        <v>n/a</v>
      </c>
      <c r="AP550" s="1059" t="str">
        <f t="shared" si="322"/>
        <v>n/a</v>
      </c>
      <c r="AQ550" s="1059" t="str">
        <f t="shared" si="323"/>
        <v>n/a</v>
      </c>
      <c r="AR550" s="1059" t="str">
        <f t="shared" si="324"/>
        <v>n/a</v>
      </c>
      <c r="AS550" s="1059" t="str">
        <f t="shared" si="325"/>
        <v>n/a</v>
      </c>
      <c r="AT550" s="1059" t="str">
        <f t="shared" si="326"/>
        <v>n/a</v>
      </c>
      <c r="AU550" s="1060">
        <f t="shared" si="328"/>
        <v>10.452574880794575</v>
      </c>
      <c r="AV550" s="1061">
        <f t="shared" si="329"/>
        <v>5.7955936554105563</v>
      </c>
    </row>
    <row r="551" spans="1:48" ht="11.25" customHeight="1" x14ac:dyDescent="0.2">
      <c r="A551" s="872" t="s">
        <v>727</v>
      </c>
      <c r="B551" s="876" t="s">
        <v>728</v>
      </c>
      <c r="C551" s="610">
        <v>0.82</v>
      </c>
      <c r="D551" s="482">
        <v>0.76</v>
      </c>
      <c r="E551" s="482">
        <v>0.64</v>
      </c>
      <c r="F551" s="496">
        <v>0.57999999999999996</v>
      </c>
      <c r="G551" s="496">
        <v>0.5</v>
      </c>
      <c r="H551" s="496">
        <v>0.42</v>
      </c>
      <c r="I551" s="495">
        <v>0.36</v>
      </c>
      <c r="J551" s="1014"/>
      <c r="K551" s="496">
        <v>0.33</v>
      </c>
      <c r="L551" s="492">
        <v>0.28999999999999998</v>
      </c>
      <c r="M551" s="1014"/>
      <c r="N551" s="509">
        <v>0.25750000000000001</v>
      </c>
      <c r="O551" s="509">
        <v>0.22750000000000001</v>
      </c>
      <c r="P551" s="498">
        <v>0.20499999999999999</v>
      </c>
      <c r="Q551" s="498">
        <v>0.185</v>
      </c>
      <c r="R551" s="498">
        <v>0.17249999999999999</v>
      </c>
      <c r="S551" s="498">
        <v>0.16250000000000001</v>
      </c>
      <c r="T551" s="498">
        <v>0.14499999999999999</v>
      </c>
      <c r="U551" s="498">
        <v>0.11</v>
      </c>
      <c r="V551" s="499">
        <v>0</v>
      </c>
      <c r="W551" s="499">
        <v>0</v>
      </c>
      <c r="X551" s="499">
        <v>0</v>
      </c>
      <c r="Y551" s="499">
        <v>0</v>
      </c>
      <c r="Z551" s="613">
        <f t="shared" si="327"/>
        <v>6.165</v>
      </c>
      <c r="AA551" s="1058">
        <f t="shared" si="307"/>
        <v>7.8947368421052655</v>
      </c>
      <c r="AB551" s="1058">
        <f t="shared" si="308"/>
        <v>18.75</v>
      </c>
      <c r="AC551" s="1059">
        <f t="shared" si="309"/>
        <v>10.344827586206918</v>
      </c>
      <c r="AD551" s="1059">
        <f t="shared" si="310"/>
        <v>15.999999999999993</v>
      </c>
      <c r="AE551" s="1059">
        <f t="shared" si="311"/>
        <v>19.047619047619047</v>
      </c>
      <c r="AF551" s="1059">
        <f t="shared" si="312"/>
        <v>16.666666666666675</v>
      </c>
      <c r="AG551" s="1059">
        <f t="shared" si="313"/>
        <v>9.0909090909090828</v>
      </c>
      <c r="AH551" s="1059">
        <f t="shared" si="314"/>
        <v>13.793103448275868</v>
      </c>
      <c r="AI551" s="1059">
        <f t="shared" si="315"/>
        <v>12.621359223300965</v>
      </c>
      <c r="AJ551" s="1059">
        <f t="shared" si="316"/>
        <v>13.186813186813184</v>
      </c>
      <c r="AK551" s="1059">
        <f t="shared" si="317"/>
        <v>10.975609756097571</v>
      </c>
      <c r="AL551" s="1059">
        <f t="shared" si="318"/>
        <v>10.810810810810811</v>
      </c>
      <c r="AM551" s="1059">
        <f t="shared" si="319"/>
        <v>7.2463768115942129</v>
      </c>
      <c r="AN551" s="1059">
        <f t="shared" si="320"/>
        <v>6.153846153846132</v>
      </c>
      <c r="AO551" s="1059">
        <f t="shared" si="321"/>
        <v>12.068965517241391</v>
      </c>
      <c r="AP551" s="1059">
        <f t="shared" si="322"/>
        <v>31.818181818181813</v>
      </c>
      <c r="AQ551" s="1059" t="str">
        <f t="shared" si="323"/>
        <v>n/a</v>
      </c>
      <c r="AR551" s="1059" t="str">
        <f t="shared" si="324"/>
        <v>n/a</v>
      </c>
      <c r="AS551" s="1059" t="str">
        <f t="shared" si="325"/>
        <v>n/a</v>
      </c>
      <c r="AT551" s="1059" t="str">
        <f t="shared" si="326"/>
        <v>n/a</v>
      </c>
      <c r="AU551" s="1060">
        <f t="shared" si="328"/>
        <v>13.52936412247931</v>
      </c>
      <c r="AV551" s="1061">
        <f t="shared" si="329"/>
        <v>6.2217598982722189</v>
      </c>
    </row>
    <row r="552" spans="1:48" ht="11.25" customHeight="1" x14ac:dyDescent="0.2">
      <c r="A552" s="533" t="s">
        <v>4651</v>
      </c>
      <c r="B552" s="861" t="s">
        <v>4649</v>
      </c>
      <c r="C552" s="610">
        <v>0.63</v>
      </c>
      <c r="D552" s="482">
        <v>0.57500000000000007</v>
      </c>
      <c r="E552" s="482">
        <v>0.51500000000000001</v>
      </c>
      <c r="F552" s="610">
        <v>0.125</v>
      </c>
      <c r="G552" s="521">
        <v>0</v>
      </c>
      <c r="H552" s="521">
        <v>0</v>
      </c>
      <c r="I552" s="521">
        <v>0</v>
      </c>
      <c r="J552" s="1081"/>
      <c r="K552" s="521">
        <v>0</v>
      </c>
      <c r="L552" s="524">
        <v>0</v>
      </c>
      <c r="M552" s="1081"/>
      <c r="N552" s="1040">
        <v>0</v>
      </c>
      <c r="O552" s="1040">
        <v>0</v>
      </c>
      <c r="P552" s="522">
        <v>0</v>
      </c>
      <c r="Q552" s="522">
        <v>0</v>
      </c>
      <c r="R552" s="522">
        <v>0</v>
      </c>
      <c r="S552" s="522">
        <v>0</v>
      </c>
      <c r="T552" s="522">
        <v>0</v>
      </c>
      <c r="U552" s="522">
        <v>0</v>
      </c>
      <c r="V552" s="522">
        <v>0</v>
      </c>
      <c r="W552" s="522">
        <v>0</v>
      </c>
      <c r="X552" s="522">
        <v>0</v>
      </c>
      <c r="Y552" s="522">
        <v>0</v>
      </c>
      <c r="Z552" s="613">
        <f t="shared" si="327"/>
        <v>1.8450000000000002</v>
      </c>
      <c r="AA552" s="1058">
        <f t="shared" si="307"/>
        <v>9.565217391304337</v>
      </c>
      <c r="AB552" s="1058">
        <f t="shared" si="308"/>
        <v>11.65048543689322</v>
      </c>
      <c r="AC552" s="1059">
        <f t="shared" si="309"/>
        <v>312</v>
      </c>
      <c r="AD552" s="1059" t="str">
        <f t="shared" si="310"/>
        <v>n/a</v>
      </c>
      <c r="AE552" s="1059" t="str">
        <f t="shared" si="311"/>
        <v>n/a</v>
      </c>
      <c r="AF552" s="1059" t="str">
        <f t="shared" si="312"/>
        <v>n/a</v>
      </c>
      <c r="AG552" s="1059" t="str">
        <f t="shared" si="313"/>
        <v>n/a</v>
      </c>
      <c r="AH552" s="1059" t="str">
        <f t="shared" si="314"/>
        <v>n/a</v>
      </c>
      <c r="AI552" s="1059" t="str">
        <f t="shared" si="315"/>
        <v>n/a</v>
      </c>
      <c r="AJ552" s="1059" t="str">
        <f t="shared" si="316"/>
        <v>n/a</v>
      </c>
      <c r="AK552" s="1059" t="str">
        <f t="shared" si="317"/>
        <v>n/a</v>
      </c>
      <c r="AL552" s="1059" t="str">
        <f t="shared" si="318"/>
        <v>n/a</v>
      </c>
      <c r="AM552" s="1059" t="str">
        <f t="shared" si="319"/>
        <v>n/a</v>
      </c>
      <c r="AN552" s="1059" t="str">
        <f t="shared" si="320"/>
        <v>n/a</v>
      </c>
      <c r="AO552" s="1059" t="str">
        <f t="shared" si="321"/>
        <v>n/a</v>
      </c>
      <c r="AP552" s="1059" t="str">
        <f t="shared" si="322"/>
        <v>n/a</v>
      </c>
      <c r="AQ552" s="1059" t="str">
        <f t="shared" si="323"/>
        <v>n/a</v>
      </c>
      <c r="AR552" s="1059" t="str">
        <f t="shared" si="324"/>
        <v>n/a</v>
      </c>
      <c r="AS552" s="1059" t="str">
        <f t="shared" si="325"/>
        <v>n/a</v>
      </c>
      <c r="AT552" s="1059" t="str">
        <f t="shared" si="326"/>
        <v>n/a</v>
      </c>
      <c r="AU552" s="1060">
        <f t="shared" si="328"/>
        <v>111.07190094273251</v>
      </c>
      <c r="AV552" s="1061">
        <f t="shared" si="329"/>
        <v>174.01196174051026</v>
      </c>
    </row>
    <row r="553" spans="1:48" ht="11.25" customHeight="1" x14ac:dyDescent="0.2">
      <c r="A553" s="861" t="s">
        <v>1576</v>
      </c>
      <c r="B553" s="861" t="s">
        <v>1577</v>
      </c>
      <c r="C553" s="610">
        <v>1.36</v>
      </c>
      <c r="D553" s="482">
        <v>1</v>
      </c>
      <c r="E553" s="482">
        <v>0.78</v>
      </c>
      <c r="F553" s="610">
        <v>0.7</v>
      </c>
      <c r="G553" s="610">
        <v>0.64</v>
      </c>
      <c r="H553" s="610">
        <v>0.48</v>
      </c>
      <c r="I553" s="610">
        <v>0.44</v>
      </c>
      <c r="J553" s="932"/>
      <c r="K553" s="610">
        <v>0.24</v>
      </c>
      <c r="L553" s="481">
        <v>0.1</v>
      </c>
      <c r="M553" s="932"/>
      <c r="N553" s="494">
        <v>0.02</v>
      </c>
      <c r="O553" s="611">
        <v>0</v>
      </c>
      <c r="P553" s="612">
        <v>0</v>
      </c>
      <c r="Q553" s="612">
        <v>0</v>
      </c>
      <c r="R553" s="612">
        <v>0</v>
      </c>
      <c r="S553" s="612">
        <v>0</v>
      </c>
      <c r="T553" s="612">
        <v>0</v>
      </c>
      <c r="U553" s="612">
        <v>0</v>
      </c>
      <c r="V553" s="612">
        <v>0</v>
      </c>
      <c r="W553" s="612">
        <v>0</v>
      </c>
      <c r="X553" s="612">
        <v>0</v>
      </c>
      <c r="Y553" s="612">
        <v>0</v>
      </c>
      <c r="Z553" s="613">
        <f t="shared" si="327"/>
        <v>5.7600000000000007</v>
      </c>
      <c r="AA553" s="1058">
        <f t="shared" si="307"/>
        <v>36.000000000000007</v>
      </c>
      <c r="AB553" s="1058">
        <f t="shared" si="308"/>
        <v>28.205128205128194</v>
      </c>
      <c r="AC553" s="1059">
        <f t="shared" si="309"/>
        <v>11.428571428571432</v>
      </c>
      <c r="AD553" s="1059">
        <f t="shared" si="310"/>
        <v>9.375</v>
      </c>
      <c r="AE553" s="1059">
        <f t="shared" si="311"/>
        <v>33.33333333333335</v>
      </c>
      <c r="AF553" s="1059">
        <f t="shared" si="312"/>
        <v>9.0909090909090828</v>
      </c>
      <c r="AG553" s="1059">
        <f t="shared" si="313"/>
        <v>83.333333333333343</v>
      </c>
      <c r="AH553" s="1059">
        <f t="shared" si="314"/>
        <v>140</v>
      </c>
      <c r="AI553" s="1059">
        <f t="shared" si="315"/>
        <v>400</v>
      </c>
      <c r="AJ553" s="1059" t="str">
        <f t="shared" si="316"/>
        <v>n/a</v>
      </c>
      <c r="AK553" s="1059" t="str">
        <f t="shared" si="317"/>
        <v>n/a</v>
      </c>
      <c r="AL553" s="1059" t="str">
        <f t="shared" si="318"/>
        <v>n/a</v>
      </c>
      <c r="AM553" s="1059" t="str">
        <f t="shared" si="319"/>
        <v>n/a</v>
      </c>
      <c r="AN553" s="1059" t="str">
        <f t="shared" si="320"/>
        <v>n/a</v>
      </c>
      <c r="AO553" s="1059" t="str">
        <f t="shared" si="321"/>
        <v>n/a</v>
      </c>
      <c r="AP553" s="1059" t="str">
        <f t="shared" si="322"/>
        <v>n/a</v>
      </c>
      <c r="AQ553" s="1059" t="str">
        <f t="shared" si="323"/>
        <v>n/a</v>
      </c>
      <c r="AR553" s="1059" t="str">
        <f t="shared" si="324"/>
        <v>n/a</v>
      </c>
      <c r="AS553" s="1059" t="str">
        <f t="shared" si="325"/>
        <v>n/a</v>
      </c>
      <c r="AT553" s="1059" t="str">
        <f t="shared" si="326"/>
        <v>n/a</v>
      </c>
      <c r="AU553" s="1060">
        <f t="shared" si="328"/>
        <v>83.418475043475055</v>
      </c>
      <c r="AV553" s="1061">
        <f t="shared" si="329"/>
        <v>126.20442469630896</v>
      </c>
    </row>
    <row r="554" spans="1:48" ht="11.25" customHeight="1" x14ac:dyDescent="0.2">
      <c r="A554" s="490" t="s">
        <v>1584</v>
      </c>
      <c r="B554" s="490" t="s">
        <v>1585</v>
      </c>
      <c r="C554" s="610">
        <v>4</v>
      </c>
      <c r="D554" s="482">
        <v>3.6</v>
      </c>
      <c r="E554" s="493">
        <v>3</v>
      </c>
      <c r="F554" s="495">
        <v>2.8</v>
      </c>
      <c r="G554" s="496">
        <v>2.44</v>
      </c>
      <c r="H554" s="496">
        <v>2.17</v>
      </c>
      <c r="I554" s="496">
        <v>1.73</v>
      </c>
      <c r="J554" s="1014"/>
      <c r="K554" s="496">
        <v>1.6</v>
      </c>
      <c r="L554" s="492">
        <v>1.45</v>
      </c>
      <c r="M554" s="1014"/>
      <c r="N554" s="509">
        <v>1.1499999999999999</v>
      </c>
      <c r="O554" s="509">
        <v>0.7</v>
      </c>
      <c r="P554" s="499">
        <v>0.57999999999999996</v>
      </c>
      <c r="Q554" s="498">
        <v>1.1499999999999999</v>
      </c>
      <c r="R554" s="498">
        <v>0.95</v>
      </c>
      <c r="S554" s="498">
        <v>0.78</v>
      </c>
      <c r="T554" s="498">
        <v>0.625</v>
      </c>
      <c r="U554" s="498">
        <v>0.5</v>
      </c>
      <c r="V554" s="498">
        <v>0.4</v>
      </c>
      <c r="W554" s="499">
        <v>0</v>
      </c>
      <c r="X554" s="499">
        <v>0</v>
      </c>
      <c r="Y554" s="499">
        <v>0</v>
      </c>
      <c r="Z554" s="613">
        <f t="shared" si="327"/>
        <v>29.624999999999993</v>
      </c>
      <c r="AA554" s="1058">
        <f t="shared" si="307"/>
        <v>11.111111111111116</v>
      </c>
      <c r="AB554" s="1058">
        <f t="shared" si="308"/>
        <v>19.999999999999996</v>
      </c>
      <c r="AC554" s="1059">
        <f t="shared" si="309"/>
        <v>7.1428571428571397</v>
      </c>
      <c r="AD554" s="1059">
        <f t="shared" si="310"/>
        <v>14.754098360655732</v>
      </c>
      <c r="AE554" s="1059">
        <f t="shared" si="311"/>
        <v>12.442396313364057</v>
      </c>
      <c r="AF554" s="1059">
        <f t="shared" si="312"/>
        <v>25.43352601156068</v>
      </c>
      <c r="AG554" s="1059">
        <f t="shared" si="313"/>
        <v>8.1249999999999822</v>
      </c>
      <c r="AH554" s="1059">
        <f t="shared" si="314"/>
        <v>10.344827586206895</v>
      </c>
      <c r="AI554" s="1059">
        <f t="shared" si="315"/>
        <v>26.086956521739136</v>
      </c>
      <c r="AJ554" s="1059">
        <f t="shared" si="316"/>
        <v>64.285714285714278</v>
      </c>
      <c r="AK554" s="1059">
        <f t="shared" si="317"/>
        <v>20.68965517241379</v>
      </c>
      <c r="AL554" s="1059">
        <f t="shared" si="318"/>
        <v>-49.565217391304351</v>
      </c>
      <c r="AM554" s="1059">
        <f t="shared" si="319"/>
        <v>21.052631578947366</v>
      </c>
      <c r="AN554" s="1059">
        <f t="shared" si="320"/>
        <v>21.794871794871785</v>
      </c>
      <c r="AO554" s="1059">
        <f t="shared" si="321"/>
        <v>24.8</v>
      </c>
      <c r="AP554" s="1059">
        <f t="shared" si="322"/>
        <v>25</v>
      </c>
      <c r="AQ554" s="1059">
        <f t="shared" si="323"/>
        <v>25</v>
      </c>
      <c r="AR554" s="1059" t="str">
        <f t="shared" si="324"/>
        <v>n/a</v>
      </c>
      <c r="AS554" s="1059" t="str">
        <f t="shared" si="325"/>
        <v>n/a</v>
      </c>
      <c r="AT554" s="1059" t="str">
        <f t="shared" si="326"/>
        <v>n/a</v>
      </c>
      <c r="AU554" s="1060">
        <f t="shared" si="328"/>
        <v>16.970495793419861</v>
      </c>
      <c r="AV554" s="1061">
        <f t="shared" si="329"/>
        <v>21.436144278983537</v>
      </c>
    </row>
    <row r="555" spans="1:48" ht="11.25" customHeight="1" x14ac:dyDescent="0.2">
      <c r="A555" s="529" t="s">
        <v>4262</v>
      </c>
      <c r="B555" s="861" t="s">
        <v>3891</v>
      </c>
      <c r="C555" s="610">
        <v>4.2</v>
      </c>
      <c r="D555" s="482">
        <v>3.8</v>
      </c>
      <c r="E555" s="861">
        <v>3.4</v>
      </c>
      <c r="F555" s="844">
        <v>3</v>
      </c>
      <c r="G555" s="844">
        <v>2.2000000000000002</v>
      </c>
      <c r="H555" s="844">
        <v>2</v>
      </c>
      <c r="I555" s="844">
        <v>1.76</v>
      </c>
      <c r="J555" s="844">
        <v>1.76</v>
      </c>
      <c r="K555" s="844">
        <v>1.76</v>
      </c>
      <c r="L555" s="861">
        <v>1.76</v>
      </c>
      <c r="M555" s="844">
        <v>1.76</v>
      </c>
      <c r="N555" s="483">
        <v>1.76</v>
      </c>
      <c r="O555" s="483">
        <v>1.76</v>
      </c>
      <c r="P555" s="864">
        <v>1.76</v>
      </c>
      <c r="Q555" s="864">
        <v>1.61</v>
      </c>
      <c r="R555" s="864">
        <v>1.1599999999999999</v>
      </c>
      <c r="S555" s="864">
        <v>1.1599999999999999</v>
      </c>
      <c r="T555" s="864">
        <v>1.1599999999999999</v>
      </c>
      <c r="U555" s="864">
        <v>1.1599999999999999</v>
      </c>
      <c r="V555" s="864">
        <v>1.1599999999999999</v>
      </c>
      <c r="W555" s="864">
        <v>1.1599999999999999</v>
      </c>
      <c r="X555" s="864">
        <v>1</v>
      </c>
      <c r="Y555" s="864">
        <v>1</v>
      </c>
      <c r="Z555" s="613">
        <f t="shared" si="327"/>
        <v>43.249999999999993</v>
      </c>
      <c r="AA555" s="1058">
        <f t="shared" si="307"/>
        <v>10.526315789473696</v>
      </c>
      <c r="AB555" s="1058">
        <f t="shared" si="308"/>
        <v>11.764705882352944</v>
      </c>
      <c r="AC555" s="1059">
        <f t="shared" si="309"/>
        <v>13.33333333333333</v>
      </c>
      <c r="AD555" s="1059">
        <f t="shared" si="310"/>
        <v>36.363636363636353</v>
      </c>
      <c r="AE555" s="1059">
        <f t="shared" si="311"/>
        <v>10.000000000000009</v>
      </c>
      <c r="AF555" s="1059">
        <f t="shared" si="312"/>
        <v>13.636363636363647</v>
      </c>
      <c r="AG555" s="1059">
        <f t="shared" si="313"/>
        <v>0</v>
      </c>
      <c r="AH555" s="1059">
        <f t="shared" si="314"/>
        <v>0</v>
      </c>
      <c r="AI555" s="1059">
        <f t="shared" si="315"/>
        <v>0</v>
      </c>
      <c r="AJ555" s="1059">
        <f t="shared" si="316"/>
        <v>0</v>
      </c>
      <c r="AK555" s="1059">
        <f t="shared" si="317"/>
        <v>0</v>
      </c>
      <c r="AL555" s="1059">
        <f t="shared" si="318"/>
        <v>9.316770186335388</v>
      </c>
      <c r="AM555" s="1059">
        <f t="shared" si="319"/>
        <v>38.793103448275886</v>
      </c>
      <c r="AN555" s="1059">
        <f t="shared" si="320"/>
        <v>0</v>
      </c>
      <c r="AO555" s="1059">
        <f t="shared" si="321"/>
        <v>0</v>
      </c>
      <c r="AP555" s="1059">
        <f t="shared" si="322"/>
        <v>0</v>
      </c>
      <c r="AQ555" s="1059">
        <f t="shared" si="323"/>
        <v>0</v>
      </c>
      <c r="AR555" s="1059">
        <f t="shared" si="324"/>
        <v>0</v>
      </c>
      <c r="AS555" s="1059">
        <f t="shared" si="325"/>
        <v>15.999999999999993</v>
      </c>
      <c r="AT555" s="1059">
        <f t="shared" si="326"/>
        <v>0</v>
      </c>
      <c r="AU555" s="1060">
        <f t="shared" si="328"/>
        <v>7.9867114319885619</v>
      </c>
      <c r="AV555" s="1061">
        <f t="shared" si="329"/>
        <v>11.714160933363774</v>
      </c>
    </row>
    <row r="556" spans="1:48" ht="11.25" customHeight="1" x14ac:dyDescent="0.2">
      <c r="A556" s="480" t="s">
        <v>740</v>
      </c>
      <c r="B556" s="861" t="s">
        <v>741</v>
      </c>
      <c r="C556" s="610">
        <v>0.38</v>
      </c>
      <c r="D556" s="482">
        <v>0.3367</v>
      </c>
      <c r="E556" s="615">
        <v>0.32</v>
      </c>
      <c r="F556" s="610">
        <v>0.27999999999999997</v>
      </c>
      <c r="G556" s="610">
        <v>0.27333333333333332</v>
      </c>
      <c r="H556" s="610">
        <v>0.26333333333333336</v>
      </c>
      <c r="I556" s="610">
        <v>0.25666666666666665</v>
      </c>
      <c r="J556" s="932"/>
      <c r="K556" s="610">
        <v>0.22678730158730157</v>
      </c>
      <c r="L556" s="481">
        <v>0.22073015873015875</v>
      </c>
      <c r="M556" s="932"/>
      <c r="N556" s="494">
        <v>0.21466666666666664</v>
      </c>
      <c r="O556" s="494">
        <v>0.2086031746031746</v>
      </c>
      <c r="P556" s="616">
        <v>0.20257142857142854</v>
      </c>
      <c r="Q556" s="616">
        <v>0.19653968253968254</v>
      </c>
      <c r="R556" s="616">
        <v>0.19047619047619047</v>
      </c>
      <c r="S556" s="616">
        <v>0.18441269841269839</v>
      </c>
      <c r="T556" s="612">
        <v>0.17707936507936509</v>
      </c>
      <c r="U556" s="616">
        <v>0.19434920634920638</v>
      </c>
      <c r="V556" s="616">
        <v>0.15549206349206349</v>
      </c>
      <c r="W556" s="616">
        <v>0.14831746031746032</v>
      </c>
      <c r="X556" s="616">
        <v>0.14396825396825397</v>
      </c>
      <c r="Y556" s="616">
        <v>0.13822222222222222</v>
      </c>
      <c r="Z556" s="613">
        <f t="shared" si="327"/>
        <v>4.7122492063492052</v>
      </c>
      <c r="AA556" s="1058">
        <f t="shared" si="307"/>
        <v>12.86011286011286</v>
      </c>
      <c r="AB556" s="1058">
        <f t="shared" si="308"/>
        <v>5.2187500000000053</v>
      </c>
      <c r="AC556" s="1059">
        <f t="shared" si="309"/>
        <v>14.285714285714302</v>
      </c>
      <c r="AD556" s="1059">
        <f t="shared" si="310"/>
        <v>2.4390243902439046</v>
      </c>
      <c r="AE556" s="1059">
        <f t="shared" si="311"/>
        <v>3.7974683544303556</v>
      </c>
      <c r="AF556" s="1059">
        <f t="shared" si="312"/>
        <v>2.5974025974026205</v>
      </c>
      <c r="AG556" s="1059">
        <f t="shared" si="313"/>
        <v>13.175060891962275</v>
      </c>
      <c r="AH556" s="1059">
        <f t="shared" si="314"/>
        <v>2.7441392204803572</v>
      </c>
      <c r="AI556" s="1059">
        <f t="shared" si="315"/>
        <v>2.8246081041112259</v>
      </c>
      <c r="AJ556" s="1059">
        <f t="shared" si="316"/>
        <v>2.9067113072591688</v>
      </c>
      <c r="AK556" s="1059">
        <f t="shared" si="317"/>
        <v>2.977589719479723</v>
      </c>
      <c r="AL556" s="1059">
        <f t="shared" si="318"/>
        <v>3.0689710870618558</v>
      </c>
      <c r="AM556" s="1059">
        <f t="shared" si="319"/>
        <v>3.183333333333338</v>
      </c>
      <c r="AN556" s="1059">
        <f t="shared" si="320"/>
        <v>3.2880013771733552</v>
      </c>
      <c r="AO556" s="1059">
        <f t="shared" si="321"/>
        <v>4.1412692721405353</v>
      </c>
      <c r="AP556" s="1059">
        <f t="shared" si="322"/>
        <v>-8.8859849722313093</v>
      </c>
      <c r="AQ556" s="1059">
        <f t="shared" si="323"/>
        <v>24.989791751735435</v>
      </c>
      <c r="AR556" s="1059">
        <f t="shared" si="324"/>
        <v>4.8373287671232834</v>
      </c>
      <c r="AS556" s="1059">
        <f t="shared" si="325"/>
        <v>3.0209481808158856</v>
      </c>
      <c r="AT556" s="1059">
        <f t="shared" si="326"/>
        <v>4.1570969223702292</v>
      </c>
      <c r="AU556" s="1060">
        <f t="shared" si="328"/>
        <v>5.3813668725359696</v>
      </c>
      <c r="AV556" s="1061">
        <f t="shared" si="329"/>
        <v>6.6956795512148304</v>
      </c>
    </row>
    <row r="557" spans="1:48" ht="11.25" customHeight="1" x14ac:dyDescent="0.2">
      <c r="A557" s="480" t="s">
        <v>1552</v>
      </c>
      <c r="B557" s="861" t="s">
        <v>1553</v>
      </c>
      <c r="C557" s="610">
        <v>3.5</v>
      </c>
      <c r="D557" s="482">
        <v>3.1</v>
      </c>
      <c r="E557" s="476">
        <v>2.7299999999999995</v>
      </c>
      <c r="F557" s="610">
        <v>2.4500000000000002</v>
      </c>
      <c r="G557" s="610">
        <v>2.1800000000000002</v>
      </c>
      <c r="H557" s="610">
        <v>1.89</v>
      </c>
      <c r="I557" s="610">
        <v>1.3274999999999999</v>
      </c>
      <c r="J557" s="932"/>
      <c r="K557" s="610">
        <v>0.45</v>
      </c>
      <c r="L557" s="614">
        <v>0</v>
      </c>
      <c r="M557" s="932"/>
      <c r="N557" s="611">
        <v>0</v>
      </c>
      <c r="O557" s="611">
        <v>0</v>
      </c>
      <c r="P557" s="612">
        <v>0</v>
      </c>
      <c r="Q557" s="612">
        <v>0</v>
      </c>
      <c r="R557" s="612">
        <v>0</v>
      </c>
      <c r="S557" s="612">
        <v>0</v>
      </c>
      <c r="T557" s="612">
        <v>0</v>
      </c>
      <c r="U557" s="612">
        <v>0</v>
      </c>
      <c r="V557" s="612">
        <v>0</v>
      </c>
      <c r="W557" s="612">
        <v>0</v>
      </c>
      <c r="X557" s="612">
        <v>0</v>
      </c>
      <c r="Y557" s="612">
        <v>0</v>
      </c>
      <c r="Z557" s="613">
        <f t="shared" si="327"/>
        <v>17.627499999999998</v>
      </c>
      <c r="AA557" s="1058">
        <f t="shared" si="307"/>
        <v>12.903225806451601</v>
      </c>
      <c r="AB557" s="1058">
        <f t="shared" si="308"/>
        <v>13.553113553113572</v>
      </c>
      <c r="AC557" s="1059">
        <f t="shared" si="309"/>
        <v>11.428571428571409</v>
      </c>
      <c r="AD557" s="1059">
        <f t="shared" si="310"/>
        <v>12.385321100917434</v>
      </c>
      <c r="AE557" s="1059">
        <f t="shared" si="311"/>
        <v>15.343915343915349</v>
      </c>
      <c r="AF557" s="1059">
        <f t="shared" si="312"/>
        <v>42.372881355932201</v>
      </c>
      <c r="AG557" s="1059">
        <f t="shared" si="313"/>
        <v>194.99999999999997</v>
      </c>
      <c r="AH557" s="1059" t="str">
        <f t="shared" si="314"/>
        <v>n/a</v>
      </c>
      <c r="AI557" s="1059" t="str">
        <f t="shared" si="315"/>
        <v>n/a</v>
      </c>
      <c r="AJ557" s="1059" t="str">
        <f t="shared" si="316"/>
        <v>n/a</v>
      </c>
      <c r="AK557" s="1059" t="str">
        <f t="shared" si="317"/>
        <v>n/a</v>
      </c>
      <c r="AL557" s="1059" t="str">
        <f t="shared" si="318"/>
        <v>n/a</v>
      </c>
      <c r="AM557" s="1059" t="str">
        <f t="shared" si="319"/>
        <v>n/a</v>
      </c>
      <c r="AN557" s="1059" t="str">
        <f t="shared" si="320"/>
        <v>n/a</v>
      </c>
      <c r="AO557" s="1059" t="str">
        <f t="shared" si="321"/>
        <v>n/a</v>
      </c>
      <c r="AP557" s="1059" t="str">
        <f t="shared" si="322"/>
        <v>n/a</v>
      </c>
      <c r="AQ557" s="1059" t="str">
        <f t="shared" si="323"/>
        <v>n/a</v>
      </c>
      <c r="AR557" s="1059" t="str">
        <f t="shared" si="324"/>
        <v>n/a</v>
      </c>
      <c r="AS557" s="1059" t="str">
        <f t="shared" si="325"/>
        <v>n/a</v>
      </c>
      <c r="AT557" s="1059" t="str">
        <f t="shared" si="326"/>
        <v>n/a</v>
      </c>
      <c r="AU557" s="1060">
        <f t="shared" si="328"/>
        <v>43.283861226985941</v>
      </c>
      <c r="AV557" s="1061">
        <f t="shared" si="329"/>
        <v>67.793358647600272</v>
      </c>
    </row>
    <row r="558" spans="1:48" ht="11.25" customHeight="1" x14ac:dyDescent="0.2">
      <c r="A558" s="480" t="s">
        <v>1554</v>
      </c>
      <c r="B558" s="861" t="s">
        <v>1555</v>
      </c>
      <c r="C558" s="610">
        <v>3.4</v>
      </c>
      <c r="D558" s="482">
        <v>2.6360000000000001</v>
      </c>
      <c r="E558" s="482">
        <v>2.4050000000000002</v>
      </c>
      <c r="F558" s="610">
        <v>1.9750000000000001</v>
      </c>
      <c r="G558" s="610">
        <v>1.538</v>
      </c>
      <c r="H558" s="610">
        <v>1.1179999999999999</v>
      </c>
      <c r="I558" s="610">
        <v>0.155</v>
      </c>
      <c r="J558" s="932"/>
      <c r="K558" s="485">
        <v>0</v>
      </c>
      <c r="L558" s="614">
        <v>0</v>
      </c>
      <c r="M558" s="932"/>
      <c r="N558" s="611">
        <v>0</v>
      </c>
      <c r="O558" s="611">
        <v>0</v>
      </c>
      <c r="P558" s="612">
        <v>0</v>
      </c>
      <c r="Q558" s="612">
        <v>0</v>
      </c>
      <c r="R558" s="612">
        <v>0</v>
      </c>
      <c r="S558" s="612">
        <v>0</v>
      </c>
      <c r="T558" s="612">
        <v>0</v>
      </c>
      <c r="U558" s="612">
        <v>0</v>
      </c>
      <c r="V558" s="612">
        <v>0</v>
      </c>
      <c r="W558" s="612">
        <v>0</v>
      </c>
      <c r="X558" s="612">
        <v>0</v>
      </c>
      <c r="Y558" s="612">
        <v>0</v>
      </c>
      <c r="Z558" s="613">
        <f t="shared" si="327"/>
        <v>13.226999999999999</v>
      </c>
      <c r="AA558" s="1058">
        <f t="shared" si="307"/>
        <v>28.983308042488609</v>
      </c>
      <c r="AB558" s="1058">
        <f t="shared" si="308"/>
        <v>9.6049896049895889</v>
      </c>
      <c r="AC558" s="1059">
        <f t="shared" si="309"/>
        <v>21.772151898734183</v>
      </c>
      <c r="AD558" s="1059">
        <f t="shared" si="310"/>
        <v>28.413524057217177</v>
      </c>
      <c r="AE558" s="1059">
        <f t="shared" si="311"/>
        <v>37.567084078712007</v>
      </c>
      <c r="AF558" s="1059">
        <f t="shared" si="312"/>
        <v>621.29032258064512</v>
      </c>
      <c r="AG558" s="1059" t="str">
        <f t="shared" si="313"/>
        <v>n/a</v>
      </c>
      <c r="AH558" s="1059" t="str">
        <f t="shared" si="314"/>
        <v>n/a</v>
      </c>
      <c r="AI558" s="1059" t="str">
        <f t="shared" si="315"/>
        <v>n/a</v>
      </c>
      <c r="AJ558" s="1059" t="str">
        <f t="shared" si="316"/>
        <v>n/a</v>
      </c>
      <c r="AK558" s="1059" t="str">
        <f t="shared" si="317"/>
        <v>n/a</v>
      </c>
      <c r="AL558" s="1059" t="str">
        <f t="shared" si="318"/>
        <v>n/a</v>
      </c>
      <c r="AM558" s="1059" t="str">
        <f t="shared" si="319"/>
        <v>n/a</v>
      </c>
      <c r="AN558" s="1059" t="str">
        <f t="shared" si="320"/>
        <v>n/a</v>
      </c>
      <c r="AO558" s="1059" t="str">
        <f t="shared" si="321"/>
        <v>n/a</v>
      </c>
      <c r="AP558" s="1059" t="str">
        <f t="shared" si="322"/>
        <v>n/a</v>
      </c>
      <c r="AQ558" s="1059" t="str">
        <f t="shared" si="323"/>
        <v>n/a</v>
      </c>
      <c r="AR558" s="1059" t="str">
        <f t="shared" si="324"/>
        <v>n/a</v>
      </c>
      <c r="AS558" s="1059" t="str">
        <f t="shared" si="325"/>
        <v>n/a</v>
      </c>
      <c r="AT558" s="1059" t="str">
        <f t="shared" si="326"/>
        <v>n/a</v>
      </c>
      <c r="AU558" s="1060">
        <f t="shared" si="328"/>
        <v>124.60523004379779</v>
      </c>
      <c r="AV558" s="1061">
        <f t="shared" si="329"/>
        <v>243.50269548035064</v>
      </c>
    </row>
    <row r="559" spans="1:48" ht="11.25" customHeight="1" x14ac:dyDescent="0.2">
      <c r="A559" s="480" t="s">
        <v>746</v>
      </c>
      <c r="B559" s="861" t="s">
        <v>747</v>
      </c>
      <c r="C559" s="610">
        <v>2.48</v>
      </c>
      <c r="D559" s="482">
        <v>2.4300000000000002</v>
      </c>
      <c r="E559" s="482">
        <v>2.2400000000000002</v>
      </c>
      <c r="F559" s="610">
        <v>2.0699999999999998</v>
      </c>
      <c r="G559" s="610">
        <v>1.86</v>
      </c>
      <c r="H559" s="610">
        <v>1.61</v>
      </c>
      <c r="I559" s="610">
        <v>1.3</v>
      </c>
      <c r="J559" s="932"/>
      <c r="K559" s="610">
        <v>0.96499999999999997</v>
      </c>
      <c r="L559" s="481">
        <v>0.83499999999999996</v>
      </c>
      <c r="M559" s="932"/>
      <c r="N559" s="494">
        <v>0.74</v>
      </c>
      <c r="O559" s="494">
        <v>0.67</v>
      </c>
      <c r="P559" s="616">
        <v>0.62</v>
      </c>
      <c r="Q559" s="616">
        <v>0.54</v>
      </c>
      <c r="R559" s="616">
        <v>0.45</v>
      </c>
      <c r="S559" s="616">
        <v>0.34</v>
      </c>
      <c r="T559" s="616">
        <v>0.22500000000000001</v>
      </c>
      <c r="U559" s="616">
        <v>0.12</v>
      </c>
      <c r="V559" s="612">
        <v>0</v>
      </c>
      <c r="W559" s="612">
        <v>0</v>
      </c>
      <c r="X559" s="612">
        <v>0</v>
      </c>
      <c r="Y559" s="612">
        <v>0</v>
      </c>
      <c r="Z559" s="613">
        <f t="shared" si="327"/>
        <v>19.495000000000001</v>
      </c>
      <c r="AA559" s="1058">
        <f t="shared" si="307"/>
        <v>2.0576131687242816</v>
      </c>
      <c r="AB559" s="1058">
        <f t="shared" si="308"/>
        <v>8.4821428571428612</v>
      </c>
      <c r="AC559" s="1059">
        <f t="shared" si="309"/>
        <v>8.2125603864734451</v>
      </c>
      <c r="AD559" s="1059">
        <f t="shared" si="310"/>
        <v>11.290322580645151</v>
      </c>
      <c r="AE559" s="1059">
        <f t="shared" si="311"/>
        <v>15.527950310559003</v>
      </c>
      <c r="AF559" s="1059">
        <f t="shared" si="312"/>
        <v>23.84615384615385</v>
      </c>
      <c r="AG559" s="1059">
        <f t="shared" si="313"/>
        <v>34.715025906735761</v>
      </c>
      <c r="AH559" s="1059">
        <f t="shared" si="314"/>
        <v>15.568862275449113</v>
      </c>
      <c r="AI559" s="1059">
        <f t="shared" si="315"/>
        <v>12.837837837837828</v>
      </c>
      <c r="AJ559" s="1059">
        <f t="shared" si="316"/>
        <v>10.447761194029837</v>
      </c>
      <c r="AK559" s="1059">
        <f t="shared" si="317"/>
        <v>8.064516129032274</v>
      </c>
      <c r="AL559" s="1059">
        <f t="shared" si="318"/>
        <v>14.814814814814813</v>
      </c>
      <c r="AM559" s="1059">
        <f t="shared" si="319"/>
        <v>19.999999999999996</v>
      </c>
      <c r="AN559" s="1059">
        <f t="shared" si="320"/>
        <v>32.352941176470587</v>
      </c>
      <c r="AO559" s="1059">
        <f t="shared" si="321"/>
        <v>51.111111111111107</v>
      </c>
      <c r="AP559" s="1059">
        <f t="shared" si="322"/>
        <v>87.500000000000028</v>
      </c>
      <c r="AQ559" s="1059" t="str">
        <f t="shared" si="323"/>
        <v>n/a</v>
      </c>
      <c r="AR559" s="1059" t="str">
        <f t="shared" si="324"/>
        <v>n/a</v>
      </c>
      <c r="AS559" s="1059" t="str">
        <f t="shared" si="325"/>
        <v>n/a</v>
      </c>
      <c r="AT559" s="1059" t="str">
        <f t="shared" si="326"/>
        <v>n/a</v>
      </c>
      <c r="AU559" s="1060">
        <f t="shared" si="328"/>
        <v>22.301850849698745</v>
      </c>
      <c r="AV559" s="1061">
        <f t="shared" si="329"/>
        <v>21.360720111413851</v>
      </c>
    </row>
    <row r="560" spans="1:48" ht="11.25" customHeight="1" x14ac:dyDescent="0.2">
      <c r="A560" s="861" t="s">
        <v>1589</v>
      </c>
      <c r="B560" s="861" t="s">
        <v>1590</v>
      </c>
      <c r="C560" s="610">
        <v>1.32</v>
      </c>
      <c r="D560" s="482">
        <v>1.28</v>
      </c>
      <c r="E560" s="482">
        <v>1.24</v>
      </c>
      <c r="F560" s="610">
        <v>1.2</v>
      </c>
      <c r="G560" s="610">
        <v>1.1599999999999999</v>
      </c>
      <c r="H560" s="610">
        <v>1.1200000000000001</v>
      </c>
      <c r="I560" s="610">
        <v>1.08</v>
      </c>
      <c r="J560" s="932"/>
      <c r="K560" s="610">
        <v>1.04</v>
      </c>
      <c r="L560" s="481">
        <v>1</v>
      </c>
      <c r="M560" s="932"/>
      <c r="N560" s="611">
        <v>0.96</v>
      </c>
      <c r="O560" s="494">
        <v>0.96</v>
      </c>
      <c r="P560" s="616">
        <v>0.92</v>
      </c>
      <c r="Q560" s="616">
        <v>0.88</v>
      </c>
      <c r="R560" s="616">
        <v>0.84</v>
      </c>
      <c r="S560" s="616">
        <v>0.78</v>
      </c>
      <c r="T560" s="616">
        <v>0.72</v>
      </c>
      <c r="U560" s="616">
        <v>0.66</v>
      </c>
      <c r="V560" s="616">
        <v>0.6</v>
      </c>
      <c r="W560" s="616">
        <v>0.5272</v>
      </c>
      <c r="X560" s="616">
        <v>0.44640000000000002</v>
      </c>
      <c r="Y560" s="616">
        <v>0.38119999999999998</v>
      </c>
      <c r="Z560" s="613">
        <f t="shared" si="327"/>
        <v>19.114800000000006</v>
      </c>
      <c r="AA560" s="1058">
        <f t="shared" si="307"/>
        <v>3.125</v>
      </c>
      <c r="AB560" s="1058">
        <f t="shared" si="308"/>
        <v>3.2258064516129004</v>
      </c>
      <c r="AC560" s="1059">
        <f t="shared" si="309"/>
        <v>3.3333333333333437</v>
      </c>
      <c r="AD560" s="1059">
        <f t="shared" si="310"/>
        <v>3.4482758620689724</v>
      </c>
      <c r="AE560" s="1059">
        <f t="shared" si="311"/>
        <v>3.5714285714285587</v>
      </c>
      <c r="AF560" s="1059">
        <f t="shared" si="312"/>
        <v>3.7037037037036979</v>
      </c>
      <c r="AG560" s="1059">
        <f t="shared" si="313"/>
        <v>3.8461538461538547</v>
      </c>
      <c r="AH560" s="1059">
        <f t="shared" si="314"/>
        <v>4.0000000000000036</v>
      </c>
      <c r="AI560" s="1059">
        <f t="shared" si="315"/>
        <v>4.1666666666666741</v>
      </c>
      <c r="AJ560" s="1059">
        <f t="shared" si="316"/>
        <v>0</v>
      </c>
      <c r="AK560" s="1059">
        <f t="shared" si="317"/>
        <v>4.3478260869565188</v>
      </c>
      <c r="AL560" s="1059">
        <f t="shared" si="318"/>
        <v>4.5454545454545414</v>
      </c>
      <c r="AM560" s="1059">
        <f t="shared" si="319"/>
        <v>4.7619047619047672</v>
      </c>
      <c r="AN560" s="1059">
        <f t="shared" si="320"/>
        <v>7.6923076923076872</v>
      </c>
      <c r="AO560" s="1059">
        <f t="shared" si="321"/>
        <v>8.3333333333333481</v>
      </c>
      <c r="AP560" s="1059">
        <f t="shared" si="322"/>
        <v>9.0909090909090828</v>
      </c>
      <c r="AQ560" s="1059">
        <f t="shared" si="323"/>
        <v>10.000000000000009</v>
      </c>
      <c r="AR560" s="1059">
        <f t="shared" si="324"/>
        <v>13.808801213960532</v>
      </c>
      <c r="AS560" s="1059">
        <f t="shared" si="325"/>
        <v>18.100358422939067</v>
      </c>
      <c r="AT560" s="1059">
        <f t="shared" si="326"/>
        <v>17.103882476390364</v>
      </c>
      <c r="AU560" s="1060">
        <f t="shared" si="328"/>
        <v>6.5102573029561963</v>
      </c>
      <c r="AV560" s="1061">
        <f t="shared" si="329"/>
        <v>4.8908110299535315</v>
      </c>
    </row>
    <row r="561" spans="1:48" ht="11.25" customHeight="1" x14ac:dyDescent="0.2">
      <c r="A561" s="489" t="s">
        <v>742</v>
      </c>
      <c r="B561" s="490" t="s">
        <v>743</v>
      </c>
      <c r="C561" s="610">
        <v>0.34</v>
      </c>
      <c r="D561" s="482">
        <v>0.26</v>
      </c>
      <c r="E561" s="493">
        <v>0.19000000000000003</v>
      </c>
      <c r="F561" s="496">
        <v>0.1575</v>
      </c>
      <c r="G561" s="496">
        <v>0.13800000000000001</v>
      </c>
      <c r="H561" s="496">
        <v>0.115</v>
      </c>
      <c r="I561" s="496">
        <v>9.5000000000000001E-2</v>
      </c>
      <c r="J561" s="1014"/>
      <c r="K561" s="496">
        <v>7.7499999999999999E-2</v>
      </c>
      <c r="L561" s="492">
        <v>6.7500000000000004E-2</v>
      </c>
      <c r="M561" s="1014"/>
      <c r="N561" s="493">
        <v>5.7500000000000002E-2</v>
      </c>
      <c r="O561" s="518">
        <v>0.05</v>
      </c>
      <c r="P561" s="498">
        <v>3.7499999999999999E-2</v>
      </c>
      <c r="Q561" s="499">
        <v>0</v>
      </c>
      <c r="R561" s="499">
        <v>0</v>
      </c>
      <c r="S561" s="499">
        <v>0</v>
      </c>
      <c r="T561" s="499">
        <v>0</v>
      </c>
      <c r="U561" s="499">
        <v>0</v>
      </c>
      <c r="V561" s="499">
        <v>0</v>
      </c>
      <c r="W561" s="499">
        <v>0</v>
      </c>
      <c r="X561" s="499">
        <v>0</v>
      </c>
      <c r="Y561" s="499">
        <v>0</v>
      </c>
      <c r="Z561" s="613">
        <f t="shared" si="327"/>
        <v>1.5855000000000004</v>
      </c>
      <c r="AA561" s="1058">
        <f t="shared" si="307"/>
        <v>30.76923076923077</v>
      </c>
      <c r="AB561" s="1058">
        <f t="shared" si="308"/>
        <v>36.842105263157876</v>
      </c>
      <c r="AC561" s="1059">
        <f t="shared" si="309"/>
        <v>20.63492063492065</v>
      </c>
      <c r="AD561" s="1059">
        <f t="shared" si="310"/>
        <v>14.130434782608692</v>
      </c>
      <c r="AE561" s="1059">
        <f t="shared" si="311"/>
        <v>19.999999999999996</v>
      </c>
      <c r="AF561" s="1059">
        <f t="shared" si="312"/>
        <v>21.052631578947366</v>
      </c>
      <c r="AG561" s="1059">
        <f t="shared" si="313"/>
        <v>22.580645161290324</v>
      </c>
      <c r="AH561" s="1059">
        <f t="shared" si="314"/>
        <v>14.814814814814813</v>
      </c>
      <c r="AI561" s="1059">
        <f t="shared" si="315"/>
        <v>17.391304347826097</v>
      </c>
      <c r="AJ561" s="1059">
        <f t="shared" si="316"/>
        <v>14.999999999999991</v>
      </c>
      <c r="AK561" s="1059">
        <f t="shared" si="317"/>
        <v>33.33333333333335</v>
      </c>
      <c r="AL561" s="1059" t="str">
        <f t="shared" si="318"/>
        <v>n/a</v>
      </c>
      <c r="AM561" s="1059" t="str">
        <f t="shared" si="319"/>
        <v>n/a</v>
      </c>
      <c r="AN561" s="1059" t="str">
        <f t="shared" si="320"/>
        <v>n/a</v>
      </c>
      <c r="AO561" s="1059" t="str">
        <f t="shared" si="321"/>
        <v>n/a</v>
      </c>
      <c r="AP561" s="1059" t="str">
        <f t="shared" si="322"/>
        <v>n/a</v>
      </c>
      <c r="AQ561" s="1059" t="str">
        <f t="shared" si="323"/>
        <v>n/a</v>
      </c>
      <c r="AR561" s="1059" t="str">
        <f t="shared" si="324"/>
        <v>n/a</v>
      </c>
      <c r="AS561" s="1059" t="str">
        <f t="shared" si="325"/>
        <v>n/a</v>
      </c>
      <c r="AT561" s="1059" t="str">
        <f t="shared" si="326"/>
        <v>n/a</v>
      </c>
      <c r="AU561" s="1060">
        <f t="shared" si="328"/>
        <v>22.413583698739085</v>
      </c>
      <c r="AV561" s="1061">
        <f t="shared" si="329"/>
        <v>7.8399329780852511</v>
      </c>
    </row>
    <row r="562" spans="1:48" ht="11.25" customHeight="1" x14ac:dyDescent="0.2">
      <c r="A562" s="36" t="s">
        <v>3898</v>
      </c>
      <c r="B562" s="848" t="s">
        <v>3899</v>
      </c>
      <c r="C562" s="999">
        <v>1.95</v>
      </c>
      <c r="D562" s="852">
        <v>1.8</v>
      </c>
      <c r="E562" s="848">
        <v>0.78</v>
      </c>
      <c r="F562" s="844">
        <v>0.62</v>
      </c>
      <c r="G562" s="844">
        <v>0.44</v>
      </c>
      <c r="H562" s="485">
        <v>0</v>
      </c>
      <c r="I562" s="485">
        <v>0</v>
      </c>
      <c r="J562" s="844"/>
      <c r="K562" s="485">
        <v>0</v>
      </c>
      <c r="L562" s="614">
        <v>0</v>
      </c>
      <c r="M562" s="932"/>
      <c r="N562" s="611">
        <v>0</v>
      </c>
      <c r="O562" s="611">
        <v>0</v>
      </c>
      <c r="P562" s="612">
        <v>0</v>
      </c>
      <c r="Q562" s="612">
        <v>0</v>
      </c>
      <c r="R562" s="612">
        <v>0</v>
      </c>
      <c r="S562" s="612">
        <v>0</v>
      </c>
      <c r="T562" s="612">
        <v>0</v>
      </c>
      <c r="U562" s="612">
        <v>0</v>
      </c>
      <c r="V562" s="612">
        <v>0</v>
      </c>
      <c r="W562" s="612">
        <v>0</v>
      </c>
      <c r="X562" s="612">
        <v>0</v>
      </c>
      <c r="Y562" s="612">
        <v>0</v>
      </c>
      <c r="Z562" s="613">
        <f t="shared" si="327"/>
        <v>5.5900000000000007</v>
      </c>
      <c r="AA562" s="1058">
        <f t="shared" si="307"/>
        <v>8.333333333333325</v>
      </c>
      <c r="AB562" s="1058">
        <f t="shared" si="308"/>
        <v>130.76923076923075</v>
      </c>
      <c r="AC562" s="1059">
        <f t="shared" si="309"/>
        <v>25.806451612903224</v>
      </c>
      <c r="AD562" s="1059">
        <f t="shared" si="310"/>
        <v>40.909090909090921</v>
      </c>
      <c r="AE562" s="1059" t="str">
        <f t="shared" si="311"/>
        <v>n/a</v>
      </c>
      <c r="AF562" s="1059" t="str">
        <f t="shared" si="312"/>
        <v>n/a</v>
      </c>
      <c r="AG562" s="1059" t="str">
        <f t="shared" si="313"/>
        <v>n/a</v>
      </c>
      <c r="AH562" s="1059" t="str">
        <f t="shared" si="314"/>
        <v>n/a</v>
      </c>
      <c r="AI562" s="1059" t="str">
        <f t="shared" si="315"/>
        <v>n/a</v>
      </c>
      <c r="AJ562" s="1059" t="str">
        <f t="shared" si="316"/>
        <v>n/a</v>
      </c>
      <c r="AK562" s="1059" t="str">
        <f t="shared" si="317"/>
        <v>n/a</v>
      </c>
      <c r="AL562" s="1059" t="str">
        <f t="shared" si="318"/>
        <v>n/a</v>
      </c>
      <c r="AM562" s="1059" t="str">
        <f t="shared" si="319"/>
        <v>n/a</v>
      </c>
      <c r="AN562" s="1059" t="str">
        <f t="shared" si="320"/>
        <v>n/a</v>
      </c>
      <c r="AO562" s="1059" t="str">
        <f t="shared" si="321"/>
        <v>n/a</v>
      </c>
      <c r="AP562" s="1059" t="str">
        <f t="shared" si="322"/>
        <v>n/a</v>
      </c>
      <c r="AQ562" s="1059" t="str">
        <f t="shared" si="323"/>
        <v>n/a</v>
      </c>
      <c r="AR562" s="1059" t="str">
        <f t="shared" si="324"/>
        <v>n/a</v>
      </c>
      <c r="AS562" s="1059" t="str">
        <f t="shared" si="325"/>
        <v>n/a</v>
      </c>
      <c r="AT562" s="1059" t="str">
        <f t="shared" si="326"/>
        <v>n/a</v>
      </c>
      <c r="AU562" s="1060">
        <f t="shared" si="328"/>
        <v>51.454526656139549</v>
      </c>
      <c r="AV562" s="1061">
        <f t="shared" si="329"/>
        <v>54.526108641178034</v>
      </c>
    </row>
    <row r="563" spans="1:48" ht="11.25" customHeight="1" x14ac:dyDescent="0.2">
      <c r="A563" s="861" t="s">
        <v>3892</v>
      </c>
      <c r="B563" s="861" t="s">
        <v>3893</v>
      </c>
      <c r="C563" s="610">
        <v>1.73</v>
      </c>
      <c r="D563" s="482">
        <v>1.62</v>
      </c>
      <c r="E563" s="615">
        <v>1.53</v>
      </c>
      <c r="F563" s="610">
        <v>1.4</v>
      </c>
      <c r="G563" s="610">
        <v>1.21</v>
      </c>
      <c r="H563" s="610">
        <v>1.1100000000000001</v>
      </c>
      <c r="I563" s="521">
        <v>0</v>
      </c>
      <c r="J563" s="932"/>
      <c r="K563" s="485">
        <v>0</v>
      </c>
      <c r="L563" s="614">
        <v>0</v>
      </c>
      <c r="M563" s="932"/>
      <c r="N563" s="611">
        <v>0</v>
      </c>
      <c r="O563" s="611">
        <v>0</v>
      </c>
      <c r="P563" s="612">
        <v>0</v>
      </c>
      <c r="Q563" s="612">
        <v>0</v>
      </c>
      <c r="R563" s="612">
        <v>0</v>
      </c>
      <c r="S563" s="612">
        <v>0</v>
      </c>
      <c r="T563" s="612">
        <v>0</v>
      </c>
      <c r="U563" s="612">
        <v>0</v>
      </c>
      <c r="V563" s="612">
        <v>0</v>
      </c>
      <c r="W563" s="612">
        <v>0</v>
      </c>
      <c r="X563" s="612">
        <v>0</v>
      </c>
      <c r="Y563" s="612">
        <v>0</v>
      </c>
      <c r="Z563" s="613">
        <f t="shared" si="327"/>
        <v>8.6</v>
      </c>
      <c r="AA563" s="1058">
        <f t="shared" si="307"/>
        <v>6.7901234567901092</v>
      </c>
      <c r="AB563" s="1058">
        <f t="shared" si="308"/>
        <v>5.8823529411764719</v>
      </c>
      <c r="AC563" s="1059">
        <f t="shared" si="309"/>
        <v>9.2857142857142971</v>
      </c>
      <c r="AD563" s="1059">
        <f t="shared" si="310"/>
        <v>15.702479338842966</v>
      </c>
      <c r="AE563" s="1059">
        <f t="shared" si="311"/>
        <v>9.0090090090090058</v>
      </c>
      <c r="AF563" s="1059" t="str">
        <f t="shared" si="312"/>
        <v>n/a</v>
      </c>
      <c r="AG563" s="1059" t="str">
        <f t="shared" si="313"/>
        <v>n/a</v>
      </c>
      <c r="AH563" s="1059" t="str">
        <f t="shared" si="314"/>
        <v>n/a</v>
      </c>
      <c r="AI563" s="1059" t="str">
        <f t="shared" si="315"/>
        <v>n/a</v>
      </c>
      <c r="AJ563" s="1059" t="str">
        <f t="shared" si="316"/>
        <v>n/a</v>
      </c>
      <c r="AK563" s="1059" t="str">
        <f t="shared" si="317"/>
        <v>n/a</v>
      </c>
      <c r="AL563" s="1059" t="str">
        <f t="shared" si="318"/>
        <v>n/a</v>
      </c>
      <c r="AM563" s="1059" t="str">
        <f t="shared" si="319"/>
        <v>n/a</v>
      </c>
      <c r="AN563" s="1059" t="str">
        <f t="shared" si="320"/>
        <v>n/a</v>
      </c>
      <c r="AO563" s="1059" t="str">
        <f t="shared" si="321"/>
        <v>n/a</v>
      </c>
      <c r="AP563" s="1059" t="str">
        <f t="shared" si="322"/>
        <v>n/a</v>
      </c>
      <c r="AQ563" s="1059" t="str">
        <f t="shared" si="323"/>
        <v>n/a</v>
      </c>
      <c r="AR563" s="1059" t="str">
        <f t="shared" si="324"/>
        <v>n/a</v>
      </c>
      <c r="AS563" s="1059" t="str">
        <f t="shared" si="325"/>
        <v>n/a</v>
      </c>
      <c r="AT563" s="1059" t="str">
        <f t="shared" si="326"/>
        <v>n/a</v>
      </c>
      <c r="AU563" s="1060">
        <f t="shared" si="328"/>
        <v>9.3339358063065703</v>
      </c>
      <c r="AV563" s="1061">
        <f t="shared" si="329"/>
        <v>3.842221200323896</v>
      </c>
    </row>
    <row r="564" spans="1:48" ht="11.25" customHeight="1" x14ac:dyDescent="0.2">
      <c r="A564" s="617" t="s">
        <v>777</v>
      </c>
      <c r="B564" s="490" t="s">
        <v>778</v>
      </c>
      <c r="C564" s="610">
        <v>2.2000000000000002</v>
      </c>
      <c r="D564" s="482">
        <v>2.12</v>
      </c>
      <c r="E564" s="482">
        <v>1.8</v>
      </c>
      <c r="F564" s="496">
        <v>1.7</v>
      </c>
      <c r="G564" s="496">
        <v>1.56</v>
      </c>
      <c r="H564" s="496">
        <v>1.42</v>
      </c>
      <c r="I564" s="496">
        <v>1.3</v>
      </c>
      <c r="J564" s="1014"/>
      <c r="K564" s="496">
        <v>1.2</v>
      </c>
      <c r="L564" s="492">
        <v>1.1200000000000001</v>
      </c>
      <c r="M564" s="1014"/>
      <c r="N564" s="509">
        <v>1.02</v>
      </c>
      <c r="O564" s="509">
        <v>0.96</v>
      </c>
      <c r="P564" s="498">
        <v>0.92</v>
      </c>
      <c r="Q564" s="498">
        <v>0.84</v>
      </c>
      <c r="R564" s="498">
        <v>0.72</v>
      </c>
      <c r="S564" s="498">
        <v>0.64</v>
      </c>
      <c r="T564" s="499">
        <v>0.6</v>
      </c>
      <c r="U564" s="499">
        <v>0.6</v>
      </c>
      <c r="V564" s="499">
        <v>0.6</v>
      </c>
      <c r="W564" s="499">
        <v>0.6</v>
      </c>
      <c r="X564" s="499">
        <v>0.6</v>
      </c>
      <c r="Y564" s="499">
        <v>0.6</v>
      </c>
      <c r="Z564" s="613">
        <f t="shared" si="327"/>
        <v>23.120000000000012</v>
      </c>
      <c r="AA564" s="1058">
        <f t="shared" si="307"/>
        <v>3.7735849056603765</v>
      </c>
      <c r="AB564" s="1058">
        <f t="shared" si="308"/>
        <v>17.777777777777782</v>
      </c>
      <c r="AC564" s="1059">
        <f t="shared" si="309"/>
        <v>5.8823529411764719</v>
      </c>
      <c r="AD564" s="1059">
        <f t="shared" si="310"/>
        <v>8.9743589743589638</v>
      </c>
      <c r="AE564" s="1059">
        <f t="shared" si="311"/>
        <v>9.8591549295774747</v>
      </c>
      <c r="AF564" s="1059">
        <f t="shared" si="312"/>
        <v>9.2307692307692193</v>
      </c>
      <c r="AG564" s="1059">
        <f t="shared" si="313"/>
        <v>8.3333333333333481</v>
      </c>
      <c r="AH564" s="1059">
        <f t="shared" si="314"/>
        <v>7.1428571428571397</v>
      </c>
      <c r="AI564" s="1059">
        <f t="shared" si="315"/>
        <v>9.8039215686274606</v>
      </c>
      <c r="AJ564" s="1059">
        <f t="shared" si="316"/>
        <v>6.25</v>
      </c>
      <c r="AK564" s="1059">
        <f t="shared" si="317"/>
        <v>4.3478260869565188</v>
      </c>
      <c r="AL564" s="1059">
        <f t="shared" si="318"/>
        <v>9.5238095238095344</v>
      </c>
      <c r="AM564" s="1059">
        <f t="shared" si="319"/>
        <v>16.666666666666675</v>
      </c>
      <c r="AN564" s="1059">
        <f t="shared" si="320"/>
        <v>12.5</v>
      </c>
      <c r="AO564" s="1059">
        <f t="shared" si="321"/>
        <v>6.6666666666666652</v>
      </c>
      <c r="AP564" s="1059">
        <f t="shared" si="322"/>
        <v>0</v>
      </c>
      <c r="AQ564" s="1059">
        <f t="shared" si="323"/>
        <v>0</v>
      </c>
      <c r="AR564" s="1059">
        <f t="shared" si="324"/>
        <v>0</v>
      </c>
      <c r="AS564" s="1059">
        <f t="shared" si="325"/>
        <v>0</v>
      </c>
      <c r="AT564" s="1059">
        <f t="shared" si="326"/>
        <v>0</v>
      </c>
      <c r="AU564" s="1060">
        <f t="shared" si="328"/>
        <v>6.8366539874118804</v>
      </c>
      <c r="AV564" s="1061">
        <f t="shared" si="329"/>
        <v>5.3151560605334831</v>
      </c>
    </row>
    <row r="565" spans="1:48" ht="11.25" customHeight="1" x14ac:dyDescent="0.2">
      <c r="A565" s="863" t="s">
        <v>765</v>
      </c>
      <c r="B565" s="861" t="s">
        <v>766</v>
      </c>
      <c r="C565" s="610">
        <v>0.76</v>
      </c>
      <c r="D565" s="482">
        <v>0.7</v>
      </c>
      <c r="E565" s="482">
        <v>0.68</v>
      </c>
      <c r="F565" s="610">
        <v>0.66</v>
      </c>
      <c r="G565" s="610">
        <v>0.6</v>
      </c>
      <c r="H565" s="610">
        <v>0.54</v>
      </c>
      <c r="I565" s="610">
        <v>0.505</v>
      </c>
      <c r="J565" s="932"/>
      <c r="K565" s="610">
        <v>0.47</v>
      </c>
      <c r="L565" s="481">
        <v>0.435</v>
      </c>
      <c r="M565" s="932"/>
      <c r="N565" s="494">
        <v>0.41</v>
      </c>
      <c r="O565" s="494">
        <v>0.38</v>
      </c>
      <c r="P565" s="616">
        <v>0.34</v>
      </c>
      <c r="Q565" s="616">
        <v>0.3</v>
      </c>
      <c r="R565" s="616">
        <v>0.26</v>
      </c>
      <c r="S565" s="616">
        <v>0.1933</v>
      </c>
      <c r="T565" s="616">
        <v>0.12330000000000001</v>
      </c>
      <c r="U565" s="616">
        <v>0.05</v>
      </c>
      <c r="V565" s="612">
        <v>0</v>
      </c>
      <c r="W565" s="612">
        <v>0</v>
      </c>
      <c r="X565" s="612">
        <v>0</v>
      </c>
      <c r="Y565" s="612">
        <v>0</v>
      </c>
      <c r="Z565" s="613">
        <f t="shared" si="327"/>
        <v>7.4065999999999992</v>
      </c>
      <c r="AA565" s="1058">
        <f t="shared" ref="AA565:AA628" si="330">IF(ISERROR((C565/D565-1)*100),"n/a",(C565/D565-1)*100)</f>
        <v>8.5714285714285854</v>
      </c>
      <c r="AB565" s="1058">
        <f t="shared" si="308"/>
        <v>2.9411764705882248</v>
      </c>
      <c r="AC565" s="1059">
        <f t="shared" si="309"/>
        <v>3.0303030303030276</v>
      </c>
      <c r="AD565" s="1059">
        <f t="shared" si="310"/>
        <v>10.000000000000009</v>
      </c>
      <c r="AE565" s="1059">
        <f t="shared" si="311"/>
        <v>11.111111111111093</v>
      </c>
      <c r="AF565" s="1059">
        <f t="shared" si="312"/>
        <v>6.9306930693069368</v>
      </c>
      <c r="AG565" s="1059">
        <f t="shared" si="313"/>
        <v>7.4468085106383031</v>
      </c>
      <c r="AH565" s="1059">
        <f t="shared" si="314"/>
        <v>8.045977011494255</v>
      </c>
      <c r="AI565" s="1059">
        <f t="shared" si="315"/>
        <v>6.0975609756097615</v>
      </c>
      <c r="AJ565" s="1059">
        <f t="shared" si="316"/>
        <v>7.8947368421052655</v>
      </c>
      <c r="AK565" s="1059">
        <f t="shared" si="317"/>
        <v>11.764705882352944</v>
      </c>
      <c r="AL565" s="1059">
        <f t="shared" si="318"/>
        <v>13.333333333333353</v>
      </c>
      <c r="AM565" s="1059">
        <f t="shared" si="319"/>
        <v>15.384615384615374</v>
      </c>
      <c r="AN565" s="1059">
        <f t="shared" si="320"/>
        <v>34.505949301603735</v>
      </c>
      <c r="AO565" s="1059">
        <f t="shared" si="321"/>
        <v>56.772100567720997</v>
      </c>
      <c r="AP565" s="1059">
        <f t="shared" si="322"/>
        <v>146.60000000000002</v>
      </c>
      <c r="AQ565" s="1059" t="str">
        <f t="shared" si="323"/>
        <v>n/a</v>
      </c>
      <c r="AR565" s="1059" t="str">
        <f t="shared" si="324"/>
        <v>n/a</v>
      </c>
      <c r="AS565" s="1059" t="str">
        <f t="shared" si="325"/>
        <v>n/a</v>
      </c>
      <c r="AT565" s="1059" t="str">
        <f t="shared" si="326"/>
        <v>n/a</v>
      </c>
      <c r="AU565" s="1060">
        <f t="shared" si="328"/>
        <v>21.901906253888242</v>
      </c>
      <c r="AV565" s="1061">
        <f t="shared" si="329"/>
        <v>35.931010018762549</v>
      </c>
    </row>
    <row r="566" spans="1:48" ht="11.25" customHeight="1" x14ac:dyDescent="0.2">
      <c r="A566" s="863" t="s">
        <v>753</v>
      </c>
      <c r="B566" s="861" t="s">
        <v>754</v>
      </c>
      <c r="C566" s="610">
        <v>1.1599999999999999</v>
      </c>
      <c r="D566" s="482">
        <v>1.08</v>
      </c>
      <c r="E566" s="482">
        <v>1</v>
      </c>
      <c r="F566" s="610">
        <v>0.94</v>
      </c>
      <c r="G566" s="610">
        <v>0.9</v>
      </c>
      <c r="H566" s="610">
        <v>0.84</v>
      </c>
      <c r="I566" s="610">
        <v>0.78</v>
      </c>
      <c r="J566" s="932"/>
      <c r="K566" s="610">
        <v>0.74</v>
      </c>
      <c r="L566" s="481">
        <v>0.7</v>
      </c>
      <c r="M566" s="932"/>
      <c r="N566" s="494">
        <v>0.66</v>
      </c>
      <c r="O566" s="611">
        <v>0.64</v>
      </c>
      <c r="P566" s="616">
        <v>0.62</v>
      </c>
      <c r="Q566" s="616">
        <v>0.57999999999999996</v>
      </c>
      <c r="R566" s="616">
        <v>0.54</v>
      </c>
      <c r="S566" s="616">
        <v>0.5</v>
      </c>
      <c r="T566" s="612">
        <v>0.48</v>
      </c>
      <c r="U566" s="612">
        <v>0.48</v>
      </c>
      <c r="V566" s="612">
        <v>0.48</v>
      </c>
      <c r="W566" s="612">
        <v>0.48</v>
      </c>
      <c r="X566" s="612">
        <v>0.48</v>
      </c>
      <c r="Y566" s="612">
        <v>0.48</v>
      </c>
      <c r="Z566" s="613">
        <f t="shared" si="327"/>
        <v>14.560000000000002</v>
      </c>
      <c r="AA566" s="1058">
        <f t="shared" si="330"/>
        <v>7.4074074074073959</v>
      </c>
      <c r="AB566" s="1058">
        <f t="shared" si="308"/>
        <v>8.0000000000000071</v>
      </c>
      <c r="AC566" s="1059">
        <f t="shared" si="309"/>
        <v>6.3829787234042534</v>
      </c>
      <c r="AD566" s="1059">
        <f t="shared" si="310"/>
        <v>4.4444444444444287</v>
      </c>
      <c r="AE566" s="1059">
        <f t="shared" si="311"/>
        <v>7.1428571428571397</v>
      </c>
      <c r="AF566" s="1059">
        <f t="shared" si="312"/>
        <v>7.6923076923076872</v>
      </c>
      <c r="AG566" s="1059">
        <f t="shared" si="313"/>
        <v>5.4054054054054168</v>
      </c>
      <c r="AH566" s="1059">
        <f t="shared" si="314"/>
        <v>5.7142857142857162</v>
      </c>
      <c r="AI566" s="1059">
        <f t="shared" si="315"/>
        <v>6.0606060606060552</v>
      </c>
      <c r="AJ566" s="1059">
        <f t="shared" si="316"/>
        <v>3.125</v>
      </c>
      <c r="AK566" s="1059">
        <f t="shared" si="317"/>
        <v>3.2258064516129004</v>
      </c>
      <c r="AL566" s="1059">
        <f t="shared" si="318"/>
        <v>6.8965517241379448</v>
      </c>
      <c r="AM566" s="1059">
        <f t="shared" si="319"/>
        <v>7.4074074074073959</v>
      </c>
      <c r="AN566" s="1059">
        <f t="shared" si="320"/>
        <v>8.0000000000000071</v>
      </c>
      <c r="AO566" s="1059">
        <f t="shared" si="321"/>
        <v>4.1666666666666741</v>
      </c>
      <c r="AP566" s="1059">
        <f t="shared" si="322"/>
        <v>0</v>
      </c>
      <c r="AQ566" s="1059">
        <f t="shared" si="323"/>
        <v>0</v>
      </c>
      <c r="AR566" s="1059">
        <f t="shared" si="324"/>
        <v>0</v>
      </c>
      <c r="AS566" s="1059">
        <f t="shared" si="325"/>
        <v>0</v>
      </c>
      <c r="AT566" s="1059">
        <f t="shared" si="326"/>
        <v>0</v>
      </c>
      <c r="AU566" s="1060">
        <f t="shared" si="328"/>
        <v>4.5535862420271505</v>
      </c>
      <c r="AV566" s="1061">
        <f t="shared" si="329"/>
        <v>3.055808352249294</v>
      </c>
    </row>
    <row r="567" spans="1:48" ht="11.25" customHeight="1" x14ac:dyDescent="0.2">
      <c r="A567" s="483" t="s">
        <v>758</v>
      </c>
      <c r="B567" s="861" t="s">
        <v>759</v>
      </c>
      <c r="C567" s="610">
        <v>1.034</v>
      </c>
      <c r="D567" s="482">
        <v>0.94599999999999995</v>
      </c>
      <c r="E567" s="482">
        <v>0.85799999999999998</v>
      </c>
      <c r="F567" s="610">
        <v>0.81400000000000006</v>
      </c>
      <c r="G567" s="610">
        <v>0.77</v>
      </c>
      <c r="H567" s="610">
        <v>0.72599999999999998</v>
      </c>
      <c r="I567" s="610">
        <v>0.68199999999999994</v>
      </c>
      <c r="J567" s="932"/>
      <c r="K567" s="610">
        <v>0.63800000000000001</v>
      </c>
      <c r="L567" s="481">
        <v>0.60499999999999998</v>
      </c>
      <c r="M567" s="932"/>
      <c r="N567" s="494">
        <v>0.56100000000000005</v>
      </c>
      <c r="O567" s="494">
        <v>0.51700000000000002</v>
      </c>
      <c r="P567" s="616">
        <v>0.47299999999999998</v>
      </c>
      <c r="Q567" s="616">
        <v>0.42429</v>
      </c>
      <c r="R567" s="616">
        <v>0.36268</v>
      </c>
      <c r="S567" s="616">
        <v>0.30597000000000002</v>
      </c>
      <c r="T567" s="616">
        <v>0.25385000000000002</v>
      </c>
      <c r="U567" s="616">
        <v>0.20815</v>
      </c>
      <c r="V567" s="616">
        <v>0.17194000000000001</v>
      </c>
      <c r="W567" s="616">
        <v>0.14477999999999999</v>
      </c>
      <c r="X567" s="616">
        <v>0.12444</v>
      </c>
      <c r="Y567" s="616">
        <v>9.7290000000000001E-2</v>
      </c>
      <c r="Z567" s="613">
        <f t="shared" si="327"/>
        <v>10.717389999999998</v>
      </c>
      <c r="AA567" s="1058">
        <f t="shared" si="330"/>
        <v>9.3023255813953654</v>
      </c>
      <c r="AB567" s="1058">
        <f t="shared" si="308"/>
        <v>10.256410256410241</v>
      </c>
      <c r="AC567" s="1059">
        <f t="shared" si="309"/>
        <v>5.4054054054053946</v>
      </c>
      <c r="AD567" s="1059">
        <f t="shared" si="310"/>
        <v>5.7142857142857162</v>
      </c>
      <c r="AE567" s="1059">
        <f t="shared" si="311"/>
        <v>6.0606060606060552</v>
      </c>
      <c r="AF567" s="1059">
        <f t="shared" si="312"/>
        <v>6.4516129032258229</v>
      </c>
      <c r="AG567" s="1059">
        <f t="shared" si="313"/>
        <v>6.8965517241379226</v>
      </c>
      <c r="AH567" s="1059">
        <f t="shared" si="314"/>
        <v>5.4545454545454675</v>
      </c>
      <c r="AI567" s="1059">
        <f t="shared" si="315"/>
        <v>7.8431372549019551</v>
      </c>
      <c r="AJ567" s="1059">
        <f t="shared" si="316"/>
        <v>8.5106382978723527</v>
      </c>
      <c r="AK567" s="1059">
        <f t="shared" si="317"/>
        <v>9.3023255813953654</v>
      </c>
      <c r="AL567" s="1059">
        <f t="shared" si="318"/>
        <v>11.480355417285338</v>
      </c>
      <c r="AM567" s="1059">
        <f t="shared" si="319"/>
        <v>16.987426932833351</v>
      </c>
      <c r="AN567" s="1059">
        <f t="shared" si="320"/>
        <v>18.534496846096005</v>
      </c>
      <c r="AO567" s="1059">
        <f t="shared" si="321"/>
        <v>20.531810124089024</v>
      </c>
      <c r="AP567" s="1059">
        <f t="shared" si="322"/>
        <v>21.955320682200341</v>
      </c>
      <c r="AQ567" s="1059">
        <f t="shared" si="323"/>
        <v>21.059671978597173</v>
      </c>
      <c r="AR567" s="1059">
        <f t="shared" si="324"/>
        <v>18.759497168117157</v>
      </c>
      <c r="AS567" s="1059">
        <f t="shared" si="325"/>
        <v>16.345226615236253</v>
      </c>
      <c r="AT567" s="1059">
        <f t="shared" si="326"/>
        <v>27.906259636139374</v>
      </c>
      <c r="AU567" s="1060">
        <f t="shared" si="328"/>
        <v>12.737895481738784</v>
      </c>
      <c r="AV567" s="1061">
        <f t="shared" si="329"/>
        <v>6.8576167724329995</v>
      </c>
    </row>
    <row r="568" spans="1:48" ht="11.25" customHeight="1" x14ac:dyDescent="0.2">
      <c r="A568" s="466" t="s">
        <v>1158</v>
      </c>
      <c r="B568" s="846" t="s">
        <v>1159</v>
      </c>
      <c r="C568" s="610">
        <v>5.75</v>
      </c>
      <c r="D568" s="482">
        <v>5.3</v>
      </c>
      <c r="E568" s="482">
        <v>5.05</v>
      </c>
      <c r="F568" s="473">
        <v>4.7</v>
      </c>
      <c r="G568" s="473">
        <v>4</v>
      </c>
      <c r="H568" s="473">
        <v>3.2</v>
      </c>
      <c r="I568" s="473">
        <v>2.19</v>
      </c>
      <c r="J568" s="1000"/>
      <c r="K568" s="474">
        <v>1.92</v>
      </c>
      <c r="L568" s="475">
        <v>1.92</v>
      </c>
      <c r="M568" s="1000"/>
      <c r="N568" s="517">
        <v>1.92</v>
      </c>
      <c r="O568" s="517">
        <v>1.92</v>
      </c>
      <c r="P568" s="477">
        <v>1.92</v>
      </c>
      <c r="Q568" s="478">
        <v>1.92</v>
      </c>
      <c r="R568" s="478">
        <v>0.6</v>
      </c>
      <c r="S568" s="478">
        <v>0.44</v>
      </c>
      <c r="T568" s="478">
        <v>0.4</v>
      </c>
      <c r="U568" s="478">
        <v>0.36</v>
      </c>
      <c r="V568" s="478">
        <v>0.32</v>
      </c>
      <c r="W568" s="478">
        <v>0.28000000000000003</v>
      </c>
      <c r="X568" s="477">
        <v>0.24</v>
      </c>
      <c r="Y568" s="478">
        <v>0.24</v>
      </c>
      <c r="Z568" s="613">
        <f t="shared" si="327"/>
        <v>44.590000000000011</v>
      </c>
      <c r="AA568" s="1058">
        <f t="shared" si="330"/>
        <v>8.4905660377358583</v>
      </c>
      <c r="AB568" s="1058">
        <f t="shared" si="308"/>
        <v>4.9504950495049549</v>
      </c>
      <c r="AC568" s="1059">
        <f t="shared" si="309"/>
        <v>7.4468085106382809</v>
      </c>
      <c r="AD568" s="1059">
        <f t="shared" si="310"/>
        <v>17.500000000000004</v>
      </c>
      <c r="AE568" s="1059">
        <f t="shared" si="311"/>
        <v>25</v>
      </c>
      <c r="AF568" s="1059">
        <f t="shared" si="312"/>
        <v>46.118721461187228</v>
      </c>
      <c r="AG568" s="1059">
        <f t="shared" si="313"/>
        <v>14.0625</v>
      </c>
      <c r="AH568" s="1059">
        <f t="shared" si="314"/>
        <v>0</v>
      </c>
      <c r="AI568" s="1059">
        <f t="shared" si="315"/>
        <v>0</v>
      </c>
      <c r="AJ568" s="1059">
        <f t="shared" si="316"/>
        <v>0</v>
      </c>
      <c r="AK568" s="1059">
        <f t="shared" si="317"/>
        <v>0</v>
      </c>
      <c r="AL568" s="1059">
        <f t="shared" si="318"/>
        <v>0</v>
      </c>
      <c r="AM568" s="1059">
        <f t="shared" si="319"/>
        <v>220.00000000000003</v>
      </c>
      <c r="AN568" s="1059">
        <f t="shared" si="320"/>
        <v>36.363636363636353</v>
      </c>
      <c r="AO568" s="1059">
        <f t="shared" si="321"/>
        <v>9.9999999999999858</v>
      </c>
      <c r="AP568" s="1059">
        <f t="shared" si="322"/>
        <v>11.111111111111116</v>
      </c>
      <c r="AQ568" s="1059">
        <f t="shared" si="323"/>
        <v>12.5</v>
      </c>
      <c r="AR568" s="1059">
        <f t="shared" si="324"/>
        <v>14.285714285714279</v>
      </c>
      <c r="AS568" s="1059">
        <f t="shared" si="325"/>
        <v>16.666666666666675</v>
      </c>
      <c r="AT568" s="1059">
        <f t="shared" si="326"/>
        <v>0</v>
      </c>
      <c r="AU568" s="1060">
        <f t="shared" si="328"/>
        <v>22.22481097430974</v>
      </c>
      <c r="AV568" s="1061">
        <f t="shared" si="329"/>
        <v>48.184419975209572</v>
      </c>
    </row>
    <row r="569" spans="1:48" ht="11.25" customHeight="1" x14ac:dyDescent="0.2">
      <c r="A569" s="489" t="s">
        <v>3896</v>
      </c>
      <c r="B569" s="490" t="s">
        <v>3897</v>
      </c>
      <c r="C569" s="610">
        <v>2.34</v>
      </c>
      <c r="D569" s="482">
        <v>2.2200000000000002</v>
      </c>
      <c r="E569" s="493">
        <v>2.1</v>
      </c>
      <c r="F569" s="496">
        <v>2</v>
      </c>
      <c r="G569" s="496">
        <v>1.94</v>
      </c>
      <c r="H569" s="496">
        <v>1.88</v>
      </c>
      <c r="I569" s="519">
        <v>1.85</v>
      </c>
      <c r="J569" s="1014"/>
      <c r="K569" s="519">
        <v>1.85</v>
      </c>
      <c r="L569" s="1094">
        <v>1.85</v>
      </c>
      <c r="M569" s="1014"/>
      <c r="N569" s="518">
        <v>1.85</v>
      </c>
      <c r="O569" s="518">
        <v>2.1124999999999998</v>
      </c>
      <c r="P569" s="498">
        <v>2.9</v>
      </c>
      <c r="Q569" s="498">
        <v>2.64</v>
      </c>
      <c r="R569" s="498">
        <v>2.38</v>
      </c>
      <c r="S569" s="498">
        <v>2.2000000000000002</v>
      </c>
      <c r="T569" s="498">
        <v>2.12</v>
      </c>
      <c r="U569" s="498">
        <v>2.08</v>
      </c>
      <c r="V569" s="498">
        <v>2.04</v>
      </c>
      <c r="W569" s="498">
        <v>2</v>
      </c>
      <c r="X569" s="498">
        <v>1.92</v>
      </c>
      <c r="Y569" s="498">
        <v>1.84</v>
      </c>
      <c r="Z569" s="613">
        <f t="shared" si="327"/>
        <v>44.112500000000004</v>
      </c>
      <c r="AA569" s="1058">
        <f t="shared" si="330"/>
        <v>5.4054054054053946</v>
      </c>
      <c r="AB569" s="1058">
        <f t="shared" si="308"/>
        <v>5.7142857142857162</v>
      </c>
      <c r="AC569" s="1059">
        <f t="shared" si="309"/>
        <v>5.0000000000000044</v>
      </c>
      <c r="AD569" s="1059">
        <f t="shared" si="310"/>
        <v>3.0927835051546504</v>
      </c>
      <c r="AE569" s="1059">
        <f t="shared" si="311"/>
        <v>3.1914893617021267</v>
      </c>
      <c r="AF569" s="1059">
        <f t="shared" si="312"/>
        <v>1.6216216216216051</v>
      </c>
      <c r="AG569" s="1059">
        <f t="shared" si="313"/>
        <v>0</v>
      </c>
      <c r="AH569" s="1059">
        <f t="shared" si="314"/>
        <v>0</v>
      </c>
      <c r="AI569" s="1059">
        <f t="shared" si="315"/>
        <v>0</v>
      </c>
      <c r="AJ569" s="1059">
        <f t="shared" si="316"/>
        <v>-12.426035502958566</v>
      </c>
      <c r="AK569" s="1059">
        <f t="shared" si="317"/>
        <v>-27.155172413793103</v>
      </c>
      <c r="AL569" s="1059">
        <f t="shared" si="318"/>
        <v>9.8484848484848406</v>
      </c>
      <c r="AM569" s="1059">
        <f t="shared" si="319"/>
        <v>10.924369747899165</v>
      </c>
      <c r="AN569" s="1059">
        <f t="shared" si="320"/>
        <v>8.1818181818181799</v>
      </c>
      <c r="AO569" s="1059">
        <f t="shared" si="321"/>
        <v>3.7735849056603765</v>
      </c>
      <c r="AP569" s="1059">
        <f t="shared" si="322"/>
        <v>1.9230769230769162</v>
      </c>
      <c r="AQ569" s="1059">
        <f t="shared" si="323"/>
        <v>1.9607843137254832</v>
      </c>
      <c r="AR569" s="1059">
        <f t="shared" si="324"/>
        <v>2.0000000000000018</v>
      </c>
      <c r="AS569" s="1059">
        <f t="shared" si="325"/>
        <v>4.1666666666666741</v>
      </c>
      <c r="AT569" s="1059">
        <f t="shared" si="326"/>
        <v>4.3478260869565188</v>
      </c>
      <c r="AU569" s="1060">
        <f t="shared" si="328"/>
        <v>1.5785494682852996</v>
      </c>
      <c r="AV569" s="1061">
        <f t="shared" si="329"/>
        <v>8.2607175077003152</v>
      </c>
    </row>
    <row r="570" spans="1:48" ht="11.25" customHeight="1" x14ac:dyDescent="0.2">
      <c r="A570" s="580" t="s">
        <v>4115</v>
      </c>
      <c r="B570" s="848" t="s">
        <v>4116</v>
      </c>
      <c r="C570" s="999">
        <v>0.71499999999999997</v>
      </c>
      <c r="D570" s="482">
        <v>0.625</v>
      </c>
      <c r="E570" s="848">
        <v>0.57999999999999996</v>
      </c>
      <c r="F570" s="852">
        <v>0.54</v>
      </c>
      <c r="G570" s="852">
        <v>0.51</v>
      </c>
      <c r="H570" s="852">
        <v>0.48</v>
      </c>
      <c r="I570" s="852">
        <v>0.21</v>
      </c>
      <c r="J570" s="852"/>
      <c r="K570" s="485">
        <v>0</v>
      </c>
      <c r="L570" s="614">
        <v>0</v>
      </c>
      <c r="M570" s="844"/>
      <c r="N570" s="611">
        <v>0</v>
      </c>
      <c r="O570" s="611">
        <v>0</v>
      </c>
      <c r="P570" s="612">
        <v>0</v>
      </c>
      <c r="Q570" s="612">
        <v>0</v>
      </c>
      <c r="R570" s="612">
        <v>0</v>
      </c>
      <c r="S570" s="612">
        <v>0</v>
      </c>
      <c r="T570" s="612">
        <v>0</v>
      </c>
      <c r="U570" s="612">
        <v>0</v>
      </c>
      <c r="V570" s="612">
        <v>0</v>
      </c>
      <c r="W570" s="612">
        <v>0</v>
      </c>
      <c r="X570" s="612">
        <v>0</v>
      </c>
      <c r="Y570" s="612">
        <v>0</v>
      </c>
      <c r="Z570" s="613">
        <f t="shared" si="327"/>
        <v>3.6599999999999997</v>
      </c>
      <c r="AA570" s="1058">
        <f t="shared" si="330"/>
        <v>14.399999999999991</v>
      </c>
      <c r="AB570" s="1058">
        <f t="shared" ref="AB570:AB633" si="331">IF(ISERROR((D570/E570-1)*100),"n/a",(D570/E570-1)*100)</f>
        <v>7.7586206896551824</v>
      </c>
      <c r="AC570" s="1059">
        <f t="shared" ref="AC570:AC633" si="332">IF(ISERROR((E570/F570-1)*100),"n/a",(E570/F570-1)*100)</f>
        <v>7.4074074074073959</v>
      </c>
      <c r="AD570" s="1059">
        <f t="shared" ref="AD570:AD633" si="333">IF(ISERROR((F570/G570-1)*100),"n/a",(F570/G570-1)*100)</f>
        <v>5.8823529411764719</v>
      </c>
      <c r="AE570" s="1059">
        <f t="shared" ref="AE570:AE633" si="334">IF(ISERROR((G570/H570-1)*100),"n/a",(G570/H570-1)*100)</f>
        <v>6.25</v>
      </c>
      <c r="AF570" s="1059">
        <f t="shared" ref="AF570:AF633" si="335">IF(ISERROR((H570/I570-1)*100),"n/a",(H570/I570-1)*100)</f>
        <v>128.57142857142856</v>
      </c>
      <c r="AG570" s="1059" t="str">
        <f t="shared" ref="AG570:AG633" si="336">IF(ISERROR((I570/K570-1)*100),"n/a",(I570/K570-1)*100)</f>
        <v>n/a</v>
      </c>
      <c r="AH570" s="1059" t="str">
        <f t="shared" ref="AH570:AH633" si="337">IF(ISERROR((K570/L570-1)*100),"n/a",(K570/L570-1)*100)</f>
        <v>n/a</v>
      </c>
      <c r="AI570" s="1059" t="str">
        <f t="shared" ref="AI570:AI633" si="338">IF(ISERROR((L570/N570-1)*100),"n/a",(L570/N570-1)*100)</f>
        <v>n/a</v>
      </c>
      <c r="AJ570" s="1059" t="str">
        <f t="shared" ref="AJ570:AJ633" si="339">IF(ISERROR((N570/O570-1)*100),"n/a",(N570/O570-1)*100)</f>
        <v>n/a</v>
      </c>
      <c r="AK570" s="1059" t="str">
        <f t="shared" ref="AK570:AK633" si="340">IF(ISERROR((O570/P570-1)*100),"n/a",(O570/P570-1)*100)</f>
        <v>n/a</v>
      </c>
      <c r="AL570" s="1059" t="str">
        <f t="shared" ref="AL570:AL633" si="341">IF(ISERROR((P570/Q570-1)*100),"n/a",(P570/Q570-1)*100)</f>
        <v>n/a</v>
      </c>
      <c r="AM570" s="1059" t="str">
        <f t="shared" ref="AM570:AM633" si="342">IF(ISERROR((Q570/R570-1)*100),"n/a",(Q570/R570-1)*100)</f>
        <v>n/a</v>
      </c>
      <c r="AN570" s="1059" t="str">
        <f t="shared" ref="AN570:AN633" si="343">IF(ISERROR((R570/S570-1)*100),"n/a",(R570/S570-1)*100)</f>
        <v>n/a</v>
      </c>
      <c r="AO570" s="1059" t="str">
        <f t="shared" ref="AO570:AO633" si="344">IF(ISERROR((S570/T570-1)*100),"n/a",(S570/T570-1)*100)</f>
        <v>n/a</v>
      </c>
      <c r="AP570" s="1059" t="str">
        <f t="shared" ref="AP570:AP633" si="345">IF(ISERROR((T570/U570-1)*100),"n/a",(T570/U570-1)*100)</f>
        <v>n/a</v>
      </c>
      <c r="AQ570" s="1059" t="str">
        <f t="shared" ref="AQ570:AQ633" si="346">IF(ISERROR((U570/V570-1)*100),"n/a",(U570/V570-1)*100)</f>
        <v>n/a</v>
      </c>
      <c r="AR570" s="1059" t="str">
        <f t="shared" ref="AR570:AR633" si="347">IF(ISERROR((V570/W570-1)*100),"n/a",(V570/W570-1)*100)</f>
        <v>n/a</v>
      </c>
      <c r="AS570" s="1059" t="str">
        <f t="shared" ref="AS570:AS633" si="348">IF(ISERROR((W570/X570-1)*100),"n/a",(W570/X570-1)*100)</f>
        <v>n/a</v>
      </c>
      <c r="AT570" s="1059" t="str">
        <f t="shared" ref="AT570:AT633" si="349">IF(ISERROR((X570/Y570-1)*100),"n/a",(X570/Y570-1)*100)</f>
        <v>n/a</v>
      </c>
      <c r="AU570" s="1060">
        <f t="shared" si="328"/>
        <v>28.378301601611266</v>
      </c>
      <c r="AV570" s="1061">
        <f t="shared" si="329"/>
        <v>49.182791075285074</v>
      </c>
    </row>
    <row r="571" spans="1:48" ht="11.25" customHeight="1" x14ac:dyDescent="0.2">
      <c r="A571" s="489" t="s">
        <v>1597</v>
      </c>
      <c r="B571" s="861" t="s">
        <v>1598</v>
      </c>
      <c r="C571" s="610">
        <v>0.57499999999999996</v>
      </c>
      <c r="D571" s="482">
        <v>0.41</v>
      </c>
      <c r="E571" s="482">
        <v>0.315</v>
      </c>
      <c r="F571" s="610">
        <v>0.25</v>
      </c>
      <c r="G571" s="610">
        <v>0.22</v>
      </c>
      <c r="H571" s="610">
        <v>0.16</v>
      </c>
      <c r="I571" s="610">
        <v>0.08</v>
      </c>
      <c r="J571" s="932"/>
      <c r="K571" s="485">
        <v>0.04</v>
      </c>
      <c r="L571" s="614">
        <v>0.04</v>
      </c>
      <c r="M571" s="932"/>
      <c r="N571" s="611">
        <v>0.04</v>
      </c>
      <c r="O571" s="611">
        <v>0.22</v>
      </c>
      <c r="P571" s="612">
        <v>1.24</v>
      </c>
      <c r="Q571" s="616">
        <v>1.44</v>
      </c>
      <c r="R571" s="616">
        <v>1.4</v>
      </c>
      <c r="S571" s="616">
        <v>1.36</v>
      </c>
      <c r="T571" s="616">
        <v>1.2604199999999999</v>
      </c>
      <c r="U571" s="616">
        <v>0.98005999999999993</v>
      </c>
      <c r="V571" s="616">
        <v>0.93155999999999994</v>
      </c>
      <c r="W571" s="616">
        <v>0.89905999999999997</v>
      </c>
      <c r="X571" s="616">
        <v>0.85855999999999999</v>
      </c>
      <c r="Y571" s="616">
        <v>0.79376999999999998</v>
      </c>
      <c r="Z571" s="613">
        <f t="shared" si="327"/>
        <v>13.51343</v>
      </c>
      <c r="AA571" s="1058">
        <f t="shared" si="330"/>
        <v>40.243902439024382</v>
      </c>
      <c r="AB571" s="1058">
        <f t="shared" si="331"/>
        <v>30.15873015873014</v>
      </c>
      <c r="AC571" s="1059">
        <f t="shared" si="332"/>
        <v>26</v>
      </c>
      <c r="AD571" s="1059">
        <f t="shared" si="333"/>
        <v>13.636363636363647</v>
      </c>
      <c r="AE571" s="1059">
        <f t="shared" si="334"/>
        <v>37.5</v>
      </c>
      <c r="AF571" s="1059">
        <f t="shared" si="335"/>
        <v>100</v>
      </c>
      <c r="AG571" s="1059">
        <f t="shared" si="336"/>
        <v>100</v>
      </c>
      <c r="AH571" s="1059">
        <f t="shared" si="337"/>
        <v>0</v>
      </c>
      <c r="AI571" s="1059">
        <f t="shared" si="338"/>
        <v>0</v>
      </c>
      <c r="AJ571" s="1059">
        <f t="shared" si="339"/>
        <v>-81.818181818181813</v>
      </c>
      <c r="AK571" s="1059">
        <f t="shared" si="340"/>
        <v>-82.258064516129025</v>
      </c>
      <c r="AL571" s="1059">
        <f t="shared" si="341"/>
        <v>-13.888888888888884</v>
      </c>
      <c r="AM571" s="1059">
        <f t="shared" si="342"/>
        <v>2.8571428571428692</v>
      </c>
      <c r="AN571" s="1059">
        <f t="shared" si="343"/>
        <v>2.9411764705882248</v>
      </c>
      <c r="AO571" s="1059">
        <f t="shared" si="344"/>
        <v>7.9005410894781303</v>
      </c>
      <c r="AP571" s="1059">
        <f t="shared" si="345"/>
        <v>28.606411852335569</v>
      </c>
      <c r="AQ571" s="1059">
        <f t="shared" si="346"/>
        <v>5.2063205805315871</v>
      </c>
      <c r="AR571" s="1059">
        <f t="shared" si="347"/>
        <v>3.6148866593998186</v>
      </c>
      <c r="AS571" s="1059">
        <f t="shared" si="348"/>
        <v>4.7172008945210564</v>
      </c>
      <c r="AT571" s="1059">
        <f t="shared" si="349"/>
        <v>8.162314020434124</v>
      </c>
      <c r="AU571" s="1060">
        <f t="shared" si="328"/>
        <v>11.678992771767492</v>
      </c>
      <c r="AV571" s="1061">
        <f t="shared" si="329"/>
        <v>43.97933522732842</v>
      </c>
    </row>
    <row r="572" spans="1:48" ht="11.25" customHeight="1" x14ac:dyDescent="0.2">
      <c r="A572" s="861" t="s">
        <v>1599</v>
      </c>
      <c r="B572" s="861" t="s">
        <v>1600</v>
      </c>
      <c r="C572" s="610">
        <v>2.6</v>
      </c>
      <c r="D572" s="482">
        <v>2.2000000000000002</v>
      </c>
      <c r="E572" s="482">
        <v>1.8199999999999998</v>
      </c>
      <c r="F572" s="610">
        <v>1.56</v>
      </c>
      <c r="G572" s="610">
        <v>1.4</v>
      </c>
      <c r="H572" s="610">
        <v>1.26</v>
      </c>
      <c r="I572" s="610">
        <v>1.08</v>
      </c>
      <c r="J572" s="932"/>
      <c r="K572" s="610">
        <v>0.84</v>
      </c>
      <c r="L572" s="481">
        <v>0.6</v>
      </c>
      <c r="M572" s="932"/>
      <c r="N572" s="611">
        <v>0.48</v>
      </c>
      <c r="O572" s="494">
        <v>0.36</v>
      </c>
      <c r="P572" s="616">
        <v>0.09</v>
      </c>
      <c r="Q572" s="612">
        <v>0</v>
      </c>
      <c r="R572" s="612">
        <v>0</v>
      </c>
      <c r="S572" s="612">
        <v>0</v>
      </c>
      <c r="T572" s="612">
        <v>0</v>
      </c>
      <c r="U572" s="612">
        <v>0</v>
      </c>
      <c r="V572" s="612">
        <v>0</v>
      </c>
      <c r="W572" s="612">
        <v>0</v>
      </c>
      <c r="X572" s="612">
        <v>0</v>
      </c>
      <c r="Y572" s="612">
        <v>0</v>
      </c>
      <c r="Z572" s="613">
        <f t="shared" si="327"/>
        <v>14.290000000000001</v>
      </c>
      <c r="AA572" s="1058">
        <f t="shared" si="330"/>
        <v>18.181818181818166</v>
      </c>
      <c r="AB572" s="1058">
        <f t="shared" si="331"/>
        <v>20.879120879120894</v>
      </c>
      <c r="AC572" s="1059">
        <f t="shared" si="332"/>
        <v>16.66666666666665</v>
      </c>
      <c r="AD572" s="1059">
        <f t="shared" si="333"/>
        <v>11.428571428571432</v>
      </c>
      <c r="AE572" s="1059">
        <f t="shared" si="334"/>
        <v>11.111111111111093</v>
      </c>
      <c r="AF572" s="1059">
        <f t="shared" si="335"/>
        <v>16.66666666666665</v>
      </c>
      <c r="AG572" s="1059">
        <f t="shared" si="336"/>
        <v>28.57142857142858</v>
      </c>
      <c r="AH572" s="1059">
        <f t="shared" si="337"/>
        <v>39.999999999999993</v>
      </c>
      <c r="AI572" s="1059">
        <f t="shared" si="338"/>
        <v>25</v>
      </c>
      <c r="AJ572" s="1059">
        <f t="shared" si="339"/>
        <v>33.333333333333329</v>
      </c>
      <c r="AK572" s="1059">
        <f t="shared" si="340"/>
        <v>300</v>
      </c>
      <c r="AL572" s="1059" t="str">
        <f t="shared" si="341"/>
        <v>n/a</v>
      </c>
      <c r="AM572" s="1059" t="str">
        <f t="shared" si="342"/>
        <v>n/a</v>
      </c>
      <c r="AN572" s="1059" t="str">
        <f t="shared" si="343"/>
        <v>n/a</v>
      </c>
      <c r="AO572" s="1059" t="str">
        <f t="shared" si="344"/>
        <v>n/a</v>
      </c>
      <c r="AP572" s="1059" t="str">
        <f t="shared" si="345"/>
        <v>n/a</v>
      </c>
      <c r="AQ572" s="1059" t="str">
        <f t="shared" si="346"/>
        <v>n/a</v>
      </c>
      <c r="AR572" s="1059" t="str">
        <f t="shared" si="347"/>
        <v>n/a</v>
      </c>
      <c r="AS572" s="1059" t="str">
        <f t="shared" si="348"/>
        <v>n/a</v>
      </c>
      <c r="AT572" s="1059" t="str">
        <f t="shared" si="349"/>
        <v>n/a</v>
      </c>
      <c r="AU572" s="1060">
        <f t="shared" si="328"/>
        <v>47.439883348974263</v>
      </c>
      <c r="AV572" s="1061">
        <f t="shared" si="329"/>
        <v>84.245243533136517</v>
      </c>
    </row>
    <row r="573" spans="1:48" ht="11.25" customHeight="1" x14ac:dyDescent="0.2">
      <c r="A573" s="480" t="s">
        <v>763</v>
      </c>
      <c r="B573" s="861" t="s">
        <v>764</v>
      </c>
      <c r="C573" s="610">
        <v>0.66</v>
      </c>
      <c r="D573" s="482">
        <v>0.62</v>
      </c>
      <c r="E573" s="482">
        <v>0.57999999999999996</v>
      </c>
      <c r="F573" s="610">
        <v>0.54</v>
      </c>
      <c r="G573" s="610">
        <v>0.51333333333333331</v>
      </c>
      <c r="H573" s="610">
        <v>0.49333333333333335</v>
      </c>
      <c r="I573" s="610">
        <v>0.48</v>
      </c>
      <c r="J573" s="932"/>
      <c r="K573" s="610">
        <v>0.46666666666666662</v>
      </c>
      <c r="L573" s="481">
        <v>0.45333333333333337</v>
      </c>
      <c r="M573" s="932"/>
      <c r="N573" s="494">
        <v>0.44</v>
      </c>
      <c r="O573" s="494">
        <v>0.42666666666666669</v>
      </c>
      <c r="P573" s="616">
        <v>0.41666666666666669</v>
      </c>
      <c r="Q573" s="616">
        <v>0.40666666666666668</v>
      </c>
      <c r="R573" s="616">
        <v>0.4</v>
      </c>
      <c r="S573" s="612">
        <v>0.39333333333333331</v>
      </c>
      <c r="T573" s="616">
        <v>0.39</v>
      </c>
      <c r="U573" s="612">
        <v>0.38</v>
      </c>
      <c r="V573" s="616">
        <v>0.38</v>
      </c>
      <c r="W573" s="616">
        <v>0.37333333333333335</v>
      </c>
      <c r="X573" s="616">
        <v>0.3666666666666667</v>
      </c>
      <c r="Y573" s="616">
        <v>0.36</v>
      </c>
      <c r="Z573" s="613">
        <f t="shared" si="327"/>
        <v>9.5400000000000009</v>
      </c>
      <c r="AA573" s="1058">
        <f t="shared" si="330"/>
        <v>6.4516129032258229</v>
      </c>
      <c r="AB573" s="1058">
        <f t="shared" si="331"/>
        <v>6.8965517241379448</v>
      </c>
      <c r="AC573" s="1059">
        <f t="shared" si="332"/>
        <v>7.4074074074073959</v>
      </c>
      <c r="AD573" s="1059">
        <f t="shared" si="333"/>
        <v>5.1948051948051965</v>
      </c>
      <c r="AE573" s="1059">
        <f t="shared" si="334"/>
        <v>4.0540540540540571</v>
      </c>
      <c r="AF573" s="1059">
        <f t="shared" si="335"/>
        <v>2.7777777777777901</v>
      </c>
      <c r="AG573" s="1059">
        <f t="shared" si="336"/>
        <v>2.8571428571428692</v>
      </c>
      <c r="AH573" s="1059">
        <f t="shared" si="337"/>
        <v>2.9411764705882248</v>
      </c>
      <c r="AI573" s="1059">
        <f t="shared" si="338"/>
        <v>3.0303030303030276</v>
      </c>
      <c r="AJ573" s="1059">
        <f t="shared" si="339"/>
        <v>3.125</v>
      </c>
      <c r="AK573" s="1059">
        <f t="shared" si="340"/>
        <v>2.4000000000000021</v>
      </c>
      <c r="AL573" s="1059">
        <f t="shared" si="341"/>
        <v>2.4590163934426146</v>
      </c>
      <c r="AM573" s="1059">
        <f t="shared" si="342"/>
        <v>1.6666666666666607</v>
      </c>
      <c r="AN573" s="1059">
        <f t="shared" si="343"/>
        <v>1.6949152542373058</v>
      </c>
      <c r="AO573" s="1059">
        <f t="shared" si="344"/>
        <v>0.85470085470085166</v>
      </c>
      <c r="AP573" s="1059">
        <f t="shared" si="345"/>
        <v>2.6315789473684292</v>
      </c>
      <c r="AQ573" s="1059">
        <f t="shared" si="346"/>
        <v>0</v>
      </c>
      <c r="AR573" s="1059">
        <f t="shared" si="347"/>
        <v>1.7857142857142794</v>
      </c>
      <c r="AS573" s="1059">
        <f t="shared" si="348"/>
        <v>1.8181818181818077</v>
      </c>
      <c r="AT573" s="1059">
        <f t="shared" si="349"/>
        <v>1.8518518518518601</v>
      </c>
      <c r="AU573" s="1060">
        <f t="shared" si="328"/>
        <v>3.0949228745803081</v>
      </c>
      <c r="AV573" s="1061">
        <f t="shared" si="329"/>
        <v>1.9791137310392966</v>
      </c>
    </row>
    <row r="574" spans="1:48" ht="11.25" customHeight="1" x14ac:dyDescent="0.2">
      <c r="A574" s="480" t="s">
        <v>775</v>
      </c>
      <c r="B574" s="861" t="s">
        <v>776</v>
      </c>
      <c r="C574" s="610">
        <v>1.06</v>
      </c>
      <c r="D574" s="482">
        <v>1</v>
      </c>
      <c r="E574" s="482">
        <v>0.96</v>
      </c>
      <c r="F574" s="610">
        <v>0.92</v>
      </c>
      <c r="G574" s="610">
        <v>0.88</v>
      </c>
      <c r="H574" s="610">
        <v>0.84</v>
      </c>
      <c r="I574" s="610">
        <v>0.8</v>
      </c>
      <c r="J574" s="932"/>
      <c r="K574" s="610">
        <v>0.6</v>
      </c>
      <c r="L574" s="481">
        <v>0.44</v>
      </c>
      <c r="M574" s="932"/>
      <c r="N574" s="494">
        <v>0.36</v>
      </c>
      <c r="O574" s="494">
        <v>0.32</v>
      </c>
      <c r="P574" s="616">
        <v>0.28000000000000003</v>
      </c>
      <c r="Q574" s="616">
        <v>0.26</v>
      </c>
      <c r="R574" s="616">
        <v>0.22</v>
      </c>
      <c r="S574" s="616">
        <v>0.2</v>
      </c>
      <c r="T574" s="616">
        <v>0.15</v>
      </c>
      <c r="U574" s="616">
        <v>0.1</v>
      </c>
      <c r="V574" s="616">
        <v>7.4999999999999997E-2</v>
      </c>
      <c r="W574" s="612">
        <v>0.05</v>
      </c>
      <c r="X574" s="616">
        <v>0.05</v>
      </c>
      <c r="Y574" s="612">
        <v>0</v>
      </c>
      <c r="Z574" s="613">
        <f t="shared" si="327"/>
        <v>9.5649999999999995</v>
      </c>
      <c r="AA574" s="1058">
        <f t="shared" si="330"/>
        <v>6.0000000000000053</v>
      </c>
      <c r="AB574" s="1058">
        <f t="shared" si="331"/>
        <v>4.1666666666666741</v>
      </c>
      <c r="AC574" s="1059">
        <f t="shared" si="332"/>
        <v>4.3478260869565188</v>
      </c>
      <c r="AD574" s="1059">
        <f t="shared" si="333"/>
        <v>4.5454545454545414</v>
      </c>
      <c r="AE574" s="1059">
        <f t="shared" si="334"/>
        <v>4.7619047619047672</v>
      </c>
      <c r="AF574" s="1059">
        <f t="shared" si="335"/>
        <v>4.9999999999999822</v>
      </c>
      <c r="AG574" s="1059">
        <f t="shared" si="336"/>
        <v>33.33333333333335</v>
      </c>
      <c r="AH574" s="1059">
        <f t="shared" si="337"/>
        <v>36.363636363636353</v>
      </c>
      <c r="AI574" s="1059">
        <f t="shared" si="338"/>
        <v>22.222222222222232</v>
      </c>
      <c r="AJ574" s="1059">
        <f t="shared" si="339"/>
        <v>12.5</v>
      </c>
      <c r="AK574" s="1059">
        <f t="shared" si="340"/>
        <v>14.285714285714279</v>
      </c>
      <c r="AL574" s="1059">
        <f t="shared" si="341"/>
        <v>7.6923076923077094</v>
      </c>
      <c r="AM574" s="1059">
        <f t="shared" si="342"/>
        <v>18.181818181818187</v>
      </c>
      <c r="AN574" s="1059">
        <f t="shared" si="343"/>
        <v>9.9999999999999858</v>
      </c>
      <c r="AO574" s="1059">
        <f t="shared" si="344"/>
        <v>33.33333333333335</v>
      </c>
      <c r="AP574" s="1059">
        <f t="shared" si="345"/>
        <v>49.999999999999979</v>
      </c>
      <c r="AQ574" s="1059">
        <f t="shared" si="346"/>
        <v>33.33333333333335</v>
      </c>
      <c r="AR574" s="1059">
        <f t="shared" si="347"/>
        <v>49.999999999999979</v>
      </c>
      <c r="AS574" s="1059">
        <f t="shared" si="348"/>
        <v>0</v>
      </c>
      <c r="AT574" s="1059" t="str">
        <f t="shared" si="349"/>
        <v>n/a</v>
      </c>
      <c r="AU574" s="1060">
        <f t="shared" si="328"/>
        <v>18.424607937193752</v>
      </c>
      <c r="AV574" s="1061">
        <f t="shared" si="329"/>
        <v>16.142250475984941</v>
      </c>
    </row>
    <row r="575" spans="1:48" ht="11.25" customHeight="1" x14ac:dyDescent="0.2">
      <c r="A575" s="490" t="s">
        <v>1605</v>
      </c>
      <c r="B575" s="490" t="s">
        <v>4609</v>
      </c>
      <c r="C575" s="610">
        <v>0.54</v>
      </c>
      <c r="D575" s="482">
        <v>0.5</v>
      </c>
      <c r="E575" s="493">
        <v>0.45999999999999996</v>
      </c>
      <c r="F575" s="496">
        <v>0.42</v>
      </c>
      <c r="G575" s="496">
        <v>0.36</v>
      </c>
      <c r="H575" s="496">
        <v>0.3</v>
      </c>
      <c r="I575" s="496">
        <v>0.26</v>
      </c>
      <c r="J575" s="1014"/>
      <c r="K575" s="496">
        <v>0.22</v>
      </c>
      <c r="L575" s="492">
        <v>0.18</v>
      </c>
      <c r="M575" s="1014"/>
      <c r="N575" s="509">
        <v>0.08</v>
      </c>
      <c r="O575" s="518">
        <v>0</v>
      </c>
      <c r="P575" s="499">
        <v>0</v>
      </c>
      <c r="Q575" s="499">
        <v>0</v>
      </c>
      <c r="R575" s="499">
        <v>0</v>
      </c>
      <c r="S575" s="499">
        <v>0</v>
      </c>
      <c r="T575" s="499">
        <v>0</v>
      </c>
      <c r="U575" s="499">
        <v>0</v>
      </c>
      <c r="V575" s="499">
        <v>0</v>
      </c>
      <c r="W575" s="499">
        <v>0</v>
      </c>
      <c r="X575" s="499">
        <v>0</v>
      </c>
      <c r="Y575" s="499">
        <v>0</v>
      </c>
      <c r="Z575" s="613">
        <f t="shared" si="327"/>
        <v>3.3200000000000003</v>
      </c>
      <c r="AA575" s="1058">
        <f t="shared" si="330"/>
        <v>8.0000000000000071</v>
      </c>
      <c r="AB575" s="1058">
        <f t="shared" si="331"/>
        <v>8.6956521739130608</v>
      </c>
      <c r="AC575" s="1059">
        <f t="shared" si="332"/>
        <v>9.5238095238095113</v>
      </c>
      <c r="AD575" s="1059">
        <f t="shared" si="333"/>
        <v>16.666666666666675</v>
      </c>
      <c r="AE575" s="1059">
        <f t="shared" si="334"/>
        <v>19.999999999999996</v>
      </c>
      <c r="AF575" s="1059">
        <f t="shared" si="335"/>
        <v>15.384615384615374</v>
      </c>
      <c r="AG575" s="1059">
        <f t="shared" si="336"/>
        <v>18.181818181818187</v>
      </c>
      <c r="AH575" s="1059">
        <f t="shared" si="337"/>
        <v>22.222222222222232</v>
      </c>
      <c r="AI575" s="1059">
        <f t="shared" si="338"/>
        <v>125</v>
      </c>
      <c r="AJ575" s="1059" t="str">
        <f t="shared" si="339"/>
        <v>n/a</v>
      </c>
      <c r="AK575" s="1059" t="str">
        <f t="shared" si="340"/>
        <v>n/a</v>
      </c>
      <c r="AL575" s="1059" t="str">
        <f t="shared" si="341"/>
        <v>n/a</v>
      </c>
      <c r="AM575" s="1059" t="str">
        <f t="shared" si="342"/>
        <v>n/a</v>
      </c>
      <c r="AN575" s="1059" t="str">
        <f t="shared" si="343"/>
        <v>n/a</v>
      </c>
      <c r="AO575" s="1059" t="str">
        <f t="shared" si="344"/>
        <v>n/a</v>
      </c>
      <c r="AP575" s="1059" t="str">
        <f t="shared" si="345"/>
        <v>n/a</v>
      </c>
      <c r="AQ575" s="1059" t="str">
        <f t="shared" si="346"/>
        <v>n/a</v>
      </c>
      <c r="AR575" s="1059" t="str">
        <f t="shared" si="347"/>
        <v>n/a</v>
      </c>
      <c r="AS575" s="1059" t="str">
        <f t="shared" si="348"/>
        <v>n/a</v>
      </c>
      <c r="AT575" s="1059" t="str">
        <f t="shared" si="349"/>
        <v>n/a</v>
      </c>
      <c r="AU575" s="1060">
        <f t="shared" si="328"/>
        <v>27.074976017005003</v>
      </c>
      <c r="AV575" s="1061">
        <f t="shared" si="329"/>
        <v>37.075426866867907</v>
      </c>
    </row>
    <row r="576" spans="1:48" ht="11.25" customHeight="1" x14ac:dyDescent="0.2">
      <c r="A576" s="480" t="s">
        <v>767</v>
      </c>
      <c r="B576" s="861" t="s">
        <v>768</v>
      </c>
      <c r="C576" s="610">
        <v>1.24</v>
      </c>
      <c r="D576" s="482">
        <v>1.1200000000000001</v>
      </c>
      <c r="E576" s="615">
        <v>0.96</v>
      </c>
      <c r="F576" s="610">
        <v>0.88</v>
      </c>
      <c r="G576" s="610">
        <v>0.8</v>
      </c>
      <c r="H576" s="610">
        <v>0.72</v>
      </c>
      <c r="I576" s="610">
        <v>0.64</v>
      </c>
      <c r="J576" s="932"/>
      <c r="K576" s="610">
        <v>0.6</v>
      </c>
      <c r="L576" s="481">
        <v>0.56000000000000005</v>
      </c>
      <c r="M576" s="932"/>
      <c r="N576" s="494">
        <v>0.52</v>
      </c>
      <c r="O576" s="494">
        <v>0.48</v>
      </c>
      <c r="P576" s="616">
        <v>0.44</v>
      </c>
      <c r="Q576" s="616">
        <v>0.4</v>
      </c>
      <c r="R576" s="616">
        <v>0.32</v>
      </c>
      <c r="S576" s="616">
        <v>0.28000000000000003</v>
      </c>
      <c r="T576" s="616">
        <v>0.18</v>
      </c>
      <c r="U576" s="612">
        <v>0</v>
      </c>
      <c r="V576" s="612">
        <v>0</v>
      </c>
      <c r="W576" s="612">
        <v>0</v>
      </c>
      <c r="X576" s="612">
        <v>0</v>
      </c>
      <c r="Y576" s="612">
        <v>0</v>
      </c>
      <c r="Z576" s="613">
        <f t="shared" si="327"/>
        <v>10.139999999999999</v>
      </c>
      <c r="AA576" s="1058">
        <f t="shared" si="330"/>
        <v>10.714285714285698</v>
      </c>
      <c r="AB576" s="1058">
        <f t="shared" si="331"/>
        <v>16.666666666666675</v>
      </c>
      <c r="AC576" s="1059">
        <f t="shared" si="332"/>
        <v>9.0909090909090828</v>
      </c>
      <c r="AD576" s="1059">
        <f t="shared" si="333"/>
        <v>9.9999999999999858</v>
      </c>
      <c r="AE576" s="1059">
        <f t="shared" si="334"/>
        <v>11.111111111111116</v>
      </c>
      <c r="AF576" s="1059">
        <f t="shared" si="335"/>
        <v>12.5</v>
      </c>
      <c r="AG576" s="1059">
        <f t="shared" si="336"/>
        <v>6.6666666666666652</v>
      </c>
      <c r="AH576" s="1059">
        <f t="shared" si="337"/>
        <v>7.1428571428571397</v>
      </c>
      <c r="AI576" s="1059">
        <f t="shared" si="338"/>
        <v>7.6923076923077094</v>
      </c>
      <c r="AJ576" s="1059">
        <f t="shared" si="339"/>
        <v>8.3333333333333481</v>
      </c>
      <c r="AK576" s="1059">
        <f t="shared" si="340"/>
        <v>9.0909090909090828</v>
      </c>
      <c r="AL576" s="1059">
        <f t="shared" si="341"/>
        <v>9.9999999999999858</v>
      </c>
      <c r="AM576" s="1059">
        <f t="shared" si="342"/>
        <v>25</v>
      </c>
      <c r="AN576" s="1059">
        <f t="shared" si="343"/>
        <v>14.285714285714279</v>
      </c>
      <c r="AO576" s="1059">
        <f t="shared" si="344"/>
        <v>55.555555555555578</v>
      </c>
      <c r="AP576" s="1059" t="str">
        <f t="shared" si="345"/>
        <v>n/a</v>
      </c>
      <c r="AQ576" s="1059" t="str">
        <f t="shared" si="346"/>
        <v>n/a</v>
      </c>
      <c r="AR576" s="1059" t="str">
        <f t="shared" si="347"/>
        <v>n/a</v>
      </c>
      <c r="AS576" s="1059" t="str">
        <f t="shared" si="348"/>
        <v>n/a</v>
      </c>
      <c r="AT576" s="1059" t="str">
        <f t="shared" si="349"/>
        <v>n/a</v>
      </c>
      <c r="AU576" s="1060">
        <f t="shared" si="328"/>
        <v>14.256687756687755</v>
      </c>
      <c r="AV576" s="1061">
        <f t="shared" si="329"/>
        <v>12.329855856000053</v>
      </c>
    </row>
    <row r="577" spans="1:48" ht="11.25" customHeight="1" x14ac:dyDescent="0.2">
      <c r="A577" s="489" t="s">
        <v>1595</v>
      </c>
      <c r="B577" s="490" t="s">
        <v>1596</v>
      </c>
      <c r="C577" s="610">
        <v>1.36</v>
      </c>
      <c r="D577" s="482">
        <v>1.1000000000000001</v>
      </c>
      <c r="E577" s="482">
        <v>0.88</v>
      </c>
      <c r="F577" s="496">
        <v>0.8</v>
      </c>
      <c r="G577" s="496">
        <v>0.72</v>
      </c>
      <c r="H577" s="496">
        <v>0.64</v>
      </c>
      <c r="I577" s="496">
        <v>0.56000000000000005</v>
      </c>
      <c r="J577" s="1014"/>
      <c r="K577" s="495">
        <v>0.52</v>
      </c>
      <c r="L577" s="492">
        <v>0.52</v>
      </c>
      <c r="M577" s="1014"/>
      <c r="N577" s="518">
        <v>0.44</v>
      </c>
      <c r="O577" s="518">
        <v>0.44</v>
      </c>
      <c r="P577" s="498">
        <v>0.44</v>
      </c>
      <c r="Q577" s="498">
        <v>0.4</v>
      </c>
      <c r="R577" s="498">
        <v>0.32</v>
      </c>
      <c r="S577" s="498">
        <v>0.21332999999999999</v>
      </c>
      <c r="T577" s="498">
        <v>0.18001000000000003</v>
      </c>
      <c r="U577" s="499">
        <v>0.16</v>
      </c>
      <c r="V577" s="499">
        <v>0.16</v>
      </c>
      <c r="W577" s="498">
        <v>0.16</v>
      </c>
      <c r="X577" s="498">
        <v>0.13331999999999999</v>
      </c>
      <c r="Y577" s="498">
        <v>0.12444</v>
      </c>
      <c r="Z577" s="613">
        <f t="shared" si="327"/>
        <v>10.271099999999997</v>
      </c>
      <c r="AA577" s="1058">
        <f t="shared" si="330"/>
        <v>23.636363636363633</v>
      </c>
      <c r="AB577" s="1058">
        <f t="shared" si="331"/>
        <v>25</v>
      </c>
      <c r="AC577" s="1059">
        <f t="shared" si="332"/>
        <v>9.9999999999999858</v>
      </c>
      <c r="AD577" s="1059">
        <f t="shared" si="333"/>
        <v>11.111111111111116</v>
      </c>
      <c r="AE577" s="1059">
        <f t="shared" si="334"/>
        <v>12.5</v>
      </c>
      <c r="AF577" s="1059">
        <f t="shared" si="335"/>
        <v>14.285714285714279</v>
      </c>
      <c r="AG577" s="1059">
        <f t="shared" si="336"/>
        <v>7.6923076923077094</v>
      </c>
      <c r="AH577" s="1059">
        <f t="shared" si="337"/>
        <v>0</v>
      </c>
      <c r="AI577" s="1059">
        <f t="shared" si="338"/>
        <v>18.181818181818187</v>
      </c>
      <c r="AJ577" s="1059">
        <f t="shared" si="339"/>
        <v>0</v>
      </c>
      <c r="AK577" s="1059">
        <f t="shared" si="340"/>
        <v>0</v>
      </c>
      <c r="AL577" s="1059">
        <f t="shared" si="341"/>
        <v>9.9999999999999858</v>
      </c>
      <c r="AM577" s="1059">
        <f t="shared" si="342"/>
        <v>25</v>
      </c>
      <c r="AN577" s="1059">
        <f t="shared" si="343"/>
        <v>50.002343786621672</v>
      </c>
      <c r="AO577" s="1059">
        <f t="shared" si="344"/>
        <v>18.510082773179249</v>
      </c>
      <c r="AP577" s="1059">
        <f t="shared" si="345"/>
        <v>12.506250000000009</v>
      </c>
      <c r="AQ577" s="1059">
        <f t="shared" si="346"/>
        <v>0</v>
      </c>
      <c r="AR577" s="1059">
        <f t="shared" si="347"/>
        <v>0</v>
      </c>
      <c r="AS577" s="1059">
        <f t="shared" si="348"/>
        <v>20.012001200120011</v>
      </c>
      <c r="AT577" s="1059">
        <f t="shared" si="349"/>
        <v>7.1359691417550719</v>
      </c>
      <c r="AU577" s="1060">
        <f t="shared" si="328"/>
        <v>13.278698090449549</v>
      </c>
      <c r="AV577" s="1061">
        <f t="shared" si="329"/>
        <v>12.153418068753609</v>
      </c>
    </row>
    <row r="578" spans="1:48" ht="11.25" customHeight="1" x14ac:dyDescent="0.2">
      <c r="A578" s="861" t="s">
        <v>323</v>
      </c>
      <c r="B578" s="861" t="s">
        <v>324</v>
      </c>
      <c r="C578" s="610">
        <v>0.91</v>
      </c>
      <c r="D578" s="482">
        <v>0.87</v>
      </c>
      <c r="E578" s="482">
        <v>0.83000000000000007</v>
      </c>
      <c r="F578" s="610">
        <v>0.79</v>
      </c>
      <c r="G578" s="610">
        <v>0.75</v>
      </c>
      <c r="H578" s="610">
        <v>0.71</v>
      </c>
      <c r="I578" s="610">
        <v>0.67</v>
      </c>
      <c r="J578" s="932"/>
      <c r="K578" s="610">
        <v>0.63</v>
      </c>
      <c r="L578" s="481">
        <v>0.59499999999999997</v>
      </c>
      <c r="M578" s="932"/>
      <c r="N578" s="494">
        <v>0.56999999999999995</v>
      </c>
      <c r="O578" s="494">
        <v>0.53</v>
      </c>
      <c r="P578" s="616">
        <v>0.48</v>
      </c>
      <c r="Q578" s="616">
        <v>0.42</v>
      </c>
      <c r="R578" s="616">
        <v>0.36</v>
      </c>
      <c r="S578" s="616">
        <v>0.3</v>
      </c>
      <c r="T578" s="616">
        <v>0.24</v>
      </c>
      <c r="U578" s="616">
        <v>0.19</v>
      </c>
      <c r="V578" s="616">
        <v>0.16750000000000001</v>
      </c>
      <c r="W578" s="616">
        <v>0.155</v>
      </c>
      <c r="X578" s="616">
        <v>0.14499999999999999</v>
      </c>
      <c r="Y578" s="616">
        <v>0.13500000000000001</v>
      </c>
      <c r="Z578" s="613">
        <f t="shared" si="327"/>
        <v>10.4475</v>
      </c>
      <c r="AA578" s="1058">
        <f t="shared" si="330"/>
        <v>4.5977011494252817</v>
      </c>
      <c r="AB578" s="1058">
        <f t="shared" si="331"/>
        <v>4.8192771084337283</v>
      </c>
      <c r="AC578" s="1059">
        <f t="shared" si="332"/>
        <v>5.0632911392405111</v>
      </c>
      <c r="AD578" s="1059">
        <f t="shared" si="333"/>
        <v>5.3333333333333455</v>
      </c>
      <c r="AE578" s="1059">
        <f t="shared" si="334"/>
        <v>5.6338028169014231</v>
      </c>
      <c r="AF578" s="1059">
        <f t="shared" si="335"/>
        <v>5.9701492537313383</v>
      </c>
      <c r="AG578" s="1059">
        <f t="shared" si="336"/>
        <v>6.3492063492063489</v>
      </c>
      <c r="AH578" s="1059">
        <f t="shared" si="337"/>
        <v>5.8823529411764719</v>
      </c>
      <c r="AI578" s="1059">
        <f t="shared" si="338"/>
        <v>4.3859649122807154</v>
      </c>
      <c r="AJ578" s="1059">
        <f t="shared" si="339"/>
        <v>7.5471698113207308</v>
      </c>
      <c r="AK578" s="1059">
        <f t="shared" si="340"/>
        <v>10.416666666666675</v>
      </c>
      <c r="AL578" s="1059">
        <f t="shared" si="341"/>
        <v>14.285714285714279</v>
      </c>
      <c r="AM578" s="1059">
        <f t="shared" si="342"/>
        <v>16.666666666666675</v>
      </c>
      <c r="AN578" s="1059">
        <f t="shared" si="343"/>
        <v>19.999999999999996</v>
      </c>
      <c r="AO578" s="1059">
        <f t="shared" si="344"/>
        <v>25</v>
      </c>
      <c r="AP578" s="1059">
        <f t="shared" si="345"/>
        <v>26.315789473684205</v>
      </c>
      <c r="AQ578" s="1059">
        <f t="shared" si="346"/>
        <v>13.432835820895516</v>
      </c>
      <c r="AR578" s="1059">
        <f t="shared" si="347"/>
        <v>8.064516129032274</v>
      </c>
      <c r="AS578" s="1059">
        <f t="shared" si="348"/>
        <v>6.8965517241379448</v>
      </c>
      <c r="AT578" s="1059">
        <f t="shared" si="349"/>
        <v>7.4074074074073959</v>
      </c>
      <c r="AU578" s="1060">
        <f t="shared" si="328"/>
        <v>10.203419849462744</v>
      </c>
      <c r="AV578" s="1061">
        <f t="shared" si="329"/>
        <v>6.8462061339646718</v>
      </c>
    </row>
    <row r="579" spans="1:48" ht="11.25" customHeight="1" x14ac:dyDescent="0.2">
      <c r="A579" s="480" t="s">
        <v>3894</v>
      </c>
      <c r="B579" s="861" t="s">
        <v>3895</v>
      </c>
      <c r="C579" s="610">
        <v>0.84</v>
      </c>
      <c r="D579" s="482">
        <v>0.8</v>
      </c>
      <c r="E579" s="482">
        <v>0.72</v>
      </c>
      <c r="F579" s="610">
        <v>0.6</v>
      </c>
      <c r="G579" s="610">
        <v>0.5</v>
      </c>
      <c r="H579" s="610">
        <v>0.25</v>
      </c>
      <c r="I579" s="521">
        <v>0</v>
      </c>
      <c r="J579" s="932"/>
      <c r="K579" s="485">
        <v>0</v>
      </c>
      <c r="L579" s="614">
        <v>0</v>
      </c>
      <c r="M579" s="932"/>
      <c r="N579" s="611">
        <v>0</v>
      </c>
      <c r="O579" s="611">
        <v>0</v>
      </c>
      <c r="P579" s="612">
        <v>0</v>
      </c>
      <c r="Q579" s="612">
        <v>0</v>
      </c>
      <c r="R579" s="612">
        <v>0</v>
      </c>
      <c r="S579" s="612">
        <v>0</v>
      </c>
      <c r="T579" s="612">
        <v>0</v>
      </c>
      <c r="U579" s="612">
        <v>0</v>
      </c>
      <c r="V579" s="612">
        <v>0</v>
      </c>
      <c r="W579" s="612">
        <v>0</v>
      </c>
      <c r="X579" s="612">
        <v>0</v>
      </c>
      <c r="Y579" s="612">
        <v>0</v>
      </c>
      <c r="Z579" s="613">
        <f t="shared" si="327"/>
        <v>3.7100000000000004</v>
      </c>
      <c r="AA579" s="1058">
        <f t="shared" si="330"/>
        <v>4.9999999999999822</v>
      </c>
      <c r="AB579" s="1058">
        <f t="shared" si="331"/>
        <v>11.111111111111116</v>
      </c>
      <c r="AC579" s="1059">
        <f t="shared" si="332"/>
        <v>19.999999999999996</v>
      </c>
      <c r="AD579" s="1059">
        <f t="shared" si="333"/>
        <v>19.999999999999996</v>
      </c>
      <c r="AE579" s="1059">
        <f t="shared" si="334"/>
        <v>100</v>
      </c>
      <c r="AF579" s="1059" t="str">
        <f t="shared" si="335"/>
        <v>n/a</v>
      </c>
      <c r="AG579" s="1059" t="str">
        <f t="shared" si="336"/>
        <v>n/a</v>
      </c>
      <c r="AH579" s="1059" t="str">
        <f t="shared" si="337"/>
        <v>n/a</v>
      </c>
      <c r="AI579" s="1059" t="str">
        <f t="shared" si="338"/>
        <v>n/a</v>
      </c>
      <c r="AJ579" s="1059" t="str">
        <f t="shared" si="339"/>
        <v>n/a</v>
      </c>
      <c r="AK579" s="1059" t="str">
        <f t="shared" si="340"/>
        <v>n/a</v>
      </c>
      <c r="AL579" s="1059" t="str">
        <f t="shared" si="341"/>
        <v>n/a</v>
      </c>
      <c r="AM579" s="1059" t="str">
        <f t="shared" si="342"/>
        <v>n/a</v>
      </c>
      <c r="AN579" s="1059" t="str">
        <f t="shared" si="343"/>
        <v>n/a</v>
      </c>
      <c r="AO579" s="1059" t="str">
        <f t="shared" si="344"/>
        <v>n/a</v>
      </c>
      <c r="AP579" s="1059" t="str">
        <f t="shared" si="345"/>
        <v>n/a</v>
      </c>
      <c r="AQ579" s="1059" t="str">
        <f t="shared" si="346"/>
        <v>n/a</v>
      </c>
      <c r="AR579" s="1059" t="str">
        <f t="shared" si="347"/>
        <v>n/a</v>
      </c>
      <c r="AS579" s="1059" t="str">
        <f t="shared" si="348"/>
        <v>n/a</v>
      </c>
      <c r="AT579" s="1059" t="str">
        <f t="shared" si="349"/>
        <v>n/a</v>
      </c>
      <c r="AU579" s="1060">
        <f t="shared" si="328"/>
        <v>31.222222222222218</v>
      </c>
      <c r="AV579" s="1061">
        <f t="shared" si="329"/>
        <v>38.96896517632436</v>
      </c>
    </row>
    <row r="580" spans="1:48" ht="11.25" customHeight="1" x14ac:dyDescent="0.2">
      <c r="A580" s="489" t="s">
        <v>1603</v>
      </c>
      <c r="B580" s="490" t="s">
        <v>1604</v>
      </c>
      <c r="C580" s="610">
        <v>1.52</v>
      </c>
      <c r="D580" s="482">
        <v>1.44</v>
      </c>
      <c r="E580" s="493">
        <v>1.3599999999999999</v>
      </c>
      <c r="F580" s="496">
        <v>1.26</v>
      </c>
      <c r="G580" s="496">
        <v>1.1599999999999999</v>
      </c>
      <c r="H580" s="496">
        <v>1.06</v>
      </c>
      <c r="I580" s="496">
        <v>0.84</v>
      </c>
      <c r="J580" s="1014"/>
      <c r="K580" s="496">
        <v>0.34</v>
      </c>
      <c r="L580" s="497">
        <v>0</v>
      </c>
      <c r="M580" s="1014"/>
      <c r="N580" s="518">
        <v>0</v>
      </c>
      <c r="O580" s="518">
        <v>0</v>
      </c>
      <c r="P580" s="499">
        <v>0</v>
      </c>
      <c r="Q580" s="499">
        <v>0</v>
      </c>
      <c r="R580" s="499">
        <v>0</v>
      </c>
      <c r="S580" s="499">
        <v>0</v>
      </c>
      <c r="T580" s="499">
        <v>0</v>
      </c>
      <c r="U580" s="499">
        <v>0</v>
      </c>
      <c r="V580" s="499">
        <v>0</v>
      </c>
      <c r="W580" s="499">
        <v>0</v>
      </c>
      <c r="X580" s="499">
        <v>0</v>
      </c>
      <c r="Y580" s="499">
        <v>0</v>
      </c>
      <c r="Z580" s="613">
        <f t="shared" si="327"/>
        <v>8.98</v>
      </c>
      <c r="AA580" s="1058">
        <f t="shared" si="330"/>
        <v>5.555555555555558</v>
      </c>
      <c r="AB580" s="1058">
        <f t="shared" si="331"/>
        <v>5.8823529411764719</v>
      </c>
      <c r="AC580" s="1059">
        <f t="shared" si="332"/>
        <v>7.9365079365079305</v>
      </c>
      <c r="AD580" s="1059">
        <f t="shared" si="333"/>
        <v>8.6206896551724199</v>
      </c>
      <c r="AE580" s="1059">
        <f t="shared" si="334"/>
        <v>9.4339622641509422</v>
      </c>
      <c r="AF580" s="1059">
        <f t="shared" si="335"/>
        <v>26.190476190476208</v>
      </c>
      <c r="AG580" s="1059">
        <f t="shared" si="336"/>
        <v>147.05882352941174</v>
      </c>
      <c r="AH580" s="1059" t="str">
        <f t="shared" si="337"/>
        <v>n/a</v>
      </c>
      <c r="AI580" s="1059" t="str">
        <f t="shared" si="338"/>
        <v>n/a</v>
      </c>
      <c r="AJ580" s="1059" t="str">
        <f t="shared" si="339"/>
        <v>n/a</v>
      </c>
      <c r="AK580" s="1059" t="str">
        <f t="shared" si="340"/>
        <v>n/a</v>
      </c>
      <c r="AL580" s="1059" t="str">
        <f t="shared" si="341"/>
        <v>n/a</v>
      </c>
      <c r="AM580" s="1059" t="str">
        <f t="shared" si="342"/>
        <v>n/a</v>
      </c>
      <c r="AN580" s="1059" t="str">
        <f t="shared" si="343"/>
        <v>n/a</v>
      </c>
      <c r="AO580" s="1059" t="str">
        <f t="shared" si="344"/>
        <v>n/a</v>
      </c>
      <c r="AP580" s="1059" t="str">
        <f t="shared" si="345"/>
        <v>n/a</v>
      </c>
      <c r="AQ580" s="1059" t="str">
        <f t="shared" si="346"/>
        <v>n/a</v>
      </c>
      <c r="AR580" s="1059" t="str">
        <f t="shared" si="347"/>
        <v>n/a</v>
      </c>
      <c r="AS580" s="1059" t="str">
        <f t="shared" si="348"/>
        <v>n/a</v>
      </c>
      <c r="AT580" s="1059" t="str">
        <f t="shared" si="349"/>
        <v>n/a</v>
      </c>
      <c r="AU580" s="1060">
        <f t="shared" si="328"/>
        <v>30.096909724635896</v>
      </c>
      <c r="AV580" s="1061">
        <f t="shared" si="329"/>
        <v>52.062848497660802</v>
      </c>
    </row>
    <row r="581" spans="1:48" ht="11.25" customHeight="1" x14ac:dyDescent="0.2">
      <c r="A581" s="861" t="s">
        <v>755</v>
      </c>
      <c r="B581" s="861" t="s">
        <v>756</v>
      </c>
      <c r="C581" s="610">
        <v>1.36</v>
      </c>
      <c r="D581" s="482">
        <v>1.32</v>
      </c>
      <c r="E581" s="615">
        <v>1.28</v>
      </c>
      <c r="F581" s="610">
        <v>1.24</v>
      </c>
      <c r="G581" s="610">
        <v>1.2</v>
      </c>
      <c r="H581" s="610">
        <v>1.1599999999999999</v>
      </c>
      <c r="I581" s="610">
        <v>1.1200000000000001</v>
      </c>
      <c r="J581" s="932"/>
      <c r="K581" s="610">
        <v>1.08</v>
      </c>
      <c r="L581" s="481">
        <v>1.04</v>
      </c>
      <c r="M581" s="932"/>
      <c r="N581" s="494">
        <v>1</v>
      </c>
      <c r="O581" s="494">
        <v>0.96</v>
      </c>
      <c r="P581" s="616">
        <v>0.92</v>
      </c>
      <c r="Q581" s="616">
        <v>0.88</v>
      </c>
      <c r="R581" s="616">
        <v>0.84</v>
      </c>
      <c r="S581" s="616">
        <v>0.8</v>
      </c>
      <c r="T581" s="616">
        <v>0.72</v>
      </c>
      <c r="U581" s="616">
        <v>0.6</v>
      </c>
      <c r="V581" s="616">
        <v>0.56833999999999996</v>
      </c>
      <c r="W581" s="616">
        <v>0.53332000000000002</v>
      </c>
      <c r="X581" s="616">
        <v>0.5</v>
      </c>
      <c r="Y581" s="616">
        <v>0.46667999999999998</v>
      </c>
      <c r="Z581" s="613">
        <f t="shared" si="327"/>
        <v>19.588340000000002</v>
      </c>
      <c r="AA581" s="1058">
        <f t="shared" si="330"/>
        <v>3.0303030303030276</v>
      </c>
      <c r="AB581" s="1058">
        <f t="shared" si="331"/>
        <v>3.125</v>
      </c>
      <c r="AC581" s="1059">
        <f t="shared" si="332"/>
        <v>3.2258064516129004</v>
      </c>
      <c r="AD581" s="1059">
        <f t="shared" si="333"/>
        <v>3.3333333333333437</v>
      </c>
      <c r="AE581" s="1059">
        <f t="shared" si="334"/>
        <v>3.4482758620689724</v>
      </c>
      <c r="AF581" s="1059">
        <f t="shared" si="335"/>
        <v>3.5714285714285587</v>
      </c>
      <c r="AG581" s="1059">
        <f t="shared" si="336"/>
        <v>3.7037037037036979</v>
      </c>
      <c r="AH581" s="1059">
        <f t="shared" si="337"/>
        <v>3.8461538461538547</v>
      </c>
      <c r="AI581" s="1059">
        <f t="shared" si="338"/>
        <v>4.0000000000000036</v>
      </c>
      <c r="AJ581" s="1059">
        <f t="shared" si="339"/>
        <v>4.1666666666666741</v>
      </c>
      <c r="AK581" s="1059">
        <f t="shared" si="340"/>
        <v>4.3478260869565188</v>
      </c>
      <c r="AL581" s="1059">
        <f t="shared" si="341"/>
        <v>4.5454545454545414</v>
      </c>
      <c r="AM581" s="1059">
        <f t="shared" si="342"/>
        <v>4.7619047619047672</v>
      </c>
      <c r="AN581" s="1059">
        <f t="shared" si="343"/>
        <v>4.9999999999999822</v>
      </c>
      <c r="AO581" s="1059">
        <f t="shared" si="344"/>
        <v>11.111111111111116</v>
      </c>
      <c r="AP581" s="1059">
        <f t="shared" si="345"/>
        <v>19.999999999999996</v>
      </c>
      <c r="AQ581" s="1059">
        <f t="shared" si="346"/>
        <v>5.5706091424147619</v>
      </c>
      <c r="AR581" s="1059">
        <f t="shared" si="347"/>
        <v>6.5664141603539949</v>
      </c>
      <c r="AS581" s="1059">
        <f t="shared" si="348"/>
        <v>6.6640000000000033</v>
      </c>
      <c r="AT581" s="1059">
        <f t="shared" si="349"/>
        <v>7.1397960058284138</v>
      </c>
      <c r="AU581" s="1060">
        <f t="shared" si="328"/>
        <v>5.5578893639647564</v>
      </c>
      <c r="AV581" s="1061">
        <f t="shared" si="329"/>
        <v>3.9028471134893787</v>
      </c>
    </row>
    <row r="582" spans="1:48" ht="11.25" customHeight="1" x14ac:dyDescent="0.2">
      <c r="A582" s="861" t="s">
        <v>1609</v>
      </c>
      <c r="B582" s="861" t="s">
        <v>1610</v>
      </c>
      <c r="C582" s="610">
        <v>3.93</v>
      </c>
      <c r="D582" s="482">
        <v>3.645</v>
      </c>
      <c r="E582" s="615">
        <v>3.1150000000000002</v>
      </c>
      <c r="F582" s="610">
        <v>2.9350000000000001</v>
      </c>
      <c r="G582" s="610">
        <v>2.6749999999999998</v>
      </c>
      <c r="H582" s="610">
        <v>2.39</v>
      </c>
      <c r="I582" s="610">
        <v>2.09</v>
      </c>
      <c r="J582" s="932"/>
      <c r="K582" s="610">
        <v>1.79</v>
      </c>
      <c r="L582" s="481">
        <v>1.55</v>
      </c>
      <c r="M582" s="932"/>
      <c r="N582" s="494">
        <v>1.28</v>
      </c>
      <c r="O582" s="611">
        <v>1.1599999999999999</v>
      </c>
      <c r="P582" s="612">
        <v>1.1599999999999999</v>
      </c>
      <c r="Q582" s="616">
        <v>1.1599999999999999</v>
      </c>
      <c r="R582" s="616">
        <v>0.96499999999999997</v>
      </c>
      <c r="S582" s="616">
        <v>0.84</v>
      </c>
      <c r="T582" s="612">
        <v>0.66</v>
      </c>
      <c r="U582" s="612">
        <v>0.66</v>
      </c>
      <c r="V582" s="612">
        <v>0.66</v>
      </c>
      <c r="W582" s="616">
        <v>0.84</v>
      </c>
      <c r="X582" s="612">
        <v>1.02</v>
      </c>
      <c r="Y582" s="616">
        <v>1.0349999999999999</v>
      </c>
      <c r="Z582" s="613">
        <f t="shared" si="327"/>
        <v>35.56</v>
      </c>
      <c r="AA582" s="1058">
        <f t="shared" si="330"/>
        <v>7.8189300411522611</v>
      </c>
      <c r="AB582" s="1058">
        <f t="shared" si="331"/>
        <v>17.014446227929358</v>
      </c>
      <c r="AC582" s="1059">
        <f t="shared" si="332"/>
        <v>6.1328790459965976</v>
      </c>
      <c r="AD582" s="1059">
        <f t="shared" si="333"/>
        <v>9.7196261682243055</v>
      </c>
      <c r="AE582" s="1059">
        <f t="shared" si="334"/>
        <v>11.924686192468602</v>
      </c>
      <c r="AF582" s="1059">
        <f t="shared" si="335"/>
        <v>14.354066985645941</v>
      </c>
      <c r="AG582" s="1059">
        <f t="shared" si="336"/>
        <v>16.759776536312842</v>
      </c>
      <c r="AH582" s="1059">
        <f t="shared" si="337"/>
        <v>15.483870967741931</v>
      </c>
      <c r="AI582" s="1059">
        <f t="shared" si="338"/>
        <v>21.09375</v>
      </c>
      <c r="AJ582" s="1059">
        <f t="shared" si="339"/>
        <v>10.344827586206918</v>
      </c>
      <c r="AK582" s="1059">
        <f t="shared" si="340"/>
        <v>0</v>
      </c>
      <c r="AL582" s="1059">
        <f t="shared" si="341"/>
        <v>0</v>
      </c>
      <c r="AM582" s="1059">
        <f t="shared" si="342"/>
        <v>20.207253886010367</v>
      </c>
      <c r="AN582" s="1059">
        <f t="shared" si="343"/>
        <v>14.880952380952372</v>
      </c>
      <c r="AO582" s="1059">
        <f t="shared" si="344"/>
        <v>27.27272727272727</v>
      </c>
      <c r="AP582" s="1059">
        <f t="shared" si="345"/>
        <v>0</v>
      </c>
      <c r="AQ582" s="1059">
        <f t="shared" si="346"/>
        <v>0</v>
      </c>
      <c r="AR582" s="1059">
        <f t="shared" si="347"/>
        <v>-21.42857142857142</v>
      </c>
      <c r="AS582" s="1059">
        <f t="shared" si="348"/>
        <v>-17.647058823529417</v>
      </c>
      <c r="AT582" s="1059">
        <f t="shared" si="349"/>
        <v>-1.4492753623188359</v>
      </c>
      <c r="AU582" s="1060">
        <f t="shared" si="328"/>
        <v>7.6241443838474554</v>
      </c>
      <c r="AV582" s="1061">
        <f t="shared" si="329"/>
        <v>12.327288074701764</v>
      </c>
    </row>
    <row r="583" spans="1:48" ht="11.25" customHeight="1" x14ac:dyDescent="0.2">
      <c r="A583" s="469" t="s">
        <v>771</v>
      </c>
      <c r="B583" s="846" t="s">
        <v>772</v>
      </c>
      <c r="C583" s="610">
        <v>1.85</v>
      </c>
      <c r="D583" s="482">
        <v>1.65</v>
      </c>
      <c r="E583" s="476">
        <v>1.4</v>
      </c>
      <c r="F583" s="473">
        <v>1.2</v>
      </c>
      <c r="G583" s="473">
        <v>1</v>
      </c>
      <c r="H583" s="473">
        <v>0.8</v>
      </c>
      <c r="I583" s="473">
        <v>0.66</v>
      </c>
      <c r="J583" s="1000" t="s">
        <v>90</v>
      </c>
      <c r="K583" s="473">
        <v>0.55000000000000004</v>
      </c>
      <c r="L583" s="471">
        <v>0.44</v>
      </c>
      <c r="M583" s="1000"/>
      <c r="N583" s="510">
        <v>0.38</v>
      </c>
      <c r="O583" s="510">
        <v>0.33</v>
      </c>
      <c r="P583" s="478">
        <v>0.28999999999999998</v>
      </c>
      <c r="Q583" s="478">
        <v>0.26</v>
      </c>
      <c r="R583" s="478">
        <v>0.23499999999999999</v>
      </c>
      <c r="S583" s="478">
        <v>0.21</v>
      </c>
      <c r="T583" s="478">
        <v>0.19600000000000001</v>
      </c>
      <c r="U583" s="478">
        <v>0.17599999999999999</v>
      </c>
      <c r="V583" s="478">
        <v>0.16600000000000001</v>
      </c>
      <c r="W583" s="478">
        <v>0.15</v>
      </c>
      <c r="X583" s="478">
        <v>0.14000000000000001</v>
      </c>
      <c r="Y583" s="478">
        <v>0.13</v>
      </c>
      <c r="Z583" s="613">
        <f t="shared" ref="Z583:Z646" si="350">SUM(C583:Y583)</f>
        <v>12.213000000000003</v>
      </c>
      <c r="AA583" s="1058">
        <f t="shared" si="330"/>
        <v>12.121212121212132</v>
      </c>
      <c r="AB583" s="1058">
        <f t="shared" si="331"/>
        <v>17.857142857142861</v>
      </c>
      <c r="AC583" s="1059">
        <f t="shared" si="332"/>
        <v>16.666666666666675</v>
      </c>
      <c r="AD583" s="1059">
        <f t="shared" si="333"/>
        <v>19.999999999999996</v>
      </c>
      <c r="AE583" s="1059">
        <f t="shared" si="334"/>
        <v>25</v>
      </c>
      <c r="AF583" s="1059">
        <f t="shared" si="335"/>
        <v>21.212121212121215</v>
      </c>
      <c r="AG583" s="1059">
        <f t="shared" si="336"/>
        <v>19.999999999999996</v>
      </c>
      <c r="AH583" s="1059">
        <f t="shared" si="337"/>
        <v>25</v>
      </c>
      <c r="AI583" s="1059">
        <f t="shared" si="338"/>
        <v>15.789473684210531</v>
      </c>
      <c r="AJ583" s="1059">
        <f t="shared" si="339"/>
        <v>15.151515151515138</v>
      </c>
      <c r="AK583" s="1059">
        <f t="shared" si="340"/>
        <v>13.793103448275868</v>
      </c>
      <c r="AL583" s="1059">
        <f t="shared" si="341"/>
        <v>11.538461538461519</v>
      </c>
      <c r="AM583" s="1059">
        <f t="shared" si="342"/>
        <v>10.638297872340431</v>
      </c>
      <c r="AN583" s="1059">
        <f t="shared" si="343"/>
        <v>11.904761904761907</v>
      </c>
      <c r="AO583" s="1059">
        <f t="shared" si="344"/>
        <v>7.1428571428571397</v>
      </c>
      <c r="AP583" s="1059">
        <f t="shared" si="345"/>
        <v>11.363636363636376</v>
      </c>
      <c r="AQ583" s="1059">
        <f t="shared" si="346"/>
        <v>6.0240963855421548</v>
      </c>
      <c r="AR583" s="1059">
        <f t="shared" si="347"/>
        <v>10.666666666666668</v>
      </c>
      <c r="AS583" s="1059">
        <f t="shared" si="348"/>
        <v>7.1428571428571397</v>
      </c>
      <c r="AT583" s="1059">
        <f t="shared" si="349"/>
        <v>7.6923076923077094</v>
      </c>
      <c r="AU583" s="1060">
        <f t="shared" ref="AU583:AU646" si="351">AVERAGE(AA583:AT583)</f>
        <v>14.335258892528776</v>
      </c>
      <c r="AV583" s="1061">
        <f t="shared" ref="AV583:AV646" si="352">STDEV(AA583:AT583)</f>
        <v>5.7633635744817848</v>
      </c>
    </row>
    <row r="584" spans="1:48" ht="11.25" customHeight="1" x14ac:dyDescent="0.2">
      <c r="A584" s="490" t="s">
        <v>326</v>
      </c>
      <c r="B584" s="490" t="s">
        <v>327</v>
      </c>
      <c r="C584" s="610">
        <v>1.41</v>
      </c>
      <c r="D584" s="482">
        <v>1.31</v>
      </c>
      <c r="E584" s="482">
        <v>1.22</v>
      </c>
      <c r="F584" s="496">
        <v>1.125</v>
      </c>
      <c r="G584" s="496">
        <v>1.0549999999999999</v>
      </c>
      <c r="H584" s="496">
        <v>0.98</v>
      </c>
      <c r="I584" s="496">
        <v>0.91500000000000004</v>
      </c>
      <c r="J584" s="1014" t="s">
        <v>90</v>
      </c>
      <c r="K584" s="496">
        <v>0.87</v>
      </c>
      <c r="L584" s="492">
        <v>0.84499999999999997</v>
      </c>
      <c r="M584" s="1014"/>
      <c r="N584" s="509">
        <v>0.82499999999999996</v>
      </c>
      <c r="O584" s="509">
        <v>0.80500000000000005</v>
      </c>
      <c r="P584" s="498">
        <v>0.77</v>
      </c>
      <c r="Q584" s="498">
        <v>0.71499999999999997</v>
      </c>
      <c r="R584" s="498">
        <v>0.65500000000000003</v>
      </c>
      <c r="S584" s="498">
        <v>0.61</v>
      </c>
      <c r="T584" s="498">
        <v>0.56999999999999995</v>
      </c>
      <c r="U584" s="498">
        <v>0.53</v>
      </c>
      <c r="V584" s="498">
        <v>0.505</v>
      </c>
      <c r="W584" s="499">
        <v>0.5</v>
      </c>
      <c r="X584" s="498">
        <v>0.49249999999999999</v>
      </c>
      <c r="Y584" s="498">
        <v>0.47499999999999998</v>
      </c>
      <c r="Z584" s="613">
        <f t="shared" si="350"/>
        <v>17.182499999999997</v>
      </c>
      <c r="AA584" s="1058">
        <f t="shared" si="330"/>
        <v>7.6335877862595325</v>
      </c>
      <c r="AB584" s="1058">
        <f t="shared" si="331"/>
        <v>7.3770491803278659</v>
      </c>
      <c r="AC584" s="1059">
        <f t="shared" si="332"/>
        <v>8.4444444444444322</v>
      </c>
      <c r="AD584" s="1059">
        <f t="shared" si="333"/>
        <v>6.6350710900473953</v>
      </c>
      <c r="AE584" s="1059">
        <f t="shared" si="334"/>
        <v>7.6530612244897878</v>
      </c>
      <c r="AF584" s="1059">
        <f t="shared" si="335"/>
        <v>7.1038251366120075</v>
      </c>
      <c r="AG584" s="1059">
        <f t="shared" si="336"/>
        <v>5.1724137931034475</v>
      </c>
      <c r="AH584" s="1059">
        <f t="shared" si="337"/>
        <v>2.9585798816567976</v>
      </c>
      <c r="AI584" s="1059">
        <f t="shared" si="338"/>
        <v>2.4242424242424176</v>
      </c>
      <c r="AJ584" s="1059">
        <f t="shared" si="339"/>
        <v>2.4844720496894235</v>
      </c>
      <c r="AK584" s="1059">
        <f t="shared" si="340"/>
        <v>4.5454545454545414</v>
      </c>
      <c r="AL584" s="1059">
        <f t="shared" si="341"/>
        <v>7.6923076923077094</v>
      </c>
      <c r="AM584" s="1059">
        <f t="shared" si="342"/>
        <v>9.1603053435114425</v>
      </c>
      <c r="AN584" s="1059">
        <f t="shared" si="343"/>
        <v>7.3770491803278659</v>
      </c>
      <c r="AO584" s="1059">
        <f t="shared" si="344"/>
        <v>7.0175438596491224</v>
      </c>
      <c r="AP584" s="1059">
        <f t="shared" si="345"/>
        <v>7.5471698113207308</v>
      </c>
      <c r="AQ584" s="1059">
        <f t="shared" si="346"/>
        <v>4.9504950495049549</v>
      </c>
      <c r="AR584" s="1059">
        <f t="shared" si="347"/>
        <v>1.0000000000000009</v>
      </c>
      <c r="AS584" s="1059">
        <f t="shared" si="348"/>
        <v>1.5228426395939021</v>
      </c>
      <c r="AT584" s="1059">
        <f t="shared" si="349"/>
        <v>3.6842105263158009</v>
      </c>
      <c r="AU584" s="1060">
        <f t="shared" si="351"/>
        <v>5.6192062829429572</v>
      </c>
      <c r="AV584" s="1061">
        <f t="shared" si="352"/>
        <v>2.5013300415230266</v>
      </c>
    </row>
    <row r="585" spans="1:48" ht="11.25" customHeight="1" x14ac:dyDescent="0.2">
      <c r="A585" s="861" t="s">
        <v>1601</v>
      </c>
      <c r="B585" s="861" t="s">
        <v>1602</v>
      </c>
      <c r="C585" s="610">
        <v>2.2000000000000002</v>
      </c>
      <c r="D585" s="482">
        <v>2</v>
      </c>
      <c r="E585" s="482">
        <v>1.8</v>
      </c>
      <c r="F585" s="610">
        <v>1.65</v>
      </c>
      <c r="G585" s="610">
        <v>1.6</v>
      </c>
      <c r="H585" s="610">
        <v>1.4</v>
      </c>
      <c r="I585" s="610">
        <v>1.26</v>
      </c>
      <c r="J585" s="932"/>
      <c r="K585" s="610">
        <v>0.8</v>
      </c>
      <c r="L585" s="481">
        <v>0.48</v>
      </c>
      <c r="M585" s="932"/>
      <c r="N585" s="611">
        <v>0.4</v>
      </c>
      <c r="O585" s="611">
        <v>0.4</v>
      </c>
      <c r="P585" s="616">
        <v>0.4</v>
      </c>
      <c r="Q585" s="616">
        <v>0.32</v>
      </c>
      <c r="R585" s="616">
        <v>0.22</v>
      </c>
      <c r="S585" s="616">
        <v>0.19</v>
      </c>
      <c r="T585" s="616">
        <v>0.13</v>
      </c>
      <c r="U585" s="612">
        <v>0.12</v>
      </c>
      <c r="V585" s="612">
        <v>0.12</v>
      </c>
      <c r="W585" s="616">
        <v>0.12</v>
      </c>
      <c r="X585" s="616">
        <v>0.11</v>
      </c>
      <c r="Y585" s="616">
        <v>0.09</v>
      </c>
      <c r="Z585" s="613">
        <f t="shared" si="350"/>
        <v>15.81</v>
      </c>
      <c r="AA585" s="1058">
        <f t="shared" si="330"/>
        <v>10.000000000000009</v>
      </c>
      <c r="AB585" s="1058">
        <f t="shared" si="331"/>
        <v>11.111111111111116</v>
      </c>
      <c r="AC585" s="1059">
        <f t="shared" si="332"/>
        <v>9.0909090909091042</v>
      </c>
      <c r="AD585" s="1059">
        <f t="shared" si="333"/>
        <v>3.1249999999999778</v>
      </c>
      <c r="AE585" s="1059">
        <f t="shared" si="334"/>
        <v>14.285714285714302</v>
      </c>
      <c r="AF585" s="1059">
        <f t="shared" si="335"/>
        <v>11.111111111111093</v>
      </c>
      <c r="AG585" s="1059">
        <f t="shared" si="336"/>
        <v>57.499999999999993</v>
      </c>
      <c r="AH585" s="1059">
        <f t="shared" si="337"/>
        <v>66.666666666666671</v>
      </c>
      <c r="AI585" s="1059">
        <f t="shared" si="338"/>
        <v>19.999999999999996</v>
      </c>
      <c r="AJ585" s="1059">
        <f t="shared" si="339"/>
        <v>0</v>
      </c>
      <c r="AK585" s="1059">
        <f t="shared" si="340"/>
        <v>0</v>
      </c>
      <c r="AL585" s="1059">
        <f t="shared" si="341"/>
        <v>25</v>
      </c>
      <c r="AM585" s="1059">
        <f t="shared" si="342"/>
        <v>45.45454545454546</v>
      </c>
      <c r="AN585" s="1059">
        <f t="shared" si="343"/>
        <v>15.789473684210531</v>
      </c>
      <c r="AO585" s="1059">
        <f t="shared" si="344"/>
        <v>46.153846153846146</v>
      </c>
      <c r="AP585" s="1059">
        <f t="shared" si="345"/>
        <v>8.3333333333333481</v>
      </c>
      <c r="AQ585" s="1059">
        <f t="shared" si="346"/>
        <v>0</v>
      </c>
      <c r="AR585" s="1059">
        <f t="shared" si="347"/>
        <v>0</v>
      </c>
      <c r="AS585" s="1059">
        <f t="shared" si="348"/>
        <v>9.0909090909090828</v>
      </c>
      <c r="AT585" s="1059">
        <f t="shared" si="349"/>
        <v>22.222222222222232</v>
      </c>
      <c r="AU585" s="1060">
        <f t="shared" si="351"/>
        <v>18.746742110228951</v>
      </c>
      <c r="AV585" s="1061">
        <f t="shared" si="352"/>
        <v>19.84387754583663</v>
      </c>
    </row>
    <row r="586" spans="1:48" ht="11.25" customHeight="1" x14ac:dyDescent="0.2">
      <c r="A586" s="480" t="s">
        <v>760</v>
      </c>
      <c r="B586" s="861" t="s">
        <v>761</v>
      </c>
      <c r="C586" s="610">
        <v>1.53</v>
      </c>
      <c r="D586" s="482">
        <v>1.41</v>
      </c>
      <c r="E586" s="482">
        <v>1.3049999999999999</v>
      </c>
      <c r="F586" s="610">
        <v>1.22</v>
      </c>
      <c r="G586" s="610">
        <v>1.1399999999999999</v>
      </c>
      <c r="H586" s="610">
        <v>1.06</v>
      </c>
      <c r="I586" s="610">
        <v>0.96499999999999997</v>
      </c>
      <c r="J586" s="932"/>
      <c r="K586" s="610">
        <v>0.89500000000000002</v>
      </c>
      <c r="L586" s="481">
        <v>0.82</v>
      </c>
      <c r="M586" s="932"/>
      <c r="N586" s="494">
        <v>0.77</v>
      </c>
      <c r="O586" s="611">
        <v>0.76</v>
      </c>
      <c r="P586" s="616">
        <v>0.7</v>
      </c>
      <c r="Q586" s="616">
        <v>0.49001</v>
      </c>
      <c r="R586" s="616">
        <v>0.38666</v>
      </c>
      <c r="S586" s="616">
        <v>0.33333000000000002</v>
      </c>
      <c r="T586" s="616">
        <v>0.2</v>
      </c>
      <c r="U586" s="616">
        <v>0.04</v>
      </c>
      <c r="V586" s="612">
        <v>0</v>
      </c>
      <c r="W586" s="612">
        <v>0</v>
      </c>
      <c r="X586" s="612">
        <v>0</v>
      </c>
      <c r="Y586" s="612">
        <v>0</v>
      </c>
      <c r="Z586" s="613">
        <f t="shared" si="350"/>
        <v>14.024999999999995</v>
      </c>
      <c r="AA586" s="1058">
        <f t="shared" si="330"/>
        <v>8.5106382978723527</v>
      </c>
      <c r="AB586" s="1058">
        <f t="shared" si="331"/>
        <v>8.045977011494255</v>
      </c>
      <c r="AC586" s="1059">
        <f t="shared" si="332"/>
        <v>6.9672131147541005</v>
      </c>
      <c r="AD586" s="1059">
        <f t="shared" si="333"/>
        <v>7.0175438596491224</v>
      </c>
      <c r="AE586" s="1059">
        <f t="shared" si="334"/>
        <v>7.5471698113207308</v>
      </c>
      <c r="AF586" s="1059">
        <f t="shared" si="335"/>
        <v>9.8445595854922416</v>
      </c>
      <c r="AG586" s="1059">
        <f t="shared" si="336"/>
        <v>7.8212290502793325</v>
      </c>
      <c r="AH586" s="1059">
        <f t="shared" si="337"/>
        <v>9.1463414634146432</v>
      </c>
      <c r="AI586" s="1059">
        <f t="shared" si="338"/>
        <v>6.4935064935064846</v>
      </c>
      <c r="AJ586" s="1059">
        <f t="shared" si="339"/>
        <v>1.3157894736842035</v>
      </c>
      <c r="AK586" s="1059">
        <f t="shared" si="340"/>
        <v>8.5714285714285854</v>
      </c>
      <c r="AL586" s="1059">
        <f t="shared" si="341"/>
        <v>42.854227464745605</v>
      </c>
      <c r="AM586" s="1059">
        <f t="shared" si="342"/>
        <v>26.728909119122733</v>
      </c>
      <c r="AN586" s="1059">
        <f t="shared" si="343"/>
        <v>15.99915999159991</v>
      </c>
      <c r="AO586" s="1059">
        <f t="shared" si="344"/>
        <v>66.664999999999992</v>
      </c>
      <c r="AP586" s="1059">
        <f t="shared" si="345"/>
        <v>400</v>
      </c>
      <c r="AQ586" s="1059" t="str">
        <f t="shared" si="346"/>
        <v>n/a</v>
      </c>
      <c r="AR586" s="1059" t="str">
        <f t="shared" si="347"/>
        <v>n/a</v>
      </c>
      <c r="AS586" s="1059" t="str">
        <f t="shared" si="348"/>
        <v>n/a</v>
      </c>
      <c r="AT586" s="1059" t="str">
        <f t="shared" si="349"/>
        <v>n/a</v>
      </c>
      <c r="AU586" s="1060">
        <f t="shared" si="351"/>
        <v>39.595543331772767</v>
      </c>
      <c r="AV586" s="1061">
        <f t="shared" si="352"/>
        <v>97.576372560344979</v>
      </c>
    </row>
    <row r="587" spans="1:48" ht="11.25" customHeight="1" x14ac:dyDescent="0.2">
      <c r="A587" s="861" t="s">
        <v>4614</v>
      </c>
      <c r="B587" s="861" t="s">
        <v>4613</v>
      </c>
      <c r="C587" s="610">
        <v>2.94</v>
      </c>
      <c r="D587" s="482">
        <v>2.835</v>
      </c>
      <c r="E587" s="482">
        <v>2.7199999999999998</v>
      </c>
      <c r="F587" s="610">
        <v>2.62</v>
      </c>
      <c r="G587" s="610">
        <v>2.56</v>
      </c>
      <c r="H587" s="610">
        <v>2.36</v>
      </c>
      <c r="I587" s="610">
        <v>2.1949999999999998</v>
      </c>
      <c r="J587" s="932"/>
      <c r="K587" s="610">
        <v>2.0299999999999998</v>
      </c>
      <c r="L587" s="481">
        <v>1.865</v>
      </c>
      <c r="M587" s="932"/>
      <c r="N587" s="494">
        <v>1.7</v>
      </c>
      <c r="O587" s="611">
        <v>1.54</v>
      </c>
      <c r="P587" s="616">
        <v>1.345</v>
      </c>
      <c r="Q587" s="616">
        <v>1.1499999999999999</v>
      </c>
      <c r="R587" s="616">
        <v>1.0249999999999999</v>
      </c>
      <c r="S587" s="616">
        <v>0.88</v>
      </c>
      <c r="T587" s="612">
        <v>0.7</v>
      </c>
      <c r="U587" s="616">
        <v>0.5675</v>
      </c>
      <c r="V587" s="616">
        <v>0.49</v>
      </c>
      <c r="W587" s="616">
        <v>0.45</v>
      </c>
      <c r="X587" s="616">
        <v>0.41249999999999998</v>
      </c>
      <c r="Y587" s="616">
        <v>0.37</v>
      </c>
      <c r="Z587" s="613">
        <f t="shared" si="350"/>
        <v>32.754999999999988</v>
      </c>
      <c r="AA587" s="1058">
        <f t="shared" si="330"/>
        <v>3.7037037037036979</v>
      </c>
      <c r="AB587" s="1058">
        <f t="shared" si="331"/>
        <v>4.2279411764706065</v>
      </c>
      <c r="AC587" s="1059">
        <f t="shared" si="332"/>
        <v>3.8167938931297662</v>
      </c>
      <c r="AD587" s="1059">
        <f t="shared" si="333"/>
        <v>2.34375</v>
      </c>
      <c r="AE587" s="1059">
        <f t="shared" si="334"/>
        <v>8.4745762711864394</v>
      </c>
      <c r="AF587" s="1059">
        <f t="shared" si="335"/>
        <v>7.5170842824601403</v>
      </c>
      <c r="AG587" s="1059">
        <f t="shared" si="336"/>
        <v>8.1280788177339858</v>
      </c>
      <c r="AH587" s="1059">
        <f t="shared" si="337"/>
        <v>8.847184986595158</v>
      </c>
      <c r="AI587" s="1059">
        <f t="shared" si="338"/>
        <v>9.7058823529411864</v>
      </c>
      <c r="AJ587" s="1059">
        <f t="shared" si="339"/>
        <v>10.389610389610393</v>
      </c>
      <c r="AK587" s="1059">
        <f t="shared" si="340"/>
        <v>14.498141263940534</v>
      </c>
      <c r="AL587" s="1059">
        <f t="shared" si="341"/>
        <v>16.956521739130448</v>
      </c>
      <c r="AM587" s="1059">
        <f t="shared" si="342"/>
        <v>12.195121951219523</v>
      </c>
      <c r="AN587" s="1059">
        <f t="shared" si="343"/>
        <v>16.477272727272705</v>
      </c>
      <c r="AO587" s="1059">
        <f t="shared" si="344"/>
        <v>25.714285714285733</v>
      </c>
      <c r="AP587" s="1059">
        <f t="shared" si="345"/>
        <v>23.348017621145356</v>
      </c>
      <c r="AQ587" s="1059">
        <f t="shared" si="346"/>
        <v>15.816326530612246</v>
      </c>
      <c r="AR587" s="1059">
        <f t="shared" si="347"/>
        <v>8.8888888888888786</v>
      </c>
      <c r="AS587" s="1059">
        <f t="shared" si="348"/>
        <v>9.0909090909091042</v>
      </c>
      <c r="AT587" s="1059">
        <f t="shared" si="349"/>
        <v>11.486486486486491</v>
      </c>
      <c r="AU587" s="1060">
        <f t="shared" si="351"/>
        <v>11.08132889438612</v>
      </c>
      <c r="AV587" s="1061">
        <f t="shared" si="352"/>
        <v>6.2348624329528128</v>
      </c>
    </row>
    <row r="588" spans="1:48" ht="11.25" customHeight="1" x14ac:dyDescent="0.2">
      <c r="A588" s="533" t="s">
        <v>4412</v>
      </c>
      <c r="B588" s="861" t="s">
        <v>3952</v>
      </c>
      <c r="C588" s="610">
        <v>0.17</v>
      </c>
      <c r="D588" s="482">
        <v>0.13</v>
      </c>
      <c r="E588" s="482">
        <v>8.5000000000000006E-2</v>
      </c>
      <c r="F588" s="610">
        <v>7.7499999999999999E-2</v>
      </c>
      <c r="G588" s="610">
        <v>3.8699999999999998E-2</v>
      </c>
      <c r="H588" s="532">
        <v>0</v>
      </c>
      <c r="I588" s="532">
        <v>0</v>
      </c>
      <c r="J588" s="932"/>
      <c r="K588" s="532">
        <v>0</v>
      </c>
      <c r="L588" s="486">
        <v>0</v>
      </c>
      <c r="M588" s="932"/>
      <c r="N588" s="611">
        <v>0</v>
      </c>
      <c r="O588" s="611">
        <v>0</v>
      </c>
      <c r="P588" s="612">
        <v>0</v>
      </c>
      <c r="Q588" s="612">
        <v>0</v>
      </c>
      <c r="R588" s="612">
        <v>0</v>
      </c>
      <c r="S588" s="612">
        <v>0</v>
      </c>
      <c r="T588" s="612">
        <v>0</v>
      </c>
      <c r="U588" s="612">
        <v>0</v>
      </c>
      <c r="V588" s="612">
        <v>0</v>
      </c>
      <c r="W588" s="612">
        <v>0</v>
      </c>
      <c r="X588" s="612">
        <v>0</v>
      </c>
      <c r="Y588" s="612">
        <v>0</v>
      </c>
      <c r="Z588" s="613">
        <f t="shared" si="350"/>
        <v>0.50120000000000009</v>
      </c>
      <c r="AA588" s="1058">
        <f t="shared" si="330"/>
        <v>30.76923076923077</v>
      </c>
      <c r="AB588" s="1058">
        <f t="shared" si="331"/>
        <v>52.941176470588225</v>
      </c>
      <c r="AC588" s="1059">
        <f t="shared" si="332"/>
        <v>9.6774193548387224</v>
      </c>
      <c r="AD588" s="1059">
        <f t="shared" si="333"/>
        <v>100.25839793281652</v>
      </c>
      <c r="AE588" s="1059" t="str">
        <f t="shared" si="334"/>
        <v>n/a</v>
      </c>
      <c r="AF588" s="1059" t="str">
        <f t="shared" si="335"/>
        <v>n/a</v>
      </c>
      <c r="AG588" s="1059" t="str">
        <f t="shared" si="336"/>
        <v>n/a</v>
      </c>
      <c r="AH588" s="1059" t="str">
        <f t="shared" si="337"/>
        <v>n/a</v>
      </c>
      <c r="AI588" s="1059" t="str">
        <f t="shared" si="338"/>
        <v>n/a</v>
      </c>
      <c r="AJ588" s="1059" t="str">
        <f t="shared" si="339"/>
        <v>n/a</v>
      </c>
      <c r="AK588" s="1059" t="str">
        <f t="shared" si="340"/>
        <v>n/a</v>
      </c>
      <c r="AL588" s="1059" t="str">
        <f t="shared" si="341"/>
        <v>n/a</v>
      </c>
      <c r="AM588" s="1059" t="str">
        <f t="shared" si="342"/>
        <v>n/a</v>
      </c>
      <c r="AN588" s="1059" t="str">
        <f t="shared" si="343"/>
        <v>n/a</v>
      </c>
      <c r="AO588" s="1059" t="str">
        <f t="shared" si="344"/>
        <v>n/a</v>
      </c>
      <c r="AP588" s="1059" t="str">
        <f t="shared" si="345"/>
        <v>n/a</v>
      </c>
      <c r="AQ588" s="1059" t="str">
        <f t="shared" si="346"/>
        <v>n/a</v>
      </c>
      <c r="AR588" s="1059" t="str">
        <f t="shared" si="347"/>
        <v>n/a</v>
      </c>
      <c r="AS588" s="1059" t="str">
        <f t="shared" si="348"/>
        <v>n/a</v>
      </c>
      <c r="AT588" s="1059" t="str">
        <f t="shared" si="349"/>
        <v>n/a</v>
      </c>
      <c r="AU588" s="1060">
        <f t="shared" si="351"/>
        <v>48.411556131868558</v>
      </c>
      <c r="AV588" s="1061">
        <f t="shared" si="352"/>
        <v>38.81665218781022</v>
      </c>
    </row>
    <row r="589" spans="1:48" ht="11.25" customHeight="1" x14ac:dyDescent="0.2">
      <c r="A589" s="489" t="s">
        <v>1623</v>
      </c>
      <c r="B589" s="490" t="s">
        <v>1624</v>
      </c>
      <c r="C589" s="610">
        <v>1.18</v>
      </c>
      <c r="D589" s="482">
        <v>1.1000000000000001</v>
      </c>
      <c r="E589" s="528">
        <v>1.04</v>
      </c>
      <c r="F589" s="496">
        <v>0.98</v>
      </c>
      <c r="G589" s="496">
        <v>0.9</v>
      </c>
      <c r="H589" s="496">
        <v>0.76</v>
      </c>
      <c r="I589" s="496">
        <v>0.64</v>
      </c>
      <c r="J589" s="1014"/>
      <c r="K589" s="496">
        <v>0.48</v>
      </c>
      <c r="L589" s="492">
        <v>0.34</v>
      </c>
      <c r="M589" s="1014"/>
      <c r="N589" s="518">
        <v>0.04</v>
      </c>
      <c r="O589" s="518">
        <v>0.37</v>
      </c>
      <c r="P589" s="498">
        <v>0.96</v>
      </c>
      <c r="Q589" s="498">
        <v>0.92</v>
      </c>
      <c r="R589" s="498">
        <v>0.88</v>
      </c>
      <c r="S589" s="498">
        <v>0.84</v>
      </c>
      <c r="T589" s="498">
        <v>0.78</v>
      </c>
      <c r="U589" s="498">
        <v>0.74</v>
      </c>
      <c r="V589" s="498">
        <v>0.69</v>
      </c>
      <c r="W589" s="498">
        <v>0.60667000000000004</v>
      </c>
      <c r="X589" s="498">
        <v>0.54</v>
      </c>
      <c r="Y589" s="498">
        <v>0.5</v>
      </c>
      <c r="Z589" s="613">
        <f t="shared" si="350"/>
        <v>15.286669999999997</v>
      </c>
      <c r="AA589" s="1058">
        <f t="shared" si="330"/>
        <v>7.2727272727272529</v>
      </c>
      <c r="AB589" s="1058">
        <f t="shared" si="331"/>
        <v>5.7692307692307709</v>
      </c>
      <c r="AC589" s="1059">
        <f t="shared" si="332"/>
        <v>6.1224489795918435</v>
      </c>
      <c r="AD589" s="1059">
        <f t="shared" si="333"/>
        <v>8.8888888888888786</v>
      </c>
      <c r="AE589" s="1059">
        <f t="shared" si="334"/>
        <v>18.421052631578938</v>
      </c>
      <c r="AF589" s="1059">
        <f t="shared" si="335"/>
        <v>18.75</v>
      </c>
      <c r="AG589" s="1059">
        <f t="shared" si="336"/>
        <v>33.33333333333335</v>
      </c>
      <c r="AH589" s="1059">
        <f t="shared" si="337"/>
        <v>41.176470588235283</v>
      </c>
      <c r="AI589" s="1059">
        <f t="shared" si="338"/>
        <v>750</v>
      </c>
      <c r="AJ589" s="1059">
        <f t="shared" si="339"/>
        <v>-89.189189189189193</v>
      </c>
      <c r="AK589" s="1059">
        <f t="shared" si="340"/>
        <v>-61.458333333333329</v>
      </c>
      <c r="AL589" s="1059">
        <f t="shared" si="341"/>
        <v>4.3478260869565188</v>
      </c>
      <c r="AM589" s="1059">
        <f t="shared" si="342"/>
        <v>4.5454545454545414</v>
      </c>
      <c r="AN589" s="1059">
        <f t="shared" si="343"/>
        <v>4.7619047619047672</v>
      </c>
      <c r="AO589" s="1059">
        <f t="shared" si="344"/>
        <v>7.6923076923076872</v>
      </c>
      <c r="AP589" s="1059">
        <f t="shared" si="345"/>
        <v>5.4054054054054168</v>
      </c>
      <c r="AQ589" s="1059">
        <f t="shared" si="346"/>
        <v>7.2463768115942129</v>
      </c>
      <c r="AR589" s="1059">
        <f t="shared" si="347"/>
        <v>13.735638815171324</v>
      </c>
      <c r="AS589" s="1059">
        <f t="shared" si="348"/>
        <v>12.346296296296288</v>
      </c>
      <c r="AT589" s="1059">
        <f t="shared" si="349"/>
        <v>8.0000000000000071</v>
      </c>
      <c r="AU589" s="1060">
        <f t="shared" si="351"/>
        <v>40.358392017807731</v>
      </c>
      <c r="AV589" s="1061">
        <f t="shared" si="352"/>
        <v>169.51389714600103</v>
      </c>
    </row>
    <row r="590" spans="1:48" ht="11.25" customHeight="1" x14ac:dyDescent="0.2">
      <c r="A590" s="480" t="s">
        <v>1625</v>
      </c>
      <c r="B590" s="861" t="s">
        <v>1626</v>
      </c>
      <c r="C590" s="610">
        <v>0.36</v>
      </c>
      <c r="D590" s="482">
        <v>0.32</v>
      </c>
      <c r="E590" s="615">
        <v>0.28000000000000003</v>
      </c>
      <c r="F590" s="610">
        <v>0.24</v>
      </c>
      <c r="G590" s="610">
        <v>0.2</v>
      </c>
      <c r="H590" s="610">
        <v>0.16</v>
      </c>
      <c r="I590" s="610">
        <v>0.12</v>
      </c>
      <c r="J590" s="932"/>
      <c r="K590" s="485">
        <v>0</v>
      </c>
      <c r="L590" s="614">
        <v>0</v>
      </c>
      <c r="M590" s="932"/>
      <c r="N590" s="611">
        <v>0</v>
      </c>
      <c r="O590" s="611">
        <v>0.36</v>
      </c>
      <c r="P590" s="616">
        <v>0.34</v>
      </c>
      <c r="Q590" s="616">
        <v>0.26</v>
      </c>
      <c r="R590" s="616">
        <v>0.21</v>
      </c>
      <c r="S590" s="616">
        <v>0.2</v>
      </c>
      <c r="T590" s="612">
        <v>0</v>
      </c>
      <c r="U590" s="612">
        <v>0</v>
      </c>
      <c r="V590" s="612">
        <v>0.26</v>
      </c>
      <c r="W590" s="616">
        <v>0.49</v>
      </c>
      <c r="X590" s="616">
        <v>0.44</v>
      </c>
      <c r="Y590" s="616">
        <v>0.4</v>
      </c>
      <c r="Z590" s="613">
        <f t="shared" si="350"/>
        <v>4.6400000000000006</v>
      </c>
      <c r="AA590" s="1058">
        <f t="shared" si="330"/>
        <v>12.5</v>
      </c>
      <c r="AB590" s="1058">
        <f t="shared" si="331"/>
        <v>14.285714285714279</v>
      </c>
      <c r="AC590" s="1059">
        <f t="shared" si="332"/>
        <v>16.666666666666675</v>
      </c>
      <c r="AD590" s="1059">
        <f t="shared" si="333"/>
        <v>19.999999999999996</v>
      </c>
      <c r="AE590" s="1059">
        <f t="shared" si="334"/>
        <v>25</v>
      </c>
      <c r="AF590" s="1059">
        <f t="shared" si="335"/>
        <v>33.33333333333335</v>
      </c>
      <c r="AG590" s="1059" t="str">
        <f t="shared" si="336"/>
        <v>n/a</v>
      </c>
      <c r="AH590" s="1059" t="str">
        <f t="shared" si="337"/>
        <v>n/a</v>
      </c>
      <c r="AI590" s="1059" t="str">
        <f t="shared" si="338"/>
        <v>n/a</v>
      </c>
      <c r="AJ590" s="1059">
        <f t="shared" si="339"/>
        <v>-100</v>
      </c>
      <c r="AK590" s="1059">
        <f t="shared" si="340"/>
        <v>5.8823529411764497</v>
      </c>
      <c r="AL590" s="1059">
        <f t="shared" si="341"/>
        <v>30.76923076923077</v>
      </c>
      <c r="AM590" s="1059">
        <f t="shared" si="342"/>
        <v>23.809523809523814</v>
      </c>
      <c r="AN590" s="1059">
        <f t="shared" si="343"/>
        <v>4.9999999999999822</v>
      </c>
      <c r="AO590" s="1059" t="str">
        <f t="shared" si="344"/>
        <v>n/a</v>
      </c>
      <c r="AP590" s="1059" t="str">
        <f t="shared" si="345"/>
        <v>n/a</v>
      </c>
      <c r="AQ590" s="1059">
        <f t="shared" si="346"/>
        <v>-100</v>
      </c>
      <c r="AR590" s="1059">
        <f t="shared" si="347"/>
        <v>-46.938775510204081</v>
      </c>
      <c r="AS590" s="1059">
        <f t="shared" si="348"/>
        <v>11.363636363636353</v>
      </c>
      <c r="AT590" s="1059">
        <f t="shared" si="349"/>
        <v>9.9999999999999858</v>
      </c>
      <c r="AU590" s="1060">
        <f t="shared" si="351"/>
        <v>-2.5552211560614944</v>
      </c>
      <c r="AV590" s="1061">
        <f t="shared" si="352"/>
        <v>43.656046164706268</v>
      </c>
    </row>
    <row r="591" spans="1:48" ht="11.25" customHeight="1" x14ac:dyDescent="0.2">
      <c r="A591" s="480" t="s">
        <v>1649</v>
      </c>
      <c r="B591" s="861" t="s">
        <v>1650</v>
      </c>
      <c r="C591" s="610">
        <v>0.8</v>
      </c>
      <c r="D591" s="482">
        <v>0.74</v>
      </c>
      <c r="E591" s="502">
        <v>0.72</v>
      </c>
      <c r="F591" s="610">
        <v>0.70499999999999996</v>
      </c>
      <c r="G591" s="485">
        <v>0.66</v>
      </c>
      <c r="H591" s="610">
        <v>0.63</v>
      </c>
      <c r="I591" s="485">
        <v>0.6</v>
      </c>
      <c r="J591" s="932"/>
      <c r="K591" s="610">
        <v>0.54</v>
      </c>
      <c r="L591" s="610">
        <v>0.48</v>
      </c>
      <c r="M591" s="932"/>
      <c r="N591" s="482">
        <v>0.43</v>
      </c>
      <c r="O591" s="612">
        <v>0.2</v>
      </c>
      <c r="P591" s="616">
        <v>0.77500000000000002</v>
      </c>
      <c r="Q591" s="616">
        <v>0.45</v>
      </c>
      <c r="R591" s="616">
        <v>0.3</v>
      </c>
      <c r="S591" s="616">
        <v>0.22500000000000001</v>
      </c>
      <c r="T591" s="616">
        <v>0.05</v>
      </c>
      <c r="U591" s="612">
        <v>0</v>
      </c>
      <c r="V591" s="612">
        <v>0</v>
      </c>
      <c r="W591" s="612">
        <v>0</v>
      </c>
      <c r="X591" s="612">
        <v>0</v>
      </c>
      <c r="Y591" s="612">
        <v>0</v>
      </c>
      <c r="Z591" s="613">
        <f t="shared" si="350"/>
        <v>8.3050000000000015</v>
      </c>
      <c r="AA591" s="1058">
        <f t="shared" si="330"/>
        <v>8.1081081081081141</v>
      </c>
      <c r="AB591" s="1058">
        <f t="shared" si="331"/>
        <v>2.7777777777777901</v>
      </c>
      <c r="AC591" s="1059">
        <f t="shared" si="332"/>
        <v>2.1276595744680771</v>
      </c>
      <c r="AD591" s="1059">
        <f t="shared" si="333"/>
        <v>6.8181818181818121</v>
      </c>
      <c r="AE591" s="1059">
        <f t="shared" si="334"/>
        <v>4.7619047619047672</v>
      </c>
      <c r="AF591" s="1059">
        <f t="shared" si="335"/>
        <v>5.0000000000000044</v>
      </c>
      <c r="AG591" s="1059">
        <f t="shared" si="336"/>
        <v>11.111111111111093</v>
      </c>
      <c r="AH591" s="1059">
        <f t="shared" si="337"/>
        <v>12.500000000000021</v>
      </c>
      <c r="AI591" s="1059">
        <f t="shared" si="338"/>
        <v>11.627906976744185</v>
      </c>
      <c r="AJ591" s="1059">
        <f t="shared" si="339"/>
        <v>114.99999999999999</v>
      </c>
      <c r="AK591" s="1059">
        <f t="shared" si="340"/>
        <v>-74.193548387096769</v>
      </c>
      <c r="AL591" s="1059">
        <f t="shared" si="341"/>
        <v>72.222222222222229</v>
      </c>
      <c r="AM591" s="1059">
        <f t="shared" si="342"/>
        <v>50</v>
      </c>
      <c r="AN591" s="1059">
        <f t="shared" si="343"/>
        <v>33.333333333333329</v>
      </c>
      <c r="AO591" s="1059">
        <f t="shared" si="344"/>
        <v>350</v>
      </c>
      <c r="AP591" s="1059" t="str">
        <f t="shared" si="345"/>
        <v>n/a</v>
      </c>
      <c r="AQ591" s="1059" t="str">
        <f t="shared" si="346"/>
        <v>n/a</v>
      </c>
      <c r="AR591" s="1059" t="str">
        <f t="shared" si="347"/>
        <v>n/a</v>
      </c>
      <c r="AS591" s="1059" t="str">
        <f t="shared" si="348"/>
        <v>n/a</v>
      </c>
      <c r="AT591" s="1059" t="str">
        <f t="shared" si="349"/>
        <v>n/a</v>
      </c>
      <c r="AU591" s="1060">
        <f t="shared" si="351"/>
        <v>40.746310486450305</v>
      </c>
      <c r="AV591" s="1061">
        <f t="shared" si="352"/>
        <v>94.770391169926853</v>
      </c>
    </row>
    <row r="592" spans="1:48" ht="11.25" customHeight="1" x14ac:dyDescent="0.2">
      <c r="A592" s="861" t="s">
        <v>792</v>
      </c>
      <c r="B592" s="861" t="s">
        <v>793</v>
      </c>
      <c r="C592" s="610">
        <v>1.23</v>
      </c>
      <c r="D592" s="482">
        <v>1.2</v>
      </c>
      <c r="E592" s="476">
        <v>1.0770740000000001</v>
      </c>
      <c r="F592" s="610">
        <v>0.91475024390243909</v>
      </c>
      <c r="G592" s="610">
        <v>0.83579448039378368</v>
      </c>
      <c r="H592" s="610">
        <v>0.76101985509651016</v>
      </c>
      <c r="I592" s="610">
        <v>0.67825999931525072</v>
      </c>
      <c r="J592" s="932"/>
      <c r="K592" s="610">
        <v>0.61915384297995879</v>
      </c>
      <c r="L592" s="481">
        <v>0.52885722989304484</v>
      </c>
      <c r="M592" s="932"/>
      <c r="N592" s="494">
        <v>0.48920698379088012</v>
      </c>
      <c r="O592" s="494">
        <v>0.376998392594875</v>
      </c>
      <c r="P592" s="616">
        <v>0.33309417272061559</v>
      </c>
      <c r="Q592" s="616">
        <v>0.29223997177729194</v>
      </c>
      <c r="R592" s="616">
        <v>0.2604555639706983</v>
      </c>
      <c r="S592" s="616">
        <v>0.25106471620965914</v>
      </c>
      <c r="T592" s="616">
        <v>0.21221710666826687</v>
      </c>
      <c r="U592" s="616">
        <v>0.17987085326913244</v>
      </c>
      <c r="V592" s="616">
        <v>0.13323766908824627</v>
      </c>
      <c r="W592" s="616">
        <v>0.11333228238108656</v>
      </c>
      <c r="X592" s="616">
        <v>8.5561057378355704E-2</v>
      </c>
      <c r="Y592" s="616">
        <v>8.1547874574492876E-2</v>
      </c>
      <c r="Z592" s="613">
        <f t="shared" si="350"/>
        <v>10.653736296004588</v>
      </c>
      <c r="AA592" s="1058">
        <f t="shared" si="330"/>
        <v>2.5000000000000133</v>
      </c>
      <c r="AB592" s="1058">
        <f t="shared" si="331"/>
        <v>11.412957698356841</v>
      </c>
      <c r="AC592" s="1059">
        <f t="shared" si="332"/>
        <v>17.745144882942853</v>
      </c>
      <c r="AD592" s="1059">
        <f t="shared" si="333"/>
        <v>9.4467916887241756</v>
      </c>
      <c r="AE592" s="1059">
        <f t="shared" si="334"/>
        <v>9.8255813953488591</v>
      </c>
      <c r="AF592" s="1059">
        <f t="shared" si="335"/>
        <v>12.20178926441351</v>
      </c>
      <c r="AG592" s="1059">
        <f t="shared" si="336"/>
        <v>9.5462794918330438</v>
      </c>
      <c r="AH592" s="1059">
        <f t="shared" si="337"/>
        <v>17.073911063894375</v>
      </c>
      <c r="AI592" s="1059">
        <f t="shared" si="338"/>
        <v>8.1050041017227024</v>
      </c>
      <c r="AJ592" s="1059">
        <f t="shared" si="339"/>
        <v>29.763678944006866</v>
      </c>
      <c r="AK592" s="1059">
        <f t="shared" si="340"/>
        <v>13.180722891566244</v>
      </c>
      <c r="AL592" s="1059">
        <f t="shared" si="341"/>
        <v>13.979675913210631</v>
      </c>
      <c r="AM592" s="1059">
        <f t="shared" si="342"/>
        <v>12.20338983050846</v>
      </c>
      <c r="AN592" s="1059">
        <f t="shared" si="343"/>
        <v>3.7404092071611661</v>
      </c>
      <c r="AO592" s="1059">
        <f t="shared" si="344"/>
        <v>18.305597579425115</v>
      </c>
      <c r="AP592" s="1059">
        <f t="shared" si="345"/>
        <v>17.98304328424809</v>
      </c>
      <c r="AQ592" s="1059">
        <f t="shared" si="346"/>
        <v>34.999999999999964</v>
      </c>
      <c r="AR592" s="1059">
        <f t="shared" si="347"/>
        <v>17.563739376770581</v>
      </c>
      <c r="AS592" s="1059">
        <f t="shared" si="348"/>
        <v>32.45778611632273</v>
      </c>
      <c r="AT592" s="1059">
        <f t="shared" si="349"/>
        <v>4.9212598425196763</v>
      </c>
      <c r="AU592" s="1060">
        <f t="shared" si="351"/>
        <v>14.847838128648798</v>
      </c>
      <c r="AV592" s="1061">
        <f t="shared" si="352"/>
        <v>8.9233210892594546</v>
      </c>
    </row>
    <row r="593" spans="1:48" ht="11.25" customHeight="1" x14ac:dyDescent="0.2">
      <c r="A593" s="490" t="s">
        <v>1684</v>
      </c>
      <c r="B593" s="491" t="s">
        <v>1685</v>
      </c>
      <c r="C593" s="610">
        <v>1.49</v>
      </c>
      <c r="D593" s="482">
        <v>1.32</v>
      </c>
      <c r="E593" s="482">
        <v>1.05</v>
      </c>
      <c r="F593" s="496">
        <v>0.85</v>
      </c>
      <c r="G593" s="496">
        <v>0.68</v>
      </c>
      <c r="H593" s="496">
        <v>0.55000000000000004</v>
      </c>
      <c r="I593" s="496">
        <v>0.44500000000000001</v>
      </c>
      <c r="J593" s="1014"/>
      <c r="K593" s="496">
        <v>0.36</v>
      </c>
      <c r="L593" s="492">
        <v>0.28000000000000003</v>
      </c>
      <c r="M593" s="1014"/>
      <c r="N593" s="509">
        <v>0.18</v>
      </c>
      <c r="O593" s="518">
        <v>0</v>
      </c>
      <c r="P593" s="499">
        <v>0</v>
      </c>
      <c r="Q593" s="499">
        <v>0</v>
      </c>
      <c r="R593" s="499">
        <v>0</v>
      </c>
      <c r="S593" s="499">
        <v>0</v>
      </c>
      <c r="T593" s="499">
        <v>0</v>
      </c>
      <c r="U593" s="499">
        <v>0</v>
      </c>
      <c r="V593" s="499">
        <v>0</v>
      </c>
      <c r="W593" s="499">
        <v>0</v>
      </c>
      <c r="X593" s="499">
        <v>0</v>
      </c>
      <c r="Y593" s="499">
        <v>0</v>
      </c>
      <c r="Z593" s="613">
        <f t="shared" si="350"/>
        <v>7.2050000000000001</v>
      </c>
      <c r="AA593" s="1058">
        <f t="shared" si="330"/>
        <v>12.878787878787868</v>
      </c>
      <c r="AB593" s="1058">
        <f t="shared" si="331"/>
        <v>25.714285714285712</v>
      </c>
      <c r="AC593" s="1059">
        <f t="shared" si="332"/>
        <v>23.529411764705888</v>
      </c>
      <c r="AD593" s="1059">
        <f t="shared" si="333"/>
        <v>24.999999999999979</v>
      </c>
      <c r="AE593" s="1059">
        <f t="shared" si="334"/>
        <v>23.636363636363633</v>
      </c>
      <c r="AF593" s="1059">
        <f t="shared" si="335"/>
        <v>23.59550561797754</v>
      </c>
      <c r="AG593" s="1059">
        <f t="shared" si="336"/>
        <v>23.611111111111114</v>
      </c>
      <c r="AH593" s="1059">
        <f t="shared" si="337"/>
        <v>28.571428571428559</v>
      </c>
      <c r="AI593" s="1059">
        <f t="shared" si="338"/>
        <v>55.555555555555578</v>
      </c>
      <c r="AJ593" s="1059" t="str">
        <f t="shared" si="339"/>
        <v>n/a</v>
      </c>
      <c r="AK593" s="1059" t="str">
        <f t="shared" si="340"/>
        <v>n/a</v>
      </c>
      <c r="AL593" s="1059" t="str">
        <f t="shared" si="341"/>
        <v>n/a</v>
      </c>
      <c r="AM593" s="1059" t="str">
        <f t="shared" si="342"/>
        <v>n/a</v>
      </c>
      <c r="AN593" s="1059" t="str">
        <f t="shared" si="343"/>
        <v>n/a</v>
      </c>
      <c r="AO593" s="1059" t="str">
        <f t="shared" si="344"/>
        <v>n/a</v>
      </c>
      <c r="AP593" s="1059" t="str">
        <f t="shared" si="345"/>
        <v>n/a</v>
      </c>
      <c r="AQ593" s="1059" t="str">
        <f t="shared" si="346"/>
        <v>n/a</v>
      </c>
      <c r="AR593" s="1059" t="str">
        <f t="shared" si="347"/>
        <v>n/a</v>
      </c>
      <c r="AS593" s="1059" t="str">
        <f t="shared" si="348"/>
        <v>n/a</v>
      </c>
      <c r="AT593" s="1059" t="str">
        <f t="shared" si="349"/>
        <v>n/a</v>
      </c>
      <c r="AU593" s="1060">
        <f t="shared" si="351"/>
        <v>26.899161094468429</v>
      </c>
      <c r="AV593" s="1061">
        <f t="shared" si="352"/>
        <v>11.561214791592281</v>
      </c>
    </row>
    <row r="594" spans="1:48" ht="11.25" customHeight="1" x14ac:dyDescent="0.2">
      <c r="A594" s="533" t="s">
        <v>4569</v>
      </c>
      <c r="B594" s="844" t="s">
        <v>2058</v>
      </c>
      <c r="C594" s="610">
        <v>0.68</v>
      </c>
      <c r="D594" s="482">
        <v>0.45999999999999996</v>
      </c>
      <c r="E594" s="482">
        <v>0.32</v>
      </c>
      <c r="F594" s="610">
        <v>0.27</v>
      </c>
      <c r="G594" s="521">
        <v>0.24</v>
      </c>
      <c r="H594" s="485">
        <v>0.24</v>
      </c>
      <c r="I594" s="521">
        <v>0.24</v>
      </c>
      <c r="J594" s="1081"/>
      <c r="K594" s="521">
        <v>0.24</v>
      </c>
      <c r="L594" s="524">
        <v>0.24</v>
      </c>
      <c r="M594" s="1081"/>
      <c r="N594" s="1040">
        <v>0.24</v>
      </c>
      <c r="O594" s="1203">
        <v>0.24</v>
      </c>
      <c r="P594" s="1073">
        <v>0.21999999999999997</v>
      </c>
      <c r="Q594" s="1073">
        <v>0.2</v>
      </c>
      <c r="R594" s="1073">
        <v>0.13500000000000001</v>
      </c>
      <c r="S594" s="616">
        <v>8.900000000000001E-2</v>
      </c>
      <c r="T594" s="616">
        <v>7.3999999999999996E-2</v>
      </c>
      <c r="U594" s="1073">
        <v>0.05</v>
      </c>
      <c r="V594" s="522">
        <v>4.3999999999999997E-2</v>
      </c>
      <c r="W594" s="616">
        <v>4.3999999999999997E-2</v>
      </c>
      <c r="X594" s="616">
        <v>4.0666666666666663E-2</v>
      </c>
      <c r="Y594" s="616">
        <v>3.7333333333333336E-2</v>
      </c>
      <c r="Z594" s="613">
        <f t="shared" si="350"/>
        <v>4.3440000000000003</v>
      </c>
      <c r="AA594" s="1058">
        <f t="shared" si="330"/>
        <v>47.826086956521749</v>
      </c>
      <c r="AB594" s="1058">
        <f t="shared" si="331"/>
        <v>43.749999999999979</v>
      </c>
      <c r="AC594" s="1059">
        <f t="shared" si="332"/>
        <v>18.518518518518512</v>
      </c>
      <c r="AD594" s="1059">
        <f t="shared" si="333"/>
        <v>12.500000000000021</v>
      </c>
      <c r="AE594" s="1059">
        <f t="shared" si="334"/>
        <v>0</v>
      </c>
      <c r="AF594" s="1059">
        <f t="shared" si="335"/>
        <v>0</v>
      </c>
      <c r="AG594" s="1059">
        <f t="shared" si="336"/>
        <v>0</v>
      </c>
      <c r="AH594" s="1059">
        <f t="shared" si="337"/>
        <v>0</v>
      </c>
      <c r="AI594" s="1059">
        <f t="shared" si="338"/>
        <v>0</v>
      </c>
      <c r="AJ594" s="1059">
        <f t="shared" si="339"/>
        <v>0</v>
      </c>
      <c r="AK594" s="1059">
        <f t="shared" si="340"/>
        <v>9.0909090909091042</v>
      </c>
      <c r="AL594" s="1059">
        <f t="shared" si="341"/>
        <v>9.9999999999999858</v>
      </c>
      <c r="AM594" s="1059">
        <f t="shared" si="342"/>
        <v>48.148148148148138</v>
      </c>
      <c r="AN594" s="1059">
        <f t="shared" si="343"/>
        <v>51.685393258426956</v>
      </c>
      <c r="AO594" s="1059">
        <f t="shared" si="344"/>
        <v>20.270270270270284</v>
      </c>
      <c r="AP594" s="1059">
        <f t="shared" si="345"/>
        <v>47.999999999999979</v>
      </c>
      <c r="AQ594" s="1059">
        <f t="shared" si="346"/>
        <v>13.636363636363647</v>
      </c>
      <c r="AR594" s="1059">
        <f t="shared" si="347"/>
        <v>0</v>
      </c>
      <c r="AS594" s="1059">
        <f t="shared" si="348"/>
        <v>8.196721311475418</v>
      </c>
      <c r="AT594" s="1059">
        <f t="shared" si="349"/>
        <v>8.9285714285714199</v>
      </c>
      <c r="AU594" s="1060">
        <f t="shared" si="351"/>
        <v>17.02754913096026</v>
      </c>
      <c r="AV594" s="1061">
        <f t="shared" si="352"/>
        <v>19.360625541883579</v>
      </c>
    </row>
    <row r="595" spans="1:48" ht="11.25" customHeight="1" x14ac:dyDescent="0.2">
      <c r="A595" s="480" t="s">
        <v>1635</v>
      </c>
      <c r="B595" s="844" t="s">
        <v>1636</v>
      </c>
      <c r="C595" s="610">
        <v>0.72</v>
      </c>
      <c r="D595" s="482">
        <v>0.68</v>
      </c>
      <c r="E595" s="482">
        <v>0.57999999999999996</v>
      </c>
      <c r="F595" s="610">
        <v>0.51</v>
      </c>
      <c r="G595" s="610">
        <v>0.44</v>
      </c>
      <c r="H595" s="610">
        <v>0.34</v>
      </c>
      <c r="I595" s="610">
        <v>0.27</v>
      </c>
      <c r="J595" s="932"/>
      <c r="K595" s="610">
        <v>0.22</v>
      </c>
      <c r="L595" s="610">
        <v>0.19</v>
      </c>
      <c r="M595" s="932"/>
      <c r="N595" s="532">
        <v>0.16</v>
      </c>
      <c r="O595" s="612">
        <v>0.16</v>
      </c>
      <c r="P595" s="616">
        <v>0.16</v>
      </c>
      <c r="Q595" s="616">
        <v>0.12</v>
      </c>
      <c r="R595" s="616">
        <v>0.1</v>
      </c>
      <c r="S595" s="616">
        <v>7.4999999999999997E-2</v>
      </c>
      <c r="T595" s="612">
        <v>0</v>
      </c>
      <c r="U595" s="612">
        <v>0</v>
      </c>
      <c r="V595" s="612">
        <v>0</v>
      </c>
      <c r="W595" s="612">
        <v>0</v>
      </c>
      <c r="X595" s="612">
        <v>0</v>
      </c>
      <c r="Y595" s="616">
        <v>0.36</v>
      </c>
      <c r="Z595" s="613">
        <f t="shared" si="350"/>
        <v>5.0850000000000009</v>
      </c>
      <c r="AA595" s="1058">
        <f t="shared" si="330"/>
        <v>5.8823529411764497</v>
      </c>
      <c r="AB595" s="1058">
        <f t="shared" si="331"/>
        <v>17.24137931034484</v>
      </c>
      <c r="AC595" s="1059">
        <f t="shared" si="332"/>
        <v>13.725490196078427</v>
      </c>
      <c r="AD595" s="1059">
        <f t="shared" si="333"/>
        <v>15.909090909090917</v>
      </c>
      <c r="AE595" s="1059">
        <f t="shared" si="334"/>
        <v>29.411764705882337</v>
      </c>
      <c r="AF595" s="1059">
        <f t="shared" si="335"/>
        <v>25.925925925925931</v>
      </c>
      <c r="AG595" s="1059">
        <f t="shared" si="336"/>
        <v>22.72727272727273</v>
      </c>
      <c r="AH595" s="1059">
        <f t="shared" si="337"/>
        <v>15.789473684210531</v>
      </c>
      <c r="AI595" s="1059">
        <f t="shared" si="338"/>
        <v>18.75</v>
      </c>
      <c r="AJ595" s="1059">
        <f t="shared" si="339"/>
        <v>0</v>
      </c>
      <c r="AK595" s="1059">
        <f t="shared" si="340"/>
        <v>0</v>
      </c>
      <c r="AL595" s="1059">
        <f t="shared" si="341"/>
        <v>33.33333333333335</v>
      </c>
      <c r="AM595" s="1059">
        <f t="shared" si="342"/>
        <v>19.999999999999996</v>
      </c>
      <c r="AN595" s="1059">
        <f t="shared" si="343"/>
        <v>33.33333333333335</v>
      </c>
      <c r="AO595" s="1059" t="str">
        <f t="shared" si="344"/>
        <v>n/a</v>
      </c>
      <c r="AP595" s="1059" t="str">
        <f t="shared" si="345"/>
        <v>n/a</v>
      </c>
      <c r="AQ595" s="1059" t="str">
        <f t="shared" si="346"/>
        <v>n/a</v>
      </c>
      <c r="AR595" s="1059" t="str">
        <f t="shared" si="347"/>
        <v>n/a</v>
      </c>
      <c r="AS595" s="1059" t="str">
        <f t="shared" si="348"/>
        <v>n/a</v>
      </c>
      <c r="AT595" s="1059">
        <f t="shared" si="349"/>
        <v>-100</v>
      </c>
      <c r="AU595" s="1060">
        <f t="shared" si="351"/>
        <v>10.135294471109921</v>
      </c>
      <c r="AV595" s="1061">
        <f t="shared" si="352"/>
        <v>32.192855514383567</v>
      </c>
    </row>
    <row r="596" spans="1:48" ht="11.25" customHeight="1" x14ac:dyDescent="0.2">
      <c r="A596" s="861" t="s">
        <v>343</v>
      </c>
      <c r="B596" s="844" t="s">
        <v>344</v>
      </c>
      <c r="C596" s="610">
        <v>1.0249999999999999</v>
      </c>
      <c r="D596" s="482">
        <v>0.92500000000000004</v>
      </c>
      <c r="E596" s="482">
        <v>0.84</v>
      </c>
      <c r="F596" s="610">
        <v>0.78500000000000003</v>
      </c>
      <c r="G596" s="610">
        <v>0.73</v>
      </c>
      <c r="H596" s="610">
        <v>0.69</v>
      </c>
      <c r="I596" s="610">
        <v>0.65</v>
      </c>
      <c r="J596" s="932"/>
      <c r="K596" s="610">
        <v>0.57999999999999996</v>
      </c>
      <c r="L596" s="481">
        <v>0.53</v>
      </c>
      <c r="M596" s="932"/>
      <c r="N596" s="494">
        <v>0.49</v>
      </c>
      <c r="O596" s="494">
        <v>0.45</v>
      </c>
      <c r="P596" s="616">
        <v>0.42499999999999999</v>
      </c>
      <c r="Q596" s="616">
        <v>0.41249999999999998</v>
      </c>
      <c r="R596" s="616">
        <v>0.40250000000000002</v>
      </c>
      <c r="S596" s="616">
        <v>0.39250000000000002</v>
      </c>
      <c r="T596" s="616">
        <v>0.38624999999999998</v>
      </c>
      <c r="U596" s="616">
        <v>0.38124999999999998</v>
      </c>
      <c r="V596" s="616">
        <v>0.36875000000000002</v>
      </c>
      <c r="W596" s="616">
        <v>0.35375000000000001</v>
      </c>
      <c r="X596" s="616">
        <v>0.32624999999999998</v>
      </c>
      <c r="Y596" s="616">
        <v>0.30625000000000002</v>
      </c>
      <c r="Z596" s="613">
        <f t="shared" si="350"/>
        <v>11.450000000000001</v>
      </c>
      <c r="AA596" s="1058">
        <f t="shared" si="330"/>
        <v>10.810810810810789</v>
      </c>
      <c r="AB596" s="1058">
        <f t="shared" si="331"/>
        <v>10.119047619047628</v>
      </c>
      <c r="AC596" s="1059">
        <f t="shared" si="332"/>
        <v>7.0063694267515908</v>
      </c>
      <c r="AD596" s="1059">
        <f t="shared" si="333"/>
        <v>7.5342465753424737</v>
      </c>
      <c r="AE596" s="1059">
        <f t="shared" si="334"/>
        <v>5.7971014492753659</v>
      </c>
      <c r="AF596" s="1059">
        <f t="shared" si="335"/>
        <v>6.153846153846132</v>
      </c>
      <c r="AG596" s="1059">
        <f t="shared" si="336"/>
        <v>12.068965517241391</v>
      </c>
      <c r="AH596" s="1059">
        <f t="shared" si="337"/>
        <v>9.4339622641509422</v>
      </c>
      <c r="AI596" s="1059">
        <f t="shared" si="338"/>
        <v>8.163265306122458</v>
      </c>
      <c r="AJ596" s="1059">
        <f t="shared" si="339"/>
        <v>8.8888888888888786</v>
      </c>
      <c r="AK596" s="1059">
        <f t="shared" si="340"/>
        <v>5.8823529411764719</v>
      </c>
      <c r="AL596" s="1059">
        <f t="shared" si="341"/>
        <v>3.0303030303030276</v>
      </c>
      <c r="AM596" s="1059">
        <f t="shared" si="342"/>
        <v>2.4844720496894235</v>
      </c>
      <c r="AN596" s="1059">
        <f t="shared" si="343"/>
        <v>2.5477707006369421</v>
      </c>
      <c r="AO596" s="1059">
        <f t="shared" si="344"/>
        <v>1.6181229773462924</v>
      </c>
      <c r="AP596" s="1059">
        <f t="shared" si="345"/>
        <v>1.3114754098360715</v>
      </c>
      <c r="AQ596" s="1059">
        <f t="shared" si="346"/>
        <v>3.3898305084745672</v>
      </c>
      <c r="AR596" s="1059">
        <f t="shared" si="347"/>
        <v>4.2402826855123754</v>
      </c>
      <c r="AS596" s="1059">
        <f t="shared" si="348"/>
        <v>8.4291187739463638</v>
      </c>
      <c r="AT596" s="1059">
        <f t="shared" si="349"/>
        <v>6.5306122448979487</v>
      </c>
      <c r="AU596" s="1060">
        <f t="shared" si="351"/>
        <v>6.2720422666648563</v>
      </c>
      <c r="AV596" s="1061">
        <f t="shared" si="352"/>
        <v>3.1961844739553897</v>
      </c>
    </row>
    <row r="597" spans="1:48" ht="11.25" customHeight="1" x14ac:dyDescent="0.2">
      <c r="A597" s="489" t="s">
        <v>1639</v>
      </c>
      <c r="B597" s="491" t="s">
        <v>1640</v>
      </c>
      <c r="C597" s="610">
        <v>0.33</v>
      </c>
      <c r="D597" s="482">
        <v>0.31</v>
      </c>
      <c r="E597" s="493">
        <v>0.29000000000000004</v>
      </c>
      <c r="F597" s="496">
        <v>0.27</v>
      </c>
      <c r="G597" s="496">
        <v>0.25</v>
      </c>
      <c r="H597" s="495">
        <v>0.24</v>
      </c>
      <c r="I597" s="496">
        <v>0.23</v>
      </c>
      <c r="J597" s="1014"/>
      <c r="K597" s="496">
        <v>0.12</v>
      </c>
      <c r="L597" s="497">
        <v>0</v>
      </c>
      <c r="M597" s="1014"/>
      <c r="N597" s="518">
        <v>0</v>
      </c>
      <c r="O597" s="518">
        <v>0</v>
      </c>
      <c r="P597" s="499">
        <v>0</v>
      </c>
      <c r="Q597" s="499">
        <v>0</v>
      </c>
      <c r="R597" s="499">
        <v>0</v>
      </c>
      <c r="S597" s="499">
        <v>0</v>
      </c>
      <c r="T597" s="499">
        <v>0</v>
      </c>
      <c r="U597" s="499">
        <v>0</v>
      </c>
      <c r="V597" s="499">
        <v>0</v>
      </c>
      <c r="W597" s="499">
        <v>0</v>
      </c>
      <c r="X597" s="499">
        <v>0</v>
      </c>
      <c r="Y597" s="499">
        <v>0</v>
      </c>
      <c r="Z597" s="613">
        <f t="shared" si="350"/>
        <v>2.04</v>
      </c>
      <c r="AA597" s="1058">
        <f t="shared" si="330"/>
        <v>6.4516129032258229</v>
      </c>
      <c r="AB597" s="1058">
        <f t="shared" si="331"/>
        <v>6.8965517241379226</v>
      </c>
      <c r="AC597" s="1059">
        <f t="shared" si="332"/>
        <v>7.4074074074074181</v>
      </c>
      <c r="AD597" s="1059">
        <f t="shared" si="333"/>
        <v>8.0000000000000071</v>
      </c>
      <c r="AE597" s="1059">
        <f t="shared" si="334"/>
        <v>4.1666666666666741</v>
      </c>
      <c r="AF597" s="1059">
        <f t="shared" si="335"/>
        <v>4.3478260869565188</v>
      </c>
      <c r="AG597" s="1059">
        <f t="shared" si="336"/>
        <v>91.666666666666671</v>
      </c>
      <c r="AH597" s="1059" t="str">
        <f t="shared" si="337"/>
        <v>n/a</v>
      </c>
      <c r="AI597" s="1059" t="str">
        <f t="shared" si="338"/>
        <v>n/a</v>
      </c>
      <c r="AJ597" s="1059" t="str">
        <f t="shared" si="339"/>
        <v>n/a</v>
      </c>
      <c r="AK597" s="1059" t="str">
        <f t="shared" si="340"/>
        <v>n/a</v>
      </c>
      <c r="AL597" s="1059" t="str">
        <f t="shared" si="341"/>
        <v>n/a</v>
      </c>
      <c r="AM597" s="1059" t="str">
        <f t="shared" si="342"/>
        <v>n/a</v>
      </c>
      <c r="AN597" s="1059" t="str">
        <f t="shared" si="343"/>
        <v>n/a</v>
      </c>
      <c r="AO597" s="1059" t="str">
        <f t="shared" si="344"/>
        <v>n/a</v>
      </c>
      <c r="AP597" s="1059" t="str">
        <f t="shared" si="345"/>
        <v>n/a</v>
      </c>
      <c r="AQ597" s="1059" t="str">
        <f t="shared" si="346"/>
        <v>n/a</v>
      </c>
      <c r="AR597" s="1059" t="str">
        <f t="shared" si="347"/>
        <v>n/a</v>
      </c>
      <c r="AS597" s="1059" t="str">
        <f t="shared" si="348"/>
        <v>n/a</v>
      </c>
      <c r="AT597" s="1059" t="str">
        <f t="shared" si="349"/>
        <v>n/a</v>
      </c>
      <c r="AU597" s="1060">
        <f t="shared" si="351"/>
        <v>18.419533065008718</v>
      </c>
      <c r="AV597" s="1061">
        <f t="shared" si="352"/>
        <v>32.331984967100198</v>
      </c>
    </row>
    <row r="598" spans="1:48" ht="11.25" customHeight="1" x14ac:dyDescent="0.2">
      <c r="A598" s="480" t="s">
        <v>330</v>
      </c>
      <c r="B598" s="844" t="s">
        <v>331</v>
      </c>
      <c r="C598" s="610">
        <v>0.66</v>
      </c>
      <c r="D598" s="482">
        <v>0.6</v>
      </c>
      <c r="E598" s="615">
        <v>0.57999999999999996</v>
      </c>
      <c r="F598" s="610">
        <v>0.52</v>
      </c>
      <c r="G598" s="610">
        <v>0.48</v>
      </c>
      <c r="H598" s="610">
        <v>0.44</v>
      </c>
      <c r="I598" s="610">
        <v>0.35</v>
      </c>
      <c r="J598" s="932" t="s">
        <v>90</v>
      </c>
      <c r="K598" s="610">
        <v>0.3</v>
      </c>
      <c r="L598" s="481">
        <v>0.22</v>
      </c>
      <c r="M598" s="932"/>
      <c r="N598" s="494">
        <v>0.19</v>
      </c>
      <c r="O598" s="494">
        <v>0.16</v>
      </c>
      <c r="P598" s="616">
        <v>0.15</v>
      </c>
      <c r="Q598" s="616">
        <v>0.13</v>
      </c>
      <c r="R598" s="616">
        <v>0.115</v>
      </c>
      <c r="S598" s="616">
        <v>0.105</v>
      </c>
      <c r="T598" s="616">
        <v>9.5000000000000001E-2</v>
      </c>
      <c r="U598" s="616">
        <v>6.5000000000000002E-2</v>
      </c>
      <c r="V598" s="616">
        <v>5.5E-2</v>
      </c>
      <c r="W598" s="616">
        <v>4.4999999999999998E-2</v>
      </c>
      <c r="X598" s="616">
        <v>3.6670000000000001E-2</v>
      </c>
      <c r="Y598" s="616">
        <v>1.4999999999999999E-2</v>
      </c>
      <c r="Z598" s="613">
        <f t="shared" si="350"/>
        <v>5.3116700000000003</v>
      </c>
      <c r="AA598" s="1058">
        <f t="shared" si="330"/>
        <v>10.000000000000009</v>
      </c>
      <c r="AB598" s="1058">
        <f t="shared" si="331"/>
        <v>3.4482758620689724</v>
      </c>
      <c r="AC598" s="1059">
        <f t="shared" si="332"/>
        <v>11.538461538461519</v>
      </c>
      <c r="AD598" s="1059">
        <f t="shared" si="333"/>
        <v>8.3333333333333481</v>
      </c>
      <c r="AE598" s="1059">
        <f t="shared" si="334"/>
        <v>9.0909090909090828</v>
      </c>
      <c r="AF598" s="1059">
        <f t="shared" si="335"/>
        <v>25.714285714285733</v>
      </c>
      <c r="AG598" s="1059">
        <f t="shared" si="336"/>
        <v>16.666666666666675</v>
      </c>
      <c r="AH598" s="1059">
        <f t="shared" si="337"/>
        <v>36.363636363636353</v>
      </c>
      <c r="AI598" s="1059">
        <f t="shared" si="338"/>
        <v>15.789473684210531</v>
      </c>
      <c r="AJ598" s="1059">
        <f t="shared" si="339"/>
        <v>18.75</v>
      </c>
      <c r="AK598" s="1059">
        <f t="shared" si="340"/>
        <v>6.6666666666666652</v>
      </c>
      <c r="AL598" s="1059">
        <f t="shared" si="341"/>
        <v>15.384615384615374</v>
      </c>
      <c r="AM598" s="1059">
        <f t="shared" si="342"/>
        <v>13.043478260869556</v>
      </c>
      <c r="AN598" s="1059">
        <f t="shared" si="343"/>
        <v>9.5238095238095344</v>
      </c>
      <c r="AO598" s="1059">
        <f t="shared" si="344"/>
        <v>10.526315789473673</v>
      </c>
      <c r="AP598" s="1059">
        <f t="shared" si="345"/>
        <v>46.153846153846146</v>
      </c>
      <c r="AQ598" s="1059">
        <f t="shared" si="346"/>
        <v>18.181818181818187</v>
      </c>
      <c r="AR598" s="1059">
        <f t="shared" si="347"/>
        <v>22.222222222222232</v>
      </c>
      <c r="AS598" s="1059">
        <f t="shared" si="348"/>
        <v>22.716116716662114</v>
      </c>
      <c r="AT598" s="1059">
        <f t="shared" si="349"/>
        <v>144.4666666666667</v>
      </c>
      <c r="AU598" s="1060">
        <f t="shared" si="351"/>
        <v>23.22902989101112</v>
      </c>
      <c r="AV598" s="1061">
        <f t="shared" si="352"/>
        <v>30.315479659464494</v>
      </c>
    </row>
    <row r="599" spans="1:48" ht="11.25" customHeight="1" x14ac:dyDescent="0.2">
      <c r="A599" s="469" t="s">
        <v>1659</v>
      </c>
      <c r="B599" s="467" t="s">
        <v>1660</v>
      </c>
      <c r="C599" s="610">
        <v>0.56000000000000005</v>
      </c>
      <c r="D599" s="482">
        <v>0.54</v>
      </c>
      <c r="E599" s="504">
        <v>0.4</v>
      </c>
      <c r="F599" s="473">
        <v>0.3</v>
      </c>
      <c r="G599" s="473">
        <v>0.23</v>
      </c>
      <c r="H599" s="474">
        <v>0.2</v>
      </c>
      <c r="I599" s="473">
        <v>0.15</v>
      </c>
      <c r="J599" s="1000"/>
      <c r="K599" s="474">
        <v>0</v>
      </c>
      <c r="L599" s="475">
        <v>0</v>
      </c>
      <c r="M599" s="1000"/>
      <c r="N599" s="517">
        <v>0.02</v>
      </c>
      <c r="O599" s="517">
        <v>0.12</v>
      </c>
      <c r="P599" s="478">
        <v>0.12</v>
      </c>
      <c r="Q599" s="477">
        <v>0</v>
      </c>
      <c r="R599" s="477">
        <v>0</v>
      </c>
      <c r="S599" s="477">
        <v>0</v>
      </c>
      <c r="T599" s="477">
        <v>0</v>
      </c>
      <c r="U599" s="477">
        <v>0</v>
      </c>
      <c r="V599" s="477">
        <v>0</v>
      </c>
      <c r="W599" s="477">
        <v>0</v>
      </c>
      <c r="X599" s="477">
        <v>0</v>
      </c>
      <c r="Y599" s="477">
        <v>0</v>
      </c>
      <c r="Z599" s="613">
        <f t="shared" si="350"/>
        <v>2.6400000000000006</v>
      </c>
      <c r="AA599" s="1058">
        <f t="shared" si="330"/>
        <v>3.7037037037036979</v>
      </c>
      <c r="AB599" s="1058">
        <f t="shared" si="331"/>
        <v>35.000000000000007</v>
      </c>
      <c r="AC599" s="1059">
        <f t="shared" si="332"/>
        <v>33.33333333333335</v>
      </c>
      <c r="AD599" s="1059">
        <f t="shared" si="333"/>
        <v>30.434782608695631</v>
      </c>
      <c r="AE599" s="1059">
        <f t="shared" si="334"/>
        <v>14.999999999999991</v>
      </c>
      <c r="AF599" s="1059">
        <f t="shared" si="335"/>
        <v>33.33333333333335</v>
      </c>
      <c r="AG599" s="1059" t="str">
        <f t="shared" si="336"/>
        <v>n/a</v>
      </c>
      <c r="AH599" s="1059" t="str">
        <f t="shared" si="337"/>
        <v>n/a</v>
      </c>
      <c r="AI599" s="1059">
        <f t="shared" si="338"/>
        <v>-100</v>
      </c>
      <c r="AJ599" s="1059">
        <f t="shared" si="339"/>
        <v>-83.333333333333329</v>
      </c>
      <c r="AK599" s="1059">
        <f t="shared" si="340"/>
        <v>0</v>
      </c>
      <c r="AL599" s="1059" t="str">
        <f t="shared" si="341"/>
        <v>n/a</v>
      </c>
      <c r="AM599" s="1059" t="str">
        <f t="shared" si="342"/>
        <v>n/a</v>
      </c>
      <c r="AN599" s="1059" t="str">
        <f t="shared" si="343"/>
        <v>n/a</v>
      </c>
      <c r="AO599" s="1059" t="str">
        <f t="shared" si="344"/>
        <v>n/a</v>
      </c>
      <c r="AP599" s="1059" t="str">
        <f t="shared" si="345"/>
        <v>n/a</v>
      </c>
      <c r="AQ599" s="1059" t="str">
        <f t="shared" si="346"/>
        <v>n/a</v>
      </c>
      <c r="AR599" s="1059" t="str">
        <f t="shared" si="347"/>
        <v>n/a</v>
      </c>
      <c r="AS599" s="1059" t="str">
        <f t="shared" si="348"/>
        <v>n/a</v>
      </c>
      <c r="AT599" s="1059" t="str">
        <f t="shared" si="349"/>
        <v>n/a</v>
      </c>
      <c r="AU599" s="1060">
        <f t="shared" si="351"/>
        <v>-3.6142422615852579</v>
      </c>
      <c r="AV599" s="1061">
        <f t="shared" si="352"/>
        <v>51.767624240568061</v>
      </c>
    </row>
    <row r="600" spans="1:48" ht="11.25" customHeight="1" x14ac:dyDescent="0.2">
      <c r="A600" s="530" t="s">
        <v>4070</v>
      </c>
      <c r="B600" s="844" t="s">
        <v>4071</v>
      </c>
      <c r="C600" s="610">
        <v>0.6</v>
      </c>
      <c r="D600" s="482">
        <v>0.38</v>
      </c>
      <c r="E600" s="482">
        <v>0.19</v>
      </c>
      <c r="F600" s="610">
        <v>0.15</v>
      </c>
      <c r="G600" s="610">
        <v>0.115</v>
      </c>
      <c r="H600" s="610">
        <v>0.05</v>
      </c>
      <c r="I600" s="521">
        <v>0</v>
      </c>
      <c r="J600" s="932"/>
      <c r="K600" s="485">
        <v>0</v>
      </c>
      <c r="L600" s="614">
        <v>0</v>
      </c>
      <c r="M600" s="932"/>
      <c r="N600" s="611">
        <v>0</v>
      </c>
      <c r="O600" s="611">
        <v>0</v>
      </c>
      <c r="P600" s="522">
        <v>0</v>
      </c>
      <c r="Q600" s="522">
        <v>0</v>
      </c>
      <c r="R600" s="522">
        <v>0</v>
      </c>
      <c r="S600" s="522">
        <v>0</v>
      </c>
      <c r="T600" s="522">
        <v>0</v>
      </c>
      <c r="U600" s="522">
        <v>0</v>
      </c>
      <c r="V600" s="522">
        <v>0</v>
      </c>
      <c r="W600" s="522">
        <v>0</v>
      </c>
      <c r="X600" s="522">
        <v>0</v>
      </c>
      <c r="Y600" s="522">
        <v>0</v>
      </c>
      <c r="Z600" s="613">
        <f t="shared" si="350"/>
        <v>1.4849999999999999</v>
      </c>
      <c r="AA600" s="1058">
        <f t="shared" si="330"/>
        <v>57.894736842105267</v>
      </c>
      <c r="AB600" s="1058">
        <f t="shared" si="331"/>
        <v>100</v>
      </c>
      <c r="AC600" s="1059">
        <f t="shared" si="332"/>
        <v>26.666666666666682</v>
      </c>
      <c r="AD600" s="1059">
        <f t="shared" si="333"/>
        <v>30.434782608695631</v>
      </c>
      <c r="AE600" s="1059">
        <f t="shared" si="334"/>
        <v>129.99999999999997</v>
      </c>
      <c r="AF600" s="1059" t="str">
        <f t="shared" si="335"/>
        <v>n/a</v>
      </c>
      <c r="AG600" s="1059" t="str">
        <f t="shared" si="336"/>
        <v>n/a</v>
      </c>
      <c r="AH600" s="1059" t="str">
        <f t="shared" si="337"/>
        <v>n/a</v>
      </c>
      <c r="AI600" s="1059" t="str">
        <f t="shared" si="338"/>
        <v>n/a</v>
      </c>
      <c r="AJ600" s="1059" t="str">
        <f t="shared" si="339"/>
        <v>n/a</v>
      </c>
      <c r="AK600" s="1059" t="str">
        <f t="shared" si="340"/>
        <v>n/a</v>
      </c>
      <c r="AL600" s="1059" t="str">
        <f t="shared" si="341"/>
        <v>n/a</v>
      </c>
      <c r="AM600" s="1059" t="str">
        <f t="shared" si="342"/>
        <v>n/a</v>
      </c>
      <c r="AN600" s="1059" t="str">
        <f t="shared" si="343"/>
        <v>n/a</v>
      </c>
      <c r="AO600" s="1059" t="str">
        <f t="shared" si="344"/>
        <v>n/a</v>
      </c>
      <c r="AP600" s="1059" t="str">
        <f t="shared" si="345"/>
        <v>n/a</v>
      </c>
      <c r="AQ600" s="1059" t="str">
        <f t="shared" si="346"/>
        <v>n/a</v>
      </c>
      <c r="AR600" s="1059" t="str">
        <f t="shared" si="347"/>
        <v>n/a</v>
      </c>
      <c r="AS600" s="1059" t="str">
        <f t="shared" si="348"/>
        <v>n/a</v>
      </c>
      <c r="AT600" s="1059" t="str">
        <f t="shared" si="349"/>
        <v>n/a</v>
      </c>
      <c r="AU600" s="1060">
        <f t="shared" si="351"/>
        <v>68.999237223493509</v>
      </c>
      <c r="AV600" s="1061">
        <f t="shared" si="352"/>
        <v>44.957518755060939</v>
      </c>
    </row>
    <row r="601" spans="1:48" ht="11.25" customHeight="1" x14ac:dyDescent="0.2">
      <c r="A601" s="480" t="s">
        <v>1645</v>
      </c>
      <c r="B601" s="844" t="s">
        <v>1646</v>
      </c>
      <c r="C601" s="610">
        <v>0.63</v>
      </c>
      <c r="D601" s="482">
        <v>0.57499999999999996</v>
      </c>
      <c r="E601" s="615">
        <v>0.495</v>
      </c>
      <c r="F601" s="610">
        <v>0.47499999999999998</v>
      </c>
      <c r="G601" s="610">
        <v>0.45500000000000002</v>
      </c>
      <c r="H601" s="610">
        <v>0.435</v>
      </c>
      <c r="I601" s="610">
        <v>0.41499999999999998</v>
      </c>
      <c r="J601" s="932"/>
      <c r="K601" s="610">
        <v>0.39500000000000002</v>
      </c>
      <c r="L601" s="614">
        <v>0.39</v>
      </c>
      <c r="M601" s="932"/>
      <c r="N601" s="611">
        <v>0.39</v>
      </c>
      <c r="O601" s="611">
        <v>0.39</v>
      </c>
      <c r="P601" s="616">
        <v>0.39</v>
      </c>
      <c r="Q601" s="616">
        <v>0.36</v>
      </c>
      <c r="R601" s="616">
        <v>0.33</v>
      </c>
      <c r="S601" s="616">
        <v>0.3</v>
      </c>
      <c r="T601" s="616">
        <v>0.28000000000000003</v>
      </c>
      <c r="U601" s="616">
        <v>0.255</v>
      </c>
      <c r="V601" s="616">
        <v>0.23499999999999999</v>
      </c>
      <c r="W601" s="616">
        <v>0.215</v>
      </c>
      <c r="X601" s="616">
        <v>0.19500000000000001</v>
      </c>
      <c r="Y601" s="616">
        <v>0.17499999999999999</v>
      </c>
      <c r="Z601" s="613">
        <f t="shared" si="350"/>
        <v>7.78</v>
      </c>
      <c r="AA601" s="1058">
        <f t="shared" si="330"/>
        <v>9.5652173913043583</v>
      </c>
      <c r="AB601" s="1058">
        <f t="shared" si="331"/>
        <v>16.161616161616156</v>
      </c>
      <c r="AC601" s="1059">
        <f t="shared" si="332"/>
        <v>4.2105263157894868</v>
      </c>
      <c r="AD601" s="1059">
        <f t="shared" si="333"/>
        <v>4.39560439560438</v>
      </c>
      <c r="AE601" s="1059">
        <f t="shared" si="334"/>
        <v>4.5977011494252817</v>
      </c>
      <c r="AF601" s="1059">
        <f t="shared" si="335"/>
        <v>4.8192771084337505</v>
      </c>
      <c r="AG601" s="1059">
        <f t="shared" si="336"/>
        <v>5.0632911392404889</v>
      </c>
      <c r="AH601" s="1059">
        <f t="shared" si="337"/>
        <v>1.2820512820512775</v>
      </c>
      <c r="AI601" s="1059">
        <f t="shared" si="338"/>
        <v>0</v>
      </c>
      <c r="AJ601" s="1059">
        <f t="shared" si="339"/>
        <v>0</v>
      </c>
      <c r="AK601" s="1059">
        <f t="shared" si="340"/>
        <v>0</v>
      </c>
      <c r="AL601" s="1059">
        <f t="shared" si="341"/>
        <v>8.3333333333333481</v>
      </c>
      <c r="AM601" s="1059">
        <f t="shared" si="342"/>
        <v>9.0909090909090828</v>
      </c>
      <c r="AN601" s="1059">
        <f t="shared" si="343"/>
        <v>10.000000000000009</v>
      </c>
      <c r="AO601" s="1059">
        <f t="shared" si="344"/>
        <v>7.1428571428571397</v>
      </c>
      <c r="AP601" s="1059">
        <f t="shared" si="345"/>
        <v>9.8039215686274606</v>
      </c>
      <c r="AQ601" s="1059">
        <f t="shared" si="346"/>
        <v>8.5106382978723527</v>
      </c>
      <c r="AR601" s="1059">
        <f t="shared" si="347"/>
        <v>9.302325581395344</v>
      </c>
      <c r="AS601" s="1059">
        <f t="shared" si="348"/>
        <v>10.256410256410241</v>
      </c>
      <c r="AT601" s="1059">
        <f t="shared" si="349"/>
        <v>11.428571428571432</v>
      </c>
      <c r="AU601" s="1060">
        <f t="shared" si="351"/>
        <v>6.698212582172081</v>
      </c>
      <c r="AV601" s="1061">
        <f t="shared" si="352"/>
        <v>4.3411234025751169</v>
      </c>
    </row>
    <row r="602" spans="1:48" ht="11.25" customHeight="1" x14ac:dyDescent="0.2">
      <c r="A602" s="835" t="s">
        <v>3908</v>
      </c>
      <c r="B602" s="541" t="s">
        <v>4212</v>
      </c>
      <c r="C602" s="610">
        <v>0.4</v>
      </c>
      <c r="D602" s="482">
        <v>0.39</v>
      </c>
      <c r="E602" s="1111">
        <v>0.36499999999999999</v>
      </c>
      <c r="F602" s="837">
        <v>0.34</v>
      </c>
      <c r="G602" s="837">
        <v>0.315</v>
      </c>
      <c r="H602" s="837">
        <v>0.28499999999999998</v>
      </c>
      <c r="I602" s="837">
        <v>6.7500000000000004E-2</v>
      </c>
      <c r="J602" s="837"/>
      <c r="K602" s="837">
        <v>0.27</v>
      </c>
      <c r="L602" s="1111">
        <v>0.27</v>
      </c>
      <c r="M602" s="837"/>
      <c r="N602" s="1199">
        <v>0.27</v>
      </c>
      <c r="O602" s="1199">
        <v>0.27</v>
      </c>
      <c r="P602" s="900">
        <v>0.27</v>
      </c>
      <c r="Q602" s="900">
        <v>0.27</v>
      </c>
      <c r="R602" s="900">
        <v>0.27</v>
      </c>
      <c r="S602" s="900">
        <v>0.27</v>
      </c>
      <c r="T602" s="900">
        <v>0.27</v>
      </c>
      <c r="U602" s="900">
        <v>0.27</v>
      </c>
      <c r="V602" s="900">
        <v>0.27</v>
      </c>
      <c r="W602" s="900">
        <v>0.27</v>
      </c>
      <c r="X602" s="900">
        <v>0.27</v>
      </c>
      <c r="Y602" s="900">
        <v>0.27</v>
      </c>
      <c r="Z602" s="613">
        <f t="shared" si="350"/>
        <v>5.9424999999999972</v>
      </c>
      <c r="AA602" s="1058">
        <f t="shared" si="330"/>
        <v>2.5641025641025772</v>
      </c>
      <c r="AB602" s="1058">
        <f t="shared" si="331"/>
        <v>6.8493150684931559</v>
      </c>
      <c r="AC602" s="1059">
        <f t="shared" si="332"/>
        <v>7.3529411764705843</v>
      </c>
      <c r="AD602" s="1059">
        <f t="shared" si="333"/>
        <v>7.9365079365079527</v>
      </c>
      <c r="AE602" s="1059">
        <f t="shared" si="334"/>
        <v>10.526315789473696</v>
      </c>
      <c r="AF602" s="1059">
        <f t="shared" si="335"/>
        <v>322.22222222222217</v>
      </c>
      <c r="AG602" s="1059">
        <f t="shared" si="336"/>
        <v>-75</v>
      </c>
      <c r="AH602" s="1059">
        <f t="shared" si="337"/>
        <v>0</v>
      </c>
      <c r="AI602" s="1059">
        <f t="shared" si="338"/>
        <v>0</v>
      </c>
      <c r="AJ602" s="1059">
        <f t="shared" si="339"/>
        <v>0</v>
      </c>
      <c r="AK602" s="1059">
        <f t="shared" si="340"/>
        <v>0</v>
      </c>
      <c r="AL602" s="1059">
        <f t="shared" si="341"/>
        <v>0</v>
      </c>
      <c r="AM602" s="1059">
        <f t="shared" si="342"/>
        <v>0</v>
      </c>
      <c r="AN602" s="1059">
        <f t="shared" si="343"/>
        <v>0</v>
      </c>
      <c r="AO602" s="1059">
        <f t="shared" si="344"/>
        <v>0</v>
      </c>
      <c r="AP602" s="1059">
        <f t="shared" si="345"/>
        <v>0</v>
      </c>
      <c r="AQ602" s="1059">
        <f t="shared" si="346"/>
        <v>0</v>
      </c>
      <c r="AR602" s="1059">
        <f t="shared" si="347"/>
        <v>0</v>
      </c>
      <c r="AS602" s="1059">
        <f t="shared" si="348"/>
        <v>0</v>
      </c>
      <c r="AT602" s="1059">
        <f t="shared" si="349"/>
        <v>0</v>
      </c>
      <c r="AU602" s="1060">
        <f t="shared" si="351"/>
        <v>14.122570237863508</v>
      </c>
      <c r="AV602" s="1061">
        <f t="shared" si="352"/>
        <v>74.602301945751577</v>
      </c>
    </row>
    <row r="603" spans="1:48" ht="11.25" customHeight="1" x14ac:dyDescent="0.2">
      <c r="A603" s="480" t="s">
        <v>1682</v>
      </c>
      <c r="B603" s="844" t="s">
        <v>1683</v>
      </c>
      <c r="C603" s="610">
        <v>0.49249999999999999</v>
      </c>
      <c r="D603" s="482">
        <v>0.46250000000000002</v>
      </c>
      <c r="E603" s="615">
        <v>0.4325</v>
      </c>
      <c r="F603" s="610">
        <v>0.40250000000000002</v>
      </c>
      <c r="G603" s="610">
        <v>0.3725</v>
      </c>
      <c r="H603" s="610">
        <v>0.34499999999999997</v>
      </c>
      <c r="I603" s="610">
        <v>0.32500000000000001</v>
      </c>
      <c r="J603" s="932"/>
      <c r="K603" s="485">
        <v>0.31</v>
      </c>
      <c r="L603" s="481">
        <v>0.31</v>
      </c>
      <c r="M603" s="932"/>
      <c r="N603" s="494">
        <v>0.28999999999999998</v>
      </c>
      <c r="O603" s="494">
        <v>0.27</v>
      </c>
      <c r="P603" s="612">
        <v>0</v>
      </c>
      <c r="Q603" s="612">
        <v>0</v>
      </c>
      <c r="R603" s="612">
        <v>0</v>
      </c>
      <c r="S603" s="612">
        <v>0</v>
      </c>
      <c r="T603" s="612">
        <v>0</v>
      </c>
      <c r="U603" s="612">
        <v>0</v>
      </c>
      <c r="V603" s="612">
        <v>0</v>
      </c>
      <c r="W603" s="612">
        <v>0</v>
      </c>
      <c r="X603" s="612">
        <v>0</v>
      </c>
      <c r="Y603" s="612">
        <v>0</v>
      </c>
      <c r="Z603" s="613">
        <f t="shared" si="350"/>
        <v>4.0125000000000011</v>
      </c>
      <c r="AA603" s="1058">
        <f t="shared" si="330"/>
        <v>6.4864864864864868</v>
      </c>
      <c r="AB603" s="1058">
        <f t="shared" si="331"/>
        <v>6.9364161849710948</v>
      </c>
      <c r="AC603" s="1059">
        <f t="shared" si="332"/>
        <v>7.4534161490683148</v>
      </c>
      <c r="AD603" s="1059">
        <f t="shared" si="333"/>
        <v>8.0536912751677967</v>
      </c>
      <c r="AE603" s="1059">
        <f t="shared" si="334"/>
        <v>7.9710144927536364</v>
      </c>
      <c r="AF603" s="1059">
        <f t="shared" si="335"/>
        <v>6.153846153846132</v>
      </c>
      <c r="AG603" s="1059">
        <f t="shared" si="336"/>
        <v>4.8387096774193505</v>
      </c>
      <c r="AH603" s="1059">
        <f t="shared" si="337"/>
        <v>0</v>
      </c>
      <c r="AI603" s="1059">
        <f t="shared" si="338"/>
        <v>6.8965517241379448</v>
      </c>
      <c r="AJ603" s="1059">
        <f t="shared" si="339"/>
        <v>7.4074074074073959</v>
      </c>
      <c r="AK603" s="1059" t="str">
        <f t="shared" si="340"/>
        <v>n/a</v>
      </c>
      <c r="AL603" s="1059" t="str">
        <f t="shared" si="341"/>
        <v>n/a</v>
      </c>
      <c r="AM603" s="1059" t="str">
        <f t="shared" si="342"/>
        <v>n/a</v>
      </c>
      <c r="AN603" s="1059" t="str">
        <f t="shared" si="343"/>
        <v>n/a</v>
      </c>
      <c r="AO603" s="1059" t="str">
        <f t="shared" si="344"/>
        <v>n/a</v>
      </c>
      <c r="AP603" s="1059" t="str">
        <f t="shared" si="345"/>
        <v>n/a</v>
      </c>
      <c r="AQ603" s="1059" t="str">
        <f t="shared" si="346"/>
        <v>n/a</v>
      </c>
      <c r="AR603" s="1059" t="str">
        <f t="shared" si="347"/>
        <v>n/a</v>
      </c>
      <c r="AS603" s="1059" t="str">
        <f t="shared" si="348"/>
        <v>n/a</v>
      </c>
      <c r="AT603" s="1059" t="str">
        <f t="shared" si="349"/>
        <v>n/a</v>
      </c>
      <c r="AU603" s="1060">
        <f t="shared" si="351"/>
        <v>6.2197539551258156</v>
      </c>
      <c r="AV603" s="1061">
        <f t="shared" si="352"/>
        <v>2.3805334441545716</v>
      </c>
    </row>
    <row r="604" spans="1:48" ht="11.25" customHeight="1" x14ac:dyDescent="0.2">
      <c r="A604" s="835" t="s">
        <v>4554</v>
      </c>
      <c r="B604" s="844" t="s">
        <v>4520</v>
      </c>
      <c r="C604" s="482">
        <v>0.42000000000000004</v>
      </c>
      <c r="D604" s="482">
        <v>0.32</v>
      </c>
      <c r="E604" s="482">
        <v>0.22000000000000003</v>
      </c>
      <c r="F604" s="482">
        <v>0.14000000000000001</v>
      </c>
      <c r="G604" s="482">
        <v>0.04</v>
      </c>
      <c r="H604" s="505">
        <v>0</v>
      </c>
      <c r="I604" s="505">
        <v>0</v>
      </c>
      <c r="J604" s="505"/>
      <c r="K604" s="505">
        <v>0.01</v>
      </c>
      <c r="L604" s="502">
        <v>0.09</v>
      </c>
      <c r="M604" s="505"/>
      <c r="N604" s="525">
        <v>0.24</v>
      </c>
      <c r="O604" s="525">
        <v>0.64</v>
      </c>
      <c r="P604" s="522">
        <v>0.64</v>
      </c>
      <c r="Q604" s="616">
        <v>0.64</v>
      </c>
      <c r="R604" s="616">
        <v>0.5867</v>
      </c>
      <c r="S604" s="616">
        <v>0.5334000000000001</v>
      </c>
      <c r="T604" s="616">
        <v>0.48</v>
      </c>
      <c r="U604" s="616">
        <v>0.43989999999999996</v>
      </c>
      <c r="V604" s="522">
        <v>0.4</v>
      </c>
      <c r="W604" s="522">
        <v>0.4</v>
      </c>
      <c r="X604" s="616">
        <v>0.4</v>
      </c>
      <c r="Y604" s="616">
        <v>0.36009999999999998</v>
      </c>
      <c r="Z604" s="613">
        <f t="shared" si="350"/>
        <v>7.0001000000000007</v>
      </c>
      <c r="AA604" s="1058">
        <f t="shared" si="330"/>
        <v>31.25</v>
      </c>
      <c r="AB604" s="1058">
        <f t="shared" si="331"/>
        <v>45.454545454545439</v>
      </c>
      <c r="AC604" s="1059">
        <f t="shared" si="332"/>
        <v>57.142857142857139</v>
      </c>
      <c r="AD604" s="1059">
        <f t="shared" si="333"/>
        <v>250.00000000000006</v>
      </c>
      <c r="AE604" s="1059" t="str">
        <f t="shared" si="334"/>
        <v>n/a</v>
      </c>
      <c r="AF604" s="1059" t="str">
        <f t="shared" si="335"/>
        <v>n/a</v>
      </c>
      <c r="AG604" s="1059">
        <f t="shared" si="336"/>
        <v>-100</v>
      </c>
      <c r="AH604" s="1059">
        <f t="shared" si="337"/>
        <v>-88.888888888888886</v>
      </c>
      <c r="AI604" s="1059">
        <f t="shared" si="338"/>
        <v>-62.5</v>
      </c>
      <c r="AJ604" s="1059">
        <f t="shared" si="339"/>
        <v>-62.5</v>
      </c>
      <c r="AK604" s="1059">
        <f t="shared" si="340"/>
        <v>0</v>
      </c>
      <c r="AL604" s="1059">
        <f t="shared" si="341"/>
        <v>0</v>
      </c>
      <c r="AM604" s="1059">
        <f t="shared" si="342"/>
        <v>9.0847110959604507</v>
      </c>
      <c r="AN604" s="1059">
        <f t="shared" si="343"/>
        <v>9.9925009373827969</v>
      </c>
      <c r="AO604" s="1059">
        <f t="shared" si="344"/>
        <v>11.125000000000028</v>
      </c>
      <c r="AP604" s="1059">
        <f t="shared" si="345"/>
        <v>9.1157081154807926</v>
      </c>
      <c r="AQ604" s="1059">
        <f t="shared" si="346"/>
        <v>9.9749999999999783</v>
      </c>
      <c r="AR604" s="1059">
        <f t="shared" si="347"/>
        <v>0</v>
      </c>
      <c r="AS604" s="1059">
        <f t="shared" si="348"/>
        <v>0</v>
      </c>
      <c r="AT604" s="1059">
        <f t="shared" si="349"/>
        <v>11.080255484587621</v>
      </c>
      <c r="AU604" s="1060">
        <f t="shared" si="351"/>
        <v>7.2406494078847441</v>
      </c>
      <c r="AV604" s="1061">
        <f t="shared" si="352"/>
        <v>74.434949618599433</v>
      </c>
    </row>
    <row r="605" spans="1:48" ht="11.25" customHeight="1" x14ac:dyDescent="0.2">
      <c r="A605" s="861" t="s">
        <v>1637</v>
      </c>
      <c r="B605" s="844" t="s">
        <v>1638</v>
      </c>
      <c r="C605" s="610">
        <v>0.28999999999999998</v>
      </c>
      <c r="D605" s="482">
        <v>0.27</v>
      </c>
      <c r="E605" s="482">
        <v>0.26</v>
      </c>
      <c r="F605" s="610">
        <v>0.25</v>
      </c>
      <c r="G605" s="610">
        <v>0.24</v>
      </c>
      <c r="H605" s="610">
        <v>0.23499999999999999</v>
      </c>
      <c r="I605" s="610">
        <v>0.18</v>
      </c>
      <c r="J605" s="932"/>
      <c r="K605" s="485">
        <v>0.16500000000000001</v>
      </c>
      <c r="L605" s="614">
        <v>0.16500000000000001</v>
      </c>
      <c r="M605" s="932"/>
      <c r="N605" s="494">
        <v>0.16500000000000001</v>
      </c>
      <c r="O605" s="494">
        <v>0.16</v>
      </c>
      <c r="P605" s="616">
        <v>0.15</v>
      </c>
      <c r="Q605" s="616">
        <v>0.13500000000000001</v>
      </c>
      <c r="R605" s="616">
        <v>0.125</v>
      </c>
      <c r="S605" s="616">
        <v>7.6670000000000002E-2</v>
      </c>
      <c r="T605" s="616">
        <v>7.1669999999999998E-2</v>
      </c>
      <c r="U605" s="616">
        <v>6.5000000000000002E-2</v>
      </c>
      <c r="V605" s="616">
        <v>6.1670000000000003E-2</v>
      </c>
      <c r="W605" s="616">
        <v>5.833E-2</v>
      </c>
      <c r="X605" s="612">
        <v>0</v>
      </c>
      <c r="Y605" s="612">
        <v>0</v>
      </c>
      <c r="Z605" s="613">
        <f t="shared" si="350"/>
        <v>3.1233400000000002</v>
      </c>
      <c r="AA605" s="1058">
        <f t="shared" si="330"/>
        <v>7.4074074074073959</v>
      </c>
      <c r="AB605" s="1058">
        <f t="shared" si="331"/>
        <v>3.8461538461538547</v>
      </c>
      <c r="AC605" s="1059">
        <f t="shared" si="332"/>
        <v>4.0000000000000036</v>
      </c>
      <c r="AD605" s="1059">
        <f t="shared" si="333"/>
        <v>4.1666666666666741</v>
      </c>
      <c r="AE605" s="1059">
        <f t="shared" si="334"/>
        <v>2.1276595744680771</v>
      </c>
      <c r="AF605" s="1059">
        <f t="shared" si="335"/>
        <v>30.555555555555557</v>
      </c>
      <c r="AG605" s="1059">
        <f t="shared" si="336"/>
        <v>9.0909090909090828</v>
      </c>
      <c r="AH605" s="1059">
        <f t="shared" si="337"/>
        <v>0</v>
      </c>
      <c r="AI605" s="1059">
        <f t="shared" si="338"/>
        <v>0</v>
      </c>
      <c r="AJ605" s="1059">
        <f t="shared" si="339"/>
        <v>3.125</v>
      </c>
      <c r="AK605" s="1059">
        <f t="shared" si="340"/>
        <v>6.6666666666666652</v>
      </c>
      <c r="AL605" s="1059">
        <f t="shared" si="341"/>
        <v>11.111111111111093</v>
      </c>
      <c r="AM605" s="1059">
        <f t="shared" si="342"/>
        <v>8.0000000000000071</v>
      </c>
      <c r="AN605" s="1059">
        <f t="shared" si="343"/>
        <v>63.036389722185994</v>
      </c>
      <c r="AO605" s="1059">
        <f t="shared" si="344"/>
        <v>6.9764197014092533</v>
      </c>
      <c r="AP605" s="1059">
        <f t="shared" si="345"/>
        <v>10.261538461538455</v>
      </c>
      <c r="AQ605" s="1059">
        <f t="shared" si="346"/>
        <v>5.3997081238851941</v>
      </c>
      <c r="AR605" s="1059">
        <f t="shared" si="347"/>
        <v>5.726041488085043</v>
      </c>
      <c r="AS605" s="1059" t="str">
        <f t="shared" si="348"/>
        <v>n/a</v>
      </c>
      <c r="AT605" s="1059" t="str">
        <f t="shared" si="349"/>
        <v>n/a</v>
      </c>
      <c r="AU605" s="1060">
        <f t="shared" si="351"/>
        <v>10.08317930089124</v>
      </c>
      <c r="AV605" s="1061">
        <f t="shared" si="352"/>
        <v>14.80249469874876</v>
      </c>
    </row>
    <row r="606" spans="1:48" ht="11.25" customHeight="1" x14ac:dyDescent="0.2">
      <c r="A606" s="1183" t="s">
        <v>4021</v>
      </c>
      <c r="B606" s="491" t="s">
        <v>4022</v>
      </c>
      <c r="C606" s="610">
        <v>1.69</v>
      </c>
      <c r="D606" s="482">
        <v>1.4279999999999999</v>
      </c>
      <c r="E606" s="493">
        <v>1.177</v>
      </c>
      <c r="F606" s="496">
        <v>0.96870000000000001</v>
      </c>
      <c r="G606" s="496">
        <v>0.67420000000000002</v>
      </c>
      <c r="H606" s="1188">
        <v>0</v>
      </c>
      <c r="I606" s="1188">
        <v>0</v>
      </c>
      <c r="J606" s="1014"/>
      <c r="K606" s="1188">
        <v>0</v>
      </c>
      <c r="L606" s="511">
        <v>0</v>
      </c>
      <c r="M606" s="1014"/>
      <c r="N606" s="518">
        <v>0</v>
      </c>
      <c r="O606" s="518">
        <v>0</v>
      </c>
      <c r="P606" s="499">
        <v>0</v>
      </c>
      <c r="Q606" s="499">
        <v>0</v>
      </c>
      <c r="R606" s="499">
        <v>0</v>
      </c>
      <c r="S606" s="499">
        <v>0</v>
      </c>
      <c r="T606" s="499">
        <v>0</v>
      </c>
      <c r="U606" s="499">
        <v>0</v>
      </c>
      <c r="V606" s="499">
        <v>0</v>
      </c>
      <c r="W606" s="499">
        <v>0</v>
      </c>
      <c r="X606" s="499">
        <v>0</v>
      </c>
      <c r="Y606" s="499">
        <v>0</v>
      </c>
      <c r="Z606" s="613">
        <f t="shared" si="350"/>
        <v>5.9379</v>
      </c>
      <c r="AA606" s="1058">
        <f t="shared" si="330"/>
        <v>18.347338935574232</v>
      </c>
      <c r="AB606" s="1058">
        <f t="shared" si="331"/>
        <v>21.325403568394208</v>
      </c>
      <c r="AC606" s="1059">
        <f t="shared" si="332"/>
        <v>21.50304531846805</v>
      </c>
      <c r="AD606" s="1059">
        <f t="shared" si="333"/>
        <v>43.681400177988714</v>
      </c>
      <c r="AE606" s="1059" t="str">
        <f t="shared" si="334"/>
        <v>n/a</v>
      </c>
      <c r="AF606" s="1059" t="str">
        <f t="shared" si="335"/>
        <v>n/a</v>
      </c>
      <c r="AG606" s="1059" t="str">
        <f t="shared" si="336"/>
        <v>n/a</v>
      </c>
      <c r="AH606" s="1059" t="str">
        <f t="shared" si="337"/>
        <v>n/a</v>
      </c>
      <c r="AI606" s="1059" t="str">
        <f t="shared" si="338"/>
        <v>n/a</v>
      </c>
      <c r="AJ606" s="1059" t="str">
        <f t="shared" si="339"/>
        <v>n/a</v>
      </c>
      <c r="AK606" s="1059" t="str">
        <f t="shared" si="340"/>
        <v>n/a</v>
      </c>
      <c r="AL606" s="1059" t="str">
        <f t="shared" si="341"/>
        <v>n/a</v>
      </c>
      <c r="AM606" s="1059" t="str">
        <f t="shared" si="342"/>
        <v>n/a</v>
      </c>
      <c r="AN606" s="1059" t="str">
        <f t="shared" si="343"/>
        <v>n/a</v>
      </c>
      <c r="AO606" s="1059" t="str">
        <f t="shared" si="344"/>
        <v>n/a</v>
      </c>
      <c r="AP606" s="1059" t="str">
        <f t="shared" si="345"/>
        <v>n/a</v>
      </c>
      <c r="AQ606" s="1059" t="str">
        <f t="shared" si="346"/>
        <v>n/a</v>
      </c>
      <c r="AR606" s="1059" t="str">
        <f t="shared" si="347"/>
        <v>n/a</v>
      </c>
      <c r="AS606" s="1059" t="str">
        <f t="shared" si="348"/>
        <v>n/a</v>
      </c>
      <c r="AT606" s="1059" t="str">
        <f t="shared" si="349"/>
        <v>n/a</v>
      </c>
      <c r="AU606" s="1060">
        <f t="shared" si="351"/>
        <v>26.214297000106299</v>
      </c>
      <c r="AV606" s="1061">
        <f t="shared" si="352"/>
        <v>11.734363979501595</v>
      </c>
    </row>
    <row r="607" spans="1:48" ht="11.25" customHeight="1" x14ac:dyDescent="0.2">
      <c r="A607" s="861" t="s">
        <v>334</v>
      </c>
      <c r="B607" s="844" t="s">
        <v>335</v>
      </c>
      <c r="C607" s="610">
        <v>4.5199999999999996</v>
      </c>
      <c r="D607" s="482">
        <v>3.44</v>
      </c>
      <c r="E607" s="482">
        <v>3.4</v>
      </c>
      <c r="F607" s="610">
        <v>3.36</v>
      </c>
      <c r="G607" s="610">
        <v>2.68</v>
      </c>
      <c r="H607" s="610">
        <v>2.2000000000000002</v>
      </c>
      <c r="I607" s="610">
        <v>2</v>
      </c>
      <c r="J607" s="932"/>
      <c r="K607" s="610">
        <v>1.56</v>
      </c>
      <c r="L607" s="481">
        <v>1.46</v>
      </c>
      <c r="M607" s="932"/>
      <c r="N607" s="494">
        <v>1.44</v>
      </c>
      <c r="O607" s="494">
        <v>1.42</v>
      </c>
      <c r="P607" s="616">
        <v>1.4</v>
      </c>
      <c r="Q607" s="616">
        <v>1.26</v>
      </c>
      <c r="R607" s="616">
        <v>1</v>
      </c>
      <c r="S607" s="616">
        <v>0.82</v>
      </c>
      <c r="T607" s="616">
        <v>0.68</v>
      </c>
      <c r="U607" s="616">
        <v>0.62</v>
      </c>
      <c r="V607" s="616">
        <v>0.59499999999999997</v>
      </c>
      <c r="W607" s="616">
        <v>0.57999999999999996</v>
      </c>
      <c r="X607" s="616">
        <v>0.54</v>
      </c>
      <c r="Y607" s="616">
        <v>0.48</v>
      </c>
      <c r="Z607" s="613">
        <f t="shared" si="350"/>
        <v>35.454999999999991</v>
      </c>
      <c r="AA607" s="1058">
        <f t="shared" si="330"/>
        <v>31.395348837209291</v>
      </c>
      <c r="AB607" s="1058">
        <f t="shared" si="331"/>
        <v>1.1764705882352899</v>
      </c>
      <c r="AC607" s="1059">
        <f t="shared" si="332"/>
        <v>1.1904761904761862</v>
      </c>
      <c r="AD607" s="1059">
        <f t="shared" si="333"/>
        <v>25.373134328358194</v>
      </c>
      <c r="AE607" s="1059">
        <f t="shared" si="334"/>
        <v>21.818181818181827</v>
      </c>
      <c r="AF607" s="1059">
        <f t="shared" si="335"/>
        <v>10.000000000000009</v>
      </c>
      <c r="AG607" s="1059">
        <f t="shared" si="336"/>
        <v>28.205128205128194</v>
      </c>
      <c r="AH607" s="1059">
        <f t="shared" si="337"/>
        <v>6.8493150684931559</v>
      </c>
      <c r="AI607" s="1059">
        <f t="shared" si="338"/>
        <v>1.388888888888884</v>
      </c>
      <c r="AJ607" s="1059">
        <f t="shared" si="339"/>
        <v>1.4084507042253502</v>
      </c>
      <c r="AK607" s="1059">
        <f t="shared" si="340"/>
        <v>1.4285714285714235</v>
      </c>
      <c r="AL607" s="1059">
        <f t="shared" si="341"/>
        <v>11.111111111111093</v>
      </c>
      <c r="AM607" s="1059">
        <f t="shared" si="342"/>
        <v>26</v>
      </c>
      <c r="AN607" s="1059">
        <f t="shared" si="343"/>
        <v>21.95121951219512</v>
      </c>
      <c r="AO607" s="1059">
        <f t="shared" si="344"/>
        <v>20.588235294117641</v>
      </c>
      <c r="AP607" s="1059">
        <f t="shared" si="345"/>
        <v>9.6774193548387224</v>
      </c>
      <c r="AQ607" s="1059">
        <f t="shared" si="346"/>
        <v>4.2016806722689148</v>
      </c>
      <c r="AR607" s="1059">
        <f t="shared" si="347"/>
        <v>2.5862068965517349</v>
      </c>
      <c r="AS607" s="1059">
        <f t="shared" si="348"/>
        <v>7.4074074074073959</v>
      </c>
      <c r="AT607" s="1059">
        <f t="shared" si="349"/>
        <v>12.500000000000021</v>
      </c>
      <c r="AU607" s="1060">
        <f t="shared" si="351"/>
        <v>12.312862315312922</v>
      </c>
      <c r="AV607" s="1061">
        <f t="shared" si="352"/>
        <v>10.409675645895033</v>
      </c>
    </row>
    <row r="608" spans="1:48" ht="11.25" customHeight="1" x14ac:dyDescent="0.2">
      <c r="A608" s="529" t="s">
        <v>3900</v>
      </c>
      <c r="B608" s="852" t="s">
        <v>3901</v>
      </c>
      <c r="C608" s="999">
        <v>0.83</v>
      </c>
      <c r="D608" s="482">
        <v>0.74</v>
      </c>
      <c r="E608" s="848">
        <v>0.66</v>
      </c>
      <c r="F608" s="852">
        <v>0.61</v>
      </c>
      <c r="G608" s="852">
        <v>0.56999999999999995</v>
      </c>
      <c r="H608" s="852">
        <v>0.53</v>
      </c>
      <c r="I608" s="852">
        <v>0.52</v>
      </c>
      <c r="J608" s="852">
        <v>0.52</v>
      </c>
      <c r="K608" s="852">
        <v>0.52</v>
      </c>
      <c r="L608" s="848">
        <v>0.52</v>
      </c>
      <c r="M608" s="844"/>
      <c r="N608" s="36">
        <v>0.52</v>
      </c>
      <c r="O608" s="36">
        <v>0.52</v>
      </c>
      <c r="P608" s="13">
        <v>0.49</v>
      </c>
      <c r="Q608" s="13">
        <v>0.44</v>
      </c>
      <c r="R608" s="13">
        <v>0.39500000000000002</v>
      </c>
      <c r="S608" s="13">
        <v>0.35</v>
      </c>
      <c r="T608" s="13">
        <v>0.31</v>
      </c>
      <c r="U608" s="13">
        <v>0.3</v>
      </c>
      <c r="V608" s="13">
        <v>0.3</v>
      </c>
      <c r="W608" s="13">
        <v>0.3</v>
      </c>
      <c r="X608" s="13">
        <v>0.29499999999999998</v>
      </c>
      <c r="Y608" s="13">
        <v>0.24175824175824201</v>
      </c>
      <c r="Z608" s="613">
        <f t="shared" si="350"/>
        <v>10.481758241758243</v>
      </c>
      <c r="AA608" s="1058">
        <f t="shared" si="330"/>
        <v>12.162162162162149</v>
      </c>
      <c r="AB608" s="1058">
        <f t="shared" si="331"/>
        <v>12.12121212121211</v>
      </c>
      <c r="AC608" s="1059">
        <f t="shared" si="332"/>
        <v>8.196721311475418</v>
      </c>
      <c r="AD608" s="1059">
        <f t="shared" si="333"/>
        <v>7.0175438596491224</v>
      </c>
      <c r="AE608" s="1059">
        <f t="shared" si="334"/>
        <v>7.5471698113207308</v>
      </c>
      <c r="AF608" s="1059">
        <f t="shared" si="335"/>
        <v>1.9230769230769162</v>
      </c>
      <c r="AG608" s="1059">
        <f t="shared" si="336"/>
        <v>0</v>
      </c>
      <c r="AH608" s="1059">
        <f t="shared" si="337"/>
        <v>0</v>
      </c>
      <c r="AI608" s="1059">
        <f t="shared" si="338"/>
        <v>0</v>
      </c>
      <c r="AJ608" s="1059">
        <f t="shared" si="339"/>
        <v>0</v>
      </c>
      <c r="AK608" s="1059">
        <f t="shared" si="340"/>
        <v>6.1224489795918435</v>
      </c>
      <c r="AL608" s="1059">
        <f t="shared" si="341"/>
        <v>11.363636363636353</v>
      </c>
      <c r="AM608" s="1059">
        <f t="shared" si="342"/>
        <v>11.392405063291132</v>
      </c>
      <c r="AN608" s="1059">
        <f t="shared" si="343"/>
        <v>12.857142857142879</v>
      </c>
      <c r="AO608" s="1059">
        <f t="shared" si="344"/>
        <v>12.903225806451601</v>
      </c>
      <c r="AP608" s="1059">
        <f t="shared" si="345"/>
        <v>3.3333333333333437</v>
      </c>
      <c r="AQ608" s="1059">
        <f t="shared" si="346"/>
        <v>0</v>
      </c>
      <c r="AR608" s="1059">
        <f t="shared" si="347"/>
        <v>0</v>
      </c>
      <c r="AS608" s="1059">
        <f t="shared" si="348"/>
        <v>1.6949152542372836</v>
      </c>
      <c r="AT608" s="1059">
        <f t="shared" si="349"/>
        <v>22.022727272727138</v>
      </c>
      <c r="AU608" s="1060">
        <f t="shared" si="351"/>
        <v>6.5328860559654007</v>
      </c>
      <c r="AV608" s="1061">
        <f t="shared" si="352"/>
        <v>6.2641307898466092</v>
      </c>
    </row>
    <row r="609" spans="1:48" ht="11.25" customHeight="1" x14ac:dyDescent="0.2">
      <c r="A609" s="846" t="s">
        <v>787</v>
      </c>
      <c r="B609" s="467" t="s">
        <v>788</v>
      </c>
      <c r="C609" s="610">
        <v>1.1575</v>
      </c>
      <c r="D609" s="482">
        <v>1.1274999999999999</v>
      </c>
      <c r="E609" s="504">
        <v>1.0975000000000001</v>
      </c>
      <c r="F609" s="473">
        <v>1.06375</v>
      </c>
      <c r="G609" s="473">
        <v>1.0049999999999999</v>
      </c>
      <c r="H609" s="473">
        <v>0.94499999999999995</v>
      </c>
      <c r="I609" s="473">
        <v>0.9</v>
      </c>
      <c r="J609" s="1000"/>
      <c r="K609" s="473">
        <v>0.82499999999999996</v>
      </c>
      <c r="L609" s="471">
        <v>0.74875000000000003</v>
      </c>
      <c r="M609" s="1000"/>
      <c r="N609" s="510">
        <v>0.67749999999999999</v>
      </c>
      <c r="O609" s="510">
        <v>0.59499999999999997</v>
      </c>
      <c r="P609" s="478">
        <v>0.54</v>
      </c>
      <c r="Q609" s="478">
        <v>0.49</v>
      </c>
      <c r="R609" s="478">
        <v>0.45</v>
      </c>
      <c r="S609" s="478">
        <v>0.42499999999999999</v>
      </c>
      <c r="T609" s="478">
        <v>0.40500000000000003</v>
      </c>
      <c r="U609" s="478">
        <v>0.38500000000000001</v>
      </c>
      <c r="V609" s="478">
        <v>0.375</v>
      </c>
      <c r="W609" s="478">
        <v>0.37</v>
      </c>
      <c r="X609" s="478">
        <v>0.36499999999999999</v>
      </c>
      <c r="Y609" s="478">
        <v>0.36</v>
      </c>
      <c r="Z609" s="613">
        <f t="shared" si="350"/>
        <v>14.307499999999999</v>
      </c>
      <c r="AA609" s="1058">
        <f t="shared" si="330"/>
        <v>2.6607538802660757</v>
      </c>
      <c r="AB609" s="1058">
        <f t="shared" si="331"/>
        <v>2.7334851936218429</v>
      </c>
      <c r="AC609" s="1059">
        <f t="shared" si="332"/>
        <v>3.1727379553466717</v>
      </c>
      <c r="AD609" s="1059">
        <f t="shared" si="333"/>
        <v>5.845771144278622</v>
      </c>
      <c r="AE609" s="1059">
        <f t="shared" si="334"/>
        <v>6.3492063492063489</v>
      </c>
      <c r="AF609" s="1059">
        <f t="shared" si="335"/>
        <v>4.9999999999999822</v>
      </c>
      <c r="AG609" s="1059">
        <f t="shared" si="336"/>
        <v>9.0909090909091042</v>
      </c>
      <c r="AH609" s="1059">
        <f t="shared" si="337"/>
        <v>10.183639398998313</v>
      </c>
      <c r="AI609" s="1059">
        <f t="shared" si="338"/>
        <v>10.516605166051662</v>
      </c>
      <c r="AJ609" s="1059">
        <f t="shared" si="339"/>
        <v>13.86554621848739</v>
      </c>
      <c r="AK609" s="1059">
        <f t="shared" si="340"/>
        <v>10.185185185185164</v>
      </c>
      <c r="AL609" s="1059">
        <f t="shared" si="341"/>
        <v>10.204081632653072</v>
      </c>
      <c r="AM609" s="1059">
        <f t="shared" si="342"/>
        <v>8.8888888888888786</v>
      </c>
      <c r="AN609" s="1059">
        <f t="shared" si="343"/>
        <v>5.8823529411764719</v>
      </c>
      <c r="AO609" s="1059">
        <f t="shared" si="344"/>
        <v>4.9382716049382713</v>
      </c>
      <c r="AP609" s="1059">
        <f t="shared" si="345"/>
        <v>5.1948051948051965</v>
      </c>
      <c r="AQ609" s="1059">
        <f t="shared" si="346"/>
        <v>2.6666666666666616</v>
      </c>
      <c r="AR609" s="1059">
        <f t="shared" si="347"/>
        <v>1.3513513513513598</v>
      </c>
      <c r="AS609" s="1059">
        <f t="shared" si="348"/>
        <v>1.3698630136986356</v>
      </c>
      <c r="AT609" s="1059">
        <f t="shared" si="349"/>
        <v>1.388888888888884</v>
      </c>
      <c r="AU609" s="1060">
        <f t="shared" si="351"/>
        <v>6.0744504882709291</v>
      </c>
      <c r="AV609" s="1061">
        <f t="shared" si="352"/>
        <v>3.7057482251011584</v>
      </c>
    </row>
    <row r="610" spans="1:48" ht="11.25" customHeight="1" x14ac:dyDescent="0.2">
      <c r="A610" s="490" t="s">
        <v>636</v>
      </c>
      <c r="B610" s="491" t="s">
        <v>637</v>
      </c>
      <c r="C610" s="610">
        <v>3.46</v>
      </c>
      <c r="D610" s="482">
        <v>3.26</v>
      </c>
      <c r="E610" s="493">
        <v>3.06</v>
      </c>
      <c r="F610" s="496">
        <v>2.84</v>
      </c>
      <c r="G610" s="496">
        <v>2.62</v>
      </c>
      <c r="H610" s="496">
        <v>2.44</v>
      </c>
      <c r="I610" s="496">
        <v>2.2000000000000002</v>
      </c>
      <c r="J610" s="1014"/>
      <c r="K610" s="496">
        <v>2</v>
      </c>
      <c r="L610" s="492">
        <v>1.84</v>
      </c>
      <c r="M610" s="1014"/>
      <c r="N610" s="509">
        <v>1.55</v>
      </c>
      <c r="O610" s="509">
        <v>1.37</v>
      </c>
      <c r="P610" s="498">
        <v>1.26</v>
      </c>
      <c r="Q610" s="498">
        <v>1.18</v>
      </c>
      <c r="R610" s="498">
        <v>1.1100000000000001</v>
      </c>
      <c r="S610" s="498">
        <v>1.06</v>
      </c>
      <c r="T610" s="498">
        <v>0.98</v>
      </c>
      <c r="U610" s="498">
        <v>0.89</v>
      </c>
      <c r="V610" s="498">
        <v>0.72</v>
      </c>
      <c r="W610" s="499">
        <v>0.64</v>
      </c>
      <c r="X610" s="498">
        <v>0.63</v>
      </c>
      <c r="Y610" s="498">
        <v>0.59</v>
      </c>
      <c r="Z610" s="613">
        <f t="shared" si="350"/>
        <v>35.700000000000003</v>
      </c>
      <c r="AA610" s="1058">
        <f t="shared" si="330"/>
        <v>6.1349693251533832</v>
      </c>
      <c r="AB610" s="1058">
        <f t="shared" si="331"/>
        <v>6.5359477124182996</v>
      </c>
      <c r="AC610" s="1059">
        <f t="shared" si="332"/>
        <v>7.7464788732394485</v>
      </c>
      <c r="AD610" s="1059">
        <f t="shared" si="333"/>
        <v>8.3969465648854769</v>
      </c>
      <c r="AE610" s="1059">
        <f t="shared" si="334"/>
        <v>7.3770491803278659</v>
      </c>
      <c r="AF610" s="1059">
        <f t="shared" si="335"/>
        <v>10.909090909090891</v>
      </c>
      <c r="AG610" s="1059">
        <f t="shared" si="336"/>
        <v>10.000000000000009</v>
      </c>
      <c r="AH610" s="1059">
        <f t="shared" si="337"/>
        <v>8.6956521739130377</v>
      </c>
      <c r="AI610" s="1059">
        <f t="shared" si="338"/>
        <v>18.709677419354833</v>
      </c>
      <c r="AJ610" s="1059">
        <f t="shared" si="339"/>
        <v>13.138686131386844</v>
      </c>
      <c r="AK610" s="1059">
        <f t="shared" si="340"/>
        <v>8.7301587301587436</v>
      </c>
      <c r="AL610" s="1059">
        <f t="shared" si="341"/>
        <v>6.7796610169491567</v>
      </c>
      <c r="AM610" s="1059">
        <f t="shared" si="342"/>
        <v>6.3063063063062863</v>
      </c>
      <c r="AN610" s="1059">
        <f t="shared" si="343"/>
        <v>4.7169811320754818</v>
      </c>
      <c r="AO610" s="1059">
        <f t="shared" si="344"/>
        <v>8.163265306122458</v>
      </c>
      <c r="AP610" s="1059">
        <f t="shared" si="345"/>
        <v>10.1123595505618</v>
      </c>
      <c r="AQ610" s="1059">
        <f t="shared" si="346"/>
        <v>23.611111111111114</v>
      </c>
      <c r="AR610" s="1059">
        <f t="shared" si="347"/>
        <v>12.5</v>
      </c>
      <c r="AS610" s="1059">
        <f t="shared" si="348"/>
        <v>1.5873015873015817</v>
      </c>
      <c r="AT610" s="1059">
        <f t="shared" si="349"/>
        <v>6.7796610169491567</v>
      </c>
      <c r="AU610" s="1060">
        <f t="shared" si="351"/>
        <v>9.3465652023652925</v>
      </c>
      <c r="AV610" s="1061">
        <f t="shared" si="352"/>
        <v>4.8706617581485094</v>
      </c>
    </row>
    <row r="611" spans="1:48" ht="11.25" customHeight="1" x14ac:dyDescent="0.2">
      <c r="A611" s="861" t="s">
        <v>336</v>
      </c>
      <c r="B611" s="844" t="s">
        <v>337</v>
      </c>
      <c r="C611" s="610">
        <v>1.2</v>
      </c>
      <c r="D611" s="482">
        <v>1.1200000000000001</v>
      </c>
      <c r="E611" s="482">
        <v>0.87</v>
      </c>
      <c r="F611" s="610">
        <v>0.81</v>
      </c>
      <c r="G611" s="610">
        <v>0.78</v>
      </c>
      <c r="H611" s="610">
        <v>0.75</v>
      </c>
      <c r="I611" s="610">
        <v>0.73</v>
      </c>
      <c r="J611" s="932"/>
      <c r="K611" s="610">
        <v>0.71</v>
      </c>
      <c r="L611" s="481">
        <v>0.69</v>
      </c>
      <c r="M611" s="932"/>
      <c r="N611" s="494">
        <v>0.68</v>
      </c>
      <c r="O611" s="494">
        <v>0.66</v>
      </c>
      <c r="P611" s="616">
        <v>0.64400000000000002</v>
      </c>
      <c r="Q611" s="616">
        <v>0.60399999999999998</v>
      </c>
      <c r="R611" s="616">
        <v>0.56599999999999995</v>
      </c>
      <c r="S611" s="616">
        <v>0.53600000000000003</v>
      </c>
      <c r="T611" s="616">
        <v>0.51</v>
      </c>
      <c r="U611" s="616">
        <v>0.48531999999999997</v>
      </c>
      <c r="V611" s="616">
        <v>0.46</v>
      </c>
      <c r="W611" s="616">
        <v>0.42902000000000001</v>
      </c>
      <c r="X611" s="616">
        <v>0.41</v>
      </c>
      <c r="Y611" s="616">
        <v>0.4</v>
      </c>
      <c r="Z611" s="613">
        <f t="shared" si="350"/>
        <v>14.04434</v>
      </c>
      <c r="AA611" s="1058">
        <f t="shared" si="330"/>
        <v>7.1428571428571397</v>
      </c>
      <c r="AB611" s="1058">
        <f t="shared" si="331"/>
        <v>28.735632183908066</v>
      </c>
      <c r="AC611" s="1059">
        <f t="shared" si="332"/>
        <v>7.4074074074073959</v>
      </c>
      <c r="AD611" s="1059">
        <f t="shared" si="333"/>
        <v>3.8461538461538547</v>
      </c>
      <c r="AE611" s="1059">
        <f t="shared" si="334"/>
        <v>4.0000000000000036</v>
      </c>
      <c r="AF611" s="1059">
        <f t="shared" si="335"/>
        <v>2.7397260273972712</v>
      </c>
      <c r="AG611" s="1059">
        <f t="shared" si="336"/>
        <v>2.8169014084507005</v>
      </c>
      <c r="AH611" s="1059">
        <f t="shared" si="337"/>
        <v>2.898550724637694</v>
      </c>
      <c r="AI611" s="1059">
        <f t="shared" si="338"/>
        <v>1.4705882352941124</v>
      </c>
      <c r="AJ611" s="1059">
        <f t="shared" si="339"/>
        <v>3.0303030303030276</v>
      </c>
      <c r="AK611" s="1059">
        <f t="shared" si="340"/>
        <v>2.4844720496894457</v>
      </c>
      <c r="AL611" s="1059">
        <f t="shared" si="341"/>
        <v>6.6225165562914023</v>
      </c>
      <c r="AM611" s="1059">
        <f t="shared" si="342"/>
        <v>6.7137809187279185</v>
      </c>
      <c r="AN611" s="1059">
        <f t="shared" si="343"/>
        <v>5.5970149253731227</v>
      </c>
      <c r="AO611" s="1059">
        <f t="shared" si="344"/>
        <v>5.0980392156862786</v>
      </c>
      <c r="AP611" s="1059">
        <f t="shared" si="345"/>
        <v>5.0853045413335574</v>
      </c>
      <c r="AQ611" s="1059">
        <f t="shared" si="346"/>
        <v>5.5043478260869527</v>
      </c>
      <c r="AR611" s="1059">
        <f t="shared" si="347"/>
        <v>7.2211085730268909</v>
      </c>
      <c r="AS611" s="1059">
        <f t="shared" si="348"/>
        <v>4.6390243902439066</v>
      </c>
      <c r="AT611" s="1059">
        <f t="shared" si="349"/>
        <v>2.4999999999999911</v>
      </c>
      <c r="AU611" s="1060">
        <f t="shared" si="351"/>
        <v>5.7776864501434364</v>
      </c>
      <c r="AV611" s="1061">
        <f t="shared" si="352"/>
        <v>5.7053493557712516</v>
      </c>
    </row>
    <row r="612" spans="1:48" ht="11.25" customHeight="1" x14ac:dyDescent="0.2">
      <c r="A612" s="480" t="s">
        <v>1653</v>
      </c>
      <c r="B612" s="844" t="s">
        <v>1654</v>
      </c>
      <c r="C612" s="610">
        <v>3.4</v>
      </c>
      <c r="D612" s="482">
        <v>3.25</v>
      </c>
      <c r="E612" s="615">
        <v>3.1</v>
      </c>
      <c r="F612" s="610">
        <v>2.88</v>
      </c>
      <c r="G612" s="610">
        <v>2.4</v>
      </c>
      <c r="H612" s="610">
        <v>2</v>
      </c>
      <c r="I612" s="610">
        <v>1.32</v>
      </c>
      <c r="J612" s="932"/>
      <c r="K612" s="610">
        <v>1</v>
      </c>
      <c r="L612" s="614">
        <v>0.4</v>
      </c>
      <c r="M612" s="932"/>
      <c r="N612" s="611">
        <v>0.4</v>
      </c>
      <c r="O612" s="611">
        <v>0.95</v>
      </c>
      <c r="P612" s="616">
        <v>3.15</v>
      </c>
      <c r="Q612" s="616">
        <v>2.8</v>
      </c>
      <c r="R612" s="616">
        <v>2.4</v>
      </c>
      <c r="S612" s="616">
        <v>2.16</v>
      </c>
      <c r="T612" s="616">
        <v>2</v>
      </c>
      <c r="U612" s="616">
        <v>1.86</v>
      </c>
      <c r="V612" s="616">
        <v>1.77</v>
      </c>
      <c r="W612" s="616">
        <v>1.55</v>
      </c>
      <c r="X612" s="616">
        <v>1.45</v>
      </c>
      <c r="Y612" s="612">
        <v>1.4</v>
      </c>
      <c r="Z612" s="613">
        <f t="shared" si="350"/>
        <v>41.64</v>
      </c>
      <c r="AA612" s="1058">
        <f t="shared" si="330"/>
        <v>4.6153846153846212</v>
      </c>
      <c r="AB612" s="1058">
        <f t="shared" si="331"/>
        <v>4.8387096774193505</v>
      </c>
      <c r="AC612" s="1059">
        <f t="shared" si="332"/>
        <v>7.6388888888889062</v>
      </c>
      <c r="AD612" s="1059">
        <f t="shared" si="333"/>
        <v>19.999999999999996</v>
      </c>
      <c r="AE612" s="1059">
        <f t="shared" si="334"/>
        <v>19.999999999999996</v>
      </c>
      <c r="AF612" s="1059">
        <f t="shared" si="335"/>
        <v>51.515151515151516</v>
      </c>
      <c r="AG612" s="1059">
        <f t="shared" si="336"/>
        <v>32.000000000000007</v>
      </c>
      <c r="AH612" s="1059">
        <f t="shared" si="337"/>
        <v>150</v>
      </c>
      <c r="AI612" s="1059">
        <f t="shared" si="338"/>
        <v>0</v>
      </c>
      <c r="AJ612" s="1059">
        <f t="shared" si="339"/>
        <v>-57.894736842105267</v>
      </c>
      <c r="AK612" s="1059">
        <f t="shared" si="340"/>
        <v>-69.841269841269835</v>
      </c>
      <c r="AL612" s="1059">
        <f t="shared" si="341"/>
        <v>12.5</v>
      </c>
      <c r="AM612" s="1059">
        <f t="shared" si="342"/>
        <v>16.666666666666675</v>
      </c>
      <c r="AN612" s="1059">
        <f t="shared" si="343"/>
        <v>11.111111111111093</v>
      </c>
      <c r="AO612" s="1059">
        <f t="shared" si="344"/>
        <v>8.0000000000000071</v>
      </c>
      <c r="AP612" s="1059">
        <f t="shared" si="345"/>
        <v>7.5268817204301008</v>
      </c>
      <c r="AQ612" s="1059">
        <f t="shared" si="346"/>
        <v>5.0847457627118731</v>
      </c>
      <c r="AR612" s="1059">
        <f t="shared" si="347"/>
        <v>14.193548387096765</v>
      </c>
      <c r="AS612" s="1059">
        <f t="shared" si="348"/>
        <v>6.8965517241379448</v>
      </c>
      <c r="AT612" s="1059">
        <f t="shared" si="349"/>
        <v>3.5714285714285809</v>
      </c>
      <c r="AU612" s="1060">
        <f t="shared" si="351"/>
        <v>12.421153097852617</v>
      </c>
      <c r="AV612" s="1061">
        <f t="shared" si="352"/>
        <v>41.795585567941501</v>
      </c>
    </row>
    <row r="613" spans="1:48" ht="11.25" customHeight="1" x14ac:dyDescent="0.2">
      <c r="A613" s="489" t="s">
        <v>785</v>
      </c>
      <c r="B613" s="491" t="s">
        <v>786</v>
      </c>
      <c r="C613" s="610">
        <v>0.44</v>
      </c>
      <c r="D613" s="482">
        <v>0.4</v>
      </c>
      <c r="E613" s="503">
        <v>0.36</v>
      </c>
      <c r="F613" s="496">
        <v>0.34</v>
      </c>
      <c r="G613" s="496">
        <v>0.32</v>
      </c>
      <c r="H613" s="496">
        <v>0.3</v>
      </c>
      <c r="I613" s="496">
        <v>0.28000000000000003</v>
      </c>
      <c r="J613" s="1014"/>
      <c r="K613" s="496">
        <v>0.24</v>
      </c>
      <c r="L613" s="492">
        <v>0.22</v>
      </c>
      <c r="M613" s="1014"/>
      <c r="N613" s="509">
        <v>0.21</v>
      </c>
      <c r="O613" s="509">
        <v>0.19</v>
      </c>
      <c r="P613" s="498">
        <v>0.17</v>
      </c>
      <c r="Q613" s="498">
        <v>0.16</v>
      </c>
      <c r="R613" s="498">
        <v>0.12</v>
      </c>
      <c r="S613" s="498">
        <v>0.1</v>
      </c>
      <c r="T613" s="498">
        <v>5.6250000000000001E-2</v>
      </c>
      <c r="U613" s="499">
        <v>0</v>
      </c>
      <c r="V613" s="499">
        <v>0</v>
      </c>
      <c r="W613" s="499">
        <v>0</v>
      </c>
      <c r="X613" s="499">
        <v>0</v>
      </c>
      <c r="Y613" s="499">
        <v>0</v>
      </c>
      <c r="Z613" s="613">
        <f t="shared" si="350"/>
        <v>3.9062500000000009</v>
      </c>
      <c r="AA613" s="1058">
        <f t="shared" si="330"/>
        <v>9.9999999999999858</v>
      </c>
      <c r="AB613" s="1058">
        <f t="shared" si="331"/>
        <v>11.111111111111116</v>
      </c>
      <c r="AC613" s="1059">
        <f t="shared" si="332"/>
        <v>5.8823529411764497</v>
      </c>
      <c r="AD613" s="1059">
        <f t="shared" si="333"/>
        <v>6.25</v>
      </c>
      <c r="AE613" s="1059">
        <f t="shared" si="334"/>
        <v>6.6666666666666652</v>
      </c>
      <c r="AF613" s="1059">
        <f t="shared" si="335"/>
        <v>7.1428571428571397</v>
      </c>
      <c r="AG613" s="1059">
        <f t="shared" si="336"/>
        <v>16.666666666666675</v>
      </c>
      <c r="AH613" s="1059">
        <f t="shared" si="337"/>
        <v>9.0909090909090828</v>
      </c>
      <c r="AI613" s="1059">
        <f t="shared" si="338"/>
        <v>4.7619047619047672</v>
      </c>
      <c r="AJ613" s="1059">
        <f t="shared" si="339"/>
        <v>10.526315789473673</v>
      </c>
      <c r="AK613" s="1059">
        <f t="shared" si="340"/>
        <v>11.764705882352944</v>
      </c>
      <c r="AL613" s="1059">
        <f t="shared" si="341"/>
        <v>6.25</v>
      </c>
      <c r="AM613" s="1059">
        <f t="shared" si="342"/>
        <v>33.33333333333335</v>
      </c>
      <c r="AN613" s="1059">
        <f t="shared" si="343"/>
        <v>19.999999999999996</v>
      </c>
      <c r="AO613" s="1059">
        <f t="shared" si="344"/>
        <v>77.777777777777786</v>
      </c>
      <c r="AP613" s="1059" t="str">
        <f t="shared" si="345"/>
        <v>n/a</v>
      </c>
      <c r="AQ613" s="1059" t="str">
        <f t="shared" si="346"/>
        <v>n/a</v>
      </c>
      <c r="AR613" s="1059" t="str">
        <f t="shared" si="347"/>
        <v>n/a</v>
      </c>
      <c r="AS613" s="1059" t="str">
        <f t="shared" si="348"/>
        <v>n/a</v>
      </c>
      <c r="AT613" s="1059" t="str">
        <f t="shared" si="349"/>
        <v>n/a</v>
      </c>
      <c r="AU613" s="1060">
        <f t="shared" si="351"/>
        <v>15.814973410948642</v>
      </c>
      <c r="AV613" s="1061">
        <f t="shared" si="352"/>
        <v>18.656196897732396</v>
      </c>
    </row>
    <row r="614" spans="1:48" ht="11.25" customHeight="1" x14ac:dyDescent="0.2">
      <c r="A614" s="480" t="s">
        <v>1665</v>
      </c>
      <c r="B614" s="844" t="s">
        <v>1666</v>
      </c>
      <c r="C614" s="610">
        <v>0.56000000000000005</v>
      </c>
      <c r="D614" s="482">
        <v>0.48</v>
      </c>
      <c r="E614" s="615">
        <v>0.42000000000000004</v>
      </c>
      <c r="F614" s="610">
        <v>0.38</v>
      </c>
      <c r="G614" s="610">
        <v>0.35</v>
      </c>
      <c r="H614" s="610">
        <v>0.33</v>
      </c>
      <c r="I614" s="610">
        <v>0.31</v>
      </c>
      <c r="J614" s="932"/>
      <c r="K614" s="610">
        <v>0.27</v>
      </c>
      <c r="L614" s="614">
        <v>0.24</v>
      </c>
      <c r="M614" s="932"/>
      <c r="N614" s="611">
        <v>0.24</v>
      </c>
      <c r="O614" s="494">
        <v>0.24</v>
      </c>
      <c r="P614" s="616">
        <v>0.22</v>
      </c>
      <c r="Q614" s="616">
        <v>0.19</v>
      </c>
      <c r="R614" s="612">
        <v>0.18</v>
      </c>
      <c r="S614" s="612">
        <v>0.18</v>
      </c>
      <c r="T614" s="616">
        <v>0.18</v>
      </c>
      <c r="U614" s="616">
        <v>0.16</v>
      </c>
      <c r="V614" s="616">
        <v>0.14333000000000001</v>
      </c>
      <c r="W614" s="612">
        <v>0.125</v>
      </c>
      <c r="X614" s="612">
        <v>0.125</v>
      </c>
      <c r="Y614" s="612">
        <v>0.125</v>
      </c>
      <c r="Z614" s="613">
        <f t="shared" si="350"/>
        <v>5.4483299999999995</v>
      </c>
      <c r="AA614" s="1058">
        <f t="shared" si="330"/>
        <v>16.666666666666675</v>
      </c>
      <c r="AB614" s="1058">
        <f t="shared" si="331"/>
        <v>14.285714285714279</v>
      </c>
      <c r="AC614" s="1059">
        <f t="shared" si="332"/>
        <v>10.526315789473696</v>
      </c>
      <c r="AD614" s="1059">
        <f t="shared" si="333"/>
        <v>8.5714285714285854</v>
      </c>
      <c r="AE614" s="1059">
        <f t="shared" si="334"/>
        <v>6.0606060606060552</v>
      </c>
      <c r="AF614" s="1059">
        <f t="shared" si="335"/>
        <v>6.4516129032258229</v>
      </c>
      <c r="AG614" s="1059">
        <f t="shared" si="336"/>
        <v>14.814814814814813</v>
      </c>
      <c r="AH614" s="1059">
        <f t="shared" si="337"/>
        <v>12.500000000000021</v>
      </c>
      <c r="AI614" s="1059">
        <f t="shared" si="338"/>
        <v>0</v>
      </c>
      <c r="AJ614" s="1059">
        <f t="shared" si="339"/>
        <v>0</v>
      </c>
      <c r="AK614" s="1059">
        <f t="shared" si="340"/>
        <v>9.0909090909090828</v>
      </c>
      <c r="AL614" s="1059">
        <f t="shared" si="341"/>
        <v>15.789473684210531</v>
      </c>
      <c r="AM614" s="1059">
        <f t="shared" si="342"/>
        <v>5.555555555555558</v>
      </c>
      <c r="AN614" s="1059">
        <f t="shared" si="343"/>
        <v>0</v>
      </c>
      <c r="AO614" s="1059">
        <f t="shared" si="344"/>
        <v>0</v>
      </c>
      <c r="AP614" s="1059">
        <f t="shared" si="345"/>
        <v>12.5</v>
      </c>
      <c r="AQ614" s="1059">
        <f t="shared" si="346"/>
        <v>11.630503034954298</v>
      </c>
      <c r="AR614" s="1059">
        <f t="shared" si="347"/>
        <v>14.66400000000001</v>
      </c>
      <c r="AS614" s="1059">
        <f t="shared" si="348"/>
        <v>0</v>
      </c>
      <c r="AT614" s="1059">
        <f t="shared" si="349"/>
        <v>0</v>
      </c>
      <c r="AU614" s="1060">
        <f t="shared" si="351"/>
        <v>7.9553800228779705</v>
      </c>
      <c r="AV614" s="1061">
        <f t="shared" si="352"/>
        <v>6.172185020806201</v>
      </c>
    </row>
    <row r="615" spans="1:48" ht="11.25" customHeight="1" x14ac:dyDescent="0.2">
      <c r="A615" s="480" t="s">
        <v>1629</v>
      </c>
      <c r="B615" s="844" t="s">
        <v>1630</v>
      </c>
      <c r="C615" s="610">
        <v>2.2599999999999998</v>
      </c>
      <c r="D615" s="482">
        <v>2.16</v>
      </c>
      <c r="E615" s="615">
        <v>2.06</v>
      </c>
      <c r="F615" s="610">
        <v>1.94</v>
      </c>
      <c r="G615" s="610">
        <v>1.84</v>
      </c>
      <c r="H615" s="610">
        <v>1.7749999999999999</v>
      </c>
      <c r="I615" s="610">
        <v>1.5249999999999999</v>
      </c>
      <c r="J615" s="932"/>
      <c r="K615" s="610">
        <v>1.25</v>
      </c>
      <c r="L615" s="481">
        <v>1.1000000000000001</v>
      </c>
      <c r="M615" s="932"/>
      <c r="N615" s="494">
        <v>0.75</v>
      </c>
      <c r="O615" s="611">
        <v>0.5</v>
      </c>
      <c r="P615" s="612">
        <v>0.5</v>
      </c>
      <c r="Q615" s="612">
        <v>0.5</v>
      </c>
      <c r="R615" s="616">
        <v>0.5</v>
      </c>
      <c r="S615" s="616">
        <v>0.25</v>
      </c>
      <c r="T615" s="612">
        <v>0</v>
      </c>
      <c r="U615" s="612">
        <v>0</v>
      </c>
      <c r="V615" s="612">
        <v>0</v>
      </c>
      <c r="W615" s="612">
        <v>0</v>
      </c>
      <c r="X615" s="612">
        <v>0</v>
      </c>
      <c r="Y615" s="612">
        <v>0</v>
      </c>
      <c r="Z615" s="613">
        <f t="shared" si="350"/>
        <v>18.91</v>
      </c>
      <c r="AA615" s="1058">
        <f t="shared" si="330"/>
        <v>4.6296296296296058</v>
      </c>
      <c r="AB615" s="1058">
        <f t="shared" si="331"/>
        <v>4.8543689320388328</v>
      </c>
      <c r="AC615" s="1059">
        <f t="shared" si="332"/>
        <v>6.1855670103092786</v>
      </c>
      <c r="AD615" s="1059">
        <f t="shared" si="333"/>
        <v>5.4347826086956541</v>
      </c>
      <c r="AE615" s="1059">
        <f t="shared" si="334"/>
        <v>3.6619718309859328</v>
      </c>
      <c r="AF615" s="1059">
        <f t="shared" si="335"/>
        <v>16.393442622950815</v>
      </c>
      <c r="AG615" s="1059">
        <f t="shared" si="336"/>
        <v>21.999999999999996</v>
      </c>
      <c r="AH615" s="1059">
        <f t="shared" si="337"/>
        <v>13.636363636363624</v>
      </c>
      <c r="AI615" s="1059">
        <f t="shared" si="338"/>
        <v>46.666666666666679</v>
      </c>
      <c r="AJ615" s="1059">
        <f t="shared" si="339"/>
        <v>50</v>
      </c>
      <c r="AK615" s="1059">
        <f t="shared" si="340"/>
        <v>0</v>
      </c>
      <c r="AL615" s="1059">
        <f t="shared" si="341"/>
        <v>0</v>
      </c>
      <c r="AM615" s="1059">
        <f t="shared" si="342"/>
        <v>0</v>
      </c>
      <c r="AN615" s="1059">
        <f t="shared" si="343"/>
        <v>100</v>
      </c>
      <c r="AO615" s="1059" t="str">
        <f t="shared" si="344"/>
        <v>n/a</v>
      </c>
      <c r="AP615" s="1059" t="str">
        <f t="shared" si="345"/>
        <v>n/a</v>
      </c>
      <c r="AQ615" s="1059" t="str">
        <f t="shared" si="346"/>
        <v>n/a</v>
      </c>
      <c r="AR615" s="1059" t="str">
        <f t="shared" si="347"/>
        <v>n/a</v>
      </c>
      <c r="AS615" s="1059" t="str">
        <f t="shared" si="348"/>
        <v>n/a</v>
      </c>
      <c r="AT615" s="1059" t="str">
        <f t="shared" si="349"/>
        <v>n/a</v>
      </c>
      <c r="AU615" s="1060">
        <f t="shared" si="351"/>
        <v>19.533056638402886</v>
      </c>
      <c r="AV615" s="1061">
        <f t="shared" si="352"/>
        <v>28.285788000140712</v>
      </c>
    </row>
    <row r="616" spans="1:48" ht="11.25" customHeight="1" x14ac:dyDescent="0.2">
      <c r="A616" s="1042" t="s">
        <v>4551</v>
      </c>
      <c r="B616" s="491" t="s">
        <v>4079</v>
      </c>
      <c r="C616" s="482">
        <v>0.59</v>
      </c>
      <c r="D616" s="482">
        <v>0.53</v>
      </c>
      <c r="E616" s="493">
        <v>0.44</v>
      </c>
      <c r="F616" s="503">
        <v>0.4</v>
      </c>
      <c r="G616" s="503">
        <v>0.32</v>
      </c>
      <c r="H616" s="1071">
        <v>0</v>
      </c>
      <c r="I616" s="1071">
        <v>0</v>
      </c>
      <c r="J616" s="1071"/>
      <c r="K616" s="1071">
        <v>0</v>
      </c>
      <c r="L616" s="528">
        <v>0</v>
      </c>
      <c r="M616" s="1071"/>
      <c r="N616" s="1153">
        <v>0</v>
      </c>
      <c r="O616" s="1153">
        <v>0.06</v>
      </c>
      <c r="P616" s="498">
        <v>0.36</v>
      </c>
      <c r="Q616" s="498">
        <v>0.34</v>
      </c>
      <c r="R616" s="498">
        <v>0.32</v>
      </c>
      <c r="S616" s="498">
        <v>0.30000000000000004</v>
      </c>
      <c r="T616" s="498">
        <v>0.26</v>
      </c>
      <c r="U616" s="498">
        <v>0.21500000000000002</v>
      </c>
      <c r="V616" s="520">
        <v>0.1875</v>
      </c>
      <c r="W616" s="520">
        <v>0.26249999999999996</v>
      </c>
      <c r="X616" s="498">
        <v>0.3</v>
      </c>
      <c r="Y616" s="498">
        <v>0.12</v>
      </c>
      <c r="Z616" s="613">
        <f t="shared" si="350"/>
        <v>5.004999999999999</v>
      </c>
      <c r="AA616" s="1058">
        <f t="shared" si="330"/>
        <v>11.32075471698113</v>
      </c>
      <c r="AB616" s="1058">
        <f t="shared" si="331"/>
        <v>20.45454545454546</v>
      </c>
      <c r="AC616" s="1059">
        <f t="shared" si="332"/>
        <v>9.9999999999999858</v>
      </c>
      <c r="AD616" s="1059">
        <f t="shared" si="333"/>
        <v>25</v>
      </c>
      <c r="AE616" s="1059" t="str">
        <f t="shared" si="334"/>
        <v>n/a</v>
      </c>
      <c r="AF616" s="1059" t="str">
        <f t="shared" si="335"/>
        <v>n/a</v>
      </c>
      <c r="AG616" s="1059" t="str">
        <f t="shared" si="336"/>
        <v>n/a</v>
      </c>
      <c r="AH616" s="1059" t="str">
        <f t="shared" si="337"/>
        <v>n/a</v>
      </c>
      <c r="AI616" s="1059" t="str">
        <f t="shared" si="338"/>
        <v>n/a</v>
      </c>
      <c r="AJ616" s="1059">
        <f t="shared" si="339"/>
        <v>-100</v>
      </c>
      <c r="AK616" s="1059">
        <f t="shared" si="340"/>
        <v>-83.333333333333343</v>
      </c>
      <c r="AL616" s="1059">
        <f t="shared" si="341"/>
        <v>5.8823529411764497</v>
      </c>
      <c r="AM616" s="1059">
        <f t="shared" si="342"/>
        <v>6.25</v>
      </c>
      <c r="AN616" s="1059">
        <f t="shared" si="343"/>
        <v>6.666666666666643</v>
      </c>
      <c r="AO616" s="1059">
        <f t="shared" si="344"/>
        <v>15.384615384615397</v>
      </c>
      <c r="AP616" s="1059">
        <f t="shared" si="345"/>
        <v>20.930232558139529</v>
      </c>
      <c r="AQ616" s="1059">
        <f t="shared" si="346"/>
        <v>14.666666666666671</v>
      </c>
      <c r="AR616" s="1059">
        <f t="shared" si="347"/>
        <v>-28.571428571428559</v>
      </c>
      <c r="AS616" s="1059">
        <f t="shared" si="348"/>
        <v>-12.500000000000011</v>
      </c>
      <c r="AT616" s="1059">
        <f t="shared" si="349"/>
        <v>150</v>
      </c>
      <c r="AU616" s="1060">
        <f t="shared" si="351"/>
        <v>4.1434048322686232</v>
      </c>
      <c r="AV616" s="1061">
        <f t="shared" si="352"/>
        <v>55.05778327958226</v>
      </c>
    </row>
    <row r="617" spans="1:48" ht="11.25" customHeight="1" x14ac:dyDescent="0.2">
      <c r="A617" s="861" t="s">
        <v>1655</v>
      </c>
      <c r="B617" s="844" t="s">
        <v>1656</v>
      </c>
      <c r="C617" s="610">
        <v>3.93</v>
      </c>
      <c r="D617" s="482">
        <v>3.41</v>
      </c>
      <c r="E617" s="615">
        <v>2.9499999999999997</v>
      </c>
      <c r="F617" s="610">
        <v>2.54</v>
      </c>
      <c r="G617" s="610">
        <v>2.2000000000000002</v>
      </c>
      <c r="H617" s="610">
        <v>1.85</v>
      </c>
      <c r="I617" s="610">
        <v>1.58</v>
      </c>
      <c r="J617" s="932"/>
      <c r="K617" s="610">
        <v>1.4</v>
      </c>
      <c r="L617" s="481">
        <v>1.3</v>
      </c>
      <c r="M617" s="932"/>
      <c r="N617" s="494">
        <v>1.22</v>
      </c>
      <c r="O617" s="611">
        <v>1.2</v>
      </c>
      <c r="P617" s="612">
        <v>1.2</v>
      </c>
      <c r="Q617" s="616">
        <v>1.1100000000000001</v>
      </c>
      <c r="R617" s="616">
        <v>1.08</v>
      </c>
      <c r="S617" s="612">
        <v>1</v>
      </c>
      <c r="T617" s="612">
        <v>1</v>
      </c>
      <c r="U617" s="616">
        <v>1</v>
      </c>
      <c r="V617" s="616">
        <v>0.97</v>
      </c>
      <c r="W617" s="616">
        <v>0.96</v>
      </c>
      <c r="X617" s="616">
        <v>0.94</v>
      </c>
      <c r="Y617" s="616">
        <v>0.9</v>
      </c>
      <c r="Z617" s="613">
        <f t="shared" si="350"/>
        <v>33.739999999999995</v>
      </c>
      <c r="AA617" s="1058">
        <f t="shared" si="330"/>
        <v>15.249266862170096</v>
      </c>
      <c r="AB617" s="1058">
        <f t="shared" si="331"/>
        <v>15.593220338983071</v>
      </c>
      <c r="AC617" s="1059">
        <f t="shared" si="332"/>
        <v>16.14173228346456</v>
      </c>
      <c r="AD617" s="1059">
        <f t="shared" si="333"/>
        <v>15.454545454545453</v>
      </c>
      <c r="AE617" s="1059">
        <f t="shared" si="334"/>
        <v>18.918918918918926</v>
      </c>
      <c r="AF617" s="1059">
        <f t="shared" si="335"/>
        <v>17.088607594936711</v>
      </c>
      <c r="AG617" s="1059">
        <f t="shared" si="336"/>
        <v>12.857142857142879</v>
      </c>
      <c r="AH617" s="1059">
        <f t="shared" si="337"/>
        <v>7.6923076923076872</v>
      </c>
      <c r="AI617" s="1059">
        <f t="shared" si="338"/>
        <v>6.5573770491803351</v>
      </c>
      <c r="AJ617" s="1059">
        <f t="shared" si="339"/>
        <v>1.6666666666666607</v>
      </c>
      <c r="AK617" s="1059">
        <f t="shared" si="340"/>
        <v>0</v>
      </c>
      <c r="AL617" s="1059">
        <f t="shared" si="341"/>
        <v>8.108108108108091</v>
      </c>
      <c r="AM617" s="1059">
        <f t="shared" si="342"/>
        <v>2.7777777777777901</v>
      </c>
      <c r="AN617" s="1059">
        <f t="shared" si="343"/>
        <v>8.0000000000000071</v>
      </c>
      <c r="AO617" s="1059">
        <f t="shared" si="344"/>
        <v>0</v>
      </c>
      <c r="AP617" s="1059">
        <f t="shared" si="345"/>
        <v>0</v>
      </c>
      <c r="AQ617" s="1059">
        <f t="shared" si="346"/>
        <v>3.0927835051546504</v>
      </c>
      <c r="AR617" s="1059">
        <f t="shared" si="347"/>
        <v>1.0416666666666741</v>
      </c>
      <c r="AS617" s="1059">
        <f t="shared" si="348"/>
        <v>2.1276595744680771</v>
      </c>
      <c r="AT617" s="1059">
        <f t="shared" si="349"/>
        <v>4.4444444444444287</v>
      </c>
      <c r="AU617" s="1060">
        <f t="shared" si="351"/>
        <v>7.8406112897468061</v>
      </c>
      <c r="AV617" s="1061">
        <f t="shared" si="352"/>
        <v>6.6418609091243912</v>
      </c>
    </row>
    <row r="618" spans="1:48" ht="11.25" customHeight="1" x14ac:dyDescent="0.2">
      <c r="A618" s="480" t="s">
        <v>2838</v>
      </c>
      <c r="B618" s="844" t="s">
        <v>2839</v>
      </c>
      <c r="C618" s="610">
        <v>1.1499999999999999</v>
      </c>
      <c r="D618" s="482">
        <v>0.9</v>
      </c>
      <c r="E618" s="482">
        <v>0.56999999999999995</v>
      </c>
      <c r="F618" s="610">
        <v>0.48</v>
      </c>
      <c r="G618" s="610">
        <v>0.4</v>
      </c>
      <c r="H618" s="610">
        <v>0.16</v>
      </c>
      <c r="I618" s="521">
        <v>0.04</v>
      </c>
      <c r="J618" s="932"/>
      <c r="K618" s="485">
        <v>0.04</v>
      </c>
      <c r="L618" s="614">
        <v>0.04</v>
      </c>
      <c r="M618" s="932"/>
      <c r="N618" s="611">
        <v>0.04</v>
      </c>
      <c r="O618" s="611">
        <v>0.09</v>
      </c>
      <c r="P618" s="612">
        <v>1.3828</v>
      </c>
      <c r="Q618" s="616">
        <v>2.4948000000000001</v>
      </c>
      <c r="R618" s="616">
        <v>2.36382</v>
      </c>
      <c r="S618" s="616">
        <v>2.2237600000000004</v>
      </c>
      <c r="T618" s="616">
        <v>2.1067200000000001</v>
      </c>
      <c r="U618" s="616">
        <v>1.98044</v>
      </c>
      <c r="V618" s="616">
        <v>1.76176</v>
      </c>
      <c r="W618" s="616">
        <v>1.52152</v>
      </c>
      <c r="X618" s="616">
        <v>1.2936000000000001</v>
      </c>
      <c r="Y618" s="616">
        <v>1.0533600000000001</v>
      </c>
      <c r="Z618" s="613">
        <f t="shared" si="350"/>
        <v>22.092580000000002</v>
      </c>
      <c r="AA618" s="1058">
        <f t="shared" si="330"/>
        <v>27.777777777777768</v>
      </c>
      <c r="AB618" s="1058">
        <f t="shared" si="331"/>
        <v>57.894736842105289</v>
      </c>
      <c r="AC618" s="1059">
        <f t="shared" si="332"/>
        <v>18.75</v>
      </c>
      <c r="AD618" s="1059">
        <f t="shared" si="333"/>
        <v>19.999999999999996</v>
      </c>
      <c r="AE618" s="1059">
        <f t="shared" si="334"/>
        <v>150</v>
      </c>
      <c r="AF618" s="1059">
        <f t="shared" si="335"/>
        <v>300</v>
      </c>
      <c r="AG618" s="1059">
        <f t="shared" si="336"/>
        <v>0</v>
      </c>
      <c r="AH618" s="1059">
        <f t="shared" si="337"/>
        <v>0</v>
      </c>
      <c r="AI618" s="1059">
        <f t="shared" si="338"/>
        <v>0</v>
      </c>
      <c r="AJ618" s="1059">
        <f t="shared" si="339"/>
        <v>-55.555555555555557</v>
      </c>
      <c r="AK618" s="1059">
        <f t="shared" si="340"/>
        <v>-93.4914665895285</v>
      </c>
      <c r="AL618" s="1059">
        <f t="shared" si="341"/>
        <v>-44.572711239377902</v>
      </c>
      <c r="AM618" s="1059">
        <f t="shared" si="342"/>
        <v>5.5410310429728105</v>
      </c>
      <c r="AN618" s="1059">
        <f t="shared" si="343"/>
        <v>6.2983415476490112</v>
      </c>
      <c r="AO618" s="1059">
        <f t="shared" si="344"/>
        <v>5.555555555555558</v>
      </c>
      <c r="AP618" s="1059">
        <f t="shared" si="345"/>
        <v>6.3763608087091805</v>
      </c>
      <c r="AQ618" s="1059">
        <f t="shared" si="346"/>
        <v>12.412587412587417</v>
      </c>
      <c r="AR618" s="1059">
        <f t="shared" si="347"/>
        <v>15.789473684210531</v>
      </c>
      <c r="AS618" s="1059">
        <f t="shared" si="348"/>
        <v>17.619047619047599</v>
      </c>
      <c r="AT618" s="1059">
        <f t="shared" si="349"/>
        <v>22.807017543859654</v>
      </c>
      <c r="AU618" s="1060">
        <f t="shared" si="351"/>
        <v>23.66010982250064</v>
      </c>
      <c r="AV618" s="1061">
        <f t="shared" si="352"/>
        <v>79.923851166733144</v>
      </c>
    </row>
    <row r="619" spans="1:48" ht="11.25" customHeight="1" x14ac:dyDescent="0.2">
      <c r="A619" s="490" t="s">
        <v>789</v>
      </c>
      <c r="B619" s="491" t="s">
        <v>790</v>
      </c>
      <c r="C619" s="610">
        <v>2.46</v>
      </c>
      <c r="D619" s="482">
        <v>2.38</v>
      </c>
      <c r="E619" s="1043">
        <v>2.2999999999999998</v>
      </c>
      <c r="F619" s="496">
        <v>2.2225000000000001</v>
      </c>
      <c r="G619" s="496">
        <v>2.1524999999999999</v>
      </c>
      <c r="H619" s="496">
        <v>2.0825</v>
      </c>
      <c r="I619" s="496">
        <v>2.0125000000000002</v>
      </c>
      <c r="J619" s="1014"/>
      <c r="K619" s="496">
        <v>1.9424999999999999</v>
      </c>
      <c r="L619" s="492">
        <v>1.8725000000000001</v>
      </c>
      <c r="M619" s="1014"/>
      <c r="N619" s="509">
        <v>1.8025</v>
      </c>
      <c r="O619" s="509">
        <v>1.7324999999999999</v>
      </c>
      <c r="P619" s="498">
        <v>1.6625000000000001</v>
      </c>
      <c r="Q619" s="498">
        <v>1.595</v>
      </c>
      <c r="R619" s="498">
        <v>1.5349999999999999</v>
      </c>
      <c r="S619" s="498">
        <v>1.4750000000000001</v>
      </c>
      <c r="T619" s="498">
        <v>1.415</v>
      </c>
      <c r="U619" s="498">
        <v>1.385</v>
      </c>
      <c r="V619" s="498">
        <v>1.355</v>
      </c>
      <c r="W619" s="498">
        <v>1.2096515000000001</v>
      </c>
      <c r="X619" s="499">
        <v>0.81860600000000006</v>
      </c>
      <c r="Y619" s="499">
        <v>0.81860600000000006</v>
      </c>
      <c r="Z619" s="613">
        <f t="shared" si="350"/>
        <v>36.229363499999998</v>
      </c>
      <c r="AA619" s="1058">
        <f t="shared" si="330"/>
        <v>3.3613445378151363</v>
      </c>
      <c r="AB619" s="1058">
        <f t="shared" si="331"/>
        <v>3.4782608695652195</v>
      </c>
      <c r="AC619" s="1059">
        <f t="shared" si="332"/>
        <v>3.4870641169853611</v>
      </c>
      <c r="AD619" s="1059">
        <f t="shared" si="333"/>
        <v>3.2520325203252209</v>
      </c>
      <c r="AE619" s="1059">
        <f t="shared" si="334"/>
        <v>3.3613445378151141</v>
      </c>
      <c r="AF619" s="1059">
        <f t="shared" si="335"/>
        <v>3.4782608695652195</v>
      </c>
      <c r="AG619" s="1059">
        <f t="shared" si="336"/>
        <v>3.6036036036036112</v>
      </c>
      <c r="AH619" s="1059">
        <f t="shared" si="337"/>
        <v>3.7383177570093462</v>
      </c>
      <c r="AI619" s="1059">
        <f t="shared" si="338"/>
        <v>3.8834951456310662</v>
      </c>
      <c r="AJ619" s="1059">
        <f t="shared" si="339"/>
        <v>4.0404040404040442</v>
      </c>
      <c r="AK619" s="1059">
        <f t="shared" si="340"/>
        <v>4.2105263157894646</v>
      </c>
      <c r="AL619" s="1059">
        <f t="shared" si="341"/>
        <v>4.2319749216300995</v>
      </c>
      <c r="AM619" s="1059">
        <f t="shared" si="342"/>
        <v>3.9087947882736174</v>
      </c>
      <c r="AN619" s="1059">
        <f t="shared" si="343"/>
        <v>4.0677966101694718</v>
      </c>
      <c r="AO619" s="1059">
        <f t="shared" si="344"/>
        <v>4.2402826855123754</v>
      </c>
      <c r="AP619" s="1059">
        <f t="shared" si="345"/>
        <v>2.1660649819494671</v>
      </c>
      <c r="AQ619" s="1059">
        <f t="shared" si="346"/>
        <v>2.2140221402213944</v>
      </c>
      <c r="AR619" s="1059">
        <f t="shared" si="347"/>
        <v>12.01573345711553</v>
      </c>
      <c r="AS619" s="1059">
        <f t="shared" si="348"/>
        <v>47.769684072679652</v>
      </c>
      <c r="AT619" s="1059">
        <f t="shared" si="349"/>
        <v>0</v>
      </c>
      <c r="AU619" s="1060">
        <f t="shared" si="351"/>
        <v>6.025450398603021</v>
      </c>
      <c r="AV619" s="1061">
        <f t="shared" si="352"/>
        <v>10.060693751088118</v>
      </c>
    </row>
    <row r="620" spans="1:48" ht="11.25" customHeight="1" x14ac:dyDescent="0.2">
      <c r="A620" s="480" t="s">
        <v>1663</v>
      </c>
      <c r="B620" s="844" t="s">
        <v>1664</v>
      </c>
      <c r="C620" s="610">
        <v>0.9</v>
      </c>
      <c r="D620" s="482">
        <v>0.86</v>
      </c>
      <c r="E620" s="615">
        <v>0.82</v>
      </c>
      <c r="F620" s="610">
        <v>0.7</v>
      </c>
      <c r="G620" s="610">
        <v>0.62</v>
      </c>
      <c r="H620" s="610">
        <v>0.56000000000000005</v>
      </c>
      <c r="I620" s="610">
        <v>0.49</v>
      </c>
      <c r="J620" s="932"/>
      <c r="K620" s="610">
        <v>0.32</v>
      </c>
      <c r="L620" s="614">
        <v>0.2</v>
      </c>
      <c r="M620" s="932"/>
      <c r="N620" s="611">
        <v>0.2</v>
      </c>
      <c r="O620" s="611">
        <v>0.35</v>
      </c>
      <c r="P620" s="612">
        <v>0.8</v>
      </c>
      <c r="Q620" s="616">
        <v>0.8</v>
      </c>
      <c r="R620" s="616">
        <v>0.75143000000000004</v>
      </c>
      <c r="S620" s="616">
        <v>0.66666000000000003</v>
      </c>
      <c r="T620" s="616">
        <v>0.62856000000000001</v>
      </c>
      <c r="U620" s="612">
        <v>0.60951999999999995</v>
      </c>
      <c r="V620" s="616">
        <v>0.60951999999999995</v>
      </c>
      <c r="W620" s="616">
        <v>0.57143999999999995</v>
      </c>
      <c r="X620" s="612">
        <v>0</v>
      </c>
      <c r="Y620" s="612">
        <v>0</v>
      </c>
      <c r="Z620" s="613">
        <f t="shared" si="350"/>
        <v>11.457129999999999</v>
      </c>
      <c r="AA620" s="1058">
        <f t="shared" si="330"/>
        <v>4.6511627906976827</v>
      </c>
      <c r="AB620" s="1058">
        <f t="shared" si="331"/>
        <v>4.8780487804878092</v>
      </c>
      <c r="AC620" s="1059">
        <f t="shared" si="332"/>
        <v>17.142857142857149</v>
      </c>
      <c r="AD620" s="1059">
        <f t="shared" si="333"/>
        <v>12.903225806451601</v>
      </c>
      <c r="AE620" s="1059">
        <f t="shared" si="334"/>
        <v>10.714285714285698</v>
      </c>
      <c r="AF620" s="1059">
        <f t="shared" si="335"/>
        <v>14.285714285714302</v>
      </c>
      <c r="AG620" s="1059">
        <f t="shared" si="336"/>
        <v>53.125</v>
      </c>
      <c r="AH620" s="1059">
        <f t="shared" si="337"/>
        <v>59.999999999999986</v>
      </c>
      <c r="AI620" s="1059">
        <f t="shared" si="338"/>
        <v>0</v>
      </c>
      <c r="AJ620" s="1059">
        <f t="shared" si="339"/>
        <v>-42.857142857142847</v>
      </c>
      <c r="AK620" s="1059">
        <f t="shared" si="340"/>
        <v>-56.25</v>
      </c>
      <c r="AL620" s="1059">
        <f t="shared" si="341"/>
        <v>0</v>
      </c>
      <c r="AM620" s="1059">
        <f t="shared" si="342"/>
        <v>6.4636759245704889</v>
      </c>
      <c r="AN620" s="1059">
        <f t="shared" si="343"/>
        <v>12.715627156271569</v>
      </c>
      <c r="AO620" s="1059">
        <f t="shared" si="344"/>
        <v>6.0614738449789929</v>
      </c>
      <c r="AP620" s="1059">
        <f t="shared" si="345"/>
        <v>3.1237695235595275</v>
      </c>
      <c r="AQ620" s="1059">
        <f t="shared" si="346"/>
        <v>0</v>
      </c>
      <c r="AR620" s="1059">
        <f t="shared" si="347"/>
        <v>6.6638667226655457</v>
      </c>
      <c r="AS620" s="1059" t="str">
        <f t="shared" si="348"/>
        <v>n/a</v>
      </c>
      <c r="AT620" s="1059" t="str">
        <f t="shared" si="349"/>
        <v>n/a</v>
      </c>
      <c r="AU620" s="1060">
        <f t="shared" si="351"/>
        <v>6.3123091575220833</v>
      </c>
      <c r="AV620" s="1061">
        <f t="shared" si="352"/>
        <v>26.373893274221988</v>
      </c>
    </row>
    <row r="621" spans="1:48" ht="11.25" customHeight="1" x14ac:dyDescent="0.2">
      <c r="A621" s="861" t="s">
        <v>338</v>
      </c>
      <c r="B621" s="844" t="s">
        <v>339</v>
      </c>
      <c r="C621" s="610">
        <v>1.7</v>
      </c>
      <c r="D621" s="482">
        <v>1.62</v>
      </c>
      <c r="E621" s="615">
        <v>1.54</v>
      </c>
      <c r="F621" s="610">
        <v>1.46</v>
      </c>
      <c r="G621" s="610">
        <v>1.37</v>
      </c>
      <c r="H621" s="610">
        <v>1.27</v>
      </c>
      <c r="I621" s="610">
        <v>1.23</v>
      </c>
      <c r="J621" s="932"/>
      <c r="K621" s="610">
        <v>1.19</v>
      </c>
      <c r="L621" s="481">
        <v>1.1499999999999999</v>
      </c>
      <c r="M621" s="932"/>
      <c r="N621" s="494">
        <v>1.1100000000000001</v>
      </c>
      <c r="O621" s="611">
        <v>1.08</v>
      </c>
      <c r="P621" s="616">
        <v>1.07</v>
      </c>
      <c r="Q621" s="616">
        <v>1.02</v>
      </c>
      <c r="R621" s="616">
        <v>0.96</v>
      </c>
      <c r="S621" s="616">
        <v>0.92</v>
      </c>
      <c r="T621" s="616">
        <v>0.88</v>
      </c>
      <c r="U621" s="612">
        <v>0.84</v>
      </c>
      <c r="V621" s="616">
        <v>0.83</v>
      </c>
      <c r="W621" s="612">
        <v>0.8</v>
      </c>
      <c r="X621" s="616">
        <v>0.79</v>
      </c>
      <c r="Y621" s="616">
        <v>0.75</v>
      </c>
      <c r="Z621" s="613">
        <f t="shared" si="350"/>
        <v>23.580000000000002</v>
      </c>
      <c r="AA621" s="1058">
        <f t="shared" si="330"/>
        <v>4.9382716049382713</v>
      </c>
      <c r="AB621" s="1058">
        <f t="shared" si="331"/>
        <v>5.1948051948051965</v>
      </c>
      <c r="AC621" s="1059">
        <f t="shared" si="332"/>
        <v>5.4794520547945202</v>
      </c>
      <c r="AD621" s="1059">
        <f t="shared" si="333"/>
        <v>6.5693430656934115</v>
      </c>
      <c r="AE621" s="1059">
        <f t="shared" si="334"/>
        <v>7.8740157480315043</v>
      </c>
      <c r="AF621" s="1059">
        <f t="shared" si="335"/>
        <v>3.2520325203251987</v>
      </c>
      <c r="AG621" s="1059">
        <f t="shared" si="336"/>
        <v>3.3613445378151363</v>
      </c>
      <c r="AH621" s="1059">
        <f t="shared" si="337"/>
        <v>3.4782608695652195</v>
      </c>
      <c r="AI621" s="1059">
        <f t="shared" si="338"/>
        <v>3.603603603603589</v>
      </c>
      <c r="AJ621" s="1059">
        <f t="shared" si="339"/>
        <v>2.7777777777777901</v>
      </c>
      <c r="AK621" s="1059">
        <f t="shared" si="340"/>
        <v>0.93457943925234765</v>
      </c>
      <c r="AL621" s="1059">
        <f t="shared" si="341"/>
        <v>4.9019607843137303</v>
      </c>
      <c r="AM621" s="1059">
        <f t="shared" si="342"/>
        <v>6.25</v>
      </c>
      <c r="AN621" s="1059">
        <f t="shared" si="343"/>
        <v>4.3478260869565188</v>
      </c>
      <c r="AO621" s="1059">
        <f t="shared" si="344"/>
        <v>4.5454545454545414</v>
      </c>
      <c r="AP621" s="1059">
        <f t="shared" si="345"/>
        <v>4.7619047619047672</v>
      </c>
      <c r="AQ621" s="1059">
        <f t="shared" si="346"/>
        <v>1.2048192771084265</v>
      </c>
      <c r="AR621" s="1059">
        <f t="shared" si="347"/>
        <v>3.7499999999999867</v>
      </c>
      <c r="AS621" s="1059">
        <f t="shared" si="348"/>
        <v>1.2658227848101333</v>
      </c>
      <c r="AT621" s="1059">
        <f t="shared" si="349"/>
        <v>5.3333333333333455</v>
      </c>
      <c r="AU621" s="1060">
        <f t="shared" si="351"/>
        <v>4.1912303995241817</v>
      </c>
      <c r="AV621" s="1061">
        <f t="shared" si="352"/>
        <v>1.8015521691601366</v>
      </c>
    </row>
    <row r="622" spans="1:48" ht="11.25" customHeight="1" x14ac:dyDescent="0.2">
      <c r="A622" s="480" t="s">
        <v>328</v>
      </c>
      <c r="B622" s="1184" t="s">
        <v>329</v>
      </c>
      <c r="C622" s="610">
        <v>2.2799999999999998</v>
      </c>
      <c r="D622" s="482">
        <v>2</v>
      </c>
      <c r="E622" s="482">
        <v>1.64</v>
      </c>
      <c r="F622" s="610">
        <v>1.44</v>
      </c>
      <c r="G622" s="610">
        <v>1.32</v>
      </c>
      <c r="H622" s="610">
        <v>1.2</v>
      </c>
      <c r="I622" s="610">
        <v>1.1200000000000001</v>
      </c>
      <c r="J622" s="932"/>
      <c r="K622" s="610">
        <v>1.02</v>
      </c>
      <c r="L622" s="481">
        <v>1</v>
      </c>
      <c r="M622" s="932"/>
      <c r="N622" s="494">
        <v>0.94</v>
      </c>
      <c r="O622" s="494">
        <v>0.9</v>
      </c>
      <c r="P622" s="616">
        <v>0.88</v>
      </c>
      <c r="Q622" s="616">
        <v>0.82</v>
      </c>
      <c r="R622" s="616">
        <v>0.72599999999999998</v>
      </c>
      <c r="S622" s="616">
        <v>0.66</v>
      </c>
      <c r="T622" s="616">
        <v>0.6</v>
      </c>
      <c r="U622" s="616">
        <v>0.54</v>
      </c>
      <c r="V622" s="616">
        <v>0.51</v>
      </c>
      <c r="W622" s="616">
        <v>0.49</v>
      </c>
      <c r="X622" s="616">
        <v>0.47</v>
      </c>
      <c r="Y622" s="616">
        <v>0.43</v>
      </c>
      <c r="Z622" s="613">
        <f t="shared" si="350"/>
        <v>20.985999999999997</v>
      </c>
      <c r="AA622" s="1058">
        <f t="shared" si="330"/>
        <v>13.999999999999989</v>
      </c>
      <c r="AB622" s="1058">
        <f t="shared" si="331"/>
        <v>21.95121951219512</v>
      </c>
      <c r="AC622" s="1059">
        <f t="shared" si="332"/>
        <v>13.888888888888884</v>
      </c>
      <c r="AD622" s="1059">
        <f t="shared" si="333"/>
        <v>9.0909090909090828</v>
      </c>
      <c r="AE622" s="1059">
        <f t="shared" si="334"/>
        <v>10.000000000000009</v>
      </c>
      <c r="AF622" s="1059">
        <f t="shared" si="335"/>
        <v>7.1428571428571397</v>
      </c>
      <c r="AG622" s="1059">
        <f t="shared" si="336"/>
        <v>9.8039215686274606</v>
      </c>
      <c r="AH622" s="1059">
        <f t="shared" si="337"/>
        <v>2.0000000000000018</v>
      </c>
      <c r="AI622" s="1059">
        <f t="shared" si="338"/>
        <v>6.3829787234042534</v>
      </c>
      <c r="AJ622" s="1059">
        <f t="shared" si="339"/>
        <v>4.4444444444444287</v>
      </c>
      <c r="AK622" s="1059">
        <f t="shared" si="340"/>
        <v>2.2727272727272707</v>
      </c>
      <c r="AL622" s="1059">
        <f t="shared" si="341"/>
        <v>7.3170731707317138</v>
      </c>
      <c r="AM622" s="1059">
        <f t="shared" si="342"/>
        <v>12.947658402203842</v>
      </c>
      <c r="AN622" s="1059">
        <f t="shared" si="343"/>
        <v>9.9999999999999858</v>
      </c>
      <c r="AO622" s="1059">
        <f t="shared" si="344"/>
        <v>10.000000000000009</v>
      </c>
      <c r="AP622" s="1059">
        <f t="shared" si="345"/>
        <v>11.111111111111093</v>
      </c>
      <c r="AQ622" s="1059">
        <f t="shared" si="346"/>
        <v>5.8823529411764719</v>
      </c>
      <c r="AR622" s="1059">
        <f t="shared" si="347"/>
        <v>4.081632653061229</v>
      </c>
      <c r="AS622" s="1059">
        <f t="shared" si="348"/>
        <v>4.2553191489361764</v>
      </c>
      <c r="AT622" s="1059">
        <f t="shared" si="349"/>
        <v>9.302325581395344</v>
      </c>
      <c r="AU622" s="1060">
        <f t="shared" si="351"/>
        <v>8.7937709826334736</v>
      </c>
      <c r="AV622" s="1061">
        <f t="shared" si="352"/>
        <v>4.7246989863243529</v>
      </c>
    </row>
    <row r="623" spans="1:48" ht="11.25" customHeight="1" x14ac:dyDescent="0.2">
      <c r="A623" s="489" t="s">
        <v>1671</v>
      </c>
      <c r="B623" s="491" t="s">
        <v>1672</v>
      </c>
      <c r="C623" s="610">
        <v>0.76</v>
      </c>
      <c r="D623" s="482">
        <v>0.72</v>
      </c>
      <c r="E623" s="503">
        <v>0.66</v>
      </c>
      <c r="F623" s="496">
        <v>0.6</v>
      </c>
      <c r="G623" s="496">
        <v>0.54</v>
      </c>
      <c r="H623" s="496">
        <v>0.48</v>
      </c>
      <c r="I623" s="496">
        <v>0.35</v>
      </c>
      <c r="J623" s="1014"/>
      <c r="K623" s="496">
        <v>0.30499999999999999</v>
      </c>
      <c r="L623" s="492">
        <v>0.245</v>
      </c>
      <c r="M623" s="1014"/>
      <c r="N623" s="518">
        <v>0.2</v>
      </c>
      <c r="O623" s="518">
        <v>0.2</v>
      </c>
      <c r="P623" s="499">
        <v>0.2</v>
      </c>
      <c r="Q623" s="499">
        <v>0.2</v>
      </c>
      <c r="R623" s="498">
        <v>0.2</v>
      </c>
      <c r="S623" s="499">
        <v>0</v>
      </c>
      <c r="T623" s="499">
        <v>0</v>
      </c>
      <c r="U623" s="499">
        <v>0</v>
      </c>
      <c r="V623" s="499">
        <v>0</v>
      </c>
      <c r="W623" s="499">
        <v>0</v>
      </c>
      <c r="X623" s="499">
        <v>0</v>
      </c>
      <c r="Y623" s="499">
        <v>0</v>
      </c>
      <c r="Z623" s="613">
        <f t="shared" si="350"/>
        <v>5.660000000000001</v>
      </c>
      <c r="AA623" s="1058">
        <f t="shared" si="330"/>
        <v>5.555555555555558</v>
      </c>
      <c r="AB623" s="1058">
        <f t="shared" si="331"/>
        <v>9.0909090909090828</v>
      </c>
      <c r="AC623" s="1059">
        <f t="shared" si="332"/>
        <v>10.000000000000009</v>
      </c>
      <c r="AD623" s="1059">
        <f t="shared" si="333"/>
        <v>11.111111111111093</v>
      </c>
      <c r="AE623" s="1059">
        <f t="shared" si="334"/>
        <v>12.500000000000021</v>
      </c>
      <c r="AF623" s="1059">
        <f t="shared" si="335"/>
        <v>37.142857142857146</v>
      </c>
      <c r="AG623" s="1059">
        <f t="shared" si="336"/>
        <v>14.754098360655732</v>
      </c>
      <c r="AH623" s="1059">
        <f t="shared" si="337"/>
        <v>24.489795918367353</v>
      </c>
      <c r="AI623" s="1059">
        <f t="shared" si="338"/>
        <v>22.499999999999986</v>
      </c>
      <c r="AJ623" s="1059">
        <f t="shared" si="339"/>
        <v>0</v>
      </c>
      <c r="AK623" s="1059">
        <f t="shared" si="340"/>
        <v>0</v>
      </c>
      <c r="AL623" s="1059">
        <f t="shared" si="341"/>
        <v>0</v>
      </c>
      <c r="AM623" s="1059">
        <f t="shared" si="342"/>
        <v>0</v>
      </c>
      <c r="AN623" s="1059" t="str">
        <f t="shared" si="343"/>
        <v>n/a</v>
      </c>
      <c r="AO623" s="1059" t="str">
        <f t="shared" si="344"/>
        <v>n/a</v>
      </c>
      <c r="AP623" s="1059" t="str">
        <f t="shared" si="345"/>
        <v>n/a</v>
      </c>
      <c r="AQ623" s="1059" t="str">
        <f t="shared" si="346"/>
        <v>n/a</v>
      </c>
      <c r="AR623" s="1059" t="str">
        <f t="shared" si="347"/>
        <v>n/a</v>
      </c>
      <c r="AS623" s="1059" t="str">
        <f t="shared" si="348"/>
        <v>n/a</v>
      </c>
      <c r="AT623" s="1059" t="str">
        <f t="shared" si="349"/>
        <v>n/a</v>
      </c>
      <c r="AU623" s="1060">
        <f t="shared" si="351"/>
        <v>11.318794398419691</v>
      </c>
      <c r="AV623" s="1061">
        <f t="shared" si="352"/>
        <v>11.295259288780235</v>
      </c>
    </row>
    <row r="624" spans="1:48" ht="11.25" customHeight="1" x14ac:dyDescent="0.2">
      <c r="A624" s="480" t="s">
        <v>799</v>
      </c>
      <c r="B624" s="844" t="s">
        <v>800</v>
      </c>
      <c r="C624" s="610">
        <v>2.37</v>
      </c>
      <c r="D624" s="482">
        <v>2.25</v>
      </c>
      <c r="E624" s="482">
        <v>2.1</v>
      </c>
      <c r="F624" s="610">
        <v>1.96</v>
      </c>
      <c r="G624" s="610">
        <v>1.84</v>
      </c>
      <c r="H624" s="610">
        <v>1.76</v>
      </c>
      <c r="I624" s="610">
        <v>1.7</v>
      </c>
      <c r="J624" s="932"/>
      <c r="K624" s="610">
        <v>1.66</v>
      </c>
      <c r="L624" s="610">
        <v>1.62</v>
      </c>
      <c r="M624" s="932"/>
      <c r="N624" s="482">
        <v>1.58</v>
      </c>
      <c r="O624" s="616">
        <v>1.54</v>
      </c>
      <c r="P624" s="616">
        <v>1.5</v>
      </c>
      <c r="Q624" s="616">
        <v>1.46</v>
      </c>
      <c r="R624" s="616">
        <v>1.42</v>
      </c>
      <c r="S624" s="616">
        <v>1.38</v>
      </c>
      <c r="T624" s="616">
        <v>1.36</v>
      </c>
      <c r="U624" s="612">
        <v>1.34</v>
      </c>
      <c r="V624" s="612">
        <v>1.34</v>
      </c>
      <c r="W624" s="612">
        <v>1.34</v>
      </c>
      <c r="X624" s="612">
        <v>1.34</v>
      </c>
      <c r="Y624" s="612">
        <v>1.34</v>
      </c>
      <c r="Z624" s="613">
        <f t="shared" si="350"/>
        <v>34.200000000000003</v>
      </c>
      <c r="AA624" s="1058">
        <f t="shared" si="330"/>
        <v>5.3333333333333455</v>
      </c>
      <c r="AB624" s="1058">
        <f t="shared" si="331"/>
        <v>7.1428571428571397</v>
      </c>
      <c r="AC624" s="1059">
        <f t="shared" si="332"/>
        <v>7.1428571428571397</v>
      </c>
      <c r="AD624" s="1059">
        <f t="shared" si="333"/>
        <v>6.5217391304347672</v>
      </c>
      <c r="AE624" s="1059">
        <f t="shared" si="334"/>
        <v>4.5454545454545414</v>
      </c>
      <c r="AF624" s="1059">
        <f t="shared" si="335"/>
        <v>3.529411764705892</v>
      </c>
      <c r="AG624" s="1059">
        <f t="shared" si="336"/>
        <v>2.4096385542168752</v>
      </c>
      <c r="AH624" s="1059">
        <f t="shared" si="337"/>
        <v>2.4691358024691246</v>
      </c>
      <c r="AI624" s="1059">
        <f t="shared" si="338"/>
        <v>2.5316455696202445</v>
      </c>
      <c r="AJ624" s="1059">
        <f t="shared" si="339"/>
        <v>2.5974025974025983</v>
      </c>
      <c r="AK624" s="1059">
        <f t="shared" si="340"/>
        <v>2.6666666666666616</v>
      </c>
      <c r="AL624" s="1059">
        <f t="shared" si="341"/>
        <v>2.7397260273972712</v>
      </c>
      <c r="AM624" s="1059">
        <f t="shared" si="342"/>
        <v>2.8169014084507005</v>
      </c>
      <c r="AN624" s="1059">
        <f t="shared" si="343"/>
        <v>2.898550724637694</v>
      </c>
      <c r="AO624" s="1059">
        <f t="shared" si="344"/>
        <v>1.4705882352941124</v>
      </c>
      <c r="AP624" s="1059">
        <f t="shared" si="345"/>
        <v>1.4925373134328401</v>
      </c>
      <c r="AQ624" s="1059">
        <f t="shared" si="346"/>
        <v>0</v>
      </c>
      <c r="AR624" s="1059">
        <f t="shared" si="347"/>
        <v>0</v>
      </c>
      <c r="AS624" s="1059">
        <f t="shared" si="348"/>
        <v>0</v>
      </c>
      <c r="AT624" s="1059">
        <f t="shared" si="349"/>
        <v>0</v>
      </c>
      <c r="AU624" s="1060">
        <f t="shared" si="351"/>
        <v>2.9154222979615478</v>
      </c>
      <c r="AV624" s="1061">
        <f t="shared" si="352"/>
        <v>2.254180433953032</v>
      </c>
    </row>
    <row r="625" spans="1:48" ht="11.25" customHeight="1" x14ac:dyDescent="0.2">
      <c r="A625" s="480" t="s">
        <v>104</v>
      </c>
      <c r="B625" s="844" t="s">
        <v>105</v>
      </c>
      <c r="C625" s="610">
        <v>1.1000000000000001</v>
      </c>
      <c r="D625" s="482">
        <v>0.96</v>
      </c>
      <c r="E625" s="615">
        <v>0.76</v>
      </c>
      <c r="F625" s="485">
        <v>0.72</v>
      </c>
      <c r="G625" s="610">
        <v>0.6709090909090909</v>
      </c>
      <c r="H625" s="610">
        <v>0.64545454545454539</v>
      </c>
      <c r="I625" s="485">
        <v>0.61818181818181817</v>
      </c>
      <c r="J625" s="932"/>
      <c r="K625" s="610">
        <v>0.6</v>
      </c>
      <c r="L625" s="485">
        <v>0.58181818181818179</v>
      </c>
      <c r="M625" s="932"/>
      <c r="N625" s="482">
        <v>0.55454545454545445</v>
      </c>
      <c r="O625" s="616">
        <v>0.53636363636363626</v>
      </c>
      <c r="P625" s="616">
        <v>0.52727272727272723</v>
      </c>
      <c r="Q625" s="612">
        <v>0.50909090909090915</v>
      </c>
      <c r="R625" s="616">
        <v>0.48594545454545451</v>
      </c>
      <c r="S625" s="616">
        <v>0.40495454545454546</v>
      </c>
      <c r="T625" s="616">
        <v>0.34710909090909087</v>
      </c>
      <c r="U625" s="616">
        <v>0.30579090909090906</v>
      </c>
      <c r="V625" s="612">
        <v>0.2975272727272727</v>
      </c>
      <c r="W625" s="616">
        <v>0.29398181818181818</v>
      </c>
      <c r="X625" s="616">
        <v>0.27659999999999996</v>
      </c>
      <c r="Y625" s="612">
        <v>0.23985454545454546</v>
      </c>
      <c r="Z625" s="613">
        <f t="shared" si="350"/>
        <v>11.4354</v>
      </c>
      <c r="AA625" s="1058">
        <f t="shared" si="330"/>
        <v>14.583333333333348</v>
      </c>
      <c r="AB625" s="1058">
        <f t="shared" si="331"/>
        <v>26.315789473684205</v>
      </c>
      <c r="AC625" s="1059">
        <f t="shared" si="332"/>
        <v>5.555555555555558</v>
      </c>
      <c r="AD625" s="1059">
        <f t="shared" si="333"/>
        <v>7.3170731707317138</v>
      </c>
      <c r="AE625" s="1059">
        <f t="shared" si="334"/>
        <v>3.9436619718310029</v>
      </c>
      <c r="AF625" s="1059">
        <f t="shared" si="335"/>
        <v>4.4117647058823373</v>
      </c>
      <c r="AG625" s="1059">
        <f t="shared" si="336"/>
        <v>3.0303030303030276</v>
      </c>
      <c r="AH625" s="1059">
        <f t="shared" si="337"/>
        <v>3.125</v>
      </c>
      <c r="AI625" s="1059">
        <f t="shared" si="338"/>
        <v>4.9180327868852514</v>
      </c>
      <c r="AJ625" s="1059">
        <f t="shared" si="339"/>
        <v>3.3898305084745672</v>
      </c>
      <c r="AK625" s="1059">
        <f t="shared" si="340"/>
        <v>1.7241379310344751</v>
      </c>
      <c r="AL625" s="1059">
        <f t="shared" si="341"/>
        <v>3.5714285714285587</v>
      </c>
      <c r="AM625" s="1059">
        <f t="shared" si="342"/>
        <v>4.7629737718412279</v>
      </c>
      <c r="AN625" s="1059">
        <f t="shared" si="343"/>
        <v>19.999999999999996</v>
      </c>
      <c r="AO625" s="1059">
        <f t="shared" si="344"/>
        <v>16.664920643235035</v>
      </c>
      <c r="AP625" s="1059">
        <f t="shared" si="345"/>
        <v>13.511906531498052</v>
      </c>
      <c r="AQ625" s="1059">
        <f t="shared" si="346"/>
        <v>2.7774382791493579</v>
      </c>
      <c r="AR625" s="1059">
        <f t="shared" si="347"/>
        <v>1.2060115034943308</v>
      </c>
      <c r="AS625" s="1059">
        <f t="shared" si="348"/>
        <v>6.2840991257477219</v>
      </c>
      <c r="AT625" s="1059">
        <f t="shared" si="349"/>
        <v>15.319890842935102</v>
      </c>
      <c r="AU625" s="1060">
        <f t="shared" si="351"/>
        <v>8.1206575868522428</v>
      </c>
      <c r="AV625" s="1061">
        <f t="shared" si="352"/>
        <v>7.0427323605596257</v>
      </c>
    </row>
    <row r="626" spans="1:48" ht="11.25" customHeight="1" x14ac:dyDescent="0.2">
      <c r="A626" s="469" t="s">
        <v>779</v>
      </c>
      <c r="B626" s="467" t="s">
        <v>780</v>
      </c>
      <c r="C626" s="610">
        <v>3.7974999999999999</v>
      </c>
      <c r="D626" s="482">
        <v>3.5074999999999998</v>
      </c>
      <c r="E626" s="476">
        <v>3.2225000000000001</v>
      </c>
      <c r="F626" s="473">
        <v>2.9649999999999999</v>
      </c>
      <c r="G626" s="473">
        <v>2.76</v>
      </c>
      <c r="H626" s="473">
        <v>2.61</v>
      </c>
      <c r="I626" s="473">
        <v>2.4900000000000002</v>
      </c>
      <c r="J626" s="1000"/>
      <c r="K626" s="473">
        <v>2.2799999999999998</v>
      </c>
      <c r="L626" s="471">
        <v>1.83</v>
      </c>
      <c r="M626" s="1000"/>
      <c r="N626" s="517">
        <v>1.56</v>
      </c>
      <c r="O626" s="510">
        <v>1.52</v>
      </c>
      <c r="P626" s="478">
        <v>1.33</v>
      </c>
      <c r="Q626" s="478">
        <v>1.23</v>
      </c>
      <c r="R626" s="478">
        <v>1.19</v>
      </c>
      <c r="S626" s="478">
        <v>1.1200000000000001</v>
      </c>
      <c r="T626" s="477">
        <v>1</v>
      </c>
      <c r="U626" s="477">
        <v>1</v>
      </c>
      <c r="V626" s="477">
        <v>1</v>
      </c>
      <c r="W626" s="477">
        <v>1</v>
      </c>
      <c r="X626" s="477">
        <v>1.1399999999999999</v>
      </c>
      <c r="Y626" s="477">
        <v>1.56</v>
      </c>
      <c r="Z626" s="613">
        <f t="shared" si="350"/>
        <v>40.112499999999997</v>
      </c>
      <c r="AA626" s="1058">
        <f t="shared" si="330"/>
        <v>8.2679971489665114</v>
      </c>
      <c r="AB626" s="1058">
        <f t="shared" si="331"/>
        <v>8.8440651667959678</v>
      </c>
      <c r="AC626" s="1059">
        <f t="shared" si="332"/>
        <v>8.6846543001686491</v>
      </c>
      <c r="AD626" s="1059">
        <f t="shared" si="333"/>
        <v>7.4275362318840576</v>
      </c>
      <c r="AE626" s="1059">
        <f t="shared" si="334"/>
        <v>5.7471264367816133</v>
      </c>
      <c r="AF626" s="1059">
        <f t="shared" si="335"/>
        <v>4.8192771084337283</v>
      </c>
      <c r="AG626" s="1059">
        <f t="shared" si="336"/>
        <v>9.2105263157894903</v>
      </c>
      <c r="AH626" s="1059">
        <f t="shared" si="337"/>
        <v>24.590163934426212</v>
      </c>
      <c r="AI626" s="1059">
        <f t="shared" si="338"/>
        <v>17.307692307692314</v>
      </c>
      <c r="AJ626" s="1059">
        <f t="shared" si="339"/>
        <v>2.6315789473684292</v>
      </c>
      <c r="AK626" s="1059">
        <f t="shared" si="340"/>
        <v>14.285714285714279</v>
      </c>
      <c r="AL626" s="1059">
        <f t="shared" si="341"/>
        <v>8.1300813008130071</v>
      </c>
      <c r="AM626" s="1059">
        <f t="shared" si="342"/>
        <v>3.3613445378151363</v>
      </c>
      <c r="AN626" s="1059">
        <f t="shared" si="343"/>
        <v>6.2499999999999778</v>
      </c>
      <c r="AO626" s="1059">
        <f t="shared" si="344"/>
        <v>12.000000000000011</v>
      </c>
      <c r="AP626" s="1059">
        <f t="shared" si="345"/>
        <v>0</v>
      </c>
      <c r="AQ626" s="1059">
        <f t="shared" si="346"/>
        <v>0</v>
      </c>
      <c r="AR626" s="1059">
        <f t="shared" si="347"/>
        <v>0</v>
      </c>
      <c r="AS626" s="1059">
        <f t="shared" si="348"/>
        <v>-12.280701754385959</v>
      </c>
      <c r="AT626" s="1059">
        <f t="shared" si="349"/>
        <v>-26.923076923076927</v>
      </c>
      <c r="AU626" s="1060">
        <f t="shared" si="351"/>
        <v>5.1176989672593249</v>
      </c>
      <c r="AV626" s="1061">
        <f t="shared" si="352"/>
        <v>10.627191777566594</v>
      </c>
    </row>
    <row r="627" spans="1:48" ht="11.25" customHeight="1" x14ac:dyDescent="0.2">
      <c r="A627" s="490" t="s">
        <v>1661</v>
      </c>
      <c r="B627" s="844" t="s">
        <v>1662</v>
      </c>
      <c r="C627" s="610">
        <v>1.67</v>
      </c>
      <c r="D627" s="482">
        <v>1.38</v>
      </c>
      <c r="E627" s="482">
        <v>1.32</v>
      </c>
      <c r="F627" s="610">
        <v>1.21</v>
      </c>
      <c r="G627" s="610">
        <v>0.98</v>
      </c>
      <c r="H627" s="610">
        <v>0.82</v>
      </c>
      <c r="I627" s="610">
        <v>0.74</v>
      </c>
      <c r="J627" s="932"/>
      <c r="K627" s="610">
        <v>0.69</v>
      </c>
      <c r="L627" s="614">
        <v>0.68</v>
      </c>
      <c r="M627" s="485"/>
      <c r="N627" s="611">
        <v>0.68</v>
      </c>
      <c r="O627" s="611">
        <v>0.68</v>
      </c>
      <c r="P627" s="616">
        <v>0.68</v>
      </c>
      <c r="Q627" s="616">
        <v>0.67190000000000005</v>
      </c>
      <c r="R627" s="612">
        <v>0.64759999999999995</v>
      </c>
      <c r="S627" s="616">
        <v>0.64759999999999995</v>
      </c>
      <c r="T627" s="616">
        <v>0.61680000000000001</v>
      </c>
      <c r="U627" s="616">
        <v>0.59864000000000006</v>
      </c>
      <c r="V627" s="616">
        <v>0.51947999999999994</v>
      </c>
      <c r="W627" s="616">
        <v>0.47001000000000004</v>
      </c>
      <c r="X627" s="616">
        <v>0.44525999999999999</v>
      </c>
      <c r="Y627" s="616">
        <v>0.42875999999999997</v>
      </c>
      <c r="Z627" s="613">
        <f t="shared" si="350"/>
        <v>16.576050000000002</v>
      </c>
      <c r="AA627" s="1058">
        <f t="shared" si="330"/>
        <v>21.014492753623195</v>
      </c>
      <c r="AB627" s="1058">
        <f t="shared" si="331"/>
        <v>4.5454545454545414</v>
      </c>
      <c r="AC627" s="1059">
        <f t="shared" si="332"/>
        <v>9.0909090909091042</v>
      </c>
      <c r="AD627" s="1059">
        <f t="shared" si="333"/>
        <v>23.469387755102034</v>
      </c>
      <c r="AE627" s="1059">
        <f t="shared" si="334"/>
        <v>19.512195121951216</v>
      </c>
      <c r="AF627" s="1059">
        <f t="shared" si="335"/>
        <v>10.810810810810811</v>
      </c>
      <c r="AG627" s="1059">
        <f t="shared" si="336"/>
        <v>7.2463768115942129</v>
      </c>
      <c r="AH627" s="1059">
        <f t="shared" si="337"/>
        <v>1.4705882352941124</v>
      </c>
      <c r="AI627" s="1059">
        <f t="shared" si="338"/>
        <v>0</v>
      </c>
      <c r="AJ627" s="1059">
        <f t="shared" si="339"/>
        <v>0</v>
      </c>
      <c r="AK627" s="1059">
        <f t="shared" si="340"/>
        <v>0</v>
      </c>
      <c r="AL627" s="1059">
        <f t="shared" si="341"/>
        <v>1.2055365381753225</v>
      </c>
      <c r="AM627" s="1059">
        <f t="shared" si="342"/>
        <v>3.7523162445954439</v>
      </c>
      <c r="AN627" s="1059">
        <f t="shared" si="343"/>
        <v>0</v>
      </c>
      <c r="AO627" s="1059">
        <f t="shared" si="344"/>
        <v>4.9935149156938863</v>
      </c>
      <c r="AP627" s="1059">
        <f t="shared" si="345"/>
        <v>3.0335426967793566</v>
      </c>
      <c r="AQ627" s="1059">
        <f t="shared" si="346"/>
        <v>15.23831523831527</v>
      </c>
      <c r="AR627" s="1059">
        <f t="shared" si="347"/>
        <v>10.525307972170793</v>
      </c>
      <c r="AS627" s="1059">
        <f t="shared" si="348"/>
        <v>5.558550060638745</v>
      </c>
      <c r="AT627" s="1059">
        <f t="shared" si="349"/>
        <v>3.8483067450321817</v>
      </c>
      <c r="AU627" s="1060">
        <f t="shared" si="351"/>
        <v>7.2657802768070114</v>
      </c>
      <c r="AV627" s="1061">
        <f t="shared" si="352"/>
        <v>7.3646869307056848</v>
      </c>
    </row>
    <row r="628" spans="1:48" ht="11.25" customHeight="1" x14ac:dyDescent="0.2">
      <c r="A628" s="861" t="s">
        <v>4195</v>
      </c>
      <c r="B628" s="844" t="s">
        <v>3902</v>
      </c>
      <c r="C628" s="610">
        <v>0.9</v>
      </c>
      <c r="D628" s="482">
        <v>0.86</v>
      </c>
      <c r="E628" s="620">
        <v>0.78</v>
      </c>
      <c r="F628" s="620">
        <v>0.68</v>
      </c>
      <c r="G628" s="620">
        <v>0.6</v>
      </c>
      <c r="H628" s="620">
        <v>0.53</v>
      </c>
      <c r="I628" s="636">
        <v>0.5</v>
      </c>
      <c r="J628" s="482"/>
      <c r="K628" s="620">
        <v>0.5</v>
      </c>
      <c r="L628" s="635">
        <v>0.47499999999999998</v>
      </c>
      <c r="M628" s="482"/>
      <c r="N628" s="638">
        <v>0.4</v>
      </c>
      <c r="O628" s="638">
        <v>0.4</v>
      </c>
      <c r="P628" s="838">
        <v>0.4</v>
      </c>
      <c r="Q628" s="838">
        <v>0.38</v>
      </c>
      <c r="R628" s="838">
        <v>0.32</v>
      </c>
      <c r="S628" s="838">
        <v>0.2</v>
      </c>
      <c r="T628" s="838">
        <v>0.15</v>
      </c>
      <c r="U628" s="522">
        <v>0</v>
      </c>
      <c r="V628" s="522">
        <v>0</v>
      </c>
      <c r="W628" s="522">
        <v>0</v>
      </c>
      <c r="X628" s="522">
        <v>0</v>
      </c>
      <c r="Y628" s="522">
        <v>0</v>
      </c>
      <c r="Z628" s="613">
        <f t="shared" si="350"/>
        <v>8.0750000000000011</v>
      </c>
      <c r="AA628" s="1058">
        <f t="shared" si="330"/>
        <v>4.6511627906976827</v>
      </c>
      <c r="AB628" s="1058">
        <f t="shared" si="331"/>
        <v>10.256410256410241</v>
      </c>
      <c r="AC628" s="1059">
        <f t="shared" si="332"/>
        <v>14.705882352941169</v>
      </c>
      <c r="AD628" s="1059">
        <f t="shared" si="333"/>
        <v>13.333333333333353</v>
      </c>
      <c r="AE628" s="1059">
        <f t="shared" si="334"/>
        <v>13.207547169811317</v>
      </c>
      <c r="AF628" s="1059">
        <f t="shared" si="335"/>
        <v>6.0000000000000053</v>
      </c>
      <c r="AG628" s="1059">
        <f t="shared" si="336"/>
        <v>0</v>
      </c>
      <c r="AH628" s="1059">
        <f t="shared" si="337"/>
        <v>5.2631578947368363</v>
      </c>
      <c r="AI628" s="1059">
        <f t="shared" si="338"/>
        <v>18.749999999999979</v>
      </c>
      <c r="AJ628" s="1059">
        <f t="shared" si="339"/>
        <v>0</v>
      </c>
      <c r="AK628" s="1059">
        <f t="shared" si="340"/>
        <v>0</v>
      </c>
      <c r="AL628" s="1059">
        <f t="shared" si="341"/>
        <v>5.2631578947368363</v>
      </c>
      <c r="AM628" s="1059">
        <f t="shared" si="342"/>
        <v>18.75</v>
      </c>
      <c r="AN628" s="1059">
        <f t="shared" si="343"/>
        <v>59.999999999999986</v>
      </c>
      <c r="AO628" s="1059">
        <f t="shared" si="344"/>
        <v>33.33333333333335</v>
      </c>
      <c r="AP628" s="1059" t="str">
        <f t="shared" si="345"/>
        <v>n/a</v>
      </c>
      <c r="AQ628" s="1059" t="str">
        <f t="shared" si="346"/>
        <v>n/a</v>
      </c>
      <c r="AR628" s="1059" t="str">
        <f t="shared" si="347"/>
        <v>n/a</v>
      </c>
      <c r="AS628" s="1059" t="str">
        <f t="shared" si="348"/>
        <v>n/a</v>
      </c>
      <c r="AT628" s="1059" t="str">
        <f t="shared" si="349"/>
        <v>n/a</v>
      </c>
      <c r="AU628" s="1060">
        <f t="shared" si="351"/>
        <v>13.567599001733385</v>
      </c>
      <c r="AV628" s="1061">
        <f t="shared" si="352"/>
        <v>15.674704270475097</v>
      </c>
    </row>
    <row r="629" spans="1:48" ht="11.25" customHeight="1" x14ac:dyDescent="0.2">
      <c r="A629" s="861" t="s">
        <v>1676</v>
      </c>
      <c r="B629" s="844" t="s">
        <v>1677</v>
      </c>
      <c r="C629" s="610">
        <v>1.4295</v>
      </c>
      <c r="D629" s="482">
        <v>1.42</v>
      </c>
      <c r="E629" s="482">
        <v>1.403335</v>
      </c>
      <c r="F629" s="610">
        <v>1.3908</v>
      </c>
      <c r="G629" s="610">
        <v>1.36</v>
      </c>
      <c r="H629" s="610">
        <v>1.28</v>
      </c>
      <c r="I629" s="610">
        <v>1.17</v>
      </c>
      <c r="J629" s="932"/>
      <c r="K629" s="610">
        <v>1.06</v>
      </c>
      <c r="L629" s="481">
        <v>0.46600000000000003</v>
      </c>
      <c r="M629" s="932"/>
      <c r="N629" s="611">
        <v>0</v>
      </c>
      <c r="O629" s="611">
        <v>0</v>
      </c>
      <c r="P629" s="612">
        <v>0</v>
      </c>
      <c r="Q629" s="612">
        <v>0</v>
      </c>
      <c r="R629" s="612">
        <v>0</v>
      </c>
      <c r="S629" s="612">
        <v>0</v>
      </c>
      <c r="T629" s="612">
        <v>0</v>
      </c>
      <c r="U629" s="612">
        <v>0</v>
      </c>
      <c r="V629" s="612">
        <v>0</v>
      </c>
      <c r="W629" s="612">
        <v>0</v>
      </c>
      <c r="X629" s="612">
        <v>0</v>
      </c>
      <c r="Y629" s="612">
        <v>0</v>
      </c>
      <c r="Z629" s="613">
        <f t="shared" si="350"/>
        <v>10.979635</v>
      </c>
      <c r="AA629" s="1058">
        <f t="shared" ref="AA629:AA692" si="353">IF(ISERROR((C629/D629-1)*100),"n/a",(C629/D629-1)*100)</f>
        <v>0.66901408450703581</v>
      </c>
      <c r="AB629" s="1058">
        <f t="shared" si="331"/>
        <v>1.1875282808452736</v>
      </c>
      <c r="AC629" s="1059">
        <f t="shared" si="332"/>
        <v>0.90127983894161545</v>
      </c>
      <c r="AD629" s="1059">
        <f t="shared" si="333"/>
        <v>2.2647058823529465</v>
      </c>
      <c r="AE629" s="1059">
        <f t="shared" si="334"/>
        <v>6.25</v>
      </c>
      <c r="AF629" s="1059">
        <f t="shared" si="335"/>
        <v>9.4017094017094127</v>
      </c>
      <c r="AG629" s="1059">
        <f t="shared" si="336"/>
        <v>10.377358490566024</v>
      </c>
      <c r="AH629" s="1059">
        <f t="shared" si="337"/>
        <v>127.46781115879826</v>
      </c>
      <c r="AI629" s="1059" t="str">
        <f t="shared" si="338"/>
        <v>n/a</v>
      </c>
      <c r="AJ629" s="1059" t="str">
        <f t="shared" si="339"/>
        <v>n/a</v>
      </c>
      <c r="AK629" s="1059" t="str">
        <f t="shared" si="340"/>
        <v>n/a</v>
      </c>
      <c r="AL629" s="1059" t="str">
        <f t="shared" si="341"/>
        <v>n/a</v>
      </c>
      <c r="AM629" s="1059" t="str">
        <f t="shared" si="342"/>
        <v>n/a</v>
      </c>
      <c r="AN629" s="1059" t="str">
        <f t="shared" si="343"/>
        <v>n/a</v>
      </c>
      <c r="AO629" s="1059" t="str">
        <f t="shared" si="344"/>
        <v>n/a</v>
      </c>
      <c r="AP629" s="1059" t="str">
        <f t="shared" si="345"/>
        <v>n/a</v>
      </c>
      <c r="AQ629" s="1059" t="str">
        <f t="shared" si="346"/>
        <v>n/a</v>
      </c>
      <c r="AR629" s="1059" t="str">
        <f t="shared" si="347"/>
        <v>n/a</v>
      </c>
      <c r="AS629" s="1059" t="str">
        <f t="shared" si="348"/>
        <v>n/a</v>
      </c>
      <c r="AT629" s="1059" t="str">
        <f t="shared" si="349"/>
        <v>n/a</v>
      </c>
      <c r="AU629" s="1060">
        <f t="shared" si="351"/>
        <v>19.814925892215072</v>
      </c>
      <c r="AV629" s="1061">
        <f t="shared" si="352"/>
        <v>43.67074173691104</v>
      </c>
    </row>
    <row r="630" spans="1:48" ht="11.25" customHeight="1" x14ac:dyDescent="0.2">
      <c r="A630" s="480" t="s">
        <v>1617</v>
      </c>
      <c r="B630" s="844" t="s">
        <v>1618</v>
      </c>
      <c r="C630" s="610">
        <v>1.0900000000000001</v>
      </c>
      <c r="D630" s="482">
        <v>0.99</v>
      </c>
      <c r="E630" s="615">
        <v>0.82000000000000006</v>
      </c>
      <c r="F630" s="610">
        <v>0.77</v>
      </c>
      <c r="G630" s="610">
        <v>0.73</v>
      </c>
      <c r="H630" s="610">
        <v>0.68</v>
      </c>
      <c r="I630" s="610">
        <v>0.61</v>
      </c>
      <c r="J630" s="932"/>
      <c r="K630" s="485">
        <v>0.6</v>
      </c>
      <c r="L630" s="614">
        <v>0.6</v>
      </c>
      <c r="M630" s="932"/>
      <c r="N630" s="611">
        <v>0.6</v>
      </c>
      <c r="O630" s="611">
        <v>0.92</v>
      </c>
      <c r="P630" s="616">
        <v>1.24</v>
      </c>
      <c r="Q630" s="616">
        <v>1.2</v>
      </c>
      <c r="R630" s="616">
        <v>1.1599999999999999</v>
      </c>
      <c r="S630" s="616">
        <v>1.1100000000000001</v>
      </c>
      <c r="T630" s="616">
        <v>1.06</v>
      </c>
      <c r="U630" s="616">
        <v>1.01</v>
      </c>
      <c r="V630" s="616">
        <v>0.96</v>
      </c>
      <c r="W630" s="616">
        <v>0.9</v>
      </c>
      <c r="X630" s="616">
        <v>0.82</v>
      </c>
      <c r="Y630" s="616">
        <v>0.74</v>
      </c>
      <c r="Z630" s="613">
        <f t="shared" si="350"/>
        <v>18.609999999999996</v>
      </c>
      <c r="AA630" s="1058">
        <f t="shared" si="353"/>
        <v>10.1010101010101</v>
      </c>
      <c r="AB630" s="1058">
        <f t="shared" si="331"/>
        <v>20.731707317073166</v>
      </c>
      <c r="AC630" s="1059">
        <f t="shared" si="332"/>
        <v>6.4935064935065068</v>
      </c>
      <c r="AD630" s="1059">
        <f t="shared" si="333"/>
        <v>5.4794520547945202</v>
      </c>
      <c r="AE630" s="1059">
        <f t="shared" si="334"/>
        <v>7.3529411764705843</v>
      </c>
      <c r="AF630" s="1059">
        <f t="shared" si="335"/>
        <v>11.475409836065587</v>
      </c>
      <c r="AG630" s="1059">
        <f t="shared" si="336"/>
        <v>1.6666666666666607</v>
      </c>
      <c r="AH630" s="1059">
        <f t="shared" si="337"/>
        <v>0</v>
      </c>
      <c r="AI630" s="1059">
        <f t="shared" si="338"/>
        <v>0</v>
      </c>
      <c r="AJ630" s="1059">
        <f t="shared" si="339"/>
        <v>-34.782608695652186</v>
      </c>
      <c r="AK630" s="1059">
        <f t="shared" si="340"/>
        <v>-25.806451612903224</v>
      </c>
      <c r="AL630" s="1059">
        <f t="shared" si="341"/>
        <v>3.3333333333333437</v>
      </c>
      <c r="AM630" s="1059">
        <f t="shared" si="342"/>
        <v>3.4482758620689724</v>
      </c>
      <c r="AN630" s="1059">
        <f t="shared" si="343"/>
        <v>4.5045045045044807</v>
      </c>
      <c r="AO630" s="1059">
        <f t="shared" si="344"/>
        <v>4.7169811320754818</v>
      </c>
      <c r="AP630" s="1059">
        <f t="shared" si="345"/>
        <v>4.9504950495049549</v>
      </c>
      <c r="AQ630" s="1059">
        <f t="shared" si="346"/>
        <v>5.2083333333333481</v>
      </c>
      <c r="AR630" s="1059">
        <f t="shared" si="347"/>
        <v>6.6666666666666652</v>
      </c>
      <c r="AS630" s="1059">
        <f t="shared" si="348"/>
        <v>9.7560975609756184</v>
      </c>
      <c r="AT630" s="1059">
        <f t="shared" si="349"/>
        <v>10.810810810810811</v>
      </c>
      <c r="AU630" s="1060">
        <f t="shared" si="351"/>
        <v>2.8053565795152702</v>
      </c>
      <c r="AV630" s="1061">
        <f t="shared" si="352"/>
        <v>12.32163439750888</v>
      </c>
    </row>
    <row r="631" spans="1:48" ht="11.25" customHeight="1" x14ac:dyDescent="0.2">
      <c r="A631" s="529" t="s">
        <v>4019</v>
      </c>
      <c r="B631" s="844" t="s">
        <v>4020</v>
      </c>
      <c r="C631" s="610">
        <v>0.6</v>
      </c>
      <c r="D631" s="482">
        <v>0.56999999999999995</v>
      </c>
      <c r="E631" s="502">
        <v>0.48</v>
      </c>
      <c r="F631" s="610">
        <v>0.42</v>
      </c>
      <c r="G631" s="610">
        <v>0.14000000000000001</v>
      </c>
      <c r="H631" s="610">
        <v>0.09</v>
      </c>
      <c r="I631" s="521">
        <v>0</v>
      </c>
      <c r="J631" s="932"/>
      <c r="K631" s="521">
        <v>0</v>
      </c>
      <c r="L631" s="614">
        <v>0.03</v>
      </c>
      <c r="M631" s="932"/>
      <c r="N631" s="611">
        <v>0.12</v>
      </c>
      <c r="O631" s="611">
        <v>0.39</v>
      </c>
      <c r="P631" s="522">
        <v>0.48</v>
      </c>
      <c r="Q631" s="616">
        <v>0.48</v>
      </c>
      <c r="R631" s="616">
        <v>0.4</v>
      </c>
      <c r="S631" s="616">
        <v>0.38</v>
      </c>
      <c r="T631" s="616">
        <v>0.36</v>
      </c>
      <c r="U631" s="616">
        <v>0.35</v>
      </c>
      <c r="V631" s="616">
        <v>0.28000000000000003</v>
      </c>
      <c r="W631" s="616">
        <v>0.26</v>
      </c>
      <c r="X631" s="616">
        <v>0.22</v>
      </c>
      <c r="Y631" s="616">
        <v>0.15</v>
      </c>
      <c r="Z631" s="613">
        <f t="shared" si="350"/>
        <v>6.2</v>
      </c>
      <c r="AA631" s="1058">
        <f t="shared" si="353"/>
        <v>5.2631578947368363</v>
      </c>
      <c r="AB631" s="1058">
        <f t="shared" si="331"/>
        <v>18.75</v>
      </c>
      <c r="AC631" s="1059">
        <f t="shared" si="332"/>
        <v>14.285714285714279</v>
      </c>
      <c r="AD631" s="1059">
        <f t="shared" si="333"/>
        <v>199.99999999999994</v>
      </c>
      <c r="AE631" s="1059">
        <f t="shared" si="334"/>
        <v>55.555555555555578</v>
      </c>
      <c r="AF631" s="1059" t="str">
        <f t="shared" si="335"/>
        <v>n/a</v>
      </c>
      <c r="AG631" s="1059" t="str">
        <f t="shared" si="336"/>
        <v>n/a</v>
      </c>
      <c r="AH631" s="1059">
        <f t="shared" si="337"/>
        <v>-100</v>
      </c>
      <c r="AI631" s="1059">
        <f t="shared" si="338"/>
        <v>-75</v>
      </c>
      <c r="AJ631" s="1059">
        <f t="shared" si="339"/>
        <v>-69.230769230769226</v>
      </c>
      <c r="AK631" s="1059">
        <f t="shared" si="340"/>
        <v>-18.749999999999989</v>
      </c>
      <c r="AL631" s="1059">
        <f t="shared" si="341"/>
        <v>0</v>
      </c>
      <c r="AM631" s="1059">
        <f t="shared" si="342"/>
        <v>19.999999999999996</v>
      </c>
      <c r="AN631" s="1059">
        <f t="shared" si="343"/>
        <v>5.2631578947368363</v>
      </c>
      <c r="AO631" s="1059">
        <f t="shared" si="344"/>
        <v>5.555555555555558</v>
      </c>
      <c r="AP631" s="1059">
        <f t="shared" si="345"/>
        <v>2.8571428571428692</v>
      </c>
      <c r="AQ631" s="1059">
        <f t="shared" si="346"/>
        <v>24.999999999999979</v>
      </c>
      <c r="AR631" s="1059">
        <f t="shared" si="347"/>
        <v>7.6923076923077094</v>
      </c>
      <c r="AS631" s="1059">
        <f t="shared" si="348"/>
        <v>18.181818181818187</v>
      </c>
      <c r="AT631" s="1059">
        <f t="shared" si="349"/>
        <v>46.666666666666679</v>
      </c>
      <c r="AU631" s="1060">
        <f t="shared" si="351"/>
        <v>9.005017075192514</v>
      </c>
      <c r="AV631" s="1061">
        <f t="shared" si="352"/>
        <v>62.609366345561682</v>
      </c>
    </row>
    <row r="632" spans="1:48" ht="11.25" customHeight="1" x14ac:dyDescent="0.2">
      <c r="A632" s="480" t="s">
        <v>801</v>
      </c>
      <c r="B632" s="844" t="s">
        <v>802</v>
      </c>
      <c r="C632" s="610">
        <v>1.42</v>
      </c>
      <c r="D632" s="482">
        <v>1.3</v>
      </c>
      <c r="E632" s="615">
        <v>1.1800000000000002</v>
      </c>
      <c r="F632" s="610">
        <v>1.06</v>
      </c>
      <c r="G632" s="610">
        <v>0.96</v>
      </c>
      <c r="H632" s="610">
        <v>0.88</v>
      </c>
      <c r="I632" s="610">
        <v>0.8</v>
      </c>
      <c r="J632" s="932"/>
      <c r="K632" s="610">
        <v>0.72</v>
      </c>
      <c r="L632" s="481">
        <v>0.64</v>
      </c>
      <c r="M632" s="932"/>
      <c r="N632" s="494">
        <v>0.52</v>
      </c>
      <c r="O632" s="494">
        <v>0.41</v>
      </c>
      <c r="P632" s="616">
        <v>0.28000000000000003</v>
      </c>
      <c r="Q632" s="616">
        <v>0.22</v>
      </c>
      <c r="R632" s="616">
        <v>0.17</v>
      </c>
      <c r="S632" s="616">
        <v>0.12</v>
      </c>
      <c r="T632" s="612">
        <v>0</v>
      </c>
      <c r="U632" s="612">
        <v>0</v>
      </c>
      <c r="V632" s="612">
        <v>0</v>
      </c>
      <c r="W632" s="612">
        <v>0</v>
      </c>
      <c r="X632" s="612">
        <v>0</v>
      </c>
      <c r="Y632" s="612">
        <v>0</v>
      </c>
      <c r="Z632" s="613">
        <f t="shared" si="350"/>
        <v>10.68</v>
      </c>
      <c r="AA632" s="1058">
        <f t="shared" si="353"/>
        <v>9.2307692307692193</v>
      </c>
      <c r="AB632" s="1058">
        <f t="shared" si="331"/>
        <v>10.169491525423723</v>
      </c>
      <c r="AC632" s="1059">
        <f t="shared" si="332"/>
        <v>11.320754716981153</v>
      </c>
      <c r="AD632" s="1059">
        <f t="shared" si="333"/>
        <v>10.416666666666675</v>
      </c>
      <c r="AE632" s="1059">
        <f t="shared" si="334"/>
        <v>9.0909090909090828</v>
      </c>
      <c r="AF632" s="1059">
        <f t="shared" si="335"/>
        <v>9.9999999999999858</v>
      </c>
      <c r="AG632" s="1059">
        <f t="shared" si="336"/>
        <v>11.111111111111116</v>
      </c>
      <c r="AH632" s="1059">
        <f t="shared" si="337"/>
        <v>12.5</v>
      </c>
      <c r="AI632" s="1059">
        <f t="shared" si="338"/>
        <v>23.076923076923084</v>
      </c>
      <c r="AJ632" s="1059">
        <f t="shared" si="339"/>
        <v>26.829268292682929</v>
      </c>
      <c r="AK632" s="1059">
        <f t="shared" si="340"/>
        <v>46.428571428571395</v>
      </c>
      <c r="AL632" s="1059">
        <f t="shared" si="341"/>
        <v>27.272727272727295</v>
      </c>
      <c r="AM632" s="1059">
        <f t="shared" si="342"/>
        <v>29.411764705882337</v>
      </c>
      <c r="AN632" s="1059">
        <f t="shared" si="343"/>
        <v>41.666666666666671</v>
      </c>
      <c r="AO632" s="1059" t="str">
        <f t="shared" si="344"/>
        <v>n/a</v>
      </c>
      <c r="AP632" s="1059" t="str">
        <f t="shared" si="345"/>
        <v>n/a</v>
      </c>
      <c r="AQ632" s="1059" t="str">
        <f t="shared" si="346"/>
        <v>n/a</v>
      </c>
      <c r="AR632" s="1059" t="str">
        <f t="shared" si="347"/>
        <v>n/a</v>
      </c>
      <c r="AS632" s="1059" t="str">
        <f t="shared" si="348"/>
        <v>n/a</v>
      </c>
      <c r="AT632" s="1059" t="str">
        <f t="shared" si="349"/>
        <v>n/a</v>
      </c>
      <c r="AU632" s="1060">
        <f t="shared" si="351"/>
        <v>19.894687413236763</v>
      </c>
      <c r="AV632" s="1061">
        <f t="shared" si="352"/>
        <v>12.707944863672102</v>
      </c>
    </row>
    <row r="633" spans="1:48" ht="11.25" customHeight="1" x14ac:dyDescent="0.2">
      <c r="A633" s="1078" t="s">
        <v>1688</v>
      </c>
      <c r="B633" s="467" t="s">
        <v>1689</v>
      </c>
      <c r="C633" s="610">
        <v>0.90749999999999997</v>
      </c>
      <c r="D633" s="482">
        <v>0.71750000000000003</v>
      </c>
      <c r="E633" s="504">
        <v>0.60499999999999998</v>
      </c>
      <c r="F633" s="473">
        <v>0.5575</v>
      </c>
      <c r="G633" s="473">
        <v>0.52750000000000008</v>
      </c>
      <c r="H633" s="473">
        <v>0.45500000000000002</v>
      </c>
      <c r="I633" s="473">
        <v>0.43</v>
      </c>
      <c r="J633" s="1000"/>
      <c r="K633" s="474">
        <v>0.4</v>
      </c>
      <c r="L633" s="471">
        <v>0.375</v>
      </c>
      <c r="M633" s="1000"/>
      <c r="N633" s="517">
        <v>0.3</v>
      </c>
      <c r="O633" s="517">
        <v>0.35</v>
      </c>
      <c r="P633" s="478">
        <v>0.375</v>
      </c>
      <c r="Q633" s="478">
        <v>0.3</v>
      </c>
      <c r="R633" s="478">
        <v>0.2</v>
      </c>
      <c r="S633" s="477">
        <v>0.1</v>
      </c>
      <c r="T633" s="478">
        <v>0.375</v>
      </c>
      <c r="U633" s="477">
        <v>0</v>
      </c>
      <c r="V633" s="477">
        <v>0</v>
      </c>
      <c r="W633" s="477">
        <v>0</v>
      </c>
      <c r="X633" s="477">
        <v>0</v>
      </c>
      <c r="Y633" s="477">
        <v>0</v>
      </c>
      <c r="Z633" s="613">
        <f t="shared" si="350"/>
        <v>6.9749999999999996</v>
      </c>
      <c r="AA633" s="1058">
        <f t="shared" si="353"/>
        <v>26.480836236933779</v>
      </c>
      <c r="AB633" s="1058">
        <f t="shared" si="331"/>
        <v>18.595041322314067</v>
      </c>
      <c r="AC633" s="1059">
        <f t="shared" si="332"/>
        <v>8.5201793721973118</v>
      </c>
      <c r="AD633" s="1059">
        <f t="shared" si="333"/>
        <v>5.6872037914691864</v>
      </c>
      <c r="AE633" s="1059">
        <f t="shared" si="334"/>
        <v>15.934065934065945</v>
      </c>
      <c r="AF633" s="1059">
        <f t="shared" si="335"/>
        <v>5.8139534883721034</v>
      </c>
      <c r="AG633" s="1059">
        <f t="shared" si="336"/>
        <v>7.4999999999999956</v>
      </c>
      <c r="AH633" s="1059">
        <f t="shared" si="337"/>
        <v>6.6666666666666652</v>
      </c>
      <c r="AI633" s="1059">
        <f t="shared" si="338"/>
        <v>25</v>
      </c>
      <c r="AJ633" s="1059">
        <f t="shared" si="339"/>
        <v>-14.285714285714279</v>
      </c>
      <c r="AK633" s="1059">
        <f t="shared" si="340"/>
        <v>-6.6666666666666767</v>
      </c>
      <c r="AL633" s="1059">
        <f t="shared" si="341"/>
        <v>25</v>
      </c>
      <c r="AM633" s="1059">
        <f t="shared" si="342"/>
        <v>49.999999999999979</v>
      </c>
      <c r="AN633" s="1059">
        <f t="shared" si="343"/>
        <v>100</v>
      </c>
      <c r="AO633" s="1059">
        <f t="shared" si="344"/>
        <v>-73.333333333333343</v>
      </c>
      <c r="AP633" s="1059" t="str">
        <f t="shared" si="345"/>
        <v>n/a</v>
      </c>
      <c r="AQ633" s="1059" t="str">
        <f t="shared" si="346"/>
        <v>n/a</v>
      </c>
      <c r="AR633" s="1059" t="str">
        <f t="shared" si="347"/>
        <v>n/a</v>
      </c>
      <c r="AS633" s="1059" t="str">
        <f t="shared" si="348"/>
        <v>n/a</v>
      </c>
      <c r="AT633" s="1059" t="str">
        <f t="shared" si="349"/>
        <v>n/a</v>
      </c>
      <c r="AU633" s="1060">
        <f t="shared" si="351"/>
        <v>13.394148835086982</v>
      </c>
      <c r="AV633" s="1061">
        <f t="shared" si="352"/>
        <v>36.080856082965042</v>
      </c>
    </row>
    <row r="634" spans="1:48" ht="11.25" customHeight="1" x14ac:dyDescent="0.2">
      <c r="A634" s="1183" t="s">
        <v>4475</v>
      </c>
      <c r="B634" s="491" t="s">
        <v>4472</v>
      </c>
      <c r="C634" s="610">
        <v>1.34</v>
      </c>
      <c r="D634" s="482">
        <v>1.26</v>
      </c>
      <c r="E634" s="503">
        <v>1.18</v>
      </c>
      <c r="F634" s="496">
        <v>1.1000000000000001</v>
      </c>
      <c r="G634" s="496">
        <v>0.88390000000000002</v>
      </c>
      <c r="H634" s="495">
        <v>0</v>
      </c>
      <c r="I634" s="495">
        <v>0</v>
      </c>
      <c r="J634" s="1014"/>
      <c r="K634" s="495">
        <v>0</v>
      </c>
      <c r="L634" s="497">
        <v>0</v>
      </c>
      <c r="M634" s="1014"/>
      <c r="N634" s="1045">
        <v>0</v>
      </c>
      <c r="O634" s="1045">
        <v>0</v>
      </c>
      <c r="P634" s="1015">
        <v>0</v>
      </c>
      <c r="Q634" s="1015">
        <v>0</v>
      </c>
      <c r="R634" s="1015">
        <v>0</v>
      </c>
      <c r="S634" s="1015">
        <v>0</v>
      </c>
      <c r="T634" s="1015">
        <v>0</v>
      </c>
      <c r="U634" s="1015">
        <v>0</v>
      </c>
      <c r="V634" s="1015">
        <v>0</v>
      </c>
      <c r="W634" s="1015">
        <v>0</v>
      </c>
      <c r="X634" s="1015">
        <v>0</v>
      </c>
      <c r="Y634" s="1015">
        <v>0</v>
      </c>
      <c r="Z634" s="613">
        <f t="shared" si="350"/>
        <v>5.7639000000000005</v>
      </c>
      <c r="AA634" s="1058">
        <f t="shared" si="353"/>
        <v>6.3492063492063489</v>
      </c>
      <c r="AB634" s="1058">
        <f t="shared" ref="AB634:AB697" si="354">IF(ISERROR((D634/E634-1)*100),"n/a",(D634/E634-1)*100)</f>
        <v>6.7796610169491567</v>
      </c>
      <c r="AC634" s="1059">
        <f t="shared" ref="AC634:AC697" si="355">IF(ISERROR((E634/F634-1)*100),"n/a",(E634/F634-1)*100)</f>
        <v>7.2727272727272529</v>
      </c>
      <c r="AD634" s="1059">
        <f t="shared" ref="AD634:AD697" si="356">IF(ISERROR((F634/G634-1)*100),"n/a",(F634/G634-1)*100)</f>
        <v>24.44846702115624</v>
      </c>
      <c r="AE634" s="1059" t="str">
        <f t="shared" ref="AE634:AE697" si="357">IF(ISERROR((G634/H634-1)*100),"n/a",(G634/H634-1)*100)</f>
        <v>n/a</v>
      </c>
      <c r="AF634" s="1059" t="str">
        <f t="shared" ref="AF634:AF697" si="358">IF(ISERROR((H634/I634-1)*100),"n/a",(H634/I634-1)*100)</f>
        <v>n/a</v>
      </c>
      <c r="AG634" s="1059" t="str">
        <f t="shared" ref="AG634:AG697" si="359">IF(ISERROR((I634/K634-1)*100),"n/a",(I634/K634-1)*100)</f>
        <v>n/a</v>
      </c>
      <c r="AH634" s="1059" t="str">
        <f t="shared" ref="AH634:AH697" si="360">IF(ISERROR((K634/L634-1)*100),"n/a",(K634/L634-1)*100)</f>
        <v>n/a</v>
      </c>
      <c r="AI634" s="1059" t="str">
        <f t="shared" ref="AI634:AI697" si="361">IF(ISERROR((L634/N634-1)*100),"n/a",(L634/N634-1)*100)</f>
        <v>n/a</v>
      </c>
      <c r="AJ634" s="1059" t="str">
        <f t="shared" ref="AJ634:AJ697" si="362">IF(ISERROR((N634/O634-1)*100),"n/a",(N634/O634-1)*100)</f>
        <v>n/a</v>
      </c>
      <c r="AK634" s="1059" t="str">
        <f t="shared" ref="AK634:AK697" si="363">IF(ISERROR((O634/P634-1)*100),"n/a",(O634/P634-1)*100)</f>
        <v>n/a</v>
      </c>
      <c r="AL634" s="1059" t="str">
        <f t="shared" ref="AL634:AL697" si="364">IF(ISERROR((P634/Q634-1)*100),"n/a",(P634/Q634-1)*100)</f>
        <v>n/a</v>
      </c>
      <c r="AM634" s="1059" t="str">
        <f t="shared" ref="AM634:AM697" si="365">IF(ISERROR((Q634/R634-1)*100),"n/a",(Q634/R634-1)*100)</f>
        <v>n/a</v>
      </c>
      <c r="AN634" s="1059" t="str">
        <f t="shared" ref="AN634:AN697" si="366">IF(ISERROR((R634/S634-1)*100),"n/a",(R634/S634-1)*100)</f>
        <v>n/a</v>
      </c>
      <c r="AO634" s="1059" t="str">
        <f t="shared" ref="AO634:AO697" si="367">IF(ISERROR((S634/T634-1)*100),"n/a",(S634/T634-1)*100)</f>
        <v>n/a</v>
      </c>
      <c r="AP634" s="1059" t="str">
        <f t="shared" ref="AP634:AP697" si="368">IF(ISERROR((T634/U634-1)*100),"n/a",(T634/U634-1)*100)</f>
        <v>n/a</v>
      </c>
      <c r="AQ634" s="1059" t="str">
        <f t="shared" ref="AQ634:AQ697" si="369">IF(ISERROR((U634/V634-1)*100),"n/a",(U634/V634-1)*100)</f>
        <v>n/a</v>
      </c>
      <c r="AR634" s="1059" t="str">
        <f t="shared" ref="AR634:AR697" si="370">IF(ISERROR((V634/W634-1)*100),"n/a",(V634/W634-1)*100)</f>
        <v>n/a</v>
      </c>
      <c r="AS634" s="1059" t="str">
        <f t="shared" ref="AS634:AS697" si="371">IF(ISERROR((W634/X634-1)*100),"n/a",(W634/X634-1)*100)</f>
        <v>n/a</v>
      </c>
      <c r="AT634" s="1059" t="str">
        <f t="shared" ref="AT634:AT697" si="372">IF(ISERROR((X634/Y634-1)*100),"n/a",(X634/Y634-1)*100)</f>
        <v>n/a</v>
      </c>
      <c r="AU634" s="1060">
        <f t="shared" si="351"/>
        <v>11.212515415009751</v>
      </c>
      <c r="AV634" s="1061">
        <f t="shared" si="352"/>
        <v>8.8320310746406108</v>
      </c>
    </row>
    <row r="635" spans="1:48" ht="11.25" customHeight="1" x14ac:dyDescent="0.2">
      <c r="A635" s="861" t="s">
        <v>1686</v>
      </c>
      <c r="B635" s="844" t="s">
        <v>1687</v>
      </c>
      <c r="C635" s="610">
        <v>1.93</v>
      </c>
      <c r="D635" s="482">
        <v>1.78</v>
      </c>
      <c r="E635" s="615">
        <v>1.56</v>
      </c>
      <c r="F635" s="610">
        <v>1.4</v>
      </c>
      <c r="G635" s="610">
        <v>1.28</v>
      </c>
      <c r="H635" s="610">
        <v>1.1200000000000001</v>
      </c>
      <c r="I635" s="610">
        <v>1.02</v>
      </c>
      <c r="J635" s="932"/>
      <c r="K635" s="610">
        <v>0.9</v>
      </c>
      <c r="L635" s="481">
        <v>0.55000000000000004</v>
      </c>
      <c r="M635" s="932"/>
      <c r="N635" s="611">
        <v>0.04</v>
      </c>
      <c r="O635" s="611">
        <v>0.27</v>
      </c>
      <c r="P635" s="616">
        <v>0.94</v>
      </c>
      <c r="Q635" s="616">
        <v>0.86</v>
      </c>
      <c r="R635" s="616">
        <v>0.78</v>
      </c>
      <c r="S635" s="616">
        <v>0.7</v>
      </c>
      <c r="T635" s="616">
        <v>0.62</v>
      </c>
      <c r="U635" s="616">
        <v>0.54</v>
      </c>
      <c r="V635" s="616">
        <v>0.46</v>
      </c>
      <c r="W635" s="616">
        <v>0.39</v>
      </c>
      <c r="X635" s="616">
        <v>0.33</v>
      </c>
      <c r="Y635" s="616">
        <v>0.28999999999999998</v>
      </c>
      <c r="Z635" s="613">
        <f t="shared" si="350"/>
        <v>17.759999999999994</v>
      </c>
      <c r="AA635" s="1058">
        <f t="shared" si="353"/>
        <v>8.4269662921348178</v>
      </c>
      <c r="AB635" s="1058">
        <f t="shared" si="354"/>
        <v>14.102564102564097</v>
      </c>
      <c r="AC635" s="1059">
        <f t="shared" si="355"/>
        <v>11.428571428571432</v>
      </c>
      <c r="AD635" s="1059">
        <f t="shared" si="356"/>
        <v>9.375</v>
      </c>
      <c r="AE635" s="1059">
        <f t="shared" si="357"/>
        <v>14.285714285714279</v>
      </c>
      <c r="AF635" s="1059">
        <f t="shared" si="358"/>
        <v>9.8039215686274606</v>
      </c>
      <c r="AG635" s="1059">
        <f t="shared" si="359"/>
        <v>13.33333333333333</v>
      </c>
      <c r="AH635" s="1059">
        <f t="shared" si="360"/>
        <v>63.636363636363626</v>
      </c>
      <c r="AI635" s="1059">
        <f t="shared" si="361"/>
        <v>1275</v>
      </c>
      <c r="AJ635" s="1059">
        <f t="shared" si="362"/>
        <v>-85.18518518518519</v>
      </c>
      <c r="AK635" s="1059">
        <f t="shared" si="363"/>
        <v>-71.276595744680847</v>
      </c>
      <c r="AL635" s="1059">
        <f t="shared" si="364"/>
        <v>9.302325581395344</v>
      </c>
      <c r="AM635" s="1059">
        <f t="shared" si="365"/>
        <v>10.256410256410241</v>
      </c>
      <c r="AN635" s="1059">
        <f t="shared" si="366"/>
        <v>11.428571428571432</v>
      </c>
      <c r="AO635" s="1059">
        <f t="shared" si="367"/>
        <v>12.903225806451601</v>
      </c>
      <c r="AP635" s="1059">
        <f t="shared" si="368"/>
        <v>14.814814814814813</v>
      </c>
      <c r="AQ635" s="1059">
        <f t="shared" si="369"/>
        <v>17.391304347826097</v>
      </c>
      <c r="AR635" s="1059">
        <f t="shared" si="370"/>
        <v>17.948717948717952</v>
      </c>
      <c r="AS635" s="1059">
        <f t="shared" si="371"/>
        <v>18.181818181818187</v>
      </c>
      <c r="AT635" s="1059">
        <f t="shared" si="372"/>
        <v>13.793103448275868</v>
      </c>
      <c r="AU635" s="1060">
        <f t="shared" si="351"/>
        <v>69.447547276586221</v>
      </c>
      <c r="AV635" s="1061">
        <f t="shared" si="352"/>
        <v>285.47028124625564</v>
      </c>
    </row>
    <row r="636" spans="1:48" ht="11.25" customHeight="1" x14ac:dyDescent="0.2">
      <c r="A636" s="1078" t="s">
        <v>4118</v>
      </c>
      <c r="B636" s="467" t="s">
        <v>4119</v>
      </c>
      <c r="C636" s="610">
        <v>2.99</v>
      </c>
      <c r="D636" s="482">
        <v>2.74</v>
      </c>
      <c r="E636" s="504">
        <v>1.96</v>
      </c>
      <c r="F636" s="473">
        <v>1.51</v>
      </c>
      <c r="G636" s="473">
        <v>0.93</v>
      </c>
      <c r="H636" s="1148">
        <v>0</v>
      </c>
      <c r="I636" s="1148">
        <v>0</v>
      </c>
      <c r="J636" s="1000"/>
      <c r="K636" s="1148">
        <v>0</v>
      </c>
      <c r="L636" s="488">
        <v>0</v>
      </c>
      <c r="M636" s="1000"/>
      <c r="N636" s="517">
        <v>0</v>
      </c>
      <c r="O636" s="517">
        <v>0</v>
      </c>
      <c r="P636" s="477">
        <v>0</v>
      </c>
      <c r="Q636" s="477">
        <v>0</v>
      </c>
      <c r="R636" s="477">
        <v>0</v>
      </c>
      <c r="S636" s="477">
        <v>0</v>
      </c>
      <c r="T636" s="477">
        <v>0</v>
      </c>
      <c r="U636" s="477">
        <v>0</v>
      </c>
      <c r="V636" s="477">
        <v>0</v>
      </c>
      <c r="W636" s="477">
        <v>0</v>
      </c>
      <c r="X636" s="477">
        <v>0</v>
      </c>
      <c r="Y636" s="477">
        <v>0</v>
      </c>
      <c r="Z636" s="613">
        <f t="shared" si="350"/>
        <v>10.130000000000001</v>
      </c>
      <c r="AA636" s="1058">
        <f t="shared" si="353"/>
        <v>9.1240875912408814</v>
      </c>
      <c r="AB636" s="1058">
        <f t="shared" si="354"/>
        <v>39.79591836734695</v>
      </c>
      <c r="AC636" s="1059">
        <f t="shared" si="355"/>
        <v>29.801324503311257</v>
      </c>
      <c r="AD636" s="1059">
        <f t="shared" si="356"/>
        <v>62.36559139784945</v>
      </c>
      <c r="AE636" s="1059" t="str">
        <f t="shared" si="357"/>
        <v>n/a</v>
      </c>
      <c r="AF636" s="1059" t="str">
        <f t="shared" si="358"/>
        <v>n/a</v>
      </c>
      <c r="AG636" s="1059" t="str">
        <f t="shared" si="359"/>
        <v>n/a</v>
      </c>
      <c r="AH636" s="1059" t="str">
        <f t="shared" si="360"/>
        <v>n/a</v>
      </c>
      <c r="AI636" s="1059" t="str">
        <f t="shared" si="361"/>
        <v>n/a</v>
      </c>
      <c r="AJ636" s="1059" t="str">
        <f t="shared" si="362"/>
        <v>n/a</v>
      </c>
      <c r="AK636" s="1059" t="str">
        <f t="shared" si="363"/>
        <v>n/a</v>
      </c>
      <c r="AL636" s="1059" t="str">
        <f t="shared" si="364"/>
        <v>n/a</v>
      </c>
      <c r="AM636" s="1059" t="str">
        <f t="shared" si="365"/>
        <v>n/a</v>
      </c>
      <c r="AN636" s="1059" t="str">
        <f t="shared" si="366"/>
        <v>n/a</v>
      </c>
      <c r="AO636" s="1059" t="str">
        <f t="shared" si="367"/>
        <v>n/a</v>
      </c>
      <c r="AP636" s="1059" t="str">
        <f t="shared" si="368"/>
        <v>n/a</v>
      </c>
      <c r="AQ636" s="1059" t="str">
        <f t="shared" si="369"/>
        <v>n/a</v>
      </c>
      <c r="AR636" s="1059" t="str">
        <f t="shared" si="370"/>
        <v>n/a</v>
      </c>
      <c r="AS636" s="1059" t="str">
        <f t="shared" si="371"/>
        <v>n/a</v>
      </c>
      <c r="AT636" s="1059" t="str">
        <f t="shared" si="372"/>
        <v>n/a</v>
      </c>
      <c r="AU636" s="1060">
        <f t="shared" si="351"/>
        <v>35.271730464937136</v>
      </c>
      <c r="AV636" s="1061">
        <f t="shared" si="352"/>
        <v>22.122161932201632</v>
      </c>
    </row>
    <row r="637" spans="1:48" ht="11.25" customHeight="1" x14ac:dyDescent="0.2">
      <c r="A637" s="489" t="s">
        <v>340</v>
      </c>
      <c r="B637" s="844" t="s">
        <v>341</v>
      </c>
      <c r="C637" s="610">
        <v>2.7</v>
      </c>
      <c r="D637" s="482">
        <v>2.58</v>
      </c>
      <c r="E637" s="615">
        <v>2.42</v>
      </c>
      <c r="F637" s="610">
        <v>2.2599999999999998</v>
      </c>
      <c r="G637" s="610">
        <v>2.14</v>
      </c>
      <c r="H637" s="610">
        <v>2.04</v>
      </c>
      <c r="I637" s="610">
        <v>1.98</v>
      </c>
      <c r="J637" s="932"/>
      <c r="K637" s="610">
        <v>1.8</v>
      </c>
      <c r="L637" s="481">
        <v>1.64</v>
      </c>
      <c r="M637" s="932"/>
      <c r="N637" s="494">
        <v>1.34</v>
      </c>
      <c r="O637" s="494">
        <v>1.3</v>
      </c>
      <c r="P637" s="616">
        <v>1.26</v>
      </c>
      <c r="Q637" s="616">
        <v>1.22</v>
      </c>
      <c r="R637" s="616">
        <v>1.18</v>
      </c>
      <c r="S637" s="616">
        <v>1.1399999999999999</v>
      </c>
      <c r="T637" s="616">
        <v>1.08</v>
      </c>
      <c r="U637" s="616">
        <v>1.03</v>
      </c>
      <c r="V637" s="616">
        <v>0.99</v>
      </c>
      <c r="W637" s="616">
        <v>0.94</v>
      </c>
      <c r="X637" s="616">
        <v>0.9</v>
      </c>
      <c r="Y637" s="616">
        <v>0.87</v>
      </c>
      <c r="Z637" s="613">
        <f t="shared" si="350"/>
        <v>32.81</v>
      </c>
      <c r="AA637" s="1058">
        <f t="shared" si="353"/>
        <v>4.6511627906976827</v>
      </c>
      <c r="AB637" s="1058">
        <f t="shared" si="354"/>
        <v>6.6115702479338845</v>
      </c>
      <c r="AC637" s="1059">
        <f t="shared" si="355"/>
        <v>7.079646017699126</v>
      </c>
      <c r="AD637" s="1059">
        <f t="shared" si="356"/>
        <v>5.6074766355139971</v>
      </c>
      <c r="AE637" s="1059">
        <f t="shared" si="357"/>
        <v>4.9019607843137303</v>
      </c>
      <c r="AF637" s="1059">
        <f t="shared" si="358"/>
        <v>3.0303030303030276</v>
      </c>
      <c r="AG637" s="1059">
        <f t="shared" si="359"/>
        <v>9.9999999999999858</v>
      </c>
      <c r="AH637" s="1059">
        <f t="shared" si="360"/>
        <v>9.7560975609756184</v>
      </c>
      <c r="AI637" s="1059">
        <f t="shared" si="361"/>
        <v>22.388059701492512</v>
      </c>
      <c r="AJ637" s="1059">
        <f t="shared" si="362"/>
        <v>3.0769230769230882</v>
      </c>
      <c r="AK637" s="1059">
        <f t="shared" si="363"/>
        <v>3.1746031746031855</v>
      </c>
      <c r="AL637" s="1059">
        <f t="shared" si="364"/>
        <v>3.2786885245901676</v>
      </c>
      <c r="AM637" s="1059">
        <f t="shared" si="365"/>
        <v>3.3898305084745894</v>
      </c>
      <c r="AN637" s="1059">
        <f t="shared" si="366"/>
        <v>3.5087719298245723</v>
      </c>
      <c r="AO637" s="1059">
        <f t="shared" si="367"/>
        <v>5.5555555555555358</v>
      </c>
      <c r="AP637" s="1059">
        <f t="shared" si="368"/>
        <v>4.8543689320388328</v>
      </c>
      <c r="AQ637" s="1059">
        <f t="shared" si="369"/>
        <v>4.0404040404040442</v>
      </c>
      <c r="AR637" s="1059">
        <f t="shared" si="370"/>
        <v>5.319148936170226</v>
      </c>
      <c r="AS637" s="1059">
        <f t="shared" si="371"/>
        <v>4.4444444444444287</v>
      </c>
      <c r="AT637" s="1059">
        <f t="shared" si="372"/>
        <v>3.4482758620689724</v>
      </c>
      <c r="AU637" s="1060">
        <f t="shared" si="351"/>
        <v>5.9058645877013607</v>
      </c>
      <c r="AV637" s="1061">
        <f t="shared" si="352"/>
        <v>4.37537384667948</v>
      </c>
    </row>
    <row r="638" spans="1:48" ht="11.25" customHeight="1" x14ac:dyDescent="0.2">
      <c r="A638" s="861" t="s">
        <v>3903</v>
      </c>
      <c r="B638" s="844" t="s">
        <v>4191</v>
      </c>
      <c r="C638" s="610">
        <v>1.64</v>
      </c>
      <c r="D638" s="482">
        <v>1.4</v>
      </c>
      <c r="E638" s="635">
        <v>1.2</v>
      </c>
      <c r="F638" s="620">
        <v>1.08</v>
      </c>
      <c r="G638" s="620">
        <v>0.78</v>
      </c>
      <c r="H638" s="620">
        <v>0.35</v>
      </c>
      <c r="I638" s="505">
        <v>0</v>
      </c>
      <c r="J638" s="482"/>
      <c r="K638" s="505">
        <v>0</v>
      </c>
      <c r="L638" s="502">
        <v>0</v>
      </c>
      <c r="M638" s="505"/>
      <c r="N638" s="525">
        <v>0</v>
      </c>
      <c r="O638" s="525">
        <v>0</v>
      </c>
      <c r="P638" s="522">
        <v>0</v>
      </c>
      <c r="Q638" s="522">
        <v>0</v>
      </c>
      <c r="R638" s="522">
        <v>0</v>
      </c>
      <c r="S638" s="522">
        <v>0</v>
      </c>
      <c r="T638" s="522">
        <v>0</v>
      </c>
      <c r="U638" s="522">
        <v>0</v>
      </c>
      <c r="V638" s="522">
        <v>0</v>
      </c>
      <c r="W638" s="522">
        <v>0</v>
      </c>
      <c r="X638" s="522">
        <v>0</v>
      </c>
      <c r="Y638" s="522">
        <v>0</v>
      </c>
      <c r="Z638" s="613">
        <f t="shared" si="350"/>
        <v>6.45</v>
      </c>
      <c r="AA638" s="1058">
        <f t="shared" si="353"/>
        <v>17.142857142857149</v>
      </c>
      <c r="AB638" s="1058">
        <f t="shared" si="354"/>
        <v>16.666666666666675</v>
      </c>
      <c r="AC638" s="1059">
        <f t="shared" si="355"/>
        <v>11.111111111111093</v>
      </c>
      <c r="AD638" s="1059">
        <f t="shared" si="356"/>
        <v>38.46153846153846</v>
      </c>
      <c r="AE638" s="1059">
        <f t="shared" si="357"/>
        <v>122.85714285714286</v>
      </c>
      <c r="AF638" s="1059" t="str">
        <f t="shared" si="358"/>
        <v>n/a</v>
      </c>
      <c r="AG638" s="1059" t="str">
        <f t="shared" si="359"/>
        <v>n/a</v>
      </c>
      <c r="AH638" s="1059" t="str">
        <f t="shared" si="360"/>
        <v>n/a</v>
      </c>
      <c r="AI638" s="1059" t="str">
        <f t="shared" si="361"/>
        <v>n/a</v>
      </c>
      <c r="AJ638" s="1059" t="str">
        <f t="shared" si="362"/>
        <v>n/a</v>
      </c>
      <c r="AK638" s="1059" t="str">
        <f t="shared" si="363"/>
        <v>n/a</v>
      </c>
      <c r="AL638" s="1059" t="str">
        <f t="shared" si="364"/>
        <v>n/a</v>
      </c>
      <c r="AM638" s="1059" t="str">
        <f t="shared" si="365"/>
        <v>n/a</v>
      </c>
      <c r="AN638" s="1059" t="str">
        <f t="shared" si="366"/>
        <v>n/a</v>
      </c>
      <c r="AO638" s="1059" t="str">
        <f t="shared" si="367"/>
        <v>n/a</v>
      </c>
      <c r="AP638" s="1059" t="str">
        <f t="shared" si="368"/>
        <v>n/a</v>
      </c>
      <c r="AQ638" s="1059" t="str">
        <f t="shared" si="369"/>
        <v>n/a</v>
      </c>
      <c r="AR638" s="1059" t="str">
        <f t="shared" si="370"/>
        <v>n/a</v>
      </c>
      <c r="AS638" s="1059" t="str">
        <f t="shared" si="371"/>
        <v>n/a</v>
      </c>
      <c r="AT638" s="1059" t="str">
        <f t="shared" si="372"/>
        <v>n/a</v>
      </c>
      <c r="AU638" s="1060">
        <f t="shared" si="351"/>
        <v>41.247863247863243</v>
      </c>
      <c r="AV638" s="1061">
        <f t="shared" si="352"/>
        <v>46.801037643940958</v>
      </c>
    </row>
    <row r="639" spans="1:48" ht="11.25" customHeight="1" x14ac:dyDescent="0.2">
      <c r="A639" s="529" t="s">
        <v>1627</v>
      </c>
      <c r="B639" s="844" t="s">
        <v>1628</v>
      </c>
      <c r="C639" s="610">
        <v>1.76</v>
      </c>
      <c r="D639" s="482">
        <v>1.73</v>
      </c>
      <c r="E639" s="482">
        <v>1.69</v>
      </c>
      <c r="F639" s="610">
        <v>1.62</v>
      </c>
      <c r="G639" s="610">
        <v>1.54</v>
      </c>
      <c r="H639" s="610">
        <v>1.46</v>
      </c>
      <c r="I639" s="610">
        <v>1.26</v>
      </c>
      <c r="J639" s="932"/>
      <c r="K639" s="610">
        <v>0.45</v>
      </c>
      <c r="L639" s="614">
        <v>0.3</v>
      </c>
      <c r="M639" s="932"/>
      <c r="N639" s="611">
        <v>0.3</v>
      </c>
      <c r="O639" s="611">
        <v>0.3</v>
      </c>
      <c r="P639" s="612">
        <v>0.3</v>
      </c>
      <c r="Q639" s="612">
        <v>0.3</v>
      </c>
      <c r="R639" s="612">
        <v>0.3</v>
      </c>
      <c r="S639" s="612">
        <v>0.3</v>
      </c>
      <c r="T639" s="612">
        <v>0.3</v>
      </c>
      <c r="U639" s="612">
        <v>0.3</v>
      </c>
      <c r="V639" s="612">
        <v>0.3</v>
      </c>
      <c r="W639" s="612">
        <v>0.3</v>
      </c>
      <c r="X639" s="612">
        <v>0.3</v>
      </c>
      <c r="Y639" s="612">
        <v>0.3</v>
      </c>
      <c r="Z639" s="613">
        <f t="shared" si="350"/>
        <v>15.410000000000009</v>
      </c>
      <c r="AA639" s="1058">
        <f t="shared" si="353"/>
        <v>1.7341040462427681</v>
      </c>
      <c r="AB639" s="1058">
        <f t="shared" si="354"/>
        <v>2.3668639053254559</v>
      </c>
      <c r="AC639" s="1059">
        <f t="shared" si="355"/>
        <v>4.3209876543209846</v>
      </c>
      <c r="AD639" s="1059">
        <f t="shared" si="356"/>
        <v>5.1948051948051965</v>
      </c>
      <c r="AE639" s="1059">
        <f t="shared" si="357"/>
        <v>5.4794520547945202</v>
      </c>
      <c r="AF639" s="1059">
        <f t="shared" si="358"/>
        <v>15.873015873015861</v>
      </c>
      <c r="AG639" s="1059">
        <f t="shared" si="359"/>
        <v>179.99999999999997</v>
      </c>
      <c r="AH639" s="1059">
        <f t="shared" si="360"/>
        <v>50</v>
      </c>
      <c r="AI639" s="1059">
        <f t="shared" si="361"/>
        <v>0</v>
      </c>
      <c r="AJ639" s="1059">
        <f t="shared" si="362"/>
        <v>0</v>
      </c>
      <c r="AK639" s="1059">
        <f t="shared" si="363"/>
        <v>0</v>
      </c>
      <c r="AL639" s="1059">
        <f t="shared" si="364"/>
        <v>0</v>
      </c>
      <c r="AM639" s="1059">
        <f t="shared" si="365"/>
        <v>0</v>
      </c>
      <c r="AN639" s="1059">
        <f t="shared" si="366"/>
        <v>0</v>
      </c>
      <c r="AO639" s="1059">
        <f t="shared" si="367"/>
        <v>0</v>
      </c>
      <c r="AP639" s="1059">
        <f t="shared" si="368"/>
        <v>0</v>
      </c>
      <c r="AQ639" s="1059">
        <f t="shared" si="369"/>
        <v>0</v>
      </c>
      <c r="AR639" s="1059">
        <f t="shared" si="370"/>
        <v>0</v>
      </c>
      <c r="AS639" s="1059">
        <f t="shared" si="371"/>
        <v>0</v>
      </c>
      <c r="AT639" s="1059">
        <f t="shared" si="372"/>
        <v>0</v>
      </c>
      <c r="AU639" s="1060">
        <f t="shared" si="351"/>
        <v>13.248461436425236</v>
      </c>
      <c r="AV639" s="1061">
        <f t="shared" si="352"/>
        <v>40.862934250715178</v>
      </c>
    </row>
    <row r="640" spans="1:48" ht="11.25" customHeight="1" x14ac:dyDescent="0.2">
      <c r="A640" s="480" t="s">
        <v>794</v>
      </c>
      <c r="B640" s="844" t="s">
        <v>795</v>
      </c>
      <c r="C640" s="610">
        <v>2.1549999999999998</v>
      </c>
      <c r="D640" s="482">
        <v>2.0550000000000002</v>
      </c>
      <c r="E640" s="615">
        <v>1.9349999999999998</v>
      </c>
      <c r="F640" s="610">
        <v>1.7549999999999999</v>
      </c>
      <c r="G640" s="610">
        <v>1.58</v>
      </c>
      <c r="H640" s="610">
        <v>1.425</v>
      </c>
      <c r="I640" s="610">
        <v>1.2849999999999999</v>
      </c>
      <c r="J640" s="932"/>
      <c r="K640" s="610">
        <v>1.1499999999999999</v>
      </c>
      <c r="L640" s="481">
        <v>1.0549999999999999</v>
      </c>
      <c r="M640" s="932"/>
      <c r="N640" s="494">
        <v>0.98750000000000004</v>
      </c>
      <c r="O640" s="494">
        <v>0.9375</v>
      </c>
      <c r="P640" s="616">
        <v>0.89</v>
      </c>
      <c r="Q640" s="616">
        <v>0.85</v>
      </c>
      <c r="R640" s="616">
        <v>0.82</v>
      </c>
      <c r="S640" s="616">
        <v>0.82</v>
      </c>
      <c r="T640" s="616">
        <v>0.82</v>
      </c>
      <c r="U640" s="612">
        <v>0.83</v>
      </c>
      <c r="V640" s="612">
        <v>0.82</v>
      </c>
      <c r="W640" s="612">
        <v>0.82</v>
      </c>
      <c r="X640" s="612">
        <v>0.82</v>
      </c>
      <c r="Y640" s="612">
        <v>0.82</v>
      </c>
      <c r="Z640" s="613">
        <f t="shared" si="350"/>
        <v>24.630000000000003</v>
      </c>
      <c r="AA640" s="1058">
        <f t="shared" si="353"/>
        <v>4.8661800486617723</v>
      </c>
      <c r="AB640" s="1058">
        <f t="shared" si="354"/>
        <v>6.2015503875969102</v>
      </c>
      <c r="AC640" s="1059">
        <f t="shared" si="355"/>
        <v>10.256410256410264</v>
      </c>
      <c r="AD640" s="1059">
        <f t="shared" si="356"/>
        <v>11.075949367088601</v>
      </c>
      <c r="AE640" s="1059">
        <f t="shared" si="357"/>
        <v>10.877192982456151</v>
      </c>
      <c r="AF640" s="1059">
        <f t="shared" si="358"/>
        <v>10.894941634241251</v>
      </c>
      <c r="AG640" s="1059">
        <f t="shared" si="359"/>
        <v>11.739130434782608</v>
      </c>
      <c r="AH640" s="1059">
        <f t="shared" si="360"/>
        <v>9.004739336492884</v>
      </c>
      <c r="AI640" s="1059">
        <f t="shared" si="361"/>
        <v>6.8354430379746756</v>
      </c>
      <c r="AJ640" s="1059">
        <f t="shared" si="362"/>
        <v>5.3333333333333455</v>
      </c>
      <c r="AK640" s="1059">
        <f t="shared" si="363"/>
        <v>5.3370786516854007</v>
      </c>
      <c r="AL640" s="1059">
        <f t="shared" si="364"/>
        <v>4.705882352941182</v>
      </c>
      <c r="AM640" s="1059">
        <f t="shared" si="365"/>
        <v>3.6585365853658569</v>
      </c>
      <c r="AN640" s="1059">
        <f t="shared" si="366"/>
        <v>0</v>
      </c>
      <c r="AO640" s="1059">
        <f t="shared" si="367"/>
        <v>0</v>
      </c>
      <c r="AP640" s="1059">
        <f t="shared" si="368"/>
        <v>-1.2048192771084376</v>
      </c>
      <c r="AQ640" s="1059">
        <f t="shared" si="369"/>
        <v>1.2195121951219523</v>
      </c>
      <c r="AR640" s="1059">
        <f t="shared" si="370"/>
        <v>0</v>
      </c>
      <c r="AS640" s="1059">
        <f t="shared" si="371"/>
        <v>0</v>
      </c>
      <c r="AT640" s="1059">
        <f t="shared" si="372"/>
        <v>0</v>
      </c>
      <c r="AU640" s="1060">
        <f t="shared" si="351"/>
        <v>5.0400530663522201</v>
      </c>
      <c r="AV640" s="1061">
        <f t="shared" si="352"/>
        <v>4.4720982353280405</v>
      </c>
    </row>
    <row r="641" spans="1:48" x14ac:dyDescent="0.2">
      <c r="A641" s="863" t="s">
        <v>1680</v>
      </c>
      <c r="B641" s="579" t="s">
        <v>1681</v>
      </c>
      <c r="C641" s="512">
        <v>0.82</v>
      </c>
      <c r="D641" s="482">
        <v>0.74</v>
      </c>
      <c r="E641" s="616">
        <v>0.65999999999999992</v>
      </c>
      <c r="F641" s="512">
        <v>0.57999999999999996</v>
      </c>
      <c r="G641" s="512">
        <v>0.5</v>
      </c>
      <c r="H641" s="512">
        <v>0.42</v>
      </c>
      <c r="I641" s="512">
        <v>0.34</v>
      </c>
      <c r="J641" s="1009"/>
      <c r="K641" s="512">
        <v>0.28999999999999998</v>
      </c>
      <c r="L641" s="512">
        <v>0.25</v>
      </c>
      <c r="M641" s="1009"/>
      <c r="N641" s="612">
        <v>0.21</v>
      </c>
      <c r="O641" s="612">
        <v>0.36</v>
      </c>
      <c r="P641" s="612">
        <v>0.84</v>
      </c>
      <c r="Q641" s="612">
        <v>0.84</v>
      </c>
      <c r="R641" s="612">
        <v>0.84</v>
      </c>
      <c r="S641" s="612">
        <v>0.84</v>
      </c>
      <c r="T641" s="612">
        <v>0.84</v>
      </c>
      <c r="U641" s="612">
        <v>0.84</v>
      </c>
      <c r="V641" s="612">
        <v>0.84</v>
      </c>
      <c r="W641" s="616">
        <v>0.84</v>
      </c>
      <c r="X641" s="616">
        <v>0.81</v>
      </c>
      <c r="Y641" s="616">
        <v>0.77</v>
      </c>
      <c r="Z641" s="613">
        <f t="shared" si="350"/>
        <v>13.469999999999999</v>
      </c>
      <c r="AA641" s="1058">
        <f t="shared" si="353"/>
        <v>10.810810810810811</v>
      </c>
      <c r="AB641" s="1058">
        <f t="shared" si="354"/>
        <v>12.121212121212132</v>
      </c>
      <c r="AC641" s="1059">
        <f t="shared" si="355"/>
        <v>13.793103448275845</v>
      </c>
      <c r="AD641" s="1059">
        <f t="shared" si="356"/>
        <v>15.999999999999993</v>
      </c>
      <c r="AE641" s="1059">
        <f t="shared" si="357"/>
        <v>19.047619047619047</v>
      </c>
      <c r="AF641" s="1059">
        <f t="shared" si="358"/>
        <v>23.529411764705866</v>
      </c>
      <c r="AG641" s="1059">
        <f t="shared" si="359"/>
        <v>17.24137931034484</v>
      </c>
      <c r="AH641" s="1059">
        <f t="shared" si="360"/>
        <v>15.999999999999993</v>
      </c>
      <c r="AI641" s="1059">
        <f t="shared" si="361"/>
        <v>19.047619047619047</v>
      </c>
      <c r="AJ641" s="1059">
        <f t="shared" si="362"/>
        <v>-41.666666666666664</v>
      </c>
      <c r="AK641" s="1059">
        <f t="shared" si="363"/>
        <v>-57.142857142857139</v>
      </c>
      <c r="AL641" s="1059">
        <f t="shared" si="364"/>
        <v>0</v>
      </c>
      <c r="AM641" s="1059">
        <f t="shared" si="365"/>
        <v>0</v>
      </c>
      <c r="AN641" s="1059">
        <f t="shared" si="366"/>
        <v>0</v>
      </c>
      <c r="AO641" s="1059">
        <f t="shared" si="367"/>
        <v>0</v>
      </c>
      <c r="AP641" s="1059">
        <f t="shared" si="368"/>
        <v>0</v>
      </c>
      <c r="AQ641" s="1059">
        <f t="shared" si="369"/>
        <v>0</v>
      </c>
      <c r="AR641" s="1059">
        <f t="shared" si="370"/>
        <v>0</v>
      </c>
      <c r="AS641" s="1059">
        <f t="shared" si="371"/>
        <v>3.7037037037036979</v>
      </c>
      <c r="AT641" s="1059">
        <f t="shared" si="372"/>
        <v>5.1948051948051965</v>
      </c>
      <c r="AU641" s="1060">
        <f t="shared" si="351"/>
        <v>2.8840070319786326</v>
      </c>
      <c r="AV641" s="1061">
        <f t="shared" si="352"/>
        <v>19.759527751360537</v>
      </c>
    </row>
    <row r="642" spans="1:48" x14ac:dyDescent="0.2">
      <c r="A642" s="863" t="s">
        <v>781</v>
      </c>
      <c r="B642" s="876" t="s">
        <v>782</v>
      </c>
      <c r="C642" s="512">
        <v>1.47</v>
      </c>
      <c r="D642" s="482">
        <v>1.35</v>
      </c>
      <c r="E642" s="616">
        <v>1.23</v>
      </c>
      <c r="F642" s="512">
        <v>1.1100000000000001</v>
      </c>
      <c r="G642" s="512">
        <v>1.04</v>
      </c>
      <c r="H642" s="512">
        <v>0.98</v>
      </c>
      <c r="I642" s="512">
        <v>0.91</v>
      </c>
      <c r="J642" s="1009"/>
      <c r="K642" s="512">
        <v>0.87</v>
      </c>
      <c r="L642" s="512">
        <v>0.84</v>
      </c>
      <c r="M642" s="1009"/>
      <c r="N642" s="616">
        <v>0.79</v>
      </c>
      <c r="O642" s="612">
        <v>0.76</v>
      </c>
      <c r="P642" s="616">
        <v>0.74</v>
      </c>
      <c r="Q642" s="616">
        <v>0.68</v>
      </c>
      <c r="R642" s="616">
        <v>0.61</v>
      </c>
      <c r="S642" s="612">
        <v>0.6</v>
      </c>
      <c r="T642" s="616">
        <v>0.6</v>
      </c>
      <c r="U642" s="616">
        <v>0.59</v>
      </c>
      <c r="V642" s="616">
        <v>0.54</v>
      </c>
      <c r="W642" s="612">
        <v>0.53200000000000003</v>
      </c>
      <c r="X642" s="616">
        <v>0.53200000000000003</v>
      </c>
      <c r="Y642" s="616">
        <v>0.53</v>
      </c>
      <c r="Z642" s="613">
        <f t="shared" si="350"/>
        <v>17.303999999999998</v>
      </c>
      <c r="AA642" s="1058">
        <f t="shared" si="353"/>
        <v>8.8888888888888786</v>
      </c>
      <c r="AB642" s="1058">
        <f t="shared" si="354"/>
        <v>9.7560975609756184</v>
      </c>
      <c r="AC642" s="1059">
        <f t="shared" si="355"/>
        <v>10.810810810810789</v>
      </c>
      <c r="AD642" s="1059">
        <f t="shared" si="356"/>
        <v>6.7307692307692291</v>
      </c>
      <c r="AE642" s="1059">
        <f t="shared" si="357"/>
        <v>6.1224489795918435</v>
      </c>
      <c r="AF642" s="1059">
        <f t="shared" si="358"/>
        <v>7.6923076923076872</v>
      </c>
      <c r="AG642" s="1059">
        <f t="shared" si="359"/>
        <v>4.5977011494252817</v>
      </c>
      <c r="AH642" s="1059">
        <f t="shared" si="360"/>
        <v>3.5714285714285809</v>
      </c>
      <c r="AI642" s="1059">
        <f t="shared" si="361"/>
        <v>6.3291139240506222</v>
      </c>
      <c r="AJ642" s="1059">
        <f t="shared" si="362"/>
        <v>3.9473684210526327</v>
      </c>
      <c r="AK642" s="1059">
        <f t="shared" si="363"/>
        <v>2.7027027027026973</v>
      </c>
      <c r="AL642" s="1059">
        <f t="shared" si="364"/>
        <v>8.8235294117646959</v>
      </c>
      <c r="AM642" s="1059">
        <f t="shared" si="365"/>
        <v>11.475409836065587</v>
      </c>
      <c r="AN642" s="1059">
        <f t="shared" si="366"/>
        <v>1.6666666666666607</v>
      </c>
      <c r="AO642" s="1059">
        <f t="shared" si="367"/>
        <v>0</v>
      </c>
      <c r="AP642" s="1059">
        <f t="shared" si="368"/>
        <v>1.6949152542372836</v>
      </c>
      <c r="AQ642" s="1059">
        <f t="shared" si="369"/>
        <v>9.259259259259256</v>
      </c>
      <c r="AR642" s="1059">
        <f t="shared" si="370"/>
        <v>1.5037593984962516</v>
      </c>
      <c r="AS642" s="1059">
        <f t="shared" si="371"/>
        <v>0</v>
      </c>
      <c r="AT642" s="1059">
        <f t="shared" si="372"/>
        <v>0.37735849056603765</v>
      </c>
      <c r="AU642" s="1060">
        <f t="shared" si="351"/>
        <v>5.2975268124529808</v>
      </c>
      <c r="AV642" s="1061">
        <f t="shared" si="352"/>
        <v>3.7830410663037264</v>
      </c>
    </row>
    <row r="643" spans="1:48" x14ac:dyDescent="0.2">
      <c r="A643" s="501" t="s">
        <v>1692</v>
      </c>
      <c r="B643" s="876" t="s">
        <v>1693</v>
      </c>
      <c r="C643" s="512">
        <v>1.04</v>
      </c>
      <c r="D643" s="482">
        <v>0.96</v>
      </c>
      <c r="E643" s="616">
        <v>0.8</v>
      </c>
      <c r="F643" s="512">
        <v>0.71666700000000005</v>
      </c>
      <c r="G643" s="512">
        <v>0.64</v>
      </c>
      <c r="H643" s="512">
        <v>0.58666666666666667</v>
      </c>
      <c r="I643" s="512">
        <v>0.54</v>
      </c>
      <c r="J643" s="1009"/>
      <c r="K643" s="512">
        <v>0.51333333333333331</v>
      </c>
      <c r="L643" s="514">
        <v>0.48</v>
      </c>
      <c r="M643" s="1009"/>
      <c r="N643" s="616">
        <v>0.46</v>
      </c>
      <c r="O643" s="612">
        <v>0.45333333333333337</v>
      </c>
      <c r="P643" s="616">
        <v>0.45333333333333337</v>
      </c>
      <c r="Q643" s="616">
        <v>0.42</v>
      </c>
      <c r="R643" s="616">
        <v>0.38222</v>
      </c>
      <c r="S643" s="616">
        <v>0.29841333333333336</v>
      </c>
      <c r="T643" s="616">
        <v>0.24761999999999998</v>
      </c>
      <c r="U643" s="616">
        <v>0.19365333333333332</v>
      </c>
      <c r="V643" s="616">
        <v>0.16507333333333332</v>
      </c>
      <c r="W643" s="616">
        <v>0.14460000000000001</v>
      </c>
      <c r="X643" s="616">
        <v>0.12381333333333334</v>
      </c>
      <c r="Y643" s="616">
        <v>0.10477333333333334</v>
      </c>
      <c r="Z643" s="613">
        <f t="shared" si="350"/>
        <v>9.7235003333333339</v>
      </c>
      <c r="AA643" s="1058">
        <f t="shared" si="353"/>
        <v>8.3333333333333481</v>
      </c>
      <c r="AB643" s="1058">
        <f t="shared" si="354"/>
        <v>19.999999999999996</v>
      </c>
      <c r="AC643" s="1059">
        <f t="shared" si="355"/>
        <v>11.627855056811608</v>
      </c>
      <c r="AD643" s="1059">
        <f t="shared" si="356"/>
        <v>11.979218750000008</v>
      </c>
      <c r="AE643" s="1059">
        <f t="shared" si="357"/>
        <v>9.0909090909090828</v>
      </c>
      <c r="AF643" s="1059">
        <f t="shared" si="358"/>
        <v>8.6419753086419693</v>
      </c>
      <c r="AG643" s="1059">
        <f t="shared" si="359"/>
        <v>5.1948051948051965</v>
      </c>
      <c r="AH643" s="1059">
        <f t="shared" si="360"/>
        <v>6.944444444444442</v>
      </c>
      <c r="AI643" s="1059">
        <f t="shared" si="361"/>
        <v>4.3478260869565188</v>
      </c>
      <c r="AJ643" s="1059">
        <f t="shared" si="362"/>
        <v>1.4705882352941124</v>
      </c>
      <c r="AK643" s="1059">
        <f t="shared" si="363"/>
        <v>0</v>
      </c>
      <c r="AL643" s="1059">
        <f t="shared" si="364"/>
        <v>7.9365079365079527</v>
      </c>
      <c r="AM643" s="1059">
        <f t="shared" si="365"/>
        <v>9.8843597927894766</v>
      </c>
      <c r="AN643" s="1059">
        <f t="shared" si="366"/>
        <v>28.084089182788951</v>
      </c>
      <c r="AO643" s="1059">
        <f t="shared" si="367"/>
        <v>20.512613413025349</v>
      </c>
      <c r="AP643" s="1059">
        <f t="shared" si="368"/>
        <v>27.867667309281185</v>
      </c>
      <c r="AQ643" s="1059">
        <f t="shared" si="369"/>
        <v>17.31351722466783</v>
      </c>
      <c r="AR643" s="1059">
        <f t="shared" si="370"/>
        <v>14.158598432457348</v>
      </c>
      <c r="AS643" s="1059">
        <f t="shared" si="371"/>
        <v>16.788714193409437</v>
      </c>
      <c r="AT643" s="1059">
        <f t="shared" si="372"/>
        <v>18.172562993128018</v>
      </c>
      <c r="AU643" s="1060">
        <f t="shared" si="351"/>
        <v>12.417479298962594</v>
      </c>
      <c r="AV643" s="1061">
        <f t="shared" si="352"/>
        <v>7.8706280551885301</v>
      </c>
    </row>
    <row r="644" spans="1:48" x14ac:dyDescent="0.2">
      <c r="A644" s="483" t="s">
        <v>345</v>
      </c>
      <c r="B644" s="876" t="s">
        <v>346</v>
      </c>
      <c r="C644" s="512">
        <v>2.08</v>
      </c>
      <c r="D644" s="482">
        <v>1.88</v>
      </c>
      <c r="E644" s="616">
        <v>1.7</v>
      </c>
      <c r="F644" s="512">
        <v>1.52</v>
      </c>
      <c r="G644" s="512">
        <v>1.38</v>
      </c>
      <c r="H644" s="512">
        <v>1.22</v>
      </c>
      <c r="I644" s="512">
        <v>1.06</v>
      </c>
      <c r="J644" s="1009"/>
      <c r="K644" s="512">
        <v>0.85</v>
      </c>
      <c r="L644" s="512">
        <v>0.72</v>
      </c>
      <c r="M644" s="1009"/>
      <c r="N644" s="616">
        <v>0.6</v>
      </c>
      <c r="O644" s="616">
        <v>0.5</v>
      </c>
      <c r="P644" s="616">
        <v>0.33</v>
      </c>
      <c r="Q644" s="616">
        <v>0.22</v>
      </c>
      <c r="R644" s="616">
        <v>0.11</v>
      </c>
      <c r="S644" s="616">
        <v>0.09</v>
      </c>
      <c r="T644" s="616">
        <v>7.0000000000000007E-2</v>
      </c>
      <c r="U644" s="616">
        <v>0.06</v>
      </c>
      <c r="V644" s="616">
        <v>0.05</v>
      </c>
      <c r="W644" s="616">
        <v>0.04</v>
      </c>
      <c r="X644" s="616">
        <v>3.2500000000000001E-2</v>
      </c>
      <c r="Y644" s="616">
        <v>0.03</v>
      </c>
      <c r="Z644" s="613">
        <f t="shared" si="350"/>
        <v>14.5425</v>
      </c>
      <c r="AA644" s="1058">
        <f t="shared" si="353"/>
        <v>10.638297872340431</v>
      </c>
      <c r="AB644" s="1058">
        <f t="shared" si="354"/>
        <v>10.588235294117654</v>
      </c>
      <c r="AC644" s="1059">
        <f t="shared" si="355"/>
        <v>11.842105263157897</v>
      </c>
      <c r="AD644" s="1059">
        <f t="shared" si="356"/>
        <v>10.144927536231885</v>
      </c>
      <c r="AE644" s="1059">
        <f t="shared" si="357"/>
        <v>13.114754098360649</v>
      </c>
      <c r="AF644" s="1059">
        <f t="shared" si="358"/>
        <v>15.094339622641506</v>
      </c>
      <c r="AG644" s="1059">
        <f t="shared" si="359"/>
        <v>24.705882352941178</v>
      </c>
      <c r="AH644" s="1059">
        <f t="shared" si="360"/>
        <v>18.055555555555557</v>
      </c>
      <c r="AI644" s="1059">
        <f t="shared" si="361"/>
        <v>19.999999999999996</v>
      </c>
      <c r="AJ644" s="1059">
        <f t="shared" si="362"/>
        <v>19.999999999999996</v>
      </c>
      <c r="AK644" s="1059">
        <f t="shared" si="363"/>
        <v>51.515151515151516</v>
      </c>
      <c r="AL644" s="1059">
        <f t="shared" si="364"/>
        <v>50</v>
      </c>
      <c r="AM644" s="1059">
        <f t="shared" si="365"/>
        <v>100</v>
      </c>
      <c r="AN644" s="1059">
        <f t="shared" si="366"/>
        <v>22.222222222222232</v>
      </c>
      <c r="AO644" s="1059">
        <f t="shared" si="367"/>
        <v>28.571428571428559</v>
      </c>
      <c r="AP644" s="1059">
        <f t="shared" si="368"/>
        <v>16.666666666666675</v>
      </c>
      <c r="AQ644" s="1059">
        <f t="shared" si="369"/>
        <v>19.999999999999996</v>
      </c>
      <c r="AR644" s="1059">
        <f t="shared" si="370"/>
        <v>25</v>
      </c>
      <c r="AS644" s="1059">
        <f t="shared" si="371"/>
        <v>23.076923076923084</v>
      </c>
      <c r="AT644" s="1059">
        <f t="shared" si="372"/>
        <v>8.3333333333333481</v>
      </c>
      <c r="AU644" s="1060">
        <f t="shared" si="351"/>
        <v>24.97849114905361</v>
      </c>
      <c r="AV644" s="1061">
        <f t="shared" si="352"/>
        <v>21.144726129815485</v>
      </c>
    </row>
    <row r="645" spans="1:48" x14ac:dyDescent="0.2">
      <c r="A645" s="568" t="s">
        <v>4602</v>
      </c>
      <c r="B645" s="876" t="s">
        <v>4596</v>
      </c>
      <c r="C645" s="512">
        <v>0.48</v>
      </c>
      <c r="D645" s="482">
        <v>0.44</v>
      </c>
      <c r="E645" s="616">
        <v>0.35</v>
      </c>
      <c r="F645" s="512">
        <v>0.1</v>
      </c>
      <c r="G645" s="567">
        <v>0</v>
      </c>
      <c r="H645" s="567">
        <v>0</v>
      </c>
      <c r="I645" s="567">
        <v>0</v>
      </c>
      <c r="J645" s="865"/>
      <c r="K645" s="1076">
        <v>0.25</v>
      </c>
      <c r="L645" s="514">
        <v>0</v>
      </c>
      <c r="M645" s="865"/>
      <c r="N645" s="514">
        <v>0</v>
      </c>
      <c r="O645" s="567">
        <v>0.75</v>
      </c>
      <c r="P645" s="612">
        <v>1</v>
      </c>
      <c r="Q645" s="616">
        <v>1</v>
      </c>
      <c r="R645" s="522">
        <v>0</v>
      </c>
      <c r="S645" s="522">
        <v>0</v>
      </c>
      <c r="T645" s="522">
        <v>0</v>
      </c>
      <c r="U645" s="522">
        <v>0</v>
      </c>
      <c r="V645" s="522">
        <v>0</v>
      </c>
      <c r="W645" s="522">
        <v>0</v>
      </c>
      <c r="X645" s="522">
        <v>0</v>
      </c>
      <c r="Y645" s="522">
        <v>0</v>
      </c>
      <c r="Z645" s="613">
        <f t="shared" si="350"/>
        <v>4.37</v>
      </c>
      <c r="AA645" s="1058">
        <f t="shared" si="353"/>
        <v>9.0909090909090828</v>
      </c>
      <c r="AB645" s="1058">
        <f t="shared" si="354"/>
        <v>25.714285714285733</v>
      </c>
      <c r="AC645" s="1059">
        <f t="shared" si="355"/>
        <v>249.99999999999994</v>
      </c>
      <c r="AD645" s="1059" t="str">
        <f t="shared" si="356"/>
        <v>n/a</v>
      </c>
      <c r="AE645" s="1059" t="str">
        <f t="shared" si="357"/>
        <v>n/a</v>
      </c>
      <c r="AF645" s="1059" t="str">
        <f t="shared" si="358"/>
        <v>n/a</v>
      </c>
      <c r="AG645" s="1059">
        <f t="shared" si="359"/>
        <v>-100</v>
      </c>
      <c r="AH645" s="1059" t="str">
        <f t="shared" si="360"/>
        <v>n/a</v>
      </c>
      <c r="AI645" s="1059" t="str">
        <f t="shared" si="361"/>
        <v>n/a</v>
      </c>
      <c r="AJ645" s="1059">
        <f t="shared" si="362"/>
        <v>-100</v>
      </c>
      <c r="AK645" s="1059">
        <f t="shared" si="363"/>
        <v>-25</v>
      </c>
      <c r="AL645" s="1059">
        <f t="shared" si="364"/>
        <v>0</v>
      </c>
      <c r="AM645" s="1059" t="str">
        <f t="shared" si="365"/>
        <v>n/a</v>
      </c>
      <c r="AN645" s="1059" t="str">
        <f t="shared" si="366"/>
        <v>n/a</v>
      </c>
      <c r="AO645" s="1059" t="str">
        <f t="shared" si="367"/>
        <v>n/a</v>
      </c>
      <c r="AP645" s="1059" t="str">
        <f t="shared" si="368"/>
        <v>n/a</v>
      </c>
      <c r="AQ645" s="1059" t="str">
        <f t="shared" si="369"/>
        <v>n/a</v>
      </c>
      <c r="AR645" s="1059" t="str">
        <f t="shared" si="370"/>
        <v>n/a</v>
      </c>
      <c r="AS645" s="1059" t="str">
        <f t="shared" si="371"/>
        <v>n/a</v>
      </c>
      <c r="AT645" s="1059" t="str">
        <f t="shared" si="372"/>
        <v>n/a</v>
      </c>
      <c r="AU645" s="1060">
        <f t="shared" si="351"/>
        <v>8.5435992578849689</v>
      </c>
      <c r="AV645" s="1061">
        <f t="shared" si="352"/>
        <v>117.86851254677796</v>
      </c>
    </row>
    <row r="646" spans="1:48" x14ac:dyDescent="0.2">
      <c r="A646" s="483" t="s">
        <v>347</v>
      </c>
      <c r="B646" s="876" t="s">
        <v>348</v>
      </c>
      <c r="C646" s="512">
        <v>1.56</v>
      </c>
      <c r="D646" s="482">
        <v>1.44</v>
      </c>
      <c r="E646" s="616">
        <v>1.32</v>
      </c>
      <c r="F646" s="512">
        <v>1.24</v>
      </c>
      <c r="G646" s="512">
        <v>1.2</v>
      </c>
      <c r="H646" s="512">
        <v>1.1599999999999999</v>
      </c>
      <c r="I646" s="512">
        <v>1.1200000000000001</v>
      </c>
      <c r="J646" s="1009"/>
      <c r="K646" s="512">
        <v>1.08</v>
      </c>
      <c r="L646" s="512">
        <v>1.04</v>
      </c>
      <c r="M646" s="1009"/>
      <c r="N646" s="616">
        <v>1</v>
      </c>
      <c r="O646" s="616">
        <v>0.96</v>
      </c>
      <c r="P646" s="616">
        <v>0.88</v>
      </c>
      <c r="Q646" s="616">
        <v>0.76</v>
      </c>
      <c r="R646" s="616">
        <v>0.68</v>
      </c>
      <c r="S646" s="616">
        <v>0.6</v>
      </c>
      <c r="T646" s="616">
        <v>0.52</v>
      </c>
      <c r="U646" s="616">
        <v>0.44</v>
      </c>
      <c r="V646" s="616">
        <v>0.36</v>
      </c>
      <c r="W646" s="616">
        <v>0.28000000000000003</v>
      </c>
      <c r="X646" s="616">
        <v>0.24</v>
      </c>
      <c r="Y646" s="616">
        <v>0.2</v>
      </c>
      <c r="Z646" s="613">
        <f t="shared" si="350"/>
        <v>18.080000000000002</v>
      </c>
      <c r="AA646" s="1058">
        <f t="shared" si="353"/>
        <v>8.3333333333333481</v>
      </c>
      <c r="AB646" s="1058">
        <f t="shared" si="354"/>
        <v>9.0909090909090828</v>
      </c>
      <c r="AC646" s="1059">
        <f t="shared" si="355"/>
        <v>6.4516129032258229</v>
      </c>
      <c r="AD646" s="1059">
        <f t="shared" si="356"/>
        <v>3.3333333333333437</v>
      </c>
      <c r="AE646" s="1059">
        <f t="shared" si="357"/>
        <v>3.4482758620689724</v>
      </c>
      <c r="AF646" s="1059">
        <f t="shared" si="358"/>
        <v>3.5714285714285587</v>
      </c>
      <c r="AG646" s="1059">
        <f t="shared" si="359"/>
        <v>3.7037037037036979</v>
      </c>
      <c r="AH646" s="1059">
        <f t="shared" si="360"/>
        <v>3.8461538461538547</v>
      </c>
      <c r="AI646" s="1059">
        <f t="shared" si="361"/>
        <v>4.0000000000000036</v>
      </c>
      <c r="AJ646" s="1059">
        <f t="shared" si="362"/>
        <v>4.1666666666666741</v>
      </c>
      <c r="AK646" s="1059">
        <f t="shared" si="363"/>
        <v>9.0909090909090828</v>
      </c>
      <c r="AL646" s="1059">
        <f t="shared" si="364"/>
        <v>15.789473684210531</v>
      </c>
      <c r="AM646" s="1059">
        <f t="shared" si="365"/>
        <v>11.764705882352944</v>
      </c>
      <c r="AN646" s="1059">
        <f t="shared" si="366"/>
        <v>13.333333333333353</v>
      </c>
      <c r="AO646" s="1059">
        <f t="shared" si="367"/>
        <v>15.384615384615374</v>
      </c>
      <c r="AP646" s="1059">
        <f t="shared" si="368"/>
        <v>18.181818181818187</v>
      </c>
      <c r="AQ646" s="1059">
        <f t="shared" si="369"/>
        <v>22.222222222222232</v>
      </c>
      <c r="AR646" s="1059">
        <f t="shared" si="370"/>
        <v>28.571428571428559</v>
      </c>
      <c r="AS646" s="1059">
        <f t="shared" si="371"/>
        <v>16.666666666666675</v>
      </c>
      <c r="AT646" s="1059">
        <f t="shared" si="372"/>
        <v>19.999999999999996</v>
      </c>
      <c r="AU646" s="1060">
        <f t="shared" si="351"/>
        <v>11.047529516419015</v>
      </c>
      <c r="AV646" s="1061">
        <f t="shared" si="352"/>
        <v>7.4470659213561792</v>
      </c>
    </row>
    <row r="647" spans="1:48" x14ac:dyDescent="0.2">
      <c r="A647" s="487" t="s">
        <v>137</v>
      </c>
      <c r="B647" s="876" t="s">
        <v>138</v>
      </c>
      <c r="C647" s="512">
        <v>2.04</v>
      </c>
      <c r="D647" s="482">
        <v>2</v>
      </c>
      <c r="E647" s="616">
        <v>1.96</v>
      </c>
      <c r="F647" s="512">
        <v>1.92</v>
      </c>
      <c r="G647" s="512">
        <v>1.88</v>
      </c>
      <c r="H647" s="512">
        <v>1.84</v>
      </c>
      <c r="I647" s="512">
        <v>1.8</v>
      </c>
      <c r="J647" s="1009"/>
      <c r="K647" s="512">
        <v>1.76</v>
      </c>
      <c r="L647" s="512">
        <v>1.72</v>
      </c>
      <c r="M647" s="1009"/>
      <c r="N647" s="616">
        <v>1.68</v>
      </c>
      <c r="O647" s="616">
        <v>1.64</v>
      </c>
      <c r="P647" s="616">
        <v>1.6</v>
      </c>
      <c r="Q647" s="616">
        <v>1.42</v>
      </c>
      <c r="R647" s="616">
        <v>1.33</v>
      </c>
      <c r="S647" s="616">
        <v>1.29</v>
      </c>
      <c r="T647" s="616">
        <v>1.25</v>
      </c>
      <c r="U647" s="616">
        <v>1.1174999999999999</v>
      </c>
      <c r="V647" s="616">
        <v>1.0625</v>
      </c>
      <c r="W647" s="616">
        <v>1.0225</v>
      </c>
      <c r="X647" s="616">
        <v>1.0049999999999999</v>
      </c>
      <c r="Y647" s="616">
        <v>0.96499999999999997</v>
      </c>
      <c r="Z647" s="613">
        <f t="shared" ref="Z647:Z710" si="373">SUM(C647:Y647)</f>
        <v>32.302500000000002</v>
      </c>
      <c r="AA647" s="1058">
        <f t="shared" si="353"/>
        <v>2.0000000000000018</v>
      </c>
      <c r="AB647" s="1058">
        <f t="shared" si="354"/>
        <v>2.0408163265306145</v>
      </c>
      <c r="AC647" s="1059">
        <f t="shared" si="355"/>
        <v>2.0833333333333259</v>
      </c>
      <c r="AD647" s="1059">
        <f t="shared" si="356"/>
        <v>2.1276595744680771</v>
      </c>
      <c r="AE647" s="1059">
        <f t="shared" si="357"/>
        <v>2.1739130434782483</v>
      </c>
      <c r="AF647" s="1059">
        <f t="shared" si="358"/>
        <v>2.2222222222222143</v>
      </c>
      <c r="AG647" s="1059">
        <f t="shared" si="359"/>
        <v>2.2727272727272707</v>
      </c>
      <c r="AH647" s="1059">
        <f t="shared" si="360"/>
        <v>2.3255813953488413</v>
      </c>
      <c r="AI647" s="1059">
        <f t="shared" si="361"/>
        <v>2.3809523809523725</v>
      </c>
      <c r="AJ647" s="1059">
        <f t="shared" si="362"/>
        <v>2.4390243902439046</v>
      </c>
      <c r="AK647" s="1059">
        <f t="shared" si="363"/>
        <v>2.4999999999999911</v>
      </c>
      <c r="AL647" s="1059">
        <f t="shared" si="364"/>
        <v>12.676056338028175</v>
      </c>
      <c r="AM647" s="1059">
        <f t="shared" si="365"/>
        <v>6.7669172932330657</v>
      </c>
      <c r="AN647" s="1059">
        <f t="shared" si="366"/>
        <v>3.1007751937984551</v>
      </c>
      <c r="AO647" s="1059">
        <f t="shared" si="367"/>
        <v>3.2000000000000028</v>
      </c>
      <c r="AP647" s="1059">
        <f t="shared" si="368"/>
        <v>11.856823266219241</v>
      </c>
      <c r="AQ647" s="1059">
        <f t="shared" si="369"/>
        <v>5.1764705882352935</v>
      </c>
      <c r="AR647" s="1059">
        <f t="shared" si="370"/>
        <v>3.9119804400977953</v>
      </c>
      <c r="AS647" s="1059">
        <f t="shared" si="371"/>
        <v>1.7412935323383172</v>
      </c>
      <c r="AT647" s="1059">
        <f t="shared" si="372"/>
        <v>4.1450777202072464</v>
      </c>
      <c r="AU647" s="1060">
        <f t="shared" ref="AU647:AU710" si="374">AVERAGE(AA647:AT647)</f>
        <v>3.857081215573122</v>
      </c>
      <c r="AV647" s="1061">
        <f t="shared" ref="AV647:AV710" si="375">STDEV(AA647:AT647)</f>
        <v>3.1357198952632666</v>
      </c>
    </row>
    <row r="648" spans="1:48" x14ac:dyDescent="0.2">
      <c r="A648" s="466" t="s">
        <v>1711</v>
      </c>
      <c r="B648" s="876" t="s">
        <v>1712</v>
      </c>
      <c r="C648" s="512">
        <v>0.89</v>
      </c>
      <c r="D648" s="482">
        <v>0.84</v>
      </c>
      <c r="E648" s="616">
        <v>0.8</v>
      </c>
      <c r="F648" s="512">
        <v>0.72</v>
      </c>
      <c r="G648" s="512">
        <v>0.66</v>
      </c>
      <c r="H648" s="512">
        <v>0.6</v>
      </c>
      <c r="I648" s="512">
        <v>0.52</v>
      </c>
      <c r="J648" s="1009"/>
      <c r="K648" s="512">
        <v>0.44</v>
      </c>
      <c r="L648" s="512">
        <v>0.34</v>
      </c>
      <c r="M648" s="1009"/>
      <c r="N648" s="616">
        <v>0.24</v>
      </c>
      <c r="O648" s="612">
        <v>0</v>
      </c>
      <c r="P648" s="612">
        <v>0</v>
      </c>
      <c r="Q648" s="612">
        <v>0</v>
      </c>
      <c r="R648" s="612">
        <v>0</v>
      </c>
      <c r="S648" s="612">
        <v>0</v>
      </c>
      <c r="T648" s="612">
        <v>0</v>
      </c>
      <c r="U648" s="612">
        <v>0</v>
      </c>
      <c r="V648" s="612">
        <v>0</v>
      </c>
      <c r="W648" s="612">
        <v>0</v>
      </c>
      <c r="X648" s="612">
        <v>0</v>
      </c>
      <c r="Y648" s="612">
        <v>0</v>
      </c>
      <c r="Z648" s="613">
        <f t="shared" si="373"/>
        <v>6.05</v>
      </c>
      <c r="AA648" s="1058">
        <f t="shared" si="353"/>
        <v>5.9523809523809534</v>
      </c>
      <c r="AB648" s="1058">
        <f t="shared" si="354"/>
        <v>4.9999999999999822</v>
      </c>
      <c r="AC648" s="1059">
        <f t="shared" si="355"/>
        <v>11.111111111111116</v>
      </c>
      <c r="AD648" s="1059">
        <f t="shared" si="356"/>
        <v>9.0909090909090828</v>
      </c>
      <c r="AE648" s="1059">
        <f t="shared" si="357"/>
        <v>10.000000000000009</v>
      </c>
      <c r="AF648" s="1059">
        <f t="shared" si="358"/>
        <v>15.384615384615374</v>
      </c>
      <c r="AG648" s="1059">
        <f t="shared" si="359"/>
        <v>18.181818181818187</v>
      </c>
      <c r="AH648" s="1059">
        <f t="shared" si="360"/>
        <v>29.411764705882337</v>
      </c>
      <c r="AI648" s="1059">
        <f t="shared" si="361"/>
        <v>41.666666666666671</v>
      </c>
      <c r="AJ648" s="1059" t="str">
        <f t="shared" si="362"/>
        <v>n/a</v>
      </c>
      <c r="AK648" s="1059" t="str">
        <f t="shared" si="363"/>
        <v>n/a</v>
      </c>
      <c r="AL648" s="1059" t="str">
        <f t="shared" si="364"/>
        <v>n/a</v>
      </c>
      <c r="AM648" s="1059" t="str">
        <f t="shared" si="365"/>
        <v>n/a</v>
      </c>
      <c r="AN648" s="1059" t="str">
        <f t="shared" si="366"/>
        <v>n/a</v>
      </c>
      <c r="AO648" s="1059" t="str">
        <f t="shared" si="367"/>
        <v>n/a</v>
      </c>
      <c r="AP648" s="1059" t="str">
        <f t="shared" si="368"/>
        <v>n/a</v>
      </c>
      <c r="AQ648" s="1059" t="str">
        <f t="shared" si="369"/>
        <v>n/a</v>
      </c>
      <c r="AR648" s="1059" t="str">
        <f t="shared" si="370"/>
        <v>n/a</v>
      </c>
      <c r="AS648" s="1059" t="str">
        <f t="shared" si="371"/>
        <v>n/a</v>
      </c>
      <c r="AT648" s="1059" t="str">
        <f t="shared" si="372"/>
        <v>n/a</v>
      </c>
      <c r="AU648" s="1060">
        <f t="shared" si="374"/>
        <v>16.199918454820413</v>
      </c>
      <c r="AV648" s="1061">
        <f t="shared" si="375"/>
        <v>12.109004670564147</v>
      </c>
    </row>
    <row r="649" spans="1:48" x14ac:dyDescent="0.2">
      <c r="A649" s="523" t="s">
        <v>1725</v>
      </c>
      <c r="B649" s="876" t="s">
        <v>1726</v>
      </c>
      <c r="C649" s="512">
        <v>0.82</v>
      </c>
      <c r="D649" s="482">
        <v>0.7</v>
      </c>
      <c r="E649" s="616">
        <v>0.66</v>
      </c>
      <c r="F649" s="514">
        <v>0.6</v>
      </c>
      <c r="G649" s="512">
        <v>0.52</v>
      </c>
      <c r="H649" s="514">
        <v>0.44</v>
      </c>
      <c r="I649" s="512">
        <v>0.42</v>
      </c>
      <c r="J649" s="1009"/>
      <c r="K649" s="514">
        <v>0.36</v>
      </c>
      <c r="L649" s="514">
        <v>0.36</v>
      </c>
      <c r="M649" s="1009"/>
      <c r="N649" s="612">
        <v>0.4</v>
      </c>
      <c r="O649" s="612">
        <v>0.52</v>
      </c>
      <c r="P649" s="612">
        <v>0.52</v>
      </c>
      <c r="Q649" s="616">
        <v>0.52</v>
      </c>
      <c r="R649" s="616">
        <v>0.48</v>
      </c>
      <c r="S649" s="616">
        <v>0.45</v>
      </c>
      <c r="T649" s="616">
        <v>0.43</v>
      </c>
      <c r="U649" s="612">
        <v>0.4</v>
      </c>
      <c r="V649" s="612">
        <v>0.4</v>
      </c>
      <c r="W649" s="616">
        <v>0.4</v>
      </c>
      <c r="X649" s="616">
        <v>0.39500000000000002</v>
      </c>
      <c r="Y649" s="616">
        <v>0.35</v>
      </c>
      <c r="Z649" s="613">
        <f t="shared" si="373"/>
        <v>10.145000000000001</v>
      </c>
      <c r="AA649" s="1058">
        <f t="shared" si="353"/>
        <v>17.142857142857149</v>
      </c>
      <c r="AB649" s="1058">
        <f t="shared" si="354"/>
        <v>6.0606060606060552</v>
      </c>
      <c r="AC649" s="1059">
        <f t="shared" si="355"/>
        <v>10.000000000000009</v>
      </c>
      <c r="AD649" s="1059">
        <f t="shared" si="356"/>
        <v>15.384615384615374</v>
      </c>
      <c r="AE649" s="1059">
        <f t="shared" si="357"/>
        <v>18.181818181818187</v>
      </c>
      <c r="AF649" s="1059">
        <f t="shared" si="358"/>
        <v>4.7619047619047672</v>
      </c>
      <c r="AG649" s="1059">
        <f t="shared" si="359"/>
        <v>16.666666666666675</v>
      </c>
      <c r="AH649" s="1059">
        <f t="shared" si="360"/>
        <v>0</v>
      </c>
      <c r="AI649" s="1059">
        <f t="shared" si="361"/>
        <v>-10.000000000000009</v>
      </c>
      <c r="AJ649" s="1059">
        <f t="shared" si="362"/>
        <v>-23.076923076923073</v>
      </c>
      <c r="AK649" s="1059">
        <f t="shared" si="363"/>
        <v>0</v>
      </c>
      <c r="AL649" s="1059">
        <f t="shared" si="364"/>
        <v>0</v>
      </c>
      <c r="AM649" s="1059">
        <f t="shared" si="365"/>
        <v>8.3333333333333481</v>
      </c>
      <c r="AN649" s="1059">
        <f t="shared" si="366"/>
        <v>6.6666666666666652</v>
      </c>
      <c r="AO649" s="1059">
        <f t="shared" si="367"/>
        <v>4.6511627906976827</v>
      </c>
      <c r="AP649" s="1059">
        <f t="shared" si="368"/>
        <v>7.4999999999999956</v>
      </c>
      <c r="AQ649" s="1059">
        <f t="shared" si="369"/>
        <v>0</v>
      </c>
      <c r="AR649" s="1059">
        <f t="shared" si="370"/>
        <v>0</v>
      </c>
      <c r="AS649" s="1059">
        <f t="shared" si="371"/>
        <v>1.2658227848101333</v>
      </c>
      <c r="AT649" s="1059">
        <f t="shared" si="372"/>
        <v>12.857142857142879</v>
      </c>
      <c r="AU649" s="1060">
        <f t="shared" si="374"/>
        <v>4.8197836777097924</v>
      </c>
      <c r="AV649" s="1061">
        <f t="shared" si="375"/>
        <v>9.8004984652408744</v>
      </c>
    </row>
    <row r="650" spans="1:48" x14ac:dyDescent="0.2">
      <c r="A650" s="617" t="s">
        <v>4464</v>
      </c>
      <c r="B650" s="876" t="s">
        <v>4465</v>
      </c>
      <c r="C650" s="512">
        <v>1.38</v>
      </c>
      <c r="D650" s="482">
        <v>1.24</v>
      </c>
      <c r="E650" s="616">
        <v>1.1000000000000001</v>
      </c>
      <c r="F650" s="512">
        <v>1.06</v>
      </c>
      <c r="G650" s="512">
        <v>1</v>
      </c>
      <c r="H650" s="512">
        <v>0.94</v>
      </c>
      <c r="I650" s="512">
        <v>0.87</v>
      </c>
      <c r="J650" s="1009"/>
      <c r="K650" s="512">
        <v>0.82</v>
      </c>
      <c r="L650" s="514">
        <v>0.8</v>
      </c>
      <c r="M650" s="1009"/>
      <c r="N650" s="612">
        <v>0.8</v>
      </c>
      <c r="O650" s="612">
        <v>1.18</v>
      </c>
      <c r="P650" s="616">
        <v>1.18</v>
      </c>
      <c r="Q650" s="616">
        <v>1.1399999999999999</v>
      </c>
      <c r="R650" s="616">
        <v>1.1000000000000001</v>
      </c>
      <c r="S650" s="612">
        <v>1.06</v>
      </c>
      <c r="T650" s="616">
        <v>1.06</v>
      </c>
      <c r="U650" s="616">
        <v>1</v>
      </c>
      <c r="V650" s="612">
        <v>0.96</v>
      </c>
      <c r="W650" s="616">
        <v>0.96</v>
      </c>
      <c r="X650" s="616">
        <v>0.88</v>
      </c>
      <c r="Y650" s="616">
        <v>0.84</v>
      </c>
      <c r="Z650" s="613">
        <f t="shared" si="373"/>
        <v>21.37</v>
      </c>
      <c r="AA650" s="1058">
        <f t="shared" si="353"/>
        <v>11.290322580645151</v>
      </c>
      <c r="AB650" s="1058">
        <f t="shared" si="354"/>
        <v>12.72727272727272</v>
      </c>
      <c r="AC650" s="1059">
        <f t="shared" si="355"/>
        <v>3.7735849056603765</v>
      </c>
      <c r="AD650" s="1059">
        <f t="shared" si="356"/>
        <v>6.0000000000000053</v>
      </c>
      <c r="AE650" s="1059">
        <f t="shared" si="357"/>
        <v>6.3829787234042534</v>
      </c>
      <c r="AF650" s="1059">
        <f t="shared" si="358"/>
        <v>8.045977011494255</v>
      </c>
      <c r="AG650" s="1059">
        <f t="shared" si="359"/>
        <v>6.0975609756097615</v>
      </c>
      <c r="AH650" s="1059">
        <f t="shared" si="360"/>
        <v>2.4999999999999911</v>
      </c>
      <c r="AI650" s="1059">
        <f t="shared" si="361"/>
        <v>0</v>
      </c>
      <c r="AJ650" s="1059">
        <f t="shared" si="362"/>
        <v>-32.203389830508463</v>
      </c>
      <c r="AK650" s="1059">
        <f t="shared" si="363"/>
        <v>0</v>
      </c>
      <c r="AL650" s="1059">
        <f t="shared" si="364"/>
        <v>3.5087719298245723</v>
      </c>
      <c r="AM650" s="1059">
        <f t="shared" si="365"/>
        <v>3.6363636363636154</v>
      </c>
      <c r="AN650" s="1059">
        <f t="shared" si="366"/>
        <v>3.7735849056603765</v>
      </c>
      <c r="AO650" s="1059">
        <f t="shared" si="367"/>
        <v>0</v>
      </c>
      <c r="AP650" s="1059">
        <f t="shared" si="368"/>
        <v>6.0000000000000053</v>
      </c>
      <c r="AQ650" s="1059">
        <f t="shared" si="369"/>
        <v>4.1666666666666741</v>
      </c>
      <c r="AR650" s="1059">
        <f t="shared" si="370"/>
        <v>0</v>
      </c>
      <c r="AS650" s="1059">
        <f t="shared" si="371"/>
        <v>9.0909090909090828</v>
      </c>
      <c r="AT650" s="1059">
        <f t="shared" si="372"/>
        <v>4.7619047619047672</v>
      </c>
      <c r="AU650" s="1060">
        <f t="shared" si="374"/>
        <v>2.9776254042453578</v>
      </c>
      <c r="AV650" s="1061">
        <f t="shared" si="375"/>
        <v>9.0227621723958826</v>
      </c>
    </row>
    <row r="651" spans="1:48" s="540" customFormat="1" x14ac:dyDescent="0.2">
      <c r="A651" s="896" t="s">
        <v>353</v>
      </c>
      <c r="B651" s="864" t="s">
        <v>354</v>
      </c>
      <c r="C651" s="512">
        <v>0.66</v>
      </c>
      <c r="D651" s="482">
        <v>0.64</v>
      </c>
      <c r="E651" s="503">
        <v>0.62</v>
      </c>
      <c r="F651" s="496">
        <v>0.59199999999999997</v>
      </c>
      <c r="G651" s="496">
        <v>0.56399999999999995</v>
      </c>
      <c r="H651" s="496">
        <v>0.53600000000000003</v>
      </c>
      <c r="I651" s="496">
        <v>0.51</v>
      </c>
      <c r="J651" s="1014"/>
      <c r="K651" s="496">
        <v>0.49</v>
      </c>
      <c r="L651" s="492">
        <v>0.47</v>
      </c>
      <c r="M651" s="1014"/>
      <c r="N651" s="509">
        <v>0.44500000000000001</v>
      </c>
      <c r="O651" s="509">
        <v>0.43</v>
      </c>
      <c r="P651" s="498">
        <v>0.41</v>
      </c>
      <c r="Q651" s="498">
        <v>0.39</v>
      </c>
      <c r="R651" s="498">
        <v>0.37</v>
      </c>
      <c r="S651" s="498">
        <v>0.35</v>
      </c>
      <c r="T651" s="498">
        <v>0.33</v>
      </c>
      <c r="U651" s="498">
        <v>0.31</v>
      </c>
      <c r="V651" s="498">
        <v>0.28999999999999998</v>
      </c>
      <c r="W651" s="498">
        <v>0.27</v>
      </c>
      <c r="X651" s="498">
        <v>0.25</v>
      </c>
      <c r="Y651" s="498">
        <v>0.23</v>
      </c>
      <c r="Z651" s="613">
        <f t="shared" si="373"/>
        <v>9.1569999999999983</v>
      </c>
      <c r="AA651" s="1058">
        <f t="shared" si="353"/>
        <v>3.125</v>
      </c>
      <c r="AB651" s="1058">
        <f t="shared" si="354"/>
        <v>3.2258064516129004</v>
      </c>
      <c r="AC651" s="1059">
        <f t="shared" si="355"/>
        <v>4.7297297297297369</v>
      </c>
      <c r="AD651" s="1059">
        <f t="shared" si="356"/>
        <v>4.9645390070921946</v>
      </c>
      <c r="AE651" s="1059">
        <f t="shared" si="357"/>
        <v>5.2238805970149071</v>
      </c>
      <c r="AF651" s="1059">
        <f t="shared" si="358"/>
        <v>5.0980392156862786</v>
      </c>
      <c r="AG651" s="1059">
        <f t="shared" si="359"/>
        <v>4.081632653061229</v>
      </c>
      <c r="AH651" s="1059">
        <f t="shared" si="360"/>
        <v>4.2553191489361764</v>
      </c>
      <c r="AI651" s="1065">
        <f t="shared" si="361"/>
        <v>5.6179775280898792</v>
      </c>
      <c r="AJ651" s="1066">
        <f t="shared" si="362"/>
        <v>3.488372093023262</v>
      </c>
      <c r="AK651" s="1065">
        <f t="shared" si="363"/>
        <v>4.8780487804878092</v>
      </c>
      <c r="AL651" s="1065">
        <f t="shared" si="364"/>
        <v>5.12820512820511</v>
      </c>
      <c r="AM651" s="1065">
        <f t="shared" si="365"/>
        <v>5.4054054054054168</v>
      </c>
      <c r="AN651" s="1065">
        <f t="shared" si="366"/>
        <v>5.7142857142857162</v>
      </c>
      <c r="AO651" s="1065">
        <f t="shared" si="367"/>
        <v>6.0606060606060552</v>
      </c>
      <c r="AP651" s="1065">
        <f t="shared" si="368"/>
        <v>6.4516129032258229</v>
      </c>
      <c r="AQ651" s="1065">
        <f t="shared" si="369"/>
        <v>6.8965517241379448</v>
      </c>
      <c r="AR651" s="1065">
        <f t="shared" si="370"/>
        <v>7.4074074074073959</v>
      </c>
      <c r="AS651" s="1065">
        <f t="shared" si="371"/>
        <v>8.0000000000000071</v>
      </c>
      <c r="AT651" s="1065">
        <f t="shared" si="372"/>
        <v>8.6956521739130377</v>
      </c>
      <c r="AU651" s="1060">
        <f t="shared" si="374"/>
        <v>5.4224035860960438</v>
      </c>
      <c r="AV651" s="1061">
        <f t="shared" si="375"/>
        <v>1.5093060160029612</v>
      </c>
    </row>
    <row r="652" spans="1:48" s="592" customFormat="1" ht="12" x14ac:dyDescent="0.2">
      <c r="A652" s="896" t="s">
        <v>1704</v>
      </c>
      <c r="B652" s="864" t="s">
        <v>1705</v>
      </c>
      <c r="C652" s="512">
        <v>1.82</v>
      </c>
      <c r="D652" s="482">
        <v>1.72</v>
      </c>
      <c r="E652" s="616">
        <v>1.5700000000000003</v>
      </c>
      <c r="F652" s="512">
        <v>1.44</v>
      </c>
      <c r="G652" s="512">
        <v>1.28</v>
      </c>
      <c r="H652" s="512">
        <v>1.1200000000000001</v>
      </c>
      <c r="I652" s="512">
        <v>0.96</v>
      </c>
      <c r="J652" s="1009"/>
      <c r="K652" s="512">
        <v>0.81</v>
      </c>
      <c r="L652" s="512">
        <v>0.7</v>
      </c>
      <c r="M652" s="1009"/>
      <c r="N652" s="612">
        <v>0.64</v>
      </c>
      <c r="O652" s="612">
        <v>0.64</v>
      </c>
      <c r="P652" s="616">
        <v>0.57999999999999996</v>
      </c>
      <c r="Q652" s="612">
        <v>0</v>
      </c>
      <c r="R652" s="612">
        <v>0</v>
      </c>
      <c r="S652" s="612">
        <v>0</v>
      </c>
      <c r="T652" s="612">
        <v>0</v>
      </c>
      <c r="U652" s="612">
        <v>0</v>
      </c>
      <c r="V652" s="612">
        <v>0</v>
      </c>
      <c r="W652" s="612">
        <v>0</v>
      </c>
      <c r="X652" s="612">
        <v>0</v>
      </c>
      <c r="Y652" s="612">
        <v>0</v>
      </c>
      <c r="Z652" s="613">
        <f t="shared" si="373"/>
        <v>13.280000000000001</v>
      </c>
      <c r="AA652" s="1058">
        <f t="shared" si="353"/>
        <v>5.8139534883721034</v>
      </c>
      <c r="AB652" s="1058">
        <f t="shared" si="354"/>
        <v>9.5541401273885107</v>
      </c>
      <c r="AC652" s="1067">
        <f t="shared" si="355"/>
        <v>9.0277777777778123</v>
      </c>
      <c r="AD652" s="1067">
        <f t="shared" si="356"/>
        <v>12.5</v>
      </c>
      <c r="AE652" s="1067">
        <f t="shared" si="357"/>
        <v>14.285714285714279</v>
      </c>
      <c r="AF652" s="1067">
        <f t="shared" si="358"/>
        <v>16.666666666666675</v>
      </c>
      <c r="AG652" s="1067">
        <f t="shared" si="359"/>
        <v>18.518518518518512</v>
      </c>
      <c r="AH652" s="1067">
        <f t="shared" si="360"/>
        <v>15.714285714285726</v>
      </c>
      <c r="AI652" s="742">
        <f t="shared" si="361"/>
        <v>9.375</v>
      </c>
      <c r="AJ652" s="1068">
        <f t="shared" si="362"/>
        <v>0</v>
      </c>
      <c r="AK652" s="742">
        <f t="shared" si="363"/>
        <v>10.344827586206918</v>
      </c>
      <c r="AL652" s="742" t="str">
        <f t="shared" si="364"/>
        <v>n/a</v>
      </c>
      <c r="AM652" s="742" t="str">
        <f t="shared" si="365"/>
        <v>n/a</v>
      </c>
      <c r="AN652" s="742" t="str">
        <f t="shared" si="366"/>
        <v>n/a</v>
      </c>
      <c r="AO652" s="742" t="str">
        <f t="shared" si="367"/>
        <v>n/a</v>
      </c>
      <c r="AP652" s="742" t="str">
        <f t="shared" si="368"/>
        <v>n/a</v>
      </c>
      <c r="AQ652" s="742" t="str">
        <f t="shared" si="369"/>
        <v>n/a</v>
      </c>
      <c r="AR652" s="742" t="str">
        <f t="shared" si="370"/>
        <v>n/a</v>
      </c>
      <c r="AS652" s="742" t="str">
        <f t="shared" si="371"/>
        <v>n/a</v>
      </c>
      <c r="AT652" s="742" t="str">
        <f t="shared" si="372"/>
        <v>n/a</v>
      </c>
      <c r="AU652" s="1060">
        <f t="shared" si="374"/>
        <v>11.072807651357321</v>
      </c>
      <c r="AV652" s="1061">
        <f t="shared" si="375"/>
        <v>5.2990230710032149</v>
      </c>
    </row>
    <row r="653" spans="1:48" s="592" customFormat="1" ht="12" x14ac:dyDescent="0.2">
      <c r="A653" s="896" t="s">
        <v>4500</v>
      </c>
      <c r="B653" s="864" t="s">
        <v>4501</v>
      </c>
      <c r="C653" s="512">
        <v>1.71</v>
      </c>
      <c r="D653" s="482">
        <v>1.5149999999999999</v>
      </c>
      <c r="E653" s="616">
        <v>1.26</v>
      </c>
      <c r="F653" s="512">
        <v>1.1499999999999999</v>
      </c>
      <c r="G653" s="512">
        <v>1.05</v>
      </c>
      <c r="H653" s="512">
        <v>0.95</v>
      </c>
      <c r="I653" s="512">
        <v>0.92</v>
      </c>
      <c r="J653" s="1009" t="s">
        <v>90</v>
      </c>
      <c r="K653" s="512">
        <v>0.76</v>
      </c>
      <c r="L653" s="512">
        <v>0.64</v>
      </c>
      <c r="M653" s="1009"/>
      <c r="N653" s="612">
        <v>0.6</v>
      </c>
      <c r="O653" s="612">
        <v>1.24</v>
      </c>
      <c r="P653" s="616">
        <v>1.86</v>
      </c>
      <c r="Q653" s="616">
        <v>1.76</v>
      </c>
      <c r="R653" s="616">
        <v>1.6</v>
      </c>
      <c r="S653" s="616">
        <v>1.46</v>
      </c>
      <c r="T653" s="616">
        <v>1.34</v>
      </c>
      <c r="U653" s="616">
        <v>1.22</v>
      </c>
      <c r="V653" s="616">
        <v>1.1000000000000001</v>
      </c>
      <c r="W653" s="616">
        <v>0.98</v>
      </c>
      <c r="X653" s="616">
        <v>0.86</v>
      </c>
      <c r="Y653" s="616">
        <v>0.75</v>
      </c>
      <c r="Z653" s="613">
        <f t="shared" si="373"/>
        <v>24.725000000000001</v>
      </c>
      <c r="AA653" s="1058">
        <f t="shared" si="353"/>
        <v>12.871287128712883</v>
      </c>
      <c r="AB653" s="1058">
        <f t="shared" si="354"/>
        <v>20.238095238095234</v>
      </c>
      <c r="AC653" s="1067">
        <f t="shared" si="355"/>
        <v>9.5652173913043583</v>
      </c>
      <c r="AD653" s="1067">
        <f t="shared" si="356"/>
        <v>9.5238095238095113</v>
      </c>
      <c r="AE653" s="1067">
        <f t="shared" si="357"/>
        <v>10.526315789473696</v>
      </c>
      <c r="AF653" s="1067">
        <f t="shared" si="358"/>
        <v>3.2608695652173836</v>
      </c>
      <c r="AG653" s="1067">
        <f t="shared" si="359"/>
        <v>21.052631578947366</v>
      </c>
      <c r="AH653" s="1067">
        <f t="shared" si="360"/>
        <v>18.75</v>
      </c>
      <c r="AI653" s="742">
        <f t="shared" si="361"/>
        <v>6.6666666666666652</v>
      </c>
      <c r="AJ653" s="1068">
        <f t="shared" si="362"/>
        <v>-51.612903225806448</v>
      </c>
      <c r="AK653" s="742">
        <f t="shared" si="363"/>
        <v>-33.333333333333336</v>
      </c>
      <c r="AL653" s="742">
        <f t="shared" si="364"/>
        <v>5.6818181818181879</v>
      </c>
      <c r="AM653" s="742">
        <f t="shared" si="365"/>
        <v>9.9999999999999858</v>
      </c>
      <c r="AN653" s="742">
        <f t="shared" si="366"/>
        <v>9.5890410958904262</v>
      </c>
      <c r="AO653" s="742">
        <f t="shared" si="367"/>
        <v>8.9552238805969964</v>
      </c>
      <c r="AP653" s="742">
        <f t="shared" si="368"/>
        <v>9.8360655737705027</v>
      </c>
      <c r="AQ653" s="742">
        <f t="shared" si="369"/>
        <v>10.909090909090891</v>
      </c>
      <c r="AR653" s="742">
        <f t="shared" si="370"/>
        <v>12.244897959183687</v>
      </c>
      <c r="AS653" s="742">
        <f t="shared" si="371"/>
        <v>13.953488372093027</v>
      </c>
      <c r="AT653" s="742">
        <f t="shared" si="372"/>
        <v>14.666666666666671</v>
      </c>
      <c r="AU653" s="1060">
        <f t="shared" si="374"/>
        <v>6.1672474481098849</v>
      </c>
      <c r="AV653" s="1061">
        <f t="shared" si="375"/>
        <v>17.49036049389289</v>
      </c>
    </row>
    <row r="654" spans="1:48" s="592" customFormat="1" x14ac:dyDescent="0.2">
      <c r="A654" s="657" t="s">
        <v>4214</v>
      </c>
      <c r="B654" s="865" t="s">
        <v>3912</v>
      </c>
      <c r="C654" s="512">
        <v>1.04</v>
      </c>
      <c r="D654" s="482">
        <v>0.84</v>
      </c>
      <c r="E654" s="900">
        <v>0.59</v>
      </c>
      <c r="F654" s="900">
        <v>0.45</v>
      </c>
      <c r="G654" s="900">
        <v>0.34</v>
      </c>
      <c r="H654" s="900">
        <v>0.14000000000000001</v>
      </c>
      <c r="I654" s="900">
        <v>0</v>
      </c>
      <c r="J654" s="900"/>
      <c r="K654" s="900">
        <v>0</v>
      </c>
      <c r="L654" s="900">
        <v>0</v>
      </c>
      <c r="M654" s="900"/>
      <c r="N654" s="900">
        <v>0.14000000000000001</v>
      </c>
      <c r="O654" s="900">
        <v>0.28000000000000003</v>
      </c>
      <c r="P654" s="900">
        <v>0.2</v>
      </c>
      <c r="Q654" s="826">
        <v>0</v>
      </c>
      <c r="R654" s="826">
        <v>0</v>
      </c>
      <c r="S654" s="826">
        <v>0</v>
      </c>
      <c r="T654" s="826">
        <v>0</v>
      </c>
      <c r="U654" s="826">
        <v>0</v>
      </c>
      <c r="V654" s="826">
        <v>0</v>
      </c>
      <c r="W654" s="826">
        <v>0</v>
      </c>
      <c r="X654" s="826">
        <v>0</v>
      </c>
      <c r="Y654" s="826">
        <v>0</v>
      </c>
      <c r="Z654" s="613">
        <f t="shared" si="373"/>
        <v>4.0200000000000005</v>
      </c>
      <c r="AA654" s="1058">
        <f t="shared" si="353"/>
        <v>23.809523809523814</v>
      </c>
      <c r="AB654" s="1058">
        <f t="shared" si="354"/>
        <v>42.372881355932201</v>
      </c>
      <c r="AC654" s="1067">
        <f t="shared" si="355"/>
        <v>31.111111111111111</v>
      </c>
      <c r="AD654" s="1067">
        <f t="shared" si="356"/>
        <v>32.352941176470587</v>
      </c>
      <c r="AE654" s="1067">
        <f t="shared" si="357"/>
        <v>142.85714285714283</v>
      </c>
      <c r="AF654" s="1067" t="str">
        <f t="shared" si="358"/>
        <v>n/a</v>
      </c>
      <c r="AG654" s="1067" t="str">
        <f t="shared" si="359"/>
        <v>n/a</v>
      </c>
      <c r="AH654" s="1067" t="str">
        <f t="shared" si="360"/>
        <v>n/a</v>
      </c>
      <c r="AI654" s="742">
        <f t="shared" si="361"/>
        <v>-100</v>
      </c>
      <c r="AJ654" s="1068">
        <f t="shared" si="362"/>
        <v>-50</v>
      </c>
      <c r="AK654" s="742">
        <f t="shared" si="363"/>
        <v>40.000000000000014</v>
      </c>
      <c r="AL654" s="742" t="str">
        <f t="shared" si="364"/>
        <v>n/a</v>
      </c>
      <c r="AM654" s="742" t="str">
        <f t="shared" si="365"/>
        <v>n/a</v>
      </c>
      <c r="AN654" s="742" t="str">
        <f t="shared" si="366"/>
        <v>n/a</v>
      </c>
      <c r="AO654" s="742" t="str">
        <f t="shared" si="367"/>
        <v>n/a</v>
      </c>
      <c r="AP654" s="742" t="str">
        <f t="shared" si="368"/>
        <v>n/a</v>
      </c>
      <c r="AQ654" s="742" t="str">
        <f t="shared" si="369"/>
        <v>n/a</v>
      </c>
      <c r="AR654" s="742" t="str">
        <f t="shared" si="370"/>
        <v>n/a</v>
      </c>
      <c r="AS654" s="742" t="str">
        <f t="shared" si="371"/>
        <v>n/a</v>
      </c>
      <c r="AT654" s="742" t="str">
        <f t="shared" si="372"/>
        <v>n/a</v>
      </c>
      <c r="AU654" s="1060">
        <f t="shared" si="374"/>
        <v>20.31295003877257</v>
      </c>
      <c r="AV654" s="1061">
        <f t="shared" si="375"/>
        <v>71.298371336699262</v>
      </c>
    </row>
    <row r="655" spans="1:48" s="592" customFormat="1" ht="12" x14ac:dyDescent="0.2">
      <c r="A655" s="896" t="s">
        <v>351</v>
      </c>
      <c r="B655" s="896" t="s">
        <v>352</v>
      </c>
      <c r="C655" s="512">
        <v>2.6</v>
      </c>
      <c r="D655" s="482">
        <v>2.52</v>
      </c>
      <c r="E655" s="616">
        <v>2.44</v>
      </c>
      <c r="F655" s="512">
        <v>2.3199999999999998</v>
      </c>
      <c r="G655" s="512">
        <v>2.16</v>
      </c>
      <c r="H655" s="512">
        <v>1.9</v>
      </c>
      <c r="I655" s="512">
        <v>1.58</v>
      </c>
      <c r="J655" s="1009"/>
      <c r="K655" s="512">
        <v>1.32</v>
      </c>
      <c r="L655" s="512">
        <v>1.1000000000000001</v>
      </c>
      <c r="M655" s="1009"/>
      <c r="N655" s="616">
        <v>0.84</v>
      </c>
      <c r="O655" s="616">
        <v>0.66</v>
      </c>
      <c r="P655" s="616">
        <v>0.6</v>
      </c>
      <c r="Q655" s="616">
        <v>0.52</v>
      </c>
      <c r="R655" s="616">
        <v>0.44</v>
      </c>
      <c r="S655" s="616">
        <v>0.36</v>
      </c>
      <c r="T655" s="616">
        <v>0.3</v>
      </c>
      <c r="U655" s="616">
        <v>0.26</v>
      </c>
      <c r="V655" s="616">
        <v>0.24</v>
      </c>
      <c r="W655" s="616">
        <v>0.22</v>
      </c>
      <c r="X655" s="616">
        <v>0.21</v>
      </c>
      <c r="Y655" s="616">
        <v>0.2</v>
      </c>
      <c r="Z655" s="613">
        <f t="shared" si="373"/>
        <v>22.790000000000003</v>
      </c>
      <c r="AA655" s="1058">
        <f t="shared" si="353"/>
        <v>3.1746031746031855</v>
      </c>
      <c r="AB655" s="1058">
        <f t="shared" si="354"/>
        <v>3.2786885245901676</v>
      </c>
      <c r="AC655" s="1067">
        <f t="shared" si="355"/>
        <v>5.1724137931034475</v>
      </c>
      <c r="AD655" s="1067">
        <f t="shared" si="356"/>
        <v>7.4074074074073959</v>
      </c>
      <c r="AE655" s="1067">
        <f t="shared" si="357"/>
        <v>13.684210526315809</v>
      </c>
      <c r="AF655" s="1067">
        <f t="shared" si="358"/>
        <v>20.253164556962023</v>
      </c>
      <c r="AG655" s="1067">
        <f t="shared" si="359"/>
        <v>19.696969696969703</v>
      </c>
      <c r="AH655" s="1067">
        <f t="shared" si="360"/>
        <v>19.999999999999996</v>
      </c>
      <c r="AI655" s="742">
        <f t="shared" si="361"/>
        <v>30.952380952380977</v>
      </c>
      <c r="AJ655" s="1068">
        <f t="shared" si="362"/>
        <v>27.27272727272727</v>
      </c>
      <c r="AK655" s="742">
        <f t="shared" si="363"/>
        <v>10.000000000000009</v>
      </c>
      <c r="AL655" s="742">
        <f t="shared" si="364"/>
        <v>15.384615384615374</v>
      </c>
      <c r="AM655" s="742">
        <f t="shared" si="365"/>
        <v>18.181818181818187</v>
      </c>
      <c r="AN655" s="742">
        <f t="shared" si="366"/>
        <v>22.222222222222232</v>
      </c>
      <c r="AO655" s="742">
        <f t="shared" si="367"/>
        <v>19.999999999999996</v>
      </c>
      <c r="AP655" s="742">
        <f t="shared" si="368"/>
        <v>15.384615384615374</v>
      </c>
      <c r="AQ655" s="742">
        <f t="shared" si="369"/>
        <v>8.3333333333333481</v>
      </c>
      <c r="AR655" s="742">
        <f t="shared" si="370"/>
        <v>9.0909090909090828</v>
      </c>
      <c r="AS655" s="742">
        <f t="shared" si="371"/>
        <v>4.7619047619047672</v>
      </c>
      <c r="AT655" s="742">
        <f t="shared" si="372"/>
        <v>4.9999999999999822</v>
      </c>
      <c r="AU655" s="1060">
        <f t="shared" si="374"/>
        <v>13.962599213223916</v>
      </c>
      <c r="AV655" s="1061">
        <f t="shared" si="375"/>
        <v>8.2340168218870975</v>
      </c>
    </row>
    <row r="656" spans="1:48" s="592" customFormat="1" ht="12" x14ac:dyDescent="0.2">
      <c r="A656" s="897" t="s">
        <v>232</v>
      </c>
      <c r="B656" s="864" t="s">
        <v>233</v>
      </c>
      <c r="C656" s="512">
        <v>1.03</v>
      </c>
      <c r="D656" s="482">
        <v>1.02</v>
      </c>
      <c r="E656" s="522">
        <v>1</v>
      </c>
      <c r="F656" s="512">
        <v>0.99</v>
      </c>
      <c r="G656" s="514">
        <v>0.98</v>
      </c>
      <c r="H656" s="512">
        <v>0.97</v>
      </c>
      <c r="I656" s="512">
        <v>0.96</v>
      </c>
      <c r="J656" s="1009"/>
      <c r="K656" s="514">
        <v>0.94</v>
      </c>
      <c r="L656" s="512">
        <v>0.93</v>
      </c>
      <c r="M656" s="1009"/>
      <c r="N656" s="616">
        <v>0.91</v>
      </c>
      <c r="O656" s="612">
        <v>0.9</v>
      </c>
      <c r="P656" s="616">
        <v>0.88</v>
      </c>
      <c r="Q656" s="616">
        <v>0.86</v>
      </c>
      <c r="R656" s="616">
        <v>0.84</v>
      </c>
      <c r="S656" s="616">
        <v>0.8</v>
      </c>
      <c r="T656" s="616">
        <v>0.75</v>
      </c>
      <c r="U656" s="616">
        <v>0.65</v>
      </c>
      <c r="V656" s="616">
        <v>0.6</v>
      </c>
      <c r="W656" s="616">
        <v>0.56000000000000005</v>
      </c>
      <c r="X656" s="616">
        <v>0.51</v>
      </c>
      <c r="Y656" s="616">
        <v>0.19500000000000001</v>
      </c>
      <c r="Z656" s="613">
        <f t="shared" si="373"/>
        <v>17.275000000000002</v>
      </c>
      <c r="AA656" s="1058">
        <f t="shared" si="353"/>
        <v>0.98039215686274161</v>
      </c>
      <c r="AB656" s="1058">
        <f t="shared" si="354"/>
        <v>2.0000000000000018</v>
      </c>
      <c r="AC656" s="1067">
        <f t="shared" si="355"/>
        <v>1.0101010101010166</v>
      </c>
      <c r="AD656" s="1067">
        <f t="shared" si="356"/>
        <v>1.0204081632652962</v>
      </c>
      <c r="AE656" s="1067">
        <f t="shared" si="357"/>
        <v>1.0309278350515427</v>
      </c>
      <c r="AF656" s="1067">
        <f t="shared" si="358"/>
        <v>1.0416666666666741</v>
      </c>
      <c r="AG656" s="1067">
        <f t="shared" si="359"/>
        <v>2.1276595744680771</v>
      </c>
      <c r="AH656" s="1067">
        <f t="shared" si="360"/>
        <v>1.0752688172043001</v>
      </c>
      <c r="AI656" s="742">
        <f t="shared" si="361"/>
        <v>2.19780219780219</v>
      </c>
      <c r="AJ656" s="1068">
        <f t="shared" si="362"/>
        <v>1.1111111111111072</v>
      </c>
      <c r="AK656" s="742">
        <f t="shared" si="363"/>
        <v>2.2727272727272707</v>
      </c>
      <c r="AL656" s="742">
        <f t="shared" si="364"/>
        <v>2.3255813953488413</v>
      </c>
      <c r="AM656" s="742">
        <f t="shared" si="365"/>
        <v>2.3809523809523725</v>
      </c>
      <c r="AN656" s="742">
        <f t="shared" si="366"/>
        <v>4.9999999999999822</v>
      </c>
      <c r="AO656" s="742">
        <f t="shared" si="367"/>
        <v>6.6666666666666652</v>
      </c>
      <c r="AP656" s="742">
        <f t="shared" si="368"/>
        <v>15.384615384615374</v>
      </c>
      <c r="AQ656" s="742">
        <f t="shared" si="369"/>
        <v>8.3333333333333481</v>
      </c>
      <c r="AR656" s="742">
        <f t="shared" si="370"/>
        <v>7.1428571428571397</v>
      </c>
      <c r="AS656" s="742">
        <f t="shared" si="371"/>
        <v>9.8039215686274606</v>
      </c>
      <c r="AT656" s="742">
        <f t="shared" si="372"/>
        <v>161.53846153846155</v>
      </c>
      <c r="AU656" s="1060">
        <f t="shared" si="374"/>
        <v>11.722222710806147</v>
      </c>
      <c r="AV656" s="1061">
        <f t="shared" si="375"/>
        <v>35.471514291569001</v>
      </c>
    </row>
    <row r="657" spans="1:48" s="592" customFormat="1" ht="12" x14ac:dyDescent="0.2">
      <c r="A657" s="897" t="s">
        <v>602</v>
      </c>
      <c r="B657" s="864" t="s">
        <v>603</v>
      </c>
      <c r="C657" s="512">
        <v>2.4500000000000002</v>
      </c>
      <c r="D657" s="482">
        <v>2.2200000000000002</v>
      </c>
      <c r="E657" s="616">
        <v>2.04</v>
      </c>
      <c r="F657" s="512">
        <v>1.88</v>
      </c>
      <c r="G657" s="512">
        <v>1.69</v>
      </c>
      <c r="H657" s="512">
        <v>1.52</v>
      </c>
      <c r="I657" s="512">
        <v>1.36</v>
      </c>
      <c r="J657" s="1009"/>
      <c r="K657" s="512">
        <v>1.23</v>
      </c>
      <c r="L657" s="512">
        <v>1.125</v>
      </c>
      <c r="M657" s="1009"/>
      <c r="N657" s="616">
        <v>1</v>
      </c>
      <c r="O657" s="616">
        <v>0.75</v>
      </c>
      <c r="P657" s="616">
        <v>0.45</v>
      </c>
      <c r="Q657" s="616">
        <v>0.4</v>
      </c>
      <c r="R657" s="616">
        <v>0.3</v>
      </c>
      <c r="S657" s="616">
        <v>0.25</v>
      </c>
      <c r="T657" s="612">
        <v>0</v>
      </c>
      <c r="U657" s="612">
        <v>0</v>
      </c>
      <c r="V657" s="612">
        <v>0</v>
      </c>
      <c r="W657" s="612">
        <v>0.25</v>
      </c>
      <c r="X657" s="612">
        <v>0.25</v>
      </c>
      <c r="Y657" s="616">
        <v>0.25</v>
      </c>
      <c r="Z657" s="613">
        <f t="shared" si="373"/>
        <v>19.414999999999999</v>
      </c>
      <c r="AA657" s="1058">
        <f t="shared" si="353"/>
        <v>10.360360360360366</v>
      </c>
      <c r="AB657" s="1058">
        <f t="shared" si="354"/>
        <v>8.8235294117647189</v>
      </c>
      <c r="AC657" s="1067">
        <f t="shared" si="355"/>
        <v>8.5106382978723527</v>
      </c>
      <c r="AD657" s="1067">
        <f t="shared" si="356"/>
        <v>11.242603550295849</v>
      </c>
      <c r="AE657" s="1067">
        <f t="shared" si="357"/>
        <v>11.184210526315773</v>
      </c>
      <c r="AF657" s="1067">
        <f t="shared" si="358"/>
        <v>11.764705882352944</v>
      </c>
      <c r="AG657" s="1067">
        <f t="shared" si="359"/>
        <v>10.569105691056912</v>
      </c>
      <c r="AH657" s="1067">
        <f t="shared" si="360"/>
        <v>9.3333333333333268</v>
      </c>
      <c r="AI657" s="742">
        <f t="shared" si="361"/>
        <v>12.5</v>
      </c>
      <c r="AJ657" s="1068">
        <f t="shared" si="362"/>
        <v>33.333333333333329</v>
      </c>
      <c r="AK657" s="742">
        <f t="shared" si="363"/>
        <v>66.666666666666657</v>
      </c>
      <c r="AL657" s="742">
        <f t="shared" si="364"/>
        <v>12.5</v>
      </c>
      <c r="AM657" s="742">
        <f t="shared" si="365"/>
        <v>33.33333333333335</v>
      </c>
      <c r="AN657" s="742">
        <f t="shared" si="366"/>
        <v>19.999999999999996</v>
      </c>
      <c r="AO657" s="742" t="str">
        <f t="shared" si="367"/>
        <v>n/a</v>
      </c>
      <c r="AP657" s="742" t="str">
        <f t="shared" si="368"/>
        <v>n/a</v>
      </c>
      <c r="AQ657" s="742" t="str">
        <f t="shared" si="369"/>
        <v>n/a</v>
      </c>
      <c r="AR657" s="742">
        <f t="shared" si="370"/>
        <v>-100</v>
      </c>
      <c r="AS657" s="742">
        <f t="shared" si="371"/>
        <v>0</v>
      </c>
      <c r="AT657" s="742">
        <f t="shared" si="372"/>
        <v>0</v>
      </c>
      <c r="AU657" s="1060">
        <f t="shared" si="374"/>
        <v>9.4189306109815032</v>
      </c>
      <c r="AV657" s="1061">
        <f t="shared" si="375"/>
        <v>32.323870014915677</v>
      </c>
    </row>
    <row r="658" spans="1:48" x14ac:dyDescent="0.2">
      <c r="A658" s="896" t="s">
        <v>1715</v>
      </c>
      <c r="B658" s="864" t="s">
        <v>1716</v>
      </c>
      <c r="C658" s="512">
        <v>1.57</v>
      </c>
      <c r="D658" s="482">
        <v>1.5</v>
      </c>
      <c r="E658" s="616">
        <v>1.3599999999999999</v>
      </c>
      <c r="F658" s="512">
        <v>1.26</v>
      </c>
      <c r="G658" s="512">
        <v>1.1100000000000001</v>
      </c>
      <c r="H658" s="512">
        <v>0.96</v>
      </c>
      <c r="I658" s="512">
        <v>0.77</v>
      </c>
      <c r="J658" s="1009"/>
      <c r="K658" s="512">
        <v>0.63</v>
      </c>
      <c r="L658" s="512">
        <v>0.45</v>
      </c>
      <c r="M658" s="1009"/>
      <c r="N658" s="616">
        <v>0.31</v>
      </c>
      <c r="O658" s="612">
        <v>0.28000000000000003</v>
      </c>
      <c r="P658" s="612">
        <v>0.28000000000000003</v>
      </c>
      <c r="Q658" s="616">
        <v>0.28000000000000003</v>
      </c>
      <c r="R658" s="616">
        <v>0.26</v>
      </c>
      <c r="S658" s="616">
        <v>0.14000000000000001</v>
      </c>
      <c r="T658" s="616">
        <v>0.105</v>
      </c>
      <c r="U658" s="616">
        <v>3.5000000000000003E-2</v>
      </c>
      <c r="V658" s="612">
        <v>0.02</v>
      </c>
      <c r="W658" s="612">
        <v>0.02</v>
      </c>
      <c r="X658" s="612">
        <v>0.02</v>
      </c>
      <c r="Y658" s="612">
        <v>0.02</v>
      </c>
      <c r="Z658" s="613">
        <f t="shared" si="373"/>
        <v>11.379999999999997</v>
      </c>
      <c r="AA658" s="1058">
        <f t="shared" si="353"/>
        <v>4.6666666666666634</v>
      </c>
      <c r="AB658" s="1058">
        <f t="shared" si="354"/>
        <v>10.294117647058831</v>
      </c>
      <c r="AC658" s="1067">
        <f t="shared" si="355"/>
        <v>7.9365079365079305</v>
      </c>
      <c r="AD658" s="1067">
        <f t="shared" si="356"/>
        <v>13.513513513513509</v>
      </c>
      <c r="AE658" s="1067">
        <f t="shared" si="357"/>
        <v>15.625000000000021</v>
      </c>
      <c r="AF658" s="1067">
        <f t="shared" si="358"/>
        <v>24.675324675324674</v>
      </c>
      <c r="AG658" s="1067">
        <f t="shared" si="359"/>
        <v>22.222222222222232</v>
      </c>
      <c r="AH658" s="1067">
        <f t="shared" si="360"/>
        <v>39.999999999999993</v>
      </c>
      <c r="AI658" s="742">
        <f t="shared" si="361"/>
        <v>45.161290322580648</v>
      </c>
      <c r="AJ658" s="1068">
        <f t="shared" si="362"/>
        <v>10.714285714285698</v>
      </c>
      <c r="AK658" s="742">
        <f t="shared" si="363"/>
        <v>0</v>
      </c>
      <c r="AL658" s="742">
        <f t="shared" si="364"/>
        <v>0</v>
      </c>
      <c r="AM658" s="742">
        <f t="shared" si="365"/>
        <v>7.6923076923077094</v>
      </c>
      <c r="AN658" s="742">
        <f t="shared" si="366"/>
        <v>85.714285714285694</v>
      </c>
      <c r="AO658" s="742">
        <f t="shared" si="367"/>
        <v>33.33333333333335</v>
      </c>
      <c r="AP658" s="742">
        <f t="shared" si="368"/>
        <v>199.99999999999994</v>
      </c>
      <c r="AQ658" s="742">
        <f t="shared" si="369"/>
        <v>75.000000000000028</v>
      </c>
      <c r="AR658" s="742">
        <f t="shared" si="370"/>
        <v>0</v>
      </c>
      <c r="AS658" s="742">
        <f t="shared" si="371"/>
        <v>0</v>
      </c>
      <c r="AT658" s="742">
        <f t="shared" si="372"/>
        <v>0</v>
      </c>
      <c r="AU658" s="1060">
        <f t="shared" si="374"/>
        <v>29.827442771904352</v>
      </c>
      <c r="AV658" s="1061">
        <f t="shared" si="375"/>
        <v>46.917184583128446</v>
      </c>
    </row>
    <row r="659" spans="1:48" x14ac:dyDescent="0.2">
      <c r="A659" s="897" t="s">
        <v>819</v>
      </c>
      <c r="B659" s="864" t="s">
        <v>820</v>
      </c>
      <c r="C659" s="512">
        <v>2.2599999999999998</v>
      </c>
      <c r="D659" s="482">
        <v>2.1</v>
      </c>
      <c r="E659" s="616">
        <v>1.9</v>
      </c>
      <c r="F659" s="512">
        <v>1.7</v>
      </c>
      <c r="G659" s="512">
        <v>1.56</v>
      </c>
      <c r="H659" s="512">
        <v>1.44</v>
      </c>
      <c r="I659" s="512">
        <v>1.32</v>
      </c>
      <c r="J659" s="1009"/>
      <c r="K659" s="512">
        <v>1.22</v>
      </c>
      <c r="L659" s="512">
        <v>1.08</v>
      </c>
      <c r="M659" s="1009"/>
      <c r="N659" s="616">
        <v>0.87</v>
      </c>
      <c r="O659" s="612">
        <v>0.68</v>
      </c>
      <c r="P659" s="616">
        <v>0.64</v>
      </c>
      <c r="Q659" s="616">
        <v>0.47</v>
      </c>
      <c r="R659" s="616">
        <v>0.36</v>
      </c>
      <c r="S659" s="616">
        <v>0.28000000000000003</v>
      </c>
      <c r="T659" s="616">
        <v>0.22</v>
      </c>
      <c r="U659" s="616">
        <v>0.18</v>
      </c>
      <c r="V659" s="612">
        <v>0.16</v>
      </c>
      <c r="W659" s="612">
        <v>0.16</v>
      </c>
      <c r="X659" s="616">
        <v>0.14000000000000001</v>
      </c>
      <c r="Y659" s="616">
        <v>0.105</v>
      </c>
      <c r="Z659" s="613">
        <f t="shared" si="373"/>
        <v>18.844999999999999</v>
      </c>
      <c r="AA659" s="1058">
        <f t="shared" si="353"/>
        <v>7.6190476190476142</v>
      </c>
      <c r="AB659" s="1058">
        <f t="shared" si="354"/>
        <v>10.526315789473696</v>
      </c>
      <c r="AC659" s="1067">
        <f t="shared" si="355"/>
        <v>11.764705882352944</v>
      </c>
      <c r="AD659" s="1067">
        <f t="shared" si="356"/>
        <v>8.9743589743589638</v>
      </c>
      <c r="AE659" s="1067">
        <f t="shared" si="357"/>
        <v>8.3333333333333481</v>
      </c>
      <c r="AF659" s="1067">
        <f t="shared" si="358"/>
        <v>9.0909090909090828</v>
      </c>
      <c r="AG659" s="1067">
        <f t="shared" si="359"/>
        <v>8.196721311475418</v>
      </c>
      <c r="AH659" s="1067">
        <f t="shared" si="360"/>
        <v>12.962962962962955</v>
      </c>
      <c r="AI659" s="742">
        <f t="shared" si="361"/>
        <v>24.137931034482762</v>
      </c>
      <c r="AJ659" s="1068">
        <f t="shared" si="362"/>
        <v>27.941176470588225</v>
      </c>
      <c r="AK659" s="742">
        <f t="shared" si="363"/>
        <v>6.25</v>
      </c>
      <c r="AL659" s="742">
        <f t="shared" si="364"/>
        <v>36.170212765957466</v>
      </c>
      <c r="AM659" s="742">
        <f t="shared" si="365"/>
        <v>30.555555555555557</v>
      </c>
      <c r="AN659" s="742">
        <f t="shared" si="366"/>
        <v>28.571428571428559</v>
      </c>
      <c r="AO659" s="742">
        <f t="shared" si="367"/>
        <v>27.272727272727295</v>
      </c>
      <c r="AP659" s="742">
        <f t="shared" si="368"/>
        <v>22.222222222222232</v>
      </c>
      <c r="AQ659" s="742">
        <f t="shared" si="369"/>
        <v>12.5</v>
      </c>
      <c r="AR659" s="742">
        <f t="shared" si="370"/>
        <v>0</v>
      </c>
      <c r="AS659" s="742">
        <f t="shared" si="371"/>
        <v>14.285714285714279</v>
      </c>
      <c r="AT659" s="742">
        <f t="shared" si="372"/>
        <v>33.33333333333335</v>
      </c>
      <c r="AU659" s="1060">
        <f t="shared" si="374"/>
        <v>17.035432823796189</v>
      </c>
      <c r="AV659" s="1061">
        <f t="shared" si="375"/>
        <v>10.614614646329445</v>
      </c>
    </row>
    <row r="660" spans="1:48" x14ac:dyDescent="0.2">
      <c r="A660" s="1069" t="s">
        <v>4173</v>
      </c>
      <c r="B660" s="13" t="s">
        <v>3913</v>
      </c>
      <c r="C660" s="1052">
        <v>1.1200000000000001</v>
      </c>
      <c r="D660" s="482">
        <v>1.1100000000000001</v>
      </c>
      <c r="E660" s="13">
        <v>1.07</v>
      </c>
      <c r="F660" s="13">
        <v>1.04</v>
      </c>
      <c r="G660" s="13">
        <v>1.03</v>
      </c>
      <c r="H660" s="13">
        <v>1</v>
      </c>
      <c r="I660" s="13">
        <v>0.92</v>
      </c>
      <c r="J660" s="13"/>
      <c r="K660" s="13">
        <v>0.92</v>
      </c>
      <c r="L660" s="864">
        <v>0.78</v>
      </c>
      <c r="M660" s="864"/>
      <c r="N660" s="864">
        <v>0.53</v>
      </c>
      <c r="O660" s="864">
        <v>0.45</v>
      </c>
      <c r="P660" s="864">
        <v>0.7</v>
      </c>
      <c r="Q660" s="864">
        <v>0.66</v>
      </c>
      <c r="R660" s="864">
        <v>0.62</v>
      </c>
      <c r="S660" s="864">
        <v>0.6</v>
      </c>
      <c r="T660" s="864">
        <v>0.52</v>
      </c>
      <c r="U660" s="864">
        <v>0.52</v>
      </c>
      <c r="V660" s="864">
        <v>0.52</v>
      </c>
      <c r="W660" s="864">
        <v>0.67</v>
      </c>
      <c r="X660" s="864">
        <v>0.72</v>
      </c>
      <c r="Y660" s="864">
        <v>0</v>
      </c>
      <c r="Z660" s="613">
        <f t="shared" si="373"/>
        <v>15.499999999999996</v>
      </c>
      <c r="AA660" s="1058">
        <f t="shared" si="353"/>
        <v>0.9009009009008917</v>
      </c>
      <c r="AB660" s="1058">
        <f t="shared" si="354"/>
        <v>3.7383177570093462</v>
      </c>
      <c r="AC660" s="1067">
        <f t="shared" si="355"/>
        <v>2.8846153846153966</v>
      </c>
      <c r="AD660" s="1067">
        <f t="shared" si="356"/>
        <v>0.97087378640776656</v>
      </c>
      <c r="AE660" s="1067">
        <f t="shared" si="357"/>
        <v>3.0000000000000027</v>
      </c>
      <c r="AF660" s="1067">
        <f t="shared" si="358"/>
        <v>8.6956521739130377</v>
      </c>
      <c r="AG660" s="1067">
        <f t="shared" si="359"/>
        <v>0</v>
      </c>
      <c r="AH660" s="1067">
        <f t="shared" si="360"/>
        <v>17.948717948717952</v>
      </c>
      <c r="AI660" s="742">
        <f t="shared" si="361"/>
        <v>47.169811320754704</v>
      </c>
      <c r="AJ660" s="1068">
        <f t="shared" si="362"/>
        <v>17.777777777777782</v>
      </c>
      <c r="AK660" s="742">
        <f t="shared" si="363"/>
        <v>-35.714285714285708</v>
      </c>
      <c r="AL660" s="742">
        <f t="shared" si="364"/>
        <v>6.0606060606060552</v>
      </c>
      <c r="AM660" s="742">
        <f t="shared" si="365"/>
        <v>6.4516129032258229</v>
      </c>
      <c r="AN660" s="742">
        <f t="shared" si="366"/>
        <v>3.3333333333333437</v>
      </c>
      <c r="AO660" s="742">
        <f t="shared" si="367"/>
        <v>15.384615384615374</v>
      </c>
      <c r="AP660" s="742">
        <f t="shared" si="368"/>
        <v>0</v>
      </c>
      <c r="AQ660" s="742">
        <f t="shared" si="369"/>
        <v>0</v>
      </c>
      <c r="AR660" s="742">
        <f t="shared" si="370"/>
        <v>-22.388059701492537</v>
      </c>
      <c r="AS660" s="742">
        <f t="shared" si="371"/>
        <v>-6.9444444444444304</v>
      </c>
      <c r="AT660" s="742" t="str">
        <f t="shared" si="372"/>
        <v>n/a</v>
      </c>
      <c r="AU660" s="1060">
        <f t="shared" si="374"/>
        <v>3.6457918353502521</v>
      </c>
      <c r="AV660" s="1061">
        <f t="shared" si="375"/>
        <v>16.449299025605626</v>
      </c>
    </row>
    <row r="661" spans="1:48" x14ac:dyDescent="0.2">
      <c r="A661" s="896" t="s">
        <v>358</v>
      </c>
      <c r="B661" s="864" t="s">
        <v>359</v>
      </c>
      <c r="C661" s="512">
        <v>2.02</v>
      </c>
      <c r="D661" s="482">
        <v>1.94</v>
      </c>
      <c r="E661" s="616">
        <v>1.82</v>
      </c>
      <c r="F661" s="512">
        <v>1.77</v>
      </c>
      <c r="G661" s="512">
        <v>1.7</v>
      </c>
      <c r="H661" s="512">
        <v>1.62</v>
      </c>
      <c r="I661" s="512">
        <v>1.54</v>
      </c>
      <c r="J661" s="1009"/>
      <c r="K661" s="512">
        <v>1.46</v>
      </c>
      <c r="L661" s="512">
        <v>1.4</v>
      </c>
      <c r="M661" s="1009"/>
      <c r="N661" s="616">
        <v>1.3290899999999999</v>
      </c>
      <c r="O661" s="612">
        <v>1.2363999999999999</v>
      </c>
      <c r="P661" s="616">
        <v>1.2</v>
      </c>
      <c r="Q661" s="616">
        <v>1.1272</v>
      </c>
      <c r="R661" s="616">
        <v>1.0411999999999999</v>
      </c>
      <c r="S661" s="616">
        <v>0.96910000000000007</v>
      </c>
      <c r="T661" s="612">
        <v>0.90159999999999996</v>
      </c>
      <c r="U661" s="616">
        <v>0.84009999999999996</v>
      </c>
      <c r="V661" s="616">
        <v>0.79239999999999999</v>
      </c>
      <c r="W661" s="616">
        <v>0.75159999999999993</v>
      </c>
      <c r="X661" s="612">
        <v>0.73799999999999999</v>
      </c>
      <c r="Y661" s="616">
        <v>0.7034999999999999</v>
      </c>
      <c r="Z661" s="613">
        <f t="shared" si="373"/>
        <v>26.900189999999995</v>
      </c>
      <c r="AA661" s="1058">
        <f t="shared" si="353"/>
        <v>4.1237113402061931</v>
      </c>
      <c r="AB661" s="1058">
        <f t="shared" si="354"/>
        <v>6.5934065934065922</v>
      </c>
      <c r="AC661" s="1067">
        <f t="shared" si="355"/>
        <v>2.8248587570621542</v>
      </c>
      <c r="AD661" s="1067">
        <f t="shared" si="356"/>
        <v>4.117647058823537</v>
      </c>
      <c r="AE661" s="1067">
        <f t="shared" si="357"/>
        <v>4.9382716049382713</v>
      </c>
      <c r="AF661" s="1067">
        <f t="shared" si="358"/>
        <v>5.1948051948051965</v>
      </c>
      <c r="AG661" s="1067">
        <f t="shared" si="359"/>
        <v>5.4794520547945202</v>
      </c>
      <c r="AH661" s="1067">
        <f t="shared" si="360"/>
        <v>4.2857142857142927</v>
      </c>
      <c r="AI661" s="742">
        <f t="shared" si="361"/>
        <v>5.3352293674619578</v>
      </c>
      <c r="AJ661" s="1068">
        <f t="shared" si="362"/>
        <v>7.4967648010352494</v>
      </c>
      <c r="AK661" s="742">
        <f t="shared" si="363"/>
        <v>3.0333333333333323</v>
      </c>
      <c r="AL661" s="742">
        <f t="shared" si="364"/>
        <v>6.4584811923349861</v>
      </c>
      <c r="AM661" s="742">
        <f t="shared" si="365"/>
        <v>8.2597003457549167</v>
      </c>
      <c r="AN661" s="742">
        <f t="shared" si="366"/>
        <v>7.4398926839335244</v>
      </c>
      <c r="AO661" s="742">
        <f t="shared" si="367"/>
        <v>7.4866903283052455</v>
      </c>
      <c r="AP661" s="742">
        <f t="shared" si="368"/>
        <v>7.3205570765385142</v>
      </c>
      <c r="AQ661" s="742">
        <f t="shared" si="369"/>
        <v>6.0196870267541502</v>
      </c>
      <c r="AR661" s="742">
        <f t="shared" si="370"/>
        <v>5.4284193720063989</v>
      </c>
      <c r="AS661" s="742">
        <f t="shared" si="371"/>
        <v>1.8428184281842785</v>
      </c>
      <c r="AT661" s="742">
        <f t="shared" si="372"/>
        <v>4.9040511727079128</v>
      </c>
      <c r="AU661" s="1060">
        <f t="shared" si="374"/>
        <v>5.4291746009050614</v>
      </c>
      <c r="AV661" s="1061">
        <f t="shared" si="375"/>
        <v>1.741194916060979</v>
      </c>
    </row>
    <row r="662" spans="1:48" x14ac:dyDescent="0.2">
      <c r="A662" s="896" t="s">
        <v>356</v>
      </c>
      <c r="B662" s="864" t="s">
        <v>357</v>
      </c>
      <c r="C662" s="512">
        <v>0.88</v>
      </c>
      <c r="D662" s="482">
        <v>0.85</v>
      </c>
      <c r="E662" s="522">
        <v>0.84</v>
      </c>
      <c r="F662" s="512">
        <v>0.81</v>
      </c>
      <c r="G662" s="514">
        <v>0.8</v>
      </c>
      <c r="H662" s="512">
        <v>0.78</v>
      </c>
      <c r="I662" s="514">
        <v>0.72</v>
      </c>
      <c r="J662" s="1009"/>
      <c r="K662" s="512">
        <v>0.69</v>
      </c>
      <c r="L662" s="514">
        <v>0.68</v>
      </c>
      <c r="M662" s="1009"/>
      <c r="N662" s="616">
        <v>0.59</v>
      </c>
      <c r="O662" s="616">
        <v>0.53</v>
      </c>
      <c r="P662" s="616">
        <v>0.52</v>
      </c>
      <c r="Q662" s="616">
        <v>0.48</v>
      </c>
      <c r="R662" s="616">
        <v>0.46</v>
      </c>
      <c r="S662" s="616">
        <v>0.44</v>
      </c>
      <c r="T662" s="616">
        <v>0.43</v>
      </c>
      <c r="U662" s="616">
        <v>0.42</v>
      </c>
      <c r="V662" s="616">
        <v>0.41</v>
      </c>
      <c r="W662" s="616">
        <v>0.4</v>
      </c>
      <c r="X662" s="616">
        <v>0.39</v>
      </c>
      <c r="Y662" s="616">
        <v>0.38</v>
      </c>
      <c r="Z662" s="613">
        <f t="shared" si="373"/>
        <v>12.5</v>
      </c>
      <c r="AA662" s="1058">
        <f t="shared" si="353"/>
        <v>3.529411764705892</v>
      </c>
      <c r="AB662" s="1058">
        <f t="shared" si="354"/>
        <v>1.1904761904761862</v>
      </c>
      <c r="AC662" s="1067">
        <f t="shared" si="355"/>
        <v>3.7037037037036979</v>
      </c>
      <c r="AD662" s="1067">
        <f t="shared" si="356"/>
        <v>1.2499999999999956</v>
      </c>
      <c r="AE662" s="1067">
        <f t="shared" si="357"/>
        <v>2.5641025641025772</v>
      </c>
      <c r="AF662" s="1067">
        <f t="shared" si="358"/>
        <v>8.3333333333333481</v>
      </c>
      <c r="AG662" s="1067">
        <f t="shared" si="359"/>
        <v>4.3478260869565188</v>
      </c>
      <c r="AH662" s="1067">
        <f t="shared" si="360"/>
        <v>1.4705882352941124</v>
      </c>
      <c r="AI662" s="742">
        <f t="shared" si="361"/>
        <v>15.254237288135597</v>
      </c>
      <c r="AJ662" s="1068">
        <f t="shared" si="362"/>
        <v>11.32075471698113</v>
      </c>
      <c r="AK662" s="742">
        <f t="shared" si="363"/>
        <v>1.9230769230769162</v>
      </c>
      <c r="AL662" s="742">
        <f t="shared" si="364"/>
        <v>8.3333333333333481</v>
      </c>
      <c r="AM662" s="742">
        <f t="shared" si="365"/>
        <v>4.3478260869565188</v>
      </c>
      <c r="AN662" s="742">
        <f t="shared" si="366"/>
        <v>4.5454545454545414</v>
      </c>
      <c r="AO662" s="742">
        <f t="shared" si="367"/>
        <v>2.3255813953488413</v>
      </c>
      <c r="AP662" s="742">
        <f t="shared" si="368"/>
        <v>2.3809523809523725</v>
      </c>
      <c r="AQ662" s="742">
        <f t="shared" si="369"/>
        <v>2.4390243902439046</v>
      </c>
      <c r="AR662" s="742">
        <f t="shared" si="370"/>
        <v>2.4999999999999911</v>
      </c>
      <c r="AS662" s="742">
        <f t="shared" si="371"/>
        <v>2.5641025641025772</v>
      </c>
      <c r="AT662" s="742">
        <f t="shared" si="372"/>
        <v>2.6315789473684292</v>
      </c>
      <c r="AU662" s="1060">
        <f t="shared" si="374"/>
        <v>4.3477682225263257</v>
      </c>
      <c r="AV662" s="1061">
        <f t="shared" si="375"/>
        <v>3.6886170063018993</v>
      </c>
    </row>
    <row r="663" spans="1:48" x14ac:dyDescent="0.2">
      <c r="A663" s="974" t="s">
        <v>1721</v>
      </c>
      <c r="B663" s="896" t="s">
        <v>1722</v>
      </c>
      <c r="C663" s="512">
        <v>0.68</v>
      </c>
      <c r="D663" s="482">
        <v>0.6</v>
      </c>
      <c r="E663" s="616">
        <v>0.54</v>
      </c>
      <c r="F663" s="512">
        <v>0.5</v>
      </c>
      <c r="G663" s="512">
        <v>0.46</v>
      </c>
      <c r="H663" s="512">
        <v>0.42</v>
      </c>
      <c r="I663" s="512">
        <v>0.37</v>
      </c>
      <c r="J663" s="1009"/>
      <c r="K663" s="512">
        <v>0.31534000000000001</v>
      </c>
      <c r="L663" s="514">
        <v>0.31068000000000001</v>
      </c>
      <c r="M663" s="1009"/>
      <c r="N663" s="514">
        <v>0.31068000000000001</v>
      </c>
      <c r="O663" s="514">
        <v>0.31068000000000001</v>
      </c>
      <c r="P663" s="514">
        <v>0.31068000000000001</v>
      </c>
      <c r="Q663" s="514">
        <v>0.31068000000000001</v>
      </c>
      <c r="R663" s="616">
        <v>0.51456000000000002</v>
      </c>
      <c r="S663" s="616">
        <v>0.12254</v>
      </c>
      <c r="T663" s="616">
        <v>6.2839999999999993E-2</v>
      </c>
      <c r="U663" s="616">
        <v>3.1419999999999997E-2</v>
      </c>
      <c r="V663" s="612">
        <v>0</v>
      </c>
      <c r="W663" s="612">
        <v>0</v>
      </c>
      <c r="X663" s="612">
        <v>0</v>
      </c>
      <c r="Y663" s="612">
        <v>0</v>
      </c>
      <c r="Z663" s="613">
        <f t="shared" si="373"/>
        <v>6.1700999999999979</v>
      </c>
      <c r="AA663" s="1058">
        <f t="shared" si="353"/>
        <v>13.333333333333353</v>
      </c>
      <c r="AB663" s="1058">
        <f t="shared" si="354"/>
        <v>11.111111111111093</v>
      </c>
      <c r="AC663" s="1067">
        <f t="shared" si="355"/>
        <v>8.0000000000000071</v>
      </c>
      <c r="AD663" s="1067">
        <f t="shared" si="356"/>
        <v>8.6956521739130377</v>
      </c>
      <c r="AE663" s="1067">
        <f t="shared" si="357"/>
        <v>9.5238095238095344</v>
      </c>
      <c r="AF663" s="1067">
        <f t="shared" si="358"/>
        <v>13.513513513513509</v>
      </c>
      <c r="AG663" s="1067">
        <f t="shared" si="359"/>
        <v>17.333671592566759</v>
      </c>
      <c r="AH663" s="1067">
        <f t="shared" si="360"/>
        <v>1.4999356250804619</v>
      </c>
      <c r="AI663" s="742">
        <f t="shared" si="361"/>
        <v>0</v>
      </c>
      <c r="AJ663" s="1068">
        <f t="shared" si="362"/>
        <v>0</v>
      </c>
      <c r="AK663" s="742">
        <f t="shared" si="363"/>
        <v>0</v>
      </c>
      <c r="AL663" s="742">
        <f t="shared" si="364"/>
        <v>0</v>
      </c>
      <c r="AM663" s="742">
        <f t="shared" si="365"/>
        <v>-39.622201492537314</v>
      </c>
      <c r="AN663" s="742">
        <f t="shared" si="366"/>
        <v>319.91186551330185</v>
      </c>
      <c r="AO663" s="742">
        <f t="shared" si="367"/>
        <v>95.003182686187145</v>
      </c>
      <c r="AP663" s="742">
        <f t="shared" si="368"/>
        <v>100</v>
      </c>
      <c r="AQ663" s="742" t="str">
        <f t="shared" si="369"/>
        <v>n/a</v>
      </c>
      <c r="AR663" s="742" t="str">
        <f t="shared" si="370"/>
        <v>n/a</v>
      </c>
      <c r="AS663" s="742" t="str">
        <f t="shared" si="371"/>
        <v>n/a</v>
      </c>
      <c r="AT663" s="742" t="str">
        <f t="shared" si="372"/>
        <v>n/a</v>
      </c>
      <c r="AU663" s="1060">
        <f t="shared" si="374"/>
        <v>34.89399209876747</v>
      </c>
      <c r="AV663" s="1061">
        <f t="shared" si="375"/>
        <v>83.456394690926118</v>
      </c>
    </row>
    <row r="664" spans="1:48" x14ac:dyDescent="0.2">
      <c r="A664" s="897" t="s">
        <v>811</v>
      </c>
      <c r="B664" s="864" t="s">
        <v>812</v>
      </c>
      <c r="C664" s="512">
        <v>1.75</v>
      </c>
      <c r="D664" s="482">
        <v>1.05</v>
      </c>
      <c r="E664" s="616">
        <v>0.35</v>
      </c>
      <c r="F664" s="512">
        <v>0.31</v>
      </c>
      <c r="G664" s="512">
        <v>0.28999999999999998</v>
      </c>
      <c r="H664" s="512">
        <v>0.27</v>
      </c>
      <c r="I664" s="512">
        <v>0.25</v>
      </c>
      <c r="J664" s="1009" t="s">
        <v>90</v>
      </c>
      <c r="K664" s="512">
        <v>0.23</v>
      </c>
      <c r="L664" s="512">
        <v>0.21</v>
      </c>
      <c r="M664" s="1009"/>
      <c r="N664" s="616">
        <v>0.2</v>
      </c>
      <c r="O664" s="616">
        <v>0.19</v>
      </c>
      <c r="P664" s="616">
        <v>0.18</v>
      </c>
      <c r="Q664" s="616">
        <v>0.16</v>
      </c>
      <c r="R664" s="616">
        <v>0.13</v>
      </c>
      <c r="S664" s="616">
        <v>0.11</v>
      </c>
      <c r="T664" s="616">
        <v>0.1</v>
      </c>
      <c r="U664" s="612">
        <v>0.08</v>
      </c>
      <c r="V664" s="612">
        <v>0.08</v>
      </c>
      <c r="W664" s="612">
        <v>0.08</v>
      </c>
      <c r="X664" s="612">
        <v>0.08</v>
      </c>
      <c r="Y664" s="612">
        <v>0.08</v>
      </c>
      <c r="Z664" s="613">
        <f t="shared" si="373"/>
        <v>6.1800000000000006</v>
      </c>
      <c r="AA664" s="1058">
        <f t="shared" si="353"/>
        <v>66.666666666666657</v>
      </c>
      <c r="AB664" s="1058">
        <f t="shared" si="354"/>
        <v>200.00000000000006</v>
      </c>
      <c r="AC664" s="1067">
        <f t="shared" si="355"/>
        <v>12.903225806451601</v>
      </c>
      <c r="AD664" s="1067">
        <f t="shared" si="356"/>
        <v>6.8965517241379448</v>
      </c>
      <c r="AE664" s="1067">
        <f t="shared" si="357"/>
        <v>7.4074074074073959</v>
      </c>
      <c r="AF664" s="1067">
        <f t="shared" si="358"/>
        <v>8.0000000000000071</v>
      </c>
      <c r="AG664" s="1067">
        <f t="shared" si="359"/>
        <v>8.6956521739130377</v>
      </c>
      <c r="AH664" s="1067">
        <f t="shared" si="360"/>
        <v>9.5238095238095344</v>
      </c>
      <c r="AI664" s="742">
        <f t="shared" si="361"/>
        <v>4.9999999999999822</v>
      </c>
      <c r="AJ664" s="1068">
        <f t="shared" si="362"/>
        <v>5.2631578947368363</v>
      </c>
      <c r="AK664" s="742">
        <f t="shared" si="363"/>
        <v>5.555555555555558</v>
      </c>
      <c r="AL664" s="742">
        <f t="shared" si="364"/>
        <v>12.5</v>
      </c>
      <c r="AM664" s="742">
        <f t="shared" si="365"/>
        <v>23.076923076923084</v>
      </c>
      <c r="AN664" s="742">
        <f t="shared" si="366"/>
        <v>18.181818181818187</v>
      </c>
      <c r="AO664" s="742">
        <f t="shared" si="367"/>
        <v>9.9999999999999858</v>
      </c>
      <c r="AP664" s="742">
        <f t="shared" si="368"/>
        <v>25</v>
      </c>
      <c r="AQ664" s="742">
        <f t="shared" si="369"/>
        <v>0</v>
      </c>
      <c r="AR664" s="742">
        <f t="shared" si="370"/>
        <v>0</v>
      </c>
      <c r="AS664" s="742">
        <f t="shared" si="371"/>
        <v>0</v>
      </c>
      <c r="AT664" s="742">
        <f t="shared" si="372"/>
        <v>0</v>
      </c>
      <c r="AU664" s="1060">
        <f t="shared" si="374"/>
        <v>21.233538400570996</v>
      </c>
      <c r="AV664" s="1061">
        <f t="shared" si="375"/>
        <v>44.576582219399924</v>
      </c>
    </row>
    <row r="665" spans="1:48" x14ac:dyDescent="0.2">
      <c r="A665" s="896" t="s">
        <v>360</v>
      </c>
      <c r="B665" s="864" t="s">
        <v>361</v>
      </c>
      <c r="C665" s="512">
        <v>0.357379</v>
      </c>
      <c r="D665" s="482">
        <v>0.34696955415213493</v>
      </c>
      <c r="E665" s="616">
        <v>0.3393345272881515</v>
      </c>
      <c r="F665" s="512">
        <v>0.32465316730839261</v>
      </c>
      <c r="G665" s="512">
        <v>0.29794507412629018</v>
      </c>
      <c r="H665" s="512">
        <v>0.26604362382069652</v>
      </c>
      <c r="I665" s="512">
        <v>0.25829478040844323</v>
      </c>
      <c r="J665" s="1009">
        <v>0</v>
      </c>
      <c r="K665" s="512">
        <v>0.25077163146450798</v>
      </c>
      <c r="L665" s="512">
        <v>0.24525335434996057</v>
      </c>
      <c r="M665" s="1009">
        <v>0</v>
      </c>
      <c r="N665" s="616">
        <v>0.23811005276695199</v>
      </c>
      <c r="O665" s="616">
        <v>0.23117480851160388</v>
      </c>
      <c r="P665" s="616">
        <v>0.22444156166175097</v>
      </c>
      <c r="Q665" s="616">
        <v>0.21790442879781646</v>
      </c>
      <c r="R665" s="616">
        <v>0.21155769786195808</v>
      </c>
      <c r="S665" s="616">
        <v>0.20539582316694924</v>
      </c>
      <c r="T665" s="616">
        <v>0.19941342055043609</v>
      </c>
      <c r="U665" s="616">
        <v>0.19360526267032641</v>
      </c>
      <c r="V665" s="616">
        <v>0.18796627443721026</v>
      </c>
      <c r="W665" s="616">
        <v>0.18249152857981557</v>
      </c>
      <c r="X665" s="616">
        <v>0.17717624133962662</v>
      </c>
      <c r="Y665" s="616">
        <v>0.17201576829089935</v>
      </c>
      <c r="Z665" s="613">
        <f t="shared" si="373"/>
        <v>5.1278975815539214</v>
      </c>
      <c r="AA665" s="1058">
        <f t="shared" si="353"/>
        <v>3.0001035316490343</v>
      </c>
      <c r="AB665" s="1058">
        <f t="shared" si="354"/>
        <v>2.2499999999999964</v>
      </c>
      <c r="AC665" s="1067">
        <f t="shared" si="355"/>
        <v>4.5221674876847473</v>
      </c>
      <c r="AD665" s="1067">
        <f t="shared" si="356"/>
        <v>8.9640995946728363</v>
      </c>
      <c r="AE665" s="1067">
        <f t="shared" si="357"/>
        <v>11.991059904932744</v>
      </c>
      <c r="AF665" s="1067">
        <f t="shared" si="358"/>
        <v>3.0000000000000027</v>
      </c>
      <c r="AG665" s="1067">
        <f t="shared" si="359"/>
        <v>3.0000000000000027</v>
      </c>
      <c r="AH665" s="1067">
        <f t="shared" si="360"/>
        <v>2.2500312500000286</v>
      </c>
      <c r="AI665" s="742">
        <f t="shared" si="361"/>
        <v>3.0000000000000027</v>
      </c>
      <c r="AJ665" s="1068">
        <f t="shared" si="362"/>
        <v>3.0000000000000027</v>
      </c>
      <c r="AK665" s="742">
        <f t="shared" si="363"/>
        <v>3.0000000000001581</v>
      </c>
      <c r="AL665" s="742">
        <f t="shared" si="364"/>
        <v>3.0000000000000027</v>
      </c>
      <c r="AM665" s="742">
        <f t="shared" si="365"/>
        <v>2.999999999999825</v>
      </c>
      <c r="AN665" s="742">
        <f t="shared" si="366"/>
        <v>3.0000000000001803</v>
      </c>
      <c r="AO665" s="742">
        <f t="shared" si="367"/>
        <v>3.0000000000000249</v>
      </c>
      <c r="AP665" s="742">
        <f t="shared" si="368"/>
        <v>2.9999999999999361</v>
      </c>
      <c r="AQ665" s="742">
        <f t="shared" si="369"/>
        <v>2.9999999999999138</v>
      </c>
      <c r="AR665" s="742">
        <f t="shared" si="370"/>
        <v>3.0000000000001137</v>
      </c>
      <c r="AS665" s="742">
        <f t="shared" si="371"/>
        <v>3.0000000000000915</v>
      </c>
      <c r="AT665" s="742">
        <f t="shared" si="372"/>
        <v>3.0000000000001581</v>
      </c>
      <c r="AU665" s="1060">
        <f t="shared" si="374"/>
        <v>3.748873088446989</v>
      </c>
      <c r="AV665" s="1061">
        <f t="shared" si="375"/>
        <v>2.3911610385633439</v>
      </c>
    </row>
    <row r="666" spans="1:48" x14ac:dyDescent="0.2">
      <c r="A666" s="864" t="s">
        <v>816</v>
      </c>
      <c r="B666" s="876" t="s">
        <v>817</v>
      </c>
      <c r="C666" s="512">
        <v>1.44</v>
      </c>
      <c r="D666" s="482">
        <v>1.385</v>
      </c>
      <c r="E666" s="616">
        <v>1.38</v>
      </c>
      <c r="F666" s="512">
        <v>1.36</v>
      </c>
      <c r="G666" s="512">
        <v>1.34</v>
      </c>
      <c r="H666" s="512">
        <v>1.32</v>
      </c>
      <c r="I666" s="512">
        <v>1.3</v>
      </c>
      <c r="J666" s="1009"/>
      <c r="K666" s="512">
        <v>1.28</v>
      </c>
      <c r="L666" s="512">
        <v>1.24</v>
      </c>
      <c r="M666" s="1009"/>
      <c r="N666" s="616">
        <v>1.1599999999999999</v>
      </c>
      <c r="O666" s="616">
        <v>1.1200000000000001</v>
      </c>
      <c r="P666" s="616">
        <v>1.08</v>
      </c>
      <c r="Q666" s="616">
        <v>0.98</v>
      </c>
      <c r="R666" s="616">
        <v>0.88</v>
      </c>
      <c r="S666" s="616">
        <v>0.79</v>
      </c>
      <c r="T666" s="616">
        <v>0.755</v>
      </c>
      <c r="U666" s="616">
        <v>0.72499999999999998</v>
      </c>
      <c r="V666" s="616">
        <v>0.70499999999999996</v>
      </c>
      <c r="W666" s="612">
        <v>0.7</v>
      </c>
      <c r="X666" s="616">
        <v>0.68500000000000005</v>
      </c>
      <c r="Y666" s="616">
        <v>0.65749999999999997</v>
      </c>
      <c r="Z666" s="613">
        <f t="shared" si="373"/>
        <v>22.282499999999992</v>
      </c>
      <c r="AA666" s="1058">
        <f t="shared" si="353"/>
        <v>3.971119133573997</v>
      </c>
      <c r="AB666" s="1058">
        <f t="shared" si="354"/>
        <v>0.36231884057971175</v>
      </c>
      <c r="AC666" s="1067">
        <f t="shared" si="355"/>
        <v>1.4705882352941124</v>
      </c>
      <c r="AD666" s="1067">
        <f t="shared" si="356"/>
        <v>1.4925373134328401</v>
      </c>
      <c r="AE666" s="1067">
        <f t="shared" si="357"/>
        <v>1.5151515151515138</v>
      </c>
      <c r="AF666" s="1067">
        <f t="shared" si="358"/>
        <v>1.538461538461533</v>
      </c>
      <c r="AG666" s="1067">
        <f t="shared" si="359"/>
        <v>1.5625</v>
      </c>
      <c r="AH666" s="1067">
        <f t="shared" si="360"/>
        <v>3.2258064516129004</v>
      </c>
      <c r="AI666" s="742">
        <f t="shared" si="361"/>
        <v>6.8965517241379448</v>
      </c>
      <c r="AJ666" s="1068">
        <f t="shared" si="362"/>
        <v>3.5714285714285587</v>
      </c>
      <c r="AK666" s="742">
        <f t="shared" si="363"/>
        <v>3.7037037037036979</v>
      </c>
      <c r="AL666" s="742">
        <f t="shared" si="364"/>
        <v>10.204081632653072</v>
      </c>
      <c r="AM666" s="742">
        <f t="shared" si="365"/>
        <v>11.363636363636353</v>
      </c>
      <c r="AN666" s="742">
        <f t="shared" si="366"/>
        <v>11.392405063291132</v>
      </c>
      <c r="AO666" s="742">
        <f t="shared" si="367"/>
        <v>4.635761589403975</v>
      </c>
      <c r="AP666" s="742">
        <f t="shared" si="368"/>
        <v>4.1379310344827669</v>
      </c>
      <c r="AQ666" s="742">
        <f t="shared" si="369"/>
        <v>2.8368794326241176</v>
      </c>
      <c r="AR666" s="742">
        <f t="shared" si="370"/>
        <v>0.71428571428571175</v>
      </c>
      <c r="AS666" s="742">
        <f t="shared" si="371"/>
        <v>2.1897810218977964</v>
      </c>
      <c r="AT666" s="742">
        <f t="shared" si="372"/>
        <v>4.1825095057034245</v>
      </c>
      <c r="AU666" s="1060">
        <f t="shared" si="374"/>
        <v>4.0483719192677574</v>
      </c>
      <c r="AV666" s="1061">
        <f t="shared" si="375"/>
        <v>3.3760110913966352</v>
      </c>
    </row>
    <row r="667" spans="1:48" x14ac:dyDescent="0.2">
      <c r="A667" s="881" t="s">
        <v>1729</v>
      </c>
      <c r="B667" s="876" t="s">
        <v>1730</v>
      </c>
      <c r="C667" s="512">
        <v>0.64</v>
      </c>
      <c r="D667" s="482">
        <v>0.52</v>
      </c>
      <c r="E667" s="616">
        <v>0.48</v>
      </c>
      <c r="F667" s="514">
        <v>0.44</v>
      </c>
      <c r="G667" s="512">
        <v>0.42</v>
      </c>
      <c r="H667" s="512">
        <v>0.35</v>
      </c>
      <c r="I667" s="512">
        <v>0.25</v>
      </c>
      <c r="J667" s="1009"/>
      <c r="K667" s="512">
        <v>0.2</v>
      </c>
      <c r="L667" s="512">
        <v>0.17</v>
      </c>
      <c r="M667" s="1009"/>
      <c r="N667" s="612">
        <v>0.16</v>
      </c>
      <c r="O667" s="616">
        <v>0.16</v>
      </c>
      <c r="P667" s="616">
        <v>0.15</v>
      </c>
      <c r="Q667" s="616">
        <v>0.125</v>
      </c>
      <c r="R667" s="616">
        <v>0.10668</v>
      </c>
      <c r="S667" s="616">
        <v>8.3339999999999997E-2</v>
      </c>
      <c r="T667" s="612">
        <v>0.08</v>
      </c>
      <c r="U667" s="612">
        <v>0.08</v>
      </c>
      <c r="V667" s="612">
        <v>0.12</v>
      </c>
      <c r="W667" s="612">
        <v>0.24</v>
      </c>
      <c r="X667" s="616">
        <v>0.24</v>
      </c>
      <c r="Y667" s="616">
        <v>0.23000999999999999</v>
      </c>
      <c r="Z667" s="613">
        <f t="shared" si="373"/>
        <v>5.2450300000000007</v>
      </c>
      <c r="AA667" s="1058">
        <f t="shared" si="353"/>
        <v>23.076923076923084</v>
      </c>
      <c r="AB667" s="1058">
        <f t="shared" si="354"/>
        <v>8.3333333333333481</v>
      </c>
      <c r="AC667" s="1067">
        <f t="shared" si="355"/>
        <v>9.0909090909090828</v>
      </c>
      <c r="AD667" s="1067">
        <f t="shared" si="356"/>
        <v>4.7619047619047672</v>
      </c>
      <c r="AE667" s="1067">
        <f t="shared" si="357"/>
        <v>19.999999999999996</v>
      </c>
      <c r="AF667" s="1067">
        <f t="shared" si="358"/>
        <v>39.999999999999993</v>
      </c>
      <c r="AG667" s="1067">
        <f t="shared" si="359"/>
        <v>25</v>
      </c>
      <c r="AH667" s="1067">
        <f t="shared" si="360"/>
        <v>17.647058823529417</v>
      </c>
      <c r="AI667" s="742">
        <f t="shared" si="361"/>
        <v>6.25</v>
      </c>
      <c r="AJ667" s="1068">
        <f t="shared" si="362"/>
        <v>0</v>
      </c>
      <c r="AK667" s="742">
        <f t="shared" si="363"/>
        <v>6.6666666666666652</v>
      </c>
      <c r="AL667" s="742">
        <f t="shared" si="364"/>
        <v>19.999999999999996</v>
      </c>
      <c r="AM667" s="742">
        <f t="shared" si="365"/>
        <v>17.172853393325838</v>
      </c>
      <c r="AN667" s="742">
        <f t="shared" si="366"/>
        <v>28.005759539236852</v>
      </c>
      <c r="AO667" s="742">
        <f t="shared" si="367"/>
        <v>4.1749999999999954</v>
      </c>
      <c r="AP667" s="742">
        <f t="shared" si="368"/>
        <v>0</v>
      </c>
      <c r="AQ667" s="742">
        <f t="shared" si="369"/>
        <v>-33.333333333333329</v>
      </c>
      <c r="AR667" s="742">
        <f t="shared" si="370"/>
        <v>-50</v>
      </c>
      <c r="AS667" s="742">
        <f t="shared" si="371"/>
        <v>0</v>
      </c>
      <c r="AT667" s="742">
        <f t="shared" si="372"/>
        <v>4.343289422199037</v>
      </c>
      <c r="AU667" s="1060">
        <f t="shared" si="374"/>
        <v>7.5595182387347348</v>
      </c>
      <c r="AV667" s="1061">
        <f t="shared" si="375"/>
        <v>20.14544986877068</v>
      </c>
    </row>
    <row r="668" spans="1:48" x14ac:dyDescent="0.2">
      <c r="A668" s="872" t="s">
        <v>1709</v>
      </c>
      <c r="B668" s="876" t="s">
        <v>1710</v>
      </c>
      <c r="C668" s="512">
        <v>0.99</v>
      </c>
      <c r="D668" s="482">
        <v>0.9</v>
      </c>
      <c r="E668" s="616">
        <v>0.82000000000000006</v>
      </c>
      <c r="F668" s="512">
        <v>0.76</v>
      </c>
      <c r="G668" s="512">
        <v>0.64</v>
      </c>
      <c r="H668" s="512">
        <v>0.54</v>
      </c>
      <c r="I668" s="512">
        <v>0.5</v>
      </c>
      <c r="J668" s="1009"/>
      <c r="K668" s="512">
        <v>0.44</v>
      </c>
      <c r="L668" s="512">
        <v>0.3</v>
      </c>
      <c r="M668" s="1009"/>
      <c r="N668" s="612">
        <v>0</v>
      </c>
      <c r="O668" s="612">
        <v>0</v>
      </c>
      <c r="P668" s="612">
        <v>0</v>
      </c>
      <c r="Q668" s="612">
        <v>0</v>
      </c>
      <c r="R668" s="612">
        <v>0</v>
      </c>
      <c r="S668" s="612">
        <v>0</v>
      </c>
      <c r="T668" s="612">
        <v>0</v>
      </c>
      <c r="U668" s="612">
        <v>0</v>
      </c>
      <c r="V668" s="612">
        <v>0</v>
      </c>
      <c r="W668" s="612">
        <v>0</v>
      </c>
      <c r="X668" s="612">
        <v>0</v>
      </c>
      <c r="Y668" s="612">
        <v>0</v>
      </c>
      <c r="Z668" s="613">
        <f t="shared" si="373"/>
        <v>5.89</v>
      </c>
      <c r="AA668" s="1058">
        <f t="shared" si="353"/>
        <v>9.9999999999999858</v>
      </c>
      <c r="AB668" s="1058">
        <f t="shared" si="354"/>
        <v>9.7560975609755971</v>
      </c>
      <c r="AC668" s="1067">
        <f t="shared" si="355"/>
        <v>7.8947368421052655</v>
      </c>
      <c r="AD668" s="1067">
        <f t="shared" si="356"/>
        <v>18.75</v>
      </c>
      <c r="AE668" s="1067">
        <f t="shared" si="357"/>
        <v>18.518518518518512</v>
      </c>
      <c r="AF668" s="1067">
        <f t="shared" si="358"/>
        <v>8.0000000000000071</v>
      </c>
      <c r="AG668" s="1067">
        <f t="shared" si="359"/>
        <v>13.636363636363647</v>
      </c>
      <c r="AH668" s="1067">
        <f t="shared" si="360"/>
        <v>46.666666666666679</v>
      </c>
      <c r="AI668" s="742" t="str">
        <f t="shared" si="361"/>
        <v>n/a</v>
      </c>
      <c r="AJ668" s="1068" t="str">
        <f t="shared" si="362"/>
        <v>n/a</v>
      </c>
      <c r="AK668" s="742" t="str">
        <f t="shared" si="363"/>
        <v>n/a</v>
      </c>
      <c r="AL668" s="742" t="str">
        <f t="shared" si="364"/>
        <v>n/a</v>
      </c>
      <c r="AM668" s="742" t="str">
        <f t="shared" si="365"/>
        <v>n/a</v>
      </c>
      <c r="AN668" s="742" t="str">
        <f t="shared" si="366"/>
        <v>n/a</v>
      </c>
      <c r="AO668" s="742" t="str">
        <f t="shared" si="367"/>
        <v>n/a</v>
      </c>
      <c r="AP668" s="742" t="str">
        <f t="shared" si="368"/>
        <v>n/a</v>
      </c>
      <c r="AQ668" s="742" t="str">
        <f t="shared" si="369"/>
        <v>n/a</v>
      </c>
      <c r="AR668" s="742" t="str">
        <f t="shared" si="370"/>
        <v>n/a</v>
      </c>
      <c r="AS668" s="742" t="str">
        <f t="shared" si="371"/>
        <v>n/a</v>
      </c>
      <c r="AT668" s="742" t="str">
        <f t="shared" si="372"/>
        <v>n/a</v>
      </c>
      <c r="AU668" s="1060">
        <f t="shared" si="374"/>
        <v>16.652797903078714</v>
      </c>
      <c r="AV668" s="1061">
        <f t="shared" si="375"/>
        <v>12.879713309479806</v>
      </c>
    </row>
    <row r="669" spans="1:48" x14ac:dyDescent="0.2">
      <c r="A669" s="872" t="s">
        <v>349</v>
      </c>
      <c r="B669" s="876" t="s">
        <v>350</v>
      </c>
      <c r="C669" s="512">
        <v>3.04</v>
      </c>
      <c r="D669" s="482">
        <v>2.8</v>
      </c>
      <c r="E669" s="616">
        <v>2.2799999999999998</v>
      </c>
      <c r="F669" s="512">
        <v>2.16</v>
      </c>
      <c r="G669" s="512">
        <v>2.08</v>
      </c>
      <c r="H669" s="512">
        <v>1.76</v>
      </c>
      <c r="I669" s="512">
        <v>1.52</v>
      </c>
      <c r="J669" s="1009"/>
      <c r="K669" s="512">
        <v>1.36</v>
      </c>
      <c r="L669" s="512">
        <v>1.24</v>
      </c>
      <c r="M669" s="1009"/>
      <c r="N669" s="616">
        <v>1.08</v>
      </c>
      <c r="O669" s="616">
        <v>1</v>
      </c>
      <c r="P669" s="616">
        <v>0.96</v>
      </c>
      <c r="Q669" s="616">
        <v>0.68</v>
      </c>
      <c r="R669" s="616">
        <v>0.56000000000000005</v>
      </c>
      <c r="S669" s="616">
        <v>0.46</v>
      </c>
      <c r="T669" s="616">
        <v>0.38</v>
      </c>
      <c r="U669" s="616">
        <v>0.34</v>
      </c>
      <c r="V669" s="616">
        <v>0.32</v>
      </c>
      <c r="W669" s="616">
        <v>0.3</v>
      </c>
      <c r="X669" s="616">
        <v>0.26</v>
      </c>
      <c r="Y669" s="616">
        <v>0.2</v>
      </c>
      <c r="Z669" s="613">
        <f t="shared" si="373"/>
        <v>24.78</v>
      </c>
      <c r="AA669" s="1058">
        <f t="shared" si="353"/>
        <v>8.5714285714285854</v>
      </c>
      <c r="AB669" s="1058">
        <f t="shared" si="354"/>
        <v>22.807017543859654</v>
      </c>
      <c r="AC669" s="1067">
        <f t="shared" si="355"/>
        <v>5.5555555555555358</v>
      </c>
      <c r="AD669" s="1067">
        <f t="shared" si="356"/>
        <v>3.8461538461538547</v>
      </c>
      <c r="AE669" s="1067">
        <f t="shared" si="357"/>
        <v>18.181818181818187</v>
      </c>
      <c r="AF669" s="1067">
        <f t="shared" si="358"/>
        <v>15.789473684210531</v>
      </c>
      <c r="AG669" s="1067">
        <f t="shared" si="359"/>
        <v>11.764705882352944</v>
      </c>
      <c r="AH669" s="1067">
        <f t="shared" si="360"/>
        <v>9.6774193548387224</v>
      </c>
      <c r="AI669" s="742">
        <f t="shared" si="361"/>
        <v>14.814814814814813</v>
      </c>
      <c r="AJ669" s="1068">
        <f t="shared" si="362"/>
        <v>8.0000000000000071</v>
      </c>
      <c r="AK669" s="742">
        <f t="shared" si="363"/>
        <v>4.1666666666666741</v>
      </c>
      <c r="AL669" s="742">
        <f t="shared" si="364"/>
        <v>41.176470588235283</v>
      </c>
      <c r="AM669" s="742">
        <f t="shared" si="365"/>
        <v>21.42857142857142</v>
      </c>
      <c r="AN669" s="742">
        <f t="shared" si="366"/>
        <v>21.739130434782616</v>
      </c>
      <c r="AO669" s="742">
        <f t="shared" si="367"/>
        <v>21.052631578947366</v>
      </c>
      <c r="AP669" s="742">
        <f t="shared" si="368"/>
        <v>11.764705882352944</v>
      </c>
      <c r="AQ669" s="742">
        <f t="shared" si="369"/>
        <v>6.25</v>
      </c>
      <c r="AR669" s="742">
        <f t="shared" si="370"/>
        <v>6.6666666666666652</v>
      </c>
      <c r="AS669" s="742">
        <f t="shared" si="371"/>
        <v>15.384615384615374</v>
      </c>
      <c r="AT669" s="742">
        <f t="shared" si="372"/>
        <v>30.000000000000004</v>
      </c>
      <c r="AU669" s="1060">
        <f t="shared" si="374"/>
        <v>14.93189230329356</v>
      </c>
      <c r="AV669" s="1061">
        <f t="shared" si="375"/>
        <v>9.5198825205654209</v>
      </c>
    </row>
    <row r="670" spans="1:48" x14ac:dyDescent="0.2">
      <c r="A670" s="872" t="s">
        <v>1731</v>
      </c>
      <c r="B670" s="876" t="s">
        <v>1732</v>
      </c>
      <c r="C670" s="512">
        <v>1</v>
      </c>
      <c r="D670" s="482">
        <v>0.88</v>
      </c>
      <c r="E670" s="616">
        <v>0.8</v>
      </c>
      <c r="F670" s="512">
        <v>0.72</v>
      </c>
      <c r="G670" s="512">
        <v>0.6</v>
      </c>
      <c r="H670" s="512">
        <v>0.4</v>
      </c>
      <c r="I670" s="512">
        <v>0.1</v>
      </c>
      <c r="J670" s="1009"/>
      <c r="K670" s="514">
        <v>0</v>
      </c>
      <c r="L670" s="514">
        <v>0</v>
      </c>
      <c r="M670" s="1009"/>
      <c r="N670" s="612">
        <v>0</v>
      </c>
      <c r="O670" s="612">
        <v>0</v>
      </c>
      <c r="P670" s="612">
        <v>0</v>
      </c>
      <c r="Q670" s="612">
        <v>0</v>
      </c>
      <c r="R670" s="612">
        <v>0</v>
      </c>
      <c r="S670" s="612">
        <v>0</v>
      </c>
      <c r="T670" s="612">
        <v>0</v>
      </c>
      <c r="U670" s="612">
        <v>0</v>
      </c>
      <c r="V670" s="612">
        <v>0</v>
      </c>
      <c r="W670" s="612">
        <v>0</v>
      </c>
      <c r="X670" s="612">
        <v>0</v>
      </c>
      <c r="Y670" s="612">
        <v>0</v>
      </c>
      <c r="Z670" s="613">
        <f t="shared" si="373"/>
        <v>4.4999999999999991</v>
      </c>
      <c r="AA670" s="1058">
        <f t="shared" si="353"/>
        <v>13.636363636363647</v>
      </c>
      <c r="AB670" s="1058">
        <f t="shared" si="354"/>
        <v>9.9999999999999858</v>
      </c>
      <c r="AC670" s="1067">
        <f t="shared" si="355"/>
        <v>11.111111111111116</v>
      </c>
      <c r="AD670" s="1067">
        <f t="shared" si="356"/>
        <v>19.999999999999996</v>
      </c>
      <c r="AE670" s="1067">
        <f t="shared" si="357"/>
        <v>49.999999999999979</v>
      </c>
      <c r="AF670" s="1067">
        <f t="shared" si="358"/>
        <v>300</v>
      </c>
      <c r="AG670" s="1067" t="str">
        <f t="shared" si="359"/>
        <v>n/a</v>
      </c>
      <c r="AH670" s="1067" t="str">
        <f t="shared" si="360"/>
        <v>n/a</v>
      </c>
      <c r="AI670" s="742" t="str">
        <f t="shared" si="361"/>
        <v>n/a</v>
      </c>
      <c r="AJ670" s="1068" t="str">
        <f t="shared" si="362"/>
        <v>n/a</v>
      </c>
      <c r="AK670" s="742" t="str">
        <f t="shared" si="363"/>
        <v>n/a</v>
      </c>
      <c r="AL670" s="742" t="str">
        <f t="shared" si="364"/>
        <v>n/a</v>
      </c>
      <c r="AM670" s="742" t="str">
        <f t="shared" si="365"/>
        <v>n/a</v>
      </c>
      <c r="AN670" s="742" t="str">
        <f t="shared" si="366"/>
        <v>n/a</v>
      </c>
      <c r="AO670" s="742" t="str">
        <f t="shared" si="367"/>
        <v>n/a</v>
      </c>
      <c r="AP670" s="742" t="str">
        <f t="shared" si="368"/>
        <v>n/a</v>
      </c>
      <c r="AQ670" s="742" t="str">
        <f t="shared" si="369"/>
        <v>n/a</v>
      </c>
      <c r="AR670" s="742" t="str">
        <f t="shared" si="370"/>
        <v>n/a</v>
      </c>
      <c r="AS670" s="742" t="str">
        <f t="shared" si="371"/>
        <v>n/a</v>
      </c>
      <c r="AT670" s="742" t="str">
        <f t="shared" si="372"/>
        <v>n/a</v>
      </c>
      <c r="AU670" s="1060">
        <f t="shared" si="374"/>
        <v>67.457912457912457</v>
      </c>
      <c r="AV670" s="1061">
        <f t="shared" si="375"/>
        <v>114.89646424870551</v>
      </c>
    </row>
    <row r="671" spans="1:48" x14ac:dyDescent="0.2">
      <c r="A671" s="872" t="s">
        <v>827</v>
      </c>
      <c r="B671" s="876" t="s">
        <v>828</v>
      </c>
      <c r="C671" s="512">
        <v>3.23</v>
      </c>
      <c r="D671" s="482">
        <v>3.03</v>
      </c>
      <c r="E671" s="616">
        <v>2.83</v>
      </c>
      <c r="F671" s="512">
        <v>2.62</v>
      </c>
      <c r="G671" s="512">
        <v>2.38</v>
      </c>
      <c r="H671" s="512">
        <v>2.15</v>
      </c>
      <c r="I671" s="512">
        <v>1.96</v>
      </c>
      <c r="J671" s="1009"/>
      <c r="K671" s="512">
        <v>1.79</v>
      </c>
      <c r="L671" s="512">
        <v>1.59</v>
      </c>
      <c r="M671" s="1009"/>
      <c r="N671" s="616">
        <v>1.41</v>
      </c>
      <c r="O671" s="616">
        <v>1.23</v>
      </c>
      <c r="P671" s="616">
        <v>1.19</v>
      </c>
      <c r="Q671" s="616">
        <v>1.1299999999999999</v>
      </c>
      <c r="R671" s="616">
        <v>1.01</v>
      </c>
      <c r="S671" s="616">
        <v>0.91</v>
      </c>
      <c r="T671" s="612">
        <v>0.87</v>
      </c>
      <c r="U671" s="612">
        <v>1.1599999999999999</v>
      </c>
      <c r="V671" s="616">
        <v>1.1599999999999999</v>
      </c>
      <c r="W671" s="616">
        <v>1.1200000000000001</v>
      </c>
      <c r="X671" s="616">
        <v>1.08</v>
      </c>
      <c r="Y671" s="616">
        <v>1.04</v>
      </c>
      <c r="Z671" s="613">
        <f t="shared" si="373"/>
        <v>34.89</v>
      </c>
      <c r="AA671" s="1058">
        <f t="shared" si="353"/>
        <v>6.6006600660066139</v>
      </c>
      <c r="AB671" s="1058">
        <f t="shared" si="354"/>
        <v>7.0671378091872628</v>
      </c>
      <c r="AC671" s="1067">
        <f t="shared" si="355"/>
        <v>8.0152671755725269</v>
      </c>
      <c r="AD671" s="1067">
        <f t="shared" si="356"/>
        <v>10.084033613445387</v>
      </c>
      <c r="AE671" s="1067">
        <f t="shared" si="357"/>
        <v>10.697674418604652</v>
      </c>
      <c r="AF671" s="1067">
        <f t="shared" si="358"/>
        <v>9.6938775510204032</v>
      </c>
      <c r="AG671" s="1067">
        <f t="shared" si="359"/>
        <v>9.4972067039106101</v>
      </c>
      <c r="AH671" s="1067">
        <f t="shared" si="360"/>
        <v>12.578616352201255</v>
      </c>
      <c r="AI671" s="742">
        <f t="shared" si="361"/>
        <v>12.765957446808528</v>
      </c>
      <c r="AJ671" s="1068">
        <f t="shared" si="362"/>
        <v>14.634146341463406</v>
      </c>
      <c r="AK671" s="742">
        <f t="shared" si="363"/>
        <v>3.3613445378151363</v>
      </c>
      <c r="AL671" s="742">
        <f t="shared" si="364"/>
        <v>5.3097345132743445</v>
      </c>
      <c r="AM671" s="742">
        <f t="shared" si="365"/>
        <v>11.88118811881187</v>
      </c>
      <c r="AN671" s="742">
        <f t="shared" si="366"/>
        <v>10.989010989010994</v>
      </c>
      <c r="AO671" s="742">
        <f t="shared" si="367"/>
        <v>4.5977011494252817</v>
      </c>
      <c r="AP671" s="742">
        <f t="shared" si="368"/>
        <v>-25</v>
      </c>
      <c r="AQ671" s="742">
        <f t="shared" si="369"/>
        <v>0</v>
      </c>
      <c r="AR671" s="742">
        <f t="shared" si="370"/>
        <v>3.5714285714285587</v>
      </c>
      <c r="AS671" s="742">
        <f t="shared" si="371"/>
        <v>3.7037037037036979</v>
      </c>
      <c r="AT671" s="742">
        <f t="shared" si="372"/>
        <v>3.8461538461538547</v>
      </c>
      <c r="AU671" s="1060">
        <f t="shared" si="374"/>
        <v>6.1947421453922198</v>
      </c>
      <c r="AV671" s="1061">
        <f t="shared" si="375"/>
        <v>8.3184130251232844</v>
      </c>
    </row>
    <row r="672" spans="1:48" x14ac:dyDescent="0.2">
      <c r="A672" s="872" t="s">
        <v>1717</v>
      </c>
      <c r="B672" s="876" t="s">
        <v>1718</v>
      </c>
      <c r="C672" s="512">
        <v>0.6</v>
      </c>
      <c r="D672" s="482">
        <v>0.52</v>
      </c>
      <c r="E672" s="616">
        <v>0.44</v>
      </c>
      <c r="F672" s="512">
        <v>0.34</v>
      </c>
      <c r="G672" s="512">
        <v>0.26</v>
      </c>
      <c r="H672" s="512">
        <v>0.18</v>
      </c>
      <c r="I672" s="512">
        <v>0.12</v>
      </c>
      <c r="J672" s="1009"/>
      <c r="K672" s="514">
        <v>0</v>
      </c>
      <c r="L672" s="514">
        <v>0</v>
      </c>
      <c r="M672" s="1009"/>
      <c r="N672" s="612">
        <v>0.01</v>
      </c>
      <c r="O672" s="612">
        <v>0.31</v>
      </c>
      <c r="P672" s="616">
        <v>0.44</v>
      </c>
      <c r="Q672" s="616">
        <v>0.38</v>
      </c>
      <c r="R672" s="616">
        <v>0.34</v>
      </c>
      <c r="S672" s="616">
        <v>0.31</v>
      </c>
      <c r="T672" s="616">
        <v>0.28999999999999998</v>
      </c>
      <c r="U672" s="616">
        <v>0.26</v>
      </c>
      <c r="V672" s="616">
        <v>0.23</v>
      </c>
      <c r="W672" s="616">
        <v>0.21</v>
      </c>
      <c r="X672" s="616">
        <v>0.185</v>
      </c>
      <c r="Y672" s="616">
        <v>0.14499999999999999</v>
      </c>
      <c r="Z672" s="613">
        <f t="shared" si="373"/>
        <v>5.5699999999999994</v>
      </c>
      <c r="AA672" s="1058">
        <f t="shared" si="353"/>
        <v>15.384615384615374</v>
      </c>
      <c r="AB672" s="1058">
        <f t="shared" si="354"/>
        <v>18.181818181818187</v>
      </c>
      <c r="AC672" s="1067">
        <f t="shared" si="355"/>
        <v>29.411764705882337</v>
      </c>
      <c r="AD672" s="1067">
        <f t="shared" si="356"/>
        <v>30.76923076923077</v>
      </c>
      <c r="AE672" s="1067">
        <f t="shared" si="357"/>
        <v>44.444444444444464</v>
      </c>
      <c r="AF672" s="1067">
        <f t="shared" si="358"/>
        <v>50</v>
      </c>
      <c r="AG672" s="1067" t="str">
        <f t="shared" si="359"/>
        <v>n/a</v>
      </c>
      <c r="AH672" s="1067" t="str">
        <f t="shared" si="360"/>
        <v>n/a</v>
      </c>
      <c r="AI672" s="742">
        <f t="shared" si="361"/>
        <v>-100</v>
      </c>
      <c r="AJ672" s="1068">
        <f t="shared" si="362"/>
        <v>-96.774193548387103</v>
      </c>
      <c r="AK672" s="742">
        <f t="shared" si="363"/>
        <v>-29.54545454545454</v>
      </c>
      <c r="AL672" s="742">
        <f t="shared" si="364"/>
        <v>15.789473684210531</v>
      </c>
      <c r="AM672" s="742">
        <f t="shared" si="365"/>
        <v>11.764705882352944</v>
      </c>
      <c r="AN672" s="742">
        <f t="shared" si="366"/>
        <v>9.6774193548387224</v>
      </c>
      <c r="AO672" s="742">
        <f t="shared" si="367"/>
        <v>6.8965517241379448</v>
      </c>
      <c r="AP672" s="742">
        <f t="shared" si="368"/>
        <v>11.538461538461519</v>
      </c>
      <c r="AQ672" s="742">
        <f t="shared" si="369"/>
        <v>13.043478260869556</v>
      </c>
      <c r="AR672" s="742">
        <f t="shared" si="370"/>
        <v>9.5238095238095344</v>
      </c>
      <c r="AS672" s="742">
        <f t="shared" si="371"/>
        <v>13.513513513513509</v>
      </c>
      <c r="AT672" s="742">
        <f t="shared" si="372"/>
        <v>27.586206896551737</v>
      </c>
      <c r="AU672" s="1060">
        <f t="shared" si="374"/>
        <v>4.5114358761608599</v>
      </c>
      <c r="AV672" s="1061">
        <f t="shared" si="375"/>
        <v>41.011268427304714</v>
      </c>
    </row>
    <row r="673" spans="1:48" x14ac:dyDescent="0.2">
      <c r="A673" s="864" t="s">
        <v>1723</v>
      </c>
      <c r="B673" s="876" t="s">
        <v>1724</v>
      </c>
      <c r="C673" s="512">
        <v>1.36</v>
      </c>
      <c r="D673" s="482">
        <v>1.2</v>
      </c>
      <c r="E673" s="616">
        <v>1.05</v>
      </c>
      <c r="F673" s="512">
        <v>0.92</v>
      </c>
      <c r="G673" s="512">
        <v>0.76</v>
      </c>
      <c r="H673" s="512">
        <v>0.61</v>
      </c>
      <c r="I673" s="512">
        <v>0.49</v>
      </c>
      <c r="J673" s="1009"/>
      <c r="K673" s="512">
        <v>0.36</v>
      </c>
      <c r="L673" s="512">
        <v>0.215</v>
      </c>
      <c r="M673" s="1009"/>
      <c r="N673" s="616">
        <v>0.14000000000000001</v>
      </c>
      <c r="O673" s="612">
        <v>0</v>
      </c>
      <c r="P673" s="612">
        <v>0</v>
      </c>
      <c r="Q673" s="612">
        <v>0</v>
      </c>
      <c r="R673" s="612">
        <v>0</v>
      </c>
      <c r="S673" s="612">
        <v>0</v>
      </c>
      <c r="T673" s="612">
        <v>0</v>
      </c>
      <c r="U673" s="612">
        <v>0</v>
      </c>
      <c r="V673" s="612">
        <v>0</v>
      </c>
      <c r="W673" s="612">
        <v>0</v>
      </c>
      <c r="X673" s="612">
        <v>0</v>
      </c>
      <c r="Y673" s="612">
        <v>0</v>
      </c>
      <c r="Z673" s="613">
        <f t="shared" si="373"/>
        <v>7.1050000000000004</v>
      </c>
      <c r="AA673" s="1058">
        <f t="shared" si="353"/>
        <v>13.333333333333353</v>
      </c>
      <c r="AB673" s="1058">
        <f t="shared" si="354"/>
        <v>14.285714285714279</v>
      </c>
      <c r="AC673" s="1067">
        <f t="shared" si="355"/>
        <v>14.130434782608692</v>
      </c>
      <c r="AD673" s="1067">
        <f t="shared" si="356"/>
        <v>21.052631578947366</v>
      </c>
      <c r="AE673" s="1067">
        <f t="shared" si="357"/>
        <v>24.590163934426236</v>
      </c>
      <c r="AF673" s="1067">
        <f t="shared" si="358"/>
        <v>24.489795918367353</v>
      </c>
      <c r="AG673" s="1067">
        <f t="shared" si="359"/>
        <v>36.111111111111114</v>
      </c>
      <c r="AH673" s="1067">
        <f t="shared" si="360"/>
        <v>67.441860465116264</v>
      </c>
      <c r="AI673" s="742">
        <f t="shared" si="361"/>
        <v>53.571428571428555</v>
      </c>
      <c r="AJ673" s="1068" t="str">
        <f t="shared" si="362"/>
        <v>n/a</v>
      </c>
      <c r="AK673" s="742" t="str">
        <f t="shared" si="363"/>
        <v>n/a</v>
      </c>
      <c r="AL673" s="742" t="str">
        <f t="shared" si="364"/>
        <v>n/a</v>
      </c>
      <c r="AM673" s="742" t="str">
        <f t="shared" si="365"/>
        <v>n/a</v>
      </c>
      <c r="AN673" s="742" t="str">
        <f t="shared" si="366"/>
        <v>n/a</v>
      </c>
      <c r="AO673" s="742" t="str">
        <f t="shared" si="367"/>
        <v>n/a</v>
      </c>
      <c r="AP673" s="742" t="str">
        <f t="shared" si="368"/>
        <v>n/a</v>
      </c>
      <c r="AQ673" s="742" t="str">
        <f t="shared" si="369"/>
        <v>n/a</v>
      </c>
      <c r="AR673" s="742" t="str">
        <f t="shared" si="370"/>
        <v>n/a</v>
      </c>
      <c r="AS673" s="742" t="str">
        <f t="shared" si="371"/>
        <v>n/a</v>
      </c>
      <c r="AT673" s="742" t="str">
        <f t="shared" si="372"/>
        <v>n/a</v>
      </c>
      <c r="AU673" s="1060">
        <f t="shared" si="374"/>
        <v>29.889608220117022</v>
      </c>
      <c r="AV673" s="1061">
        <f t="shared" si="375"/>
        <v>19.075458357240858</v>
      </c>
    </row>
    <row r="674" spans="1:48" x14ac:dyDescent="0.2">
      <c r="A674" s="872" t="s">
        <v>1737</v>
      </c>
      <c r="B674" s="864" t="s">
        <v>1738</v>
      </c>
      <c r="C674" s="512">
        <v>1.5449999999999999</v>
      </c>
      <c r="D674" s="616">
        <v>1.2749999999999999</v>
      </c>
      <c r="E674" s="616">
        <v>0.97499999999999998</v>
      </c>
      <c r="F674" s="512">
        <v>0.6</v>
      </c>
      <c r="G674" s="512">
        <v>0.45</v>
      </c>
      <c r="H674" s="512">
        <v>0.32500000000000001</v>
      </c>
      <c r="I674" s="512">
        <v>0.22500000000000001</v>
      </c>
      <c r="J674" s="1009"/>
      <c r="K674" s="512">
        <v>0.17</v>
      </c>
      <c r="L674" s="514">
        <v>0.16</v>
      </c>
      <c r="M674" s="1009"/>
      <c r="N674" s="612">
        <v>0.16</v>
      </c>
      <c r="O674" s="612">
        <v>0.16</v>
      </c>
      <c r="P674" s="612">
        <v>0.16</v>
      </c>
      <c r="Q674" s="612">
        <v>0.16</v>
      </c>
      <c r="R674" s="612">
        <v>0.16</v>
      </c>
      <c r="S674" s="612">
        <v>0.16</v>
      </c>
      <c r="T674" s="612">
        <v>0.16</v>
      </c>
      <c r="U674" s="612">
        <v>0.16</v>
      </c>
      <c r="V674" s="612">
        <v>0.16</v>
      </c>
      <c r="W674" s="612">
        <v>0.16</v>
      </c>
      <c r="X674" s="616">
        <v>0.16</v>
      </c>
      <c r="Y674" s="616">
        <v>0.13</v>
      </c>
      <c r="Z674" s="613">
        <f t="shared" si="373"/>
        <v>7.6150000000000011</v>
      </c>
      <c r="AA674" s="1058">
        <f t="shared" si="353"/>
        <v>21.176470588235308</v>
      </c>
      <c r="AB674" s="1058">
        <f t="shared" si="354"/>
        <v>30.76923076923077</v>
      </c>
      <c r="AC674" s="1067">
        <f t="shared" si="355"/>
        <v>62.5</v>
      </c>
      <c r="AD674" s="1067">
        <f t="shared" si="356"/>
        <v>33.333333333333329</v>
      </c>
      <c r="AE674" s="1067">
        <f t="shared" si="357"/>
        <v>38.46153846153846</v>
      </c>
      <c r="AF674" s="1067">
        <f t="shared" si="358"/>
        <v>44.444444444444443</v>
      </c>
      <c r="AG674" s="1067">
        <f t="shared" si="359"/>
        <v>32.352941176470587</v>
      </c>
      <c r="AH674" s="1067">
        <f t="shared" si="360"/>
        <v>6.25</v>
      </c>
      <c r="AI674" s="742">
        <f t="shared" si="361"/>
        <v>0</v>
      </c>
      <c r="AJ674" s="1068">
        <f t="shared" si="362"/>
        <v>0</v>
      </c>
      <c r="AK674" s="742">
        <f t="shared" si="363"/>
        <v>0</v>
      </c>
      <c r="AL674" s="742">
        <f t="shared" si="364"/>
        <v>0</v>
      </c>
      <c r="AM674" s="742">
        <f t="shared" si="365"/>
        <v>0</v>
      </c>
      <c r="AN674" s="742">
        <f t="shared" si="366"/>
        <v>0</v>
      </c>
      <c r="AO674" s="742">
        <f t="shared" si="367"/>
        <v>0</v>
      </c>
      <c r="AP674" s="742">
        <f t="shared" si="368"/>
        <v>0</v>
      </c>
      <c r="AQ674" s="742">
        <f t="shared" si="369"/>
        <v>0</v>
      </c>
      <c r="AR674" s="742">
        <f t="shared" si="370"/>
        <v>0</v>
      </c>
      <c r="AS674" s="742">
        <f t="shared" si="371"/>
        <v>0</v>
      </c>
      <c r="AT674" s="742">
        <f t="shared" si="372"/>
        <v>23.076923076923084</v>
      </c>
      <c r="AU674" s="1060">
        <f t="shared" si="374"/>
        <v>14.6182440925088</v>
      </c>
      <c r="AV674" s="1061">
        <f t="shared" si="375"/>
        <v>19.482254593836785</v>
      </c>
    </row>
    <row r="675" spans="1:48" x14ac:dyDescent="0.2">
      <c r="A675" s="864" t="s">
        <v>1719</v>
      </c>
      <c r="B675" s="864" t="s">
        <v>1720</v>
      </c>
      <c r="C675" s="512">
        <v>0.9</v>
      </c>
      <c r="D675" s="616">
        <v>0.8</v>
      </c>
      <c r="E675" s="616">
        <v>0.70000000000000007</v>
      </c>
      <c r="F675" s="512">
        <v>0.6</v>
      </c>
      <c r="G675" s="512">
        <v>0.5</v>
      </c>
      <c r="H675" s="512">
        <v>0.4</v>
      </c>
      <c r="I675" s="512">
        <v>0.28000000000000003</v>
      </c>
      <c r="J675" s="1009"/>
      <c r="K675" s="512">
        <v>0.22</v>
      </c>
      <c r="L675" s="512">
        <v>0.2</v>
      </c>
      <c r="M675" s="1009"/>
      <c r="N675" s="616">
        <v>0.18</v>
      </c>
      <c r="O675" s="612">
        <v>0.15</v>
      </c>
      <c r="P675" s="616">
        <v>0.15</v>
      </c>
      <c r="Q675" s="616">
        <v>0.12</v>
      </c>
      <c r="R675" s="616">
        <v>0.09</v>
      </c>
      <c r="S675" s="616">
        <v>0.06</v>
      </c>
      <c r="T675" s="612">
        <v>0.03</v>
      </c>
      <c r="U675" s="612">
        <v>0.03</v>
      </c>
      <c r="V675" s="612">
        <v>0.03</v>
      </c>
      <c r="W675" s="612">
        <v>0.03</v>
      </c>
      <c r="X675" s="612">
        <v>0.03</v>
      </c>
      <c r="Y675" s="612">
        <v>0.03</v>
      </c>
      <c r="Z675" s="613">
        <f t="shared" si="373"/>
        <v>5.530000000000002</v>
      </c>
      <c r="AA675" s="1058">
        <f t="shared" si="353"/>
        <v>12.5</v>
      </c>
      <c r="AB675" s="1058">
        <f t="shared" si="354"/>
        <v>14.285714285714279</v>
      </c>
      <c r="AC675" s="1067">
        <f t="shared" si="355"/>
        <v>16.666666666666675</v>
      </c>
      <c r="AD675" s="1067">
        <f t="shared" si="356"/>
        <v>19.999999999999996</v>
      </c>
      <c r="AE675" s="1067">
        <f t="shared" si="357"/>
        <v>25</v>
      </c>
      <c r="AF675" s="1067">
        <f t="shared" si="358"/>
        <v>42.857142857142861</v>
      </c>
      <c r="AG675" s="1067">
        <f t="shared" si="359"/>
        <v>27.272727272727295</v>
      </c>
      <c r="AH675" s="1067">
        <f t="shared" si="360"/>
        <v>9.9999999999999858</v>
      </c>
      <c r="AI675" s="742">
        <f t="shared" si="361"/>
        <v>11.111111111111116</v>
      </c>
      <c r="AJ675" s="1068">
        <f t="shared" si="362"/>
        <v>19.999999999999996</v>
      </c>
      <c r="AK675" s="742">
        <f t="shared" si="363"/>
        <v>0</v>
      </c>
      <c r="AL675" s="742">
        <f t="shared" si="364"/>
        <v>25</v>
      </c>
      <c r="AM675" s="742">
        <f t="shared" si="365"/>
        <v>33.333333333333329</v>
      </c>
      <c r="AN675" s="742">
        <f t="shared" si="366"/>
        <v>50</v>
      </c>
      <c r="AO675" s="742">
        <f t="shared" si="367"/>
        <v>100</v>
      </c>
      <c r="AP675" s="742">
        <f t="shared" si="368"/>
        <v>0</v>
      </c>
      <c r="AQ675" s="742">
        <f t="shared" si="369"/>
        <v>0</v>
      </c>
      <c r="AR675" s="742">
        <f t="shared" si="370"/>
        <v>0</v>
      </c>
      <c r="AS675" s="742">
        <f t="shared" si="371"/>
        <v>0</v>
      </c>
      <c r="AT675" s="742">
        <f t="shared" si="372"/>
        <v>0</v>
      </c>
      <c r="AU675" s="1060">
        <f t="shared" si="374"/>
        <v>20.401334776334778</v>
      </c>
      <c r="AV675" s="1061">
        <f t="shared" si="375"/>
        <v>23.818308355365037</v>
      </c>
    </row>
    <row r="676" spans="1:48" x14ac:dyDescent="0.2">
      <c r="A676" s="864" t="s">
        <v>4098</v>
      </c>
      <c r="B676" s="13" t="s">
        <v>4099</v>
      </c>
      <c r="C676" s="1052">
        <v>0.62</v>
      </c>
      <c r="D676" s="838">
        <v>0.55000000000000004</v>
      </c>
      <c r="E676" s="616">
        <v>0.47</v>
      </c>
      <c r="F676" s="616">
        <v>0.38500000000000001</v>
      </c>
      <c r="G676" s="616">
        <v>0.36</v>
      </c>
      <c r="H676" s="514">
        <v>0</v>
      </c>
      <c r="I676" s="514">
        <v>0</v>
      </c>
      <c r="J676" s="1009"/>
      <c r="K676" s="514">
        <v>0</v>
      </c>
      <c r="L676" s="514">
        <v>0</v>
      </c>
      <c r="M676" s="1009"/>
      <c r="N676" s="612">
        <v>0</v>
      </c>
      <c r="O676" s="612">
        <v>0</v>
      </c>
      <c r="P676" s="612">
        <v>0</v>
      </c>
      <c r="Q676" s="612">
        <v>0</v>
      </c>
      <c r="R676" s="612">
        <v>0</v>
      </c>
      <c r="S676" s="612">
        <v>0</v>
      </c>
      <c r="T676" s="612">
        <v>0</v>
      </c>
      <c r="U676" s="612">
        <v>0</v>
      </c>
      <c r="V676" s="612">
        <v>0</v>
      </c>
      <c r="W676" s="612">
        <v>0</v>
      </c>
      <c r="X676" s="612">
        <v>0</v>
      </c>
      <c r="Y676" s="612">
        <v>0</v>
      </c>
      <c r="Z676" s="613">
        <f t="shared" si="373"/>
        <v>2.3849999999999998</v>
      </c>
      <c r="AA676" s="1058">
        <f t="shared" si="353"/>
        <v>12.72727272727272</v>
      </c>
      <c r="AB676" s="1058">
        <f t="shared" si="354"/>
        <v>17.021276595744705</v>
      </c>
      <c r="AC676" s="1067">
        <f t="shared" si="355"/>
        <v>22.077922077922075</v>
      </c>
      <c r="AD676" s="1067">
        <f t="shared" si="356"/>
        <v>6.944444444444442</v>
      </c>
      <c r="AE676" s="1067" t="str">
        <f t="shared" si="357"/>
        <v>n/a</v>
      </c>
      <c r="AF676" s="1067" t="str">
        <f t="shared" si="358"/>
        <v>n/a</v>
      </c>
      <c r="AG676" s="1067" t="str">
        <f t="shared" si="359"/>
        <v>n/a</v>
      </c>
      <c r="AH676" s="1067" t="str">
        <f t="shared" si="360"/>
        <v>n/a</v>
      </c>
      <c r="AI676" s="742" t="str">
        <f t="shared" si="361"/>
        <v>n/a</v>
      </c>
      <c r="AJ676" s="1068" t="str">
        <f t="shared" si="362"/>
        <v>n/a</v>
      </c>
      <c r="AK676" s="742" t="str">
        <f t="shared" si="363"/>
        <v>n/a</v>
      </c>
      <c r="AL676" s="742" t="str">
        <f t="shared" si="364"/>
        <v>n/a</v>
      </c>
      <c r="AM676" s="742" t="str">
        <f t="shared" si="365"/>
        <v>n/a</v>
      </c>
      <c r="AN676" s="742" t="str">
        <f t="shared" si="366"/>
        <v>n/a</v>
      </c>
      <c r="AO676" s="742" t="str">
        <f t="shared" si="367"/>
        <v>n/a</v>
      </c>
      <c r="AP676" s="742" t="str">
        <f t="shared" si="368"/>
        <v>n/a</v>
      </c>
      <c r="AQ676" s="742" t="str">
        <f t="shared" si="369"/>
        <v>n/a</v>
      </c>
      <c r="AR676" s="742" t="str">
        <f t="shared" si="370"/>
        <v>n/a</v>
      </c>
      <c r="AS676" s="742" t="str">
        <f t="shared" si="371"/>
        <v>n/a</v>
      </c>
      <c r="AT676" s="742" t="str">
        <f t="shared" si="372"/>
        <v>n/a</v>
      </c>
      <c r="AU676" s="1060">
        <f t="shared" si="374"/>
        <v>14.692728961345985</v>
      </c>
      <c r="AV676" s="1061">
        <f t="shared" si="375"/>
        <v>6.4255257273289983</v>
      </c>
    </row>
    <row r="677" spans="1:48" x14ac:dyDescent="0.2">
      <c r="A677" s="704" t="s">
        <v>3910</v>
      </c>
      <c r="B677" s="13" t="s">
        <v>3911</v>
      </c>
      <c r="C677" s="1052">
        <v>0.56999999999999995</v>
      </c>
      <c r="D677" s="616">
        <v>0.46</v>
      </c>
      <c r="E677" s="13">
        <v>0.39</v>
      </c>
      <c r="F677" s="13">
        <v>0.35</v>
      </c>
      <c r="G677" s="13">
        <v>0.31</v>
      </c>
      <c r="H677" s="13">
        <v>0.21</v>
      </c>
      <c r="I677" s="514">
        <v>0</v>
      </c>
      <c r="J677" s="13"/>
      <c r="K677" s="514">
        <v>0</v>
      </c>
      <c r="L677" s="514">
        <v>0</v>
      </c>
      <c r="M677" s="864"/>
      <c r="N677" s="612">
        <v>0</v>
      </c>
      <c r="O677" s="612">
        <v>0</v>
      </c>
      <c r="P677" s="612">
        <v>0</v>
      </c>
      <c r="Q677" s="612">
        <v>0</v>
      </c>
      <c r="R677" s="612">
        <v>0</v>
      </c>
      <c r="S677" s="612">
        <v>0</v>
      </c>
      <c r="T677" s="612">
        <v>0</v>
      </c>
      <c r="U677" s="612">
        <v>0</v>
      </c>
      <c r="V677" s="612">
        <v>0</v>
      </c>
      <c r="W677" s="612">
        <v>0</v>
      </c>
      <c r="X677" s="612">
        <v>0</v>
      </c>
      <c r="Y677" s="612">
        <v>0</v>
      </c>
      <c r="Z677" s="613">
        <f t="shared" si="373"/>
        <v>2.29</v>
      </c>
      <c r="AA677" s="1058">
        <f t="shared" si="353"/>
        <v>23.913043478260843</v>
      </c>
      <c r="AB677" s="1058">
        <f t="shared" si="354"/>
        <v>17.948717948717952</v>
      </c>
      <c r="AC677" s="1067">
        <f t="shared" si="355"/>
        <v>11.428571428571432</v>
      </c>
      <c r="AD677" s="1067">
        <f t="shared" si="356"/>
        <v>12.903225806451601</v>
      </c>
      <c r="AE677" s="1067">
        <f t="shared" si="357"/>
        <v>47.619047619047628</v>
      </c>
      <c r="AF677" s="1067" t="str">
        <f t="shared" si="358"/>
        <v>n/a</v>
      </c>
      <c r="AG677" s="1067" t="str">
        <f t="shared" si="359"/>
        <v>n/a</v>
      </c>
      <c r="AH677" s="1067" t="str">
        <f t="shared" si="360"/>
        <v>n/a</v>
      </c>
      <c r="AI677" s="742" t="str">
        <f t="shared" si="361"/>
        <v>n/a</v>
      </c>
      <c r="AJ677" s="1068" t="str">
        <f t="shared" si="362"/>
        <v>n/a</v>
      </c>
      <c r="AK677" s="742" t="str">
        <f t="shared" si="363"/>
        <v>n/a</v>
      </c>
      <c r="AL677" s="742" t="str">
        <f t="shared" si="364"/>
        <v>n/a</v>
      </c>
      <c r="AM677" s="742" t="str">
        <f t="shared" si="365"/>
        <v>n/a</v>
      </c>
      <c r="AN677" s="742" t="str">
        <f t="shared" si="366"/>
        <v>n/a</v>
      </c>
      <c r="AO677" s="742" t="str">
        <f t="shared" si="367"/>
        <v>n/a</v>
      </c>
      <c r="AP677" s="742" t="str">
        <f t="shared" si="368"/>
        <v>n/a</v>
      </c>
      <c r="AQ677" s="742" t="str">
        <f t="shared" si="369"/>
        <v>n/a</v>
      </c>
      <c r="AR677" s="742" t="str">
        <f t="shared" si="370"/>
        <v>n/a</v>
      </c>
      <c r="AS677" s="742" t="str">
        <f t="shared" si="371"/>
        <v>n/a</v>
      </c>
      <c r="AT677" s="742" t="str">
        <f t="shared" si="372"/>
        <v>n/a</v>
      </c>
      <c r="AU677" s="1060">
        <f t="shared" si="374"/>
        <v>22.76252125620989</v>
      </c>
      <c r="AV677" s="1061">
        <f t="shared" si="375"/>
        <v>14.73098292676147</v>
      </c>
    </row>
    <row r="678" spans="1:48" x14ac:dyDescent="0.2">
      <c r="A678" s="872" t="s">
        <v>808</v>
      </c>
      <c r="B678" s="864" t="s">
        <v>809</v>
      </c>
      <c r="C678" s="512">
        <v>3.21</v>
      </c>
      <c r="D678" s="616">
        <v>2.63</v>
      </c>
      <c r="E678" s="616">
        <v>2.12</v>
      </c>
      <c r="F678" s="512">
        <v>1.64</v>
      </c>
      <c r="G678" s="512">
        <v>1.4</v>
      </c>
      <c r="H678" s="512">
        <v>1.24</v>
      </c>
      <c r="I678" s="512">
        <v>1.07</v>
      </c>
      <c r="J678" s="1009"/>
      <c r="K678" s="512">
        <v>0.71</v>
      </c>
      <c r="L678" s="512">
        <v>0.56000000000000005</v>
      </c>
      <c r="M678" s="1009"/>
      <c r="N678" s="616">
        <v>0.49</v>
      </c>
      <c r="O678" s="616">
        <v>0.45</v>
      </c>
      <c r="P678" s="616">
        <v>0.41</v>
      </c>
      <c r="Q678" s="616">
        <v>0.3</v>
      </c>
      <c r="R678" s="616">
        <v>0.13</v>
      </c>
      <c r="S678" s="616">
        <v>0.105</v>
      </c>
      <c r="T678" s="616">
        <v>8.8999999999999996E-2</v>
      </c>
      <c r="U678" s="612">
        <v>8.5000000000000006E-2</v>
      </c>
      <c r="V678" s="612">
        <v>8.5000000000000006E-2</v>
      </c>
      <c r="W678" s="612">
        <v>8.5000000000000006E-2</v>
      </c>
      <c r="X678" s="612">
        <v>8.5000000000000006E-2</v>
      </c>
      <c r="Y678" s="612">
        <v>8.5000000000000006E-2</v>
      </c>
      <c r="Z678" s="613">
        <f t="shared" si="373"/>
        <v>16.979000000000003</v>
      </c>
      <c r="AA678" s="1058">
        <f t="shared" si="353"/>
        <v>22.05323193916351</v>
      </c>
      <c r="AB678" s="1058">
        <f t="shared" si="354"/>
        <v>24.056603773584897</v>
      </c>
      <c r="AC678" s="1067">
        <f t="shared" si="355"/>
        <v>29.268292682926834</v>
      </c>
      <c r="AD678" s="1067">
        <f t="shared" si="356"/>
        <v>17.142857142857149</v>
      </c>
      <c r="AE678" s="1067">
        <f t="shared" si="357"/>
        <v>12.903225806451601</v>
      </c>
      <c r="AF678" s="1067">
        <f t="shared" si="358"/>
        <v>15.887850467289709</v>
      </c>
      <c r="AG678" s="1067">
        <f t="shared" si="359"/>
        <v>50.704225352112701</v>
      </c>
      <c r="AH678" s="1067">
        <f t="shared" si="360"/>
        <v>26.785714285714256</v>
      </c>
      <c r="AI678" s="742">
        <f t="shared" si="361"/>
        <v>14.285714285714302</v>
      </c>
      <c r="AJ678" s="1068">
        <f t="shared" si="362"/>
        <v>8.8888888888888786</v>
      </c>
      <c r="AK678" s="742">
        <f t="shared" si="363"/>
        <v>9.7560975609756184</v>
      </c>
      <c r="AL678" s="742">
        <f t="shared" si="364"/>
        <v>36.666666666666671</v>
      </c>
      <c r="AM678" s="742">
        <f t="shared" si="365"/>
        <v>130.76923076923075</v>
      </c>
      <c r="AN678" s="742">
        <f t="shared" si="366"/>
        <v>23.809523809523814</v>
      </c>
      <c r="AO678" s="742">
        <f t="shared" si="367"/>
        <v>17.977528089887642</v>
      </c>
      <c r="AP678" s="742">
        <f t="shared" si="368"/>
        <v>4.7058823529411598</v>
      </c>
      <c r="AQ678" s="742">
        <f t="shared" si="369"/>
        <v>0</v>
      </c>
      <c r="AR678" s="742">
        <f t="shared" si="370"/>
        <v>0</v>
      </c>
      <c r="AS678" s="742">
        <f t="shared" si="371"/>
        <v>0</v>
      </c>
      <c r="AT678" s="742">
        <f t="shared" si="372"/>
        <v>0</v>
      </c>
      <c r="AU678" s="1060">
        <f t="shared" si="374"/>
        <v>22.283076693696479</v>
      </c>
      <c r="AV678" s="1061">
        <f t="shared" si="375"/>
        <v>28.771072302538713</v>
      </c>
    </row>
    <row r="679" spans="1:48" x14ac:dyDescent="0.2">
      <c r="A679" s="872" t="s">
        <v>1727</v>
      </c>
      <c r="B679" s="864" t="s">
        <v>1728</v>
      </c>
      <c r="C679" s="512">
        <v>1.22</v>
      </c>
      <c r="D679" s="616">
        <v>1.1100000000000001</v>
      </c>
      <c r="E679" s="616">
        <v>1</v>
      </c>
      <c r="F679" s="512">
        <v>0.9</v>
      </c>
      <c r="G679" s="512">
        <v>0.8</v>
      </c>
      <c r="H679" s="512">
        <v>0.65</v>
      </c>
      <c r="I679" s="512">
        <v>0.53</v>
      </c>
      <c r="J679" s="1009"/>
      <c r="K679" s="512">
        <v>0.4</v>
      </c>
      <c r="L679" s="514">
        <v>0</v>
      </c>
      <c r="M679" s="1009"/>
      <c r="N679" s="612">
        <v>0</v>
      </c>
      <c r="O679" s="612">
        <v>0</v>
      </c>
      <c r="P679" s="612">
        <v>0</v>
      </c>
      <c r="Q679" s="612">
        <v>0</v>
      </c>
      <c r="R679" s="612">
        <v>0</v>
      </c>
      <c r="S679" s="612">
        <v>0</v>
      </c>
      <c r="T679" s="612">
        <v>0</v>
      </c>
      <c r="U679" s="612">
        <v>0</v>
      </c>
      <c r="V679" s="612">
        <v>0</v>
      </c>
      <c r="W679" s="612">
        <v>0</v>
      </c>
      <c r="X679" s="612">
        <v>0</v>
      </c>
      <c r="Y679" s="612">
        <v>0</v>
      </c>
      <c r="Z679" s="613">
        <f t="shared" si="373"/>
        <v>6.6100000000000012</v>
      </c>
      <c r="AA679" s="1058">
        <f t="shared" si="353"/>
        <v>9.9099099099098975</v>
      </c>
      <c r="AB679" s="1058">
        <f t="shared" si="354"/>
        <v>11.000000000000011</v>
      </c>
      <c r="AC679" s="1067">
        <f t="shared" si="355"/>
        <v>11.111111111111116</v>
      </c>
      <c r="AD679" s="1067">
        <f t="shared" si="356"/>
        <v>12.5</v>
      </c>
      <c r="AE679" s="1067">
        <f t="shared" si="357"/>
        <v>23.076923076923084</v>
      </c>
      <c r="AF679" s="1067">
        <f t="shared" si="358"/>
        <v>22.641509433962259</v>
      </c>
      <c r="AG679" s="1067">
        <f t="shared" si="359"/>
        <v>32.499999999999993</v>
      </c>
      <c r="AH679" s="1067" t="str">
        <f t="shared" si="360"/>
        <v>n/a</v>
      </c>
      <c r="AI679" s="742" t="str">
        <f t="shared" si="361"/>
        <v>n/a</v>
      </c>
      <c r="AJ679" s="1068" t="str">
        <f t="shared" si="362"/>
        <v>n/a</v>
      </c>
      <c r="AK679" s="742" t="str">
        <f t="shared" si="363"/>
        <v>n/a</v>
      </c>
      <c r="AL679" s="742" t="str">
        <f t="shared" si="364"/>
        <v>n/a</v>
      </c>
      <c r="AM679" s="742" t="str">
        <f t="shared" si="365"/>
        <v>n/a</v>
      </c>
      <c r="AN679" s="742" t="str">
        <f t="shared" si="366"/>
        <v>n/a</v>
      </c>
      <c r="AO679" s="742" t="str">
        <f t="shared" si="367"/>
        <v>n/a</v>
      </c>
      <c r="AP679" s="742" t="str">
        <f t="shared" si="368"/>
        <v>n/a</v>
      </c>
      <c r="AQ679" s="742" t="str">
        <f t="shared" si="369"/>
        <v>n/a</v>
      </c>
      <c r="AR679" s="742" t="str">
        <f t="shared" si="370"/>
        <v>n/a</v>
      </c>
      <c r="AS679" s="742" t="str">
        <f t="shared" si="371"/>
        <v>n/a</v>
      </c>
      <c r="AT679" s="742" t="str">
        <f t="shared" si="372"/>
        <v>n/a</v>
      </c>
      <c r="AU679" s="1060">
        <f t="shared" si="374"/>
        <v>17.534207647415194</v>
      </c>
      <c r="AV679" s="1061">
        <f t="shared" si="375"/>
        <v>8.6429775727051013</v>
      </c>
    </row>
    <row r="680" spans="1:48" x14ac:dyDescent="0.2">
      <c r="A680" s="872" t="s">
        <v>169</v>
      </c>
      <c r="B680" s="864" t="s">
        <v>170</v>
      </c>
      <c r="C680" s="512">
        <v>1</v>
      </c>
      <c r="D680" s="616">
        <v>0.99</v>
      </c>
      <c r="E680" s="616">
        <v>0.98</v>
      </c>
      <c r="F680" s="512">
        <v>0.97</v>
      </c>
      <c r="G680" s="512">
        <v>0.96</v>
      </c>
      <c r="H680" s="512">
        <v>0.95</v>
      </c>
      <c r="I680" s="512">
        <v>0.94</v>
      </c>
      <c r="J680" s="1009"/>
      <c r="K680" s="512">
        <v>0.93</v>
      </c>
      <c r="L680" s="514">
        <v>0.92</v>
      </c>
      <c r="M680" s="1009"/>
      <c r="N680" s="612">
        <v>0.91</v>
      </c>
      <c r="O680" s="612">
        <v>0.9</v>
      </c>
      <c r="P680" s="612">
        <v>0.85</v>
      </c>
      <c r="Q680" s="612">
        <v>0.8</v>
      </c>
      <c r="R680" s="612">
        <v>0.75</v>
      </c>
      <c r="S680" s="612">
        <v>0.7</v>
      </c>
      <c r="T680" s="612">
        <v>0.65</v>
      </c>
      <c r="U680" s="612">
        <v>0.6</v>
      </c>
      <c r="V680" s="612">
        <v>0.4</v>
      </c>
      <c r="W680" s="612">
        <v>0.37</v>
      </c>
      <c r="X680" s="612">
        <v>0.34</v>
      </c>
      <c r="Y680" s="612">
        <v>0.3</v>
      </c>
      <c r="Z680" s="613">
        <f t="shared" si="373"/>
        <v>16.209999999999997</v>
      </c>
      <c r="AA680" s="1058">
        <f t="shared" si="353"/>
        <v>1.0101010101010166</v>
      </c>
      <c r="AB680" s="1058">
        <f t="shared" si="354"/>
        <v>1.0204081632652962</v>
      </c>
      <c r="AC680" s="1067">
        <f t="shared" si="355"/>
        <v>1.0309278350515427</v>
      </c>
      <c r="AD680" s="1067">
        <f t="shared" si="356"/>
        <v>1.0416666666666741</v>
      </c>
      <c r="AE680" s="1067">
        <f t="shared" si="357"/>
        <v>1.0526315789473717</v>
      </c>
      <c r="AF680" s="1067">
        <f t="shared" si="358"/>
        <v>1.0638297872340496</v>
      </c>
      <c r="AG680" s="1067">
        <f t="shared" si="359"/>
        <v>1.0752688172043001</v>
      </c>
      <c r="AH680" s="1067">
        <f t="shared" si="360"/>
        <v>1.0869565217391353</v>
      </c>
      <c r="AI680" s="742">
        <f t="shared" si="361"/>
        <v>1.098901098901095</v>
      </c>
      <c r="AJ680" s="1068">
        <f t="shared" si="362"/>
        <v>1.1111111111111072</v>
      </c>
      <c r="AK680" s="742">
        <f t="shared" si="363"/>
        <v>5.8823529411764719</v>
      </c>
      <c r="AL680" s="742">
        <f t="shared" si="364"/>
        <v>6.25</v>
      </c>
      <c r="AM680" s="742">
        <f t="shared" si="365"/>
        <v>6.6666666666666652</v>
      </c>
      <c r="AN680" s="742">
        <f t="shared" si="366"/>
        <v>7.1428571428571397</v>
      </c>
      <c r="AO680" s="742">
        <f t="shared" si="367"/>
        <v>7.6923076923076872</v>
      </c>
      <c r="AP680" s="742">
        <f t="shared" si="368"/>
        <v>8.3333333333333481</v>
      </c>
      <c r="AQ680" s="742">
        <f t="shared" si="369"/>
        <v>49.999999999999979</v>
      </c>
      <c r="AR680" s="742">
        <f t="shared" si="370"/>
        <v>8.1081081081081141</v>
      </c>
      <c r="AS680" s="742">
        <f t="shared" si="371"/>
        <v>8.8235294117646959</v>
      </c>
      <c r="AT680" s="742">
        <f t="shared" si="372"/>
        <v>13.333333333333353</v>
      </c>
      <c r="AU680" s="1060">
        <f t="shared" si="374"/>
        <v>6.6412145609884519</v>
      </c>
      <c r="AV680" s="1061">
        <f t="shared" si="375"/>
        <v>10.877871634575589</v>
      </c>
    </row>
    <row r="681" spans="1:48" x14ac:dyDescent="0.2">
      <c r="A681" s="872" t="s">
        <v>2914</v>
      </c>
      <c r="B681" s="864" t="s">
        <v>2915</v>
      </c>
      <c r="C681" s="512">
        <v>0.54500000000000004</v>
      </c>
      <c r="D681" s="616">
        <v>0.52</v>
      </c>
      <c r="E681" s="616">
        <v>0.46</v>
      </c>
      <c r="F681" s="512">
        <v>0.42</v>
      </c>
      <c r="G681" s="512">
        <v>0.37</v>
      </c>
      <c r="H681" s="512">
        <v>0.33</v>
      </c>
      <c r="I681" s="567">
        <v>0.28999999999999998</v>
      </c>
      <c r="J681" s="1009"/>
      <c r="K681" s="514">
        <v>0.42</v>
      </c>
      <c r="L681" s="514">
        <v>0.56000000000000005</v>
      </c>
      <c r="M681" s="1009"/>
      <c r="N681" s="612">
        <v>0.56000000000000005</v>
      </c>
      <c r="O681" s="616">
        <v>0.56000000000000005</v>
      </c>
      <c r="P681" s="616">
        <v>0.54</v>
      </c>
      <c r="Q681" s="522">
        <v>0.52</v>
      </c>
      <c r="R681" s="522">
        <v>0.52</v>
      </c>
      <c r="S681" s="522">
        <v>0.52</v>
      </c>
      <c r="T681" s="522">
        <v>0.52</v>
      </c>
      <c r="U681" s="522">
        <v>0.52</v>
      </c>
      <c r="V681" s="522">
        <v>0.52</v>
      </c>
      <c r="W681" s="522">
        <v>0.52</v>
      </c>
      <c r="X681" s="522">
        <v>0.52</v>
      </c>
      <c r="Y681" s="616">
        <v>0.52</v>
      </c>
      <c r="Z681" s="613">
        <f t="shared" si="373"/>
        <v>10.254999999999997</v>
      </c>
      <c r="AA681" s="1058">
        <f t="shared" si="353"/>
        <v>4.8076923076923128</v>
      </c>
      <c r="AB681" s="1058">
        <f t="shared" si="354"/>
        <v>13.043478260869556</v>
      </c>
      <c r="AC681" s="1067">
        <f t="shared" si="355"/>
        <v>9.5238095238095344</v>
      </c>
      <c r="AD681" s="1067">
        <f t="shared" si="356"/>
        <v>13.513513513513509</v>
      </c>
      <c r="AE681" s="1067">
        <f t="shared" si="357"/>
        <v>12.12121212121211</v>
      </c>
      <c r="AF681" s="1067">
        <f t="shared" si="358"/>
        <v>13.793103448275868</v>
      </c>
      <c r="AG681" s="1067">
        <f t="shared" si="359"/>
        <v>-30.952380952380953</v>
      </c>
      <c r="AH681" s="1067">
        <f t="shared" si="360"/>
        <v>-25.000000000000011</v>
      </c>
      <c r="AI681" s="742">
        <f t="shared" si="361"/>
        <v>0</v>
      </c>
      <c r="AJ681" s="1068">
        <f t="shared" si="362"/>
        <v>0</v>
      </c>
      <c r="AK681" s="742">
        <f t="shared" si="363"/>
        <v>3.7037037037036979</v>
      </c>
      <c r="AL681" s="742">
        <f t="shared" si="364"/>
        <v>3.8461538461538547</v>
      </c>
      <c r="AM681" s="742">
        <f t="shared" si="365"/>
        <v>0</v>
      </c>
      <c r="AN681" s="742">
        <f t="shared" si="366"/>
        <v>0</v>
      </c>
      <c r="AO681" s="742">
        <f t="shared" si="367"/>
        <v>0</v>
      </c>
      <c r="AP681" s="742">
        <f t="shared" si="368"/>
        <v>0</v>
      </c>
      <c r="AQ681" s="742">
        <f t="shared" si="369"/>
        <v>0</v>
      </c>
      <c r="AR681" s="742">
        <f t="shared" si="370"/>
        <v>0</v>
      </c>
      <c r="AS681" s="742">
        <f t="shared" si="371"/>
        <v>0</v>
      </c>
      <c r="AT681" s="742">
        <f t="shared" si="372"/>
        <v>0</v>
      </c>
      <c r="AU681" s="1060">
        <f t="shared" si="374"/>
        <v>0.92001428864247392</v>
      </c>
      <c r="AV681" s="1061">
        <f t="shared" si="375"/>
        <v>11.23521108213745</v>
      </c>
    </row>
    <row r="682" spans="1:48" x14ac:dyDescent="0.2">
      <c r="A682" s="864" t="s">
        <v>367</v>
      </c>
      <c r="B682" s="864" t="s">
        <v>368</v>
      </c>
      <c r="C682" s="512">
        <v>1.36</v>
      </c>
      <c r="D682" s="616">
        <v>1.36</v>
      </c>
      <c r="E682" s="522">
        <v>1.32</v>
      </c>
      <c r="F682" s="512">
        <v>1.32</v>
      </c>
      <c r="G682" s="514">
        <v>1.28</v>
      </c>
      <c r="H682" s="512">
        <v>1.28</v>
      </c>
      <c r="I682" s="512">
        <v>1.25</v>
      </c>
      <c r="J682" s="1009"/>
      <c r="K682" s="512">
        <v>1.24</v>
      </c>
      <c r="L682" s="514">
        <v>1.2</v>
      </c>
      <c r="M682" s="1009"/>
      <c r="N682" s="616">
        <v>1.2</v>
      </c>
      <c r="O682" s="612">
        <v>1.1599999999999999</v>
      </c>
      <c r="P682" s="616">
        <v>1.1599999999999999</v>
      </c>
      <c r="Q682" s="616">
        <v>1.1200000000000001</v>
      </c>
      <c r="R682" s="616">
        <v>1.08</v>
      </c>
      <c r="S682" s="612">
        <v>1.04</v>
      </c>
      <c r="T682" s="616">
        <v>1.01</v>
      </c>
      <c r="U682" s="616">
        <v>1</v>
      </c>
      <c r="V682" s="616">
        <v>0.93</v>
      </c>
      <c r="W682" s="616">
        <v>0.89</v>
      </c>
      <c r="X682" s="616">
        <v>0.84</v>
      </c>
      <c r="Y682" s="616">
        <v>0.81</v>
      </c>
      <c r="Z682" s="613">
        <f t="shared" si="373"/>
        <v>23.849999999999998</v>
      </c>
      <c r="AA682" s="1058">
        <f t="shared" si="353"/>
        <v>0</v>
      </c>
      <c r="AB682" s="1058">
        <f t="shared" si="354"/>
        <v>3.0303030303030276</v>
      </c>
      <c r="AC682" s="1067">
        <f t="shared" si="355"/>
        <v>0</v>
      </c>
      <c r="AD682" s="1067">
        <f t="shared" si="356"/>
        <v>3.125</v>
      </c>
      <c r="AE682" s="1067">
        <f t="shared" si="357"/>
        <v>0</v>
      </c>
      <c r="AF682" s="1067">
        <f t="shared" si="358"/>
        <v>2.4000000000000021</v>
      </c>
      <c r="AG682" s="1067">
        <f t="shared" si="359"/>
        <v>0.80645161290322509</v>
      </c>
      <c r="AH682" s="1067">
        <f t="shared" si="360"/>
        <v>3.3333333333333437</v>
      </c>
      <c r="AI682" s="742">
        <f t="shared" si="361"/>
        <v>0</v>
      </c>
      <c r="AJ682" s="1068">
        <f t="shared" si="362"/>
        <v>3.4482758620689724</v>
      </c>
      <c r="AK682" s="742">
        <f t="shared" si="363"/>
        <v>0</v>
      </c>
      <c r="AL682" s="742">
        <f t="shared" si="364"/>
        <v>3.5714285714285587</v>
      </c>
      <c r="AM682" s="742">
        <f t="shared" si="365"/>
        <v>3.7037037037036979</v>
      </c>
      <c r="AN682" s="742">
        <f t="shared" si="366"/>
        <v>3.8461538461538547</v>
      </c>
      <c r="AO682" s="742">
        <f t="shared" si="367"/>
        <v>2.9702970297029729</v>
      </c>
      <c r="AP682" s="742">
        <f t="shared" si="368"/>
        <v>1.0000000000000009</v>
      </c>
      <c r="AQ682" s="742">
        <f t="shared" si="369"/>
        <v>7.5268817204301008</v>
      </c>
      <c r="AR682" s="742">
        <f t="shared" si="370"/>
        <v>4.4943820224719211</v>
      </c>
      <c r="AS682" s="742">
        <f t="shared" si="371"/>
        <v>5.9523809523809534</v>
      </c>
      <c r="AT682" s="742">
        <f t="shared" si="372"/>
        <v>3.7037037037036979</v>
      </c>
      <c r="AU682" s="1060">
        <f t="shared" si="374"/>
        <v>2.6456147694292165</v>
      </c>
      <c r="AV682" s="1061">
        <f t="shared" si="375"/>
        <v>2.1208818718186082</v>
      </c>
    </row>
    <row r="683" spans="1:48" x14ac:dyDescent="0.2">
      <c r="A683" s="872" t="s">
        <v>3914</v>
      </c>
      <c r="B683" s="864" t="s">
        <v>3915</v>
      </c>
      <c r="C683" s="512">
        <v>0.66</v>
      </c>
      <c r="D683" s="616">
        <v>0.52</v>
      </c>
      <c r="E683" s="616">
        <v>0.36</v>
      </c>
      <c r="F683" s="512">
        <v>0.28000000000000003</v>
      </c>
      <c r="G683" s="512">
        <v>0.21</v>
      </c>
      <c r="H683" s="512">
        <v>0.06</v>
      </c>
      <c r="I683" s="567">
        <v>0</v>
      </c>
      <c r="J683" s="1009"/>
      <c r="K683" s="514">
        <v>0</v>
      </c>
      <c r="L683" s="514">
        <v>0</v>
      </c>
      <c r="M683" s="1009"/>
      <c r="N683" s="612">
        <v>0</v>
      </c>
      <c r="O683" s="612">
        <v>0</v>
      </c>
      <c r="P683" s="612">
        <v>0.27</v>
      </c>
      <c r="Q683" s="616">
        <v>0.35</v>
      </c>
      <c r="R683" s="616">
        <v>0.31</v>
      </c>
      <c r="S683" s="616">
        <v>0.27</v>
      </c>
      <c r="T683" s="616">
        <v>0.23</v>
      </c>
      <c r="U683" s="616">
        <v>0.19166666666666665</v>
      </c>
      <c r="V683" s="616">
        <v>0.16666666666666666</v>
      </c>
      <c r="W683" s="522">
        <v>0</v>
      </c>
      <c r="X683" s="522">
        <v>0</v>
      </c>
      <c r="Y683" s="522">
        <v>0</v>
      </c>
      <c r="Z683" s="613">
        <f t="shared" si="373"/>
        <v>3.8783333333333334</v>
      </c>
      <c r="AA683" s="1058">
        <f t="shared" si="353"/>
        <v>26.923076923076916</v>
      </c>
      <c r="AB683" s="1058">
        <f t="shared" si="354"/>
        <v>44.444444444444464</v>
      </c>
      <c r="AC683" s="1067">
        <f t="shared" si="355"/>
        <v>28.571428571428559</v>
      </c>
      <c r="AD683" s="1067">
        <f t="shared" si="356"/>
        <v>33.33333333333335</v>
      </c>
      <c r="AE683" s="1067">
        <f t="shared" si="357"/>
        <v>250</v>
      </c>
      <c r="AF683" s="1067" t="str">
        <f t="shared" si="358"/>
        <v>n/a</v>
      </c>
      <c r="AG683" s="1067" t="str">
        <f t="shared" si="359"/>
        <v>n/a</v>
      </c>
      <c r="AH683" s="1067" t="str">
        <f t="shared" si="360"/>
        <v>n/a</v>
      </c>
      <c r="AI683" s="742" t="str">
        <f t="shared" si="361"/>
        <v>n/a</v>
      </c>
      <c r="AJ683" s="1068" t="str">
        <f t="shared" si="362"/>
        <v>n/a</v>
      </c>
      <c r="AK683" s="742">
        <f t="shared" si="363"/>
        <v>-100</v>
      </c>
      <c r="AL683" s="742">
        <f t="shared" si="364"/>
        <v>-22.857142857142843</v>
      </c>
      <c r="AM683" s="742">
        <f t="shared" si="365"/>
        <v>12.903225806451601</v>
      </c>
      <c r="AN683" s="742">
        <f t="shared" si="366"/>
        <v>14.814814814814813</v>
      </c>
      <c r="AO683" s="742">
        <f t="shared" si="367"/>
        <v>17.391304347826097</v>
      </c>
      <c r="AP683" s="742">
        <f t="shared" si="368"/>
        <v>20.000000000000018</v>
      </c>
      <c r="AQ683" s="742">
        <f t="shared" si="369"/>
        <v>14.999999999999991</v>
      </c>
      <c r="AR683" s="742" t="str">
        <f t="shared" si="370"/>
        <v>n/a</v>
      </c>
      <c r="AS683" s="742" t="str">
        <f t="shared" si="371"/>
        <v>n/a</v>
      </c>
      <c r="AT683" s="742" t="str">
        <f t="shared" si="372"/>
        <v>n/a</v>
      </c>
      <c r="AU683" s="1060">
        <f t="shared" si="374"/>
        <v>28.377040448686085</v>
      </c>
      <c r="AV683" s="1061">
        <f t="shared" si="375"/>
        <v>79.372768217677248</v>
      </c>
    </row>
    <row r="684" spans="1:48" x14ac:dyDescent="0.2">
      <c r="A684" s="864" t="s">
        <v>1741</v>
      </c>
      <c r="B684" s="864" t="s">
        <v>1742</v>
      </c>
      <c r="C684" s="512">
        <v>1.35</v>
      </c>
      <c r="D684" s="616">
        <v>1.2775000000000001</v>
      </c>
      <c r="E684" s="616">
        <v>1.2249999999999999</v>
      </c>
      <c r="F684" s="512">
        <v>1.1625000000000001</v>
      </c>
      <c r="G684" s="512">
        <v>1.0925</v>
      </c>
      <c r="H684" s="512">
        <v>1.0149999999999999</v>
      </c>
      <c r="I684" s="512">
        <v>0.92500000000000004</v>
      </c>
      <c r="J684" s="1009"/>
      <c r="K684" s="512">
        <v>0.875</v>
      </c>
      <c r="L684" s="512">
        <v>0.77</v>
      </c>
      <c r="M684" s="1009"/>
      <c r="N684" s="612">
        <v>0.72499999999999998</v>
      </c>
      <c r="O684" s="612">
        <v>0.96499999999999997</v>
      </c>
      <c r="P684" s="616">
        <v>1.32</v>
      </c>
      <c r="Q684" s="616">
        <v>1.3025</v>
      </c>
      <c r="R684" s="616">
        <v>1.2375</v>
      </c>
      <c r="S684" s="616">
        <v>1.1924999999999999</v>
      </c>
      <c r="T684" s="616">
        <v>1.1625000000000001</v>
      </c>
      <c r="U684" s="616">
        <v>1.1325000000000001</v>
      </c>
      <c r="V684" s="616">
        <v>1.1025</v>
      </c>
      <c r="W684" s="616">
        <v>1.0774999999999999</v>
      </c>
      <c r="X684" s="616">
        <v>1.0674999999999999</v>
      </c>
      <c r="Y684" s="616">
        <v>1.0565</v>
      </c>
      <c r="Z684" s="613">
        <f t="shared" si="373"/>
        <v>23.034000000000002</v>
      </c>
      <c r="AA684" s="1058">
        <f t="shared" si="353"/>
        <v>5.6751467710371761</v>
      </c>
      <c r="AB684" s="1058">
        <f t="shared" si="354"/>
        <v>4.2857142857142927</v>
      </c>
      <c r="AC684" s="1067">
        <f t="shared" si="355"/>
        <v>5.3763440860214784</v>
      </c>
      <c r="AD684" s="1067">
        <f t="shared" si="356"/>
        <v>6.4073226544622441</v>
      </c>
      <c r="AE684" s="1067">
        <f t="shared" si="357"/>
        <v>7.6354679802955738</v>
      </c>
      <c r="AF684" s="1067">
        <f t="shared" si="358"/>
        <v>9.7297297297297192</v>
      </c>
      <c r="AG684" s="1067">
        <f t="shared" si="359"/>
        <v>5.7142857142857162</v>
      </c>
      <c r="AH684" s="1067">
        <f t="shared" si="360"/>
        <v>13.636363636363624</v>
      </c>
      <c r="AI684" s="742">
        <f t="shared" si="361"/>
        <v>6.2068965517241503</v>
      </c>
      <c r="AJ684" s="1068">
        <f t="shared" si="362"/>
        <v>-24.870466321243523</v>
      </c>
      <c r="AK684" s="742">
        <f t="shared" si="363"/>
        <v>-26.893939393939405</v>
      </c>
      <c r="AL684" s="742">
        <f t="shared" si="364"/>
        <v>1.343570057581589</v>
      </c>
      <c r="AM684" s="742">
        <f t="shared" si="365"/>
        <v>5.2525252525252419</v>
      </c>
      <c r="AN684" s="742">
        <f t="shared" si="366"/>
        <v>3.7735849056603987</v>
      </c>
      <c r="AO684" s="742">
        <f t="shared" si="367"/>
        <v>2.580645161290307</v>
      </c>
      <c r="AP684" s="742">
        <f t="shared" si="368"/>
        <v>2.6490066225165476</v>
      </c>
      <c r="AQ684" s="742">
        <f t="shared" si="369"/>
        <v>2.7210884353741527</v>
      </c>
      <c r="AR684" s="742">
        <f t="shared" si="370"/>
        <v>2.3201856148491906</v>
      </c>
      <c r="AS684" s="742">
        <f t="shared" si="371"/>
        <v>0.93676814988290502</v>
      </c>
      <c r="AT684" s="742">
        <f t="shared" si="372"/>
        <v>1.0411736867013577</v>
      </c>
      <c r="AU684" s="1060">
        <f t="shared" si="374"/>
        <v>1.7760706790416372</v>
      </c>
      <c r="AV684" s="1061">
        <f t="shared" si="375"/>
        <v>9.9510019323162524</v>
      </c>
    </row>
    <row r="685" spans="1:48" x14ac:dyDescent="0.2">
      <c r="A685" s="872" t="s">
        <v>1749</v>
      </c>
      <c r="B685" s="864" t="s">
        <v>1750</v>
      </c>
      <c r="C685" s="512">
        <v>1.3</v>
      </c>
      <c r="D685" s="616">
        <v>1.21</v>
      </c>
      <c r="E685" s="616">
        <v>1.0900000000000001</v>
      </c>
      <c r="F685" s="512">
        <v>0.97</v>
      </c>
      <c r="G685" s="512">
        <v>0.86</v>
      </c>
      <c r="H685" s="512">
        <v>0.78</v>
      </c>
      <c r="I685" s="512">
        <v>0.69</v>
      </c>
      <c r="J685" s="1009"/>
      <c r="K685" s="514">
        <v>0.6</v>
      </c>
      <c r="L685" s="514">
        <v>0.6</v>
      </c>
      <c r="M685" s="1009"/>
      <c r="N685" s="612">
        <v>0.6</v>
      </c>
      <c r="O685" s="612">
        <v>0.6</v>
      </c>
      <c r="P685" s="616">
        <v>0.6</v>
      </c>
      <c r="Q685" s="616">
        <v>0.55500000000000005</v>
      </c>
      <c r="R685" s="616">
        <v>0.495</v>
      </c>
      <c r="S685" s="612">
        <v>0.48</v>
      </c>
      <c r="T685" s="616">
        <v>0.8</v>
      </c>
      <c r="U685" s="616">
        <v>0.75</v>
      </c>
      <c r="V685" s="612">
        <v>0.72</v>
      </c>
      <c r="W685" s="616">
        <v>0.72</v>
      </c>
      <c r="X685" s="616">
        <v>0.7</v>
      </c>
      <c r="Y685" s="612">
        <v>0.68</v>
      </c>
      <c r="Z685" s="613">
        <f t="shared" si="373"/>
        <v>15.799999999999999</v>
      </c>
      <c r="AA685" s="1058">
        <f t="shared" si="353"/>
        <v>7.4380165289256173</v>
      </c>
      <c r="AB685" s="1058">
        <f t="shared" si="354"/>
        <v>11.009174311926584</v>
      </c>
      <c r="AC685" s="1067">
        <f t="shared" si="355"/>
        <v>12.371134020618557</v>
      </c>
      <c r="AD685" s="1067">
        <f t="shared" si="356"/>
        <v>12.790697674418606</v>
      </c>
      <c r="AE685" s="1067">
        <f t="shared" si="357"/>
        <v>10.256410256410241</v>
      </c>
      <c r="AF685" s="1067">
        <f t="shared" si="358"/>
        <v>13.043478260869579</v>
      </c>
      <c r="AG685" s="1067">
        <f t="shared" si="359"/>
        <v>14.999999999999991</v>
      </c>
      <c r="AH685" s="1067">
        <f t="shared" si="360"/>
        <v>0</v>
      </c>
      <c r="AI685" s="742">
        <f t="shared" si="361"/>
        <v>0</v>
      </c>
      <c r="AJ685" s="1068">
        <f t="shared" si="362"/>
        <v>0</v>
      </c>
      <c r="AK685" s="742">
        <f t="shared" si="363"/>
        <v>0</v>
      </c>
      <c r="AL685" s="742">
        <f t="shared" si="364"/>
        <v>8.108108108108091</v>
      </c>
      <c r="AM685" s="742">
        <f t="shared" si="365"/>
        <v>12.121212121212132</v>
      </c>
      <c r="AN685" s="742">
        <f t="shared" si="366"/>
        <v>3.125</v>
      </c>
      <c r="AO685" s="742">
        <f t="shared" si="367"/>
        <v>-40</v>
      </c>
      <c r="AP685" s="742">
        <f t="shared" si="368"/>
        <v>6.6666666666666652</v>
      </c>
      <c r="AQ685" s="742">
        <f t="shared" si="369"/>
        <v>4.1666666666666741</v>
      </c>
      <c r="AR685" s="742">
        <f t="shared" si="370"/>
        <v>0</v>
      </c>
      <c r="AS685" s="742">
        <f t="shared" si="371"/>
        <v>2.8571428571428692</v>
      </c>
      <c r="AT685" s="742">
        <f t="shared" si="372"/>
        <v>2.9411764705882248</v>
      </c>
      <c r="AU685" s="1060">
        <f t="shared" si="374"/>
        <v>4.0947441971776914</v>
      </c>
      <c r="AV685" s="1061">
        <f t="shared" si="375"/>
        <v>11.605830553343736</v>
      </c>
    </row>
    <row r="686" spans="1:48" x14ac:dyDescent="0.2">
      <c r="A686" s="864" t="s">
        <v>1755</v>
      </c>
      <c r="B686" s="864" t="s">
        <v>1756</v>
      </c>
      <c r="C686" s="512">
        <v>0.4</v>
      </c>
      <c r="D686" s="616">
        <v>0.36</v>
      </c>
      <c r="E686" s="616">
        <v>0.32</v>
      </c>
      <c r="F686" s="512">
        <v>0.28999999999999998</v>
      </c>
      <c r="G686" s="512">
        <v>0.27333333333333332</v>
      </c>
      <c r="H686" s="512">
        <v>0.20333333333333334</v>
      </c>
      <c r="I686" s="512">
        <v>0.13666666666666666</v>
      </c>
      <c r="J686" s="1009"/>
      <c r="K686" s="514">
        <v>0.13333333333333333</v>
      </c>
      <c r="L686" s="514">
        <v>0.13333333333333333</v>
      </c>
      <c r="M686" s="1009"/>
      <c r="N686" s="616">
        <v>0.13333333333333333</v>
      </c>
      <c r="O686" s="616">
        <v>8.666666666666667E-2</v>
      </c>
      <c r="P686" s="616">
        <v>0.04</v>
      </c>
      <c r="Q686" s="616">
        <v>3.8333333333333337E-2</v>
      </c>
      <c r="R686" s="616">
        <v>3.6666666666666667E-2</v>
      </c>
      <c r="S686" s="616">
        <v>3.5000000000000003E-2</v>
      </c>
      <c r="T686" s="616">
        <v>3.3333333333333333E-2</v>
      </c>
      <c r="U686" s="616">
        <v>3.1666666666666669E-2</v>
      </c>
      <c r="V686" s="616">
        <v>0.03</v>
      </c>
      <c r="W686" s="616">
        <v>2.8333333333333335E-2</v>
      </c>
      <c r="X686" s="616">
        <v>2.6666666666666668E-2</v>
      </c>
      <c r="Y686" s="616">
        <v>1.2666666666666666E-2</v>
      </c>
      <c r="Z686" s="613">
        <f t="shared" si="373"/>
        <v>2.7826666666666675</v>
      </c>
      <c r="AA686" s="1058">
        <f t="shared" si="353"/>
        <v>11.111111111111116</v>
      </c>
      <c r="AB686" s="1058">
        <f t="shared" si="354"/>
        <v>12.5</v>
      </c>
      <c r="AC686" s="1067">
        <f t="shared" si="355"/>
        <v>10.344827586206918</v>
      </c>
      <c r="AD686" s="1067">
        <f t="shared" si="356"/>
        <v>6.0975609756097615</v>
      </c>
      <c r="AE686" s="1067">
        <f t="shared" si="357"/>
        <v>34.426229508196712</v>
      </c>
      <c r="AF686" s="1067">
        <f t="shared" si="358"/>
        <v>48.780487804878071</v>
      </c>
      <c r="AG686" s="1067">
        <f t="shared" si="359"/>
        <v>2.4999999999999911</v>
      </c>
      <c r="AH686" s="1067">
        <f t="shared" si="360"/>
        <v>0</v>
      </c>
      <c r="AI686" s="742">
        <f t="shared" si="361"/>
        <v>0</v>
      </c>
      <c r="AJ686" s="1068">
        <f t="shared" si="362"/>
        <v>53.846153846153832</v>
      </c>
      <c r="AK686" s="742">
        <f t="shared" si="363"/>
        <v>116.66666666666666</v>
      </c>
      <c r="AL686" s="742">
        <f t="shared" si="364"/>
        <v>4.3478260869565188</v>
      </c>
      <c r="AM686" s="742">
        <f t="shared" si="365"/>
        <v>4.5454545454545636</v>
      </c>
      <c r="AN686" s="742">
        <f t="shared" si="366"/>
        <v>4.761904761904745</v>
      </c>
      <c r="AO686" s="742">
        <f t="shared" si="367"/>
        <v>5.0000000000000044</v>
      </c>
      <c r="AP686" s="742">
        <f t="shared" si="368"/>
        <v>5.2631578947368363</v>
      </c>
      <c r="AQ686" s="742">
        <f t="shared" si="369"/>
        <v>5.555555555555558</v>
      </c>
      <c r="AR686" s="742">
        <f t="shared" si="370"/>
        <v>5.8823529411764497</v>
      </c>
      <c r="AS686" s="742">
        <f t="shared" si="371"/>
        <v>6.25</v>
      </c>
      <c r="AT686" s="742">
        <f t="shared" si="372"/>
        <v>110.52631578947371</v>
      </c>
      <c r="AU686" s="1060">
        <f t="shared" si="374"/>
        <v>22.420280253704071</v>
      </c>
      <c r="AV686" s="1061">
        <f t="shared" si="375"/>
        <v>34.707446797467412</v>
      </c>
    </row>
    <row r="687" spans="1:48" x14ac:dyDescent="0.2">
      <c r="A687" s="872" t="s">
        <v>363</v>
      </c>
      <c r="B687" s="864" t="s">
        <v>364</v>
      </c>
      <c r="C687" s="512">
        <v>1.145</v>
      </c>
      <c r="D687" s="616">
        <v>1.02</v>
      </c>
      <c r="E687" s="616">
        <v>0.97499999999999998</v>
      </c>
      <c r="F687" s="512">
        <v>0.93</v>
      </c>
      <c r="G687" s="512">
        <v>0.88833333333333342</v>
      </c>
      <c r="H687" s="512">
        <v>0.80666666666666664</v>
      </c>
      <c r="I687" s="512">
        <v>0.73666666666666669</v>
      </c>
      <c r="J687" s="1009"/>
      <c r="K687" s="512">
        <v>0.70666666666666667</v>
      </c>
      <c r="L687" s="512">
        <v>0.68</v>
      </c>
      <c r="M687" s="1009"/>
      <c r="N687" s="616">
        <v>0.6</v>
      </c>
      <c r="O687" s="616">
        <v>0.52333333333333332</v>
      </c>
      <c r="P687" s="616">
        <v>0.5033333333333333</v>
      </c>
      <c r="Q687" s="616">
        <v>0.48166666666666669</v>
      </c>
      <c r="R687" s="616">
        <v>0.46</v>
      </c>
      <c r="S687" s="616">
        <v>0.43333333333333335</v>
      </c>
      <c r="T687" s="616">
        <v>0.39833333333333337</v>
      </c>
      <c r="U687" s="616">
        <v>0.37666666666666665</v>
      </c>
      <c r="V687" s="616">
        <v>0.36110666666666669</v>
      </c>
      <c r="W687" s="616">
        <v>0.35</v>
      </c>
      <c r="X687" s="616">
        <v>0.33889333333333332</v>
      </c>
      <c r="Y687" s="616">
        <v>0.32667333333333332</v>
      </c>
      <c r="Z687" s="613">
        <f t="shared" si="373"/>
        <v>13.041673333333335</v>
      </c>
      <c r="AA687" s="1058">
        <f t="shared" si="353"/>
        <v>12.254901960784315</v>
      </c>
      <c r="AB687" s="1058">
        <f t="shared" si="354"/>
        <v>4.6153846153846212</v>
      </c>
      <c r="AC687" s="1067">
        <f t="shared" si="355"/>
        <v>4.8387096774193505</v>
      </c>
      <c r="AD687" s="1067">
        <f t="shared" si="356"/>
        <v>4.6904315196998114</v>
      </c>
      <c r="AE687" s="1067">
        <f t="shared" si="357"/>
        <v>10.123966942148765</v>
      </c>
      <c r="AF687" s="1067">
        <f t="shared" si="358"/>
        <v>9.5022624434389016</v>
      </c>
      <c r="AG687" s="1067">
        <f t="shared" si="359"/>
        <v>4.2452830188679291</v>
      </c>
      <c r="AH687" s="1067">
        <f t="shared" si="360"/>
        <v>3.9215686274509665</v>
      </c>
      <c r="AI687" s="742">
        <f t="shared" si="361"/>
        <v>13.333333333333353</v>
      </c>
      <c r="AJ687" s="1068">
        <f t="shared" si="362"/>
        <v>14.649681528662416</v>
      </c>
      <c r="AK687" s="742">
        <f t="shared" si="363"/>
        <v>3.9735099337748325</v>
      </c>
      <c r="AL687" s="742">
        <f t="shared" si="364"/>
        <v>4.4982698961937517</v>
      </c>
      <c r="AM687" s="742">
        <f t="shared" si="365"/>
        <v>4.7101449275362306</v>
      </c>
      <c r="AN687" s="742">
        <f t="shared" si="366"/>
        <v>6.1538461538461542</v>
      </c>
      <c r="AO687" s="742">
        <f t="shared" si="367"/>
        <v>8.786610878661083</v>
      </c>
      <c r="AP687" s="742">
        <f t="shared" si="368"/>
        <v>5.752212389380551</v>
      </c>
      <c r="AQ687" s="742">
        <f t="shared" si="369"/>
        <v>4.3089761104752045</v>
      </c>
      <c r="AR687" s="742">
        <f t="shared" si="370"/>
        <v>3.1733333333333391</v>
      </c>
      <c r="AS687" s="742">
        <f t="shared" si="371"/>
        <v>3.2773340677499263</v>
      </c>
      <c r="AT687" s="742">
        <f t="shared" si="372"/>
        <v>3.7407399848982781</v>
      </c>
      <c r="AU687" s="1060">
        <f t="shared" si="374"/>
        <v>6.5275250671519895</v>
      </c>
      <c r="AV687" s="1061">
        <f t="shared" si="375"/>
        <v>3.5765913829840383</v>
      </c>
    </row>
    <row r="688" spans="1:48" x14ac:dyDescent="0.2">
      <c r="A688" s="872" t="s">
        <v>372</v>
      </c>
      <c r="B688" s="864" t="s">
        <v>373</v>
      </c>
      <c r="C688" s="512">
        <v>2.72</v>
      </c>
      <c r="D688" s="616">
        <v>2.68</v>
      </c>
      <c r="E688" s="616">
        <v>2.645</v>
      </c>
      <c r="F688" s="512">
        <v>2.6124999999999998</v>
      </c>
      <c r="G688" s="512">
        <v>2.56</v>
      </c>
      <c r="H688" s="512">
        <v>2.52</v>
      </c>
      <c r="I688" s="512">
        <v>2.4900000000000002</v>
      </c>
      <c r="J688" s="1009"/>
      <c r="K688" s="512">
        <v>2.4500000000000002</v>
      </c>
      <c r="L688" s="512">
        <v>2.4249999999999998</v>
      </c>
      <c r="M688" s="1009"/>
      <c r="N688" s="616">
        <v>2.415</v>
      </c>
      <c r="O688" s="616">
        <v>2.38</v>
      </c>
      <c r="P688" s="616">
        <v>2.34</v>
      </c>
      <c r="Q688" s="616">
        <v>2.2999999999999998</v>
      </c>
      <c r="R688" s="616">
        <v>2.2599999999999998</v>
      </c>
      <c r="S688" s="616">
        <v>2.1749999999999998</v>
      </c>
      <c r="T688" s="616">
        <v>2</v>
      </c>
      <c r="U688" s="616">
        <v>1.96</v>
      </c>
      <c r="V688" s="616">
        <v>1.92</v>
      </c>
      <c r="W688" s="616">
        <v>1.88</v>
      </c>
      <c r="X688" s="616">
        <v>1.84</v>
      </c>
      <c r="Y688" s="616">
        <v>1.81</v>
      </c>
      <c r="Z688" s="613">
        <f t="shared" si="373"/>
        <v>48.3825</v>
      </c>
      <c r="AA688" s="1058">
        <f t="shared" si="353"/>
        <v>1.4925373134328401</v>
      </c>
      <c r="AB688" s="1058">
        <f t="shared" si="354"/>
        <v>1.3232514177693888</v>
      </c>
      <c r="AC688" s="1067">
        <f t="shared" si="355"/>
        <v>1.2440191387559807</v>
      </c>
      <c r="AD688" s="1067">
        <f t="shared" si="356"/>
        <v>2.05078125</v>
      </c>
      <c r="AE688" s="1067">
        <f t="shared" si="357"/>
        <v>1.5873015873015817</v>
      </c>
      <c r="AF688" s="1067">
        <f t="shared" si="358"/>
        <v>1.2048192771084265</v>
      </c>
      <c r="AG688" s="1067">
        <f t="shared" si="359"/>
        <v>1.6326530612244872</v>
      </c>
      <c r="AH688" s="1067">
        <f t="shared" si="360"/>
        <v>1.0309278350515649</v>
      </c>
      <c r="AI688" s="742">
        <f t="shared" si="361"/>
        <v>0.41407867494822614</v>
      </c>
      <c r="AJ688" s="1068">
        <f t="shared" si="362"/>
        <v>1.4705882352941346</v>
      </c>
      <c r="AK688" s="742">
        <f t="shared" si="363"/>
        <v>1.7094017094017033</v>
      </c>
      <c r="AL688" s="742">
        <f t="shared" si="364"/>
        <v>1.7391304347826209</v>
      </c>
      <c r="AM688" s="742">
        <f t="shared" si="365"/>
        <v>1.7699115044247815</v>
      </c>
      <c r="AN688" s="742">
        <f t="shared" si="366"/>
        <v>3.9080459770114873</v>
      </c>
      <c r="AO688" s="742">
        <f t="shared" si="367"/>
        <v>8.7499999999999911</v>
      </c>
      <c r="AP688" s="742">
        <f t="shared" si="368"/>
        <v>2.0408163265306145</v>
      </c>
      <c r="AQ688" s="742">
        <f t="shared" si="369"/>
        <v>2.0833333333333259</v>
      </c>
      <c r="AR688" s="742">
        <f t="shared" si="370"/>
        <v>2.1276595744680771</v>
      </c>
      <c r="AS688" s="742">
        <f t="shared" si="371"/>
        <v>2.1739130434782483</v>
      </c>
      <c r="AT688" s="742">
        <f t="shared" si="372"/>
        <v>1.6574585635359185</v>
      </c>
      <c r="AU688" s="1060">
        <f t="shared" si="374"/>
        <v>2.0705314128926702</v>
      </c>
      <c r="AV688" s="1061">
        <f t="shared" si="375"/>
        <v>1.7082349725396448</v>
      </c>
    </row>
    <row r="689" spans="1:48" x14ac:dyDescent="0.2">
      <c r="A689" s="872" t="s">
        <v>365</v>
      </c>
      <c r="B689" s="864" t="s">
        <v>366</v>
      </c>
      <c r="C689" s="512">
        <v>1.2</v>
      </c>
      <c r="D689" s="616">
        <v>1.145</v>
      </c>
      <c r="E689" s="616">
        <v>1.02</v>
      </c>
      <c r="F689" s="512">
        <v>0.98</v>
      </c>
      <c r="G689" s="512">
        <v>0.94</v>
      </c>
      <c r="H689" s="512">
        <v>0.9</v>
      </c>
      <c r="I689" s="512">
        <v>0.86</v>
      </c>
      <c r="J689" s="1009" t="s">
        <v>90</v>
      </c>
      <c r="K689" s="512">
        <v>0.82</v>
      </c>
      <c r="L689" s="512">
        <v>0.78</v>
      </c>
      <c r="M689" s="1009"/>
      <c r="N689" s="616">
        <v>0.74</v>
      </c>
      <c r="O689" s="616">
        <v>0.7</v>
      </c>
      <c r="P689" s="616">
        <v>0.63</v>
      </c>
      <c r="Q689" s="616">
        <v>0.55000000000000004</v>
      </c>
      <c r="R689" s="616">
        <v>0.51</v>
      </c>
      <c r="S689" s="616">
        <v>0.44</v>
      </c>
      <c r="T689" s="616">
        <v>0.42</v>
      </c>
      <c r="U689" s="616">
        <v>0.4</v>
      </c>
      <c r="V689" s="616">
        <v>0.39529999999999998</v>
      </c>
      <c r="W689" s="612">
        <v>0.38119999999999998</v>
      </c>
      <c r="X689" s="616">
        <v>0.3725</v>
      </c>
      <c r="Y689" s="612">
        <v>0.34639999999999999</v>
      </c>
      <c r="Z689" s="613">
        <f t="shared" si="373"/>
        <v>14.530400000000002</v>
      </c>
      <c r="AA689" s="1058">
        <f t="shared" si="353"/>
        <v>4.8034934497816595</v>
      </c>
      <c r="AB689" s="1058">
        <f t="shared" si="354"/>
        <v>12.254901960784315</v>
      </c>
      <c r="AC689" s="1067">
        <f t="shared" si="355"/>
        <v>4.081632653061229</v>
      </c>
      <c r="AD689" s="1067">
        <f t="shared" si="356"/>
        <v>4.2553191489361764</v>
      </c>
      <c r="AE689" s="1067">
        <f t="shared" si="357"/>
        <v>4.4444444444444287</v>
      </c>
      <c r="AF689" s="1067">
        <f t="shared" si="358"/>
        <v>4.6511627906976827</v>
      </c>
      <c r="AG689" s="1067">
        <f t="shared" si="359"/>
        <v>4.8780487804878092</v>
      </c>
      <c r="AH689" s="1067">
        <f t="shared" si="360"/>
        <v>5.12820512820511</v>
      </c>
      <c r="AI689" s="742">
        <f t="shared" si="361"/>
        <v>5.4054054054054168</v>
      </c>
      <c r="AJ689" s="1068">
        <f t="shared" si="362"/>
        <v>5.7142857142857162</v>
      </c>
      <c r="AK689" s="742">
        <f t="shared" si="363"/>
        <v>11.111111111111093</v>
      </c>
      <c r="AL689" s="742">
        <f t="shared" si="364"/>
        <v>14.545454545454529</v>
      </c>
      <c r="AM689" s="742">
        <f t="shared" si="365"/>
        <v>7.8431372549019773</v>
      </c>
      <c r="AN689" s="742">
        <f t="shared" si="366"/>
        <v>15.909090909090917</v>
      </c>
      <c r="AO689" s="742">
        <f t="shared" si="367"/>
        <v>4.7619047619047672</v>
      </c>
      <c r="AP689" s="742">
        <f t="shared" si="368"/>
        <v>4.9999999999999822</v>
      </c>
      <c r="AQ689" s="742">
        <f t="shared" si="369"/>
        <v>1.1889704022261638</v>
      </c>
      <c r="AR689" s="742">
        <f t="shared" si="370"/>
        <v>3.6988457502623362</v>
      </c>
      <c r="AS689" s="742">
        <f t="shared" si="371"/>
        <v>2.3355704697986646</v>
      </c>
      <c r="AT689" s="742">
        <f t="shared" si="372"/>
        <v>7.5346420323325614</v>
      </c>
      <c r="AU689" s="1060">
        <f t="shared" si="374"/>
        <v>6.4772813356586267</v>
      </c>
      <c r="AV689" s="1061">
        <f t="shared" si="375"/>
        <v>3.9530765292460108</v>
      </c>
    </row>
    <row r="690" spans="1:48" x14ac:dyDescent="0.2">
      <c r="A690" s="864" t="s">
        <v>1743</v>
      </c>
      <c r="B690" s="864" t="s">
        <v>1744</v>
      </c>
      <c r="C690" s="512">
        <v>0.84</v>
      </c>
      <c r="D690" s="616">
        <v>0.79</v>
      </c>
      <c r="E690" s="616">
        <v>0.65999999999999992</v>
      </c>
      <c r="F690" s="514">
        <v>0.64</v>
      </c>
      <c r="G690" s="512">
        <v>0.61</v>
      </c>
      <c r="H690" s="514">
        <v>0.6</v>
      </c>
      <c r="I690" s="512">
        <v>0.54</v>
      </c>
      <c r="J690" s="1009"/>
      <c r="K690" s="512">
        <v>0.32</v>
      </c>
      <c r="L690" s="512">
        <v>0.22</v>
      </c>
      <c r="M690" s="1009"/>
      <c r="N690" s="612">
        <v>0.2</v>
      </c>
      <c r="O690" s="612">
        <v>0.2</v>
      </c>
      <c r="P690" s="612">
        <v>0.76</v>
      </c>
      <c r="Q690" s="616">
        <v>0.73</v>
      </c>
      <c r="R690" s="616">
        <v>0.54</v>
      </c>
      <c r="S690" s="616">
        <v>0.26</v>
      </c>
      <c r="T690" s="616">
        <v>0.2</v>
      </c>
      <c r="U690" s="612">
        <v>0.16</v>
      </c>
      <c r="V690" s="612">
        <v>0.16</v>
      </c>
      <c r="W690" s="612">
        <v>0.16</v>
      </c>
      <c r="X690" s="612">
        <v>0.16</v>
      </c>
      <c r="Y690" s="612">
        <v>0.16</v>
      </c>
      <c r="Z690" s="613">
        <f t="shared" si="373"/>
        <v>8.91</v>
      </c>
      <c r="AA690" s="1058">
        <f t="shared" si="353"/>
        <v>6.3291139240506222</v>
      </c>
      <c r="AB690" s="1058">
        <f t="shared" si="354"/>
        <v>19.696969696969724</v>
      </c>
      <c r="AC690" s="1067">
        <f t="shared" si="355"/>
        <v>3.1249999999999778</v>
      </c>
      <c r="AD690" s="1067">
        <f t="shared" si="356"/>
        <v>4.9180327868852514</v>
      </c>
      <c r="AE690" s="1067">
        <f t="shared" si="357"/>
        <v>1.6666666666666607</v>
      </c>
      <c r="AF690" s="1067">
        <f t="shared" si="358"/>
        <v>11.111111111111093</v>
      </c>
      <c r="AG690" s="1067">
        <f t="shared" si="359"/>
        <v>68.75</v>
      </c>
      <c r="AH690" s="1067">
        <f t="shared" si="360"/>
        <v>45.45454545454546</v>
      </c>
      <c r="AI690" s="742">
        <f t="shared" si="361"/>
        <v>9.9999999999999858</v>
      </c>
      <c r="AJ690" s="1068">
        <f t="shared" si="362"/>
        <v>0</v>
      </c>
      <c r="AK690" s="742">
        <f t="shared" si="363"/>
        <v>-73.684210526315795</v>
      </c>
      <c r="AL690" s="742">
        <f t="shared" si="364"/>
        <v>4.1095890410958846</v>
      </c>
      <c r="AM690" s="742">
        <f t="shared" si="365"/>
        <v>35.185185185185162</v>
      </c>
      <c r="AN690" s="742">
        <f t="shared" si="366"/>
        <v>107.69230769230771</v>
      </c>
      <c r="AO690" s="742">
        <f t="shared" si="367"/>
        <v>30.000000000000004</v>
      </c>
      <c r="AP690" s="742">
        <f t="shared" si="368"/>
        <v>25</v>
      </c>
      <c r="AQ690" s="742">
        <f t="shared" si="369"/>
        <v>0</v>
      </c>
      <c r="AR690" s="742">
        <f t="shared" si="370"/>
        <v>0</v>
      </c>
      <c r="AS690" s="742">
        <f t="shared" si="371"/>
        <v>0</v>
      </c>
      <c r="AT690" s="742">
        <f t="shared" si="372"/>
        <v>0</v>
      </c>
      <c r="AU690" s="1060">
        <f t="shared" si="374"/>
        <v>14.967715551625091</v>
      </c>
      <c r="AV690" s="1061">
        <f t="shared" si="375"/>
        <v>34.646428812001588</v>
      </c>
    </row>
    <row r="691" spans="1:48" x14ac:dyDescent="0.2">
      <c r="A691" s="881" t="s">
        <v>1745</v>
      </c>
      <c r="B691" s="864" t="s">
        <v>1746</v>
      </c>
      <c r="C691" s="512">
        <v>1.24</v>
      </c>
      <c r="D691" s="616">
        <v>1.2</v>
      </c>
      <c r="E691" s="616">
        <v>1.1599999999999999</v>
      </c>
      <c r="F691" s="512">
        <v>1.1100000000000001</v>
      </c>
      <c r="G691" s="512">
        <v>1.08</v>
      </c>
      <c r="H691" s="512">
        <v>1.04</v>
      </c>
      <c r="I691" s="512">
        <v>1.01</v>
      </c>
      <c r="J691" s="1009"/>
      <c r="K691" s="514">
        <v>1</v>
      </c>
      <c r="L691" s="514">
        <v>1</v>
      </c>
      <c r="M691" s="1009"/>
      <c r="N691" s="612">
        <v>1</v>
      </c>
      <c r="O691" s="612">
        <v>1.03</v>
      </c>
      <c r="P691" s="612">
        <v>1.1200000000000001</v>
      </c>
      <c r="Q691" s="616">
        <v>1.1200000000000001</v>
      </c>
      <c r="R691" s="616">
        <v>1.06</v>
      </c>
      <c r="S691" s="616">
        <v>0.98</v>
      </c>
      <c r="T691" s="616">
        <v>0.9</v>
      </c>
      <c r="U691" s="616">
        <v>0.82</v>
      </c>
      <c r="V691" s="616">
        <v>0.76001000000000007</v>
      </c>
      <c r="W691" s="616">
        <v>0.70666000000000007</v>
      </c>
      <c r="X691" s="616">
        <v>0.17333000000000001</v>
      </c>
      <c r="Y691" s="612">
        <v>0</v>
      </c>
      <c r="Z691" s="613">
        <f t="shared" si="373"/>
        <v>19.509999999999998</v>
      </c>
      <c r="AA691" s="1058">
        <f t="shared" si="353"/>
        <v>3.3333333333333437</v>
      </c>
      <c r="AB691" s="1058">
        <f t="shared" si="354"/>
        <v>3.4482758620689724</v>
      </c>
      <c r="AC691" s="1067">
        <f t="shared" si="355"/>
        <v>4.5045045045044807</v>
      </c>
      <c r="AD691" s="1067">
        <f t="shared" si="356"/>
        <v>2.7777777777777901</v>
      </c>
      <c r="AE691" s="1067">
        <f t="shared" si="357"/>
        <v>3.8461538461538547</v>
      </c>
      <c r="AF691" s="1067">
        <f t="shared" si="358"/>
        <v>2.9702970297029729</v>
      </c>
      <c r="AG691" s="1067">
        <f t="shared" si="359"/>
        <v>1.0000000000000009</v>
      </c>
      <c r="AH691" s="1067">
        <f t="shared" si="360"/>
        <v>0</v>
      </c>
      <c r="AI691" s="742">
        <f t="shared" si="361"/>
        <v>0</v>
      </c>
      <c r="AJ691" s="1068">
        <f t="shared" si="362"/>
        <v>-2.9126213592232997</v>
      </c>
      <c r="AK691" s="742">
        <f t="shared" si="363"/>
        <v>-8.03571428571429</v>
      </c>
      <c r="AL691" s="742">
        <f t="shared" si="364"/>
        <v>0</v>
      </c>
      <c r="AM691" s="742">
        <f t="shared" si="365"/>
        <v>5.6603773584905648</v>
      </c>
      <c r="AN691" s="742">
        <f t="shared" si="366"/>
        <v>8.163265306122458</v>
      </c>
      <c r="AO691" s="742">
        <f t="shared" si="367"/>
        <v>8.8888888888888786</v>
      </c>
      <c r="AP691" s="742">
        <f t="shared" si="368"/>
        <v>9.7560975609756184</v>
      </c>
      <c r="AQ691" s="742">
        <f t="shared" si="369"/>
        <v>7.8933171931948154</v>
      </c>
      <c r="AR691" s="742">
        <f t="shared" si="370"/>
        <v>7.549599524523809</v>
      </c>
      <c r="AS691" s="742">
        <f t="shared" si="371"/>
        <v>307.69630185195871</v>
      </c>
      <c r="AT691" s="742" t="str">
        <f t="shared" si="372"/>
        <v>n/a</v>
      </c>
      <c r="AU691" s="1060">
        <f t="shared" si="374"/>
        <v>19.291571283829406</v>
      </c>
      <c r="AV691" s="1061">
        <f t="shared" si="375"/>
        <v>69.978861042199341</v>
      </c>
    </row>
    <row r="692" spans="1:48" x14ac:dyDescent="0.2">
      <c r="A692" s="864" t="s">
        <v>1753</v>
      </c>
      <c r="B692" s="864" t="s">
        <v>1754</v>
      </c>
      <c r="C692" s="512">
        <v>4.9800000000000004</v>
      </c>
      <c r="D692" s="616">
        <v>3.45</v>
      </c>
      <c r="E692" s="616">
        <v>2.875</v>
      </c>
      <c r="F692" s="512">
        <v>2.375</v>
      </c>
      <c r="G692" s="512">
        <v>1.875</v>
      </c>
      <c r="H692" s="512">
        <v>1.405</v>
      </c>
      <c r="I692" s="512">
        <v>1.0525</v>
      </c>
      <c r="J692" s="1009"/>
      <c r="K692" s="512">
        <v>0.8</v>
      </c>
      <c r="L692" s="512">
        <v>0.61250000000000004</v>
      </c>
      <c r="M692" s="1009"/>
      <c r="N692" s="616">
        <v>0.40500000000000003</v>
      </c>
      <c r="O692" s="612">
        <v>0.03</v>
      </c>
      <c r="P692" s="612">
        <v>0.03</v>
      </c>
      <c r="Q692" s="612">
        <v>0.03</v>
      </c>
      <c r="R692" s="616">
        <v>0.03</v>
      </c>
      <c r="S692" s="612">
        <v>1.4999999999999999E-2</v>
      </c>
      <c r="T692" s="616">
        <v>1.4999999999999999E-2</v>
      </c>
      <c r="U692" s="612">
        <v>7.4999999999999997E-3</v>
      </c>
      <c r="V692" s="612">
        <v>7.4999999999999997E-3</v>
      </c>
      <c r="W692" s="616">
        <v>7.4999999999999997E-3</v>
      </c>
      <c r="X692" s="612">
        <v>3.7499999999999999E-3</v>
      </c>
      <c r="Y692" s="616">
        <v>0.01</v>
      </c>
      <c r="Z692" s="613">
        <f t="shared" si="373"/>
        <v>20.01625000000001</v>
      </c>
      <c r="AA692" s="1058">
        <f t="shared" si="353"/>
        <v>44.34782608695653</v>
      </c>
      <c r="AB692" s="1058">
        <f t="shared" si="354"/>
        <v>19.999999999999996</v>
      </c>
      <c r="AC692" s="1067">
        <f t="shared" si="355"/>
        <v>21.052631578947366</v>
      </c>
      <c r="AD692" s="1067">
        <f t="shared" si="356"/>
        <v>26.666666666666661</v>
      </c>
      <c r="AE692" s="1067">
        <f t="shared" si="357"/>
        <v>33.451957295373667</v>
      </c>
      <c r="AF692" s="1067">
        <f t="shared" si="358"/>
        <v>33.4916864608076</v>
      </c>
      <c r="AG692" s="1067">
        <f t="shared" si="359"/>
        <v>31.562499999999982</v>
      </c>
      <c r="AH692" s="1067">
        <f t="shared" si="360"/>
        <v>30.612244897959172</v>
      </c>
      <c r="AI692" s="742">
        <f t="shared" si="361"/>
        <v>51.23456790123457</v>
      </c>
      <c r="AJ692" s="1068">
        <f t="shared" si="362"/>
        <v>1250.0000000000002</v>
      </c>
      <c r="AK692" s="742">
        <f t="shared" si="363"/>
        <v>0</v>
      </c>
      <c r="AL692" s="742">
        <f t="shared" si="364"/>
        <v>0</v>
      </c>
      <c r="AM692" s="742">
        <f t="shared" si="365"/>
        <v>0</v>
      </c>
      <c r="AN692" s="742">
        <f t="shared" si="366"/>
        <v>100</v>
      </c>
      <c r="AO692" s="742">
        <f t="shared" si="367"/>
        <v>0</v>
      </c>
      <c r="AP692" s="742">
        <f t="shared" si="368"/>
        <v>100</v>
      </c>
      <c r="AQ692" s="742">
        <f t="shared" si="369"/>
        <v>0</v>
      </c>
      <c r="AR692" s="742">
        <f t="shared" si="370"/>
        <v>0</v>
      </c>
      <c r="AS692" s="742">
        <f t="shared" si="371"/>
        <v>100</v>
      </c>
      <c r="AT692" s="742">
        <f t="shared" si="372"/>
        <v>-62.5</v>
      </c>
      <c r="AU692" s="1060">
        <f t="shared" si="374"/>
        <v>88.996004044397296</v>
      </c>
      <c r="AV692" s="1061">
        <f t="shared" si="375"/>
        <v>276.09309430827011</v>
      </c>
    </row>
    <row r="693" spans="1:48" x14ac:dyDescent="0.2">
      <c r="A693" s="864" t="s">
        <v>1757</v>
      </c>
      <c r="B693" s="864" t="s">
        <v>1758</v>
      </c>
      <c r="C693" s="512">
        <v>1.0900000000000001</v>
      </c>
      <c r="D693" s="616">
        <v>0.98</v>
      </c>
      <c r="E693" s="616">
        <v>0.8600000000000001</v>
      </c>
      <c r="F693" s="512">
        <v>0.77</v>
      </c>
      <c r="G693" s="512">
        <v>0.7</v>
      </c>
      <c r="H693" s="512">
        <v>0.62</v>
      </c>
      <c r="I693" s="512">
        <v>0.55000000000000004</v>
      </c>
      <c r="J693" s="1009"/>
      <c r="K693" s="512">
        <v>0.47</v>
      </c>
      <c r="L693" s="512">
        <v>0.39500000000000002</v>
      </c>
      <c r="M693" s="1009"/>
      <c r="N693" s="616">
        <v>0.35</v>
      </c>
      <c r="O693" s="616">
        <v>0.315</v>
      </c>
      <c r="P693" s="612">
        <v>0.3</v>
      </c>
      <c r="Q693" s="612">
        <v>0.3</v>
      </c>
      <c r="R693" s="612">
        <v>0.3</v>
      </c>
      <c r="S693" s="612">
        <v>0.3</v>
      </c>
      <c r="T693" s="612">
        <v>0.3</v>
      </c>
      <c r="U693" s="612">
        <v>0.3725</v>
      </c>
      <c r="V693" s="612">
        <v>0.59</v>
      </c>
      <c r="W693" s="612">
        <v>0.59</v>
      </c>
      <c r="X693" s="612">
        <v>0.59</v>
      </c>
      <c r="Y693" s="612">
        <v>0.59</v>
      </c>
      <c r="Z693" s="613">
        <f t="shared" si="373"/>
        <v>11.332500000000001</v>
      </c>
      <c r="AA693" s="1058">
        <f t="shared" ref="AA693:AA748" si="376">IF(ISERROR((C693/D693-1)*100),"n/a",(C693/D693-1)*100)</f>
        <v>11.22448979591837</v>
      </c>
      <c r="AB693" s="1058">
        <f t="shared" si="354"/>
        <v>13.953488372093004</v>
      </c>
      <c r="AC693" s="1067">
        <f t="shared" si="355"/>
        <v>11.688311688311703</v>
      </c>
      <c r="AD693" s="1067">
        <f t="shared" si="356"/>
        <v>10.000000000000009</v>
      </c>
      <c r="AE693" s="1067">
        <f t="shared" si="357"/>
        <v>12.903225806451601</v>
      </c>
      <c r="AF693" s="1067">
        <f t="shared" si="358"/>
        <v>12.72727272727272</v>
      </c>
      <c r="AG693" s="1067">
        <f t="shared" si="359"/>
        <v>17.021276595744705</v>
      </c>
      <c r="AH693" s="1067">
        <f t="shared" si="360"/>
        <v>18.98734177215189</v>
      </c>
      <c r="AI693" s="742">
        <f t="shared" si="361"/>
        <v>12.857142857142879</v>
      </c>
      <c r="AJ693" s="1068">
        <f t="shared" si="362"/>
        <v>11.111111111111093</v>
      </c>
      <c r="AK693" s="742">
        <f t="shared" si="363"/>
        <v>5.0000000000000044</v>
      </c>
      <c r="AL693" s="742">
        <f t="shared" si="364"/>
        <v>0</v>
      </c>
      <c r="AM693" s="742">
        <f t="shared" si="365"/>
        <v>0</v>
      </c>
      <c r="AN693" s="742">
        <f t="shared" si="366"/>
        <v>0</v>
      </c>
      <c r="AO693" s="742">
        <f t="shared" si="367"/>
        <v>0</v>
      </c>
      <c r="AP693" s="742">
        <f t="shared" si="368"/>
        <v>-19.463087248322154</v>
      </c>
      <c r="AQ693" s="742">
        <f t="shared" si="369"/>
        <v>-36.864406779661017</v>
      </c>
      <c r="AR693" s="742">
        <f t="shared" si="370"/>
        <v>0</v>
      </c>
      <c r="AS693" s="742">
        <f t="shared" si="371"/>
        <v>0</v>
      </c>
      <c r="AT693" s="742">
        <f t="shared" si="372"/>
        <v>0</v>
      </c>
      <c r="AU693" s="1060">
        <f t="shared" si="374"/>
        <v>4.0573083349107408</v>
      </c>
      <c r="AV693" s="1061">
        <f t="shared" si="375"/>
        <v>13.095498417784588</v>
      </c>
    </row>
    <row r="694" spans="1:48" x14ac:dyDescent="0.2">
      <c r="A694" s="872" t="s">
        <v>829</v>
      </c>
      <c r="B694" s="864" t="s">
        <v>830</v>
      </c>
      <c r="C694" s="512">
        <v>3.7</v>
      </c>
      <c r="D694" s="616">
        <v>3.06</v>
      </c>
      <c r="E694" s="616">
        <v>2.48</v>
      </c>
      <c r="F694" s="512">
        <v>2.2549999999999999</v>
      </c>
      <c r="G694" s="512">
        <v>2.2000000000000002</v>
      </c>
      <c r="H694" s="512">
        <v>1.8049999999999999</v>
      </c>
      <c r="I694" s="512">
        <v>1.48</v>
      </c>
      <c r="J694" s="1009"/>
      <c r="K694" s="512">
        <v>1.2450000000000001</v>
      </c>
      <c r="L694" s="512">
        <v>0.96499999999999997</v>
      </c>
      <c r="M694" s="1009"/>
      <c r="N694" s="616">
        <v>0.6</v>
      </c>
      <c r="O694" s="612">
        <v>0.54</v>
      </c>
      <c r="P694" s="616">
        <v>0.46500000000000002</v>
      </c>
      <c r="Q694" s="616">
        <v>0.33750000000000002</v>
      </c>
      <c r="R694" s="612">
        <v>0.3</v>
      </c>
      <c r="S694" s="612">
        <v>0.3</v>
      </c>
      <c r="T694" s="616">
        <v>0.3</v>
      </c>
      <c r="U694" s="616">
        <v>0.23</v>
      </c>
      <c r="V694" s="612">
        <v>0.2</v>
      </c>
      <c r="W694" s="612">
        <v>0.2</v>
      </c>
      <c r="X694" s="612">
        <v>0.2</v>
      </c>
      <c r="Y694" s="612">
        <v>0.2</v>
      </c>
      <c r="Z694" s="613">
        <f t="shared" si="373"/>
        <v>23.0625</v>
      </c>
      <c r="AA694" s="1058">
        <f t="shared" si="376"/>
        <v>20.915032679738577</v>
      </c>
      <c r="AB694" s="1058">
        <f t="shared" si="354"/>
        <v>23.387096774193552</v>
      </c>
      <c r="AC694" s="1067">
        <f t="shared" si="355"/>
        <v>9.9778270509977887</v>
      </c>
      <c r="AD694" s="1067">
        <f t="shared" si="356"/>
        <v>2.4999999999999911</v>
      </c>
      <c r="AE694" s="1067">
        <f t="shared" si="357"/>
        <v>21.883656509695303</v>
      </c>
      <c r="AF694" s="1067">
        <f t="shared" si="358"/>
        <v>21.959459459459453</v>
      </c>
      <c r="AG694" s="1067">
        <f t="shared" si="359"/>
        <v>18.875502008032118</v>
      </c>
      <c r="AH694" s="1067">
        <f t="shared" si="360"/>
        <v>29.015544041450791</v>
      </c>
      <c r="AI694" s="742">
        <f t="shared" si="361"/>
        <v>60.833333333333343</v>
      </c>
      <c r="AJ694" s="1068">
        <f t="shared" si="362"/>
        <v>11.111111111111093</v>
      </c>
      <c r="AK694" s="742">
        <f t="shared" si="363"/>
        <v>16.129032258064523</v>
      </c>
      <c r="AL694" s="742">
        <f t="shared" si="364"/>
        <v>37.777777777777779</v>
      </c>
      <c r="AM694" s="742">
        <f t="shared" si="365"/>
        <v>12.500000000000021</v>
      </c>
      <c r="AN694" s="742">
        <f t="shared" si="366"/>
        <v>0</v>
      </c>
      <c r="AO694" s="742">
        <f t="shared" si="367"/>
        <v>0</v>
      </c>
      <c r="AP694" s="742">
        <f t="shared" si="368"/>
        <v>30.434782608695631</v>
      </c>
      <c r="AQ694" s="742">
        <f t="shared" si="369"/>
        <v>14.999999999999991</v>
      </c>
      <c r="AR694" s="742">
        <f t="shared" si="370"/>
        <v>0</v>
      </c>
      <c r="AS694" s="742">
        <f t="shared" si="371"/>
        <v>0</v>
      </c>
      <c r="AT694" s="742">
        <f t="shared" si="372"/>
        <v>0</v>
      </c>
      <c r="AU694" s="1060">
        <f t="shared" si="374"/>
        <v>16.615007780627497</v>
      </c>
      <c r="AV694" s="1061">
        <f t="shared" si="375"/>
        <v>15.470369480926545</v>
      </c>
    </row>
    <row r="695" spans="1:48" x14ac:dyDescent="0.2">
      <c r="A695" s="872" t="s">
        <v>3916</v>
      </c>
      <c r="B695" s="864" t="s">
        <v>3917</v>
      </c>
      <c r="C695" s="512">
        <v>0.31</v>
      </c>
      <c r="D695" s="616">
        <v>0.27</v>
      </c>
      <c r="E695" s="616">
        <v>0.23</v>
      </c>
      <c r="F695" s="512">
        <v>0.18</v>
      </c>
      <c r="G695" s="512">
        <v>0.14000000000000001</v>
      </c>
      <c r="H695" s="512">
        <v>0.1</v>
      </c>
      <c r="I695" s="512">
        <v>0.03</v>
      </c>
      <c r="J695" s="1009"/>
      <c r="K695" s="514">
        <v>0</v>
      </c>
      <c r="L695" s="514">
        <v>0</v>
      </c>
      <c r="M695" s="1009"/>
      <c r="N695" s="612">
        <v>0</v>
      </c>
      <c r="O695" s="522">
        <v>0</v>
      </c>
      <c r="P695" s="522">
        <v>0.15</v>
      </c>
      <c r="Q695" s="616">
        <v>0.2</v>
      </c>
      <c r="R695" s="616">
        <v>0.19996</v>
      </c>
      <c r="S695" s="616">
        <v>0.18</v>
      </c>
      <c r="T695" s="616">
        <v>0.15004000000000001</v>
      </c>
      <c r="U695" s="616">
        <v>2.998E-2</v>
      </c>
      <c r="V695" s="522">
        <v>0</v>
      </c>
      <c r="W695" s="522">
        <v>0</v>
      </c>
      <c r="X695" s="522">
        <v>0</v>
      </c>
      <c r="Y695" s="616">
        <v>0.2296</v>
      </c>
      <c r="Z695" s="613">
        <f t="shared" si="373"/>
        <v>2.3995799999999998</v>
      </c>
      <c r="AA695" s="1058">
        <f t="shared" si="376"/>
        <v>14.814814814814813</v>
      </c>
      <c r="AB695" s="1058">
        <f t="shared" si="354"/>
        <v>17.391304347826097</v>
      </c>
      <c r="AC695" s="1067">
        <f t="shared" si="355"/>
        <v>27.777777777777789</v>
      </c>
      <c r="AD695" s="1067">
        <f t="shared" si="356"/>
        <v>28.571428571428559</v>
      </c>
      <c r="AE695" s="1067">
        <f t="shared" si="357"/>
        <v>40.000000000000014</v>
      </c>
      <c r="AF695" s="1067">
        <f t="shared" si="358"/>
        <v>233.33333333333334</v>
      </c>
      <c r="AG695" s="1067" t="str">
        <f t="shared" si="359"/>
        <v>n/a</v>
      </c>
      <c r="AH695" s="1067" t="str">
        <f t="shared" si="360"/>
        <v>n/a</v>
      </c>
      <c r="AI695" s="742" t="str">
        <f t="shared" si="361"/>
        <v>n/a</v>
      </c>
      <c r="AJ695" s="1068" t="str">
        <f t="shared" si="362"/>
        <v>n/a</v>
      </c>
      <c r="AK695" s="742">
        <f t="shared" si="363"/>
        <v>-100</v>
      </c>
      <c r="AL695" s="742">
        <f t="shared" si="364"/>
        <v>-25.000000000000011</v>
      </c>
      <c r="AM695" s="742">
        <f t="shared" si="365"/>
        <v>2.000400080015563E-2</v>
      </c>
      <c r="AN695" s="742">
        <f t="shared" si="366"/>
        <v>11.088888888888881</v>
      </c>
      <c r="AO695" s="742">
        <f t="shared" si="367"/>
        <v>19.968008531058381</v>
      </c>
      <c r="AP695" s="742">
        <f t="shared" si="368"/>
        <v>400.46697798532358</v>
      </c>
      <c r="AQ695" s="742" t="str">
        <f t="shared" si="369"/>
        <v>n/a</v>
      </c>
      <c r="AR695" s="742" t="str">
        <f t="shared" si="370"/>
        <v>n/a</v>
      </c>
      <c r="AS695" s="742" t="str">
        <f t="shared" si="371"/>
        <v>n/a</v>
      </c>
      <c r="AT695" s="742">
        <f t="shared" si="372"/>
        <v>-100</v>
      </c>
      <c r="AU695" s="1060">
        <f t="shared" si="374"/>
        <v>43.725579865480888</v>
      </c>
      <c r="AV695" s="1061">
        <f t="shared" si="375"/>
        <v>133.79703392550269</v>
      </c>
    </row>
    <row r="696" spans="1:48" x14ac:dyDescent="0.2">
      <c r="A696" s="864" t="s">
        <v>1751</v>
      </c>
      <c r="B696" s="864" t="s">
        <v>1752</v>
      </c>
      <c r="C696" s="512">
        <v>3.84</v>
      </c>
      <c r="D696" s="616">
        <v>3.64</v>
      </c>
      <c r="E696" s="616">
        <v>3.32</v>
      </c>
      <c r="F696" s="512">
        <v>3.12</v>
      </c>
      <c r="G696" s="512">
        <v>2.92</v>
      </c>
      <c r="H696" s="512">
        <v>2.68</v>
      </c>
      <c r="I696" s="512">
        <v>2.48</v>
      </c>
      <c r="J696" s="1009"/>
      <c r="K696" s="512">
        <v>2.2799999999999998</v>
      </c>
      <c r="L696" s="512">
        <v>2.08</v>
      </c>
      <c r="M696" s="1009"/>
      <c r="N696" s="616">
        <v>1.88</v>
      </c>
      <c r="O696" s="612">
        <v>1.8</v>
      </c>
      <c r="P696" s="616">
        <v>1.8</v>
      </c>
      <c r="Q696" s="616">
        <v>1.68</v>
      </c>
      <c r="R696" s="616">
        <v>1.52</v>
      </c>
      <c r="S696" s="616">
        <v>1.32</v>
      </c>
      <c r="T696" s="616">
        <v>1.1200000000000001</v>
      </c>
      <c r="U696" s="616">
        <v>0.92</v>
      </c>
      <c r="V696" s="612">
        <v>0.76</v>
      </c>
      <c r="W696" s="616">
        <v>0.76</v>
      </c>
      <c r="X696" s="616">
        <v>0.68</v>
      </c>
      <c r="Y696" s="616">
        <v>0.3</v>
      </c>
      <c r="Z696" s="613">
        <f t="shared" si="373"/>
        <v>40.900000000000006</v>
      </c>
      <c r="AA696" s="1058">
        <f t="shared" si="376"/>
        <v>5.4945054945054972</v>
      </c>
      <c r="AB696" s="1058">
        <f t="shared" si="354"/>
        <v>9.6385542168674796</v>
      </c>
      <c r="AC696" s="1067">
        <f t="shared" si="355"/>
        <v>6.4102564102564097</v>
      </c>
      <c r="AD696" s="1067">
        <f t="shared" si="356"/>
        <v>6.8493150684931559</v>
      </c>
      <c r="AE696" s="1067">
        <f t="shared" si="357"/>
        <v>8.9552238805969964</v>
      </c>
      <c r="AF696" s="1067">
        <f t="shared" si="358"/>
        <v>8.064516129032274</v>
      </c>
      <c r="AG696" s="1067">
        <f t="shared" si="359"/>
        <v>8.7719298245614077</v>
      </c>
      <c r="AH696" s="1067">
        <f t="shared" si="360"/>
        <v>9.6153846153846025</v>
      </c>
      <c r="AI696" s="742">
        <f t="shared" si="361"/>
        <v>10.638297872340431</v>
      </c>
      <c r="AJ696" s="1068">
        <f t="shared" si="362"/>
        <v>4.4444444444444287</v>
      </c>
      <c r="AK696" s="742">
        <f t="shared" si="363"/>
        <v>0</v>
      </c>
      <c r="AL696" s="742">
        <f t="shared" si="364"/>
        <v>7.1428571428571397</v>
      </c>
      <c r="AM696" s="742">
        <f t="shared" si="365"/>
        <v>10.526315789473673</v>
      </c>
      <c r="AN696" s="742">
        <f t="shared" si="366"/>
        <v>15.151515151515138</v>
      </c>
      <c r="AO696" s="742">
        <f t="shared" si="367"/>
        <v>17.857142857142861</v>
      </c>
      <c r="AP696" s="742">
        <f t="shared" si="368"/>
        <v>21.739130434782616</v>
      </c>
      <c r="AQ696" s="742">
        <f t="shared" si="369"/>
        <v>21.052631578947366</v>
      </c>
      <c r="AR696" s="742">
        <f t="shared" si="370"/>
        <v>0</v>
      </c>
      <c r="AS696" s="742">
        <f t="shared" si="371"/>
        <v>11.764705882352944</v>
      </c>
      <c r="AT696" s="742">
        <f t="shared" si="372"/>
        <v>126.6666666666667</v>
      </c>
      <c r="AU696" s="1060">
        <f t="shared" si="374"/>
        <v>15.539169673011056</v>
      </c>
      <c r="AV696" s="1061">
        <f t="shared" si="375"/>
        <v>26.791855369878409</v>
      </c>
    </row>
    <row r="697" spans="1:48" x14ac:dyDescent="0.2">
      <c r="A697" s="872" t="s">
        <v>1739</v>
      </c>
      <c r="B697" s="864" t="s">
        <v>1740</v>
      </c>
      <c r="C697" s="512">
        <v>1.53</v>
      </c>
      <c r="D697" s="616">
        <v>1.27</v>
      </c>
      <c r="E697" s="616">
        <v>1.1400000000000001</v>
      </c>
      <c r="F697" s="512">
        <v>1.0449999999999999</v>
      </c>
      <c r="G697" s="512">
        <v>1</v>
      </c>
      <c r="H697" s="512">
        <v>0.95</v>
      </c>
      <c r="I697" s="512">
        <v>0.85</v>
      </c>
      <c r="J697" s="1009"/>
      <c r="K697" s="512">
        <v>0.71</v>
      </c>
      <c r="L697" s="512">
        <v>0.42499999999999999</v>
      </c>
      <c r="M697" s="1009"/>
      <c r="N697" s="612">
        <v>0.2</v>
      </c>
      <c r="O697" s="612">
        <v>0.57499999999999996</v>
      </c>
      <c r="P697" s="616">
        <v>1.7</v>
      </c>
      <c r="Q697" s="616">
        <v>1.6</v>
      </c>
      <c r="R697" s="616">
        <v>1.32</v>
      </c>
      <c r="S697" s="616">
        <v>1.2</v>
      </c>
      <c r="T697" s="616">
        <v>0.96</v>
      </c>
      <c r="U697" s="616">
        <v>0.81</v>
      </c>
      <c r="V697" s="616">
        <v>0.76249999999999996</v>
      </c>
      <c r="W697" s="616">
        <v>0.73250000000000004</v>
      </c>
      <c r="X697" s="616">
        <v>0.66415000000000002</v>
      </c>
      <c r="Y697" s="616">
        <v>0.60079000000000005</v>
      </c>
      <c r="Z697" s="613">
        <f t="shared" si="373"/>
        <v>20.044939999999997</v>
      </c>
      <c r="AA697" s="1058">
        <f t="shared" si="376"/>
        <v>20.472440944881896</v>
      </c>
      <c r="AB697" s="1058">
        <f t="shared" si="354"/>
        <v>11.403508771929815</v>
      </c>
      <c r="AC697" s="1067">
        <f t="shared" si="355"/>
        <v>9.0909090909091042</v>
      </c>
      <c r="AD697" s="1067">
        <f t="shared" si="356"/>
        <v>4.4999999999999929</v>
      </c>
      <c r="AE697" s="1067">
        <f t="shared" si="357"/>
        <v>5.2631578947368363</v>
      </c>
      <c r="AF697" s="1067">
        <f t="shared" si="358"/>
        <v>11.764705882352944</v>
      </c>
      <c r="AG697" s="1067">
        <f t="shared" si="359"/>
        <v>19.718309859154925</v>
      </c>
      <c r="AH697" s="1067">
        <f t="shared" si="360"/>
        <v>67.058823529411768</v>
      </c>
      <c r="AI697" s="742">
        <f t="shared" si="361"/>
        <v>112.5</v>
      </c>
      <c r="AJ697" s="1068">
        <f t="shared" si="362"/>
        <v>-65.217391304347828</v>
      </c>
      <c r="AK697" s="742">
        <f t="shared" si="363"/>
        <v>-66.176470588235304</v>
      </c>
      <c r="AL697" s="742">
        <f t="shared" si="364"/>
        <v>6.25</v>
      </c>
      <c r="AM697" s="742">
        <f t="shared" si="365"/>
        <v>21.212121212121215</v>
      </c>
      <c r="AN697" s="742">
        <f t="shared" si="366"/>
        <v>10.000000000000009</v>
      </c>
      <c r="AO697" s="742">
        <f t="shared" si="367"/>
        <v>25</v>
      </c>
      <c r="AP697" s="742">
        <f t="shared" si="368"/>
        <v>18.518518518518512</v>
      </c>
      <c r="AQ697" s="742">
        <f t="shared" si="369"/>
        <v>6.2295081967213228</v>
      </c>
      <c r="AR697" s="742">
        <f t="shared" si="370"/>
        <v>4.0955631399317349</v>
      </c>
      <c r="AS697" s="742">
        <f t="shared" si="371"/>
        <v>10.291349845667398</v>
      </c>
      <c r="AT697" s="742">
        <f t="shared" si="372"/>
        <v>10.546114282860897</v>
      </c>
      <c r="AU697" s="1060">
        <f t="shared" si="374"/>
        <v>12.126058463830761</v>
      </c>
      <c r="AV697" s="1061">
        <f t="shared" si="375"/>
        <v>36.907840141342412</v>
      </c>
    </row>
    <row r="698" spans="1:48" x14ac:dyDescent="0.2">
      <c r="A698" s="872" t="s">
        <v>1759</v>
      </c>
      <c r="B698" s="864" t="s">
        <v>1760</v>
      </c>
      <c r="C698" s="512">
        <v>1.1399999999999999</v>
      </c>
      <c r="D698" s="616">
        <v>0.92</v>
      </c>
      <c r="E698" s="616">
        <v>0.77000000000000013</v>
      </c>
      <c r="F698" s="512">
        <v>0.66</v>
      </c>
      <c r="G698" s="512">
        <v>0.6</v>
      </c>
      <c r="H698" s="512">
        <v>0.48</v>
      </c>
      <c r="I698" s="512">
        <v>0.4</v>
      </c>
      <c r="J698" s="1009"/>
      <c r="K698" s="512">
        <v>0.36</v>
      </c>
      <c r="L698" s="512">
        <v>0.32</v>
      </c>
      <c r="M698" s="1009"/>
      <c r="N698" s="612">
        <v>0</v>
      </c>
      <c r="O698" s="612">
        <v>0</v>
      </c>
      <c r="P698" s="612">
        <v>0</v>
      </c>
      <c r="Q698" s="612">
        <v>0</v>
      </c>
      <c r="R698" s="612">
        <v>0</v>
      </c>
      <c r="S698" s="612">
        <v>0</v>
      </c>
      <c r="T698" s="612">
        <v>0</v>
      </c>
      <c r="U698" s="612">
        <v>0</v>
      </c>
      <c r="V698" s="612">
        <v>0</v>
      </c>
      <c r="W698" s="612">
        <v>0</v>
      </c>
      <c r="X698" s="612">
        <v>0</v>
      </c>
      <c r="Y698" s="612">
        <v>0</v>
      </c>
      <c r="Z698" s="613">
        <f t="shared" si="373"/>
        <v>5.6500000000000012</v>
      </c>
      <c r="AA698" s="1058">
        <f t="shared" si="376"/>
        <v>23.913043478260843</v>
      </c>
      <c r="AB698" s="1058">
        <f t="shared" ref="AB698:AB748" si="377">IF(ISERROR((D698/E698-1)*100),"n/a",(D698/E698-1)*100)</f>
        <v>19.480519480519476</v>
      </c>
      <c r="AC698" s="1067">
        <f t="shared" ref="AC698:AC748" si="378">IF(ISERROR((E698/F698-1)*100),"n/a",(E698/F698-1)*100)</f>
        <v>16.666666666666675</v>
      </c>
      <c r="AD698" s="1067">
        <f t="shared" ref="AD698:AD748" si="379">IF(ISERROR((F698/G698-1)*100),"n/a",(F698/G698-1)*100)</f>
        <v>10.000000000000009</v>
      </c>
      <c r="AE698" s="1067">
        <f t="shared" ref="AE698:AE748" si="380">IF(ISERROR((G698/H698-1)*100),"n/a",(G698/H698-1)*100)</f>
        <v>25</v>
      </c>
      <c r="AF698" s="1067">
        <f t="shared" ref="AF698:AF748" si="381">IF(ISERROR((H698/I698-1)*100),"n/a",(H698/I698-1)*100)</f>
        <v>19.999999999999996</v>
      </c>
      <c r="AG698" s="1067">
        <f t="shared" ref="AG698:AG748" si="382">IF(ISERROR((I698/K698-1)*100),"n/a",(I698/K698-1)*100)</f>
        <v>11.111111111111116</v>
      </c>
      <c r="AH698" s="1067">
        <f t="shared" ref="AH698:AH748" si="383">IF(ISERROR((K698/L698-1)*100),"n/a",(K698/L698-1)*100)</f>
        <v>12.5</v>
      </c>
      <c r="AI698" s="742" t="str">
        <f t="shared" ref="AI698:AI748" si="384">IF(ISERROR((L698/N698-1)*100),"n/a",(L698/N698-1)*100)</f>
        <v>n/a</v>
      </c>
      <c r="AJ698" s="1068" t="str">
        <f t="shared" ref="AJ698:AJ748" si="385">IF(ISERROR((N698/O698-1)*100),"n/a",(N698/O698-1)*100)</f>
        <v>n/a</v>
      </c>
      <c r="AK698" s="742" t="str">
        <f t="shared" ref="AK698:AK748" si="386">IF(ISERROR((O698/P698-1)*100),"n/a",(O698/P698-1)*100)</f>
        <v>n/a</v>
      </c>
      <c r="AL698" s="742" t="str">
        <f t="shared" ref="AL698:AL748" si="387">IF(ISERROR((P698/Q698-1)*100),"n/a",(P698/Q698-1)*100)</f>
        <v>n/a</v>
      </c>
      <c r="AM698" s="742" t="str">
        <f t="shared" ref="AM698:AM748" si="388">IF(ISERROR((Q698/R698-1)*100),"n/a",(Q698/R698-1)*100)</f>
        <v>n/a</v>
      </c>
      <c r="AN698" s="742" t="str">
        <f t="shared" ref="AN698:AN748" si="389">IF(ISERROR((R698/S698-1)*100),"n/a",(R698/S698-1)*100)</f>
        <v>n/a</v>
      </c>
      <c r="AO698" s="742" t="str">
        <f t="shared" ref="AO698:AO748" si="390">IF(ISERROR((S698/T698-1)*100),"n/a",(S698/T698-1)*100)</f>
        <v>n/a</v>
      </c>
      <c r="AP698" s="742" t="str">
        <f t="shared" ref="AP698:AP748" si="391">IF(ISERROR((T698/U698-1)*100),"n/a",(T698/U698-1)*100)</f>
        <v>n/a</v>
      </c>
      <c r="AQ698" s="742" t="str">
        <f t="shared" ref="AQ698:AQ748" si="392">IF(ISERROR((U698/V698-1)*100),"n/a",(U698/V698-1)*100)</f>
        <v>n/a</v>
      </c>
      <c r="AR698" s="742" t="str">
        <f t="shared" ref="AR698:AR748" si="393">IF(ISERROR((V698/W698-1)*100),"n/a",(V698/W698-1)*100)</f>
        <v>n/a</v>
      </c>
      <c r="AS698" s="742" t="str">
        <f t="shared" ref="AS698:AS748" si="394">IF(ISERROR((W698/X698-1)*100),"n/a",(W698/X698-1)*100)</f>
        <v>n/a</v>
      </c>
      <c r="AT698" s="742" t="str">
        <f t="shared" ref="AT698:AT748" si="395">IF(ISERROR((X698/Y698-1)*100),"n/a",(X698/Y698-1)*100)</f>
        <v>n/a</v>
      </c>
      <c r="AU698" s="1060">
        <f t="shared" si="374"/>
        <v>17.333917592069767</v>
      </c>
      <c r="AV698" s="1061">
        <f t="shared" si="375"/>
        <v>5.733252166291475</v>
      </c>
    </row>
    <row r="699" spans="1:48" x14ac:dyDescent="0.2">
      <c r="A699" s="881" t="s">
        <v>4034</v>
      </c>
      <c r="B699" s="864" t="s">
        <v>4035</v>
      </c>
      <c r="C699" s="512">
        <v>1.48</v>
      </c>
      <c r="D699" s="616">
        <v>1.46</v>
      </c>
      <c r="E699" s="616">
        <v>1.44</v>
      </c>
      <c r="F699" s="512">
        <v>1.42</v>
      </c>
      <c r="G699" s="512">
        <v>1.4</v>
      </c>
      <c r="H699" s="567">
        <v>1.38</v>
      </c>
      <c r="I699" s="567">
        <v>1.38</v>
      </c>
      <c r="J699" s="1009"/>
      <c r="K699" s="514">
        <v>1.38</v>
      </c>
      <c r="L699" s="514">
        <v>1.38</v>
      </c>
      <c r="M699" s="1009"/>
      <c r="N699" s="612">
        <v>1.38</v>
      </c>
      <c r="O699" s="612">
        <v>1.38</v>
      </c>
      <c r="P699" s="612">
        <v>1.38</v>
      </c>
      <c r="Q699" s="612">
        <v>1.38</v>
      </c>
      <c r="R699" s="612">
        <v>1.38</v>
      </c>
      <c r="S699" s="612">
        <v>1.38</v>
      </c>
      <c r="T699" s="612">
        <v>1.38</v>
      </c>
      <c r="U699" s="612">
        <v>1.38</v>
      </c>
      <c r="V699" s="612">
        <v>1.38</v>
      </c>
      <c r="W699" s="612">
        <v>1.38</v>
      </c>
      <c r="X699" s="612">
        <v>1.38</v>
      </c>
      <c r="Y699" s="612">
        <v>1.38</v>
      </c>
      <c r="Z699" s="613">
        <f t="shared" si="373"/>
        <v>29.279999999999983</v>
      </c>
      <c r="AA699" s="1058">
        <f t="shared" si="376"/>
        <v>1.3698630136986356</v>
      </c>
      <c r="AB699" s="1058">
        <f t="shared" si="377"/>
        <v>1.388888888888884</v>
      </c>
      <c r="AC699" s="1067">
        <f t="shared" si="378"/>
        <v>1.4084507042253502</v>
      </c>
      <c r="AD699" s="1067">
        <f t="shared" si="379"/>
        <v>1.4285714285714235</v>
      </c>
      <c r="AE699" s="1067">
        <f t="shared" si="380"/>
        <v>1.449275362318847</v>
      </c>
      <c r="AF699" s="1067">
        <f t="shared" si="381"/>
        <v>0</v>
      </c>
      <c r="AG699" s="1067">
        <f t="shared" si="382"/>
        <v>0</v>
      </c>
      <c r="AH699" s="1067">
        <f t="shared" si="383"/>
        <v>0</v>
      </c>
      <c r="AI699" s="742">
        <f t="shared" si="384"/>
        <v>0</v>
      </c>
      <c r="AJ699" s="1068">
        <f t="shared" si="385"/>
        <v>0</v>
      </c>
      <c r="AK699" s="742">
        <f t="shared" si="386"/>
        <v>0</v>
      </c>
      <c r="AL699" s="742">
        <f t="shared" si="387"/>
        <v>0</v>
      </c>
      <c r="AM699" s="742">
        <f t="shared" si="388"/>
        <v>0</v>
      </c>
      <c r="AN699" s="742">
        <f t="shared" si="389"/>
        <v>0</v>
      </c>
      <c r="AO699" s="742">
        <f t="shared" si="390"/>
        <v>0</v>
      </c>
      <c r="AP699" s="742">
        <f t="shared" si="391"/>
        <v>0</v>
      </c>
      <c r="AQ699" s="742">
        <f t="shared" si="392"/>
        <v>0</v>
      </c>
      <c r="AR699" s="742">
        <f t="shared" si="393"/>
        <v>0</v>
      </c>
      <c r="AS699" s="742">
        <f t="shared" si="394"/>
        <v>0</v>
      </c>
      <c r="AT699" s="742">
        <f t="shared" si="395"/>
        <v>0</v>
      </c>
      <c r="AU699" s="1060">
        <f t="shared" si="374"/>
        <v>0.35225246988515702</v>
      </c>
      <c r="AV699" s="1061">
        <f t="shared" si="375"/>
        <v>0.62613474923376411</v>
      </c>
    </row>
    <row r="700" spans="1:48" x14ac:dyDescent="0.2">
      <c r="A700" s="872" t="s">
        <v>835</v>
      </c>
      <c r="B700" s="864" t="s">
        <v>836</v>
      </c>
      <c r="C700" s="512">
        <v>1.1000000000000001</v>
      </c>
      <c r="D700" s="616">
        <v>1.08</v>
      </c>
      <c r="E700" s="616">
        <v>1.06</v>
      </c>
      <c r="F700" s="512">
        <v>1.0449999999999999</v>
      </c>
      <c r="G700" s="512">
        <v>1.0249999999999999</v>
      </c>
      <c r="H700" s="512">
        <v>1.0049999999999999</v>
      </c>
      <c r="I700" s="512">
        <v>0.98499999999999999</v>
      </c>
      <c r="J700" s="1009"/>
      <c r="K700" s="512">
        <v>0.96499999999999997</v>
      </c>
      <c r="L700" s="512">
        <v>0.94499999999999995</v>
      </c>
      <c r="M700" s="1009"/>
      <c r="N700" s="612">
        <v>0.94</v>
      </c>
      <c r="O700" s="616">
        <v>0.92500000000000004</v>
      </c>
      <c r="P700" s="616">
        <v>0.90500000000000003</v>
      </c>
      <c r="Q700" s="616">
        <v>0.88500000000000001</v>
      </c>
      <c r="R700" s="616">
        <v>0.78</v>
      </c>
      <c r="S700" s="616">
        <v>0.63</v>
      </c>
      <c r="T700" s="616">
        <v>0.45</v>
      </c>
      <c r="U700" s="612">
        <v>0</v>
      </c>
      <c r="V700" s="612">
        <v>0</v>
      </c>
      <c r="W700" s="612">
        <v>0</v>
      </c>
      <c r="X700" s="612">
        <v>0</v>
      </c>
      <c r="Y700" s="612">
        <v>0</v>
      </c>
      <c r="Z700" s="613">
        <f t="shared" si="373"/>
        <v>14.725</v>
      </c>
      <c r="AA700" s="1058">
        <f t="shared" si="376"/>
        <v>1.8518518518518601</v>
      </c>
      <c r="AB700" s="1058">
        <f t="shared" si="377"/>
        <v>1.8867924528301883</v>
      </c>
      <c r="AC700" s="1067">
        <f t="shared" si="378"/>
        <v>1.4354066985646119</v>
      </c>
      <c r="AD700" s="1067">
        <f t="shared" si="379"/>
        <v>1.9512195121951237</v>
      </c>
      <c r="AE700" s="1067">
        <f t="shared" si="380"/>
        <v>1.990049751243772</v>
      </c>
      <c r="AF700" s="1067">
        <f t="shared" si="381"/>
        <v>2.0304568527918621</v>
      </c>
      <c r="AG700" s="1067">
        <f t="shared" si="382"/>
        <v>2.0725388601036343</v>
      </c>
      <c r="AH700" s="1067">
        <f t="shared" si="383"/>
        <v>2.1164021164021163</v>
      </c>
      <c r="AI700" s="742">
        <f t="shared" si="384"/>
        <v>0.53191489361701372</v>
      </c>
      <c r="AJ700" s="1068">
        <f t="shared" si="385"/>
        <v>1.6216216216216051</v>
      </c>
      <c r="AK700" s="742">
        <f t="shared" si="386"/>
        <v>2.2099447513812098</v>
      </c>
      <c r="AL700" s="742">
        <f t="shared" si="387"/>
        <v>2.2598870056497189</v>
      </c>
      <c r="AM700" s="742">
        <f t="shared" si="388"/>
        <v>13.461538461538458</v>
      </c>
      <c r="AN700" s="742">
        <f t="shared" si="389"/>
        <v>23.809523809523814</v>
      </c>
      <c r="AO700" s="742">
        <f t="shared" si="390"/>
        <v>39.999999999999993</v>
      </c>
      <c r="AP700" s="742" t="str">
        <f t="shared" si="391"/>
        <v>n/a</v>
      </c>
      <c r="AQ700" s="742" t="str">
        <f t="shared" si="392"/>
        <v>n/a</v>
      </c>
      <c r="AR700" s="742" t="str">
        <f t="shared" si="393"/>
        <v>n/a</v>
      </c>
      <c r="AS700" s="742" t="str">
        <f t="shared" si="394"/>
        <v>n/a</v>
      </c>
      <c r="AT700" s="742" t="str">
        <f t="shared" si="395"/>
        <v>n/a</v>
      </c>
      <c r="AU700" s="1060">
        <f t="shared" si="374"/>
        <v>6.6152765759543319</v>
      </c>
      <c r="AV700" s="1061">
        <f t="shared" si="375"/>
        <v>11.130063321816978</v>
      </c>
    </row>
    <row r="701" spans="1:48" x14ac:dyDescent="0.2">
      <c r="A701" s="864" t="s">
        <v>370</v>
      </c>
      <c r="B701" s="864" t="s">
        <v>371</v>
      </c>
      <c r="C701" s="512">
        <v>3.02</v>
      </c>
      <c r="D701" s="616">
        <v>2.6</v>
      </c>
      <c r="E701" s="616">
        <v>2.16</v>
      </c>
      <c r="F701" s="512">
        <v>2.12</v>
      </c>
      <c r="G701" s="512">
        <v>2.08</v>
      </c>
      <c r="H701" s="512">
        <v>2.04</v>
      </c>
      <c r="I701" s="512">
        <v>2</v>
      </c>
      <c r="J701" s="1009"/>
      <c r="K701" s="512">
        <v>1.96</v>
      </c>
      <c r="L701" s="512">
        <v>1.92</v>
      </c>
      <c r="M701" s="1009"/>
      <c r="N701" s="616">
        <v>1.88</v>
      </c>
      <c r="O701" s="616">
        <v>1.84</v>
      </c>
      <c r="P701" s="616">
        <v>1.8</v>
      </c>
      <c r="Q701" s="616">
        <v>1.76</v>
      </c>
      <c r="R701" s="616">
        <v>1.72</v>
      </c>
      <c r="S701" s="616">
        <v>1.68</v>
      </c>
      <c r="T701" s="616">
        <v>1.56</v>
      </c>
      <c r="U701" s="616">
        <v>1.44</v>
      </c>
      <c r="V701" s="616">
        <v>1.36</v>
      </c>
      <c r="W701" s="616">
        <v>1.28</v>
      </c>
      <c r="X701" s="616">
        <v>1.24</v>
      </c>
      <c r="Y701" s="616">
        <v>1.2</v>
      </c>
      <c r="Z701" s="613">
        <f t="shared" si="373"/>
        <v>38.660000000000004</v>
      </c>
      <c r="AA701" s="1058">
        <f t="shared" si="376"/>
        <v>16.153846153846139</v>
      </c>
      <c r="AB701" s="1058">
        <f t="shared" si="377"/>
        <v>20.370370370370374</v>
      </c>
      <c r="AC701" s="1067">
        <f t="shared" si="378"/>
        <v>1.8867924528301883</v>
      </c>
      <c r="AD701" s="1067">
        <f t="shared" si="379"/>
        <v>1.9230769230769162</v>
      </c>
      <c r="AE701" s="1067">
        <f t="shared" si="380"/>
        <v>1.9607843137254832</v>
      </c>
      <c r="AF701" s="1067">
        <f t="shared" si="381"/>
        <v>2.0000000000000018</v>
      </c>
      <c r="AG701" s="1067">
        <f t="shared" si="382"/>
        <v>2.0408163265306145</v>
      </c>
      <c r="AH701" s="1067">
        <f t="shared" si="383"/>
        <v>2.0833333333333259</v>
      </c>
      <c r="AI701" s="742">
        <f t="shared" si="384"/>
        <v>2.1276595744680771</v>
      </c>
      <c r="AJ701" s="1068">
        <f t="shared" si="385"/>
        <v>2.1739130434782483</v>
      </c>
      <c r="AK701" s="742">
        <f t="shared" si="386"/>
        <v>2.2222222222222143</v>
      </c>
      <c r="AL701" s="742">
        <f t="shared" si="387"/>
        <v>2.2727272727272707</v>
      </c>
      <c r="AM701" s="742">
        <f t="shared" si="388"/>
        <v>2.3255813953488413</v>
      </c>
      <c r="AN701" s="742">
        <f t="shared" si="389"/>
        <v>2.3809523809523725</v>
      </c>
      <c r="AO701" s="742">
        <f t="shared" si="390"/>
        <v>7.6923076923076872</v>
      </c>
      <c r="AP701" s="742">
        <f t="shared" si="391"/>
        <v>8.3333333333333481</v>
      </c>
      <c r="AQ701" s="742">
        <f t="shared" si="392"/>
        <v>5.8823529411764497</v>
      </c>
      <c r="AR701" s="742">
        <f t="shared" si="393"/>
        <v>6.25</v>
      </c>
      <c r="AS701" s="742">
        <f t="shared" si="394"/>
        <v>3.2258064516129004</v>
      </c>
      <c r="AT701" s="742">
        <f t="shared" si="395"/>
        <v>3.3333333333333437</v>
      </c>
      <c r="AU701" s="1060">
        <f t="shared" si="374"/>
        <v>4.8319604757336894</v>
      </c>
      <c r="AV701" s="1061">
        <f t="shared" si="375"/>
        <v>5.0616265447429498</v>
      </c>
    </row>
    <row r="702" spans="1:48" x14ac:dyDescent="0.2">
      <c r="A702" s="864" t="s">
        <v>841</v>
      </c>
      <c r="B702" s="864" t="s">
        <v>842</v>
      </c>
      <c r="C702" s="512">
        <v>1.05</v>
      </c>
      <c r="D702" s="616">
        <v>0.88</v>
      </c>
      <c r="E702" s="616">
        <v>0.69</v>
      </c>
      <c r="F702" s="512">
        <v>0.58499999999999996</v>
      </c>
      <c r="G702" s="512">
        <v>0.5</v>
      </c>
      <c r="H702" s="512">
        <v>0.42</v>
      </c>
      <c r="I702" s="512">
        <v>0.34749999999999998</v>
      </c>
      <c r="J702" s="1009"/>
      <c r="K702" s="512">
        <v>0.2475</v>
      </c>
      <c r="L702" s="512">
        <v>0.16750000000000001</v>
      </c>
      <c r="M702" s="1009"/>
      <c r="N702" s="616">
        <v>0.13125000000000001</v>
      </c>
      <c r="O702" s="616">
        <v>0.11</v>
      </c>
      <c r="P702" s="616">
        <v>5.2499999999999998E-2</v>
      </c>
      <c r="Q702" s="612">
        <v>0</v>
      </c>
      <c r="R702" s="612">
        <v>0</v>
      </c>
      <c r="S702" s="612">
        <v>0</v>
      </c>
      <c r="T702" s="612">
        <v>0</v>
      </c>
      <c r="U702" s="612">
        <v>0</v>
      </c>
      <c r="V702" s="612">
        <v>0</v>
      </c>
      <c r="W702" s="612">
        <v>0</v>
      </c>
      <c r="X702" s="612">
        <v>0</v>
      </c>
      <c r="Y702" s="612">
        <v>0</v>
      </c>
      <c r="Z702" s="613">
        <f t="shared" si="373"/>
        <v>5.1812500000000004</v>
      </c>
      <c r="AA702" s="1058">
        <f t="shared" si="376"/>
        <v>19.318181818181813</v>
      </c>
      <c r="AB702" s="1058">
        <f t="shared" si="377"/>
        <v>27.536231884057983</v>
      </c>
      <c r="AC702" s="1067">
        <f t="shared" si="378"/>
        <v>17.948717948717952</v>
      </c>
      <c r="AD702" s="1067">
        <f t="shared" si="379"/>
        <v>16.999999999999993</v>
      </c>
      <c r="AE702" s="1067">
        <f t="shared" si="380"/>
        <v>19.047619047619047</v>
      </c>
      <c r="AF702" s="1067">
        <f t="shared" si="381"/>
        <v>20.863309352517987</v>
      </c>
      <c r="AG702" s="1067">
        <f t="shared" si="382"/>
        <v>40.404040404040401</v>
      </c>
      <c r="AH702" s="1067">
        <f t="shared" si="383"/>
        <v>47.761194029850728</v>
      </c>
      <c r="AI702" s="742">
        <f t="shared" si="384"/>
        <v>27.619047619047631</v>
      </c>
      <c r="AJ702" s="1068">
        <f t="shared" si="385"/>
        <v>19.318181818181813</v>
      </c>
      <c r="AK702" s="742">
        <f t="shared" si="386"/>
        <v>109.52380952380953</v>
      </c>
      <c r="AL702" s="742" t="str">
        <f t="shared" si="387"/>
        <v>n/a</v>
      </c>
      <c r="AM702" s="742" t="str">
        <f t="shared" si="388"/>
        <v>n/a</v>
      </c>
      <c r="AN702" s="742" t="str">
        <f t="shared" si="389"/>
        <v>n/a</v>
      </c>
      <c r="AO702" s="742" t="str">
        <f t="shared" si="390"/>
        <v>n/a</v>
      </c>
      <c r="AP702" s="742" t="str">
        <f t="shared" si="391"/>
        <v>n/a</v>
      </c>
      <c r="AQ702" s="742" t="str">
        <f t="shared" si="392"/>
        <v>n/a</v>
      </c>
      <c r="AR702" s="742" t="str">
        <f t="shared" si="393"/>
        <v>n/a</v>
      </c>
      <c r="AS702" s="742" t="str">
        <f t="shared" si="394"/>
        <v>n/a</v>
      </c>
      <c r="AT702" s="742" t="str">
        <f t="shared" si="395"/>
        <v>n/a</v>
      </c>
      <c r="AU702" s="1060">
        <f t="shared" si="374"/>
        <v>33.303666676911348</v>
      </c>
      <c r="AV702" s="1061">
        <f t="shared" si="375"/>
        <v>27.1758950784373</v>
      </c>
    </row>
    <row r="703" spans="1:48" x14ac:dyDescent="0.2">
      <c r="A703" s="864" t="s">
        <v>4139</v>
      </c>
      <c r="B703" s="864" t="s">
        <v>4140</v>
      </c>
      <c r="C703" s="512">
        <v>0.79</v>
      </c>
      <c r="D703" s="616">
        <v>0.75</v>
      </c>
      <c r="E703" s="998">
        <v>0.71000000000000008</v>
      </c>
      <c r="F703" s="998">
        <v>0.67</v>
      </c>
      <c r="G703" s="998">
        <v>0.62</v>
      </c>
      <c r="H703" s="1035">
        <v>0.6</v>
      </c>
      <c r="I703" s="1035">
        <v>0.6</v>
      </c>
      <c r="J703" s="1035"/>
      <c r="K703" s="1035">
        <v>0.6</v>
      </c>
      <c r="L703" s="998">
        <v>0.8</v>
      </c>
      <c r="M703" s="998"/>
      <c r="N703" s="1035">
        <v>0.4</v>
      </c>
      <c r="O703" s="1035">
        <v>1.1000000000000001</v>
      </c>
      <c r="P703" s="998">
        <v>1.4</v>
      </c>
      <c r="Q703" s="998">
        <v>1.2</v>
      </c>
      <c r="R703" s="998">
        <v>1.05</v>
      </c>
      <c r="S703" s="998">
        <v>1</v>
      </c>
      <c r="T703" s="998">
        <v>1</v>
      </c>
      <c r="U703" s="998">
        <v>1</v>
      </c>
      <c r="V703" s="998">
        <v>1</v>
      </c>
      <c r="W703" s="998">
        <v>1</v>
      </c>
      <c r="X703" s="998">
        <v>1</v>
      </c>
      <c r="Y703" s="998">
        <v>1</v>
      </c>
      <c r="Z703" s="613">
        <f t="shared" si="373"/>
        <v>18.29</v>
      </c>
      <c r="AA703" s="1058">
        <f t="shared" si="376"/>
        <v>5.3333333333333455</v>
      </c>
      <c r="AB703" s="1058">
        <f t="shared" si="377"/>
        <v>5.6338028169014009</v>
      </c>
      <c r="AC703" s="1067">
        <f t="shared" si="378"/>
        <v>5.9701492537313383</v>
      </c>
      <c r="AD703" s="1067">
        <f t="shared" si="379"/>
        <v>8.064516129032274</v>
      </c>
      <c r="AE703" s="1067">
        <f t="shared" si="380"/>
        <v>3.3333333333333437</v>
      </c>
      <c r="AF703" s="1067">
        <f t="shared" si="381"/>
        <v>0</v>
      </c>
      <c r="AG703" s="1067">
        <f t="shared" si="382"/>
        <v>0</v>
      </c>
      <c r="AH703" s="1067">
        <f t="shared" si="383"/>
        <v>-25.000000000000011</v>
      </c>
      <c r="AI703" s="742">
        <f t="shared" si="384"/>
        <v>100</v>
      </c>
      <c r="AJ703" s="1068">
        <f t="shared" si="385"/>
        <v>-63.636363636363633</v>
      </c>
      <c r="AK703" s="742">
        <f t="shared" si="386"/>
        <v>-21.42857142857142</v>
      </c>
      <c r="AL703" s="742">
        <f t="shared" si="387"/>
        <v>16.666666666666675</v>
      </c>
      <c r="AM703" s="742">
        <f t="shared" si="388"/>
        <v>14.285714285714279</v>
      </c>
      <c r="AN703" s="742">
        <f t="shared" si="389"/>
        <v>5.0000000000000044</v>
      </c>
      <c r="AO703" s="742">
        <f t="shared" si="390"/>
        <v>0</v>
      </c>
      <c r="AP703" s="742">
        <f t="shared" si="391"/>
        <v>0</v>
      </c>
      <c r="AQ703" s="742">
        <f t="shared" si="392"/>
        <v>0</v>
      </c>
      <c r="AR703" s="742">
        <f t="shared" si="393"/>
        <v>0</v>
      </c>
      <c r="AS703" s="742">
        <f t="shared" si="394"/>
        <v>0</v>
      </c>
      <c r="AT703" s="742">
        <f t="shared" si="395"/>
        <v>0</v>
      </c>
      <c r="AU703" s="1060">
        <f t="shared" si="374"/>
        <v>2.7111290376888797</v>
      </c>
      <c r="AV703" s="1061">
        <f t="shared" si="375"/>
        <v>28.71419953137276</v>
      </c>
    </row>
    <row r="704" spans="1:48" x14ac:dyDescent="0.2">
      <c r="A704" s="864" t="s">
        <v>376</v>
      </c>
      <c r="B704" s="864" t="s">
        <v>377</v>
      </c>
      <c r="C704" s="512">
        <v>1.9</v>
      </c>
      <c r="D704" s="616">
        <v>1.7788235294117647</v>
      </c>
      <c r="E704" s="616">
        <v>1.6188235294117648</v>
      </c>
      <c r="F704" s="512">
        <v>1.44</v>
      </c>
      <c r="G704" s="512">
        <v>1.2517647058823531</v>
      </c>
      <c r="H704" s="512">
        <v>1.0423529411764705</v>
      </c>
      <c r="I704" s="512">
        <v>0.86117647058823532</v>
      </c>
      <c r="J704" s="1009">
        <v>0</v>
      </c>
      <c r="K704" s="512">
        <v>0.71294117647058819</v>
      </c>
      <c r="L704" s="512">
        <v>0.61411764705882355</v>
      </c>
      <c r="M704" s="1009">
        <v>0</v>
      </c>
      <c r="N704" s="616">
        <v>0.57176470588235295</v>
      </c>
      <c r="O704" s="616">
        <v>0.55764705882352938</v>
      </c>
      <c r="P704" s="616">
        <v>0.54823529411764704</v>
      </c>
      <c r="Q704" s="616">
        <v>0.52470588235294113</v>
      </c>
      <c r="R704" s="616">
        <v>0.45647058823529413</v>
      </c>
      <c r="S704" s="616">
        <v>0.25882352941176473</v>
      </c>
      <c r="T704" s="616">
        <v>0.24705882352941178</v>
      </c>
      <c r="U704" s="616">
        <v>0.23764705882352941</v>
      </c>
      <c r="V704" s="616">
        <v>0.22823529411764706</v>
      </c>
      <c r="W704" s="616">
        <v>0.21882352941176472</v>
      </c>
      <c r="X704" s="616">
        <v>0.20941176470588235</v>
      </c>
      <c r="Y704" s="616">
        <v>0.19999999999999998</v>
      </c>
      <c r="Z704" s="613">
        <f t="shared" si="373"/>
        <v>15.47882352941177</v>
      </c>
      <c r="AA704" s="1058">
        <f t="shared" si="376"/>
        <v>6.8121693121693028</v>
      </c>
      <c r="AB704" s="1058">
        <f t="shared" si="377"/>
        <v>9.8837209302325526</v>
      </c>
      <c r="AC704" s="1067">
        <f t="shared" si="378"/>
        <v>12.418300653594772</v>
      </c>
      <c r="AD704" s="1067">
        <f t="shared" si="379"/>
        <v>15.037593984962383</v>
      </c>
      <c r="AE704" s="1067">
        <f t="shared" si="380"/>
        <v>20.090293453724641</v>
      </c>
      <c r="AF704" s="1067">
        <f t="shared" si="381"/>
        <v>21.038251366120207</v>
      </c>
      <c r="AG704" s="1067">
        <f t="shared" si="382"/>
        <v>20.792079207920811</v>
      </c>
      <c r="AH704" s="1067">
        <f t="shared" si="383"/>
        <v>16.091954022988485</v>
      </c>
      <c r="AI704" s="742">
        <f t="shared" si="384"/>
        <v>7.4074074074074181</v>
      </c>
      <c r="AJ704" s="1068">
        <f t="shared" si="385"/>
        <v>2.5316455696202667</v>
      </c>
      <c r="AK704" s="742">
        <f t="shared" si="386"/>
        <v>1.716738197424883</v>
      </c>
      <c r="AL704" s="742">
        <f t="shared" si="387"/>
        <v>4.484304932735439</v>
      </c>
      <c r="AM704" s="742">
        <f t="shared" si="388"/>
        <v>14.948453608247414</v>
      </c>
      <c r="AN704" s="742">
        <f t="shared" si="389"/>
        <v>76.363636363636346</v>
      </c>
      <c r="AO704" s="742">
        <f t="shared" si="390"/>
        <v>4.7619047619047672</v>
      </c>
      <c r="AP704" s="742">
        <f t="shared" si="391"/>
        <v>3.9603960396039639</v>
      </c>
      <c r="AQ704" s="742">
        <f t="shared" si="392"/>
        <v>4.1237113402061709</v>
      </c>
      <c r="AR704" s="742">
        <f t="shared" si="393"/>
        <v>4.3010752688172005</v>
      </c>
      <c r="AS704" s="742">
        <f t="shared" si="394"/>
        <v>4.4943820224719211</v>
      </c>
      <c r="AT704" s="742">
        <f t="shared" si="395"/>
        <v>4.705882352941182</v>
      </c>
      <c r="AU704" s="1060">
        <f t="shared" si="374"/>
        <v>12.798195039836505</v>
      </c>
      <c r="AV704" s="1061">
        <f t="shared" si="375"/>
        <v>16.289254412021545</v>
      </c>
    </row>
    <row r="705" spans="1:48" x14ac:dyDescent="0.2">
      <c r="A705" s="864" t="s">
        <v>1763</v>
      </c>
      <c r="B705" s="864" t="s">
        <v>1764</v>
      </c>
      <c r="C705" s="512">
        <v>3.6</v>
      </c>
      <c r="D705" s="616">
        <v>3.2</v>
      </c>
      <c r="E705" s="616">
        <v>2.8</v>
      </c>
      <c r="F705" s="512">
        <v>2.4</v>
      </c>
      <c r="G705" s="512">
        <v>1.7</v>
      </c>
      <c r="H705" s="512">
        <v>1.05</v>
      </c>
      <c r="I705" s="512">
        <v>0.83282</v>
      </c>
      <c r="J705" s="1009"/>
      <c r="K705" s="512">
        <v>0.59414</v>
      </c>
      <c r="L705" s="512">
        <v>0.27421000000000001</v>
      </c>
      <c r="M705" s="1009"/>
      <c r="N705" s="612">
        <v>0.18279999999999999</v>
      </c>
      <c r="O705" s="616">
        <v>0.54844000000000004</v>
      </c>
      <c r="P705" s="616">
        <v>0.52102000000000004</v>
      </c>
      <c r="Q705" s="616">
        <v>0.43875999999999998</v>
      </c>
      <c r="R705" s="616">
        <v>0.27422999999999997</v>
      </c>
      <c r="S705" s="616">
        <v>0.17366000000000001</v>
      </c>
      <c r="T705" s="616">
        <v>0.13253999999999999</v>
      </c>
      <c r="U705" s="616">
        <v>9.597E-2</v>
      </c>
      <c r="V705" s="616">
        <v>9.1399999999999995E-2</v>
      </c>
      <c r="W705" s="616">
        <v>7.7689999999999995E-2</v>
      </c>
      <c r="X705" s="612">
        <v>7.3120000000000004E-2</v>
      </c>
      <c r="Y705" s="612">
        <v>7.3120000000000004E-2</v>
      </c>
      <c r="Z705" s="613">
        <f t="shared" si="373"/>
        <v>19.13392</v>
      </c>
      <c r="AA705" s="1058">
        <f t="shared" si="376"/>
        <v>12.5</v>
      </c>
      <c r="AB705" s="1058">
        <f t="shared" si="377"/>
        <v>14.285714285714302</v>
      </c>
      <c r="AC705" s="1067">
        <f t="shared" si="378"/>
        <v>16.666666666666675</v>
      </c>
      <c r="AD705" s="1067">
        <f t="shared" si="379"/>
        <v>41.176470588235304</v>
      </c>
      <c r="AE705" s="1067">
        <f t="shared" si="380"/>
        <v>61.904761904761884</v>
      </c>
      <c r="AF705" s="1067">
        <f t="shared" si="381"/>
        <v>26.077663840926025</v>
      </c>
      <c r="AG705" s="1067">
        <f t="shared" si="382"/>
        <v>40.172349951189943</v>
      </c>
      <c r="AH705" s="1067">
        <f t="shared" si="383"/>
        <v>116.67335254002404</v>
      </c>
      <c r="AI705" s="742">
        <f t="shared" si="384"/>
        <v>50.005470459518619</v>
      </c>
      <c r="AJ705" s="1068">
        <f t="shared" si="385"/>
        <v>-66.66909780468238</v>
      </c>
      <c r="AK705" s="742">
        <f t="shared" si="386"/>
        <v>5.2627538290276776</v>
      </c>
      <c r="AL705" s="742">
        <f t="shared" si="387"/>
        <v>18.748290637250452</v>
      </c>
      <c r="AM705" s="742">
        <f t="shared" si="388"/>
        <v>59.997082740765052</v>
      </c>
      <c r="AN705" s="742">
        <f t="shared" si="389"/>
        <v>57.912011977427127</v>
      </c>
      <c r="AO705" s="742">
        <f t="shared" si="390"/>
        <v>31.024596348272237</v>
      </c>
      <c r="AP705" s="742">
        <f t="shared" si="391"/>
        <v>38.105658018130661</v>
      </c>
      <c r="AQ705" s="742">
        <f t="shared" si="392"/>
        <v>5.0000000000000044</v>
      </c>
      <c r="AR705" s="742">
        <f t="shared" si="393"/>
        <v>17.647058823529417</v>
      </c>
      <c r="AS705" s="742">
        <f t="shared" si="394"/>
        <v>6.2499999999999778</v>
      </c>
      <c r="AT705" s="742">
        <f t="shared" si="395"/>
        <v>0</v>
      </c>
      <c r="AU705" s="1060">
        <f t="shared" si="374"/>
        <v>27.637040240337853</v>
      </c>
      <c r="AV705" s="1061">
        <f t="shared" si="375"/>
        <v>35.440263996020974</v>
      </c>
    </row>
    <row r="706" spans="1:48" x14ac:dyDescent="0.2">
      <c r="A706" s="864" t="s">
        <v>2947</v>
      </c>
      <c r="B706" s="864" t="s">
        <v>2948</v>
      </c>
      <c r="C706" s="512">
        <v>1.24</v>
      </c>
      <c r="D706" s="616">
        <v>1.1200000000000001</v>
      </c>
      <c r="E706" s="616">
        <v>1</v>
      </c>
      <c r="F706" s="512">
        <v>0.8</v>
      </c>
      <c r="G706" s="512">
        <v>0.4</v>
      </c>
      <c r="H706" s="512">
        <v>0.22</v>
      </c>
      <c r="I706" s="567">
        <v>0.04</v>
      </c>
      <c r="J706" s="1009"/>
      <c r="K706" s="514">
        <v>0.04</v>
      </c>
      <c r="L706" s="514">
        <v>0.76</v>
      </c>
      <c r="M706" s="1009"/>
      <c r="N706" s="522">
        <v>1</v>
      </c>
      <c r="O706" s="522">
        <v>1.48</v>
      </c>
      <c r="P706" s="616">
        <v>1.96</v>
      </c>
      <c r="Q706" s="616">
        <v>1.84</v>
      </c>
      <c r="R706" s="616">
        <v>1.48</v>
      </c>
      <c r="S706" s="616">
        <v>1.1599999999999999</v>
      </c>
      <c r="T706" s="616">
        <v>1.04</v>
      </c>
      <c r="U706" s="616">
        <v>0.98</v>
      </c>
      <c r="V706" s="616">
        <v>0.94</v>
      </c>
      <c r="W706" s="616">
        <v>0.9</v>
      </c>
      <c r="X706" s="616">
        <v>0.84</v>
      </c>
      <c r="Y706" s="616">
        <v>0.78</v>
      </c>
      <c r="Z706" s="613">
        <f t="shared" si="373"/>
        <v>20.02</v>
      </c>
      <c r="AA706" s="1058">
        <f t="shared" si="376"/>
        <v>10.714285714285698</v>
      </c>
      <c r="AB706" s="1058">
        <f t="shared" si="377"/>
        <v>12.000000000000011</v>
      </c>
      <c r="AC706" s="1067">
        <f t="shared" si="378"/>
        <v>25</v>
      </c>
      <c r="AD706" s="1067">
        <f t="shared" si="379"/>
        <v>100</v>
      </c>
      <c r="AE706" s="1067">
        <f t="shared" si="380"/>
        <v>81.818181818181841</v>
      </c>
      <c r="AF706" s="1067">
        <f t="shared" si="381"/>
        <v>450</v>
      </c>
      <c r="AG706" s="1067">
        <f t="shared" si="382"/>
        <v>0</v>
      </c>
      <c r="AH706" s="1067">
        <f t="shared" si="383"/>
        <v>-94.736842105263165</v>
      </c>
      <c r="AI706" s="742">
        <f t="shared" si="384"/>
        <v>-24</v>
      </c>
      <c r="AJ706" s="1068">
        <f t="shared" si="385"/>
        <v>-32.432432432432435</v>
      </c>
      <c r="AK706" s="742">
        <f t="shared" si="386"/>
        <v>-24.489795918367353</v>
      </c>
      <c r="AL706" s="742">
        <f t="shared" si="387"/>
        <v>6.5217391304347672</v>
      </c>
      <c r="AM706" s="742">
        <f t="shared" si="388"/>
        <v>24.324324324324319</v>
      </c>
      <c r="AN706" s="742">
        <f t="shared" si="389"/>
        <v>27.586206896551737</v>
      </c>
      <c r="AO706" s="742">
        <f t="shared" si="390"/>
        <v>11.538461538461519</v>
      </c>
      <c r="AP706" s="742">
        <f t="shared" si="391"/>
        <v>6.1224489795918435</v>
      </c>
      <c r="AQ706" s="742">
        <f t="shared" si="392"/>
        <v>4.2553191489361764</v>
      </c>
      <c r="AR706" s="742">
        <f t="shared" si="393"/>
        <v>4.4444444444444287</v>
      </c>
      <c r="AS706" s="742">
        <f t="shared" si="394"/>
        <v>7.1428571428571397</v>
      </c>
      <c r="AT706" s="742">
        <f t="shared" si="395"/>
        <v>7.6923076923076872</v>
      </c>
      <c r="AU706" s="1060">
        <f t="shared" si="374"/>
        <v>30.175075318715717</v>
      </c>
      <c r="AV706" s="1061">
        <f t="shared" si="375"/>
        <v>106.32221814886442</v>
      </c>
    </row>
    <row r="707" spans="1:48" x14ac:dyDescent="0.2">
      <c r="A707" s="872" t="s">
        <v>843</v>
      </c>
      <c r="B707" s="864" t="s">
        <v>844</v>
      </c>
      <c r="C707" s="512">
        <v>0.34</v>
      </c>
      <c r="D707" s="616">
        <v>0.3</v>
      </c>
      <c r="E707" s="616">
        <v>0.26</v>
      </c>
      <c r="F707" s="512">
        <v>0.23</v>
      </c>
      <c r="G707" s="512">
        <v>0.21</v>
      </c>
      <c r="H707" s="512">
        <v>0.19</v>
      </c>
      <c r="I707" s="512">
        <v>0.17</v>
      </c>
      <c r="J707" s="1009"/>
      <c r="K707" s="512">
        <v>0.15</v>
      </c>
      <c r="L707" s="512">
        <v>0.13</v>
      </c>
      <c r="M707" s="1009"/>
      <c r="N707" s="616">
        <v>0.11</v>
      </c>
      <c r="O707" s="616">
        <v>9.5000000000000001E-2</v>
      </c>
      <c r="P707" s="616">
        <v>8.5000000000000006E-2</v>
      </c>
      <c r="Q707" s="616">
        <v>7.4999999999999997E-2</v>
      </c>
      <c r="R707" s="616">
        <v>6.5000000000000002E-2</v>
      </c>
      <c r="S707" s="616">
        <v>5.5E-2</v>
      </c>
      <c r="T707" s="616">
        <v>4.4999999999999998E-2</v>
      </c>
      <c r="U707" s="612">
        <v>0.04</v>
      </c>
      <c r="V707" s="612">
        <v>0.04</v>
      </c>
      <c r="W707" s="616">
        <v>0.04</v>
      </c>
      <c r="X707" s="616">
        <v>3.875E-2</v>
      </c>
      <c r="Y707" s="616">
        <v>3.5000000000000003E-2</v>
      </c>
      <c r="Z707" s="613">
        <f t="shared" si="373"/>
        <v>2.7037500000000003</v>
      </c>
      <c r="AA707" s="1058">
        <f t="shared" si="376"/>
        <v>13.333333333333353</v>
      </c>
      <c r="AB707" s="1058">
        <f t="shared" si="377"/>
        <v>15.384615384615374</v>
      </c>
      <c r="AC707" s="1067">
        <f t="shared" si="378"/>
        <v>13.043478260869556</v>
      </c>
      <c r="AD707" s="1067">
        <f t="shared" si="379"/>
        <v>9.5238095238095344</v>
      </c>
      <c r="AE707" s="1067">
        <f t="shared" si="380"/>
        <v>10.526315789473673</v>
      </c>
      <c r="AF707" s="1067">
        <f t="shared" si="381"/>
        <v>11.764705882352944</v>
      </c>
      <c r="AG707" s="1067">
        <f t="shared" si="382"/>
        <v>13.333333333333353</v>
      </c>
      <c r="AH707" s="1067">
        <f t="shared" si="383"/>
        <v>15.384615384615374</v>
      </c>
      <c r="AI707" s="742">
        <f t="shared" si="384"/>
        <v>18.181818181818187</v>
      </c>
      <c r="AJ707" s="1068">
        <f t="shared" si="385"/>
        <v>15.789473684210531</v>
      </c>
      <c r="AK707" s="742">
        <f t="shared" si="386"/>
        <v>11.764705882352944</v>
      </c>
      <c r="AL707" s="742">
        <f t="shared" si="387"/>
        <v>13.333333333333353</v>
      </c>
      <c r="AM707" s="742">
        <f t="shared" si="388"/>
        <v>15.384615384615374</v>
      </c>
      <c r="AN707" s="742">
        <f t="shared" si="389"/>
        <v>18.181818181818187</v>
      </c>
      <c r="AO707" s="742">
        <f t="shared" si="390"/>
        <v>22.222222222222232</v>
      </c>
      <c r="AP707" s="742">
        <f t="shared" si="391"/>
        <v>12.5</v>
      </c>
      <c r="AQ707" s="742">
        <f t="shared" si="392"/>
        <v>0</v>
      </c>
      <c r="AR707" s="742">
        <f t="shared" si="393"/>
        <v>0</v>
      </c>
      <c r="AS707" s="742">
        <f t="shared" si="394"/>
        <v>3.2258064516129004</v>
      </c>
      <c r="AT707" s="742">
        <f t="shared" si="395"/>
        <v>10.714285714285698</v>
      </c>
      <c r="AU707" s="1060">
        <f t="shared" si="374"/>
        <v>12.179614296433629</v>
      </c>
      <c r="AV707" s="1061">
        <f t="shared" si="375"/>
        <v>5.6695448297725388</v>
      </c>
    </row>
    <row r="708" spans="1:48" x14ac:dyDescent="0.2">
      <c r="A708" s="872" t="s">
        <v>839</v>
      </c>
      <c r="B708" s="864" t="s">
        <v>840</v>
      </c>
      <c r="C708" s="512">
        <v>2.4224999999999999</v>
      </c>
      <c r="D708" s="616">
        <v>2.3725000000000001</v>
      </c>
      <c r="E708" s="616">
        <v>2.3224999999999998</v>
      </c>
      <c r="F708" s="512">
        <v>2.2725</v>
      </c>
      <c r="G708" s="512">
        <v>2.2149999999999999</v>
      </c>
      <c r="H708" s="512">
        <v>2.14</v>
      </c>
      <c r="I708" s="512">
        <v>2.0750000000000002</v>
      </c>
      <c r="J708" s="1009"/>
      <c r="K708" s="512">
        <v>2.0150000000000001</v>
      </c>
      <c r="L708" s="512">
        <v>1.9624999999999999</v>
      </c>
      <c r="M708" s="1009"/>
      <c r="N708" s="616">
        <v>1.9125000000000001</v>
      </c>
      <c r="O708" s="616">
        <v>1.855</v>
      </c>
      <c r="P708" s="616">
        <v>1.75</v>
      </c>
      <c r="Q708" s="616">
        <v>1.645</v>
      </c>
      <c r="R708" s="612">
        <v>1.62</v>
      </c>
      <c r="S708" s="616">
        <v>1.6</v>
      </c>
      <c r="T708" s="612">
        <v>1.54</v>
      </c>
      <c r="U708" s="612">
        <v>1.54</v>
      </c>
      <c r="V708" s="612">
        <v>1.54</v>
      </c>
      <c r="W708" s="612">
        <v>1.54</v>
      </c>
      <c r="X708" s="612">
        <v>1.54</v>
      </c>
      <c r="Y708" s="612">
        <v>1.54</v>
      </c>
      <c r="Z708" s="613">
        <f t="shared" si="373"/>
        <v>39.42</v>
      </c>
      <c r="AA708" s="1058">
        <f t="shared" si="376"/>
        <v>2.1074815595363505</v>
      </c>
      <c r="AB708" s="1058">
        <f t="shared" si="377"/>
        <v>2.1528525296017342</v>
      </c>
      <c r="AC708" s="1067">
        <f t="shared" si="378"/>
        <v>2.2002200220021972</v>
      </c>
      <c r="AD708" s="1067">
        <f t="shared" si="379"/>
        <v>2.5959367945823875</v>
      </c>
      <c r="AE708" s="1067">
        <f t="shared" si="380"/>
        <v>3.5046728971962482</v>
      </c>
      <c r="AF708" s="1067">
        <f t="shared" si="381"/>
        <v>3.1325301204819356</v>
      </c>
      <c r="AG708" s="1067">
        <f t="shared" si="382"/>
        <v>2.977667493796532</v>
      </c>
      <c r="AH708" s="1067">
        <f t="shared" si="383"/>
        <v>2.6751592356688114</v>
      </c>
      <c r="AI708" s="742">
        <f t="shared" si="384"/>
        <v>2.614379084967311</v>
      </c>
      <c r="AJ708" s="1068">
        <f t="shared" si="385"/>
        <v>3.0997304582210283</v>
      </c>
      <c r="AK708" s="742">
        <f t="shared" si="386"/>
        <v>6.0000000000000053</v>
      </c>
      <c r="AL708" s="742">
        <f t="shared" si="387"/>
        <v>6.3829787234042534</v>
      </c>
      <c r="AM708" s="742">
        <f t="shared" si="388"/>
        <v>1.5432098765431945</v>
      </c>
      <c r="AN708" s="742">
        <f t="shared" si="389"/>
        <v>1.2499999999999956</v>
      </c>
      <c r="AO708" s="742">
        <f t="shared" si="390"/>
        <v>3.8961038961039085</v>
      </c>
      <c r="AP708" s="742">
        <f t="shared" si="391"/>
        <v>0</v>
      </c>
      <c r="AQ708" s="742">
        <f t="shared" si="392"/>
        <v>0</v>
      </c>
      <c r="AR708" s="742">
        <f t="shared" si="393"/>
        <v>0</v>
      </c>
      <c r="AS708" s="742">
        <f t="shared" si="394"/>
        <v>0</v>
      </c>
      <c r="AT708" s="742">
        <f t="shared" si="395"/>
        <v>0</v>
      </c>
      <c r="AU708" s="1060">
        <f t="shared" si="374"/>
        <v>2.3066461346052947</v>
      </c>
      <c r="AV708" s="1061">
        <f t="shared" si="375"/>
        <v>1.84493025142764</v>
      </c>
    </row>
    <row r="709" spans="1:48" x14ac:dyDescent="0.2">
      <c r="A709" s="864" t="s">
        <v>387</v>
      </c>
      <c r="B709" s="864" t="s">
        <v>388</v>
      </c>
      <c r="C709" s="512">
        <v>1.63</v>
      </c>
      <c r="D709" s="616">
        <v>1.6</v>
      </c>
      <c r="E709" s="616">
        <v>1.5699999999999998</v>
      </c>
      <c r="F709" s="514">
        <v>1.56</v>
      </c>
      <c r="G709" s="512">
        <v>1.53</v>
      </c>
      <c r="H709" s="514">
        <v>1.52</v>
      </c>
      <c r="I709" s="512">
        <v>1.49</v>
      </c>
      <c r="J709" s="1009"/>
      <c r="K709" s="514">
        <v>1.48</v>
      </c>
      <c r="L709" s="512">
        <v>1.45</v>
      </c>
      <c r="M709" s="1009"/>
      <c r="N709" s="616">
        <v>1.44</v>
      </c>
      <c r="O709" s="616">
        <v>1.41</v>
      </c>
      <c r="P709" s="616">
        <v>1.39</v>
      </c>
      <c r="Q709" s="612">
        <v>1.36</v>
      </c>
      <c r="R709" s="616">
        <v>1.3</v>
      </c>
      <c r="S709" s="616">
        <v>1.22</v>
      </c>
      <c r="T709" s="616">
        <v>1.1000000000000001</v>
      </c>
      <c r="U709" s="616">
        <v>1</v>
      </c>
      <c r="V709" s="616">
        <v>0.9</v>
      </c>
      <c r="W709" s="616">
        <v>0.82</v>
      </c>
      <c r="X709" s="616">
        <v>0.74</v>
      </c>
      <c r="Y709" s="616">
        <v>0.66</v>
      </c>
      <c r="Z709" s="613">
        <f t="shared" si="373"/>
        <v>27.169999999999998</v>
      </c>
      <c r="AA709" s="1058">
        <f t="shared" si="376"/>
        <v>1.8749999999999822</v>
      </c>
      <c r="AB709" s="1058">
        <f t="shared" si="377"/>
        <v>1.9108280254777288</v>
      </c>
      <c r="AC709" s="1067">
        <f t="shared" si="378"/>
        <v>0.64102564102561654</v>
      </c>
      <c r="AD709" s="1067">
        <f t="shared" si="379"/>
        <v>1.9607843137254832</v>
      </c>
      <c r="AE709" s="1067">
        <f t="shared" si="380"/>
        <v>0.65789473684210176</v>
      </c>
      <c r="AF709" s="1067">
        <f t="shared" si="381"/>
        <v>2.0134228187919545</v>
      </c>
      <c r="AG709" s="1067">
        <f t="shared" si="382"/>
        <v>0.67567567567567988</v>
      </c>
      <c r="AH709" s="1067">
        <f t="shared" si="383"/>
        <v>2.0689655172413834</v>
      </c>
      <c r="AI709" s="742">
        <f t="shared" si="384"/>
        <v>0.69444444444444198</v>
      </c>
      <c r="AJ709" s="1068">
        <f t="shared" si="385"/>
        <v>2.1276595744680771</v>
      </c>
      <c r="AK709" s="742">
        <f t="shared" si="386"/>
        <v>1.4388489208633004</v>
      </c>
      <c r="AL709" s="742">
        <f t="shared" si="387"/>
        <v>2.2058823529411686</v>
      </c>
      <c r="AM709" s="742">
        <f t="shared" si="388"/>
        <v>4.6153846153846212</v>
      </c>
      <c r="AN709" s="742">
        <f t="shared" si="389"/>
        <v>6.5573770491803351</v>
      </c>
      <c r="AO709" s="742">
        <f t="shared" si="390"/>
        <v>10.909090909090891</v>
      </c>
      <c r="AP709" s="742">
        <f t="shared" si="391"/>
        <v>10.000000000000009</v>
      </c>
      <c r="AQ709" s="742">
        <f t="shared" si="392"/>
        <v>11.111111111111116</v>
      </c>
      <c r="AR709" s="742">
        <f t="shared" si="393"/>
        <v>9.7560975609756184</v>
      </c>
      <c r="AS709" s="742">
        <f t="shared" si="394"/>
        <v>10.810810810810811</v>
      </c>
      <c r="AT709" s="742">
        <f t="shared" si="395"/>
        <v>12.12121212121211</v>
      </c>
      <c r="AU709" s="1060">
        <f t="shared" si="374"/>
        <v>4.7075758099631209</v>
      </c>
      <c r="AV709" s="1061">
        <f t="shared" si="375"/>
        <v>4.3232005614022722</v>
      </c>
    </row>
    <row r="710" spans="1:48" x14ac:dyDescent="0.2">
      <c r="A710" s="864" t="s">
        <v>1772</v>
      </c>
      <c r="B710" s="864" t="s">
        <v>1773</v>
      </c>
      <c r="C710" s="512">
        <v>0.82</v>
      </c>
      <c r="D710" s="616">
        <v>0.7</v>
      </c>
      <c r="E710" s="616">
        <v>0.6</v>
      </c>
      <c r="F710" s="512">
        <v>0.56000000000000005</v>
      </c>
      <c r="G710" s="512">
        <v>0.52</v>
      </c>
      <c r="H710" s="512">
        <v>0.42</v>
      </c>
      <c r="I710" s="512">
        <v>0.36</v>
      </c>
      <c r="J710" s="1009"/>
      <c r="K710" s="512">
        <v>0.32</v>
      </c>
      <c r="L710" s="512">
        <v>0.24</v>
      </c>
      <c r="M710" s="1009"/>
      <c r="N710" s="612">
        <v>0.2</v>
      </c>
      <c r="O710" s="612">
        <v>0.2</v>
      </c>
      <c r="P710" s="616">
        <v>0.84</v>
      </c>
      <c r="Q710" s="616">
        <v>0.83</v>
      </c>
      <c r="R710" s="616">
        <v>0.81</v>
      </c>
      <c r="S710" s="616">
        <v>0.77272999999999992</v>
      </c>
      <c r="T710" s="616">
        <v>0.74546000000000001</v>
      </c>
      <c r="U710" s="616">
        <v>0.70924000000000009</v>
      </c>
      <c r="V710" s="616">
        <v>0.67344000000000004</v>
      </c>
      <c r="W710" s="616">
        <v>0.64066000000000001</v>
      </c>
      <c r="X710" s="616">
        <v>0.60850000000000004</v>
      </c>
      <c r="Y710" s="616">
        <v>0.55769000000000002</v>
      </c>
      <c r="Z710" s="613">
        <f t="shared" si="373"/>
        <v>12.127719999999997</v>
      </c>
      <c r="AA710" s="1058">
        <f t="shared" si="376"/>
        <v>17.142857142857149</v>
      </c>
      <c r="AB710" s="1058">
        <f t="shared" si="377"/>
        <v>16.666666666666675</v>
      </c>
      <c r="AC710" s="1067">
        <f t="shared" si="378"/>
        <v>7.1428571428571397</v>
      </c>
      <c r="AD710" s="1067">
        <f t="shared" si="379"/>
        <v>7.6923076923077094</v>
      </c>
      <c r="AE710" s="1067">
        <f t="shared" si="380"/>
        <v>23.809523809523814</v>
      </c>
      <c r="AF710" s="1067">
        <f t="shared" si="381"/>
        <v>16.666666666666675</v>
      </c>
      <c r="AG710" s="1067">
        <f t="shared" si="382"/>
        <v>12.5</v>
      </c>
      <c r="AH710" s="1067">
        <f t="shared" si="383"/>
        <v>33.33333333333335</v>
      </c>
      <c r="AI710" s="742">
        <f t="shared" si="384"/>
        <v>19.999999999999996</v>
      </c>
      <c r="AJ710" s="1068">
        <f t="shared" si="385"/>
        <v>0</v>
      </c>
      <c r="AK710" s="742">
        <f t="shared" si="386"/>
        <v>-76.19047619047619</v>
      </c>
      <c r="AL710" s="742">
        <f t="shared" si="387"/>
        <v>1.2048192771084265</v>
      </c>
      <c r="AM710" s="742">
        <f t="shared" si="388"/>
        <v>2.4691358024691246</v>
      </c>
      <c r="AN710" s="742">
        <f t="shared" si="389"/>
        <v>4.8231594476725537</v>
      </c>
      <c r="AO710" s="742">
        <f t="shared" si="390"/>
        <v>3.6581439648002423</v>
      </c>
      <c r="AP710" s="742">
        <f t="shared" si="391"/>
        <v>5.1068749647509959</v>
      </c>
      <c r="AQ710" s="742">
        <f t="shared" si="392"/>
        <v>5.3159895462105089</v>
      </c>
      <c r="AR710" s="742">
        <f t="shared" si="393"/>
        <v>5.1165985077888498</v>
      </c>
      <c r="AS710" s="742">
        <f t="shared" si="394"/>
        <v>5.2851273623664596</v>
      </c>
      <c r="AT710" s="742">
        <f t="shared" si="395"/>
        <v>9.1107963205365081</v>
      </c>
      <c r="AU710" s="1060">
        <f t="shared" si="374"/>
        <v>6.0427190728719991</v>
      </c>
      <c r="AV710" s="1061">
        <f t="shared" si="375"/>
        <v>21.156349074508064</v>
      </c>
    </row>
    <row r="711" spans="1:48" x14ac:dyDescent="0.2">
      <c r="A711" s="872" t="s">
        <v>1774</v>
      </c>
      <c r="B711" s="864" t="s">
        <v>1775</v>
      </c>
      <c r="C711" s="512">
        <v>1.96</v>
      </c>
      <c r="D711" s="616">
        <v>1.68</v>
      </c>
      <c r="E711" s="616">
        <v>1.54</v>
      </c>
      <c r="F711" s="512">
        <v>1.46</v>
      </c>
      <c r="G711" s="512">
        <v>1.34</v>
      </c>
      <c r="H711" s="512">
        <v>1.17</v>
      </c>
      <c r="I711" s="512">
        <v>1</v>
      </c>
      <c r="J711" s="1009"/>
      <c r="K711" s="512">
        <v>0.92</v>
      </c>
      <c r="L711" s="512">
        <v>0.87</v>
      </c>
      <c r="M711" s="1009"/>
      <c r="N711" s="612">
        <v>0.84</v>
      </c>
      <c r="O711" s="616">
        <v>0.84</v>
      </c>
      <c r="P711" s="616">
        <v>0.82</v>
      </c>
      <c r="Q711" s="616">
        <v>0.79</v>
      </c>
      <c r="R711" s="616">
        <v>0.75</v>
      </c>
      <c r="S711" s="616">
        <v>0.71</v>
      </c>
      <c r="T711" s="616">
        <v>0.67</v>
      </c>
      <c r="U711" s="616">
        <v>0.6</v>
      </c>
      <c r="V711" s="616">
        <v>0.55000000000000004</v>
      </c>
      <c r="W711" s="616">
        <v>0.51</v>
      </c>
      <c r="X711" s="616">
        <v>0.47</v>
      </c>
      <c r="Y711" s="616">
        <v>0.43</v>
      </c>
      <c r="Z711" s="613">
        <f t="shared" ref="Z711:Z774" si="396">SUM(C711:Y711)</f>
        <v>19.920000000000002</v>
      </c>
      <c r="AA711" s="1058">
        <f t="shared" si="376"/>
        <v>16.666666666666675</v>
      </c>
      <c r="AB711" s="1058">
        <f t="shared" si="377"/>
        <v>9.0909090909090828</v>
      </c>
      <c r="AC711" s="1067">
        <f t="shared" si="378"/>
        <v>5.4794520547945202</v>
      </c>
      <c r="AD711" s="1067">
        <f t="shared" si="379"/>
        <v>8.9552238805969964</v>
      </c>
      <c r="AE711" s="1067">
        <f t="shared" si="380"/>
        <v>14.529914529914546</v>
      </c>
      <c r="AF711" s="1067">
        <f t="shared" si="381"/>
        <v>16.999999999999993</v>
      </c>
      <c r="AG711" s="1067">
        <f t="shared" si="382"/>
        <v>8.6956521739130377</v>
      </c>
      <c r="AH711" s="1067">
        <f t="shared" si="383"/>
        <v>5.7471264367816133</v>
      </c>
      <c r="AI711" s="742">
        <f t="shared" si="384"/>
        <v>3.5714285714285809</v>
      </c>
      <c r="AJ711" s="1068">
        <f t="shared" si="385"/>
        <v>0</v>
      </c>
      <c r="AK711" s="742">
        <f t="shared" si="386"/>
        <v>2.4390243902439046</v>
      </c>
      <c r="AL711" s="742">
        <f t="shared" si="387"/>
        <v>3.7974683544303778</v>
      </c>
      <c r="AM711" s="742">
        <f t="shared" si="388"/>
        <v>5.3333333333333455</v>
      </c>
      <c r="AN711" s="742">
        <f t="shared" si="389"/>
        <v>5.6338028169014231</v>
      </c>
      <c r="AO711" s="742">
        <f t="shared" si="390"/>
        <v>5.9701492537313383</v>
      </c>
      <c r="AP711" s="742">
        <f t="shared" si="391"/>
        <v>11.66666666666667</v>
      </c>
      <c r="AQ711" s="742">
        <f t="shared" si="392"/>
        <v>9.0909090909090828</v>
      </c>
      <c r="AR711" s="742">
        <f t="shared" si="393"/>
        <v>7.8431372549019773</v>
      </c>
      <c r="AS711" s="742">
        <f t="shared" si="394"/>
        <v>8.5106382978723527</v>
      </c>
      <c r="AT711" s="742">
        <f t="shared" si="395"/>
        <v>9.302325581395344</v>
      </c>
      <c r="AU711" s="1060">
        <f t="shared" ref="AU711:AU774" si="397">AVERAGE(AA711:AT711)</f>
        <v>7.9661914222695431</v>
      </c>
      <c r="AV711" s="1061">
        <f t="shared" ref="AV711:AV748" si="398">STDEV(AA711:AT711)</f>
        <v>4.4626361132485144</v>
      </c>
    </row>
    <row r="712" spans="1:48" x14ac:dyDescent="0.2">
      <c r="A712" s="872" t="s">
        <v>383</v>
      </c>
      <c r="B712" s="864" t="s">
        <v>384</v>
      </c>
      <c r="C712" s="512">
        <v>1.7949999999999999</v>
      </c>
      <c r="D712" s="616">
        <v>1.68</v>
      </c>
      <c r="E712" s="616">
        <v>1.55</v>
      </c>
      <c r="F712" s="512">
        <v>1.47</v>
      </c>
      <c r="G712" s="512">
        <v>1.395</v>
      </c>
      <c r="H712" s="512">
        <v>1.3049999999999999</v>
      </c>
      <c r="I712" s="512">
        <v>1.18</v>
      </c>
      <c r="J712" s="1009"/>
      <c r="K712" s="512">
        <v>1</v>
      </c>
      <c r="L712" s="512">
        <v>0.8</v>
      </c>
      <c r="M712" s="1009"/>
      <c r="N712" s="616">
        <v>0.625</v>
      </c>
      <c r="O712" s="616">
        <v>0.5</v>
      </c>
      <c r="P712" s="616">
        <v>0.41499999999999998</v>
      </c>
      <c r="Q712" s="616">
        <v>0.34499999999999997</v>
      </c>
      <c r="R712" s="616">
        <v>0.28499999999999998</v>
      </c>
      <c r="S712" s="616">
        <v>0.23499999999999999</v>
      </c>
      <c r="T712" s="616">
        <v>0.19125</v>
      </c>
      <c r="U712" s="616">
        <v>0.16125</v>
      </c>
      <c r="V712" s="616">
        <v>0.14624999999999999</v>
      </c>
      <c r="W712" s="616">
        <v>0.14124999999999999</v>
      </c>
      <c r="X712" s="616">
        <v>0.13625000000000001</v>
      </c>
      <c r="Y712" s="616">
        <v>0.13125000000000001</v>
      </c>
      <c r="Z712" s="613">
        <f t="shared" si="396"/>
        <v>15.487499999999999</v>
      </c>
      <c r="AA712" s="1058">
        <f t="shared" si="376"/>
        <v>6.8452380952380931</v>
      </c>
      <c r="AB712" s="1058">
        <f t="shared" si="377"/>
        <v>8.3870967741935374</v>
      </c>
      <c r="AC712" s="1067">
        <f t="shared" si="378"/>
        <v>5.4421768707483054</v>
      </c>
      <c r="AD712" s="1067">
        <f t="shared" si="379"/>
        <v>5.3763440860215006</v>
      </c>
      <c r="AE712" s="1067">
        <f t="shared" si="380"/>
        <v>6.8965517241379448</v>
      </c>
      <c r="AF712" s="1067">
        <f t="shared" si="381"/>
        <v>10.593220338983045</v>
      </c>
      <c r="AG712" s="1067">
        <f t="shared" si="382"/>
        <v>17.999999999999993</v>
      </c>
      <c r="AH712" s="1067">
        <f t="shared" si="383"/>
        <v>25</v>
      </c>
      <c r="AI712" s="742">
        <f t="shared" si="384"/>
        <v>28.000000000000004</v>
      </c>
      <c r="AJ712" s="1068">
        <f t="shared" si="385"/>
        <v>25</v>
      </c>
      <c r="AK712" s="742">
        <f t="shared" si="386"/>
        <v>20.481927710843383</v>
      </c>
      <c r="AL712" s="742">
        <f t="shared" si="387"/>
        <v>20.289855072463769</v>
      </c>
      <c r="AM712" s="742">
        <f t="shared" si="388"/>
        <v>21.052631578947366</v>
      </c>
      <c r="AN712" s="742">
        <f t="shared" si="389"/>
        <v>21.276595744680836</v>
      </c>
      <c r="AO712" s="742">
        <f t="shared" si="390"/>
        <v>22.875816993464039</v>
      </c>
      <c r="AP712" s="742">
        <f t="shared" si="391"/>
        <v>18.604651162790688</v>
      </c>
      <c r="AQ712" s="742">
        <f t="shared" si="392"/>
        <v>10.256410256410264</v>
      </c>
      <c r="AR712" s="742">
        <f t="shared" si="393"/>
        <v>3.539823008849563</v>
      </c>
      <c r="AS712" s="742">
        <f t="shared" si="394"/>
        <v>3.6697247706421798</v>
      </c>
      <c r="AT712" s="742">
        <f t="shared" si="395"/>
        <v>3.8095238095238182</v>
      </c>
      <c r="AU712" s="1060">
        <f t="shared" si="397"/>
        <v>14.269879399896917</v>
      </c>
      <c r="AV712" s="1061">
        <f t="shared" si="398"/>
        <v>8.4702163183652512</v>
      </c>
    </row>
    <row r="713" spans="1:48" x14ac:dyDescent="0.2">
      <c r="A713" s="864" t="s">
        <v>1782</v>
      </c>
      <c r="B713" s="864" t="s">
        <v>1783</v>
      </c>
      <c r="C713" s="512">
        <v>1.53</v>
      </c>
      <c r="D713" s="616">
        <v>1.25</v>
      </c>
      <c r="E713" s="616">
        <v>1.03</v>
      </c>
      <c r="F713" s="512">
        <v>0.98</v>
      </c>
      <c r="G713" s="512">
        <v>0.89</v>
      </c>
      <c r="H713" s="512">
        <v>0.75</v>
      </c>
      <c r="I713" s="512">
        <v>0.55000000000000004</v>
      </c>
      <c r="J713" s="1009"/>
      <c r="K713" s="512">
        <v>0.35</v>
      </c>
      <c r="L713" s="512">
        <v>0.16</v>
      </c>
      <c r="M713" s="1009"/>
      <c r="N713" s="612">
        <v>0.04</v>
      </c>
      <c r="O713" s="612">
        <v>0.04</v>
      </c>
      <c r="P713" s="616">
        <v>1.2</v>
      </c>
      <c r="Q713" s="616">
        <v>1.17</v>
      </c>
      <c r="R713" s="616">
        <v>1.06</v>
      </c>
      <c r="S713" s="616">
        <v>0.98</v>
      </c>
      <c r="T713" s="616">
        <v>0.9</v>
      </c>
      <c r="U713" s="616">
        <v>0.82</v>
      </c>
      <c r="V713" s="616">
        <v>0.74</v>
      </c>
      <c r="W713" s="616">
        <v>0.67</v>
      </c>
      <c r="X713" s="616">
        <v>0.62</v>
      </c>
      <c r="Y713" s="616">
        <v>0.47</v>
      </c>
      <c r="Z713" s="613">
        <f t="shared" si="396"/>
        <v>16.2</v>
      </c>
      <c r="AA713" s="1058">
        <f t="shared" si="376"/>
        <v>22.4</v>
      </c>
      <c r="AB713" s="1058">
        <f t="shared" si="377"/>
        <v>21.359223300970864</v>
      </c>
      <c r="AC713" s="1067">
        <f t="shared" si="378"/>
        <v>5.1020408163265252</v>
      </c>
      <c r="AD713" s="1067">
        <f t="shared" si="379"/>
        <v>10.1123595505618</v>
      </c>
      <c r="AE713" s="1067">
        <f t="shared" si="380"/>
        <v>18.666666666666675</v>
      </c>
      <c r="AF713" s="1067">
        <f t="shared" si="381"/>
        <v>36.363636363636353</v>
      </c>
      <c r="AG713" s="1067">
        <f t="shared" si="382"/>
        <v>57.14285714285716</v>
      </c>
      <c r="AH713" s="1067">
        <f t="shared" si="383"/>
        <v>118.75</v>
      </c>
      <c r="AI713" s="742">
        <f t="shared" si="384"/>
        <v>300</v>
      </c>
      <c r="AJ713" s="1068">
        <f t="shared" si="385"/>
        <v>0</v>
      </c>
      <c r="AK713" s="742">
        <f t="shared" si="386"/>
        <v>-96.666666666666671</v>
      </c>
      <c r="AL713" s="742">
        <f t="shared" si="387"/>
        <v>2.5641025641025772</v>
      </c>
      <c r="AM713" s="742">
        <f t="shared" si="388"/>
        <v>10.377358490566024</v>
      </c>
      <c r="AN713" s="742">
        <f t="shared" si="389"/>
        <v>8.163265306122458</v>
      </c>
      <c r="AO713" s="742">
        <f t="shared" si="390"/>
        <v>8.8888888888888786</v>
      </c>
      <c r="AP713" s="742">
        <f t="shared" si="391"/>
        <v>9.7560975609756184</v>
      </c>
      <c r="AQ713" s="742">
        <f t="shared" si="392"/>
        <v>10.810810810810811</v>
      </c>
      <c r="AR713" s="742">
        <f t="shared" si="393"/>
        <v>10.447761194029837</v>
      </c>
      <c r="AS713" s="742">
        <f t="shared" si="394"/>
        <v>8.064516129032274</v>
      </c>
      <c r="AT713" s="742">
        <f t="shared" si="395"/>
        <v>31.914893617021288</v>
      </c>
      <c r="AU713" s="1060">
        <f t="shared" si="397"/>
        <v>29.710890586795131</v>
      </c>
      <c r="AV713" s="1061">
        <f t="shared" si="398"/>
        <v>73.798559857649934</v>
      </c>
    </row>
    <row r="714" spans="1:48" x14ac:dyDescent="0.2">
      <c r="A714" s="872" t="s">
        <v>1776</v>
      </c>
      <c r="B714" s="864" t="s">
        <v>1777</v>
      </c>
      <c r="C714" s="512">
        <v>0.66500000000000004</v>
      </c>
      <c r="D714" s="616">
        <v>0.57999999999999996</v>
      </c>
      <c r="E714" s="616">
        <v>0.5</v>
      </c>
      <c r="F714" s="512">
        <v>0.41</v>
      </c>
      <c r="G714" s="512">
        <v>0.35666666666666669</v>
      </c>
      <c r="H714" s="512">
        <v>0.31666666666666665</v>
      </c>
      <c r="I714" s="512">
        <v>0.27666666666666667</v>
      </c>
      <c r="J714" s="1009"/>
      <c r="K714" s="512">
        <v>0.24666666666666667</v>
      </c>
      <c r="L714" s="512">
        <v>0.21</v>
      </c>
      <c r="M714" s="1009"/>
      <c r="N714" s="616">
        <v>5.0219999999999994E-2</v>
      </c>
      <c r="O714" s="612">
        <v>0</v>
      </c>
      <c r="P714" s="612">
        <v>0</v>
      </c>
      <c r="Q714" s="612">
        <v>0</v>
      </c>
      <c r="R714" s="612">
        <v>0</v>
      </c>
      <c r="S714" s="612">
        <v>0</v>
      </c>
      <c r="T714" s="612">
        <v>0</v>
      </c>
      <c r="U714" s="612">
        <v>0</v>
      </c>
      <c r="V714" s="612">
        <v>0</v>
      </c>
      <c r="W714" s="612">
        <v>0</v>
      </c>
      <c r="X714" s="612">
        <v>0</v>
      </c>
      <c r="Y714" s="612">
        <v>0</v>
      </c>
      <c r="Z714" s="613">
        <f t="shared" si="396"/>
        <v>3.6118866666666665</v>
      </c>
      <c r="AA714" s="1058">
        <f t="shared" si="376"/>
        <v>14.655172413793128</v>
      </c>
      <c r="AB714" s="1058">
        <f t="shared" si="377"/>
        <v>15.999999999999993</v>
      </c>
      <c r="AC714" s="1067">
        <f t="shared" si="378"/>
        <v>21.95121951219512</v>
      </c>
      <c r="AD714" s="1067">
        <f t="shared" si="379"/>
        <v>14.953271028037364</v>
      </c>
      <c r="AE714" s="1067">
        <f t="shared" si="380"/>
        <v>12.631578947368439</v>
      </c>
      <c r="AF714" s="1067">
        <f t="shared" si="381"/>
        <v>14.457831325301207</v>
      </c>
      <c r="AG714" s="1067">
        <f t="shared" si="382"/>
        <v>12.162162162162172</v>
      </c>
      <c r="AH714" s="1067">
        <f t="shared" si="383"/>
        <v>17.460317460317466</v>
      </c>
      <c r="AI714" s="742">
        <f t="shared" si="384"/>
        <v>318.16009557945046</v>
      </c>
      <c r="AJ714" s="1068" t="str">
        <f t="shared" si="385"/>
        <v>n/a</v>
      </c>
      <c r="AK714" s="742" t="str">
        <f t="shared" si="386"/>
        <v>n/a</v>
      </c>
      <c r="AL714" s="742" t="str">
        <f t="shared" si="387"/>
        <v>n/a</v>
      </c>
      <c r="AM714" s="742" t="str">
        <f t="shared" si="388"/>
        <v>n/a</v>
      </c>
      <c r="AN714" s="742" t="str">
        <f t="shared" si="389"/>
        <v>n/a</v>
      </c>
      <c r="AO714" s="742" t="str">
        <f t="shared" si="390"/>
        <v>n/a</v>
      </c>
      <c r="AP714" s="742" t="str">
        <f t="shared" si="391"/>
        <v>n/a</v>
      </c>
      <c r="AQ714" s="742" t="str">
        <f t="shared" si="392"/>
        <v>n/a</v>
      </c>
      <c r="AR714" s="742" t="str">
        <f t="shared" si="393"/>
        <v>n/a</v>
      </c>
      <c r="AS714" s="742" t="str">
        <f t="shared" si="394"/>
        <v>n/a</v>
      </c>
      <c r="AT714" s="742" t="str">
        <f t="shared" si="395"/>
        <v>n/a</v>
      </c>
      <c r="AU714" s="1060">
        <f t="shared" si="397"/>
        <v>49.159072047625038</v>
      </c>
      <c r="AV714" s="1061">
        <f t="shared" si="398"/>
        <v>100.91699195159698</v>
      </c>
    </row>
    <row r="715" spans="1:48" x14ac:dyDescent="0.2">
      <c r="A715" s="864" t="s">
        <v>1780</v>
      </c>
      <c r="B715" s="864" t="s">
        <v>1781</v>
      </c>
      <c r="C715" s="512">
        <v>2.44</v>
      </c>
      <c r="D715" s="616">
        <v>2.16</v>
      </c>
      <c r="E715" s="616">
        <v>1.96</v>
      </c>
      <c r="F715" s="512">
        <v>1.68</v>
      </c>
      <c r="G715" s="512">
        <v>1.52</v>
      </c>
      <c r="H715" s="512">
        <v>1.36</v>
      </c>
      <c r="I715" s="512">
        <v>1.24</v>
      </c>
      <c r="J715" s="1009"/>
      <c r="K715" s="512">
        <v>1.1599999999999999</v>
      </c>
      <c r="L715" s="514">
        <v>1.08</v>
      </c>
      <c r="M715" s="1009"/>
      <c r="N715" s="616">
        <v>1.02</v>
      </c>
      <c r="O715" s="612">
        <v>1</v>
      </c>
      <c r="P715" s="612">
        <v>1</v>
      </c>
      <c r="Q715" s="616">
        <v>1</v>
      </c>
      <c r="R715" s="612">
        <v>0.88</v>
      </c>
      <c r="S715" s="616">
        <v>0.86</v>
      </c>
      <c r="T715" s="612">
        <v>0.8</v>
      </c>
      <c r="U715" s="612">
        <v>0.8</v>
      </c>
      <c r="V715" s="612">
        <v>0.94</v>
      </c>
      <c r="W715" s="612">
        <v>1.1299999999999999</v>
      </c>
      <c r="X715" s="612">
        <v>1.28</v>
      </c>
      <c r="Y715" s="612">
        <v>1.28</v>
      </c>
      <c r="Z715" s="613">
        <f t="shared" si="396"/>
        <v>26.59</v>
      </c>
      <c r="AA715" s="1058">
        <f t="shared" si="376"/>
        <v>12.962962962962955</v>
      </c>
      <c r="AB715" s="1058">
        <f t="shared" si="377"/>
        <v>10.204081632653072</v>
      </c>
      <c r="AC715" s="1067">
        <f t="shared" si="378"/>
        <v>16.666666666666675</v>
      </c>
      <c r="AD715" s="1067">
        <f t="shared" si="379"/>
        <v>10.526315789473673</v>
      </c>
      <c r="AE715" s="1067">
        <f t="shared" si="380"/>
        <v>11.764705882352944</v>
      </c>
      <c r="AF715" s="1067">
        <f t="shared" si="381"/>
        <v>9.6774193548387224</v>
      </c>
      <c r="AG715" s="1067">
        <f t="shared" si="382"/>
        <v>6.8965517241379448</v>
      </c>
      <c r="AH715" s="1067">
        <f t="shared" si="383"/>
        <v>7.4074074074073959</v>
      </c>
      <c r="AI715" s="742">
        <f t="shared" si="384"/>
        <v>5.8823529411764719</v>
      </c>
      <c r="AJ715" s="1068">
        <f t="shared" si="385"/>
        <v>2.0000000000000018</v>
      </c>
      <c r="AK715" s="742">
        <f t="shared" si="386"/>
        <v>0</v>
      </c>
      <c r="AL715" s="742">
        <f t="shared" si="387"/>
        <v>0</v>
      </c>
      <c r="AM715" s="742">
        <f t="shared" si="388"/>
        <v>13.636363636363647</v>
      </c>
      <c r="AN715" s="742">
        <f t="shared" si="389"/>
        <v>2.3255813953488413</v>
      </c>
      <c r="AO715" s="742">
        <f t="shared" si="390"/>
        <v>7.4999999999999956</v>
      </c>
      <c r="AP715" s="742">
        <f t="shared" si="391"/>
        <v>0</v>
      </c>
      <c r="AQ715" s="742">
        <f t="shared" si="392"/>
        <v>-14.893617021276583</v>
      </c>
      <c r="AR715" s="742">
        <f t="shared" si="393"/>
        <v>-16.814159292035392</v>
      </c>
      <c r="AS715" s="742">
        <f t="shared" si="394"/>
        <v>-11.718750000000011</v>
      </c>
      <c r="AT715" s="742">
        <f t="shared" si="395"/>
        <v>0</v>
      </c>
      <c r="AU715" s="1060">
        <f t="shared" si="397"/>
        <v>3.7011941540035189</v>
      </c>
      <c r="AV715" s="1061">
        <f t="shared" si="398"/>
        <v>9.3170319132323272</v>
      </c>
    </row>
    <row r="716" spans="1:48" x14ac:dyDescent="0.2">
      <c r="A716" s="881" t="s">
        <v>4031</v>
      </c>
      <c r="B716" s="864" t="s">
        <v>4030</v>
      </c>
      <c r="C716" s="512">
        <v>1.02</v>
      </c>
      <c r="D716" s="616">
        <v>0.94</v>
      </c>
      <c r="E716" s="616">
        <v>0.82</v>
      </c>
      <c r="F716" s="567">
        <v>0.8</v>
      </c>
      <c r="G716" s="512">
        <v>0.76500000000000001</v>
      </c>
      <c r="H716" s="567">
        <v>0.76</v>
      </c>
      <c r="I716" s="512">
        <v>0.745</v>
      </c>
      <c r="J716" s="1009"/>
      <c r="K716" s="512">
        <v>0.65500000000000003</v>
      </c>
      <c r="L716" s="512">
        <v>0.56999999999999995</v>
      </c>
      <c r="M716" s="1009"/>
      <c r="N716" s="612">
        <v>0.5</v>
      </c>
      <c r="O716" s="612">
        <v>0.5</v>
      </c>
      <c r="P716" s="612">
        <v>0.5</v>
      </c>
      <c r="Q716" s="616">
        <v>0.25</v>
      </c>
      <c r="R716" s="522">
        <v>0</v>
      </c>
      <c r="S716" s="522">
        <v>0</v>
      </c>
      <c r="T716" s="522">
        <v>0</v>
      </c>
      <c r="U716" s="522">
        <v>0</v>
      </c>
      <c r="V716" s="522">
        <v>0</v>
      </c>
      <c r="W716" s="522">
        <v>0</v>
      </c>
      <c r="X716" s="612">
        <v>0</v>
      </c>
      <c r="Y716" s="612">
        <v>0</v>
      </c>
      <c r="Z716" s="613">
        <f t="shared" si="396"/>
        <v>8.8249999999999993</v>
      </c>
      <c r="AA716" s="1058">
        <f t="shared" si="376"/>
        <v>8.5106382978723527</v>
      </c>
      <c r="AB716" s="1058">
        <f t="shared" si="377"/>
        <v>14.634146341463406</v>
      </c>
      <c r="AC716" s="1067">
        <f t="shared" si="378"/>
        <v>2.4999999999999911</v>
      </c>
      <c r="AD716" s="1067">
        <f t="shared" si="379"/>
        <v>4.5751633986928164</v>
      </c>
      <c r="AE716" s="1067">
        <f t="shared" si="380"/>
        <v>0.65789473684210176</v>
      </c>
      <c r="AF716" s="1067">
        <f t="shared" si="381"/>
        <v>2.0134228187919545</v>
      </c>
      <c r="AG716" s="1067">
        <f t="shared" si="382"/>
        <v>13.740458015267176</v>
      </c>
      <c r="AH716" s="1067">
        <f t="shared" si="383"/>
        <v>14.91228070175441</v>
      </c>
      <c r="AI716" s="742">
        <f t="shared" si="384"/>
        <v>13.999999999999989</v>
      </c>
      <c r="AJ716" s="1068">
        <f t="shared" si="385"/>
        <v>0</v>
      </c>
      <c r="AK716" s="742">
        <f t="shared" si="386"/>
        <v>0</v>
      </c>
      <c r="AL716" s="742">
        <f t="shared" si="387"/>
        <v>100</v>
      </c>
      <c r="AM716" s="742" t="str">
        <f t="shared" si="388"/>
        <v>n/a</v>
      </c>
      <c r="AN716" s="742" t="str">
        <f t="shared" si="389"/>
        <v>n/a</v>
      </c>
      <c r="AO716" s="742" t="str">
        <f t="shared" si="390"/>
        <v>n/a</v>
      </c>
      <c r="AP716" s="742" t="str">
        <f t="shared" si="391"/>
        <v>n/a</v>
      </c>
      <c r="AQ716" s="742" t="str">
        <f t="shared" si="392"/>
        <v>n/a</v>
      </c>
      <c r="AR716" s="742" t="str">
        <f t="shared" si="393"/>
        <v>n/a</v>
      </c>
      <c r="AS716" s="742" t="str">
        <f t="shared" si="394"/>
        <v>n/a</v>
      </c>
      <c r="AT716" s="742" t="str">
        <f t="shared" si="395"/>
        <v>n/a</v>
      </c>
      <c r="AU716" s="1060">
        <f t="shared" si="397"/>
        <v>14.628667025890351</v>
      </c>
      <c r="AV716" s="1061">
        <f t="shared" si="398"/>
        <v>27.563908442978786</v>
      </c>
    </row>
    <row r="717" spans="1:48" x14ac:dyDescent="0.2">
      <c r="A717" s="872" t="s">
        <v>850</v>
      </c>
      <c r="B717" s="864" t="s">
        <v>851</v>
      </c>
      <c r="C717" s="512">
        <v>2.36</v>
      </c>
      <c r="D717" s="616">
        <v>2.21</v>
      </c>
      <c r="E717" s="616">
        <v>2.08</v>
      </c>
      <c r="F717" s="512">
        <v>1.98</v>
      </c>
      <c r="G717" s="512">
        <v>1.7428805999999999</v>
      </c>
      <c r="H717" s="512">
        <v>1.56</v>
      </c>
      <c r="I717" s="512">
        <v>1.4450000000000001</v>
      </c>
      <c r="J717" s="1009"/>
      <c r="K717" s="512">
        <v>1.2</v>
      </c>
      <c r="L717" s="512">
        <v>1.04</v>
      </c>
      <c r="M717" s="1009"/>
      <c r="N717" s="616">
        <v>0.8</v>
      </c>
      <c r="O717" s="616">
        <v>0.67500000000000004</v>
      </c>
      <c r="P717" s="616">
        <v>0.54</v>
      </c>
      <c r="Q717" s="616">
        <v>0.5</v>
      </c>
      <c r="R717" s="616">
        <v>0.46</v>
      </c>
      <c r="S717" s="616">
        <v>0.44</v>
      </c>
      <c r="T717" s="616">
        <v>0.41499999999999998</v>
      </c>
      <c r="U717" s="612">
        <v>0.4</v>
      </c>
      <c r="V717" s="612">
        <v>0.4</v>
      </c>
      <c r="W717" s="612">
        <v>0.4</v>
      </c>
      <c r="X717" s="612">
        <v>0.68500000000000005</v>
      </c>
      <c r="Y717" s="612">
        <v>0.78</v>
      </c>
      <c r="Z717" s="613">
        <f t="shared" si="396"/>
        <v>22.112880599999997</v>
      </c>
      <c r="AA717" s="1058">
        <f t="shared" si="376"/>
        <v>6.7873303167420795</v>
      </c>
      <c r="AB717" s="1058">
        <f t="shared" si="377"/>
        <v>6.25</v>
      </c>
      <c r="AC717" s="1067">
        <f t="shared" si="378"/>
        <v>5.0505050505050608</v>
      </c>
      <c r="AD717" s="1067">
        <f t="shared" si="379"/>
        <v>13.605028365110039</v>
      </c>
      <c r="AE717" s="1067">
        <f t="shared" si="380"/>
        <v>11.723115384615369</v>
      </c>
      <c r="AF717" s="1067">
        <f t="shared" si="381"/>
        <v>7.9584775086505077</v>
      </c>
      <c r="AG717" s="1067">
        <f t="shared" si="382"/>
        <v>20.416666666666682</v>
      </c>
      <c r="AH717" s="1067">
        <f t="shared" si="383"/>
        <v>15.384615384615374</v>
      </c>
      <c r="AI717" s="742">
        <f t="shared" si="384"/>
        <v>30.000000000000004</v>
      </c>
      <c r="AJ717" s="1068">
        <f t="shared" si="385"/>
        <v>18.518518518518512</v>
      </c>
      <c r="AK717" s="742">
        <f t="shared" si="386"/>
        <v>25</v>
      </c>
      <c r="AL717" s="742">
        <f t="shared" si="387"/>
        <v>8.0000000000000071</v>
      </c>
      <c r="AM717" s="742">
        <f t="shared" si="388"/>
        <v>8.6956521739130377</v>
      </c>
      <c r="AN717" s="742">
        <f t="shared" si="389"/>
        <v>4.5454545454545414</v>
      </c>
      <c r="AO717" s="742">
        <f t="shared" si="390"/>
        <v>6.024096385542177</v>
      </c>
      <c r="AP717" s="742">
        <f t="shared" si="391"/>
        <v>3.7499999999999867</v>
      </c>
      <c r="AQ717" s="742">
        <f t="shared" si="392"/>
        <v>0</v>
      </c>
      <c r="AR717" s="742">
        <f t="shared" si="393"/>
        <v>0</v>
      </c>
      <c r="AS717" s="742">
        <f t="shared" si="394"/>
        <v>-41.605839416058402</v>
      </c>
      <c r="AT717" s="742">
        <f t="shared" si="395"/>
        <v>-12.179487179487181</v>
      </c>
      <c r="AU717" s="1060">
        <f t="shared" si="397"/>
        <v>6.8962066852393891</v>
      </c>
      <c r="AV717" s="1061">
        <f t="shared" si="398"/>
        <v>14.791224203797379</v>
      </c>
    </row>
    <row r="718" spans="1:48" x14ac:dyDescent="0.2">
      <c r="A718" s="864" t="s">
        <v>389</v>
      </c>
      <c r="B718" s="864" t="s">
        <v>390</v>
      </c>
      <c r="C718" s="512">
        <v>0.94</v>
      </c>
      <c r="D718" s="616">
        <v>0.9</v>
      </c>
      <c r="E718" s="616">
        <v>0.87</v>
      </c>
      <c r="F718" s="512">
        <v>0.83</v>
      </c>
      <c r="G718" s="512">
        <v>0.79</v>
      </c>
      <c r="H718" s="512">
        <v>0.75</v>
      </c>
      <c r="I718" s="512">
        <v>0.7</v>
      </c>
      <c r="J718" s="1009" t="s">
        <v>90</v>
      </c>
      <c r="K718" s="512">
        <v>0.66</v>
      </c>
      <c r="L718" s="514">
        <v>0.64</v>
      </c>
      <c r="M718" s="1009"/>
      <c r="N718" s="616">
        <v>0.62</v>
      </c>
      <c r="O718" s="616">
        <v>0.57999999999999996</v>
      </c>
      <c r="P718" s="616">
        <v>0.5</v>
      </c>
      <c r="Q718" s="616">
        <v>0.4</v>
      </c>
      <c r="R718" s="616">
        <v>0.34</v>
      </c>
      <c r="S718" s="616">
        <v>0.25</v>
      </c>
      <c r="T718" s="616">
        <v>0.21</v>
      </c>
      <c r="U718" s="616">
        <v>0.18</v>
      </c>
      <c r="V718" s="616">
        <v>0.16667000000000001</v>
      </c>
      <c r="W718" s="616">
        <v>0.15332999999999999</v>
      </c>
      <c r="X718" s="616">
        <v>0.14000000000000001</v>
      </c>
      <c r="Y718" s="616">
        <v>0.12667</v>
      </c>
      <c r="Z718" s="613">
        <f t="shared" si="396"/>
        <v>10.746670000000002</v>
      </c>
      <c r="AA718" s="1058">
        <f t="shared" si="376"/>
        <v>4.4444444444444287</v>
      </c>
      <c r="AB718" s="1058">
        <f t="shared" si="377"/>
        <v>3.4482758620689724</v>
      </c>
      <c r="AC718" s="1067">
        <f t="shared" si="378"/>
        <v>4.8192771084337505</v>
      </c>
      <c r="AD718" s="1067">
        <f t="shared" si="379"/>
        <v>5.0632911392404889</v>
      </c>
      <c r="AE718" s="1067">
        <f t="shared" si="380"/>
        <v>5.3333333333333455</v>
      </c>
      <c r="AF718" s="1067">
        <f t="shared" si="381"/>
        <v>7.1428571428571397</v>
      </c>
      <c r="AG718" s="1067">
        <f t="shared" si="382"/>
        <v>6.0606060606060552</v>
      </c>
      <c r="AH718" s="1067">
        <f t="shared" si="383"/>
        <v>3.125</v>
      </c>
      <c r="AI718" s="742">
        <f t="shared" si="384"/>
        <v>3.2258064516129004</v>
      </c>
      <c r="AJ718" s="1068">
        <f t="shared" si="385"/>
        <v>6.8965517241379448</v>
      </c>
      <c r="AK718" s="742">
        <f t="shared" si="386"/>
        <v>15.999999999999993</v>
      </c>
      <c r="AL718" s="742">
        <f t="shared" si="387"/>
        <v>25</v>
      </c>
      <c r="AM718" s="742">
        <f t="shared" si="388"/>
        <v>17.647058823529417</v>
      </c>
      <c r="AN718" s="742">
        <f t="shared" si="389"/>
        <v>36.000000000000007</v>
      </c>
      <c r="AO718" s="742">
        <f t="shared" si="390"/>
        <v>19.047619047619047</v>
      </c>
      <c r="AP718" s="742">
        <f t="shared" si="391"/>
        <v>16.666666666666675</v>
      </c>
      <c r="AQ718" s="742">
        <f t="shared" si="392"/>
        <v>7.9978400431991226</v>
      </c>
      <c r="AR718" s="742">
        <f t="shared" si="393"/>
        <v>8.7001891345464202</v>
      </c>
      <c r="AS718" s="742">
        <f t="shared" si="394"/>
        <v>9.5214285714285474</v>
      </c>
      <c r="AT718" s="742">
        <f t="shared" si="395"/>
        <v>10.523407278755826</v>
      </c>
      <c r="AU718" s="1060">
        <f t="shared" si="397"/>
        <v>10.833182641624003</v>
      </c>
      <c r="AV718" s="1061">
        <f t="shared" si="398"/>
        <v>8.545067794689972</v>
      </c>
    </row>
    <row r="719" spans="1:48" x14ac:dyDescent="0.2">
      <c r="A719" s="864" t="s">
        <v>1801</v>
      </c>
      <c r="B719" s="864" t="s">
        <v>1802</v>
      </c>
      <c r="C719" s="512">
        <v>4.75</v>
      </c>
      <c r="D719" s="616">
        <v>4.55</v>
      </c>
      <c r="E719" s="616">
        <v>4.3000000000000007</v>
      </c>
      <c r="F719" s="512">
        <v>3.9</v>
      </c>
      <c r="G719" s="512">
        <v>3.45</v>
      </c>
      <c r="H719" s="512">
        <v>2.875</v>
      </c>
      <c r="I719" s="512">
        <v>2.375</v>
      </c>
      <c r="J719" s="1009"/>
      <c r="K719" s="514">
        <v>2</v>
      </c>
      <c r="L719" s="512">
        <v>1.93</v>
      </c>
      <c r="M719" s="1009"/>
      <c r="N719" s="612">
        <v>1.72</v>
      </c>
      <c r="O719" s="612">
        <v>1.72</v>
      </c>
      <c r="P719" s="612">
        <v>1.72</v>
      </c>
      <c r="Q719" s="612">
        <v>1.72</v>
      </c>
      <c r="R719" s="612">
        <v>1.72</v>
      </c>
      <c r="S719" s="612">
        <v>1.72</v>
      </c>
      <c r="T719" s="616">
        <v>1.72</v>
      </c>
      <c r="U719" s="612">
        <v>1.36</v>
      </c>
      <c r="V719" s="612">
        <v>1.36</v>
      </c>
      <c r="W719" s="612">
        <v>1.36</v>
      </c>
      <c r="X719" s="612">
        <v>1.36</v>
      </c>
      <c r="Y719" s="612">
        <v>1.36</v>
      </c>
      <c r="Z719" s="613">
        <f t="shared" si="396"/>
        <v>48.969999999999992</v>
      </c>
      <c r="AA719" s="1058">
        <f t="shared" si="376"/>
        <v>4.3956043956044022</v>
      </c>
      <c r="AB719" s="1058">
        <f t="shared" si="377"/>
        <v>5.8139534883720811</v>
      </c>
      <c r="AC719" s="1067">
        <f t="shared" si="378"/>
        <v>10.256410256410287</v>
      </c>
      <c r="AD719" s="1067">
        <f t="shared" si="379"/>
        <v>13.043478260869556</v>
      </c>
      <c r="AE719" s="1067">
        <f t="shared" si="380"/>
        <v>19.999999999999996</v>
      </c>
      <c r="AF719" s="1067">
        <f t="shared" si="381"/>
        <v>21.052631578947366</v>
      </c>
      <c r="AG719" s="1067">
        <f t="shared" si="382"/>
        <v>18.75</v>
      </c>
      <c r="AH719" s="1067">
        <f t="shared" si="383"/>
        <v>3.62694300518136</v>
      </c>
      <c r="AI719" s="742">
        <f t="shared" si="384"/>
        <v>12.209302325581394</v>
      </c>
      <c r="AJ719" s="1068">
        <f t="shared" si="385"/>
        <v>0</v>
      </c>
      <c r="AK719" s="742">
        <f t="shared" si="386"/>
        <v>0</v>
      </c>
      <c r="AL719" s="742">
        <f t="shared" si="387"/>
        <v>0</v>
      </c>
      <c r="AM719" s="742">
        <f t="shared" si="388"/>
        <v>0</v>
      </c>
      <c r="AN719" s="742">
        <f t="shared" si="389"/>
        <v>0</v>
      </c>
      <c r="AO719" s="742">
        <f t="shared" si="390"/>
        <v>0</v>
      </c>
      <c r="AP719" s="742">
        <f t="shared" si="391"/>
        <v>26.470588235294112</v>
      </c>
      <c r="AQ719" s="742">
        <f t="shared" si="392"/>
        <v>0</v>
      </c>
      <c r="AR719" s="742">
        <f t="shared" si="393"/>
        <v>0</v>
      </c>
      <c r="AS719" s="742">
        <f t="shared" si="394"/>
        <v>0</v>
      </c>
      <c r="AT719" s="742">
        <f t="shared" si="395"/>
        <v>0</v>
      </c>
      <c r="AU719" s="1060">
        <f t="shared" si="397"/>
        <v>6.7809455773130285</v>
      </c>
      <c r="AV719" s="1061">
        <f t="shared" si="398"/>
        <v>8.7854989013572116</v>
      </c>
    </row>
    <row r="720" spans="1:48" x14ac:dyDescent="0.2">
      <c r="A720" s="872" t="s">
        <v>856</v>
      </c>
      <c r="B720" s="864" t="s">
        <v>857</v>
      </c>
      <c r="C720" s="512">
        <v>1.0249999999999999</v>
      </c>
      <c r="D720" s="616">
        <v>0.92</v>
      </c>
      <c r="E720" s="616">
        <v>0.80119999999999991</v>
      </c>
      <c r="F720" s="512">
        <v>0.74419999999999997</v>
      </c>
      <c r="G720" s="512">
        <v>0.69300000000000006</v>
      </c>
      <c r="H720" s="512">
        <v>0.58200000000000007</v>
      </c>
      <c r="I720" s="512">
        <v>0.41249999999999998</v>
      </c>
      <c r="J720" s="1009"/>
      <c r="K720" s="512">
        <v>0.26124999999999998</v>
      </c>
      <c r="L720" s="512">
        <v>0.13724999999999998</v>
      </c>
      <c r="M720" s="1009"/>
      <c r="N720" s="616">
        <v>0.121</v>
      </c>
      <c r="O720" s="616">
        <v>0.11</v>
      </c>
      <c r="P720" s="616">
        <v>0.10249999999999999</v>
      </c>
      <c r="Q720" s="616">
        <v>0.09</v>
      </c>
      <c r="R720" s="616">
        <v>6.7500000000000004E-2</v>
      </c>
      <c r="S720" s="616">
        <v>4.8500000000000001E-2</v>
      </c>
      <c r="T720" s="616">
        <v>0.01</v>
      </c>
      <c r="U720" s="612">
        <v>0</v>
      </c>
      <c r="V720" s="612">
        <v>0</v>
      </c>
      <c r="W720" s="612">
        <v>0</v>
      </c>
      <c r="X720" s="612">
        <v>0</v>
      </c>
      <c r="Y720" s="612">
        <v>0</v>
      </c>
      <c r="Z720" s="613">
        <f t="shared" si="396"/>
        <v>6.1258999999999997</v>
      </c>
      <c r="AA720" s="1058">
        <f t="shared" si="376"/>
        <v>11.413043478260864</v>
      </c>
      <c r="AB720" s="1058">
        <f t="shared" si="377"/>
        <v>14.827758362456333</v>
      </c>
      <c r="AC720" s="1067">
        <f t="shared" si="378"/>
        <v>7.6592313894114472</v>
      </c>
      <c r="AD720" s="1067">
        <f t="shared" si="379"/>
        <v>7.388167388167366</v>
      </c>
      <c r="AE720" s="1067">
        <f t="shared" si="380"/>
        <v>19.072164948453608</v>
      </c>
      <c r="AF720" s="1067">
        <f t="shared" si="381"/>
        <v>41.090909090909108</v>
      </c>
      <c r="AG720" s="1067">
        <f t="shared" si="382"/>
        <v>57.894736842105267</v>
      </c>
      <c r="AH720" s="1067">
        <f t="shared" si="383"/>
        <v>90.34608378870675</v>
      </c>
      <c r="AI720" s="742">
        <f t="shared" si="384"/>
        <v>13.429752066115697</v>
      </c>
      <c r="AJ720" s="1068">
        <f t="shared" si="385"/>
        <v>9.9999999999999858</v>
      </c>
      <c r="AK720" s="742">
        <f t="shared" si="386"/>
        <v>7.3170731707317138</v>
      </c>
      <c r="AL720" s="742">
        <f t="shared" si="387"/>
        <v>13.888888888888884</v>
      </c>
      <c r="AM720" s="742">
        <f t="shared" si="388"/>
        <v>33.333333333333329</v>
      </c>
      <c r="AN720" s="742">
        <f t="shared" si="389"/>
        <v>39.175257731958759</v>
      </c>
      <c r="AO720" s="742">
        <f t="shared" si="390"/>
        <v>384.99999999999994</v>
      </c>
      <c r="AP720" s="742" t="str">
        <f t="shared" si="391"/>
        <v>n/a</v>
      </c>
      <c r="AQ720" s="742" t="str">
        <f t="shared" si="392"/>
        <v>n/a</v>
      </c>
      <c r="AR720" s="742" t="str">
        <f t="shared" si="393"/>
        <v>n/a</v>
      </c>
      <c r="AS720" s="742" t="str">
        <f t="shared" si="394"/>
        <v>n/a</v>
      </c>
      <c r="AT720" s="742" t="str">
        <f t="shared" si="395"/>
        <v>n/a</v>
      </c>
      <c r="AU720" s="1060">
        <f t="shared" si="397"/>
        <v>50.122426698633262</v>
      </c>
      <c r="AV720" s="1061">
        <f t="shared" si="398"/>
        <v>95.522450842729995</v>
      </c>
    </row>
    <row r="721" spans="1:48" x14ac:dyDescent="0.2">
      <c r="A721" s="872" t="s">
        <v>3922</v>
      </c>
      <c r="B721" s="864" t="s">
        <v>3923</v>
      </c>
      <c r="C721" s="512">
        <v>1.8005</v>
      </c>
      <c r="D721" s="616">
        <v>1.6133999999999999</v>
      </c>
      <c r="E721" s="616">
        <v>1.4404999999999999</v>
      </c>
      <c r="F721" s="512">
        <v>1.286</v>
      </c>
      <c r="G721" s="512">
        <v>1.1483000000000001</v>
      </c>
      <c r="H721" s="512">
        <v>0.1704</v>
      </c>
      <c r="I721" s="567">
        <v>0</v>
      </c>
      <c r="J721" s="1009"/>
      <c r="K721" s="514">
        <v>0</v>
      </c>
      <c r="L721" s="567">
        <v>0</v>
      </c>
      <c r="M721" s="1009"/>
      <c r="N721" s="522">
        <v>0</v>
      </c>
      <c r="O721" s="522">
        <v>0</v>
      </c>
      <c r="P721" s="612">
        <v>0</v>
      </c>
      <c r="Q721" s="612">
        <v>0</v>
      </c>
      <c r="R721" s="612">
        <v>0</v>
      </c>
      <c r="S721" s="612">
        <v>0</v>
      </c>
      <c r="T721" s="612">
        <v>0</v>
      </c>
      <c r="U721" s="612">
        <v>0</v>
      </c>
      <c r="V721" s="612">
        <v>0</v>
      </c>
      <c r="W721" s="612">
        <v>0</v>
      </c>
      <c r="X721" s="612">
        <v>0</v>
      </c>
      <c r="Y721" s="612">
        <v>0</v>
      </c>
      <c r="Z721" s="613">
        <f t="shared" si="396"/>
        <v>7.4590999999999994</v>
      </c>
      <c r="AA721" s="1058">
        <f t="shared" si="376"/>
        <v>11.596628238502538</v>
      </c>
      <c r="AB721" s="1058">
        <f t="shared" si="377"/>
        <v>12.002776813606397</v>
      </c>
      <c r="AC721" s="1067">
        <f t="shared" si="378"/>
        <v>12.013996889580092</v>
      </c>
      <c r="AD721" s="1067">
        <f t="shared" si="379"/>
        <v>11.991639815379251</v>
      </c>
      <c r="AE721" s="1067">
        <f t="shared" si="380"/>
        <v>573.88497652582168</v>
      </c>
      <c r="AF721" s="1067" t="str">
        <f t="shared" si="381"/>
        <v>n/a</v>
      </c>
      <c r="AG721" s="1067" t="str">
        <f t="shared" si="382"/>
        <v>n/a</v>
      </c>
      <c r="AH721" s="1067" t="str">
        <f t="shared" si="383"/>
        <v>n/a</v>
      </c>
      <c r="AI721" s="742" t="str">
        <f t="shared" si="384"/>
        <v>n/a</v>
      </c>
      <c r="AJ721" s="1068" t="str">
        <f t="shared" si="385"/>
        <v>n/a</v>
      </c>
      <c r="AK721" s="742" t="str">
        <f t="shared" si="386"/>
        <v>n/a</v>
      </c>
      <c r="AL721" s="742" t="str">
        <f t="shared" si="387"/>
        <v>n/a</v>
      </c>
      <c r="AM721" s="742" t="str">
        <f t="shared" si="388"/>
        <v>n/a</v>
      </c>
      <c r="AN721" s="742" t="str">
        <f t="shared" si="389"/>
        <v>n/a</v>
      </c>
      <c r="AO721" s="742" t="str">
        <f t="shared" si="390"/>
        <v>n/a</v>
      </c>
      <c r="AP721" s="742" t="str">
        <f t="shared" si="391"/>
        <v>n/a</v>
      </c>
      <c r="AQ721" s="742" t="str">
        <f t="shared" si="392"/>
        <v>n/a</v>
      </c>
      <c r="AR721" s="742" t="str">
        <f t="shared" si="393"/>
        <v>n/a</v>
      </c>
      <c r="AS721" s="742" t="str">
        <f t="shared" si="394"/>
        <v>n/a</v>
      </c>
      <c r="AT721" s="742" t="str">
        <f t="shared" si="395"/>
        <v>n/a</v>
      </c>
      <c r="AU721" s="1060">
        <f t="shared" si="397"/>
        <v>124.298003656578</v>
      </c>
      <c r="AV721" s="1061">
        <f t="shared" si="398"/>
        <v>251.32681994837591</v>
      </c>
    </row>
    <row r="722" spans="1:48" x14ac:dyDescent="0.2">
      <c r="A722" s="882" t="s">
        <v>1806</v>
      </c>
      <c r="B722" s="864" t="s">
        <v>1807</v>
      </c>
      <c r="C722" s="512">
        <v>2.5499999999999998</v>
      </c>
      <c r="D722" s="616">
        <v>2.33</v>
      </c>
      <c r="E722" s="616">
        <v>2.0700000000000003</v>
      </c>
      <c r="F722" s="512">
        <v>1.75</v>
      </c>
      <c r="G722" s="512">
        <v>1.23</v>
      </c>
      <c r="H722" s="512">
        <v>1.18</v>
      </c>
      <c r="I722" s="512">
        <v>1.1100000000000001</v>
      </c>
      <c r="J722" s="1009"/>
      <c r="K722" s="512">
        <v>1.07</v>
      </c>
      <c r="L722" s="514">
        <v>1.04</v>
      </c>
      <c r="M722" s="1009"/>
      <c r="N722" s="612">
        <v>1.04</v>
      </c>
      <c r="O722" s="612">
        <v>1.04</v>
      </c>
      <c r="P722" s="616">
        <v>1.03</v>
      </c>
      <c r="Q722" s="616">
        <v>0.98499999999999999</v>
      </c>
      <c r="R722" s="616">
        <v>0.92</v>
      </c>
      <c r="S722" s="616">
        <v>0.83250000000000002</v>
      </c>
      <c r="T722" s="616">
        <v>0.7</v>
      </c>
      <c r="U722" s="616">
        <v>0.41249999999999998</v>
      </c>
      <c r="V722" s="612">
        <v>0</v>
      </c>
      <c r="W722" s="612">
        <v>0</v>
      </c>
      <c r="X722" s="612">
        <v>0</v>
      </c>
      <c r="Y722" s="612">
        <v>0</v>
      </c>
      <c r="Z722" s="613">
        <f t="shared" si="396"/>
        <v>21.29</v>
      </c>
      <c r="AA722" s="1058">
        <f t="shared" si="376"/>
        <v>9.4420600858368999</v>
      </c>
      <c r="AB722" s="1058">
        <f t="shared" si="377"/>
        <v>12.56038647342994</v>
      </c>
      <c r="AC722" s="1067">
        <f t="shared" si="378"/>
        <v>18.285714285714306</v>
      </c>
      <c r="AD722" s="1067">
        <f t="shared" si="379"/>
        <v>42.276422764227647</v>
      </c>
      <c r="AE722" s="1067">
        <f t="shared" si="380"/>
        <v>4.2372881355932313</v>
      </c>
      <c r="AF722" s="1067">
        <f t="shared" si="381"/>
        <v>6.3063063063062863</v>
      </c>
      <c r="AG722" s="1067">
        <f t="shared" si="382"/>
        <v>3.7383177570093462</v>
      </c>
      <c r="AH722" s="1067">
        <f t="shared" si="383"/>
        <v>2.8846153846153966</v>
      </c>
      <c r="AI722" s="742">
        <f t="shared" si="384"/>
        <v>0</v>
      </c>
      <c r="AJ722" s="1068">
        <f t="shared" si="385"/>
        <v>0</v>
      </c>
      <c r="AK722" s="742">
        <f t="shared" si="386"/>
        <v>0.97087378640776656</v>
      </c>
      <c r="AL722" s="742">
        <f t="shared" si="387"/>
        <v>4.5685279187817285</v>
      </c>
      <c r="AM722" s="742">
        <f t="shared" si="388"/>
        <v>7.0652173913043459</v>
      </c>
      <c r="AN722" s="742">
        <f t="shared" si="389"/>
        <v>10.510510510510507</v>
      </c>
      <c r="AO722" s="742">
        <f t="shared" si="390"/>
        <v>18.928571428571427</v>
      </c>
      <c r="AP722" s="742">
        <f t="shared" si="391"/>
        <v>69.696969696969703</v>
      </c>
      <c r="AQ722" s="742" t="str">
        <f t="shared" si="392"/>
        <v>n/a</v>
      </c>
      <c r="AR722" s="742" t="str">
        <f t="shared" si="393"/>
        <v>n/a</v>
      </c>
      <c r="AS722" s="742" t="str">
        <f t="shared" si="394"/>
        <v>n/a</v>
      </c>
      <c r="AT722" s="742" t="str">
        <f t="shared" si="395"/>
        <v>n/a</v>
      </c>
      <c r="AU722" s="1060">
        <f t="shared" si="397"/>
        <v>13.216986370329906</v>
      </c>
      <c r="AV722" s="1061">
        <f t="shared" si="398"/>
        <v>18.351639571312258</v>
      </c>
    </row>
    <row r="723" spans="1:48" x14ac:dyDescent="0.2">
      <c r="A723" s="872" t="s">
        <v>762</v>
      </c>
      <c r="B723" s="864" t="s">
        <v>849</v>
      </c>
      <c r="C723" s="512">
        <v>2.0499999999999998</v>
      </c>
      <c r="D723" s="616">
        <v>1.86</v>
      </c>
      <c r="E723" s="616">
        <v>1.7</v>
      </c>
      <c r="F723" s="512">
        <v>1.64</v>
      </c>
      <c r="G723" s="512">
        <v>1.54</v>
      </c>
      <c r="H723" s="512">
        <v>1.5</v>
      </c>
      <c r="I723" s="512">
        <v>1.46</v>
      </c>
      <c r="J723" s="1009"/>
      <c r="K723" s="512">
        <v>1.42</v>
      </c>
      <c r="L723" s="512">
        <v>1.36</v>
      </c>
      <c r="M723" s="1009"/>
      <c r="N723" s="616">
        <v>1.26</v>
      </c>
      <c r="O723" s="616">
        <v>1.1599999999999999</v>
      </c>
      <c r="P723" s="616">
        <v>1.08</v>
      </c>
      <c r="Q723" s="616">
        <v>0.96</v>
      </c>
      <c r="R723" s="616">
        <v>0.88</v>
      </c>
      <c r="S723" s="616">
        <v>0.8</v>
      </c>
      <c r="T723" s="616">
        <v>0.75</v>
      </c>
      <c r="U723" s="612">
        <v>0.01</v>
      </c>
      <c r="V723" s="612">
        <v>0.01</v>
      </c>
      <c r="W723" s="612">
        <v>0.01</v>
      </c>
      <c r="X723" s="612">
        <v>0.01</v>
      </c>
      <c r="Y723" s="612">
        <v>0.01</v>
      </c>
      <c r="Z723" s="613">
        <f t="shared" si="396"/>
        <v>21.47000000000001</v>
      </c>
      <c r="AA723" s="1058">
        <f t="shared" si="376"/>
        <v>10.215053763440851</v>
      </c>
      <c r="AB723" s="1058">
        <f t="shared" si="377"/>
        <v>9.4117647058823639</v>
      </c>
      <c r="AC723" s="1067">
        <f t="shared" si="378"/>
        <v>3.6585365853658569</v>
      </c>
      <c r="AD723" s="1067">
        <f t="shared" si="379"/>
        <v>6.4935064935064846</v>
      </c>
      <c r="AE723" s="1067">
        <f t="shared" si="380"/>
        <v>2.6666666666666616</v>
      </c>
      <c r="AF723" s="1067">
        <f t="shared" si="381"/>
        <v>2.7397260273972712</v>
      </c>
      <c r="AG723" s="1067">
        <f t="shared" si="382"/>
        <v>2.8169014084507005</v>
      </c>
      <c r="AH723" s="1067">
        <f t="shared" si="383"/>
        <v>4.4117647058823373</v>
      </c>
      <c r="AI723" s="742">
        <f t="shared" si="384"/>
        <v>7.9365079365079527</v>
      </c>
      <c r="AJ723" s="1068">
        <f t="shared" si="385"/>
        <v>8.6206896551724199</v>
      </c>
      <c r="AK723" s="742">
        <f t="shared" si="386"/>
        <v>7.4074074074073959</v>
      </c>
      <c r="AL723" s="742">
        <f t="shared" si="387"/>
        <v>12.500000000000021</v>
      </c>
      <c r="AM723" s="742">
        <f t="shared" si="388"/>
        <v>9.0909090909090828</v>
      </c>
      <c r="AN723" s="742">
        <f t="shared" si="389"/>
        <v>9.9999999999999858</v>
      </c>
      <c r="AO723" s="742">
        <f t="shared" si="390"/>
        <v>6.6666666666666652</v>
      </c>
      <c r="AP723" s="742">
        <f t="shared" si="391"/>
        <v>7400</v>
      </c>
      <c r="AQ723" s="742">
        <f t="shared" si="392"/>
        <v>0</v>
      </c>
      <c r="AR723" s="742">
        <f t="shared" si="393"/>
        <v>0</v>
      </c>
      <c r="AS723" s="742">
        <f t="shared" si="394"/>
        <v>0</v>
      </c>
      <c r="AT723" s="742">
        <f t="shared" si="395"/>
        <v>0</v>
      </c>
      <c r="AU723" s="1060">
        <f t="shared" si="397"/>
        <v>375.23180505566279</v>
      </c>
      <c r="AV723" s="1061">
        <f t="shared" si="398"/>
        <v>1653.4634759174096</v>
      </c>
    </row>
    <row r="724" spans="1:48" x14ac:dyDescent="0.2">
      <c r="A724" s="864" t="s">
        <v>1803</v>
      </c>
      <c r="B724" s="864" t="s">
        <v>1804</v>
      </c>
      <c r="C724" s="512">
        <v>0.4</v>
      </c>
      <c r="D724" s="616">
        <v>0.32</v>
      </c>
      <c r="E724" s="616">
        <v>0.31</v>
      </c>
      <c r="F724" s="512">
        <v>0.28000000000000003</v>
      </c>
      <c r="G724" s="512">
        <v>0.27</v>
      </c>
      <c r="H724" s="512">
        <v>0.26</v>
      </c>
      <c r="I724" s="512">
        <v>0.25</v>
      </c>
      <c r="J724" s="1009"/>
      <c r="K724" s="512">
        <v>0.2</v>
      </c>
      <c r="L724" s="512">
        <v>0.15</v>
      </c>
      <c r="M724" s="1009"/>
      <c r="N724" s="612">
        <v>0</v>
      </c>
      <c r="O724" s="612">
        <v>0</v>
      </c>
      <c r="P724" s="612">
        <v>0</v>
      </c>
      <c r="Q724" s="612">
        <v>0</v>
      </c>
      <c r="R724" s="612">
        <v>0</v>
      </c>
      <c r="S724" s="612">
        <v>0</v>
      </c>
      <c r="T724" s="612">
        <v>0</v>
      </c>
      <c r="U724" s="612">
        <v>0</v>
      </c>
      <c r="V724" s="612">
        <v>0</v>
      </c>
      <c r="W724" s="612">
        <v>0</v>
      </c>
      <c r="X724" s="612">
        <v>0</v>
      </c>
      <c r="Y724" s="612">
        <v>0</v>
      </c>
      <c r="Z724" s="613">
        <f t="shared" si="396"/>
        <v>2.44</v>
      </c>
      <c r="AA724" s="1058">
        <f t="shared" si="376"/>
        <v>25</v>
      </c>
      <c r="AB724" s="1058">
        <f t="shared" si="377"/>
        <v>3.2258064516129004</v>
      </c>
      <c r="AC724" s="1067">
        <f t="shared" si="378"/>
        <v>10.714285714285698</v>
      </c>
      <c r="AD724" s="1067">
        <f t="shared" si="379"/>
        <v>3.7037037037036979</v>
      </c>
      <c r="AE724" s="1067">
        <f t="shared" si="380"/>
        <v>3.8461538461538547</v>
      </c>
      <c r="AF724" s="1067">
        <f t="shared" si="381"/>
        <v>4.0000000000000036</v>
      </c>
      <c r="AG724" s="1067">
        <f t="shared" si="382"/>
        <v>25</v>
      </c>
      <c r="AH724" s="1067">
        <f t="shared" si="383"/>
        <v>33.33333333333335</v>
      </c>
      <c r="AI724" s="742" t="str">
        <f t="shared" si="384"/>
        <v>n/a</v>
      </c>
      <c r="AJ724" s="1068" t="str">
        <f t="shared" si="385"/>
        <v>n/a</v>
      </c>
      <c r="AK724" s="742" t="str">
        <f t="shared" si="386"/>
        <v>n/a</v>
      </c>
      <c r="AL724" s="742" t="str">
        <f t="shared" si="387"/>
        <v>n/a</v>
      </c>
      <c r="AM724" s="742" t="str">
        <f t="shared" si="388"/>
        <v>n/a</v>
      </c>
      <c r="AN724" s="742" t="str">
        <f t="shared" si="389"/>
        <v>n/a</v>
      </c>
      <c r="AO724" s="742" t="str">
        <f t="shared" si="390"/>
        <v>n/a</v>
      </c>
      <c r="AP724" s="742" t="str">
        <f t="shared" si="391"/>
        <v>n/a</v>
      </c>
      <c r="AQ724" s="742" t="str">
        <f t="shared" si="392"/>
        <v>n/a</v>
      </c>
      <c r="AR724" s="742" t="str">
        <f t="shared" si="393"/>
        <v>n/a</v>
      </c>
      <c r="AS724" s="742" t="str">
        <f t="shared" si="394"/>
        <v>n/a</v>
      </c>
      <c r="AT724" s="742" t="str">
        <f t="shared" si="395"/>
        <v>n/a</v>
      </c>
      <c r="AU724" s="1060">
        <f t="shared" si="397"/>
        <v>13.602910381136187</v>
      </c>
      <c r="AV724" s="1061">
        <f t="shared" si="398"/>
        <v>12.250421628761876</v>
      </c>
    </row>
    <row r="725" spans="1:48" x14ac:dyDescent="0.2">
      <c r="A725" s="704" t="s">
        <v>3787</v>
      </c>
      <c r="B725" s="13" t="s">
        <v>3788</v>
      </c>
      <c r="C725" s="1052">
        <v>0.35</v>
      </c>
      <c r="D725" s="616">
        <v>0.31</v>
      </c>
      <c r="E725" s="13">
        <v>0.27</v>
      </c>
      <c r="F725" s="13">
        <v>0.22</v>
      </c>
      <c r="G725" s="13">
        <v>0.19</v>
      </c>
      <c r="H725" s="13">
        <v>0.04</v>
      </c>
      <c r="I725" s="514">
        <v>0</v>
      </c>
      <c r="J725" s="13"/>
      <c r="K725" s="514">
        <v>0</v>
      </c>
      <c r="L725" s="514">
        <v>0</v>
      </c>
      <c r="M725" s="864"/>
      <c r="N725" s="612">
        <v>0</v>
      </c>
      <c r="O725" s="612">
        <v>0</v>
      </c>
      <c r="P725" s="612">
        <v>0</v>
      </c>
      <c r="Q725" s="612">
        <v>0</v>
      </c>
      <c r="R725" s="612">
        <v>0</v>
      </c>
      <c r="S725" s="612">
        <v>0</v>
      </c>
      <c r="T725" s="612">
        <v>0</v>
      </c>
      <c r="U725" s="612">
        <v>0</v>
      </c>
      <c r="V725" s="612">
        <v>0</v>
      </c>
      <c r="W725" s="612">
        <v>0</v>
      </c>
      <c r="X725" s="612">
        <v>0</v>
      </c>
      <c r="Y725" s="612">
        <v>0</v>
      </c>
      <c r="Z725" s="613">
        <f t="shared" si="396"/>
        <v>1.38</v>
      </c>
      <c r="AA725" s="1058">
        <f t="shared" si="376"/>
        <v>12.903225806451601</v>
      </c>
      <c r="AB725" s="1058">
        <f t="shared" si="377"/>
        <v>14.814814814814813</v>
      </c>
      <c r="AC725" s="1067">
        <f t="shared" si="378"/>
        <v>22.72727272727273</v>
      </c>
      <c r="AD725" s="1067">
        <f t="shared" si="379"/>
        <v>15.789473684210531</v>
      </c>
      <c r="AE725" s="1067">
        <f t="shared" si="380"/>
        <v>375</v>
      </c>
      <c r="AF725" s="1067" t="str">
        <f t="shared" si="381"/>
        <v>n/a</v>
      </c>
      <c r="AG725" s="1067" t="str">
        <f t="shared" si="382"/>
        <v>n/a</v>
      </c>
      <c r="AH725" s="1067" t="str">
        <f t="shared" si="383"/>
        <v>n/a</v>
      </c>
      <c r="AI725" s="742" t="str">
        <f t="shared" si="384"/>
        <v>n/a</v>
      </c>
      <c r="AJ725" s="1068" t="str">
        <f t="shared" si="385"/>
        <v>n/a</v>
      </c>
      <c r="AK725" s="742" t="str">
        <f t="shared" si="386"/>
        <v>n/a</v>
      </c>
      <c r="AL725" s="742" t="str">
        <f t="shared" si="387"/>
        <v>n/a</v>
      </c>
      <c r="AM725" s="742" t="str">
        <f t="shared" si="388"/>
        <v>n/a</v>
      </c>
      <c r="AN725" s="742" t="str">
        <f t="shared" si="389"/>
        <v>n/a</v>
      </c>
      <c r="AO725" s="742" t="str">
        <f t="shared" si="390"/>
        <v>n/a</v>
      </c>
      <c r="AP725" s="742" t="str">
        <f t="shared" si="391"/>
        <v>n/a</v>
      </c>
      <c r="AQ725" s="742" t="str">
        <f t="shared" si="392"/>
        <v>n/a</v>
      </c>
      <c r="AR725" s="742" t="str">
        <f t="shared" si="393"/>
        <v>n/a</v>
      </c>
      <c r="AS725" s="742" t="str">
        <f t="shared" si="394"/>
        <v>n/a</v>
      </c>
      <c r="AT725" s="742" t="str">
        <f t="shared" si="395"/>
        <v>n/a</v>
      </c>
      <c r="AU725" s="1060">
        <f t="shared" si="397"/>
        <v>88.246957406549939</v>
      </c>
      <c r="AV725" s="1061">
        <f t="shared" si="398"/>
        <v>160.34274299253968</v>
      </c>
    </row>
    <row r="726" spans="1:48" x14ac:dyDescent="0.2">
      <c r="A726" s="864" t="s">
        <v>4045</v>
      </c>
      <c r="B726" s="864" t="s">
        <v>382</v>
      </c>
      <c r="C726" s="512">
        <v>2.11</v>
      </c>
      <c r="D726" s="616">
        <v>2.0699999999999998</v>
      </c>
      <c r="E726" s="616">
        <v>2.0300000000000002</v>
      </c>
      <c r="F726" s="512">
        <v>1.99</v>
      </c>
      <c r="G726" s="512">
        <v>1.95</v>
      </c>
      <c r="H726" s="512">
        <v>1.91</v>
      </c>
      <c r="I726" s="512">
        <v>1.8075000000000001</v>
      </c>
      <c r="J726" s="1009"/>
      <c r="K726" s="512">
        <v>1.5575000000000001</v>
      </c>
      <c r="L726" s="512">
        <v>1.3975</v>
      </c>
      <c r="M726" s="1009"/>
      <c r="N726" s="616">
        <v>1.18</v>
      </c>
      <c r="O726" s="616">
        <v>1.0549999999999999</v>
      </c>
      <c r="P726" s="616">
        <v>0.9325</v>
      </c>
      <c r="Q726" s="616">
        <v>0.82750000000000001</v>
      </c>
      <c r="R726" s="616">
        <v>0.65249999999999997</v>
      </c>
      <c r="S726" s="616">
        <v>0.57999999999999996</v>
      </c>
      <c r="T726" s="616">
        <v>0.48</v>
      </c>
      <c r="U726" s="616">
        <v>0.34499999999999997</v>
      </c>
      <c r="V726" s="616">
        <v>0.29499999999999998</v>
      </c>
      <c r="W726" s="616">
        <v>0.27</v>
      </c>
      <c r="X726" s="616">
        <v>0.23</v>
      </c>
      <c r="Y726" s="616">
        <v>0.2</v>
      </c>
      <c r="Z726" s="613">
        <f t="shared" si="396"/>
        <v>23.87</v>
      </c>
      <c r="AA726" s="1058">
        <f t="shared" si="376"/>
        <v>1.9323671497584627</v>
      </c>
      <c r="AB726" s="1058">
        <f t="shared" si="377"/>
        <v>1.97044334975367</v>
      </c>
      <c r="AC726" s="1067">
        <f t="shared" si="378"/>
        <v>2.0100502512562901</v>
      </c>
      <c r="AD726" s="1067">
        <f t="shared" si="379"/>
        <v>2.051282051282044</v>
      </c>
      <c r="AE726" s="1067">
        <f t="shared" si="380"/>
        <v>2.0942408376963373</v>
      </c>
      <c r="AF726" s="1067">
        <f t="shared" si="381"/>
        <v>5.6708160442600075</v>
      </c>
      <c r="AG726" s="1067">
        <f t="shared" si="382"/>
        <v>16.0513643659711</v>
      </c>
      <c r="AH726" s="1067">
        <f t="shared" si="383"/>
        <v>11.449016100178898</v>
      </c>
      <c r="AI726" s="742">
        <f t="shared" si="384"/>
        <v>18.432203389830516</v>
      </c>
      <c r="AJ726" s="1068">
        <f t="shared" si="385"/>
        <v>11.848341232227488</v>
      </c>
      <c r="AK726" s="742">
        <f t="shared" si="386"/>
        <v>13.136729222520094</v>
      </c>
      <c r="AL726" s="742">
        <f t="shared" si="387"/>
        <v>12.688821752265866</v>
      </c>
      <c r="AM726" s="742">
        <f t="shared" si="388"/>
        <v>26.819923371647512</v>
      </c>
      <c r="AN726" s="742">
        <f t="shared" si="389"/>
        <v>12.5</v>
      </c>
      <c r="AO726" s="742">
        <f t="shared" si="390"/>
        <v>20.833333333333325</v>
      </c>
      <c r="AP726" s="742">
        <f t="shared" si="391"/>
        <v>39.130434782608688</v>
      </c>
      <c r="AQ726" s="742">
        <f t="shared" si="392"/>
        <v>16.949152542372879</v>
      </c>
      <c r="AR726" s="742">
        <f t="shared" si="393"/>
        <v>9.259259259259256</v>
      </c>
      <c r="AS726" s="742">
        <f t="shared" si="394"/>
        <v>17.391304347826097</v>
      </c>
      <c r="AT726" s="742">
        <f t="shared" si="395"/>
        <v>14.999999999999991</v>
      </c>
      <c r="AU726" s="1060">
        <f t="shared" si="397"/>
        <v>12.860954169202424</v>
      </c>
      <c r="AV726" s="1061">
        <f t="shared" si="398"/>
        <v>9.4256186518606775</v>
      </c>
    </row>
    <row r="727" spans="1:48" x14ac:dyDescent="0.2">
      <c r="A727" s="881" t="s">
        <v>1810</v>
      </c>
      <c r="B727" s="864" t="s">
        <v>1811</v>
      </c>
      <c r="C727" s="512">
        <v>0.9</v>
      </c>
      <c r="D727" s="616">
        <v>0.88</v>
      </c>
      <c r="E727" s="616">
        <v>0.82000000000000006</v>
      </c>
      <c r="F727" s="512">
        <v>0.78</v>
      </c>
      <c r="G727" s="512">
        <v>0.74</v>
      </c>
      <c r="H727" s="512">
        <v>0.66</v>
      </c>
      <c r="I727" s="512">
        <v>0.56000000000000005</v>
      </c>
      <c r="J727" s="1009"/>
      <c r="K727" s="512">
        <v>0.5</v>
      </c>
      <c r="L727" s="512">
        <v>0.44</v>
      </c>
      <c r="M727" s="1009"/>
      <c r="N727" s="612">
        <v>0.4</v>
      </c>
      <c r="O727" s="612">
        <v>0.47</v>
      </c>
      <c r="P727" s="612">
        <v>0.68</v>
      </c>
      <c r="Q727" s="612">
        <v>0.68</v>
      </c>
      <c r="R727" s="612">
        <v>0.68</v>
      </c>
      <c r="S727" s="616">
        <v>0.68</v>
      </c>
      <c r="T727" s="612">
        <v>0.64</v>
      </c>
      <c r="U727" s="612">
        <v>0.64</v>
      </c>
      <c r="V727" s="612">
        <v>0.64</v>
      </c>
      <c r="W727" s="616">
        <v>0.64</v>
      </c>
      <c r="X727" s="616">
        <v>0.63</v>
      </c>
      <c r="Y727" s="616">
        <v>0.59</v>
      </c>
      <c r="Z727" s="613">
        <f t="shared" si="396"/>
        <v>13.650000000000002</v>
      </c>
      <c r="AA727" s="1058">
        <f t="shared" si="376"/>
        <v>2.2727272727272707</v>
      </c>
      <c r="AB727" s="1058">
        <f t="shared" si="377"/>
        <v>7.3170731707316916</v>
      </c>
      <c r="AC727" s="1067">
        <f t="shared" si="378"/>
        <v>5.1282051282051322</v>
      </c>
      <c r="AD727" s="1067">
        <f t="shared" si="379"/>
        <v>5.4054054054054168</v>
      </c>
      <c r="AE727" s="1067">
        <f t="shared" si="380"/>
        <v>12.12121212121211</v>
      </c>
      <c r="AF727" s="1067">
        <f t="shared" si="381"/>
        <v>17.857142857142861</v>
      </c>
      <c r="AG727" s="1067">
        <f t="shared" si="382"/>
        <v>12.000000000000011</v>
      </c>
      <c r="AH727" s="1067">
        <f t="shared" si="383"/>
        <v>13.636363636363647</v>
      </c>
      <c r="AI727" s="742">
        <f t="shared" si="384"/>
        <v>9.9999999999999858</v>
      </c>
      <c r="AJ727" s="1068">
        <f t="shared" si="385"/>
        <v>-14.893617021276583</v>
      </c>
      <c r="AK727" s="742">
        <f t="shared" si="386"/>
        <v>-30.882352941176482</v>
      </c>
      <c r="AL727" s="742">
        <f t="shared" si="387"/>
        <v>0</v>
      </c>
      <c r="AM727" s="742">
        <f t="shared" si="388"/>
        <v>0</v>
      </c>
      <c r="AN727" s="742">
        <f t="shared" si="389"/>
        <v>0</v>
      </c>
      <c r="AO727" s="742">
        <f t="shared" si="390"/>
        <v>6.25</v>
      </c>
      <c r="AP727" s="742">
        <f t="shared" si="391"/>
        <v>0</v>
      </c>
      <c r="AQ727" s="742">
        <f t="shared" si="392"/>
        <v>0</v>
      </c>
      <c r="AR727" s="742">
        <f t="shared" si="393"/>
        <v>0</v>
      </c>
      <c r="AS727" s="742">
        <f t="shared" si="394"/>
        <v>1.5873015873015817</v>
      </c>
      <c r="AT727" s="742">
        <f t="shared" si="395"/>
        <v>6.7796610169491567</v>
      </c>
      <c r="AU727" s="1060">
        <f t="shared" si="397"/>
        <v>2.7289561116792909</v>
      </c>
      <c r="AV727" s="1061">
        <f t="shared" si="398"/>
        <v>10.573339968775862</v>
      </c>
    </row>
    <row r="728" spans="1:48" x14ac:dyDescent="0.2">
      <c r="A728" s="872" t="s">
        <v>845</v>
      </c>
      <c r="B728" s="864" t="s">
        <v>846</v>
      </c>
      <c r="C728" s="512">
        <v>4.1319999999999997</v>
      </c>
      <c r="D728" s="616">
        <v>4.07</v>
      </c>
      <c r="E728" s="616">
        <v>4.0199999999999996</v>
      </c>
      <c r="F728" s="512">
        <v>3.94</v>
      </c>
      <c r="G728" s="512">
        <v>3.8269999999999995</v>
      </c>
      <c r="H728" s="512">
        <v>3.6150000000000002</v>
      </c>
      <c r="I728" s="512">
        <v>3.18</v>
      </c>
      <c r="J728" s="1009"/>
      <c r="K728" s="512">
        <v>2.3450000000000002</v>
      </c>
      <c r="L728" s="512">
        <v>2.1320000000000001</v>
      </c>
      <c r="M728" s="1009"/>
      <c r="N728" s="616">
        <v>2.02</v>
      </c>
      <c r="O728" s="616">
        <v>1.988</v>
      </c>
      <c r="P728" s="616">
        <v>1.9379999999999999</v>
      </c>
      <c r="Q728" s="616">
        <v>1.859</v>
      </c>
      <c r="R728" s="616">
        <v>1.8120000000000001</v>
      </c>
      <c r="S728" s="616">
        <v>1.78</v>
      </c>
      <c r="T728" s="616">
        <v>1.7489999999999999</v>
      </c>
      <c r="U728" s="616">
        <v>1.73</v>
      </c>
      <c r="V728" s="616">
        <v>1.714</v>
      </c>
      <c r="W728" s="616">
        <v>1.696</v>
      </c>
      <c r="X728" s="616">
        <v>1.6850000000000001</v>
      </c>
      <c r="Y728" s="616">
        <v>1.665</v>
      </c>
      <c r="Z728" s="613">
        <f t="shared" si="396"/>
        <v>52.896999999999998</v>
      </c>
      <c r="AA728" s="1058">
        <f t="shared" si="376"/>
        <v>1.5233415233415037</v>
      </c>
      <c r="AB728" s="1058">
        <f t="shared" si="377"/>
        <v>1.2437810945273853</v>
      </c>
      <c r="AC728" s="1067">
        <f t="shared" si="378"/>
        <v>2.0304568527918621</v>
      </c>
      <c r="AD728" s="1067">
        <f t="shared" si="379"/>
        <v>2.9527044682519099</v>
      </c>
      <c r="AE728" s="1067">
        <f t="shared" si="380"/>
        <v>5.86445366528352</v>
      </c>
      <c r="AF728" s="1067">
        <f t="shared" si="381"/>
        <v>13.67924528301887</v>
      </c>
      <c r="AG728" s="1067">
        <f t="shared" si="382"/>
        <v>35.607675906183367</v>
      </c>
      <c r="AH728" s="1067">
        <f t="shared" si="383"/>
        <v>9.9906191369605999</v>
      </c>
      <c r="AI728" s="742">
        <f t="shared" si="384"/>
        <v>5.5445544554455495</v>
      </c>
      <c r="AJ728" s="1068">
        <f t="shared" si="385"/>
        <v>1.6096579476861272</v>
      </c>
      <c r="AK728" s="742">
        <f t="shared" si="386"/>
        <v>2.5799793601651189</v>
      </c>
      <c r="AL728" s="742">
        <f t="shared" si="387"/>
        <v>4.2495965572888705</v>
      </c>
      <c r="AM728" s="742">
        <f t="shared" si="388"/>
        <v>2.5938189845474469</v>
      </c>
      <c r="AN728" s="742">
        <f t="shared" si="389"/>
        <v>1.7977528089887729</v>
      </c>
      <c r="AO728" s="742">
        <f t="shared" si="390"/>
        <v>1.7724413950829021</v>
      </c>
      <c r="AP728" s="742">
        <f t="shared" si="391"/>
        <v>1.0982658959537428</v>
      </c>
      <c r="AQ728" s="742">
        <f t="shared" si="392"/>
        <v>0.9334889148191472</v>
      </c>
      <c r="AR728" s="742">
        <f t="shared" si="393"/>
        <v>1.0613207547169878</v>
      </c>
      <c r="AS728" s="742">
        <f t="shared" si="394"/>
        <v>0.65281899109792541</v>
      </c>
      <c r="AT728" s="742">
        <f t="shared" si="395"/>
        <v>1.2012012012011963</v>
      </c>
      <c r="AU728" s="1060">
        <f t="shared" si="397"/>
        <v>4.899358759867642</v>
      </c>
      <c r="AV728" s="1061">
        <f t="shared" si="398"/>
        <v>7.9541115911428815</v>
      </c>
    </row>
    <row r="729" spans="1:48" x14ac:dyDescent="0.2">
      <c r="A729" s="864" t="s">
        <v>847</v>
      </c>
      <c r="B729" s="864" t="s">
        <v>848</v>
      </c>
      <c r="C729" s="512">
        <v>0.43</v>
      </c>
      <c r="D729" s="616">
        <v>0.39333333333333331</v>
      </c>
      <c r="E729" s="616">
        <v>0.3666666666666667</v>
      </c>
      <c r="F729" s="512">
        <v>0.34</v>
      </c>
      <c r="G729" s="512">
        <v>0.3133333333333333</v>
      </c>
      <c r="H729" s="512">
        <v>0.28666666666666668</v>
      </c>
      <c r="I729" s="512">
        <v>0.25333333333333335</v>
      </c>
      <c r="J729" s="1009">
        <v>0</v>
      </c>
      <c r="K729" s="512">
        <v>0.22666666666666668</v>
      </c>
      <c r="L729" s="512">
        <v>0.19999999999999998</v>
      </c>
      <c r="M729" s="1009">
        <v>0</v>
      </c>
      <c r="N729" s="616">
        <v>0.18000000000000002</v>
      </c>
      <c r="O729" s="612">
        <v>0.16</v>
      </c>
      <c r="P729" s="616">
        <v>0.15333333333333335</v>
      </c>
      <c r="Q729" s="616">
        <v>0.13333333333333333</v>
      </c>
      <c r="R729" s="616">
        <v>0.10666666666666667</v>
      </c>
      <c r="S729" s="616">
        <v>8.8880000000000001E-2</v>
      </c>
      <c r="T729" s="616">
        <v>8.2959999999999992E-2</v>
      </c>
      <c r="U729" s="616">
        <v>8.0986666666666665E-2</v>
      </c>
      <c r="V729" s="616">
        <v>6.9800000000000015E-2</v>
      </c>
      <c r="W729" s="612">
        <v>6.8479999999999999E-2</v>
      </c>
      <c r="X729" s="612">
        <v>6.8479999999999999E-2</v>
      </c>
      <c r="Y729" s="616">
        <v>6.8479999999999999E-2</v>
      </c>
      <c r="Z729" s="613">
        <f t="shared" si="396"/>
        <v>4.0713999999999997</v>
      </c>
      <c r="AA729" s="1058">
        <f t="shared" si="376"/>
        <v>9.322033898305083</v>
      </c>
      <c r="AB729" s="1058">
        <f t="shared" si="377"/>
        <v>7.2727272727272529</v>
      </c>
      <c r="AC729" s="1067">
        <f t="shared" si="378"/>
        <v>7.8431372549019551</v>
      </c>
      <c r="AD729" s="1067">
        <f t="shared" si="379"/>
        <v>8.5106382978723527</v>
      </c>
      <c r="AE729" s="1067">
        <f t="shared" si="380"/>
        <v>9.302325581395321</v>
      </c>
      <c r="AF729" s="1067">
        <f t="shared" si="381"/>
        <v>13.157894736842103</v>
      </c>
      <c r="AG729" s="1067">
        <f t="shared" si="382"/>
        <v>11.764705882352944</v>
      </c>
      <c r="AH729" s="1067">
        <f t="shared" si="383"/>
        <v>13.333333333333353</v>
      </c>
      <c r="AI729" s="742">
        <f t="shared" si="384"/>
        <v>11.111111111111093</v>
      </c>
      <c r="AJ729" s="1068">
        <f t="shared" si="385"/>
        <v>12.5</v>
      </c>
      <c r="AK729" s="742">
        <f t="shared" si="386"/>
        <v>4.3478260869565188</v>
      </c>
      <c r="AL729" s="742">
        <f t="shared" si="387"/>
        <v>15.000000000000014</v>
      </c>
      <c r="AM729" s="742">
        <f t="shared" si="388"/>
        <v>25</v>
      </c>
      <c r="AN729" s="742">
        <f t="shared" si="389"/>
        <v>20.012001200120011</v>
      </c>
      <c r="AO729" s="742">
        <f t="shared" si="390"/>
        <v>7.1359691417550719</v>
      </c>
      <c r="AP729" s="742">
        <f t="shared" si="391"/>
        <v>2.4366150806717002</v>
      </c>
      <c r="AQ729" s="742">
        <f t="shared" si="392"/>
        <v>16.026743075453641</v>
      </c>
      <c r="AR729" s="742">
        <f t="shared" si="393"/>
        <v>1.9275700934579643</v>
      </c>
      <c r="AS729" s="742">
        <f t="shared" si="394"/>
        <v>0</v>
      </c>
      <c r="AT729" s="742">
        <f t="shared" si="395"/>
        <v>0</v>
      </c>
      <c r="AU729" s="1060">
        <f t="shared" si="397"/>
        <v>9.8002316023628211</v>
      </c>
      <c r="AV729" s="1061">
        <f t="shared" si="398"/>
        <v>6.4694388228968895</v>
      </c>
    </row>
    <row r="730" spans="1:48" x14ac:dyDescent="0.2">
      <c r="A730" s="864" t="s">
        <v>1790</v>
      </c>
      <c r="B730" s="864" t="s">
        <v>1791</v>
      </c>
      <c r="C730" s="512">
        <v>1.22</v>
      </c>
      <c r="D730" s="616">
        <v>1.1299999999999999</v>
      </c>
      <c r="E730" s="616">
        <v>1.02</v>
      </c>
      <c r="F730" s="512">
        <v>0.95</v>
      </c>
      <c r="G730" s="512">
        <v>0.91</v>
      </c>
      <c r="H730" s="512">
        <v>0.86</v>
      </c>
      <c r="I730" s="512">
        <v>0.76</v>
      </c>
      <c r="J730" s="1009"/>
      <c r="K730" s="512">
        <v>0.68</v>
      </c>
      <c r="L730" s="512">
        <v>0.6</v>
      </c>
      <c r="M730" s="1009"/>
      <c r="N730" s="612">
        <v>0.56000000000000005</v>
      </c>
      <c r="O730" s="612">
        <v>0.98</v>
      </c>
      <c r="P730" s="616">
        <v>1.115</v>
      </c>
      <c r="Q730" s="616">
        <v>1.0900000000000001</v>
      </c>
      <c r="R730" s="616">
        <v>1.0549999999999999</v>
      </c>
      <c r="S730" s="616">
        <v>1.03</v>
      </c>
      <c r="T730" s="616">
        <v>0.99</v>
      </c>
      <c r="U730" s="616">
        <v>0.95499999999999996</v>
      </c>
      <c r="V730" s="616">
        <v>0.93</v>
      </c>
      <c r="W730" s="616">
        <v>0.91500000000000004</v>
      </c>
      <c r="X730" s="616">
        <v>0.89</v>
      </c>
      <c r="Y730" s="616">
        <v>0.87</v>
      </c>
      <c r="Z730" s="613">
        <f t="shared" si="396"/>
        <v>19.510000000000002</v>
      </c>
      <c r="AA730" s="1058">
        <f t="shared" si="376"/>
        <v>7.9646017699115168</v>
      </c>
      <c r="AB730" s="1058">
        <f t="shared" si="377"/>
        <v>10.784313725490179</v>
      </c>
      <c r="AC730" s="1067">
        <f t="shared" si="378"/>
        <v>7.3684210526315796</v>
      </c>
      <c r="AD730" s="1067">
        <f t="shared" si="379"/>
        <v>4.39560439560438</v>
      </c>
      <c r="AE730" s="1067">
        <f t="shared" si="380"/>
        <v>5.8139534883721034</v>
      </c>
      <c r="AF730" s="1067">
        <f t="shared" si="381"/>
        <v>13.157894736842103</v>
      </c>
      <c r="AG730" s="1067">
        <f t="shared" si="382"/>
        <v>11.764705882352944</v>
      </c>
      <c r="AH730" s="1067">
        <f t="shared" si="383"/>
        <v>13.333333333333353</v>
      </c>
      <c r="AI730" s="742">
        <f t="shared" si="384"/>
        <v>7.1428571428571397</v>
      </c>
      <c r="AJ730" s="1068">
        <f t="shared" si="385"/>
        <v>-42.857142857142847</v>
      </c>
      <c r="AK730" s="742">
        <f t="shared" si="386"/>
        <v>-12.107623318385652</v>
      </c>
      <c r="AL730" s="742">
        <f t="shared" si="387"/>
        <v>2.2935779816513735</v>
      </c>
      <c r="AM730" s="742">
        <f t="shared" si="388"/>
        <v>3.3175355450237198</v>
      </c>
      <c r="AN730" s="742">
        <f t="shared" si="389"/>
        <v>2.4271844660194164</v>
      </c>
      <c r="AO730" s="742">
        <f t="shared" si="390"/>
        <v>4.0404040404040442</v>
      </c>
      <c r="AP730" s="742">
        <f t="shared" si="391"/>
        <v>3.6649214659685958</v>
      </c>
      <c r="AQ730" s="742">
        <f t="shared" si="392"/>
        <v>2.6881720430107503</v>
      </c>
      <c r="AR730" s="742">
        <f t="shared" si="393"/>
        <v>1.6393442622950838</v>
      </c>
      <c r="AS730" s="742">
        <f t="shared" si="394"/>
        <v>2.8089887640449396</v>
      </c>
      <c r="AT730" s="742">
        <f t="shared" si="395"/>
        <v>2.2988505747126409</v>
      </c>
      <c r="AU730" s="1060">
        <f t="shared" si="397"/>
        <v>2.5969949247498683</v>
      </c>
      <c r="AV730" s="1061">
        <f t="shared" si="398"/>
        <v>12.032707016485643</v>
      </c>
    </row>
    <row r="731" spans="1:48" x14ac:dyDescent="0.2">
      <c r="A731" s="864" t="s">
        <v>3001</v>
      </c>
      <c r="B731" s="864" t="s">
        <v>3002</v>
      </c>
      <c r="C731" s="512">
        <v>0.47</v>
      </c>
      <c r="D731" s="616">
        <v>0.42</v>
      </c>
      <c r="E731" s="616">
        <v>0.3</v>
      </c>
      <c r="F731" s="512">
        <v>0.25</v>
      </c>
      <c r="G731" s="512">
        <v>0.21</v>
      </c>
      <c r="H731" s="512">
        <v>0.17</v>
      </c>
      <c r="I731" s="567">
        <v>0.16</v>
      </c>
      <c r="J731" s="1009"/>
      <c r="K731" s="514">
        <v>0.16</v>
      </c>
      <c r="L731" s="514">
        <v>0.16</v>
      </c>
      <c r="M731" s="1009"/>
      <c r="N731" s="612">
        <v>0.16</v>
      </c>
      <c r="O731" s="616">
        <v>0.16</v>
      </c>
      <c r="P731" s="616">
        <v>0.14000000000000001</v>
      </c>
      <c r="Q731" s="616">
        <v>0.12666666666666668</v>
      </c>
      <c r="R731" s="616">
        <v>0.10333333333333333</v>
      </c>
      <c r="S731" s="616">
        <v>9.0000000000000011E-2</v>
      </c>
      <c r="T731" s="616">
        <v>7.6666666666666675E-2</v>
      </c>
      <c r="U731" s="616">
        <v>6.6666666666666666E-2</v>
      </c>
      <c r="V731" s="616">
        <v>6.3333333333333339E-2</v>
      </c>
      <c r="W731" s="616">
        <v>5.3333333333333337E-2</v>
      </c>
      <c r="X731" s="616">
        <v>4.9999999999999996E-2</v>
      </c>
      <c r="Y731" s="616">
        <v>0.04</v>
      </c>
      <c r="Z731" s="613">
        <f t="shared" si="396"/>
        <v>3.43</v>
      </c>
      <c r="AA731" s="1058">
        <f t="shared" si="376"/>
        <v>11.904761904761907</v>
      </c>
      <c r="AB731" s="1058">
        <f t="shared" si="377"/>
        <v>39.999999999999993</v>
      </c>
      <c r="AC731" s="1067">
        <f t="shared" si="378"/>
        <v>19.999999999999996</v>
      </c>
      <c r="AD731" s="1067">
        <f t="shared" si="379"/>
        <v>19.047619047619047</v>
      </c>
      <c r="AE731" s="1067">
        <f t="shared" si="380"/>
        <v>23.529411764705866</v>
      </c>
      <c r="AF731" s="1067">
        <f t="shared" si="381"/>
        <v>6.25</v>
      </c>
      <c r="AG731" s="1067">
        <f t="shared" si="382"/>
        <v>0</v>
      </c>
      <c r="AH731" s="1067">
        <f t="shared" si="383"/>
        <v>0</v>
      </c>
      <c r="AI731" s="742">
        <f t="shared" si="384"/>
        <v>0</v>
      </c>
      <c r="AJ731" s="1068">
        <f t="shared" si="385"/>
        <v>0</v>
      </c>
      <c r="AK731" s="742">
        <f t="shared" si="386"/>
        <v>14.285714285714279</v>
      </c>
      <c r="AL731" s="742">
        <f t="shared" si="387"/>
        <v>10.526315789473696</v>
      </c>
      <c r="AM731" s="742">
        <f t="shared" si="388"/>
        <v>22.580645161290324</v>
      </c>
      <c r="AN731" s="742">
        <f t="shared" si="389"/>
        <v>14.814814814814792</v>
      </c>
      <c r="AO731" s="742">
        <f t="shared" si="390"/>
        <v>17.391304347826097</v>
      </c>
      <c r="AP731" s="742">
        <f t="shared" si="391"/>
        <v>15.000000000000014</v>
      </c>
      <c r="AQ731" s="742">
        <f t="shared" si="392"/>
        <v>5.2631578947368363</v>
      </c>
      <c r="AR731" s="742">
        <f t="shared" si="393"/>
        <v>18.75</v>
      </c>
      <c r="AS731" s="742">
        <f t="shared" si="394"/>
        <v>6.6666666666666874</v>
      </c>
      <c r="AT731" s="742">
        <f t="shared" si="395"/>
        <v>24.999999999999979</v>
      </c>
      <c r="AU731" s="1060">
        <f t="shared" si="397"/>
        <v>13.550520583880475</v>
      </c>
      <c r="AV731" s="1061">
        <f t="shared" si="398"/>
        <v>10.375358399745528</v>
      </c>
    </row>
    <row r="732" spans="1:48" x14ac:dyDescent="0.2">
      <c r="A732" s="864" t="s">
        <v>860</v>
      </c>
      <c r="B732" s="864" t="s">
        <v>861</v>
      </c>
      <c r="C732" s="512">
        <v>1.87</v>
      </c>
      <c r="D732" s="616">
        <v>1.68</v>
      </c>
      <c r="E732" s="616">
        <v>1.54</v>
      </c>
      <c r="F732" s="512">
        <v>1.46</v>
      </c>
      <c r="G732" s="512">
        <v>1.38</v>
      </c>
      <c r="H732" s="512">
        <v>1.3</v>
      </c>
      <c r="I732" s="512">
        <v>1.1499999999999999</v>
      </c>
      <c r="J732" s="1009"/>
      <c r="K732" s="512">
        <v>0.88</v>
      </c>
      <c r="L732" s="512">
        <v>0.66</v>
      </c>
      <c r="M732" s="1009"/>
      <c r="N732" s="616">
        <v>0.55000000000000004</v>
      </c>
      <c r="O732" s="616">
        <v>0.48</v>
      </c>
      <c r="P732" s="616">
        <v>0.47499999999999998</v>
      </c>
      <c r="Q732" s="616">
        <v>0.44500000000000001</v>
      </c>
      <c r="R732" s="616">
        <v>0.3</v>
      </c>
      <c r="S732" s="612">
        <v>0</v>
      </c>
      <c r="T732" s="612">
        <v>0</v>
      </c>
      <c r="U732" s="612">
        <v>0</v>
      </c>
      <c r="V732" s="612">
        <v>0</v>
      </c>
      <c r="W732" s="612">
        <v>0</v>
      </c>
      <c r="X732" s="612">
        <v>0</v>
      </c>
      <c r="Y732" s="612">
        <v>0</v>
      </c>
      <c r="Z732" s="613">
        <f t="shared" si="396"/>
        <v>14.170000000000003</v>
      </c>
      <c r="AA732" s="1058">
        <f t="shared" si="376"/>
        <v>11.309523809523814</v>
      </c>
      <c r="AB732" s="1058">
        <f t="shared" si="377"/>
        <v>9.0909090909090828</v>
      </c>
      <c r="AC732" s="1067">
        <f t="shared" si="378"/>
        <v>5.4794520547945202</v>
      </c>
      <c r="AD732" s="1067">
        <f t="shared" si="379"/>
        <v>5.7971014492753659</v>
      </c>
      <c r="AE732" s="1067">
        <f t="shared" si="380"/>
        <v>6.153846153846132</v>
      </c>
      <c r="AF732" s="1067">
        <f t="shared" si="381"/>
        <v>13.043478260869579</v>
      </c>
      <c r="AG732" s="1067">
        <f t="shared" si="382"/>
        <v>30.681818181818166</v>
      </c>
      <c r="AH732" s="1067">
        <f t="shared" si="383"/>
        <v>33.333333333333329</v>
      </c>
      <c r="AI732" s="742">
        <f t="shared" si="384"/>
        <v>19.999999999999996</v>
      </c>
      <c r="AJ732" s="1068">
        <f t="shared" si="385"/>
        <v>14.583333333333348</v>
      </c>
      <c r="AK732" s="742">
        <f t="shared" si="386"/>
        <v>1.0526315789473717</v>
      </c>
      <c r="AL732" s="742">
        <f t="shared" si="387"/>
        <v>6.7415730337078594</v>
      </c>
      <c r="AM732" s="742">
        <f t="shared" si="388"/>
        <v>48.333333333333343</v>
      </c>
      <c r="AN732" s="742" t="str">
        <f t="shared" si="389"/>
        <v>n/a</v>
      </c>
      <c r="AO732" s="742" t="str">
        <f t="shared" si="390"/>
        <v>n/a</v>
      </c>
      <c r="AP732" s="742" t="str">
        <f t="shared" si="391"/>
        <v>n/a</v>
      </c>
      <c r="AQ732" s="742" t="str">
        <f t="shared" si="392"/>
        <v>n/a</v>
      </c>
      <c r="AR732" s="742" t="str">
        <f t="shared" si="393"/>
        <v>n/a</v>
      </c>
      <c r="AS732" s="742" t="str">
        <f t="shared" si="394"/>
        <v>n/a</v>
      </c>
      <c r="AT732" s="742" t="str">
        <f t="shared" si="395"/>
        <v>n/a</v>
      </c>
      <c r="AU732" s="1060">
        <f t="shared" si="397"/>
        <v>15.815410277976298</v>
      </c>
      <c r="AV732" s="1061">
        <f t="shared" si="398"/>
        <v>13.779078028102015</v>
      </c>
    </row>
    <row r="733" spans="1:48" x14ac:dyDescent="0.2">
      <c r="A733" s="872" t="s">
        <v>2963</v>
      </c>
      <c r="B733" s="864" t="s">
        <v>2964</v>
      </c>
      <c r="C733" s="512">
        <v>6.4</v>
      </c>
      <c r="D733" s="616">
        <v>5.6</v>
      </c>
      <c r="E733" s="616">
        <v>4.5999999999999996</v>
      </c>
      <c r="F733" s="512">
        <v>3.8</v>
      </c>
      <c r="G733" s="512">
        <v>2.8</v>
      </c>
      <c r="H733" s="512">
        <v>2</v>
      </c>
      <c r="I733" s="567">
        <v>1.1499999999999999</v>
      </c>
      <c r="J733" s="1009"/>
      <c r="K733" s="512">
        <v>2.48</v>
      </c>
      <c r="L733" s="512">
        <v>2.23</v>
      </c>
      <c r="M733" s="1009"/>
      <c r="N733" s="616">
        <v>2.12</v>
      </c>
      <c r="O733" s="616">
        <v>1.89</v>
      </c>
      <c r="P733" s="616">
        <v>1.75</v>
      </c>
      <c r="Q733" s="616">
        <v>1.31</v>
      </c>
      <c r="R733" s="616">
        <v>0.95</v>
      </c>
      <c r="S733" s="616">
        <v>0.62</v>
      </c>
      <c r="T733" s="616">
        <v>0.38</v>
      </c>
      <c r="U733" s="616">
        <v>0.2</v>
      </c>
      <c r="V733" s="616">
        <v>0.115</v>
      </c>
      <c r="W733" s="612">
        <v>0.1</v>
      </c>
      <c r="X733" s="612">
        <v>0.1</v>
      </c>
      <c r="Y733" s="616">
        <v>0.1</v>
      </c>
      <c r="Z733" s="613">
        <f t="shared" si="396"/>
        <v>40.695000000000014</v>
      </c>
      <c r="AA733" s="1058">
        <f t="shared" si="376"/>
        <v>14.285714285714302</v>
      </c>
      <c r="AB733" s="1058">
        <f t="shared" si="377"/>
        <v>21.739130434782616</v>
      </c>
      <c r="AC733" s="1067">
        <f t="shared" si="378"/>
        <v>21.052631578947366</v>
      </c>
      <c r="AD733" s="1067">
        <f t="shared" si="379"/>
        <v>35.714285714285722</v>
      </c>
      <c r="AE733" s="1067">
        <f t="shared" si="380"/>
        <v>39.999999999999993</v>
      </c>
      <c r="AF733" s="1067">
        <f t="shared" si="381"/>
        <v>73.913043478260889</v>
      </c>
      <c r="AG733" s="1067">
        <f t="shared" si="382"/>
        <v>-53.629032258064527</v>
      </c>
      <c r="AH733" s="1067">
        <f t="shared" si="383"/>
        <v>11.210762331838575</v>
      </c>
      <c r="AI733" s="742">
        <f t="shared" si="384"/>
        <v>5.1886792452830122</v>
      </c>
      <c r="AJ733" s="1068">
        <f t="shared" si="385"/>
        <v>12.169312169312185</v>
      </c>
      <c r="AK733" s="742">
        <f t="shared" si="386"/>
        <v>7.9999999999999849</v>
      </c>
      <c r="AL733" s="742">
        <f t="shared" si="387"/>
        <v>33.587786259541971</v>
      </c>
      <c r="AM733" s="742">
        <f t="shared" si="388"/>
        <v>37.894736842105267</v>
      </c>
      <c r="AN733" s="742">
        <f t="shared" si="389"/>
        <v>53.225806451612897</v>
      </c>
      <c r="AO733" s="742">
        <f t="shared" si="390"/>
        <v>63.157894736842103</v>
      </c>
      <c r="AP733" s="742">
        <f t="shared" si="391"/>
        <v>89.999999999999986</v>
      </c>
      <c r="AQ733" s="742">
        <f t="shared" si="392"/>
        <v>73.91304347826086</v>
      </c>
      <c r="AR733" s="742">
        <f t="shared" si="393"/>
        <v>14.999999999999991</v>
      </c>
      <c r="AS733" s="742">
        <f t="shared" si="394"/>
        <v>0</v>
      </c>
      <c r="AT733" s="742">
        <f t="shared" si="395"/>
        <v>0</v>
      </c>
      <c r="AU733" s="1060">
        <f t="shared" si="397"/>
        <v>27.821189737436164</v>
      </c>
      <c r="AV733" s="1061">
        <f t="shared" si="398"/>
        <v>32.76159850837076</v>
      </c>
    </row>
    <row r="734" spans="1:48" x14ac:dyDescent="0.2">
      <c r="A734" s="872" t="s">
        <v>385</v>
      </c>
      <c r="B734" s="864" t="s">
        <v>386</v>
      </c>
      <c r="C734" s="512">
        <v>0.61</v>
      </c>
      <c r="D734" s="616">
        <v>0.56999999999999995</v>
      </c>
      <c r="E734" s="616">
        <v>0.53</v>
      </c>
      <c r="F734" s="512">
        <v>0.49</v>
      </c>
      <c r="G734" s="512">
        <v>0.45</v>
      </c>
      <c r="H734" s="512">
        <v>0.41</v>
      </c>
      <c r="I734" s="512">
        <v>0.38500000000000001</v>
      </c>
      <c r="J734" s="1009"/>
      <c r="K734" s="512">
        <v>0.36499999999999999</v>
      </c>
      <c r="L734" s="512">
        <v>0.34499999999999997</v>
      </c>
      <c r="M734" s="1009"/>
      <c r="N734" s="616">
        <v>0.32500000000000001</v>
      </c>
      <c r="O734" s="616">
        <v>0.30499999999999999</v>
      </c>
      <c r="P734" s="616">
        <v>0.28499999999999998</v>
      </c>
      <c r="Q734" s="616">
        <v>0.26500000000000001</v>
      </c>
      <c r="R734" s="616">
        <v>0.245</v>
      </c>
      <c r="S734" s="616">
        <v>0.22500000000000001</v>
      </c>
      <c r="T734" s="616">
        <v>0.21249999999999999</v>
      </c>
      <c r="U734" s="616">
        <v>0.20250000000000001</v>
      </c>
      <c r="V734" s="612">
        <v>0.19</v>
      </c>
      <c r="W734" s="616">
        <v>0.1825</v>
      </c>
      <c r="X734" s="616">
        <v>0.17249999999999999</v>
      </c>
      <c r="Y734" s="616">
        <v>0.16250000000000001</v>
      </c>
      <c r="Z734" s="613">
        <f t="shared" si="396"/>
        <v>6.9275000000000002</v>
      </c>
      <c r="AA734" s="1058">
        <f t="shared" si="376"/>
        <v>7.0175438596491224</v>
      </c>
      <c r="AB734" s="1058">
        <f t="shared" si="377"/>
        <v>7.5471698113207308</v>
      </c>
      <c r="AC734" s="1067">
        <f t="shared" si="378"/>
        <v>8.163265306122458</v>
      </c>
      <c r="AD734" s="1067">
        <f t="shared" si="379"/>
        <v>8.8888888888888786</v>
      </c>
      <c r="AE734" s="1067">
        <f t="shared" si="380"/>
        <v>9.7560975609756184</v>
      </c>
      <c r="AF734" s="1067">
        <f t="shared" si="381"/>
        <v>6.4935064935064846</v>
      </c>
      <c r="AG734" s="1067">
        <f t="shared" si="382"/>
        <v>5.4794520547945202</v>
      </c>
      <c r="AH734" s="1067">
        <f t="shared" si="383"/>
        <v>5.7971014492753659</v>
      </c>
      <c r="AI734" s="742">
        <f t="shared" si="384"/>
        <v>6.153846153846132</v>
      </c>
      <c r="AJ734" s="1068">
        <f t="shared" si="385"/>
        <v>6.5573770491803351</v>
      </c>
      <c r="AK734" s="742">
        <f t="shared" si="386"/>
        <v>7.0175438596491224</v>
      </c>
      <c r="AL734" s="742">
        <f t="shared" si="387"/>
        <v>7.5471698113207308</v>
      </c>
      <c r="AM734" s="742">
        <f t="shared" si="388"/>
        <v>8.163265306122458</v>
      </c>
      <c r="AN734" s="742">
        <f t="shared" si="389"/>
        <v>8.8888888888888786</v>
      </c>
      <c r="AO734" s="742">
        <f t="shared" si="390"/>
        <v>5.8823529411764719</v>
      </c>
      <c r="AP734" s="742">
        <f t="shared" si="391"/>
        <v>4.9382716049382713</v>
      </c>
      <c r="AQ734" s="742">
        <f t="shared" si="392"/>
        <v>6.578947368421062</v>
      </c>
      <c r="AR734" s="742">
        <f t="shared" si="393"/>
        <v>4.1095890410958846</v>
      </c>
      <c r="AS734" s="742">
        <f t="shared" si="394"/>
        <v>5.7971014492753659</v>
      </c>
      <c r="AT734" s="742">
        <f t="shared" si="395"/>
        <v>6.153846153846132</v>
      </c>
      <c r="AU734" s="1060">
        <f t="shared" si="397"/>
        <v>6.8465612526147028</v>
      </c>
      <c r="AV734" s="1061">
        <f t="shared" si="398"/>
        <v>1.4269733121702237</v>
      </c>
    </row>
    <row r="735" spans="1:48" x14ac:dyDescent="0.2">
      <c r="A735" s="864" t="s">
        <v>1792</v>
      </c>
      <c r="B735" s="864" t="s">
        <v>1793</v>
      </c>
      <c r="C735" s="512">
        <v>0.83</v>
      </c>
      <c r="D735" s="616">
        <v>0.78</v>
      </c>
      <c r="E735" s="616">
        <v>0.71000000000000008</v>
      </c>
      <c r="F735" s="512">
        <v>0.67</v>
      </c>
      <c r="G735" s="512">
        <v>0.62</v>
      </c>
      <c r="H735" s="512">
        <v>0.49</v>
      </c>
      <c r="I735" s="512">
        <v>0.42</v>
      </c>
      <c r="J735" s="1009"/>
      <c r="K735" s="512">
        <v>0.36</v>
      </c>
      <c r="L735" s="512">
        <v>0.22</v>
      </c>
      <c r="M735" s="1009"/>
      <c r="N735" s="612">
        <v>0.05</v>
      </c>
      <c r="O735" s="612">
        <v>0.09</v>
      </c>
      <c r="P735" s="612">
        <v>0.64</v>
      </c>
      <c r="Q735" s="612">
        <v>0.64</v>
      </c>
      <c r="R735" s="612">
        <v>0.64</v>
      </c>
      <c r="S735" s="616">
        <v>0.64</v>
      </c>
      <c r="T735" s="616">
        <v>0.62475999999999998</v>
      </c>
      <c r="U735" s="616">
        <v>0.60951999999999995</v>
      </c>
      <c r="V735" s="616">
        <v>0.6</v>
      </c>
      <c r="W735" s="616">
        <v>0.14285999999999999</v>
      </c>
      <c r="X735" s="612">
        <v>0</v>
      </c>
      <c r="Y735" s="612">
        <v>0</v>
      </c>
      <c r="Z735" s="613">
        <f t="shared" si="396"/>
        <v>9.7771399999999975</v>
      </c>
      <c r="AA735" s="1058">
        <f t="shared" si="376"/>
        <v>6.4102564102564097</v>
      </c>
      <c r="AB735" s="1058">
        <f t="shared" si="377"/>
        <v>9.8591549295774517</v>
      </c>
      <c r="AC735" s="1067">
        <f t="shared" si="378"/>
        <v>5.9701492537313383</v>
      </c>
      <c r="AD735" s="1067">
        <f t="shared" si="379"/>
        <v>8.064516129032274</v>
      </c>
      <c r="AE735" s="1067">
        <f t="shared" si="380"/>
        <v>26.530612244897966</v>
      </c>
      <c r="AF735" s="1067">
        <f t="shared" si="381"/>
        <v>16.666666666666675</v>
      </c>
      <c r="AG735" s="1067">
        <f t="shared" si="382"/>
        <v>16.666666666666675</v>
      </c>
      <c r="AH735" s="1067">
        <f t="shared" si="383"/>
        <v>63.636363636363626</v>
      </c>
      <c r="AI735" s="742">
        <f t="shared" si="384"/>
        <v>339.99999999999994</v>
      </c>
      <c r="AJ735" s="1068">
        <f t="shared" si="385"/>
        <v>-44.444444444444443</v>
      </c>
      <c r="AK735" s="742">
        <f t="shared" si="386"/>
        <v>-85.9375</v>
      </c>
      <c r="AL735" s="742">
        <f t="shared" si="387"/>
        <v>0</v>
      </c>
      <c r="AM735" s="742">
        <f t="shared" si="388"/>
        <v>0</v>
      </c>
      <c r="AN735" s="742">
        <f t="shared" si="389"/>
        <v>0</v>
      </c>
      <c r="AO735" s="742">
        <f t="shared" si="390"/>
        <v>2.4393367052948367</v>
      </c>
      <c r="AP735" s="742">
        <f t="shared" si="391"/>
        <v>2.5003281270508104</v>
      </c>
      <c r="AQ735" s="742">
        <f t="shared" si="392"/>
        <v>1.5866666666666696</v>
      </c>
      <c r="AR735" s="742">
        <f t="shared" si="393"/>
        <v>319.99160016799664</v>
      </c>
      <c r="AS735" s="742" t="str">
        <f t="shared" si="394"/>
        <v>n/a</v>
      </c>
      <c r="AT735" s="742" t="str">
        <f t="shared" si="395"/>
        <v>n/a</v>
      </c>
      <c r="AU735" s="1060">
        <f t="shared" si="397"/>
        <v>38.330020731097605</v>
      </c>
      <c r="AV735" s="1061">
        <f t="shared" si="398"/>
        <v>110.20634832239328</v>
      </c>
    </row>
    <row r="736" spans="1:48" x14ac:dyDescent="0.2">
      <c r="A736" s="872" t="s">
        <v>1767</v>
      </c>
      <c r="B736" s="864" t="s">
        <v>1768</v>
      </c>
      <c r="C736" s="512">
        <v>7</v>
      </c>
      <c r="D736" s="616">
        <v>4.5999999999999996</v>
      </c>
      <c r="E736" s="616">
        <v>3.36</v>
      </c>
      <c r="F736" s="512">
        <v>3</v>
      </c>
      <c r="G736" s="512">
        <v>2.72</v>
      </c>
      <c r="H736" s="512">
        <v>2.4</v>
      </c>
      <c r="I736" s="512">
        <v>1.6</v>
      </c>
      <c r="J736" s="1009"/>
      <c r="K736" s="512">
        <v>0.4</v>
      </c>
      <c r="L736" s="514">
        <v>0</v>
      </c>
      <c r="M736" s="1009"/>
      <c r="N736" s="612">
        <v>0</v>
      </c>
      <c r="O736" s="612">
        <v>0</v>
      </c>
      <c r="P736" s="612">
        <v>0</v>
      </c>
      <c r="Q736" s="612">
        <v>0</v>
      </c>
      <c r="R736" s="612">
        <v>0</v>
      </c>
      <c r="S736" s="612">
        <v>0</v>
      </c>
      <c r="T736" s="612">
        <v>0</v>
      </c>
      <c r="U736" s="612">
        <v>0</v>
      </c>
      <c r="V736" s="612">
        <v>0</v>
      </c>
      <c r="W736" s="612">
        <v>0</v>
      </c>
      <c r="X736" s="612">
        <v>0</v>
      </c>
      <c r="Y736" s="612">
        <v>0</v>
      </c>
      <c r="Z736" s="613">
        <f t="shared" si="396"/>
        <v>25.08</v>
      </c>
      <c r="AA736" s="1058">
        <f t="shared" si="376"/>
        <v>52.173913043478272</v>
      </c>
      <c r="AB736" s="1058">
        <f t="shared" si="377"/>
        <v>36.904761904761905</v>
      </c>
      <c r="AC736" s="1067">
        <f t="shared" si="378"/>
        <v>11.999999999999989</v>
      </c>
      <c r="AD736" s="1067">
        <f t="shared" si="379"/>
        <v>10.294117647058808</v>
      </c>
      <c r="AE736" s="1067">
        <f t="shared" si="380"/>
        <v>13.333333333333353</v>
      </c>
      <c r="AF736" s="1067">
        <f t="shared" si="381"/>
        <v>49.999999999999979</v>
      </c>
      <c r="AG736" s="1067">
        <f t="shared" si="382"/>
        <v>300</v>
      </c>
      <c r="AH736" s="1067" t="str">
        <f t="shared" si="383"/>
        <v>n/a</v>
      </c>
      <c r="AI736" s="742" t="str">
        <f t="shared" si="384"/>
        <v>n/a</v>
      </c>
      <c r="AJ736" s="1068" t="str">
        <f t="shared" si="385"/>
        <v>n/a</v>
      </c>
      <c r="AK736" s="742" t="str">
        <f t="shared" si="386"/>
        <v>n/a</v>
      </c>
      <c r="AL736" s="742" t="str">
        <f t="shared" si="387"/>
        <v>n/a</v>
      </c>
      <c r="AM736" s="742" t="str">
        <f t="shared" si="388"/>
        <v>n/a</v>
      </c>
      <c r="AN736" s="742" t="str">
        <f t="shared" si="389"/>
        <v>n/a</v>
      </c>
      <c r="AO736" s="742" t="str">
        <f t="shared" si="390"/>
        <v>n/a</v>
      </c>
      <c r="AP736" s="742" t="str">
        <f t="shared" si="391"/>
        <v>n/a</v>
      </c>
      <c r="AQ736" s="742" t="str">
        <f t="shared" si="392"/>
        <v>n/a</v>
      </c>
      <c r="AR736" s="742" t="str">
        <f t="shared" si="393"/>
        <v>n/a</v>
      </c>
      <c r="AS736" s="742" t="str">
        <f t="shared" si="394"/>
        <v>n/a</v>
      </c>
      <c r="AT736" s="742" t="str">
        <f t="shared" si="395"/>
        <v>n/a</v>
      </c>
      <c r="AU736" s="1060">
        <f t="shared" si="397"/>
        <v>67.815160846947478</v>
      </c>
      <c r="AV736" s="1061">
        <f t="shared" si="398"/>
        <v>103.93872634437348</v>
      </c>
    </row>
    <row r="737" spans="1:48" x14ac:dyDescent="0.2">
      <c r="A737" s="872" t="s">
        <v>3924</v>
      </c>
      <c r="B737" s="864" t="s">
        <v>3925</v>
      </c>
      <c r="C737" s="512">
        <v>1</v>
      </c>
      <c r="D737" s="616">
        <v>0.76</v>
      </c>
      <c r="E737" s="616">
        <v>0.56000000000000005</v>
      </c>
      <c r="F737" s="512">
        <v>0.48</v>
      </c>
      <c r="G737" s="512">
        <v>0.44</v>
      </c>
      <c r="H737" s="512">
        <v>0.4</v>
      </c>
      <c r="I737" s="567">
        <v>0.18</v>
      </c>
      <c r="J737" s="1009"/>
      <c r="K737" s="514">
        <v>0.18</v>
      </c>
      <c r="L737" s="514">
        <v>0.18</v>
      </c>
      <c r="M737" s="1009"/>
      <c r="N737" s="612">
        <v>0.18</v>
      </c>
      <c r="O737" s="612">
        <v>0.27</v>
      </c>
      <c r="P737" s="616">
        <v>0.36</v>
      </c>
      <c r="Q737" s="616">
        <v>0.32</v>
      </c>
      <c r="R737" s="616">
        <v>0.28000000000000003</v>
      </c>
      <c r="S737" s="616">
        <v>0.24</v>
      </c>
      <c r="T737" s="616">
        <v>0.2</v>
      </c>
      <c r="U737" s="616">
        <v>0.16</v>
      </c>
      <c r="V737" s="616">
        <v>0.12</v>
      </c>
      <c r="W737" s="616">
        <v>9.3340000000000006E-2</v>
      </c>
      <c r="X737" s="616">
        <v>0.05</v>
      </c>
      <c r="Y737" s="522">
        <v>0</v>
      </c>
      <c r="Z737" s="613">
        <f t="shared" si="396"/>
        <v>6.4533400000000007</v>
      </c>
      <c r="AA737" s="1058">
        <f t="shared" si="376"/>
        <v>31.578947368421062</v>
      </c>
      <c r="AB737" s="1058">
        <f t="shared" si="377"/>
        <v>35.714285714285701</v>
      </c>
      <c r="AC737" s="1067">
        <f t="shared" si="378"/>
        <v>16.666666666666675</v>
      </c>
      <c r="AD737" s="1067">
        <f t="shared" si="379"/>
        <v>9.0909090909090828</v>
      </c>
      <c r="AE737" s="1067">
        <f t="shared" si="380"/>
        <v>9.9999999999999858</v>
      </c>
      <c r="AF737" s="1067">
        <f t="shared" si="381"/>
        <v>122.22222222222223</v>
      </c>
      <c r="AG737" s="1067">
        <f t="shared" si="382"/>
        <v>0</v>
      </c>
      <c r="AH737" s="1067">
        <f t="shared" si="383"/>
        <v>0</v>
      </c>
      <c r="AI737" s="742">
        <f t="shared" si="384"/>
        <v>0</v>
      </c>
      <c r="AJ737" s="1068">
        <f t="shared" si="385"/>
        <v>-33.333333333333336</v>
      </c>
      <c r="AK737" s="742">
        <f t="shared" si="386"/>
        <v>-24.999999999999989</v>
      </c>
      <c r="AL737" s="742">
        <f t="shared" si="387"/>
        <v>12.5</v>
      </c>
      <c r="AM737" s="742">
        <f t="shared" si="388"/>
        <v>14.285714285714279</v>
      </c>
      <c r="AN737" s="742">
        <f t="shared" si="389"/>
        <v>16.666666666666675</v>
      </c>
      <c r="AO737" s="742">
        <f t="shared" si="390"/>
        <v>19.999999999999996</v>
      </c>
      <c r="AP737" s="742">
        <f t="shared" si="391"/>
        <v>25</v>
      </c>
      <c r="AQ737" s="742">
        <f t="shared" si="392"/>
        <v>33.33333333333335</v>
      </c>
      <c r="AR737" s="742">
        <f t="shared" si="393"/>
        <v>28.562245553888999</v>
      </c>
      <c r="AS737" s="742">
        <f t="shared" si="394"/>
        <v>86.68</v>
      </c>
      <c r="AT737" s="742" t="str">
        <f t="shared" si="395"/>
        <v>n/a</v>
      </c>
      <c r="AU737" s="1060">
        <f t="shared" si="397"/>
        <v>21.261455661514457</v>
      </c>
      <c r="AV737" s="1061">
        <f t="shared" si="398"/>
        <v>34.898304316847799</v>
      </c>
    </row>
    <row r="738" spans="1:48" x14ac:dyDescent="0.2">
      <c r="A738" s="872" t="s">
        <v>4577</v>
      </c>
      <c r="B738" s="864" t="s">
        <v>4576</v>
      </c>
      <c r="C738" s="512">
        <v>0.90659999999999996</v>
      </c>
      <c r="D738" s="616">
        <v>0.84799999999999998</v>
      </c>
      <c r="E738" s="616">
        <v>0.79200000000000004</v>
      </c>
      <c r="F738" s="512">
        <v>0.73859999999999992</v>
      </c>
      <c r="G738" s="512">
        <v>0.68599999999999994</v>
      </c>
      <c r="H738" s="512">
        <v>0.63400000000000012</v>
      </c>
      <c r="I738" s="512">
        <v>0.58399999999999996</v>
      </c>
      <c r="J738" s="1009"/>
      <c r="K738" s="512">
        <v>0.53600000000000003</v>
      </c>
      <c r="L738" s="512">
        <v>0.504</v>
      </c>
      <c r="M738" s="1009"/>
      <c r="N738" s="616">
        <v>0.47199999999999998</v>
      </c>
      <c r="O738" s="616">
        <v>0.44</v>
      </c>
      <c r="P738" s="616">
        <v>0.40800000000000003</v>
      </c>
      <c r="Q738" s="616">
        <v>0.38400000000000001</v>
      </c>
      <c r="R738" s="616">
        <v>0.35504000000000002</v>
      </c>
      <c r="S738" s="616">
        <v>0.31952000000000003</v>
      </c>
      <c r="T738" s="616">
        <v>0.29399999999999998</v>
      </c>
      <c r="U738" s="616">
        <v>0.27360000000000001</v>
      </c>
      <c r="V738" s="616">
        <v>0.25800000000000001</v>
      </c>
      <c r="W738" s="616">
        <v>0.24216000000000004</v>
      </c>
      <c r="X738" s="616">
        <v>0.22544</v>
      </c>
      <c r="Y738" s="616">
        <v>0.20432000000000003</v>
      </c>
      <c r="Z738" s="613">
        <f t="shared" si="396"/>
        <v>10.10528</v>
      </c>
      <c r="AA738" s="1058">
        <f t="shared" si="376"/>
        <v>6.9103773584905603</v>
      </c>
      <c r="AB738" s="1058">
        <f t="shared" si="377"/>
        <v>7.0707070707070718</v>
      </c>
      <c r="AC738" s="1067">
        <f t="shared" si="378"/>
        <v>7.2298943948009953</v>
      </c>
      <c r="AD738" s="1067">
        <f t="shared" si="379"/>
        <v>7.6676384839650114</v>
      </c>
      <c r="AE738" s="1067">
        <f t="shared" si="380"/>
        <v>8.2018927444794656</v>
      </c>
      <c r="AF738" s="1067">
        <f t="shared" si="381"/>
        <v>8.5616438356164615</v>
      </c>
      <c r="AG738" s="1067">
        <f t="shared" si="382"/>
        <v>8.9552238805969964</v>
      </c>
      <c r="AH738" s="1067">
        <f t="shared" si="383"/>
        <v>6.3492063492063489</v>
      </c>
      <c r="AI738" s="742">
        <f t="shared" si="384"/>
        <v>6.7796610169491567</v>
      </c>
      <c r="AJ738" s="1068">
        <f t="shared" si="385"/>
        <v>7.2727272727272751</v>
      </c>
      <c r="AK738" s="742">
        <f t="shared" si="386"/>
        <v>7.8431372549019551</v>
      </c>
      <c r="AL738" s="742">
        <f t="shared" si="387"/>
        <v>6.25</v>
      </c>
      <c r="AM738" s="742">
        <f t="shared" si="388"/>
        <v>8.1568273997296039</v>
      </c>
      <c r="AN738" s="742">
        <f t="shared" si="389"/>
        <v>11.116675012518783</v>
      </c>
      <c r="AO738" s="742">
        <f t="shared" si="390"/>
        <v>8.6802721088435462</v>
      </c>
      <c r="AP738" s="742">
        <f t="shared" si="391"/>
        <v>7.4561403508771829</v>
      </c>
      <c r="AQ738" s="742">
        <f t="shared" si="392"/>
        <v>6.0465116279069697</v>
      </c>
      <c r="AR738" s="742">
        <f t="shared" si="393"/>
        <v>6.5411298315163346</v>
      </c>
      <c r="AS738" s="742">
        <f t="shared" si="394"/>
        <v>7.4166075230660322</v>
      </c>
      <c r="AT738" s="742">
        <f t="shared" si="395"/>
        <v>10.33672670321064</v>
      </c>
      <c r="AU738" s="1060">
        <f t="shared" si="397"/>
        <v>7.7421500110055206</v>
      </c>
      <c r="AV738" s="1061">
        <f t="shared" si="398"/>
        <v>1.3132034317183376</v>
      </c>
    </row>
    <row r="739" spans="1:48" x14ac:dyDescent="0.2">
      <c r="A739" s="872" t="s">
        <v>1778</v>
      </c>
      <c r="B739" s="864" t="s">
        <v>1779</v>
      </c>
      <c r="C739" s="512">
        <v>0.9</v>
      </c>
      <c r="D739" s="616">
        <v>0.82</v>
      </c>
      <c r="E739" s="616">
        <v>0.75</v>
      </c>
      <c r="F739" s="512">
        <v>0.71</v>
      </c>
      <c r="G739" s="512">
        <v>0.66</v>
      </c>
      <c r="H739" s="512">
        <v>0.57999999999999996</v>
      </c>
      <c r="I739" s="512">
        <v>0.5</v>
      </c>
      <c r="J739" s="1009"/>
      <c r="K739" s="514">
        <v>0.44</v>
      </c>
      <c r="L739" s="514">
        <v>0.44</v>
      </c>
      <c r="M739" s="1009"/>
      <c r="N739" s="612">
        <v>0.44</v>
      </c>
      <c r="O739" s="612">
        <v>0.44</v>
      </c>
      <c r="P739" s="616">
        <v>0.44</v>
      </c>
      <c r="Q739" s="616">
        <v>0.4</v>
      </c>
      <c r="R739" s="616">
        <v>0.36</v>
      </c>
      <c r="S739" s="616">
        <v>0.32</v>
      </c>
      <c r="T739" s="616">
        <v>0.28000000000000003</v>
      </c>
      <c r="U739" s="612">
        <v>0.24</v>
      </c>
      <c r="V739" s="612">
        <v>0.24</v>
      </c>
      <c r="W739" s="612">
        <v>0.24</v>
      </c>
      <c r="X739" s="612">
        <v>0.26800000000000002</v>
      </c>
      <c r="Y739" s="612">
        <v>0.35199999999999998</v>
      </c>
      <c r="Z739" s="613">
        <f t="shared" si="396"/>
        <v>9.8200000000000038</v>
      </c>
      <c r="AA739" s="1058">
        <f t="shared" si="376"/>
        <v>9.7560975609756184</v>
      </c>
      <c r="AB739" s="1058">
        <f t="shared" si="377"/>
        <v>9.3333333333333268</v>
      </c>
      <c r="AC739" s="1067">
        <f t="shared" si="378"/>
        <v>5.6338028169014231</v>
      </c>
      <c r="AD739" s="1067">
        <f t="shared" si="379"/>
        <v>7.575757575757569</v>
      </c>
      <c r="AE739" s="1067">
        <f t="shared" si="380"/>
        <v>13.793103448275868</v>
      </c>
      <c r="AF739" s="1067">
        <f t="shared" si="381"/>
        <v>15.999999999999993</v>
      </c>
      <c r="AG739" s="1067">
        <f t="shared" si="382"/>
        <v>13.636363636363647</v>
      </c>
      <c r="AH739" s="1067">
        <f t="shared" si="383"/>
        <v>0</v>
      </c>
      <c r="AI739" s="742">
        <f t="shared" si="384"/>
        <v>0</v>
      </c>
      <c r="AJ739" s="1068">
        <f t="shared" si="385"/>
        <v>0</v>
      </c>
      <c r="AK739" s="742">
        <f t="shared" si="386"/>
        <v>0</v>
      </c>
      <c r="AL739" s="742">
        <f t="shared" si="387"/>
        <v>9.9999999999999858</v>
      </c>
      <c r="AM739" s="742">
        <f t="shared" si="388"/>
        <v>11.111111111111116</v>
      </c>
      <c r="AN739" s="742">
        <f t="shared" si="389"/>
        <v>12.5</v>
      </c>
      <c r="AO739" s="742">
        <f t="shared" si="390"/>
        <v>14.285714285714279</v>
      </c>
      <c r="AP739" s="742">
        <f t="shared" si="391"/>
        <v>16.666666666666675</v>
      </c>
      <c r="AQ739" s="742">
        <f t="shared" si="392"/>
        <v>0</v>
      </c>
      <c r="AR739" s="742">
        <f t="shared" si="393"/>
        <v>0</v>
      </c>
      <c r="AS739" s="742">
        <f t="shared" si="394"/>
        <v>-10.447761194029859</v>
      </c>
      <c r="AT739" s="742">
        <f t="shared" si="395"/>
        <v>-23.863636363636353</v>
      </c>
      <c r="AU739" s="1060">
        <f t="shared" si="397"/>
        <v>5.299027643871665</v>
      </c>
      <c r="AV739" s="1061">
        <f t="shared" si="398"/>
        <v>9.9531155643850049</v>
      </c>
    </row>
    <row r="740" spans="1:48" x14ac:dyDescent="0.2">
      <c r="A740" s="592" t="s">
        <v>2976</v>
      </c>
      <c r="B740" s="592" t="s">
        <v>2977</v>
      </c>
      <c r="C740" s="1053">
        <v>0.8</v>
      </c>
      <c r="D740" s="998">
        <v>0.76</v>
      </c>
      <c r="E740" s="998">
        <v>0.7</v>
      </c>
      <c r="F740" s="998">
        <v>0.64</v>
      </c>
      <c r="G740" s="998">
        <v>0.62</v>
      </c>
      <c r="H740" s="1035">
        <v>0.5</v>
      </c>
      <c r="I740" s="998">
        <v>0.5</v>
      </c>
      <c r="J740" s="998"/>
      <c r="K740" s="998">
        <v>0.42499999999999999</v>
      </c>
      <c r="L740" s="998">
        <v>0.31</v>
      </c>
      <c r="M740" s="998"/>
      <c r="N740" s="998">
        <v>0.25</v>
      </c>
      <c r="O740" s="998">
        <v>0.06</v>
      </c>
      <c r="P740" s="1035">
        <v>0.04</v>
      </c>
      <c r="Q740" s="998">
        <v>0.04</v>
      </c>
      <c r="R740" s="998">
        <v>0.01</v>
      </c>
      <c r="S740" s="612">
        <v>0</v>
      </c>
      <c r="T740" s="612">
        <v>0</v>
      </c>
      <c r="U740" s="612">
        <v>0</v>
      </c>
      <c r="V740" s="612">
        <v>0</v>
      </c>
      <c r="W740" s="612">
        <v>0</v>
      </c>
      <c r="X740" s="612">
        <v>0</v>
      </c>
      <c r="Y740" s="612">
        <v>0</v>
      </c>
      <c r="Z740" s="613">
        <f t="shared" si="396"/>
        <v>5.6549999999999985</v>
      </c>
      <c r="AA740" s="1058">
        <f t="shared" si="376"/>
        <v>5.2631578947368363</v>
      </c>
      <c r="AB740" s="1058">
        <f t="shared" si="377"/>
        <v>8.5714285714285854</v>
      </c>
      <c r="AC740" s="1067">
        <f t="shared" si="378"/>
        <v>9.375</v>
      </c>
      <c r="AD740" s="1067">
        <f t="shared" si="379"/>
        <v>3.2258064516129004</v>
      </c>
      <c r="AE740" s="1067">
        <f t="shared" si="380"/>
        <v>24</v>
      </c>
      <c r="AF740" s="1067">
        <f t="shared" si="381"/>
        <v>0</v>
      </c>
      <c r="AG740" s="1067">
        <f t="shared" si="382"/>
        <v>17.647058823529417</v>
      </c>
      <c r="AH740" s="1067">
        <f t="shared" si="383"/>
        <v>37.096774193548377</v>
      </c>
      <c r="AI740" s="742">
        <f t="shared" si="384"/>
        <v>24</v>
      </c>
      <c r="AJ740" s="1068">
        <f t="shared" si="385"/>
        <v>316.66666666666669</v>
      </c>
      <c r="AK740" s="742">
        <f t="shared" si="386"/>
        <v>50</v>
      </c>
      <c r="AL740" s="742">
        <f t="shared" si="387"/>
        <v>0</v>
      </c>
      <c r="AM740" s="742">
        <f t="shared" si="388"/>
        <v>300</v>
      </c>
      <c r="AN740" s="742" t="str">
        <f t="shared" si="389"/>
        <v>n/a</v>
      </c>
      <c r="AO740" s="742" t="str">
        <f t="shared" si="390"/>
        <v>n/a</v>
      </c>
      <c r="AP740" s="742" t="str">
        <f t="shared" si="391"/>
        <v>n/a</v>
      </c>
      <c r="AQ740" s="742" t="str">
        <f t="shared" si="392"/>
        <v>n/a</v>
      </c>
      <c r="AR740" s="742" t="str">
        <f t="shared" si="393"/>
        <v>n/a</v>
      </c>
      <c r="AS740" s="742" t="str">
        <f t="shared" si="394"/>
        <v>n/a</v>
      </c>
      <c r="AT740" s="742" t="str">
        <f t="shared" si="395"/>
        <v>n/a</v>
      </c>
      <c r="AU740" s="1060">
        <f t="shared" si="397"/>
        <v>61.218914815501755</v>
      </c>
      <c r="AV740" s="1061">
        <f t="shared" si="398"/>
        <v>110.71585699591159</v>
      </c>
    </row>
    <row r="741" spans="1:48" x14ac:dyDescent="0.2">
      <c r="A741" s="864" t="s">
        <v>862</v>
      </c>
      <c r="B741" s="864" t="s">
        <v>863</v>
      </c>
      <c r="C741" s="512">
        <v>1.595</v>
      </c>
      <c r="D741" s="616">
        <v>1.5</v>
      </c>
      <c r="E741" s="616">
        <v>1.4200000000000002</v>
      </c>
      <c r="F741" s="512">
        <v>1.34</v>
      </c>
      <c r="G741" s="512">
        <v>1.26</v>
      </c>
      <c r="H741" s="512">
        <v>1.18</v>
      </c>
      <c r="I741" s="512">
        <v>1.1000000000000001</v>
      </c>
      <c r="J741" s="1009"/>
      <c r="K741" s="512">
        <v>1.06</v>
      </c>
      <c r="L741" s="512">
        <v>1.0249999999999999</v>
      </c>
      <c r="M741" s="1009"/>
      <c r="N741" s="616">
        <v>0.995</v>
      </c>
      <c r="O741" s="616">
        <v>0.96499999999999997</v>
      </c>
      <c r="P741" s="616">
        <v>0.93500000000000005</v>
      </c>
      <c r="Q741" s="616">
        <v>0.90500000000000003</v>
      </c>
      <c r="R741" s="616">
        <v>0.875</v>
      </c>
      <c r="S741" s="616">
        <v>0.84499999999999997</v>
      </c>
      <c r="T741" s="616">
        <v>0.79</v>
      </c>
      <c r="U741" s="612">
        <v>0.75</v>
      </c>
      <c r="V741" s="612">
        <v>1.3125</v>
      </c>
      <c r="W741" s="616">
        <v>1.5</v>
      </c>
      <c r="X741" s="612">
        <v>1.3105</v>
      </c>
      <c r="Y741" s="616">
        <v>1.44</v>
      </c>
      <c r="Z741" s="613">
        <f t="shared" si="396"/>
        <v>24.103000000000002</v>
      </c>
      <c r="AA741" s="1058">
        <f t="shared" si="376"/>
        <v>6.3333333333333242</v>
      </c>
      <c r="AB741" s="1058">
        <f t="shared" si="377"/>
        <v>5.6338028169014009</v>
      </c>
      <c r="AC741" s="1067">
        <f t="shared" si="378"/>
        <v>5.9701492537313383</v>
      </c>
      <c r="AD741" s="1067">
        <f t="shared" si="379"/>
        <v>6.3492063492063489</v>
      </c>
      <c r="AE741" s="1067">
        <f t="shared" si="380"/>
        <v>6.7796610169491567</v>
      </c>
      <c r="AF741" s="1067">
        <f t="shared" si="381"/>
        <v>7.2727272727272529</v>
      </c>
      <c r="AG741" s="1067">
        <f t="shared" si="382"/>
        <v>3.7735849056603765</v>
      </c>
      <c r="AH741" s="1067">
        <f t="shared" si="383"/>
        <v>3.4146341463414887</v>
      </c>
      <c r="AI741" s="742">
        <f t="shared" si="384"/>
        <v>3.015075376884413</v>
      </c>
      <c r="AJ741" s="1068">
        <f t="shared" si="385"/>
        <v>3.1088082901554515</v>
      </c>
      <c r="AK741" s="742">
        <f t="shared" si="386"/>
        <v>3.2085561497326109</v>
      </c>
      <c r="AL741" s="742">
        <f t="shared" si="387"/>
        <v>3.3149171270718369</v>
      </c>
      <c r="AM741" s="742">
        <f t="shared" si="388"/>
        <v>3.4285714285714253</v>
      </c>
      <c r="AN741" s="742">
        <f t="shared" si="389"/>
        <v>3.5502958579881616</v>
      </c>
      <c r="AO741" s="742">
        <f t="shared" si="390"/>
        <v>6.9620253164556889</v>
      </c>
      <c r="AP741" s="742">
        <f t="shared" si="391"/>
        <v>5.3333333333333455</v>
      </c>
      <c r="AQ741" s="742">
        <f t="shared" si="392"/>
        <v>-42.857142857142861</v>
      </c>
      <c r="AR741" s="742">
        <f t="shared" si="393"/>
        <v>-12.5</v>
      </c>
      <c r="AS741" s="742">
        <f t="shared" si="394"/>
        <v>14.460129721480342</v>
      </c>
      <c r="AT741" s="742">
        <f t="shared" si="395"/>
        <v>-8.9930555555555518</v>
      </c>
      <c r="AU741" s="1060">
        <f t="shared" si="397"/>
        <v>1.3779306641912779</v>
      </c>
      <c r="AV741" s="1061">
        <f t="shared" si="398"/>
        <v>11.829615020691987</v>
      </c>
    </row>
    <row r="742" spans="1:48" x14ac:dyDescent="0.2">
      <c r="A742" s="864" t="s">
        <v>864</v>
      </c>
      <c r="B742" s="864" t="s">
        <v>865</v>
      </c>
      <c r="C742" s="512">
        <v>1.47</v>
      </c>
      <c r="D742" s="616">
        <v>1.43</v>
      </c>
      <c r="E742" s="616">
        <v>1.38</v>
      </c>
      <c r="F742" s="512">
        <v>1.3</v>
      </c>
      <c r="G742" s="512">
        <v>1.22</v>
      </c>
      <c r="H742" s="512">
        <v>1.08</v>
      </c>
      <c r="I742" s="512">
        <v>0.97</v>
      </c>
      <c r="J742" s="1009"/>
      <c r="K742" s="512">
        <v>0.85</v>
      </c>
      <c r="L742" s="512">
        <v>0.73</v>
      </c>
      <c r="M742" s="1009"/>
      <c r="N742" s="612">
        <v>0.64</v>
      </c>
      <c r="O742" s="616">
        <v>0.57999999999999996</v>
      </c>
      <c r="P742" s="616">
        <v>0.54</v>
      </c>
      <c r="Q742" s="616">
        <v>0.45</v>
      </c>
      <c r="R742" s="616">
        <v>0.34</v>
      </c>
      <c r="S742" s="616">
        <v>0.26</v>
      </c>
      <c r="T742" s="616">
        <v>0.15</v>
      </c>
      <c r="U742" s="612">
        <v>0</v>
      </c>
      <c r="V742" s="612">
        <v>0</v>
      </c>
      <c r="W742" s="612">
        <v>0</v>
      </c>
      <c r="X742" s="612">
        <v>0</v>
      </c>
      <c r="Y742" s="612">
        <v>0</v>
      </c>
      <c r="Z742" s="613">
        <f t="shared" si="396"/>
        <v>13.39</v>
      </c>
      <c r="AA742" s="1058">
        <f t="shared" si="376"/>
        <v>2.7972027972027913</v>
      </c>
      <c r="AB742" s="1058">
        <f t="shared" si="377"/>
        <v>3.6231884057970953</v>
      </c>
      <c r="AC742" s="1067">
        <f t="shared" si="378"/>
        <v>6.153846153846132</v>
      </c>
      <c r="AD742" s="1067">
        <f t="shared" si="379"/>
        <v>6.5573770491803351</v>
      </c>
      <c r="AE742" s="1067">
        <f t="shared" si="380"/>
        <v>12.962962962962955</v>
      </c>
      <c r="AF742" s="1067">
        <f t="shared" si="381"/>
        <v>11.340206185567014</v>
      </c>
      <c r="AG742" s="1067">
        <f t="shared" si="382"/>
        <v>14.117647058823524</v>
      </c>
      <c r="AH742" s="1067">
        <f t="shared" si="383"/>
        <v>16.43835616438356</v>
      </c>
      <c r="AI742" s="742">
        <f t="shared" si="384"/>
        <v>14.0625</v>
      </c>
      <c r="AJ742" s="1068">
        <f t="shared" si="385"/>
        <v>10.344827586206918</v>
      </c>
      <c r="AK742" s="742">
        <f t="shared" si="386"/>
        <v>7.4074074074073959</v>
      </c>
      <c r="AL742" s="742">
        <f t="shared" si="387"/>
        <v>19.999999999999996</v>
      </c>
      <c r="AM742" s="742">
        <f t="shared" si="388"/>
        <v>32.352941176470587</v>
      </c>
      <c r="AN742" s="742">
        <f t="shared" si="389"/>
        <v>30.76923076923077</v>
      </c>
      <c r="AO742" s="742">
        <f t="shared" si="390"/>
        <v>73.333333333333343</v>
      </c>
      <c r="AP742" s="742" t="str">
        <f t="shared" si="391"/>
        <v>n/a</v>
      </c>
      <c r="AQ742" s="742" t="str">
        <f t="shared" si="392"/>
        <v>n/a</v>
      </c>
      <c r="AR742" s="742" t="str">
        <f t="shared" si="393"/>
        <v>n/a</v>
      </c>
      <c r="AS742" s="742" t="str">
        <f t="shared" si="394"/>
        <v>n/a</v>
      </c>
      <c r="AT742" s="742" t="str">
        <f t="shared" si="395"/>
        <v>n/a</v>
      </c>
      <c r="AU742" s="1060">
        <f t="shared" si="397"/>
        <v>17.484068470027491</v>
      </c>
      <c r="AV742" s="1061">
        <f t="shared" si="398"/>
        <v>17.75522556517317</v>
      </c>
    </row>
    <row r="743" spans="1:48" x14ac:dyDescent="0.2">
      <c r="A743" s="864" t="s">
        <v>224</v>
      </c>
      <c r="B743" s="864" t="s">
        <v>225</v>
      </c>
      <c r="C743" s="512">
        <v>3.43</v>
      </c>
      <c r="D743" s="616">
        <v>3.23</v>
      </c>
      <c r="E743" s="616">
        <v>3.06</v>
      </c>
      <c r="F743" s="512">
        <v>2.98</v>
      </c>
      <c r="G743" s="512">
        <v>2.88</v>
      </c>
      <c r="H743" s="512">
        <v>2.7</v>
      </c>
      <c r="I743" s="512">
        <v>2.46</v>
      </c>
      <c r="J743" s="1009"/>
      <c r="K743" s="512">
        <v>2.1800000000000002</v>
      </c>
      <c r="L743" s="512">
        <v>1.85</v>
      </c>
      <c r="M743" s="1009"/>
      <c r="N743" s="616">
        <v>1.74</v>
      </c>
      <c r="O743" s="616">
        <v>1.66</v>
      </c>
      <c r="P743" s="616">
        <v>1.55</v>
      </c>
      <c r="Q743" s="616">
        <v>1.37</v>
      </c>
      <c r="R743" s="616">
        <v>1.28</v>
      </c>
      <c r="S743" s="616">
        <v>1.1399999999999999</v>
      </c>
      <c r="T743" s="616">
        <v>1.06</v>
      </c>
      <c r="U743" s="616">
        <v>0.98</v>
      </c>
      <c r="V743" s="612">
        <v>0.92</v>
      </c>
      <c r="W743" s="616">
        <v>0.91</v>
      </c>
      <c r="X743" s="612">
        <v>0.88</v>
      </c>
      <c r="Y743" s="616">
        <v>0.83499999999999996</v>
      </c>
      <c r="Z743" s="613">
        <f t="shared" si="396"/>
        <v>39.095000000000006</v>
      </c>
      <c r="AA743" s="1058">
        <f t="shared" si="376"/>
        <v>6.1919504643962897</v>
      </c>
      <c r="AB743" s="1058">
        <f t="shared" si="377"/>
        <v>5.555555555555558</v>
      </c>
      <c r="AC743" s="1067">
        <f t="shared" si="378"/>
        <v>2.6845637583892579</v>
      </c>
      <c r="AD743" s="1067">
        <f t="shared" si="379"/>
        <v>3.4722222222222321</v>
      </c>
      <c r="AE743" s="1067">
        <f t="shared" si="380"/>
        <v>6.6666666666666652</v>
      </c>
      <c r="AF743" s="1067">
        <f t="shared" si="381"/>
        <v>9.7560975609756184</v>
      </c>
      <c r="AG743" s="1067">
        <f t="shared" si="382"/>
        <v>12.844036697247695</v>
      </c>
      <c r="AH743" s="1067">
        <f t="shared" si="383"/>
        <v>17.837837837837832</v>
      </c>
      <c r="AI743" s="742">
        <f t="shared" si="384"/>
        <v>6.321839080459779</v>
      </c>
      <c r="AJ743" s="1068">
        <f t="shared" si="385"/>
        <v>4.8192771084337505</v>
      </c>
      <c r="AK743" s="742">
        <f t="shared" si="386"/>
        <v>7.0967741935483719</v>
      </c>
      <c r="AL743" s="742">
        <f t="shared" si="387"/>
        <v>13.138686131386844</v>
      </c>
      <c r="AM743" s="742">
        <f t="shared" si="388"/>
        <v>7.03125</v>
      </c>
      <c r="AN743" s="742">
        <f t="shared" si="389"/>
        <v>12.28070175438598</v>
      </c>
      <c r="AO743" s="742">
        <f t="shared" si="390"/>
        <v>7.5471698113207308</v>
      </c>
      <c r="AP743" s="742">
        <f t="shared" si="391"/>
        <v>8.163265306122458</v>
      </c>
      <c r="AQ743" s="742">
        <f t="shared" si="392"/>
        <v>6.5217391304347672</v>
      </c>
      <c r="AR743" s="742">
        <f t="shared" si="393"/>
        <v>1.098901098901095</v>
      </c>
      <c r="AS743" s="742">
        <f t="shared" si="394"/>
        <v>3.4090909090909172</v>
      </c>
      <c r="AT743" s="742">
        <f t="shared" si="395"/>
        <v>5.3892215568862367</v>
      </c>
      <c r="AU743" s="1060">
        <f t="shared" si="397"/>
        <v>7.391342342213103</v>
      </c>
      <c r="AV743" s="1061">
        <f t="shared" si="398"/>
        <v>4.059114920400102</v>
      </c>
    </row>
    <row r="744" spans="1:48" x14ac:dyDescent="0.2">
      <c r="A744" s="872" t="s">
        <v>1110</v>
      </c>
      <c r="B744" s="864" t="s">
        <v>1111</v>
      </c>
      <c r="C744" s="512">
        <v>0.375</v>
      </c>
      <c r="D744" s="522">
        <v>0.35</v>
      </c>
      <c r="E744" s="616">
        <v>0.33999999999999997</v>
      </c>
      <c r="F744" s="512">
        <v>0.30499999999999999</v>
      </c>
      <c r="G744" s="512">
        <v>0.28375</v>
      </c>
      <c r="H744" s="512">
        <v>0.26124999999999998</v>
      </c>
      <c r="I744" s="512">
        <v>0.24249999999999999</v>
      </c>
      <c r="J744" s="1009"/>
      <c r="K744" s="512">
        <v>0.22</v>
      </c>
      <c r="L744" s="514">
        <v>0.2</v>
      </c>
      <c r="M744" s="1009"/>
      <c r="N744" s="612">
        <v>0.2</v>
      </c>
      <c r="O744" s="616">
        <v>0.2</v>
      </c>
      <c r="P744" s="616">
        <v>0.18</v>
      </c>
      <c r="Q744" s="612">
        <v>0.16</v>
      </c>
      <c r="R744" s="616">
        <v>0.245</v>
      </c>
      <c r="S744" s="616">
        <v>0.24</v>
      </c>
      <c r="T744" s="616">
        <v>0.21</v>
      </c>
      <c r="U744" s="612">
        <v>0.184</v>
      </c>
      <c r="V744" s="612">
        <v>0.20669999999999999</v>
      </c>
      <c r="W744" s="616">
        <v>0.27479999999999999</v>
      </c>
      <c r="X744" s="616">
        <v>0.25</v>
      </c>
      <c r="Y744" s="616">
        <v>0.2248</v>
      </c>
      <c r="Z744" s="613">
        <f t="shared" si="396"/>
        <v>5.1528000000000009</v>
      </c>
      <c r="AA744" s="1058">
        <f t="shared" si="376"/>
        <v>7.1428571428571397</v>
      </c>
      <c r="AB744" s="1058">
        <f t="shared" si="377"/>
        <v>2.941176470588247</v>
      </c>
      <c r="AC744" s="1067">
        <f t="shared" si="378"/>
        <v>11.475409836065564</v>
      </c>
      <c r="AD744" s="1067">
        <f t="shared" si="379"/>
        <v>7.4889867841409608</v>
      </c>
      <c r="AE744" s="1067">
        <f t="shared" si="380"/>
        <v>8.6124401913875595</v>
      </c>
      <c r="AF744" s="1067">
        <f t="shared" si="381"/>
        <v>7.7319587628865927</v>
      </c>
      <c r="AG744" s="1067">
        <f t="shared" si="382"/>
        <v>10.22727272727273</v>
      </c>
      <c r="AH744" s="1067">
        <f t="shared" si="383"/>
        <v>9.9999999999999858</v>
      </c>
      <c r="AI744" s="742">
        <f t="shared" si="384"/>
        <v>0</v>
      </c>
      <c r="AJ744" s="1068">
        <f t="shared" si="385"/>
        <v>0</v>
      </c>
      <c r="AK744" s="742">
        <f t="shared" si="386"/>
        <v>11.111111111111116</v>
      </c>
      <c r="AL744" s="742">
        <f t="shared" si="387"/>
        <v>12.5</v>
      </c>
      <c r="AM744" s="742">
        <f t="shared" si="388"/>
        <v>-34.6938775510204</v>
      </c>
      <c r="AN744" s="742">
        <f t="shared" si="389"/>
        <v>2.0833333333333259</v>
      </c>
      <c r="AO744" s="742">
        <f t="shared" si="390"/>
        <v>14.285714285714279</v>
      </c>
      <c r="AP744" s="742">
        <f t="shared" si="391"/>
        <v>14.130434782608692</v>
      </c>
      <c r="AQ744" s="742">
        <f t="shared" si="392"/>
        <v>-10.982099661344947</v>
      </c>
      <c r="AR744" s="742">
        <f t="shared" si="393"/>
        <v>-24.781659388646283</v>
      </c>
      <c r="AS744" s="742">
        <f t="shared" si="394"/>
        <v>9.9199999999999946</v>
      </c>
      <c r="AT744" s="742">
        <f t="shared" si="395"/>
        <v>11.209964412811392</v>
      </c>
      <c r="AU744" s="1060">
        <f t="shared" si="397"/>
        <v>3.5201511619882977</v>
      </c>
      <c r="AV744" s="1061">
        <f t="shared" si="398"/>
        <v>12.954243160316498</v>
      </c>
    </row>
    <row r="745" spans="1:48" x14ac:dyDescent="0.2">
      <c r="A745" s="881" t="s">
        <v>1817</v>
      </c>
      <c r="B745" s="864" t="s">
        <v>1818</v>
      </c>
      <c r="C745" s="512">
        <v>0.96</v>
      </c>
      <c r="D745" s="616">
        <v>0.84</v>
      </c>
      <c r="E745" s="616">
        <v>0.72</v>
      </c>
      <c r="F745" s="512">
        <v>0.61960000000000004</v>
      </c>
      <c r="G745" s="512">
        <v>0.56320000000000003</v>
      </c>
      <c r="H745" s="512">
        <v>0.51200000000000001</v>
      </c>
      <c r="I745" s="512">
        <v>0.46400000000000002</v>
      </c>
      <c r="J745" s="1009"/>
      <c r="K745" s="512">
        <v>0.40400000000000003</v>
      </c>
      <c r="L745" s="512">
        <v>0.10100000000000001</v>
      </c>
      <c r="M745" s="1009"/>
      <c r="N745" s="612">
        <v>0</v>
      </c>
      <c r="O745" s="612">
        <v>0</v>
      </c>
      <c r="P745" s="612">
        <v>0</v>
      </c>
      <c r="Q745" s="612">
        <v>0</v>
      </c>
      <c r="R745" s="612">
        <v>0</v>
      </c>
      <c r="S745" s="612">
        <v>0</v>
      </c>
      <c r="T745" s="612">
        <v>0</v>
      </c>
      <c r="U745" s="612">
        <v>0</v>
      </c>
      <c r="V745" s="612">
        <v>0</v>
      </c>
      <c r="W745" s="612">
        <v>0</v>
      </c>
      <c r="X745" s="612">
        <v>0</v>
      </c>
      <c r="Y745" s="612">
        <v>0</v>
      </c>
      <c r="Z745" s="613">
        <f t="shared" si="396"/>
        <v>5.1838000000000006</v>
      </c>
      <c r="AA745" s="1058">
        <f t="shared" si="376"/>
        <v>14.285714285714279</v>
      </c>
      <c r="AB745" s="1058">
        <f t="shared" si="377"/>
        <v>16.666666666666675</v>
      </c>
      <c r="AC745" s="1067">
        <f t="shared" si="378"/>
        <v>16.204002582311162</v>
      </c>
      <c r="AD745" s="1067">
        <f t="shared" si="379"/>
        <v>10.014204545454541</v>
      </c>
      <c r="AE745" s="1067">
        <f t="shared" si="380"/>
        <v>10.000000000000009</v>
      </c>
      <c r="AF745" s="1067">
        <f t="shared" si="381"/>
        <v>10.344827586206895</v>
      </c>
      <c r="AG745" s="1067">
        <f t="shared" si="382"/>
        <v>14.851485148514843</v>
      </c>
      <c r="AH745" s="1067">
        <f t="shared" si="383"/>
        <v>300</v>
      </c>
      <c r="AI745" s="742" t="str">
        <f t="shared" si="384"/>
        <v>n/a</v>
      </c>
      <c r="AJ745" s="1068" t="str">
        <f t="shared" si="385"/>
        <v>n/a</v>
      </c>
      <c r="AK745" s="742" t="str">
        <f t="shared" si="386"/>
        <v>n/a</v>
      </c>
      <c r="AL745" s="742" t="str">
        <f t="shared" si="387"/>
        <v>n/a</v>
      </c>
      <c r="AM745" s="742" t="str">
        <f t="shared" si="388"/>
        <v>n/a</v>
      </c>
      <c r="AN745" s="742" t="str">
        <f t="shared" si="389"/>
        <v>n/a</v>
      </c>
      <c r="AO745" s="742" t="str">
        <f t="shared" si="390"/>
        <v>n/a</v>
      </c>
      <c r="AP745" s="742" t="str">
        <f t="shared" si="391"/>
        <v>n/a</v>
      </c>
      <c r="AQ745" s="742" t="str">
        <f t="shared" si="392"/>
        <v>n/a</v>
      </c>
      <c r="AR745" s="742" t="str">
        <f t="shared" si="393"/>
        <v>n/a</v>
      </c>
      <c r="AS745" s="742" t="str">
        <f t="shared" si="394"/>
        <v>n/a</v>
      </c>
      <c r="AT745" s="742" t="str">
        <f t="shared" si="395"/>
        <v>n/a</v>
      </c>
      <c r="AU745" s="1060">
        <f t="shared" si="397"/>
        <v>49.045862601858552</v>
      </c>
      <c r="AV745" s="1061">
        <f t="shared" si="398"/>
        <v>101.43845591210071</v>
      </c>
    </row>
    <row r="746" spans="1:48" x14ac:dyDescent="0.2">
      <c r="A746" s="872" t="s">
        <v>866</v>
      </c>
      <c r="B746" s="864" t="s">
        <v>867</v>
      </c>
      <c r="C746" s="512">
        <v>0.69320000000000004</v>
      </c>
      <c r="D746" s="616">
        <v>0.66639999999999999</v>
      </c>
      <c r="E746" s="616">
        <v>0.64080000000000004</v>
      </c>
      <c r="F746" s="512">
        <v>0.622</v>
      </c>
      <c r="G746" s="512">
        <v>0.59799999999999998</v>
      </c>
      <c r="H746" s="512">
        <v>0.57240000000000002</v>
      </c>
      <c r="I746" s="512">
        <v>0.55320000000000003</v>
      </c>
      <c r="J746" s="1009"/>
      <c r="K746" s="512">
        <v>0.53439999999999999</v>
      </c>
      <c r="L746" s="512">
        <v>0.52400000000000002</v>
      </c>
      <c r="M746" s="512"/>
      <c r="N746" s="616">
        <v>0.51200000000000001</v>
      </c>
      <c r="O746" s="616">
        <v>0.504</v>
      </c>
      <c r="P746" s="616">
        <v>0.48399999999999999</v>
      </c>
      <c r="Q746" s="616">
        <v>0.47199999999999998</v>
      </c>
      <c r="R746" s="616">
        <v>0.44800000000000001</v>
      </c>
      <c r="S746" s="616">
        <v>0.41599999999999998</v>
      </c>
      <c r="T746" s="616">
        <v>0.38667000000000001</v>
      </c>
      <c r="U746" s="616">
        <v>0.36</v>
      </c>
      <c r="V746" s="616">
        <v>0.34666999999999998</v>
      </c>
      <c r="W746" s="616">
        <v>0.33333000000000002</v>
      </c>
      <c r="X746" s="616">
        <v>0.32</v>
      </c>
      <c r="Y746" s="616">
        <v>0.30667</v>
      </c>
      <c r="Z746" s="613">
        <f t="shared" si="396"/>
        <v>10.29374</v>
      </c>
      <c r="AA746" s="1058">
        <f t="shared" si="376"/>
        <v>4.0216086434573972</v>
      </c>
      <c r="AB746" s="1058">
        <f t="shared" si="377"/>
        <v>3.995006242197241</v>
      </c>
      <c r="AC746" s="1067">
        <f t="shared" si="378"/>
        <v>3.0225080385852143</v>
      </c>
      <c r="AD746" s="1067">
        <f t="shared" si="379"/>
        <v>4.013377926421402</v>
      </c>
      <c r="AE746" s="1067">
        <f t="shared" si="380"/>
        <v>4.4723969252270956</v>
      </c>
      <c r="AF746" s="1067">
        <f t="shared" si="381"/>
        <v>3.4707158351410028</v>
      </c>
      <c r="AG746" s="1067">
        <f t="shared" si="382"/>
        <v>3.5179640718562943</v>
      </c>
      <c r="AH746" s="1067">
        <f t="shared" si="383"/>
        <v>1.984732824427482</v>
      </c>
      <c r="AI746" s="742">
        <f t="shared" si="384"/>
        <v>2.34375</v>
      </c>
      <c r="AJ746" s="1068">
        <f t="shared" si="385"/>
        <v>1.5873015873015817</v>
      </c>
      <c r="AK746" s="742">
        <f t="shared" si="386"/>
        <v>4.1322314049586861</v>
      </c>
      <c r="AL746" s="742">
        <f t="shared" si="387"/>
        <v>2.5423728813559254</v>
      </c>
      <c r="AM746" s="742">
        <f t="shared" si="388"/>
        <v>5.3571428571428603</v>
      </c>
      <c r="AN746" s="742">
        <f t="shared" si="389"/>
        <v>7.6923076923077094</v>
      </c>
      <c r="AO746" s="742">
        <f t="shared" si="390"/>
        <v>7.5852794372462284</v>
      </c>
      <c r="AP746" s="742">
        <f t="shared" si="391"/>
        <v>7.4083333333333501</v>
      </c>
      <c r="AQ746" s="742">
        <f t="shared" si="392"/>
        <v>3.8451553350448586</v>
      </c>
      <c r="AR746" s="742">
        <f t="shared" si="393"/>
        <v>4.0020400204001882</v>
      </c>
      <c r="AS746" s="742">
        <f t="shared" si="394"/>
        <v>4.165624999999995</v>
      </c>
      <c r="AT746" s="742">
        <f t="shared" si="395"/>
        <v>4.3466918837838708</v>
      </c>
      <c r="AU746" s="1060">
        <f t="shared" si="397"/>
        <v>4.1753270970094194</v>
      </c>
      <c r="AV746" s="1061">
        <f t="shared" si="398"/>
        <v>1.7162124107263617</v>
      </c>
    </row>
    <row r="747" spans="1:48" x14ac:dyDescent="0.2">
      <c r="A747" s="882" t="s">
        <v>1827</v>
      </c>
      <c r="B747" s="864" t="s">
        <v>1828</v>
      </c>
      <c r="C747" s="512">
        <v>1.28</v>
      </c>
      <c r="D747" s="616">
        <v>1.04</v>
      </c>
      <c r="E747" s="616">
        <v>0.44</v>
      </c>
      <c r="F747" s="512">
        <v>0.28000000000000003</v>
      </c>
      <c r="G747" s="512">
        <v>0.22</v>
      </c>
      <c r="H747" s="514">
        <v>0.16</v>
      </c>
      <c r="I747" s="512">
        <v>0.13</v>
      </c>
      <c r="J747" s="1009"/>
      <c r="K747" s="514">
        <v>0.04</v>
      </c>
      <c r="L747" s="514">
        <v>0.04</v>
      </c>
      <c r="M747" s="1009"/>
      <c r="N747" s="612">
        <v>0.04</v>
      </c>
      <c r="O747" s="612">
        <v>0.1</v>
      </c>
      <c r="P747" s="612">
        <v>1.61</v>
      </c>
      <c r="Q747" s="616">
        <v>1.68</v>
      </c>
      <c r="R747" s="616">
        <v>1.47</v>
      </c>
      <c r="S747" s="612">
        <v>1.44</v>
      </c>
      <c r="T747" s="616">
        <v>1.26</v>
      </c>
      <c r="U747" s="616">
        <v>1.04</v>
      </c>
      <c r="V747" s="612">
        <v>0.8</v>
      </c>
      <c r="W747" s="616">
        <v>0.8</v>
      </c>
      <c r="X747" s="616">
        <v>0.745</v>
      </c>
      <c r="Y747" s="616">
        <v>0.57499999999999996</v>
      </c>
      <c r="Z747" s="613">
        <f t="shared" si="396"/>
        <v>15.19</v>
      </c>
      <c r="AA747" s="1058">
        <f t="shared" si="376"/>
        <v>23.076923076923084</v>
      </c>
      <c r="AB747" s="1058">
        <f t="shared" si="377"/>
        <v>136.36363636363637</v>
      </c>
      <c r="AC747" s="1067">
        <f t="shared" si="378"/>
        <v>57.142857142857139</v>
      </c>
      <c r="AD747" s="1067">
        <f t="shared" si="379"/>
        <v>27.272727272727295</v>
      </c>
      <c r="AE747" s="1067">
        <f t="shared" si="380"/>
        <v>37.5</v>
      </c>
      <c r="AF747" s="1067">
        <f t="shared" si="381"/>
        <v>23.076923076923084</v>
      </c>
      <c r="AG747" s="1067">
        <f t="shared" si="382"/>
        <v>225</v>
      </c>
      <c r="AH747" s="1067">
        <f t="shared" si="383"/>
        <v>0</v>
      </c>
      <c r="AI747" s="742">
        <f t="shared" si="384"/>
        <v>0</v>
      </c>
      <c r="AJ747" s="1068">
        <f t="shared" si="385"/>
        <v>-60.000000000000007</v>
      </c>
      <c r="AK747" s="742">
        <f t="shared" si="386"/>
        <v>-93.788819875776397</v>
      </c>
      <c r="AL747" s="742">
        <f t="shared" si="387"/>
        <v>-4.1666666666666519</v>
      </c>
      <c r="AM747" s="742">
        <f t="shared" si="388"/>
        <v>14.285714285714279</v>
      </c>
      <c r="AN747" s="742">
        <f t="shared" si="389"/>
        <v>2.0833333333333259</v>
      </c>
      <c r="AO747" s="742">
        <f t="shared" si="390"/>
        <v>14.285714285714279</v>
      </c>
      <c r="AP747" s="742">
        <f t="shared" si="391"/>
        <v>21.153846153846146</v>
      </c>
      <c r="AQ747" s="742">
        <f t="shared" si="392"/>
        <v>30.000000000000004</v>
      </c>
      <c r="AR747" s="742">
        <f t="shared" si="393"/>
        <v>0</v>
      </c>
      <c r="AS747" s="742">
        <f t="shared" si="394"/>
        <v>7.3825503355704702</v>
      </c>
      <c r="AT747" s="742">
        <f t="shared" si="395"/>
        <v>29.565217391304355</v>
      </c>
      <c r="AU747" s="1060">
        <f t="shared" si="397"/>
        <v>24.511697808805341</v>
      </c>
      <c r="AV747" s="1061">
        <f t="shared" si="398"/>
        <v>64.394474260111451</v>
      </c>
    </row>
    <row r="748" spans="1:48" x14ac:dyDescent="0.2">
      <c r="A748" s="881" t="s">
        <v>1829</v>
      </c>
      <c r="B748" s="864" t="s">
        <v>1830</v>
      </c>
      <c r="C748" s="512">
        <v>0.65600000000000003</v>
      </c>
      <c r="D748" s="616">
        <v>0.504</v>
      </c>
      <c r="E748" s="616">
        <v>0.42</v>
      </c>
      <c r="F748" s="512">
        <v>0.38</v>
      </c>
      <c r="G748" s="512">
        <v>0.33200000000000002</v>
      </c>
      <c r="H748" s="512">
        <v>0.28799999999999998</v>
      </c>
      <c r="I748" s="512">
        <v>0.13</v>
      </c>
      <c r="J748" s="1009"/>
      <c r="K748" s="514">
        <v>0</v>
      </c>
      <c r="L748" s="514">
        <v>0</v>
      </c>
      <c r="M748" s="1009"/>
      <c r="N748" s="612">
        <v>0</v>
      </c>
      <c r="O748" s="612">
        <v>0</v>
      </c>
      <c r="P748" s="612">
        <v>0</v>
      </c>
      <c r="Q748" s="612">
        <v>0</v>
      </c>
      <c r="R748" s="612">
        <v>0</v>
      </c>
      <c r="S748" s="612">
        <v>0</v>
      </c>
      <c r="T748" s="612">
        <v>0</v>
      </c>
      <c r="U748" s="612">
        <v>0</v>
      </c>
      <c r="V748" s="612">
        <v>0</v>
      </c>
      <c r="W748" s="612">
        <v>0</v>
      </c>
      <c r="X748" s="612">
        <v>0</v>
      </c>
      <c r="Y748" s="612">
        <v>0</v>
      </c>
      <c r="Z748" s="613">
        <f t="shared" si="396"/>
        <v>2.7099999999999995</v>
      </c>
      <c r="AA748" s="1058">
        <f t="shared" si="376"/>
        <v>30.158730158730162</v>
      </c>
      <c r="AB748" s="1058">
        <f t="shared" si="377"/>
        <v>19.999999999999996</v>
      </c>
      <c r="AC748" s="1067">
        <f t="shared" si="378"/>
        <v>10.526315789473673</v>
      </c>
      <c r="AD748" s="1067">
        <f t="shared" si="379"/>
        <v>14.457831325301207</v>
      </c>
      <c r="AE748" s="1067">
        <f t="shared" si="380"/>
        <v>15.277777777777789</v>
      </c>
      <c r="AF748" s="1067">
        <f t="shared" si="381"/>
        <v>121.5384615384615</v>
      </c>
      <c r="AG748" s="1067" t="str">
        <f t="shared" si="382"/>
        <v>n/a</v>
      </c>
      <c r="AH748" s="1067" t="str">
        <f t="shared" si="383"/>
        <v>n/a</v>
      </c>
      <c r="AI748" s="742" t="str">
        <f t="shared" si="384"/>
        <v>n/a</v>
      </c>
      <c r="AJ748" s="1068" t="str">
        <f t="shared" si="385"/>
        <v>n/a</v>
      </c>
      <c r="AK748" s="742" t="str">
        <f t="shared" si="386"/>
        <v>n/a</v>
      </c>
      <c r="AL748" s="742" t="str">
        <f t="shared" si="387"/>
        <v>n/a</v>
      </c>
      <c r="AM748" s="742" t="str">
        <f t="shared" si="388"/>
        <v>n/a</v>
      </c>
      <c r="AN748" s="742" t="str">
        <f t="shared" si="389"/>
        <v>n/a</v>
      </c>
      <c r="AO748" s="742" t="str">
        <f t="shared" si="390"/>
        <v>n/a</v>
      </c>
      <c r="AP748" s="742" t="str">
        <f t="shared" si="391"/>
        <v>n/a</v>
      </c>
      <c r="AQ748" s="742" t="str">
        <f t="shared" si="392"/>
        <v>n/a</v>
      </c>
      <c r="AR748" s="742" t="str">
        <f t="shared" si="393"/>
        <v>n/a</v>
      </c>
      <c r="AS748" s="742" t="str">
        <f t="shared" si="394"/>
        <v>n/a</v>
      </c>
      <c r="AT748" s="742" t="str">
        <f t="shared" si="395"/>
        <v>n/a</v>
      </c>
      <c r="AU748" s="1060">
        <f t="shared" si="397"/>
        <v>35.326519431624057</v>
      </c>
      <c r="AV748" s="1061">
        <f t="shared" si="398"/>
        <v>42.770577483974797</v>
      </c>
    </row>
    <row r="751" spans="1:48" x14ac:dyDescent="0.2">
      <c r="D751" s="1054"/>
      <c r="E751" s="1054"/>
      <c r="F751" s="1054"/>
      <c r="G751" s="1054"/>
      <c r="H751" s="1054"/>
      <c r="I751" s="1054"/>
      <c r="J751" s="1054"/>
      <c r="K751" s="1054"/>
      <c r="L751" s="1054"/>
      <c r="M751" s="1054"/>
      <c r="N751" s="1054"/>
      <c r="O751" s="1054"/>
      <c r="P751" s="1054"/>
      <c r="Q751" s="1054"/>
      <c r="R751" s="1054"/>
      <c r="S751" s="1054"/>
      <c r="T751" s="1054"/>
      <c r="U751" s="1054"/>
      <c r="V751" s="1054"/>
      <c r="W751" s="1054"/>
      <c r="X751" s="1054"/>
      <c r="Y751" s="1054"/>
    </row>
  </sheetData>
  <sheetProtection selectLockedCells="1" selectUnlockedCells="1"/>
  <conditionalFormatting sqref="A392 A411 A446 A473 A520 A538 A559 A592:A593 A588:A590">
    <cfRule type="cellIs" dxfId="4" priority="78" stopIfTrue="1" operator="lessThan">
      <formula>2</formula>
    </cfRule>
  </conditionalFormatting>
  <pageMargins left="0.2" right="0.2" top="0.44027777777777777" bottom="0.45" header="0.51180555555555551" footer="0.51180555555555551"/>
  <pageSetup firstPageNumber="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56"/>
  <sheetViews>
    <sheetView workbookViewId="0">
      <pane xSplit="2" ySplit="5" topLeftCell="C6" activePane="bottomRight" state="frozen"/>
      <selection pane="topRight" activeCell="C1" sqref="C1"/>
      <selection pane="bottomLeft" activeCell="A19" sqref="A19"/>
      <selection pane="bottomRight"/>
    </sheetView>
  </sheetViews>
  <sheetFormatPr defaultColWidth="8.85546875" defaultRowHeight="12.75" x14ac:dyDescent="0.2"/>
  <cols>
    <col min="1" max="1" width="19.5703125" customWidth="1"/>
    <col min="2" max="2" width="6" customWidth="1"/>
    <col min="4" max="4" width="15.7109375" customWidth="1"/>
    <col min="5" max="5" width="3.7109375" bestFit="1" customWidth="1"/>
    <col min="6" max="6" width="4.42578125" bestFit="1" customWidth="1"/>
    <col min="7" max="7" width="3.140625" customWidth="1"/>
    <col min="8" max="8" width="4.5703125" customWidth="1"/>
    <col min="9" max="9" width="7" customWidth="1"/>
    <col min="10" max="10" width="5.140625" customWidth="1"/>
    <col min="11" max="11" width="8.28515625" customWidth="1"/>
    <col min="12" max="12" width="7.85546875" customWidth="1"/>
    <col min="13" max="13" width="8.7109375" bestFit="1" customWidth="1"/>
    <col min="14" max="14" width="4.85546875" customWidth="1"/>
    <col min="15" max="15" width="7.85546875" bestFit="1" customWidth="1"/>
    <col min="16" max="17" width="8.85546875" style="445"/>
    <col min="18" max="18" width="6" customWidth="1"/>
    <col min="19" max="20" width="6.5703125" customWidth="1"/>
    <col min="21" max="21" width="5.85546875" customWidth="1"/>
    <col min="22" max="22" width="7.7109375" customWidth="1"/>
    <col min="23" max="23" width="8.42578125" customWidth="1"/>
    <col min="25" max="25" width="12.42578125" customWidth="1"/>
    <col min="26" max="26" width="6.85546875" customWidth="1"/>
    <col min="27" max="27" width="6.28515625" customWidth="1"/>
    <col min="28" max="28" width="5.7109375" bestFit="1" customWidth="1"/>
    <col min="29" max="29" width="5" bestFit="1" customWidth="1"/>
    <col min="30" max="30" width="7.140625" bestFit="1" customWidth="1"/>
    <col min="31" max="31" width="6.5703125" bestFit="1" customWidth="1"/>
    <col min="32" max="32" width="6" bestFit="1" customWidth="1"/>
    <col min="33" max="33" width="6.5703125" bestFit="1" customWidth="1"/>
    <col min="34" max="34" width="7.28515625" bestFit="1" customWidth="1"/>
    <col min="35" max="35" width="6.85546875" bestFit="1" customWidth="1"/>
    <col min="36" max="36" width="6" bestFit="1" customWidth="1"/>
    <col min="37" max="37" width="5.7109375" bestFit="1" customWidth="1"/>
    <col min="38" max="38" width="7.7109375" customWidth="1"/>
    <col min="39" max="39" width="7" customWidth="1"/>
    <col min="40" max="40" width="6.7109375" customWidth="1"/>
    <col min="41" max="42" width="8.85546875" style="805"/>
    <col min="43" max="43" width="7.85546875" style="805" customWidth="1"/>
    <col min="44" max="50" width="6.28515625" style="797" customWidth="1"/>
  </cols>
  <sheetData>
    <row r="1" spans="1:59" x14ac:dyDescent="0.2">
      <c r="A1" s="131" t="s">
        <v>1833</v>
      </c>
      <c r="B1" s="132"/>
    </row>
    <row r="2" spans="1:59" ht="76.5" x14ac:dyDescent="0.2">
      <c r="A2" s="578" t="s">
        <v>4164</v>
      </c>
      <c r="B2" s="133"/>
    </row>
    <row r="3" spans="1:59" s="634" customFormat="1" ht="12.75" customHeight="1" x14ac:dyDescent="0.2">
      <c r="A3" s="788"/>
      <c r="B3" s="789"/>
      <c r="C3" s="30"/>
      <c r="D3" s="789"/>
      <c r="E3" s="790"/>
      <c r="F3" s="790"/>
      <c r="G3" s="789"/>
      <c r="H3" s="789"/>
      <c r="I3" s="789"/>
      <c r="J3" s="789"/>
      <c r="K3" s="13"/>
      <c r="L3" s="791"/>
      <c r="M3" s="787"/>
      <c r="N3" s="13"/>
      <c r="O3" s="207"/>
      <c r="P3" s="823"/>
      <c r="Q3" s="823"/>
      <c r="R3" s="13"/>
      <c r="S3" s="572" t="s">
        <v>4403</v>
      </c>
      <c r="T3" s="574"/>
      <c r="U3" s="574"/>
      <c r="V3" s="12"/>
      <c r="W3" s="12"/>
      <c r="Y3" s="13"/>
      <c r="Z3" s="792"/>
      <c r="AA3" s="13"/>
      <c r="AB3" s="13"/>
      <c r="AC3" s="570"/>
      <c r="AD3" s="570"/>
      <c r="AE3" s="570"/>
      <c r="AF3" s="570"/>
      <c r="AG3" s="570"/>
      <c r="AH3" s="570"/>
      <c r="AI3" s="570"/>
      <c r="AJ3" s="570"/>
      <c r="AK3" s="570"/>
      <c r="AM3" s="573"/>
      <c r="AN3" s="573"/>
      <c r="AO3" s="806"/>
      <c r="AP3" s="807"/>
      <c r="AQ3" s="808"/>
      <c r="AR3" s="224" t="s">
        <v>5</v>
      </c>
      <c r="AS3" s="798"/>
      <c r="AU3" s="798"/>
      <c r="AV3" s="799"/>
      <c r="AW3" s="1224" t="s">
        <v>19</v>
      </c>
      <c r="AX3" s="1224"/>
      <c r="AY3" s="13"/>
      <c r="AZ3" s="1220" t="s">
        <v>20</v>
      </c>
      <c r="BA3" s="1221"/>
      <c r="BB3" s="1221"/>
      <c r="BC3" s="1222"/>
    </row>
    <row r="4" spans="1:59" s="540" customFormat="1" ht="12.75" customHeight="1" x14ac:dyDescent="0.2">
      <c r="A4" s="618" t="s">
        <v>21</v>
      </c>
      <c r="B4" s="508" t="s">
        <v>22</v>
      </c>
      <c r="C4" s="553"/>
      <c r="D4" s="618"/>
      <c r="E4" s="696" t="s">
        <v>23</v>
      </c>
      <c r="F4" s="696" t="s">
        <v>24</v>
      </c>
      <c r="G4" s="695" t="s">
        <v>25</v>
      </c>
      <c r="H4" s="553"/>
      <c r="I4" s="697">
        <f>'All CCC'!I5</f>
        <v>44134</v>
      </c>
      <c r="J4" s="508" t="s">
        <v>26</v>
      </c>
      <c r="K4" s="508" t="s">
        <v>4200</v>
      </c>
      <c r="L4" s="600" t="s">
        <v>4157</v>
      </c>
      <c r="M4" s="553"/>
      <c r="N4" s="618" t="s">
        <v>28</v>
      </c>
      <c r="O4" s="508" t="s">
        <v>4201</v>
      </c>
      <c r="P4" s="1219" t="s">
        <v>4205</v>
      </c>
      <c r="Q4" s="1219"/>
      <c r="R4" s="508" t="s">
        <v>27</v>
      </c>
      <c r="S4" s="648" t="s">
        <v>42</v>
      </c>
      <c r="T4" s="648" t="s">
        <v>42</v>
      </c>
      <c r="U4" s="648" t="s">
        <v>42</v>
      </c>
      <c r="V4" s="648" t="s">
        <v>42</v>
      </c>
      <c r="W4" s="648" t="s">
        <v>41</v>
      </c>
      <c r="X4" s="648" t="s">
        <v>36</v>
      </c>
      <c r="Y4" s="698" t="s">
        <v>29</v>
      </c>
      <c r="Z4" s="508" t="s">
        <v>30</v>
      </c>
      <c r="AA4" s="508" t="s">
        <v>32</v>
      </c>
      <c r="AB4" s="508" t="s">
        <v>33</v>
      </c>
      <c r="AC4" s="682" t="s">
        <v>32</v>
      </c>
      <c r="AD4" s="682"/>
      <c r="AE4" s="682" t="s">
        <v>32</v>
      </c>
      <c r="AF4" s="682" t="s">
        <v>35</v>
      </c>
      <c r="AG4" s="682" t="s">
        <v>32</v>
      </c>
      <c r="AH4" s="682" t="s">
        <v>32</v>
      </c>
      <c r="AI4" s="682" t="s">
        <v>4180</v>
      </c>
      <c r="AJ4" s="682" t="s">
        <v>36</v>
      </c>
      <c r="AK4" s="682" t="s">
        <v>4181</v>
      </c>
      <c r="AL4" s="682" t="s">
        <v>38</v>
      </c>
      <c r="AM4" s="682" t="s">
        <v>39</v>
      </c>
      <c r="AN4" s="682" t="s">
        <v>40</v>
      </c>
      <c r="AO4" s="629" t="s">
        <v>47</v>
      </c>
      <c r="AP4" s="629" t="s">
        <v>48</v>
      </c>
      <c r="AQ4" s="742" t="s">
        <v>31</v>
      </c>
      <c r="AR4" s="800" t="s">
        <v>49</v>
      </c>
      <c r="AS4" s="801"/>
      <c r="AT4" s="802"/>
      <c r="AU4" s="802"/>
      <c r="AV4" s="802"/>
      <c r="AW4" s="1223" t="s">
        <v>50</v>
      </c>
      <c r="AX4" s="1223"/>
      <c r="AY4" s="699" t="s">
        <v>51</v>
      </c>
      <c r="AZ4" s="751" t="s">
        <v>52</v>
      </c>
      <c r="BA4" s="700" t="s">
        <v>52</v>
      </c>
      <c r="BB4" s="700" t="s">
        <v>53</v>
      </c>
      <c r="BC4" s="752" t="s">
        <v>54</v>
      </c>
      <c r="BD4" s="605"/>
      <c r="BE4" s="553" t="s">
        <v>4270</v>
      </c>
      <c r="BF4" s="553" t="s">
        <v>4272</v>
      </c>
      <c r="BG4" s="624" t="s">
        <v>32</v>
      </c>
    </row>
    <row r="5" spans="1:59" s="593" customFormat="1" ht="12.75" customHeight="1" thickBot="1" x14ac:dyDescent="0.25">
      <c r="A5" s="632" t="s">
        <v>55</v>
      </c>
      <c r="B5" s="641" t="s">
        <v>56</v>
      </c>
      <c r="C5" s="641" t="s">
        <v>95</v>
      </c>
      <c r="D5" s="641" t="s">
        <v>57</v>
      </c>
      <c r="E5" s="793" t="s">
        <v>58</v>
      </c>
      <c r="F5" s="793" t="s">
        <v>59</v>
      </c>
      <c r="G5" s="590" t="s">
        <v>60</v>
      </c>
      <c r="H5" s="590" t="s">
        <v>61</v>
      </c>
      <c r="I5" s="641" t="s">
        <v>62</v>
      </c>
      <c r="J5" s="641" t="s">
        <v>63</v>
      </c>
      <c r="K5" s="641" t="s">
        <v>71</v>
      </c>
      <c r="L5" s="639" t="s">
        <v>4158</v>
      </c>
      <c r="M5" s="590" t="s">
        <v>4202</v>
      </c>
      <c r="N5" s="794" t="s">
        <v>69</v>
      </c>
      <c r="O5" s="641" t="s">
        <v>72</v>
      </c>
      <c r="P5" s="824" t="s">
        <v>67</v>
      </c>
      <c r="Q5" s="824" t="s">
        <v>68</v>
      </c>
      <c r="R5" s="641" t="s">
        <v>66</v>
      </c>
      <c r="S5" s="712" t="s">
        <v>87</v>
      </c>
      <c r="T5" s="712" t="s">
        <v>88</v>
      </c>
      <c r="U5" s="712" t="s">
        <v>51</v>
      </c>
      <c r="V5" s="712" t="s">
        <v>89</v>
      </c>
      <c r="W5" s="712" t="s">
        <v>86</v>
      </c>
      <c r="X5" s="712" t="s">
        <v>85</v>
      </c>
      <c r="Y5" s="632" t="s">
        <v>1850</v>
      </c>
      <c r="Z5" s="641" t="s">
        <v>72</v>
      </c>
      <c r="AA5" s="641" t="s">
        <v>74</v>
      </c>
      <c r="AB5" s="641" t="s">
        <v>75</v>
      </c>
      <c r="AC5" s="683" t="s">
        <v>76</v>
      </c>
      <c r="AD5" s="683" t="s">
        <v>34</v>
      </c>
      <c r="AE5" s="683" t="s">
        <v>77</v>
      </c>
      <c r="AF5" s="683" t="s">
        <v>78</v>
      </c>
      <c r="AG5" s="683" t="s">
        <v>79</v>
      </c>
      <c r="AH5" s="683" t="s">
        <v>80</v>
      </c>
      <c r="AI5" s="683" t="s">
        <v>80</v>
      </c>
      <c r="AJ5" s="683" t="s">
        <v>80</v>
      </c>
      <c r="AK5" s="683" t="s">
        <v>80</v>
      </c>
      <c r="AL5" s="683" t="s">
        <v>82</v>
      </c>
      <c r="AM5" s="683" t="s">
        <v>83</v>
      </c>
      <c r="AN5" s="683" t="s">
        <v>84</v>
      </c>
      <c r="AO5" s="809" t="s">
        <v>96</v>
      </c>
      <c r="AP5" s="809" t="s">
        <v>97</v>
      </c>
      <c r="AQ5" s="810" t="s">
        <v>73</v>
      </c>
      <c r="AR5" s="804">
        <v>2019</v>
      </c>
      <c r="AS5" s="804">
        <v>2020</v>
      </c>
      <c r="AT5" s="804">
        <v>2021</v>
      </c>
      <c r="AU5" s="804">
        <v>2022</v>
      </c>
      <c r="AV5" s="804">
        <v>2023</v>
      </c>
      <c r="AW5" s="803" t="s">
        <v>98</v>
      </c>
      <c r="AX5" s="803" t="s">
        <v>99</v>
      </c>
      <c r="AY5" s="795" t="s">
        <v>100</v>
      </c>
      <c r="AZ5" s="811" t="s">
        <v>101</v>
      </c>
      <c r="BA5" s="796" t="s">
        <v>102</v>
      </c>
      <c r="BB5" s="796" t="s">
        <v>103</v>
      </c>
      <c r="BC5" s="812" t="s">
        <v>103</v>
      </c>
      <c r="BD5" s="898" t="s">
        <v>4268</v>
      </c>
      <c r="BE5" s="710" t="s">
        <v>4271</v>
      </c>
      <c r="BF5" s="710" t="s">
        <v>4273</v>
      </c>
      <c r="BG5" s="815" t="s">
        <v>4389</v>
      </c>
    </row>
    <row r="6" spans="1:59" ht="11.25" customHeight="1" x14ac:dyDescent="0.2">
      <c r="A6" s="576" t="str">
        <f>IF($B6="","",INDEX('All CCC'!A$7:A$843,MATCH(WatchList!$B6,'All CCC'!$B$7:$B$843,0)))</f>
        <v>3M Company</v>
      </c>
      <c r="B6" s="36" t="s">
        <v>110</v>
      </c>
      <c r="C6" s="890" t="str">
        <f>IF($B6="","",INDEX('All CCC'!C$7:C$843,MATCH(WatchList!$B6,'All CCC'!$B$7:$B$843,0)))</f>
        <v>Industrials</v>
      </c>
      <c r="D6" s="890" t="str">
        <f>IF($B6="","",INDEX('All CCC'!D$7:D$843,MATCH(WatchList!$B6,'All CCC'!$B$7:$B$843,0)))</f>
        <v>Industrial Conglomerates</v>
      </c>
      <c r="E6" s="890">
        <f>IF($B6="","",INDEX('All CCC'!E$7:E$843,MATCH(WatchList!$B6,'All CCC'!$B$7:$B$843,0)))</f>
        <v>62</v>
      </c>
      <c r="F6" s="890">
        <f>IF($B6="","",INDEX('All CCC'!F$7:F$843,MATCH(WatchList!$B6,'All CCC'!$B$7:$B$843,0)))</f>
        <v>8</v>
      </c>
      <c r="G6" s="890" t="str">
        <f>IF($B6="","",INDEX('All CCC'!G$7:G$843,MATCH(WatchList!$B6,'All CCC'!$B$7:$B$843,0)))</f>
        <v>N</v>
      </c>
      <c r="H6" s="890" t="str">
        <f>IF($B6="","",INDEX('All CCC'!H$7:H$843,MATCH(WatchList!$B6,'All CCC'!$B$7:$B$843,0)))</f>
        <v>N</v>
      </c>
      <c r="I6" s="890">
        <f>IF($B6="","",INDEX('All CCC'!I$7:I$843,MATCH(WatchList!$B6,'All CCC'!$B$7:$B$843,0)))</f>
        <v>159.96</v>
      </c>
      <c r="J6" s="890">
        <f>IF($B6="","",INDEX('All CCC'!J$7:J$843,MATCH(WatchList!$B6,'All CCC'!$B$7:$B$843,0)))</f>
        <v>3.6759189797449361</v>
      </c>
      <c r="K6" s="890">
        <f>IF($B6="","",INDEX('All CCC'!K$7:K$843,MATCH(WatchList!$B6,'All CCC'!$B$7:$B$843,0)))</f>
        <v>1.47</v>
      </c>
      <c r="L6" s="890">
        <f>IF($B6="","",INDEX('All CCC'!L$7:L$843,MATCH(WatchList!$B6,'All CCC'!$B$7:$B$843,0)))</f>
        <v>4</v>
      </c>
      <c r="M6" s="890">
        <f>IF($B6="","",INDEX('All CCC'!M$7:M$843,MATCH(WatchList!$B6,'All CCC'!$B$7:$B$843,0)))</f>
        <v>5.88</v>
      </c>
      <c r="N6" s="890" t="str">
        <f>IF($B6="","",INDEX('All CCC'!N$7:N$843,MATCH(WatchList!$B6,'All CCC'!$B$7:$B$843,0)))</f>
        <v>C12</v>
      </c>
      <c r="O6" s="890">
        <f>IF($B6="","",INDEX('All CCC'!O$7:O$843,MATCH(WatchList!$B6,'All CCC'!$B$7:$B$843,0)))</f>
        <v>1.44</v>
      </c>
      <c r="P6" s="891">
        <f>IF($B6="","",INDEX('All CCC'!P$7:P$843,MATCH(WatchList!$B6,'All CCC'!$B$7:$B$843,0)))</f>
        <v>43874</v>
      </c>
      <c r="Q6" s="891">
        <f>IF($B6="","",INDEX('All CCC'!Q$7:Q$843,MATCH(WatchList!$B6,'All CCC'!$B$7:$B$843,0)))</f>
        <v>43902</v>
      </c>
      <c r="R6" s="890">
        <f>IF($B6="","",INDEX('All CCC'!R$7:R$843,MATCH(WatchList!$B6,'All CCC'!$B$7:$B$843,0)))</f>
        <v>2.0833333333333353</v>
      </c>
      <c r="S6" s="890">
        <f>IF($B6="","",INDEX('All CCC'!S$7:S$843,MATCH(WatchList!$B6,'All CCC'!$B$7:$B$843,0)))</f>
        <v>5.8823529411764497</v>
      </c>
      <c r="T6" s="890">
        <f>IF($B6="","",INDEX('All CCC'!T$7:T$843,MATCH(WatchList!$B6,'All CCC'!$B$7:$B$843,0)))</f>
        <v>9.0636022289195104</v>
      </c>
      <c r="U6" s="890">
        <f>IF($B6="","",INDEX('All CCC'!U$7:U$843,MATCH(WatchList!$B6,'All CCC'!$B$7:$B$843,0)))</f>
        <v>10.98883056567086</v>
      </c>
      <c r="V6" s="890">
        <f>IF($B6="","",INDEX('All CCC'!V$7:V$843,MATCH(WatchList!$B6,'All CCC'!$B$7:$B$843,0)))</f>
        <v>10.937718880294355</v>
      </c>
      <c r="W6" s="890">
        <f>IF($B6="","",INDEX('All CCC'!W$7:W$843,MATCH(WatchList!$B6,'All CCC'!$B$7:$B$843,0)))</f>
        <v>1.0046729748621157</v>
      </c>
      <c r="X6" s="890">
        <f>IF($B6="","",INDEX('All CCC'!X$7:X$843,MATCH(WatchList!$B6,'All CCC'!$B$7:$B$843,0)))</f>
        <v>12.20981173963429</v>
      </c>
      <c r="Y6" s="890">
        <f>IF($B6="","",INDEX('All CCC'!Y$7:Y$843,MATCH(WatchList!$B6,'All CCC'!$B$7:$B$843,0)))</f>
        <v>0</v>
      </c>
      <c r="Z6" s="890">
        <f>IF($B6="","",INDEX('All CCC'!Z$7:Z$843,MATCH(WatchList!$B6,'All CCC'!$B$7:$B$843,0)))</f>
        <v>66.666666666666657</v>
      </c>
      <c r="AA6" s="890">
        <f>IF($B6="","",INDEX('All CCC'!AA$7:AA$843,MATCH(WatchList!$B6,'All CCC'!$B$7:$B$843,0)))</f>
        <v>18.136054421768709</v>
      </c>
      <c r="AB6" s="890">
        <f>IF($B6="","",INDEX('All CCC'!AB$7:AB$843,MATCH(WatchList!$B6,'All CCC'!$B$7:$B$843,0)))</f>
        <v>12</v>
      </c>
      <c r="AC6" s="890">
        <f>IF($B6="","",INDEX('All CCC'!AC$7:AC$843,MATCH(WatchList!$B6,'All CCC'!$B$7:$B$843,0)))</f>
        <v>8.82</v>
      </c>
      <c r="AD6" s="890">
        <f>IF($B6="","",INDEX('All CCC'!AD$7:AD$843,MATCH(WatchList!$B6,'All CCC'!$B$7:$B$843,0)))</f>
        <v>5.49</v>
      </c>
      <c r="AE6" s="890">
        <f>IF($B6="","",INDEX('All CCC'!AE$7:AE$843,MATCH(WatchList!$B6,'All CCC'!$B$7:$B$843,0)))</f>
        <v>2.95</v>
      </c>
      <c r="AF6" s="890">
        <f>IF($B6="","",INDEX('All CCC'!AF$7:AF$843,MATCH(WatchList!$B6,'All CCC'!$B$7:$B$843,0)))</f>
        <v>8.5</v>
      </c>
      <c r="AG6" s="890">
        <f>IF($B6="","",INDEX('All CCC'!AG$7:AG$843,MATCH(WatchList!$B6,'All CCC'!$B$7:$B$843,0)))</f>
        <v>49.2</v>
      </c>
      <c r="AH6" s="890">
        <f>IF($B6="","",INDEX('All CCC'!AH$7:AH$843,MATCH(WatchList!$B6,'All CCC'!$B$7:$B$843,0)))</f>
        <v>-14.899999999999999</v>
      </c>
      <c r="AI6" s="890">
        <f>IF($B6="","",INDEX('All CCC'!AI$7:AI$843,MATCH(WatchList!$B6,'All CCC'!$B$7:$B$843,0)))</f>
        <v>10.02</v>
      </c>
      <c r="AJ6" s="890">
        <f>IF($B6="","",INDEX('All CCC'!AJ$7:AJ$843,MATCH(WatchList!$B6,'All CCC'!$B$7:$B$843,0)))</f>
        <v>0.89999999999999991</v>
      </c>
      <c r="AK6" s="890">
        <f>IF($B6="","",INDEX('All CCC'!AK$7:AK$843,MATCH(WatchList!$B6,'All CCC'!$B$7:$B$843,0)))</f>
        <v>3.3099999999999996</v>
      </c>
      <c r="AL6" s="890">
        <f>IF($B6="","",INDEX('All CCC'!AL$7:AL$843,MATCH(WatchList!$B6,'All CCC'!$B$7:$B$843,0)))</f>
        <v>92630</v>
      </c>
      <c r="AM6" s="890">
        <f>IF($B6="","",INDEX('All CCC'!AM$7:AM$843,MATCH(WatchList!$B6,'All CCC'!$B$7:$B$843,0)))</f>
        <v>0.18</v>
      </c>
      <c r="AN6" s="890">
        <f>IF($B6="","",INDEX('All CCC'!AN$7:AN$843,MATCH(WatchList!$B6,'All CCC'!$B$7:$B$843,0)))</f>
        <v>1.91</v>
      </c>
      <c r="AO6" s="890">
        <f>IF($B6="","",INDEX('All CCC'!AO$7:AO$843,MATCH(WatchList!$B6,'All CCC'!$B$7:$B$843,0)))</f>
        <v>-3.4713048763529137</v>
      </c>
      <c r="AP6" s="890">
        <f>IF($B6="","",INDEX('All CCC'!AP$7:AP$843,MATCH(WatchList!$B6,'All CCC'!$B$7:$B$843,0)))</f>
        <v>14.664749545415795</v>
      </c>
      <c r="AQ6" s="890">
        <f>IF($B6="","",INDEX('All CCC'!AQ$7:AQ$843,MATCH(WatchList!$B6,'All CCC'!$B$7:$B$843,0)))</f>
        <v>161.75175906023293</v>
      </c>
      <c r="AR6" s="890">
        <f>IF($B6="","",INDEX('All CCC'!AR$7:AR$843,MATCH(WatchList!$B6,'All CCC'!$B$7:$B$843,0)))</f>
        <v>5.8175999999999997</v>
      </c>
      <c r="AS6" s="890">
        <f>IF($B6="","",INDEX('All CCC'!AS$7:AS$843,MATCH(WatchList!$B6,'All CCC'!$B$7:$B$843,0)))</f>
        <v>6.3993599999999997</v>
      </c>
      <c r="AT6" s="890">
        <f>IF($B6="","",INDEX('All CCC'!AT$7:AT$843,MATCH(WatchList!$B6,'All CCC'!$B$7:$B$843,0)))</f>
        <v>6.6111788159999989</v>
      </c>
      <c r="AU6" s="890">
        <f>IF($B6="","",INDEX('All CCC'!AU$7:AU$843,MATCH(WatchList!$B6,'All CCC'!$B$7:$B$843,0)))</f>
        <v>6.8300088348095986</v>
      </c>
      <c r="AV6" s="890">
        <f>IF($B6="","",INDEX('All CCC'!AV$7:AV$843,MATCH(WatchList!$B6,'All CCC'!$B$7:$B$843,0)))</f>
        <v>7.0560821272417957</v>
      </c>
      <c r="AW6" s="890">
        <f>IF($B6="","",INDEX('All CCC'!AW$7:AW$843,MATCH(WatchList!$B6,'All CCC'!$B$7:$B$843,0)))</f>
        <v>32.71422977805139</v>
      </c>
      <c r="AX6" s="890">
        <f>IF($B6="","",INDEX('All CCC'!AX$7:AX$843,MATCH(WatchList!$B6,'All CCC'!$B$7:$B$843,0)))</f>
        <v>20.451506487904094</v>
      </c>
      <c r="AY6" s="890">
        <f>IF($B6="","",INDEX('All CCC'!AY$7:AY$843,MATCH(WatchList!$B6,'All CCC'!$B$7:$B$843,0)))</f>
        <v>0.95</v>
      </c>
      <c r="AZ6" s="890">
        <f>IF($B6="","",INDEX('All CCC'!AZ$7:AZ$843,MATCH(WatchList!$B6,'All CCC'!$B$7:$B$843,0)))</f>
        <v>40.270000000000003</v>
      </c>
      <c r="BA6" s="890">
        <f>IF($B6="","",INDEX('All CCC'!BA$7:BA$843,MATCH(WatchList!$B6,'All CCC'!$B$7:$B$843,0)))</f>
        <v>-12.370000000000001</v>
      </c>
      <c r="BB6" s="890">
        <f>IF($B6="","",INDEX('All CCC'!BB$7:BB$843,MATCH(WatchList!$B6,'All CCC'!$B$7:$B$843,0)))</f>
        <v>-3.06</v>
      </c>
      <c r="BC6" s="890">
        <f>IF($B6="","",INDEX('All CCC'!BC$7:BC$843,MATCH(WatchList!$B6,'All CCC'!$B$7:$B$843,0)))</f>
        <v>2.4299999999999997</v>
      </c>
      <c r="BD6" s="890">
        <f>IF($B6="","",INDEX('All CCC'!BD$7:BD$843,MATCH(WatchList!$B6,'All CCC'!$B$7:$B$843,0)))</f>
        <v>0</v>
      </c>
      <c r="BE6" s="890">
        <f>IF($B6="","",INDEX('All CCC'!BE$7:BE$843,MATCH(WatchList!$B6,'All CCC'!$B$7:$B$843,0)))</f>
        <v>1959</v>
      </c>
      <c r="BF6" s="890">
        <f>IF($B6="","",INDEX('All CCC'!BF$7:BF$843,MATCH(WatchList!$B6,'All CCC'!$B$7:$B$843,0)))</f>
        <v>7</v>
      </c>
      <c r="BG6" s="890">
        <f>IF($B6="","",INDEX('All CCC'!BG$7:BG$843,MATCH(WatchList!$B6,'All CCC'!$B$7:$B$843,0)))</f>
        <v>11.5</v>
      </c>
    </row>
    <row r="7" spans="1:59" ht="11.25" customHeight="1" x14ac:dyDescent="0.2">
      <c r="A7" s="576" t="str">
        <f>IF($B7="","",INDEX('All CCC'!A$7:A$843,MATCH(WatchList!$B7,'All CCC'!$B$7:$B$843,0)))</f>
        <v/>
      </c>
      <c r="B7" s="36"/>
      <c r="C7" s="890" t="str">
        <f>IF($B7="","",INDEX('All CCC'!C$7:C$843,MATCH(WatchList!$B7,'All CCC'!$B$7:$B$843,0)))</f>
        <v/>
      </c>
      <c r="D7" s="890" t="str">
        <f>IF($B7="","",INDEX('All CCC'!D$7:D$843,MATCH(WatchList!$B7,'All CCC'!$B$7:$B$843,0)))</f>
        <v/>
      </c>
      <c r="E7" s="890" t="str">
        <f>IF($B7="","",INDEX('All CCC'!E$7:E$843,MATCH(WatchList!$B7,'All CCC'!$B$7:$B$843,0)))</f>
        <v/>
      </c>
      <c r="F7" s="890" t="str">
        <f>IF($B7="","",INDEX('All CCC'!F$7:F$843,MATCH(WatchList!$B7,'All CCC'!$B$7:$B$843,0)))</f>
        <v/>
      </c>
      <c r="G7" s="890" t="str">
        <f>IF($B7="","",INDEX('All CCC'!G$7:G$843,MATCH(WatchList!$B7,'All CCC'!$B$7:$B$843,0)))</f>
        <v/>
      </c>
      <c r="H7" s="890" t="str">
        <f>IF($B7="","",INDEX('All CCC'!H$7:H$843,MATCH(WatchList!$B7,'All CCC'!$B$7:$B$843,0)))</f>
        <v/>
      </c>
      <c r="I7" s="890" t="str">
        <f>IF($B7="","",INDEX('All CCC'!I$7:I$843,MATCH(WatchList!$B7,'All CCC'!$B$7:$B$843,0)))</f>
        <v/>
      </c>
      <c r="J7" s="890" t="str">
        <f>IF($B7="","",INDEX('All CCC'!J$7:J$843,MATCH(WatchList!$B7,'All CCC'!$B$7:$B$843,0)))</f>
        <v/>
      </c>
      <c r="K7" s="890" t="str">
        <f>IF($B7="","",INDEX('All CCC'!K$7:K$843,MATCH(WatchList!$B7,'All CCC'!$B$7:$B$843,0)))</f>
        <v/>
      </c>
      <c r="L7" s="890" t="str">
        <f>IF($B7="","",INDEX('All CCC'!L$7:L$843,MATCH(WatchList!$B7,'All CCC'!$B$7:$B$843,0)))</f>
        <v/>
      </c>
      <c r="M7" s="890" t="str">
        <f>IF($B7="","",INDEX('All CCC'!M$7:M$843,MATCH(WatchList!$B7,'All CCC'!$B$7:$B$843,0)))</f>
        <v/>
      </c>
      <c r="N7" s="890" t="str">
        <f>IF($B7="","",INDEX('All CCC'!N$7:N$843,MATCH(WatchList!$B7,'All CCC'!$B$7:$B$843,0)))</f>
        <v/>
      </c>
      <c r="O7" s="890" t="str">
        <f>IF($B7="","",INDEX('All CCC'!O$7:O$843,MATCH(WatchList!$B7,'All CCC'!$B$7:$B$843,0)))</f>
        <v/>
      </c>
      <c r="P7" s="891" t="str">
        <f>IF($B7="","",INDEX('All CCC'!P$7:P$843,MATCH(WatchList!$B7,'All CCC'!$B$7:$B$843,0)))</f>
        <v/>
      </c>
      <c r="Q7" s="891" t="str">
        <f>IF($B7="","",INDEX('All CCC'!Q$7:Q$843,MATCH(WatchList!$B7,'All CCC'!$B$7:$B$843,0)))</f>
        <v/>
      </c>
      <c r="R7" s="890" t="str">
        <f>IF($B7="","",INDEX('All CCC'!R$7:R$843,MATCH(WatchList!$B7,'All CCC'!$B$7:$B$843,0)))</f>
        <v/>
      </c>
      <c r="S7" s="890" t="str">
        <f>IF($B7="","",INDEX('All CCC'!S$7:S$843,MATCH(WatchList!$B7,'All CCC'!$B$7:$B$843,0)))</f>
        <v/>
      </c>
      <c r="T7" s="890" t="str">
        <f>IF($B7="","",INDEX('All CCC'!T$7:T$843,MATCH(WatchList!$B7,'All CCC'!$B$7:$B$843,0)))</f>
        <v/>
      </c>
      <c r="U7" s="890" t="str">
        <f>IF($B7="","",INDEX('All CCC'!U$7:U$843,MATCH(WatchList!$B7,'All CCC'!$B$7:$B$843,0)))</f>
        <v/>
      </c>
      <c r="V7" s="890" t="str">
        <f>IF($B7="","",INDEX('All CCC'!V$7:V$843,MATCH(WatchList!$B7,'All CCC'!$B$7:$B$843,0)))</f>
        <v/>
      </c>
      <c r="W7" s="890" t="str">
        <f>IF($B7="","",INDEX('All CCC'!W$7:W$843,MATCH(WatchList!$B7,'All CCC'!$B$7:$B$843,0)))</f>
        <v/>
      </c>
      <c r="X7" s="890" t="str">
        <f>IF($B7="","",INDEX('All CCC'!X$7:X$843,MATCH(WatchList!$B7,'All CCC'!$B$7:$B$843,0)))</f>
        <v/>
      </c>
      <c r="Y7" s="890" t="str">
        <f>IF($B7="","",INDEX('All CCC'!Y$7:Y$843,MATCH(WatchList!$B7,'All CCC'!$B$7:$B$843,0)))</f>
        <v/>
      </c>
      <c r="Z7" s="890" t="str">
        <f>IF($B7="","",INDEX('All CCC'!Z$7:Z$843,MATCH(WatchList!$B7,'All CCC'!$B$7:$B$843,0)))</f>
        <v/>
      </c>
      <c r="AA7" s="890" t="str">
        <f>IF($B7="","",INDEX('All CCC'!AA$7:AA$843,MATCH(WatchList!$B7,'All CCC'!$B$7:$B$843,0)))</f>
        <v/>
      </c>
      <c r="AB7" s="890" t="str">
        <f>IF($B7="","",INDEX('All CCC'!AB$7:AB$843,MATCH(WatchList!$B7,'All CCC'!$B$7:$B$843,0)))</f>
        <v/>
      </c>
      <c r="AC7" s="890" t="str">
        <f>IF($B7="","",INDEX('All CCC'!AC$7:AC$843,MATCH(WatchList!$B7,'All CCC'!$B$7:$B$843,0)))</f>
        <v/>
      </c>
      <c r="AD7" s="890" t="str">
        <f>IF($B7="","",INDEX('All CCC'!AD$7:AD$843,MATCH(WatchList!$B7,'All CCC'!$B$7:$B$843,0)))</f>
        <v/>
      </c>
      <c r="AE7" s="890" t="str">
        <f>IF($B7="","",INDEX('All CCC'!AE$7:AE$843,MATCH(WatchList!$B7,'All CCC'!$B$7:$B$843,0)))</f>
        <v/>
      </c>
      <c r="AF7" s="890" t="str">
        <f>IF($B7="","",INDEX('All CCC'!AF$7:AF$843,MATCH(WatchList!$B7,'All CCC'!$B$7:$B$843,0)))</f>
        <v/>
      </c>
      <c r="AG7" s="890" t="str">
        <f>IF($B7="","",INDEX('All CCC'!AG$7:AG$843,MATCH(WatchList!$B7,'All CCC'!$B$7:$B$843,0)))</f>
        <v/>
      </c>
      <c r="AH7" s="890" t="str">
        <f>IF($B7="","",INDEX('All CCC'!AH$7:AH$843,MATCH(WatchList!$B7,'All CCC'!$B$7:$B$843,0)))</f>
        <v/>
      </c>
      <c r="AI7" s="890" t="str">
        <f>IF($B7="","",INDEX('All CCC'!AI$7:AI$843,MATCH(WatchList!$B7,'All CCC'!$B$7:$B$843,0)))</f>
        <v/>
      </c>
      <c r="AJ7" s="890" t="str">
        <f>IF($B7="","",INDEX('All CCC'!AJ$7:AJ$843,MATCH(WatchList!$B7,'All CCC'!$B$7:$B$843,0)))</f>
        <v/>
      </c>
      <c r="AK7" s="890" t="str">
        <f>IF($B7="","",INDEX('All CCC'!AK$7:AK$843,MATCH(WatchList!$B7,'All CCC'!$B$7:$B$843,0)))</f>
        <v/>
      </c>
      <c r="AL7" s="890" t="str">
        <f>IF($B7="","",INDEX('All CCC'!AL$7:AL$843,MATCH(WatchList!$B7,'All CCC'!$B$7:$B$843,0)))</f>
        <v/>
      </c>
      <c r="AM7" s="890" t="str">
        <f>IF($B7="","",INDEX('All CCC'!AM$7:AM$843,MATCH(WatchList!$B7,'All CCC'!$B$7:$B$843,0)))</f>
        <v/>
      </c>
      <c r="AN7" s="890" t="str">
        <f>IF($B7="","",INDEX('All CCC'!AN$7:AN$843,MATCH(WatchList!$B7,'All CCC'!$B$7:$B$843,0)))</f>
        <v/>
      </c>
      <c r="AO7" s="890" t="str">
        <f>IF($B7="","",INDEX('All CCC'!AO$7:AO$843,MATCH(WatchList!$B7,'All CCC'!$B$7:$B$843,0)))</f>
        <v/>
      </c>
      <c r="AP7" s="890" t="str">
        <f>IF($B7="","",INDEX('All CCC'!AP$7:AP$843,MATCH(WatchList!$B7,'All CCC'!$B$7:$B$843,0)))</f>
        <v/>
      </c>
      <c r="AQ7" s="890" t="str">
        <f>IF($B7="","",INDEX('All CCC'!AQ$7:AQ$843,MATCH(WatchList!$B7,'All CCC'!$B$7:$B$843,0)))</f>
        <v/>
      </c>
      <c r="AR7" s="890" t="str">
        <f>IF($B7="","",INDEX('All CCC'!AR$7:AR$843,MATCH(WatchList!$B7,'All CCC'!$B$7:$B$843,0)))</f>
        <v/>
      </c>
      <c r="AS7" s="890" t="str">
        <f>IF($B7="","",INDEX('All CCC'!AS$7:AS$843,MATCH(WatchList!$B7,'All CCC'!$B$7:$B$843,0)))</f>
        <v/>
      </c>
      <c r="AT7" s="890" t="str">
        <f>IF($B7="","",INDEX('All CCC'!AT$7:AT$843,MATCH(WatchList!$B7,'All CCC'!$B$7:$B$843,0)))</f>
        <v/>
      </c>
      <c r="AU7" s="890" t="str">
        <f>IF($B7="","",INDEX('All CCC'!AU$7:AU$843,MATCH(WatchList!$B7,'All CCC'!$B$7:$B$843,0)))</f>
        <v/>
      </c>
      <c r="AV7" s="890" t="str">
        <f>IF($B7="","",INDEX('All CCC'!AV$7:AV$843,MATCH(WatchList!$B7,'All CCC'!$B$7:$B$843,0)))</f>
        <v/>
      </c>
      <c r="AW7" s="890" t="str">
        <f>IF($B7="","",INDEX('All CCC'!AW$7:AW$843,MATCH(WatchList!$B7,'All CCC'!$B$7:$B$843,0)))</f>
        <v/>
      </c>
      <c r="AX7" s="890" t="str">
        <f>IF($B7="","",INDEX('All CCC'!AX$7:AX$843,MATCH(WatchList!$B7,'All CCC'!$B$7:$B$843,0)))</f>
        <v/>
      </c>
      <c r="AY7" s="890" t="str">
        <f>IF($B7="","",INDEX('All CCC'!AY$7:AY$843,MATCH(WatchList!$B7,'All CCC'!$B$7:$B$843,0)))</f>
        <v/>
      </c>
      <c r="AZ7" s="890" t="str">
        <f>IF($B7="","",INDEX('All CCC'!AZ$7:AZ$843,MATCH(WatchList!$B7,'All CCC'!$B$7:$B$843,0)))</f>
        <v/>
      </c>
      <c r="BA7" s="890" t="str">
        <f>IF($B7="","",INDEX('All CCC'!BA$7:BA$843,MATCH(WatchList!$B7,'All CCC'!$B$7:$B$843,0)))</f>
        <v/>
      </c>
      <c r="BB7" s="890" t="str">
        <f>IF($B7="","",INDEX('All CCC'!BB$7:BB$843,MATCH(WatchList!$B7,'All CCC'!$B$7:$B$843,0)))</f>
        <v/>
      </c>
      <c r="BC7" s="890" t="str">
        <f>IF($B7="","",INDEX('All CCC'!BC$7:BC$843,MATCH(WatchList!$B7,'All CCC'!$B$7:$B$843,0)))</f>
        <v/>
      </c>
      <c r="BD7" s="890" t="str">
        <f>IF($B7="","",INDEX('All CCC'!BD$7:BD$843,MATCH(WatchList!$B7,'All CCC'!$B$7:$B$843,0)))</f>
        <v/>
      </c>
      <c r="BE7" s="890" t="str">
        <f>IF($B7="","",INDEX('All CCC'!BE$7:BE$843,MATCH(WatchList!$B7,'All CCC'!$B$7:$B$843,0)))</f>
        <v/>
      </c>
      <c r="BF7" s="890" t="str">
        <f>IF($B7="","",INDEX('All CCC'!BF$7:BF$843,MATCH(WatchList!$B7,'All CCC'!$B$7:$B$843,0)))</f>
        <v/>
      </c>
      <c r="BG7" s="890" t="str">
        <f>IF($B7="","",INDEX('All CCC'!BG$7:BG$843,MATCH(WatchList!$B7,'All CCC'!$B$7:$B$843,0)))</f>
        <v/>
      </c>
    </row>
    <row r="8" spans="1:59" s="865" customFormat="1" ht="11.25" customHeight="1" x14ac:dyDescent="0.2">
      <c r="A8" s="576" t="str">
        <f>IF($B8="","",INDEX('All CCC'!A$7:A$843,MATCH(WatchList!$B8,'All CCC'!$B$7:$B$843,0)))</f>
        <v/>
      </c>
      <c r="B8" s="36"/>
      <c r="C8" s="890" t="str">
        <f>IF($B8="","",INDEX('All CCC'!C$7:C$843,MATCH(WatchList!$B8,'All CCC'!$B$7:$B$843,0)))</f>
        <v/>
      </c>
      <c r="D8" s="890" t="str">
        <f>IF($B8="","",INDEX('All CCC'!D$7:D$843,MATCH(WatchList!$B8,'All CCC'!$B$7:$B$843,0)))</f>
        <v/>
      </c>
      <c r="E8" s="890" t="str">
        <f>IF($B8="","",INDEX('All CCC'!E$7:E$843,MATCH(WatchList!$B8,'All CCC'!$B$7:$B$843,0)))</f>
        <v/>
      </c>
      <c r="F8" s="890" t="str">
        <f>IF($B8="","",INDEX('All CCC'!F$7:F$843,MATCH(WatchList!$B8,'All CCC'!$B$7:$B$843,0)))</f>
        <v/>
      </c>
      <c r="G8" s="890" t="str">
        <f>IF($B8="","",INDEX('All CCC'!G$7:G$843,MATCH(WatchList!$B8,'All CCC'!$B$7:$B$843,0)))</f>
        <v/>
      </c>
      <c r="H8" s="890" t="str">
        <f>IF($B8="","",INDEX('All CCC'!H$7:H$843,MATCH(WatchList!$B8,'All CCC'!$B$7:$B$843,0)))</f>
        <v/>
      </c>
      <c r="I8" s="890" t="str">
        <f>IF($B8="","",INDEX('All CCC'!I$7:I$843,MATCH(WatchList!$B8,'All CCC'!$B$7:$B$843,0)))</f>
        <v/>
      </c>
      <c r="J8" s="890" t="str">
        <f>IF($B8="","",INDEX('All CCC'!J$7:J$843,MATCH(WatchList!$B8,'All CCC'!$B$7:$B$843,0)))</f>
        <v/>
      </c>
      <c r="K8" s="890" t="str">
        <f>IF($B8="","",INDEX('All CCC'!K$7:K$843,MATCH(WatchList!$B8,'All CCC'!$B$7:$B$843,0)))</f>
        <v/>
      </c>
      <c r="L8" s="890" t="str">
        <f>IF($B8="","",INDEX('All CCC'!L$7:L$843,MATCH(WatchList!$B8,'All CCC'!$B$7:$B$843,0)))</f>
        <v/>
      </c>
      <c r="M8" s="890" t="str">
        <f>IF($B8="","",INDEX('All CCC'!M$7:M$843,MATCH(WatchList!$B8,'All CCC'!$B$7:$B$843,0)))</f>
        <v/>
      </c>
      <c r="N8" s="890" t="str">
        <f>IF($B8="","",INDEX('All CCC'!N$7:N$843,MATCH(WatchList!$B8,'All CCC'!$B$7:$B$843,0)))</f>
        <v/>
      </c>
      <c r="O8" s="890" t="str">
        <f>IF($B8="","",INDEX('All CCC'!O$7:O$843,MATCH(WatchList!$B8,'All CCC'!$B$7:$B$843,0)))</f>
        <v/>
      </c>
      <c r="P8" s="891" t="str">
        <f>IF($B8="","",INDEX('All CCC'!P$7:P$843,MATCH(WatchList!$B8,'All CCC'!$B$7:$B$843,0)))</f>
        <v/>
      </c>
      <c r="Q8" s="891" t="str">
        <f>IF($B8="","",INDEX('All CCC'!Q$7:Q$843,MATCH(WatchList!$B8,'All CCC'!$B$7:$B$843,0)))</f>
        <v/>
      </c>
      <c r="R8" s="890" t="str">
        <f>IF($B8="","",INDEX('All CCC'!R$7:R$843,MATCH(WatchList!$B8,'All CCC'!$B$7:$B$843,0)))</f>
        <v/>
      </c>
      <c r="S8" s="890" t="str">
        <f>IF($B8="","",INDEX('All CCC'!S$7:S$843,MATCH(WatchList!$B8,'All CCC'!$B$7:$B$843,0)))</f>
        <v/>
      </c>
      <c r="T8" s="890" t="str">
        <f>IF($B8="","",INDEX('All CCC'!T$7:T$843,MATCH(WatchList!$B8,'All CCC'!$B$7:$B$843,0)))</f>
        <v/>
      </c>
      <c r="U8" s="890" t="str">
        <f>IF($B8="","",INDEX('All CCC'!U$7:U$843,MATCH(WatchList!$B8,'All CCC'!$B$7:$B$843,0)))</f>
        <v/>
      </c>
      <c r="V8" s="890" t="str">
        <f>IF($B8="","",INDEX('All CCC'!V$7:V$843,MATCH(WatchList!$B8,'All CCC'!$B$7:$B$843,0)))</f>
        <v/>
      </c>
      <c r="W8" s="890" t="str">
        <f>IF($B8="","",INDEX('All CCC'!W$7:W$843,MATCH(WatchList!$B8,'All CCC'!$B$7:$B$843,0)))</f>
        <v/>
      </c>
      <c r="X8" s="890" t="str">
        <f>IF($B8="","",INDEX('All CCC'!X$7:X$843,MATCH(WatchList!$B8,'All CCC'!$B$7:$B$843,0)))</f>
        <v/>
      </c>
      <c r="Y8" s="890" t="str">
        <f>IF($B8="","",INDEX('All CCC'!Y$7:Y$843,MATCH(WatchList!$B8,'All CCC'!$B$7:$B$843,0)))</f>
        <v/>
      </c>
      <c r="Z8" s="890" t="str">
        <f>IF($B8="","",INDEX('All CCC'!Z$7:Z$843,MATCH(WatchList!$B8,'All CCC'!$B$7:$B$843,0)))</f>
        <v/>
      </c>
      <c r="AA8" s="890" t="str">
        <f>IF($B8="","",INDEX('All CCC'!AA$7:AA$843,MATCH(WatchList!$B8,'All CCC'!$B$7:$B$843,0)))</f>
        <v/>
      </c>
      <c r="AB8" s="890" t="str">
        <f>IF($B8="","",INDEX('All CCC'!AB$7:AB$843,MATCH(WatchList!$B8,'All CCC'!$B$7:$B$843,0)))</f>
        <v/>
      </c>
      <c r="AC8" s="890" t="str">
        <f>IF($B8="","",INDEX('All CCC'!AC$7:AC$843,MATCH(WatchList!$B8,'All CCC'!$B$7:$B$843,0)))</f>
        <v/>
      </c>
      <c r="AD8" s="890" t="str">
        <f>IF($B8="","",INDEX('All CCC'!AD$7:AD$843,MATCH(WatchList!$B8,'All CCC'!$B$7:$B$843,0)))</f>
        <v/>
      </c>
      <c r="AE8" s="890" t="str">
        <f>IF($B8="","",INDEX('All CCC'!AE$7:AE$843,MATCH(WatchList!$B8,'All CCC'!$B$7:$B$843,0)))</f>
        <v/>
      </c>
      <c r="AF8" s="890" t="str">
        <f>IF($B8="","",INDEX('All CCC'!AF$7:AF$843,MATCH(WatchList!$B8,'All CCC'!$B$7:$B$843,0)))</f>
        <v/>
      </c>
      <c r="AG8" s="890" t="str">
        <f>IF($B8="","",INDEX('All CCC'!AG$7:AG$843,MATCH(WatchList!$B8,'All CCC'!$B$7:$B$843,0)))</f>
        <v/>
      </c>
      <c r="AH8" s="890" t="str">
        <f>IF($B8="","",INDEX('All CCC'!AH$7:AH$843,MATCH(WatchList!$B8,'All CCC'!$B$7:$B$843,0)))</f>
        <v/>
      </c>
      <c r="AI8" s="890" t="str">
        <f>IF($B8="","",INDEX('All CCC'!AI$7:AI$843,MATCH(WatchList!$B8,'All CCC'!$B$7:$B$843,0)))</f>
        <v/>
      </c>
      <c r="AJ8" s="890" t="str">
        <f>IF($B8="","",INDEX('All CCC'!AJ$7:AJ$843,MATCH(WatchList!$B8,'All CCC'!$B$7:$B$843,0)))</f>
        <v/>
      </c>
      <c r="AK8" s="890" t="str">
        <f>IF($B8="","",INDEX('All CCC'!AK$7:AK$843,MATCH(WatchList!$B8,'All CCC'!$B$7:$B$843,0)))</f>
        <v/>
      </c>
      <c r="AL8" s="890" t="str">
        <f>IF($B8="","",INDEX('All CCC'!AL$7:AL$843,MATCH(WatchList!$B8,'All CCC'!$B$7:$B$843,0)))</f>
        <v/>
      </c>
      <c r="AM8" s="890" t="str">
        <f>IF($B8="","",INDEX('All CCC'!AM$7:AM$843,MATCH(WatchList!$B8,'All CCC'!$B$7:$B$843,0)))</f>
        <v/>
      </c>
      <c r="AN8" s="890" t="str">
        <f>IF($B8="","",INDEX('All CCC'!AN$7:AN$843,MATCH(WatchList!$B8,'All CCC'!$B$7:$B$843,0)))</f>
        <v/>
      </c>
      <c r="AO8" s="890" t="str">
        <f>IF($B8="","",INDEX('All CCC'!AO$7:AO$843,MATCH(WatchList!$B8,'All CCC'!$B$7:$B$843,0)))</f>
        <v/>
      </c>
      <c r="AP8" s="890" t="str">
        <f>IF($B8="","",INDEX('All CCC'!AP$7:AP$843,MATCH(WatchList!$B8,'All CCC'!$B$7:$B$843,0)))</f>
        <v/>
      </c>
      <c r="AQ8" s="890" t="str">
        <f>IF($B8="","",INDEX('All CCC'!AQ$7:AQ$843,MATCH(WatchList!$B8,'All CCC'!$B$7:$B$843,0)))</f>
        <v/>
      </c>
      <c r="AR8" s="890" t="str">
        <f>IF($B8="","",INDEX('All CCC'!AR$7:AR$843,MATCH(WatchList!$B8,'All CCC'!$B$7:$B$843,0)))</f>
        <v/>
      </c>
      <c r="AS8" s="890" t="str">
        <f>IF($B8="","",INDEX('All CCC'!AS$7:AS$843,MATCH(WatchList!$B8,'All CCC'!$B$7:$B$843,0)))</f>
        <v/>
      </c>
      <c r="AT8" s="890" t="str">
        <f>IF($B8="","",INDEX('All CCC'!AT$7:AT$843,MATCH(WatchList!$B8,'All CCC'!$B$7:$B$843,0)))</f>
        <v/>
      </c>
      <c r="AU8" s="890" t="str">
        <f>IF($B8="","",INDEX('All CCC'!AU$7:AU$843,MATCH(WatchList!$B8,'All CCC'!$B$7:$B$843,0)))</f>
        <v/>
      </c>
      <c r="AV8" s="890" t="str">
        <f>IF($B8="","",INDEX('All CCC'!AV$7:AV$843,MATCH(WatchList!$B8,'All CCC'!$B$7:$B$843,0)))</f>
        <v/>
      </c>
      <c r="AW8" s="890" t="str">
        <f>IF($B8="","",INDEX('All CCC'!AW$7:AW$843,MATCH(WatchList!$B8,'All CCC'!$B$7:$B$843,0)))</f>
        <v/>
      </c>
      <c r="AX8" s="890" t="str">
        <f>IF($B8="","",INDEX('All CCC'!AX$7:AX$843,MATCH(WatchList!$B8,'All CCC'!$B$7:$B$843,0)))</f>
        <v/>
      </c>
      <c r="AY8" s="890" t="str">
        <f>IF($B8="","",INDEX('All CCC'!AY$7:AY$843,MATCH(WatchList!$B8,'All CCC'!$B$7:$B$843,0)))</f>
        <v/>
      </c>
      <c r="AZ8" s="890" t="str">
        <f>IF($B8="","",INDEX('All CCC'!AZ$7:AZ$843,MATCH(WatchList!$B8,'All CCC'!$B$7:$B$843,0)))</f>
        <v/>
      </c>
      <c r="BA8" s="890" t="str">
        <f>IF($B8="","",INDEX('All CCC'!BA$7:BA$843,MATCH(WatchList!$B8,'All CCC'!$B$7:$B$843,0)))</f>
        <v/>
      </c>
      <c r="BB8" s="890" t="str">
        <f>IF($B8="","",INDEX('All CCC'!BB$7:BB$843,MATCH(WatchList!$B8,'All CCC'!$B$7:$B$843,0)))</f>
        <v/>
      </c>
      <c r="BC8" s="890" t="str">
        <f>IF($B8="","",INDEX('All CCC'!BC$7:BC$843,MATCH(WatchList!$B8,'All CCC'!$B$7:$B$843,0)))</f>
        <v/>
      </c>
      <c r="BD8" s="890" t="str">
        <f>IF($B8="","",INDEX('All CCC'!BD$7:BD$843,MATCH(WatchList!$B8,'All CCC'!$B$7:$B$843,0)))</f>
        <v/>
      </c>
      <c r="BE8" s="890" t="str">
        <f>IF($B8="","",INDEX('All CCC'!BE$7:BE$843,MATCH(WatchList!$B8,'All CCC'!$B$7:$B$843,0)))</f>
        <v/>
      </c>
      <c r="BF8" s="890" t="str">
        <f>IF($B8="","",INDEX('All CCC'!BF$7:BF$843,MATCH(WatchList!$B8,'All CCC'!$B$7:$B$843,0)))</f>
        <v/>
      </c>
      <c r="BG8" s="890" t="str">
        <f>IF($B8="","",INDEX('All CCC'!BG$7:BG$843,MATCH(WatchList!$B8,'All CCC'!$B$7:$B$843,0)))</f>
        <v/>
      </c>
    </row>
    <row r="9" spans="1:59" ht="11.25" customHeight="1" x14ac:dyDescent="0.2">
      <c r="A9" s="576" t="str">
        <f>IF($B9="","",INDEX('All CCC'!A$7:A$843,MATCH(WatchList!$B9,'All CCC'!$B$7:$B$843,0)))</f>
        <v/>
      </c>
      <c r="B9" s="36"/>
      <c r="C9" s="890" t="str">
        <f>IF($B9="","",INDEX('All CCC'!C$7:C$843,MATCH(WatchList!$B9,'All CCC'!$B$7:$B$843,0)))</f>
        <v/>
      </c>
      <c r="D9" s="890" t="str">
        <f>IF($B9="","",INDEX('All CCC'!D$7:D$843,MATCH(WatchList!$B9,'All CCC'!$B$7:$B$843,0)))</f>
        <v/>
      </c>
      <c r="E9" s="890" t="str">
        <f>IF($B9="","",INDEX('All CCC'!E$7:E$843,MATCH(WatchList!$B9,'All CCC'!$B$7:$B$843,0)))</f>
        <v/>
      </c>
      <c r="F9" s="890" t="str">
        <f>IF($B9="","",INDEX('All CCC'!F$7:F$843,MATCH(WatchList!$B9,'All CCC'!$B$7:$B$843,0)))</f>
        <v/>
      </c>
      <c r="G9" s="890" t="str">
        <f>IF($B9="","",INDEX('All CCC'!G$7:G$843,MATCH(WatchList!$B9,'All CCC'!$B$7:$B$843,0)))</f>
        <v/>
      </c>
      <c r="H9" s="890" t="str">
        <f>IF($B9="","",INDEX('All CCC'!H$7:H$843,MATCH(WatchList!$B9,'All CCC'!$B$7:$B$843,0)))</f>
        <v/>
      </c>
      <c r="I9" s="890" t="str">
        <f>IF($B9="","",INDEX('All CCC'!I$7:I$843,MATCH(WatchList!$B9,'All CCC'!$B$7:$B$843,0)))</f>
        <v/>
      </c>
      <c r="J9" s="890" t="str">
        <f>IF($B9="","",INDEX('All CCC'!J$7:J$843,MATCH(WatchList!$B9,'All CCC'!$B$7:$B$843,0)))</f>
        <v/>
      </c>
      <c r="K9" s="890" t="str">
        <f>IF($B9="","",INDEX('All CCC'!K$7:K$843,MATCH(WatchList!$B9,'All CCC'!$B$7:$B$843,0)))</f>
        <v/>
      </c>
      <c r="L9" s="890" t="str">
        <f>IF($B9="","",INDEX('All CCC'!L$7:L$843,MATCH(WatchList!$B9,'All CCC'!$B$7:$B$843,0)))</f>
        <v/>
      </c>
      <c r="M9" s="890" t="str">
        <f>IF($B9="","",INDEX('All CCC'!M$7:M$843,MATCH(WatchList!$B9,'All CCC'!$B$7:$B$843,0)))</f>
        <v/>
      </c>
      <c r="N9" s="890" t="str">
        <f>IF($B9="","",INDEX('All CCC'!N$7:N$843,MATCH(WatchList!$B9,'All CCC'!$B$7:$B$843,0)))</f>
        <v/>
      </c>
      <c r="O9" s="890" t="str">
        <f>IF($B9="","",INDEX('All CCC'!O$7:O$843,MATCH(WatchList!$B9,'All CCC'!$B$7:$B$843,0)))</f>
        <v/>
      </c>
      <c r="P9" s="891" t="str">
        <f>IF($B9="","",INDEX('All CCC'!P$7:P$843,MATCH(WatchList!$B9,'All CCC'!$B$7:$B$843,0)))</f>
        <v/>
      </c>
      <c r="Q9" s="891" t="str">
        <f>IF($B9="","",INDEX('All CCC'!Q$7:Q$843,MATCH(WatchList!$B9,'All CCC'!$B$7:$B$843,0)))</f>
        <v/>
      </c>
      <c r="R9" s="890" t="str">
        <f>IF($B9="","",INDEX('All CCC'!R$7:R$843,MATCH(WatchList!$B9,'All CCC'!$B$7:$B$843,0)))</f>
        <v/>
      </c>
      <c r="S9" s="890" t="str">
        <f>IF($B9="","",INDEX('All CCC'!S$7:S$843,MATCH(WatchList!$B9,'All CCC'!$B$7:$B$843,0)))</f>
        <v/>
      </c>
      <c r="T9" s="890" t="str">
        <f>IF($B9="","",INDEX('All CCC'!T$7:T$843,MATCH(WatchList!$B9,'All CCC'!$B$7:$B$843,0)))</f>
        <v/>
      </c>
      <c r="U9" s="890" t="str">
        <f>IF($B9="","",INDEX('All CCC'!U$7:U$843,MATCH(WatchList!$B9,'All CCC'!$B$7:$B$843,0)))</f>
        <v/>
      </c>
      <c r="V9" s="890" t="str">
        <f>IF($B9="","",INDEX('All CCC'!V$7:V$843,MATCH(WatchList!$B9,'All CCC'!$B$7:$B$843,0)))</f>
        <v/>
      </c>
      <c r="W9" s="890" t="str">
        <f>IF($B9="","",INDEX('All CCC'!W$7:W$843,MATCH(WatchList!$B9,'All CCC'!$B$7:$B$843,0)))</f>
        <v/>
      </c>
      <c r="X9" s="890" t="str">
        <f>IF($B9="","",INDEX('All CCC'!X$7:X$843,MATCH(WatchList!$B9,'All CCC'!$B$7:$B$843,0)))</f>
        <v/>
      </c>
      <c r="Y9" s="890" t="str">
        <f>IF($B9="","",INDEX('All CCC'!Y$7:Y$843,MATCH(WatchList!$B9,'All CCC'!$B$7:$B$843,0)))</f>
        <v/>
      </c>
      <c r="Z9" s="890" t="str">
        <f>IF($B9="","",INDEX('All CCC'!Z$7:Z$843,MATCH(WatchList!$B9,'All CCC'!$B$7:$B$843,0)))</f>
        <v/>
      </c>
      <c r="AA9" s="890" t="str">
        <f>IF($B9="","",INDEX('All CCC'!AA$7:AA$843,MATCH(WatchList!$B9,'All CCC'!$B$7:$B$843,0)))</f>
        <v/>
      </c>
      <c r="AB9" s="890" t="str">
        <f>IF($B9="","",INDEX('All CCC'!AB$7:AB$843,MATCH(WatchList!$B9,'All CCC'!$B$7:$B$843,0)))</f>
        <v/>
      </c>
      <c r="AC9" s="890" t="str">
        <f>IF($B9="","",INDEX('All CCC'!AC$7:AC$843,MATCH(WatchList!$B9,'All CCC'!$B$7:$B$843,0)))</f>
        <v/>
      </c>
      <c r="AD9" s="890" t="str">
        <f>IF($B9="","",INDEX('All CCC'!AD$7:AD$843,MATCH(WatchList!$B9,'All CCC'!$B$7:$B$843,0)))</f>
        <v/>
      </c>
      <c r="AE9" s="890" t="str">
        <f>IF($B9="","",INDEX('All CCC'!AE$7:AE$843,MATCH(WatchList!$B9,'All CCC'!$B$7:$B$843,0)))</f>
        <v/>
      </c>
      <c r="AF9" s="890" t="str">
        <f>IF($B9="","",INDEX('All CCC'!AF$7:AF$843,MATCH(WatchList!$B9,'All CCC'!$B$7:$B$843,0)))</f>
        <v/>
      </c>
      <c r="AG9" s="890" t="str">
        <f>IF($B9="","",INDEX('All CCC'!AG$7:AG$843,MATCH(WatchList!$B9,'All CCC'!$B$7:$B$843,0)))</f>
        <v/>
      </c>
      <c r="AH9" s="890" t="str">
        <f>IF($B9="","",INDEX('All CCC'!AH$7:AH$843,MATCH(WatchList!$B9,'All CCC'!$B$7:$B$843,0)))</f>
        <v/>
      </c>
      <c r="AI9" s="890" t="str">
        <f>IF($B9="","",INDEX('All CCC'!AI$7:AI$843,MATCH(WatchList!$B9,'All CCC'!$B$7:$B$843,0)))</f>
        <v/>
      </c>
      <c r="AJ9" s="890" t="str">
        <f>IF($B9="","",INDEX('All CCC'!AJ$7:AJ$843,MATCH(WatchList!$B9,'All CCC'!$B$7:$B$843,0)))</f>
        <v/>
      </c>
      <c r="AK9" s="890" t="str">
        <f>IF($B9="","",INDEX('All CCC'!AK$7:AK$843,MATCH(WatchList!$B9,'All CCC'!$B$7:$B$843,0)))</f>
        <v/>
      </c>
      <c r="AL9" s="890" t="str">
        <f>IF($B9="","",INDEX('All CCC'!AL$7:AL$843,MATCH(WatchList!$B9,'All CCC'!$B$7:$B$843,0)))</f>
        <v/>
      </c>
      <c r="AM9" s="890" t="str">
        <f>IF($B9="","",INDEX('All CCC'!AM$7:AM$843,MATCH(WatchList!$B9,'All CCC'!$B$7:$B$843,0)))</f>
        <v/>
      </c>
      <c r="AN9" s="890" t="str">
        <f>IF($B9="","",INDEX('All CCC'!AN$7:AN$843,MATCH(WatchList!$B9,'All CCC'!$B$7:$B$843,0)))</f>
        <v/>
      </c>
      <c r="AO9" s="890" t="str">
        <f>IF($B9="","",INDEX('All CCC'!AO$7:AO$843,MATCH(WatchList!$B9,'All CCC'!$B$7:$B$843,0)))</f>
        <v/>
      </c>
      <c r="AP9" s="890" t="str">
        <f>IF($B9="","",INDEX('All CCC'!AP$7:AP$843,MATCH(WatchList!$B9,'All CCC'!$B$7:$B$843,0)))</f>
        <v/>
      </c>
      <c r="AQ9" s="890" t="str">
        <f>IF($B9="","",INDEX('All CCC'!AQ$7:AQ$843,MATCH(WatchList!$B9,'All CCC'!$B$7:$B$843,0)))</f>
        <v/>
      </c>
      <c r="AR9" s="890" t="str">
        <f>IF($B9="","",INDEX('All CCC'!AR$7:AR$843,MATCH(WatchList!$B9,'All CCC'!$B$7:$B$843,0)))</f>
        <v/>
      </c>
      <c r="AS9" s="890" t="str">
        <f>IF($B9="","",INDEX('All CCC'!AS$7:AS$843,MATCH(WatchList!$B9,'All CCC'!$B$7:$B$843,0)))</f>
        <v/>
      </c>
      <c r="AT9" s="890" t="str">
        <f>IF($B9="","",INDEX('All CCC'!AT$7:AT$843,MATCH(WatchList!$B9,'All CCC'!$B$7:$B$843,0)))</f>
        <v/>
      </c>
      <c r="AU9" s="890" t="str">
        <f>IF($B9="","",INDEX('All CCC'!AU$7:AU$843,MATCH(WatchList!$B9,'All CCC'!$B$7:$B$843,0)))</f>
        <v/>
      </c>
      <c r="AV9" s="890" t="str">
        <f>IF($B9="","",INDEX('All CCC'!AV$7:AV$843,MATCH(WatchList!$B9,'All CCC'!$B$7:$B$843,0)))</f>
        <v/>
      </c>
      <c r="AW9" s="890" t="str">
        <f>IF($B9="","",INDEX('All CCC'!AW$7:AW$843,MATCH(WatchList!$B9,'All CCC'!$B$7:$B$843,0)))</f>
        <v/>
      </c>
      <c r="AX9" s="890" t="str">
        <f>IF($B9="","",INDEX('All CCC'!AX$7:AX$843,MATCH(WatchList!$B9,'All CCC'!$B$7:$B$843,0)))</f>
        <v/>
      </c>
      <c r="AY9" s="890" t="str">
        <f>IF($B9="","",INDEX('All CCC'!AY$7:AY$843,MATCH(WatchList!$B9,'All CCC'!$B$7:$B$843,0)))</f>
        <v/>
      </c>
      <c r="AZ9" s="890" t="str">
        <f>IF($B9="","",INDEX('All CCC'!AZ$7:AZ$843,MATCH(WatchList!$B9,'All CCC'!$B$7:$B$843,0)))</f>
        <v/>
      </c>
      <c r="BA9" s="890" t="str">
        <f>IF($B9="","",INDEX('All CCC'!BA$7:BA$843,MATCH(WatchList!$B9,'All CCC'!$B$7:$B$843,0)))</f>
        <v/>
      </c>
      <c r="BB9" s="890" t="str">
        <f>IF($B9="","",INDEX('All CCC'!BB$7:BB$843,MATCH(WatchList!$B9,'All CCC'!$B$7:$B$843,0)))</f>
        <v/>
      </c>
      <c r="BC9" s="890" t="str">
        <f>IF($B9="","",INDEX('All CCC'!BC$7:BC$843,MATCH(WatchList!$B9,'All CCC'!$B$7:$B$843,0)))</f>
        <v/>
      </c>
      <c r="BD9" s="890" t="str">
        <f>IF($B9="","",INDEX('All CCC'!BD$7:BD$843,MATCH(WatchList!$B9,'All CCC'!$B$7:$B$843,0)))</f>
        <v/>
      </c>
      <c r="BE9" s="890" t="str">
        <f>IF($B9="","",INDEX('All CCC'!BE$7:BE$843,MATCH(WatchList!$B9,'All CCC'!$B$7:$B$843,0)))</f>
        <v/>
      </c>
      <c r="BF9" s="890" t="str">
        <f>IF($B9="","",INDEX('All CCC'!BF$7:BF$843,MATCH(WatchList!$B9,'All CCC'!$B$7:$B$843,0)))</f>
        <v/>
      </c>
      <c r="BG9" s="890" t="str">
        <f>IF($B9="","",INDEX('All CCC'!BG$7:BG$843,MATCH(WatchList!$B9,'All CCC'!$B$7:$B$843,0)))</f>
        <v/>
      </c>
    </row>
    <row r="10" spans="1:59" ht="11.25" customHeight="1" x14ac:dyDescent="0.2">
      <c r="A10" s="576" t="str">
        <f>IF($B10="","",INDEX('All CCC'!A$7:A$843,MATCH(WatchList!$B10,'All CCC'!$B$7:$B$843,0)))</f>
        <v/>
      </c>
      <c r="B10" s="36"/>
      <c r="C10" s="890" t="str">
        <f>IF($B10="","",INDEX('All CCC'!C$7:C$843,MATCH(WatchList!$B10,'All CCC'!$B$7:$B$843,0)))</f>
        <v/>
      </c>
      <c r="D10" s="890" t="str">
        <f>IF($B10="","",INDEX('All CCC'!D$7:D$843,MATCH(WatchList!$B10,'All CCC'!$B$7:$B$843,0)))</f>
        <v/>
      </c>
      <c r="E10" s="890" t="str">
        <f>IF($B10="","",INDEX('All CCC'!E$7:E$843,MATCH(WatchList!$B10,'All CCC'!$B$7:$B$843,0)))</f>
        <v/>
      </c>
      <c r="F10" s="890" t="str">
        <f>IF($B10="","",INDEX('All CCC'!F$7:F$843,MATCH(WatchList!$B10,'All CCC'!$B$7:$B$843,0)))</f>
        <v/>
      </c>
      <c r="G10" s="890" t="str">
        <f>IF($B10="","",INDEX('All CCC'!G$7:G$843,MATCH(WatchList!$B10,'All CCC'!$B$7:$B$843,0)))</f>
        <v/>
      </c>
      <c r="H10" s="890" t="str">
        <f>IF($B10="","",INDEX('All CCC'!H$7:H$843,MATCH(WatchList!$B10,'All CCC'!$B$7:$B$843,0)))</f>
        <v/>
      </c>
      <c r="I10" s="890" t="str">
        <f>IF($B10="","",INDEX('All CCC'!I$7:I$843,MATCH(WatchList!$B10,'All CCC'!$B$7:$B$843,0)))</f>
        <v/>
      </c>
      <c r="J10" s="890" t="str">
        <f>IF($B10="","",INDEX('All CCC'!J$7:J$843,MATCH(WatchList!$B10,'All CCC'!$B$7:$B$843,0)))</f>
        <v/>
      </c>
      <c r="K10" s="890" t="str">
        <f>IF($B10="","",INDEX('All CCC'!K$7:K$843,MATCH(WatchList!$B10,'All CCC'!$B$7:$B$843,0)))</f>
        <v/>
      </c>
      <c r="L10" s="890" t="str">
        <f>IF($B10="","",INDEX('All CCC'!L$7:L$843,MATCH(WatchList!$B10,'All CCC'!$B$7:$B$843,0)))</f>
        <v/>
      </c>
      <c r="M10" s="890" t="str">
        <f>IF($B10="","",INDEX('All CCC'!M$7:M$843,MATCH(WatchList!$B10,'All CCC'!$B$7:$B$843,0)))</f>
        <v/>
      </c>
      <c r="N10" s="890" t="str">
        <f>IF($B10="","",INDEX('All CCC'!N$7:N$843,MATCH(WatchList!$B10,'All CCC'!$B$7:$B$843,0)))</f>
        <v/>
      </c>
      <c r="O10" s="890" t="str">
        <f>IF($B10="","",INDEX('All CCC'!O$7:O$843,MATCH(WatchList!$B10,'All CCC'!$B$7:$B$843,0)))</f>
        <v/>
      </c>
      <c r="P10" s="891" t="str">
        <f>IF($B10="","",INDEX('All CCC'!P$7:P$843,MATCH(WatchList!$B10,'All CCC'!$B$7:$B$843,0)))</f>
        <v/>
      </c>
      <c r="Q10" s="891" t="str">
        <f>IF($B10="","",INDEX('All CCC'!Q$7:Q$843,MATCH(WatchList!$B10,'All CCC'!$B$7:$B$843,0)))</f>
        <v/>
      </c>
      <c r="R10" s="890" t="str">
        <f>IF($B10="","",INDEX('All CCC'!R$7:R$843,MATCH(WatchList!$B10,'All CCC'!$B$7:$B$843,0)))</f>
        <v/>
      </c>
      <c r="S10" s="890" t="str">
        <f>IF($B10="","",INDEX('All CCC'!S$7:S$843,MATCH(WatchList!$B10,'All CCC'!$B$7:$B$843,0)))</f>
        <v/>
      </c>
      <c r="T10" s="890" t="str">
        <f>IF($B10="","",INDEX('All CCC'!T$7:T$843,MATCH(WatchList!$B10,'All CCC'!$B$7:$B$843,0)))</f>
        <v/>
      </c>
      <c r="U10" s="890" t="str">
        <f>IF($B10="","",INDEX('All CCC'!U$7:U$843,MATCH(WatchList!$B10,'All CCC'!$B$7:$B$843,0)))</f>
        <v/>
      </c>
      <c r="V10" s="890" t="str">
        <f>IF($B10="","",INDEX('All CCC'!V$7:V$843,MATCH(WatchList!$B10,'All CCC'!$B$7:$B$843,0)))</f>
        <v/>
      </c>
      <c r="W10" s="890" t="str">
        <f>IF($B10="","",INDEX('All CCC'!W$7:W$843,MATCH(WatchList!$B10,'All CCC'!$B$7:$B$843,0)))</f>
        <v/>
      </c>
      <c r="X10" s="890" t="str">
        <f>IF($B10="","",INDEX('All CCC'!X$7:X$843,MATCH(WatchList!$B10,'All CCC'!$B$7:$B$843,0)))</f>
        <v/>
      </c>
      <c r="Y10" s="890" t="str">
        <f>IF($B10="","",INDEX('All CCC'!Y$7:Y$843,MATCH(WatchList!$B10,'All CCC'!$B$7:$B$843,0)))</f>
        <v/>
      </c>
      <c r="Z10" s="890" t="str">
        <f>IF($B10="","",INDEX('All CCC'!Z$7:Z$843,MATCH(WatchList!$B10,'All CCC'!$B$7:$B$843,0)))</f>
        <v/>
      </c>
      <c r="AA10" s="890" t="str">
        <f>IF($B10="","",INDEX('All CCC'!AA$7:AA$843,MATCH(WatchList!$B10,'All CCC'!$B$7:$B$843,0)))</f>
        <v/>
      </c>
      <c r="AB10" s="890" t="str">
        <f>IF($B10="","",INDEX('All CCC'!AB$7:AB$843,MATCH(WatchList!$B10,'All CCC'!$B$7:$B$843,0)))</f>
        <v/>
      </c>
      <c r="AC10" s="890" t="str">
        <f>IF($B10="","",INDEX('All CCC'!AC$7:AC$843,MATCH(WatchList!$B10,'All CCC'!$B$7:$B$843,0)))</f>
        <v/>
      </c>
      <c r="AD10" s="890" t="str">
        <f>IF($B10="","",INDEX('All CCC'!AD$7:AD$843,MATCH(WatchList!$B10,'All CCC'!$B$7:$B$843,0)))</f>
        <v/>
      </c>
      <c r="AE10" s="890" t="str">
        <f>IF($B10="","",INDEX('All CCC'!AE$7:AE$843,MATCH(WatchList!$B10,'All CCC'!$B$7:$B$843,0)))</f>
        <v/>
      </c>
      <c r="AF10" s="890" t="str">
        <f>IF($B10="","",INDEX('All CCC'!AF$7:AF$843,MATCH(WatchList!$B10,'All CCC'!$B$7:$B$843,0)))</f>
        <v/>
      </c>
      <c r="AG10" s="890" t="str">
        <f>IF($B10="","",INDEX('All CCC'!AG$7:AG$843,MATCH(WatchList!$B10,'All CCC'!$B$7:$B$843,0)))</f>
        <v/>
      </c>
      <c r="AH10" s="890" t="str">
        <f>IF($B10="","",INDEX('All CCC'!AH$7:AH$843,MATCH(WatchList!$B10,'All CCC'!$B$7:$B$843,0)))</f>
        <v/>
      </c>
      <c r="AI10" s="890" t="str">
        <f>IF($B10="","",INDEX('All CCC'!AI$7:AI$843,MATCH(WatchList!$B10,'All CCC'!$B$7:$B$843,0)))</f>
        <v/>
      </c>
      <c r="AJ10" s="890" t="str">
        <f>IF($B10="","",INDEX('All CCC'!AJ$7:AJ$843,MATCH(WatchList!$B10,'All CCC'!$B$7:$B$843,0)))</f>
        <v/>
      </c>
      <c r="AK10" s="890" t="str">
        <f>IF($B10="","",INDEX('All CCC'!AK$7:AK$843,MATCH(WatchList!$B10,'All CCC'!$B$7:$B$843,0)))</f>
        <v/>
      </c>
      <c r="AL10" s="890" t="str">
        <f>IF($B10="","",INDEX('All CCC'!AL$7:AL$843,MATCH(WatchList!$B10,'All CCC'!$B$7:$B$843,0)))</f>
        <v/>
      </c>
      <c r="AM10" s="890" t="str">
        <f>IF($B10="","",INDEX('All CCC'!AM$7:AM$843,MATCH(WatchList!$B10,'All CCC'!$B$7:$B$843,0)))</f>
        <v/>
      </c>
      <c r="AN10" s="890" t="str">
        <f>IF($B10="","",INDEX('All CCC'!AN$7:AN$843,MATCH(WatchList!$B10,'All CCC'!$B$7:$B$843,0)))</f>
        <v/>
      </c>
      <c r="AO10" s="890" t="str">
        <f>IF($B10="","",INDEX('All CCC'!AO$7:AO$843,MATCH(WatchList!$B10,'All CCC'!$B$7:$B$843,0)))</f>
        <v/>
      </c>
      <c r="AP10" s="890" t="str">
        <f>IF($B10="","",INDEX('All CCC'!AP$7:AP$843,MATCH(WatchList!$B10,'All CCC'!$B$7:$B$843,0)))</f>
        <v/>
      </c>
      <c r="AQ10" s="890" t="str">
        <f>IF($B10="","",INDEX('All CCC'!AQ$7:AQ$843,MATCH(WatchList!$B10,'All CCC'!$B$7:$B$843,0)))</f>
        <v/>
      </c>
      <c r="AR10" s="890" t="str">
        <f>IF($B10="","",INDEX('All CCC'!AR$7:AR$843,MATCH(WatchList!$B10,'All CCC'!$B$7:$B$843,0)))</f>
        <v/>
      </c>
      <c r="AS10" s="890" t="str">
        <f>IF($B10="","",INDEX('All CCC'!AS$7:AS$843,MATCH(WatchList!$B10,'All CCC'!$B$7:$B$843,0)))</f>
        <v/>
      </c>
      <c r="AT10" s="890" t="str">
        <f>IF($B10="","",INDEX('All CCC'!AT$7:AT$843,MATCH(WatchList!$B10,'All CCC'!$B$7:$B$843,0)))</f>
        <v/>
      </c>
      <c r="AU10" s="890" t="str">
        <f>IF($B10="","",INDEX('All CCC'!AU$7:AU$843,MATCH(WatchList!$B10,'All CCC'!$B$7:$B$843,0)))</f>
        <v/>
      </c>
      <c r="AV10" s="890" t="str">
        <f>IF($B10="","",INDEX('All CCC'!AV$7:AV$843,MATCH(WatchList!$B10,'All CCC'!$B$7:$B$843,0)))</f>
        <v/>
      </c>
      <c r="AW10" s="890" t="str">
        <f>IF($B10="","",INDEX('All CCC'!AW$7:AW$843,MATCH(WatchList!$B10,'All CCC'!$B$7:$B$843,0)))</f>
        <v/>
      </c>
      <c r="AX10" s="890" t="str">
        <f>IF($B10="","",INDEX('All CCC'!AX$7:AX$843,MATCH(WatchList!$B10,'All CCC'!$B$7:$B$843,0)))</f>
        <v/>
      </c>
      <c r="AY10" s="890" t="str">
        <f>IF($B10="","",INDEX('All CCC'!AY$7:AY$843,MATCH(WatchList!$B10,'All CCC'!$B$7:$B$843,0)))</f>
        <v/>
      </c>
      <c r="AZ10" s="890" t="str">
        <f>IF($B10="","",INDEX('All CCC'!AZ$7:AZ$843,MATCH(WatchList!$B10,'All CCC'!$B$7:$B$843,0)))</f>
        <v/>
      </c>
      <c r="BA10" s="890" t="str">
        <f>IF($B10="","",INDEX('All CCC'!BA$7:BA$843,MATCH(WatchList!$B10,'All CCC'!$B$7:$B$843,0)))</f>
        <v/>
      </c>
      <c r="BB10" s="890" t="str">
        <f>IF($B10="","",INDEX('All CCC'!BB$7:BB$843,MATCH(WatchList!$B10,'All CCC'!$B$7:$B$843,0)))</f>
        <v/>
      </c>
      <c r="BC10" s="890" t="str">
        <f>IF($B10="","",INDEX('All CCC'!BC$7:BC$843,MATCH(WatchList!$B10,'All CCC'!$B$7:$B$843,0)))</f>
        <v/>
      </c>
      <c r="BD10" s="890" t="str">
        <f>IF($B10="","",INDEX('All CCC'!BD$7:BD$843,MATCH(WatchList!$B10,'All CCC'!$B$7:$B$843,0)))</f>
        <v/>
      </c>
      <c r="BE10" s="890" t="str">
        <f>IF($B10="","",INDEX('All CCC'!BE$7:BE$843,MATCH(WatchList!$B10,'All CCC'!$B$7:$B$843,0)))</f>
        <v/>
      </c>
      <c r="BF10" s="890" t="str">
        <f>IF($B10="","",INDEX('All CCC'!BF$7:BF$843,MATCH(WatchList!$B10,'All CCC'!$B$7:$B$843,0)))</f>
        <v/>
      </c>
      <c r="BG10" s="890" t="str">
        <f>IF($B10="","",INDEX('All CCC'!BG$7:BG$843,MATCH(WatchList!$B10,'All CCC'!$B$7:$B$843,0)))</f>
        <v/>
      </c>
    </row>
    <row r="11" spans="1:59" ht="11.25" customHeight="1" x14ac:dyDescent="0.2">
      <c r="A11" s="576" t="str">
        <f>IF($B11="","",INDEX('All CCC'!A$7:A$843,MATCH(WatchList!$B11,'All CCC'!$B$7:$B$843,0)))</f>
        <v/>
      </c>
      <c r="B11" s="36"/>
      <c r="C11" s="890" t="str">
        <f>IF($B11="","",INDEX('All CCC'!C$7:C$843,MATCH(WatchList!$B11,'All CCC'!$B$7:$B$843,0)))</f>
        <v/>
      </c>
      <c r="D11" s="890" t="str">
        <f>IF($B11="","",INDEX('All CCC'!D$7:D$843,MATCH(WatchList!$B11,'All CCC'!$B$7:$B$843,0)))</f>
        <v/>
      </c>
      <c r="E11" s="890" t="str">
        <f>IF($B11="","",INDEX('All CCC'!E$7:E$843,MATCH(WatchList!$B11,'All CCC'!$B$7:$B$843,0)))</f>
        <v/>
      </c>
      <c r="F11" s="890" t="str">
        <f>IF($B11="","",INDEX('All CCC'!F$7:F$843,MATCH(WatchList!$B11,'All CCC'!$B$7:$B$843,0)))</f>
        <v/>
      </c>
      <c r="G11" s="890" t="str">
        <f>IF($B11="","",INDEX('All CCC'!G$7:G$843,MATCH(WatchList!$B11,'All CCC'!$B$7:$B$843,0)))</f>
        <v/>
      </c>
      <c r="H11" s="890" t="str">
        <f>IF($B11="","",INDEX('All CCC'!H$7:H$843,MATCH(WatchList!$B11,'All CCC'!$B$7:$B$843,0)))</f>
        <v/>
      </c>
      <c r="I11" s="890" t="str">
        <f>IF($B11="","",INDEX('All CCC'!I$7:I$843,MATCH(WatchList!$B11,'All CCC'!$B$7:$B$843,0)))</f>
        <v/>
      </c>
      <c r="J11" s="890" t="str">
        <f>IF($B11="","",INDEX('All CCC'!J$7:J$843,MATCH(WatchList!$B11,'All CCC'!$B$7:$B$843,0)))</f>
        <v/>
      </c>
      <c r="K11" s="890" t="str">
        <f>IF($B11="","",INDEX('All CCC'!K$7:K$843,MATCH(WatchList!$B11,'All CCC'!$B$7:$B$843,0)))</f>
        <v/>
      </c>
      <c r="L11" s="890" t="str">
        <f>IF($B11="","",INDEX('All CCC'!L$7:L$843,MATCH(WatchList!$B11,'All CCC'!$B$7:$B$843,0)))</f>
        <v/>
      </c>
      <c r="M11" s="890" t="str">
        <f>IF($B11="","",INDEX('All CCC'!M$7:M$843,MATCH(WatchList!$B11,'All CCC'!$B$7:$B$843,0)))</f>
        <v/>
      </c>
      <c r="N11" s="890" t="str">
        <f>IF($B11="","",INDEX('All CCC'!N$7:N$843,MATCH(WatchList!$B11,'All CCC'!$B$7:$B$843,0)))</f>
        <v/>
      </c>
      <c r="O11" s="890" t="str">
        <f>IF($B11="","",INDEX('All CCC'!O$7:O$843,MATCH(WatchList!$B11,'All CCC'!$B$7:$B$843,0)))</f>
        <v/>
      </c>
      <c r="P11" s="891" t="str">
        <f>IF($B11="","",INDEX('All CCC'!P$7:P$843,MATCH(WatchList!$B11,'All CCC'!$B$7:$B$843,0)))</f>
        <v/>
      </c>
      <c r="Q11" s="891" t="str">
        <f>IF($B11="","",INDEX('All CCC'!Q$7:Q$843,MATCH(WatchList!$B11,'All CCC'!$B$7:$B$843,0)))</f>
        <v/>
      </c>
      <c r="R11" s="890" t="str">
        <f>IF($B11="","",INDEX('All CCC'!R$7:R$843,MATCH(WatchList!$B11,'All CCC'!$B$7:$B$843,0)))</f>
        <v/>
      </c>
      <c r="S11" s="890" t="str">
        <f>IF($B11="","",INDEX('All CCC'!S$7:S$843,MATCH(WatchList!$B11,'All CCC'!$B$7:$B$843,0)))</f>
        <v/>
      </c>
      <c r="T11" s="890" t="str">
        <f>IF($B11="","",INDEX('All CCC'!T$7:T$843,MATCH(WatchList!$B11,'All CCC'!$B$7:$B$843,0)))</f>
        <v/>
      </c>
      <c r="U11" s="890" t="str">
        <f>IF($B11="","",INDEX('All CCC'!U$7:U$843,MATCH(WatchList!$B11,'All CCC'!$B$7:$B$843,0)))</f>
        <v/>
      </c>
      <c r="V11" s="890" t="str">
        <f>IF($B11="","",INDEX('All CCC'!V$7:V$843,MATCH(WatchList!$B11,'All CCC'!$B$7:$B$843,0)))</f>
        <v/>
      </c>
      <c r="W11" s="890" t="str">
        <f>IF($B11="","",INDEX('All CCC'!W$7:W$843,MATCH(WatchList!$B11,'All CCC'!$B$7:$B$843,0)))</f>
        <v/>
      </c>
      <c r="X11" s="890" t="str">
        <f>IF($B11="","",INDEX('All CCC'!X$7:X$843,MATCH(WatchList!$B11,'All CCC'!$B$7:$B$843,0)))</f>
        <v/>
      </c>
      <c r="Y11" s="890" t="str">
        <f>IF($B11="","",INDEX('All CCC'!Y$7:Y$843,MATCH(WatchList!$B11,'All CCC'!$B$7:$B$843,0)))</f>
        <v/>
      </c>
      <c r="Z11" s="890" t="str">
        <f>IF($B11="","",INDEX('All CCC'!Z$7:Z$843,MATCH(WatchList!$B11,'All CCC'!$B$7:$B$843,0)))</f>
        <v/>
      </c>
      <c r="AA11" s="890" t="str">
        <f>IF($B11="","",INDEX('All CCC'!AA$7:AA$843,MATCH(WatchList!$B11,'All CCC'!$B$7:$B$843,0)))</f>
        <v/>
      </c>
      <c r="AB11" s="890" t="str">
        <f>IF($B11="","",INDEX('All CCC'!AB$7:AB$843,MATCH(WatchList!$B11,'All CCC'!$B$7:$B$843,0)))</f>
        <v/>
      </c>
      <c r="AC11" s="890" t="str">
        <f>IF($B11="","",INDEX('All CCC'!AC$7:AC$843,MATCH(WatchList!$B11,'All CCC'!$B$7:$B$843,0)))</f>
        <v/>
      </c>
      <c r="AD11" s="890" t="str">
        <f>IF($B11="","",INDEX('All CCC'!AD$7:AD$843,MATCH(WatchList!$B11,'All CCC'!$B$7:$B$843,0)))</f>
        <v/>
      </c>
      <c r="AE11" s="890" t="str">
        <f>IF($B11="","",INDEX('All CCC'!AE$7:AE$843,MATCH(WatchList!$B11,'All CCC'!$B$7:$B$843,0)))</f>
        <v/>
      </c>
      <c r="AF11" s="890" t="str">
        <f>IF($B11="","",INDEX('All CCC'!AF$7:AF$843,MATCH(WatchList!$B11,'All CCC'!$B$7:$B$843,0)))</f>
        <v/>
      </c>
      <c r="AG11" s="890" t="str">
        <f>IF($B11="","",INDEX('All CCC'!AG$7:AG$843,MATCH(WatchList!$B11,'All CCC'!$B$7:$B$843,0)))</f>
        <v/>
      </c>
      <c r="AH11" s="890" t="str">
        <f>IF($B11="","",INDEX('All CCC'!AH$7:AH$843,MATCH(WatchList!$B11,'All CCC'!$B$7:$B$843,0)))</f>
        <v/>
      </c>
      <c r="AI11" s="890" t="str">
        <f>IF($B11="","",INDEX('All CCC'!AI$7:AI$843,MATCH(WatchList!$B11,'All CCC'!$B$7:$B$843,0)))</f>
        <v/>
      </c>
      <c r="AJ11" s="890" t="str">
        <f>IF($B11="","",INDEX('All CCC'!AJ$7:AJ$843,MATCH(WatchList!$B11,'All CCC'!$B$7:$B$843,0)))</f>
        <v/>
      </c>
      <c r="AK11" s="890" t="str">
        <f>IF($B11="","",INDEX('All CCC'!AK$7:AK$843,MATCH(WatchList!$B11,'All CCC'!$B$7:$B$843,0)))</f>
        <v/>
      </c>
      <c r="AL11" s="890" t="str">
        <f>IF($B11="","",INDEX('All CCC'!AL$7:AL$843,MATCH(WatchList!$B11,'All CCC'!$B$7:$B$843,0)))</f>
        <v/>
      </c>
      <c r="AM11" s="890" t="str">
        <f>IF($B11="","",INDEX('All CCC'!AM$7:AM$843,MATCH(WatchList!$B11,'All CCC'!$B$7:$B$843,0)))</f>
        <v/>
      </c>
      <c r="AN11" s="890" t="str">
        <f>IF($B11="","",INDEX('All CCC'!AN$7:AN$843,MATCH(WatchList!$B11,'All CCC'!$B$7:$B$843,0)))</f>
        <v/>
      </c>
      <c r="AO11" s="890" t="str">
        <f>IF($B11="","",INDEX('All CCC'!AO$7:AO$843,MATCH(WatchList!$B11,'All CCC'!$B$7:$B$843,0)))</f>
        <v/>
      </c>
      <c r="AP11" s="890" t="str">
        <f>IF($B11="","",INDEX('All CCC'!AP$7:AP$843,MATCH(WatchList!$B11,'All CCC'!$B$7:$B$843,0)))</f>
        <v/>
      </c>
      <c r="AQ11" s="890" t="str">
        <f>IF($B11="","",INDEX('All CCC'!AQ$7:AQ$843,MATCH(WatchList!$B11,'All CCC'!$B$7:$B$843,0)))</f>
        <v/>
      </c>
      <c r="AR11" s="890" t="str">
        <f>IF($B11="","",INDEX('All CCC'!AR$7:AR$843,MATCH(WatchList!$B11,'All CCC'!$B$7:$B$843,0)))</f>
        <v/>
      </c>
      <c r="AS11" s="890" t="str">
        <f>IF($B11="","",INDEX('All CCC'!AS$7:AS$843,MATCH(WatchList!$B11,'All CCC'!$B$7:$B$843,0)))</f>
        <v/>
      </c>
      <c r="AT11" s="890" t="str">
        <f>IF($B11="","",INDEX('All CCC'!AT$7:AT$843,MATCH(WatchList!$B11,'All CCC'!$B$7:$B$843,0)))</f>
        <v/>
      </c>
      <c r="AU11" s="890" t="str">
        <f>IF($B11="","",INDEX('All CCC'!AU$7:AU$843,MATCH(WatchList!$B11,'All CCC'!$B$7:$B$843,0)))</f>
        <v/>
      </c>
      <c r="AV11" s="890" t="str">
        <f>IF($B11="","",INDEX('All CCC'!AV$7:AV$843,MATCH(WatchList!$B11,'All CCC'!$B$7:$B$843,0)))</f>
        <v/>
      </c>
      <c r="AW11" s="890" t="str">
        <f>IF($B11="","",INDEX('All CCC'!AW$7:AW$843,MATCH(WatchList!$B11,'All CCC'!$B$7:$B$843,0)))</f>
        <v/>
      </c>
      <c r="AX11" s="890" t="str">
        <f>IF($B11="","",INDEX('All CCC'!AX$7:AX$843,MATCH(WatchList!$B11,'All CCC'!$B$7:$B$843,0)))</f>
        <v/>
      </c>
      <c r="AY11" s="890" t="str">
        <f>IF($B11="","",INDEX('All CCC'!AY$7:AY$843,MATCH(WatchList!$B11,'All CCC'!$B$7:$B$843,0)))</f>
        <v/>
      </c>
      <c r="AZ11" s="890" t="str">
        <f>IF($B11="","",INDEX('All CCC'!AZ$7:AZ$843,MATCH(WatchList!$B11,'All CCC'!$B$7:$B$843,0)))</f>
        <v/>
      </c>
      <c r="BA11" s="890" t="str">
        <f>IF($B11="","",INDEX('All CCC'!BA$7:BA$843,MATCH(WatchList!$B11,'All CCC'!$B$7:$B$843,0)))</f>
        <v/>
      </c>
      <c r="BB11" s="890" t="str">
        <f>IF($B11="","",INDEX('All CCC'!BB$7:BB$843,MATCH(WatchList!$B11,'All CCC'!$B$7:$B$843,0)))</f>
        <v/>
      </c>
      <c r="BC11" s="890" t="str">
        <f>IF($B11="","",INDEX('All CCC'!BC$7:BC$843,MATCH(WatchList!$B11,'All CCC'!$B$7:$B$843,0)))</f>
        <v/>
      </c>
      <c r="BD11" s="890" t="str">
        <f>IF($B11="","",INDEX('All CCC'!BD$7:BD$843,MATCH(WatchList!$B11,'All CCC'!$B$7:$B$843,0)))</f>
        <v/>
      </c>
      <c r="BE11" s="890" t="str">
        <f>IF($B11="","",INDEX('All CCC'!BE$7:BE$843,MATCH(WatchList!$B11,'All CCC'!$B$7:$B$843,0)))</f>
        <v/>
      </c>
      <c r="BF11" s="890" t="str">
        <f>IF($B11="","",INDEX('All CCC'!BF$7:BF$843,MATCH(WatchList!$B11,'All CCC'!$B$7:$B$843,0)))</f>
        <v/>
      </c>
      <c r="BG11" s="890" t="str">
        <f>IF($B11="","",INDEX('All CCC'!BG$7:BG$843,MATCH(WatchList!$B11,'All CCC'!$B$7:$B$843,0)))</f>
        <v/>
      </c>
    </row>
    <row r="12" spans="1:59" ht="11.25" customHeight="1" x14ac:dyDescent="0.2">
      <c r="A12" s="576" t="str">
        <f>IF($B12="","",INDEX('All CCC'!A$7:A$843,MATCH(WatchList!$B12,'All CCC'!$B$7:$B$843,0)))</f>
        <v/>
      </c>
      <c r="B12" s="36"/>
      <c r="C12" s="890" t="str">
        <f>IF($B12="","",INDEX('All CCC'!C$7:C$843,MATCH(WatchList!$B12,'All CCC'!$B$7:$B$843,0)))</f>
        <v/>
      </c>
      <c r="D12" s="890" t="str">
        <f>IF($B12="","",INDEX('All CCC'!D$7:D$843,MATCH(WatchList!$B12,'All CCC'!$B$7:$B$843,0)))</f>
        <v/>
      </c>
      <c r="E12" s="890" t="str">
        <f>IF($B12="","",INDEX('All CCC'!E$7:E$843,MATCH(WatchList!$B12,'All CCC'!$B$7:$B$843,0)))</f>
        <v/>
      </c>
      <c r="F12" s="890" t="str">
        <f>IF($B12="","",INDEX('All CCC'!F$7:F$843,MATCH(WatchList!$B12,'All CCC'!$B$7:$B$843,0)))</f>
        <v/>
      </c>
      <c r="G12" s="890" t="str">
        <f>IF($B12="","",INDEX('All CCC'!G$7:G$843,MATCH(WatchList!$B12,'All CCC'!$B$7:$B$843,0)))</f>
        <v/>
      </c>
      <c r="H12" s="890" t="str">
        <f>IF($B12="","",INDEX('All CCC'!H$7:H$843,MATCH(WatchList!$B12,'All CCC'!$B$7:$B$843,0)))</f>
        <v/>
      </c>
      <c r="I12" s="890" t="str">
        <f>IF($B12="","",INDEX('All CCC'!I$7:I$843,MATCH(WatchList!$B12,'All CCC'!$B$7:$B$843,0)))</f>
        <v/>
      </c>
      <c r="J12" s="890" t="str">
        <f>IF($B12="","",INDEX('All CCC'!J$7:J$843,MATCH(WatchList!$B12,'All CCC'!$B$7:$B$843,0)))</f>
        <v/>
      </c>
      <c r="K12" s="890" t="str">
        <f>IF($B12="","",INDEX('All CCC'!K$7:K$843,MATCH(WatchList!$B12,'All CCC'!$B$7:$B$843,0)))</f>
        <v/>
      </c>
      <c r="L12" s="890" t="str">
        <f>IF($B12="","",INDEX('All CCC'!L$7:L$843,MATCH(WatchList!$B12,'All CCC'!$B$7:$B$843,0)))</f>
        <v/>
      </c>
      <c r="M12" s="890" t="str">
        <f>IF($B12="","",INDEX('All CCC'!M$7:M$843,MATCH(WatchList!$B12,'All CCC'!$B$7:$B$843,0)))</f>
        <v/>
      </c>
      <c r="N12" s="890" t="str">
        <f>IF($B12="","",INDEX('All CCC'!N$7:N$843,MATCH(WatchList!$B12,'All CCC'!$B$7:$B$843,0)))</f>
        <v/>
      </c>
      <c r="O12" s="890" t="str">
        <f>IF($B12="","",INDEX('All CCC'!O$7:O$843,MATCH(WatchList!$B12,'All CCC'!$B$7:$B$843,0)))</f>
        <v/>
      </c>
      <c r="P12" s="891" t="str">
        <f>IF($B12="","",INDEX('All CCC'!P$7:P$843,MATCH(WatchList!$B12,'All CCC'!$B$7:$B$843,0)))</f>
        <v/>
      </c>
      <c r="Q12" s="891" t="str">
        <f>IF($B12="","",INDEX('All CCC'!Q$7:Q$843,MATCH(WatchList!$B12,'All CCC'!$B$7:$B$843,0)))</f>
        <v/>
      </c>
      <c r="R12" s="890" t="str">
        <f>IF($B12="","",INDEX('All CCC'!R$7:R$843,MATCH(WatchList!$B12,'All CCC'!$B$7:$B$843,0)))</f>
        <v/>
      </c>
      <c r="S12" s="890" t="str">
        <f>IF($B12="","",INDEX('All CCC'!S$7:S$843,MATCH(WatchList!$B12,'All CCC'!$B$7:$B$843,0)))</f>
        <v/>
      </c>
      <c r="T12" s="890" t="str">
        <f>IF($B12="","",INDEX('All CCC'!T$7:T$843,MATCH(WatchList!$B12,'All CCC'!$B$7:$B$843,0)))</f>
        <v/>
      </c>
      <c r="U12" s="890" t="str">
        <f>IF($B12="","",INDEX('All CCC'!U$7:U$843,MATCH(WatchList!$B12,'All CCC'!$B$7:$B$843,0)))</f>
        <v/>
      </c>
      <c r="V12" s="890" t="str">
        <f>IF($B12="","",INDEX('All CCC'!V$7:V$843,MATCH(WatchList!$B12,'All CCC'!$B$7:$B$843,0)))</f>
        <v/>
      </c>
      <c r="W12" s="890" t="str">
        <f>IF($B12="","",INDEX('All CCC'!W$7:W$843,MATCH(WatchList!$B12,'All CCC'!$B$7:$B$843,0)))</f>
        <v/>
      </c>
      <c r="X12" s="890" t="str">
        <f>IF($B12="","",INDEX('All CCC'!X$7:X$843,MATCH(WatchList!$B12,'All CCC'!$B$7:$B$843,0)))</f>
        <v/>
      </c>
      <c r="Y12" s="890" t="str">
        <f>IF($B12="","",INDEX('All CCC'!Y$7:Y$843,MATCH(WatchList!$B12,'All CCC'!$B$7:$B$843,0)))</f>
        <v/>
      </c>
      <c r="Z12" s="890" t="str">
        <f>IF($B12="","",INDEX('All CCC'!Z$7:Z$843,MATCH(WatchList!$B12,'All CCC'!$B$7:$B$843,0)))</f>
        <v/>
      </c>
      <c r="AA12" s="890" t="str">
        <f>IF($B12="","",INDEX('All CCC'!AA$7:AA$843,MATCH(WatchList!$B12,'All CCC'!$B$7:$B$843,0)))</f>
        <v/>
      </c>
      <c r="AB12" s="890" t="str">
        <f>IF($B12="","",INDEX('All CCC'!AB$7:AB$843,MATCH(WatchList!$B12,'All CCC'!$B$7:$B$843,0)))</f>
        <v/>
      </c>
      <c r="AC12" s="890" t="str">
        <f>IF($B12="","",INDEX('All CCC'!AC$7:AC$843,MATCH(WatchList!$B12,'All CCC'!$B$7:$B$843,0)))</f>
        <v/>
      </c>
      <c r="AD12" s="890" t="str">
        <f>IF($B12="","",INDEX('All CCC'!AD$7:AD$843,MATCH(WatchList!$B12,'All CCC'!$B$7:$B$843,0)))</f>
        <v/>
      </c>
      <c r="AE12" s="890" t="str">
        <f>IF($B12="","",INDEX('All CCC'!AE$7:AE$843,MATCH(WatchList!$B12,'All CCC'!$B$7:$B$843,0)))</f>
        <v/>
      </c>
      <c r="AF12" s="890" t="str">
        <f>IF($B12="","",INDEX('All CCC'!AF$7:AF$843,MATCH(WatchList!$B12,'All CCC'!$B$7:$B$843,0)))</f>
        <v/>
      </c>
      <c r="AG12" s="890" t="str">
        <f>IF($B12="","",INDEX('All CCC'!AG$7:AG$843,MATCH(WatchList!$B12,'All CCC'!$B$7:$B$843,0)))</f>
        <v/>
      </c>
      <c r="AH12" s="890" t="str">
        <f>IF($B12="","",INDEX('All CCC'!AH$7:AH$843,MATCH(WatchList!$B12,'All CCC'!$B$7:$B$843,0)))</f>
        <v/>
      </c>
      <c r="AI12" s="890" t="str">
        <f>IF($B12="","",INDEX('All CCC'!AI$7:AI$843,MATCH(WatchList!$B12,'All CCC'!$B$7:$B$843,0)))</f>
        <v/>
      </c>
      <c r="AJ12" s="890" t="str">
        <f>IF($B12="","",INDEX('All CCC'!AJ$7:AJ$843,MATCH(WatchList!$B12,'All CCC'!$B$7:$B$843,0)))</f>
        <v/>
      </c>
      <c r="AK12" s="890" t="str">
        <f>IF($B12="","",INDEX('All CCC'!AK$7:AK$843,MATCH(WatchList!$B12,'All CCC'!$B$7:$B$843,0)))</f>
        <v/>
      </c>
      <c r="AL12" s="890" t="str">
        <f>IF($B12="","",INDEX('All CCC'!AL$7:AL$843,MATCH(WatchList!$B12,'All CCC'!$B$7:$B$843,0)))</f>
        <v/>
      </c>
      <c r="AM12" s="890" t="str">
        <f>IF($B12="","",INDEX('All CCC'!AM$7:AM$843,MATCH(WatchList!$B12,'All CCC'!$B$7:$B$843,0)))</f>
        <v/>
      </c>
      <c r="AN12" s="890" t="str">
        <f>IF($B12="","",INDEX('All CCC'!AN$7:AN$843,MATCH(WatchList!$B12,'All CCC'!$B$7:$B$843,0)))</f>
        <v/>
      </c>
      <c r="AO12" s="890" t="str">
        <f>IF($B12="","",INDEX('All CCC'!AO$7:AO$843,MATCH(WatchList!$B12,'All CCC'!$B$7:$B$843,0)))</f>
        <v/>
      </c>
      <c r="AP12" s="890" t="str">
        <f>IF($B12="","",INDEX('All CCC'!AP$7:AP$843,MATCH(WatchList!$B12,'All CCC'!$B$7:$B$843,0)))</f>
        <v/>
      </c>
      <c r="AQ12" s="890" t="str">
        <f>IF($B12="","",INDEX('All CCC'!AQ$7:AQ$843,MATCH(WatchList!$B12,'All CCC'!$B$7:$B$843,0)))</f>
        <v/>
      </c>
      <c r="AR12" s="890" t="str">
        <f>IF($B12="","",INDEX('All CCC'!AR$7:AR$843,MATCH(WatchList!$B12,'All CCC'!$B$7:$B$843,0)))</f>
        <v/>
      </c>
      <c r="AS12" s="890" t="str">
        <f>IF($B12="","",INDEX('All CCC'!AS$7:AS$843,MATCH(WatchList!$B12,'All CCC'!$B$7:$B$843,0)))</f>
        <v/>
      </c>
      <c r="AT12" s="890" t="str">
        <f>IF($B12="","",INDEX('All CCC'!AT$7:AT$843,MATCH(WatchList!$B12,'All CCC'!$B$7:$B$843,0)))</f>
        <v/>
      </c>
      <c r="AU12" s="890" t="str">
        <f>IF($B12="","",INDEX('All CCC'!AU$7:AU$843,MATCH(WatchList!$B12,'All CCC'!$B$7:$B$843,0)))</f>
        <v/>
      </c>
      <c r="AV12" s="890" t="str">
        <f>IF($B12="","",INDEX('All CCC'!AV$7:AV$843,MATCH(WatchList!$B12,'All CCC'!$B$7:$B$843,0)))</f>
        <v/>
      </c>
      <c r="AW12" s="890" t="str">
        <f>IF($B12="","",INDEX('All CCC'!AW$7:AW$843,MATCH(WatchList!$B12,'All CCC'!$B$7:$B$843,0)))</f>
        <v/>
      </c>
      <c r="AX12" s="890" t="str">
        <f>IF($B12="","",INDEX('All CCC'!AX$7:AX$843,MATCH(WatchList!$B12,'All CCC'!$B$7:$B$843,0)))</f>
        <v/>
      </c>
      <c r="AY12" s="890" t="str">
        <f>IF($B12="","",INDEX('All CCC'!AY$7:AY$843,MATCH(WatchList!$B12,'All CCC'!$B$7:$B$843,0)))</f>
        <v/>
      </c>
      <c r="AZ12" s="890" t="str">
        <f>IF($B12="","",INDEX('All CCC'!AZ$7:AZ$843,MATCH(WatchList!$B12,'All CCC'!$B$7:$B$843,0)))</f>
        <v/>
      </c>
      <c r="BA12" s="890" t="str">
        <f>IF($B12="","",INDEX('All CCC'!BA$7:BA$843,MATCH(WatchList!$B12,'All CCC'!$B$7:$B$843,0)))</f>
        <v/>
      </c>
      <c r="BB12" s="890" t="str">
        <f>IF($B12="","",INDEX('All CCC'!BB$7:BB$843,MATCH(WatchList!$B12,'All CCC'!$B$7:$B$843,0)))</f>
        <v/>
      </c>
      <c r="BC12" s="890" t="str">
        <f>IF($B12="","",INDEX('All CCC'!BC$7:BC$843,MATCH(WatchList!$B12,'All CCC'!$B$7:$B$843,0)))</f>
        <v/>
      </c>
      <c r="BD12" s="890" t="str">
        <f>IF($B12="","",INDEX('All CCC'!BD$7:BD$843,MATCH(WatchList!$B12,'All CCC'!$B$7:$B$843,0)))</f>
        <v/>
      </c>
      <c r="BE12" s="890" t="str">
        <f>IF($B12="","",INDEX('All CCC'!BE$7:BE$843,MATCH(WatchList!$B12,'All CCC'!$B$7:$B$843,0)))</f>
        <v/>
      </c>
      <c r="BF12" s="890" t="str">
        <f>IF($B12="","",INDEX('All CCC'!BF$7:BF$843,MATCH(WatchList!$B12,'All CCC'!$B$7:$B$843,0)))</f>
        <v/>
      </c>
      <c r="BG12" s="890" t="str">
        <f>IF($B12="","",INDEX('All CCC'!BG$7:BG$843,MATCH(WatchList!$B12,'All CCC'!$B$7:$B$843,0)))</f>
        <v/>
      </c>
    </row>
    <row r="13" spans="1:59" ht="11.25" customHeight="1" x14ac:dyDescent="0.2">
      <c r="A13" s="576" t="str">
        <f>IF($B13="","",INDEX('All CCC'!A$7:A$843,MATCH(WatchList!$B13,'All CCC'!$B$7:$B$843,0)))</f>
        <v/>
      </c>
      <c r="B13" s="36"/>
      <c r="C13" s="890" t="str">
        <f>IF($B13="","",INDEX('All CCC'!C$7:C$843,MATCH(WatchList!$B13,'All CCC'!$B$7:$B$843,0)))</f>
        <v/>
      </c>
      <c r="D13" s="890" t="str">
        <f>IF($B13="","",INDEX('All CCC'!D$7:D$843,MATCH(WatchList!$B13,'All CCC'!$B$7:$B$843,0)))</f>
        <v/>
      </c>
      <c r="E13" s="890" t="str">
        <f>IF($B13="","",INDEX('All CCC'!E$7:E$843,MATCH(WatchList!$B13,'All CCC'!$B$7:$B$843,0)))</f>
        <v/>
      </c>
      <c r="F13" s="890" t="str">
        <f>IF($B13="","",INDEX('All CCC'!F$7:F$843,MATCH(WatchList!$B13,'All CCC'!$B$7:$B$843,0)))</f>
        <v/>
      </c>
      <c r="G13" s="890" t="str">
        <f>IF($B13="","",INDEX('All CCC'!G$7:G$843,MATCH(WatchList!$B13,'All CCC'!$B$7:$B$843,0)))</f>
        <v/>
      </c>
      <c r="H13" s="890" t="str">
        <f>IF($B13="","",INDEX('All CCC'!H$7:H$843,MATCH(WatchList!$B13,'All CCC'!$B$7:$B$843,0)))</f>
        <v/>
      </c>
      <c r="I13" s="890" t="str">
        <f>IF($B13="","",INDEX('All CCC'!I$7:I$843,MATCH(WatchList!$B13,'All CCC'!$B$7:$B$843,0)))</f>
        <v/>
      </c>
      <c r="J13" s="890" t="str">
        <f>IF($B13="","",INDEX('All CCC'!J$7:J$843,MATCH(WatchList!$B13,'All CCC'!$B$7:$B$843,0)))</f>
        <v/>
      </c>
      <c r="K13" s="890" t="str">
        <f>IF($B13="","",INDEX('All CCC'!K$7:K$843,MATCH(WatchList!$B13,'All CCC'!$B$7:$B$843,0)))</f>
        <v/>
      </c>
      <c r="L13" s="890" t="str">
        <f>IF($B13="","",INDEX('All CCC'!L$7:L$843,MATCH(WatchList!$B13,'All CCC'!$B$7:$B$843,0)))</f>
        <v/>
      </c>
      <c r="M13" s="890" t="str">
        <f>IF($B13="","",INDEX('All CCC'!M$7:M$843,MATCH(WatchList!$B13,'All CCC'!$B$7:$B$843,0)))</f>
        <v/>
      </c>
      <c r="N13" s="890" t="str">
        <f>IF($B13="","",INDEX('All CCC'!N$7:N$843,MATCH(WatchList!$B13,'All CCC'!$B$7:$B$843,0)))</f>
        <v/>
      </c>
      <c r="O13" s="890" t="str">
        <f>IF($B13="","",INDEX('All CCC'!O$7:O$843,MATCH(WatchList!$B13,'All CCC'!$B$7:$B$843,0)))</f>
        <v/>
      </c>
      <c r="P13" s="891" t="str">
        <f>IF($B13="","",INDEX('All CCC'!P$7:P$843,MATCH(WatchList!$B13,'All CCC'!$B$7:$B$843,0)))</f>
        <v/>
      </c>
      <c r="Q13" s="891" t="str">
        <f>IF($B13="","",INDEX('All CCC'!Q$7:Q$843,MATCH(WatchList!$B13,'All CCC'!$B$7:$B$843,0)))</f>
        <v/>
      </c>
      <c r="R13" s="890" t="str">
        <f>IF($B13="","",INDEX('All CCC'!R$7:R$843,MATCH(WatchList!$B13,'All CCC'!$B$7:$B$843,0)))</f>
        <v/>
      </c>
      <c r="S13" s="890" t="str">
        <f>IF($B13="","",INDEX('All CCC'!S$7:S$843,MATCH(WatchList!$B13,'All CCC'!$B$7:$B$843,0)))</f>
        <v/>
      </c>
      <c r="T13" s="890" t="str">
        <f>IF($B13="","",INDEX('All CCC'!T$7:T$843,MATCH(WatchList!$B13,'All CCC'!$B$7:$B$843,0)))</f>
        <v/>
      </c>
      <c r="U13" s="890" t="str">
        <f>IF($B13="","",INDEX('All CCC'!U$7:U$843,MATCH(WatchList!$B13,'All CCC'!$B$7:$B$843,0)))</f>
        <v/>
      </c>
      <c r="V13" s="890" t="str">
        <f>IF($B13="","",INDEX('All CCC'!V$7:V$843,MATCH(WatchList!$B13,'All CCC'!$B$7:$B$843,0)))</f>
        <v/>
      </c>
      <c r="W13" s="890" t="str">
        <f>IF($B13="","",INDEX('All CCC'!W$7:W$843,MATCH(WatchList!$B13,'All CCC'!$B$7:$B$843,0)))</f>
        <v/>
      </c>
      <c r="X13" s="890" t="str">
        <f>IF($B13="","",INDEX('All CCC'!X$7:X$843,MATCH(WatchList!$B13,'All CCC'!$B$7:$B$843,0)))</f>
        <v/>
      </c>
      <c r="Y13" s="890" t="str">
        <f>IF($B13="","",INDEX('All CCC'!Y$7:Y$843,MATCH(WatchList!$B13,'All CCC'!$B$7:$B$843,0)))</f>
        <v/>
      </c>
      <c r="Z13" s="890" t="str">
        <f>IF($B13="","",INDEX('All CCC'!Z$7:Z$843,MATCH(WatchList!$B13,'All CCC'!$B$7:$B$843,0)))</f>
        <v/>
      </c>
      <c r="AA13" s="890" t="str">
        <f>IF($B13="","",INDEX('All CCC'!AA$7:AA$843,MATCH(WatchList!$B13,'All CCC'!$B$7:$B$843,0)))</f>
        <v/>
      </c>
      <c r="AB13" s="890" t="str">
        <f>IF($B13="","",INDEX('All CCC'!AB$7:AB$843,MATCH(WatchList!$B13,'All CCC'!$B$7:$B$843,0)))</f>
        <v/>
      </c>
      <c r="AC13" s="890" t="str">
        <f>IF($B13="","",INDEX('All CCC'!AC$7:AC$843,MATCH(WatchList!$B13,'All CCC'!$B$7:$B$843,0)))</f>
        <v/>
      </c>
      <c r="AD13" s="890" t="str">
        <f>IF($B13="","",INDEX('All CCC'!AD$7:AD$843,MATCH(WatchList!$B13,'All CCC'!$B$7:$B$843,0)))</f>
        <v/>
      </c>
      <c r="AE13" s="890" t="str">
        <f>IF($B13="","",INDEX('All CCC'!AE$7:AE$843,MATCH(WatchList!$B13,'All CCC'!$B$7:$B$843,0)))</f>
        <v/>
      </c>
      <c r="AF13" s="890" t="str">
        <f>IF($B13="","",INDEX('All CCC'!AF$7:AF$843,MATCH(WatchList!$B13,'All CCC'!$B$7:$B$843,0)))</f>
        <v/>
      </c>
      <c r="AG13" s="890" t="str">
        <f>IF($B13="","",INDEX('All CCC'!AG$7:AG$843,MATCH(WatchList!$B13,'All CCC'!$B$7:$B$843,0)))</f>
        <v/>
      </c>
      <c r="AH13" s="890" t="str">
        <f>IF($B13="","",INDEX('All CCC'!AH$7:AH$843,MATCH(WatchList!$B13,'All CCC'!$B$7:$B$843,0)))</f>
        <v/>
      </c>
      <c r="AI13" s="890" t="str">
        <f>IF($B13="","",INDEX('All CCC'!AI$7:AI$843,MATCH(WatchList!$B13,'All CCC'!$B$7:$B$843,0)))</f>
        <v/>
      </c>
      <c r="AJ13" s="890" t="str">
        <f>IF($B13="","",INDEX('All CCC'!AJ$7:AJ$843,MATCH(WatchList!$B13,'All CCC'!$B$7:$B$843,0)))</f>
        <v/>
      </c>
      <c r="AK13" s="890" t="str">
        <f>IF($B13="","",INDEX('All CCC'!AK$7:AK$843,MATCH(WatchList!$B13,'All CCC'!$B$7:$B$843,0)))</f>
        <v/>
      </c>
      <c r="AL13" s="890" t="str">
        <f>IF($B13="","",INDEX('All CCC'!AL$7:AL$843,MATCH(WatchList!$B13,'All CCC'!$B$7:$B$843,0)))</f>
        <v/>
      </c>
      <c r="AM13" s="890" t="str">
        <f>IF($B13="","",INDEX('All CCC'!AM$7:AM$843,MATCH(WatchList!$B13,'All CCC'!$B$7:$B$843,0)))</f>
        <v/>
      </c>
      <c r="AN13" s="890" t="str">
        <f>IF($B13="","",INDEX('All CCC'!AN$7:AN$843,MATCH(WatchList!$B13,'All CCC'!$B$7:$B$843,0)))</f>
        <v/>
      </c>
      <c r="AO13" s="890" t="str">
        <f>IF($B13="","",INDEX('All CCC'!AO$7:AO$843,MATCH(WatchList!$B13,'All CCC'!$B$7:$B$843,0)))</f>
        <v/>
      </c>
      <c r="AP13" s="890" t="str">
        <f>IF($B13="","",INDEX('All CCC'!AP$7:AP$843,MATCH(WatchList!$B13,'All CCC'!$B$7:$B$843,0)))</f>
        <v/>
      </c>
      <c r="AQ13" s="890" t="str">
        <f>IF($B13="","",INDEX('All CCC'!AQ$7:AQ$843,MATCH(WatchList!$B13,'All CCC'!$B$7:$B$843,0)))</f>
        <v/>
      </c>
      <c r="AR13" s="890" t="str">
        <f>IF($B13="","",INDEX('All CCC'!AR$7:AR$843,MATCH(WatchList!$B13,'All CCC'!$B$7:$B$843,0)))</f>
        <v/>
      </c>
      <c r="AS13" s="890" t="str">
        <f>IF($B13="","",INDEX('All CCC'!AS$7:AS$843,MATCH(WatchList!$B13,'All CCC'!$B$7:$B$843,0)))</f>
        <v/>
      </c>
      <c r="AT13" s="890" t="str">
        <f>IF($B13="","",INDEX('All CCC'!AT$7:AT$843,MATCH(WatchList!$B13,'All CCC'!$B$7:$B$843,0)))</f>
        <v/>
      </c>
      <c r="AU13" s="890" t="str">
        <f>IF($B13="","",INDEX('All CCC'!AU$7:AU$843,MATCH(WatchList!$B13,'All CCC'!$B$7:$B$843,0)))</f>
        <v/>
      </c>
      <c r="AV13" s="890" t="str">
        <f>IF($B13="","",INDEX('All CCC'!AV$7:AV$843,MATCH(WatchList!$B13,'All CCC'!$B$7:$B$843,0)))</f>
        <v/>
      </c>
      <c r="AW13" s="890" t="str">
        <f>IF($B13="","",INDEX('All CCC'!AW$7:AW$843,MATCH(WatchList!$B13,'All CCC'!$B$7:$B$843,0)))</f>
        <v/>
      </c>
      <c r="AX13" s="890" t="str">
        <f>IF($B13="","",INDEX('All CCC'!AX$7:AX$843,MATCH(WatchList!$B13,'All CCC'!$B$7:$B$843,0)))</f>
        <v/>
      </c>
      <c r="AY13" s="890" t="str">
        <f>IF($B13="","",INDEX('All CCC'!AY$7:AY$843,MATCH(WatchList!$B13,'All CCC'!$B$7:$B$843,0)))</f>
        <v/>
      </c>
      <c r="AZ13" s="890" t="str">
        <f>IF($B13="","",INDEX('All CCC'!AZ$7:AZ$843,MATCH(WatchList!$B13,'All CCC'!$B$7:$B$843,0)))</f>
        <v/>
      </c>
      <c r="BA13" s="890" t="str">
        <f>IF($B13="","",INDEX('All CCC'!BA$7:BA$843,MATCH(WatchList!$B13,'All CCC'!$B$7:$B$843,0)))</f>
        <v/>
      </c>
      <c r="BB13" s="890" t="str">
        <f>IF($B13="","",INDEX('All CCC'!BB$7:BB$843,MATCH(WatchList!$B13,'All CCC'!$B$7:$B$843,0)))</f>
        <v/>
      </c>
      <c r="BC13" s="890" t="str">
        <f>IF($B13="","",INDEX('All CCC'!BC$7:BC$843,MATCH(WatchList!$B13,'All CCC'!$B$7:$B$843,0)))</f>
        <v/>
      </c>
      <c r="BD13" s="890" t="str">
        <f>IF($B13="","",INDEX('All CCC'!BD$7:BD$843,MATCH(WatchList!$B13,'All CCC'!$B$7:$B$843,0)))</f>
        <v/>
      </c>
      <c r="BE13" s="890" t="str">
        <f>IF($B13="","",INDEX('All CCC'!BE$7:BE$843,MATCH(WatchList!$B13,'All CCC'!$B$7:$B$843,0)))</f>
        <v/>
      </c>
      <c r="BF13" s="890" t="str">
        <f>IF($B13="","",INDEX('All CCC'!BF$7:BF$843,MATCH(WatchList!$B13,'All CCC'!$B$7:$B$843,0)))</f>
        <v/>
      </c>
      <c r="BG13" s="890" t="str">
        <f>IF($B13="","",INDEX('All CCC'!BG$7:BG$843,MATCH(WatchList!$B13,'All CCC'!$B$7:$B$843,0)))</f>
        <v/>
      </c>
    </row>
    <row r="14" spans="1:59" ht="11.25" customHeight="1" x14ac:dyDescent="0.2">
      <c r="A14" s="576" t="str">
        <f>IF($B14="","",INDEX('All CCC'!A$7:A$843,MATCH(WatchList!$B14,'All CCC'!$B$7:$B$843,0)))</f>
        <v/>
      </c>
      <c r="B14" s="36"/>
      <c r="C14" s="890" t="str">
        <f>IF($B14="","",INDEX('All CCC'!C$7:C$843,MATCH(WatchList!$B14,'All CCC'!$B$7:$B$843,0)))</f>
        <v/>
      </c>
      <c r="D14" s="890" t="str">
        <f>IF($B14="","",INDEX('All CCC'!D$7:D$843,MATCH(WatchList!$B14,'All CCC'!$B$7:$B$843,0)))</f>
        <v/>
      </c>
      <c r="E14" s="890" t="str">
        <f>IF($B14="","",INDEX('All CCC'!E$7:E$843,MATCH(WatchList!$B14,'All CCC'!$B$7:$B$843,0)))</f>
        <v/>
      </c>
      <c r="F14" s="890" t="str">
        <f>IF($B14="","",INDEX('All CCC'!F$7:F$843,MATCH(WatchList!$B14,'All CCC'!$B$7:$B$843,0)))</f>
        <v/>
      </c>
      <c r="G14" s="890" t="str">
        <f>IF($B14="","",INDEX('All CCC'!G$7:G$843,MATCH(WatchList!$B14,'All CCC'!$B$7:$B$843,0)))</f>
        <v/>
      </c>
      <c r="H14" s="890" t="str">
        <f>IF($B14="","",INDEX('All CCC'!H$7:H$843,MATCH(WatchList!$B14,'All CCC'!$B$7:$B$843,0)))</f>
        <v/>
      </c>
      <c r="I14" s="890" t="str">
        <f>IF($B14="","",INDEX('All CCC'!I$7:I$843,MATCH(WatchList!$B14,'All CCC'!$B$7:$B$843,0)))</f>
        <v/>
      </c>
      <c r="J14" s="890" t="str">
        <f>IF($B14="","",INDEX('All CCC'!J$7:J$843,MATCH(WatchList!$B14,'All CCC'!$B$7:$B$843,0)))</f>
        <v/>
      </c>
      <c r="K14" s="890" t="str">
        <f>IF($B14="","",INDEX('All CCC'!K$7:K$843,MATCH(WatchList!$B14,'All CCC'!$B$7:$B$843,0)))</f>
        <v/>
      </c>
      <c r="L14" s="890" t="str">
        <f>IF($B14="","",INDEX('All CCC'!L$7:L$843,MATCH(WatchList!$B14,'All CCC'!$B$7:$B$843,0)))</f>
        <v/>
      </c>
      <c r="M14" s="890" t="str">
        <f>IF($B14="","",INDEX('All CCC'!M$7:M$843,MATCH(WatchList!$B14,'All CCC'!$B$7:$B$843,0)))</f>
        <v/>
      </c>
      <c r="N14" s="890" t="str">
        <f>IF($B14="","",INDEX('All CCC'!N$7:N$843,MATCH(WatchList!$B14,'All CCC'!$B$7:$B$843,0)))</f>
        <v/>
      </c>
      <c r="O14" s="890" t="str">
        <f>IF($B14="","",INDEX('All CCC'!O$7:O$843,MATCH(WatchList!$B14,'All CCC'!$B$7:$B$843,0)))</f>
        <v/>
      </c>
      <c r="P14" s="891" t="str">
        <f>IF($B14="","",INDEX('All CCC'!P$7:P$843,MATCH(WatchList!$B14,'All CCC'!$B$7:$B$843,0)))</f>
        <v/>
      </c>
      <c r="Q14" s="891" t="str">
        <f>IF($B14="","",INDEX('All CCC'!Q$7:Q$843,MATCH(WatchList!$B14,'All CCC'!$B$7:$B$843,0)))</f>
        <v/>
      </c>
      <c r="R14" s="890" t="str">
        <f>IF($B14="","",INDEX('All CCC'!R$7:R$843,MATCH(WatchList!$B14,'All CCC'!$B$7:$B$843,0)))</f>
        <v/>
      </c>
      <c r="S14" s="890" t="str">
        <f>IF($B14="","",INDEX('All CCC'!S$7:S$843,MATCH(WatchList!$B14,'All CCC'!$B$7:$B$843,0)))</f>
        <v/>
      </c>
      <c r="T14" s="890" t="str">
        <f>IF($B14="","",INDEX('All CCC'!T$7:T$843,MATCH(WatchList!$B14,'All CCC'!$B$7:$B$843,0)))</f>
        <v/>
      </c>
      <c r="U14" s="890" t="str">
        <f>IF($B14="","",INDEX('All CCC'!U$7:U$843,MATCH(WatchList!$B14,'All CCC'!$B$7:$B$843,0)))</f>
        <v/>
      </c>
      <c r="V14" s="890" t="str">
        <f>IF($B14="","",INDEX('All CCC'!V$7:V$843,MATCH(WatchList!$B14,'All CCC'!$B$7:$B$843,0)))</f>
        <v/>
      </c>
      <c r="W14" s="890" t="str">
        <f>IF($B14="","",INDEX('All CCC'!W$7:W$843,MATCH(WatchList!$B14,'All CCC'!$B$7:$B$843,0)))</f>
        <v/>
      </c>
      <c r="X14" s="890" t="str">
        <f>IF($B14="","",INDEX('All CCC'!X$7:X$843,MATCH(WatchList!$B14,'All CCC'!$B$7:$B$843,0)))</f>
        <v/>
      </c>
      <c r="Y14" s="890" t="str">
        <f>IF($B14="","",INDEX('All CCC'!Y$7:Y$843,MATCH(WatchList!$B14,'All CCC'!$B$7:$B$843,0)))</f>
        <v/>
      </c>
      <c r="Z14" s="890" t="str">
        <f>IF($B14="","",INDEX('All CCC'!Z$7:Z$843,MATCH(WatchList!$B14,'All CCC'!$B$7:$B$843,0)))</f>
        <v/>
      </c>
      <c r="AA14" s="890" t="str">
        <f>IF($B14="","",INDEX('All CCC'!AA$7:AA$843,MATCH(WatchList!$B14,'All CCC'!$B$7:$B$843,0)))</f>
        <v/>
      </c>
      <c r="AB14" s="890" t="str">
        <f>IF($B14="","",INDEX('All CCC'!AB$7:AB$843,MATCH(WatchList!$B14,'All CCC'!$B$7:$B$843,0)))</f>
        <v/>
      </c>
      <c r="AC14" s="890" t="str">
        <f>IF($B14="","",INDEX('All CCC'!AC$7:AC$843,MATCH(WatchList!$B14,'All CCC'!$B$7:$B$843,0)))</f>
        <v/>
      </c>
      <c r="AD14" s="890" t="str">
        <f>IF($B14="","",INDEX('All CCC'!AD$7:AD$843,MATCH(WatchList!$B14,'All CCC'!$B$7:$B$843,0)))</f>
        <v/>
      </c>
      <c r="AE14" s="890" t="str">
        <f>IF($B14="","",INDEX('All CCC'!AE$7:AE$843,MATCH(WatchList!$B14,'All CCC'!$B$7:$B$843,0)))</f>
        <v/>
      </c>
      <c r="AF14" s="890" t="str">
        <f>IF($B14="","",INDEX('All CCC'!AF$7:AF$843,MATCH(WatchList!$B14,'All CCC'!$B$7:$B$843,0)))</f>
        <v/>
      </c>
      <c r="AG14" s="890" t="str">
        <f>IF($B14="","",INDEX('All CCC'!AG$7:AG$843,MATCH(WatchList!$B14,'All CCC'!$B$7:$B$843,0)))</f>
        <v/>
      </c>
      <c r="AH14" s="890" t="str">
        <f>IF($B14="","",INDEX('All CCC'!AH$7:AH$843,MATCH(WatchList!$B14,'All CCC'!$B$7:$B$843,0)))</f>
        <v/>
      </c>
      <c r="AI14" s="890" t="str">
        <f>IF($B14="","",INDEX('All CCC'!AI$7:AI$843,MATCH(WatchList!$B14,'All CCC'!$B$7:$B$843,0)))</f>
        <v/>
      </c>
      <c r="AJ14" s="890" t="str">
        <f>IF($B14="","",INDEX('All CCC'!AJ$7:AJ$843,MATCH(WatchList!$B14,'All CCC'!$B$7:$B$843,0)))</f>
        <v/>
      </c>
      <c r="AK14" s="890" t="str">
        <f>IF($B14="","",INDEX('All CCC'!AK$7:AK$843,MATCH(WatchList!$B14,'All CCC'!$B$7:$B$843,0)))</f>
        <v/>
      </c>
      <c r="AL14" s="890" t="str">
        <f>IF($B14="","",INDEX('All CCC'!AL$7:AL$843,MATCH(WatchList!$B14,'All CCC'!$B$7:$B$843,0)))</f>
        <v/>
      </c>
      <c r="AM14" s="890" t="str">
        <f>IF($B14="","",INDEX('All CCC'!AM$7:AM$843,MATCH(WatchList!$B14,'All CCC'!$B$7:$B$843,0)))</f>
        <v/>
      </c>
      <c r="AN14" s="890" t="str">
        <f>IF($B14="","",INDEX('All CCC'!AN$7:AN$843,MATCH(WatchList!$B14,'All CCC'!$B$7:$B$843,0)))</f>
        <v/>
      </c>
      <c r="AO14" s="890" t="str">
        <f>IF($B14="","",INDEX('All CCC'!AO$7:AO$843,MATCH(WatchList!$B14,'All CCC'!$B$7:$B$843,0)))</f>
        <v/>
      </c>
      <c r="AP14" s="890" t="str">
        <f>IF($B14="","",INDEX('All CCC'!AP$7:AP$843,MATCH(WatchList!$B14,'All CCC'!$B$7:$B$843,0)))</f>
        <v/>
      </c>
      <c r="AQ14" s="890" t="str">
        <f>IF($B14="","",INDEX('All CCC'!AQ$7:AQ$843,MATCH(WatchList!$B14,'All CCC'!$B$7:$B$843,0)))</f>
        <v/>
      </c>
      <c r="AR14" s="890" t="str">
        <f>IF($B14="","",INDEX('All CCC'!AR$7:AR$843,MATCH(WatchList!$B14,'All CCC'!$B$7:$B$843,0)))</f>
        <v/>
      </c>
      <c r="AS14" s="890" t="str">
        <f>IF($B14="","",INDEX('All CCC'!AS$7:AS$843,MATCH(WatchList!$B14,'All CCC'!$B$7:$B$843,0)))</f>
        <v/>
      </c>
      <c r="AT14" s="890" t="str">
        <f>IF($B14="","",INDEX('All CCC'!AT$7:AT$843,MATCH(WatchList!$B14,'All CCC'!$B$7:$B$843,0)))</f>
        <v/>
      </c>
      <c r="AU14" s="890" t="str">
        <f>IF($B14="","",INDEX('All CCC'!AU$7:AU$843,MATCH(WatchList!$B14,'All CCC'!$B$7:$B$843,0)))</f>
        <v/>
      </c>
      <c r="AV14" s="890" t="str">
        <f>IF($B14="","",INDEX('All CCC'!AV$7:AV$843,MATCH(WatchList!$B14,'All CCC'!$B$7:$B$843,0)))</f>
        <v/>
      </c>
      <c r="AW14" s="890" t="str">
        <f>IF($B14="","",INDEX('All CCC'!AW$7:AW$843,MATCH(WatchList!$B14,'All CCC'!$B$7:$B$843,0)))</f>
        <v/>
      </c>
      <c r="AX14" s="890" t="str">
        <f>IF($B14="","",INDEX('All CCC'!AX$7:AX$843,MATCH(WatchList!$B14,'All CCC'!$B$7:$B$843,0)))</f>
        <v/>
      </c>
      <c r="AY14" s="890" t="str">
        <f>IF($B14="","",INDEX('All CCC'!AY$7:AY$843,MATCH(WatchList!$B14,'All CCC'!$B$7:$B$843,0)))</f>
        <v/>
      </c>
      <c r="AZ14" s="890" t="str">
        <f>IF($B14="","",INDEX('All CCC'!AZ$7:AZ$843,MATCH(WatchList!$B14,'All CCC'!$B$7:$B$843,0)))</f>
        <v/>
      </c>
      <c r="BA14" s="890" t="str">
        <f>IF($B14="","",INDEX('All CCC'!BA$7:BA$843,MATCH(WatchList!$B14,'All CCC'!$B$7:$B$843,0)))</f>
        <v/>
      </c>
      <c r="BB14" s="890" t="str">
        <f>IF($B14="","",INDEX('All CCC'!BB$7:BB$843,MATCH(WatchList!$B14,'All CCC'!$B$7:$B$843,0)))</f>
        <v/>
      </c>
      <c r="BC14" s="890" t="str">
        <f>IF($B14="","",INDEX('All CCC'!BC$7:BC$843,MATCH(WatchList!$B14,'All CCC'!$B$7:$B$843,0)))</f>
        <v/>
      </c>
      <c r="BD14" s="890" t="str">
        <f>IF($B14="","",INDEX('All CCC'!BD$7:BD$843,MATCH(WatchList!$B14,'All CCC'!$B$7:$B$843,0)))</f>
        <v/>
      </c>
      <c r="BE14" s="890" t="str">
        <f>IF($B14="","",INDEX('All CCC'!BE$7:BE$843,MATCH(WatchList!$B14,'All CCC'!$B$7:$B$843,0)))</f>
        <v/>
      </c>
      <c r="BF14" s="890" t="str">
        <f>IF($B14="","",INDEX('All CCC'!BF$7:BF$843,MATCH(WatchList!$B14,'All CCC'!$B$7:$B$843,0)))</f>
        <v/>
      </c>
      <c r="BG14" s="890" t="str">
        <f>IF($B14="","",INDEX('All CCC'!BG$7:BG$843,MATCH(WatchList!$B14,'All CCC'!$B$7:$B$843,0)))</f>
        <v/>
      </c>
    </row>
    <row r="15" spans="1:59" ht="11.25" customHeight="1" x14ac:dyDescent="0.2">
      <c r="A15" s="576" t="str">
        <f>IF($B15="","",INDEX('All CCC'!A$7:A$843,MATCH(WatchList!$B15,'All CCC'!$B$7:$B$843,0)))</f>
        <v/>
      </c>
      <c r="B15" s="36"/>
      <c r="C15" s="890" t="str">
        <f>IF($B15="","",INDEX('All CCC'!C$7:C$843,MATCH(WatchList!$B15,'All CCC'!$B$7:$B$843,0)))</f>
        <v/>
      </c>
      <c r="D15" s="890" t="str">
        <f>IF($B15="","",INDEX('All CCC'!D$7:D$843,MATCH(WatchList!$B15,'All CCC'!$B$7:$B$843,0)))</f>
        <v/>
      </c>
      <c r="E15" s="890" t="str">
        <f>IF($B15="","",INDEX('All CCC'!E$7:E$843,MATCH(WatchList!$B15,'All CCC'!$B$7:$B$843,0)))</f>
        <v/>
      </c>
      <c r="F15" s="890" t="str">
        <f>IF($B15="","",INDEX('All CCC'!F$7:F$843,MATCH(WatchList!$B15,'All CCC'!$B$7:$B$843,0)))</f>
        <v/>
      </c>
      <c r="G15" s="890" t="str">
        <f>IF($B15="","",INDEX('All CCC'!G$7:G$843,MATCH(WatchList!$B15,'All CCC'!$B$7:$B$843,0)))</f>
        <v/>
      </c>
      <c r="H15" s="890" t="str">
        <f>IF($B15="","",INDEX('All CCC'!H$7:H$843,MATCH(WatchList!$B15,'All CCC'!$B$7:$B$843,0)))</f>
        <v/>
      </c>
      <c r="I15" s="890" t="str">
        <f>IF($B15="","",INDEX('All CCC'!I$7:I$843,MATCH(WatchList!$B15,'All CCC'!$B$7:$B$843,0)))</f>
        <v/>
      </c>
      <c r="J15" s="890" t="str">
        <f>IF($B15="","",INDEX('All CCC'!J$7:J$843,MATCH(WatchList!$B15,'All CCC'!$B$7:$B$843,0)))</f>
        <v/>
      </c>
      <c r="K15" s="890" t="str">
        <f>IF($B15="","",INDEX('All CCC'!K$7:K$843,MATCH(WatchList!$B15,'All CCC'!$B$7:$B$843,0)))</f>
        <v/>
      </c>
      <c r="L15" s="890" t="str">
        <f>IF($B15="","",INDEX('All CCC'!L$7:L$843,MATCH(WatchList!$B15,'All CCC'!$B$7:$B$843,0)))</f>
        <v/>
      </c>
      <c r="M15" s="890" t="str">
        <f>IF($B15="","",INDEX('All CCC'!M$7:M$843,MATCH(WatchList!$B15,'All CCC'!$B$7:$B$843,0)))</f>
        <v/>
      </c>
      <c r="N15" s="890" t="str">
        <f>IF($B15="","",INDEX('All CCC'!N$7:N$843,MATCH(WatchList!$B15,'All CCC'!$B$7:$B$843,0)))</f>
        <v/>
      </c>
      <c r="O15" s="890" t="str">
        <f>IF($B15="","",INDEX('All CCC'!O$7:O$843,MATCH(WatchList!$B15,'All CCC'!$B$7:$B$843,0)))</f>
        <v/>
      </c>
      <c r="P15" s="891" t="str">
        <f>IF($B15="","",INDEX('All CCC'!P$7:P$843,MATCH(WatchList!$B15,'All CCC'!$B$7:$B$843,0)))</f>
        <v/>
      </c>
      <c r="Q15" s="891" t="str">
        <f>IF($B15="","",INDEX('All CCC'!Q$7:Q$843,MATCH(WatchList!$B15,'All CCC'!$B$7:$B$843,0)))</f>
        <v/>
      </c>
      <c r="R15" s="890" t="str">
        <f>IF($B15="","",INDEX('All CCC'!R$7:R$843,MATCH(WatchList!$B15,'All CCC'!$B$7:$B$843,0)))</f>
        <v/>
      </c>
      <c r="S15" s="890" t="str">
        <f>IF($B15="","",INDEX('All CCC'!S$7:S$843,MATCH(WatchList!$B15,'All CCC'!$B$7:$B$843,0)))</f>
        <v/>
      </c>
      <c r="T15" s="890" t="str">
        <f>IF($B15="","",INDEX('All CCC'!T$7:T$843,MATCH(WatchList!$B15,'All CCC'!$B$7:$B$843,0)))</f>
        <v/>
      </c>
      <c r="U15" s="890" t="str">
        <f>IF($B15="","",INDEX('All CCC'!U$7:U$843,MATCH(WatchList!$B15,'All CCC'!$B$7:$B$843,0)))</f>
        <v/>
      </c>
      <c r="V15" s="890" t="str">
        <f>IF($B15="","",INDEX('All CCC'!V$7:V$843,MATCH(WatchList!$B15,'All CCC'!$B$7:$B$843,0)))</f>
        <v/>
      </c>
      <c r="W15" s="890" t="str">
        <f>IF($B15="","",INDEX('All CCC'!W$7:W$843,MATCH(WatchList!$B15,'All CCC'!$B$7:$B$843,0)))</f>
        <v/>
      </c>
      <c r="X15" s="890" t="str">
        <f>IF($B15="","",INDEX('All CCC'!X$7:X$843,MATCH(WatchList!$B15,'All CCC'!$B$7:$B$843,0)))</f>
        <v/>
      </c>
      <c r="Y15" s="890" t="str">
        <f>IF($B15="","",INDEX('All CCC'!Y$7:Y$843,MATCH(WatchList!$B15,'All CCC'!$B$7:$B$843,0)))</f>
        <v/>
      </c>
      <c r="Z15" s="890" t="str">
        <f>IF($B15="","",INDEX('All CCC'!Z$7:Z$843,MATCH(WatchList!$B15,'All CCC'!$B$7:$B$843,0)))</f>
        <v/>
      </c>
      <c r="AA15" s="890" t="str">
        <f>IF($B15="","",INDEX('All CCC'!AA$7:AA$843,MATCH(WatchList!$B15,'All CCC'!$B$7:$B$843,0)))</f>
        <v/>
      </c>
      <c r="AB15" s="890" t="str">
        <f>IF($B15="","",INDEX('All CCC'!AB$7:AB$843,MATCH(WatchList!$B15,'All CCC'!$B$7:$B$843,0)))</f>
        <v/>
      </c>
      <c r="AC15" s="890" t="str">
        <f>IF($B15="","",INDEX('All CCC'!AC$7:AC$843,MATCH(WatchList!$B15,'All CCC'!$B$7:$B$843,0)))</f>
        <v/>
      </c>
      <c r="AD15" s="890" t="str">
        <f>IF($B15="","",INDEX('All CCC'!AD$7:AD$843,MATCH(WatchList!$B15,'All CCC'!$B$7:$B$843,0)))</f>
        <v/>
      </c>
      <c r="AE15" s="890" t="str">
        <f>IF($B15="","",INDEX('All CCC'!AE$7:AE$843,MATCH(WatchList!$B15,'All CCC'!$B$7:$B$843,0)))</f>
        <v/>
      </c>
      <c r="AF15" s="890" t="str">
        <f>IF($B15="","",INDEX('All CCC'!AF$7:AF$843,MATCH(WatchList!$B15,'All CCC'!$B$7:$B$843,0)))</f>
        <v/>
      </c>
      <c r="AG15" s="890" t="str">
        <f>IF($B15="","",INDEX('All CCC'!AG$7:AG$843,MATCH(WatchList!$B15,'All CCC'!$B$7:$B$843,0)))</f>
        <v/>
      </c>
      <c r="AH15" s="890" t="str">
        <f>IF($B15="","",INDEX('All CCC'!AH$7:AH$843,MATCH(WatchList!$B15,'All CCC'!$B$7:$B$843,0)))</f>
        <v/>
      </c>
      <c r="AI15" s="890" t="str">
        <f>IF($B15="","",INDEX('All CCC'!AI$7:AI$843,MATCH(WatchList!$B15,'All CCC'!$B$7:$B$843,0)))</f>
        <v/>
      </c>
      <c r="AJ15" s="890" t="str">
        <f>IF($B15="","",INDEX('All CCC'!AJ$7:AJ$843,MATCH(WatchList!$B15,'All CCC'!$B$7:$B$843,0)))</f>
        <v/>
      </c>
      <c r="AK15" s="890" t="str">
        <f>IF($B15="","",INDEX('All CCC'!AK$7:AK$843,MATCH(WatchList!$B15,'All CCC'!$B$7:$B$843,0)))</f>
        <v/>
      </c>
      <c r="AL15" s="890" t="str">
        <f>IF($B15="","",INDEX('All CCC'!AL$7:AL$843,MATCH(WatchList!$B15,'All CCC'!$B$7:$B$843,0)))</f>
        <v/>
      </c>
      <c r="AM15" s="890" t="str">
        <f>IF($B15="","",INDEX('All CCC'!AM$7:AM$843,MATCH(WatchList!$B15,'All CCC'!$B$7:$B$843,0)))</f>
        <v/>
      </c>
      <c r="AN15" s="890" t="str">
        <f>IF($B15="","",INDEX('All CCC'!AN$7:AN$843,MATCH(WatchList!$B15,'All CCC'!$B$7:$B$843,0)))</f>
        <v/>
      </c>
      <c r="AO15" s="890" t="str">
        <f>IF($B15="","",INDEX('All CCC'!AO$7:AO$843,MATCH(WatchList!$B15,'All CCC'!$B$7:$B$843,0)))</f>
        <v/>
      </c>
      <c r="AP15" s="890" t="str">
        <f>IF($B15="","",INDEX('All CCC'!AP$7:AP$843,MATCH(WatchList!$B15,'All CCC'!$B$7:$B$843,0)))</f>
        <v/>
      </c>
      <c r="AQ15" s="890" t="str">
        <f>IF($B15="","",INDEX('All CCC'!AQ$7:AQ$843,MATCH(WatchList!$B15,'All CCC'!$B$7:$B$843,0)))</f>
        <v/>
      </c>
      <c r="AR15" s="890" t="str">
        <f>IF($B15="","",INDEX('All CCC'!AR$7:AR$843,MATCH(WatchList!$B15,'All CCC'!$B$7:$B$843,0)))</f>
        <v/>
      </c>
      <c r="AS15" s="890" t="str">
        <f>IF($B15="","",INDEX('All CCC'!AS$7:AS$843,MATCH(WatchList!$B15,'All CCC'!$B$7:$B$843,0)))</f>
        <v/>
      </c>
      <c r="AT15" s="890" t="str">
        <f>IF($B15="","",INDEX('All CCC'!AT$7:AT$843,MATCH(WatchList!$B15,'All CCC'!$B$7:$B$843,0)))</f>
        <v/>
      </c>
      <c r="AU15" s="890" t="str">
        <f>IF($B15="","",INDEX('All CCC'!AU$7:AU$843,MATCH(WatchList!$B15,'All CCC'!$B$7:$B$843,0)))</f>
        <v/>
      </c>
      <c r="AV15" s="890" t="str">
        <f>IF($B15="","",INDEX('All CCC'!AV$7:AV$843,MATCH(WatchList!$B15,'All CCC'!$B$7:$B$843,0)))</f>
        <v/>
      </c>
      <c r="AW15" s="890" t="str">
        <f>IF($B15="","",INDEX('All CCC'!AW$7:AW$843,MATCH(WatchList!$B15,'All CCC'!$B$7:$B$843,0)))</f>
        <v/>
      </c>
      <c r="AX15" s="890" t="str">
        <f>IF($B15="","",INDEX('All CCC'!AX$7:AX$843,MATCH(WatchList!$B15,'All CCC'!$B$7:$B$843,0)))</f>
        <v/>
      </c>
      <c r="AY15" s="890" t="str">
        <f>IF($B15="","",INDEX('All CCC'!AY$7:AY$843,MATCH(WatchList!$B15,'All CCC'!$B$7:$B$843,0)))</f>
        <v/>
      </c>
      <c r="AZ15" s="890" t="str">
        <f>IF($B15="","",INDEX('All CCC'!AZ$7:AZ$843,MATCH(WatchList!$B15,'All CCC'!$B$7:$B$843,0)))</f>
        <v/>
      </c>
      <c r="BA15" s="890" t="str">
        <f>IF($B15="","",INDEX('All CCC'!BA$7:BA$843,MATCH(WatchList!$B15,'All CCC'!$B$7:$B$843,0)))</f>
        <v/>
      </c>
      <c r="BB15" s="890" t="str">
        <f>IF($B15="","",INDEX('All CCC'!BB$7:BB$843,MATCH(WatchList!$B15,'All CCC'!$B$7:$B$843,0)))</f>
        <v/>
      </c>
      <c r="BC15" s="890" t="str">
        <f>IF($B15="","",INDEX('All CCC'!BC$7:BC$843,MATCH(WatchList!$B15,'All CCC'!$B$7:$B$843,0)))</f>
        <v/>
      </c>
      <c r="BD15" s="890" t="str">
        <f>IF($B15="","",INDEX('All CCC'!BD$7:BD$843,MATCH(WatchList!$B15,'All CCC'!$B$7:$B$843,0)))</f>
        <v/>
      </c>
      <c r="BE15" s="890" t="str">
        <f>IF($B15="","",INDEX('All CCC'!BE$7:BE$843,MATCH(WatchList!$B15,'All CCC'!$B$7:$B$843,0)))</f>
        <v/>
      </c>
      <c r="BF15" s="890" t="str">
        <f>IF($B15="","",INDEX('All CCC'!BF$7:BF$843,MATCH(WatchList!$B15,'All CCC'!$B$7:$B$843,0)))</f>
        <v/>
      </c>
      <c r="BG15" s="890" t="str">
        <f>IF($B15="","",INDEX('All CCC'!BG$7:BG$843,MATCH(WatchList!$B15,'All CCC'!$B$7:$B$843,0)))</f>
        <v/>
      </c>
    </row>
    <row r="16" spans="1:59" ht="11.25" customHeight="1" x14ac:dyDescent="0.2">
      <c r="A16" s="576" t="str">
        <f>IF($B16="","",INDEX('All CCC'!A$7:A$843,MATCH(WatchList!$B16,'All CCC'!$B$7:$B$843,0)))</f>
        <v/>
      </c>
      <c r="B16" s="36"/>
      <c r="C16" s="890" t="str">
        <f>IF($B16="","",INDEX('All CCC'!C$7:C$843,MATCH(WatchList!$B16,'All CCC'!$B$7:$B$843,0)))</f>
        <v/>
      </c>
      <c r="D16" s="890" t="str">
        <f>IF($B16="","",INDEX('All CCC'!D$7:D$843,MATCH(WatchList!$B16,'All CCC'!$B$7:$B$843,0)))</f>
        <v/>
      </c>
      <c r="E16" s="890" t="str">
        <f>IF($B16="","",INDEX('All CCC'!E$7:E$843,MATCH(WatchList!$B16,'All CCC'!$B$7:$B$843,0)))</f>
        <v/>
      </c>
      <c r="F16" s="890" t="str">
        <f>IF($B16="","",INDEX('All CCC'!F$7:F$843,MATCH(WatchList!$B16,'All CCC'!$B$7:$B$843,0)))</f>
        <v/>
      </c>
      <c r="G16" s="890" t="str">
        <f>IF($B16="","",INDEX('All CCC'!G$7:G$843,MATCH(WatchList!$B16,'All CCC'!$B$7:$B$843,0)))</f>
        <v/>
      </c>
      <c r="H16" s="890" t="str">
        <f>IF($B16="","",INDEX('All CCC'!H$7:H$843,MATCH(WatchList!$B16,'All CCC'!$B$7:$B$843,0)))</f>
        <v/>
      </c>
      <c r="I16" s="890" t="str">
        <f>IF($B16="","",INDEX('All CCC'!I$7:I$843,MATCH(WatchList!$B16,'All CCC'!$B$7:$B$843,0)))</f>
        <v/>
      </c>
      <c r="J16" s="890" t="str">
        <f>IF($B16="","",INDEX('All CCC'!J$7:J$843,MATCH(WatchList!$B16,'All CCC'!$B$7:$B$843,0)))</f>
        <v/>
      </c>
      <c r="K16" s="890" t="str">
        <f>IF($B16="","",INDEX('All CCC'!K$7:K$843,MATCH(WatchList!$B16,'All CCC'!$B$7:$B$843,0)))</f>
        <v/>
      </c>
      <c r="L16" s="890" t="str">
        <f>IF($B16="","",INDEX('All CCC'!L$7:L$843,MATCH(WatchList!$B16,'All CCC'!$B$7:$B$843,0)))</f>
        <v/>
      </c>
      <c r="M16" s="890" t="str">
        <f>IF($B16="","",INDEX('All CCC'!M$7:M$843,MATCH(WatchList!$B16,'All CCC'!$B$7:$B$843,0)))</f>
        <v/>
      </c>
      <c r="N16" s="890" t="str">
        <f>IF($B16="","",INDEX('All CCC'!N$7:N$843,MATCH(WatchList!$B16,'All CCC'!$B$7:$B$843,0)))</f>
        <v/>
      </c>
      <c r="O16" s="890" t="str">
        <f>IF($B16="","",INDEX('All CCC'!O$7:O$843,MATCH(WatchList!$B16,'All CCC'!$B$7:$B$843,0)))</f>
        <v/>
      </c>
      <c r="P16" s="891" t="str">
        <f>IF($B16="","",INDEX('All CCC'!P$7:P$843,MATCH(WatchList!$B16,'All CCC'!$B$7:$B$843,0)))</f>
        <v/>
      </c>
      <c r="Q16" s="891" t="str">
        <f>IF($B16="","",INDEX('All CCC'!Q$7:Q$843,MATCH(WatchList!$B16,'All CCC'!$B$7:$B$843,0)))</f>
        <v/>
      </c>
      <c r="R16" s="890" t="str">
        <f>IF($B16="","",INDEX('All CCC'!R$7:R$843,MATCH(WatchList!$B16,'All CCC'!$B$7:$B$843,0)))</f>
        <v/>
      </c>
      <c r="S16" s="890" t="str">
        <f>IF($B16="","",INDEX('All CCC'!S$7:S$843,MATCH(WatchList!$B16,'All CCC'!$B$7:$B$843,0)))</f>
        <v/>
      </c>
      <c r="T16" s="890" t="str">
        <f>IF($B16="","",INDEX('All CCC'!T$7:T$843,MATCH(WatchList!$B16,'All CCC'!$B$7:$B$843,0)))</f>
        <v/>
      </c>
      <c r="U16" s="890" t="str">
        <f>IF($B16="","",INDEX('All CCC'!U$7:U$843,MATCH(WatchList!$B16,'All CCC'!$B$7:$B$843,0)))</f>
        <v/>
      </c>
      <c r="V16" s="890" t="str">
        <f>IF($B16="","",INDEX('All CCC'!V$7:V$843,MATCH(WatchList!$B16,'All CCC'!$B$7:$B$843,0)))</f>
        <v/>
      </c>
      <c r="W16" s="890" t="str">
        <f>IF($B16="","",INDEX('All CCC'!W$7:W$843,MATCH(WatchList!$B16,'All CCC'!$B$7:$B$843,0)))</f>
        <v/>
      </c>
      <c r="X16" s="890" t="str">
        <f>IF($B16="","",INDEX('All CCC'!X$7:X$843,MATCH(WatchList!$B16,'All CCC'!$B$7:$B$843,0)))</f>
        <v/>
      </c>
      <c r="Y16" s="890" t="str">
        <f>IF($B16="","",INDEX('All CCC'!Y$7:Y$843,MATCH(WatchList!$B16,'All CCC'!$B$7:$B$843,0)))</f>
        <v/>
      </c>
      <c r="Z16" s="890" t="str">
        <f>IF($B16="","",INDEX('All CCC'!Z$7:Z$843,MATCH(WatchList!$B16,'All CCC'!$B$7:$B$843,0)))</f>
        <v/>
      </c>
      <c r="AA16" s="890" t="str">
        <f>IF($B16="","",INDEX('All CCC'!AA$7:AA$843,MATCH(WatchList!$B16,'All CCC'!$B$7:$B$843,0)))</f>
        <v/>
      </c>
      <c r="AB16" s="890" t="str">
        <f>IF($B16="","",INDEX('All CCC'!AB$7:AB$843,MATCH(WatchList!$B16,'All CCC'!$B$7:$B$843,0)))</f>
        <v/>
      </c>
      <c r="AC16" s="890" t="str">
        <f>IF($B16="","",INDEX('All CCC'!AC$7:AC$843,MATCH(WatchList!$B16,'All CCC'!$B$7:$B$843,0)))</f>
        <v/>
      </c>
      <c r="AD16" s="890" t="str">
        <f>IF($B16="","",INDEX('All CCC'!AD$7:AD$843,MATCH(WatchList!$B16,'All CCC'!$B$7:$B$843,0)))</f>
        <v/>
      </c>
      <c r="AE16" s="890" t="str">
        <f>IF($B16="","",INDEX('All CCC'!AE$7:AE$843,MATCH(WatchList!$B16,'All CCC'!$B$7:$B$843,0)))</f>
        <v/>
      </c>
      <c r="AF16" s="890" t="str">
        <f>IF($B16="","",INDEX('All CCC'!AF$7:AF$843,MATCH(WatchList!$B16,'All CCC'!$B$7:$B$843,0)))</f>
        <v/>
      </c>
      <c r="AG16" s="890" t="str">
        <f>IF($B16="","",INDEX('All CCC'!AG$7:AG$843,MATCH(WatchList!$B16,'All CCC'!$B$7:$B$843,0)))</f>
        <v/>
      </c>
      <c r="AH16" s="890" t="str">
        <f>IF($B16="","",INDEX('All CCC'!AH$7:AH$843,MATCH(WatchList!$B16,'All CCC'!$B$7:$B$843,0)))</f>
        <v/>
      </c>
      <c r="AI16" s="890" t="str">
        <f>IF($B16="","",INDEX('All CCC'!AI$7:AI$843,MATCH(WatchList!$B16,'All CCC'!$B$7:$B$843,0)))</f>
        <v/>
      </c>
      <c r="AJ16" s="890" t="str">
        <f>IF($B16="","",INDEX('All CCC'!AJ$7:AJ$843,MATCH(WatchList!$B16,'All CCC'!$B$7:$B$843,0)))</f>
        <v/>
      </c>
      <c r="AK16" s="890" t="str">
        <f>IF($B16="","",INDEX('All CCC'!AK$7:AK$843,MATCH(WatchList!$B16,'All CCC'!$B$7:$B$843,0)))</f>
        <v/>
      </c>
      <c r="AL16" s="890" t="str">
        <f>IF($B16="","",INDEX('All CCC'!AL$7:AL$843,MATCH(WatchList!$B16,'All CCC'!$B$7:$B$843,0)))</f>
        <v/>
      </c>
      <c r="AM16" s="890" t="str">
        <f>IF($B16="","",INDEX('All CCC'!AM$7:AM$843,MATCH(WatchList!$B16,'All CCC'!$B$7:$B$843,0)))</f>
        <v/>
      </c>
      <c r="AN16" s="890" t="str">
        <f>IF($B16="","",INDEX('All CCC'!AN$7:AN$843,MATCH(WatchList!$B16,'All CCC'!$B$7:$B$843,0)))</f>
        <v/>
      </c>
      <c r="AO16" s="890" t="str">
        <f>IF($B16="","",INDEX('All CCC'!AO$7:AO$843,MATCH(WatchList!$B16,'All CCC'!$B$7:$B$843,0)))</f>
        <v/>
      </c>
      <c r="AP16" s="890" t="str">
        <f>IF($B16="","",INDEX('All CCC'!AP$7:AP$843,MATCH(WatchList!$B16,'All CCC'!$B$7:$B$843,0)))</f>
        <v/>
      </c>
      <c r="AQ16" s="890" t="str">
        <f>IF($B16="","",INDEX('All CCC'!AQ$7:AQ$843,MATCH(WatchList!$B16,'All CCC'!$B$7:$B$843,0)))</f>
        <v/>
      </c>
      <c r="AR16" s="890" t="str">
        <f>IF($B16="","",INDEX('All CCC'!AR$7:AR$843,MATCH(WatchList!$B16,'All CCC'!$B$7:$B$843,0)))</f>
        <v/>
      </c>
      <c r="AS16" s="890" t="str">
        <f>IF($B16="","",INDEX('All CCC'!AS$7:AS$843,MATCH(WatchList!$B16,'All CCC'!$B$7:$B$843,0)))</f>
        <v/>
      </c>
      <c r="AT16" s="890" t="str">
        <f>IF($B16="","",INDEX('All CCC'!AT$7:AT$843,MATCH(WatchList!$B16,'All CCC'!$B$7:$B$843,0)))</f>
        <v/>
      </c>
      <c r="AU16" s="890" t="str">
        <f>IF($B16="","",INDEX('All CCC'!AU$7:AU$843,MATCH(WatchList!$B16,'All CCC'!$B$7:$B$843,0)))</f>
        <v/>
      </c>
      <c r="AV16" s="890" t="str">
        <f>IF($B16="","",INDEX('All CCC'!AV$7:AV$843,MATCH(WatchList!$B16,'All CCC'!$B$7:$B$843,0)))</f>
        <v/>
      </c>
      <c r="AW16" s="890" t="str">
        <f>IF($B16="","",INDEX('All CCC'!AW$7:AW$843,MATCH(WatchList!$B16,'All CCC'!$B$7:$B$843,0)))</f>
        <v/>
      </c>
      <c r="AX16" s="890" t="str">
        <f>IF($B16="","",INDEX('All CCC'!AX$7:AX$843,MATCH(WatchList!$B16,'All CCC'!$B$7:$B$843,0)))</f>
        <v/>
      </c>
      <c r="AY16" s="890" t="str">
        <f>IF($B16="","",INDEX('All CCC'!AY$7:AY$843,MATCH(WatchList!$B16,'All CCC'!$B$7:$B$843,0)))</f>
        <v/>
      </c>
      <c r="AZ16" s="890" t="str">
        <f>IF($B16="","",INDEX('All CCC'!AZ$7:AZ$843,MATCH(WatchList!$B16,'All CCC'!$B$7:$B$843,0)))</f>
        <v/>
      </c>
      <c r="BA16" s="890" t="str">
        <f>IF($B16="","",INDEX('All CCC'!BA$7:BA$843,MATCH(WatchList!$B16,'All CCC'!$B$7:$B$843,0)))</f>
        <v/>
      </c>
      <c r="BB16" s="890" t="str">
        <f>IF($B16="","",INDEX('All CCC'!BB$7:BB$843,MATCH(WatchList!$B16,'All CCC'!$B$7:$B$843,0)))</f>
        <v/>
      </c>
      <c r="BC16" s="890" t="str">
        <f>IF($B16="","",INDEX('All CCC'!BC$7:BC$843,MATCH(WatchList!$B16,'All CCC'!$B$7:$B$843,0)))</f>
        <v/>
      </c>
      <c r="BD16" s="890" t="str">
        <f>IF($B16="","",INDEX('All CCC'!BD$7:BD$843,MATCH(WatchList!$B16,'All CCC'!$B$7:$B$843,0)))</f>
        <v/>
      </c>
      <c r="BE16" s="890" t="str">
        <f>IF($B16="","",INDEX('All CCC'!BE$7:BE$843,MATCH(WatchList!$B16,'All CCC'!$B$7:$B$843,0)))</f>
        <v/>
      </c>
      <c r="BF16" s="890" t="str">
        <f>IF($B16="","",INDEX('All CCC'!BF$7:BF$843,MATCH(WatchList!$B16,'All CCC'!$B$7:$B$843,0)))</f>
        <v/>
      </c>
      <c r="BG16" s="890" t="str">
        <f>IF($B16="","",INDEX('All CCC'!BG$7:BG$843,MATCH(WatchList!$B16,'All CCC'!$B$7:$B$843,0)))</f>
        <v/>
      </c>
    </row>
    <row r="17" spans="1:59" ht="11.25" customHeight="1" x14ac:dyDescent="0.2">
      <c r="A17" s="576" t="str">
        <f>IF($B17="","",INDEX('All CCC'!A$7:A$843,MATCH(WatchList!$B17,'All CCC'!$B$7:$B$843,0)))</f>
        <v/>
      </c>
      <c r="B17" s="36"/>
      <c r="C17" s="890" t="str">
        <f>IF($B17="","",INDEX('All CCC'!C$7:C$843,MATCH(WatchList!$B17,'All CCC'!$B$7:$B$843,0)))</f>
        <v/>
      </c>
      <c r="D17" s="890" t="str">
        <f>IF($B17="","",INDEX('All CCC'!D$7:D$843,MATCH(WatchList!$B17,'All CCC'!$B$7:$B$843,0)))</f>
        <v/>
      </c>
      <c r="E17" s="890" t="str">
        <f>IF($B17="","",INDEX('All CCC'!E$7:E$843,MATCH(WatchList!$B17,'All CCC'!$B$7:$B$843,0)))</f>
        <v/>
      </c>
      <c r="F17" s="890" t="str">
        <f>IF($B17="","",INDEX('All CCC'!F$7:F$843,MATCH(WatchList!$B17,'All CCC'!$B$7:$B$843,0)))</f>
        <v/>
      </c>
      <c r="G17" s="890" t="str">
        <f>IF($B17="","",INDEX('All CCC'!G$7:G$843,MATCH(WatchList!$B17,'All CCC'!$B$7:$B$843,0)))</f>
        <v/>
      </c>
      <c r="H17" s="890" t="str">
        <f>IF($B17="","",INDEX('All CCC'!H$7:H$843,MATCH(WatchList!$B17,'All CCC'!$B$7:$B$843,0)))</f>
        <v/>
      </c>
      <c r="I17" s="890" t="str">
        <f>IF($B17="","",INDEX('All CCC'!I$7:I$843,MATCH(WatchList!$B17,'All CCC'!$B$7:$B$843,0)))</f>
        <v/>
      </c>
      <c r="J17" s="890" t="str">
        <f>IF($B17="","",INDEX('All CCC'!J$7:J$843,MATCH(WatchList!$B17,'All CCC'!$B$7:$B$843,0)))</f>
        <v/>
      </c>
      <c r="K17" s="890" t="str">
        <f>IF($B17="","",INDEX('All CCC'!K$7:K$843,MATCH(WatchList!$B17,'All CCC'!$B$7:$B$843,0)))</f>
        <v/>
      </c>
      <c r="L17" s="890" t="str">
        <f>IF($B17="","",INDEX('All CCC'!L$7:L$843,MATCH(WatchList!$B17,'All CCC'!$B$7:$B$843,0)))</f>
        <v/>
      </c>
      <c r="M17" s="890" t="str">
        <f>IF($B17="","",INDEX('All CCC'!M$7:M$843,MATCH(WatchList!$B17,'All CCC'!$B$7:$B$843,0)))</f>
        <v/>
      </c>
      <c r="N17" s="890" t="str">
        <f>IF($B17="","",INDEX('All CCC'!N$7:N$843,MATCH(WatchList!$B17,'All CCC'!$B$7:$B$843,0)))</f>
        <v/>
      </c>
      <c r="O17" s="890" t="str">
        <f>IF($B17="","",INDEX('All CCC'!O$7:O$843,MATCH(WatchList!$B17,'All CCC'!$B$7:$B$843,0)))</f>
        <v/>
      </c>
      <c r="P17" s="891" t="str">
        <f>IF($B17="","",INDEX('All CCC'!P$7:P$843,MATCH(WatchList!$B17,'All CCC'!$B$7:$B$843,0)))</f>
        <v/>
      </c>
      <c r="Q17" s="891" t="str">
        <f>IF($B17="","",INDEX('All CCC'!Q$7:Q$843,MATCH(WatchList!$B17,'All CCC'!$B$7:$B$843,0)))</f>
        <v/>
      </c>
      <c r="R17" s="890" t="str">
        <f>IF($B17="","",INDEX('All CCC'!R$7:R$843,MATCH(WatchList!$B17,'All CCC'!$B$7:$B$843,0)))</f>
        <v/>
      </c>
      <c r="S17" s="890" t="str">
        <f>IF($B17="","",INDEX('All CCC'!S$7:S$843,MATCH(WatchList!$B17,'All CCC'!$B$7:$B$843,0)))</f>
        <v/>
      </c>
      <c r="T17" s="890" t="str">
        <f>IF($B17="","",INDEX('All CCC'!T$7:T$843,MATCH(WatchList!$B17,'All CCC'!$B$7:$B$843,0)))</f>
        <v/>
      </c>
      <c r="U17" s="890" t="str">
        <f>IF($B17="","",INDEX('All CCC'!U$7:U$843,MATCH(WatchList!$B17,'All CCC'!$B$7:$B$843,0)))</f>
        <v/>
      </c>
      <c r="V17" s="890" t="str">
        <f>IF($B17="","",INDEX('All CCC'!V$7:V$843,MATCH(WatchList!$B17,'All CCC'!$B$7:$B$843,0)))</f>
        <v/>
      </c>
      <c r="W17" s="890" t="str">
        <f>IF($B17="","",INDEX('All CCC'!W$7:W$843,MATCH(WatchList!$B17,'All CCC'!$B$7:$B$843,0)))</f>
        <v/>
      </c>
      <c r="X17" s="890" t="str">
        <f>IF($B17="","",INDEX('All CCC'!X$7:X$843,MATCH(WatchList!$B17,'All CCC'!$B$7:$B$843,0)))</f>
        <v/>
      </c>
      <c r="Y17" s="890" t="str">
        <f>IF($B17="","",INDEX('All CCC'!Y$7:Y$843,MATCH(WatchList!$B17,'All CCC'!$B$7:$B$843,0)))</f>
        <v/>
      </c>
      <c r="Z17" s="890" t="str">
        <f>IF($B17="","",INDEX('All CCC'!Z$7:Z$843,MATCH(WatchList!$B17,'All CCC'!$B$7:$B$843,0)))</f>
        <v/>
      </c>
      <c r="AA17" s="890" t="str">
        <f>IF($B17="","",INDEX('All CCC'!AA$7:AA$843,MATCH(WatchList!$B17,'All CCC'!$B$7:$B$843,0)))</f>
        <v/>
      </c>
      <c r="AB17" s="890" t="str">
        <f>IF($B17="","",INDEX('All CCC'!AB$7:AB$843,MATCH(WatchList!$B17,'All CCC'!$B$7:$B$843,0)))</f>
        <v/>
      </c>
      <c r="AC17" s="890" t="str">
        <f>IF($B17="","",INDEX('All CCC'!AC$7:AC$843,MATCH(WatchList!$B17,'All CCC'!$B$7:$B$843,0)))</f>
        <v/>
      </c>
      <c r="AD17" s="890" t="str">
        <f>IF($B17="","",INDEX('All CCC'!AD$7:AD$843,MATCH(WatchList!$B17,'All CCC'!$B$7:$B$843,0)))</f>
        <v/>
      </c>
      <c r="AE17" s="890" t="str">
        <f>IF($B17="","",INDEX('All CCC'!AE$7:AE$843,MATCH(WatchList!$B17,'All CCC'!$B$7:$B$843,0)))</f>
        <v/>
      </c>
      <c r="AF17" s="890" t="str">
        <f>IF($B17="","",INDEX('All CCC'!AF$7:AF$843,MATCH(WatchList!$B17,'All CCC'!$B$7:$B$843,0)))</f>
        <v/>
      </c>
      <c r="AG17" s="890" t="str">
        <f>IF($B17="","",INDEX('All CCC'!AG$7:AG$843,MATCH(WatchList!$B17,'All CCC'!$B$7:$B$843,0)))</f>
        <v/>
      </c>
      <c r="AH17" s="890" t="str">
        <f>IF($B17="","",INDEX('All CCC'!AH$7:AH$843,MATCH(WatchList!$B17,'All CCC'!$B$7:$B$843,0)))</f>
        <v/>
      </c>
      <c r="AI17" s="890" t="str">
        <f>IF($B17="","",INDEX('All CCC'!AI$7:AI$843,MATCH(WatchList!$B17,'All CCC'!$B$7:$B$843,0)))</f>
        <v/>
      </c>
      <c r="AJ17" s="890" t="str">
        <f>IF($B17="","",INDEX('All CCC'!AJ$7:AJ$843,MATCH(WatchList!$B17,'All CCC'!$B$7:$B$843,0)))</f>
        <v/>
      </c>
      <c r="AK17" s="890" t="str">
        <f>IF($B17="","",INDEX('All CCC'!AK$7:AK$843,MATCH(WatchList!$B17,'All CCC'!$B$7:$B$843,0)))</f>
        <v/>
      </c>
      <c r="AL17" s="890" t="str">
        <f>IF($B17="","",INDEX('All CCC'!AL$7:AL$843,MATCH(WatchList!$B17,'All CCC'!$B$7:$B$843,0)))</f>
        <v/>
      </c>
      <c r="AM17" s="890" t="str">
        <f>IF($B17="","",INDEX('All CCC'!AM$7:AM$843,MATCH(WatchList!$B17,'All CCC'!$B$7:$B$843,0)))</f>
        <v/>
      </c>
      <c r="AN17" s="890" t="str">
        <f>IF($B17="","",INDEX('All CCC'!AN$7:AN$843,MATCH(WatchList!$B17,'All CCC'!$B$7:$B$843,0)))</f>
        <v/>
      </c>
      <c r="AO17" s="890" t="str">
        <f>IF($B17="","",INDEX('All CCC'!AO$7:AO$843,MATCH(WatchList!$B17,'All CCC'!$B$7:$B$843,0)))</f>
        <v/>
      </c>
      <c r="AP17" s="890" t="str">
        <f>IF($B17="","",INDEX('All CCC'!AP$7:AP$843,MATCH(WatchList!$B17,'All CCC'!$B$7:$B$843,0)))</f>
        <v/>
      </c>
      <c r="AQ17" s="890" t="str">
        <f>IF($B17="","",INDEX('All CCC'!AQ$7:AQ$843,MATCH(WatchList!$B17,'All CCC'!$B$7:$B$843,0)))</f>
        <v/>
      </c>
      <c r="AR17" s="890" t="str">
        <f>IF($B17="","",INDEX('All CCC'!AR$7:AR$843,MATCH(WatchList!$B17,'All CCC'!$B$7:$B$843,0)))</f>
        <v/>
      </c>
      <c r="AS17" s="890" t="str">
        <f>IF($B17="","",INDEX('All CCC'!AS$7:AS$843,MATCH(WatchList!$B17,'All CCC'!$B$7:$B$843,0)))</f>
        <v/>
      </c>
      <c r="AT17" s="890" t="str">
        <f>IF($B17="","",INDEX('All CCC'!AT$7:AT$843,MATCH(WatchList!$B17,'All CCC'!$B$7:$B$843,0)))</f>
        <v/>
      </c>
      <c r="AU17" s="890" t="str">
        <f>IF($B17="","",INDEX('All CCC'!AU$7:AU$843,MATCH(WatchList!$B17,'All CCC'!$B$7:$B$843,0)))</f>
        <v/>
      </c>
      <c r="AV17" s="890" t="str">
        <f>IF($B17="","",INDEX('All CCC'!AV$7:AV$843,MATCH(WatchList!$B17,'All CCC'!$B$7:$B$843,0)))</f>
        <v/>
      </c>
      <c r="AW17" s="890" t="str">
        <f>IF($B17="","",INDEX('All CCC'!AW$7:AW$843,MATCH(WatchList!$B17,'All CCC'!$B$7:$B$843,0)))</f>
        <v/>
      </c>
      <c r="AX17" s="890" t="str">
        <f>IF($B17="","",INDEX('All CCC'!AX$7:AX$843,MATCH(WatchList!$B17,'All CCC'!$B$7:$B$843,0)))</f>
        <v/>
      </c>
      <c r="AY17" s="890" t="str">
        <f>IF($B17="","",INDEX('All CCC'!AY$7:AY$843,MATCH(WatchList!$B17,'All CCC'!$B$7:$B$843,0)))</f>
        <v/>
      </c>
      <c r="AZ17" s="890" t="str">
        <f>IF($B17="","",INDEX('All CCC'!AZ$7:AZ$843,MATCH(WatchList!$B17,'All CCC'!$B$7:$B$843,0)))</f>
        <v/>
      </c>
      <c r="BA17" s="890" t="str">
        <f>IF($B17="","",INDEX('All CCC'!BA$7:BA$843,MATCH(WatchList!$B17,'All CCC'!$B$7:$B$843,0)))</f>
        <v/>
      </c>
      <c r="BB17" s="890" t="str">
        <f>IF($B17="","",INDEX('All CCC'!BB$7:BB$843,MATCH(WatchList!$B17,'All CCC'!$B$7:$B$843,0)))</f>
        <v/>
      </c>
      <c r="BC17" s="890" t="str">
        <f>IF($B17="","",INDEX('All CCC'!BC$7:BC$843,MATCH(WatchList!$B17,'All CCC'!$B$7:$B$843,0)))</f>
        <v/>
      </c>
      <c r="BD17" s="890" t="str">
        <f>IF($B17="","",INDEX('All CCC'!BD$7:BD$843,MATCH(WatchList!$B17,'All CCC'!$B$7:$B$843,0)))</f>
        <v/>
      </c>
      <c r="BE17" s="890" t="str">
        <f>IF($B17="","",INDEX('All CCC'!BE$7:BE$843,MATCH(WatchList!$B17,'All CCC'!$B$7:$B$843,0)))</f>
        <v/>
      </c>
      <c r="BF17" s="890" t="str">
        <f>IF($B17="","",INDEX('All CCC'!BF$7:BF$843,MATCH(WatchList!$B17,'All CCC'!$B$7:$B$843,0)))</f>
        <v/>
      </c>
      <c r="BG17" s="890" t="str">
        <f>IF($B17="","",INDEX('All CCC'!BG$7:BG$843,MATCH(WatchList!$B17,'All CCC'!$B$7:$B$843,0)))</f>
        <v/>
      </c>
    </row>
    <row r="18" spans="1:59" ht="11.25" customHeight="1" x14ac:dyDescent="0.2">
      <c r="A18" s="576" t="str">
        <f>IF($B18="","",INDEX('All CCC'!A$7:A$843,MATCH(WatchList!$B18,'All CCC'!$B$7:$B$843,0)))</f>
        <v/>
      </c>
      <c r="B18" s="36"/>
      <c r="C18" s="890" t="str">
        <f>IF($B18="","",INDEX('All CCC'!C$7:C$843,MATCH(WatchList!$B18,'All CCC'!$B$7:$B$843,0)))</f>
        <v/>
      </c>
      <c r="D18" s="890" t="str">
        <f>IF($B18="","",INDEX('All CCC'!D$7:D$843,MATCH(WatchList!$B18,'All CCC'!$B$7:$B$843,0)))</f>
        <v/>
      </c>
      <c r="E18" s="890" t="str">
        <f>IF($B18="","",INDEX('All CCC'!E$7:E$843,MATCH(WatchList!$B18,'All CCC'!$B$7:$B$843,0)))</f>
        <v/>
      </c>
      <c r="F18" s="890" t="str">
        <f>IF($B18="","",INDEX('All CCC'!F$7:F$843,MATCH(WatchList!$B18,'All CCC'!$B$7:$B$843,0)))</f>
        <v/>
      </c>
      <c r="G18" s="890" t="str">
        <f>IF($B18="","",INDEX('All CCC'!G$7:G$843,MATCH(WatchList!$B18,'All CCC'!$B$7:$B$843,0)))</f>
        <v/>
      </c>
      <c r="H18" s="890" t="str">
        <f>IF($B18="","",INDEX('All CCC'!H$7:H$843,MATCH(WatchList!$B18,'All CCC'!$B$7:$B$843,0)))</f>
        <v/>
      </c>
      <c r="I18" s="890" t="str">
        <f>IF($B18="","",INDEX('All CCC'!I$7:I$843,MATCH(WatchList!$B18,'All CCC'!$B$7:$B$843,0)))</f>
        <v/>
      </c>
      <c r="J18" s="890" t="str">
        <f>IF($B18="","",INDEX('All CCC'!J$7:J$843,MATCH(WatchList!$B18,'All CCC'!$B$7:$B$843,0)))</f>
        <v/>
      </c>
      <c r="K18" s="890" t="str">
        <f>IF($B18="","",INDEX('All CCC'!K$7:K$843,MATCH(WatchList!$B18,'All CCC'!$B$7:$B$843,0)))</f>
        <v/>
      </c>
      <c r="L18" s="890" t="str">
        <f>IF($B18="","",INDEX('All CCC'!L$7:L$843,MATCH(WatchList!$B18,'All CCC'!$B$7:$B$843,0)))</f>
        <v/>
      </c>
      <c r="M18" s="890" t="str">
        <f>IF($B18="","",INDEX('All CCC'!M$7:M$843,MATCH(WatchList!$B18,'All CCC'!$B$7:$B$843,0)))</f>
        <v/>
      </c>
      <c r="N18" s="890" t="str">
        <f>IF($B18="","",INDEX('All CCC'!N$7:N$843,MATCH(WatchList!$B18,'All CCC'!$B$7:$B$843,0)))</f>
        <v/>
      </c>
      <c r="O18" s="890" t="str">
        <f>IF($B18="","",INDEX('All CCC'!O$7:O$843,MATCH(WatchList!$B18,'All CCC'!$B$7:$B$843,0)))</f>
        <v/>
      </c>
      <c r="P18" s="891" t="str">
        <f>IF($B18="","",INDEX('All CCC'!P$7:P$843,MATCH(WatchList!$B18,'All CCC'!$B$7:$B$843,0)))</f>
        <v/>
      </c>
      <c r="Q18" s="891" t="str">
        <f>IF($B18="","",INDEX('All CCC'!Q$7:Q$843,MATCH(WatchList!$B18,'All CCC'!$B$7:$B$843,0)))</f>
        <v/>
      </c>
      <c r="R18" s="890" t="str">
        <f>IF($B18="","",INDEX('All CCC'!R$7:R$843,MATCH(WatchList!$B18,'All CCC'!$B$7:$B$843,0)))</f>
        <v/>
      </c>
      <c r="S18" s="890" t="str">
        <f>IF($B18="","",INDEX('All CCC'!S$7:S$843,MATCH(WatchList!$B18,'All CCC'!$B$7:$B$843,0)))</f>
        <v/>
      </c>
      <c r="T18" s="890" t="str">
        <f>IF($B18="","",INDEX('All CCC'!T$7:T$843,MATCH(WatchList!$B18,'All CCC'!$B$7:$B$843,0)))</f>
        <v/>
      </c>
      <c r="U18" s="890" t="str">
        <f>IF($B18="","",INDEX('All CCC'!U$7:U$843,MATCH(WatchList!$B18,'All CCC'!$B$7:$B$843,0)))</f>
        <v/>
      </c>
      <c r="V18" s="890" t="str">
        <f>IF($B18="","",INDEX('All CCC'!V$7:V$843,MATCH(WatchList!$B18,'All CCC'!$B$7:$B$843,0)))</f>
        <v/>
      </c>
      <c r="W18" s="890" t="str">
        <f>IF($B18="","",INDEX('All CCC'!W$7:W$843,MATCH(WatchList!$B18,'All CCC'!$B$7:$B$843,0)))</f>
        <v/>
      </c>
      <c r="X18" s="890" t="str">
        <f>IF($B18="","",INDEX('All CCC'!X$7:X$843,MATCH(WatchList!$B18,'All CCC'!$B$7:$B$843,0)))</f>
        <v/>
      </c>
      <c r="Y18" s="890" t="str">
        <f>IF($B18="","",INDEX('All CCC'!Y$7:Y$843,MATCH(WatchList!$B18,'All CCC'!$B$7:$B$843,0)))</f>
        <v/>
      </c>
      <c r="Z18" s="890" t="str">
        <f>IF($B18="","",INDEX('All CCC'!Z$7:Z$843,MATCH(WatchList!$B18,'All CCC'!$B$7:$B$843,0)))</f>
        <v/>
      </c>
      <c r="AA18" s="890" t="str">
        <f>IF($B18="","",INDEX('All CCC'!AA$7:AA$843,MATCH(WatchList!$B18,'All CCC'!$B$7:$B$843,0)))</f>
        <v/>
      </c>
      <c r="AB18" s="890" t="str">
        <f>IF($B18="","",INDEX('All CCC'!AB$7:AB$843,MATCH(WatchList!$B18,'All CCC'!$B$7:$B$843,0)))</f>
        <v/>
      </c>
      <c r="AC18" s="890" t="str">
        <f>IF($B18="","",INDEX('All CCC'!AC$7:AC$843,MATCH(WatchList!$B18,'All CCC'!$B$7:$B$843,0)))</f>
        <v/>
      </c>
      <c r="AD18" s="890" t="str">
        <f>IF($B18="","",INDEX('All CCC'!AD$7:AD$843,MATCH(WatchList!$B18,'All CCC'!$B$7:$B$843,0)))</f>
        <v/>
      </c>
      <c r="AE18" s="890" t="str">
        <f>IF($B18="","",INDEX('All CCC'!AE$7:AE$843,MATCH(WatchList!$B18,'All CCC'!$B$7:$B$843,0)))</f>
        <v/>
      </c>
      <c r="AF18" s="890" t="str">
        <f>IF($B18="","",INDEX('All CCC'!AF$7:AF$843,MATCH(WatchList!$B18,'All CCC'!$B$7:$B$843,0)))</f>
        <v/>
      </c>
      <c r="AG18" s="890" t="str">
        <f>IF($B18="","",INDEX('All CCC'!AG$7:AG$843,MATCH(WatchList!$B18,'All CCC'!$B$7:$B$843,0)))</f>
        <v/>
      </c>
      <c r="AH18" s="890" t="str">
        <f>IF($B18="","",INDEX('All CCC'!AH$7:AH$843,MATCH(WatchList!$B18,'All CCC'!$B$7:$B$843,0)))</f>
        <v/>
      </c>
      <c r="AI18" s="890" t="str">
        <f>IF($B18="","",INDEX('All CCC'!AI$7:AI$843,MATCH(WatchList!$B18,'All CCC'!$B$7:$B$843,0)))</f>
        <v/>
      </c>
      <c r="AJ18" s="890" t="str">
        <f>IF($B18="","",INDEX('All CCC'!AJ$7:AJ$843,MATCH(WatchList!$B18,'All CCC'!$B$7:$B$843,0)))</f>
        <v/>
      </c>
      <c r="AK18" s="890" t="str">
        <f>IF($B18="","",INDEX('All CCC'!AK$7:AK$843,MATCH(WatchList!$B18,'All CCC'!$B$7:$B$843,0)))</f>
        <v/>
      </c>
      <c r="AL18" s="890" t="str">
        <f>IF($B18="","",INDEX('All CCC'!AL$7:AL$843,MATCH(WatchList!$B18,'All CCC'!$B$7:$B$843,0)))</f>
        <v/>
      </c>
      <c r="AM18" s="890" t="str">
        <f>IF($B18="","",INDEX('All CCC'!AM$7:AM$843,MATCH(WatchList!$B18,'All CCC'!$B$7:$B$843,0)))</f>
        <v/>
      </c>
      <c r="AN18" s="890" t="str">
        <f>IF($B18="","",INDEX('All CCC'!AN$7:AN$843,MATCH(WatchList!$B18,'All CCC'!$B$7:$B$843,0)))</f>
        <v/>
      </c>
      <c r="AO18" s="890" t="str">
        <f>IF($B18="","",INDEX('All CCC'!AO$7:AO$843,MATCH(WatchList!$B18,'All CCC'!$B$7:$B$843,0)))</f>
        <v/>
      </c>
      <c r="AP18" s="890" t="str">
        <f>IF($B18="","",INDEX('All CCC'!AP$7:AP$843,MATCH(WatchList!$B18,'All CCC'!$B$7:$B$843,0)))</f>
        <v/>
      </c>
      <c r="AQ18" s="890" t="str">
        <f>IF($B18="","",INDEX('All CCC'!AQ$7:AQ$843,MATCH(WatchList!$B18,'All CCC'!$B$7:$B$843,0)))</f>
        <v/>
      </c>
      <c r="AR18" s="890" t="str">
        <f>IF($B18="","",INDEX('All CCC'!AR$7:AR$843,MATCH(WatchList!$B18,'All CCC'!$B$7:$B$843,0)))</f>
        <v/>
      </c>
      <c r="AS18" s="890" t="str">
        <f>IF($B18="","",INDEX('All CCC'!AS$7:AS$843,MATCH(WatchList!$B18,'All CCC'!$B$7:$B$843,0)))</f>
        <v/>
      </c>
      <c r="AT18" s="890" t="str">
        <f>IF($B18="","",INDEX('All CCC'!AT$7:AT$843,MATCH(WatchList!$B18,'All CCC'!$B$7:$B$843,0)))</f>
        <v/>
      </c>
      <c r="AU18" s="890" t="str">
        <f>IF($B18="","",INDEX('All CCC'!AU$7:AU$843,MATCH(WatchList!$B18,'All CCC'!$B$7:$B$843,0)))</f>
        <v/>
      </c>
      <c r="AV18" s="890" t="str">
        <f>IF($B18="","",INDEX('All CCC'!AV$7:AV$843,MATCH(WatchList!$B18,'All CCC'!$B$7:$B$843,0)))</f>
        <v/>
      </c>
      <c r="AW18" s="890" t="str">
        <f>IF($B18="","",INDEX('All CCC'!AW$7:AW$843,MATCH(WatchList!$B18,'All CCC'!$B$7:$B$843,0)))</f>
        <v/>
      </c>
      <c r="AX18" s="890" t="str">
        <f>IF($B18="","",INDEX('All CCC'!AX$7:AX$843,MATCH(WatchList!$B18,'All CCC'!$B$7:$B$843,0)))</f>
        <v/>
      </c>
      <c r="AY18" s="890" t="str">
        <f>IF($B18="","",INDEX('All CCC'!AY$7:AY$843,MATCH(WatchList!$B18,'All CCC'!$B$7:$B$843,0)))</f>
        <v/>
      </c>
      <c r="AZ18" s="890" t="str">
        <f>IF($B18="","",INDEX('All CCC'!AZ$7:AZ$843,MATCH(WatchList!$B18,'All CCC'!$B$7:$B$843,0)))</f>
        <v/>
      </c>
      <c r="BA18" s="890" t="str">
        <f>IF($B18="","",INDEX('All CCC'!BA$7:BA$843,MATCH(WatchList!$B18,'All CCC'!$B$7:$B$843,0)))</f>
        <v/>
      </c>
      <c r="BB18" s="890" t="str">
        <f>IF($B18="","",INDEX('All CCC'!BB$7:BB$843,MATCH(WatchList!$B18,'All CCC'!$B$7:$B$843,0)))</f>
        <v/>
      </c>
      <c r="BC18" s="890" t="str">
        <f>IF($B18="","",INDEX('All CCC'!BC$7:BC$843,MATCH(WatchList!$B18,'All CCC'!$B$7:$B$843,0)))</f>
        <v/>
      </c>
      <c r="BD18" s="890" t="str">
        <f>IF($B18="","",INDEX('All CCC'!BD$7:BD$843,MATCH(WatchList!$B18,'All CCC'!$B$7:$B$843,0)))</f>
        <v/>
      </c>
      <c r="BE18" s="890" t="str">
        <f>IF($B18="","",INDEX('All CCC'!BE$7:BE$843,MATCH(WatchList!$B18,'All CCC'!$B$7:$B$843,0)))</f>
        <v/>
      </c>
      <c r="BF18" s="890" t="str">
        <f>IF($B18="","",INDEX('All CCC'!BF$7:BF$843,MATCH(WatchList!$B18,'All CCC'!$B$7:$B$843,0)))</f>
        <v/>
      </c>
      <c r="BG18" s="890" t="str">
        <f>IF($B18="","",INDEX('All CCC'!BG$7:BG$843,MATCH(WatchList!$B18,'All CCC'!$B$7:$B$843,0)))</f>
        <v/>
      </c>
    </row>
    <row r="19" spans="1:59" ht="11.25" customHeight="1" x14ac:dyDescent="0.2">
      <c r="A19" s="576" t="str">
        <f>IF($B19="","",INDEX('All CCC'!A$7:A$843,MATCH(WatchList!$B19,'All CCC'!$B$7:$B$843,0)))</f>
        <v/>
      </c>
      <c r="B19" s="36"/>
      <c r="C19" s="890" t="str">
        <f>IF($B19="","",INDEX('All CCC'!C$7:C$843,MATCH(WatchList!$B19,'All CCC'!$B$7:$B$843,0)))</f>
        <v/>
      </c>
      <c r="D19" s="890" t="str">
        <f>IF($B19="","",INDEX('All CCC'!D$7:D$843,MATCH(WatchList!$B19,'All CCC'!$B$7:$B$843,0)))</f>
        <v/>
      </c>
      <c r="E19" s="890" t="str">
        <f>IF($B19="","",INDEX('All CCC'!E$7:E$843,MATCH(WatchList!$B19,'All CCC'!$B$7:$B$843,0)))</f>
        <v/>
      </c>
      <c r="F19" s="890" t="str">
        <f>IF($B19="","",INDEX('All CCC'!F$7:F$843,MATCH(WatchList!$B19,'All CCC'!$B$7:$B$843,0)))</f>
        <v/>
      </c>
      <c r="G19" s="890" t="str">
        <f>IF($B19="","",INDEX('All CCC'!G$7:G$843,MATCH(WatchList!$B19,'All CCC'!$B$7:$B$843,0)))</f>
        <v/>
      </c>
      <c r="H19" s="890" t="str">
        <f>IF($B19="","",INDEX('All CCC'!H$7:H$843,MATCH(WatchList!$B19,'All CCC'!$B$7:$B$843,0)))</f>
        <v/>
      </c>
      <c r="I19" s="890" t="str">
        <f>IF($B19="","",INDEX('All CCC'!I$7:I$843,MATCH(WatchList!$B19,'All CCC'!$B$7:$B$843,0)))</f>
        <v/>
      </c>
      <c r="J19" s="890" t="str">
        <f>IF($B19="","",INDEX('All CCC'!J$7:J$843,MATCH(WatchList!$B19,'All CCC'!$B$7:$B$843,0)))</f>
        <v/>
      </c>
      <c r="K19" s="890" t="str">
        <f>IF($B19="","",INDEX('All CCC'!K$7:K$843,MATCH(WatchList!$B19,'All CCC'!$B$7:$B$843,0)))</f>
        <v/>
      </c>
      <c r="L19" s="890" t="str">
        <f>IF($B19="","",INDEX('All CCC'!L$7:L$843,MATCH(WatchList!$B19,'All CCC'!$B$7:$B$843,0)))</f>
        <v/>
      </c>
      <c r="M19" s="890" t="str">
        <f>IF($B19="","",INDEX('All CCC'!M$7:M$843,MATCH(WatchList!$B19,'All CCC'!$B$7:$B$843,0)))</f>
        <v/>
      </c>
      <c r="N19" s="890" t="str">
        <f>IF($B19="","",INDEX('All CCC'!N$7:N$843,MATCH(WatchList!$B19,'All CCC'!$B$7:$B$843,0)))</f>
        <v/>
      </c>
      <c r="O19" s="890" t="str">
        <f>IF($B19="","",INDEX('All CCC'!O$7:O$843,MATCH(WatchList!$B19,'All CCC'!$B$7:$B$843,0)))</f>
        <v/>
      </c>
      <c r="P19" s="891" t="str">
        <f>IF($B19="","",INDEX('All CCC'!P$7:P$843,MATCH(WatchList!$B19,'All CCC'!$B$7:$B$843,0)))</f>
        <v/>
      </c>
      <c r="Q19" s="891" t="str">
        <f>IF($B19="","",INDEX('All CCC'!Q$7:Q$843,MATCH(WatchList!$B19,'All CCC'!$B$7:$B$843,0)))</f>
        <v/>
      </c>
      <c r="R19" s="890" t="str">
        <f>IF($B19="","",INDEX('All CCC'!R$7:R$843,MATCH(WatchList!$B19,'All CCC'!$B$7:$B$843,0)))</f>
        <v/>
      </c>
      <c r="S19" s="890" t="str">
        <f>IF($B19="","",INDEX('All CCC'!S$7:S$843,MATCH(WatchList!$B19,'All CCC'!$B$7:$B$843,0)))</f>
        <v/>
      </c>
      <c r="T19" s="890" t="str">
        <f>IF($B19="","",INDEX('All CCC'!T$7:T$843,MATCH(WatchList!$B19,'All CCC'!$B$7:$B$843,0)))</f>
        <v/>
      </c>
      <c r="U19" s="890" t="str">
        <f>IF($B19="","",INDEX('All CCC'!U$7:U$843,MATCH(WatchList!$B19,'All CCC'!$B$7:$B$843,0)))</f>
        <v/>
      </c>
      <c r="V19" s="890" t="str">
        <f>IF($B19="","",INDEX('All CCC'!V$7:V$843,MATCH(WatchList!$B19,'All CCC'!$B$7:$B$843,0)))</f>
        <v/>
      </c>
      <c r="W19" s="890" t="str">
        <f>IF($B19="","",INDEX('All CCC'!W$7:W$843,MATCH(WatchList!$B19,'All CCC'!$B$7:$B$843,0)))</f>
        <v/>
      </c>
      <c r="X19" s="890" t="str">
        <f>IF($B19="","",INDEX('All CCC'!X$7:X$843,MATCH(WatchList!$B19,'All CCC'!$B$7:$B$843,0)))</f>
        <v/>
      </c>
      <c r="Y19" s="890" t="str">
        <f>IF($B19="","",INDEX('All CCC'!Y$7:Y$843,MATCH(WatchList!$B19,'All CCC'!$B$7:$B$843,0)))</f>
        <v/>
      </c>
      <c r="Z19" s="890" t="str">
        <f>IF($B19="","",INDEX('All CCC'!Z$7:Z$843,MATCH(WatchList!$B19,'All CCC'!$B$7:$B$843,0)))</f>
        <v/>
      </c>
      <c r="AA19" s="890" t="str">
        <f>IF($B19="","",INDEX('All CCC'!AA$7:AA$843,MATCH(WatchList!$B19,'All CCC'!$B$7:$B$843,0)))</f>
        <v/>
      </c>
      <c r="AB19" s="890" t="str">
        <f>IF($B19="","",INDEX('All CCC'!AB$7:AB$843,MATCH(WatchList!$B19,'All CCC'!$B$7:$B$843,0)))</f>
        <v/>
      </c>
      <c r="AC19" s="890" t="str">
        <f>IF($B19="","",INDEX('All CCC'!AC$7:AC$843,MATCH(WatchList!$B19,'All CCC'!$B$7:$B$843,0)))</f>
        <v/>
      </c>
      <c r="AD19" s="890" t="str">
        <f>IF($B19="","",INDEX('All CCC'!AD$7:AD$843,MATCH(WatchList!$B19,'All CCC'!$B$7:$B$843,0)))</f>
        <v/>
      </c>
      <c r="AE19" s="890" t="str">
        <f>IF($B19="","",INDEX('All CCC'!AE$7:AE$843,MATCH(WatchList!$B19,'All CCC'!$B$7:$B$843,0)))</f>
        <v/>
      </c>
      <c r="AF19" s="890" t="str">
        <f>IF($B19="","",INDEX('All CCC'!AF$7:AF$843,MATCH(WatchList!$B19,'All CCC'!$B$7:$B$843,0)))</f>
        <v/>
      </c>
      <c r="AG19" s="890" t="str">
        <f>IF($B19="","",INDEX('All CCC'!AG$7:AG$843,MATCH(WatchList!$B19,'All CCC'!$B$7:$B$843,0)))</f>
        <v/>
      </c>
      <c r="AH19" s="890" t="str">
        <f>IF($B19="","",INDEX('All CCC'!AH$7:AH$843,MATCH(WatchList!$B19,'All CCC'!$B$7:$B$843,0)))</f>
        <v/>
      </c>
      <c r="AI19" s="890" t="str">
        <f>IF($B19="","",INDEX('All CCC'!AI$7:AI$843,MATCH(WatchList!$B19,'All CCC'!$B$7:$B$843,0)))</f>
        <v/>
      </c>
      <c r="AJ19" s="890" t="str">
        <f>IF($B19="","",INDEX('All CCC'!AJ$7:AJ$843,MATCH(WatchList!$B19,'All CCC'!$B$7:$B$843,0)))</f>
        <v/>
      </c>
      <c r="AK19" s="890" t="str">
        <f>IF($B19="","",INDEX('All CCC'!AK$7:AK$843,MATCH(WatchList!$B19,'All CCC'!$B$7:$B$843,0)))</f>
        <v/>
      </c>
      <c r="AL19" s="890" t="str">
        <f>IF($B19="","",INDEX('All CCC'!AL$7:AL$843,MATCH(WatchList!$B19,'All CCC'!$B$7:$B$843,0)))</f>
        <v/>
      </c>
      <c r="AM19" s="890" t="str">
        <f>IF($B19="","",INDEX('All CCC'!AM$7:AM$843,MATCH(WatchList!$B19,'All CCC'!$B$7:$B$843,0)))</f>
        <v/>
      </c>
      <c r="AN19" s="890" t="str">
        <f>IF($B19="","",INDEX('All CCC'!AN$7:AN$843,MATCH(WatchList!$B19,'All CCC'!$B$7:$B$843,0)))</f>
        <v/>
      </c>
      <c r="AO19" s="890" t="str">
        <f>IF($B19="","",INDEX('All CCC'!AO$7:AO$843,MATCH(WatchList!$B19,'All CCC'!$B$7:$B$843,0)))</f>
        <v/>
      </c>
      <c r="AP19" s="890" t="str">
        <f>IF($B19="","",INDEX('All CCC'!AP$7:AP$843,MATCH(WatchList!$B19,'All CCC'!$B$7:$B$843,0)))</f>
        <v/>
      </c>
      <c r="AQ19" s="890" t="str">
        <f>IF($B19="","",INDEX('All CCC'!AQ$7:AQ$843,MATCH(WatchList!$B19,'All CCC'!$B$7:$B$843,0)))</f>
        <v/>
      </c>
      <c r="AR19" s="890" t="str">
        <f>IF($B19="","",INDEX('All CCC'!AR$7:AR$843,MATCH(WatchList!$B19,'All CCC'!$B$7:$B$843,0)))</f>
        <v/>
      </c>
      <c r="AS19" s="890" t="str">
        <f>IF($B19="","",INDEX('All CCC'!AS$7:AS$843,MATCH(WatchList!$B19,'All CCC'!$B$7:$B$843,0)))</f>
        <v/>
      </c>
      <c r="AT19" s="890" t="str">
        <f>IF($B19="","",INDEX('All CCC'!AT$7:AT$843,MATCH(WatchList!$B19,'All CCC'!$B$7:$B$843,0)))</f>
        <v/>
      </c>
      <c r="AU19" s="890" t="str">
        <f>IF($B19="","",INDEX('All CCC'!AU$7:AU$843,MATCH(WatchList!$B19,'All CCC'!$B$7:$B$843,0)))</f>
        <v/>
      </c>
      <c r="AV19" s="890" t="str">
        <f>IF($B19="","",INDEX('All CCC'!AV$7:AV$843,MATCH(WatchList!$B19,'All CCC'!$B$7:$B$843,0)))</f>
        <v/>
      </c>
      <c r="AW19" s="890" t="str">
        <f>IF($B19="","",INDEX('All CCC'!AW$7:AW$843,MATCH(WatchList!$B19,'All CCC'!$B$7:$B$843,0)))</f>
        <v/>
      </c>
      <c r="AX19" s="890" t="str">
        <f>IF($B19="","",INDEX('All CCC'!AX$7:AX$843,MATCH(WatchList!$B19,'All CCC'!$B$7:$B$843,0)))</f>
        <v/>
      </c>
      <c r="AY19" s="890" t="str">
        <f>IF($B19="","",INDEX('All CCC'!AY$7:AY$843,MATCH(WatchList!$B19,'All CCC'!$B$7:$B$843,0)))</f>
        <v/>
      </c>
      <c r="AZ19" s="890" t="str">
        <f>IF($B19="","",INDEX('All CCC'!AZ$7:AZ$843,MATCH(WatchList!$B19,'All CCC'!$B$7:$B$843,0)))</f>
        <v/>
      </c>
      <c r="BA19" s="890" t="str">
        <f>IF($B19="","",INDEX('All CCC'!BA$7:BA$843,MATCH(WatchList!$B19,'All CCC'!$B$7:$B$843,0)))</f>
        <v/>
      </c>
      <c r="BB19" s="890" t="str">
        <f>IF($B19="","",INDEX('All CCC'!BB$7:BB$843,MATCH(WatchList!$B19,'All CCC'!$B$7:$B$843,0)))</f>
        <v/>
      </c>
      <c r="BC19" s="890" t="str">
        <f>IF($B19="","",INDEX('All CCC'!BC$7:BC$843,MATCH(WatchList!$B19,'All CCC'!$B$7:$B$843,0)))</f>
        <v/>
      </c>
      <c r="BD19" s="890" t="str">
        <f>IF($B19="","",INDEX('All CCC'!BD$7:BD$843,MATCH(WatchList!$B19,'All CCC'!$B$7:$B$843,0)))</f>
        <v/>
      </c>
      <c r="BE19" s="890" t="str">
        <f>IF($B19="","",INDEX('All CCC'!BE$7:BE$843,MATCH(WatchList!$B19,'All CCC'!$B$7:$B$843,0)))</f>
        <v/>
      </c>
      <c r="BF19" s="890" t="str">
        <f>IF($B19="","",INDEX('All CCC'!BF$7:BF$843,MATCH(WatchList!$B19,'All CCC'!$B$7:$B$843,0)))</f>
        <v/>
      </c>
      <c r="BG19" s="890" t="str">
        <f>IF($B19="","",INDEX('All CCC'!BG$7:BG$843,MATCH(WatchList!$B19,'All CCC'!$B$7:$B$843,0)))</f>
        <v/>
      </c>
    </row>
    <row r="20" spans="1:59" ht="11.25" customHeight="1" x14ac:dyDescent="0.2">
      <c r="A20" s="576" t="str">
        <f>IF($B20="","",INDEX('All CCC'!A$7:A$843,MATCH(WatchList!$B20,'All CCC'!$B$7:$B$843,0)))</f>
        <v/>
      </c>
      <c r="B20" s="36"/>
      <c r="C20" s="890" t="str">
        <f>IF($B20="","",INDEX('All CCC'!C$7:C$843,MATCH(WatchList!$B20,'All CCC'!$B$7:$B$843,0)))</f>
        <v/>
      </c>
      <c r="D20" s="890" t="str">
        <f>IF($B20="","",INDEX('All CCC'!D$7:D$843,MATCH(WatchList!$B20,'All CCC'!$B$7:$B$843,0)))</f>
        <v/>
      </c>
      <c r="E20" s="890" t="str">
        <f>IF($B20="","",INDEX('All CCC'!E$7:E$843,MATCH(WatchList!$B20,'All CCC'!$B$7:$B$843,0)))</f>
        <v/>
      </c>
      <c r="F20" s="890" t="str">
        <f>IF($B20="","",INDEX('All CCC'!F$7:F$843,MATCH(WatchList!$B20,'All CCC'!$B$7:$B$843,0)))</f>
        <v/>
      </c>
      <c r="G20" s="890" t="str">
        <f>IF($B20="","",INDEX('All CCC'!G$7:G$843,MATCH(WatchList!$B20,'All CCC'!$B$7:$B$843,0)))</f>
        <v/>
      </c>
      <c r="H20" s="890" t="str">
        <f>IF($B20="","",INDEX('All CCC'!H$7:H$843,MATCH(WatchList!$B20,'All CCC'!$B$7:$B$843,0)))</f>
        <v/>
      </c>
      <c r="I20" s="890" t="str">
        <f>IF($B20="","",INDEX('All CCC'!I$7:I$843,MATCH(WatchList!$B20,'All CCC'!$B$7:$B$843,0)))</f>
        <v/>
      </c>
      <c r="J20" s="890" t="str">
        <f>IF($B20="","",INDEX('All CCC'!J$7:J$843,MATCH(WatchList!$B20,'All CCC'!$B$7:$B$843,0)))</f>
        <v/>
      </c>
      <c r="K20" s="890" t="str">
        <f>IF($B20="","",INDEX('All CCC'!K$7:K$843,MATCH(WatchList!$B20,'All CCC'!$B$7:$B$843,0)))</f>
        <v/>
      </c>
      <c r="L20" s="890" t="str">
        <f>IF($B20="","",INDEX('All CCC'!L$7:L$843,MATCH(WatchList!$B20,'All CCC'!$B$7:$B$843,0)))</f>
        <v/>
      </c>
      <c r="M20" s="890" t="str">
        <f>IF($B20="","",INDEX('All CCC'!M$7:M$843,MATCH(WatchList!$B20,'All CCC'!$B$7:$B$843,0)))</f>
        <v/>
      </c>
      <c r="N20" s="890" t="str">
        <f>IF($B20="","",INDEX('All CCC'!N$7:N$843,MATCH(WatchList!$B20,'All CCC'!$B$7:$B$843,0)))</f>
        <v/>
      </c>
      <c r="O20" s="890" t="str">
        <f>IF($B20="","",INDEX('All CCC'!O$7:O$843,MATCH(WatchList!$B20,'All CCC'!$B$7:$B$843,0)))</f>
        <v/>
      </c>
      <c r="P20" s="891" t="str">
        <f>IF($B20="","",INDEX('All CCC'!P$7:P$843,MATCH(WatchList!$B20,'All CCC'!$B$7:$B$843,0)))</f>
        <v/>
      </c>
      <c r="Q20" s="891" t="str">
        <f>IF($B20="","",INDEX('All CCC'!Q$7:Q$843,MATCH(WatchList!$B20,'All CCC'!$B$7:$B$843,0)))</f>
        <v/>
      </c>
      <c r="R20" s="890" t="str">
        <f>IF($B20="","",INDEX('All CCC'!R$7:R$843,MATCH(WatchList!$B20,'All CCC'!$B$7:$B$843,0)))</f>
        <v/>
      </c>
      <c r="S20" s="890" t="str">
        <f>IF($B20="","",INDEX('All CCC'!S$7:S$843,MATCH(WatchList!$B20,'All CCC'!$B$7:$B$843,0)))</f>
        <v/>
      </c>
      <c r="T20" s="890" t="str">
        <f>IF($B20="","",INDEX('All CCC'!T$7:T$843,MATCH(WatchList!$B20,'All CCC'!$B$7:$B$843,0)))</f>
        <v/>
      </c>
      <c r="U20" s="890" t="str">
        <f>IF($B20="","",INDEX('All CCC'!U$7:U$843,MATCH(WatchList!$B20,'All CCC'!$B$7:$B$843,0)))</f>
        <v/>
      </c>
      <c r="V20" s="890" t="str">
        <f>IF($B20="","",INDEX('All CCC'!V$7:V$843,MATCH(WatchList!$B20,'All CCC'!$B$7:$B$843,0)))</f>
        <v/>
      </c>
      <c r="W20" s="890" t="str">
        <f>IF($B20="","",INDEX('All CCC'!W$7:W$843,MATCH(WatchList!$B20,'All CCC'!$B$7:$B$843,0)))</f>
        <v/>
      </c>
      <c r="X20" s="890" t="str">
        <f>IF($B20="","",INDEX('All CCC'!X$7:X$843,MATCH(WatchList!$B20,'All CCC'!$B$7:$B$843,0)))</f>
        <v/>
      </c>
      <c r="Y20" s="890" t="str">
        <f>IF($B20="","",INDEX('All CCC'!Y$7:Y$843,MATCH(WatchList!$B20,'All CCC'!$B$7:$B$843,0)))</f>
        <v/>
      </c>
      <c r="Z20" s="890" t="str">
        <f>IF($B20="","",INDEX('All CCC'!Z$7:Z$843,MATCH(WatchList!$B20,'All CCC'!$B$7:$B$843,0)))</f>
        <v/>
      </c>
      <c r="AA20" s="890" t="str">
        <f>IF($B20="","",INDEX('All CCC'!AA$7:AA$843,MATCH(WatchList!$B20,'All CCC'!$B$7:$B$843,0)))</f>
        <v/>
      </c>
      <c r="AB20" s="890" t="str">
        <f>IF($B20="","",INDEX('All CCC'!AB$7:AB$843,MATCH(WatchList!$B20,'All CCC'!$B$7:$B$843,0)))</f>
        <v/>
      </c>
      <c r="AC20" s="890" t="str">
        <f>IF($B20="","",INDEX('All CCC'!AC$7:AC$843,MATCH(WatchList!$B20,'All CCC'!$B$7:$B$843,0)))</f>
        <v/>
      </c>
      <c r="AD20" s="890" t="str">
        <f>IF($B20="","",INDEX('All CCC'!AD$7:AD$843,MATCH(WatchList!$B20,'All CCC'!$B$7:$B$843,0)))</f>
        <v/>
      </c>
      <c r="AE20" s="890" t="str">
        <f>IF($B20="","",INDEX('All CCC'!AE$7:AE$843,MATCH(WatchList!$B20,'All CCC'!$B$7:$B$843,0)))</f>
        <v/>
      </c>
      <c r="AF20" s="890" t="str">
        <f>IF($B20="","",INDEX('All CCC'!AF$7:AF$843,MATCH(WatchList!$B20,'All CCC'!$B$7:$B$843,0)))</f>
        <v/>
      </c>
      <c r="AG20" s="890" t="str">
        <f>IF($B20="","",INDEX('All CCC'!AG$7:AG$843,MATCH(WatchList!$B20,'All CCC'!$B$7:$B$843,0)))</f>
        <v/>
      </c>
      <c r="AH20" s="890" t="str">
        <f>IF($B20="","",INDEX('All CCC'!AH$7:AH$843,MATCH(WatchList!$B20,'All CCC'!$B$7:$B$843,0)))</f>
        <v/>
      </c>
      <c r="AI20" s="890" t="str">
        <f>IF($B20="","",INDEX('All CCC'!AI$7:AI$843,MATCH(WatchList!$B20,'All CCC'!$B$7:$B$843,0)))</f>
        <v/>
      </c>
      <c r="AJ20" s="890" t="str">
        <f>IF($B20="","",INDEX('All CCC'!AJ$7:AJ$843,MATCH(WatchList!$B20,'All CCC'!$B$7:$B$843,0)))</f>
        <v/>
      </c>
      <c r="AK20" s="890" t="str">
        <f>IF($B20="","",INDEX('All CCC'!AK$7:AK$843,MATCH(WatchList!$B20,'All CCC'!$B$7:$B$843,0)))</f>
        <v/>
      </c>
      <c r="AL20" s="890" t="str">
        <f>IF($B20="","",INDEX('All CCC'!AL$7:AL$843,MATCH(WatchList!$B20,'All CCC'!$B$7:$B$843,0)))</f>
        <v/>
      </c>
      <c r="AM20" s="890" t="str">
        <f>IF($B20="","",INDEX('All CCC'!AM$7:AM$843,MATCH(WatchList!$B20,'All CCC'!$B$7:$B$843,0)))</f>
        <v/>
      </c>
      <c r="AN20" s="890" t="str">
        <f>IF($B20="","",INDEX('All CCC'!AN$7:AN$843,MATCH(WatchList!$B20,'All CCC'!$B$7:$B$843,0)))</f>
        <v/>
      </c>
      <c r="AO20" s="890" t="str">
        <f>IF($B20="","",INDEX('All CCC'!AO$7:AO$843,MATCH(WatchList!$B20,'All CCC'!$B$7:$B$843,0)))</f>
        <v/>
      </c>
      <c r="AP20" s="890" t="str">
        <f>IF($B20="","",INDEX('All CCC'!AP$7:AP$843,MATCH(WatchList!$B20,'All CCC'!$B$7:$B$843,0)))</f>
        <v/>
      </c>
      <c r="AQ20" s="890" t="str">
        <f>IF($B20="","",INDEX('All CCC'!AQ$7:AQ$843,MATCH(WatchList!$B20,'All CCC'!$B$7:$B$843,0)))</f>
        <v/>
      </c>
      <c r="AR20" s="890" t="str">
        <f>IF($B20="","",INDEX('All CCC'!AR$7:AR$843,MATCH(WatchList!$B20,'All CCC'!$B$7:$B$843,0)))</f>
        <v/>
      </c>
      <c r="AS20" s="890" t="str">
        <f>IF($B20="","",INDEX('All CCC'!AS$7:AS$843,MATCH(WatchList!$B20,'All CCC'!$B$7:$B$843,0)))</f>
        <v/>
      </c>
      <c r="AT20" s="890" t="str">
        <f>IF($B20="","",INDEX('All CCC'!AT$7:AT$843,MATCH(WatchList!$B20,'All CCC'!$B$7:$B$843,0)))</f>
        <v/>
      </c>
      <c r="AU20" s="890" t="str">
        <f>IF($B20="","",INDEX('All CCC'!AU$7:AU$843,MATCH(WatchList!$B20,'All CCC'!$B$7:$B$843,0)))</f>
        <v/>
      </c>
      <c r="AV20" s="890" t="str">
        <f>IF($B20="","",INDEX('All CCC'!AV$7:AV$843,MATCH(WatchList!$B20,'All CCC'!$B$7:$B$843,0)))</f>
        <v/>
      </c>
      <c r="AW20" s="890" t="str">
        <f>IF($B20="","",INDEX('All CCC'!AW$7:AW$843,MATCH(WatchList!$B20,'All CCC'!$B$7:$B$843,0)))</f>
        <v/>
      </c>
      <c r="AX20" s="890" t="str">
        <f>IF($B20="","",INDEX('All CCC'!AX$7:AX$843,MATCH(WatchList!$B20,'All CCC'!$B$7:$B$843,0)))</f>
        <v/>
      </c>
      <c r="AY20" s="890" t="str">
        <f>IF($B20="","",INDEX('All CCC'!AY$7:AY$843,MATCH(WatchList!$B20,'All CCC'!$B$7:$B$843,0)))</f>
        <v/>
      </c>
      <c r="AZ20" s="890" t="str">
        <f>IF($B20="","",INDEX('All CCC'!AZ$7:AZ$843,MATCH(WatchList!$B20,'All CCC'!$B$7:$B$843,0)))</f>
        <v/>
      </c>
      <c r="BA20" s="890" t="str">
        <f>IF($B20="","",INDEX('All CCC'!BA$7:BA$843,MATCH(WatchList!$B20,'All CCC'!$B$7:$B$843,0)))</f>
        <v/>
      </c>
      <c r="BB20" s="890" t="str">
        <f>IF($B20="","",INDEX('All CCC'!BB$7:BB$843,MATCH(WatchList!$B20,'All CCC'!$B$7:$B$843,0)))</f>
        <v/>
      </c>
      <c r="BC20" s="890" t="str">
        <f>IF($B20="","",INDEX('All CCC'!BC$7:BC$843,MATCH(WatchList!$B20,'All CCC'!$B$7:$B$843,0)))</f>
        <v/>
      </c>
      <c r="BD20" s="890" t="str">
        <f>IF($B20="","",INDEX('All CCC'!BD$7:BD$843,MATCH(WatchList!$B20,'All CCC'!$B$7:$B$843,0)))</f>
        <v/>
      </c>
      <c r="BE20" s="890" t="str">
        <f>IF($B20="","",INDEX('All CCC'!BE$7:BE$843,MATCH(WatchList!$B20,'All CCC'!$B$7:$B$843,0)))</f>
        <v/>
      </c>
      <c r="BF20" s="890" t="str">
        <f>IF($B20="","",INDEX('All CCC'!BF$7:BF$843,MATCH(WatchList!$B20,'All CCC'!$B$7:$B$843,0)))</f>
        <v/>
      </c>
      <c r="BG20" s="890" t="str">
        <f>IF($B20="","",INDEX('All CCC'!BG$7:BG$843,MATCH(WatchList!$B20,'All CCC'!$B$7:$B$843,0)))</f>
        <v/>
      </c>
    </row>
    <row r="21" spans="1:59" ht="11.45" customHeight="1" x14ac:dyDescent="0.2">
      <c r="A21" s="576" t="str">
        <f>IF($B21="","",INDEX('All CCC'!A$7:A$843,MATCH(WatchList!$B21,'All CCC'!$B$7:$B$843,0)))</f>
        <v/>
      </c>
      <c r="B21" s="36"/>
      <c r="C21" s="890" t="str">
        <f>IF($B21="","",INDEX('All CCC'!C$7:C$843,MATCH(WatchList!$B21,'All CCC'!$B$7:$B$843,0)))</f>
        <v/>
      </c>
      <c r="D21" s="890" t="str">
        <f>IF($B21="","",INDEX('All CCC'!D$7:D$843,MATCH(WatchList!$B21,'All CCC'!$B$7:$B$843,0)))</f>
        <v/>
      </c>
      <c r="E21" s="890" t="str">
        <f>IF($B21="","",INDEX('All CCC'!E$7:E$843,MATCH(WatchList!$B21,'All CCC'!$B$7:$B$843,0)))</f>
        <v/>
      </c>
      <c r="F21" s="890" t="str">
        <f>IF($B21="","",INDEX('All CCC'!F$7:F$843,MATCH(WatchList!$B21,'All CCC'!$B$7:$B$843,0)))</f>
        <v/>
      </c>
      <c r="G21" s="890" t="str">
        <f>IF($B21="","",INDEX('All CCC'!G$7:G$843,MATCH(WatchList!$B21,'All CCC'!$B$7:$B$843,0)))</f>
        <v/>
      </c>
      <c r="H21" s="890" t="str">
        <f>IF($B21="","",INDEX('All CCC'!H$7:H$843,MATCH(WatchList!$B21,'All CCC'!$B$7:$B$843,0)))</f>
        <v/>
      </c>
      <c r="I21" s="890" t="str">
        <f>IF($B21="","",INDEX('All CCC'!I$7:I$843,MATCH(WatchList!$B21,'All CCC'!$B$7:$B$843,0)))</f>
        <v/>
      </c>
      <c r="J21" s="890" t="str">
        <f>IF($B21="","",INDEX('All CCC'!J$7:J$843,MATCH(WatchList!$B21,'All CCC'!$B$7:$B$843,0)))</f>
        <v/>
      </c>
      <c r="K21" s="890" t="str">
        <f>IF($B21="","",INDEX('All CCC'!K$7:K$843,MATCH(WatchList!$B21,'All CCC'!$B$7:$B$843,0)))</f>
        <v/>
      </c>
      <c r="L21" s="890" t="str">
        <f>IF($B21="","",INDEX('All CCC'!L$7:L$843,MATCH(WatchList!$B21,'All CCC'!$B$7:$B$843,0)))</f>
        <v/>
      </c>
      <c r="M21" s="890" t="str">
        <f>IF($B21="","",INDEX('All CCC'!M$7:M$843,MATCH(WatchList!$B21,'All CCC'!$B$7:$B$843,0)))</f>
        <v/>
      </c>
      <c r="N21" s="890" t="str">
        <f>IF($B21="","",INDEX('All CCC'!N$7:N$843,MATCH(WatchList!$B21,'All CCC'!$B$7:$B$843,0)))</f>
        <v/>
      </c>
      <c r="O21" s="890" t="str">
        <f>IF($B21="","",INDEX('All CCC'!O$7:O$843,MATCH(WatchList!$B21,'All CCC'!$B$7:$B$843,0)))</f>
        <v/>
      </c>
      <c r="P21" s="891" t="str">
        <f>IF($B21="","",INDEX('All CCC'!P$7:P$843,MATCH(WatchList!$B21,'All CCC'!$B$7:$B$843,0)))</f>
        <v/>
      </c>
      <c r="Q21" s="891" t="str">
        <f>IF($B21="","",INDEX('All CCC'!Q$7:Q$843,MATCH(WatchList!$B21,'All CCC'!$B$7:$B$843,0)))</f>
        <v/>
      </c>
      <c r="R21" s="890" t="str">
        <f>IF($B21="","",INDEX('All CCC'!R$7:R$843,MATCH(WatchList!$B21,'All CCC'!$B$7:$B$843,0)))</f>
        <v/>
      </c>
      <c r="S21" s="890" t="str">
        <f>IF($B21="","",INDEX('All CCC'!S$7:S$843,MATCH(WatchList!$B21,'All CCC'!$B$7:$B$843,0)))</f>
        <v/>
      </c>
      <c r="T21" s="890" t="str">
        <f>IF($B21="","",INDEX('All CCC'!T$7:T$843,MATCH(WatchList!$B21,'All CCC'!$B$7:$B$843,0)))</f>
        <v/>
      </c>
      <c r="U21" s="890" t="str">
        <f>IF($B21="","",INDEX('All CCC'!U$7:U$843,MATCH(WatchList!$B21,'All CCC'!$B$7:$B$843,0)))</f>
        <v/>
      </c>
      <c r="V21" s="890" t="str">
        <f>IF($B21="","",INDEX('All CCC'!V$7:V$843,MATCH(WatchList!$B21,'All CCC'!$B$7:$B$843,0)))</f>
        <v/>
      </c>
      <c r="W21" s="890" t="str">
        <f>IF($B21="","",INDEX('All CCC'!W$7:W$843,MATCH(WatchList!$B21,'All CCC'!$B$7:$B$843,0)))</f>
        <v/>
      </c>
      <c r="X21" s="890" t="str">
        <f>IF($B21="","",INDEX('All CCC'!X$7:X$843,MATCH(WatchList!$B21,'All CCC'!$B$7:$B$843,0)))</f>
        <v/>
      </c>
      <c r="Y21" s="890" t="str">
        <f>IF($B21="","",INDEX('All CCC'!Y$7:Y$843,MATCH(WatchList!$B21,'All CCC'!$B$7:$B$843,0)))</f>
        <v/>
      </c>
      <c r="Z21" s="890" t="str">
        <f>IF($B21="","",INDEX('All CCC'!Z$7:Z$843,MATCH(WatchList!$B21,'All CCC'!$B$7:$B$843,0)))</f>
        <v/>
      </c>
      <c r="AA21" s="890" t="str">
        <f>IF($B21="","",INDEX('All CCC'!AA$7:AA$843,MATCH(WatchList!$B21,'All CCC'!$B$7:$B$843,0)))</f>
        <v/>
      </c>
      <c r="AB21" s="890" t="str">
        <f>IF($B21="","",INDEX('All CCC'!AB$7:AB$843,MATCH(WatchList!$B21,'All CCC'!$B$7:$B$843,0)))</f>
        <v/>
      </c>
      <c r="AC21" s="890" t="str">
        <f>IF($B21="","",INDEX('All CCC'!AC$7:AC$843,MATCH(WatchList!$B21,'All CCC'!$B$7:$B$843,0)))</f>
        <v/>
      </c>
      <c r="AD21" s="890" t="str">
        <f>IF($B21="","",INDEX('All CCC'!AD$7:AD$843,MATCH(WatchList!$B21,'All CCC'!$B$7:$B$843,0)))</f>
        <v/>
      </c>
      <c r="AE21" s="890" t="str">
        <f>IF($B21="","",INDEX('All CCC'!AE$7:AE$843,MATCH(WatchList!$B21,'All CCC'!$B$7:$B$843,0)))</f>
        <v/>
      </c>
      <c r="AF21" s="890" t="str">
        <f>IF($B21="","",INDEX('All CCC'!AF$7:AF$843,MATCH(WatchList!$B21,'All CCC'!$B$7:$B$843,0)))</f>
        <v/>
      </c>
      <c r="AG21" s="890" t="str">
        <f>IF($B21="","",INDEX('All CCC'!AG$7:AG$843,MATCH(WatchList!$B21,'All CCC'!$B$7:$B$843,0)))</f>
        <v/>
      </c>
      <c r="AH21" s="890" t="str">
        <f>IF($B21="","",INDEX('All CCC'!AH$7:AH$843,MATCH(WatchList!$B21,'All CCC'!$B$7:$B$843,0)))</f>
        <v/>
      </c>
      <c r="AI21" s="890" t="str">
        <f>IF($B21="","",INDEX('All CCC'!AI$7:AI$843,MATCH(WatchList!$B21,'All CCC'!$B$7:$B$843,0)))</f>
        <v/>
      </c>
      <c r="AJ21" s="890" t="str">
        <f>IF($B21="","",INDEX('All CCC'!AJ$7:AJ$843,MATCH(WatchList!$B21,'All CCC'!$B$7:$B$843,0)))</f>
        <v/>
      </c>
      <c r="AK21" s="890" t="str">
        <f>IF($B21="","",INDEX('All CCC'!AK$7:AK$843,MATCH(WatchList!$B21,'All CCC'!$B$7:$B$843,0)))</f>
        <v/>
      </c>
      <c r="AL21" s="890" t="str">
        <f>IF($B21="","",INDEX('All CCC'!AL$7:AL$843,MATCH(WatchList!$B21,'All CCC'!$B$7:$B$843,0)))</f>
        <v/>
      </c>
      <c r="AM21" s="890" t="str">
        <f>IF($B21="","",INDEX('All CCC'!AM$7:AM$843,MATCH(WatchList!$B21,'All CCC'!$B$7:$B$843,0)))</f>
        <v/>
      </c>
      <c r="AN21" s="890" t="str">
        <f>IF($B21="","",INDEX('All CCC'!AN$7:AN$843,MATCH(WatchList!$B21,'All CCC'!$B$7:$B$843,0)))</f>
        <v/>
      </c>
      <c r="AO21" s="890" t="str">
        <f>IF($B21="","",INDEX('All CCC'!AO$7:AO$843,MATCH(WatchList!$B21,'All CCC'!$B$7:$B$843,0)))</f>
        <v/>
      </c>
      <c r="AP21" s="890" t="str">
        <f>IF($B21="","",INDEX('All CCC'!AP$7:AP$843,MATCH(WatchList!$B21,'All CCC'!$B$7:$B$843,0)))</f>
        <v/>
      </c>
      <c r="AQ21" s="890" t="str">
        <f>IF($B21="","",INDEX('All CCC'!AQ$7:AQ$843,MATCH(WatchList!$B21,'All CCC'!$B$7:$B$843,0)))</f>
        <v/>
      </c>
      <c r="AR21" s="890" t="str">
        <f>IF($B21="","",INDEX('All CCC'!AR$7:AR$843,MATCH(WatchList!$B21,'All CCC'!$B$7:$B$843,0)))</f>
        <v/>
      </c>
      <c r="AS21" s="890" t="str">
        <f>IF($B21="","",INDEX('All CCC'!AS$7:AS$843,MATCH(WatchList!$B21,'All CCC'!$B$7:$B$843,0)))</f>
        <v/>
      </c>
      <c r="AT21" s="890" t="str">
        <f>IF($B21="","",INDEX('All CCC'!AT$7:AT$843,MATCH(WatchList!$B21,'All CCC'!$B$7:$B$843,0)))</f>
        <v/>
      </c>
      <c r="AU21" s="890" t="str">
        <f>IF($B21="","",INDEX('All CCC'!AU$7:AU$843,MATCH(WatchList!$B21,'All CCC'!$B$7:$B$843,0)))</f>
        <v/>
      </c>
      <c r="AV21" s="890" t="str">
        <f>IF($B21="","",INDEX('All CCC'!AV$7:AV$843,MATCH(WatchList!$B21,'All CCC'!$B$7:$B$843,0)))</f>
        <v/>
      </c>
      <c r="AW21" s="890" t="str">
        <f>IF($B21="","",INDEX('All CCC'!AW$7:AW$843,MATCH(WatchList!$B21,'All CCC'!$B$7:$B$843,0)))</f>
        <v/>
      </c>
      <c r="AX21" s="890" t="str">
        <f>IF($B21="","",INDEX('All CCC'!AX$7:AX$843,MATCH(WatchList!$B21,'All CCC'!$B$7:$B$843,0)))</f>
        <v/>
      </c>
      <c r="AY21" s="890" t="str">
        <f>IF($B21="","",INDEX('All CCC'!AY$7:AY$843,MATCH(WatchList!$B21,'All CCC'!$B$7:$B$843,0)))</f>
        <v/>
      </c>
      <c r="AZ21" s="890" t="str">
        <f>IF($B21="","",INDEX('All CCC'!AZ$7:AZ$843,MATCH(WatchList!$B21,'All CCC'!$B$7:$B$843,0)))</f>
        <v/>
      </c>
      <c r="BA21" s="890" t="str">
        <f>IF($B21="","",INDEX('All CCC'!BA$7:BA$843,MATCH(WatchList!$B21,'All CCC'!$B$7:$B$843,0)))</f>
        <v/>
      </c>
      <c r="BB21" s="890" t="str">
        <f>IF($B21="","",INDEX('All CCC'!BB$7:BB$843,MATCH(WatchList!$B21,'All CCC'!$B$7:$B$843,0)))</f>
        <v/>
      </c>
      <c r="BC21" s="890" t="str">
        <f>IF($B21="","",INDEX('All CCC'!BC$7:BC$843,MATCH(WatchList!$B21,'All CCC'!$B$7:$B$843,0)))</f>
        <v/>
      </c>
      <c r="BD21" s="890" t="str">
        <f>IF($B21="","",INDEX('All CCC'!BD$7:BD$843,MATCH(WatchList!$B21,'All CCC'!$B$7:$B$843,0)))</f>
        <v/>
      </c>
      <c r="BE21" s="890" t="str">
        <f>IF($B21="","",INDEX('All CCC'!BE$7:BE$843,MATCH(WatchList!$B21,'All CCC'!$B$7:$B$843,0)))</f>
        <v/>
      </c>
      <c r="BF21" s="890" t="str">
        <f>IF($B21="","",INDEX('All CCC'!BF$7:BF$843,MATCH(WatchList!$B21,'All CCC'!$B$7:$B$843,0)))</f>
        <v/>
      </c>
      <c r="BG21" s="890" t="str">
        <f>IF($B21="","",INDEX('All CCC'!BG$7:BG$843,MATCH(WatchList!$B21,'All CCC'!$B$7:$B$843,0)))</f>
        <v/>
      </c>
    </row>
    <row r="22" spans="1:59" x14ac:dyDescent="0.2">
      <c r="A22" s="576" t="str">
        <f>IF($B22="","",INDEX('All CCC'!A$7:A$843,MATCH(WatchList!$B22,'All CCC'!$B$7:$B$843,0)))</f>
        <v/>
      </c>
      <c r="B22" s="36"/>
      <c r="C22" s="890" t="str">
        <f>IF($B22="","",INDEX('All CCC'!C$7:C$843,MATCH(WatchList!$B22,'All CCC'!$B$7:$B$843,0)))</f>
        <v/>
      </c>
      <c r="D22" s="890" t="str">
        <f>IF($B22="","",INDEX('All CCC'!D$7:D$843,MATCH(WatchList!$B22,'All CCC'!$B$7:$B$843,0)))</f>
        <v/>
      </c>
      <c r="E22" s="890" t="str">
        <f>IF($B22="","",INDEX('All CCC'!E$7:E$843,MATCH(WatchList!$B22,'All CCC'!$B$7:$B$843,0)))</f>
        <v/>
      </c>
      <c r="F22" s="890" t="str">
        <f>IF($B22="","",INDEX('All CCC'!F$7:F$843,MATCH(WatchList!$B22,'All CCC'!$B$7:$B$843,0)))</f>
        <v/>
      </c>
      <c r="G22" s="890" t="str">
        <f>IF($B22="","",INDEX('All CCC'!G$7:G$843,MATCH(WatchList!$B22,'All CCC'!$B$7:$B$843,0)))</f>
        <v/>
      </c>
      <c r="H22" s="890" t="str">
        <f>IF($B22="","",INDEX('All CCC'!H$7:H$843,MATCH(WatchList!$B22,'All CCC'!$B$7:$B$843,0)))</f>
        <v/>
      </c>
      <c r="I22" s="890" t="str">
        <f>IF($B22="","",INDEX('All CCC'!I$7:I$843,MATCH(WatchList!$B22,'All CCC'!$B$7:$B$843,0)))</f>
        <v/>
      </c>
      <c r="J22" s="890" t="str">
        <f>IF($B22="","",INDEX('All CCC'!J$7:J$843,MATCH(WatchList!$B22,'All CCC'!$B$7:$B$843,0)))</f>
        <v/>
      </c>
      <c r="K22" s="890" t="str">
        <f>IF($B22="","",INDEX('All CCC'!K$7:K$843,MATCH(WatchList!$B22,'All CCC'!$B$7:$B$843,0)))</f>
        <v/>
      </c>
      <c r="L22" s="890" t="str">
        <f>IF($B22="","",INDEX('All CCC'!L$7:L$843,MATCH(WatchList!$B22,'All CCC'!$B$7:$B$843,0)))</f>
        <v/>
      </c>
      <c r="M22" s="890" t="str">
        <f>IF($B22="","",INDEX('All CCC'!M$7:M$843,MATCH(WatchList!$B22,'All CCC'!$B$7:$B$843,0)))</f>
        <v/>
      </c>
      <c r="N22" s="890" t="str">
        <f>IF($B22="","",INDEX('All CCC'!N$7:N$843,MATCH(WatchList!$B22,'All CCC'!$B$7:$B$843,0)))</f>
        <v/>
      </c>
      <c r="O22" s="890" t="str">
        <f>IF($B22="","",INDEX('All CCC'!O$7:O$843,MATCH(WatchList!$B22,'All CCC'!$B$7:$B$843,0)))</f>
        <v/>
      </c>
      <c r="P22" s="891" t="str">
        <f>IF($B22="","",INDEX('All CCC'!P$7:P$843,MATCH(WatchList!$B22,'All CCC'!$B$7:$B$843,0)))</f>
        <v/>
      </c>
      <c r="Q22" s="891" t="str">
        <f>IF($B22="","",INDEX('All CCC'!Q$7:Q$843,MATCH(WatchList!$B22,'All CCC'!$B$7:$B$843,0)))</f>
        <v/>
      </c>
      <c r="R22" s="890" t="str">
        <f>IF($B22="","",INDEX('All CCC'!R$7:R$843,MATCH(WatchList!$B22,'All CCC'!$B$7:$B$843,0)))</f>
        <v/>
      </c>
      <c r="S22" s="890" t="str">
        <f>IF($B22="","",INDEX('All CCC'!S$7:S$843,MATCH(WatchList!$B22,'All CCC'!$B$7:$B$843,0)))</f>
        <v/>
      </c>
      <c r="T22" s="890" t="str">
        <f>IF($B22="","",INDEX('All CCC'!T$7:T$843,MATCH(WatchList!$B22,'All CCC'!$B$7:$B$843,0)))</f>
        <v/>
      </c>
      <c r="U22" s="890" t="str">
        <f>IF($B22="","",INDEX('All CCC'!U$7:U$843,MATCH(WatchList!$B22,'All CCC'!$B$7:$B$843,0)))</f>
        <v/>
      </c>
      <c r="V22" s="890" t="str">
        <f>IF($B22="","",INDEX('All CCC'!V$7:V$843,MATCH(WatchList!$B22,'All CCC'!$B$7:$B$843,0)))</f>
        <v/>
      </c>
      <c r="W22" s="890" t="str">
        <f>IF($B22="","",INDEX('All CCC'!W$7:W$843,MATCH(WatchList!$B22,'All CCC'!$B$7:$B$843,0)))</f>
        <v/>
      </c>
      <c r="X22" s="890" t="str">
        <f>IF($B22="","",INDEX('All CCC'!X$7:X$843,MATCH(WatchList!$B22,'All CCC'!$B$7:$B$843,0)))</f>
        <v/>
      </c>
      <c r="Y22" s="890" t="str">
        <f>IF($B22="","",INDEX('All CCC'!Y$7:Y$843,MATCH(WatchList!$B22,'All CCC'!$B$7:$B$843,0)))</f>
        <v/>
      </c>
      <c r="Z22" s="890" t="str">
        <f>IF($B22="","",INDEX('All CCC'!Z$7:Z$843,MATCH(WatchList!$B22,'All CCC'!$B$7:$B$843,0)))</f>
        <v/>
      </c>
      <c r="AA22" s="890" t="str">
        <f>IF($B22="","",INDEX('All CCC'!AA$7:AA$843,MATCH(WatchList!$B22,'All CCC'!$B$7:$B$843,0)))</f>
        <v/>
      </c>
      <c r="AB22" s="890" t="str">
        <f>IF($B22="","",INDEX('All CCC'!AB$7:AB$843,MATCH(WatchList!$B22,'All CCC'!$B$7:$B$843,0)))</f>
        <v/>
      </c>
      <c r="AC22" s="890" t="str">
        <f>IF($B22="","",INDEX('All CCC'!AC$7:AC$843,MATCH(WatchList!$B22,'All CCC'!$B$7:$B$843,0)))</f>
        <v/>
      </c>
      <c r="AD22" s="890" t="str">
        <f>IF($B22="","",INDEX('All CCC'!AD$7:AD$843,MATCH(WatchList!$B22,'All CCC'!$B$7:$B$843,0)))</f>
        <v/>
      </c>
      <c r="AE22" s="890" t="str">
        <f>IF($B22="","",INDEX('All CCC'!AE$7:AE$843,MATCH(WatchList!$B22,'All CCC'!$B$7:$B$843,0)))</f>
        <v/>
      </c>
      <c r="AF22" s="890" t="str">
        <f>IF($B22="","",INDEX('All CCC'!AF$7:AF$843,MATCH(WatchList!$B22,'All CCC'!$B$7:$B$843,0)))</f>
        <v/>
      </c>
      <c r="AG22" s="890" t="str">
        <f>IF($B22="","",INDEX('All CCC'!AG$7:AG$843,MATCH(WatchList!$B22,'All CCC'!$B$7:$B$843,0)))</f>
        <v/>
      </c>
      <c r="AH22" s="890" t="str">
        <f>IF($B22="","",INDEX('All CCC'!AH$7:AH$843,MATCH(WatchList!$B22,'All CCC'!$B$7:$B$843,0)))</f>
        <v/>
      </c>
      <c r="AI22" s="890" t="str">
        <f>IF($B22="","",INDEX('All CCC'!AI$7:AI$843,MATCH(WatchList!$B22,'All CCC'!$B$7:$B$843,0)))</f>
        <v/>
      </c>
      <c r="AJ22" s="890" t="str">
        <f>IF($B22="","",INDEX('All CCC'!AJ$7:AJ$843,MATCH(WatchList!$B22,'All CCC'!$B$7:$B$843,0)))</f>
        <v/>
      </c>
      <c r="AK22" s="890" t="str">
        <f>IF($B22="","",INDEX('All CCC'!AK$7:AK$843,MATCH(WatchList!$B22,'All CCC'!$B$7:$B$843,0)))</f>
        <v/>
      </c>
      <c r="AL22" s="890" t="str">
        <f>IF($B22="","",INDEX('All CCC'!AL$7:AL$843,MATCH(WatchList!$B22,'All CCC'!$B$7:$B$843,0)))</f>
        <v/>
      </c>
      <c r="AM22" s="890" t="str">
        <f>IF($B22="","",INDEX('All CCC'!AM$7:AM$843,MATCH(WatchList!$B22,'All CCC'!$B$7:$B$843,0)))</f>
        <v/>
      </c>
      <c r="AN22" s="890" t="str">
        <f>IF($B22="","",INDEX('All CCC'!AN$7:AN$843,MATCH(WatchList!$B22,'All CCC'!$B$7:$B$843,0)))</f>
        <v/>
      </c>
      <c r="AO22" s="890" t="str">
        <f>IF($B22="","",INDEX('All CCC'!AO$7:AO$843,MATCH(WatchList!$B22,'All CCC'!$B$7:$B$843,0)))</f>
        <v/>
      </c>
      <c r="AP22" s="890" t="str">
        <f>IF($B22="","",INDEX('All CCC'!AP$7:AP$843,MATCH(WatchList!$B22,'All CCC'!$B$7:$B$843,0)))</f>
        <v/>
      </c>
      <c r="AQ22" s="890" t="str">
        <f>IF($B22="","",INDEX('All CCC'!AQ$7:AQ$843,MATCH(WatchList!$B22,'All CCC'!$B$7:$B$843,0)))</f>
        <v/>
      </c>
      <c r="AR22" s="890" t="str">
        <f>IF($B22="","",INDEX('All CCC'!AR$7:AR$843,MATCH(WatchList!$B22,'All CCC'!$B$7:$B$843,0)))</f>
        <v/>
      </c>
      <c r="AS22" s="890" t="str">
        <f>IF($B22="","",INDEX('All CCC'!AS$7:AS$843,MATCH(WatchList!$B22,'All CCC'!$B$7:$B$843,0)))</f>
        <v/>
      </c>
      <c r="AT22" s="890" t="str">
        <f>IF($B22="","",INDEX('All CCC'!AT$7:AT$843,MATCH(WatchList!$B22,'All CCC'!$B$7:$B$843,0)))</f>
        <v/>
      </c>
      <c r="AU22" s="890" t="str">
        <f>IF($B22="","",INDEX('All CCC'!AU$7:AU$843,MATCH(WatchList!$B22,'All CCC'!$B$7:$B$843,0)))</f>
        <v/>
      </c>
      <c r="AV22" s="890" t="str">
        <f>IF($B22="","",INDEX('All CCC'!AV$7:AV$843,MATCH(WatchList!$B22,'All CCC'!$B$7:$B$843,0)))</f>
        <v/>
      </c>
      <c r="AW22" s="890" t="str">
        <f>IF($B22="","",INDEX('All CCC'!AW$7:AW$843,MATCH(WatchList!$B22,'All CCC'!$B$7:$B$843,0)))</f>
        <v/>
      </c>
      <c r="AX22" s="890" t="str">
        <f>IF($B22="","",INDEX('All CCC'!AX$7:AX$843,MATCH(WatchList!$B22,'All CCC'!$B$7:$B$843,0)))</f>
        <v/>
      </c>
      <c r="AY22" s="890" t="str">
        <f>IF($B22="","",INDEX('All CCC'!AY$7:AY$843,MATCH(WatchList!$B22,'All CCC'!$B$7:$B$843,0)))</f>
        <v/>
      </c>
      <c r="AZ22" s="890" t="str">
        <f>IF($B22="","",INDEX('All CCC'!AZ$7:AZ$843,MATCH(WatchList!$B22,'All CCC'!$B$7:$B$843,0)))</f>
        <v/>
      </c>
      <c r="BA22" s="890" t="str">
        <f>IF($B22="","",INDEX('All CCC'!BA$7:BA$843,MATCH(WatchList!$B22,'All CCC'!$B$7:$B$843,0)))</f>
        <v/>
      </c>
      <c r="BB22" s="890" t="str">
        <f>IF($B22="","",INDEX('All CCC'!BB$7:BB$843,MATCH(WatchList!$B22,'All CCC'!$B$7:$B$843,0)))</f>
        <v/>
      </c>
      <c r="BC22" s="890" t="str">
        <f>IF($B22="","",INDEX('All CCC'!BC$7:BC$843,MATCH(WatchList!$B22,'All CCC'!$B$7:$B$843,0)))</f>
        <v/>
      </c>
      <c r="BD22" s="890" t="str">
        <f>IF($B22="","",INDEX('All CCC'!BD$7:BD$843,MATCH(WatchList!$B22,'All CCC'!$B$7:$B$843,0)))</f>
        <v/>
      </c>
      <c r="BE22" s="890" t="str">
        <f>IF($B22="","",INDEX('All CCC'!BE$7:BE$843,MATCH(WatchList!$B22,'All CCC'!$B$7:$B$843,0)))</f>
        <v/>
      </c>
      <c r="BF22" s="890" t="str">
        <f>IF($B22="","",INDEX('All CCC'!BF$7:BF$843,MATCH(WatchList!$B22,'All CCC'!$B$7:$B$843,0)))</f>
        <v/>
      </c>
      <c r="BG22" s="890" t="str">
        <f>IF($B22="","",INDEX('All CCC'!BG$7:BG$843,MATCH(WatchList!$B22,'All CCC'!$B$7:$B$843,0)))</f>
        <v/>
      </c>
    </row>
    <row r="23" spans="1:59" x14ac:dyDescent="0.2">
      <c r="A23" s="576" t="str">
        <f>IF($B23="","",INDEX('All CCC'!A$7:A$843,MATCH(WatchList!$B23,'All CCC'!$B$7:$B$843,0)))</f>
        <v/>
      </c>
      <c r="B23" s="36"/>
      <c r="C23" s="890" t="str">
        <f>IF($B23="","",INDEX('All CCC'!C$7:C$843,MATCH(WatchList!$B23,'All CCC'!$B$7:$B$843,0)))</f>
        <v/>
      </c>
      <c r="D23" s="890" t="str">
        <f>IF($B23="","",INDEX('All CCC'!D$7:D$843,MATCH(WatchList!$B23,'All CCC'!$B$7:$B$843,0)))</f>
        <v/>
      </c>
      <c r="E23" s="890" t="str">
        <f>IF($B23="","",INDEX('All CCC'!E$7:E$843,MATCH(WatchList!$B23,'All CCC'!$B$7:$B$843,0)))</f>
        <v/>
      </c>
      <c r="F23" s="890" t="str">
        <f>IF($B23="","",INDEX('All CCC'!F$7:F$843,MATCH(WatchList!$B23,'All CCC'!$B$7:$B$843,0)))</f>
        <v/>
      </c>
      <c r="G23" s="890" t="str">
        <f>IF($B23="","",INDEX('All CCC'!G$7:G$843,MATCH(WatchList!$B23,'All CCC'!$B$7:$B$843,0)))</f>
        <v/>
      </c>
      <c r="H23" s="890" t="str">
        <f>IF($B23="","",INDEX('All CCC'!H$7:H$843,MATCH(WatchList!$B23,'All CCC'!$B$7:$B$843,0)))</f>
        <v/>
      </c>
      <c r="I23" s="890" t="str">
        <f>IF($B23="","",INDEX('All CCC'!I$7:I$843,MATCH(WatchList!$B23,'All CCC'!$B$7:$B$843,0)))</f>
        <v/>
      </c>
      <c r="J23" s="890" t="str">
        <f>IF($B23="","",INDEX('All CCC'!J$7:J$843,MATCH(WatchList!$B23,'All CCC'!$B$7:$B$843,0)))</f>
        <v/>
      </c>
      <c r="K23" s="890" t="str">
        <f>IF($B23="","",INDEX('All CCC'!K$7:K$843,MATCH(WatchList!$B23,'All CCC'!$B$7:$B$843,0)))</f>
        <v/>
      </c>
      <c r="L23" s="890" t="str">
        <f>IF($B23="","",INDEX('All CCC'!L$7:L$843,MATCH(WatchList!$B23,'All CCC'!$B$7:$B$843,0)))</f>
        <v/>
      </c>
      <c r="M23" s="890" t="str">
        <f>IF($B23="","",INDEX('All CCC'!M$7:M$843,MATCH(WatchList!$B23,'All CCC'!$B$7:$B$843,0)))</f>
        <v/>
      </c>
      <c r="N23" s="890" t="str">
        <f>IF($B23="","",INDEX('All CCC'!N$7:N$843,MATCH(WatchList!$B23,'All CCC'!$B$7:$B$843,0)))</f>
        <v/>
      </c>
      <c r="O23" s="890" t="str">
        <f>IF($B23="","",INDEX('All CCC'!O$7:O$843,MATCH(WatchList!$B23,'All CCC'!$B$7:$B$843,0)))</f>
        <v/>
      </c>
      <c r="P23" s="891" t="str">
        <f>IF($B23="","",INDEX('All CCC'!P$7:P$843,MATCH(WatchList!$B23,'All CCC'!$B$7:$B$843,0)))</f>
        <v/>
      </c>
      <c r="Q23" s="891" t="str">
        <f>IF($B23="","",INDEX('All CCC'!Q$7:Q$843,MATCH(WatchList!$B23,'All CCC'!$B$7:$B$843,0)))</f>
        <v/>
      </c>
      <c r="R23" s="890" t="str">
        <f>IF($B23="","",INDEX('All CCC'!R$7:R$843,MATCH(WatchList!$B23,'All CCC'!$B$7:$B$843,0)))</f>
        <v/>
      </c>
      <c r="S23" s="890" t="str">
        <f>IF($B23="","",INDEX('All CCC'!S$7:S$843,MATCH(WatchList!$B23,'All CCC'!$B$7:$B$843,0)))</f>
        <v/>
      </c>
      <c r="T23" s="890" t="str">
        <f>IF($B23="","",INDEX('All CCC'!T$7:T$843,MATCH(WatchList!$B23,'All CCC'!$B$7:$B$843,0)))</f>
        <v/>
      </c>
      <c r="U23" s="890" t="str">
        <f>IF($B23="","",INDEX('All CCC'!U$7:U$843,MATCH(WatchList!$B23,'All CCC'!$B$7:$B$843,0)))</f>
        <v/>
      </c>
      <c r="V23" s="890" t="str">
        <f>IF($B23="","",INDEX('All CCC'!V$7:V$843,MATCH(WatchList!$B23,'All CCC'!$B$7:$B$843,0)))</f>
        <v/>
      </c>
      <c r="W23" s="890" t="str">
        <f>IF($B23="","",INDEX('All CCC'!W$7:W$843,MATCH(WatchList!$B23,'All CCC'!$B$7:$B$843,0)))</f>
        <v/>
      </c>
      <c r="X23" s="890" t="str">
        <f>IF($B23="","",INDEX('All CCC'!X$7:X$843,MATCH(WatchList!$B23,'All CCC'!$B$7:$B$843,0)))</f>
        <v/>
      </c>
      <c r="Y23" s="890" t="str">
        <f>IF($B23="","",INDEX('All CCC'!Y$7:Y$843,MATCH(WatchList!$B23,'All CCC'!$B$7:$B$843,0)))</f>
        <v/>
      </c>
      <c r="Z23" s="890" t="str">
        <f>IF($B23="","",INDEX('All CCC'!Z$7:Z$843,MATCH(WatchList!$B23,'All CCC'!$B$7:$B$843,0)))</f>
        <v/>
      </c>
      <c r="AA23" s="890" t="str">
        <f>IF($B23="","",INDEX('All CCC'!AA$7:AA$843,MATCH(WatchList!$B23,'All CCC'!$B$7:$B$843,0)))</f>
        <v/>
      </c>
      <c r="AB23" s="890" t="str">
        <f>IF($B23="","",INDEX('All CCC'!AB$7:AB$843,MATCH(WatchList!$B23,'All CCC'!$B$7:$B$843,0)))</f>
        <v/>
      </c>
      <c r="AC23" s="890" t="str">
        <f>IF($B23="","",INDEX('All CCC'!AC$7:AC$843,MATCH(WatchList!$B23,'All CCC'!$B$7:$B$843,0)))</f>
        <v/>
      </c>
      <c r="AD23" s="890" t="str">
        <f>IF($B23="","",INDEX('All CCC'!AD$7:AD$843,MATCH(WatchList!$B23,'All CCC'!$B$7:$B$843,0)))</f>
        <v/>
      </c>
      <c r="AE23" s="890" t="str">
        <f>IF($B23="","",INDEX('All CCC'!AE$7:AE$843,MATCH(WatchList!$B23,'All CCC'!$B$7:$B$843,0)))</f>
        <v/>
      </c>
      <c r="AF23" s="890" t="str">
        <f>IF($B23="","",INDEX('All CCC'!AF$7:AF$843,MATCH(WatchList!$B23,'All CCC'!$B$7:$B$843,0)))</f>
        <v/>
      </c>
      <c r="AG23" s="890" t="str">
        <f>IF($B23="","",INDEX('All CCC'!AG$7:AG$843,MATCH(WatchList!$B23,'All CCC'!$B$7:$B$843,0)))</f>
        <v/>
      </c>
      <c r="AH23" s="890" t="str">
        <f>IF($B23="","",INDEX('All CCC'!AH$7:AH$843,MATCH(WatchList!$B23,'All CCC'!$B$7:$B$843,0)))</f>
        <v/>
      </c>
      <c r="AI23" s="890" t="str">
        <f>IF($B23="","",INDEX('All CCC'!AI$7:AI$843,MATCH(WatchList!$B23,'All CCC'!$B$7:$B$843,0)))</f>
        <v/>
      </c>
      <c r="AJ23" s="890" t="str">
        <f>IF($B23="","",INDEX('All CCC'!AJ$7:AJ$843,MATCH(WatchList!$B23,'All CCC'!$B$7:$B$843,0)))</f>
        <v/>
      </c>
      <c r="AK23" s="890" t="str">
        <f>IF($B23="","",INDEX('All CCC'!AK$7:AK$843,MATCH(WatchList!$B23,'All CCC'!$B$7:$B$843,0)))</f>
        <v/>
      </c>
      <c r="AL23" s="890" t="str">
        <f>IF($B23="","",INDEX('All CCC'!AL$7:AL$843,MATCH(WatchList!$B23,'All CCC'!$B$7:$B$843,0)))</f>
        <v/>
      </c>
      <c r="AM23" s="890" t="str">
        <f>IF($B23="","",INDEX('All CCC'!AM$7:AM$843,MATCH(WatchList!$B23,'All CCC'!$B$7:$B$843,0)))</f>
        <v/>
      </c>
      <c r="AN23" s="890" t="str">
        <f>IF($B23="","",INDEX('All CCC'!AN$7:AN$843,MATCH(WatchList!$B23,'All CCC'!$B$7:$B$843,0)))</f>
        <v/>
      </c>
      <c r="AO23" s="890" t="str">
        <f>IF($B23="","",INDEX('All CCC'!AO$7:AO$843,MATCH(WatchList!$B23,'All CCC'!$B$7:$B$843,0)))</f>
        <v/>
      </c>
      <c r="AP23" s="890" t="str">
        <f>IF($B23="","",INDEX('All CCC'!AP$7:AP$843,MATCH(WatchList!$B23,'All CCC'!$B$7:$B$843,0)))</f>
        <v/>
      </c>
      <c r="AQ23" s="890" t="str">
        <f>IF($B23="","",INDEX('All CCC'!AQ$7:AQ$843,MATCH(WatchList!$B23,'All CCC'!$B$7:$B$843,0)))</f>
        <v/>
      </c>
      <c r="AR23" s="890" t="str">
        <f>IF($B23="","",INDEX('All CCC'!AR$7:AR$843,MATCH(WatchList!$B23,'All CCC'!$B$7:$B$843,0)))</f>
        <v/>
      </c>
      <c r="AS23" s="890" t="str">
        <f>IF($B23="","",INDEX('All CCC'!AS$7:AS$843,MATCH(WatchList!$B23,'All CCC'!$B$7:$B$843,0)))</f>
        <v/>
      </c>
      <c r="AT23" s="890" t="str">
        <f>IF($B23="","",INDEX('All CCC'!AT$7:AT$843,MATCH(WatchList!$B23,'All CCC'!$B$7:$B$843,0)))</f>
        <v/>
      </c>
      <c r="AU23" s="890" t="str">
        <f>IF($B23="","",INDEX('All CCC'!AU$7:AU$843,MATCH(WatchList!$B23,'All CCC'!$B$7:$B$843,0)))</f>
        <v/>
      </c>
      <c r="AV23" s="890" t="str">
        <f>IF($B23="","",INDEX('All CCC'!AV$7:AV$843,MATCH(WatchList!$B23,'All CCC'!$B$7:$B$843,0)))</f>
        <v/>
      </c>
      <c r="AW23" s="890" t="str">
        <f>IF($B23="","",INDEX('All CCC'!AW$7:AW$843,MATCH(WatchList!$B23,'All CCC'!$B$7:$B$843,0)))</f>
        <v/>
      </c>
      <c r="AX23" s="890" t="str">
        <f>IF($B23="","",INDEX('All CCC'!AX$7:AX$843,MATCH(WatchList!$B23,'All CCC'!$B$7:$B$843,0)))</f>
        <v/>
      </c>
      <c r="AY23" s="890" t="str">
        <f>IF($B23="","",INDEX('All CCC'!AY$7:AY$843,MATCH(WatchList!$B23,'All CCC'!$B$7:$B$843,0)))</f>
        <v/>
      </c>
      <c r="AZ23" s="890" t="str">
        <f>IF($B23="","",INDEX('All CCC'!AZ$7:AZ$843,MATCH(WatchList!$B23,'All CCC'!$B$7:$B$843,0)))</f>
        <v/>
      </c>
      <c r="BA23" s="890" t="str">
        <f>IF($B23="","",INDEX('All CCC'!BA$7:BA$843,MATCH(WatchList!$B23,'All CCC'!$B$7:$B$843,0)))</f>
        <v/>
      </c>
      <c r="BB23" s="890" t="str">
        <f>IF($B23="","",INDEX('All CCC'!BB$7:BB$843,MATCH(WatchList!$B23,'All CCC'!$B$7:$B$843,0)))</f>
        <v/>
      </c>
      <c r="BC23" s="890" t="str">
        <f>IF($B23="","",INDEX('All CCC'!BC$7:BC$843,MATCH(WatchList!$B23,'All CCC'!$B$7:$B$843,0)))</f>
        <v/>
      </c>
      <c r="BD23" s="890" t="str">
        <f>IF($B23="","",INDEX('All CCC'!BD$7:BD$843,MATCH(WatchList!$B23,'All CCC'!$B$7:$B$843,0)))</f>
        <v/>
      </c>
      <c r="BE23" s="890" t="str">
        <f>IF($B23="","",INDEX('All CCC'!BE$7:BE$843,MATCH(WatchList!$B23,'All CCC'!$B$7:$B$843,0)))</f>
        <v/>
      </c>
      <c r="BF23" s="890" t="str">
        <f>IF($B23="","",INDEX('All CCC'!BF$7:BF$843,MATCH(WatchList!$B23,'All CCC'!$B$7:$B$843,0)))</f>
        <v/>
      </c>
      <c r="BG23" s="890" t="str">
        <f>IF($B23="","",INDEX('All CCC'!BG$7:BG$843,MATCH(WatchList!$B23,'All CCC'!$B$7:$B$843,0)))</f>
        <v/>
      </c>
    </row>
    <row r="24" spans="1:59" x14ac:dyDescent="0.2">
      <c r="A24" s="576" t="str">
        <f>IF($B24="","",INDEX('All CCC'!A$7:A$843,MATCH(WatchList!$B24,'All CCC'!$B$7:$B$843,0)))</f>
        <v/>
      </c>
      <c r="B24" s="36"/>
      <c r="C24" s="890" t="str">
        <f>IF($B24="","",INDEX('All CCC'!C$7:C$843,MATCH(WatchList!$B24,'All CCC'!$B$7:$B$843,0)))</f>
        <v/>
      </c>
      <c r="D24" s="890" t="str">
        <f>IF($B24="","",INDEX('All CCC'!D$7:D$843,MATCH(WatchList!$B24,'All CCC'!$B$7:$B$843,0)))</f>
        <v/>
      </c>
      <c r="E24" s="890" t="str">
        <f>IF($B24="","",INDEX('All CCC'!E$7:E$843,MATCH(WatchList!$B24,'All CCC'!$B$7:$B$843,0)))</f>
        <v/>
      </c>
      <c r="F24" s="890" t="str">
        <f>IF($B24="","",INDEX('All CCC'!F$7:F$843,MATCH(WatchList!$B24,'All CCC'!$B$7:$B$843,0)))</f>
        <v/>
      </c>
      <c r="G24" s="890" t="str">
        <f>IF($B24="","",INDEX('All CCC'!G$7:G$843,MATCH(WatchList!$B24,'All CCC'!$B$7:$B$843,0)))</f>
        <v/>
      </c>
      <c r="H24" s="890" t="str">
        <f>IF($B24="","",INDEX('All CCC'!H$7:H$843,MATCH(WatchList!$B24,'All CCC'!$B$7:$B$843,0)))</f>
        <v/>
      </c>
      <c r="I24" s="890" t="str">
        <f>IF($B24="","",INDEX('All CCC'!I$7:I$843,MATCH(WatchList!$B24,'All CCC'!$B$7:$B$843,0)))</f>
        <v/>
      </c>
      <c r="J24" s="890" t="str">
        <f>IF($B24="","",INDEX('All CCC'!J$7:J$843,MATCH(WatchList!$B24,'All CCC'!$B$7:$B$843,0)))</f>
        <v/>
      </c>
      <c r="K24" s="890" t="str">
        <f>IF($B24="","",INDEX('All CCC'!K$7:K$843,MATCH(WatchList!$B24,'All CCC'!$B$7:$B$843,0)))</f>
        <v/>
      </c>
      <c r="L24" s="890" t="str">
        <f>IF($B24="","",INDEX('All CCC'!L$7:L$843,MATCH(WatchList!$B24,'All CCC'!$B$7:$B$843,0)))</f>
        <v/>
      </c>
      <c r="M24" s="890" t="str">
        <f>IF($B24="","",INDEX('All CCC'!M$7:M$843,MATCH(WatchList!$B24,'All CCC'!$B$7:$B$843,0)))</f>
        <v/>
      </c>
      <c r="N24" s="890" t="str">
        <f>IF($B24="","",INDEX('All CCC'!N$7:N$843,MATCH(WatchList!$B24,'All CCC'!$B$7:$B$843,0)))</f>
        <v/>
      </c>
      <c r="O24" s="890" t="str">
        <f>IF($B24="","",INDEX('All CCC'!O$7:O$843,MATCH(WatchList!$B24,'All CCC'!$B$7:$B$843,0)))</f>
        <v/>
      </c>
      <c r="P24" s="891" t="str">
        <f>IF($B24="","",INDEX('All CCC'!P$7:P$843,MATCH(WatchList!$B24,'All CCC'!$B$7:$B$843,0)))</f>
        <v/>
      </c>
      <c r="Q24" s="891" t="str">
        <f>IF($B24="","",INDEX('All CCC'!Q$7:Q$843,MATCH(WatchList!$B24,'All CCC'!$B$7:$B$843,0)))</f>
        <v/>
      </c>
      <c r="R24" s="890" t="str">
        <f>IF($B24="","",INDEX('All CCC'!R$7:R$843,MATCH(WatchList!$B24,'All CCC'!$B$7:$B$843,0)))</f>
        <v/>
      </c>
      <c r="S24" s="890" t="str">
        <f>IF($B24="","",INDEX('All CCC'!S$7:S$843,MATCH(WatchList!$B24,'All CCC'!$B$7:$B$843,0)))</f>
        <v/>
      </c>
      <c r="T24" s="890" t="str">
        <f>IF($B24="","",INDEX('All CCC'!T$7:T$843,MATCH(WatchList!$B24,'All CCC'!$B$7:$B$843,0)))</f>
        <v/>
      </c>
      <c r="U24" s="890" t="str">
        <f>IF($B24="","",INDEX('All CCC'!U$7:U$843,MATCH(WatchList!$B24,'All CCC'!$B$7:$B$843,0)))</f>
        <v/>
      </c>
      <c r="V24" s="890" t="str">
        <f>IF($B24="","",INDEX('All CCC'!V$7:V$843,MATCH(WatchList!$B24,'All CCC'!$B$7:$B$843,0)))</f>
        <v/>
      </c>
      <c r="W24" s="890" t="str">
        <f>IF($B24="","",INDEX('All CCC'!W$7:W$843,MATCH(WatchList!$B24,'All CCC'!$B$7:$B$843,0)))</f>
        <v/>
      </c>
      <c r="X24" s="890" t="str">
        <f>IF($B24="","",INDEX('All CCC'!X$7:X$843,MATCH(WatchList!$B24,'All CCC'!$B$7:$B$843,0)))</f>
        <v/>
      </c>
      <c r="Y24" s="890" t="str">
        <f>IF($B24="","",INDEX('All CCC'!Y$7:Y$843,MATCH(WatchList!$B24,'All CCC'!$B$7:$B$843,0)))</f>
        <v/>
      </c>
      <c r="Z24" s="890" t="str">
        <f>IF($B24="","",INDEX('All CCC'!Z$7:Z$843,MATCH(WatchList!$B24,'All CCC'!$B$7:$B$843,0)))</f>
        <v/>
      </c>
      <c r="AA24" s="890" t="str">
        <f>IF($B24="","",INDEX('All CCC'!AA$7:AA$843,MATCH(WatchList!$B24,'All CCC'!$B$7:$B$843,0)))</f>
        <v/>
      </c>
      <c r="AB24" s="890" t="str">
        <f>IF($B24="","",INDEX('All CCC'!AB$7:AB$843,MATCH(WatchList!$B24,'All CCC'!$B$7:$B$843,0)))</f>
        <v/>
      </c>
      <c r="AC24" s="890" t="str">
        <f>IF($B24="","",INDEX('All CCC'!AC$7:AC$843,MATCH(WatchList!$B24,'All CCC'!$B$7:$B$843,0)))</f>
        <v/>
      </c>
      <c r="AD24" s="890" t="str">
        <f>IF($B24="","",INDEX('All CCC'!AD$7:AD$843,MATCH(WatchList!$B24,'All CCC'!$B$7:$B$843,0)))</f>
        <v/>
      </c>
      <c r="AE24" s="890" t="str">
        <f>IF($B24="","",INDEX('All CCC'!AE$7:AE$843,MATCH(WatchList!$B24,'All CCC'!$B$7:$B$843,0)))</f>
        <v/>
      </c>
      <c r="AF24" s="890" t="str">
        <f>IF($B24="","",INDEX('All CCC'!AF$7:AF$843,MATCH(WatchList!$B24,'All CCC'!$B$7:$B$843,0)))</f>
        <v/>
      </c>
      <c r="AG24" s="890" t="str">
        <f>IF($B24="","",INDEX('All CCC'!AG$7:AG$843,MATCH(WatchList!$B24,'All CCC'!$B$7:$B$843,0)))</f>
        <v/>
      </c>
      <c r="AH24" s="890" t="str">
        <f>IF($B24="","",INDEX('All CCC'!AH$7:AH$843,MATCH(WatchList!$B24,'All CCC'!$B$7:$B$843,0)))</f>
        <v/>
      </c>
      <c r="AI24" s="890" t="str">
        <f>IF($B24="","",INDEX('All CCC'!AI$7:AI$843,MATCH(WatchList!$B24,'All CCC'!$B$7:$B$843,0)))</f>
        <v/>
      </c>
      <c r="AJ24" s="890" t="str">
        <f>IF($B24="","",INDEX('All CCC'!AJ$7:AJ$843,MATCH(WatchList!$B24,'All CCC'!$B$7:$B$843,0)))</f>
        <v/>
      </c>
      <c r="AK24" s="890" t="str">
        <f>IF($B24="","",INDEX('All CCC'!AK$7:AK$843,MATCH(WatchList!$B24,'All CCC'!$B$7:$B$843,0)))</f>
        <v/>
      </c>
      <c r="AL24" s="890" t="str">
        <f>IF($B24="","",INDEX('All CCC'!AL$7:AL$843,MATCH(WatchList!$B24,'All CCC'!$B$7:$B$843,0)))</f>
        <v/>
      </c>
      <c r="AM24" s="890" t="str">
        <f>IF($B24="","",INDEX('All CCC'!AM$7:AM$843,MATCH(WatchList!$B24,'All CCC'!$B$7:$B$843,0)))</f>
        <v/>
      </c>
      <c r="AN24" s="890" t="str">
        <f>IF($B24="","",INDEX('All CCC'!AN$7:AN$843,MATCH(WatchList!$B24,'All CCC'!$B$7:$B$843,0)))</f>
        <v/>
      </c>
      <c r="AO24" s="890" t="str">
        <f>IF($B24="","",INDEX('All CCC'!AO$7:AO$843,MATCH(WatchList!$B24,'All CCC'!$B$7:$B$843,0)))</f>
        <v/>
      </c>
      <c r="AP24" s="890" t="str">
        <f>IF($B24="","",INDEX('All CCC'!AP$7:AP$843,MATCH(WatchList!$B24,'All CCC'!$B$7:$B$843,0)))</f>
        <v/>
      </c>
      <c r="AQ24" s="890" t="str">
        <f>IF($B24="","",INDEX('All CCC'!AQ$7:AQ$843,MATCH(WatchList!$B24,'All CCC'!$B$7:$B$843,0)))</f>
        <v/>
      </c>
      <c r="AR24" s="890" t="str">
        <f>IF($B24="","",INDEX('All CCC'!AR$7:AR$843,MATCH(WatchList!$B24,'All CCC'!$B$7:$B$843,0)))</f>
        <v/>
      </c>
      <c r="AS24" s="890" t="str">
        <f>IF($B24="","",INDEX('All CCC'!AS$7:AS$843,MATCH(WatchList!$B24,'All CCC'!$B$7:$B$843,0)))</f>
        <v/>
      </c>
      <c r="AT24" s="890" t="str">
        <f>IF($B24="","",INDEX('All CCC'!AT$7:AT$843,MATCH(WatchList!$B24,'All CCC'!$B$7:$B$843,0)))</f>
        <v/>
      </c>
      <c r="AU24" s="890" t="str">
        <f>IF($B24="","",INDEX('All CCC'!AU$7:AU$843,MATCH(WatchList!$B24,'All CCC'!$B$7:$B$843,0)))</f>
        <v/>
      </c>
      <c r="AV24" s="890" t="str">
        <f>IF($B24="","",INDEX('All CCC'!AV$7:AV$843,MATCH(WatchList!$B24,'All CCC'!$B$7:$B$843,0)))</f>
        <v/>
      </c>
      <c r="AW24" s="890" t="str">
        <f>IF($B24="","",INDEX('All CCC'!AW$7:AW$843,MATCH(WatchList!$B24,'All CCC'!$B$7:$B$843,0)))</f>
        <v/>
      </c>
      <c r="AX24" s="890" t="str">
        <f>IF($B24="","",INDEX('All CCC'!AX$7:AX$843,MATCH(WatchList!$B24,'All CCC'!$B$7:$B$843,0)))</f>
        <v/>
      </c>
      <c r="AY24" s="890" t="str">
        <f>IF($B24="","",INDEX('All CCC'!AY$7:AY$843,MATCH(WatchList!$B24,'All CCC'!$B$7:$B$843,0)))</f>
        <v/>
      </c>
      <c r="AZ24" s="890" t="str">
        <f>IF($B24="","",INDEX('All CCC'!AZ$7:AZ$843,MATCH(WatchList!$B24,'All CCC'!$B$7:$B$843,0)))</f>
        <v/>
      </c>
      <c r="BA24" s="890" t="str">
        <f>IF($B24="","",INDEX('All CCC'!BA$7:BA$843,MATCH(WatchList!$B24,'All CCC'!$B$7:$B$843,0)))</f>
        <v/>
      </c>
      <c r="BB24" s="890" t="str">
        <f>IF($B24="","",INDEX('All CCC'!BB$7:BB$843,MATCH(WatchList!$B24,'All CCC'!$B$7:$B$843,0)))</f>
        <v/>
      </c>
      <c r="BC24" s="890" t="str">
        <f>IF($B24="","",INDEX('All CCC'!BC$7:BC$843,MATCH(WatchList!$B24,'All CCC'!$B$7:$B$843,0)))</f>
        <v/>
      </c>
      <c r="BD24" s="890" t="str">
        <f>IF($B24="","",INDEX('All CCC'!BD$7:BD$843,MATCH(WatchList!$B24,'All CCC'!$B$7:$B$843,0)))</f>
        <v/>
      </c>
      <c r="BE24" s="890" t="str">
        <f>IF($B24="","",INDEX('All CCC'!BE$7:BE$843,MATCH(WatchList!$B24,'All CCC'!$B$7:$B$843,0)))</f>
        <v/>
      </c>
      <c r="BF24" s="890" t="str">
        <f>IF($B24="","",INDEX('All CCC'!BF$7:BF$843,MATCH(WatchList!$B24,'All CCC'!$B$7:$B$843,0)))</f>
        <v/>
      </c>
      <c r="BG24" s="890" t="str">
        <f>IF($B24="","",INDEX('All CCC'!BG$7:BG$843,MATCH(WatchList!$B24,'All CCC'!$B$7:$B$843,0)))</f>
        <v/>
      </c>
    </row>
    <row r="25" spans="1:59" x14ac:dyDescent="0.2">
      <c r="A25" s="576" t="str">
        <f>IF($B25="","",INDEX('All CCC'!A$7:A$843,MATCH(WatchList!$B25,'All CCC'!$B$7:$B$843,0)))</f>
        <v/>
      </c>
      <c r="B25" s="36"/>
      <c r="C25" s="890" t="str">
        <f>IF($B25="","",INDEX('All CCC'!C$7:C$843,MATCH(WatchList!$B25,'All CCC'!$B$7:$B$843,0)))</f>
        <v/>
      </c>
      <c r="D25" s="890" t="str">
        <f>IF($B25="","",INDEX('All CCC'!D$7:D$843,MATCH(WatchList!$B25,'All CCC'!$B$7:$B$843,0)))</f>
        <v/>
      </c>
      <c r="E25" s="890" t="str">
        <f>IF($B25="","",INDEX('All CCC'!E$7:E$843,MATCH(WatchList!$B25,'All CCC'!$B$7:$B$843,0)))</f>
        <v/>
      </c>
      <c r="F25" s="890" t="str">
        <f>IF($B25="","",INDEX('All CCC'!F$7:F$843,MATCH(WatchList!$B25,'All CCC'!$B$7:$B$843,0)))</f>
        <v/>
      </c>
      <c r="G25" s="890" t="str">
        <f>IF($B25="","",INDEX('All CCC'!G$7:G$843,MATCH(WatchList!$B25,'All CCC'!$B$7:$B$843,0)))</f>
        <v/>
      </c>
      <c r="H25" s="890" t="str">
        <f>IF($B25="","",INDEX('All CCC'!H$7:H$843,MATCH(WatchList!$B25,'All CCC'!$B$7:$B$843,0)))</f>
        <v/>
      </c>
      <c r="I25" s="890" t="str">
        <f>IF($B25="","",INDEX('All CCC'!I$7:I$843,MATCH(WatchList!$B25,'All CCC'!$B$7:$B$843,0)))</f>
        <v/>
      </c>
      <c r="J25" s="890" t="str">
        <f>IF($B25="","",INDEX('All CCC'!J$7:J$843,MATCH(WatchList!$B25,'All CCC'!$B$7:$B$843,0)))</f>
        <v/>
      </c>
      <c r="K25" s="890" t="str">
        <f>IF($B25="","",INDEX('All CCC'!K$7:K$843,MATCH(WatchList!$B25,'All CCC'!$B$7:$B$843,0)))</f>
        <v/>
      </c>
      <c r="L25" s="890" t="str">
        <f>IF($B25="","",INDEX('All CCC'!L$7:L$843,MATCH(WatchList!$B25,'All CCC'!$B$7:$B$843,0)))</f>
        <v/>
      </c>
      <c r="M25" s="890" t="str">
        <f>IF($B25="","",INDEX('All CCC'!M$7:M$843,MATCH(WatchList!$B25,'All CCC'!$B$7:$B$843,0)))</f>
        <v/>
      </c>
      <c r="N25" s="890" t="str">
        <f>IF($B25="","",INDEX('All CCC'!N$7:N$843,MATCH(WatchList!$B25,'All CCC'!$B$7:$B$843,0)))</f>
        <v/>
      </c>
      <c r="O25" s="890" t="str">
        <f>IF($B25="","",INDEX('All CCC'!O$7:O$843,MATCH(WatchList!$B25,'All CCC'!$B$7:$B$843,0)))</f>
        <v/>
      </c>
      <c r="P25" s="891" t="str">
        <f>IF($B25="","",INDEX('All CCC'!P$7:P$843,MATCH(WatchList!$B25,'All CCC'!$B$7:$B$843,0)))</f>
        <v/>
      </c>
      <c r="Q25" s="891" t="str">
        <f>IF($B25="","",INDEX('All CCC'!Q$7:Q$843,MATCH(WatchList!$B25,'All CCC'!$B$7:$B$843,0)))</f>
        <v/>
      </c>
      <c r="R25" s="890" t="str">
        <f>IF($B25="","",INDEX('All CCC'!R$7:R$843,MATCH(WatchList!$B25,'All CCC'!$B$7:$B$843,0)))</f>
        <v/>
      </c>
      <c r="S25" s="890" t="str">
        <f>IF($B25="","",INDEX('All CCC'!S$7:S$843,MATCH(WatchList!$B25,'All CCC'!$B$7:$B$843,0)))</f>
        <v/>
      </c>
      <c r="T25" s="890" t="str">
        <f>IF($B25="","",INDEX('All CCC'!T$7:T$843,MATCH(WatchList!$B25,'All CCC'!$B$7:$B$843,0)))</f>
        <v/>
      </c>
      <c r="U25" s="890" t="str">
        <f>IF($B25="","",INDEX('All CCC'!U$7:U$843,MATCH(WatchList!$B25,'All CCC'!$B$7:$B$843,0)))</f>
        <v/>
      </c>
      <c r="V25" s="890" t="str">
        <f>IF($B25="","",INDEX('All CCC'!V$7:V$843,MATCH(WatchList!$B25,'All CCC'!$B$7:$B$843,0)))</f>
        <v/>
      </c>
      <c r="W25" s="890" t="str">
        <f>IF($B25="","",INDEX('All CCC'!W$7:W$843,MATCH(WatchList!$B25,'All CCC'!$B$7:$B$843,0)))</f>
        <v/>
      </c>
      <c r="X25" s="890" t="str">
        <f>IF($B25="","",INDEX('All CCC'!X$7:X$843,MATCH(WatchList!$B25,'All CCC'!$B$7:$B$843,0)))</f>
        <v/>
      </c>
      <c r="Y25" s="890" t="str">
        <f>IF($B25="","",INDEX('All CCC'!Y$7:Y$843,MATCH(WatchList!$B25,'All CCC'!$B$7:$B$843,0)))</f>
        <v/>
      </c>
      <c r="Z25" s="890" t="str">
        <f>IF($B25="","",INDEX('All CCC'!Z$7:Z$843,MATCH(WatchList!$B25,'All CCC'!$B$7:$B$843,0)))</f>
        <v/>
      </c>
      <c r="AA25" s="890" t="str">
        <f>IF($B25="","",INDEX('All CCC'!AA$7:AA$843,MATCH(WatchList!$B25,'All CCC'!$B$7:$B$843,0)))</f>
        <v/>
      </c>
      <c r="AB25" s="890" t="str">
        <f>IF($B25="","",INDEX('All CCC'!AB$7:AB$843,MATCH(WatchList!$B25,'All CCC'!$B$7:$B$843,0)))</f>
        <v/>
      </c>
      <c r="AC25" s="890" t="str">
        <f>IF($B25="","",INDEX('All CCC'!AC$7:AC$843,MATCH(WatchList!$B25,'All CCC'!$B$7:$B$843,0)))</f>
        <v/>
      </c>
      <c r="AD25" s="890" t="str">
        <f>IF($B25="","",INDEX('All CCC'!AD$7:AD$843,MATCH(WatchList!$B25,'All CCC'!$B$7:$B$843,0)))</f>
        <v/>
      </c>
      <c r="AE25" s="890" t="str">
        <f>IF($B25="","",INDEX('All CCC'!AE$7:AE$843,MATCH(WatchList!$B25,'All CCC'!$B$7:$B$843,0)))</f>
        <v/>
      </c>
      <c r="AF25" s="890" t="str">
        <f>IF($B25="","",INDEX('All CCC'!AF$7:AF$843,MATCH(WatchList!$B25,'All CCC'!$B$7:$B$843,0)))</f>
        <v/>
      </c>
      <c r="AG25" s="890" t="str">
        <f>IF($B25="","",INDEX('All CCC'!AG$7:AG$843,MATCH(WatchList!$B25,'All CCC'!$B$7:$B$843,0)))</f>
        <v/>
      </c>
      <c r="AH25" s="890" t="str">
        <f>IF($B25="","",INDEX('All CCC'!AH$7:AH$843,MATCH(WatchList!$B25,'All CCC'!$B$7:$B$843,0)))</f>
        <v/>
      </c>
      <c r="AI25" s="890" t="str">
        <f>IF($B25="","",INDEX('All CCC'!AI$7:AI$843,MATCH(WatchList!$B25,'All CCC'!$B$7:$B$843,0)))</f>
        <v/>
      </c>
      <c r="AJ25" s="890" t="str">
        <f>IF($B25="","",INDEX('All CCC'!AJ$7:AJ$843,MATCH(WatchList!$B25,'All CCC'!$B$7:$B$843,0)))</f>
        <v/>
      </c>
      <c r="AK25" s="890" t="str">
        <f>IF($B25="","",INDEX('All CCC'!AK$7:AK$843,MATCH(WatchList!$B25,'All CCC'!$B$7:$B$843,0)))</f>
        <v/>
      </c>
      <c r="AL25" s="890" t="str">
        <f>IF($B25="","",INDEX('All CCC'!AL$7:AL$843,MATCH(WatchList!$B25,'All CCC'!$B$7:$B$843,0)))</f>
        <v/>
      </c>
      <c r="AM25" s="890" t="str">
        <f>IF($B25="","",INDEX('All CCC'!AM$7:AM$843,MATCH(WatchList!$B25,'All CCC'!$B$7:$B$843,0)))</f>
        <v/>
      </c>
      <c r="AN25" s="890" t="str">
        <f>IF($B25="","",INDEX('All CCC'!AN$7:AN$843,MATCH(WatchList!$B25,'All CCC'!$B$7:$B$843,0)))</f>
        <v/>
      </c>
      <c r="AO25" s="890" t="str">
        <f>IF($B25="","",INDEX('All CCC'!AO$7:AO$843,MATCH(WatchList!$B25,'All CCC'!$B$7:$B$843,0)))</f>
        <v/>
      </c>
      <c r="AP25" s="890" t="str">
        <f>IF($B25="","",INDEX('All CCC'!AP$7:AP$843,MATCH(WatchList!$B25,'All CCC'!$B$7:$B$843,0)))</f>
        <v/>
      </c>
      <c r="AQ25" s="890" t="str">
        <f>IF($B25="","",INDEX('All CCC'!AQ$7:AQ$843,MATCH(WatchList!$B25,'All CCC'!$B$7:$B$843,0)))</f>
        <v/>
      </c>
      <c r="AR25" s="890" t="str">
        <f>IF($B25="","",INDEX('All CCC'!AR$7:AR$843,MATCH(WatchList!$B25,'All CCC'!$B$7:$B$843,0)))</f>
        <v/>
      </c>
      <c r="AS25" s="890" t="str">
        <f>IF($B25="","",INDEX('All CCC'!AS$7:AS$843,MATCH(WatchList!$B25,'All CCC'!$B$7:$B$843,0)))</f>
        <v/>
      </c>
      <c r="AT25" s="890" t="str">
        <f>IF($B25="","",INDEX('All CCC'!AT$7:AT$843,MATCH(WatchList!$B25,'All CCC'!$B$7:$B$843,0)))</f>
        <v/>
      </c>
      <c r="AU25" s="890" t="str">
        <f>IF($B25="","",INDEX('All CCC'!AU$7:AU$843,MATCH(WatchList!$B25,'All CCC'!$B$7:$B$843,0)))</f>
        <v/>
      </c>
      <c r="AV25" s="890" t="str">
        <f>IF($B25="","",INDEX('All CCC'!AV$7:AV$843,MATCH(WatchList!$B25,'All CCC'!$B$7:$B$843,0)))</f>
        <v/>
      </c>
      <c r="AW25" s="890" t="str">
        <f>IF($B25="","",INDEX('All CCC'!AW$7:AW$843,MATCH(WatchList!$B25,'All CCC'!$B$7:$B$843,0)))</f>
        <v/>
      </c>
      <c r="AX25" s="890" t="str">
        <f>IF($B25="","",INDEX('All CCC'!AX$7:AX$843,MATCH(WatchList!$B25,'All CCC'!$B$7:$B$843,0)))</f>
        <v/>
      </c>
      <c r="AY25" s="890" t="str">
        <f>IF($B25="","",INDEX('All CCC'!AY$7:AY$843,MATCH(WatchList!$B25,'All CCC'!$B$7:$B$843,0)))</f>
        <v/>
      </c>
      <c r="AZ25" s="890" t="str">
        <f>IF($B25="","",INDEX('All CCC'!AZ$7:AZ$843,MATCH(WatchList!$B25,'All CCC'!$B$7:$B$843,0)))</f>
        <v/>
      </c>
      <c r="BA25" s="890" t="str">
        <f>IF($B25="","",INDEX('All CCC'!BA$7:BA$843,MATCH(WatchList!$B25,'All CCC'!$B$7:$B$843,0)))</f>
        <v/>
      </c>
      <c r="BB25" s="890" t="str">
        <f>IF($B25="","",INDEX('All CCC'!BB$7:BB$843,MATCH(WatchList!$B25,'All CCC'!$B$7:$B$843,0)))</f>
        <v/>
      </c>
      <c r="BC25" s="890" t="str">
        <f>IF($B25="","",INDEX('All CCC'!BC$7:BC$843,MATCH(WatchList!$B25,'All CCC'!$B$7:$B$843,0)))</f>
        <v/>
      </c>
      <c r="BD25" s="890" t="str">
        <f>IF($B25="","",INDEX('All CCC'!BD$7:BD$843,MATCH(WatchList!$B25,'All CCC'!$B$7:$B$843,0)))</f>
        <v/>
      </c>
      <c r="BE25" s="890" t="str">
        <f>IF($B25="","",INDEX('All CCC'!BE$7:BE$843,MATCH(WatchList!$B25,'All CCC'!$B$7:$B$843,0)))</f>
        <v/>
      </c>
      <c r="BF25" s="890" t="str">
        <f>IF($B25="","",INDEX('All CCC'!BF$7:BF$843,MATCH(WatchList!$B25,'All CCC'!$B$7:$B$843,0)))</f>
        <v/>
      </c>
      <c r="BG25" s="890" t="str">
        <f>IF($B25="","",INDEX('All CCC'!BG$7:BG$843,MATCH(WatchList!$B25,'All CCC'!$B$7:$B$843,0)))</f>
        <v/>
      </c>
    </row>
    <row r="26" spans="1:59" x14ac:dyDescent="0.2">
      <c r="A26" s="576" t="str">
        <f>IF($B26="","",INDEX('All CCC'!A$7:A$843,MATCH(WatchList!$B26,'All CCC'!$B$7:$B$843,0)))</f>
        <v/>
      </c>
      <c r="B26" s="36"/>
      <c r="C26" s="890" t="str">
        <f>IF($B26="","",INDEX('All CCC'!C$7:C$843,MATCH(WatchList!$B26,'All CCC'!$B$7:$B$843,0)))</f>
        <v/>
      </c>
      <c r="D26" s="890" t="str">
        <f>IF($B26="","",INDEX('All CCC'!D$7:D$843,MATCH(WatchList!$B26,'All CCC'!$B$7:$B$843,0)))</f>
        <v/>
      </c>
      <c r="E26" s="890" t="str">
        <f>IF($B26="","",INDEX('All CCC'!E$7:E$843,MATCH(WatchList!$B26,'All CCC'!$B$7:$B$843,0)))</f>
        <v/>
      </c>
      <c r="F26" s="890" t="str">
        <f>IF($B26="","",INDEX('All CCC'!F$7:F$843,MATCH(WatchList!$B26,'All CCC'!$B$7:$B$843,0)))</f>
        <v/>
      </c>
      <c r="G26" s="890" t="str">
        <f>IF($B26="","",INDEX('All CCC'!G$7:G$843,MATCH(WatchList!$B26,'All CCC'!$B$7:$B$843,0)))</f>
        <v/>
      </c>
      <c r="H26" s="890" t="str">
        <f>IF($B26="","",INDEX('All CCC'!H$7:H$843,MATCH(WatchList!$B26,'All CCC'!$B$7:$B$843,0)))</f>
        <v/>
      </c>
      <c r="I26" s="890" t="str">
        <f>IF($B26="","",INDEX('All CCC'!I$7:I$843,MATCH(WatchList!$B26,'All CCC'!$B$7:$B$843,0)))</f>
        <v/>
      </c>
      <c r="J26" s="890" t="str">
        <f>IF($B26="","",INDEX('All CCC'!J$7:J$843,MATCH(WatchList!$B26,'All CCC'!$B$7:$B$843,0)))</f>
        <v/>
      </c>
      <c r="K26" s="890" t="str">
        <f>IF($B26="","",INDEX('All CCC'!K$7:K$843,MATCH(WatchList!$B26,'All CCC'!$B$7:$B$843,0)))</f>
        <v/>
      </c>
      <c r="L26" s="890" t="str">
        <f>IF($B26="","",INDEX('All CCC'!L$7:L$843,MATCH(WatchList!$B26,'All CCC'!$B$7:$B$843,0)))</f>
        <v/>
      </c>
      <c r="M26" s="890" t="str">
        <f>IF($B26="","",INDEX('All CCC'!M$7:M$843,MATCH(WatchList!$B26,'All CCC'!$B$7:$B$843,0)))</f>
        <v/>
      </c>
      <c r="N26" s="890" t="str">
        <f>IF($B26="","",INDEX('All CCC'!N$7:N$843,MATCH(WatchList!$B26,'All CCC'!$B$7:$B$843,0)))</f>
        <v/>
      </c>
      <c r="O26" s="890" t="str">
        <f>IF($B26="","",INDEX('All CCC'!O$7:O$843,MATCH(WatchList!$B26,'All CCC'!$B$7:$B$843,0)))</f>
        <v/>
      </c>
      <c r="P26" s="891" t="str">
        <f>IF($B26="","",INDEX('All CCC'!P$7:P$843,MATCH(WatchList!$B26,'All CCC'!$B$7:$B$843,0)))</f>
        <v/>
      </c>
      <c r="Q26" s="891" t="str">
        <f>IF($B26="","",INDEX('All CCC'!Q$7:Q$843,MATCH(WatchList!$B26,'All CCC'!$B$7:$B$843,0)))</f>
        <v/>
      </c>
      <c r="R26" s="890" t="str">
        <f>IF($B26="","",INDEX('All CCC'!R$7:R$843,MATCH(WatchList!$B26,'All CCC'!$B$7:$B$843,0)))</f>
        <v/>
      </c>
      <c r="S26" s="890" t="str">
        <f>IF($B26="","",INDEX('All CCC'!S$7:S$843,MATCH(WatchList!$B26,'All CCC'!$B$7:$B$843,0)))</f>
        <v/>
      </c>
      <c r="T26" s="890" t="str">
        <f>IF($B26="","",INDEX('All CCC'!T$7:T$843,MATCH(WatchList!$B26,'All CCC'!$B$7:$B$843,0)))</f>
        <v/>
      </c>
      <c r="U26" s="890" t="str">
        <f>IF($B26="","",INDEX('All CCC'!U$7:U$843,MATCH(WatchList!$B26,'All CCC'!$B$7:$B$843,0)))</f>
        <v/>
      </c>
      <c r="V26" s="890" t="str">
        <f>IF($B26="","",INDEX('All CCC'!V$7:V$843,MATCH(WatchList!$B26,'All CCC'!$B$7:$B$843,0)))</f>
        <v/>
      </c>
      <c r="W26" s="890" t="str">
        <f>IF($B26="","",INDEX('All CCC'!W$7:W$843,MATCH(WatchList!$B26,'All CCC'!$B$7:$B$843,0)))</f>
        <v/>
      </c>
      <c r="X26" s="890" t="str">
        <f>IF($B26="","",INDEX('All CCC'!X$7:X$843,MATCH(WatchList!$B26,'All CCC'!$B$7:$B$843,0)))</f>
        <v/>
      </c>
      <c r="Y26" s="890" t="str">
        <f>IF($B26="","",INDEX('All CCC'!Y$7:Y$843,MATCH(WatchList!$B26,'All CCC'!$B$7:$B$843,0)))</f>
        <v/>
      </c>
      <c r="Z26" s="890" t="str">
        <f>IF($B26="","",INDEX('All CCC'!Z$7:Z$843,MATCH(WatchList!$B26,'All CCC'!$B$7:$B$843,0)))</f>
        <v/>
      </c>
      <c r="AA26" s="890" t="str">
        <f>IF($B26="","",INDEX('All CCC'!AA$7:AA$843,MATCH(WatchList!$B26,'All CCC'!$B$7:$B$843,0)))</f>
        <v/>
      </c>
      <c r="AB26" s="890" t="str">
        <f>IF($B26="","",INDEX('All CCC'!AB$7:AB$843,MATCH(WatchList!$B26,'All CCC'!$B$7:$B$843,0)))</f>
        <v/>
      </c>
      <c r="AC26" s="890" t="str">
        <f>IF($B26="","",INDEX('All CCC'!AC$7:AC$843,MATCH(WatchList!$B26,'All CCC'!$B$7:$B$843,0)))</f>
        <v/>
      </c>
      <c r="AD26" s="890" t="str">
        <f>IF($B26="","",INDEX('All CCC'!AD$7:AD$843,MATCH(WatchList!$B26,'All CCC'!$B$7:$B$843,0)))</f>
        <v/>
      </c>
      <c r="AE26" s="890" t="str">
        <f>IF($B26="","",INDEX('All CCC'!AE$7:AE$843,MATCH(WatchList!$B26,'All CCC'!$B$7:$B$843,0)))</f>
        <v/>
      </c>
      <c r="AF26" s="890" t="str">
        <f>IF($B26="","",INDEX('All CCC'!AF$7:AF$843,MATCH(WatchList!$B26,'All CCC'!$B$7:$B$843,0)))</f>
        <v/>
      </c>
      <c r="AG26" s="890" t="str">
        <f>IF($B26="","",INDEX('All CCC'!AG$7:AG$843,MATCH(WatchList!$B26,'All CCC'!$B$7:$B$843,0)))</f>
        <v/>
      </c>
      <c r="AH26" s="890" t="str">
        <f>IF($B26="","",INDEX('All CCC'!AH$7:AH$843,MATCH(WatchList!$B26,'All CCC'!$B$7:$B$843,0)))</f>
        <v/>
      </c>
      <c r="AI26" s="890" t="str">
        <f>IF($B26="","",INDEX('All CCC'!AI$7:AI$843,MATCH(WatchList!$B26,'All CCC'!$B$7:$B$843,0)))</f>
        <v/>
      </c>
      <c r="AJ26" s="890" t="str">
        <f>IF($B26="","",INDEX('All CCC'!AJ$7:AJ$843,MATCH(WatchList!$B26,'All CCC'!$B$7:$B$843,0)))</f>
        <v/>
      </c>
      <c r="AK26" s="890" t="str">
        <f>IF($B26="","",INDEX('All CCC'!AK$7:AK$843,MATCH(WatchList!$B26,'All CCC'!$B$7:$B$843,0)))</f>
        <v/>
      </c>
      <c r="AL26" s="890" t="str">
        <f>IF($B26="","",INDEX('All CCC'!AL$7:AL$843,MATCH(WatchList!$B26,'All CCC'!$B$7:$B$843,0)))</f>
        <v/>
      </c>
      <c r="AM26" s="890" t="str">
        <f>IF($B26="","",INDEX('All CCC'!AM$7:AM$843,MATCH(WatchList!$B26,'All CCC'!$B$7:$B$843,0)))</f>
        <v/>
      </c>
      <c r="AN26" s="890" t="str">
        <f>IF($B26="","",INDEX('All CCC'!AN$7:AN$843,MATCH(WatchList!$B26,'All CCC'!$B$7:$B$843,0)))</f>
        <v/>
      </c>
      <c r="AO26" s="890" t="str">
        <f>IF($B26="","",INDEX('All CCC'!AO$7:AO$843,MATCH(WatchList!$B26,'All CCC'!$B$7:$B$843,0)))</f>
        <v/>
      </c>
      <c r="AP26" s="890" t="str">
        <f>IF($B26="","",INDEX('All CCC'!AP$7:AP$843,MATCH(WatchList!$B26,'All CCC'!$B$7:$B$843,0)))</f>
        <v/>
      </c>
      <c r="AQ26" s="890" t="str">
        <f>IF($B26="","",INDEX('All CCC'!AQ$7:AQ$843,MATCH(WatchList!$B26,'All CCC'!$B$7:$B$843,0)))</f>
        <v/>
      </c>
      <c r="AR26" s="890" t="str">
        <f>IF($B26="","",INDEX('All CCC'!AR$7:AR$843,MATCH(WatchList!$B26,'All CCC'!$B$7:$B$843,0)))</f>
        <v/>
      </c>
      <c r="AS26" s="890" t="str">
        <f>IF($B26="","",INDEX('All CCC'!AS$7:AS$843,MATCH(WatchList!$B26,'All CCC'!$B$7:$B$843,0)))</f>
        <v/>
      </c>
      <c r="AT26" s="890" t="str">
        <f>IF($B26="","",INDEX('All CCC'!AT$7:AT$843,MATCH(WatchList!$B26,'All CCC'!$B$7:$B$843,0)))</f>
        <v/>
      </c>
      <c r="AU26" s="890" t="str">
        <f>IF($B26="","",INDEX('All CCC'!AU$7:AU$843,MATCH(WatchList!$B26,'All CCC'!$B$7:$B$843,0)))</f>
        <v/>
      </c>
      <c r="AV26" s="890" t="str">
        <f>IF($B26="","",INDEX('All CCC'!AV$7:AV$843,MATCH(WatchList!$B26,'All CCC'!$B$7:$B$843,0)))</f>
        <v/>
      </c>
      <c r="AW26" s="890" t="str">
        <f>IF($B26="","",INDEX('All CCC'!AW$7:AW$843,MATCH(WatchList!$B26,'All CCC'!$B$7:$B$843,0)))</f>
        <v/>
      </c>
      <c r="AX26" s="890" t="str">
        <f>IF($B26="","",INDEX('All CCC'!AX$7:AX$843,MATCH(WatchList!$B26,'All CCC'!$B$7:$B$843,0)))</f>
        <v/>
      </c>
      <c r="AY26" s="890" t="str">
        <f>IF($B26="","",INDEX('All CCC'!AY$7:AY$843,MATCH(WatchList!$B26,'All CCC'!$B$7:$B$843,0)))</f>
        <v/>
      </c>
      <c r="AZ26" s="890" t="str">
        <f>IF($B26="","",INDEX('All CCC'!AZ$7:AZ$843,MATCH(WatchList!$B26,'All CCC'!$B$7:$B$843,0)))</f>
        <v/>
      </c>
      <c r="BA26" s="890" t="str">
        <f>IF($B26="","",INDEX('All CCC'!BA$7:BA$843,MATCH(WatchList!$B26,'All CCC'!$B$7:$B$843,0)))</f>
        <v/>
      </c>
      <c r="BB26" s="890" t="str">
        <f>IF($B26="","",INDEX('All CCC'!BB$7:BB$843,MATCH(WatchList!$B26,'All CCC'!$B$7:$B$843,0)))</f>
        <v/>
      </c>
      <c r="BC26" s="890" t="str">
        <f>IF($B26="","",INDEX('All CCC'!BC$7:BC$843,MATCH(WatchList!$B26,'All CCC'!$B$7:$B$843,0)))</f>
        <v/>
      </c>
      <c r="BD26" s="890" t="str">
        <f>IF($B26="","",INDEX('All CCC'!BD$7:BD$843,MATCH(WatchList!$B26,'All CCC'!$B$7:$B$843,0)))</f>
        <v/>
      </c>
      <c r="BE26" s="890" t="str">
        <f>IF($B26="","",INDEX('All CCC'!BE$7:BE$843,MATCH(WatchList!$B26,'All CCC'!$B$7:$B$843,0)))</f>
        <v/>
      </c>
      <c r="BF26" s="890" t="str">
        <f>IF($B26="","",INDEX('All CCC'!BF$7:BF$843,MATCH(WatchList!$B26,'All CCC'!$B$7:$B$843,0)))</f>
        <v/>
      </c>
      <c r="BG26" s="890" t="str">
        <f>IF($B26="","",INDEX('All CCC'!BG$7:BG$843,MATCH(WatchList!$B26,'All CCC'!$B$7:$B$843,0)))</f>
        <v/>
      </c>
    </row>
    <row r="27" spans="1:59" x14ac:dyDescent="0.2">
      <c r="A27" s="576" t="str">
        <f>IF($B27="","",INDEX('All CCC'!A$7:A$843,MATCH(WatchList!$B27,'All CCC'!$B$7:$B$843,0)))</f>
        <v/>
      </c>
      <c r="B27" s="36"/>
      <c r="C27" s="890" t="str">
        <f>IF($B27="","",INDEX('All CCC'!C$7:C$843,MATCH(WatchList!$B27,'All CCC'!$B$7:$B$843,0)))</f>
        <v/>
      </c>
      <c r="D27" s="890" t="str">
        <f>IF($B27="","",INDEX('All CCC'!D$7:D$843,MATCH(WatchList!$B27,'All CCC'!$B$7:$B$843,0)))</f>
        <v/>
      </c>
      <c r="E27" s="890" t="str">
        <f>IF($B27="","",INDEX('All CCC'!E$7:E$843,MATCH(WatchList!$B27,'All CCC'!$B$7:$B$843,0)))</f>
        <v/>
      </c>
      <c r="F27" s="890" t="str">
        <f>IF($B27="","",INDEX('All CCC'!F$7:F$843,MATCH(WatchList!$B27,'All CCC'!$B$7:$B$843,0)))</f>
        <v/>
      </c>
      <c r="G27" s="890" t="str">
        <f>IF($B27="","",INDEX('All CCC'!G$7:G$843,MATCH(WatchList!$B27,'All CCC'!$B$7:$B$843,0)))</f>
        <v/>
      </c>
      <c r="H27" s="890" t="str">
        <f>IF($B27="","",INDEX('All CCC'!H$7:H$843,MATCH(WatchList!$B27,'All CCC'!$B$7:$B$843,0)))</f>
        <v/>
      </c>
      <c r="I27" s="890" t="str">
        <f>IF($B27="","",INDEX('All CCC'!I$7:I$843,MATCH(WatchList!$B27,'All CCC'!$B$7:$B$843,0)))</f>
        <v/>
      </c>
      <c r="J27" s="890" t="str">
        <f>IF($B27="","",INDEX('All CCC'!J$7:J$843,MATCH(WatchList!$B27,'All CCC'!$B$7:$B$843,0)))</f>
        <v/>
      </c>
      <c r="K27" s="890" t="str">
        <f>IF($B27="","",INDEX('All CCC'!K$7:K$843,MATCH(WatchList!$B27,'All CCC'!$B$7:$B$843,0)))</f>
        <v/>
      </c>
      <c r="L27" s="890" t="str">
        <f>IF($B27="","",INDEX('All CCC'!L$7:L$843,MATCH(WatchList!$B27,'All CCC'!$B$7:$B$843,0)))</f>
        <v/>
      </c>
      <c r="M27" s="890" t="str">
        <f>IF($B27="","",INDEX('All CCC'!M$7:M$843,MATCH(WatchList!$B27,'All CCC'!$B$7:$B$843,0)))</f>
        <v/>
      </c>
      <c r="N27" s="890" t="str">
        <f>IF($B27="","",INDEX('All CCC'!N$7:N$843,MATCH(WatchList!$B27,'All CCC'!$B$7:$B$843,0)))</f>
        <v/>
      </c>
      <c r="O27" s="890" t="str">
        <f>IF($B27="","",INDEX('All CCC'!O$7:O$843,MATCH(WatchList!$B27,'All CCC'!$B$7:$B$843,0)))</f>
        <v/>
      </c>
      <c r="P27" s="891" t="str">
        <f>IF($B27="","",INDEX('All CCC'!P$7:P$843,MATCH(WatchList!$B27,'All CCC'!$B$7:$B$843,0)))</f>
        <v/>
      </c>
      <c r="Q27" s="891" t="str">
        <f>IF($B27="","",INDEX('All CCC'!Q$7:Q$843,MATCH(WatchList!$B27,'All CCC'!$B$7:$B$843,0)))</f>
        <v/>
      </c>
      <c r="R27" s="890" t="str">
        <f>IF($B27="","",INDEX('All CCC'!R$7:R$843,MATCH(WatchList!$B27,'All CCC'!$B$7:$B$843,0)))</f>
        <v/>
      </c>
      <c r="S27" s="890" t="str">
        <f>IF($B27="","",INDEX('All CCC'!S$7:S$843,MATCH(WatchList!$B27,'All CCC'!$B$7:$B$843,0)))</f>
        <v/>
      </c>
      <c r="T27" s="890" t="str">
        <f>IF($B27="","",INDEX('All CCC'!T$7:T$843,MATCH(WatchList!$B27,'All CCC'!$B$7:$B$843,0)))</f>
        <v/>
      </c>
      <c r="U27" s="890" t="str">
        <f>IF($B27="","",INDEX('All CCC'!U$7:U$843,MATCH(WatchList!$B27,'All CCC'!$B$7:$B$843,0)))</f>
        <v/>
      </c>
      <c r="V27" s="890" t="str">
        <f>IF($B27="","",INDEX('All CCC'!V$7:V$843,MATCH(WatchList!$B27,'All CCC'!$B$7:$B$843,0)))</f>
        <v/>
      </c>
      <c r="W27" s="890" t="str">
        <f>IF($B27="","",INDEX('All CCC'!W$7:W$843,MATCH(WatchList!$B27,'All CCC'!$B$7:$B$843,0)))</f>
        <v/>
      </c>
      <c r="X27" s="890" t="str">
        <f>IF($B27="","",INDEX('All CCC'!X$7:X$843,MATCH(WatchList!$B27,'All CCC'!$B$7:$B$843,0)))</f>
        <v/>
      </c>
      <c r="Y27" s="890" t="str">
        <f>IF($B27="","",INDEX('All CCC'!Y$7:Y$843,MATCH(WatchList!$B27,'All CCC'!$B$7:$B$843,0)))</f>
        <v/>
      </c>
      <c r="Z27" s="890" t="str">
        <f>IF($B27="","",INDEX('All CCC'!Z$7:Z$843,MATCH(WatchList!$B27,'All CCC'!$B$7:$B$843,0)))</f>
        <v/>
      </c>
      <c r="AA27" s="890" t="str">
        <f>IF($B27="","",INDEX('All CCC'!AA$7:AA$843,MATCH(WatchList!$B27,'All CCC'!$B$7:$B$843,0)))</f>
        <v/>
      </c>
      <c r="AB27" s="890" t="str">
        <f>IF($B27="","",INDEX('All CCC'!AB$7:AB$843,MATCH(WatchList!$B27,'All CCC'!$B$7:$B$843,0)))</f>
        <v/>
      </c>
      <c r="AC27" s="890" t="str">
        <f>IF($B27="","",INDEX('All CCC'!AC$7:AC$843,MATCH(WatchList!$B27,'All CCC'!$B$7:$B$843,0)))</f>
        <v/>
      </c>
      <c r="AD27" s="890" t="str">
        <f>IF($B27="","",INDEX('All CCC'!AD$7:AD$843,MATCH(WatchList!$B27,'All CCC'!$B$7:$B$843,0)))</f>
        <v/>
      </c>
      <c r="AE27" s="890" t="str">
        <f>IF($B27="","",INDEX('All CCC'!AE$7:AE$843,MATCH(WatchList!$B27,'All CCC'!$B$7:$B$843,0)))</f>
        <v/>
      </c>
      <c r="AF27" s="890" t="str">
        <f>IF($B27="","",INDEX('All CCC'!AF$7:AF$843,MATCH(WatchList!$B27,'All CCC'!$B$7:$B$843,0)))</f>
        <v/>
      </c>
      <c r="AG27" s="890" t="str">
        <f>IF($B27="","",INDEX('All CCC'!AG$7:AG$843,MATCH(WatchList!$B27,'All CCC'!$B$7:$B$843,0)))</f>
        <v/>
      </c>
      <c r="AH27" s="890" t="str">
        <f>IF($B27="","",INDEX('All CCC'!AH$7:AH$843,MATCH(WatchList!$B27,'All CCC'!$B$7:$B$843,0)))</f>
        <v/>
      </c>
      <c r="AI27" s="890" t="str">
        <f>IF($B27="","",INDEX('All CCC'!AI$7:AI$843,MATCH(WatchList!$B27,'All CCC'!$B$7:$B$843,0)))</f>
        <v/>
      </c>
      <c r="AJ27" s="890" t="str">
        <f>IF($B27="","",INDEX('All CCC'!AJ$7:AJ$843,MATCH(WatchList!$B27,'All CCC'!$B$7:$B$843,0)))</f>
        <v/>
      </c>
      <c r="AK27" s="890" t="str">
        <f>IF($B27="","",INDEX('All CCC'!AK$7:AK$843,MATCH(WatchList!$B27,'All CCC'!$B$7:$B$843,0)))</f>
        <v/>
      </c>
      <c r="AL27" s="890" t="str">
        <f>IF($B27="","",INDEX('All CCC'!AL$7:AL$843,MATCH(WatchList!$B27,'All CCC'!$B$7:$B$843,0)))</f>
        <v/>
      </c>
      <c r="AM27" s="890" t="str">
        <f>IF($B27="","",INDEX('All CCC'!AM$7:AM$843,MATCH(WatchList!$B27,'All CCC'!$B$7:$B$843,0)))</f>
        <v/>
      </c>
      <c r="AN27" s="890" t="str">
        <f>IF($B27="","",INDEX('All CCC'!AN$7:AN$843,MATCH(WatchList!$B27,'All CCC'!$B$7:$B$843,0)))</f>
        <v/>
      </c>
      <c r="AO27" s="890" t="str">
        <f>IF($B27="","",INDEX('All CCC'!AO$7:AO$843,MATCH(WatchList!$B27,'All CCC'!$B$7:$B$843,0)))</f>
        <v/>
      </c>
      <c r="AP27" s="890" t="str">
        <f>IF($B27="","",INDEX('All CCC'!AP$7:AP$843,MATCH(WatchList!$B27,'All CCC'!$B$7:$B$843,0)))</f>
        <v/>
      </c>
      <c r="AQ27" s="890" t="str">
        <f>IF($B27="","",INDEX('All CCC'!AQ$7:AQ$843,MATCH(WatchList!$B27,'All CCC'!$B$7:$B$843,0)))</f>
        <v/>
      </c>
      <c r="AR27" s="890" t="str">
        <f>IF($B27="","",INDEX('All CCC'!AR$7:AR$843,MATCH(WatchList!$B27,'All CCC'!$B$7:$B$843,0)))</f>
        <v/>
      </c>
      <c r="AS27" s="890" t="str">
        <f>IF($B27="","",INDEX('All CCC'!AS$7:AS$843,MATCH(WatchList!$B27,'All CCC'!$B$7:$B$843,0)))</f>
        <v/>
      </c>
      <c r="AT27" s="890" t="str">
        <f>IF($B27="","",INDEX('All CCC'!AT$7:AT$843,MATCH(WatchList!$B27,'All CCC'!$B$7:$B$843,0)))</f>
        <v/>
      </c>
      <c r="AU27" s="890" t="str">
        <f>IF($B27="","",INDEX('All CCC'!AU$7:AU$843,MATCH(WatchList!$B27,'All CCC'!$B$7:$B$843,0)))</f>
        <v/>
      </c>
      <c r="AV27" s="890" t="str">
        <f>IF($B27="","",INDEX('All CCC'!AV$7:AV$843,MATCH(WatchList!$B27,'All CCC'!$B$7:$B$843,0)))</f>
        <v/>
      </c>
      <c r="AW27" s="890" t="str">
        <f>IF($B27="","",INDEX('All CCC'!AW$7:AW$843,MATCH(WatchList!$B27,'All CCC'!$B$7:$B$843,0)))</f>
        <v/>
      </c>
      <c r="AX27" s="890" t="str">
        <f>IF($B27="","",INDEX('All CCC'!AX$7:AX$843,MATCH(WatchList!$B27,'All CCC'!$B$7:$B$843,0)))</f>
        <v/>
      </c>
      <c r="AY27" s="890" t="str">
        <f>IF($B27="","",INDEX('All CCC'!AY$7:AY$843,MATCH(WatchList!$B27,'All CCC'!$B$7:$B$843,0)))</f>
        <v/>
      </c>
      <c r="AZ27" s="890" t="str">
        <f>IF($B27="","",INDEX('All CCC'!AZ$7:AZ$843,MATCH(WatchList!$B27,'All CCC'!$B$7:$B$843,0)))</f>
        <v/>
      </c>
      <c r="BA27" s="890" t="str">
        <f>IF($B27="","",INDEX('All CCC'!BA$7:BA$843,MATCH(WatchList!$B27,'All CCC'!$B$7:$B$843,0)))</f>
        <v/>
      </c>
      <c r="BB27" s="890" t="str">
        <f>IF($B27="","",INDEX('All CCC'!BB$7:BB$843,MATCH(WatchList!$B27,'All CCC'!$B$7:$B$843,0)))</f>
        <v/>
      </c>
      <c r="BC27" s="890" t="str">
        <f>IF($B27="","",INDEX('All CCC'!BC$7:BC$843,MATCH(WatchList!$B27,'All CCC'!$B$7:$B$843,0)))</f>
        <v/>
      </c>
      <c r="BD27" s="890" t="str">
        <f>IF($B27="","",INDEX('All CCC'!BD$7:BD$843,MATCH(WatchList!$B27,'All CCC'!$B$7:$B$843,0)))</f>
        <v/>
      </c>
      <c r="BE27" s="890" t="str">
        <f>IF($B27="","",INDEX('All CCC'!BE$7:BE$843,MATCH(WatchList!$B27,'All CCC'!$B$7:$B$843,0)))</f>
        <v/>
      </c>
      <c r="BF27" s="890" t="str">
        <f>IF($B27="","",INDEX('All CCC'!BF$7:BF$843,MATCH(WatchList!$B27,'All CCC'!$B$7:$B$843,0)))</f>
        <v/>
      </c>
      <c r="BG27" s="890" t="str">
        <f>IF($B27="","",INDEX('All CCC'!BG$7:BG$843,MATCH(WatchList!$B27,'All CCC'!$B$7:$B$843,0)))</f>
        <v/>
      </c>
    </row>
    <row r="28" spans="1:59" x14ac:dyDescent="0.2">
      <c r="A28" s="576" t="str">
        <f>IF($B28="","",INDEX('All CCC'!A$7:A$843,MATCH(WatchList!$B28,'All CCC'!$B$7:$B$843,0)))</f>
        <v/>
      </c>
      <c r="B28" s="36"/>
      <c r="C28" s="890" t="str">
        <f>IF($B28="","",INDEX('All CCC'!C$7:C$843,MATCH(WatchList!$B28,'All CCC'!$B$7:$B$843,0)))</f>
        <v/>
      </c>
      <c r="D28" s="890" t="str">
        <f>IF($B28="","",INDEX('All CCC'!D$7:D$843,MATCH(WatchList!$B28,'All CCC'!$B$7:$B$843,0)))</f>
        <v/>
      </c>
      <c r="E28" s="890" t="str">
        <f>IF($B28="","",INDEX('All CCC'!E$7:E$843,MATCH(WatchList!$B28,'All CCC'!$B$7:$B$843,0)))</f>
        <v/>
      </c>
      <c r="F28" s="890" t="str">
        <f>IF($B28="","",INDEX('All CCC'!F$7:F$843,MATCH(WatchList!$B28,'All CCC'!$B$7:$B$843,0)))</f>
        <v/>
      </c>
      <c r="G28" s="890" t="str">
        <f>IF($B28="","",INDEX('All CCC'!G$7:G$843,MATCH(WatchList!$B28,'All CCC'!$B$7:$B$843,0)))</f>
        <v/>
      </c>
      <c r="H28" s="890" t="str">
        <f>IF($B28="","",INDEX('All CCC'!H$7:H$843,MATCH(WatchList!$B28,'All CCC'!$B$7:$B$843,0)))</f>
        <v/>
      </c>
      <c r="I28" s="890" t="str">
        <f>IF($B28="","",INDEX('All CCC'!I$7:I$843,MATCH(WatchList!$B28,'All CCC'!$B$7:$B$843,0)))</f>
        <v/>
      </c>
      <c r="J28" s="890" t="str">
        <f>IF($B28="","",INDEX('All CCC'!J$7:J$843,MATCH(WatchList!$B28,'All CCC'!$B$7:$B$843,0)))</f>
        <v/>
      </c>
      <c r="K28" s="890" t="str">
        <f>IF($B28="","",INDEX('All CCC'!K$7:K$843,MATCH(WatchList!$B28,'All CCC'!$B$7:$B$843,0)))</f>
        <v/>
      </c>
      <c r="L28" s="890" t="str">
        <f>IF($B28="","",INDEX('All CCC'!L$7:L$843,MATCH(WatchList!$B28,'All CCC'!$B$7:$B$843,0)))</f>
        <v/>
      </c>
      <c r="M28" s="890" t="str">
        <f>IF($B28="","",INDEX('All CCC'!M$7:M$843,MATCH(WatchList!$B28,'All CCC'!$B$7:$B$843,0)))</f>
        <v/>
      </c>
      <c r="N28" s="890" t="str">
        <f>IF($B28="","",INDEX('All CCC'!N$7:N$843,MATCH(WatchList!$B28,'All CCC'!$B$7:$B$843,0)))</f>
        <v/>
      </c>
      <c r="O28" s="890" t="str">
        <f>IF($B28="","",INDEX('All CCC'!O$7:O$843,MATCH(WatchList!$B28,'All CCC'!$B$7:$B$843,0)))</f>
        <v/>
      </c>
      <c r="P28" s="891" t="str">
        <f>IF($B28="","",INDEX('All CCC'!P$7:P$843,MATCH(WatchList!$B28,'All CCC'!$B$7:$B$843,0)))</f>
        <v/>
      </c>
      <c r="Q28" s="891" t="str">
        <f>IF($B28="","",INDEX('All CCC'!Q$7:Q$843,MATCH(WatchList!$B28,'All CCC'!$B$7:$B$843,0)))</f>
        <v/>
      </c>
      <c r="R28" s="890" t="str">
        <f>IF($B28="","",INDEX('All CCC'!R$7:R$843,MATCH(WatchList!$B28,'All CCC'!$B$7:$B$843,0)))</f>
        <v/>
      </c>
      <c r="S28" s="890" t="str">
        <f>IF($B28="","",INDEX('All CCC'!S$7:S$843,MATCH(WatchList!$B28,'All CCC'!$B$7:$B$843,0)))</f>
        <v/>
      </c>
      <c r="T28" s="890" t="str">
        <f>IF($B28="","",INDEX('All CCC'!T$7:T$843,MATCH(WatchList!$B28,'All CCC'!$B$7:$B$843,0)))</f>
        <v/>
      </c>
      <c r="U28" s="890" t="str">
        <f>IF($B28="","",INDEX('All CCC'!U$7:U$843,MATCH(WatchList!$B28,'All CCC'!$B$7:$B$843,0)))</f>
        <v/>
      </c>
      <c r="V28" s="890" t="str">
        <f>IF($B28="","",INDEX('All CCC'!V$7:V$843,MATCH(WatchList!$B28,'All CCC'!$B$7:$B$843,0)))</f>
        <v/>
      </c>
      <c r="W28" s="890" t="str">
        <f>IF($B28="","",INDEX('All CCC'!W$7:W$843,MATCH(WatchList!$B28,'All CCC'!$B$7:$B$843,0)))</f>
        <v/>
      </c>
      <c r="X28" s="890" t="str">
        <f>IF($B28="","",INDEX('All CCC'!X$7:X$843,MATCH(WatchList!$B28,'All CCC'!$B$7:$B$843,0)))</f>
        <v/>
      </c>
      <c r="Y28" s="890" t="str">
        <f>IF($B28="","",INDEX('All CCC'!Y$7:Y$843,MATCH(WatchList!$B28,'All CCC'!$B$7:$B$843,0)))</f>
        <v/>
      </c>
      <c r="Z28" s="890" t="str">
        <f>IF($B28="","",INDEX('All CCC'!Z$7:Z$843,MATCH(WatchList!$B28,'All CCC'!$B$7:$B$843,0)))</f>
        <v/>
      </c>
      <c r="AA28" s="890" t="str">
        <f>IF($B28="","",INDEX('All CCC'!AA$7:AA$843,MATCH(WatchList!$B28,'All CCC'!$B$7:$B$843,0)))</f>
        <v/>
      </c>
      <c r="AB28" s="890" t="str">
        <f>IF($B28="","",INDEX('All CCC'!AB$7:AB$843,MATCH(WatchList!$B28,'All CCC'!$B$7:$B$843,0)))</f>
        <v/>
      </c>
      <c r="AC28" s="890" t="str">
        <f>IF($B28="","",INDEX('All CCC'!AC$7:AC$843,MATCH(WatchList!$B28,'All CCC'!$B$7:$B$843,0)))</f>
        <v/>
      </c>
      <c r="AD28" s="890" t="str">
        <f>IF($B28="","",INDEX('All CCC'!AD$7:AD$843,MATCH(WatchList!$B28,'All CCC'!$B$7:$B$843,0)))</f>
        <v/>
      </c>
      <c r="AE28" s="890" t="str">
        <f>IF($B28="","",INDEX('All CCC'!AE$7:AE$843,MATCH(WatchList!$B28,'All CCC'!$B$7:$B$843,0)))</f>
        <v/>
      </c>
      <c r="AF28" s="890" t="str">
        <f>IF($B28="","",INDEX('All CCC'!AF$7:AF$843,MATCH(WatchList!$B28,'All CCC'!$B$7:$B$843,0)))</f>
        <v/>
      </c>
      <c r="AG28" s="890" t="str">
        <f>IF($B28="","",INDEX('All CCC'!AG$7:AG$843,MATCH(WatchList!$B28,'All CCC'!$B$7:$B$843,0)))</f>
        <v/>
      </c>
      <c r="AH28" s="890" t="str">
        <f>IF($B28="","",INDEX('All CCC'!AH$7:AH$843,MATCH(WatchList!$B28,'All CCC'!$B$7:$B$843,0)))</f>
        <v/>
      </c>
      <c r="AI28" s="890" t="str">
        <f>IF($B28="","",INDEX('All CCC'!AI$7:AI$843,MATCH(WatchList!$B28,'All CCC'!$B$7:$B$843,0)))</f>
        <v/>
      </c>
      <c r="AJ28" s="890" t="str">
        <f>IF($B28="","",INDEX('All CCC'!AJ$7:AJ$843,MATCH(WatchList!$B28,'All CCC'!$B$7:$B$843,0)))</f>
        <v/>
      </c>
      <c r="AK28" s="890" t="str">
        <f>IF($B28="","",INDEX('All CCC'!AK$7:AK$843,MATCH(WatchList!$B28,'All CCC'!$B$7:$B$843,0)))</f>
        <v/>
      </c>
      <c r="AL28" s="890" t="str">
        <f>IF($B28="","",INDEX('All CCC'!AL$7:AL$843,MATCH(WatchList!$B28,'All CCC'!$B$7:$B$843,0)))</f>
        <v/>
      </c>
      <c r="AM28" s="890" t="str">
        <f>IF($B28="","",INDEX('All CCC'!AM$7:AM$843,MATCH(WatchList!$B28,'All CCC'!$B$7:$B$843,0)))</f>
        <v/>
      </c>
      <c r="AN28" s="890" t="str">
        <f>IF($B28="","",INDEX('All CCC'!AN$7:AN$843,MATCH(WatchList!$B28,'All CCC'!$B$7:$B$843,0)))</f>
        <v/>
      </c>
      <c r="AO28" s="890" t="str">
        <f>IF($B28="","",INDEX('All CCC'!AO$7:AO$843,MATCH(WatchList!$B28,'All CCC'!$B$7:$B$843,0)))</f>
        <v/>
      </c>
      <c r="AP28" s="890" t="str">
        <f>IF($B28="","",INDEX('All CCC'!AP$7:AP$843,MATCH(WatchList!$B28,'All CCC'!$B$7:$B$843,0)))</f>
        <v/>
      </c>
      <c r="AQ28" s="890" t="str">
        <f>IF($B28="","",INDEX('All CCC'!AQ$7:AQ$843,MATCH(WatchList!$B28,'All CCC'!$B$7:$B$843,0)))</f>
        <v/>
      </c>
      <c r="AR28" s="890" t="str">
        <f>IF($B28="","",INDEX('All CCC'!AR$7:AR$843,MATCH(WatchList!$B28,'All CCC'!$B$7:$B$843,0)))</f>
        <v/>
      </c>
      <c r="AS28" s="890" t="str">
        <f>IF($B28="","",INDEX('All CCC'!AS$7:AS$843,MATCH(WatchList!$B28,'All CCC'!$B$7:$B$843,0)))</f>
        <v/>
      </c>
      <c r="AT28" s="890" t="str">
        <f>IF($B28="","",INDEX('All CCC'!AT$7:AT$843,MATCH(WatchList!$B28,'All CCC'!$B$7:$B$843,0)))</f>
        <v/>
      </c>
      <c r="AU28" s="890" t="str">
        <f>IF($B28="","",INDEX('All CCC'!AU$7:AU$843,MATCH(WatchList!$B28,'All CCC'!$B$7:$B$843,0)))</f>
        <v/>
      </c>
      <c r="AV28" s="890" t="str">
        <f>IF($B28="","",INDEX('All CCC'!AV$7:AV$843,MATCH(WatchList!$B28,'All CCC'!$B$7:$B$843,0)))</f>
        <v/>
      </c>
      <c r="AW28" s="890" t="str">
        <f>IF($B28="","",INDEX('All CCC'!AW$7:AW$843,MATCH(WatchList!$B28,'All CCC'!$B$7:$B$843,0)))</f>
        <v/>
      </c>
      <c r="AX28" s="890" t="str">
        <f>IF($B28="","",INDEX('All CCC'!AX$7:AX$843,MATCH(WatchList!$B28,'All CCC'!$B$7:$B$843,0)))</f>
        <v/>
      </c>
      <c r="AY28" s="890" t="str">
        <f>IF($B28="","",INDEX('All CCC'!AY$7:AY$843,MATCH(WatchList!$B28,'All CCC'!$B$7:$B$843,0)))</f>
        <v/>
      </c>
      <c r="AZ28" s="890" t="str">
        <f>IF($B28="","",INDEX('All CCC'!AZ$7:AZ$843,MATCH(WatchList!$B28,'All CCC'!$B$7:$B$843,0)))</f>
        <v/>
      </c>
      <c r="BA28" s="890" t="str">
        <f>IF($B28="","",INDEX('All CCC'!BA$7:BA$843,MATCH(WatchList!$B28,'All CCC'!$B$7:$B$843,0)))</f>
        <v/>
      </c>
      <c r="BB28" s="890" t="str">
        <f>IF($B28="","",INDEX('All CCC'!BB$7:BB$843,MATCH(WatchList!$B28,'All CCC'!$B$7:$B$843,0)))</f>
        <v/>
      </c>
      <c r="BC28" s="890" t="str">
        <f>IF($B28="","",INDEX('All CCC'!BC$7:BC$843,MATCH(WatchList!$B28,'All CCC'!$B$7:$B$843,0)))</f>
        <v/>
      </c>
      <c r="BD28" s="890" t="str">
        <f>IF($B28="","",INDEX('All CCC'!BD$7:BD$843,MATCH(WatchList!$B28,'All CCC'!$B$7:$B$843,0)))</f>
        <v/>
      </c>
      <c r="BE28" s="890" t="str">
        <f>IF($B28="","",INDEX('All CCC'!BE$7:BE$843,MATCH(WatchList!$B28,'All CCC'!$B$7:$B$843,0)))</f>
        <v/>
      </c>
      <c r="BF28" s="890" t="str">
        <f>IF($B28="","",INDEX('All CCC'!BF$7:BF$843,MATCH(WatchList!$B28,'All CCC'!$B$7:$B$843,0)))</f>
        <v/>
      </c>
      <c r="BG28" s="890" t="str">
        <f>IF($B28="","",INDEX('All CCC'!BG$7:BG$843,MATCH(WatchList!$B28,'All CCC'!$B$7:$B$843,0)))</f>
        <v/>
      </c>
    </row>
    <row r="29" spans="1:59" x14ac:dyDescent="0.2">
      <c r="A29" s="576" t="str">
        <f>IF($B29="","",INDEX('All CCC'!A$7:A$843,MATCH(WatchList!$B29,'All CCC'!$B$7:$B$843,0)))</f>
        <v/>
      </c>
      <c r="B29" s="36"/>
      <c r="C29" s="890" t="str">
        <f>IF($B29="","",INDEX('All CCC'!C$7:C$843,MATCH(WatchList!$B29,'All CCC'!$B$7:$B$843,0)))</f>
        <v/>
      </c>
      <c r="D29" s="890" t="str">
        <f>IF($B29="","",INDEX('All CCC'!D$7:D$843,MATCH(WatchList!$B29,'All CCC'!$B$7:$B$843,0)))</f>
        <v/>
      </c>
      <c r="E29" s="890" t="str">
        <f>IF($B29="","",INDEX('All CCC'!E$7:E$843,MATCH(WatchList!$B29,'All CCC'!$B$7:$B$843,0)))</f>
        <v/>
      </c>
      <c r="F29" s="890" t="str">
        <f>IF($B29="","",INDEX('All CCC'!F$7:F$843,MATCH(WatchList!$B29,'All CCC'!$B$7:$B$843,0)))</f>
        <v/>
      </c>
      <c r="G29" s="890" t="str">
        <f>IF($B29="","",INDEX('All CCC'!G$7:G$843,MATCH(WatchList!$B29,'All CCC'!$B$7:$B$843,0)))</f>
        <v/>
      </c>
      <c r="H29" s="890" t="str">
        <f>IF($B29="","",INDEX('All CCC'!H$7:H$843,MATCH(WatchList!$B29,'All CCC'!$B$7:$B$843,0)))</f>
        <v/>
      </c>
      <c r="I29" s="890" t="str">
        <f>IF($B29="","",INDEX('All CCC'!I$7:I$843,MATCH(WatchList!$B29,'All CCC'!$B$7:$B$843,0)))</f>
        <v/>
      </c>
      <c r="J29" s="890" t="str">
        <f>IF($B29="","",INDEX('All CCC'!J$7:J$843,MATCH(WatchList!$B29,'All CCC'!$B$7:$B$843,0)))</f>
        <v/>
      </c>
      <c r="K29" s="890" t="str">
        <f>IF($B29="","",INDEX('All CCC'!K$7:K$843,MATCH(WatchList!$B29,'All CCC'!$B$7:$B$843,0)))</f>
        <v/>
      </c>
      <c r="L29" s="890" t="str">
        <f>IF($B29="","",INDEX('All CCC'!L$7:L$843,MATCH(WatchList!$B29,'All CCC'!$B$7:$B$843,0)))</f>
        <v/>
      </c>
      <c r="M29" s="890" t="str">
        <f>IF($B29="","",INDEX('All CCC'!M$7:M$843,MATCH(WatchList!$B29,'All CCC'!$B$7:$B$843,0)))</f>
        <v/>
      </c>
      <c r="N29" s="890" t="str">
        <f>IF($B29="","",INDEX('All CCC'!N$7:N$843,MATCH(WatchList!$B29,'All CCC'!$B$7:$B$843,0)))</f>
        <v/>
      </c>
      <c r="O29" s="890" t="str">
        <f>IF($B29="","",INDEX('All CCC'!O$7:O$843,MATCH(WatchList!$B29,'All CCC'!$B$7:$B$843,0)))</f>
        <v/>
      </c>
      <c r="P29" s="891" t="str">
        <f>IF($B29="","",INDEX('All CCC'!P$7:P$843,MATCH(WatchList!$B29,'All CCC'!$B$7:$B$843,0)))</f>
        <v/>
      </c>
      <c r="Q29" s="891" t="str">
        <f>IF($B29="","",INDEX('All CCC'!Q$7:Q$843,MATCH(WatchList!$B29,'All CCC'!$B$7:$B$843,0)))</f>
        <v/>
      </c>
      <c r="R29" s="890" t="str">
        <f>IF($B29="","",INDEX('All CCC'!R$7:R$843,MATCH(WatchList!$B29,'All CCC'!$B$7:$B$843,0)))</f>
        <v/>
      </c>
      <c r="S29" s="890" t="str">
        <f>IF($B29="","",INDEX('All CCC'!S$7:S$843,MATCH(WatchList!$B29,'All CCC'!$B$7:$B$843,0)))</f>
        <v/>
      </c>
      <c r="T29" s="890" t="str">
        <f>IF($B29="","",INDEX('All CCC'!T$7:T$843,MATCH(WatchList!$B29,'All CCC'!$B$7:$B$843,0)))</f>
        <v/>
      </c>
      <c r="U29" s="890" t="str">
        <f>IF($B29="","",INDEX('All CCC'!U$7:U$843,MATCH(WatchList!$B29,'All CCC'!$B$7:$B$843,0)))</f>
        <v/>
      </c>
      <c r="V29" s="890" t="str">
        <f>IF($B29="","",INDEX('All CCC'!V$7:V$843,MATCH(WatchList!$B29,'All CCC'!$B$7:$B$843,0)))</f>
        <v/>
      </c>
      <c r="W29" s="890" t="str">
        <f>IF($B29="","",INDEX('All CCC'!W$7:W$843,MATCH(WatchList!$B29,'All CCC'!$B$7:$B$843,0)))</f>
        <v/>
      </c>
      <c r="X29" s="890" t="str">
        <f>IF($B29="","",INDEX('All CCC'!X$7:X$843,MATCH(WatchList!$B29,'All CCC'!$B$7:$B$843,0)))</f>
        <v/>
      </c>
      <c r="Y29" s="890" t="str">
        <f>IF($B29="","",INDEX('All CCC'!Y$7:Y$843,MATCH(WatchList!$B29,'All CCC'!$B$7:$B$843,0)))</f>
        <v/>
      </c>
      <c r="Z29" s="890" t="str">
        <f>IF($B29="","",INDEX('All CCC'!Z$7:Z$843,MATCH(WatchList!$B29,'All CCC'!$B$7:$B$843,0)))</f>
        <v/>
      </c>
      <c r="AA29" s="890" t="str">
        <f>IF($B29="","",INDEX('All CCC'!AA$7:AA$843,MATCH(WatchList!$B29,'All CCC'!$B$7:$B$843,0)))</f>
        <v/>
      </c>
      <c r="AB29" s="890" t="str">
        <f>IF($B29="","",INDEX('All CCC'!AB$7:AB$843,MATCH(WatchList!$B29,'All CCC'!$B$7:$B$843,0)))</f>
        <v/>
      </c>
      <c r="AC29" s="890" t="str">
        <f>IF($B29="","",INDEX('All CCC'!AC$7:AC$843,MATCH(WatchList!$B29,'All CCC'!$B$7:$B$843,0)))</f>
        <v/>
      </c>
      <c r="AD29" s="890" t="str">
        <f>IF($B29="","",INDEX('All CCC'!AD$7:AD$843,MATCH(WatchList!$B29,'All CCC'!$B$7:$B$843,0)))</f>
        <v/>
      </c>
      <c r="AE29" s="890" t="str">
        <f>IF($B29="","",INDEX('All CCC'!AE$7:AE$843,MATCH(WatchList!$B29,'All CCC'!$B$7:$B$843,0)))</f>
        <v/>
      </c>
      <c r="AF29" s="890" t="str">
        <f>IF($B29="","",INDEX('All CCC'!AF$7:AF$843,MATCH(WatchList!$B29,'All CCC'!$B$7:$B$843,0)))</f>
        <v/>
      </c>
      <c r="AG29" s="890" t="str">
        <f>IF($B29="","",INDEX('All CCC'!AG$7:AG$843,MATCH(WatchList!$B29,'All CCC'!$B$7:$B$843,0)))</f>
        <v/>
      </c>
      <c r="AH29" s="890" t="str">
        <f>IF($B29="","",INDEX('All CCC'!AH$7:AH$843,MATCH(WatchList!$B29,'All CCC'!$B$7:$B$843,0)))</f>
        <v/>
      </c>
      <c r="AI29" s="890" t="str">
        <f>IF($B29="","",INDEX('All CCC'!AI$7:AI$843,MATCH(WatchList!$B29,'All CCC'!$B$7:$B$843,0)))</f>
        <v/>
      </c>
      <c r="AJ29" s="890" t="str">
        <f>IF($B29="","",INDEX('All CCC'!AJ$7:AJ$843,MATCH(WatchList!$B29,'All CCC'!$B$7:$B$843,0)))</f>
        <v/>
      </c>
      <c r="AK29" s="890" t="str">
        <f>IF($B29="","",INDEX('All CCC'!AK$7:AK$843,MATCH(WatchList!$B29,'All CCC'!$B$7:$B$843,0)))</f>
        <v/>
      </c>
      <c r="AL29" s="890" t="str">
        <f>IF($B29="","",INDEX('All CCC'!AL$7:AL$843,MATCH(WatchList!$B29,'All CCC'!$B$7:$B$843,0)))</f>
        <v/>
      </c>
      <c r="AM29" s="890" t="str">
        <f>IF($B29="","",INDEX('All CCC'!AM$7:AM$843,MATCH(WatchList!$B29,'All CCC'!$B$7:$B$843,0)))</f>
        <v/>
      </c>
      <c r="AN29" s="890" t="str">
        <f>IF($B29="","",INDEX('All CCC'!AN$7:AN$843,MATCH(WatchList!$B29,'All CCC'!$B$7:$B$843,0)))</f>
        <v/>
      </c>
      <c r="AO29" s="890" t="str">
        <f>IF($B29="","",INDEX('All CCC'!AO$7:AO$843,MATCH(WatchList!$B29,'All CCC'!$B$7:$B$843,0)))</f>
        <v/>
      </c>
      <c r="AP29" s="890" t="str">
        <f>IF($B29="","",INDEX('All CCC'!AP$7:AP$843,MATCH(WatchList!$B29,'All CCC'!$B$7:$B$843,0)))</f>
        <v/>
      </c>
      <c r="AQ29" s="890" t="str">
        <f>IF($B29="","",INDEX('All CCC'!AQ$7:AQ$843,MATCH(WatchList!$B29,'All CCC'!$B$7:$B$843,0)))</f>
        <v/>
      </c>
      <c r="AR29" s="890" t="str">
        <f>IF($B29="","",INDEX('All CCC'!AR$7:AR$843,MATCH(WatchList!$B29,'All CCC'!$B$7:$B$843,0)))</f>
        <v/>
      </c>
      <c r="AS29" s="890" t="str">
        <f>IF($B29="","",INDEX('All CCC'!AS$7:AS$843,MATCH(WatchList!$B29,'All CCC'!$B$7:$B$843,0)))</f>
        <v/>
      </c>
      <c r="AT29" s="890" t="str">
        <f>IF($B29="","",INDEX('All CCC'!AT$7:AT$843,MATCH(WatchList!$B29,'All CCC'!$B$7:$B$843,0)))</f>
        <v/>
      </c>
      <c r="AU29" s="890" t="str">
        <f>IF($B29="","",INDEX('All CCC'!AU$7:AU$843,MATCH(WatchList!$B29,'All CCC'!$B$7:$B$843,0)))</f>
        <v/>
      </c>
      <c r="AV29" s="890" t="str">
        <f>IF($B29="","",INDEX('All CCC'!AV$7:AV$843,MATCH(WatchList!$B29,'All CCC'!$B$7:$B$843,0)))</f>
        <v/>
      </c>
      <c r="AW29" s="890" t="str">
        <f>IF($B29="","",INDEX('All CCC'!AW$7:AW$843,MATCH(WatchList!$B29,'All CCC'!$B$7:$B$843,0)))</f>
        <v/>
      </c>
      <c r="AX29" s="890" t="str">
        <f>IF($B29="","",INDEX('All CCC'!AX$7:AX$843,MATCH(WatchList!$B29,'All CCC'!$B$7:$B$843,0)))</f>
        <v/>
      </c>
      <c r="AY29" s="890" t="str">
        <f>IF($B29="","",INDEX('All CCC'!AY$7:AY$843,MATCH(WatchList!$B29,'All CCC'!$B$7:$B$843,0)))</f>
        <v/>
      </c>
      <c r="AZ29" s="890" t="str">
        <f>IF($B29="","",INDEX('All CCC'!AZ$7:AZ$843,MATCH(WatchList!$B29,'All CCC'!$B$7:$B$843,0)))</f>
        <v/>
      </c>
      <c r="BA29" s="890" t="str">
        <f>IF($B29="","",INDEX('All CCC'!BA$7:BA$843,MATCH(WatchList!$B29,'All CCC'!$B$7:$B$843,0)))</f>
        <v/>
      </c>
      <c r="BB29" s="890" t="str">
        <f>IF($B29="","",INDEX('All CCC'!BB$7:BB$843,MATCH(WatchList!$B29,'All CCC'!$B$7:$B$843,0)))</f>
        <v/>
      </c>
      <c r="BC29" s="890" t="str">
        <f>IF($B29="","",INDEX('All CCC'!BC$7:BC$843,MATCH(WatchList!$B29,'All CCC'!$B$7:$B$843,0)))</f>
        <v/>
      </c>
      <c r="BD29" s="890" t="str">
        <f>IF($B29="","",INDEX('All CCC'!BD$7:BD$843,MATCH(WatchList!$B29,'All CCC'!$B$7:$B$843,0)))</f>
        <v/>
      </c>
      <c r="BE29" s="890" t="str">
        <f>IF($B29="","",INDEX('All CCC'!BE$7:BE$843,MATCH(WatchList!$B29,'All CCC'!$B$7:$B$843,0)))</f>
        <v/>
      </c>
      <c r="BF29" s="890" t="str">
        <f>IF($B29="","",INDEX('All CCC'!BF$7:BF$843,MATCH(WatchList!$B29,'All CCC'!$B$7:$B$843,0)))</f>
        <v/>
      </c>
      <c r="BG29" s="890" t="str">
        <f>IF($B29="","",INDEX('All CCC'!BG$7:BG$843,MATCH(WatchList!$B29,'All CCC'!$B$7:$B$843,0)))</f>
        <v/>
      </c>
    </row>
    <row r="30" spans="1:59" x14ac:dyDescent="0.2">
      <c r="A30" s="576" t="str">
        <f>IF($B30="","",INDEX('All CCC'!A$7:A$843,MATCH(WatchList!$B30,'All CCC'!$B$7:$B$843,0)))</f>
        <v/>
      </c>
      <c r="B30" s="36"/>
      <c r="C30" s="890" t="str">
        <f>IF($B30="","",INDEX('All CCC'!C$7:C$843,MATCH(WatchList!$B30,'All CCC'!$B$7:$B$843,0)))</f>
        <v/>
      </c>
      <c r="D30" s="890" t="str">
        <f>IF($B30="","",INDEX('All CCC'!D$7:D$843,MATCH(WatchList!$B30,'All CCC'!$B$7:$B$843,0)))</f>
        <v/>
      </c>
      <c r="E30" s="890" t="str">
        <f>IF($B30="","",INDEX('All CCC'!E$7:E$843,MATCH(WatchList!$B30,'All CCC'!$B$7:$B$843,0)))</f>
        <v/>
      </c>
      <c r="F30" s="890" t="str">
        <f>IF($B30="","",INDEX('All CCC'!F$7:F$843,MATCH(WatchList!$B30,'All CCC'!$B$7:$B$843,0)))</f>
        <v/>
      </c>
      <c r="G30" s="890" t="str">
        <f>IF($B30="","",INDEX('All CCC'!G$7:G$843,MATCH(WatchList!$B30,'All CCC'!$B$7:$B$843,0)))</f>
        <v/>
      </c>
      <c r="H30" s="890" t="str">
        <f>IF($B30="","",INDEX('All CCC'!H$7:H$843,MATCH(WatchList!$B30,'All CCC'!$B$7:$B$843,0)))</f>
        <v/>
      </c>
      <c r="I30" s="890" t="str">
        <f>IF($B30="","",INDEX('All CCC'!I$7:I$843,MATCH(WatchList!$B30,'All CCC'!$B$7:$B$843,0)))</f>
        <v/>
      </c>
      <c r="J30" s="890" t="str">
        <f>IF($B30="","",INDEX('All CCC'!J$7:J$843,MATCH(WatchList!$B30,'All CCC'!$B$7:$B$843,0)))</f>
        <v/>
      </c>
      <c r="K30" s="890" t="str">
        <f>IF($B30="","",INDEX('All CCC'!K$7:K$843,MATCH(WatchList!$B30,'All CCC'!$B$7:$B$843,0)))</f>
        <v/>
      </c>
      <c r="L30" s="890" t="str">
        <f>IF($B30="","",INDEX('All CCC'!L$7:L$843,MATCH(WatchList!$B30,'All CCC'!$B$7:$B$843,0)))</f>
        <v/>
      </c>
      <c r="M30" s="890" t="str">
        <f>IF($B30="","",INDEX('All CCC'!M$7:M$843,MATCH(WatchList!$B30,'All CCC'!$B$7:$B$843,0)))</f>
        <v/>
      </c>
      <c r="N30" s="890" t="str">
        <f>IF($B30="","",INDEX('All CCC'!N$7:N$843,MATCH(WatchList!$B30,'All CCC'!$B$7:$B$843,0)))</f>
        <v/>
      </c>
      <c r="O30" s="890" t="str">
        <f>IF($B30="","",INDEX('All CCC'!O$7:O$843,MATCH(WatchList!$B30,'All CCC'!$B$7:$B$843,0)))</f>
        <v/>
      </c>
      <c r="P30" s="891" t="str">
        <f>IF($B30="","",INDEX('All CCC'!P$7:P$843,MATCH(WatchList!$B30,'All CCC'!$B$7:$B$843,0)))</f>
        <v/>
      </c>
      <c r="Q30" s="891" t="str">
        <f>IF($B30="","",INDEX('All CCC'!Q$7:Q$843,MATCH(WatchList!$B30,'All CCC'!$B$7:$B$843,0)))</f>
        <v/>
      </c>
      <c r="R30" s="890" t="str">
        <f>IF($B30="","",INDEX('All CCC'!R$7:R$843,MATCH(WatchList!$B30,'All CCC'!$B$7:$B$843,0)))</f>
        <v/>
      </c>
      <c r="S30" s="890" t="str">
        <f>IF($B30="","",INDEX('All CCC'!S$7:S$843,MATCH(WatchList!$B30,'All CCC'!$B$7:$B$843,0)))</f>
        <v/>
      </c>
      <c r="T30" s="890" t="str">
        <f>IF($B30="","",INDEX('All CCC'!T$7:T$843,MATCH(WatchList!$B30,'All CCC'!$B$7:$B$843,0)))</f>
        <v/>
      </c>
      <c r="U30" s="890" t="str">
        <f>IF($B30="","",INDEX('All CCC'!U$7:U$843,MATCH(WatchList!$B30,'All CCC'!$B$7:$B$843,0)))</f>
        <v/>
      </c>
      <c r="V30" s="890" t="str">
        <f>IF($B30="","",INDEX('All CCC'!V$7:V$843,MATCH(WatchList!$B30,'All CCC'!$B$7:$B$843,0)))</f>
        <v/>
      </c>
      <c r="W30" s="890" t="str">
        <f>IF($B30="","",INDEX('All CCC'!W$7:W$843,MATCH(WatchList!$B30,'All CCC'!$B$7:$B$843,0)))</f>
        <v/>
      </c>
      <c r="X30" s="890" t="str">
        <f>IF($B30="","",INDEX('All CCC'!X$7:X$843,MATCH(WatchList!$B30,'All CCC'!$B$7:$B$843,0)))</f>
        <v/>
      </c>
      <c r="Y30" s="890" t="str">
        <f>IF($B30="","",INDEX('All CCC'!Y$7:Y$843,MATCH(WatchList!$B30,'All CCC'!$B$7:$B$843,0)))</f>
        <v/>
      </c>
      <c r="Z30" s="890" t="str">
        <f>IF($B30="","",INDEX('All CCC'!Z$7:Z$843,MATCH(WatchList!$B30,'All CCC'!$B$7:$B$843,0)))</f>
        <v/>
      </c>
      <c r="AA30" s="890" t="str">
        <f>IF($B30="","",INDEX('All CCC'!AA$7:AA$843,MATCH(WatchList!$B30,'All CCC'!$B$7:$B$843,0)))</f>
        <v/>
      </c>
      <c r="AB30" s="890" t="str">
        <f>IF($B30="","",INDEX('All CCC'!AB$7:AB$843,MATCH(WatchList!$B30,'All CCC'!$B$7:$B$843,0)))</f>
        <v/>
      </c>
      <c r="AC30" s="890" t="str">
        <f>IF($B30="","",INDEX('All CCC'!AC$7:AC$843,MATCH(WatchList!$B30,'All CCC'!$B$7:$B$843,0)))</f>
        <v/>
      </c>
      <c r="AD30" s="890" t="str">
        <f>IF($B30="","",INDEX('All CCC'!AD$7:AD$843,MATCH(WatchList!$B30,'All CCC'!$B$7:$B$843,0)))</f>
        <v/>
      </c>
      <c r="AE30" s="890" t="str">
        <f>IF($B30="","",INDEX('All CCC'!AE$7:AE$843,MATCH(WatchList!$B30,'All CCC'!$B$7:$B$843,0)))</f>
        <v/>
      </c>
      <c r="AF30" s="890" t="str">
        <f>IF($B30="","",INDEX('All CCC'!AF$7:AF$843,MATCH(WatchList!$B30,'All CCC'!$B$7:$B$843,0)))</f>
        <v/>
      </c>
      <c r="AG30" s="890" t="str">
        <f>IF($B30="","",INDEX('All CCC'!AG$7:AG$843,MATCH(WatchList!$B30,'All CCC'!$B$7:$B$843,0)))</f>
        <v/>
      </c>
      <c r="AH30" s="890" t="str">
        <f>IF($B30="","",INDEX('All CCC'!AH$7:AH$843,MATCH(WatchList!$B30,'All CCC'!$B$7:$B$843,0)))</f>
        <v/>
      </c>
      <c r="AI30" s="890" t="str">
        <f>IF($B30="","",INDEX('All CCC'!AI$7:AI$843,MATCH(WatchList!$B30,'All CCC'!$B$7:$B$843,0)))</f>
        <v/>
      </c>
      <c r="AJ30" s="890" t="str">
        <f>IF($B30="","",INDEX('All CCC'!AJ$7:AJ$843,MATCH(WatchList!$B30,'All CCC'!$B$7:$B$843,0)))</f>
        <v/>
      </c>
      <c r="AK30" s="890" t="str">
        <f>IF($B30="","",INDEX('All CCC'!AK$7:AK$843,MATCH(WatchList!$B30,'All CCC'!$B$7:$B$843,0)))</f>
        <v/>
      </c>
      <c r="AL30" s="890" t="str">
        <f>IF($B30="","",INDEX('All CCC'!AL$7:AL$843,MATCH(WatchList!$B30,'All CCC'!$B$7:$B$843,0)))</f>
        <v/>
      </c>
      <c r="AM30" s="890" t="str">
        <f>IF($B30="","",INDEX('All CCC'!AM$7:AM$843,MATCH(WatchList!$B30,'All CCC'!$B$7:$B$843,0)))</f>
        <v/>
      </c>
      <c r="AN30" s="890" t="str">
        <f>IF($B30="","",INDEX('All CCC'!AN$7:AN$843,MATCH(WatchList!$B30,'All CCC'!$B$7:$B$843,0)))</f>
        <v/>
      </c>
      <c r="AO30" s="890" t="str">
        <f>IF($B30="","",INDEX('All CCC'!AO$7:AO$843,MATCH(WatchList!$B30,'All CCC'!$B$7:$B$843,0)))</f>
        <v/>
      </c>
      <c r="AP30" s="890" t="str">
        <f>IF($B30="","",INDEX('All CCC'!AP$7:AP$843,MATCH(WatchList!$B30,'All CCC'!$B$7:$B$843,0)))</f>
        <v/>
      </c>
      <c r="AQ30" s="890" t="str">
        <f>IF($B30="","",INDEX('All CCC'!AQ$7:AQ$843,MATCH(WatchList!$B30,'All CCC'!$B$7:$B$843,0)))</f>
        <v/>
      </c>
      <c r="AR30" s="890" t="str">
        <f>IF($B30="","",INDEX('All CCC'!AR$7:AR$843,MATCH(WatchList!$B30,'All CCC'!$B$7:$B$843,0)))</f>
        <v/>
      </c>
      <c r="AS30" s="890" t="str">
        <f>IF($B30="","",INDEX('All CCC'!AS$7:AS$843,MATCH(WatchList!$B30,'All CCC'!$B$7:$B$843,0)))</f>
        <v/>
      </c>
      <c r="AT30" s="890" t="str">
        <f>IF($B30="","",INDEX('All CCC'!AT$7:AT$843,MATCH(WatchList!$B30,'All CCC'!$B$7:$B$843,0)))</f>
        <v/>
      </c>
      <c r="AU30" s="890" t="str">
        <f>IF($B30="","",INDEX('All CCC'!AU$7:AU$843,MATCH(WatchList!$B30,'All CCC'!$B$7:$B$843,0)))</f>
        <v/>
      </c>
      <c r="AV30" s="890" t="str">
        <f>IF($B30="","",INDEX('All CCC'!AV$7:AV$843,MATCH(WatchList!$B30,'All CCC'!$B$7:$B$843,0)))</f>
        <v/>
      </c>
      <c r="AW30" s="890" t="str">
        <f>IF($B30="","",INDEX('All CCC'!AW$7:AW$843,MATCH(WatchList!$B30,'All CCC'!$B$7:$B$843,0)))</f>
        <v/>
      </c>
      <c r="AX30" s="890" t="str">
        <f>IF($B30="","",INDEX('All CCC'!AX$7:AX$843,MATCH(WatchList!$B30,'All CCC'!$B$7:$B$843,0)))</f>
        <v/>
      </c>
      <c r="AY30" s="890" t="str">
        <f>IF($B30="","",INDEX('All CCC'!AY$7:AY$843,MATCH(WatchList!$B30,'All CCC'!$B$7:$B$843,0)))</f>
        <v/>
      </c>
      <c r="AZ30" s="890" t="str">
        <f>IF($B30="","",INDEX('All CCC'!AZ$7:AZ$843,MATCH(WatchList!$B30,'All CCC'!$B$7:$B$843,0)))</f>
        <v/>
      </c>
      <c r="BA30" s="890" t="str">
        <f>IF($B30="","",INDEX('All CCC'!BA$7:BA$843,MATCH(WatchList!$B30,'All CCC'!$B$7:$B$843,0)))</f>
        <v/>
      </c>
      <c r="BB30" s="890" t="str">
        <f>IF($B30="","",INDEX('All CCC'!BB$7:BB$843,MATCH(WatchList!$B30,'All CCC'!$B$7:$B$843,0)))</f>
        <v/>
      </c>
      <c r="BC30" s="890" t="str">
        <f>IF($B30="","",INDEX('All CCC'!BC$7:BC$843,MATCH(WatchList!$B30,'All CCC'!$B$7:$B$843,0)))</f>
        <v/>
      </c>
      <c r="BD30" s="890" t="str">
        <f>IF($B30="","",INDEX('All CCC'!BD$7:BD$843,MATCH(WatchList!$B30,'All CCC'!$B$7:$B$843,0)))</f>
        <v/>
      </c>
      <c r="BE30" s="890" t="str">
        <f>IF($B30="","",INDEX('All CCC'!BE$7:BE$843,MATCH(WatchList!$B30,'All CCC'!$B$7:$B$843,0)))</f>
        <v/>
      </c>
      <c r="BF30" s="890" t="str">
        <f>IF($B30="","",INDEX('All CCC'!BF$7:BF$843,MATCH(WatchList!$B30,'All CCC'!$B$7:$B$843,0)))</f>
        <v/>
      </c>
      <c r="BG30" s="890" t="str">
        <f>IF($B30="","",INDEX('All CCC'!BG$7:BG$843,MATCH(WatchList!$B30,'All CCC'!$B$7:$B$843,0)))</f>
        <v/>
      </c>
    </row>
    <row r="31" spans="1:59" x14ac:dyDescent="0.2">
      <c r="A31" s="576" t="str">
        <f>IF($B31="","",INDEX('All CCC'!A$7:A$843,MATCH(WatchList!$B31,'All CCC'!$B$7:$B$843,0)))</f>
        <v/>
      </c>
      <c r="B31" s="36"/>
      <c r="C31" s="890" t="str">
        <f>IF($B31="","",INDEX('All CCC'!C$7:C$843,MATCH(WatchList!$B31,'All CCC'!$B$7:$B$843,0)))</f>
        <v/>
      </c>
      <c r="D31" s="890" t="str">
        <f>IF($B31="","",INDEX('All CCC'!D$7:D$843,MATCH(WatchList!$B31,'All CCC'!$B$7:$B$843,0)))</f>
        <v/>
      </c>
      <c r="E31" s="890" t="str">
        <f>IF($B31="","",INDEX('All CCC'!E$7:E$843,MATCH(WatchList!$B31,'All CCC'!$B$7:$B$843,0)))</f>
        <v/>
      </c>
      <c r="F31" s="890" t="str">
        <f>IF($B31="","",INDEX('All CCC'!F$7:F$843,MATCH(WatchList!$B31,'All CCC'!$B$7:$B$843,0)))</f>
        <v/>
      </c>
      <c r="G31" s="890" t="str">
        <f>IF($B31="","",INDEX('All CCC'!G$7:G$843,MATCH(WatchList!$B31,'All CCC'!$B$7:$B$843,0)))</f>
        <v/>
      </c>
      <c r="H31" s="890" t="str">
        <f>IF($B31="","",INDEX('All CCC'!H$7:H$843,MATCH(WatchList!$B31,'All CCC'!$B$7:$B$843,0)))</f>
        <v/>
      </c>
      <c r="I31" s="890" t="str">
        <f>IF($B31="","",INDEX('All CCC'!I$7:I$843,MATCH(WatchList!$B31,'All CCC'!$B$7:$B$843,0)))</f>
        <v/>
      </c>
      <c r="J31" s="890" t="str">
        <f>IF($B31="","",INDEX('All CCC'!J$7:J$843,MATCH(WatchList!$B31,'All CCC'!$B$7:$B$843,0)))</f>
        <v/>
      </c>
      <c r="K31" s="890" t="str">
        <f>IF($B31="","",INDEX('All CCC'!K$7:K$843,MATCH(WatchList!$B31,'All CCC'!$B$7:$B$843,0)))</f>
        <v/>
      </c>
      <c r="L31" s="890" t="str">
        <f>IF($B31="","",INDEX('All CCC'!L$7:L$843,MATCH(WatchList!$B31,'All CCC'!$B$7:$B$843,0)))</f>
        <v/>
      </c>
      <c r="M31" s="890" t="str">
        <f>IF($B31="","",INDEX('All CCC'!M$7:M$843,MATCH(WatchList!$B31,'All CCC'!$B$7:$B$843,0)))</f>
        <v/>
      </c>
      <c r="N31" s="890" t="str">
        <f>IF($B31="","",INDEX('All CCC'!N$7:N$843,MATCH(WatchList!$B31,'All CCC'!$B$7:$B$843,0)))</f>
        <v/>
      </c>
      <c r="O31" s="890" t="str">
        <f>IF($B31="","",INDEX('All CCC'!O$7:O$843,MATCH(WatchList!$B31,'All CCC'!$B$7:$B$843,0)))</f>
        <v/>
      </c>
      <c r="P31" s="891" t="str">
        <f>IF($B31="","",INDEX('All CCC'!P$7:P$843,MATCH(WatchList!$B31,'All CCC'!$B$7:$B$843,0)))</f>
        <v/>
      </c>
      <c r="Q31" s="891" t="str">
        <f>IF($B31="","",INDEX('All CCC'!Q$7:Q$843,MATCH(WatchList!$B31,'All CCC'!$B$7:$B$843,0)))</f>
        <v/>
      </c>
      <c r="R31" s="890" t="str">
        <f>IF($B31="","",INDEX('All CCC'!R$7:R$843,MATCH(WatchList!$B31,'All CCC'!$B$7:$B$843,0)))</f>
        <v/>
      </c>
      <c r="S31" s="890" t="str">
        <f>IF($B31="","",INDEX('All CCC'!S$7:S$843,MATCH(WatchList!$B31,'All CCC'!$B$7:$B$843,0)))</f>
        <v/>
      </c>
      <c r="T31" s="890" t="str">
        <f>IF($B31="","",INDEX('All CCC'!T$7:T$843,MATCH(WatchList!$B31,'All CCC'!$B$7:$B$843,0)))</f>
        <v/>
      </c>
      <c r="U31" s="890" t="str">
        <f>IF($B31="","",INDEX('All CCC'!U$7:U$843,MATCH(WatchList!$B31,'All CCC'!$B$7:$B$843,0)))</f>
        <v/>
      </c>
      <c r="V31" s="890" t="str">
        <f>IF($B31="","",INDEX('All CCC'!V$7:V$843,MATCH(WatchList!$B31,'All CCC'!$B$7:$B$843,0)))</f>
        <v/>
      </c>
      <c r="W31" s="890" t="str">
        <f>IF($B31="","",INDEX('All CCC'!W$7:W$843,MATCH(WatchList!$B31,'All CCC'!$B$7:$B$843,0)))</f>
        <v/>
      </c>
      <c r="X31" s="890" t="str">
        <f>IF($B31="","",INDEX('All CCC'!X$7:X$843,MATCH(WatchList!$B31,'All CCC'!$B$7:$B$843,0)))</f>
        <v/>
      </c>
      <c r="Y31" s="890" t="str">
        <f>IF($B31="","",INDEX('All CCC'!Y$7:Y$843,MATCH(WatchList!$B31,'All CCC'!$B$7:$B$843,0)))</f>
        <v/>
      </c>
      <c r="Z31" s="890" t="str">
        <f>IF($B31="","",INDEX('All CCC'!Z$7:Z$843,MATCH(WatchList!$B31,'All CCC'!$B$7:$B$843,0)))</f>
        <v/>
      </c>
      <c r="AA31" s="890" t="str">
        <f>IF($B31="","",INDEX('All CCC'!AA$7:AA$843,MATCH(WatchList!$B31,'All CCC'!$B$7:$B$843,0)))</f>
        <v/>
      </c>
      <c r="AB31" s="890" t="str">
        <f>IF($B31="","",INDEX('All CCC'!AB$7:AB$843,MATCH(WatchList!$B31,'All CCC'!$B$7:$B$843,0)))</f>
        <v/>
      </c>
      <c r="AC31" s="890" t="str">
        <f>IF($B31="","",INDEX('All CCC'!AC$7:AC$843,MATCH(WatchList!$B31,'All CCC'!$B$7:$B$843,0)))</f>
        <v/>
      </c>
      <c r="AD31" s="890" t="str">
        <f>IF($B31="","",INDEX('All CCC'!AD$7:AD$843,MATCH(WatchList!$B31,'All CCC'!$B$7:$B$843,0)))</f>
        <v/>
      </c>
      <c r="AE31" s="890" t="str">
        <f>IF($B31="","",INDEX('All CCC'!AE$7:AE$843,MATCH(WatchList!$B31,'All CCC'!$B$7:$B$843,0)))</f>
        <v/>
      </c>
      <c r="AF31" s="890" t="str">
        <f>IF($B31="","",INDEX('All CCC'!AF$7:AF$843,MATCH(WatchList!$B31,'All CCC'!$B$7:$B$843,0)))</f>
        <v/>
      </c>
      <c r="AG31" s="890" t="str">
        <f>IF($B31="","",INDEX('All CCC'!AG$7:AG$843,MATCH(WatchList!$B31,'All CCC'!$B$7:$B$843,0)))</f>
        <v/>
      </c>
      <c r="AH31" s="890" t="str">
        <f>IF($B31="","",INDEX('All CCC'!AH$7:AH$843,MATCH(WatchList!$B31,'All CCC'!$B$7:$B$843,0)))</f>
        <v/>
      </c>
      <c r="AI31" s="890" t="str">
        <f>IF($B31="","",INDEX('All CCC'!AI$7:AI$843,MATCH(WatchList!$B31,'All CCC'!$B$7:$B$843,0)))</f>
        <v/>
      </c>
      <c r="AJ31" s="890" t="str">
        <f>IF($B31="","",INDEX('All CCC'!AJ$7:AJ$843,MATCH(WatchList!$B31,'All CCC'!$B$7:$B$843,0)))</f>
        <v/>
      </c>
      <c r="AK31" s="890" t="str">
        <f>IF($B31="","",INDEX('All CCC'!AK$7:AK$843,MATCH(WatchList!$B31,'All CCC'!$B$7:$B$843,0)))</f>
        <v/>
      </c>
      <c r="AL31" s="890" t="str">
        <f>IF($B31="","",INDEX('All CCC'!AL$7:AL$843,MATCH(WatchList!$B31,'All CCC'!$B$7:$B$843,0)))</f>
        <v/>
      </c>
      <c r="AM31" s="890" t="str">
        <f>IF($B31="","",INDEX('All CCC'!AM$7:AM$843,MATCH(WatchList!$B31,'All CCC'!$B$7:$B$843,0)))</f>
        <v/>
      </c>
      <c r="AN31" s="890" t="str">
        <f>IF($B31="","",INDEX('All CCC'!AN$7:AN$843,MATCH(WatchList!$B31,'All CCC'!$B$7:$B$843,0)))</f>
        <v/>
      </c>
      <c r="AO31" s="890" t="str">
        <f>IF($B31="","",INDEX('All CCC'!AO$7:AO$843,MATCH(WatchList!$B31,'All CCC'!$B$7:$B$843,0)))</f>
        <v/>
      </c>
      <c r="AP31" s="890" t="str">
        <f>IF($B31="","",INDEX('All CCC'!AP$7:AP$843,MATCH(WatchList!$B31,'All CCC'!$B$7:$B$843,0)))</f>
        <v/>
      </c>
      <c r="AQ31" s="890" t="str">
        <f>IF($B31="","",INDEX('All CCC'!AQ$7:AQ$843,MATCH(WatchList!$B31,'All CCC'!$B$7:$B$843,0)))</f>
        <v/>
      </c>
      <c r="AR31" s="890" t="str">
        <f>IF($B31="","",INDEX('All CCC'!AR$7:AR$843,MATCH(WatchList!$B31,'All CCC'!$B$7:$B$843,0)))</f>
        <v/>
      </c>
      <c r="AS31" s="890" t="str">
        <f>IF($B31="","",INDEX('All CCC'!AS$7:AS$843,MATCH(WatchList!$B31,'All CCC'!$B$7:$B$843,0)))</f>
        <v/>
      </c>
      <c r="AT31" s="890" t="str">
        <f>IF($B31="","",INDEX('All CCC'!AT$7:AT$843,MATCH(WatchList!$B31,'All CCC'!$B$7:$B$843,0)))</f>
        <v/>
      </c>
      <c r="AU31" s="890" t="str">
        <f>IF($B31="","",INDEX('All CCC'!AU$7:AU$843,MATCH(WatchList!$B31,'All CCC'!$B$7:$B$843,0)))</f>
        <v/>
      </c>
      <c r="AV31" s="890" t="str">
        <f>IF($B31="","",INDEX('All CCC'!AV$7:AV$843,MATCH(WatchList!$B31,'All CCC'!$B$7:$B$843,0)))</f>
        <v/>
      </c>
      <c r="AW31" s="890" t="str">
        <f>IF($B31="","",INDEX('All CCC'!AW$7:AW$843,MATCH(WatchList!$B31,'All CCC'!$B$7:$B$843,0)))</f>
        <v/>
      </c>
      <c r="AX31" s="890" t="str">
        <f>IF($B31="","",INDEX('All CCC'!AX$7:AX$843,MATCH(WatchList!$B31,'All CCC'!$B$7:$B$843,0)))</f>
        <v/>
      </c>
      <c r="AY31" s="890" t="str">
        <f>IF($B31="","",INDEX('All CCC'!AY$7:AY$843,MATCH(WatchList!$B31,'All CCC'!$B$7:$B$843,0)))</f>
        <v/>
      </c>
      <c r="AZ31" s="890" t="str">
        <f>IF($B31="","",INDEX('All CCC'!AZ$7:AZ$843,MATCH(WatchList!$B31,'All CCC'!$B$7:$B$843,0)))</f>
        <v/>
      </c>
      <c r="BA31" s="890" t="str">
        <f>IF($B31="","",INDEX('All CCC'!BA$7:BA$843,MATCH(WatchList!$B31,'All CCC'!$B$7:$B$843,0)))</f>
        <v/>
      </c>
      <c r="BB31" s="890" t="str">
        <f>IF($B31="","",INDEX('All CCC'!BB$7:BB$843,MATCH(WatchList!$B31,'All CCC'!$B$7:$B$843,0)))</f>
        <v/>
      </c>
      <c r="BC31" s="890" t="str">
        <f>IF($B31="","",INDEX('All CCC'!BC$7:BC$843,MATCH(WatchList!$B31,'All CCC'!$B$7:$B$843,0)))</f>
        <v/>
      </c>
      <c r="BD31" s="890" t="str">
        <f>IF($B31="","",INDEX('All CCC'!BD$7:BD$843,MATCH(WatchList!$B31,'All CCC'!$B$7:$B$843,0)))</f>
        <v/>
      </c>
      <c r="BE31" s="890" t="str">
        <f>IF($B31="","",INDEX('All CCC'!BE$7:BE$843,MATCH(WatchList!$B31,'All CCC'!$B$7:$B$843,0)))</f>
        <v/>
      </c>
      <c r="BF31" s="890" t="str">
        <f>IF($B31="","",INDEX('All CCC'!BF$7:BF$843,MATCH(WatchList!$B31,'All CCC'!$B$7:$B$843,0)))</f>
        <v/>
      </c>
      <c r="BG31" s="890" t="str">
        <f>IF($B31="","",INDEX('All CCC'!BG$7:BG$843,MATCH(WatchList!$B31,'All CCC'!$B$7:$B$843,0)))</f>
        <v/>
      </c>
    </row>
    <row r="32" spans="1:59" x14ac:dyDescent="0.2">
      <c r="A32" s="576" t="str">
        <f>IF($B32="","",INDEX('All CCC'!A$7:A$843,MATCH(WatchList!$B32,'All CCC'!$B$7:$B$843,0)))</f>
        <v/>
      </c>
      <c r="B32" s="36"/>
      <c r="C32" s="890" t="str">
        <f>IF($B32="","",INDEX('All CCC'!C$7:C$843,MATCH(WatchList!$B32,'All CCC'!$B$7:$B$843,0)))</f>
        <v/>
      </c>
      <c r="D32" s="890" t="str">
        <f>IF($B32="","",INDEX('All CCC'!D$7:D$843,MATCH(WatchList!$B32,'All CCC'!$B$7:$B$843,0)))</f>
        <v/>
      </c>
      <c r="E32" s="890" t="str">
        <f>IF($B32="","",INDEX('All CCC'!E$7:E$843,MATCH(WatchList!$B32,'All CCC'!$B$7:$B$843,0)))</f>
        <v/>
      </c>
      <c r="F32" s="890" t="str">
        <f>IF($B32="","",INDEX('All CCC'!F$7:F$843,MATCH(WatchList!$B32,'All CCC'!$B$7:$B$843,0)))</f>
        <v/>
      </c>
      <c r="G32" s="890" t="str">
        <f>IF($B32="","",INDEX('All CCC'!G$7:G$843,MATCH(WatchList!$B32,'All CCC'!$B$7:$B$843,0)))</f>
        <v/>
      </c>
      <c r="H32" s="890" t="str">
        <f>IF($B32="","",INDEX('All CCC'!H$7:H$843,MATCH(WatchList!$B32,'All CCC'!$B$7:$B$843,0)))</f>
        <v/>
      </c>
      <c r="I32" s="890" t="str">
        <f>IF($B32="","",INDEX('All CCC'!I$7:I$843,MATCH(WatchList!$B32,'All CCC'!$B$7:$B$843,0)))</f>
        <v/>
      </c>
      <c r="J32" s="890" t="str">
        <f>IF($B32="","",INDEX('All CCC'!J$7:J$843,MATCH(WatchList!$B32,'All CCC'!$B$7:$B$843,0)))</f>
        <v/>
      </c>
      <c r="K32" s="890" t="str">
        <f>IF($B32="","",INDEX('All CCC'!K$7:K$843,MATCH(WatchList!$B32,'All CCC'!$B$7:$B$843,0)))</f>
        <v/>
      </c>
      <c r="L32" s="890" t="str">
        <f>IF($B32="","",INDEX('All CCC'!L$7:L$843,MATCH(WatchList!$B32,'All CCC'!$B$7:$B$843,0)))</f>
        <v/>
      </c>
      <c r="M32" s="890" t="str">
        <f>IF($B32="","",INDEX('All CCC'!M$7:M$843,MATCH(WatchList!$B32,'All CCC'!$B$7:$B$843,0)))</f>
        <v/>
      </c>
      <c r="N32" s="890" t="str">
        <f>IF($B32="","",INDEX('All CCC'!N$7:N$843,MATCH(WatchList!$B32,'All CCC'!$B$7:$B$843,0)))</f>
        <v/>
      </c>
      <c r="O32" s="890" t="str">
        <f>IF($B32="","",INDEX('All CCC'!O$7:O$843,MATCH(WatchList!$B32,'All CCC'!$B$7:$B$843,0)))</f>
        <v/>
      </c>
      <c r="P32" s="891" t="str">
        <f>IF($B32="","",INDEX('All CCC'!P$7:P$843,MATCH(WatchList!$B32,'All CCC'!$B$7:$B$843,0)))</f>
        <v/>
      </c>
      <c r="Q32" s="891" t="str">
        <f>IF($B32="","",INDEX('All CCC'!Q$7:Q$843,MATCH(WatchList!$B32,'All CCC'!$B$7:$B$843,0)))</f>
        <v/>
      </c>
      <c r="R32" s="890" t="str">
        <f>IF($B32="","",INDEX('All CCC'!R$7:R$843,MATCH(WatchList!$B32,'All CCC'!$B$7:$B$843,0)))</f>
        <v/>
      </c>
      <c r="S32" s="890" t="str">
        <f>IF($B32="","",INDEX('All CCC'!S$7:S$843,MATCH(WatchList!$B32,'All CCC'!$B$7:$B$843,0)))</f>
        <v/>
      </c>
      <c r="T32" s="890" t="str">
        <f>IF($B32="","",INDEX('All CCC'!T$7:T$843,MATCH(WatchList!$B32,'All CCC'!$B$7:$B$843,0)))</f>
        <v/>
      </c>
      <c r="U32" s="890" t="str">
        <f>IF($B32="","",INDEX('All CCC'!U$7:U$843,MATCH(WatchList!$B32,'All CCC'!$B$7:$B$843,0)))</f>
        <v/>
      </c>
      <c r="V32" s="890" t="str">
        <f>IF($B32="","",INDEX('All CCC'!V$7:V$843,MATCH(WatchList!$B32,'All CCC'!$B$7:$B$843,0)))</f>
        <v/>
      </c>
      <c r="W32" s="890" t="str">
        <f>IF($B32="","",INDEX('All CCC'!W$7:W$843,MATCH(WatchList!$B32,'All CCC'!$B$7:$B$843,0)))</f>
        <v/>
      </c>
      <c r="X32" s="890" t="str">
        <f>IF($B32="","",INDEX('All CCC'!X$7:X$843,MATCH(WatchList!$B32,'All CCC'!$B$7:$B$843,0)))</f>
        <v/>
      </c>
      <c r="Y32" s="890" t="str">
        <f>IF($B32="","",INDEX('All CCC'!Y$7:Y$843,MATCH(WatchList!$B32,'All CCC'!$B$7:$B$843,0)))</f>
        <v/>
      </c>
      <c r="Z32" s="890" t="str">
        <f>IF($B32="","",INDEX('All CCC'!Z$7:Z$843,MATCH(WatchList!$B32,'All CCC'!$B$7:$B$843,0)))</f>
        <v/>
      </c>
      <c r="AA32" s="890" t="str">
        <f>IF($B32="","",INDEX('All CCC'!AA$7:AA$843,MATCH(WatchList!$B32,'All CCC'!$B$7:$B$843,0)))</f>
        <v/>
      </c>
      <c r="AB32" s="890" t="str">
        <f>IF($B32="","",INDEX('All CCC'!AB$7:AB$843,MATCH(WatchList!$B32,'All CCC'!$B$7:$B$843,0)))</f>
        <v/>
      </c>
      <c r="AC32" s="890" t="str">
        <f>IF($B32="","",INDEX('All CCC'!AC$7:AC$843,MATCH(WatchList!$B32,'All CCC'!$B$7:$B$843,0)))</f>
        <v/>
      </c>
      <c r="AD32" s="890" t="str">
        <f>IF($B32="","",INDEX('All CCC'!AD$7:AD$843,MATCH(WatchList!$B32,'All CCC'!$B$7:$B$843,0)))</f>
        <v/>
      </c>
      <c r="AE32" s="890" t="str">
        <f>IF($B32="","",INDEX('All CCC'!AE$7:AE$843,MATCH(WatchList!$B32,'All CCC'!$B$7:$B$843,0)))</f>
        <v/>
      </c>
      <c r="AF32" s="890" t="str">
        <f>IF($B32="","",INDEX('All CCC'!AF$7:AF$843,MATCH(WatchList!$B32,'All CCC'!$B$7:$B$843,0)))</f>
        <v/>
      </c>
      <c r="AG32" s="890" t="str">
        <f>IF($B32="","",INDEX('All CCC'!AG$7:AG$843,MATCH(WatchList!$B32,'All CCC'!$B$7:$B$843,0)))</f>
        <v/>
      </c>
      <c r="AH32" s="890" t="str">
        <f>IF($B32="","",INDEX('All CCC'!AH$7:AH$843,MATCH(WatchList!$B32,'All CCC'!$B$7:$B$843,0)))</f>
        <v/>
      </c>
      <c r="AI32" s="890" t="str">
        <f>IF($B32="","",INDEX('All CCC'!AI$7:AI$843,MATCH(WatchList!$B32,'All CCC'!$B$7:$B$843,0)))</f>
        <v/>
      </c>
      <c r="AJ32" s="890" t="str">
        <f>IF($B32="","",INDEX('All CCC'!AJ$7:AJ$843,MATCH(WatchList!$B32,'All CCC'!$B$7:$B$843,0)))</f>
        <v/>
      </c>
      <c r="AK32" s="890" t="str">
        <f>IF($B32="","",INDEX('All CCC'!AK$7:AK$843,MATCH(WatchList!$B32,'All CCC'!$B$7:$B$843,0)))</f>
        <v/>
      </c>
      <c r="AL32" s="890" t="str">
        <f>IF($B32="","",INDEX('All CCC'!AL$7:AL$843,MATCH(WatchList!$B32,'All CCC'!$B$7:$B$843,0)))</f>
        <v/>
      </c>
      <c r="AM32" s="890" t="str">
        <f>IF($B32="","",INDEX('All CCC'!AM$7:AM$843,MATCH(WatchList!$B32,'All CCC'!$B$7:$B$843,0)))</f>
        <v/>
      </c>
      <c r="AN32" s="890" t="str">
        <f>IF($B32="","",INDEX('All CCC'!AN$7:AN$843,MATCH(WatchList!$B32,'All CCC'!$B$7:$B$843,0)))</f>
        <v/>
      </c>
      <c r="AO32" s="890" t="str">
        <f>IF($B32="","",INDEX('All CCC'!AO$7:AO$843,MATCH(WatchList!$B32,'All CCC'!$B$7:$B$843,0)))</f>
        <v/>
      </c>
      <c r="AP32" s="890" t="str">
        <f>IF($B32="","",INDEX('All CCC'!AP$7:AP$843,MATCH(WatchList!$B32,'All CCC'!$B$7:$B$843,0)))</f>
        <v/>
      </c>
      <c r="AQ32" s="890" t="str">
        <f>IF($B32="","",INDEX('All CCC'!AQ$7:AQ$843,MATCH(WatchList!$B32,'All CCC'!$B$7:$B$843,0)))</f>
        <v/>
      </c>
      <c r="AR32" s="890" t="str">
        <f>IF($B32="","",INDEX('All CCC'!AR$7:AR$843,MATCH(WatchList!$B32,'All CCC'!$B$7:$B$843,0)))</f>
        <v/>
      </c>
      <c r="AS32" s="890" t="str">
        <f>IF($B32="","",INDEX('All CCC'!AS$7:AS$843,MATCH(WatchList!$B32,'All CCC'!$B$7:$B$843,0)))</f>
        <v/>
      </c>
      <c r="AT32" s="890" t="str">
        <f>IF($B32="","",INDEX('All CCC'!AT$7:AT$843,MATCH(WatchList!$B32,'All CCC'!$B$7:$B$843,0)))</f>
        <v/>
      </c>
      <c r="AU32" s="890" t="str">
        <f>IF($B32="","",INDEX('All CCC'!AU$7:AU$843,MATCH(WatchList!$B32,'All CCC'!$B$7:$B$843,0)))</f>
        <v/>
      </c>
      <c r="AV32" s="890" t="str">
        <f>IF($B32="","",INDEX('All CCC'!AV$7:AV$843,MATCH(WatchList!$B32,'All CCC'!$B$7:$B$843,0)))</f>
        <v/>
      </c>
      <c r="AW32" s="890" t="str">
        <f>IF($B32="","",INDEX('All CCC'!AW$7:AW$843,MATCH(WatchList!$B32,'All CCC'!$B$7:$B$843,0)))</f>
        <v/>
      </c>
      <c r="AX32" s="890" t="str">
        <f>IF($B32="","",INDEX('All CCC'!AX$7:AX$843,MATCH(WatchList!$B32,'All CCC'!$B$7:$B$843,0)))</f>
        <v/>
      </c>
      <c r="AY32" s="890" t="str">
        <f>IF($B32="","",INDEX('All CCC'!AY$7:AY$843,MATCH(WatchList!$B32,'All CCC'!$B$7:$B$843,0)))</f>
        <v/>
      </c>
      <c r="AZ32" s="890" t="str">
        <f>IF($B32="","",INDEX('All CCC'!AZ$7:AZ$843,MATCH(WatchList!$B32,'All CCC'!$B$7:$B$843,0)))</f>
        <v/>
      </c>
      <c r="BA32" s="890" t="str">
        <f>IF($B32="","",INDEX('All CCC'!BA$7:BA$843,MATCH(WatchList!$B32,'All CCC'!$B$7:$B$843,0)))</f>
        <v/>
      </c>
      <c r="BB32" s="890" t="str">
        <f>IF($B32="","",INDEX('All CCC'!BB$7:BB$843,MATCH(WatchList!$B32,'All CCC'!$B$7:$B$843,0)))</f>
        <v/>
      </c>
      <c r="BC32" s="890" t="str">
        <f>IF($B32="","",INDEX('All CCC'!BC$7:BC$843,MATCH(WatchList!$B32,'All CCC'!$B$7:$B$843,0)))</f>
        <v/>
      </c>
      <c r="BD32" s="890" t="str">
        <f>IF($B32="","",INDEX('All CCC'!BD$7:BD$843,MATCH(WatchList!$B32,'All CCC'!$B$7:$B$843,0)))</f>
        <v/>
      </c>
      <c r="BE32" s="890" t="str">
        <f>IF($B32="","",INDEX('All CCC'!BE$7:BE$843,MATCH(WatchList!$B32,'All CCC'!$B$7:$B$843,0)))</f>
        <v/>
      </c>
      <c r="BF32" s="890" t="str">
        <f>IF($B32="","",INDEX('All CCC'!BF$7:BF$843,MATCH(WatchList!$B32,'All CCC'!$B$7:$B$843,0)))</f>
        <v/>
      </c>
      <c r="BG32" s="890" t="str">
        <f>IF($B32="","",INDEX('All CCC'!BG$7:BG$843,MATCH(WatchList!$B32,'All CCC'!$B$7:$B$843,0)))</f>
        <v/>
      </c>
    </row>
    <row r="33" spans="1:59" x14ac:dyDescent="0.2">
      <c r="A33" s="576" t="str">
        <f>IF($B33="","",INDEX('All CCC'!A$7:A$843,MATCH(WatchList!$B33,'All CCC'!$B$7:$B$843,0)))</f>
        <v/>
      </c>
      <c r="B33" s="36"/>
      <c r="C33" s="890" t="str">
        <f>IF($B33="","",INDEX('All CCC'!C$7:C$843,MATCH(WatchList!$B33,'All CCC'!$B$7:$B$843,0)))</f>
        <v/>
      </c>
      <c r="D33" s="890" t="str">
        <f>IF($B33="","",INDEX('All CCC'!D$7:D$843,MATCH(WatchList!$B33,'All CCC'!$B$7:$B$843,0)))</f>
        <v/>
      </c>
      <c r="E33" s="890" t="str">
        <f>IF($B33="","",INDEX('All CCC'!E$7:E$843,MATCH(WatchList!$B33,'All CCC'!$B$7:$B$843,0)))</f>
        <v/>
      </c>
      <c r="F33" s="890" t="str">
        <f>IF($B33="","",INDEX('All CCC'!F$7:F$843,MATCH(WatchList!$B33,'All CCC'!$B$7:$B$843,0)))</f>
        <v/>
      </c>
      <c r="G33" s="890" t="str">
        <f>IF($B33="","",INDEX('All CCC'!G$7:G$843,MATCH(WatchList!$B33,'All CCC'!$B$7:$B$843,0)))</f>
        <v/>
      </c>
      <c r="H33" s="890" t="str">
        <f>IF($B33="","",INDEX('All CCC'!H$7:H$843,MATCH(WatchList!$B33,'All CCC'!$B$7:$B$843,0)))</f>
        <v/>
      </c>
      <c r="I33" s="890" t="str">
        <f>IF($B33="","",INDEX('All CCC'!I$7:I$843,MATCH(WatchList!$B33,'All CCC'!$B$7:$B$843,0)))</f>
        <v/>
      </c>
      <c r="J33" s="890" t="str">
        <f>IF($B33="","",INDEX('All CCC'!J$7:J$843,MATCH(WatchList!$B33,'All CCC'!$B$7:$B$843,0)))</f>
        <v/>
      </c>
      <c r="K33" s="890" t="str">
        <f>IF($B33="","",INDEX('All CCC'!K$7:K$843,MATCH(WatchList!$B33,'All CCC'!$B$7:$B$843,0)))</f>
        <v/>
      </c>
      <c r="L33" s="890" t="str">
        <f>IF($B33="","",INDEX('All CCC'!L$7:L$843,MATCH(WatchList!$B33,'All CCC'!$B$7:$B$843,0)))</f>
        <v/>
      </c>
      <c r="M33" s="890" t="str">
        <f>IF($B33="","",INDEX('All CCC'!M$7:M$843,MATCH(WatchList!$B33,'All CCC'!$B$7:$B$843,0)))</f>
        <v/>
      </c>
      <c r="N33" s="890" t="str">
        <f>IF($B33="","",INDEX('All CCC'!N$7:N$843,MATCH(WatchList!$B33,'All CCC'!$B$7:$B$843,0)))</f>
        <v/>
      </c>
      <c r="O33" s="890" t="str">
        <f>IF($B33="","",INDEX('All CCC'!O$7:O$843,MATCH(WatchList!$B33,'All CCC'!$B$7:$B$843,0)))</f>
        <v/>
      </c>
      <c r="P33" s="891" t="str">
        <f>IF($B33="","",INDEX('All CCC'!P$7:P$843,MATCH(WatchList!$B33,'All CCC'!$B$7:$B$843,0)))</f>
        <v/>
      </c>
      <c r="Q33" s="891" t="str">
        <f>IF($B33="","",INDEX('All CCC'!Q$7:Q$843,MATCH(WatchList!$B33,'All CCC'!$B$7:$B$843,0)))</f>
        <v/>
      </c>
      <c r="R33" s="890" t="str">
        <f>IF($B33="","",INDEX('All CCC'!R$7:R$843,MATCH(WatchList!$B33,'All CCC'!$B$7:$B$843,0)))</f>
        <v/>
      </c>
      <c r="S33" s="890" t="str">
        <f>IF($B33="","",INDEX('All CCC'!S$7:S$843,MATCH(WatchList!$B33,'All CCC'!$B$7:$B$843,0)))</f>
        <v/>
      </c>
      <c r="T33" s="890" t="str">
        <f>IF($B33="","",INDEX('All CCC'!T$7:T$843,MATCH(WatchList!$B33,'All CCC'!$B$7:$B$843,0)))</f>
        <v/>
      </c>
      <c r="U33" s="890" t="str">
        <f>IF($B33="","",INDEX('All CCC'!U$7:U$843,MATCH(WatchList!$B33,'All CCC'!$B$7:$B$843,0)))</f>
        <v/>
      </c>
      <c r="V33" s="890" t="str">
        <f>IF($B33="","",INDEX('All CCC'!V$7:V$843,MATCH(WatchList!$B33,'All CCC'!$B$7:$B$843,0)))</f>
        <v/>
      </c>
      <c r="W33" s="890" t="str">
        <f>IF($B33="","",INDEX('All CCC'!W$7:W$843,MATCH(WatchList!$B33,'All CCC'!$B$7:$B$843,0)))</f>
        <v/>
      </c>
      <c r="X33" s="890" t="str">
        <f>IF($B33="","",INDEX('All CCC'!X$7:X$843,MATCH(WatchList!$B33,'All CCC'!$B$7:$B$843,0)))</f>
        <v/>
      </c>
      <c r="Y33" s="890" t="str">
        <f>IF($B33="","",INDEX('All CCC'!Y$7:Y$843,MATCH(WatchList!$B33,'All CCC'!$B$7:$B$843,0)))</f>
        <v/>
      </c>
      <c r="Z33" s="890" t="str">
        <f>IF($B33="","",INDEX('All CCC'!Z$7:Z$843,MATCH(WatchList!$B33,'All CCC'!$B$7:$B$843,0)))</f>
        <v/>
      </c>
      <c r="AA33" s="890" t="str">
        <f>IF($B33="","",INDEX('All CCC'!AA$7:AA$843,MATCH(WatchList!$B33,'All CCC'!$B$7:$B$843,0)))</f>
        <v/>
      </c>
      <c r="AB33" s="890" t="str">
        <f>IF($B33="","",INDEX('All CCC'!AB$7:AB$843,MATCH(WatchList!$B33,'All CCC'!$B$7:$B$843,0)))</f>
        <v/>
      </c>
      <c r="AC33" s="890" t="str">
        <f>IF($B33="","",INDEX('All CCC'!AC$7:AC$843,MATCH(WatchList!$B33,'All CCC'!$B$7:$B$843,0)))</f>
        <v/>
      </c>
      <c r="AD33" s="890" t="str">
        <f>IF($B33="","",INDEX('All CCC'!AD$7:AD$843,MATCH(WatchList!$B33,'All CCC'!$B$7:$B$843,0)))</f>
        <v/>
      </c>
      <c r="AE33" s="890" t="str">
        <f>IF($B33="","",INDEX('All CCC'!AE$7:AE$843,MATCH(WatchList!$B33,'All CCC'!$B$7:$B$843,0)))</f>
        <v/>
      </c>
      <c r="AF33" s="890" t="str">
        <f>IF($B33="","",INDEX('All CCC'!AF$7:AF$843,MATCH(WatchList!$B33,'All CCC'!$B$7:$B$843,0)))</f>
        <v/>
      </c>
      <c r="AG33" s="890" t="str">
        <f>IF($B33="","",INDEX('All CCC'!AG$7:AG$843,MATCH(WatchList!$B33,'All CCC'!$B$7:$B$843,0)))</f>
        <v/>
      </c>
      <c r="AH33" s="890" t="str">
        <f>IF($B33="","",INDEX('All CCC'!AH$7:AH$843,MATCH(WatchList!$B33,'All CCC'!$B$7:$B$843,0)))</f>
        <v/>
      </c>
      <c r="AI33" s="890" t="str">
        <f>IF($B33="","",INDEX('All CCC'!AI$7:AI$843,MATCH(WatchList!$B33,'All CCC'!$B$7:$B$843,0)))</f>
        <v/>
      </c>
      <c r="AJ33" s="890" t="str">
        <f>IF($B33="","",INDEX('All CCC'!AJ$7:AJ$843,MATCH(WatchList!$B33,'All CCC'!$B$7:$B$843,0)))</f>
        <v/>
      </c>
      <c r="AK33" s="890" t="str">
        <f>IF($B33="","",INDEX('All CCC'!AK$7:AK$843,MATCH(WatchList!$B33,'All CCC'!$B$7:$B$843,0)))</f>
        <v/>
      </c>
      <c r="AL33" s="890" t="str">
        <f>IF($B33="","",INDEX('All CCC'!AL$7:AL$843,MATCH(WatchList!$B33,'All CCC'!$B$7:$B$843,0)))</f>
        <v/>
      </c>
      <c r="AM33" s="890" t="str">
        <f>IF($B33="","",INDEX('All CCC'!AM$7:AM$843,MATCH(WatchList!$B33,'All CCC'!$B$7:$B$843,0)))</f>
        <v/>
      </c>
      <c r="AN33" s="890" t="str">
        <f>IF($B33="","",INDEX('All CCC'!AN$7:AN$843,MATCH(WatchList!$B33,'All CCC'!$B$7:$B$843,0)))</f>
        <v/>
      </c>
      <c r="AO33" s="890" t="str">
        <f>IF($B33="","",INDEX('All CCC'!AO$7:AO$843,MATCH(WatchList!$B33,'All CCC'!$B$7:$B$843,0)))</f>
        <v/>
      </c>
      <c r="AP33" s="890" t="str">
        <f>IF($B33="","",INDEX('All CCC'!AP$7:AP$843,MATCH(WatchList!$B33,'All CCC'!$B$7:$B$843,0)))</f>
        <v/>
      </c>
      <c r="AQ33" s="890" t="str">
        <f>IF($B33="","",INDEX('All CCC'!AQ$7:AQ$843,MATCH(WatchList!$B33,'All CCC'!$B$7:$B$843,0)))</f>
        <v/>
      </c>
      <c r="AR33" s="890" t="str">
        <f>IF($B33="","",INDEX('All CCC'!AR$7:AR$843,MATCH(WatchList!$B33,'All CCC'!$B$7:$B$843,0)))</f>
        <v/>
      </c>
      <c r="AS33" s="890" t="str">
        <f>IF($B33="","",INDEX('All CCC'!AS$7:AS$843,MATCH(WatchList!$B33,'All CCC'!$B$7:$B$843,0)))</f>
        <v/>
      </c>
      <c r="AT33" s="890" t="str">
        <f>IF($B33="","",INDEX('All CCC'!AT$7:AT$843,MATCH(WatchList!$B33,'All CCC'!$B$7:$B$843,0)))</f>
        <v/>
      </c>
      <c r="AU33" s="890" t="str">
        <f>IF($B33="","",INDEX('All CCC'!AU$7:AU$843,MATCH(WatchList!$B33,'All CCC'!$B$7:$B$843,0)))</f>
        <v/>
      </c>
      <c r="AV33" s="890" t="str">
        <f>IF($B33="","",INDEX('All CCC'!AV$7:AV$843,MATCH(WatchList!$B33,'All CCC'!$B$7:$B$843,0)))</f>
        <v/>
      </c>
      <c r="AW33" s="890" t="str">
        <f>IF($B33="","",INDEX('All CCC'!AW$7:AW$843,MATCH(WatchList!$B33,'All CCC'!$B$7:$B$843,0)))</f>
        <v/>
      </c>
      <c r="AX33" s="890" t="str">
        <f>IF($B33="","",INDEX('All CCC'!AX$7:AX$843,MATCH(WatchList!$B33,'All CCC'!$B$7:$B$843,0)))</f>
        <v/>
      </c>
      <c r="AY33" s="890" t="str">
        <f>IF($B33="","",INDEX('All CCC'!AY$7:AY$843,MATCH(WatchList!$B33,'All CCC'!$B$7:$B$843,0)))</f>
        <v/>
      </c>
      <c r="AZ33" s="890" t="str">
        <f>IF($B33="","",INDEX('All CCC'!AZ$7:AZ$843,MATCH(WatchList!$B33,'All CCC'!$B$7:$B$843,0)))</f>
        <v/>
      </c>
      <c r="BA33" s="890" t="str">
        <f>IF($B33="","",INDEX('All CCC'!BA$7:BA$843,MATCH(WatchList!$B33,'All CCC'!$B$7:$B$843,0)))</f>
        <v/>
      </c>
      <c r="BB33" s="890" t="str">
        <f>IF($B33="","",INDEX('All CCC'!BB$7:BB$843,MATCH(WatchList!$B33,'All CCC'!$B$7:$B$843,0)))</f>
        <v/>
      </c>
      <c r="BC33" s="890" t="str">
        <f>IF($B33="","",INDEX('All CCC'!BC$7:BC$843,MATCH(WatchList!$B33,'All CCC'!$B$7:$B$843,0)))</f>
        <v/>
      </c>
      <c r="BD33" s="890" t="str">
        <f>IF($B33="","",INDEX('All CCC'!BD$7:BD$843,MATCH(WatchList!$B33,'All CCC'!$B$7:$B$843,0)))</f>
        <v/>
      </c>
      <c r="BE33" s="890" t="str">
        <f>IF($B33="","",INDEX('All CCC'!BE$7:BE$843,MATCH(WatchList!$B33,'All CCC'!$B$7:$B$843,0)))</f>
        <v/>
      </c>
      <c r="BF33" s="890" t="str">
        <f>IF($B33="","",INDEX('All CCC'!BF$7:BF$843,MATCH(WatchList!$B33,'All CCC'!$B$7:$B$843,0)))</f>
        <v/>
      </c>
      <c r="BG33" s="890" t="str">
        <f>IF($B33="","",INDEX('All CCC'!BG$7:BG$843,MATCH(WatchList!$B33,'All CCC'!$B$7:$B$843,0)))</f>
        <v/>
      </c>
    </row>
    <row r="34" spans="1:59" x14ac:dyDescent="0.2">
      <c r="A34" s="576" t="str">
        <f>IF($B34="","",INDEX('All CCC'!A$7:A$843,MATCH(WatchList!$B34,'All CCC'!$B$7:$B$843,0)))</f>
        <v/>
      </c>
      <c r="B34" s="36"/>
      <c r="C34" s="890" t="str">
        <f>IF($B34="","",INDEX('All CCC'!C$7:C$843,MATCH(WatchList!$B34,'All CCC'!$B$7:$B$843,0)))</f>
        <v/>
      </c>
      <c r="D34" s="890" t="str">
        <f>IF($B34="","",INDEX('All CCC'!D$7:D$843,MATCH(WatchList!$B34,'All CCC'!$B$7:$B$843,0)))</f>
        <v/>
      </c>
      <c r="E34" s="890" t="str">
        <f>IF($B34="","",INDEX('All CCC'!E$7:E$843,MATCH(WatchList!$B34,'All CCC'!$B$7:$B$843,0)))</f>
        <v/>
      </c>
      <c r="F34" s="890" t="str">
        <f>IF($B34="","",INDEX('All CCC'!F$7:F$843,MATCH(WatchList!$B34,'All CCC'!$B$7:$B$843,0)))</f>
        <v/>
      </c>
      <c r="G34" s="890" t="str">
        <f>IF($B34="","",INDEX('All CCC'!G$7:G$843,MATCH(WatchList!$B34,'All CCC'!$B$7:$B$843,0)))</f>
        <v/>
      </c>
      <c r="H34" s="890" t="str">
        <f>IF($B34="","",INDEX('All CCC'!H$7:H$843,MATCH(WatchList!$B34,'All CCC'!$B$7:$B$843,0)))</f>
        <v/>
      </c>
      <c r="I34" s="890" t="str">
        <f>IF($B34="","",INDEX('All CCC'!I$7:I$843,MATCH(WatchList!$B34,'All CCC'!$B$7:$B$843,0)))</f>
        <v/>
      </c>
      <c r="J34" s="890" t="str">
        <f>IF($B34="","",INDEX('All CCC'!J$7:J$843,MATCH(WatchList!$B34,'All CCC'!$B$7:$B$843,0)))</f>
        <v/>
      </c>
      <c r="K34" s="890" t="str">
        <f>IF($B34="","",INDEX('All CCC'!K$7:K$843,MATCH(WatchList!$B34,'All CCC'!$B$7:$B$843,0)))</f>
        <v/>
      </c>
      <c r="L34" s="890" t="str">
        <f>IF($B34="","",INDEX('All CCC'!L$7:L$843,MATCH(WatchList!$B34,'All CCC'!$B$7:$B$843,0)))</f>
        <v/>
      </c>
      <c r="M34" s="890" t="str">
        <f>IF($B34="","",INDEX('All CCC'!M$7:M$843,MATCH(WatchList!$B34,'All CCC'!$B$7:$B$843,0)))</f>
        <v/>
      </c>
      <c r="N34" s="890" t="str">
        <f>IF($B34="","",INDEX('All CCC'!N$7:N$843,MATCH(WatchList!$B34,'All CCC'!$B$7:$B$843,0)))</f>
        <v/>
      </c>
      <c r="O34" s="890" t="str">
        <f>IF($B34="","",INDEX('All CCC'!O$7:O$843,MATCH(WatchList!$B34,'All CCC'!$B$7:$B$843,0)))</f>
        <v/>
      </c>
      <c r="P34" s="891" t="str">
        <f>IF($B34="","",INDEX('All CCC'!P$7:P$843,MATCH(WatchList!$B34,'All CCC'!$B$7:$B$843,0)))</f>
        <v/>
      </c>
      <c r="Q34" s="891" t="str">
        <f>IF($B34="","",INDEX('All CCC'!Q$7:Q$843,MATCH(WatchList!$B34,'All CCC'!$B$7:$B$843,0)))</f>
        <v/>
      </c>
      <c r="R34" s="890" t="str">
        <f>IF($B34="","",INDEX('All CCC'!R$7:R$843,MATCH(WatchList!$B34,'All CCC'!$B$7:$B$843,0)))</f>
        <v/>
      </c>
      <c r="S34" s="890" t="str">
        <f>IF($B34="","",INDEX('All CCC'!S$7:S$843,MATCH(WatchList!$B34,'All CCC'!$B$7:$B$843,0)))</f>
        <v/>
      </c>
      <c r="T34" s="890" t="str">
        <f>IF($B34="","",INDEX('All CCC'!T$7:T$843,MATCH(WatchList!$B34,'All CCC'!$B$7:$B$843,0)))</f>
        <v/>
      </c>
      <c r="U34" s="890" t="str">
        <f>IF($B34="","",INDEX('All CCC'!U$7:U$843,MATCH(WatchList!$B34,'All CCC'!$B$7:$B$843,0)))</f>
        <v/>
      </c>
      <c r="V34" s="890" t="str">
        <f>IF($B34="","",INDEX('All CCC'!V$7:V$843,MATCH(WatchList!$B34,'All CCC'!$B$7:$B$843,0)))</f>
        <v/>
      </c>
      <c r="W34" s="890" t="str">
        <f>IF($B34="","",INDEX('All CCC'!W$7:W$843,MATCH(WatchList!$B34,'All CCC'!$B$7:$B$843,0)))</f>
        <v/>
      </c>
      <c r="X34" s="890" t="str">
        <f>IF($B34="","",INDEX('All CCC'!X$7:X$843,MATCH(WatchList!$B34,'All CCC'!$B$7:$B$843,0)))</f>
        <v/>
      </c>
      <c r="Y34" s="890" t="str">
        <f>IF($B34="","",INDEX('All CCC'!Y$7:Y$843,MATCH(WatchList!$B34,'All CCC'!$B$7:$B$843,0)))</f>
        <v/>
      </c>
      <c r="Z34" s="890" t="str">
        <f>IF($B34="","",INDEX('All CCC'!Z$7:Z$843,MATCH(WatchList!$B34,'All CCC'!$B$7:$B$843,0)))</f>
        <v/>
      </c>
      <c r="AA34" s="890" t="str">
        <f>IF($B34="","",INDEX('All CCC'!AA$7:AA$843,MATCH(WatchList!$B34,'All CCC'!$B$7:$B$843,0)))</f>
        <v/>
      </c>
      <c r="AB34" s="890" t="str">
        <f>IF($B34="","",INDEX('All CCC'!AB$7:AB$843,MATCH(WatchList!$B34,'All CCC'!$B$7:$B$843,0)))</f>
        <v/>
      </c>
      <c r="AC34" s="890" t="str">
        <f>IF($B34="","",INDEX('All CCC'!AC$7:AC$843,MATCH(WatchList!$B34,'All CCC'!$B$7:$B$843,0)))</f>
        <v/>
      </c>
      <c r="AD34" s="890" t="str">
        <f>IF($B34="","",INDEX('All CCC'!AD$7:AD$843,MATCH(WatchList!$B34,'All CCC'!$B$7:$B$843,0)))</f>
        <v/>
      </c>
      <c r="AE34" s="890" t="str">
        <f>IF($B34="","",INDEX('All CCC'!AE$7:AE$843,MATCH(WatchList!$B34,'All CCC'!$B$7:$B$843,0)))</f>
        <v/>
      </c>
      <c r="AF34" s="890" t="str">
        <f>IF($B34="","",INDEX('All CCC'!AF$7:AF$843,MATCH(WatchList!$B34,'All CCC'!$B$7:$B$843,0)))</f>
        <v/>
      </c>
      <c r="AG34" s="890" t="str">
        <f>IF($B34="","",INDEX('All CCC'!AG$7:AG$843,MATCH(WatchList!$B34,'All CCC'!$B$7:$B$843,0)))</f>
        <v/>
      </c>
      <c r="AH34" s="890" t="str">
        <f>IF($B34="","",INDEX('All CCC'!AH$7:AH$843,MATCH(WatchList!$B34,'All CCC'!$B$7:$B$843,0)))</f>
        <v/>
      </c>
      <c r="AI34" s="890" t="str">
        <f>IF($B34="","",INDEX('All CCC'!AI$7:AI$843,MATCH(WatchList!$B34,'All CCC'!$B$7:$B$843,0)))</f>
        <v/>
      </c>
      <c r="AJ34" s="890" t="str">
        <f>IF($B34="","",INDEX('All CCC'!AJ$7:AJ$843,MATCH(WatchList!$B34,'All CCC'!$B$7:$B$843,0)))</f>
        <v/>
      </c>
      <c r="AK34" s="890" t="str">
        <f>IF($B34="","",INDEX('All CCC'!AK$7:AK$843,MATCH(WatchList!$B34,'All CCC'!$B$7:$B$843,0)))</f>
        <v/>
      </c>
      <c r="AL34" s="890" t="str">
        <f>IF($B34="","",INDEX('All CCC'!AL$7:AL$843,MATCH(WatchList!$B34,'All CCC'!$B$7:$B$843,0)))</f>
        <v/>
      </c>
      <c r="AM34" s="890" t="str">
        <f>IF($B34="","",INDEX('All CCC'!AM$7:AM$843,MATCH(WatchList!$B34,'All CCC'!$B$7:$B$843,0)))</f>
        <v/>
      </c>
      <c r="AN34" s="890" t="str">
        <f>IF($B34="","",INDEX('All CCC'!AN$7:AN$843,MATCH(WatchList!$B34,'All CCC'!$B$7:$B$843,0)))</f>
        <v/>
      </c>
      <c r="AO34" s="890" t="str">
        <f>IF($B34="","",INDEX('All CCC'!AO$7:AO$843,MATCH(WatchList!$B34,'All CCC'!$B$7:$B$843,0)))</f>
        <v/>
      </c>
      <c r="AP34" s="890" t="str">
        <f>IF($B34="","",INDEX('All CCC'!AP$7:AP$843,MATCH(WatchList!$B34,'All CCC'!$B$7:$B$843,0)))</f>
        <v/>
      </c>
      <c r="AQ34" s="890" t="str">
        <f>IF($B34="","",INDEX('All CCC'!AQ$7:AQ$843,MATCH(WatchList!$B34,'All CCC'!$B$7:$B$843,0)))</f>
        <v/>
      </c>
      <c r="AR34" s="890" t="str">
        <f>IF($B34="","",INDEX('All CCC'!AR$7:AR$843,MATCH(WatchList!$B34,'All CCC'!$B$7:$B$843,0)))</f>
        <v/>
      </c>
      <c r="AS34" s="890" t="str">
        <f>IF($B34="","",INDEX('All CCC'!AS$7:AS$843,MATCH(WatchList!$B34,'All CCC'!$B$7:$B$843,0)))</f>
        <v/>
      </c>
      <c r="AT34" s="890" t="str">
        <f>IF($B34="","",INDEX('All CCC'!AT$7:AT$843,MATCH(WatchList!$B34,'All CCC'!$B$7:$B$843,0)))</f>
        <v/>
      </c>
      <c r="AU34" s="890" t="str">
        <f>IF($B34="","",INDEX('All CCC'!AU$7:AU$843,MATCH(WatchList!$B34,'All CCC'!$B$7:$B$843,0)))</f>
        <v/>
      </c>
      <c r="AV34" s="890" t="str">
        <f>IF($B34="","",INDEX('All CCC'!AV$7:AV$843,MATCH(WatchList!$B34,'All CCC'!$B$7:$B$843,0)))</f>
        <v/>
      </c>
      <c r="AW34" s="890" t="str">
        <f>IF($B34="","",INDEX('All CCC'!AW$7:AW$843,MATCH(WatchList!$B34,'All CCC'!$B$7:$B$843,0)))</f>
        <v/>
      </c>
      <c r="AX34" s="890" t="str">
        <f>IF($B34="","",INDEX('All CCC'!AX$7:AX$843,MATCH(WatchList!$B34,'All CCC'!$B$7:$B$843,0)))</f>
        <v/>
      </c>
      <c r="AY34" s="890" t="str">
        <f>IF($B34="","",INDEX('All CCC'!AY$7:AY$843,MATCH(WatchList!$B34,'All CCC'!$B$7:$B$843,0)))</f>
        <v/>
      </c>
      <c r="AZ34" s="890" t="str">
        <f>IF($B34="","",INDEX('All CCC'!AZ$7:AZ$843,MATCH(WatchList!$B34,'All CCC'!$B$7:$B$843,0)))</f>
        <v/>
      </c>
      <c r="BA34" s="890" t="str">
        <f>IF($B34="","",INDEX('All CCC'!BA$7:BA$843,MATCH(WatchList!$B34,'All CCC'!$B$7:$B$843,0)))</f>
        <v/>
      </c>
      <c r="BB34" s="890" t="str">
        <f>IF($B34="","",INDEX('All CCC'!BB$7:BB$843,MATCH(WatchList!$B34,'All CCC'!$B$7:$B$843,0)))</f>
        <v/>
      </c>
      <c r="BC34" s="890" t="str">
        <f>IF($B34="","",INDEX('All CCC'!BC$7:BC$843,MATCH(WatchList!$B34,'All CCC'!$B$7:$B$843,0)))</f>
        <v/>
      </c>
      <c r="BD34" s="890" t="str">
        <f>IF($B34="","",INDEX('All CCC'!BD$7:BD$843,MATCH(WatchList!$B34,'All CCC'!$B$7:$B$843,0)))</f>
        <v/>
      </c>
      <c r="BE34" s="890" t="str">
        <f>IF($B34="","",INDEX('All CCC'!BE$7:BE$843,MATCH(WatchList!$B34,'All CCC'!$B$7:$B$843,0)))</f>
        <v/>
      </c>
      <c r="BF34" s="890" t="str">
        <f>IF($B34="","",INDEX('All CCC'!BF$7:BF$843,MATCH(WatchList!$B34,'All CCC'!$B$7:$B$843,0)))</f>
        <v/>
      </c>
      <c r="BG34" s="890" t="str">
        <f>IF($B34="","",INDEX('All CCC'!BG$7:BG$843,MATCH(WatchList!$B34,'All CCC'!$B$7:$B$843,0)))</f>
        <v/>
      </c>
    </row>
    <row r="35" spans="1:59" x14ac:dyDescent="0.2">
      <c r="A35" s="576" t="str">
        <f>IF($B35="","",INDEX('All CCC'!A$7:A$843,MATCH(WatchList!$B35,'All CCC'!$B$7:$B$843,0)))</f>
        <v/>
      </c>
      <c r="B35" s="36"/>
      <c r="C35" s="890" t="str">
        <f>IF($B35="","",INDEX('All CCC'!C$7:C$843,MATCH(WatchList!$B35,'All CCC'!$B$7:$B$843,0)))</f>
        <v/>
      </c>
      <c r="D35" s="890" t="str">
        <f>IF($B35="","",INDEX('All CCC'!D$7:D$843,MATCH(WatchList!$B35,'All CCC'!$B$7:$B$843,0)))</f>
        <v/>
      </c>
      <c r="E35" s="890" t="str">
        <f>IF($B35="","",INDEX('All CCC'!E$7:E$843,MATCH(WatchList!$B35,'All CCC'!$B$7:$B$843,0)))</f>
        <v/>
      </c>
      <c r="F35" s="890" t="str">
        <f>IF($B35="","",INDEX('All CCC'!F$7:F$843,MATCH(WatchList!$B35,'All CCC'!$B$7:$B$843,0)))</f>
        <v/>
      </c>
      <c r="G35" s="890" t="str">
        <f>IF($B35="","",INDEX('All CCC'!G$7:G$843,MATCH(WatchList!$B35,'All CCC'!$B$7:$B$843,0)))</f>
        <v/>
      </c>
      <c r="H35" s="890" t="str">
        <f>IF($B35="","",INDEX('All CCC'!H$7:H$843,MATCH(WatchList!$B35,'All CCC'!$B$7:$B$843,0)))</f>
        <v/>
      </c>
      <c r="I35" s="890" t="str">
        <f>IF($B35="","",INDEX('All CCC'!I$7:I$843,MATCH(WatchList!$B35,'All CCC'!$B$7:$B$843,0)))</f>
        <v/>
      </c>
      <c r="J35" s="890" t="str">
        <f>IF($B35="","",INDEX('All CCC'!J$7:J$843,MATCH(WatchList!$B35,'All CCC'!$B$7:$B$843,0)))</f>
        <v/>
      </c>
      <c r="K35" s="890" t="str">
        <f>IF($B35="","",INDEX('All CCC'!K$7:K$843,MATCH(WatchList!$B35,'All CCC'!$B$7:$B$843,0)))</f>
        <v/>
      </c>
      <c r="L35" s="890" t="str">
        <f>IF($B35="","",INDEX('All CCC'!L$7:L$843,MATCH(WatchList!$B35,'All CCC'!$B$7:$B$843,0)))</f>
        <v/>
      </c>
      <c r="M35" s="890" t="str">
        <f>IF($B35="","",INDEX('All CCC'!M$7:M$843,MATCH(WatchList!$B35,'All CCC'!$B$7:$B$843,0)))</f>
        <v/>
      </c>
      <c r="N35" s="890" t="str">
        <f>IF($B35="","",INDEX('All CCC'!N$7:N$843,MATCH(WatchList!$B35,'All CCC'!$B$7:$B$843,0)))</f>
        <v/>
      </c>
      <c r="O35" s="890" t="str">
        <f>IF($B35="","",INDEX('All CCC'!O$7:O$843,MATCH(WatchList!$B35,'All CCC'!$B$7:$B$843,0)))</f>
        <v/>
      </c>
      <c r="P35" s="891" t="str">
        <f>IF($B35="","",INDEX('All CCC'!P$7:P$843,MATCH(WatchList!$B35,'All CCC'!$B$7:$B$843,0)))</f>
        <v/>
      </c>
      <c r="Q35" s="891" t="str">
        <f>IF($B35="","",INDEX('All CCC'!Q$7:Q$843,MATCH(WatchList!$B35,'All CCC'!$B$7:$B$843,0)))</f>
        <v/>
      </c>
      <c r="R35" s="890" t="str">
        <f>IF($B35="","",INDEX('All CCC'!R$7:R$843,MATCH(WatchList!$B35,'All CCC'!$B$7:$B$843,0)))</f>
        <v/>
      </c>
      <c r="S35" s="890" t="str">
        <f>IF($B35="","",INDEX('All CCC'!S$7:S$843,MATCH(WatchList!$B35,'All CCC'!$B$7:$B$843,0)))</f>
        <v/>
      </c>
      <c r="T35" s="890" t="str">
        <f>IF($B35="","",INDEX('All CCC'!T$7:T$843,MATCH(WatchList!$B35,'All CCC'!$B$7:$B$843,0)))</f>
        <v/>
      </c>
      <c r="U35" s="890" t="str">
        <f>IF($B35="","",INDEX('All CCC'!U$7:U$843,MATCH(WatchList!$B35,'All CCC'!$B$7:$B$843,0)))</f>
        <v/>
      </c>
      <c r="V35" s="890" t="str">
        <f>IF($B35="","",INDEX('All CCC'!V$7:V$843,MATCH(WatchList!$B35,'All CCC'!$B$7:$B$843,0)))</f>
        <v/>
      </c>
      <c r="W35" s="890" t="str">
        <f>IF($B35="","",INDEX('All CCC'!W$7:W$843,MATCH(WatchList!$B35,'All CCC'!$B$7:$B$843,0)))</f>
        <v/>
      </c>
      <c r="X35" s="890" t="str">
        <f>IF($B35="","",INDEX('All CCC'!X$7:X$843,MATCH(WatchList!$B35,'All CCC'!$B$7:$B$843,0)))</f>
        <v/>
      </c>
      <c r="Y35" s="890" t="str">
        <f>IF($B35="","",INDEX('All CCC'!Y$7:Y$843,MATCH(WatchList!$B35,'All CCC'!$B$7:$B$843,0)))</f>
        <v/>
      </c>
      <c r="Z35" s="890" t="str">
        <f>IF($B35="","",INDEX('All CCC'!Z$7:Z$843,MATCH(WatchList!$B35,'All CCC'!$B$7:$B$843,0)))</f>
        <v/>
      </c>
      <c r="AA35" s="890" t="str">
        <f>IF($B35="","",INDEX('All CCC'!AA$7:AA$843,MATCH(WatchList!$B35,'All CCC'!$B$7:$B$843,0)))</f>
        <v/>
      </c>
      <c r="AB35" s="890" t="str">
        <f>IF($B35="","",INDEX('All CCC'!AB$7:AB$843,MATCH(WatchList!$B35,'All CCC'!$B$7:$B$843,0)))</f>
        <v/>
      </c>
      <c r="AC35" s="890" t="str">
        <f>IF($B35="","",INDEX('All CCC'!AC$7:AC$843,MATCH(WatchList!$B35,'All CCC'!$B$7:$B$843,0)))</f>
        <v/>
      </c>
      <c r="AD35" s="890" t="str">
        <f>IF($B35="","",INDEX('All CCC'!AD$7:AD$843,MATCH(WatchList!$B35,'All CCC'!$B$7:$B$843,0)))</f>
        <v/>
      </c>
      <c r="AE35" s="890" t="str">
        <f>IF($B35="","",INDEX('All CCC'!AE$7:AE$843,MATCH(WatchList!$B35,'All CCC'!$B$7:$B$843,0)))</f>
        <v/>
      </c>
      <c r="AF35" s="890" t="str">
        <f>IF($B35="","",INDEX('All CCC'!AF$7:AF$843,MATCH(WatchList!$B35,'All CCC'!$B$7:$B$843,0)))</f>
        <v/>
      </c>
      <c r="AG35" s="890" t="str">
        <f>IF($B35="","",INDEX('All CCC'!AG$7:AG$843,MATCH(WatchList!$B35,'All CCC'!$B$7:$B$843,0)))</f>
        <v/>
      </c>
      <c r="AH35" s="890" t="str">
        <f>IF($B35="","",INDEX('All CCC'!AH$7:AH$843,MATCH(WatchList!$B35,'All CCC'!$B$7:$B$843,0)))</f>
        <v/>
      </c>
      <c r="AI35" s="890" t="str">
        <f>IF($B35="","",INDEX('All CCC'!AI$7:AI$843,MATCH(WatchList!$B35,'All CCC'!$B$7:$B$843,0)))</f>
        <v/>
      </c>
      <c r="AJ35" s="890" t="str">
        <f>IF($B35="","",INDEX('All CCC'!AJ$7:AJ$843,MATCH(WatchList!$B35,'All CCC'!$B$7:$B$843,0)))</f>
        <v/>
      </c>
      <c r="AK35" s="890" t="str">
        <f>IF($B35="","",INDEX('All CCC'!AK$7:AK$843,MATCH(WatchList!$B35,'All CCC'!$B$7:$B$843,0)))</f>
        <v/>
      </c>
      <c r="AL35" s="890" t="str">
        <f>IF($B35="","",INDEX('All CCC'!AL$7:AL$843,MATCH(WatchList!$B35,'All CCC'!$B$7:$B$843,0)))</f>
        <v/>
      </c>
      <c r="AM35" s="890" t="str">
        <f>IF($B35="","",INDEX('All CCC'!AM$7:AM$843,MATCH(WatchList!$B35,'All CCC'!$B$7:$B$843,0)))</f>
        <v/>
      </c>
      <c r="AN35" s="890" t="str">
        <f>IF($B35="","",INDEX('All CCC'!AN$7:AN$843,MATCH(WatchList!$B35,'All CCC'!$B$7:$B$843,0)))</f>
        <v/>
      </c>
      <c r="AO35" s="890" t="str">
        <f>IF($B35="","",INDEX('All CCC'!AO$7:AO$843,MATCH(WatchList!$B35,'All CCC'!$B$7:$B$843,0)))</f>
        <v/>
      </c>
      <c r="AP35" s="890" t="str">
        <f>IF($B35="","",INDEX('All CCC'!AP$7:AP$843,MATCH(WatchList!$B35,'All CCC'!$B$7:$B$843,0)))</f>
        <v/>
      </c>
      <c r="AQ35" s="890" t="str">
        <f>IF($B35="","",INDEX('All CCC'!AQ$7:AQ$843,MATCH(WatchList!$B35,'All CCC'!$B$7:$B$843,0)))</f>
        <v/>
      </c>
      <c r="AR35" s="890" t="str">
        <f>IF($B35="","",INDEX('All CCC'!AR$7:AR$843,MATCH(WatchList!$B35,'All CCC'!$B$7:$B$843,0)))</f>
        <v/>
      </c>
      <c r="AS35" s="890" t="str">
        <f>IF($B35="","",INDEX('All CCC'!AS$7:AS$843,MATCH(WatchList!$B35,'All CCC'!$B$7:$B$843,0)))</f>
        <v/>
      </c>
      <c r="AT35" s="890" t="str">
        <f>IF($B35="","",INDEX('All CCC'!AT$7:AT$843,MATCH(WatchList!$B35,'All CCC'!$B$7:$B$843,0)))</f>
        <v/>
      </c>
      <c r="AU35" s="890" t="str">
        <f>IF($B35="","",INDEX('All CCC'!AU$7:AU$843,MATCH(WatchList!$B35,'All CCC'!$B$7:$B$843,0)))</f>
        <v/>
      </c>
      <c r="AV35" s="890" t="str">
        <f>IF($B35="","",INDEX('All CCC'!AV$7:AV$843,MATCH(WatchList!$B35,'All CCC'!$B$7:$B$843,0)))</f>
        <v/>
      </c>
      <c r="AW35" s="890" t="str">
        <f>IF($B35="","",INDEX('All CCC'!AW$7:AW$843,MATCH(WatchList!$B35,'All CCC'!$B$7:$B$843,0)))</f>
        <v/>
      </c>
      <c r="AX35" s="890" t="str">
        <f>IF($B35="","",INDEX('All CCC'!AX$7:AX$843,MATCH(WatchList!$B35,'All CCC'!$B$7:$B$843,0)))</f>
        <v/>
      </c>
      <c r="AY35" s="890" t="str">
        <f>IF($B35="","",INDEX('All CCC'!AY$7:AY$843,MATCH(WatchList!$B35,'All CCC'!$B$7:$B$843,0)))</f>
        <v/>
      </c>
      <c r="AZ35" s="890" t="str">
        <f>IF($B35="","",INDEX('All CCC'!AZ$7:AZ$843,MATCH(WatchList!$B35,'All CCC'!$B$7:$B$843,0)))</f>
        <v/>
      </c>
      <c r="BA35" s="890" t="str">
        <f>IF($B35="","",INDEX('All CCC'!BA$7:BA$843,MATCH(WatchList!$B35,'All CCC'!$B$7:$B$843,0)))</f>
        <v/>
      </c>
      <c r="BB35" s="890" t="str">
        <f>IF($B35="","",INDEX('All CCC'!BB$7:BB$843,MATCH(WatchList!$B35,'All CCC'!$B$7:$B$843,0)))</f>
        <v/>
      </c>
      <c r="BC35" s="890" t="str">
        <f>IF($B35="","",INDEX('All CCC'!BC$7:BC$843,MATCH(WatchList!$B35,'All CCC'!$B$7:$B$843,0)))</f>
        <v/>
      </c>
      <c r="BD35" s="890" t="str">
        <f>IF($B35="","",INDEX('All CCC'!BD$7:BD$843,MATCH(WatchList!$B35,'All CCC'!$B$7:$B$843,0)))</f>
        <v/>
      </c>
      <c r="BE35" s="890" t="str">
        <f>IF($B35="","",INDEX('All CCC'!BE$7:BE$843,MATCH(WatchList!$B35,'All CCC'!$B$7:$B$843,0)))</f>
        <v/>
      </c>
      <c r="BF35" s="890" t="str">
        <f>IF($B35="","",INDEX('All CCC'!BF$7:BF$843,MATCH(WatchList!$B35,'All CCC'!$B$7:$B$843,0)))</f>
        <v/>
      </c>
      <c r="BG35" s="890" t="str">
        <f>IF($B35="","",INDEX('All CCC'!BG$7:BG$843,MATCH(WatchList!$B35,'All CCC'!$B$7:$B$843,0)))</f>
        <v/>
      </c>
    </row>
    <row r="36" spans="1:59" x14ac:dyDescent="0.2">
      <c r="A36" s="576" t="str">
        <f>IF($B36="","",INDEX('All CCC'!A$7:A$843,MATCH(WatchList!$B36,'All CCC'!$B$7:$B$843,0)))</f>
        <v/>
      </c>
      <c r="B36" s="36"/>
      <c r="C36" s="890" t="str">
        <f>IF($B36="","",INDEX('All CCC'!C$7:C$843,MATCH(WatchList!$B36,'All CCC'!$B$7:$B$843,0)))</f>
        <v/>
      </c>
      <c r="D36" s="890" t="str">
        <f>IF($B36="","",INDEX('All CCC'!D$7:D$843,MATCH(WatchList!$B36,'All CCC'!$B$7:$B$843,0)))</f>
        <v/>
      </c>
      <c r="E36" s="890" t="str">
        <f>IF($B36="","",INDEX('All CCC'!E$7:E$843,MATCH(WatchList!$B36,'All CCC'!$B$7:$B$843,0)))</f>
        <v/>
      </c>
      <c r="F36" s="890" t="str">
        <f>IF($B36="","",INDEX('All CCC'!F$7:F$843,MATCH(WatchList!$B36,'All CCC'!$B$7:$B$843,0)))</f>
        <v/>
      </c>
      <c r="G36" s="890" t="str">
        <f>IF($B36="","",INDEX('All CCC'!G$7:G$843,MATCH(WatchList!$B36,'All CCC'!$B$7:$B$843,0)))</f>
        <v/>
      </c>
      <c r="H36" s="890" t="str">
        <f>IF($B36="","",INDEX('All CCC'!H$7:H$843,MATCH(WatchList!$B36,'All CCC'!$B$7:$B$843,0)))</f>
        <v/>
      </c>
      <c r="I36" s="890" t="str">
        <f>IF($B36="","",INDEX('All CCC'!I$7:I$843,MATCH(WatchList!$B36,'All CCC'!$B$7:$B$843,0)))</f>
        <v/>
      </c>
      <c r="J36" s="890" t="str">
        <f>IF($B36="","",INDEX('All CCC'!J$7:J$843,MATCH(WatchList!$B36,'All CCC'!$B$7:$B$843,0)))</f>
        <v/>
      </c>
      <c r="K36" s="890" t="str">
        <f>IF($B36="","",INDEX('All CCC'!K$7:K$843,MATCH(WatchList!$B36,'All CCC'!$B$7:$B$843,0)))</f>
        <v/>
      </c>
      <c r="L36" s="890" t="str">
        <f>IF($B36="","",INDEX('All CCC'!L$7:L$843,MATCH(WatchList!$B36,'All CCC'!$B$7:$B$843,0)))</f>
        <v/>
      </c>
      <c r="M36" s="890" t="str">
        <f>IF($B36="","",INDEX('All CCC'!M$7:M$843,MATCH(WatchList!$B36,'All CCC'!$B$7:$B$843,0)))</f>
        <v/>
      </c>
      <c r="N36" s="890" t="str">
        <f>IF($B36="","",INDEX('All CCC'!N$7:N$843,MATCH(WatchList!$B36,'All CCC'!$B$7:$B$843,0)))</f>
        <v/>
      </c>
      <c r="O36" s="890" t="str">
        <f>IF($B36="","",INDEX('All CCC'!O$7:O$843,MATCH(WatchList!$B36,'All CCC'!$B$7:$B$843,0)))</f>
        <v/>
      </c>
      <c r="P36" s="891" t="str">
        <f>IF($B36="","",INDEX('All CCC'!P$7:P$843,MATCH(WatchList!$B36,'All CCC'!$B$7:$B$843,0)))</f>
        <v/>
      </c>
      <c r="Q36" s="891" t="str">
        <f>IF($B36="","",INDEX('All CCC'!Q$7:Q$843,MATCH(WatchList!$B36,'All CCC'!$B$7:$B$843,0)))</f>
        <v/>
      </c>
      <c r="R36" s="890" t="str">
        <f>IF($B36="","",INDEX('All CCC'!R$7:R$843,MATCH(WatchList!$B36,'All CCC'!$B$7:$B$843,0)))</f>
        <v/>
      </c>
      <c r="S36" s="890" t="str">
        <f>IF($B36="","",INDEX('All CCC'!S$7:S$843,MATCH(WatchList!$B36,'All CCC'!$B$7:$B$843,0)))</f>
        <v/>
      </c>
      <c r="T36" s="890" t="str">
        <f>IF($B36="","",INDEX('All CCC'!T$7:T$843,MATCH(WatchList!$B36,'All CCC'!$B$7:$B$843,0)))</f>
        <v/>
      </c>
      <c r="U36" s="890" t="str">
        <f>IF($B36="","",INDEX('All CCC'!U$7:U$843,MATCH(WatchList!$B36,'All CCC'!$B$7:$B$843,0)))</f>
        <v/>
      </c>
      <c r="V36" s="890" t="str">
        <f>IF($B36="","",INDEX('All CCC'!V$7:V$843,MATCH(WatchList!$B36,'All CCC'!$B$7:$B$843,0)))</f>
        <v/>
      </c>
      <c r="W36" s="890" t="str">
        <f>IF($B36="","",INDEX('All CCC'!W$7:W$843,MATCH(WatchList!$B36,'All CCC'!$B$7:$B$843,0)))</f>
        <v/>
      </c>
      <c r="X36" s="890" t="str">
        <f>IF($B36="","",INDEX('All CCC'!X$7:X$843,MATCH(WatchList!$B36,'All CCC'!$B$7:$B$843,0)))</f>
        <v/>
      </c>
      <c r="Y36" s="890" t="str">
        <f>IF($B36="","",INDEX('All CCC'!Y$7:Y$843,MATCH(WatchList!$B36,'All CCC'!$B$7:$B$843,0)))</f>
        <v/>
      </c>
      <c r="Z36" s="890" t="str">
        <f>IF($B36="","",INDEX('All CCC'!Z$7:Z$843,MATCH(WatchList!$B36,'All CCC'!$B$7:$B$843,0)))</f>
        <v/>
      </c>
      <c r="AA36" s="890" t="str">
        <f>IF($B36="","",INDEX('All CCC'!AA$7:AA$843,MATCH(WatchList!$B36,'All CCC'!$B$7:$B$843,0)))</f>
        <v/>
      </c>
      <c r="AB36" s="890" t="str">
        <f>IF($B36="","",INDEX('All CCC'!AB$7:AB$843,MATCH(WatchList!$B36,'All CCC'!$B$7:$B$843,0)))</f>
        <v/>
      </c>
      <c r="AC36" s="890" t="str">
        <f>IF($B36="","",INDEX('All CCC'!AC$7:AC$843,MATCH(WatchList!$B36,'All CCC'!$B$7:$B$843,0)))</f>
        <v/>
      </c>
      <c r="AD36" s="890" t="str">
        <f>IF($B36="","",INDEX('All CCC'!AD$7:AD$843,MATCH(WatchList!$B36,'All CCC'!$B$7:$B$843,0)))</f>
        <v/>
      </c>
      <c r="AE36" s="890" t="str">
        <f>IF($B36="","",INDEX('All CCC'!AE$7:AE$843,MATCH(WatchList!$B36,'All CCC'!$B$7:$B$843,0)))</f>
        <v/>
      </c>
      <c r="AF36" s="890" t="str">
        <f>IF($B36="","",INDEX('All CCC'!AF$7:AF$843,MATCH(WatchList!$B36,'All CCC'!$B$7:$B$843,0)))</f>
        <v/>
      </c>
      <c r="AG36" s="890" t="str">
        <f>IF($B36="","",INDEX('All CCC'!AG$7:AG$843,MATCH(WatchList!$B36,'All CCC'!$B$7:$B$843,0)))</f>
        <v/>
      </c>
      <c r="AH36" s="890" t="str">
        <f>IF($B36="","",INDEX('All CCC'!AH$7:AH$843,MATCH(WatchList!$B36,'All CCC'!$B$7:$B$843,0)))</f>
        <v/>
      </c>
      <c r="AI36" s="890" t="str">
        <f>IF($B36="","",INDEX('All CCC'!AI$7:AI$843,MATCH(WatchList!$B36,'All CCC'!$B$7:$B$843,0)))</f>
        <v/>
      </c>
      <c r="AJ36" s="890" t="str">
        <f>IF($B36="","",INDEX('All CCC'!AJ$7:AJ$843,MATCH(WatchList!$B36,'All CCC'!$B$7:$B$843,0)))</f>
        <v/>
      </c>
      <c r="AK36" s="890" t="str">
        <f>IF($B36="","",INDEX('All CCC'!AK$7:AK$843,MATCH(WatchList!$B36,'All CCC'!$B$7:$B$843,0)))</f>
        <v/>
      </c>
      <c r="AL36" s="890" t="str">
        <f>IF($B36="","",INDEX('All CCC'!AL$7:AL$843,MATCH(WatchList!$B36,'All CCC'!$B$7:$B$843,0)))</f>
        <v/>
      </c>
      <c r="AM36" s="890" t="str">
        <f>IF($B36="","",INDEX('All CCC'!AM$7:AM$843,MATCH(WatchList!$B36,'All CCC'!$B$7:$B$843,0)))</f>
        <v/>
      </c>
      <c r="AN36" s="890" t="str">
        <f>IF($B36="","",INDEX('All CCC'!AN$7:AN$843,MATCH(WatchList!$B36,'All CCC'!$B$7:$B$843,0)))</f>
        <v/>
      </c>
      <c r="AO36" s="890" t="str">
        <f>IF($B36="","",INDEX('All CCC'!AO$7:AO$843,MATCH(WatchList!$B36,'All CCC'!$B$7:$B$843,0)))</f>
        <v/>
      </c>
      <c r="AP36" s="890" t="str">
        <f>IF($B36="","",INDEX('All CCC'!AP$7:AP$843,MATCH(WatchList!$B36,'All CCC'!$B$7:$B$843,0)))</f>
        <v/>
      </c>
      <c r="AQ36" s="890" t="str">
        <f>IF($B36="","",INDEX('All CCC'!AQ$7:AQ$843,MATCH(WatchList!$B36,'All CCC'!$B$7:$B$843,0)))</f>
        <v/>
      </c>
      <c r="AR36" s="890" t="str">
        <f>IF($B36="","",INDEX('All CCC'!AR$7:AR$843,MATCH(WatchList!$B36,'All CCC'!$B$7:$B$843,0)))</f>
        <v/>
      </c>
      <c r="AS36" s="890" t="str">
        <f>IF($B36="","",INDEX('All CCC'!AS$7:AS$843,MATCH(WatchList!$B36,'All CCC'!$B$7:$B$843,0)))</f>
        <v/>
      </c>
      <c r="AT36" s="890" t="str">
        <f>IF($B36="","",INDEX('All CCC'!AT$7:AT$843,MATCH(WatchList!$B36,'All CCC'!$B$7:$B$843,0)))</f>
        <v/>
      </c>
      <c r="AU36" s="890" t="str">
        <f>IF($B36="","",INDEX('All CCC'!AU$7:AU$843,MATCH(WatchList!$B36,'All CCC'!$B$7:$B$843,0)))</f>
        <v/>
      </c>
      <c r="AV36" s="890" t="str">
        <f>IF($B36="","",INDEX('All CCC'!AV$7:AV$843,MATCH(WatchList!$B36,'All CCC'!$B$7:$B$843,0)))</f>
        <v/>
      </c>
      <c r="AW36" s="890" t="str">
        <f>IF($B36="","",INDEX('All CCC'!AW$7:AW$843,MATCH(WatchList!$B36,'All CCC'!$B$7:$B$843,0)))</f>
        <v/>
      </c>
      <c r="AX36" s="890" t="str">
        <f>IF($B36="","",INDEX('All CCC'!AX$7:AX$843,MATCH(WatchList!$B36,'All CCC'!$B$7:$B$843,0)))</f>
        <v/>
      </c>
      <c r="AY36" s="890" t="str">
        <f>IF($B36="","",INDEX('All CCC'!AY$7:AY$843,MATCH(WatchList!$B36,'All CCC'!$B$7:$B$843,0)))</f>
        <v/>
      </c>
      <c r="AZ36" s="890" t="str">
        <f>IF($B36="","",INDEX('All CCC'!AZ$7:AZ$843,MATCH(WatchList!$B36,'All CCC'!$B$7:$B$843,0)))</f>
        <v/>
      </c>
      <c r="BA36" s="890" t="str">
        <f>IF($B36="","",INDEX('All CCC'!BA$7:BA$843,MATCH(WatchList!$B36,'All CCC'!$B$7:$B$843,0)))</f>
        <v/>
      </c>
      <c r="BB36" s="890" t="str">
        <f>IF($B36="","",INDEX('All CCC'!BB$7:BB$843,MATCH(WatchList!$B36,'All CCC'!$B$7:$B$843,0)))</f>
        <v/>
      </c>
      <c r="BC36" s="890" t="str">
        <f>IF($B36="","",INDEX('All CCC'!BC$7:BC$843,MATCH(WatchList!$B36,'All CCC'!$B$7:$B$843,0)))</f>
        <v/>
      </c>
      <c r="BD36" s="890" t="str">
        <f>IF($B36="","",INDEX('All CCC'!BD$7:BD$843,MATCH(WatchList!$B36,'All CCC'!$B$7:$B$843,0)))</f>
        <v/>
      </c>
      <c r="BE36" s="890" t="str">
        <f>IF($B36="","",INDEX('All CCC'!BE$7:BE$843,MATCH(WatchList!$B36,'All CCC'!$B$7:$B$843,0)))</f>
        <v/>
      </c>
      <c r="BF36" s="890" t="str">
        <f>IF($B36="","",INDEX('All CCC'!BF$7:BF$843,MATCH(WatchList!$B36,'All CCC'!$B$7:$B$843,0)))</f>
        <v/>
      </c>
      <c r="BG36" s="890" t="str">
        <f>IF($B36="","",INDEX('All CCC'!BG$7:BG$843,MATCH(WatchList!$B36,'All CCC'!$B$7:$B$843,0)))</f>
        <v/>
      </c>
    </row>
    <row r="37" spans="1:59" x14ac:dyDescent="0.2">
      <c r="A37" s="576" t="str">
        <f>IF($B37="","",INDEX('All CCC'!A$7:A$843,MATCH(WatchList!$B37,'All CCC'!$B$7:$B$843,0)))</f>
        <v/>
      </c>
      <c r="B37" s="36"/>
      <c r="C37" s="890" t="str">
        <f>IF($B37="","",INDEX('All CCC'!C$7:C$843,MATCH(WatchList!$B37,'All CCC'!$B$7:$B$843,0)))</f>
        <v/>
      </c>
      <c r="D37" s="890" t="str">
        <f>IF($B37="","",INDEX('All CCC'!D$7:D$843,MATCH(WatchList!$B37,'All CCC'!$B$7:$B$843,0)))</f>
        <v/>
      </c>
      <c r="E37" s="890" t="str">
        <f>IF($B37="","",INDEX('All CCC'!E$7:E$843,MATCH(WatchList!$B37,'All CCC'!$B$7:$B$843,0)))</f>
        <v/>
      </c>
      <c r="F37" s="890" t="str">
        <f>IF($B37="","",INDEX('All CCC'!F$7:F$843,MATCH(WatchList!$B37,'All CCC'!$B$7:$B$843,0)))</f>
        <v/>
      </c>
      <c r="G37" s="890" t="str">
        <f>IF($B37="","",INDEX('All CCC'!G$7:G$843,MATCH(WatchList!$B37,'All CCC'!$B$7:$B$843,0)))</f>
        <v/>
      </c>
      <c r="H37" s="890" t="str">
        <f>IF($B37="","",INDEX('All CCC'!H$7:H$843,MATCH(WatchList!$B37,'All CCC'!$B$7:$B$843,0)))</f>
        <v/>
      </c>
      <c r="I37" s="890" t="str">
        <f>IF($B37="","",INDEX('All CCC'!I$7:I$843,MATCH(WatchList!$B37,'All CCC'!$B$7:$B$843,0)))</f>
        <v/>
      </c>
      <c r="J37" s="890" t="str">
        <f>IF($B37="","",INDEX('All CCC'!J$7:J$843,MATCH(WatchList!$B37,'All CCC'!$B$7:$B$843,0)))</f>
        <v/>
      </c>
      <c r="K37" s="890" t="str">
        <f>IF($B37="","",INDEX('All CCC'!K$7:K$843,MATCH(WatchList!$B37,'All CCC'!$B$7:$B$843,0)))</f>
        <v/>
      </c>
      <c r="L37" s="890" t="str">
        <f>IF($B37="","",INDEX('All CCC'!L$7:L$843,MATCH(WatchList!$B37,'All CCC'!$B$7:$B$843,0)))</f>
        <v/>
      </c>
      <c r="M37" s="890" t="str">
        <f>IF($B37="","",INDEX('All CCC'!M$7:M$843,MATCH(WatchList!$B37,'All CCC'!$B$7:$B$843,0)))</f>
        <v/>
      </c>
      <c r="N37" s="890" t="str">
        <f>IF($B37="","",INDEX('All CCC'!N$7:N$843,MATCH(WatchList!$B37,'All CCC'!$B$7:$B$843,0)))</f>
        <v/>
      </c>
      <c r="O37" s="890" t="str">
        <f>IF($B37="","",INDEX('All CCC'!O$7:O$843,MATCH(WatchList!$B37,'All CCC'!$B$7:$B$843,0)))</f>
        <v/>
      </c>
      <c r="P37" s="891" t="str">
        <f>IF($B37="","",INDEX('All CCC'!P$7:P$843,MATCH(WatchList!$B37,'All CCC'!$B$7:$B$843,0)))</f>
        <v/>
      </c>
      <c r="Q37" s="891" t="str">
        <f>IF($B37="","",INDEX('All CCC'!Q$7:Q$843,MATCH(WatchList!$B37,'All CCC'!$B$7:$B$843,0)))</f>
        <v/>
      </c>
      <c r="R37" s="890" t="str">
        <f>IF($B37="","",INDEX('All CCC'!R$7:R$843,MATCH(WatchList!$B37,'All CCC'!$B$7:$B$843,0)))</f>
        <v/>
      </c>
      <c r="S37" s="890" t="str">
        <f>IF($B37="","",INDEX('All CCC'!S$7:S$843,MATCH(WatchList!$B37,'All CCC'!$B$7:$B$843,0)))</f>
        <v/>
      </c>
      <c r="T37" s="890" t="str">
        <f>IF($B37="","",INDEX('All CCC'!T$7:T$843,MATCH(WatchList!$B37,'All CCC'!$B$7:$B$843,0)))</f>
        <v/>
      </c>
      <c r="U37" s="890" t="str">
        <f>IF($B37="","",INDEX('All CCC'!U$7:U$843,MATCH(WatchList!$B37,'All CCC'!$B$7:$B$843,0)))</f>
        <v/>
      </c>
      <c r="V37" s="890" t="str">
        <f>IF($B37="","",INDEX('All CCC'!V$7:V$843,MATCH(WatchList!$B37,'All CCC'!$B$7:$B$843,0)))</f>
        <v/>
      </c>
      <c r="W37" s="890" t="str">
        <f>IF($B37="","",INDEX('All CCC'!W$7:W$843,MATCH(WatchList!$B37,'All CCC'!$B$7:$B$843,0)))</f>
        <v/>
      </c>
      <c r="X37" s="890" t="str">
        <f>IF($B37="","",INDEX('All CCC'!X$7:X$843,MATCH(WatchList!$B37,'All CCC'!$B$7:$B$843,0)))</f>
        <v/>
      </c>
      <c r="Y37" s="890" t="str">
        <f>IF($B37="","",INDEX('All CCC'!Y$7:Y$843,MATCH(WatchList!$B37,'All CCC'!$B$7:$B$843,0)))</f>
        <v/>
      </c>
      <c r="Z37" s="890" t="str">
        <f>IF($B37="","",INDEX('All CCC'!Z$7:Z$843,MATCH(WatchList!$B37,'All CCC'!$B$7:$B$843,0)))</f>
        <v/>
      </c>
      <c r="AA37" s="890" t="str">
        <f>IF($B37="","",INDEX('All CCC'!AA$7:AA$843,MATCH(WatchList!$B37,'All CCC'!$B$7:$B$843,0)))</f>
        <v/>
      </c>
      <c r="AB37" s="890" t="str">
        <f>IF($B37="","",INDEX('All CCC'!AB$7:AB$843,MATCH(WatchList!$B37,'All CCC'!$B$7:$B$843,0)))</f>
        <v/>
      </c>
      <c r="AC37" s="890" t="str">
        <f>IF($B37="","",INDEX('All CCC'!AC$7:AC$843,MATCH(WatchList!$B37,'All CCC'!$B$7:$B$843,0)))</f>
        <v/>
      </c>
      <c r="AD37" s="890" t="str">
        <f>IF($B37="","",INDEX('All CCC'!AD$7:AD$843,MATCH(WatchList!$B37,'All CCC'!$B$7:$B$843,0)))</f>
        <v/>
      </c>
      <c r="AE37" s="890" t="str">
        <f>IF($B37="","",INDEX('All CCC'!AE$7:AE$843,MATCH(WatchList!$B37,'All CCC'!$B$7:$B$843,0)))</f>
        <v/>
      </c>
      <c r="AF37" s="890" t="str">
        <f>IF($B37="","",INDEX('All CCC'!AF$7:AF$843,MATCH(WatchList!$B37,'All CCC'!$B$7:$B$843,0)))</f>
        <v/>
      </c>
      <c r="AG37" s="890" t="str">
        <f>IF($B37="","",INDEX('All CCC'!AG$7:AG$843,MATCH(WatchList!$B37,'All CCC'!$B$7:$B$843,0)))</f>
        <v/>
      </c>
      <c r="AH37" s="890" t="str">
        <f>IF($B37="","",INDEX('All CCC'!AH$7:AH$843,MATCH(WatchList!$B37,'All CCC'!$B$7:$B$843,0)))</f>
        <v/>
      </c>
      <c r="AI37" s="890" t="str">
        <f>IF($B37="","",INDEX('All CCC'!AI$7:AI$843,MATCH(WatchList!$B37,'All CCC'!$B$7:$B$843,0)))</f>
        <v/>
      </c>
      <c r="AJ37" s="890" t="str">
        <f>IF($B37="","",INDEX('All CCC'!AJ$7:AJ$843,MATCH(WatchList!$B37,'All CCC'!$B$7:$B$843,0)))</f>
        <v/>
      </c>
      <c r="AK37" s="890" t="str">
        <f>IF($B37="","",INDEX('All CCC'!AK$7:AK$843,MATCH(WatchList!$B37,'All CCC'!$B$7:$B$843,0)))</f>
        <v/>
      </c>
      <c r="AL37" s="890" t="str">
        <f>IF($B37="","",INDEX('All CCC'!AL$7:AL$843,MATCH(WatchList!$B37,'All CCC'!$B$7:$B$843,0)))</f>
        <v/>
      </c>
      <c r="AM37" s="890" t="str">
        <f>IF($B37="","",INDEX('All CCC'!AM$7:AM$843,MATCH(WatchList!$B37,'All CCC'!$B$7:$B$843,0)))</f>
        <v/>
      </c>
      <c r="AN37" s="890" t="str">
        <f>IF($B37="","",INDEX('All CCC'!AN$7:AN$843,MATCH(WatchList!$B37,'All CCC'!$B$7:$B$843,0)))</f>
        <v/>
      </c>
      <c r="AO37" s="890" t="str">
        <f>IF($B37="","",INDEX('All CCC'!AO$7:AO$843,MATCH(WatchList!$B37,'All CCC'!$B$7:$B$843,0)))</f>
        <v/>
      </c>
      <c r="AP37" s="890" t="str">
        <f>IF($B37="","",INDEX('All CCC'!AP$7:AP$843,MATCH(WatchList!$B37,'All CCC'!$B$7:$B$843,0)))</f>
        <v/>
      </c>
      <c r="AQ37" s="890" t="str">
        <f>IF($B37="","",INDEX('All CCC'!AQ$7:AQ$843,MATCH(WatchList!$B37,'All CCC'!$B$7:$B$843,0)))</f>
        <v/>
      </c>
      <c r="AR37" s="890" t="str">
        <f>IF($B37="","",INDEX('All CCC'!AR$7:AR$843,MATCH(WatchList!$B37,'All CCC'!$B$7:$B$843,0)))</f>
        <v/>
      </c>
      <c r="AS37" s="890" t="str">
        <f>IF($B37="","",INDEX('All CCC'!AS$7:AS$843,MATCH(WatchList!$B37,'All CCC'!$B$7:$B$843,0)))</f>
        <v/>
      </c>
      <c r="AT37" s="890" t="str">
        <f>IF($B37="","",INDEX('All CCC'!AT$7:AT$843,MATCH(WatchList!$B37,'All CCC'!$B$7:$B$843,0)))</f>
        <v/>
      </c>
      <c r="AU37" s="890" t="str">
        <f>IF($B37="","",INDEX('All CCC'!AU$7:AU$843,MATCH(WatchList!$B37,'All CCC'!$B$7:$B$843,0)))</f>
        <v/>
      </c>
      <c r="AV37" s="890" t="str">
        <f>IF($B37="","",INDEX('All CCC'!AV$7:AV$843,MATCH(WatchList!$B37,'All CCC'!$B$7:$B$843,0)))</f>
        <v/>
      </c>
      <c r="AW37" s="890" t="str">
        <f>IF($B37="","",INDEX('All CCC'!AW$7:AW$843,MATCH(WatchList!$B37,'All CCC'!$B$7:$B$843,0)))</f>
        <v/>
      </c>
      <c r="AX37" s="890" t="str">
        <f>IF($B37="","",INDEX('All CCC'!AX$7:AX$843,MATCH(WatchList!$B37,'All CCC'!$B$7:$B$843,0)))</f>
        <v/>
      </c>
      <c r="AY37" s="890" t="str">
        <f>IF($B37="","",INDEX('All CCC'!AY$7:AY$843,MATCH(WatchList!$B37,'All CCC'!$B$7:$B$843,0)))</f>
        <v/>
      </c>
      <c r="AZ37" s="890" t="str">
        <f>IF($B37="","",INDEX('All CCC'!AZ$7:AZ$843,MATCH(WatchList!$B37,'All CCC'!$B$7:$B$843,0)))</f>
        <v/>
      </c>
      <c r="BA37" s="890" t="str">
        <f>IF($B37="","",INDEX('All CCC'!BA$7:BA$843,MATCH(WatchList!$B37,'All CCC'!$B$7:$B$843,0)))</f>
        <v/>
      </c>
      <c r="BB37" s="890" t="str">
        <f>IF($B37="","",INDEX('All CCC'!BB$7:BB$843,MATCH(WatchList!$B37,'All CCC'!$B$7:$B$843,0)))</f>
        <v/>
      </c>
      <c r="BC37" s="890" t="str">
        <f>IF($B37="","",INDEX('All CCC'!BC$7:BC$843,MATCH(WatchList!$B37,'All CCC'!$B$7:$B$843,0)))</f>
        <v/>
      </c>
      <c r="BD37" s="890" t="str">
        <f>IF($B37="","",INDEX('All CCC'!BD$7:BD$843,MATCH(WatchList!$B37,'All CCC'!$B$7:$B$843,0)))</f>
        <v/>
      </c>
      <c r="BE37" s="890" t="str">
        <f>IF($B37="","",INDEX('All CCC'!BE$7:BE$843,MATCH(WatchList!$B37,'All CCC'!$B$7:$B$843,0)))</f>
        <v/>
      </c>
      <c r="BF37" s="890" t="str">
        <f>IF($B37="","",INDEX('All CCC'!BF$7:BF$843,MATCH(WatchList!$B37,'All CCC'!$B$7:$B$843,0)))</f>
        <v/>
      </c>
      <c r="BG37" s="890" t="str">
        <f>IF($B37="","",INDEX('All CCC'!BG$7:BG$843,MATCH(WatchList!$B37,'All CCC'!$B$7:$B$843,0)))</f>
        <v/>
      </c>
    </row>
    <row r="38" spans="1:59" x14ac:dyDescent="0.2">
      <c r="A38" s="576" t="str">
        <f>IF($B38="","",INDEX('All CCC'!A$7:A$843,MATCH(WatchList!$B38,'All CCC'!$B$7:$B$843,0)))</f>
        <v/>
      </c>
      <c r="B38" s="36"/>
      <c r="C38" s="890" t="str">
        <f>IF($B38="","",INDEX('All CCC'!C$7:C$843,MATCH(WatchList!$B38,'All CCC'!$B$7:$B$843,0)))</f>
        <v/>
      </c>
      <c r="D38" s="890" t="str">
        <f>IF($B38="","",INDEX('All CCC'!D$7:D$843,MATCH(WatchList!$B38,'All CCC'!$B$7:$B$843,0)))</f>
        <v/>
      </c>
      <c r="E38" s="890" t="str">
        <f>IF($B38="","",INDEX('All CCC'!E$7:E$843,MATCH(WatchList!$B38,'All CCC'!$B$7:$B$843,0)))</f>
        <v/>
      </c>
      <c r="F38" s="890" t="str">
        <f>IF($B38="","",INDEX('All CCC'!F$7:F$843,MATCH(WatchList!$B38,'All CCC'!$B$7:$B$843,0)))</f>
        <v/>
      </c>
      <c r="G38" s="890" t="str">
        <f>IF($B38="","",INDEX('All CCC'!G$7:G$843,MATCH(WatchList!$B38,'All CCC'!$B$7:$B$843,0)))</f>
        <v/>
      </c>
      <c r="H38" s="890" t="str">
        <f>IF($B38="","",INDEX('All CCC'!H$7:H$843,MATCH(WatchList!$B38,'All CCC'!$B$7:$B$843,0)))</f>
        <v/>
      </c>
      <c r="I38" s="890" t="str">
        <f>IF($B38="","",INDEX('All CCC'!I$7:I$843,MATCH(WatchList!$B38,'All CCC'!$B$7:$B$843,0)))</f>
        <v/>
      </c>
      <c r="J38" s="890" t="str">
        <f>IF($B38="","",INDEX('All CCC'!J$7:J$843,MATCH(WatchList!$B38,'All CCC'!$B$7:$B$843,0)))</f>
        <v/>
      </c>
      <c r="K38" s="890" t="str">
        <f>IF($B38="","",INDEX('All CCC'!K$7:K$843,MATCH(WatchList!$B38,'All CCC'!$B$7:$B$843,0)))</f>
        <v/>
      </c>
      <c r="L38" s="890" t="str">
        <f>IF($B38="","",INDEX('All CCC'!L$7:L$843,MATCH(WatchList!$B38,'All CCC'!$B$7:$B$843,0)))</f>
        <v/>
      </c>
      <c r="M38" s="890" t="str">
        <f>IF($B38="","",INDEX('All CCC'!M$7:M$843,MATCH(WatchList!$B38,'All CCC'!$B$7:$B$843,0)))</f>
        <v/>
      </c>
      <c r="N38" s="890" t="str">
        <f>IF($B38="","",INDEX('All CCC'!N$7:N$843,MATCH(WatchList!$B38,'All CCC'!$B$7:$B$843,0)))</f>
        <v/>
      </c>
      <c r="O38" s="890" t="str">
        <f>IF($B38="","",INDEX('All CCC'!O$7:O$843,MATCH(WatchList!$B38,'All CCC'!$B$7:$B$843,0)))</f>
        <v/>
      </c>
      <c r="P38" s="891" t="str">
        <f>IF($B38="","",INDEX('All CCC'!P$7:P$843,MATCH(WatchList!$B38,'All CCC'!$B$7:$B$843,0)))</f>
        <v/>
      </c>
      <c r="Q38" s="891" t="str">
        <f>IF($B38="","",INDEX('All CCC'!Q$7:Q$843,MATCH(WatchList!$B38,'All CCC'!$B$7:$B$843,0)))</f>
        <v/>
      </c>
      <c r="R38" s="890" t="str">
        <f>IF($B38="","",INDEX('All CCC'!R$7:R$843,MATCH(WatchList!$B38,'All CCC'!$B$7:$B$843,0)))</f>
        <v/>
      </c>
      <c r="S38" s="890" t="str">
        <f>IF($B38="","",INDEX('All CCC'!S$7:S$843,MATCH(WatchList!$B38,'All CCC'!$B$7:$B$843,0)))</f>
        <v/>
      </c>
      <c r="T38" s="890" t="str">
        <f>IF($B38="","",INDEX('All CCC'!T$7:T$843,MATCH(WatchList!$B38,'All CCC'!$B$7:$B$843,0)))</f>
        <v/>
      </c>
      <c r="U38" s="890" t="str">
        <f>IF($B38="","",INDEX('All CCC'!U$7:U$843,MATCH(WatchList!$B38,'All CCC'!$B$7:$B$843,0)))</f>
        <v/>
      </c>
      <c r="V38" s="890" t="str">
        <f>IF($B38="","",INDEX('All CCC'!V$7:V$843,MATCH(WatchList!$B38,'All CCC'!$B$7:$B$843,0)))</f>
        <v/>
      </c>
      <c r="W38" s="890" t="str">
        <f>IF($B38="","",INDEX('All CCC'!W$7:W$843,MATCH(WatchList!$B38,'All CCC'!$B$7:$B$843,0)))</f>
        <v/>
      </c>
      <c r="X38" s="890" t="str">
        <f>IF($B38="","",INDEX('All CCC'!X$7:X$843,MATCH(WatchList!$B38,'All CCC'!$B$7:$B$843,0)))</f>
        <v/>
      </c>
      <c r="Y38" s="890" t="str">
        <f>IF($B38="","",INDEX('All CCC'!Y$7:Y$843,MATCH(WatchList!$B38,'All CCC'!$B$7:$B$843,0)))</f>
        <v/>
      </c>
      <c r="Z38" s="890" t="str">
        <f>IF($B38="","",INDEX('All CCC'!Z$7:Z$843,MATCH(WatchList!$B38,'All CCC'!$B$7:$B$843,0)))</f>
        <v/>
      </c>
      <c r="AA38" s="890" t="str">
        <f>IF($B38="","",INDEX('All CCC'!AA$7:AA$843,MATCH(WatchList!$B38,'All CCC'!$B$7:$B$843,0)))</f>
        <v/>
      </c>
      <c r="AB38" s="890" t="str">
        <f>IF($B38="","",INDEX('All CCC'!AB$7:AB$843,MATCH(WatchList!$B38,'All CCC'!$B$7:$B$843,0)))</f>
        <v/>
      </c>
      <c r="AC38" s="890" t="str">
        <f>IF($B38="","",INDEX('All CCC'!AC$7:AC$843,MATCH(WatchList!$B38,'All CCC'!$B$7:$B$843,0)))</f>
        <v/>
      </c>
      <c r="AD38" s="890" t="str">
        <f>IF($B38="","",INDEX('All CCC'!AD$7:AD$843,MATCH(WatchList!$B38,'All CCC'!$B$7:$B$843,0)))</f>
        <v/>
      </c>
      <c r="AE38" s="890" t="str">
        <f>IF($B38="","",INDEX('All CCC'!AE$7:AE$843,MATCH(WatchList!$B38,'All CCC'!$B$7:$B$843,0)))</f>
        <v/>
      </c>
      <c r="AF38" s="890" t="str">
        <f>IF($B38="","",INDEX('All CCC'!AF$7:AF$843,MATCH(WatchList!$B38,'All CCC'!$B$7:$B$843,0)))</f>
        <v/>
      </c>
      <c r="AG38" s="890" t="str">
        <f>IF($B38="","",INDEX('All CCC'!AG$7:AG$843,MATCH(WatchList!$B38,'All CCC'!$B$7:$B$843,0)))</f>
        <v/>
      </c>
      <c r="AH38" s="890" t="str">
        <f>IF($B38="","",INDEX('All CCC'!AH$7:AH$843,MATCH(WatchList!$B38,'All CCC'!$B$7:$B$843,0)))</f>
        <v/>
      </c>
      <c r="AI38" s="890" t="str">
        <f>IF($B38="","",INDEX('All CCC'!AI$7:AI$843,MATCH(WatchList!$B38,'All CCC'!$B$7:$B$843,0)))</f>
        <v/>
      </c>
      <c r="AJ38" s="890" t="str">
        <f>IF($B38="","",INDEX('All CCC'!AJ$7:AJ$843,MATCH(WatchList!$B38,'All CCC'!$B$7:$B$843,0)))</f>
        <v/>
      </c>
      <c r="AK38" s="890" t="str">
        <f>IF($B38="","",INDEX('All CCC'!AK$7:AK$843,MATCH(WatchList!$B38,'All CCC'!$B$7:$B$843,0)))</f>
        <v/>
      </c>
      <c r="AL38" s="890" t="str">
        <f>IF($B38="","",INDEX('All CCC'!AL$7:AL$843,MATCH(WatchList!$B38,'All CCC'!$B$7:$B$843,0)))</f>
        <v/>
      </c>
      <c r="AM38" s="890" t="str">
        <f>IF($B38="","",INDEX('All CCC'!AM$7:AM$843,MATCH(WatchList!$B38,'All CCC'!$B$7:$B$843,0)))</f>
        <v/>
      </c>
      <c r="AN38" s="890" t="str">
        <f>IF($B38="","",INDEX('All CCC'!AN$7:AN$843,MATCH(WatchList!$B38,'All CCC'!$B$7:$B$843,0)))</f>
        <v/>
      </c>
      <c r="AO38" s="890" t="str">
        <f>IF($B38="","",INDEX('All CCC'!AO$7:AO$843,MATCH(WatchList!$B38,'All CCC'!$B$7:$B$843,0)))</f>
        <v/>
      </c>
      <c r="AP38" s="890" t="str">
        <f>IF($B38="","",INDEX('All CCC'!AP$7:AP$843,MATCH(WatchList!$B38,'All CCC'!$B$7:$B$843,0)))</f>
        <v/>
      </c>
      <c r="AQ38" s="890" t="str">
        <f>IF($B38="","",INDEX('All CCC'!AQ$7:AQ$843,MATCH(WatchList!$B38,'All CCC'!$B$7:$B$843,0)))</f>
        <v/>
      </c>
      <c r="AR38" s="890" t="str">
        <f>IF($B38="","",INDEX('All CCC'!AR$7:AR$843,MATCH(WatchList!$B38,'All CCC'!$B$7:$B$843,0)))</f>
        <v/>
      </c>
      <c r="AS38" s="890" t="str">
        <f>IF($B38="","",INDEX('All CCC'!AS$7:AS$843,MATCH(WatchList!$B38,'All CCC'!$B$7:$B$843,0)))</f>
        <v/>
      </c>
      <c r="AT38" s="890" t="str">
        <f>IF($B38="","",INDEX('All CCC'!AT$7:AT$843,MATCH(WatchList!$B38,'All CCC'!$B$7:$B$843,0)))</f>
        <v/>
      </c>
      <c r="AU38" s="890" t="str">
        <f>IF($B38="","",INDEX('All CCC'!AU$7:AU$843,MATCH(WatchList!$B38,'All CCC'!$B$7:$B$843,0)))</f>
        <v/>
      </c>
      <c r="AV38" s="890" t="str">
        <f>IF($B38="","",INDEX('All CCC'!AV$7:AV$843,MATCH(WatchList!$B38,'All CCC'!$B$7:$B$843,0)))</f>
        <v/>
      </c>
      <c r="AW38" s="890" t="str">
        <f>IF($B38="","",INDEX('All CCC'!AW$7:AW$843,MATCH(WatchList!$B38,'All CCC'!$B$7:$B$843,0)))</f>
        <v/>
      </c>
      <c r="AX38" s="890" t="str">
        <f>IF($B38="","",INDEX('All CCC'!AX$7:AX$843,MATCH(WatchList!$B38,'All CCC'!$B$7:$B$843,0)))</f>
        <v/>
      </c>
      <c r="AY38" s="890" t="str">
        <f>IF($B38="","",INDEX('All CCC'!AY$7:AY$843,MATCH(WatchList!$B38,'All CCC'!$B$7:$B$843,0)))</f>
        <v/>
      </c>
      <c r="AZ38" s="890" t="str">
        <f>IF($B38="","",INDEX('All CCC'!AZ$7:AZ$843,MATCH(WatchList!$B38,'All CCC'!$B$7:$B$843,0)))</f>
        <v/>
      </c>
      <c r="BA38" s="890" t="str">
        <f>IF($B38="","",INDEX('All CCC'!BA$7:BA$843,MATCH(WatchList!$B38,'All CCC'!$B$7:$B$843,0)))</f>
        <v/>
      </c>
      <c r="BB38" s="890" t="str">
        <f>IF($B38="","",INDEX('All CCC'!BB$7:BB$843,MATCH(WatchList!$B38,'All CCC'!$B$7:$B$843,0)))</f>
        <v/>
      </c>
      <c r="BC38" s="890" t="str">
        <f>IF($B38="","",INDEX('All CCC'!BC$7:BC$843,MATCH(WatchList!$B38,'All CCC'!$B$7:$B$843,0)))</f>
        <v/>
      </c>
      <c r="BD38" s="890" t="str">
        <f>IF($B38="","",INDEX('All CCC'!BD$7:BD$843,MATCH(WatchList!$B38,'All CCC'!$B$7:$B$843,0)))</f>
        <v/>
      </c>
      <c r="BE38" s="890" t="str">
        <f>IF($B38="","",INDEX('All CCC'!BE$7:BE$843,MATCH(WatchList!$B38,'All CCC'!$B$7:$B$843,0)))</f>
        <v/>
      </c>
      <c r="BF38" s="890" t="str">
        <f>IF($B38="","",INDEX('All CCC'!BF$7:BF$843,MATCH(WatchList!$B38,'All CCC'!$B$7:$B$843,0)))</f>
        <v/>
      </c>
      <c r="BG38" s="890" t="str">
        <f>IF($B38="","",INDEX('All CCC'!BG$7:BG$843,MATCH(WatchList!$B38,'All CCC'!$B$7:$B$843,0)))</f>
        <v/>
      </c>
    </row>
    <row r="39" spans="1:59" x14ac:dyDescent="0.2">
      <c r="A39" s="576" t="str">
        <f>IF($B39="","",INDEX('All CCC'!A$7:A$843,MATCH(WatchList!$B39,'All CCC'!$B$7:$B$843,0)))</f>
        <v/>
      </c>
      <c r="B39" s="36"/>
      <c r="C39" s="890" t="str">
        <f>IF($B39="","",INDEX('All CCC'!C$7:C$843,MATCH(WatchList!$B39,'All CCC'!$B$7:$B$843,0)))</f>
        <v/>
      </c>
      <c r="D39" s="890" t="str">
        <f>IF($B39="","",INDEX('All CCC'!D$7:D$843,MATCH(WatchList!$B39,'All CCC'!$B$7:$B$843,0)))</f>
        <v/>
      </c>
      <c r="E39" s="890" t="str">
        <f>IF($B39="","",INDEX('All CCC'!E$7:E$843,MATCH(WatchList!$B39,'All CCC'!$B$7:$B$843,0)))</f>
        <v/>
      </c>
      <c r="F39" s="890" t="str">
        <f>IF($B39="","",INDEX('All CCC'!F$7:F$843,MATCH(WatchList!$B39,'All CCC'!$B$7:$B$843,0)))</f>
        <v/>
      </c>
      <c r="G39" s="890" t="str">
        <f>IF($B39="","",INDEX('All CCC'!G$7:G$843,MATCH(WatchList!$B39,'All CCC'!$B$7:$B$843,0)))</f>
        <v/>
      </c>
      <c r="H39" s="890" t="str">
        <f>IF($B39="","",INDEX('All CCC'!H$7:H$843,MATCH(WatchList!$B39,'All CCC'!$B$7:$B$843,0)))</f>
        <v/>
      </c>
      <c r="I39" s="890" t="str">
        <f>IF($B39="","",INDEX('All CCC'!I$7:I$843,MATCH(WatchList!$B39,'All CCC'!$B$7:$B$843,0)))</f>
        <v/>
      </c>
      <c r="J39" s="890" t="str">
        <f>IF($B39="","",INDEX('All CCC'!J$7:J$843,MATCH(WatchList!$B39,'All CCC'!$B$7:$B$843,0)))</f>
        <v/>
      </c>
      <c r="K39" s="890" t="str">
        <f>IF($B39="","",INDEX('All CCC'!K$7:K$843,MATCH(WatchList!$B39,'All CCC'!$B$7:$B$843,0)))</f>
        <v/>
      </c>
      <c r="L39" s="890" t="str">
        <f>IF($B39="","",INDEX('All CCC'!L$7:L$843,MATCH(WatchList!$B39,'All CCC'!$B$7:$B$843,0)))</f>
        <v/>
      </c>
      <c r="M39" s="890" t="str">
        <f>IF($B39="","",INDEX('All CCC'!M$7:M$843,MATCH(WatchList!$B39,'All CCC'!$B$7:$B$843,0)))</f>
        <v/>
      </c>
      <c r="N39" s="890" t="str">
        <f>IF($B39="","",INDEX('All CCC'!N$7:N$843,MATCH(WatchList!$B39,'All CCC'!$B$7:$B$843,0)))</f>
        <v/>
      </c>
      <c r="O39" s="890" t="str">
        <f>IF($B39="","",INDEX('All CCC'!O$7:O$843,MATCH(WatchList!$B39,'All CCC'!$B$7:$B$843,0)))</f>
        <v/>
      </c>
      <c r="P39" s="891" t="str">
        <f>IF($B39="","",INDEX('All CCC'!P$7:P$843,MATCH(WatchList!$B39,'All CCC'!$B$7:$B$843,0)))</f>
        <v/>
      </c>
      <c r="Q39" s="891" t="str">
        <f>IF($B39="","",INDEX('All CCC'!Q$7:Q$843,MATCH(WatchList!$B39,'All CCC'!$B$7:$B$843,0)))</f>
        <v/>
      </c>
      <c r="R39" s="890" t="str">
        <f>IF($B39="","",INDEX('All CCC'!R$7:R$843,MATCH(WatchList!$B39,'All CCC'!$B$7:$B$843,0)))</f>
        <v/>
      </c>
      <c r="S39" s="890" t="str">
        <f>IF($B39="","",INDEX('All CCC'!S$7:S$843,MATCH(WatchList!$B39,'All CCC'!$B$7:$B$843,0)))</f>
        <v/>
      </c>
      <c r="T39" s="890" t="str">
        <f>IF($B39="","",INDEX('All CCC'!T$7:T$843,MATCH(WatchList!$B39,'All CCC'!$B$7:$B$843,0)))</f>
        <v/>
      </c>
      <c r="U39" s="890" t="str">
        <f>IF($B39="","",INDEX('All CCC'!U$7:U$843,MATCH(WatchList!$B39,'All CCC'!$B$7:$B$843,0)))</f>
        <v/>
      </c>
      <c r="V39" s="890" t="str">
        <f>IF($B39="","",INDEX('All CCC'!V$7:V$843,MATCH(WatchList!$B39,'All CCC'!$B$7:$B$843,0)))</f>
        <v/>
      </c>
      <c r="W39" s="890" t="str">
        <f>IF($B39="","",INDEX('All CCC'!W$7:W$843,MATCH(WatchList!$B39,'All CCC'!$B$7:$B$843,0)))</f>
        <v/>
      </c>
      <c r="X39" s="890" t="str">
        <f>IF($B39="","",INDEX('All CCC'!X$7:X$843,MATCH(WatchList!$B39,'All CCC'!$B$7:$B$843,0)))</f>
        <v/>
      </c>
      <c r="Y39" s="890" t="str">
        <f>IF($B39="","",INDEX('All CCC'!Y$7:Y$843,MATCH(WatchList!$B39,'All CCC'!$B$7:$B$843,0)))</f>
        <v/>
      </c>
      <c r="Z39" s="890" t="str">
        <f>IF($B39="","",INDEX('All CCC'!Z$7:Z$843,MATCH(WatchList!$B39,'All CCC'!$B$7:$B$843,0)))</f>
        <v/>
      </c>
      <c r="AA39" s="890" t="str">
        <f>IF($B39="","",INDEX('All CCC'!AA$7:AA$843,MATCH(WatchList!$B39,'All CCC'!$B$7:$B$843,0)))</f>
        <v/>
      </c>
      <c r="AB39" s="890" t="str">
        <f>IF($B39="","",INDEX('All CCC'!AB$7:AB$843,MATCH(WatchList!$B39,'All CCC'!$B$7:$B$843,0)))</f>
        <v/>
      </c>
      <c r="AC39" s="890" t="str">
        <f>IF($B39="","",INDEX('All CCC'!AC$7:AC$843,MATCH(WatchList!$B39,'All CCC'!$B$7:$B$843,0)))</f>
        <v/>
      </c>
      <c r="AD39" s="890" t="str">
        <f>IF($B39="","",INDEX('All CCC'!AD$7:AD$843,MATCH(WatchList!$B39,'All CCC'!$B$7:$B$843,0)))</f>
        <v/>
      </c>
      <c r="AE39" s="890" t="str">
        <f>IF($B39="","",INDEX('All CCC'!AE$7:AE$843,MATCH(WatchList!$B39,'All CCC'!$B$7:$B$843,0)))</f>
        <v/>
      </c>
      <c r="AF39" s="890" t="str">
        <f>IF($B39="","",INDEX('All CCC'!AF$7:AF$843,MATCH(WatchList!$B39,'All CCC'!$B$7:$B$843,0)))</f>
        <v/>
      </c>
      <c r="AG39" s="890" t="str">
        <f>IF($B39="","",INDEX('All CCC'!AG$7:AG$843,MATCH(WatchList!$B39,'All CCC'!$B$7:$B$843,0)))</f>
        <v/>
      </c>
      <c r="AH39" s="890" t="str">
        <f>IF($B39="","",INDEX('All CCC'!AH$7:AH$843,MATCH(WatchList!$B39,'All CCC'!$B$7:$B$843,0)))</f>
        <v/>
      </c>
      <c r="AI39" s="890" t="str">
        <f>IF($B39="","",INDEX('All CCC'!AI$7:AI$843,MATCH(WatchList!$B39,'All CCC'!$B$7:$B$843,0)))</f>
        <v/>
      </c>
      <c r="AJ39" s="890" t="str">
        <f>IF($B39="","",INDEX('All CCC'!AJ$7:AJ$843,MATCH(WatchList!$B39,'All CCC'!$B$7:$B$843,0)))</f>
        <v/>
      </c>
      <c r="AK39" s="890" t="str">
        <f>IF($B39="","",INDEX('All CCC'!AK$7:AK$843,MATCH(WatchList!$B39,'All CCC'!$B$7:$B$843,0)))</f>
        <v/>
      </c>
      <c r="AL39" s="890" t="str">
        <f>IF($B39="","",INDEX('All CCC'!AL$7:AL$843,MATCH(WatchList!$B39,'All CCC'!$B$7:$B$843,0)))</f>
        <v/>
      </c>
      <c r="AM39" s="890" t="str">
        <f>IF($B39="","",INDEX('All CCC'!AM$7:AM$843,MATCH(WatchList!$B39,'All CCC'!$B$7:$B$843,0)))</f>
        <v/>
      </c>
      <c r="AN39" s="890" t="str">
        <f>IF($B39="","",INDEX('All CCC'!AN$7:AN$843,MATCH(WatchList!$B39,'All CCC'!$B$7:$B$843,0)))</f>
        <v/>
      </c>
      <c r="AO39" s="890" t="str">
        <f>IF($B39="","",INDEX('All CCC'!AO$7:AO$843,MATCH(WatchList!$B39,'All CCC'!$B$7:$B$843,0)))</f>
        <v/>
      </c>
      <c r="AP39" s="890" t="str">
        <f>IF($B39="","",INDEX('All CCC'!AP$7:AP$843,MATCH(WatchList!$B39,'All CCC'!$B$7:$B$843,0)))</f>
        <v/>
      </c>
      <c r="AQ39" s="890" t="str">
        <f>IF($B39="","",INDEX('All CCC'!AQ$7:AQ$843,MATCH(WatchList!$B39,'All CCC'!$B$7:$B$843,0)))</f>
        <v/>
      </c>
      <c r="AR39" s="890" t="str">
        <f>IF($B39="","",INDEX('All CCC'!AR$7:AR$843,MATCH(WatchList!$B39,'All CCC'!$B$7:$B$843,0)))</f>
        <v/>
      </c>
      <c r="AS39" s="890" t="str">
        <f>IF($B39="","",INDEX('All CCC'!AS$7:AS$843,MATCH(WatchList!$B39,'All CCC'!$B$7:$B$843,0)))</f>
        <v/>
      </c>
      <c r="AT39" s="890" t="str">
        <f>IF($B39="","",INDEX('All CCC'!AT$7:AT$843,MATCH(WatchList!$B39,'All CCC'!$B$7:$B$843,0)))</f>
        <v/>
      </c>
      <c r="AU39" s="890" t="str">
        <f>IF($B39="","",INDEX('All CCC'!AU$7:AU$843,MATCH(WatchList!$B39,'All CCC'!$B$7:$B$843,0)))</f>
        <v/>
      </c>
      <c r="AV39" s="890" t="str">
        <f>IF($B39="","",INDEX('All CCC'!AV$7:AV$843,MATCH(WatchList!$B39,'All CCC'!$B$7:$B$843,0)))</f>
        <v/>
      </c>
      <c r="AW39" s="890" t="str">
        <f>IF($B39="","",INDEX('All CCC'!AW$7:AW$843,MATCH(WatchList!$B39,'All CCC'!$B$7:$B$843,0)))</f>
        <v/>
      </c>
      <c r="AX39" s="890" t="str">
        <f>IF($B39="","",INDEX('All CCC'!AX$7:AX$843,MATCH(WatchList!$B39,'All CCC'!$B$7:$B$843,0)))</f>
        <v/>
      </c>
      <c r="AY39" s="890" t="str">
        <f>IF($B39="","",INDEX('All CCC'!AY$7:AY$843,MATCH(WatchList!$B39,'All CCC'!$B$7:$B$843,0)))</f>
        <v/>
      </c>
      <c r="AZ39" s="890" t="str">
        <f>IF($B39="","",INDEX('All CCC'!AZ$7:AZ$843,MATCH(WatchList!$B39,'All CCC'!$B$7:$B$843,0)))</f>
        <v/>
      </c>
      <c r="BA39" s="890" t="str">
        <f>IF($B39="","",INDEX('All CCC'!BA$7:BA$843,MATCH(WatchList!$B39,'All CCC'!$B$7:$B$843,0)))</f>
        <v/>
      </c>
      <c r="BB39" s="890" t="str">
        <f>IF($B39="","",INDEX('All CCC'!BB$7:BB$843,MATCH(WatchList!$B39,'All CCC'!$B$7:$B$843,0)))</f>
        <v/>
      </c>
      <c r="BC39" s="890" t="str">
        <f>IF($B39="","",INDEX('All CCC'!BC$7:BC$843,MATCH(WatchList!$B39,'All CCC'!$B$7:$B$843,0)))</f>
        <v/>
      </c>
      <c r="BD39" s="890" t="str">
        <f>IF($B39="","",INDEX('All CCC'!BD$7:BD$843,MATCH(WatchList!$B39,'All CCC'!$B$7:$B$843,0)))</f>
        <v/>
      </c>
      <c r="BE39" s="890" t="str">
        <f>IF($B39="","",INDEX('All CCC'!BE$7:BE$843,MATCH(WatchList!$B39,'All CCC'!$B$7:$B$843,0)))</f>
        <v/>
      </c>
      <c r="BF39" s="890" t="str">
        <f>IF($B39="","",INDEX('All CCC'!BF$7:BF$843,MATCH(WatchList!$B39,'All CCC'!$B$7:$B$843,0)))</f>
        <v/>
      </c>
      <c r="BG39" s="890" t="str">
        <f>IF($B39="","",INDEX('All CCC'!BG$7:BG$843,MATCH(WatchList!$B39,'All CCC'!$B$7:$B$843,0)))</f>
        <v/>
      </c>
    </row>
    <row r="40" spans="1:59" x14ac:dyDescent="0.2">
      <c r="A40" s="576" t="str">
        <f>IF($B40="","",INDEX('All CCC'!A$7:A$843,MATCH(WatchList!$B40,'All CCC'!$B$7:$B$843,0)))</f>
        <v/>
      </c>
      <c r="B40" s="36"/>
      <c r="C40" s="890" t="str">
        <f>IF($B40="","",INDEX('All CCC'!C$7:C$843,MATCH(WatchList!$B40,'All CCC'!$B$7:$B$843,0)))</f>
        <v/>
      </c>
      <c r="D40" s="890" t="str">
        <f>IF($B40="","",INDEX('All CCC'!D$7:D$843,MATCH(WatchList!$B40,'All CCC'!$B$7:$B$843,0)))</f>
        <v/>
      </c>
      <c r="E40" s="890" t="str">
        <f>IF($B40="","",INDEX('All CCC'!E$7:E$843,MATCH(WatchList!$B40,'All CCC'!$B$7:$B$843,0)))</f>
        <v/>
      </c>
      <c r="F40" s="890" t="str">
        <f>IF($B40="","",INDEX('All CCC'!F$7:F$843,MATCH(WatchList!$B40,'All CCC'!$B$7:$B$843,0)))</f>
        <v/>
      </c>
      <c r="G40" s="890" t="str">
        <f>IF($B40="","",INDEX('All CCC'!G$7:G$843,MATCH(WatchList!$B40,'All CCC'!$B$7:$B$843,0)))</f>
        <v/>
      </c>
      <c r="H40" s="890" t="str">
        <f>IF($B40="","",INDEX('All CCC'!H$7:H$843,MATCH(WatchList!$B40,'All CCC'!$B$7:$B$843,0)))</f>
        <v/>
      </c>
      <c r="I40" s="890" t="str">
        <f>IF($B40="","",INDEX('All CCC'!I$7:I$843,MATCH(WatchList!$B40,'All CCC'!$B$7:$B$843,0)))</f>
        <v/>
      </c>
      <c r="J40" s="890" t="str">
        <f>IF($B40="","",INDEX('All CCC'!J$7:J$843,MATCH(WatchList!$B40,'All CCC'!$B$7:$B$843,0)))</f>
        <v/>
      </c>
      <c r="K40" s="890" t="str">
        <f>IF($B40="","",INDEX('All CCC'!K$7:K$843,MATCH(WatchList!$B40,'All CCC'!$B$7:$B$843,0)))</f>
        <v/>
      </c>
      <c r="L40" s="890" t="str">
        <f>IF($B40="","",INDEX('All CCC'!L$7:L$843,MATCH(WatchList!$B40,'All CCC'!$B$7:$B$843,0)))</f>
        <v/>
      </c>
      <c r="M40" s="890" t="str">
        <f>IF($B40="","",INDEX('All CCC'!M$7:M$843,MATCH(WatchList!$B40,'All CCC'!$B$7:$B$843,0)))</f>
        <v/>
      </c>
      <c r="N40" s="890" t="str">
        <f>IF($B40="","",INDEX('All CCC'!N$7:N$843,MATCH(WatchList!$B40,'All CCC'!$B$7:$B$843,0)))</f>
        <v/>
      </c>
      <c r="O40" s="890" t="str">
        <f>IF($B40="","",INDEX('All CCC'!O$7:O$843,MATCH(WatchList!$B40,'All CCC'!$B$7:$B$843,0)))</f>
        <v/>
      </c>
      <c r="P40" s="891" t="str">
        <f>IF($B40="","",INDEX('All CCC'!P$7:P$843,MATCH(WatchList!$B40,'All CCC'!$B$7:$B$843,0)))</f>
        <v/>
      </c>
      <c r="Q40" s="891" t="str">
        <f>IF($B40="","",INDEX('All CCC'!Q$7:Q$843,MATCH(WatchList!$B40,'All CCC'!$B$7:$B$843,0)))</f>
        <v/>
      </c>
      <c r="R40" s="890" t="str">
        <f>IF($B40="","",INDEX('All CCC'!R$7:R$843,MATCH(WatchList!$B40,'All CCC'!$B$7:$B$843,0)))</f>
        <v/>
      </c>
      <c r="S40" s="890" t="str">
        <f>IF($B40="","",INDEX('All CCC'!S$7:S$843,MATCH(WatchList!$B40,'All CCC'!$B$7:$B$843,0)))</f>
        <v/>
      </c>
      <c r="T40" s="890" t="str">
        <f>IF($B40="","",INDEX('All CCC'!T$7:T$843,MATCH(WatchList!$B40,'All CCC'!$B$7:$B$843,0)))</f>
        <v/>
      </c>
      <c r="U40" s="890" t="str">
        <f>IF($B40="","",INDEX('All CCC'!U$7:U$843,MATCH(WatchList!$B40,'All CCC'!$B$7:$B$843,0)))</f>
        <v/>
      </c>
      <c r="V40" s="890" t="str">
        <f>IF($B40="","",INDEX('All CCC'!V$7:V$843,MATCH(WatchList!$B40,'All CCC'!$B$7:$B$843,0)))</f>
        <v/>
      </c>
      <c r="W40" s="890" t="str">
        <f>IF($B40="","",INDEX('All CCC'!W$7:W$843,MATCH(WatchList!$B40,'All CCC'!$B$7:$B$843,0)))</f>
        <v/>
      </c>
      <c r="X40" s="890" t="str">
        <f>IF($B40="","",INDEX('All CCC'!X$7:X$843,MATCH(WatchList!$B40,'All CCC'!$B$7:$B$843,0)))</f>
        <v/>
      </c>
      <c r="Y40" s="890" t="str">
        <f>IF($B40="","",INDEX('All CCC'!Y$7:Y$843,MATCH(WatchList!$B40,'All CCC'!$B$7:$B$843,0)))</f>
        <v/>
      </c>
      <c r="Z40" s="890" t="str">
        <f>IF($B40="","",INDEX('All CCC'!Z$7:Z$843,MATCH(WatchList!$B40,'All CCC'!$B$7:$B$843,0)))</f>
        <v/>
      </c>
      <c r="AA40" s="890" t="str">
        <f>IF($B40="","",INDEX('All CCC'!AA$7:AA$843,MATCH(WatchList!$B40,'All CCC'!$B$7:$B$843,0)))</f>
        <v/>
      </c>
      <c r="AB40" s="890" t="str">
        <f>IF($B40="","",INDEX('All CCC'!AB$7:AB$843,MATCH(WatchList!$B40,'All CCC'!$B$7:$B$843,0)))</f>
        <v/>
      </c>
      <c r="AC40" s="890" t="str">
        <f>IF($B40="","",INDEX('All CCC'!AC$7:AC$843,MATCH(WatchList!$B40,'All CCC'!$B$7:$B$843,0)))</f>
        <v/>
      </c>
      <c r="AD40" s="890" t="str">
        <f>IF($B40="","",INDEX('All CCC'!AD$7:AD$843,MATCH(WatchList!$B40,'All CCC'!$B$7:$B$843,0)))</f>
        <v/>
      </c>
      <c r="AE40" s="890" t="str">
        <f>IF($B40="","",INDEX('All CCC'!AE$7:AE$843,MATCH(WatchList!$B40,'All CCC'!$B$7:$B$843,0)))</f>
        <v/>
      </c>
      <c r="AF40" s="890" t="str">
        <f>IF($B40="","",INDEX('All CCC'!AF$7:AF$843,MATCH(WatchList!$B40,'All CCC'!$B$7:$B$843,0)))</f>
        <v/>
      </c>
      <c r="AG40" s="890" t="str">
        <f>IF($B40="","",INDEX('All CCC'!AG$7:AG$843,MATCH(WatchList!$B40,'All CCC'!$B$7:$B$843,0)))</f>
        <v/>
      </c>
      <c r="AH40" s="890" t="str">
        <f>IF($B40="","",INDEX('All CCC'!AH$7:AH$843,MATCH(WatchList!$B40,'All CCC'!$B$7:$B$843,0)))</f>
        <v/>
      </c>
      <c r="AI40" s="890" t="str">
        <f>IF($B40="","",INDEX('All CCC'!AI$7:AI$843,MATCH(WatchList!$B40,'All CCC'!$B$7:$B$843,0)))</f>
        <v/>
      </c>
      <c r="AJ40" s="890" t="str">
        <f>IF($B40="","",INDEX('All CCC'!AJ$7:AJ$843,MATCH(WatchList!$B40,'All CCC'!$B$7:$B$843,0)))</f>
        <v/>
      </c>
      <c r="AK40" s="890" t="str">
        <f>IF($B40="","",INDEX('All CCC'!AK$7:AK$843,MATCH(WatchList!$B40,'All CCC'!$B$7:$B$843,0)))</f>
        <v/>
      </c>
      <c r="AL40" s="890" t="str">
        <f>IF($B40="","",INDEX('All CCC'!AL$7:AL$843,MATCH(WatchList!$B40,'All CCC'!$B$7:$B$843,0)))</f>
        <v/>
      </c>
      <c r="AM40" s="890" t="str">
        <f>IF($B40="","",INDEX('All CCC'!AM$7:AM$843,MATCH(WatchList!$B40,'All CCC'!$B$7:$B$843,0)))</f>
        <v/>
      </c>
      <c r="AN40" s="890" t="str">
        <f>IF($B40="","",INDEX('All CCC'!AN$7:AN$843,MATCH(WatchList!$B40,'All CCC'!$B$7:$B$843,0)))</f>
        <v/>
      </c>
      <c r="AO40" s="890" t="str">
        <f>IF($B40="","",INDEX('All CCC'!AO$7:AO$843,MATCH(WatchList!$B40,'All CCC'!$B$7:$B$843,0)))</f>
        <v/>
      </c>
      <c r="AP40" s="890" t="str">
        <f>IF($B40="","",INDEX('All CCC'!AP$7:AP$843,MATCH(WatchList!$B40,'All CCC'!$B$7:$B$843,0)))</f>
        <v/>
      </c>
      <c r="AQ40" s="890" t="str">
        <f>IF($B40="","",INDEX('All CCC'!AQ$7:AQ$843,MATCH(WatchList!$B40,'All CCC'!$B$7:$B$843,0)))</f>
        <v/>
      </c>
      <c r="AR40" s="890" t="str">
        <f>IF($B40="","",INDEX('All CCC'!AR$7:AR$843,MATCH(WatchList!$B40,'All CCC'!$B$7:$B$843,0)))</f>
        <v/>
      </c>
      <c r="AS40" s="890" t="str">
        <f>IF($B40="","",INDEX('All CCC'!AS$7:AS$843,MATCH(WatchList!$B40,'All CCC'!$B$7:$B$843,0)))</f>
        <v/>
      </c>
      <c r="AT40" s="890" t="str">
        <f>IF($B40="","",INDEX('All CCC'!AT$7:AT$843,MATCH(WatchList!$B40,'All CCC'!$B$7:$B$843,0)))</f>
        <v/>
      </c>
      <c r="AU40" s="890" t="str">
        <f>IF($B40="","",INDEX('All CCC'!AU$7:AU$843,MATCH(WatchList!$B40,'All CCC'!$B$7:$B$843,0)))</f>
        <v/>
      </c>
      <c r="AV40" s="890" t="str">
        <f>IF($B40="","",INDEX('All CCC'!AV$7:AV$843,MATCH(WatchList!$B40,'All CCC'!$B$7:$B$843,0)))</f>
        <v/>
      </c>
      <c r="AW40" s="890" t="str">
        <f>IF($B40="","",INDEX('All CCC'!AW$7:AW$843,MATCH(WatchList!$B40,'All CCC'!$B$7:$B$843,0)))</f>
        <v/>
      </c>
      <c r="AX40" s="890" t="str">
        <f>IF($B40="","",INDEX('All CCC'!AX$7:AX$843,MATCH(WatchList!$B40,'All CCC'!$B$7:$B$843,0)))</f>
        <v/>
      </c>
      <c r="AY40" s="890" t="str">
        <f>IF($B40="","",INDEX('All CCC'!AY$7:AY$843,MATCH(WatchList!$B40,'All CCC'!$B$7:$B$843,0)))</f>
        <v/>
      </c>
      <c r="AZ40" s="890" t="str">
        <f>IF($B40="","",INDEX('All CCC'!AZ$7:AZ$843,MATCH(WatchList!$B40,'All CCC'!$B$7:$B$843,0)))</f>
        <v/>
      </c>
      <c r="BA40" s="890" t="str">
        <f>IF($B40="","",INDEX('All CCC'!BA$7:BA$843,MATCH(WatchList!$B40,'All CCC'!$B$7:$B$843,0)))</f>
        <v/>
      </c>
      <c r="BB40" s="890" t="str">
        <f>IF($B40="","",INDEX('All CCC'!BB$7:BB$843,MATCH(WatchList!$B40,'All CCC'!$B$7:$B$843,0)))</f>
        <v/>
      </c>
      <c r="BC40" s="890" t="str">
        <f>IF($B40="","",INDEX('All CCC'!BC$7:BC$843,MATCH(WatchList!$B40,'All CCC'!$B$7:$B$843,0)))</f>
        <v/>
      </c>
      <c r="BD40" s="890" t="str">
        <f>IF($B40="","",INDEX('All CCC'!BD$7:BD$843,MATCH(WatchList!$B40,'All CCC'!$B$7:$B$843,0)))</f>
        <v/>
      </c>
      <c r="BE40" s="890" t="str">
        <f>IF($B40="","",INDEX('All CCC'!BE$7:BE$843,MATCH(WatchList!$B40,'All CCC'!$B$7:$B$843,0)))</f>
        <v/>
      </c>
      <c r="BF40" s="890" t="str">
        <f>IF($B40="","",INDEX('All CCC'!BF$7:BF$843,MATCH(WatchList!$B40,'All CCC'!$B$7:$B$843,0)))</f>
        <v/>
      </c>
      <c r="BG40" s="890" t="str">
        <f>IF($B40="","",INDEX('All CCC'!BG$7:BG$843,MATCH(WatchList!$B40,'All CCC'!$B$7:$B$843,0)))</f>
        <v/>
      </c>
    </row>
    <row r="41" spans="1:59" x14ac:dyDescent="0.2">
      <c r="A41" s="576" t="str">
        <f>IF($B41="","",INDEX('All CCC'!A$7:A$843,MATCH(WatchList!$B41,'All CCC'!$B$7:$B$843,0)))</f>
        <v/>
      </c>
      <c r="B41" s="36"/>
      <c r="C41" s="890" t="str">
        <f>IF($B41="","",INDEX('All CCC'!C$7:C$843,MATCH(WatchList!$B41,'All CCC'!$B$7:$B$843,0)))</f>
        <v/>
      </c>
      <c r="D41" s="890" t="str">
        <f>IF($B41="","",INDEX('All CCC'!D$7:D$843,MATCH(WatchList!$B41,'All CCC'!$B$7:$B$843,0)))</f>
        <v/>
      </c>
      <c r="E41" s="890" t="str">
        <f>IF($B41="","",INDEX('All CCC'!E$7:E$843,MATCH(WatchList!$B41,'All CCC'!$B$7:$B$843,0)))</f>
        <v/>
      </c>
      <c r="F41" s="890" t="str">
        <f>IF($B41="","",INDEX('All CCC'!F$7:F$843,MATCH(WatchList!$B41,'All CCC'!$B$7:$B$843,0)))</f>
        <v/>
      </c>
      <c r="G41" s="890" t="str">
        <f>IF($B41="","",INDEX('All CCC'!G$7:G$843,MATCH(WatchList!$B41,'All CCC'!$B$7:$B$843,0)))</f>
        <v/>
      </c>
      <c r="H41" s="890" t="str">
        <f>IF($B41="","",INDEX('All CCC'!H$7:H$843,MATCH(WatchList!$B41,'All CCC'!$B$7:$B$843,0)))</f>
        <v/>
      </c>
      <c r="I41" s="890" t="str">
        <f>IF($B41="","",INDEX('All CCC'!I$7:I$843,MATCH(WatchList!$B41,'All CCC'!$B$7:$B$843,0)))</f>
        <v/>
      </c>
      <c r="J41" s="890" t="str">
        <f>IF($B41="","",INDEX('All CCC'!J$7:J$843,MATCH(WatchList!$B41,'All CCC'!$B$7:$B$843,0)))</f>
        <v/>
      </c>
      <c r="K41" s="890" t="str">
        <f>IF($B41="","",INDEX('All CCC'!K$7:K$843,MATCH(WatchList!$B41,'All CCC'!$B$7:$B$843,0)))</f>
        <v/>
      </c>
      <c r="L41" s="890" t="str">
        <f>IF($B41="","",INDEX('All CCC'!L$7:L$843,MATCH(WatchList!$B41,'All CCC'!$B$7:$B$843,0)))</f>
        <v/>
      </c>
      <c r="M41" s="890" t="str">
        <f>IF($B41="","",INDEX('All CCC'!M$7:M$843,MATCH(WatchList!$B41,'All CCC'!$B$7:$B$843,0)))</f>
        <v/>
      </c>
      <c r="N41" s="890" t="str">
        <f>IF($B41="","",INDEX('All CCC'!N$7:N$843,MATCH(WatchList!$B41,'All CCC'!$B$7:$B$843,0)))</f>
        <v/>
      </c>
      <c r="O41" s="890" t="str">
        <f>IF($B41="","",INDEX('All CCC'!O$7:O$843,MATCH(WatchList!$B41,'All CCC'!$B$7:$B$843,0)))</f>
        <v/>
      </c>
      <c r="P41" s="891" t="str">
        <f>IF($B41="","",INDEX('All CCC'!P$7:P$843,MATCH(WatchList!$B41,'All CCC'!$B$7:$B$843,0)))</f>
        <v/>
      </c>
      <c r="Q41" s="891" t="str">
        <f>IF($B41="","",INDEX('All CCC'!Q$7:Q$843,MATCH(WatchList!$B41,'All CCC'!$B$7:$B$843,0)))</f>
        <v/>
      </c>
      <c r="R41" s="890" t="str">
        <f>IF($B41="","",INDEX('All CCC'!R$7:R$843,MATCH(WatchList!$B41,'All CCC'!$B$7:$B$843,0)))</f>
        <v/>
      </c>
      <c r="S41" s="890" t="str">
        <f>IF($B41="","",INDEX('All CCC'!S$7:S$843,MATCH(WatchList!$B41,'All CCC'!$B$7:$B$843,0)))</f>
        <v/>
      </c>
      <c r="T41" s="890" t="str">
        <f>IF($B41="","",INDEX('All CCC'!T$7:T$843,MATCH(WatchList!$B41,'All CCC'!$B$7:$B$843,0)))</f>
        <v/>
      </c>
      <c r="U41" s="890" t="str">
        <f>IF($B41="","",INDEX('All CCC'!U$7:U$843,MATCH(WatchList!$B41,'All CCC'!$B$7:$B$843,0)))</f>
        <v/>
      </c>
      <c r="V41" s="890" t="str">
        <f>IF($B41="","",INDEX('All CCC'!V$7:V$843,MATCH(WatchList!$B41,'All CCC'!$B$7:$B$843,0)))</f>
        <v/>
      </c>
      <c r="W41" s="890" t="str">
        <f>IF($B41="","",INDEX('All CCC'!W$7:W$843,MATCH(WatchList!$B41,'All CCC'!$B$7:$B$843,0)))</f>
        <v/>
      </c>
      <c r="X41" s="890" t="str">
        <f>IF($B41="","",INDEX('All CCC'!X$7:X$843,MATCH(WatchList!$B41,'All CCC'!$B$7:$B$843,0)))</f>
        <v/>
      </c>
      <c r="Y41" s="890" t="str">
        <f>IF($B41="","",INDEX('All CCC'!Y$7:Y$843,MATCH(WatchList!$B41,'All CCC'!$B$7:$B$843,0)))</f>
        <v/>
      </c>
      <c r="Z41" s="890" t="str">
        <f>IF($B41="","",INDEX('All CCC'!Z$7:Z$843,MATCH(WatchList!$B41,'All CCC'!$B$7:$B$843,0)))</f>
        <v/>
      </c>
      <c r="AA41" s="890" t="str">
        <f>IF($B41="","",INDEX('All CCC'!AA$7:AA$843,MATCH(WatchList!$B41,'All CCC'!$B$7:$B$843,0)))</f>
        <v/>
      </c>
      <c r="AB41" s="890" t="str">
        <f>IF($B41="","",INDEX('All CCC'!AB$7:AB$843,MATCH(WatchList!$B41,'All CCC'!$B$7:$B$843,0)))</f>
        <v/>
      </c>
      <c r="AC41" s="890" t="str">
        <f>IF($B41="","",INDEX('All CCC'!AC$7:AC$843,MATCH(WatchList!$B41,'All CCC'!$B$7:$B$843,0)))</f>
        <v/>
      </c>
      <c r="AD41" s="890" t="str">
        <f>IF($B41="","",INDEX('All CCC'!AD$7:AD$843,MATCH(WatchList!$B41,'All CCC'!$B$7:$B$843,0)))</f>
        <v/>
      </c>
      <c r="AE41" s="890" t="str">
        <f>IF($B41="","",INDEX('All CCC'!AE$7:AE$843,MATCH(WatchList!$B41,'All CCC'!$B$7:$B$843,0)))</f>
        <v/>
      </c>
      <c r="AF41" s="890" t="str">
        <f>IF($B41="","",INDEX('All CCC'!AF$7:AF$843,MATCH(WatchList!$B41,'All CCC'!$B$7:$B$843,0)))</f>
        <v/>
      </c>
      <c r="AG41" s="890" t="str">
        <f>IF($B41="","",INDEX('All CCC'!AG$7:AG$843,MATCH(WatchList!$B41,'All CCC'!$B$7:$B$843,0)))</f>
        <v/>
      </c>
      <c r="AH41" s="890" t="str">
        <f>IF($B41="","",INDEX('All CCC'!AH$7:AH$843,MATCH(WatchList!$B41,'All CCC'!$B$7:$B$843,0)))</f>
        <v/>
      </c>
      <c r="AI41" s="890" t="str">
        <f>IF($B41="","",INDEX('All CCC'!AI$7:AI$843,MATCH(WatchList!$B41,'All CCC'!$B$7:$B$843,0)))</f>
        <v/>
      </c>
      <c r="AJ41" s="890" t="str">
        <f>IF($B41="","",INDEX('All CCC'!AJ$7:AJ$843,MATCH(WatchList!$B41,'All CCC'!$B$7:$B$843,0)))</f>
        <v/>
      </c>
      <c r="AK41" s="890" t="str">
        <f>IF($B41="","",INDEX('All CCC'!AK$7:AK$843,MATCH(WatchList!$B41,'All CCC'!$B$7:$B$843,0)))</f>
        <v/>
      </c>
      <c r="AL41" s="890" t="str">
        <f>IF($B41="","",INDEX('All CCC'!AL$7:AL$843,MATCH(WatchList!$B41,'All CCC'!$B$7:$B$843,0)))</f>
        <v/>
      </c>
      <c r="AM41" s="890" t="str">
        <f>IF($B41="","",INDEX('All CCC'!AM$7:AM$843,MATCH(WatchList!$B41,'All CCC'!$B$7:$B$843,0)))</f>
        <v/>
      </c>
      <c r="AN41" s="890" t="str">
        <f>IF($B41="","",INDEX('All CCC'!AN$7:AN$843,MATCH(WatchList!$B41,'All CCC'!$B$7:$B$843,0)))</f>
        <v/>
      </c>
      <c r="AO41" s="890" t="str">
        <f>IF($B41="","",INDEX('All CCC'!AO$7:AO$843,MATCH(WatchList!$B41,'All CCC'!$B$7:$B$843,0)))</f>
        <v/>
      </c>
      <c r="AP41" s="890" t="str">
        <f>IF($B41="","",INDEX('All CCC'!AP$7:AP$843,MATCH(WatchList!$B41,'All CCC'!$B$7:$B$843,0)))</f>
        <v/>
      </c>
      <c r="AQ41" s="890" t="str">
        <f>IF($B41="","",INDEX('All CCC'!AQ$7:AQ$843,MATCH(WatchList!$B41,'All CCC'!$B$7:$B$843,0)))</f>
        <v/>
      </c>
      <c r="AR41" s="890" t="str">
        <f>IF($B41="","",INDEX('All CCC'!AR$7:AR$843,MATCH(WatchList!$B41,'All CCC'!$B$7:$B$843,0)))</f>
        <v/>
      </c>
      <c r="AS41" s="890" t="str">
        <f>IF($B41="","",INDEX('All CCC'!AS$7:AS$843,MATCH(WatchList!$B41,'All CCC'!$B$7:$B$843,0)))</f>
        <v/>
      </c>
      <c r="AT41" s="890" t="str">
        <f>IF($B41="","",INDEX('All CCC'!AT$7:AT$843,MATCH(WatchList!$B41,'All CCC'!$B$7:$B$843,0)))</f>
        <v/>
      </c>
      <c r="AU41" s="890" t="str">
        <f>IF($B41="","",INDEX('All CCC'!AU$7:AU$843,MATCH(WatchList!$B41,'All CCC'!$B$7:$B$843,0)))</f>
        <v/>
      </c>
      <c r="AV41" s="890" t="str">
        <f>IF($B41="","",INDEX('All CCC'!AV$7:AV$843,MATCH(WatchList!$B41,'All CCC'!$B$7:$B$843,0)))</f>
        <v/>
      </c>
      <c r="AW41" s="890" t="str">
        <f>IF($B41="","",INDEX('All CCC'!AW$7:AW$843,MATCH(WatchList!$B41,'All CCC'!$B$7:$B$843,0)))</f>
        <v/>
      </c>
      <c r="AX41" s="890" t="str">
        <f>IF($B41="","",INDEX('All CCC'!AX$7:AX$843,MATCH(WatchList!$B41,'All CCC'!$B$7:$B$843,0)))</f>
        <v/>
      </c>
      <c r="AY41" s="890" t="str">
        <f>IF($B41="","",INDEX('All CCC'!AY$7:AY$843,MATCH(WatchList!$B41,'All CCC'!$B$7:$B$843,0)))</f>
        <v/>
      </c>
      <c r="AZ41" s="890" t="str">
        <f>IF($B41="","",INDEX('All CCC'!AZ$7:AZ$843,MATCH(WatchList!$B41,'All CCC'!$B$7:$B$843,0)))</f>
        <v/>
      </c>
      <c r="BA41" s="890" t="str">
        <f>IF($B41="","",INDEX('All CCC'!BA$7:BA$843,MATCH(WatchList!$B41,'All CCC'!$B$7:$B$843,0)))</f>
        <v/>
      </c>
      <c r="BB41" s="890" t="str">
        <f>IF($B41="","",INDEX('All CCC'!BB$7:BB$843,MATCH(WatchList!$B41,'All CCC'!$B$7:$B$843,0)))</f>
        <v/>
      </c>
      <c r="BC41" s="890" t="str">
        <f>IF($B41="","",INDEX('All CCC'!BC$7:BC$843,MATCH(WatchList!$B41,'All CCC'!$B$7:$B$843,0)))</f>
        <v/>
      </c>
      <c r="BD41" s="890" t="str">
        <f>IF($B41="","",INDEX('All CCC'!BD$7:BD$843,MATCH(WatchList!$B41,'All CCC'!$B$7:$B$843,0)))</f>
        <v/>
      </c>
      <c r="BE41" s="890" t="str">
        <f>IF($B41="","",INDEX('All CCC'!BE$7:BE$843,MATCH(WatchList!$B41,'All CCC'!$B$7:$B$843,0)))</f>
        <v/>
      </c>
      <c r="BF41" s="890" t="str">
        <f>IF($B41="","",INDEX('All CCC'!BF$7:BF$843,MATCH(WatchList!$B41,'All CCC'!$B$7:$B$843,0)))</f>
        <v/>
      </c>
      <c r="BG41" s="890" t="str">
        <f>IF($B41="","",INDEX('All CCC'!BG$7:BG$843,MATCH(WatchList!$B41,'All CCC'!$B$7:$B$843,0)))</f>
        <v/>
      </c>
    </row>
    <row r="42" spans="1:59" x14ac:dyDescent="0.2">
      <c r="A42" s="576" t="str">
        <f>IF($B42="","",INDEX('All CCC'!A$7:A$843,MATCH(WatchList!$B42,'All CCC'!$B$7:$B$843,0)))</f>
        <v/>
      </c>
      <c r="B42" s="36"/>
      <c r="C42" s="890" t="str">
        <f>IF($B42="","",INDEX('All CCC'!C$7:C$843,MATCH(WatchList!$B42,'All CCC'!$B$7:$B$843,0)))</f>
        <v/>
      </c>
      <c r="D42" s="890" t="str">
        <f>IF($B42="","",INDEX('All CCC'!D$7:D$843,MATCH(WatchList!$B42,'All CCC'!$B$7:$B$843,0)))</f>
        <v/>
      </c>
      <c r="E42" s="890" t="str">
        <f>IF($B42="","",INDEX('All CCC'!E$7:E$843,MATCH(WatchList!$B42,'All CCC'!$B$7:$B$843,0)))</f>
        <v/>
      </c>
      <c r="F42" s="890" t="str">
        <f>IF($B42="","",INDEX('All CCC'!F$7:F$843,MATCH(WatchList!$B42,'All CCC'!$B$7:$B$843,0)))</f>
        <v/>
      </c>
      <c r="G42" s="890" t="str">
        <f>IF($B42="","",INDEX('All CCC'!G$7:G$843,MATCH(WatchList!$B42,'All CCC'!$B$7:$B$843,0)))</f>
        <v/>
      </c>
      <c r="H42" s="890" t="str">
        <f>IF($B42="","",INDEX('All CCC'!H$7:H$843,MATCH(WatchList!$B42,'All CCC'!$B$7:$B$843,0)))</f>
        <v/>
      </c>
      <c r="I42" s="890" t="str">
        <f>IF($B42="","",INDEX('All CCC'!I$7:I$843,MATCH(WatchList!$B42,'All CCC'!$B$7:$B$843,0)))</f>
        <v/>
      </c>
      <c r="J42" s="890" t="str">
        <f>IF($B42="","",INDEX('All CCC'!J$7:J$843,MATCH(WatchList!$B42,'All CCC'!$B$7:$B$843,0)))</f>
        <v/>
      </c>
      <c r="K42" s="890" t="str">
        <f>IF($B42="","",INDEX('All CCC'!K$7:K$843,MATCH(WatchList!$B42,'All CCC'!$B$7:$B$843,0)))</f>
        <v/>
      </c>
      <c r="L42" s="890" t="str">
        <f>IF($B42="","",INDEX('All CCC'!L$7:L$843,MATCH(WatchList!$B42,'All CCC'!$B$7:$B$843,0)))</f>
        <v/>
      </c>
      <c r="M42" s="890" t="str">
        <f>IF($B42="","",INDEX('All CCC'!M$7:M$843,MATCH(WatchList!$B42,'All CCC'!$B$7:$B$843,0)))</f>
        <v/>
      </c>
      <c r="N42" s="890" t="str">
        <f>IF($B42="","",INDEX('All CCC'!N$7:N$843,MATCH(WatchList!$B42,'All CCC'!$B$7:$B$843,0)))</f>
        <v/>
      </c>
      <c r="O42" s="890" t="str">
        <f>IF($B42="","",INDEX('All CCC'!O$7:O$843,MATCH(WatchList!$B42,'All CCC'!$B$7:$B$843,0)))</f>
        <v/>
      </c>
      <c r="P42" s="891" t="str">
        <f>IF($B42="","",INDEX('All CCC'!P$7:P$843,MATCH(WatchList!$B42,'All CCC'!$B$7:$B$843,0)))</f>
        <v/>
      </c>
      <c r="Q42" s="891" t="str">
        <f>IF($B42="","",INDEX('All CCC'!Q$7:Q$843,MATCH(WatchList!$B42,'All CCC'!$B$7:$B$843,0)))</f>
        <v/>
      </c>
      <c r="R42" s="890" t="str">
        <f>IF($B42="","",INDEX('All CCC'!R$7:R$843,MATCH(WatchList!$B42,'All CCC'!$B$7:$B$843,0)))</f>
        <v/>
      </c>
      <c r="S42" s="890" t="str">
        <f>IF($B42="","",INDEX('All CCC'!S$7:S$843,MATCH(WatchList!$B42,'All CCC'!$B$7:$B$843,0)))</f>
        <v/>
      </c>
      <c r="T42" s="890" t="str">
        <f>IF($B42="","",INDEX('All CCC'!T$7:T$843,MATCH(WatchList!$B42,'All CCC'!$B$7:$B$843,0)))</f>
        <v/>
      </c>
      <c r="U42" s="890" t="str">
        <f>IF($B42="","",INDEX('All CCC'!U$7:U$843,MATCH(WatchList!$B42,'All CCC'!$B$7:$B$843,0)))</f>
        <v/>
      </c>
      <c r="V42" s="890" t="str">
        <f>IF($B42="","",INDEX('All CCC'!V$7:V$843,MATCH(WatchList!$B42,'All CCC'!$B$7:$B$843,0)))</f>
        <v/>
      </c>
      <c r="W42" s="890" t="str">
        <f>IF($B42="","",INDEX('All CCC'!W$7:W$843,MATCH(WatchList!$B42,'All CCC'!$B$7:$B$843,0)))</f>
        <v/>
      </c>
      <c r="X42" s="890" t="str">
        <f>IF($B42="","",INDEX('All CCC'!X$7:X$843,MATCH(WatchList!$B42,'All CCC'!$B$7:$B$843,0)))</f>
        <v/>
      </c>
      <c r="Y42" s="890" t="str">
        <f>IF($B42="","",INDEX('All CCC'!Y$7:Y$843,MATCH(WatchList!$B42,'All CCC'!$B$7:$B$843,0)))</f>
        <v/>
      </c>
      <c r="Z42" s="890" t="str">
        <f>IF($B42="","",INDEX('All CCC'!Z$7:Z$843,MATCH(WatchList!$B42,'All CCC'!$B$7:$B$843,0)))</f>
        <v/>
      </c>
      <c r="AA42" s="890" t="str">
        <f>IF($B42="","",INDEX('All CCC'!AA$7:AA$843,MATCH(WatchList!$B42,'All CCC'!$B$7:$B$843,0)))</f>
        <v/>
      </c>
      <c r="AB42" s="890" t="str">
        <f>IF($B42="","",INDEX('All CCC'!AB$7:AB$843,MATCH(WatchList!$B42,'All CCC'!$B$7:$B$843,0)))</f>
        <v/>
      </c>
      <c r="AC42" s="890" t="str">
        <f>IF($B42="","",INDEX('All CCC'!AC$7:AC$843,MATCH(WatchList!$B42,'All CCC'!$B$7:$B$843,0)))</f>
        <v/>
      </c>
      <c r="AD42" s="890" t="str">
        <f>IF($B42="","",INDEX('All CCC'!AD$7:AD$843,MATCH(WatchList!$B42,'All CCC'!$B$7:$B$843,0)))</f>
        <v/>
      </c>
      <c r="AE42" s="890" t="str">
        <f>IF($B42="","",INDEX('All CCC'!AE$7:AE$843,MATCH(WatchList!$B42,'All CCC'!$B$7:$B$843,0)))</f>
        <v/>
      </c>
      <c r="AF42" s="890" t="str">
        <f>IF($B42="","",INDEX('All CCC'!AF$7:AF$843,MATCH(WatchList!$B42,'All CCC'!$B$7:$B$843,0)))</f>
        <v/>
      </c>
      <c r="AG42" s="890" t="str">
        <f>IF($B42="","",INDEX('All CCC'!AG$7:AG$843,MATCH(WatchList!$B42,'All CCC'!$B$7:$B$843,0)))</f>
        <v/>
      </c>
      <c r="AH42" s="890" t="str">
        <f>IF($B42="","",INDEX('All CCC'!AH$7:AH$843,MATCH(WatchList!$B42,'All CCC'!$B$7:$B$843,0)))</f>
        <v/>
      </c>
      <c r="AI42" s="890" t="str">
        <f>IF($B42="","",INDEX('All CCC'!AI$7:AI$843,MATCH(WatchList!$B42,'All CCC'!$B$7:$B$843,0)))</f>
        <v/>
      </c>
      <c r="AJ42" s="890" t="str">
        <f>IF($B42="","",INDEX('All CCC'!AJ$7:AJ$843,MATCH(WatchList!$B42,'All CCC'!$B$7:$B$843,0)))</f>
        <v/>
      </c>
      <c r="AK42" s="890" t="str">
        <f>IF($B42="","",INDEX('All CCC'!AK$7:AK$843,MATCH(WatchList!$B42,'All CCC'!$B$7:$B$843,0)))</f>
        <v/>
      </c>
      <c r="AL42" s="890" t="str">
        <f>IF($B42="","",INDEX('All CCC'!AL$7:AL$843,MATCH(WatchList!$B42,'All CCC'!$B$7:$B$843,0)))</f>
        <v/>
      </c>
      <c r="AM42" s="890" t="str">
        <f>IF($B42="","",INDEX('All CCC'!AM$7:AM$843,MATCH(WatchList!$B42,'All CCC'!$B$7:$B$843,0)))</f>
        <v/>
      </c>
      <c r="AN42" s="890" t="str">
        <f>IF($B42="","",INDEX('All CCC'!AN$7:AN$843,MATCH(WatchList!$B42,'All CCC'!$B$7:$B$843,0)))</f>
        <v/>
      </c>
      <c r="AO42" s="890" t="str">
        <f>IF($B42="","",INDEX('All CCC'!AO$7:AO$843,MATCH(WatchList!$B42,'All CCC'!$B$7:$B$843,0)))</f>
        <v/>
      </c>
      <c r="AP42" s="890" t="str">
        <f>IF($B42="","",INDEX('All CCC'!AP$7:AP$843,MATCH(WatchList!$B42,'All CCC'!$B$7:$B$843,0)))</f>
        <v/>
      </c>
      <c r="AQ42" s="890" t="str">
        <f>IF($B42="","",INDEX('All CCC'!AQ$7:AQ$843,MATCH(WatchList!$B42,'All CCC'!$B$7:$B$843,0)))</f>
        <v/>
      </c>
      <c r="AR42" s="890" t="str">
        <f>IF($B42="","",INDEX('All CCC'!AR$7:AR$843,MATCH(WatchList!$B42,'All CCC'!$B$7:$B$843,0)))</f>
        <v/>
      </c>
      <c r="AS42" s="890" t="str">
        <f>IF($B42="","",INDEX('All CCC'!AS$7:AS$843,MATCH(WatchList!$B42,'All CCC'!$B$7:$B$843,0)))</f>
        <v/>
      </c>
      <c r="AT42" s="890" t="str">
        <f>IF($B42="","",INDEX('All CCC'!AT$7:AT$843,MATCH(WatchList!$B42,'All CCC'!$B$7:$B$843,0)))</f>
        <v/>
      </c>
      <c r="AU42" s="890" t="str">
        <f>IF($B42="","",INDEX('All CCC'!AU$7:AU$843,MATCH(WatchList!$B42,'All CCC'!$B$7:$B$843,0)))</f>
        <v/>
      </c>
      <c r="AV42" s="890" t="str">
        <f>IF($B42="","",INDEX('All CCC'!AV$7:AV$843,MATCH(WatchList!$B42,'All CCC'!$B$7:$B$843,0)))</f>
        <v/>
      </c>
      <c r="AW42" s="890" t="str">
        <f>IF($B42="","",INDEX('All CCC'!AW$7:AW$843,MATCH(WatchList!$B42,'All CCC'!$B$7:$B$843,0)))</f>
        <v/>
      </c>
      <c r="AX42" s="890" t="str">
        <f>IF($B42="","",INDEX('All CCC'!AX$7:AX$843,MATCH(WatchList!$B42,'All CCC'!$B$7:$B$843,0)))</f>
        <v/>
      </c>
      <c r="AY42" s="890" t="str">
        <f>IF($B42="","",INDEX('All CCC'!AY$7:AY$843,MATCH(WatchList!$B42,'All CCC'!$B$7:$B$843,0)))</f>
        <v/>
      </c>
      <c r="AZ42" s="890" t="str">
        <f>IF($B42="","",INDEX('All CCC'!AZ$7:AZ$843,MATCH(WatchList!$B42,'All CCC'!$B$7:$B$843,0)))</f>
        <v/>
      </c>
      <c r="BA42" s="890" t="str">
        <f>IF($B42="","",INDEX('All CCC'!BA$7:BA$843,MATCH(WatchList!$B42,'All CCC'!$B$7:$B$843,0)))</f>
        <v/>
      </c>
      <c r="BB42" s="890" t="str">
        <f>IF($B42="","",INDEX('All CCC'!BB$7:BB$843,MATCH(WatchList!$B42,'All CCC'!$B$7:$B$843,0)))</f>
        <v/>
      </c>
      <c r="BC42" s="890" t="str">
        <f>IF($B42="","",INDEX('All CCC'!BC$7:BC$843,MATCH(WatchList!$B42,'All CCC'!$B$7:$B$843,0)))</f>
        <v/>
      </c>
      <c r="BD42" s="890" t="str">
        <f>IF($B42="","",INDEX('All CCC'!BD$7:BD$843,MATCH(WatchList!$B42,'All CCC'!$B$7:$B$843,0)))</f>
        <v/>
      </c>
      <c r="BE42" s="890" t="str">
        <f>IF($B42="","",INDEX('All CCC'!BE$7:BE$843,MATCH(WatchList!$B42,'All CCC'!$B$7:$B$843,0)))</f>
        <v/>
      </c>
      <c r="BF42" s="890" t="str">
        <f>IF($B42="","",INDEX('All CCC'!BF$7:BF$843,MATCH(WatchList!$B42,'All CCC'!$B$7:$B$843,0)))</f>
        <v/>
      </c>
      <c r="BG42" s="890" t="str">
        <f>IF($B42="","",INDEX('All CCC'!BG$7:BG$843,MATCH(WatchList!$B42,'All CCC'!$B$7:$B$843,0)))</f>
        <v/>
      </c>
    </row>
    <row r="43" spans="1:59" x14ac:dyDescent="0.2">
      <c r="A43" s="576" t="str">
        <f>IF($B43="","",INDEX('All CCC'!A$7:A$843,MATCH(WatchList!$B43,'All CCC'!$B$7:$B$843,0)))</f>
        <v/>
      </c>
      <c r="B43" s="36"/>
      <c r="C43" s="890" t="str">
        <f>IF($B43="","",INDEX('All CCC'!C$7:C$843,MATCH(WatchList!$B43,'All CCC'!$B$7:$B$843,0)))</f>
        <v/>
      </c>
      <c r="D43" s="890" t="str">
        <f>IF($B43="","",INDEX('All CCC'!D$7:D$843,MATCH(WatchList!$B43,'All CCC'!$B$7:$B$843,0)))</f>
        <v/>
      </c>
      <c r="E43" s="890" t="str">
        <f>IF($B43="","",INDEX('All CCC'!E$7:E$843,MATCH(WatchList!$B43,'All CCC'!$B$7:$B$843,0)))</f>
        <v/>
      </c>
      <c r="F43" s="890" t="str">
        <f>IF($B43="","",INDEX('All CCC'!F$7:F$843,MATCH(WatchList!$B43,'All CCC'!$B$7:$B$843,0)))</f>
        <v/>
      </c>
      <c r="G43" s="890" t="str">
        <f>IF($B43="","",INDEX('All CCC'!G$7:G$843,MATCH(WatchList!$B43,'All CCC'!$B$7:$B$843,0)))</f>
        <v/>
      </c>
      <c r="H43" s="890" t="str">
        <f>IF($B43="","",INDEX('All CCC'!H$7:H$843,MATCH(WatchList!$B43,'All CCC'!$B$7:$B$843,0)))</f>
        <v/>
      </c>
      <c r="I43" s="890" t="str">
        <f>IF($B43="","",INDEX('All CCC'!I$7:I$843,MATCH(WatchList!$B43,'All CCC'!$B$7:$B$843,0)))</f>
        <v/>
      </c>
      <c r="J43" s="890" t="str">
        <f>IF($B43="","",INDEX('All CCC'!J$7:J$843,MATCH(WatchList!$B43,'All CCC'!$B$7:$B$843,0)))</f>
        <v/>
      </c>
      <c r="K43" s="890" t="str">
        <f>IF($B43="","",INDEX('All CCC'!K$7:K$843,MATCH(WatchList!$B43,'All CCC'!$B$7:$B$843,0)))</f>
        <v/>
      </c>
      <c r="L43" s="890" t="str">
        <f>IF($B43="","",INDEX('All CCC'!L$7:L$843,MATCH(WatchList!$B43,'All CCC'!$B$7:$B$843,0)))</f>
        <v/>
      </c>
      <c r="M43" s="890" t="str">
        <f>IF($B43="","",INDEX('All CCC'!M$7:M$843,MATCH(WatchList!$B43,'All CCC'!$B$7:$B$843,0)))</f>
        <v/>
      </c>
      <c r="N43" s="890" t="str">
        <f>IF($B43="","",INDEX('All CCC'!N$7:N$843,MATCH(WatchList!$B43,'All CCC'!$B$7:$B$843,0)))</f>
        <v/>
      </c>
      <c r="O43" s="890" t="str">
        <f>IF($B43="","",INDEX('All CCC'!O$7:O$843,MATCH(WatchList!$B43,'All CCC'!$B$7:$B$843,0)))</f>
        <v/>
      </c>
      <c r="P43" s="891" t="str">
        <f>IF($B43="","",INDEX('All CCC'!P$7:P$843,MATCH(WatchList!$B43,'All CCC'!$B$7:$B$843,0)))</f>
        <v/>
      </c>
      <c r="Q43" s="891" t="str">
        <f>IF($B43="","",INDEX('All CCC'!Q$7:Q$843,MATCH(WatchList!$B43,'All CCC'!$B$7:$B$843,0)))</f>
        <v/>
      </c>
      <c r="R43" s="890" t="str">
        <f>IF($B43="","",INDEX('All CCC'!R$7:R$843,MATCH(WatchList!$B43,'All CCC'!$B$7:$B$843,0)))</f>
        <v/>
      </c>
      <c r="S43" s="890" t="str">
        <f>IF($B43="","",INDEX('All CCC'!S$7:S$843,MATCH(WatchList!$B43,'All CCC'!$B$7:$B$843,0)))</f>
        <v/>
      </c>
      <c r="T43" s="890" t="str">
        <f>IF($B43="","",INDEX('All CCC'!T$7:T$843,MATCH(WatchList!$B43,'All CCC'!$B$7:$B$843,0)))</f>
        <v/>
      </c>
      <c r="U43" s="890" t="str">
        <f>IF($B43="","",INDEX('All CCC'!U$7:U$843,MATCH(WatchList!$B43,'All CCC'!$B$7:$B$843,0)))</f>
        <v/>
      </c>
      <c r="V43" s="890" t="str">
        <f>IF($B43="","",INDEX('All CCC'!V$7:V$843,MATCH(WatchList!$B43,'All CCC'!$B$7:$B$843,0)))</f>
        <v/>
      </c>
      <c r="W43" s="890" t="str">
        <f>IF($B43="","",INDEX('All CCC'!W$7:W$843,MATCH(WatchList!$B43,'All CCC'!$B$7:$B$843,0)))</f>
        <v/>
      </c>
      <c r="X43" s="890" t="str">
        <f>IF($B43="","",INDEX('All CCC'!X$7:X$843,MATCH(WatchList!$B43,'All CCC'!$B$7:$B$843,0)))</f>
        <v/>
      </c>
      <c r="Y43" s="890" t="str">
        <f>IF($B43="","",INDEX('All CCC'!Y$7:Y$843,MATCH(WatchList!$B43,'All CCC'!$B$7:$B$843,0)))</f>
        <v/>
      </c>
      <c r="Z43" s="890" t="str">
        <f>IF($B43="","",INDEX('All CCC'!Z$7:Z$843,MATCH(WatchList!$B43,'All CCC'!$B$7:$B$843,0)))</f>
        <v/>
      </c>
      <c r="AA43" s="890" t="str">
        <f>IF($B43="","",INDEX('All CCC'!AA$7:AA$843,MATCH(WatchList!$B43,'All CCC'!$B$7:$B$843,0)))</f>
        <v/>
      </c>
      <c r="AB43" s="890" t="str">
        <f>IF($B43="","",INDEX('All CCC'!AB$7:AB$843,MATCH(WatchList!$B43,'All CCC'!$B$7:$B$843,0)))</f>
        <v/>
      </c>
      <c r="AC43" s="890" t="str">
        <f>IF($B43="","",INDEX('All CCC'!AC$7:AC$843,MATCH(WatchList!$B43,'All CCC'!$B$7:$B$843,0)))</f>
        <v/>
      </c>
      <c r="AD43" s="890" t="str">
        <f>IF($B43="","",INDEX('All CCC'!AD$7:AD$843,MATCH(WatchList!$B43,'All CCC'!$B$7:$B$843,0)))</f>
        <v/>
      </c>
      <c r="AE43" s="890" t="str">
        <f>IF($B43="","",INDEX('All CCC'!AE$7:AE$843,MATCH(WatchList!$B43,'All CCC'!$B$7:$B$843,0)))</f>
        <v/>
      </c>
      <c r="AF43" s="890" t="str">
        <f>IF($B43="","",INDEX('All CCC'!AF$7:AF$843,MATCH(WatchList!$B43,'All CCC'!$B$7:$B$843,0)))</f>
        <v/>
      </c>
      <c r="AG43" s="890" t="str">
        <f>IF($B43="","",INDEX('All CCC'!AG$7:AG$843,MATCH(WatchList!$B43,'All CCC'!$B$7:$B$843,0)))</f>
        <v/>
      </c>
      <c r="AH43" s="890" t="str">
        <f>IF($B43="","",INDEX('All CCC'!AH$7:AH$843,MATCH(WatchList!$B43,'All CCC'!$B$7:$B$843,0)))</f>
        <v/>
      </c>
      <c r="AI43" s="890" t="str">
        <f>IF($B43="","",INDEX('All CCC'!AI$7:AI$843,MATCH(WatchList!$B43,'All CCC'!$B$7:$B$843,0)))</f>
        <v/>
      </c>
      <c r="AJ43" s="890" t="str">
        <f>IF($B43="","",INDEX('All CCC'!AJ$7:AJ$843,MATCH(WatchList!$B43,'All CCC'!$B$7:$B$843,0)))</f>
        <v/>
      </c>
      <c r="AK43" s="890" t="str">
        <f>IF($B43="","",INDEX('All CCC'!AK$7:AK$843,MATCH(WatchList!$B43,'All CCC'!$B$7:$B$843,0)))</f>
        <v/>
      </c>
      <c r="AL43" s="890" t="str">
        <f>IF($B43="","",INDEX('All CCC'!AL$7:AL$843,MATCH(WatchList!$B43,'All CCC'!$B$7:$B$843,0)))</f>
        <v/>
      </c>
      <c r="AM43" s="890" t="str">
        <f>IF($B43="","",INDEX('All CCC'!AM$7:AM$843,MATCH(WatchList!$B43,'All CCC'!$B$7:$B$843,0)))</f>
        <v/>
      </c>
      <c r="AN43" s="890" t="str">
        <f>IF($B43="","",INDEX('All CCC'!AN$7:AN$843,MATCH(WatchList!$B43,'All CCC'!$B$7:$B$843,0)))</f>
        <v/>
      </c>
      <c r="AO43" s="890" t="str">
        <f>IF($B43="","",INDEX('All CCC'!AO$7:AO$843,MATCH(WatchList!$B43,'All CCC'!$B$7:$B$843,0)))</f>
        <v/>
      </c>
      <c r="AP43" s="890" t="str">
        <f>IF($B43="","",INDEX('All CCC'!AP$7:AP$843,MATCH(WatchList!$B43,'All CCC'!$B$7:$B$843,0)))</f>
        <v/>
      </c>
      <c r="AQ43" s="890" t="str">
        <f>IF($B43="","",INDEX('All CCC'!AQ$7:AQ$843,MATCH(WatchList!$B43,'All CCC'!$B$7:$B$843,0)))</f>
        <v/>
      </c>
      <c r="AR43" s="890" t="str">
        <f>IF($B43="","",INDEX('All CCC'!AR$7:AR$843,MATCH(WatchList!$B43,'All CCC'!$B$7:$B$843,0)))</f>
        <v/>
      </c>
      <c r="AS43" s="890" t="str">
        <f>IF($B43="","",INDEX('All CCC'!AS$7:AS$843,MATCH(WatchList!$B43,'All CCC'!$B$7:$B$843,0)))</f>
        <v/>
      </c>
      <c r="AT43" s="890" t="str">
        <f>IF($B43="","",INDEX('All CCC'!AT$7:AT$843,MATCH(WatchList!$B43,'All CCC'!$B$7:$B$843,0)))</f>
        <v/>
      </c>
      <c r="AU43" s="890" t="str">
        <f>IF($B43="","",INDEX('All CCC'!AU$7:AU$843,MATCH(WatchList!$B43,'All CCC'!$B$7:$B$843,0)))</f>
        <v/>
      </c>
      <c r="AV43" s="890" t="str">
        <f>IF($B43="","",INDEX('All CCC'!AV$7:AV$843,MATCH(WatchList!$B43,'All CCC'!$B$7:$B$843,0)))</f>
        <v/>
      </c>
      <c r="AW43" s="890" t="str">
        <f>IF($B43="","",INDEX('All CCC'!AW$7:AW$843,MATCH(WatchList!$B43,'All CCC'!$B$7:$B$843,0)))</f>
        <v/>
      </c>
      <c r="AX43" s="890" t="str">
        <f>IF($B43="","",INDEX('All CCC'!AX$7:AX$843,MATCH(WatchList!$B43,'All CCC'!$B$7:$B$843,0)))</f>
        <v/>
      </c>
      <c r="AY43" s="890" t="str">
        <f>IF($B43="","",INDEX('All CCC'!AY$7:AY$843,MATCH(WatchList!$B43,'All CCC'!$B$7:$B$843,0)))</f>
        <v/>
      </c>
      <c r="AZ43" s="890" t="str">
        <f>IF($B43="","",INDEX('All CCC'!AZ$7:AZ$843,MATCH(WatchList!$B43,'All CCC'!$B$7:$B$843,0)))</f>
        <v/>
      </c>
      <c r="BA43" s="890" t="str">
        <f>IF($B43="","",INDEX('All CCC'!BA$7:BA$843,MATCH(WatchList!$B43,'All CCC'!$B$7:$B$843,0)))</f>
        <v/>
      </c>
      <c r="BB43" s="890" t="str">
        <f>IF($B43="","",INDEX('All CCC'!BB$7:BB$843,MATCH(WatchList!$B43,'All CCC'!$B$7:$B$843,0)))</f>
        <v/>
      </c>
      <c r="BC43" s="890" t="str">
        <f>IF($B43="","",INDEX('All CCC'!BC$7:BC$843,MATCH(WatchList!$B43,'All CCC'!$B$7:$B$843,0)))</f>
        <v/>
      </c>
      <c r="BD43" s="890" t="str">
        <f>IF($B43="","",INDEX('All CCC'!BD$7:BD$843,MATCH(WatchList!$B43,'All CCC'!$B$7:$B$843,0)))</f>
        <v/>
      </c>
      <c r="BE43" s="890" t="str">
        <f>IF($B43="","",INDEX('All CCC'!BE$7:BE$843,MATCH(WatchList!$B43,'All CCC'!$B$7:$B$843,0)))</f>
        <v/>
      </c>
      <c r="BF43" s="890" t="str">
        <f>IF($B43="","",INDEX('All CCC'!BF$7:BF$843,MATCH(WatchList!$B43,'All CCC'!$B$7:$B$843,0)))</f>
        <v/>
      </c>
      <c r="BG43" s="890" t="str">
        <f>IF($B43="","",INDEX('All CCC'!BG$7:BG$843,MATCH(WatchList!$B43,'All CCC'!$B$7:$B$843,0)))</f>
        <v/>
      </c>
    </row>
    <row r="44" spans="1:59" x14ac:dyDescent="0.2">
      <c r="A44" s="576" t="str">
        <f>IF($B44="","",INDEX('All CCC'!A$7:A$843,MATCH(WatchList!$B44,'All CCC'!$B$7:$B$843,0)))</f>
        <v/>
      </c>
      <c r="B44" s="36"/>
      <c r="C44" s="890" t="str">
        <f>IF($B44="","",INDEX('All CCC'!C$7:C$843,MATCH(WatchList!$B44,'All CCC'!$B$7:$B$843,0)))</f>
        <v/>
      </c>
      <c r="D44" s="890" t="str">
        <f>IF($B44="","",INDEX('All CCC'!D$7:D$843,MATCH(WatchList!$B44,'All CCC'!$B$7:$B$843,0)))</f>
        <v/>
      </c>
      <c r="E44" s="890" t="str">
        <f>IF($B44="","",INDEX('All CCC'!E$7:E$843,MATCH(WatchList!$B44,'All CCC'!$B$7:$B$843,0)))</f>
        <v/>
      </c>
      <c r="F44" s="890" t="str">
        <f>IF($B44="","",INDEX('All CCC'!F$7:F$843,MATCH(WatchList!$B44,'All CCC'!$B$7:$B$843,0)))</f>
        <v/>
      </c>
      <c r="G44" s="890" t="str">
        <f>IF($B44="","",INDEX('All CCC'!G$7:G$843,MATCH(WatchList!$B44,'All CCC'!$B$7:$B$843,0)))</f>
        <v/>
      </c>
      <c r="H44" s="890" t="str">
        <f>IF($B44="","",INDEX('All CCC'!H$7:H$843,MATCH(WatchList!$B44,'All CCC'!$B$7:$B$843,0)))</f>
        <v/>
      </c>
      <c r="I44" s="890" t="str">
        <f>IF($B44="","",INDEX('All CCC'!I$7:I$843,MATCH(WatchList!$B44,'All CCC'!$B$7:$B$843,0)))</f>
        <v/>
      </c>
      <c r="J44" s="890" t="str">
        <f>IF($B44="","",INDEX('All CCC'!J$7:J$843,MATCH(WatchList!$B44,'All CCC'!$B$7:$B$843,0)))</f>
        <v/>
      </c>
      <c r="K44" s="890" t="str">
        <f>IF($B44="","",INDEX('All CCC'!K$7:K$843,MATCH(WatchList!$B44,'All CCC'!$B$7:$B$843,0)))</f>
        <v/>
      </c>
      <c r="L44" s="890" t="str">
        <f>IF($B44="","",INDEX('All CCC'!L$7:L$843,MATCH(WatchList!$B44,'All CCC'!$B$7:$B$843,0)))</f>
        <v/>
      </c>
      <c r="M44" s="890" t="str">
        <f>IF($B44="","",INDEX('All CCC'!M$7:M$843,MATCH(WatchList!$B44,'All CCC'!$B$7:$B$843,0)))</f>
        <v/>
      </c>
      <c r="N44" s="890" t="str">
        <f>IF($B44="","",INDEX('All CCC'!N$7:N$843,MATCH(WatchList!$B44,'All CCC'!$B$7:$B$843,0)))</f>
        <v/>
      </c>
      <c r="O44" s="890" t="str">
        <f>IF($B44="","",INDEX('All CCC'!O$7:O$843,MATCH(WatchList!$B44,'All CCC'!$B$7:$B$843,0)))</f>
        <v/>
      </c>
      <c r="P44" s="891" t="str">
        <f>IF($B44="","",INDEX('All CCC'!P$7:P$843,MATCH(WatchList!$B44,'All CCC'!$B$7:$B$843,0)))</f>
        <v/>
      </c>
      <c r="Q44" s="891" t="str">
        <f>IF($B44="","",INDEX('All CCC'!Q$7:Q$843,MATCH(WatchList!$B44,'All CCC'!$B$7:$B$843,0)))</f>
        <v/>
      </c>
      <c r="R44" s="890" t="str">
        <f>IF($B44="","",INDEX('All CCC'!R$7:R$843,MATCH(WatchList!$B44,'All CCC'!$B$7:$B$843,0)))</f>
        <v/>
      </c>
      <c r="S44" s="890" t="str">
        <f>IF($B44="","",INDEX('All CCC'!S$7:S$843,MATCH(WatchList!$B44,'All CCC'!$B$7:$B$843,0)))</f>
        <v/>
      </c>
      <c r="T44" s="890" t="str">
        <f>IF($B44="","",INDEX('All CCC'!T$7:T$843,MATCH(WatchList!$B44,'All CCC'!$B$7:$B$843,0)))</f>
        <v/>
      </c>
      <c r="U44" s="890" t="str">
        <f>IF($B44="","",INDEX('All CCC'!U$7:U$843,MATCH(WatchList!$B44,'All CCC'!$B$7:$B$843,0)))</f>
        <v/>
      </c>
      <c r="V44" s="890" t="str">
        <f>IF($B44="","",INDEX('All CCC'!V$7:V$843,MATCH(WatchList!$B44,'All CCC'!$B$7:$B$843,0)))</f>
        <v/>
      </c>
      <c r="W44" s="890" t="str">
        <f>IF($B44="","",INDEX('All CCC'!W$7:W$843,MATCH(WatchList!$B44,'All CCC'!$B$7:$B$843,0)))</f>
        <v/>
      </c>
      <c r="X44" s="890" t="str">
        <f>IF($B44="","",INDEX('All CCC'!X$7:X$843,MATCH(WatchList!$B44,'All CCC'!$B$7:$B$843,0)))</f>
        <v/>
      </c>
      <c r="Y44" s="890" t="str">
        <f>IF($B44="","",INDEX('All CCC'!Y$7:Y$843,MATCH(WatchList!$B44,'All CCC'!$B$7:$B$843,0)))</f>
        <v/>
      </c>
      <c r="Z44" s="890" t="str">
        <f>IF($B44="","",INDEX('All CCC'!Z$7:Z$843,MATCH(WatchList!$B44,'All CCC'!$B$7:$B$843,0)))</f>
        <v/>
      </c>
      <c r="AA44" s="890" t="str">
        <f>IF($B44="","",INDEX('All CCC'!AA$7:AA$843,MATCH(WatchList!$B44,'All CCC'!$B$7:$B$843,0)))</f>
        <v/>
      </c>
      <c r="AB44" s="890" t="str">
        <f>IF($B44="","",INDEX('All CCC'!AB$7:AB$843,MATCH(WatchList!$B44,'All CCC'!$B$7:$B$843,0)))</f>
        <v/>
      </c>
      <c r="AC44" s="890" t="str">
        <f>IF($B44="","",INDEX('All CCC'!AC$7:AC$843,MATCH(WatchList!$B44,'All CCC'!$B$7:$B$843,0)))</f>
        <v/>
      </c>
      <c r="AD44" s="890" t="str">
        <f>IF($B44="","",INDEX('All CCC'!AD$7:AD$843,MATCH(WatchList!$B44,'All CCC'!$B$7:$B$843,0)))</f>
        <v/>
      </c>
      <c r="AE44" s="890" t="str">
        <f>IF($B44="","",INDEX('All CCC'!AE$7:AE$843,MATCH(WatchList!$B44,'All CCC'!$B$7:$B$843,0)))</f>
        <v/>
      </c>
      <c r="AF44" s="890" t="str">
        <f>IF($B44="","",INDEX('All CCC'!AF$7:AF$843,MATCH(WatchList!$B44,'All CCC'!$B$7:$B$843,0)))</f>
        <v/>
      </c>
      <c r="AG44" s="890" t="str">
        <f>IF($B44="","",INDEX('All CCC'!AG$7:AG$843,MATCH(WatchList!$B44,'All CCC'!$B$7:$B$843,0)))</f>
        <v/>
      </c>
      <c r="AH44" s="890" t="str">
        <f>IF($B44="","",INDEX('All CCC'!AH$7:AH$843,MATCH(WatchList!$B44,'All CCC'!$B$7:$B$843,0)))</f>
        <v/>
      </c>
      <c r="AI44" s="890" t="str">
        <f>IF($B44="","",INDEX('All CCC'!AI$7:AI$843,MATCH(WatchList!$B44,'All CCC'!$B$7:$B$843,0)))</f>
        <v/>
      </c>
      <c r="AJ44" s="890" t="str">
        <f>IF($B44="","",INDEX('All CCC'!AJ$7:AJ$843,MATCH(WatchList!$B44,'All CCC'!$B$7:$B$843,0)))</f>
        <v/>
      </c>
      <c r="AK44" s="890" t="str">
        <f>IF($B44="","",INDEX('All CCC'!AK$7:AK$843,MATCH(WatchList!$B44,'All CCC'!$B$7:$B$843,0)))</f>
        <v/>
      </c>
      <c r="AL44" s="890" t="str">
        <f>IF($B44="","",INDEX('All CCC'!AL$7:AL$843,MATCH(WatchList!$B44,'All CCC'!$B$7:$B$843,0)))</f>
        <v/>
      </c>
      <c r="AM44" s="890" t="str">
        <f>IF($B44="","",INDEX('All CCC'!AM$7:AM$843,MATCH(WatchList!$B44,'All CCC'!$B$7:$B$843,0)))</f>
        <v/>
      </c>
      <c r="AN44" s="890" t="str">
        <f>IF($B44="","",INDEX('All CCC'!AN$7:AN$843,MATCH(WatchList!$B44,'All CCC'!$B$7:$B$843,0)))</f>
        <v/>
      </c>
      <c r="AO44" s="890" t="str">
        <f>IF($B44="","",INDEX('All CCC'!AO$7:AO$843,MATCH(WatchList!$B44,'All CCC'!$B$7:$B$843,0)))</f>
        <v/>
      </c>
      <c r="AP44" s="890" t="str">
        <f>IF($B44="","",INDEX('All CCC'!AP$7:AP$843,MATCH(WatchList!$B44,'All CCC'!$B$7:$B$843,0)))</f>
        <v/>
      </c>
      <c r="AQ44" s="890" t="str">
        <f>IF($B44="","",INDEX('All CCC'!AQ$7:AQ$843,MATCH(WatchList!$B44,'All CCC'!$B$7:$B$843,0)))</f>
        <v/>
      </c>
      <c r="AR44" s="890" t="str">
        <f>IF($B44="","",INDEX('All CCC'!AR$7:AR$843,MATCH(WatchList!$B44,'All CCC'!$B$7:$B$843,0)))</f>
        <v/>
      </c>
      <c r="AS44" s="890" t="str">
        <f>IF($B44="","",INDEX('All CCC'!AS$7:AS$843,MATCH(WatchList!$B44,'All CCC'!$B$7:$B$843,0)))</f>
        <v/>
      </c>
      <c r="AT44" s="890" t="str">
        <f>IF($B44="","",INDEX('All CCC'!AT$7:AT$843,MATCH(WatchList!$B44,'All CCC'!$B$7:$B$843,0)))</f>
        <v/>
      </c>
      <c r="AU44" s="890" t="str">
        <f>IF($B44="","",INDEX('All CCC'!AU$7:AU$843,MATCH(WatchList!$B44,'All CCC'!$B$7:$B$843,0)))</f>
        <v/>
      </c>
      <c r="AV44" s="890" t="str">
        <f>IF($B44="","",INDEX('All CCC'!AV$7:AV$843,MATCH(WatchList!$B44,'All CCC'!$B$7:$B$843,0)))</f>
        <v/>
      </c>
      <c r="AW44" s="890" t="str">
        <f>IF($B44="","",INDEX('All CCC'!AW$7:AW$843,MATCH(WatchList!$B44,'All CCC'!$B$7:$B$843,0)))</f>
        <v/>
      </c>
      <c r="AX44" s="890" t="str">
        <f>IF($B44="","",INDEX('All CCC'!AX$7:AX$843,MATCH(WatchList!$B44,'All CCC'!$B$7:$B$843,0)))</f>
        <v/>
      </c>
      <c r="AY44" s="890" t="str">
        <f>IF($B44="","",INDEX('All CCC'!AY$7:AY$843,MATCH(WatchList!$B44,'All CCC'!$B$7:$B$843,0)))</f>
        <v/>
      </c>
      <c r="AZ44" s="890" t="str">
        <f>IF($B44="","",INDEX('All CCC'!AZ$7:AZ$843,MATCH(WatchList!$B44,'All CCC'!$B$7:$B$843,0)))</f>
        <v/>
      </c>
      <c r="BA44" s="890" t="str">
        <f>IF($B44="","",INDEX('All CCC'!BA$7:BA$843,MATCH(WatchList!$B44,'All CCC'!$B$7:$B$843,0)))</f>
        <v/>
      </c>
      <c r="BB44" s="890" t="str">
        <f>IF($B44="","",INDEX('All CCC'!BB$7:BB$843,MATCH(WatchList!$B44,'All CCC'!$B$7:$B$843,0)))</f>
        <v/>
      </c>
      <c r="BC44" s="890" t="str">
        <f>IF($B44="","",INDEX('All CCC'!BC$7:BC$843,MATCH(WatchList!$B44,'All CCC'!$B$7:$B$843,0)))</f>
        <v/>
      </c>
      <c r="BD44" s="890" t="str">
        <f>IF($B44="","",INDEX('All CCC'!BD$7:BD$843,MATCH(WatchList!$B44,'All CCC'!$B$7:$B$843,0)))</f>
        <v/>
      </c>
      <c r="BE44" s="890" t="str">
        <f>IF($B44="","",INDEX('All CCC'!BE$7:BE$843,MATCH(WatchList!$B44,'All CCC'!$B$7:$B$843,0)))</f>
        <v/>
      </c>
      <c r="BF44" s="890" t="str">
        <f>IF($B44="","",INDEX('All CCC'!BF$7:BF$843,MATCH(WatchList!$B44,'All CCC'!$B$7:$B$843,0)))</f>
        <v/>
      </c>
      <c r="BG44" s="890" t="str">
        <f>IF($B44="","",INDEX('All CCC'!BG$7:BG$843,MATCH(WatchList!$B44,'All CCC'!$B$7:$B$843,0)))</f>
        <v/>
      </c>
    </row>
    <row r="45" spans="1:59" x14ac:dyDescent="0.2">
      <c r="A45" s="576" t="str">
        <f>IF($B45="","",INDEX('All CCC'!A$7:A$843,MATCH(WatchList!$B45,'All CCC'!$B$7:$B$843,0)))</f>
        <v/>
      </c>
      <c r="B45" s="36"/>
      <c r="C45" s="890" t="str">
        <f>IF($B45="","",INDEX('All CCC'!C$7:C$843,MATCH(WatchList!$B45,'All CCC'!$B$7:$B$843,0)))</f>
        <v/>
      </c>
      <c r="D45" s="890" t="str">
        <f>IF($B45="","",INDEX('All CCC'!D$7:D$843,MATCH(WatchList!$B45,'All CCC'!$B$7:$B$843,0)))</f>
        <v/>
      </c>
      <c r="E45" s="890" t="str">
        <f>IF($B45="","",INDEX('All CCC'!E$7:E$843,MATCH(WatchList!$B45,'All CCC'!$B$7:$B$843,0)))</f>
        <v/>
      </c>
      <c r="F45" s="890" t="str">
        <f>IF($B45="","",INDEX('All CCC'!F$7:F$843,MATCH(WatchList!$B45,'All CCC'!$B$7:$B$843,0)))</f>
        <v/>
      </c>
      <c r="G45" s="890" t="str">
        <f>IF($B45="","",INDEX('All CCC'!G$7:G$843,MATCH(WatchList!$B45,'All CCC'!$B$7:$B$843,0)))</f>
        <v/>
      </c>
      <c r="H45" s="890" t="str">
        <f>IF($B45="","",INDEX('All CCC'!H$7:H$843,MATCH(WatchList!$B45,'All CCC'!$B$7:$B$843,0)))</f>
        <v/>
      </c>
      <c r="I45" s="890" t="str">
        <f>IF($B45="","",INDEX('All CCC'!I$7:I$843,MATCH(WatchList!$B45,'All CCC'!$B$7:$B$843,0)))</f>
        <v/>
      </c>
      <c r="J45" s="890" t="str">
        <f>IF($B45="","",INDEX('All CCC'!J$7:J$843,MATCH(WatchList!$B45,'All CCC'!$B$7:$B$843,0)))</f>
        <v/>
      </c>
      <c r="K45" s="890" t="str">
        <f>IF($B45="","",INDEX('All CCC'!K$7:K$843,MATCH(WatchList!$B45,'All CCC'!$B$7:$B$843,0)))</f>
        <v/>
      </c>
      <c r="L45" s="890" t="str">
        <f>IF($B45="","",INDEX('All CCC'!L$7:L$843,MATCH(WatchList!$B45,'All CCC'!$B$7:$B$843,0)))</f>
        <v/>
      </c>
      <c r="M45" s="890" t="str">
        <f>IF($B45="","",INDEX('All CCC'!M$7:M$843,MATCH(WatchList!$B45,'All CCC'!$B$7:$B$843,0)))</f>
        <v/>
      </c>
      <c r="N45" s="890" t="str">
        <f>IF($B45="","",INDEX('All CCC'!N$7:N$843,MATCH(WatchList!$B45,'All CCC'!$B$7:$B$843,0)))</f>
        <v/>
      </c>
      <c r="O45" s="890" t="str">
        <f>IF($B45="","",INDEX('All CCC'!O$7:O$843,MATCH(WatchList!$B45,'All CCC'!$B$7:$B$843,0)))</f>
        <v/>
      </c>
      <c r="P45" s="891" t="str">
        <f>IF($B45="","",INDEX('All CCC'!P$7:P$843,MATCH(WatchList!$B45,'All CCC'!$B$7:$B$843,0)))</f>
        <v/>
      </c>
      <c r="Q45" s="891" t="str">
        <f>IF($B45="","",INDEX('All CCC'!Q$7:Q$843,MATCH(WatchList!$B45,'All CCC'!$B$7:$B$843,0)))</f>
        <v/>
      </c>
      <c r="R45" s="890" t="str">
        <f>IF($B45="","",INDEX('All CCC'!R$7:R$843,MATCH(WatchList!$B45,'All CCC'!$B$7:$B$843,0)))</f>
        <v/>
      </c>
      <c r="S45" s="890" t="str">
        <f>IF($B45="","",INDEX('All CCC'!S$7:S$843,MATCH(WatchList!$B45,'All CCC'!$B$7:$B$843,0)))</f>
        <v/>
      </c>
      <c r="T45" s="890" t="str">
        <f>IF($B45="","",INDEX('All CCC'!T$7:T$843,MATCH(WatchList!$B45,'All CCC'!$B$7:$B$843,0)))</f>
        <v/>
      </c>
      <c r="U45" s="890" t="str">
        <f>IF($B45="","",INDEX('All CCC'!U$7:U$843,MATCH(WatchList!$B45,'All CCC'!$B$7:$B$843,0)))</f>
        <v/>
      </c>
      <c r="V45" s="890" t="str">
        <f>IF($B45="","",INDEX('All CCC'!V$7:V$843,MATCH(WatchList!$B45,'All CCC'!$B$7:$B$843,0)))</f>
        <v/>
      </c>
      <c r="W45" s="890" t="str">
        <f>IF($B45="","",INDEX('All CCC'!W$7:W$843,MATCH(WatchList!$B45,'All CCC'!$B$7:$B$843,0)))</f>
        <v/>
      </c>
      <c r="X45" s="890" t="str">
        <f>IF($B45="","",INDEX('All CCC'!X$7:X$843,MATCH(WatchList!$B45,'All CCC'!$B$7:$B$843,0)))</f>
        <v/>
      </c>
      <c r="Y45" s="890" t="str">
        <f>IF($B45="","",INDEX('All CCC'!Y$7:Y$843,MATCH(WatchList!$B45,'All CCC'!$B$7:$B$843,0)))</f>
        <v/>
      </c>
      <c r="Z45" s="890" t="str">
        <f>IF($B45="","",INDEX('All CCC'!Z$7:Z$843,MATCH(WatchList!$B45,'All CCC'!$B$7:$B$843,0)))</f>
        <v/>
      </c>
      <c r="AA45" s="890" t="str">
        <f>IF($B45="","",INDEX('All CCC'!AA$7:AA$843,MATCH(WatchList!$B45,'All CCC'!$B$7:$B$843,0)))</f>
        <v/>
      </c>
      <c r="AB45" s="890" t="str">
        <f>IF($B45="","",INDEX('All CCC'!AB$7:AB$843,MATCH(WatchList!$B45,'All CCC'!$B$7:$B$843,0)))</f>
        <v/>
      </c>
      <c r="AC45" s="890" t="str">
        <f>IF($B45="","",INDEX('All CCC'!AC$7:AC$843,MATCH(WatchList!$B45,'All CCC'!$B$7:$B$843,0)))</f>
        <v/>
      </c>
      <c r="AD45" s="890" t="str">
        <f>IF($B45="","",INDEX('All CCC'!AD$7:AD$843,MATCH(WatchList!$B45,'All CCC'!$B$7:$B$843,0)))</f>
        <v/>
      </c>
      <c r="AE45" s="890" t="str">
        <f>IF($B45="","",INDEX('All CCC'!AE$7:AE$843,MATCH(WatchList!$B45,'All CCC'!$B$7:$B$843,0)))</f>
        <v/>
      </c>
      <c r="AF45" s="890" t="str">
        <f>IF($B45="","",INDEX('All CCC'!AF$7:AF$843,MATCH(WatchList!$B45,'All CCC'!$B$7:$B$843,0)))</f>
        <v/>
      </c>
      <c r="AG45" s="890" t="str">
        <f>IF($B45="","",INDEX('All CCC'!AG$7:AG$843,MATCH(WatchList!$B45,'All CCC'!$B$7:$B$843,0)))</f>
        <v/>
      </c>
      <c r="AH45" s="890" t="str">
        <f>IF($B45="","",INDEX('All CCC'!AH$7:AH$843,MATCH(WatchList!$B45,'All CCC'!$B$7:$B$843,0)))</f>
        <v/>
      </c>
      <c r="AI45" s="890" t="str">
        <f>IF($B45="","",INDEX('All CCC'!AI$7:AI$843,MATCH(WatchList!$B45,'All CCC'!$B$7:$B$843,0)))</f>
        <v/>
      </c>
      <c r="AJ45" s="890" t="str">
        <f>IF($B45="","",INDEX('All CCC'!AJ$7:AJ$843,MATCH(WatchList!$B45,'All CCC'!$B$7:$B$843,0)))</f>
        <v/>
      </c>
      <c r="AK45" s="890" t="str">
        <f>IF($B45="","",INDEX('All CCC'!AK$7:AK$843,MATCH(WatchList!$B45,'All CCC'!$B$7:$B$843,0)))</f>
        <v/>
      </c>
      <c r="AL45" s="890" t="str">
        <f>IF($B45="","",INDEX('All CCC'!AL$7:AL$843,MATCH(WatchList!$B45,'All CCC'!$B$7:$B$843,0)))</f>
        <v/>
      </c>
      <c r="AM45" s="890" t="str">
        <f>IF($B45="","",INDEX('All CCC'!AM$7:AM$843,MATCH(WatchList!$B45,'All CCC'!$B$7:$B$843,0)))</f>
        <v/>
      </c>
      <c r="AN45" s="890" t="str">
        <f>IF($B45="","",INDEX('All CCC'!AN$7:AN$843,MATCH(WatchList!$B45,'All CCC'!$B$7:$B$843,0)))</f>
        <v/>
      </c>
      <c r="AO45" s="890" t="str">
        <f>IF($B45="","",INDEX('All CCC'!AO$7:AO$843,MATCH(WatchList!$B45,'All CCC'!$B$7:$B$843,0)))</f>
        <v/>
      </c>
      <c r="AP45" s="890" t="str">
        <f>IF($B45="","",INDEX('All CCC'!AP$7:AP$843,MATCH(WatchList!$B45,'All CCC'!$B$7:$B$843,0)))</f>
        <v/>
      </c>
      <c r="AQ45" s="890" t="str">
        <f>IF($B45="","",INDEX('All CCC'!AQ$7:AQ$843,MATCH(WatchList!$B45,'All CCC'!$B$7:$B$843,0)))</f>
        <v/>
      </c>
      <c r="AR45" s="890" t="str">
        <f>IF($B45="","",INDEX('All CCC'!AR$7:AR$843,MATCH(WatchList!$B45,'All CCC'!$B$7:$B$843,0)))</f>
        <v/>
      </c>
      <c r="AS45" s="890" t="str">
        <f>IF($B45="","",INDEX('All CCC'!AS$7:AS$843,MATCH(WatchList!$B45,'All CCC'!$B$7:$B$843,0)))</f>
        <v/>
      </c>
      <c r="AT45" s="890" t="str">
        <f>IF($B45="","",INDEX('All CCC'!AT$7:AT$843,MATCH(WatchList!$B45,'All CCC'!$B$7:$B$843,0)))</f>
        <v/>
      </c>
      <c r="AU45" s="890" t="str">
        <f>IF($B45="","",INDEX('All CCC'!AU$7:AU$843,MATCH(WatchList!$B45,'All CCC'!$B$7:$B$843,0)))</f>
        <v/>
      </c>
      <c r="AV45" s="890" t="str">
        <f>IF($B45="","",INDEX('All CCC'!AV$7:AV$843,MATCH(WatchList!$B45,'All CCC'!$B$7:$B$843,0)))</f>
        <v/>
      </c>
      <c r="AW45" s="890" t="str">
        <f>IF($B45="","",INDEX('All CCC'!AW$7:AW$843,MATCH(WatchList!$B45,'All CCC'!$B$7:$B$843,0)))</f>
        <v/>
      </c>
      <c r="AX45" s="890" t="str">
        <f>IF($B45="","",INDEX('All CCC'!AX$7:AX$843,MATCH(WatchList!$B45,'All CCC'!$B$7:$B$843,0)))</f>
        <v/>
      </c>
      <c r="AY45" s="890" t="str">
        <f>IF($B45="","",INDEX('All CCC'!AY$7:AY$843,MATCH(WatchList!$B45,'All CCC'!$B$7:$B$843,0)))</f>
        <v/>
      </c>
      <c r="AZ45" s="890" t="str">
        <f>IF($B45="","",INDEX('All CCC'!AZ$7:AZ$843,MATCH(WatchList!$B45,'All CCC'!$B$7:$B$843,0)))</f>
        <v/>
      </c>
      <c r="BA45" s="890" t="str">
        <f>IF($B45="","",INDEX('All CCC'!BA$7:BA$843,MATCH(WatchList!$B45,'All CCC'!$B$7:$B$843,0)))</f>
        <v/>
      </c>
      <c r="BB45" s="890" t="str">
        <f>IF($B45="","",INDEX('All CCC'!BB$7:BB$843,MATCH(WatchList!$B45,'All CCC'!$B$7:$B$843,0)))</f>
        <v/>
      </c>
      <c r="BC45" s="890" t="str">
        <f>IF($B45="","",INDEX('All CCC'!BC$7:BC$843,MATCH(WatchList!$B45,'All CCC'!$B$7:$B$843,0)))</f>
        <v/>
      </c>
      <c r="BD45" s="890" t="str">
        <f>IF($B45="","",INDEX('All CCC'!BD$7:BD$843,MATCH(WatchList!$B45,'All CCC'!$B$7:$B$843,0)))</f>
        <v/>
      </c>
      <c r="BE45" s="890" t="str">
        <f>IF($B45="","",INDEX('All CCC'!BE$7:BE$843,MATCH(WatchList!$B45,'All CCC'!$B$7:$B$843,0)))</f>
        <v/>
      </c>
      <c r="BF45" s="890" t="str">
        <f>IF($B45="","",INDEX('All CCC'!BF$7:BF$843,MATCH(WatchList!$B45,'All CCC'!$B$7:$B$843,0)))</f>
        <v/>
      </c>
      <c r="BG45" s="890" t="str">
        <f>IF($B45="","",INDEX('All CCC'!BG$7:BG$843,MATCH(WatchList!$B45,'All CCC'!$B$7:$B$843,0)))</f>
        <v/>
      </c>
    </row>
    <row r="46" spans="1:59" x14ac:dyDescent="0.2">
      <c r="A46" s="576" t="str">
        <f>IF($B46="","",INDEX('All CCC'!A$7:A$843,MATCH(WatchList!$B46,'All CCC'!$B$7:$B$843,0)))</f>
        <v/>
      </c>
      <c r="B46" s="36"/>
      <c r="C46" s="890" t="str">
        <f>IF($B46="","",INDEX('All CCC'!C$7:C$843,MATCH(WatchList!$B46,'All CCC'!$B$7:$B$843,0)))</f>
        <v/>
      </c>
      <c r="D46" s="890" t="str">
        <f>IF($B46="","",INDEX('All CCC'!D$7:D$843,MATCH(WatchList!$B46,'All CCC'!$B$7:$B$843,0)))</f>
        <v/>
      </c>
      <c r="E46" s="890" t="str">
        <f>IF($B46="","",INDEX('All CCC'!E$7:E$843,MATCH(WatchList!$B46,'All CCC'!$B$7:$B$843,0)))</f>
        <v/>
      </c>
      <c r="F46" s="890" t="str">
        <f>IF($B46="","",INDEX('All CCC'!F$7:F$843,MATCH(WatchList!$B46,'All CCC'!$B$7:$B$843,0)))</f>
        <v/>
      </c>
      <c r="G46" s="890" t="str">
        <f>IF($B46="","",INDEX('All CCC'!G$7:G$843,MATCH(WatchList!$B46,'All CCC'!$B$7:$B$843,0)))</f>
        <v/>
      </c>
      <c r="H46" s="890" t="str">
        <f>IF($B46="","",INDEX('All CCC'!H$7:H$843,MATCH(WatchList!$B46,'All CCC'!$B$7:$B$843,0)))</f>
        <v/>
      </c>
      <c r="I46" s="890" t="str">
        <f>IF($B46="","",INDEX('All CCC'!I$7:I$843,MATCH(WatchList!$B46,'All CCC'!$B$7:$B$843,0)))</f>
        <v/>
      </c>
      <c r="J46" s="890" t="str">
        <f>IF($B46="","",INDEX('All CCC'!J$7:J$843,MATCH(WatchList!$B46,'All CCC'!$B$7:$B$843,0)))</f>
        <v/>
      </c>
      <c r="K46" s="890" t="str">
        <f>IF($B46="","",INDEX('All CCC'!K$7:K$843,MATCH(WatchList!$B46,'All CCC'!$B$7:$B$843,0)))</f>
        <v/>
      </c>
      <c r="L46" s="890" t="str">
        <f>IF($B46="","",INDEX('All CCC'!L$7:L$843,MATCH(WatchList!$B46,'All CCC'!$B$7:$B$843,0)))</f>
        <v/>
      </c>
      <c r="M46" s="890" t="str">
        <f>IF($B46="","",INDEX('All CCC'!M$7:M$843,MATCH(WatchList!$B46,'All CCC'!$B$7:$B$843,0)))</f>
        <v/>
      </c>
      <c r="N46" s="890" t="str">
        <f>IF($B46="","",INDEX('All CCC'!N$7:N$843,MATCH(WatchList!$B46,'All CCC'!$B$7:$B$843,0)))</f>
        <v/>
      </c>
      <c r="O46" s="890" t="str">
        <f>IF($B46="","",INDEX('All CCC'!O$7:O$843,MATCH(WatchList!$B46,'All CCC'!$B$7:$B$843,0)))</f>
        <v/>
      </c>
      <c r="P46" s="891" t="str">
        <f>IF($B46="","",INDEX('All CCC'!P$7:P$843,MATCH(WatchList!$B46,'All CCC'!$B$7:$B$843,0)))</f>
        <v/>
      </c>
      <c r="Q46" s="891" t="str">
        <f>IF($B46="","",INDEX('All CCC'!Q$7:Q$843,MATCH(WatchList!$B46,'All CCC'!$B$7:$B$843,0)))</f>
        <v/>
      </c>
      <c r="R46" s="890" t="str">
        <f>IF($B46="","",INDEX('All CCC'!R$7:R$843,MATCH(WatchList!$B46,'All CCC'!$B$7:$B$843,0)))</f>
        <v/>
      </c>
      <c r="S46" s="890" t="str">
        <f>IF($B46="","",INDEX('All CCC'!S$7:S$843,MATCH(WatchList!$B46,'All CCC'!$B$7:$B$843,0)))</f>
        <v/>
      </c>
      <c r="T46" s="890" t="str">
        <f>IF($B46="","",INDEX('All CCC'!T$7:T$843,MATCH(WatchList!$B46,'All CCC'!$B$7:$B$843,0)))</f>
        <v/>
      </c>
      <c r="U46" s="890" t="str">
        <f>IF($B46="","",INDEX('All CCC'!U$7:U$843,MATCH(WatchList!$B46,'All CCC'!$B$7:$B$843,0)))</f>
        <v/>
      </c>
      <c r="V46" s="890" t="str">
        <f>IF($B46="","",INDEX('All CCC'!V$7:V$843,MATCH(WatchList!$B46,'All CCC'!$B$7:$B$843,0)))</f>
        <v/>
      </c>
      <c r="W46" s="890" t="str">
        <f>IF($B46="","",INDEX('All CCC'!W$7:W$843,MATCH(WatchList!$B46,'All CCC'!$B$7:$B$843,0)))</f>
        <v/>
      </c>
      <c r="X46" s="890" t="str">
        <f>IF($B46="","",INDEX('All CCC'!X$7:X$843,MATCH(WatchList!$B46,'All CCC'!$B$7:$B$843,0)))</f>
        <v/>
      </c>
      <c r="Y46" s="890" t="str">
        <f>IF($B46="","",INDEX('All CCC'!Y$7:Y$843,MATCH(WatchList!$B46,'All CCC'!$B$7:$B$843,0)))</f>
        <v/>
      </c>
      <c r="Z46" s="890" t="str">
        <f>IF($B46="","",INDEX('All CCC'!Z$7:Z$843,MATCH(WatchList!$B46,'All CCC'!$B$7:$B$843,0)))</f>
        <v/>
      </c>
      <c r="AA46" s="890" t="str">
        <f>IF($B46="","",INDEX('All CCC'!AA$7:AA$843,MATCH(WatchList!$B46,'All CCC'!$B$7:$B$843,0)))</f>
        <v/>
      </c>
      <c r="AB46" s="890" t="str">
        <f>IF($B46="","",INDEX('All CCC'!AB$7:AB$843,MATCH(WatchList!$B46,'All CCC'!$B$7:$B$843,0)))</f>
        <v/>
      </c>
      <c r="AC46" s="890" t="str">
        <f>IF($B46="","",INDEX('All CCC'!AC$7:AC$843,MATCH(WatchList!$B46,'All CCC'!$B$7:$B$843,0)))</f>
        <v/>
      </c>
      <c r="AD46" s="890" t="str">
        <f>IF($B46="","",INDEX('All CCC'!AD$7:AD$843,MATCH(WatchList!$B46,'All CCC'!$B$7:$B$843,0)))</f>
        <v/>
      </c>
      <c r="AE46" s="890" t="str">
        <f>IF($B46="","",INDEX('All CCC'!AE$7:AE$843,MATCH(WatchList!$B46,'All CCC'!$B$7:$B$843,0)))</f>
        <v/>
      </c>
      <c r="AF46" s="890" t="str">
        <f>IF($B46="","",INDEX('All CCC'!AF$7:AF$843,MATCH(WatchList!$B46,'All CCC'!$B$7:$B$843,0)))</f>
        <v/>
      </c>
      <c r="AG46" s="890" t="str">
        <f>IF($B46="","",INDEX('All CCC'!AG$7:AG$843,MATCH(WatchList!$B46,'All CCC'!$B$7:$B$843,0)))</f>
        <v/>
      </c>
      <c r="AH46" s="890" t="str">
        <f>IF($B46="","",INDEX('All CCC'!AH$7:AH$843,MATCH(WatchList!$B46,'All CCC'!$B$7:$B$843,0)))</f>
        <v/>
      </c>
      <c r="AI46" s="890" t="str">
        <f>IF($B46="","",INDEX('All CCC'!AI$7:AI$843,MATCH(WatchList!$B46,'All CCC'!$B$7:$B$843,0)))</f>
        <v/>
      </c>
      <c r="AJ46" s="890" t="str">
        <f>IF($B46="","",INDEX('All CCC'!AJ$7:AJ$843,MATCH(WatchList!$B46,'All CCC'!$B$7:$B$843,0)))</f>
        <v/>
      </c>
      <c r="AK46" s="890" t="str">
        <f>IF($B46="","",INDEX('All CCC'!AK$7:AK$843,MATCH(WatchList!$B46,'All CCC'!$B$7:$B$843,0)))</f>
        <v/>
      </c>
      <c r="AL46" s="890" t="str">
        <f>IF($B46="","",INDEX('All CCC'!AL$7:AL$843,MATCH(WatchList!$B46,'All CCC'!$B$7:$B$843,0)))</f>
        <v/>
      </c>
      <c r="AM46" s="890" t="str">
        <f>IF($B46="","",INDEX('All CCC'!AM$7:AM$843,MATCH(WatchList!$B46,'All CCC'!$B$7:$B$843,0)))</f>
        <v/>
      </c>
      <c r="AN46" s="890" t="str">
        <f>IF($B46="","",INDEX('All CCC'!AN$7:AN$843,MATCH(WatchList!$B46,'All CCC'!$B$7:$B$843,0)))</f>
        <v/>
      </c>
      <c r="AO46" s="890" t="str">
        <f>IF($B46="","",INDEX('All CCC'!AO$7:AO$843,MATCH(WatchList!$B46,'All CCC'!$B$7:$B$843,0)))</f>
        <v/>
      </c>
      <c r="AP46" s="890" t="str">
        <f>IF($B46="","",INDEX('All CCC'!AP$7:AP$843,MATCH(WatchList!$B46,'All CCC'!$B$7:$B$843,0)))</f>
        <v/>
      </c>
      <c r="AQ46" s="890" t="str">
        <f>IF($B46="","",INDEX('All CCC'!AQ$7:AQ$843,MATCH(WatchList!$B46,'All CCC'!$B$7:$B$843,0)))</f>
        <v/>
      </c>
      <c r="AR46" s="890" t="str">
        <f>IF($B46="","",INDEX('All CCC'!AR$7:AR$843,MATCH(WatchList!$B46,'All CCC'!$B$7:$B$843,0)))</f>
        <v/>
      </c>
      <c r="AS46" s="890" t="str">
        <f>IF($B46="","",INDEX('All CCC'!AS$7:AS$843,MATCH(WatchList!$B46,'All CCC'!$B$7:$B$843,0)))</f>
        <v/>
      </c>
      <c r="AT46" s="890" t="str">
        <f>IF($B46="","",INDEX('All CCC'!AT$7:AT$843,MATCH(WatchList!$B46,'All CCC'!$B$7:$B$843,0)))</f>
        <v/>
      </c>
      <c r="AU46" s="890" t="str">
        <f>IF($B46="","",INDEX('All CCC'!AU$7:AU$843,MATCH(WatchList!$B46,'All CCC'!$B$7:$B$843,0)))</f>
        <v/>
      </c>
      <c r="AV46" s="890" t="str">
        <f>IF($B46="","",INDEX('All CCC'!AV$7:AV$843,MATCH(WatchList!$B46,'All CCC'!$B$7:$B$843,0)))</f>
        <v/>
      </c>
      <c r="AW46" s="890" t="str">
        <f>IF($B46="","",INDEX('All CCC'!AW$7:AW$843,MATCH(WatchList!$B46,'All CCC'!$B$7:$B$843,0)))</f>
        <v/>
      </c>
      <c r="AX46" s="890" t="str">
        <f>IF($B46="","",INDEX('All CCC'!AX$7:AX$843,MATCH(WatchList!$B46,'All CCC'!$B$7:$B$843,0)))</f>
        <v/>
      </c>
      <c r="AY46" s="890" t="str">
        <f>IF($B46="","",INDEX('All CCC'!AY$7:AY$843,MATCH(WatchList!$B46,'All CCC'!$B$7:$B$843,0)))</f>
        <v/>
      </c>
      <c r="AZ46" s="890" t="str">
        <f>IF($B46="","",INDEX('All CCC'!AZ$7:AZ$843,MATCH(WatchList!$B46,'All CCC'!$B$7:$B$843,0)))</f>
        <v/>
      </c>
      <c r="BA46" s="890" t="str">
        <f>IF($B46="","",INDEX('All CCC'!BA$7:BA$843,MATCH(WatchList!$B46,'All CCC'!$B$7:$B$843,0)))</f>
        <v/>
      </c>
      <c r="BB46" s="890" t="str">
        <f>IF($B46="","",INDEX('All CCC'!BB$7:BB$843,MATCH(WatchList!$B46,'All CCC'!$B$7:$B$843,0)))</f>
        <v/>
      </c>
      <c r="BC46" s="890" t="str">
        <f>IF($B46="","",INDEX('All CCC'!BC$7:BC$843,MATCH(WatchList!$B46,'All CCC'!$B$7:$B$843,0)))</f>
        <v/>
      </c>
      <c r="BD46" s="890" t="str">
        <f>IF($B46="","",INDEX('All CCC'!BD$7:BD$843,MATCH(WatchList!$B46,'All CCC'!$B$7:$B$843,0)))</f>
        <v/>
      </c>
      <c r="BE46" s="890" t="str">
        <f>IF($B46="","",INDEX('All CCC'!BE$7:BE$843,MATCH(WatchList!$B46,'All CCC'!$B$7:$B$843,0)))</f>
        <v/>
      </c>
      <c r="BF46" s="890" t="str">
        <f>IF($B46="","",INDEX('All CCC'!BF$7:BF$843,MATCH(WatchList!$B46,'All CCC'!$B$7:$B$843,0)))</f>
        <v/>
      </c>
      <c r="BG46" s="890" t="str">
        <f>IF($B46="","",INDEX('All CCC'!BG$7:BG$843,MATCH(WatchList!$B46,'All CCC'!$B$7:$B$843,0)))</f>
        <v/>
      </c>
    </row>
    <row r="47" spans="1:59" x14ac:dyDescent="0.2">
      <c r="A47" s="576" t="str">
        <f>IF($B47="","",INDEX('All CCC'!A$7:A$843,MATCH(WatchList!$B47,'All CCC'!$B$7:$B$843,0)))</f>
        <v/>
      </c>
      <c r="B47" s="36"/>
      <c r="C47" s="890" t="str">
        <f>IF($B47="","",INDEX('All CCC'!C$7:C$843,MATCH(WatchList!$B47,'All CCC'!$B$7:$B$843,0)))</f>
        <v/>
      </c>
      <c r="D47" s="890" t="str">
        <f>IF($B47="","",INDEX('All CCC'!D$7:D$843,MATCH(WatchList!$B47,'All CCC'!$B$7:$B$843,0)))</f>
        <v/>
      </c>
      <c r="E47" s="890" t="str">
        <f>IF($B47="","",INDEX('All CCC'!E$7:E$843,MATCH(WatchList!$B47,'All CCC'!$B$7:$B$843,0)))</f>
        <v/>
      </c>
      <c r="F47" s="890" t="str">
        <f>IF($B47="","",INDEX('All CCC'!F$7:F$843,MATCH(WatchList!$B47,'All CCC'!$B$7:$B$843,0)))</f>
        <v/>
      </c>
      <c r="G47" s="890" t="str">
        <f>IF($B47="","",INDEX('All CCC'!G$7:G$843,MATCH(WatchList!$B47,'All CCC'!$B$7:$B$843,0)))</f>
        <v/>
      </c>
      <c r="H47" s="890" t="str">
        <f>IF($B47="","",INDEX('All CCC'!H$7:H$843,MATCH(WatchList!$B47,'All CCC'!$B$7:$B$843,0)))</f>
        <v/>
      </c>
      <c r="I47" s="890" t="str">
        <f>IF($B47="","",INDEX('All CCC'!I$7:I$843,MATCH(WatchList!$B47,'All CCC'!$B$7:$B$843,0)))</f>
        <v/>
      </c>
      <c r="J47" s="890" t="str">
        <f>IF($B47="","",INDEX('All CCC'!J$7:J$843,MATCH(WatchList!$B47,'All CCC'!$B$7:$B$843,0)))</f>
        <v/>
      </c>
      <c r="K47" s="890" t="str">
        <f>IF($B47="","",INDEX('All CCC'!K$7:K$843,MATCH(WatchList!$B47,'All CCC'!$B$7:$B$843,0)))</f>
        <v/>
      </c>
      <c r="L47" s="890" t="str">
        <f>IF($B47="","",INDEX('All CCC'!L$7:L$843,MATCH(WatchList!$B47,'All CCC'!$B$7:$B$843,0)))</f>
        <v/>
      </c>
      <c r="M47" s="890" t="str">
        <f>IF($B47="","",INDEX('All CCC'!M$7:M$843,MATCH(WatchList!$B47,'All CCC'!$B$7:$B$843,0)))</f>
        <v/>
      </c>
      <c r="N47" s="890" t="str">
        <f>IF($B47="","",INDEX('All CCC'!N$7:N$843,MATCH(WatchList!$B47,'All CCC'!$B$7:$B$843,0)))</f>
        <v/>
      </c>
      <c r="O47" s="890" t="str">
        <f>IF($B47="","",INDEX('All CCC'!O$7:O$843,MATCH(WatchList!$B47,'All CCC'!$B$7:$B$843,0)))</f>
        <v/>
      </c>
      <c r="P47" s="891" t="str">
        <f>IF($B47="","",INDEX('All CCC'!P$7:P$843,MATCH(WatchList!$B47,'All CCC'!$B$7:$B$843,0)))</f>
        <v/>
      </c>
      <c r="Q47" s="891" t="str">
        <f>IF($B47="","",INDEX('All CCC'!Q$7:Q$843,MATCH(WatchList!$B47,'All CCC'!$B$7:$B$843,0)))</f>
        <v/>
      </c>
      <c r="R47" s="890" t="str">
        <f>IF($B47="","",INDEX('All CCC'!R$7:R$843,MATCH(WatchList!$B47,'All CCC'!$B$7:$B$843,0)))</f>
        <v/>
      </c>
      <c r="S47" s="890" t="str">
        <f>IF($B47="","",INDEX('All CCC'!S$7:S$843,MATCH(WatchList!$B47,'All CCC'!$B$7:$B$843,0)))</f>
        <v/>
      </c>
      <c r="T47" s="890" t="str">
        <f>IF($B47="","",INDEX('All CCC'!T$7:T$843,MATCH(WatchList!$B47,'All CCC'!$B$7:$B$843,0)))</f>
        <v/>
      </c>
      <c r="U47" s="890" t="str">
        <f>IF($B47="","",INDEX('All CCC'!U$7:U$843,MATCH(WatchList!$B47,'All CCC'!$B$7:$B$843,0)))</f>
        <v/>
      </c>
      <c r="V47" s="890" t="str">
        <f>IF($B47="","",INDEX('All CCC'!V$7:V$843,MATCH(WatchList!$B47,'All CCC'!$B$7:$B$843,0)))</f>
        <v/>
      </c>
      <c r="W47" s="890" t="str">
        <f>IF($B47="","",INDEX('All CCC'!W$7:W$843,MATCH(WatchList!$B47,'All CCC'!$B$7:$B$843,0)))</f>
        <v/>
      </c>
      <c r="X47" s="890" t="str">
        <f>IF($B47="","",INDEX('All CCC'!X$7:X$843,MATCH(WatchList!$B47,'All CCC'!$B$7:$B$843,0)))</f>
        <v/>
      </c>
      <c r="Y47" s="890" t="str">
        <f>IF($B47="","",INDEX('All CCC'!Y$7:Y$843,MATCH(WatchList!$B47,'All CCC'!$B$7:$B$843,0)))</f>
        <v/>
      </c>
      <c r="Z47" s="890" t="str">
        <f>IF($B47="","",INDEX('All CCC'!Z$7:Z$843,MATCH(WatchList!$B47,'All CCC'!$B$7:$B$843,0)))</f>
        <v/>
      </c>
      <c r="AA47" s="890" t="str">
        <f>IF($B47="","",INDEX('All CCC'!AA$7:AA$843,MATCH(WatchList!$B47,'All CCC'!$B$7:$B$843,0)))</f>
        <v/>
      </c>
      <c r="AB47" s="890" t="str">
        <f>IF($B47="","",INDEX('All CCC'!AB$7:AB$843,MATCH(WatchList!$B47,'All CCC'!$B$7:$B$843,0)))</f>
        <v/>
      </c>
      <c r="AC47" s="890" t="str">
        <f>IF($B47="","",INDEX('All CCC'!AC$7:AC$843,MATCH(WatchList!$B47,'All CCC'!$B$7:$B$843,0)))</f>
        <v/>
      </c>
      <c r="AD47" s="890" t="str">
        <f>IF($B47="","",INDEX('All CCC'!AD$7:AD$843,MATCH(WatchList!$B47,'All CCC'!$B$7:$B$843,0)))</f>
        <v/>
      </c>
      <c r="AE47" s="890" t="str">
        <f>IF($B47="","",INDEX('All CCC'!AE$7:AE$843,MATCH(WatchList!$B47,'All CCC'!$B$7:$B$843,0)))</f>
        <v/>
      </c>
      <c r="AF47" s="890" t="str">
        <f>IF($B47="","",INDEX('All CCC'!AF$7:AF$843,MATCH(WatchList!$B47,'All CCC'!$B$7:$B$843,0)))</f>
        <v/>
      </c>
      <c r="AG47" s="890" t="str">
        <f>IF($B47="","",INDEX('All CCC'!AG$7:AG$843,MATCH(WatchList!$B47,'All CCC'!$B$7:$B$843,0)))</f>
        <v/>
      </c>
      <c r="AH47" s="890" t="str">
        <f>IF($B47="","",INDEX('All CCC'!AH$7:AH$843,MATCH(WatchList!$B47,'All CCC'!$B$7:$B$843,0)))</f>
        <v/>
      </c>
      <c r="AI47" s="890" t="str">
        <f>IF($B47="","",INDEX('All CCC'!AI$7:AI$843,MATCH(WatchList!$B47,'All CCC'!$B$7:$B$843,0)))</f>
        <v/>
      </c>
      <c r="AJ47" s="890" t="str">
        <f>IF($B47="","",INDEX('All CCC'!AJ$7:AJ$843,MATCH(WatchList!$B47,'All CCC'!$B$7:$B$843,0)))</f>
        <v/>
      </c>
      <c r="AK47" s="890" t="str">
        <f>IF($B47="","",INDEX('All CCC'!AK$7:AK$843,MATCH(WatchList!$B47,'All CCC'!$B$7:$B$843,0)))</f>
        <v/>
      </c>
      <c r="AL47" s="890" t="str">
        <f>IF($B47="","",INDEX('All CCC'!AL$7:AL$843,MATCH(WatchList!$B47,'All CCC'!$B$7:$B$843,0)))</f>
        <v/>
      </c>
      <c r="AM47" s="890" t="str">
        <f>IF($B47="","",INDEX('All CCC'!AM$7:AM$843,MATCH(WatchList!$B47,'All CCC'!$B$7:$B$843,0)))</f>
        <v/>
      </c>
      <c r="AN47" s="890" t="str">
        <f>IF($B47="","",INDEX('All CCC'!AN$7:AN$843,MATCH(WatchList!$B47,'All CCC'!$B$7:$B$843,0)))</f>
        <v/>
      </c>
      <c r="AO47" s="890" t="str">
        <f>IF($B47="","",INDEX('All CCC'!AO$7:AO$843,MATCH(WatchList!$B47,'All CCC'!$B$7:$B$843,0)))</f>
        <v/>
      </c>
      <c r="AP47" s="890" t="str">
        <f>IF($B47="","",INDEX('All CCC'!AP$7:AP$843,MATCH(WatchList!$B47,'All CCC'!$B$7:$B$843,0)))</f>
        <v/>
      </c>
      <c r="AQ47" s="890" t="str">
        <f>IF($B47="","",INDEX('All CCC'!AQ$7:AQ$843,MATCH(WatchList!$B47,'All CCC'!$B$7:$B$843,0)))</f>
        <v/>
      </c>
      <c r="AR47" s="890" t="str">
        <f>IF($B47="","",INDEX('All CCC'!AR$7:AR$843,MATCH(WatchList!$B47,'All CCC'!$B$7:$B$843,0)))</f>
        <v/>
      </c>
      <c r="AS47" s="890" t="str">
        <f>IF($B47="","",INDEX('All CCC'!AS$7:AS$843,MATCH(WatchList!$B47,'All CCC'!$B$7:$B$843,0)))</f>
        <v/>
      </c>
      <c r="AT47" s="890" t="str">
        <f>IF($B47="","",INDEX('All CCC'!AT$7:AT$843,MATCH(WatchList!$B47,'All CCC'!$B$7:$B$843,0)))</f>
        <v/>
      </c>
      <c r="AU47" s="890" t="str">
        <f>IF($B47="","",INDEX('All CCC'!AU$7:AU$843,MATCH(WatchList!$B47,'All CCC'!$B$7:$B$843,0)))</f>
        <v/>
      </c>
      <c r="AV47" s="890" t="str">
        <f>IF($B47="","",INDEX('All CCC'!AV$7:AV$843,MATCH(WatchList!$B47,'All CCC'!$B$7:$B$843,0)))</f>
        <v/>
      </c>
      <c r="AW47" s="890" t="str">
        <f>IF($B47="","",INDEX('All CCC'!AW$7:AW$843,MATCH(WatchList!$B47,'All CCC'!$B$7:$B$843,0)))</f>
        <v/>
      </c>
      <c r="AX47" s="890" t="str">
        <f>IF($B47="","",INDEX('All CCC'!AX$7:AX$843,MATCH(WatchList!$B47,'All CCC'!$B$7:$B$843,0)))</f>
        <v/>
      </c>
      <c r="AY47" s="890" t="str">
        <f>IF($B47="","",INDEX('All CCC'!AY$7:AY$843,MATCH(WatchList!$B47,'All CCC'!$B$7:$B$843,0)))</f>
        <v/>
      </c>
      <c r="AZ47" s="890" t="str">
        <f>IF($B47="","",INDEX('All CCC'!AZ$7:AZ$843,MATCH(WatchList!$B47,'All CCC'!$B$7:$B$843,0)))</f>
        <v/>
      </c>
      <c r="BA47" s="890" t="str">
        <f>IF($B47="","",INDEX('All CCC'!BA$7:BA$843,MATCH(WatchList!$B47,'All CCC'!$B$7:$B$843,0)))</f>
        <v/>
      </c>
      <c r="BB47" s="890" t="str">
        <f>IF($B47="","",INDEX('All CCC'!BB$7:BB$843,MATCH(WatchList!$B47,'All CCC'!$B$7:$B$843,0)))</f>
        <v/>
      </c>
      <c r="BC47" s="890" t="str">
        <f>IF($B47="","",INDEX('All CCC'!BC$7:BC$843,MATCH(WatchList!$B47,'All CCC'!$B$7:$B$843,0)))</f>
        <v/>
      </c>
      <c r="BD47" s="890" t="str">
        <f>IF($B47="","",INDEX('All CCC'!BD$7:BD$843,MATCH(WatchList!$B47,'All CCC'!$B$7:$B$843,0)))</f>
        <v/>
      </c>
      <c r="BE47" s="890" t="str">
        <f>IF($B47="","",INDEX('All CCC'!BE$7:BE$843,MATCH(WatchList!$B47,'All CCC'!$B$7:$B$843,0)))</f>
        <v/>
      </c>
      <c r="BF47" s="890" t="str">
        <f>IF($B47="","",INDEX('All CCC'!BF$7:BF$843,MATCH(WatchList!$B47,'All CCC'!$B$7:$B$843,0)))</f>
        <v/>
      </c>
      <c r="BG47" s="890" t="str">
        <f>IF($B47="","",INDEX('All CCC'!BG$7:BG$843,MATCH(WatchList!$B47,'All CCC'!$B$7:$B$843,0)))</f>
        <v/>
      </c>
    </row>
    <row r="48" spans="1:59" x14ac:dyDescent="0.2">
      <c r="A48" s="576" t="str">
        <f>IF($B48="","",INDEX('All CCC'!A$7:A$843,MATCH(WatchList!$B48,'All CCC'!$B$7:$B$843,0)))</f>
        <v/>
      </c>
      <c r="B48" s="36"/>
      <c r="C48" s="890" t="str">
        <f>IF($B48="","",INDEX('All CCC'!C$7:C$843,MATCH(WatchList!$B48,'All CCC'!$B$7:$B$843,0)))</f>
        <v/>
      </c>
      <c r="D48" s="890" t="str">
        <f>IF($B48="","",INDEX('All CCC'!D$7:D$843,MATCH(WatchList!$B48,'All CCC'!$B$7:$B$843,0)))</f>
        <v/>
      </c>
      <c r="E48" s="890" t="str">
        <f>IF($B48="","",INDEX('All CCC'!E$7:E$843,MATCH(WatchList!$B48,'All CCC'!$B$7:$B$843,0)))</f>
        <v/>
      </c>
      <c r="F48" s="890" t="str">
        <f>IF($B48="","",INDEX('All CCC'!F$7:F$843,MATCH(WatchList!$B48,'All CCC'!$B$7:$B$843,0)))</f>
        <v/>
      </c>
      <c r="G48" s="890" t="str">
        <f>IF($B48="","",INDEX('All CCC'!G$7:G$843,MATCH(WatchList!$B48,'All CCC'!$B$7:$B$843,0)))</f>
        <v/>
      </c>
      <c r="H48" s="890" t="str">
        <f>IF($B48="","",INDEX('All CCC'!H$7:H$843,MATCH(WatchList!$B48,'All CCC'!$B$7:$B$843,0)))</f>
        <v/>
      </c>
      <c r="I48" s="890" t="str">
        <f>IF($B48="","",INDEX('All CCC'!I$7:I$843,MATCH(WatchList!$B48,'All CCC'!$B$7:$B$843,0)))</f>
        <v/>
      </c>
      <c r="J48" s="890" t="str">
        <f>IF($B48="","",INDEX('All CCC'!J$7:J$843,MATCH(WatchList!$B48,'All CCC'!$B$7:$B$843,0)))</f>
        <v/>
      </c>
      <c r="K48" s="890" t="str">
        <f>IF($B48="","",INDEX('All CCC'!K$7:K$843,MATCH(WatchList!$B48,'All CCC'!$B$7:$B$843,0)))</f>
        <v/>
      </c>
      <c r="L48" s="890" t="str">
        <f>IF($B48="","",INDEX('All CCC'!L$7:L$843,MATCH(WatchList!$B48,'All CCC'!$B$7:$B$843,0)))</f>
        <v/>
      </c>
      <c r="M48" s="890" t="str">
        <f>IF($B48="","",INDEX('All CCC'!M$7:M$843,MATCH(WatchList!$B48,'All CCC'!$B$7:$B$843,0)))</f>
        <v/>
      </c>
      <c r="N48" s="890" t="str">
        <f>IF($B48="","",INDEX('All CCC'!N$7:N$843,MATCH(WatchList!$B48,'All CCC'!$B$7:$B$843,0)))</f>
        <v/>
      </c>
      <c r="O48" s="890" t="str">
        <f>IF($B48="","",INDEX('All CCC'!O$7:O$843,MATCH(WatchList!$B48,'All CCC'!$B$7:$B$843,0)))</f>
        <v/>
      </c>
      <c r="P48" s="891" t="str">
        <f>IF($B48="","",INDEX('All CCC'!P$7:P$843,MATCH(WatchList!$B48,'All CCC'!$B$7:$B$843,0)))</f>
        <v/>
      </c>
      <c r="Q48" s="891" t="str">
        <f>IF($B48="","",INDEX('All CCC'!Q$7:Q$843,MATCH(WatchList!$B48,'All CCC'!$B$7:$B$843,0)))</f>
        <v/>
      </c>
      <c r="R48" s="890" t="str">
        <f>IF($B48="","",INDEX('All CCC'!R$7:R$843,MATCH(WatchList!$B48,'All CCC'!$B$7:$B$843,0)))</f>
        <v/>
      </c>
      <c r="S48" s="890" t="str">
        <f>IF($B48="","",INDEX('All CCC'!S$7:S$843,MATCH(WatchList!$B48,'All CCC'!$B$7:$B$843,0)))</f>
        <v/>
      </c>
      <c r="T48" s="890" t="str">
        <f>IF($B48="","",INDEX('All CCC'!T$7:T$843,MATCH(WatchList!$B48,'All CCC'!$B$7:$B$843,0)))</f>
        <v/>
      </c>
      <c r="U48" s="890" t="str">
        <f>IF($B48="","",INDEX('All CCC'!U$7:U$843,MATCH(WatchList!$B48,'All CCC'!$B$7:$B$843,0)))</f>
        <v/>
      </c>
      <c r="V48" s="890" t="str">
        <f>IF($B48="","",INDEX('All CCC'!V$7:V$843,MATCH(WatchList!$B48,'All CCC'!$B$7:$B$843,0)))</f>
        <v/>
      </c>
      <c r="W48" s="890" t="str">
        <f>IF($B48="","",INDEX('All CCC'!W$7:W$843,MATCH(WatchList!$B48,'All CCC'!$B$7:$B$843,0)))</f>
        <v/>
      </c>
      <c r="X48" s="890" t="str">
        <f>IF($B48="","",INDEX('All CCC'!X$7:X$843,MATCH(WatchList!$B48,'All CCC'!$B$7:$B$843,0)))</f>
        <v/>
      </c>
      <c r="Y48" s="890" t="str">
        <f>IF($B48="","",INDEX('All CCC'!Y$7:Y$843,MATCH(WatchList!$B48,'All CCC'!$B$7:$B$843,0)))</f>
        <v/>
      </c>
      <c r="Z48" s="890" t="str">
        <f>IF($B48="","",INDEX('All CCC'!Z$7:Z$843,MATCH(WatchList!$B48,'All CCC'!$B$7:$B$843,0)))</f>
        <v/>
      </c>
      <c r="AA48" s="890" t="str">
        <f>IF($B48="","",INDEX('All CCC'!AA$7:AA$843,MATCH(WatchList!$B48,'All CCC'!$B$7:$B$843,0)))</f>
        <v/>
      </c>
      <c r="AB48" s="890" t="str">
        <f>IF($B48="","",INDEX('All CCC'!AB$7:AB$843,MATCH(WatchList!$B48,'All CCC'!$B$7:$B$843,0)))</f>
        <v/>
      </c>
      <c r="AC48" s="890" t="str">
        <f>IF($B48="","",INDEX('All CCC'!AC$7:AC$843,MATCH(WatchList!$B48,'All CCC'!$B$7:$B$843,0)))</f>
        <v/>
      </c>
      <c r="AD48" s="890" t="str">
        <f>IF($B48="","",INDEX('All CCC'!AD$7:AD$843,MATCH(WatchList!$B48,'All CCC'!$B$7:$B$843,0)))</f>
        <v/>
      </c>
      <c r="AE48" s="890" t="str">
        <f>IF($B48="","",INDEX('All CCC'!AE$7:AE$843,MATCH(WatchList!$B48,'All CCC'!$B$7:$B$843,0)))</f>
        <v/>
      </c>
      <c r="AF48" s="890" t="str">
        <f>IF($B48="","",INDEX('All CCC'!AF$7:AF$843,MATCH(WatchList!$B48,'All CCC'!$B$7:$B$843,0)))</f>
        <v/>
      </c>
      <c r="AG48" s="890" t="str">
        <f>IF($B48="","",INDEX('All CCC'!AG$7:AG$843,MATCH(WatchList!$B48,'All CCC'!$B$7:$B$843,0)))</f>
        <v/>
      </c>
      <c r="AH48" s="890" t="str">
        <f>IF($B48="","",INDEX('All CCC'!AH$7:AH$843,MATCH(WatchList!$B48,'All CCC'!$B$7:$B$843,0)))</f>
        <v/>
      </c>
      <c r="AI48" s="890" t="str">
        <f>IF($B48="","",INDEX('All CCC'!AI$7:AI$843,MATCH(WatchList!$B48,'All CCC'!$B$7:$B$843,0)))</f>
        <v/>
      </c>
      <c r="AJ48" s="890" t="str">
        <f>IF($B48="","",INDEX('All CCC'!AJ$7:AJ$843,MATCH(WatchList!$B48,'All CCC'!$B$7:$B$843,0)))</f>
        <v/>
      </c>
      <c r="AK48" s="890" t="str">
        <f>IF($B48="","",INDEX('All CCC'!AK$7:AK$843,MATCH(WatchList!$B48,'All CCC'!$B$7:$B$843,0)))</f>
        <v/>
      </c>
      <c r="AL48" s="890" t="str">
        <f>IF($B48="","",INDEX('All CCC'!AL$7:AL$843,MATCH(WatchList!$B48,'All CCC'!$B$7:$B$843,0)))</f>
        <v/>
      </c>
      <c r="AM48" s="890" t="str">
        <f>IF($B48="","",INDEX('All CCC'!AM$7:AM$843,MATCH(WatchList!$B48,'All CCC'!$B$7:$B$843,0)))</f>
        <v/>
      </c>
      <c r="AN48" s="890" t="str">
        <f>IF($B48="","",INDEX('All CCC'!AN$7:AN$843,MATCH(WatchList!$B48,'All CCC'!$B$7:$B$843,0)))</f>
        <v/>
      </c>
      <c r="AO48" s="890" t="str">
        <f>IF($B48="","",INDEX('All CCC'!AO$7:AO$843,MATCH(WatchList!$B48,'All CCC'!$B$7:$B$843,0)))</f>
        <v/>
      </c>
      <c r="AP48" s="890" t="str">
        <f>IF($B48="","",INDEX('All CCC'!AP$7:AP$843,MATCH(WatchList!$B48,'All CCC'!$B$7:$B$843,0)))</f>
        <v/>
      </c>
      <c r="AQ48" s="890" t="str">
        <f>IF($B48="","",INDEX('All CCC'!AQ$7:AQ$843,MATCH(WatchList!$B48,'All CCC'!$B$7:$B$843,0)))</f>
        <v/>
      </c>
      <c r="AR48" s="890" t="str">
        <f>IF($B48="","",INDEX('All CCC'!AR$7:AR$843,MATCH(WatchList!$B48,'All CCC'!$B$7:$B$843,0)))</f>
        <v/>
      </c>
      <c r="AS48" s="890" t="str">
        <f>IF($B48="","",INDEX('All CCC'!AS$7:AS$843,MATCH(WatchList!$B48,'All CCC'!$B$7:$B$843,0)))</f>
        <v/>
      </c>
      <c r="AT48" s="890" t="str">
        <f>IF($B48="","",INDEX('All CCC'!AT$7:AT$843,MATCH(WatchList!$B48,'All CCC'!$B$7:$B$843,0)))</f>
        <v/>
      </c>
      <c r="AU48" s="890" t="str">
        <f>IF($B48="","",INDEX('All CCC'!AU$7:AU$843,MATCH(WatchList!$B48,'All CCC'!$B$7:$B$843,0)))</f>
        <v/>
      </c>
      <c r="AV48" s="890" t="str">
        <f>IF($B48="","",INDEX('All CCC'!AV$7:AV$843,MATCH(WatchList!$B48,'All CCC'!$B$7:$B$843,0)))</f>
        <v/>
      </c>
      <c r="AW48" s="890" t="str">
        <f>IF($B48="","",INDEX('All CCC'!AW$7:AW$843,MATCH(WatchList!$B48,'All CCC'!$B$7:$B$843,0)))</f>
        <v/>
      </c>
      <c r="AX48" s="890" t="str">
        <f>IF($B48="","",INDEX('All CCC'!AX$7:AX$843,MATCH(WatchList!$B48,'All CCC'!$B$7:$B$843,0)))</f>
        <v/>
      </c>
      <c r="AY48" s="890" t="str">
        <f>IF($B48="","",INDEX('All CCC'!AY$7:AY$843,MATCH(WatchList!$B48,'All CCC'!$B$7:$B$843,0)))</f>
        <v/>
      </c>
      <c r="AZ48" s="890" t="str">
        <f>IF($B48="","",INDEX('All CCC'!AZ$7:AZ$843,MATCH(WatchList!$B48,'All CCC'!$B$7:$B$843,0)))</f>
        <v/>
      </c>
      <c r="BA48" s="890" t="str">
        <f>IF($B48="","",INDEX('All CCC'!BA$7:BA$843,MATCH(WatchList!$B48,'All CCC'!$B$7:$B$843,0)))</f>
        <v/>
      </c>
      <c r="BB48" s="890" t="str">
        <f>IF($B48="","",INDEX('All CCC'!BB$7:BB$843,MATCH(WatchList!$B48,'All CCC'!$B$7:$B$843,0)))</f>
        <v/>
      </c>
      <c r="BC48" s="890" t="str">
        <f>IF($B48="","",INDEX('All CCC'!BC$7:BC$843,MATCH(WatchList!$B48,'All CCC'!$B$7:$B$843,0)))</f>
        <v/>
      </c>
      <c r="BD48" s="890" t="str">
        <f>IF($B48="","",INDEX('All CCC'!BD$7:BD$843,MATCH(WatchList!$B48,'All CCC'!$B$7:$B$843,0)))</f>
        <v/>
      </c>
      <c r="BE48" s="890" t="str">
        <f>IF($B48="","",INDEX('All CCC'!BE$7:BE$843,MATCH(WatchList!$B48,'All CCC'!$B$7:$B$843,0)))</f>
        <v/>
      </c>
      <c r="BF48" s="890" t="str">
        <f>IF($B48="","",INDEX('All CCC'!BF$7:BF$843,MATCH(WatchList!$B48,'All CCC'!$B$7:$B$843,0)))</f>
        <v/>
      </c>
      <c r="BG48" s="890" t="str">
        <f>IF($B48="","",INDEX('All CCC'!BG$7:BG$843,MATCH(WatchList!$B48,'All CCC'!$B$7:$B$843,0)))</f>
        <v/>
      </c>
    </row>
    <row r="49" spans="1:59" x14ac:dyDescent="0.2">
      <c r="A49" s="576" t="str">
        <f>IF($B49="","",INDEX('All CCC'!A$7:A$843,MATCH(WatchList!$B49,'All CCC'!$B$7:$B$843,0)))</f>
        <v/>
      </c>
      <c r="B49" s="36"/>
      <c r="C49" s="890" t="str">
        <f>IF($B49="","",INDEX('All CCC'!C$7:C$843,MATCH(WatchList!$B49,'All CCC'!$B$7:$B$843,0)))</f>
        <v/>
      </c>
      <c r="D49" s="890" t="str">
        <f>IF($B49="","",INDEX('All CCC'!D$7:D$843,MATCH(WatchList!$B49,'All CCC'!$B$7:$B$843,0)))</f>
        <v/>
      </c>
      <c r="E49" s="890" t="str">
        <f>IF($B49="","",INDEX('All CCC'!E$7:E$843,MATCH(WatchList!$B49,'All CCC'!$B$7:$B$843,0)))</f>
        <v/>
      </c>
      <c r="F49" s="890" t="str">
        <f>IF($B49="","",INDEX('All CCC'!F$7:F$843,MATCH(WatchList!$B49,'All CCC'!$B$7:$B$843,0)))</f>
        <v/>
      </c>
      <c r="G49" s="890" t="str">
        <f>IF($B49="","",INDEX('All CCC'!G$7:G$843,MATCH(WatchList!$B49,'All CCC'!$B$7:$B$843,0)))</f>
        <v/>
      </c>
      <c r="H49" s="890" t="str">
        <f>IF($B49="","",INDEX('All CCC'!H$7:H$843,MATCH(WatchList!$B49,'All CCC'!$B$7:$B$843,0)))</f>
        <v/>
      </c>
      <c r="I49" s="890" t="str">
        <f>IF($B49="","",INDEX('All CCC'!I$7:I$843,MATCH(WatchList!$B49,'All CCC'!$B$7:$B$843,0)))</f>
        <v/>
      </c>
      <c r="J49" s="890" t="str">
        <f>IF($B49="","",INDEX('All CCC'!J$7:J$843,MATCH(WatchList!$B49,'All CCC'!$B$7:$B$843,0)))</f>
        <v/>
      </c>
      <c r="K49" s="890" t="str">
        <f>IF($B49="","",INDEX('All CCC'!K$7:K$843,MATCH(WatchList!$B49,'All CCC'!$B$7:$B$843,0)))</f>
        <v/>
      </c>
      <c r="L49" s="890" t="str">
        <f>IF($B49="","",INDEX('All CCC'!L$7:L$843,MATCH(WatchList!$B49,'All CCC'!$B$7:$B$843,0)))</f>
        <v/>
      </c>
      <c r="M49" s="890" t="str">
        <f>IF($B49="","",INDEX('All CCC'!M$7:M$843,MATCH(WatchList!$B49,'All CCC'!$B$7:$B$843,0)))</f>
        <v/>
      </c>
      <c r="N49" s="890" t="str">
        <f>IF($B49="","",INDEX('All CCC'!N$7:N$843,MATCH(WatchList!$B49,'All CCC'!$B$7:$B$843,0)))</f>
        <v/>
      </c>
      <c r="O49" s="890" t="str">
        <f>IF($B49="","",INDEX('All CCC'!O$7:O$843,MATCH(WatchList!$B49,'All CCC'!$B$7:$B$843,0)))</f>
        <v/>
      </c>
      <c r="P49" s="891" t="str">
        <f>IF($B49="","",INDEX('All CCC'!P$7:P$843,MATCH(WatchList!$B49,'All CCC'!$B$7:$B$843,0)))</f>
        <v/>
      </c>
      <c r="Q49" s="891" t="str">
        <f>IF($B49="","",INDEX('All CCC'!Q$7:Q$843,MATCH(WatchList!$B49,'All CCC'!$B$7:$B$843,0)))</f>
        <v/>
      </c>
      <c r="R49" s="890" t="str">
        <f>IF($B49="","",INDEX('All CCC'!R$7:R$843,MATCH(WatchList!$B49,'All CCC'!$B$7:$B$843,0)))</f>
        <v/>
      </c>
      <c r="S49" s="890" t="str">
        <f>IF($B49="","",INDEX('All CCC'!S$7:S$843,MATCH(WatchList!$B49,'All CCC'!$B$7:$B$843,0)))</f>
        <v/>
      </c>
      <c r="T49" s="890" t="str">
        <f>IF($B49="","",INDEX('All CCC'!T$7:T$843,MATCH(WatchList!$B49,'All CCC'!$B$7:$B$843,0)))</f>
        <v/>
      </c>
      <c r="U49" s="890" t="str">
        <f>IF($B49="","",INDEX('All CCC'!U$7:U$843,MATCH(WatchList!$B49,'All CCC'!$B$7:$B$843,0)))</f>
        <v/>
      </c>
      <c r="V49" s="890" t="str">
        <f>IF($B49="","",INDEX('All CCC'!V$7:V$843,MATCH(WatchList!$B49,'All CCC'!$B$7:$B$843,0)))</f>
        <v/>
      </c>
      <c r="W49" s="890" t="str">
        <f>IF($B49="","",INDEX('All CCC'!W$7:W$843,MATCH(WatchList!$B49,'All CCC'!$B$7:$B$843,0)))</f>
        <v/>
      </c>
      <c r="X49" s="890" t="str">
        <f>IF($B49="","",INDEX('All CCC'!X$7:X$843,MATCH(WatchList!$B49,'All CCC'!$B$7:$B$843,0)))</f>
        <v/>
      </c>
      <c r="Y49" s="890" t="str">
        <f>IF($B49="","",INDEX('All CCC'!Y$7:Y$843,MATCH(WatchList!$B49,'All CCC'!$B$7:$B$843,0)))</f>
        <v/>
      </c>
      <c r="Z49" s="890" t="str">
        <f>IF($B49="","",INDEX('All CCC'!Z$7:Z$843,MATCH(WatchList!$B49,'All CCC'!$B$7:$B$843,0)))</f>
        <v/>
      </c>
      <c r="AA49" s="890" t="str">
        <f>IF($B49="","",INDEX('All CCC'!AA$7:AA$843,MATCH(WatchList!$B49,'All CCC'!$B$7:$B$843,0)))</f>
        <v/>
      </c>
      <c r="AB49" s="890" t="str">
        <f>IF($B49="","",INDEX('All CCC'!AB$7:AB$843,MATCH(WatchList!$B49,'All CCC'!$B$7:$B$843,0)))</f>
        <v/>
      </c>
      <c r="AC49" s="890" t="str">
        <f>IF($B49="","",INDEX('All CCC'!AC$7:AC$843,MATCH(WatchList!$B49,'All CCC'!$B$7:$B$843,0)))</f>
        <v/>
      </c>
      <c r="AD49" s="890" t="str">
        <f>IF($B49="","",INDEX('All CCC'!AD$7:AD$843,MATCH(WatchList!$B49,'All CCC'!$B$7:$B$843,0)))</f>
        <v/>
      </c>
      <c r="AE49" s="890" t="str">
        <f>IF($B49="","",INDEX('All CCC'!AE$7:AE$843,MATCH(WatchList!$B49,'All CCC'!$B$7:$B$843,0)))</f>
        <v/>
      </c>
      <c r="AF49" s="890" t="str">
        <f>IF($B49="","",INDEX('All CCC'!AF$7:AF$843,MATCH(WatchList!$B49,'All CCC'!$B$7:$B$843,0)))</f>
        <v/>
      </c>
      <c r="AG49" s="890" t="str">
        <f>IF($B49="","",INDEX('All CCC'!AG$7:AG$843,MATCH(WatchList!$B49,'All CCC'!$B$7:$B$843,0)))</f>
        <v/>
      </c>
      <c r="AH49" s="890" t="str">
        <f>IF($B49="","",INDEX('All CCC'!AH$7:AH$843,MATCH(WatchList!$B49,'All CCC'!$B$7:$B$843,0)))</f>
        <v/>
      </c>
      <c r="AI49" s="890" t="str">
        <f>IF($B49="","",INDEX('All CCC'!AI$7:AI$843,MATCH(WatchList!$B49,'All CCC'!$B$7:$B$843,0)))</f>
        <v/>
      </c>
      <c r="AJ49" s="890" t="str">
        <f>IF($B49="","",INDEX('All CCC'!AJ$7:AJ$843,MATCH(WatchList!$B49,'All CCC'!$B$7:$B$843,0)))</f>
        <v/>
      </c>
      <c r="AK49" s="890" t="str">
        <f>IF($B49="","",INDEX('All CCC'!AK$7:AK$843,MATCH(WatchList!$B49,'All CCC'!$B$7:$B$843,0)))</f>
        <v/>
      </c>
      <c r="AL49" s="890" t="str">
        <f>IF($B49="","",INDEX('All CCC'!AL$7:AL$843,MATCH(WatchList!$B49,'All CCC'!$B$7:$B$843,0)))</f>
        <v/>
      </c>
      <c r="AM49" s="890" t="str">
        <f>IF($B49="","",INDEX('All CCC'!AM$7:AM$843,MATCH(WatchList!$B49,'All CCC'!$B$7:$B$843,0)))</f>
        <v/>
      </c>
      <c r="AN49" s="890" t="str">
        <f>IF($B49="","",INDEX('All CCC'!AN$7:AN$843,MATCH(WatchList!$B49,'All CCC'!$B$7:$B$843,0)))</f>
        <v/>
      </c>
      <c r="AO49" s="890" t="str">
        <f>IF($B49="","",INDEX('All CCC'!AO$7:AO$843,MATCH(WatchList!$B49,'All CCC'!$B$7:$B$843,0)))</f>
        <v/>
      </c>
      <c r="AP49" s="890" t="str">
        <f>IF($B49="","",INDEX('All CCC'!AP$7:AP$843,MATCH(WatchList!$B49,'All CCC'!$B$7:$B$843,0)))</f>
        <v/>
      </c>
      <c r="AQ49" s="890" t="str">
        <f>IF($B49="","",INDEX('All CCC'!AQ$7:AQ$843,MATCH(WatchList!$B49,'All CCC'!$B$7:$B$843,0)))</f>
        <v/>
      </c>
      <c r="AR49" s="890" t="str">
        <f>IF($B49="","",INDEX('All CCC'!AR$7:AR$843,MATCH(WatchList!$B49,'All CCC'!$B$7:$B$843,0)))</f>
        <v/>
      </c>
      <c r="AS49" s="890" t="str">
        <f>IF($B49="","",INDEX('All CCC'!AS$7:AS$843,MATCH(WatchList!$B49,'All CCC'!$B$7:$B$843,0)))</f>
        <v/>
      </c>
      <c r="AT49" s="890" t="str">
        <f>IF($B49="","",INDEX('All CCC'!AT$7:AT$843,MATCH(WatchList!$B49,'All CCC'!$B$7:$B$843,0)))</f>
        <v/>
      </c>
      <c r="AU49" s="890" t="str">
        <f>IF($B49="","",INDEX('All CCC'!AU$7:AU$843,MATCH(WatchList!$B49,'All CCC'!$B$7:$B$843,0)))</f>
        <v/>
      </c>
      <c r="AV49" s="890" t="str">
        <f>IF($B49="","",INDEX('All CCC'!AV$7:AV$843,MATCH(WatchList!$B49,'All CCC'!$B$7:$B$843,0)))</f>
        <v/>
      </c>
      <c r="AW49" s="890" t="str">
        <f>IF($B49="","",INDEX('All CCC'!AW$7:AW$843,MATCH(WatchList!$B49,'All CCC'!$B$7:$B$843,0)))</f>
        <v/>
      </c>
      <c r="AX49" s="890" t="str">
        <f>IF($B49="","",INDEX('All CCC'!AX$7:AX$843,MATCH(WatchList!$B49,'All CCC'!$B$7:$B$843,0)))</f>
        <v/>
      </c>
      <c r="AY49" s="890" t="str">
        <f>IF($B49="","",INDEX('All CCC'!AY$7:AY$843,MATCH(WatchList!$B49,'All CCC'!$B$7:$B$843,0)))</f>
        <v/>
      </c>
      <c r="AZ49" s="890" t="str">
        <f>IF($B49="","",INDEX('All CCC'!AZ$7:AZ$843,MATCH(WatchList!$B49,'All CCC'!$B$7:$B$843,0)))</f>
        <v/>
      </c>
      <c r="BA49" s="890" t="str">
        <f>IF($B49="","",INDEX('All CCC'!BA$7:BA$843,MATCH(WatchList!$B49,'All CCC'!$B$7:$B$843,0)))</f>
        <v/>
      </c>
      <c r="BB49" s="890" t="str">
        <f>IF($B49="","",INDEX('All CCC'!BB$7:BB$843,MATCH(WatchList!$B49,'All CCC'!$B$7:$B$843,0)))</f>
        <v/>
      </c>
      <c r="BC49" s="890" t="str">
        <f>IF($B49="","",INDEX('All CCC'!BC$7:BC$843,MATCH(WatchList!$B49,'All CCC'!$B$7:$B$843,0)))</f>
        <v/>
      </c>
      <c r="BD49" s="890" t="str">
        <f>IF($B49="","",INDEX('All CCC'!BD$7:BD$843,MATCH(WatchList!$B49,'All CCC'!$B$7:$B$843,0)))</f>
        <v/>
      </c>
      <c r="BE49" s="890" t="str">
        <f>IF($B49="","",INDEX('All CCC'!BE$7:BE$843,MATCH(WatchList!$B49,'All CCC'!$B$7:$B$843,0)))</f>
        <v/>
      </c>
      <c r="BF49" s="890" t="str">
        <f>IF($B49="","",INDEX('All CCC'!BF$7:BF$843,MATCH(WatchList!$B49,'All CCC'!$B$7:$B$843,0)))</f>
        <v/>
      </c>
      <c r="BG49" s="890" t="str">
        <f>IF($B49="","",INDEX('All CCC'!BG$7:BG$843,MATCH(WatchList!$B49,'All CCC'!$B$7:$B$843,0)))</f>
        <v/>
      </c>
    </row>
    <row r="50" spans="1:59" x14ac:dyDescent="0.2">
      <c r="A50" s="576" t="str">
        <f>IF($B50="","",INDEX('All CCC'!A$7:A$843,MATCH(WatchList!$B50,'All CCC'!$B$7:$B$843,0)))</f>
        <v/>
      </c>
      <c r="B50" s="36"/>
      <c r="C50" s="890" t="str">
        <f>IF($B50="","",INDEX('All CCC'!C$7:C$843,MATCH(WatchList!$B50,'All CCC'!$B$7:$B$843,0)))</f>
        <v/>
      </c>
      <c r="D50" s="890" t="str">
        <f>IF($B50="","",INDEX('All CCC'!D$7:D$843,MATCH(WatchList!$B50,'All CCC'!$B$7:$B$843,0)))</f>
        <v/>
      </c>
      <c r="E50" s="890" t="str">
        <f>IF($B50="","",INDEX('All CCC'!E$7:E$843,MATCH(WatchList!$B50,'All CCC'!$B$7:$B$843,0)))</f>
        <v/>
      </c>
      <c r="F50" s="890" t="str">
        <f>IF($B50="","",INDEX('All CCC'!F$7:F$843,MATCH(WatchList!$B50,'All CCC'!$B$7:$B$843,0)))</f>
        <v/>
      </c>
      <c r="G50" s="890" t="str">
        <f>IF($B50="","",INDEX('All CCC'!G$7:G$843,MATCH(WatchList!$B50,'All CCC'!$B$7:$B$843,0)))</f>
        <v/>
      </c>
      <c r="H50" s="890" t="str">
        <f>IF($B50="","",INDEX('All CCC'!H$7:H$843,MATCH(WatchList!$B50,'All CCC'!$B$7:$B$843,0)))</f>
        <v/>
      </c>
      <c r="I50" s="890" t="str">
        <f>IF($B50="","",INDEX('All CCC'!I$7:I$843,MATCH(WatchList!$B50,'All CCC'!$B$7:$B$843,0)))</f>
        <v/>
      </c>
      <c r="J50" s="890" t="str">
        <f>IF($B50="","",INDEX('All CCC'!J$7:J$843,MATCH(WatchList!$B50,'All CCC'!$B$7:$B$843,0)))</f>
        <v/>
      </c>
      <c r="K50" s="890" t="str">
        <f>IF($B50="","",INDEX('All CCC'!K$7:K$843,MATCH(WatchList!$B50,'All CCC'!$B$7:$B$843,0)))</f>
        <v/>
      </c>
      <c r="L50" s="890" t="str">
        <f>IF($B50="","",INDEX('All CCC'!L$7:L$843,MATCH(WatchList!$B50,'All CCC'!$B$7:$B$843,0)))</f>
        <v/>
      </c>
      <c r="M50" s="890" t="str">
        <f>IF($B50="","",INDEX('All CCC'!M$7:M$843,MATCH(WatchList!$B50,'All CCC'!$B$7:$B$843,0)))</f>
        <v/>
      </c>
      <c r="N50" s="890" t="str">
        <f>IF($B50="","",INDEX('All CCC'!N$7:N$843,MATCH(WatchList!$B50,'All CCC'!$B$7:$B$843,0)))</f>
        <v/>
      </c>
      <c r="O50" s="890" t="str">
        <f>IF($B50="","",INDEX('All CCC'!O$7:O$843,MATCH(WatchList!$B50,'All CCC'!$B$7:$B$843,0)))</f>
        <v/>
      </c>
      <c r="P50" s="891" t="str">
        <f>IF($B50="","",INDEX('All CCC'!P$7:P$843,MATCH(WatchList!$B50,'All CCC'!$B$7:$B$843,0)))</f>
        <v/>
      </c>
      <c r="Q50" s="891" t="str">
        <f>IF($B50="","",INDEX('All CCC'!Q$7:Q$843,MATCH(WatchList!$B50,'All CCC'!$B$7:$B$843,0)))</f>
        <v/>
      </c>
      <c r="R50" s="890" t="str">
        <f>IF($B50="","",INDEX('All CCC'!R$7:R$843,MATCH(WatchList!$B50,'All CCC'!$B$7:$B$843,0)))</f>
        <v/>
      </c>
      <c r="S50" s="890" t="str">
        <f>IF($B50="","",INDEX('All CCC'!S$7:S$843,MATCH(WatchList!$B50,'All CCC'!$B$7:$B$843,0)))</f>
        <v/>
      </c>
      <c r="T50" s="890" t="str">
        <f>IF($B50="","",INDEX('All CCC'!T$7:T$843,MATCH(WatchList!$B50,'All CCC'!$B$7:$B$843,0)))</f>
        <v/>
      </c>
      <c r="U50" s="890" t="str">
        <f>IF($B50="","",INDEX('All CCC'!U$7:U$843,MATCH(WatchList!$B50,'All CCC'!$B$7:$B$843,0)))</f>
        <v/>
      </c>
      <c r="V50" s="890" t="str">
        <f>IF($B50="","",INDEX('All CCC'!V$7:V$843,MATCH(WatchList!$B50,'All CCC'!$B$7:$B$843,0)))</f>
        <v/>
      </c>
      <c r="W50" s="890" t="str">
        <f>IF($B50="","",INDEX('All CCC'!W$7:W$843,MATCH(WatchList!$B50,'All CCC'!$B$7:$B$843,0)))</f>
        <v/>
      </c>
      <c r="X50" s="890" t="str">
        <f>IF($B50="","",INDEX('All CCC'!X$7:X$843,MATCH(WatchList!$B50,'All CCC'!$B$7:$B$843,0)))</f>
        <v/>
      </c>
      <c r="Y50" s="890" t="str">
        <f>IF($B50="","",INDEX('All CCC'!Y$7:Y$843,MATCH(WatchList!$B50,'All CCC'!$B$7:$B$843,0)))</f>
        <v/>
      </c>
      <c r="Z50" s="890" t="str">
        <f>IF($B50="","",INDEX('All CCC'!Z$7:Z$843,MATCH(WatchList!$B50,'All CCC'!$B$7:$B$843,0)))</f>
        <v/>
      </c>
      <c r="AA50" s="890" t="str">
        <f>IF($B50="","",INDEX('All CCC'!AA$7:AA$843,MATCH(WatchList!$B50,'All CCC'!$B$7:$B$843,0)))</f>
        <v/>
      </c>
      <c r="AB50" s="890" t="str">
        <f>IF($B50="","",INDEX('All CCC'!AB$7:AB$843,MATCH(WatchList!$B50,'All CCC'!$B$7:$B$843,0)))</f>
        <v/>
      </c>
      <c r="AC50" s="890" t="str">
        <f>IF($B50="","",INDEX('All CCC'!AC$7:AC$843,MATCH(WatchList!$B50,'All CCC'!$B$7:$B$843,0)))</f>
        <v/>
      </c>
      <c r="AD50" s="890" t="str">
        <f>IF($B50="","",INDEX('All CCC'!AD$7:AD$843,MATCH(WatchList!$B50,'All CCC'!$B$7:$B$843,0)))</f>
        <v/>
      </c>
      <c r="AE50" s="890" t="str">
        <f>IF($B50="","",INDEX('All CCC'!AE$7:AE$843,MATCH(WatchList!$B50,'All CCC'!$B$7:$B$843,0)))</f>
        <v/>
      </c>
      <c r="AF50" s="890" t="str">
        <f>IF($B50="","",INDEX('All CCC'!AF$7:AF$843,MATCH(WatchList!$B50,'All CCC'!$B$7:$B$843,0)))</f>
        <v/>
      </c>
      <c r="AG50" s="890" t="str">
        <f>IF($B50="","",INDEX('All CCC'!AG$7:AG$843,MATCH(WatchList!$B50,'All CCC'!$B$7:$B$843,0)))</f>
        <v/>
      </c>
      <c r="AH50" s="890" t="str">
        <f>IF($B50="","",INDEX('All CCC'!AH$7:AH$843,MATCH(WatchList!$B50,'All CCC'!$B$7:$B$843,0)))</f>
        <v/>
      </c>
      <c r="AI50" s="890" t="str">
        <f>IF($B50="","",INDEX('All CCC'!AI$7:AI$843,MATCH(WatchList!$B50,'All CCC'!$B$7:$B$843,0)))</f>
        <v/>
      </c>
      <c r="AJ50" s="890" t="str">
        <f>IF($B50="","",INDEX('All CCC'!AJ$7:AJ$843,MATCH(WatchList!$B50,'All CCC'!$B$7:$B$843,0)))</f>
        <v/>
      </c>
      <c r="AK50" s="890" t="str">
        <f>IF($B50="","",INDEX('All CCC'!AK$7:AK$843,MATCH(WatchList!$B50,'All CCC'!$B$7:$B$843,0)))</f>
        <v/>
      </c>
      <c r="AL50" s="890" t="str">
        <f>IF($B50="","",INDEX('All CCC'!AL$7:AL$843,MATCH(WatchList!$B50,'All CCC'!$B$7:$B$843,0)))</f>
        <v/>
      </c>
      <c r="AM50" s="890" t="str">
        <f>IF($B50="","",INDEX('All CCC'!AM$7:AM$843,MATCH(WatchList!$B50,'All CCC'!$B$7:$B$843,0)))</f>
        <v/>
      </c>
      <c r="AN50" s="890" t="str">
        <f>IF($B50="","",INDEX('All CCC'!AN$7:AN$843,MATCH(WatchList!$B50,'All CCC'!$B$7:$B$843,0)))</f>
        <v/>
      </c>
      <c r="AO50" s="890" t="str">
        <f>IF($B50="","",INDEX('All CCC'!AO$7:AO$843,MATCH(WatchList!$B50,'All CCC'!$B$7:$B$843,0)))</f>
        <v/>
      </c>
      <c r="AP50" s="890" t="str">
        <f>IF($B50="","",INDEX('All CCC'!AP$7:AP$843,MATCH(WatchList!$B50,'All CCC'!$B$7:$B$843,0)))</f>
        <v/>
      </c>
      <c r="AQ50" s="890" t="str">
        <f>IF($B50="","",INDEX('All CCC'!AQ$7:AQ$843,MATCH(WatchList!$B50,'All CCC'!$B$7:$B$843,0)))</f>
        <v/>
      </c>
      <c r="AR50" s="890" t="str">
        <f>IF($B50="","",INDEX('All CCC'!AR$7:AR$843,MATCH(WatchList!$B50,'All CCC'!$B$7:$B$843,0)))</f>
        <v/>
      </c>
      <c r="AS50" s="890" t="str">
        <f>IF($B50="","",INDEX('All CCC'!AS$7:AS$843,MATCH(WatchList!$B50,'All CCC'!$B$7:$B$843,0)))</f>
        <v/>
      </c>
      <c r="AT50" s="890" t="str">
        <f>IF($B50="","",INDEX('All CCC'!AT$7:AT$843,MATCH(WatchList!$B50,'All CCC'!$B$7:$B$843,0)))</f>
        <v/>
      </c>
      <c r="AU50" s="890" t="str">
        <f>IF($B50="","",INDEX('All CCC'!AU$7:AU$843,MATCH(WatchList!$B50,'All CCC'!$B$7:$B$843,0)))</f>
        <v/>
      </c>
      <c r="AV50" s="890" t="str">
        <f>IF($B50="","",INDEX('All CCC'!AV$7:AV$843,MATCH(WatchList!$B50,'All CCC'!$B$7:$B$843,0)))</f>
        <v/>
      </c>
      <c r="AW50" s="890" t="str">
        <f>IF($B50="","",INDEX('All CCC'!AW$7:AW$843,MATCH(WatchList!$B50,'All CCC'!$B$7:$B$843,0)))</f>
        <v/>
      </c>
      <c r="AX50" s="890" t="str">
        <f>IF($B50="","",INDEX('All CCC'!AX$7:AX$843,MATCH(WatchList!$B50,'All CCC'!$B$7:$B$843,0)))</f>
        <v/>
      </c>
      <c r="AY50" s="890" t="str">
        <f>IF($B50="","",INDEX('All CCC'!AY$7:AY$843,MATCH(WatchList!$B50,'All CCC'!$B$7:$B$843,0)))</f>
        <v/>
      </c>
      <c r="AZ50" s="890" t="str">
        <f>IF($B50="","",INDEX('All CCC'!AZ$7:AZ$843,MATCH(WatchList!$B50,'All CCC'!$B$7:$B$843,0)))</f>
        <v/>
      </c>
      <c r="BA50" s="890" t="str">
        <f>IF($B50="","",INDEX('All CCC'!BA$7:BA$843,MATCH(WatchList!$B50,'All CCC'!$B$7:$B$843,0)))</f>
        <v/>
      </c>
      <c r="BB50" s="890" t="str">
        <f>IF($B50="","",INDEX('All CCC'!BB$7:BB$843,MATCH(WatchList!$B50,'All CCC'!$B$7:$B$843,0)))</f>
        <v/>
      </c>
      <c r="BC50" s="890" t="str">
        <f>IF($B50="","",INDEX('All CCC'!BC$7:BC$843,MATCH(WatchList!$B50,'All CCC'!$B$7:$B$843,0)))</f>
        <v/>
      </c>
      <c r="BD50" s="890" t="str">
        <f>IF($B50="","",INDEX('All CCC'!BD$7:BD$843,MATCH(WatchList!$B50,'All CCC'!$B$7:$B$843,0)))</f>
        <v/>
      </c>
      <c r="BE50" s="890" t="str">
        <f>IF($B50="","",INDEX('All CCC'!BE$7:BE$843,MATCH(WatchList!$B50,'All CCC'!$B$7:$B$843,0)))</f>
        <v/>
      </c>
      <c r="BF50" s="890" t="str">
        <f>IF($B50="","",INDEX('All CCC'!BF$7:BF$843,MATCH(WatchList!$B50,'All CCC'!$B$7:$B$843,0)))</f>
        <v/>
      </c>
      <c r="BG50" s="890" t="str">
        <f>IF($B50="","",INDEX('All CCC'!BG$7:BG$843,MATCH(WatchList!$B50,'All CCC'!$B$7:$B$843,0)))</f>
        <v/>
      </c>
    </row>
    <row r="51" spans="1:59" x14ac:dyDescent="0.2">
      <c r="A51" s="576" t="str">
        <f>IF($B51="","",INDEX('All CCC'!A$7:A$843,MATCH(WatchList!$B51,'All CCC'!$B$7:$B$843,0)))</f>
        <v/>
      </c>
      <c r="B51" s="36"/>
      <c r="C51" s="890" t="str">
        <f>IF($B51="","",INDEX('All CCC'!C$7:C$843,MATCH(WatchList!$B51,'All CCC'!$B$7:$B$843,0)))</f>
        <v/>
      </c>
      <c r="D51" s="890" t="str">
        <f>IF($B51="","",INDEX('All CCC'!D$7:D$843,MATCH(WatchList!$B51,'All CCC'!$B$7:$B$843,0)))</f>
        <v/>
      </c>
      <c r="E51" s="890" t="str">
        <f>IF($B51="","",INDEX('All CCC'!E$7:E$843,MATCH(WatchList!$B51,'All CCC'!$B$7:$B$843,0)))</f>
        <v/>
      </c>
      <c r="F51" s="890" t="str">
        <f>IF($B51="","",INDEX('All CCC'!F$7:F$843,MATCH(WatchList!$B51,'All CCC'!$B$7:$B$843,0)))</f>
        <v/>
      </c>
      <c r="G51" s="890" t="str">
        <f>IF($B51="","",INDEX('All CCC'!G$7:G$843,MATCH(WatchList!$B51,'All CCC'!$B$7:$B$843,0)))</f>
        <v/>
      </c>
      <c r="H51" s="890" t="str">
        <f>IF($B51="","",INDEX('All CCC'!H$7:H$843,MATCH(WatchList!$B51,'All CCC'!$B$7:$B$843,0)))</f>
        <v/>
      </c>
      <c r="I51" s="890" t="str">
        <f>IF($B51="","",INDEX('All CCC'!I$7:I$843,MATCH(WatchList!$B51,'All CCC'!$B$7:$B$843,0)))</f>
        <v/>
      </c>
      <c r="J51" s="890" t="str">
        <f>IF($B51="","",INDEX('All CCC'!J$7:J$843,MATCH(WatchList!$B51,'All CCC'!$B$7:$B$843,0)))</f>
        <v/>
      </c>
      <c r="K51" s="890" t="str">
        <f>IF($B51="","",INDEX('All CCC'!K$7:K$843,MATCH(WatchList!$B51,'All CCC'!$B$7:$B$843,0)))</f>
        <v/>
      </c>
      <c r="L51" s="890" t="str">
        <f>IF($B51="","",INDEX('All CCC'!L$7:L$843,MATCH(WatchList!$B51,'All CCC'!$B$7:$B$843,0)))</f>
        <v/>
      </c>
      <c r="M51" s="890" t="str">
        <f>IF($B51="","",INDEX('All CCC'!M$7:M$843,MATCH(WatchList!$B51,'All CCC'!$B$7:$B$843,0)))</f>
        <v/>
      </c>
      <c r="N51" s="890" t="str">
        <f>IF($B51="","",INDEX('All CCC'!N$7:N$843,MATCH(WatchList!$B51,'All CCC'!$B$7:$B$843,0)))</f>
        <v/>
      </c>
      <c r="O51" s="890" t="str">
        <f>IF($B51="","",INDEX('All CCC'!O$7:O$843,MATCH(WatchList!$B51,'All CCC'!$B$7:$B$843,0)))</f>
        <v/>
      </c>
      <c r="P51" s="891" t="str">
        <f>IF($B51="","",INDEX('All CCC'!P$7:P$843,MATCH(WatchList!$B51,'All CCC'!$B$7:$B$843,0)))</f>
        <v/>
      </c>
      <c r="Q51" s="891" t="str">
        <f>IF($B51="","",INDEX('All CCC'!Q$7:Q$843,MATCH(WatchList!$B51,'All CCC'!$B$7:$B$843,0)))</f>
        <v/>
      </c>
      <c r="R51" s="890" t="str">
        <f>IF($B51="","",INDEX('All CCC'!R$7:R$843,MATCH(WatchList!$B51,'All CCC'!$B$7:$B$843,0)))</f>
        <v/>
      </c>
      <c r="S51" s="890" t="str">
        <f>IF($B51="","",INDEX('All CCC'!S$7:S$843,MATCH(WatchList!$B51,'All CCC'!$B$7:$B$843,0)))</f>
        <v/>
      </c>
      <c r="T51" s="890" t="str">
        <f>IF($B51="","",INDEX('All CCC'!T$7:T$843,MATCH(WatchList!$B51,'All CCC'!$B$7:$B$843,0)))</f>
        <v/>
      </c>
      <c r="U51" s="890" t="str">
        <f>IF($B51="","",INDEX('All CCC'!U$7:U$843,MATCH(WatchList!$B51,'All CCC'!$B$7:$B$843,0)))</f>
        <v/>
      </c>
      <c r="V51" s="890" t="str">
        <f>IF($B51="","",INDEX('All CCC'!V$7:V$843,MATCH(WatchList!$B51,'All CCC'!$B$7:$B$843,0)))</f>
        <v/>
      </c>
      <c r="W51" s="890" t="str">
        <f>IF($B51="","",INDEX('All CCC'!W$7:W$843,MATCH(WatchList!$B51,'All CCC'!$B$7:$B$843,0)))</f>
        <v/>
      </c>
      <c r="X51" s="890" t="str">
        <f>IF($B51="","",INDEX('All CCC'!X$7:X$843,MATCH(WatchList!$B51,'All CCC'!$B$7:$B$843,0)))</f>
        <v/>
      </c>
      <c r="Y51" s="890" t="str">
        <f>IF($B51="","",INDEX('All CCC'!Y$7:Y$843,MATCH(WatchList!$B51,'All CCC'!$B$7:$B$843,0)))</f>
        <v/>
      </c>
      <c r="Z51" s="890" t="str">
        <f>IF($B51="","",INDEX('All CCC'!Z$7:Z$843,MATCH(WatchList!$B51,'All CCC'!$B$7:$B$843,0)))</f>
        <v/>
      </c>
      <c r="AA51" s="890" t="str">
        <f>IF($B51="","",INDEX('All CCC'!AA$7:AA$843,MATCH(WatchList!$B51,'All CCC'!$B$7:$B$843,0)))</f>
        <v/>
      </c>
      <c r="AB51" s="890" t="str">
        <f>IF($B51="","",INDEX('All CCC'!AB$7:AB$843,MATCH(WatchList!$B51,'All CCC'!$B$7:$B$843,0)))</f>
        <v/>
      </c>
      <c r="AC51" s="890" t="str">
        <f>IF($B51="","",INDEX('All CCC'!AC$7:AC$843,MATCH(WatchList!$B51,'All CCC'!$B$7:$B$843,0)))</f>
        <v/>
      </c>
      <c r="AD51" s="890" t="str">
        <f>IF($B51="","",INDEX('All CCC'!AD$7:AD$843,MATCH(WatchList!$B51,'All CCC'!$B$7:$B$843,0)))</f>
        <v/>
      </c>
      <c r="AE51" s="890" t="str">
        <f>IF($B51="","",INDEX('All CCC'!AE$7:AE$843,MATCH(WatchList!$B51,'All CCC'!$B$7:$B$843,0)))</f>
        <v/>
      </c>
      <c r="AF51" s="890" t="str">
        <f>IF($B51="","",INDEX('All CCC'!AF$7:AF$843,MATCH(WatchList!$B51,'All CCC'!$B$7:$B$843,0)))</f>
        <v/>
      </c>
      <c r="AG51" s="890" t="str">
        <f>IF($B51="","",INDEX('All CCC'!AG$7:AG$843,MATCH(WatchList!$B51,'All CCC'!$B$7:$B$843,0)))</f>
        <v/>
      </c>
      <c r="AH51" s="890" t="str">
        <f>IF($B51="","",INDEX('All CCC'!AH$7:AH$843,MATCH(WatchList!$B51,'All CCC'!$B$7:$B$843,0)))</f>
        <v/>
      </c>
      <c r="AI51" s="890" t="str">
        <f>IF($B51="","",INDEX('All CCC'!AI$7:AI$843,MATCH(WatchList!$B51,'All CCC'!$B$7:$B$843,0)))</f>
        <v/>
      </c>
      <c r="AJ51" s="890" t="str">
        <f>IF($B51="","",INDEX('All CCC'!AJ$7:AJ$843,MATCH(WatchList!$B51,'All CCC'!$B$7:$B$843,0)))</f>
        <v/>
      </c>
      <c r="AK51" s="890" t="str">
        <f>IF($B51="","",INDEX('All CCC'!AK$7:AK$843,MATCH(WatchList!$B51,'All CCC'!$B$7:$B$843,0)))</f>
        <v/>
      </c>
      <c r="AL51" s="890" t="str">
        <f>IF($B51="","",INDEX('All CCC'!AL$7:AL$843,MATCH(WatchList!$B51,'All CCC'!$B$7:$B$843,0)))</f>
        <v/>
      </c>
      <c r="AM51" s="890" t="str">
        <f>IF($B51="","",INDEX('All CCC'!AM$7:AM$843,MATCH(WatchList!$B51,'All CCC'!$B$7:$B$843,0)))</f>
        <v/>
      </c>
      <c r="AN51" s="890" t="str">
        <f>IF($B51="","",INDEX('All CCC'!AN$7:AN$843,MATCH(WatchList!$B51,'All CCC'!$B$7:$B$843,0)))</f>
        <v/>
      </c>
      <c r="AO51" s="890" t="str">
        <f>IF($B51="","",INDEX('All CCC'!AO$7:AO$843,MATCH(WatchList!$B51,'All CCC'!$B$7:$B$843,0)))</f>
        <v/>
      </c>
      <c r="AP51" s="890" t="str">
        <f>IF($B51="","",INDEX('All CCC'!AP$7:AP$843,MATCH(WatchList!$B51,'All CCC'!$B$7:$B$843,0)))</f>
        <v/>
      </c>
      <c r="AQ51" s="890" t="str">
        <f>IF($B51="","",INDEX('All CCC'!AQ$7:AQ$843,MATCH(WatchList!$B51,'All CCC'!$B$7:$B$843,0)))</f>
        <v/>
      </c>
      <c r="AR51" s="890" t="str">
        <f>IF($B51="","",INDEX('All CCC'!AR$7:AR$843,MATCH(WatchList!$B51,'All CCC'!$B$7:$B$843,0)))</f>
        <v/>
      </c>
      <c r="AS51" s="890" t="str">
        <f>IF($B51="","",INDEX('All CCC'!AS$7:AS$843,MATCH(WatchList!$B51,'All CCC'!$B$7:$B$843,0)))</f>
        <v/>
      </c>
      <c r="AT51" s="890" t="str">
        <f>IF($B51="","",INDEX('All CCC'!AT$7:AT$843,MATCH(WatchList!$B51,'All CCC'!$B$7:$B$843,0)))</f>
        <v/>
      </c>
      <c r="AU51" s="890" t="str">
        <f>IF($B51="","",INDEX('All CCC'!AU$7:AU$843,MATCH(WatchList!$B51,'All CCC'!$B$7:$B$843,0)))</f>
        <v/>
      </c>
      <c r="AV51" s="890" t="str">
        <f>IF($B51="","",INDEX('All CCC'!AV$7:AV$843,MATCH(WatchList!$B51,'All CCC'!$B$7:$B$843,0)))</f>
        <v/>
      </c>
      <c r="AW51" s="890" t="str">
        <f>IF($B51="","",INDEX('All CCC'!AW$7:AW$843,MATCH(WatchList!$B51,'All CCC'!$B$7:$B$843,0)))</f>
        <v/>
      </c>
      <c r="AX51" s="890" t="str">
        <f>IF($B51="","",INDEX('All CCC'!AX$7:AX$843,MATCH(WatchList!$B51,'All CCC'!$B$7:$B$843,0)))</f>
        <v/>
      </c>
      <c r="AY51" s="890" t="str">
        <f>IF($B51="","",INDEX('All CCC'!AY$7:AY$843,MATCH(WatchList!$B51,'All CCC'!$B$7:$B$843,0)))</f>
        <v/>
      </c>
      <c r="AZ51" s="890" t="str">
        <f>IF($B51="","",INDEX('All CCC'!AZ$7:AZ$843,MATCH(WatchList!$B51,'All CCC'!$B$7:$B$843,0)))</f>
        <v/>
      </c>
      <c r="BA51" s="890" t="str">
        <f>IF($B51="","",INDEX('All CCC'!BA$7:BA$843,MATCH(WatchList!$B51,'All CCC'!$B$7:$B$843,0)))</f>
        <v/>
      </c>
      <c r="BB51" s="890" t="str">
        <f>IF($B51="","",INDEX('All CCC'!BB$7:BB$843,MATCH(WatchList!$B51,'All CCC'!$B$7:$B$843,0)))</f>
        <v/>
      </c>
      <c r="BC51" s="890" t="str">
        <f>IF($B51="","",INDEX('All CCC'!BC$7:BC$843,MATCH(WatchList!$B51,'All CCC'!$B$7:$B$843,0)))</f>
        <v/>
      </c>
      <c r="BD51" s="890" t="str">
        <f>IF($B51="","",INDEX('All CCC'!BD$7:BD$843,MATCH(WatchList!$B51,'All CCC'!$B$7:$B$843,0)))</f>
        <v/>
      </c>
      <c r="BE51" s="890" t="str">
        <f>IF($B51="","",INDEX('All CCC'!BE$7:BE$843,MATCH(WatchList!$B51,'All CCC'!$B$7:$B$843,0)))</f>
        <v/>
      </c>
      <c r="BF51" s="890" t="str">
        <f>IF($B51="","",INDEX('All CCC'!BF$7:BF$843,MATCH(WatchList!$B51,'All CCC'!$B$7:$B$843,0)))</f>
        <v/>
      </c>
      <c r="BG51" s="890" t="str">
        <f>IF($B51="","",INDEX('All CCC'!BG$7:BG$843,MATCH(WatchList!$B51,'All CCC'!$B$7:$B$843,0)))</f>
        <v/>
      </c>
    </row>
    <row r="52" spans="1:59" x14ac:dyDescent="0.2">
      <c r="A52" s="576" t="str">
        <f>IF($B52="","",INDEX('All CCC'!A$7:A$843,MATCH(WatchList!$B52,'All CCC'!$B$7:$B$843,0)))</f>
        <v/>
      </c>
      <c r="B52" s="36"/>
      <c r="C52" s="890" t="str">
        <f>IF($B52="","",INDEX('All CCC'!C$7:C$843,MATCH(WatchList!$B52,'All CCC'!$B$7:$B$843,0)))</f>
        <v/>
      </c>
      <c r="D52" s="890" t="str">
        <f>IF($B52="","",INDEX('All CCC'!D$7:D$843,MATCH(WatchList!$B52,'All CCC'!$B$7:$B$843,0)))</f>
        <v/>
      </c>
      <c r="E52" s="890" t="str">
        <f>IF($B52="","",INDEX('All CCC'!E$7:E$843,MATCH(WatchList!$B52,'All CCC'!$B$7:$B$843,0)))</f>
        <v/>
      </c>
      <c r="F52" s="890" t="str">
        <f>IF($B52="","",INDEX('All CCC'!F$7:F$843,MATCH(WatchList!$B52,'All CCC'!$B$7:$B$843,0)))</f>
        <v/>
      </c>
      <c r="G52" s="890" t="str">
        <f>IF($B52="","",INDEX('All CCC'!G$7:G$843,MATCH(WatchList!$B52,'All CCC'!$B$7:$B$843,0)))</f>
        <v/>
      </c>
      <c r="H52" s="890" t="str">
        <f>IF($B52="","",INDEX('All CCC'!H$7:H$843,MATCH(WatchList!$B52,'All CCC'!$B$7:$B$843,0)))</f>
        <v/>
      </c>
      <c r="I52" s="890" t="str">
        <f>IF($B52="","",INDEX('All CCC'!I$7:I$843,MATCH(WatchList!$B52,'All CCC'!$B$7:$B$843,0)))</f>
        <v/>
      </c>
      <c r="J52" s="890" t="str">
        <f>IF($B52="","",INDEX('All CCC'!J$7:J$843,MATCH(WatchList!$B52,'All CCC'!$B$7:$B$843,0)))</f>
        <v/>
      </c>
      <c r="K52" s="890" t="str">
        <f>IF($B52="","",INDEX('All CCC'!K$7:K$843,MATCH(WatchList!$B52,'All CCC'!$B$7:$B$843,0)))</f>
        <v/>
      </c>
      <c r="L52" s="890" t="str">
        <f>IF($B52="","",INDEX('All CCC'!L$7:L$843,MATCH(WatchList!$B52,'All CCC'!$B$7:$B$843,0)))</f>
        <v/>
      </c>
      <c r="M52" s="890" t="str">
        <f>IF($B52="","",INDEX('All CCC'!M$7:M$843,MATCH(WatchList!$B52,'All CCC'!$B$7:$B$843,0)))</f>
        <v/>
      </c>
      <c r="N52" s="890" t="str">
        <f>IF($B52="","",INDEX('All CCC'!N$7:N$843,MATCH(WatchList!$B52,'All CCC'!$B$7:$B$843,0)))</f>
        <v/>
      </c>
      <c r="O52" s="890" t="str">
        <f>IF($B52="","",INDEX('All CCC'!O$7:O$843,MATCH(WatchList!$B52,'All CCC'!$B$7:$B$843,0)))</f>
        <v/>
      </c>
      <c r="P52" s="891" t="str">
        <f>IF($B52="","",INDEX('All CCC'!P$7:P$843,MATCH(WatchList!$B52,'All CCC'!$B$7:$B$843,0)))</f>
        <v/>
      </c>
      <c r="Q52" s="891" t="str">
        <f>IF($B52="","",INDEX('All CCC'!Q$7:Q$843,MATCH(WatchList!$B52,'All CCC'!$B$7:$B$843,0)))</f>
        <v/>
      </c>
      <c r="R52" s="890" t="str">
        <f>IF($B52="","",INDEX('All CCC'!R$7:R$843,MATCH(WatchList!$B52,'All CCC'!$B$7:$B$843,0)))</f>
        <v/>
      </c>
      <c r="S52" s="890" t="str">
        <f>IF($B52="","",INDEX('All CCC'!S$7:S$843,MATCH(WatchList!$B52,'All CCC'!$B$7:$B$843,0)))</f>
        <v/>
      </c>
      <c r="T52" s="890" t="str">
        <f>IF($B52="","",INDEX('All CCC'!T$7:T$843,MATCH(WatchList!$B52,'All CCC'!$B$7:$B$843,0)))</f>
        <v/>
      </c>
      <c r="U52" s="890" t="str">
        <f>IF($B52="","",INDEX('All CCC'!U$7:U$843,MATCH(WatchList!$B52,'All CCC'!$B$7:$B$843,0)))</f>
        <v/>
      </c>
      <c r="V52" s="890" t="str">
        <f>IF($B52="","",INDEX('All CCC'!V$7:V$843,MATCH(WatchList!$B52,'All CCC'!$B$7:$B$843,0)))</f>
        <v/>
      </c>
      <c r="W52" s="890" t="str">
        <f>IF($B52="","",INDEX('All CCC'!W$7:W$843,MATCH(WatchList!$B52,'All CCC'!$B$7:$B$843,0)))</f>
        <v/>
      </c>
      <c r="X52" s="890" t="str">
        <f>IF($B52="","",INDEX('All CCC'!X$7:X$843,MATCH(WatchList!$B52,'All CCC'!$B$7:$B$843,0)))</f>
        <v/>
      </c>
      <c r="Y52" s="890" t="str">
        <f>IF($B52="","",INDEX('All CCC'!Y$7:Y$843,MATCH(WatchList!$B52,'All CCC'!$B$7:$B$843,0)))</f>
        <v/>
      </c>
      <c r="Z52" s="890" t="str">
        <f>IF($B52="","",INDEX('All CCC'!Z$7:Z$843,MATCH(WatchList!$B52,'All CCC'!$B$7:$B$843,0)))</f>
        <v/>
      </c>
      <c r="AA52" s="890" t="str">
        <f>IF($B52="","",INDEX('All CCC'!AA$7:AA$843,MATCH(WatchList!$B52,'All CCC'!$B$7:$B$843,0)))</f>
        <v/>
      </c>
      <c r="AB52" s="890" t="str">
        <f>IF($B52="","",INDEX('All CCC'!AB$7:AB$843,MATCH(WatchList!$B52,'All CCC'!$B$7:$B$843,0)))</f>
        <v/>
      </c>
      <c r="AC52" s="890" t="str">
        <f>IF($B52="","",INDEX('All CCC'!AC$7:AC$843,MATCH(WatchList!$B52,'All CCC'!$B$7:$B$843,0)))</f>
        <v/>
      </c>
      <c r="AD52" s="890" t="str">
        <f>IF($B52="","",INDEX('All CCC'!AD$7:AD$843,MATCH(WatchList!$B52,'All CCC'!$B$7:$B$843,0)))</f>
        <v/>
      </c>
      <c r="AE52" s="890" t="str">
        <f>IF($B52="","",INDEX('All CCC'!AE$7:AE$843,MATCH(WatchList!$B52,'All CCC'!$B$7:$B$843,0)))</f>
        <v/>
      </c>
      <c r="AF52" s="890" t="str">
        <f>IF($B52="","",INDEX('All CCC'!AF$7:AF$843,MATCH(WatchList!$B52,'All CCC'!$B$7:$B$843,0)))</f>
        <v/>
      </c>
      <c r="AG52" s="890" t="str">
        <f>IF($B52="","",INDEX('All CCC'!AG$7:AG$843,MATCH(WatchList!$B52,'All CCC'!$B$7:$B$843,0)))</f>
        <v/>
      </c>
      <c r="AH52" s="890" t="str">
        <f>IF($B52="","",INDEX('All CCC'!AH$7:AH$843,MATCH(WatchList!$B52,'All CCC'!$B$7:$B$843,0)))</f>
        <v/>
      </c>
      <c r="AI52" s="890" t="str">
        <f>IF($B52="","",INDEX('All CCC'!AI$7:AI$843,MATCH(WatchList!$B52,'All CCC'!$B$7:$B$843,0)))</f>
        <v/>
      </c>
      <c r="AJ52" s="890" t="str">
        <f>IF($B52="","",INDEX('All CCC'!AJ$7:AJ$843,MATCH(WatchList!$B52,'All CCC'!$B$7:$B$843,0)))</f>
        <v/>
      </c>
      <c r="AK52" s="890" t="str">
        <f>IF($B52="","",INDEX('All CCC'!AK$7:AK$843,MATCH(WatchList!$B52,'All CCC'!$B$7:$B$843,0)))</f>
        <v/>
      </c>
      <c r="AL52" s="890" t="str">
        <f>IF($B52="","",INDEX('All CCC'!AL$7:AL$843,MATCH(WatchList!$B52,'All CCC'!$B$7:$B$843,0)))</f>
        <v/>
      </c>
      <c r="AM52" s="890" t="str">
        <f>IF($B52="","",INDEX('All CCC'!AM$7:AM$843,MATCH(WatchList!$B52,'All CCC'!$B$7:$B$843,0)))</f>
        <v/>
      </c>
      <c r="AN52" s="890" t="str">
        <f>IF($B52="","",INDEX('All CCC'!AN$7:AN$843,MATCH(WatchList!$B52,'All CCC'!$B$7:$B$843,0)))</f>
        <v/>
      </c>
      <c r="AO52" s="890" t="str">
        <f>IF($B52="","",INDEX('All CCC'!AO$7:AO$843,MATCH(WatchList!$B52,'All CCC'!$B$7:$B$843,0)))</f>
        <v/>
      </c>
      <c r="AP52" s="890" t="str">
        <f>IF($B52="","",INDEX('All CCC'!AP$7:AP$843,MATCH(WatchList!$B52,'All CCC'!$B$7:$B$843,0)))</f>
        <v/>
      </c>
      <c r="AQ52" s="890" t="str">
        <f>IF($B52="","",INDEX('All CCC'!AQ$7:AQ$843,MATCH(WatchList!$B52,'All CCC'!$B$7:$B$843,0)))</f>
        <v/>
      </c>
      <c r="AR52" s="890" t="str">
        <f>IF($B52="","",INDEX('All CCC'!AR$7:AR$843,MATCH(WatchList!$B52,'All CCC'!$B$7:$B$843,0)))</f>
        <v/>
      </c>
      <c r="AS52" s="890" t="str">
        <f>IF($B52="","",INDEX('All CCC'!AS$7:AS$843,MATCH(WatchList!$B52,'All CCC'!$B$7:$B$843,0)))</f>
        <v/>
      </c>
      <c r="AT52" s="890" t="str">
        <f>IF($B52="","",INDEX('All CCC'!AT$7:AT$843,MATCH(WatchList!$B52,'All CCC'!$B$7:$B$843,0)))</f>
        <v/>
      </c>
      <c r="AU52" s="890" t="str">
        <f>IF($B52="","",INDEX('All CCC'!AU$7:AU$843,MATCH(WatchList!$B52,'All CCC'!$B$7:$B$843,0)))</f>
        <v/>
      </c>
      <c r="AV52" s="890" t="str">
        <f>IF($B52="","",INDEX('All CCC'!AV$7:AV$843,MATCH(WatchList!$B52,'All CCC'!$B$7:$B$843,0)))</f>
        <v/>
      </c>
      <c r="AW52" s="890" t="str">
        <f>IF($B52="","",INDEX('All CCC'!AW$7:AW$843,MATCH(WatchList!$B52,'All CCC'!$B$7:$B$843,0)))</f>
        <v/>
      </c>
      <c r="AX52" s="890" t="str">
        <f>IF($B52="","",INDEX('All CCC'!AX$7:AX$843,MATCH(WatchList!$B52,'All CCC'!$B$7:$B$843,0)))</f>
        <v/>
      </c>
      <c r="AY52" s="890" t="str">
        <f>IF($B52="","",INDEX('All CCC'!AY$7:AY$843,MATCH(WatchList!$B52,'All CCC'!$B$7:$B$843,0)))</f>
        <v/>
      </c>
      <c r="AZ52" s="890" t="str">
        <f>IF($B52="","",INDEX('All CCC'!AZ$7:AZ$843,MATCH(WatchList!$B52,'All CCC'!$B$7:$B$843,0)))</f>
        <v/>
      </c>
      <c r="BA52" s="890" t="str">
        <f>IF($B52="","",INDEX('All CCC'!BA$7:BA$843,MATCH(WatchList!$B52,'All CCC'!$B$7:$B$843,0)))</f>
        <v/>
      </c>
      <c r="BB52" s="890" t="str">
        <f>IF($B52="","",INDEX('All CCC'!BB$7:BB$843,MATCH(WatchList!$B52,'All CCC'!$B$7:$B$843,0)))</f>
        <v/>
      </c>
      <c r="BC52" s="890" t="str">
        <f>IF($B52="","",INDEX('All CCC'!BC$7:BC$843,MATCH(WatchList!$B52,'All CCC'!$B$7:$B$843,0)))</f>
        <v/>
      </c>
      <c r="BD52" s="890" t="str">
        <f>IF($B52="","",INDEX('All CCC'!BD$7:BD$843,MATCH(WatchList!$B52,'All CCC'!$B$7:$B$843,0)))</f>
        <v/>
      </c>
      <c r="BE52" s="890" t="str">
        <f>IF($B52="","",INDEX('All CCC'!BE$7:BE$843,MATCH(WatchList!$B52,'All CCC'!$B$7:$B$843,0)))</f>
        <v/>
      </c>
      <c r="BF52" s="890" t="str">
        <f>IF($B52="","",INDEX('All CCC'!BF$7:BF$843,MATCH(WatchList!$B52,'All CCC'!$B$7:$B$843,0)))</f>
        <v/>
      </c>
      <c r="BG52" s="890" t="str">
        <f>IF($B52="","",INDEX('All CCC'!BG$7:BG$843,MATCH(WatchList!$B52,'All CCC'!$B$7:$B$843,0)))</f>
        <v/>
      </c>
    </row>
    <row r="53" spans="1:59" x14ac:dyDescent="0.2">
      <c r="A53" s="576" t="str">
        <f>IF($B53="","",INDEX('All CCC'!A$7:A$843,MATCH(WatchList!$B53,'All CCC'!$B$7:$B$843,0)))</f>
        <v/>
      </c>
      <c r="B53" s="36"/>
      <c r="C53" s="890" t="str">
        <f>IF($B53="","",INDEX('All CCC'!C$7:C$843,MATCH(WatchList!$B53,'All CCC'!$B$7:$B$843,0)))</f>
        <v/>
      </c>
      <c r="D53" s="890" t="str">
        <f>IF($B53="","",INDEX('All CCC'!D$7:D$843,MATCH(WatchList!$B53,'All CCC'!$B$7:$B$843,0)))</f>
        <v/>
      </c>
      <c r="E53" s="890" t="str">
        <f>IF($B53="","",INDEX('All CCC'!E$7:E$843,MATCH(WatchList!$B53,'All CCC'!$B$7:$B$843,0)))</f>
        <v/>
      </c>
      <c r="F53" s="890" t="str">
        <f>IF($B53="","",INDEX('All CCC'!F$7:F$843,MATCH(WatchList!$B53,'All CCC'!$B$7:$B$843,0)))</f>
        <v/>
      </c>
      <c r="G53" s="890" t="str">
        <f>IF($B53="","",INDEX('All CCC'!G$7:G$843,MATCH(WatchList!$B53,'All CCC'!$B$7:$B$843,0)))</f>
        <v/>
      </c>
      <c r="H53" s="890" t="str">
        <f>IF($B53="","",INDEX('All CCC'!H$7:H$843,MATCH(WatchList!$B53,'All CCC'!$B$7:$B$843,0)))</f>
        <v/>
      </c>
      <c r="I53" s="890" t="str">
        <f>IF($B53="","",INDEX('All CCC'!I$7:I$843,MATCH(WatchList!$B53,'All CCC'!$B$7:$B$843,0)))</f>
        <v/>
      </c>
      <c r="J53" s="890" t="str">
        <f>IF($B53="","",INDEX('All CCC'!J$7:J$843,MATCH(WatchList!$B53,'All CCC'!$B$7:$B$843,0)))</f>
        <v/>
      </c>
      <c r="K53" s="890" t="str">
        <f>IF($B53="","",INDEX('All CCC'!K$7:K$843,MATCH(WatchList!$B53,'All CCC'!$B$7:$B$843,0)))</f>
        <v/>
      </c>
      <c r="L53" s="890" t="str">
        <f>IF($B53="","",INDEX('All CCC'!L$7:L$843,MATCH(WatchList!$B53,'All CCC'!$B$7:$B$843,0)))</f>
        <v/>
      </c>
      <c r="M53" s="890" t="str">
        <f>IF($B53="","",INDEX('All CCC'!M$7:M$843,MATCH(WatchList!$B53,'All CCC'!$B$7:$B$843,0)))</f>
        <v/>
      </c>
      <c r="N53" s="890" t="str">
        <f>IF($B53="","",INDEX('All CCC'!N$7:N$843,MATCH(WatchList!$B53,'All CCC'!$B$7:$B$843,0)))</f>
        <v/>
      </c>
      <c r="O53" s="890" t="str">
        <f>IF($B53="","",INDEX('All CCC'!O$7:O$843,MATCH(WatchList!$B53,'All CCC'!$B$7:$B$843,0)))</f>
        <v/>
      </c>
      <c r="P53" s="891" t="str">
        <f>IF($B53="","",INDEX('All CCC'!P$7:P$843,MATCH(WatchList!$B53,'All CCC'!$B$7:$B$843,0)))</f>
        <v/>
      </c>
      <c r="Q53" s="891" t="str">
        <f>IF($B53="","",INDEX('All CCC'!Q$7:Q$843,MATCH(WatchList!$B53,'All CCC'!$B$7:$B$843,0)))</f>
        <v/>
      </c>
      <c r="R53" s="890" t="str">
        <f>IF($B53="","",INDEX('All CCC'!R$7:R$843,MATCH(WatchList!$B53,'All CCC'!$B$7:$B$843,0)))</f>
        <v/>
      </c>
      <c r="S53" s="890" t="str">
        <f>IF($B53="","",INDEX('All CCC'!S$7:S$843,MATCH(WatchList!$B53,'All CCC'!$B$7:$B$843,0)))</f>
        <v/>
      </c>
      <c r="T53" s="890" t="str">
        <f>IF($B53="","",INDEX('All CCC'!T$7:T$843,MATCH(WatchList!$B53,'All CCC'!$B$7:$B$843,0)))</f>
        <v/>
      </c>
      <c r="U53" s="890" t="str">
        <f>IF($B53="","",INDEX('All CCC'!U$7:U$843,MATCH(WatchList!$B53,'All CCC'!$B$7:$B$843,0)))</f>
        <v/>
      </c>
      <c r="V53" s="890" t="str">
        <f>IF($B53="","",INDEX('All CCC'!V$7:V$843,MATCH(WatchList!$B53,'All CCC'!$B$7:$B$843,0)))</f>
        <v/>
      </c>
      <c r="W53" s="890" t="str">
        <f>IF($B53="","",INDEX('All CCC'!W$7:W$843,MATCH(WatchList!$B53,'All CCC'!$B$7:$B$843,0)))</f>
        <v/>
      </c>
      <c r="X53" s="890" t="str">
        <f>IF($B53="","",INDEX('All CCC'!X$7:X$843,MATCH(WatchList!$B53,'All CCC'!$B$7:$B$843,0)))</f>
        <v/>
      </c>
      <c r="Y53" s="890" t="str">
        <f>IF($B53="","",INDEX('All CCC'!Y$7:Y$843,MATCH(WatchList!$B53,'All CCC'!$B$7:$B$843,0)))</f>
        <v/>
      </c>
      <c r="Z53" s="890" t="str">
        <f>IF($B53="","",INDEX('All CCC'!Z$7:Z$843,MATCH(WatchList!$B53,'All CCC'!$B$7:$B$843,0)))</f>
        <v/>
      </c>
      <c r="AA53" s="890" t="str">
        <f>IF($B53="","",INDEX('All CCC'!AA$7:AA$843,MATCH(WatchList!$B53,'All CCC'!$B$7:$B$843,0)))</f>
        <v/>
      </c>
      <c r="AB53" s="890" t="str">
        <f>IF($B53="","",INDEX('All CCC'!AB$7:AB$843,MATCH(WatchList!$B53,'All CCC'!$B$7:$B$843,0)))</f>
        <v/>
      </c>
      <c r="AC53" s="890" t="str">
        <f>IF($B53="","",INDEX('All CCC'!AC$7:AC$843,MATCH(WatchList!$B53,'All CCC'!$B$7:$B$843,0)))</f>
        <v/>
      </c>
      <c r="AD53" s="890" t="str">
        <f>IF($B53="","",INDEX('All CCC'!AD$7:AD$843,MATCH(WatchList!$B53,'All CCC'!$B$7:$B$843,0)))</f>
        <v/>
      </c>
      <c r="AE53" s="890" t="str">
        <f>IF($B53="","",INDEX('All CCC'!AE$7:AE$843,MATCH(WatchList!$B53,'All CCC'!$B$7:$B$843,0)))</f>
        <v/>
      </c>
      <c r="AF53" s="890" t="str">
        <f>IF($B53="","",INDEX('All CCC'!AF$7:AF$843,MATCH(WatchList!$B53,'All CCC'!$B$7:$B$843,0)))</f>
        <v/>
      </c>
      <c r="AG53" s="890" t="str">
        <f>IF($B53="","",INDEX('All CCC'!AG$7:AG$843,MATCH(WatchList!$B53,'All CCC'!$B$7:$B$843,0)))</f>
        <v/>
      </c>
      <c r="AH53" s="890" t="str">
        <f>IF($B53="","",INDEX('All CCC'!AH$7:AH$843,MATCH(WatchList!$B53,'All CCC'!$B$7:$B$843,0)))</f>
        <v/>
      </c>
      <c r="AI53" s="890" t="str">
        <f>IF($B53="","",INDEX('All CCC'!AI$7:AI$843,MATCH(WatchList!$B53,'All CCC'!$B$7:$B$843,0)))</f>
        <v/>
      </c>
      <c r="AJ53" s="890" t="str">
        <f>IF($B53="","",INDEX('All CCC'!AJ$7:AJ$843,MATCH(WatchList!$B53,'All CCC'!$B$7:$B$843,0)))</f>
        <v/>
      </c>
      <c r="AK53" s="890" t="str">
        <f>IF($B53="","",INDEX('All CCC'!AK$7:AK$843,MATCH(WatchList!$B53,'All CCC'!$B$7:$B$843,0)))</f>
        <v/>
      </c>
      <c r="AL53" s="890" t="str">
        <f>IF($B53="","",INDEX('All CCC'!AL$7:AL$843,MATCH(WatchList!$B53,'All CCC'!$B$7:$B$843,0)))</f>
        <v/>
      </c>
      <c r="AM53" s="890" t="str">
        <f>IF($B53="","",INDEX('All CCC'!AM$7:AM$843,MATCH(WatchList!$B53,'All CCC'!$B$7:$B$843,0)))</f>
        <v/>
      </c>
      <c r="AN53" s="890" t="str">
        <f>IF($B53="","",INDEX('All CCC'!AN$7:AN$843,MATCH(WatchList!$B53,'All CCC'!$B$7:$B$843,0)))</f>
        <v/>
      </c>
      <c r="AO53" s="890" t="str">
        <f>IF($B53="","",INDEX('All CCC'!AO$7:AO$843,MATCH(WatchList!$B53,'All CCC'!$B$7:$B$843,0)))</f>
        <v/>
      </c>
      <c r="AP53" s="890" t="str">
        <f>IF($B53="","",INDEX('All CCC'!AP$7:AP$843,MATCH(WatchList!$B53,'All CCC'!$B$7:$B$843,0)))</f>
        <v/>
      </c>
      <c r="AQ53" s="890" t="str">
        <f>IF($B53="","",INDEX('All CCC'!AQ$7:AQ$843,MATCH(WatchList!$B53,'All CCC'!$B$7:$B$843,0)))</f>
        <v/>
      </c>
      <c r="AR53" s="890" t="str">
        <f>IF($B53="","",INDEX('All CCC'!AR$7:AR$843,MATCH(WatchList!$B53,'All CCC'!$B$7:$B$843,0)))</f>
        <v/>
      </c>
      <c r="AS53" s="890" t="str">
        <f>IF($B53="","",INDEX('All CCC'!AS$7:AS$843,MATCH(WatchList!$B53,'All CCC'!$B$7:$B$843,0)))</f>
        <v/>
      </c>
      <c r="AT53" s="890" t="str">
        <f>IF($B53="","",INDEX('All CCC'!AT$7:AT$843,MATCH(WatchList!$B53,'All CCC'!$B$7:$B$843,0)))</f>
        <v/>
      </c>
      <c r="AU53" s="890" t="str">
        <f>IF($B53="","",INDEX('All CCC'!AU$7:AU$843,MATCH(WatchList!$B53,'All CCC'!$B$7:$B$843,0)))</f>
        <v/>
      </c>
      <c r="AV53" s="890" t="str">
        <f>IF($B53="","",INDEX('All CCC'!AV$7:AV$843,MATCH(WatchList!$B53,'All CCC'!$B$7:$B$843,0)))</f>
        <v/>
      </c>
      <c r="AW53" s="890" t="str">
        <f>IF($B53="","",INDEX('All CCC'!AW$7:AW$843,MATCH(WatchList!$B53,'All CCC'!$B$7:$B$843,0)))</f>
        <v/>
      </c>
      <c r="AX53" s="890" t="str">
        <f>IF($B53="","",INDEX('All CCC'!AX$7:AX$843,MATCH(WatchList!$B53,'All CCC'!$B$7:$B$843,0)))</f>
        <v/>
      </c>
      <c r="AY53" s="890" t="str">
        <f>IF($B53="","",INDEX('All CCC'!AY$7:AY$843,MATCH(WatchList!$B53,'All CCC'!$B$7:$B$843,0)))</f>
        <v/>
      </c>
      <c r="AZ53" s="890" t="str">
        <f>IF($B53="","",INDEX('All CCC'!AZ$7:AZ$843,MATCH(WatchList!$B53,'All CCC'!$B$7:$B$843,0)))</f>
        <v/>
      </c>
      <c r="BA53" s="890" t="str">
        <f>IF($B53="","",INDEX('All CCC'!BA$7:BA$843,MATCH(WatchList!$B53,'All CCC'!$B$7:$B$843,0)))</f>
        <v/>
      </c>
      <c r="BB53" s="890" t="str">
        <f>IF($B53="","",INDEX('All CCC'!BB$7:BB$843,MATCH(WatchList!$B53,'All CCC'!$B$7:$B$843,0)))</f>
        <v/>
      </c>
      <c r="BC53" s="890" t="str">
        <f>IF($B53="","",INDEX('All CCC'!BC$7:BC$843,MATCH(WatchList!$B53,'All CCC'!$B$7:$B$843,0)))</f>
        <v/>
      </c>
      <c r="BD53" s="890" t="str">
        <f>IF($B53="","",INDEX('All CCC'!BD$7:BD$843,MATCH(WatchList!$B53,'All CCC'!$B$7:$B$843,0)))</f>
        <v/>
      </c>
      <c r="BE53" s="890" t="str">
        <f>IF($B53="","",INDEX('All CCC'!BE$7:BE$843,MATCH(WatchList!$B53,'All CCC'!$B$7:$B$843,0)))</f>
        <v/>
      </c>
      <c r="BF53" s="890" t="str">
        <f>IF($B53="","",INDEX('All CCC'!BF$7:BF$843,MATCH(WatchList!$B53,'All CCC'!$B$7:$B$843,0)))</f>
        <v/>
      </c>
      <c r="BG53" s="890" t="str">
        <f>IF($B53="","",INDEX('All CCC'!BG$7:BG$843,MATCH(WatchList!$B53,'All CCC'!$B$7:$B$843,0)))</f>
        <v/>
      </c>
    </row>
    <row r="54" spans="1:59" x14ac:dyDescent="0.2">
      <c r="A54" s="576" t="str">
        <f>IF($B54="","",INDEX('All CCC'!A$7:A$843,MATCH(WatchList!$B54,'All CCC'!$B$7:$B$843,0)))</f>
        <v/>
      </c>
      <c r="B54" s="36"/>
      <c r="C54" s="890" t="str">
        <f>IF($B54="","",INDEX('All CCC'!C$7:C$843,MATCH(WatchList!$B54,'All CCC'!$B$7:$B$843,0)))</f>
        <v/>
      </c>
      <c r="D54" s="890" t="str">
        <f>IF($B54="","",INDEX('All CCC'!D$7:D$843,MATCH(WatchList!$B54,'All CCC'!$B$7:$B$843,0)))</f>
        <v/>
      </c>
      <c r="E54" s="890" t="str">
        <f>IF($B54="","",INDEX('All CCC'!E$7:E$843,MATCH(WatchList!$B54,'All CCC'!$B$7:$B$843,0)))</f>
        <v/>
      </c>
      <c r="F54" s="890" t="str">
        <f>IF($B54="","",INDEX('All CCC'!F$7:F$843,MATCH(WatchList!$B54,'All CCC'!$B$7:$B$843,0)))</f>
        <v/>
      </c>
      <c r="G54" s="890" t="str">
        <f>IF($B54="","",INDEX('All CCC'!G$7:G$843,MATCH(WatchList!$B54,'All CCC'!$B$7:$B$843,0)))</f>
        <v/>
      </c>
      <c r="H54" s="890" t="str">
        <f>IF($B54="","",INDEX('All CCC'!H$7:H$843,MATCH(WatchList!$B54,'All CCC'!$B$7:$B$843,0)))</f>
        <v/>
      </c>
      <c r="I54" s="890" t="str">
        <f>IF($B54="","",INDEX('All CCC'!I$7:I$843,MATCH(WatchList!$B54,'All CCC'!$B$7:$B$843,0)))</f>
        <v/>
      </c>
      <c r="J54" s="890" t="str">
        <f>IF($B54="","",INDEX('All CCC'!J$7:J$843,MATCH(WatchList!$B54,'All CCC'!$B$7:$B$843,0)))</f>
        <v/>
      </c>
      <c r="K54" s="890" t="str">
        <f>IF($B54="","",INDEX('All CCC'!K$7:K$843,MATCH(WatchList!$B54,'All CCC'!$B$7:$B$843,0)))</f>
        <v/>
      </c>
      <c r="L54" s="890" t="str">
        <f>IF($B54="","",INDEX('All CCC'!L$7:L$843,MATCH(WatchList!$B54,'All CCC'!$B$7:$B$843,0)))</f>
        <v/>
      </c>
      <c r="M54" s="890" t="str">
        <f>IF($B54="","",INDEX('All CCC'!M$7:M$843,MATCH(WatchList!$B54,'All CCC'!$B$7:$B$843,0)))</f>
        <v/>
      </c>
      <c r="N54" s="890" t="str">
        <f>IF($B54="","",INDEX('All CCC'!N$7:N$843,MATCH(WatchList!$B54,'All CCC'!$B$7:$B$843,0)))</f>
        <v/>
      </c>
      <c r="O54" s="890" t="str">
        <f>IF($B54="","",INDEX('All CCC'!O$7:O$843,MATCH(WatchList!$B54,'All CCC'!$B$7:$B$843,0)))</f>
        <v/>
      </c>
      <c r="P54" s="891" t="str">
        <f>IF($B54="","",INDEX('All CCC'!P$7:P$843,MATCH(WatchList!$B54,'All CCC'!$B$7:$B$843,0)))</f>
        <v/>
      </c>
      <c r="Q54" s="891" t="str">
        <f>IF($B54="","",INDEX('All CCC'!Q$7:Q$843,MATCH(WatchList!$B54,'All CCC'!$B$7:$B$843,0)))</f>
        <v/>
      </c>
      <c r="R54" s="890" t="str">
        <f>IF($B54="","",INDEX('All CCC'!R$7:R$843,MATCH(WatchList!$B54,'All CCC'!$B$7:$B$843,0)))</f>
        <v/>
      </c>
      <c r="S54" s="890" t="str">
        <f>IF($B54="","",INDEX('All CCC'!S$7:S$843,MATCH(WatchList!$B54,'All CCC'!$B$7:$B$843,0)))</f>
        <v/>
      </c>
      <c r="T54" s="890" t="str">
        <f>IF($B54="","",INDEX('All CCC'!T$7:T$843,MATCH(WatchList!$B54,'All CCC'!$B$7:$B$843,0)))</f>
        <v/>
      </c>
      <c r="U54" s="890" t="str">
        <f>IF($B54="","",INDEX('All CCC'!U$7:U$843,MATCH(WatchList!$B54,'All CCC'!$B$7:$B$843,0)))</f>
        <v/>
      </c>
      <c r="V54" s="890" t="str">
        <f>IF($B54="","",INDEX('All CCC'!V$7:V$843,MATCH(WatchList!$B54,'All CCC'!$B$7:$B$843,0)))</f>
        <v/>
      </c>
      <c r="W54" s="890" t="str">
        <f>IF($B54="","",INDEX('All CCC'!W$7:W$843,MATCH(WatchList!$B54,'All CCC'!$B$7:$B$843,0)))</f>
        <v/>
      </c>
      <c r="X54" s="890" t="str">
        <f>IF($B54="","",INDEX('All CCC'!X$7:X$843,MATCH(WatchList!$B54,'All CCC'!$B$7:$B$843,0)))</f>
        <v/>
      </c>
      <c r="Y54" s="890" t="str">
        <f>IF($B54="","",INDEX('All CCC'!Y$7:Y$843,MATCH(WatchList!$B54,'All CCC'!$B$7:$B$843,0)))</f>
        <v/>
      </c>
      <c r="Z54" s="890" t="str">
        <f>IF($B54="","",INDEX('All CCC'!Z$7:Z$843,MATCH(WatchList!$B54,'All CCC'!$B$7:$B$843,0)))</f>
        <v/>
      </c>
      <c r="AA54" s="890" t="str">
        <f>IF($B54="","",INDEX('All CCC'!AA$7:AA$843,MATCH(WatchList!$B54,'All CCC'!$B$7:$B$843,0)))</f>
        <v/>
      </c>
      <c r="AB54" s="890" t="str">
        <f>IF($B54="","",INDEX('All CCC'!AB$7:AB$843,MATCH(WatchList!$B54,'All CCC'!$B$7:$B$843,0)))</f>
        <v/>
      </c>
      <c r="AC54" s="890" t="str">
        <f>IF($B54="","",INDEX('All CCC'!AC$7:AC$843,MATCH(WatchList!$B54,'All CCC'!$B$7:$B$843,0)))</f>
        <v/>
      </c>
      <c r="AD54" s="890" t="str">
        <f>IF($B54="","",INDEX('All CCC'!AD$7:AD$843,MATCH(WatchList!$B54,'All CCC'!$B$7:$B$843,0)))</f>
        <v/>
      </c>
      <c r="AE54" s="890" t="str">
        <f>IF($B54="","",INDEX('All CCC'!AE$7:AE$843,MATCH(WatchList!$B54,'All CCC'!$B$7:$B$843,0)))</f>
        <v/>
      </c>
      <c r="AF54" s="890" t="str">
        <f>IF($B54="","",INDEX('All CCC'!AF$7:AF$843,MATCH(WatchList!$B54,'All CCC'!$B$7:$B$843,0)))</f>
        <v/>
      </c>
      <c r="AG54" s="890" t="str">
        <f>IF($B54="","",INDEX('All CCC'!AG$7:AG$843,MATCH(WatchList!$B54,'All CCC'!$B$7:$B$843,0)))</f>
        <v/>
      </c>
      <c r="AH54" s="890" t="str">
        <f>IF($B54="","",INDEX('All CCC'!AH$7:AH$843,MATCH(WatchList!$B54,'All CCC'!$B$7:$B$843,0)))</f>
        <v/>
      </c>
      <c r="AI54" s="890" t="str">
        <f>IF($B54="","",INDEX('All CCC'!AI$7:AI$843,MATCH(WatchList!$B54,'All CCC'!$B$7:$B$843,0)))</f>
        <v/>
      </c>
      <c r="AJ54" s="890" t="str">
        <f>IF($B54="","",INDEX('All CCC'!AJ$7:AJ$843,MATCH(WatchList!$B54,'All CCC'!$B$7:$B$843,0)))</f>
        <v/>
      </c>
      <c r="AK54" s="890" t="str">
        <f>IF($B54="","",INDEX('All CCC'!AK$7:AK$843,MATCH(WatchList!$B54,'All CCC'!$B$7:$B$843,0)))</f>
        <v/>
      </c>
      <c r="AL54" s="890" t="str">
        <f>IF($B54="","",INDEX('All CCC'!AL$7:AL$843,MATCH(WatchList!$B54,'All CCC'!$B$7:$B$843,0)))</f>
        <v/>
      </c>
      <c r="AM54" s="890" t="str">
        <f>IF($B54="","",INDEX('All CCC'!AM$7:AM$843,MATCH(WatchList!$B54,'All CCC'!$B$7:$B$843,0)))</f>
        <v/>
      </c>
      <c r="AN54" s="890" t="str">
        <f>IF($B54="","",INDEX('All CCC'!AN$7:AN$843,MATCH(WatchList!$B54,'All CCC'!$B$7:$B$843,0)))</f>
        <v/>
      </c>
      <c r="AO54" s="890" t="str">
        <f>IF($B54="","",INDEX('All CCC'!AO$7:AO$843,MATCH(WatchList!$B54,'All CCC'!$B$7:$B$843,0)))</f>
        <v/>
      </c>
      <c r="AP54" s="890" t="str">
        <f>IF($B54="","",INDEX('All CCC'!AP$7:AP$843,MATCH(WatchList!$B54,'All CCC'!$B$7:$B$843,0)))</f>
        <v/>
      </c>
      <c r="AQ54" s="890" t="str">
        <f>IF($B54="","",INDEX('All CCC'!AQ$7:AQ$843,MATCH(WatchList!$B54,'All CCC'!$B$7:$B$843,0)))</f>
        <v/>
      </c>
      <c r="AR54" s="890" t="str">
        <f>IF($B54="","",INDEX('All CCC'!AR$7:AR$843,MATCH(WatchList!$B54,'All CCC'!$B$7:$B$843,0)))</f>
        <v/>
      </c>
      <c r="AS54" s="890" t="str">
        <f>IF($B54="","",INDEX('All CCC'!AS$7:AS$843,MATCH(WatchList!$B54,'All CCC'!$B$7:$B$843,0)))</f>
        <v/>
      </c>
      <c r="AT54" s="890" t="str">
        <f>IF($B54="","",INDEX('All CCC'!AT$7:AT$843,MATCH(WatchList!$B54,'All CCC'!$B$7:$B$843,0)))</f>
        <v/>
      </c>
      <c r="AU54" s="890" t="str">
        <f>IF($B54="","",INDEX('All CCC'!AU$7:AU$843,MATCH(WatchList!$B54,'All CCC'!$B$7:$B$843,0)))</f>
        <v/>
      </c>
      <c r="AV54" s="890" t="str">
        <f>IF($B54="","",INDEX('All CCC'!AV$7:AV$843,MATCH(WatchList!$B54,'All CCC'!$B$7:$B$843,0)))</f>
        <v/>
      </c>
      <c r="AW54" s="890" t="str">
        <f>IF($B54="","",INDEX('All CCC'!AW$7:AW$843,MATCH(WatchList!$B54,'All CCC'!$B$7:$B$843,0)))</f>
        <v/>
      </c>
      <c r="AX54" s="890" t="str">
        <f>IF($B54="","",INDEX('All CCC'!AX$7:AX$843,MATCH(WatchList!$B54,'All CCC'!$B$7:$B$843,0)))</f>
        <v/>
      </c>
      <c r="AY54" s="890" t="str">
        <f>IF($B54="","",INDEX('All CCC'!AY$7:AY$843,MATCH(WatchList!$B54,'All CCC'!$B$7:$B$843,0)))</f>
        <v/>
      </c>
      <c r="AZ54" s="890" t="str">
        <f>IF($B54="","",INDEX('All CCC'!AZ$7:AZ$843,MATCH(WatchList!$B54,'All CCC'!$B$7:$B$843,0)))</f>
        <v/>
      </c>
      <c r="BA54" s="890" t="str">
        <f>IF($B54="","",INDEX('All CCC'!BA$7:BA$843,MATCH(WatchList!$B54,'All CCC'!$B$7:$B$843,0)))</f>
        <v/>
      </c>
      <c r="BB54" s="890" t="str">
        <f>IF($B54="","",INDEX('All CCC'!BB$7:BB$843,MATCH(WatchList!$B54,'All CCC'!$B$7:$B$843,0)))</f>
        <v/>
      </c>
      <c r="BC54" s="890" t="str">
        <f>IF($B54="","",INDEX('All CCC'!BC$7:BC$843,MATCH(WatchList!$B54,'All CCC'!$B$7:$B$843,0)))</f>
        <v/>
      </c>
      <c r="BD54" s="890" t="str">
        <f>IF($B54="","",INDEX('All CCC'!BD$7:BD$843,MATCH(WatchList!$B54,'All CCC'!$B$7:$B$843,0)))</f>
        <v/>
      </c>
      <c r="BE54" s="890" t="str">
        <f>IF($B54="","",INDEX('All CCC'!BE$7:BE$843,MATCH(WatchList!$B54,'All CCC'!$B$7:$B$843,0)))</f>
        <v/>
      </c>
      <c r="BF54" s="890" t="str">
        <f>IF($B54="","",INDEX('All CCC'!BF$7:BF$843,MATCH(WatchList!$B54,'All CCC'!$B$7:$B$843,0)))</f>
        <v/>
      </c>
      <c r="BG54" s="890" t="str">
        <f>IF($B54="","",INDEX('All CCC'!BG$7:BG$843,MATCH(WatchList!$B54,'All CCC'!$B$7:$B$843,0)))</f>
        <v/>
      </c>
    </row>
    <row r="55" spans="1:59" s="631" customFormat="1" x14ac:dyDescent="0.2">
      <c r="A55" s="577" t="str">
        <f>IF($B55="","",INDEX('All CCC'!A$7:A$843,MATCH(WatchList!$B55,'All CCC'!$B$7:$B$843,0)))</f>
        <v/>
      </c>
      <c r="B55" s="597"/>
      <c r="C55" s="892" t="str">
        <f>IF($B55="","",INDEX('All CCC'!C$7:C$843,MATCH(WatchList!$B55,'All CCC'!$B$7:$B$843,0)))</f>
        <v/>
      </c>
      <c r="D55" s="892" t="str">
        <f>IF($B55="","",INDEX('All CCC'!D$7:D$843,MATCH(WatchList!$B55,'All CCC'!$B$7:$B$843,0)))</f>
        <v/>
      </c>
      <c r="E55" s="892" t="str">
        <f>IF($B55="","",INDEX('All CCC'!E$7:E$843,MATCH(WatchList!$B55,'All CCC'!$B$7:$B$843,0)))</f>
        <v/>
      </c>
      <c r="F55" s="892" t="str">
        <f>IF($B55="","",INDEX('All CCC'!F$7:F$843,MATCH(WatchList!$B55,'All CCC'!$B$7:$B$843,0)))</f>
        <v/>
      </c>
      <c r="G55" s="892" t="str">
        <f>IF($B55="","",INDEX('All CCC'!G$7:G$843,MATCH(WatchList!$B55,'All CCC'!$B$7:$B$843,0)))</f>
        <v/>
      </c>
      <c r="H55" s="892" t="str">
        <f>IF($B55="","",INDEX('All CCC'!H$7:H$843,MATCH(WatchList!$B55,'All CCC'!$B$7:$B$843,0)))</f>
        <v/>
      </c>
      <c r="I55" s="892" t="str">
        <f>IF($B55="","",INDEX('All CCC'!I$7:I$843,MATCH(WatchList!$B55,'All CCC'!$B$7:$B$843,0)))</f>
        <v/>
      </c>
      <c r="J55" s="892" t="str">
        <f>IF($B55="","",INDEX('All CCC'!J$7:J$843,MATCH(WatchList!$B55,'All CCC'!$B$7:$B$843,0)))</f>
        <v/>
      </c>
      <c r="K55" s="892" t="str">
        <f>IF($B55="","",INDEX('All CCC'!K$7:K$843,MATCH(WatchList!$B55,'All CCC'!$B$7:$B$843,0)))</f>
        <v/>
      </c>
      <c r="L55" s="892" t="str">
        <f>IF($B55="","",INDEX('All CCC'!L$7:L$843,MATCH(WatchList!$B55,'All CCC'!$B$7:$B$843,0)))</f>
        <v/>
      </c>
      <c r="M55" s="892" t="str">
        <f>IF($B55="","",INDEX('All CCC'!M$7:M$843,MATCH(WatchList!$B55,'All CCC'!$B$7:$B$843,0)))</f>
        <v/>
      </c>
      <c r="N55" s="892" t="str">
        <f>IF($B55="","",INDEX('All CCC'!N$7:N$843,MATCH(WatchList!$B55,'All CCC'!$B$7:$B$843,0)))</f>
        <v/>
      </c>
      <c r="O55" s="892" t="str">
        <f>IF($B55="","",INDEX('All CCC'!O$7:O$843,MATCH(WatchList!$B55,'All CCC'!$B$7:$B$843,0)))</f>
        <v/>
      </c>
      <c r="P55" s="893" t="str">
        <f>IF($B55="","",INDEX('All CCC'!P$7:P$843,MATCH(WatchList!$B55,'All CCC'!$B$7:$B$843,0)))</f>
        <v/>
      </c>
      <c r="Q55" s="893" t="str">
        <f>IF($B55="","",INDEX('All CCC'!Q$7:Q$843,MATCH(WatchList!$B55,'All CCC'!$B$7:$B$843,0)))</f>
        <v/>
      </c>
      <c r="R55" s="890" t="str">
        <f>IF($B55="","",INDEX('All CCC'!R$7:R$843,MATCH(WatchList!$B55,'All CCC'!$B$7:$B$843,0)))</f>
        <v/>
      </c>
      <c r="S55" s="890" t="str">
        <f>IF($B55="","",INDEX('All CCC'!S$7:S$843,MATCH(WatchList!$B55,'All CCC'!$B$7:$B$843,0)))</f>
        <v/>
      </c>
      <c r="T55" s="890" t="str">
        <f>IF($B55="","",INDEX('All CCC'!T$7:T$843,MATCH(WatchList!$B55,'All CCC'!$B$7:$B$843,0)))</f>
        <v/>
      </c>
      <c r="U55" s="890" t="str">
        <f>IF($B55="","",INDEX('All CCC'!U$7:U$843,MATCH(WatchList!$B55,'All CCC'!$B$7:$B$843,0)))</f>
        <v/>
      </c>
      <c r="V55" s="890" t="str">
        <f>IF($B55="","",INDEX('All CCC'!V$7:V$843,MATCH(WatchList!$B55,'All CCC'!$B$7:$B$843,0)))</f>
        <v/>
      </c>
      <c r="W55" s="890" t="str">
        <f>IF($B55="","",INDEX('All CCC'!W$7:W$843,MATCH(WatchList!$B55,'All CCC'!$B$7:$B$843,0)))</f>
        <v/>
      </c>
      <c r="X55" s="890" t="str">
        <f>IF($B55="","",INDEX('All CCC'!X$7:X$843,MATCH(WatchList!$B55,'All CCC'!$B$7:$B$843,0)))</f>
        <v/>
      </c>
      <c r="Y55" s="890" t="str">
        <f>IF($B55="","",INDEX('All CCC'!Y$7:Y$843,MATCH(WatchList!$B55,'All CCC'!$B$7:$B$843,0)))</f>
        <v/>
      </c>
      <c r="Z55" s="890" t="str">
        <f>IF($B55="","",INDEX('All CCC'!Z$7:Z$843,MATCH(WatchList!$B55,'All CCC'!$B$7:$B$843,0)))</f>
        <v/>
      </c>
      <c r="AA55" s="890" t="str">
        <f>IF($B55="","",INDEX('All CCC'!AA$7:AA$843,MATCH(WatchList!$B55,'All CCC'!$B$7:$B$843,0)))</f>
        <v/>
      </c>
      <c r="AB55" s="890" t="str">
        <f>IF($B55="","",INDEX('All CCC'!AB$7:AB$843,MATCH(WatchList!$B55,'All CCC'!$B$7:$B$843,0)))</f>
        <v/>
      </c>
      <c r="AC55" s="890" t="str">
        <f>IF($B55="","",INDEX('All CCC'!AC$7:AC$843,MATCH(WatchList!$B55,'All CCC'!$B$7:$B$843,0)))</f>
        <v/>
      </c>
      <c r="AD55" s="890" t="str">
        <f>IF($B55="","",INDEX('All CCC'!AD$7:AD$843,MATCH(WatchList!$B55,'All CCC'!$B$7:$B$843,0)))</f>
        <v/>
      </c>
      <c r="AE55" s="890" t="str">
        <f>IF($B55="","",INDEX('All CCC'!AE$7:AE$843,MATCH(WatchList!$B55,'All CCC'!$B$7:$B$843,0)))</f>
        <v/>
      </c>
      <c r="AF55" s="890" t="str">
        <f>IF($B55="","",INDEX('All CCC'!AF$7:AF$843,MATCH(WatchList!$B55,'All CCC'!$B$7:$B$843,0)))</f>
        <v/>
      </c>
      <c r="AG55" s="890" t="str">
        <f>IF($B55="","",INDEX('All CCC'!AG$7:AG$843,MATCH(WatchList!$B55,'All CCC'!$B$7:$B$843,0)))</f>
        <v/>
      </c>
      <c r="AH55" s="890" t="str">
        <f>IF($B55="","",INDEX('All CCC'!AH$7:AH$843,MATCH(WatchList!$B55,'All CCC'!$B$7:$B$843,0)))</f>
        <v/>
      </c>
      <c r="AI55" s="890" t="str">
        <f>IF($B55="","",INDEX('All CCC'!AI$7:AI$843,MATCH(WatchList!$B55,'All CCC'!$B$7:$B$843,0)))</f>
        <v/>
      </c>
      <c r="AJ55" s="890" t="str">
        <f>IF($B55="","",INDEX('All CCC'!AJ$7:AJ$843,MATCH(WatchList!$B55,'All CCC'!$B$7:$B$843,0)))</f>
        <v/>
      </c>
      <c r="AK55" s="890" t="str">
        <f>IF($B55="","",INDEX('All CCC'!AK$7:AK$843,MATCH(WatchList!$B55,'All CCC'!$B$7:$B$843,0)))</f>
        <v/>
      </c>
      <c r="AL55" s="890" t="str">
        <f>IF($B55="","",INDEX('All CCC'!AL$7:AL$843,MATCH(WatchList!$B55,'All CCC'!$B$7:$B$843,0)))</f>
        <v/>
      </c>
      <c r="AM55" s="890" t="str">
        <f>IF($B55="","",INDEX('All CCC'!AM$7:AM$843,MATCH(WatchList!$B55,'All CCC'!$B$7:$B$843,0)))</f>
        <v/>
      </c>
      <c r="AN55" s="890" t="str">
        <f>IF($B55="","",INDEX('All CCC'!AN$7:AN$843,MATCH(WatchList!$B55,'All CCC'!$B$7:$B$843,0)))</f>
        <v/>
      </c>
      <c r="AO55" s="890" t="str">
        <f>IF($B55="","",INDEX('All CCC'!AO$7:AO$843,MATCH(WatchList!$B55,'All CCC'!$B$7:$B$843,0)))</f>
        <v/>
      </c>
      <c r="AP55" s="890" t="str">
        <f>IF($B55="","",INDEX('All CCC'!AP$7:AP$843,MATCH(WatchList!$B55,'All CCC'!$B$7:$B$843,0)))</f>
        <v/>
      </c>
      <c r="AQ55" s="890" t="str">
        <f>IF($B55="","",INDEX('All CCC'!AQ$7:AQ$843,MATCH(WatchList!$B55,'All CCC'!$B$7:$B$843,0)))</f>
        <v/>
      </c>
      <c r="AR55" s="890" t="str">
        <f>IF($B55="","",INDEX('All CCC'!AR$7:AR$843,MATCH(WatchList!$B55,'All CCC'!$B$7:$B$843,0)))</f>
        <v/>
      </c>
      <c r="AS55" s="890" t="str">
        <f>IF($B55="","",INDEX('All CCC'!AS$7:AS$843,MATCH(WatchList!$B55,'All CCC'!$B$7:$B$843,0)))</f>
        <v/>
      </c>
      <c r="AT55" s="890" t="str">
        <f>IF($B55="","",INDEX('All CCC'!AT$7:AT$843,MATCH(WatchList!$B55,'All CCC'!$B$7:$B$843,0)))</f>
        <v/>
      </c>
      <c r="AU55" s="890" t="str">
        <f>IF($B55="","",INDEX('All CCC'!AU$7:AU$843,MATCH(WatchList!$B55,'All CCC'!$B$7:$B$843,0)))</f>
        <v/>
      </c>
      <c r="AV55" s="890" t="str">
        <f>IF($B55="","",INDEX('All CCC'!AV$7:AV$843,MATCH(WatchList!$B55,'All CCC'!$B$7:$B$843,0)))</f>
        <v/>
      </c>
      <c r="AW55" s="890" t="str">
        <f>IF($B55="","",INDEX('All CCC'!AW$7:AW$843,MATCH(WatchList!$B55,'All CCC'!$B$7:$B$843,0)))</f>
        <v/>
      </c>
      <c r="AX55" s="890" t="str">
        <f>IF($B55="","",INDEX('All CCC'!AX$7:AX$843,MATCH(WatchList!$B55,'All CCC'!$B$7:$B$843,0)))</f>
        <v/>
      </c>
      <c r="AY55" s="890" t="str">
        <f>IF($B55="","",INDEX('All CCC'!AY$7:AY$843,MATCH(WatchList!$B55,'All CCC'!$B$7:$B$843,0)))</f>
        <v/>
      </c>
      <c r="AZ55" s="890" t="str">
        <f>IF($B55="","",INDEX('All CCC'!AZ$7:AZ$843,MATCH(WatchList!$B55,'All CCC'!$B$7:$B$843,0)))</f>
        <v/>
      </c>
      <c r="BA55" s="890" t="str">
        <f>IF($B55="","",INDEX('All CCC'!BA$7:BA$843,MATCH(WatchList!$B55,'All CCC'!$B$7:$B$843,0)))</f>
        <v/>
      </c>
      <c r="BB55" s="890" t="str">
        <f>IF($B55="","",INDEX('All CCC'!BB$7:BB$843,MATCH(WatchList!$B55,'All CCC'!$B$7:$B$843,0)))</f>
        <v/>
      </c>
      <c r="BC55" s="890" t="str">
        <f>IF($B55="","",INDEX('All CCC'!BC$7:BC$843,MATCH(WatchList!$B55,'All CCC'!$B$7:$B$843,0)))</f>
        <v/>
      </c>
      <c r="BD55" s="890" t="str">
        <f>IF($B55="","",INDEX('All CCC'!BD$7:BD$843,MATCH(WatchList!$B55,'All CCC'!$B$7:$B$843,0)))</f>
        <v/>
      </c>
      <c r="BE55" s="890" t="str">
        <f>IF($B55="","",INDEX('All CCC'!BE$7:BE$843,MATCH(WatchList!$B55,'All CCC'!$B$7:$B$843,0)))</f>
        <v/>
      </c>
      <c r="BF55" s="890" t="str">
        <f>IF($B55="","",INDEX('All CCC'!BF$7:BF$843,MATCH(WatchList!$B55,'All CCC'!$B$7:$B$843,0)))</f>
        <v/>
      </c>
      <c r="BG55" s="890" t="str">
        <f>IF($B55="","",INDEX('All CCC'!BG$7:BG$843,MATCH(WatchList!$B55,'All CCC'!$B$7:$B$843,0)))</f>
        <v/>
      </c>
    </row>
    <row r="56" spans="1:59" x14ac:dyDescent="0.2">
      <c r="A56" t="s">
        <v>4189</v>
      </c>
    </row>
  </sheetData>
  <sheetProtection selectLockedCells="1" selectUnlockedCells="1"/>
  <mergeCells count="4">
    <mergeCell ref="P4:Q4"/>
    <mergeCell ref="AZ3:BC3"/>
    <mergeCell ref="AW4:AX4"/>
    <mergeCell ref="AW3:AX3"/>
  </mergeCells>
  <pageMargins left="0.3" right="0.2" top="0.50972222222222219" bottom="0.52986111111111112" header="0.51180555555555551" footer="0.51180555555555551"/>
  <pageSetup firstPageNumber="0" orientation="landscape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89"/>
  <sheetViews>
    <sheetView workbookViewId="0"/>
  </sheetViews>
  <sheetFormatPr defaultColWidth="8.85546875" defaultRowHeight="12.75" x14ac:dyDescent="0.2"/>
  <cols>
    <col min="1" max="1" width="19.5703125" customWidth="1"/>
    <col min="2" max="2" width="6.5703125" customWidth="1"/>
    <col min="3" max="3" width="4.140625" customWidth="1"/>
    <col min="4" max="4" width="7.5703125" customWidth="1"/>
    <col min="5" max="8" width="5.5703125" customWidth="1"/>
    <col min="9" max="9" width="37.5703125" customWidth="1"/>
    <col min="10" max="10" width="10.7109375" bestFit="1" customWidth="1"/>
    <col min="11" max="12" width="10.28515625" bestFit="1" customWidth="1"/>
  </cols>
  <sheetData>
    <row r="1" spans="1:14" x14ac:dyDescent="0.2">
      <c r="A1" s="135" t="s">
        <v>1835</v>
      </c>
      <c r="B1" s="107"/>
      <c r="C1" s="13"/>
      <c r="D1" s="13"/>
      <c r="E1" s="13"/>
      <c r="F1" s="155" t="s">
        <v>1836</v>
      </c>
      <c r="G1" s="13"/>
      <c r="H1" s="13"/>
      <c r="I1" s="13"/>
    </row>
    <row r="2" spans="1:14" ht="11.1" customHeight="1" x14ac:dyDescent="0.2">
      <c r="A2" s="136" t="s">
        <v>1837</v>
      </c>
      <c r="B2" s="13"/>
      <c r="C2" s="13"/>
      <c r="D2" s="13"/>
      <c r="E2" s="13"/>
      <c r="F2" s="155"/>
      <c r="G2" s="13"/>
      <c r="H2" s="13"/>
      <c r="I2" s="13"/>
    </row>
    <row r="3" spans="1:14" ht="11.1" customHeight="1" x14ac:dyDescent="0.2">
      <c r="A3" s="137" t="s">
        <v>1838</v>
      </c>
      <c r="B3" s="13"/>
      <c r="C3" s="13"/>
      <c r="D3" s="13"/>
      <c r="E3" s="13"/>
      <c r="F3" s="155"/>
      <c r="G3" s="13"/>
      <c r="H3" s="13"/>
      <c r="I3" s="13"/>
    </row>
    <row r="4" spans="1:14" ht="11.1" customHeight="1" x14ac:dyDescent="0.2">
      <c r="A4" s="138" t="s">
        <v>1839</v>
      </c>
      <c r="B4" s="107"/>
      <c r="C4" s="13"/>
      <c r="D4" s="13"/>
      <c r="E4" s="13"/>
      <c r="F4" s="155"/>
      <c r="G4" s="13"/>
      <c r="H4" s="13"/>
      <c r="I4" s="13"/>
    </row>
    <row r="5" spans="1:14" ht="11.1" customHeight="1" x14ac:dyDescent="0.2">
      <c r="A5" s="139" t="s">
        <v>1840</v>
      </c>
      <c r="B5" s="13"/>
      <c r="C5" s="13"/>
      <c r="D5" s="13"/>
      <c r="E5" s="13"/>
      <c r="F5" s="155"/>
      <c r="G5" s="13"/>
      <c r="H5" s="13"/>
      <c r="I5" s="13"/>
    </row>
    <row r="6" spans="1:14" x14ac:dyDescent="0.2">
      <c r="A6" s="34"/>
      <c r="B6" s="23"/>
      <c r="C6" s="62" t="s">
        <v>23</v>
      </c>
      <c r="D6" s="26" t="s">
        <v>1841</v>
      </c>
      <c r="E6" s="42" t="s">
        <v>1842</v>
      </c>
      <c r="F6" s="26" t="s">
        <v>1843</v>
      </c>
      <c r="G6" s="43" t="s">
        <v>1844</v>
      </c>
      <c r="H6" s="26"/>
      <c r="I6" s="35"/>
    </row>
    <row r="7" spans="1:14" x14ac:dyDescent="0.2">
      <c r="A7" s="88" t="s">
        <v>21</v>
      </c>
      <c r="B7" s="55" t="s">
        <v>56</v>
      </c>
      <c r="C7" s="76" t="s">
        <v>58</v>
      </c>
      <c r="D7" s="52" t="s">
        <v>1845</v>
      </c>
      <c r="E7" s="1113" t="s">
        <v>1846</v>
      </c>
      <c r="F7" s="52" t="s">
        <v>1847</v>
      </c>
      <c r="G7" s="48" t="s">
        <v>1848</v>
      </c>
      <c r="H7" s="52" t="s">
        <v>1849</v>
      </c>
      <c r="I7" s="81" t="s">
        <v>1850</v>
      </c>
    </row>
    <row r="8" spans="1:14" x14ac:dyDescent="0.2">
      <c r="A8" s="501" t="s">
        <v>1702</v>
      </c>
      <c r="B8" s="490" t="s">
        <v>1703</v>
      </c>
      <c r="C8" s="1037">
        <v>10</v>
      </c>
      <c r="D8" s="141">
        <v>44134</v>
      </c>
      <c r="E8" s="922"/>
      <c r="F8" s="37"/>
      <c r="G8" s="37" t="s">
        <v>1853</v>
      </c>
      <c r="H8" s="43"/>
      <c r="I8" s="1122" t="s">
        <v>4654</v>
      </c>
      <c r="K8" s="847"/>
      <c r="N8" s="847"/>
    </row>
    <row r="9" spans="1:14" s="847" customFormat="1" x14ac:dyDescent="0.2">
      <c r="A9" s="864" t="s">
        <v>984</v>
      </c>
      <c r="B9" s="876" t="s">
        <v>985</v>
      </c>
      <c r="C9" s="733">
        <v>9</v>
      </c>
      <c r="D9" s="141">
        <v>44134</v>
      </c>
      <c r="E9" s="922"/>
      <c r="F9" s="856" t="s">
        <v>1853</v>
      </c>
      <c r="G9" s="856"/>
      <c r="H9" s="851"/>
      <c r="I9" s="904"/>
    </row>
    <row r="10" spans="1:14" s="847" customFormat="1" x14ac:dyDescent="0.2">
      <c r="A10" s="872" t="s">
        <v>1235</v>
      </c>
      <c r="B10" s="876" t="s">
        <v>1236</v>
      </c>
      <c r="C10" s="733">
        <v>8</v>
      </c>
      <c r="D10" s="1083">
        <v>44134</v>
      </c>
      <c r="E10" s="922" t="s">
        <v>1853</v>
      </c>
      <c r="F10" s="856"/>
      <c r="G10" s="856"/>
      <c r="H10" s="851"/>
      <c r="I10" s="904"/>
    </row>
    <row r="11" spans="1:14" s="847" customFormat="1" x14ac:dyDescent="0.2">
      <c r="A11" s="872" t="s">
        <v>4137</v>
      </c>
      <c r="B11" s="876" t="s">
        <v>4138</v>
      </c>
      <c r="C11" s="733">
        <v>6</v>
      </c>
      <c r="D11" s="1083">
        <v>44134</v>
      </c>
      <c r="E11" s="922"/>
      <c r="F11" s="856" t="s">
        <v>1853</v>
      </c>
      <c r="G11" s="856"/>
      <c r="H11" s="851"/>
      <c r="I11" s="904"/>
    </row>
    <row r="12" spans="1:14" s="847" customFormat="1" x14ac:dyDescent="0.2">
      <c r="A12" s="864" t="s">
        <v>1294</v>
      </c>
      <c r="B12" s="876" t="s">
        <v>1295</v>
      </c>
      <c r="C12" s="733">
        <v>8</v>
      </c>
      <c r="D12" s="1083">
        <v>44134</v>
      </c>
      <c r="E12" s="922"/>
      <c r="F12" s="856" t="s">
        <v>1853</v>
      </c>
      <c r="G12" s="856"/>
      <c r="H12" s="851"/>
      <c r="I12" s="904"/>
    </row>
    <row r="13" spans="1:14" s="847" customFormat="1" x14ac:dyDescent="0.2">
      <c r="A13" s="872" t="s">
        <v>1473</v>
      </c>
      <c r="B13" s="876" t="s">
        <v>1474</v>
      </c>
      <c r="C13" s="733">
        <v>9</v>
      </c>
      <c r="D13" s="1083">
        <v>44134</v>
      </c>
      <c r="E13" s="922"/>
      <c r="F13" s="856" t="s">
        <v>1853</v>
      </c>
      <c r="G13" s="856"/>
      <c r="H13" s="851"/>
      <c r="I13" s="904"/>
    </row>
    <row r="14" spans="1:14" s="847" customFormat="1" x14ac:dyDescent="0.2">
      <c r="A14" s="872" t="s">
        <v>3904</v>
      </c>
      <c r="B14" s="876" t="s">
        <v>3905</v>
      </c>
      <c r="C14" s="733">
        <v>6</v>
      </c>
      <c r="D14" s="1083">
        <v>44134</v>
      </c>
      <c r="E14" s="922"/>
      <c r="F14" s="856" t="s">
        <v>1853</v>
      </c>
      <c r="G14" s="856"/>
      <c r="H14" s="851"/>
      <c r="I14" s="904"/>
    </row>
    <row r="15" spans="1:14" s="847" customFormat="1" x14ac:dyDescent="0.2">
      <c r="A15" s="864" t="s">
        <v>4604</v>
      </c>
      <c r="B15" s="876" t="s">
        <v>4605</v>
      </c>
      <c r="C15" s="733">
        <v>8</v>
      </c>
      <c r="D15" s="1083">
        <v>44134</v>
      </c>
      <c r="E15" s="922"/>
      <c r="F15" s="856" t="s">
        <v>1853</v>
      </c>
      <c r="G15" s="856"/>
      <c r="H15" s="851"/>
      <c r="I15" s="904"/>
    </row>
    <row r="16" spans="1:14" s="847" customFormat="1" x14ac:dyDescent="0.2">
      <c r="A16" s="872" t="s">
        <v>400</v>
      </c>
      <c r="B16" s="877" t="s">
        <v>401</v>
      </c>
      <c r="C16" s="733">
        <v>16</v>
      </c>
      <c r="D16" s="1083">
        <v>44104</v>
      </c>
      <c r="E16" s="922"/>
      <c r="F16" s="856" t="s">
        <v>1853</v>
      </c>
      <c r="G16" s="856"/>
      <c r="H16" s="851"/>
      <c r="I16" s="904"/>
      <c r="M16" s="1179"/>
    </row>
    <row r="17" spans="1:9" s="847" customFormat="1" x14ac:dyDescent="0.2">
      <c r="A17" s="872" t="s">
        <v>1825</v>
      </c>
      <c r="B17" s="876" t="s">
        <v>1826</v>
      </c>
      <c r="C17" s="733">
        <v>6</v>
      </c>
      <c r="D17" s="1083">
        <v>44104</v>
      </c>
      <c r="E17" s="922"/>
      <c r="F17" s="856" t="s">
        <v>1853</v>
      </c>
      <c r="G17" s="856"/>
      <c r="H17" s="851"/>
      <c r="I17" s="904"/>
    </row>
    <row r="18" spans="1:9" s="847" customFormat="1" x14ac:dyDescent="0.2">
      <c r="A18" s="755" t="s">
        <v>478</v>
      </c>
      <c r="B18" s="782" t="s">
        <v>479</v>
      </c>
      <c r="C18" s="756">
        <v>19</v>
      </c>
      <c r="D18" s="1083">
        <v>44104</v>
      </c>
      <c r="E18" s="922"/>
      <c r="F18" s="856" t="s">
        <v>1853</v>
      </c>
      <c r="G18" s="856"/>
      <c r="H18" s="851"/>
      <c r="I18" s="904"/>
    </row>
    <row r="19" spans="1:9" s="847" customFormat="1" x14ac:dyDescent="0.2">
      <c r="A19" s="864" t="s">
        <v>969</v>
      </c>
      <c r="B19" s="876" t="s">
        <v>970</v>
      </c>
      <c r="C19" s="1177">
        <v>9</v>
      </c>
      <c r="D19" s="1083">
        <v>44104</v>
      </c>
      <c r="E19" s="922"/>
      <c r="F19" s="856" t="s">
        <v>1853</v>
      </c>
      <c r="G19" s="856"/>
      <c r="H19" s="851"/>
      <c r="I19" s="904"/>
    </row>
    <row r="20" spans="1:9" s="847" customFormat="1" x14ac:dyDescent="0.2">
      <c r="A20" s="864" t="s">
        <v>4024</v>
      </c>
      <c r="B20" s="876" t="s">
        <v>4023</v>
      </c>
      <c r="C20" s="733">
        <v>6</v>
      </c>
      <c r="D20" s="1083">
        <v>44104</v>
      </c>
      <c r="E20" s="922" t="s">
        <v>1853</v>
      </c>
      <c r="F20" s="856"/>
      <c r="G20" s="856"/>
      <c r="H20" s="851"/>
      <c r="I20" s="904"/>
    </row>
    <row r="21" spans="1:9" s="847" customFormat="1" x14ac:dyDescent="0.2">
      <c r="A21" s="646" t="s">
        <v>582</v>
      </c>
      <c r="B21" s="782" t="s">
        <v>583</v>
      </c>
      <c r="C21" s="756">
        <v>18</v>
      </c>
      <c r="D21" s="1083">
        <v>44104</v>
      </c>
      <c r="E21" s="922"/>
      <c r="F21" s="856" t="s">
        <v>1853</v>
      </c>
      <c r="G21" s="856"/>
      <c r="H21" s="851"/>
      <c r="I21" s="904"/>
    </row>
    <row r="22" spans="1:9" s="847" customFormat="1" x14ac:dyDescent="0.2">
      <c r="A22" s="872" t="s">
        <v>1416</v>
      </c>
      <c r="B22" s="876" t="s">
        <v>1417</v>
      </c>
      <c r="C22" s="733">
        <v>7</v>
      </c>
      <c r="D22" s="1083">
        <v>44104</v>
      </c>
      <c r="E22" s="922"/>
      <c r="F22" s="856" t="s">
        <v>1853</v>
      </c>
      <c r="G22" s="856"/>
      <c r="H22" s="851"/>
      <c r="I22" s="904"/>
    </row>
    <row r="23" spans="1:9" s="847" customFormat="1" x14ac:dyDescent="0.2">
      <c r="A23" s="864" t="s">
        <v>1437</v>
      </c>
      <c r="B23" s="876" t="s">
        <v>1438</v>
      </c>
      <c r="C23" s="733">
        <v>9</v>
      </c>
      <c r="D23" s="1083">
        <v>44104</v>
      </c>
      <c r="E23" s="922"/>
      <c r="F23" s="856" t="s">
        <v>1853</v>
      </c>
      <c r="G23" s="856"/>
      <c r="H23" s="851"/>
      <c r="I23" s="904"/>
    </row>
    <row r="24" spans="1:9" s="847" customFormat="1" x14ac:dyDescent="0.2">
      <c r="A24" s="882" t="s">
        <v>4555</v>
      </c>
      <c r="B24" s="876" t="s">
        <v>3959</v>
      </c>
      <c r="C24" s="733">
        <v>5</v>
      </c>
      <c r="D24" s="1083">
        <v>44104</v>
      </c>
      <c r="E24" s="922"/>
      <c r="F24" s="856" t="s">
        <v>1853</v>
      </c>
      <c r="G24" s="856"/>
      <c r="H24" s="851"/>
      <c r="I24" s="904"/>
    </row>
    <row r="25" spans="1:9" s="847" customFormat="1" x14ac:dyDescent="0.2">
      <c r="A25" s="864" t="s">
        <v>1528</v>
      </c>
      <c r="B25" s="876" t="s">
        <v>1529</v>
      </c>
      <c r="C25" s="733">
        <v>9</v>
      </c>
      <c r="D25" s="1083">
        <v>44104</v>
      </c>
      <c r="E25" s="922"/>
      <c r="F25" s="856" t="s">
        <v>1853</v>
      </c>
      <c r="G25" s="856"/>
      <c r="H25" s="851"/>
      <c r="I25" s="904"/>
    </row>
    <row r="26" spans="1:9" s="847" customFormat="1" x14ac:dyDescent="0.2">
      <c r="A26" s="864" t="s">
        <v>3887</v>
      </c>
      <c r="B26" s="876" t="s">
        <v>3888</v>
      </c>
      <c r="C26" s="733">
        <v>6</v>
      </c>
      <c r="D26" s="1083">
        <v>44104</v>
      </c>
      <c r="E26" s="922"/>
      <c r="F26" s="856" t="s">
        <v>1853</v>
      </c>
      <c r="G26" s="856"/>
      <c r="H26" s="851"/>
      <c r="I26" s="904"/>
    </row>
    <row r="27" spans="1:9" s="847" customFormat="1" x14ac:dyDescent="0.2">
      <c r="A27" s="872" t="s">
        <v>1530</v>
      </c>
      <c r="B27" s="876" t="s">
        <v>1531</v>
      </c>
      <c r="C27" s="733">
        <v>9</v>
      </c>
      <c r="D27" s="1083">
        <v>44104</v>
      </c>
      <c r="E27" s="922"/>
      <c r="F27" s="856" t="s">
        <v>1853</v>
      </c>
      <c r="G27" s="856"/>
      <c r="H27" s="851"/>
      <c r="I27" s="904"/>
    </row>
    <row r="28" spans="1:9" s="847" customFormat="1" x14ac:dyDescent="0.2">
      <c r="A28" s="882" t="s">
        <v>4542</v>
      </c>
      <c r="B28" s="876" t="s">
        <v>4512</v>
      </c>
      <c r="C28" s="733">
        <v>5</v>
      </c>
      <c r="D28" s="1083">
        <v>44104</v>
      </c>
      <c r="E28" s="922"/>
      <c r="F28" s="856" t="s">
        <v>1853</v>
      </c>
      <c r="G28" s="856"/>
      <c r="H28" s="851"/>
      <c r="I28" s="904"/>
    </row>
    <row r="29" spans="1:9" s="847" customFormat="1" x14ac:dyDescent="0.2">
      <c r="A29" s="872" t="s">
        <v>1398</v>
      </c>
      <c r="B29" s="876" t="s">
        <v>1399</v>
      </c>
      <c r="C29" s="733">
        <v>9</v>
      </c>
      <c r="D29" s="1083">
        <v>44074</v>
      </c>
      <c r="E29" s="922"/>
      <c r="F29" s="856"/>
      <c r="G29" s="856" t="s">
        <v>1853</v>
      </c>
      <c r="H29" s="851"/>
      <c r="I29" s="904" t="s">
        <v>4641</v>
      </c>
    </row>
    <row r="30" spans="1:9" s="847" customFormat="1" x14ac:dyDescent="0.2">
      <c r="A30" s="872" t="s">
        <v>1076</v>
      </c>
      <c r="B30" s="876" t="s">
        <v>1077</v>
      </c>
      <c r="C30" s="733">
        <v>9</v>
      </c>
      <c r="D30" s="1083">
        <v>44043</v>
      </c>
      <c r="E30" s="922" t="s">
        <v>1853</v>
      </c>
      <c r="F30" s="856"/>
      <c r="G30" s="856"/>
      <c r="H30" s="851"/>
      <c r="I30" s="904"/>
    </row>
    <row r="31" spans="1:9" s="847" customFormat="1" x14ac:dyDescent="0.2">
      <c r="A31" s="864" t="s">
        <v>1136</v>
      </c>
      <c r="B31" s="876" t="s">
        <v>1137</v>
      </c>
      <c r="C31" s="733">
        <v>10</v>
      </c>
      <c r="D31" s="1083">
        <v>44043</v>
      </c>
      <c r="E31" s="922"/>
      <c r="F31" s="856"/>
      <c r="G31" s="856" t="s">
        <v>1853</v>
      </c>
      <c r="H31" s="851"/>
      <c r="I31" s="904" t="s">
        <v>4634</v>
      </c>
    </row>
    <row r="32" spans="1:9" s="847" customFormat="1" x14ac:dyDescent="0.2">
      <c r="A32" s="882" t="s">
        <v>4571</v>
      </c>
      <c r="B32" s="876" t="s">
        <v>4567</v>
      </c>
      <c r="C32" s="733">
        <v>5</v>
      </c>
      <c r="D32" s="1083">
        <v>44043</v>
      </c>
      <c r="E32" s="922"/>
      <c r="F32" s="856"/>
      <c r="G32" s="856" t="s">
        <v>1853</v>
      </c>
      <c r="H32" s="851"/>
      <c r="I32" s="904" t="s">
        <v>4627</v>
      </c>
    </row>
    <row r="33" spans="1:9" s="847" customFormat="1" x14ac:dyDescent="0.2">
      <c r="A33" s="872" t="s">
        <v>3861</v>
      </c>
      <c r="B33" s="876" t="s">
        <v>3862</v>
      </c>
      <c r="C33" s="733">
        <v>7</v>
      </c>
      <c r="D33" s="1083">
        <v>44043</v>
      </c>
      <c r="E33" s="922"/>
      <c r="F33" s="856"/>
      <c r="G33" s="856" t="s">
        <v>1853</v>
      </c>
      <c r="H33" s="851"/>
      <c r="I33" s="904" t="s">
        <v>4628</v>
      </c>
    </row>
    <row r="34" spans="1:9" s="847" customFormat="1" x14ac:dyDescent="0.2">
      <c r="A34" s="872" t="s">
        <v>1786</v>
      </c>
      <c r="B34" s="604" t="s">
        <v>1787</v>
      </c>
      <c r="C34" s="733">
        <v>9</v>
      </c>
      <c r="D34" s="1083">
        <v>44043</v>
      </c>
      <c r="E34" s="922" t="s">
        <v>1853</v>
      </c>
      <c r="F34" s="856"/>
      <c r="G34" s="856"/>
      <c r="H34" s="851"/>
      <c r="I34" s="904"/>
    </row>
    <row r="35" spans="1:9" s="847" customFormat="1" x14ac:dyDescent="0.2">
      <c r="A35" s="881" t="s">
        <v>4258</v>
      </c>
      <c r="B35" s="604" t="s">
        <v>4257</v>
      </c>
      <c r="C35" s="733">
        <v>11</v>
      </c>
      <c r="D35" s="1083">
        <v>44043</v>
      </c>
      <c r="E35" s="922" t="s">
        <v>1853</v>
      </c>
      <c r="F35" s="856"/>
      <c r="G35" s="856"/>
      <c r="H35" s="851"/>
      <c r="I35" s="904"/>
    </row>
    <row r="36" spans="1:9" s="847" customFormat="1" x14ac:dyDescent="0.2">
      <c r="A36" s="872" t="s">
        <v>433</v>
      </c>
      <c r="B36" s="604" t="s">
        <v>434</v>
      </c>
      <c r="C36" s="733">
        <v>15</v>
      </c>
      <c r="D36" s="1083">
        <v>44012</v>
      </c>
      <c r="E36" s="922" t="s">
        <v>1853</v>
      </c>
      <c r="F36" s="856"/>
      <c r="G36" s="856"/>
      <c r="H36" s="851"/>
      <c r="I36" s="904"/>
    </row>
    <row r="37" spans="1:9" s="847" customFormat="1" x14ac:dyDescent="0.2">
      <c r="A37" s="882" t="s">
        <v>4032</v>
      </c>
      <c r="B37" s="604" t="s">
        <v>4033</v>
      </c>
      <c r="C37" s="733">
        <v>6</v>
      </c>
      <c r="D37" s="1083">
        <v>44012</v>
      </c>
      <c r="E37" s="922"/>
      <c r="F37" s="856"/>
      <c r="G37" s="856" t="s">
        <v>1853</v>
      </c>
      <c r="H37" s="851"/>
      <c r="I37" s="904" t="s">
        <v>4626</v>
      </c>
    </row>
    <row r="38" spans="1:9" s="847" customFormat="1" x14ac:dyDescent="0.2">
      <c r="A38" s="864" t="s">
        <v>1647</v>
      </c>
      <c r="B38" s="876" t="s">
        <v>1648</v>
      </c>
      <c r="C38" s="733">
        <v>10</v>
      </c>
      <c r="D38" s="1083">
        <v>44012</v>
      </c>
      <c r="E38" s="922" t="s">
        <v>1853</v>
      </c>
      <c r="F38" s="856"/>
      <c r="G38" s="856"/>
      <c r="H38" s="851"/>
      <c r="I38" s="904"/>
    </row>
    <row r="39" spans="1:9" s="847" customFormat="1" x14ac:dyDescent="0.2">
      <c r="A39" s="872" t="s">
        <v>1700</v>
      </c>
      <c r="B39" s="604" t="s">
        <v>1701</v>
      </c>
      <c r="C39" s="733">
        <v>10</v>
      </c>
      <c r="D39" s="1083">
        <v>44012</v>
      </c>
      <c r="E39" s="922" t="s">
        <v>1853</v>
      </c>
      <c r="F39" s="856"/>
      <c r="G39" s="856"/>
      <c r="H39" s="851"/>
      <c r="I39" s="904"/>
    </row>
    <row r="40" spans="1:9" s="847" customFormat="1" x14ac:dyDescent="0.2">
      <c r="A40" s="872" t="s">
        <v>833</v>
      </c>
      <c r="B40" s="604" t="s">
        <v>834</v>
      </c>
      <c r="C40" s="733">
        <v>26</v>
      </c>
      <c r="D40" s="1083">
        <v>44012</v>
      </c>
      <c r="E40" s="922" t="s">
        <v>1853</v>
      </c>
      <c r="F40" s="856"/>
      <c r="G40" s="856"/>
      <c r="H40" s="851"/>
      <c r="I40" s="904"/>
    </row>
    <row r="41" spans="1:9" s="847" customFormat="1" x14ac:dyDescent="0.2">
      <c r="A41" s="882" t="s">
        <v>4558</v>
      </c>
      <c r="B41" s="876" t="s">
        <v>4523</v>
      </c>
      <c r="C41" s="733">
        <v>5</v>
      </c>
      <c r="D41" s="1083">
        <v>44012</v>
      </c>
      <c r="E41" s="922" t="s">
        <v>1853</v>
      </c>
      <c r="F41" s="856"/>
      <c r="G41" s="856"/>
      <c r="H41" s="851"/>
      <c r="I41" s="904"/>
    </row>
    <row r="42" spans="1:9" s="847" customFormat="1" x14ac:dyDescent="0.2">
      <c r="A42" s="864" t="s">
        <v>1765</v>
      </c>
      <c r="B42" s="876" t="s">
        <v>1766</v>
      </c>
      <c r="C42" s="733">
        <v>9</v>
      </c>
      <c r="D42" s="1083">
        <v>44012</v>
      </c>
      <c r="E42" s="922" t="s">
        <v>1853</v>
      </c>
      <c r="F42" s="856"/>
      <c r="G42" s="856"/>
      <c r="H42" s="851"/>
      <c r="I42" s="904"/>
    </row>
    <row r="43" spans="1:9" s="847" customFormat="1" x14ac:dyDescent="0.2">
      <c r="A43" s="704" t="s">
        <v>3920</v>
      </c>
      <c r="B43" s="786" t="s">
        <v>3921</v>
      </c>
      <c r="C43" s="733">
        <v>6</v>
      </c>
      <c r="D43" s="1083">
        <v>44012</v>
      </c>
      <c r="E43" s="922"/>
      <c r="F43" s="856"/>
      <c r="G43" s="856" t="s">
        <v>1853</v>
      </c>
      <c r="H43" s="851"/>
      <c r="I43" s="904" t="s">
        <v>4623</v>
      </c>
    </row>
    <row r="44" spans="1:9" s="847" customFormat="1" x14ac:dyDescent="0.2">
      <c r="A44" s="864" t="s">
        <v>943</v>
      </c>
      <c r="B44" s="604" t="s">
        <v>944</v>
      </c>
      <c r="C44" s="733">
        <v>8</v>
      </c>
      <c r="D44" s="1083">
        <v>43980</v>
      </c>
      <c r="E44" s="922" t="s">
        <v>1853</v>
      </c>
      <c r="F44" s="856"/>
      <c r="G44" s="856"/>
      <c r="H44" s="851"/>
      <c r="I44" s="904"/>
    </row>
    <row r="45" spans="1:9" s="847" customFormat="1" x14ac:dyDescent="0.2">
      <c r="A45" s="864" t="s">
        <v>4552</v>
      </c>
      <c r="B45" s="604" t="s">
        <v>4518</v>
      </c>
      <c r="C45" s="733">
        <v>5</v>
      </c>
      <c r="D45" s="1083">
        <v>43980</v>
      </c>
      <c r="E45" s="922" t="s">
        <v>1853</v>
      </c>
      <c r="F45" s="856"/>
      <c r="G45" s="856"/>
      <c r="H45" s="851"/>
      <c r="I45" s="904"/>
    </row>
    <row r="46" spans="1:9" s="847" customFormat="1" x14ac:dyDescent="0.2">
      <c r="A46" s="864" t="s">
        <v>1574</v>
      </c>
      <c r="B46" s="604" t="s">
        <v>1575</v>
      </c>
      <c r="C46" s="733">
        <v>9</v>
      </c>
      <c r="D46" s="1083">
        <v>43980</v>
      </c>
      <c r="E46" s="922" t="s">
        <v>1853</v>
      </c>
      <c r="F46" s="856"/>
      <c r="G46" s="856"/>
      <c r="H46" s="851"/>
      <c r="I46" s="858"/>
    </row>
    <row r="47" spans="1:9" s="847" customFormat="1" x14ac:dyDescent="0.2">
      <c r="A47" s="864" t="s">
        <v>1006</v>
      </c>
      <c r="B47" s="604" t="s">
        <v>1007</v>
      </c>
      <c r="C47" s="733">
        <v>7</v>
      </c>
      <c r="D47" s="1083">
        <v>43980</v>
      </c>
      <c r="E47" s="922" t="s">
        <v>1853</v>
      </c>
      <c r="F47" s="856"/>
      <c r="G47" s="856"/>
      <c r="H47" s="851"/>
      <c r="I47" s="858"/>
    </row>
    <row r="48" spans="1:9" s="847" customFormat="1" x14ac:dyDescent="0.2">
      <c r="A48" s="864" t="s">
        <v>1052</v>
      </c>
      <c r="B48" s="876" t="s">
        <v>1053</v>
      </c>
      <c r="C48" s="733">
        <v>8</v>
      </c>
      <c r="D48" s="1112">
        <v>43980</v>
      </c>
      <c r="E48" s="922" t="s">
        <v>1853</v>
      </c>
      <c r="F48" s="856"/>
      <c r="G48" s="856"/>
      <c r="H48" s="851"/>
      <c r="I48" s="858"/>
    </row>
    <row r="49" spans="1:9" s="847" customFormat="1" x14ac:dyDescent="0.2">
      <c r="A49" s="864" t="s">
        <v>4215</v>
      </c>
      <c r="B49" s="876" t="s">
        <v>3950</v>
      </c>
      <c r="C49" s="733">
        <v>8</v>
      </c>
      <c r="D49" s="1112">
        <v>43980</v>
      </c>
      <c r="E49" s="922"/>
      <c r="F49" s="856"/>
      <c r="G49" s="856" t="s">
        <v>1853</v>
      </c>
      <c r="H49" s="851"/>
      <c r="I49" s="1114" t="s">
        <v>2039</v>
      </c>
    </row>
    <row r="50" spans="1:9" s="847" customFormat="1" x14ac:dyDescent="0.2">
      <c r="A50" s="864" t="s">
        <v>1058</v>
      </c>
      <c r="B50" s="876" t="s">
        <v>1059</v>
      </c>
      <c r="C50" s="733">
        <v>11</v>
      </c>
      <c r="D50" s="1112">
        <v>43980</v>
      </c>
      <c r="E50" s="922" t="s">
        <v>1853</v>
      </c>
      <c r="F50" s="856"/>
      <c r="G50" s="856"/>
      <c r="H50" s="851"/>
      <c r="I50" s="1114"/>
    </row>
    <row r="51" spans="1:9" s="847" customFormat="1" x14ac:dyDescent="0.2">
      <c r="A51" s="864" t="s">
        <v>1029</v>
      </c>
      <c r="B51" s="876" t="s">
        <v>1030</v>
      </c>
      <c r="C51" s="733">
        <v>11</v>
      </c>
      <c r="D51" s="1112">
        <v>43980</v>
      </c>
      <c r="E51" s="922" t="s">
        <v>1853</v>
      </c>
      <c r="F51" s="856"/>
      <c r="G51" s="856"/>
      <c r="H51" s="851"/>
      <c r="I51" s="1114"/>
    </row>
    <row r="52" spans="1:9" s="847" customFormat="1" x14ac:dyDescent="0.2">
      <c r="A52" s="864" t="s">
        <v>1031</v>
      </c>
      <c r="B52" s="876" t="s">
        <v>1032</v>
      </c>
      <c r="C52" s="733">
        <v>8</v>
      </c>
      <c r="D52" s="1112">
        <v>43980</v>
      </c>
      <c r="E52" s="922" t="s">
        <v>1853</v>
      </c>
      <c r="F52" s="856"/>
      <c r="G52" s="856"/>
      <c r="H52" s="851"/>
      <c r="I52" s="1117"/>
    </row>
    <row r="53" spans="1:9" s="847" customFormat="1" x14ac:dyDescent="0.2">
      <c r="A53" s="864" t="s">
        <v>1769</v>
      </c>
      <c r="B53" s="876" t="s">
        <v>1770</v>
      </c>
      <c r="C53" s="733">
        <v>9</v>
      </c>
      <c r="D53" s="1112">
        <v>43980</v>
      </c>
      <c r="E53" s="922" t="s">
        <v>1853</v>
      </c>
      <c r="F53" s="856"/>
      <c r="G53" s="856"/>
      <c r="H53" s="851"/>
      <c r="I53" s="1117"/>
    </row>
    <row r="54" spans="1:9" s="847" customFormat="1" x14ac:dyDescent="0.2">
      <c r="A54" s="864" t="s">
        <v>1144</v>
      </c>
      <c r="B54" s="876" t="s">
        <v>1145</v>
      </c>
      <c r="C54" s="733">
        <v>10</v>
      </c>
      <c r="D54" s="1112">
        <v>43980</v>
      </c>
      <c r="E54" s="922" t="s">
        <v>1853</v>
      </c>
      <c r="F54" s="856"/>
      <c r="G54" s="856"/>
      <c r="H54" s="851"/>
      <c r="I54" s="1117"/>
    </row>
    <row r="55" spans="1:9" s="847" customFormat="1" x14ac:dyDescent="0.2">
      <c r="A55" s="864" t="s">
        <v>1162</v>
      </c>
      <c r="B55" s="876" t="s">
        <v>1163</v>
      </c>
      <c r="C55" s="733">
        <v>8</v>
      </c>
      <c r="D55" s="1112">
        <v>43980</v>
      </c>
      <c r="E55" s="922" t="s">
        <v>1853</v>
      </c>
      <c r="F55" s="856"/>
      <c r="G55" s="856"/>
      <c r="H55" s="851"/>
      <c r="I55" s="1114"/>
    </row>
    <row r="56" spans="1:9" s="847" customFormat="1" x14ac:dyDescent="0.2">
      <c r="A56" s="864" t="s">
        <v>1215</v>
      </c>
      <c r="B56" s="876" t="s">
        <v>1216</v>
      </c>
      <c r="C56" s="733">
        <v>10</v>
      </c>
      <c r="D56" s="1112">
        <v>43980</v>
      </c>
      <c r="E56" s="922" t="s">
        <v>1853</v>
      </c>
      <c r="F56" s="856"/>
      <c r="G56" s="856"/>
      <c r="H56" s="851"/>
      <c r="I56" s="1117"/>
    </row>
    <row r="57" spans="1:9" s="847" customFormat="1" x14ac:dyDescent="0.2">
      <c r="A57" s="864" t="s">
        <v>1242</v>
      </c>
      <c r="B57" s="876" t="s">
        <v>1243</v>
      </c>
      <c r="C57" s="733">
        <v>10</v>
      </c>
      <c r="D57" s="1112">
        <v>43980</v>
      </c>
      <c r="E57" s="922" t="s">
        <v>1853</v>
      </c>
      <c r="F57" s="856"/>
      <c r="G57" s="856"/>
      <c r="H57" s="851"/>
      <c r="I57" s="1114"/>
    </row>
    <row r="58" spans="1:9" s="847" customFormat="1" x14ac:dyDescent="0.2">
      <c r="A58" s="864" t="s">
        <v>4377</v>
      </c>
      <c r="B58" s="876" t="s">
        <v>3828</v>
      </c>
      <c r="C58" s="733">
        <v>6</v>
      </c>
      <c r="D58" s="1112">
        <v>43980</v>
      </c>
      <c r="E58" s="922" t="s">
        <v>1853</v>
      </c>
      <c r="F58" s="856"/>
      <c r="G58" s="856"/>
      <c r="H58" s="851"/>
      <c r="I58" s="1117"/>
    </row>
    <row r="59" spans="1:9" s="847" customFormat="1" x14ac:dyDescent="0.2">
      <c r="A59" s="864" t="s">
        <v>1268</v>
      </c>
      <c r="B59" s="876" t="s">
        <v>1269</v>
      </c>
      <c r="C59" s="733">
        <v>10</v>
      </c>
      <c r="D59" s="1112">
        <v>43980</v>
      </c>
      <c r="E59" s="922" t="s">
        <v>1853</v>
      </c>
      <c r="F59" s="856"/>
      <c r="G59" s="856"/>
      <c r="H59" s="851"/>
      <c r="I59" s="1117"/>
    </row>
    <row r="60" spans="1:9" s="847" customFormat="1" x14ac:dyDescent="0.2">
      <c r="A60" s="864" t="s">
        <v>4092</v>
      </c>
      <c r="B60" s="876" t="s">
        <v>4093</v>
      </c>
      <c r="C60" s="733">
        <v>10</v>
      </c>
      <c r="D60" s="1112">
        <v>43980</v>
      </c>
      <c r="E60" s="922" t="s">
        <v>1853</v>
      </c>
      <c r="F60" s="856"/>
      <c r="G60" s="856"/>
      <c r="H60" s="851"/>
      <c r="I60" s="1117"/>
    </row>
    <row r="61" spans="1:9" s="847" customFormat="1" x14ac:dyDescent="0.2">
      <c r="A61" s="864" t="s">
        <v>1325</v>
      </c>
      <c r="B61" s="876" t="s">
        <v>1326</v>
      </c>
      <c r="C61" s="733">
        <v>11</v>
      </c>
      <c r="D61" s="1112">
        <v>43980</v>
      </c>
      <c r="E61" s="922" t="s">
        <v>1853</v>
      </c>
      <c r="F61" s="856"/>
      <c r="G61" s="856"/>
      <c r="H61" s="851"/>
      <c r="I61" s="1114"/>
    </row>
    <row r="62" spans="1:9" s="847" customFormat="1" x14ac:dyDescent="0.2">
      <c r="A62" s="864" t="s">
        <v>4544</v>
      </c>
      <c r="B62" s="876" t="s">
        <v>3847</v>
      </c>
      <c r="C62" s="733">
        <v>5</v>
      </c>
      <c r="D62" s="1112">
        <v>43980</v>
      </c>
      <c r="E62" s="922" t="s">
        <v>1853</v>
      </c>
      <c r="F62" s="856"/>
      <c r="G62" s="856"/>
      <c r="H62" s="851"/>
      <c r="I62" s="1117"/>
    </row>
    <row r="63" spans="1:9" s="847" customFormat="1" x14ac:dyDescent="0.2">
      <c r="A63" s="864" t="s">
        <v>3848</v>
      </c>
      <c r="B63" s="876" t="s">
        <v>3849</v>
      </c>
      <c r="C63" s="733">
        <v>7</v>
      </c>
      <c r="D63" s="1112">
        <v>43980</v>
      </c>
      <c r="E63" s="922" t="s">
        <v>1853</v>
      </c>
      <c r="F63" s="856"/>
      <c r="G63" s="856"/>
      <c r="H63" s="851"/>
      <c r="I63" s="1117"/>
    </row>
    <row r="64" spans="1:9" s="847" customFormat="1" x14ac:dyDescent="0.2">
      <c r="A64" s="864" t="s">
        <v>687</v>
      </c>
      <c r="B64" s="876" t="s">
        <v>688</v>
      </c>
      <c r="C64" s="733">
        <v>20</v>
      </c>
      <c r="D64" s="1112">
        <v>43980</v>
      </c>
      <c r="E64" s="922" t="s">
        <v>1853</v>
      </c>
      <c r="F64" s="856"/>
      <c r="G64" s="856"/>
      <c r="H64" s="851"/>
      <c r="I64" s="858"/>
    </row>
    <row r="65" spans="1:9" s="847" customFormat="1" x14ac:dyDescent="0.2">
      <c r="A65" s="864" t="s">
        <v>4546</v>
      </c>
      <c r="B65" s="876" t="s">
        <v>4514</v>
      </c>
      <c r="C65" s="733">
        <v>6</v>
      </c>
      <c r="D65" s="1112">
        <v>43980</v>
      </c>
      <c r="E65" s="922" t="s">
        <v>1853</v>
      </c>
      <c r="F65" s="856"/>
      <c r="G65" s="856"/>
      <c r="H65" s="851"/>
      <c r="I65" s="858"/>
    </row>
    <row r="66" spans="1:9" s="847" customFormat="1" x14ac:dyDescent="0.2">
      <c r="A66" s="864" t="s">
        <v>1542</v>
      </c>
      <c r="B66" s="876" t="s">
        <v>1543</v>
      </c>
      <c r="C66" s="733">
        <v>10</v>
      </c>
      <c r="D66" s="1112">
        <v>43980</v>
      </c>
      <c r="E66" s="922" t="s">
        <v>1853</v>
      </c>
      <c r="F66" s="856"/>
      <c r="G66" s="856"/>
      <c r="H66" s="851"/>
      <c r="I66" s="858"/>
    </row>
    <row r="67" spans="1:9" s="847" customFormat="1" x14ac:dyDescent="0.2">
      <c r="A67" s="864" t="s">
        <v>3885</v>
      </c>
      <c r="B67" s="876" t="s">
        <v>3886</v>
      </c>
      <c r="C67" s="733">
        <v>6</v>
      </c>
      <c r="D67" s="1112">
        <v>43980</v>
      </c>
      <c r="E67" s="922" t="s">
        <v>1853</v>
      </c>
      <c r="F67" s="856"/>
      <c r="G67" s="856"/>
      <c r="H67" s="851"/>
      <c r="I67" s="858"/>
    </row>
    <row r="68" spans="1:9" s="847" customFormat="1" x14ac:dyDescent="0.2">
      <c r="A68" s="864" t="s">
        <v>3804</v>
      </c>
      <c r="B68" s="876" t="s">
        <v>3805</v>
      </c>
      <c r="C68" s="733">
        <v>6</v>
      </c>
      <c r="D68" s="1112">
        <v>43980</v>
      </c>
      <c r="E68" s="922" t="s">
        <v>1853</v>
      </c>
      <c r="F68" s="856"/>
      <c r="G68" s="856"/>
      <c r="H68" s="851"/>
      <c r="I68" s="904"/>
    </row>
    <row r="69" spans="1:9" s="847" customFormat="1" x14ac:dyDescent="0.2">
      <c r="A69" s="864" t="s">
        <v>1611</v>
      </c>
      <c r="B69" s="876" t="s">
        <v>1612</v>
      </c>
      <c r="C69" s="733">
        <v>9</v>
      </c>
      <c r="D69" s="1112">
        <v>43980</v>
      </c>
      <c r="E69" s="922" t="s">
        <v>1853</v>
      </c>
      <c r="F69" s="856"/>
      <c r="G69" s="856"/>
      <c r="H69" s="851"/>
      <c r="I69" s="858"/>
    </row>
    <row r="70" spans="1:9" s="847" customFormat="1" x14ac:dyDescent="0.2">
      <c r="A70" s="864" t="s">
        <v>773</v>
      </c>
      <c r="B70" s="876" t="s">
        <v>774</v>
      </c>
      <c r="C70" s="733">
        <v>26</v>
      </c>
      <c r="D70" s="1112">
        <v>43980</v>
      </c>
      <c r="E70" s="922" t="s">
        <v>1853</v>
      </c>
      <c r="F70" s="856"/>
      <c r="G70" s="856"/>
      <c r="H70" s="851"/>
      <c r="I70" s="858"/>
    </row>
    <row r="71" spans="1:9" s="847" customFormat="1" x14ac:dyDescent="0.2">
      <c r="A71" s="882" t="s">
        <v>4081</v>
      </c>
      <c r="B71" s="876" t="s">
        <v>4082</v>
      </c>
      <c r="C71" s="733">
        <v>5</v>
      </c>
      <c r="D71" s="1112">
        <v>43980</v>
      </c>
      <c r="E71" s="922" t="s">
        <v>1853</v>
      </c>
      <c r="F71" s="856"/>
      <c r="G71" s="856"/>
      <c r="H71" s="851"/>
      <c r="I71" s="904"/>
    </row>
    <row r="72" spans="1:9" s="847" customFormat="1" x14ac:dyDescent="0.2">
      <c r="A72" s="864" t="s">
        <v>804</v>
      </c>
      <c r="B72" s="876" t="s">
        <v>805</v>
      </c>
      <c r="C72" s="733">
        <v>27</v>
      </c>
      <c r="D72" s="1112">
        <v>43980</v>
      </c>
      <c r="E72" s="922" t="s">
        <v>1853</v>
      </c>
      <c r="F72" s="856"/>
      <c r="G72" s="856"/>
      <c r="H72" s="851"/>
      <c r="I72" s="858"/>
    </row>
    <row r="73" spans="1:9" s="847" customFormat="1" x14ac:dyDescent="0.2">
      <c r="A73" s="864" t="s">
        <v>1678</v>
      </c>
      <c r="B73" s="876" t="s">
        <v>1679</v>
      </c>
      <c r="C73" s="598">
        <v>11</v>
      </c>
      <c r="D73" s="1112">
        <v>43980</v>
      </c>
      <c r="E73" s="922" t="s">
        <v>1853</v>
      </c>
      <c r="F73" s="856"/>
      <c r="G73" s="856"/>
      <c r="H73" s="851"/>
      <c r="I73" s="904"/>
    </row>
    <row r="74" spans="1:9" s="847" customFormat="1" x14ac:dyDescent="0.2">
      <c r="A74" s="864" t="s">
        <v>3814</v>
      </c>
      <c r="B74" s="876" t="s">
        <v>3815</v>
      </c>
      <c r="C74" s="598">
        <v>6</v>
      </c>
      <c r="D74" s="1112">
        <v>43980</v>
      </c>
      <c r="E74" s="922" t="s">
        <v>1853</v>
      </c>
      <c r="F74" s="853"/>
      <c r="G74" s="856"/>
      <c r="H74" s="851"/>
      <c r="I74" s="858"/>
    </row>
    <row r="75" spans="1:9" s="847" customFormat="1" x14ac:dyDescent="0.2">
      <c r="A75" s="864" t="s">
        <v>814</v>
      </c>
      <c r="B75" s="876" t="s">
        <v>815</v>
      </c>
      <c r="C75" s="598">
        <v>18</v>
      </c>
      <c r="D75" s="1112">
        <v>43980</v>
      </c>
      <c r="E75" s="922" t="s">
        <v>1853</v>
      </c>
      <c r="F75" s="856"/>
      <c r="G75" s="856"/>
      <c r="H75" s="851"/>
      <c r="I75" s="904"/>
    </row>
    <row r="76" spans="1:9" s="847" customFormat="1" x14ac:dyDescent="0.2">
      <c r="A76" s="864" t="s">
        <v>821</v>
      </c>
      <c r="B76" s="876" t="s">
        <v>822</v>
      </c>
      <c r="C76" s="598">
        <v>23</v>
      </c>
      <c r="D76" s="1112">
        <v>43980</v>
      </c>
      <c r="E76" s="922" t="s">
        <v>1853</v>
      </c>
      <c r="F76" s="853"/>
      <c r="G76" s="856"/>
      <c r="H76" s="851"/>
      <c r="I76" s="858"/>
    </row>
    <row r="77" spans="1:9" s="847" customFormat="1" x14ac:dyDescent="0.2">
      <c r="A77" s="864" t="s">
        <v>1118</v>
      </c>
      <c r="B77" s="876" t="s">
        <v>1119</v>
      </c>
      <c r="C77" s="598">
        <v>10</v>
      </c>
      <c r="D77" s="1112">
        <v>43980</v>
      </c>
      <c r="E77" s="922" t="s">
        <v>1853</v>
      </c>
      <c r="F77" s="853"/>
      <c r="G77" s="856"/>
      <c r="H77" s="851"/>
      <c r="I77" s="858"/>
    </row>
    <row r="78" spans="1:9" s="847" customFormat="1" x14ac:dyDescent="0.2">
      <c r="A78" s="704" t="s">
        <v>1821</v>
      </c>
      <c r="B78" s="786" t="s">
        <v>1822</v>
      </c>
      <c r="C78" s="598">
        <v>7</v>
      </c>
      <c r="D78" s="1112">
        <v>43980</v>
      </c>
      <c r="E78" s="922" t="s">
        <v>1853</v>
      </c>
      <c r="F78" s="853"/>
      <c r="G78" s="856"/>
      <c r="H78" s="851"/>
      <c r="I78" s="904"/>
    </row>
    <row r="79" spans="1:9" s="847" customFormat="1" x14ac:dyDescent="0.2">
      <c r="A79" s="864" t="s">
        <v>1788</v>
      </c>
      <c r="B79" s="876" t="s">
        <v>1789</v>
      </c>
      <c r="C79" s="598">
        <v>10</v>
      </c>
      <c r="D79" s="1112">
        <v>43980</v>
      </c>
      <c r="E79" s="922" t="s">
        <v>1853</v>
      </c>
      <c r="F79" s="853"/>
      <c r="G79" s="856"/>
      <c r="H79" s="851"/>
      <c r="I79" s="858"/>
    </row>
    <row r="80" spans="1:9" s="847" customFormat="1" x14ac:dyDescent="0.2">
      <c r="A80" s="864" t="s">
        <v>1797</v>
      </c>
      <c r="B80" s="876" t="s">
        <v>1798</v>
      </c>
      <c r="C80" s="1048">
        <v>11</v>
      </c>
      <c r="D80" s="1112">
        <v>43980</v>
      </c>
      <c r="E80" s="922" t="s">
        <v>1853</v>
      </c>
      <c r="F80" s="853"/>
      <c r="G80" s="856"/>
      <c r="H80" s="851"/>
      <c r="I80" s="904"/>
    </row>
    <row r="81" spans="1:9" s="847" customFormat="1" x14ac:dyDescent="0.2">
      <c r="A81" s="864" t="s">
        <v>1799</v>
      </c>
      <c r="B81" s="876" t="s">
        <v>1800</v>
      </c>
      <c r="C81" s="733">
        <v>9</v>
      </c>
      <c r="D81" s="1112">
        <v>43980</v>
      </c>
      <c r="E81" s="922" t="s">
        <v>1853</v>
      </c>
      <c r="F81" s="853"/>
      <c r="G81" s="856"/>
      <c r="H81" s="851"/>
      <c r="I81" s="858"/>
    </row>
    <row r="82" spans="1:9" s="847" customFormat="1" x14ac:dyDescent="0.2">
      <c r="A82" s="864" t="s">
        <v>900</v>
      </c>
      <c r="B82" s="876" t="s">
        <v>901</v>
      </c>
      <c r="C82" s="1048">
        <v>9</v>
      </c>
      <c r="D82" s="1112">
        <v>43951</v>
      </c>
      <c r="E82" s="922" t="s">
        <v>1853</v>
      </c>
      <c r="F82" s="853"/>
      <c r="G82" s="856"/>
      <c r="H82" s="851"/>
      <c r="I82" s="858"/>
    </row>
    <row r="83" spans="1:9" s="847" customFormat="1" x14ac:dyDescent="0.2">
      <c r="A83" s="864" t="s">
        <v>956</v>
      </c>
      <c r="B83" s="876" t="s">
        <v>957</v>
      </c>
      <c r="C83" s="733">
        <v>10</v>
      </c>
      <c r="D83" s="1112">
        <v>43951</v>
      </c>
      <c r="E83" s="922" t="s">
        <v>1853</v>
      </c>
      <c r="F83" s="856"/>
      <c r="G83" s="856"/>
      <c r="H83" s="851"/>
      <c r="I83" s="1131"/>
    </row>
    <row r="84" spans="1:9" s="847" customFormat="1" x14ac:dyDescent="0.2">
      <c r="A84" s="864" t="s">
        <v>885</v>
      </c>
      <c r="B84" s="876" t="s">
        <v>886</v>
      </c>
      <c r="C84" s="733">
        <v>9</v>
      </c>
      <c r="D84" s="1112">
        <v>43951</v>
      </c>
      <c r="E84" s="922"/>
      <c r="F84" s="856"/>
      <c r="G84" s="856" t="s">
        <v>1853</v>
      </c>
      <c r="H84" s="851"/>
      <c r="I84" s="1114" t="s">
        <v>4610</v>
      </c>
    </row>
    <row r="85" spans="1:9" s="847" customFormat="1" x14ac:dyDescent="0.2">
      <c r="A85" s="864" t="s">
        <v>986</v>
      </c>
      <c r="B85" s="876" t="s">
        <v>987</v>
      </c>
      <c r="C85" s="1048">
        <v>9</v>
      </c>
      <c r="D85" s="1112">
        <v>43951</v>
      </c>
      <c r="E85" s="922" t="s">
        <v>1853</v>
      </c>
      <c r="F85" s="853"/>
      <c r="G85" s="856"/>
      <c r="H85" s="851"/>
      <c r="I85" s="858"/>
    </row>
    <row r="86" spans="1:9" s="847" customFormat="1" x14ac:dyDescent="0.2">
      <c r="A86" s="864" t="s">
        <v>4525</v>
      </c>
      <c r="B86" s="876" t="s">
        <v>4124</v>
      </c>
      <c r="C86" s="733">
        <v>5</v>
      </c>
      <c r="D86" s="1112">
        <v>43951</v>
      </c>
      <c r="E86" s="922" t="s">
        <v>1853</v>
      </c>
      <c r="F86" s="856"/>
      <c r="G86" s="856"/>
      <c r="H86" s="851"/>
      <c r="I86" s="1117"/>
    </row>
    <row r="87" spans="1:9" s="847" customFormat="1" x14ac:dyDescent="0.2">
      <c r="A87" s="864" t="s">
        <v>498</v>
      </c>
      <c r="B87" s="876" t="s">
        <v>499</v>
      </c>
      <c r="C87" s="733">
        <v>15</v>
      </c>
      <c r="D87" s="1112">
        <v>43951</v>
      </c>
      <c r="E87" s="922" t="s">
        <v>1853</v>
      </c>
      <c r="F87" s="856"/>
      <c r="G87" s="856"/>
      <c r="H87" s="851"/>
      <c r="I87" s="1117"/>
    </row>
    <row r="88" spans="1:9" s="847" customFormat="1" x14ac:dyDescent="0.2">
      <c r="A88" s="864" t="s">
        <v>4549</v>
      </c>
      <c r="B88" s="876" t="s">
        <v>4516</v>
      </c>
      <c r="C88" s="733">
        <v>6</v>
      </c>
      <c r="D88" s="1112">
        <v>43951</v>
      </c>
      <c r="E88" s="922" t="s">
        <v>1853</v>
      </c>
      <c r="F88" s="856"/>
      <c r="G88" s="856"/>
      <c r="H88" s="851"/>
      <c r="I88" s="1117"/>
    </row>
    <row r="89" spans="1:9" s="847" customFormat="1" x14ac:dyDescent="0.2">
      <c r="A89" s="864" t="s">
        <v>514</v>
      </c>
      <c r="B89" s="876" t="s">
        <v>515</v>
      </c>
      <c r="C89" s="733">
        <v>15</v>
      </c>
      <c r="D89" s="1112">
        <v>43951</v>
      </c>
      <c r="E89" s="922" t="s">
        <v>1853</v>
      </c>
      <c r="F89" s="856"/>
      <c r="G89" s="856"/>
      <c r="H89" s="851"/>
      <c r="I89" s="1117"/>
    </row>
    <row r="90" spans="1:9" s="847" customFormat="1" x14ac:dyDescent="0.2">
      <c r="A90" s="864" t="s">
        <v>4154</v>
      </c>
      <c r="B90" s="876" t="s">
        <v>4155</v>
      </c>
      <c r="C90" s="733">
        <v>6</v>
      </c>
      <c r="D90" s="1112">
        <v>43951</v>
      </c>
      <c r="E90" s="922" t="s">
        <v>1853</v>
      </c>
      <c r="F90" s="856"/>
      <c r="G90" s="856"/>
      <c r="H90" s="851"/>
      <c r="I90" s="1117"/>
    </row>
    <row r="91" spans="1:9" s="847" customFormat="1" x14ac:dyDescent="0.2">
      <c r="A91" s="864" t="s">
        <v>1126</v>
      </c>
      <c r="B91" s="876" t="s">
        <v>1127</v>
      </c>
      <c r="C91" s="733">
        <v>9</v>
      </c>
      <c r="D91" s="1112">
        <v>43951</v>
      </c>
      <c r="E91" s="922" t="s">
        <v>1853</v>
      </c>
      <c r="F91" s="856"/>
      <c r="G91" s="856"/>
      <c r="H91" s="851"/>
      <c r="I91" s="858"/>
    </row>
    <row r="92" spans="1:9" s="847" customFormat="1" x14ac:dyDescent="0.2">
      <c r="A92" s="864" t="s">
        <v>1152</v>
      </c>
      <c r="B92" s="876" t="s">
        <v>1153</v>
      </c>
      <c r="C92" s="733">
        <v>10</v>
      </c>
      <c r="D92" s="1112">
        <v>43951</v>
      </c>
      <c r="E92" s="922" t="s">
        <v>1853</v>
      </c>
      <c r="F92" s="856"/>
      <c r="G92" s="856"/>
      <c r="H92" s="851"/>
      <c r="I92" s="858"/>
    </row>
    <row r="93" spans="1:9" s="847" customFormat="1" x14ac:dyDescent="0.2">
      <c r="A93" s="864" t="s">
        <v>1041</v>
      </c>
      <c r="B93" s="876" t="s">
        <v>1042</v>
      </c>
      <c r="C93" s="733">
        <v>9</v>
      </c>
      <c r="D93" s="1112">
        <v>43951</v>
      </c>
      <c r="E93" s="922" t="s">
        <v>1853</v>
      </c>
      <c r="F93" s="856"/>
      <c r="G93" s="856"/>
      <c r="H93" s="851"/>
      <c r="I93" s="858"/>
    </row>
    <row r="94" spans="1:9" s="847" customFormat="1" x14ac:dyDescent="0.2">
      <c r="A94" s="864" t="s">
        <v>1254</v>
      </c>
      <c r="B94" s="876" t="s">
        <v>1255</v>
      </c>
      <c r="C94" s="733">
        <v>11</v>
      </c>
      <c r="D94" s="1112">
        <v>43951</v>
      </c>
      <c r="E94" s="922" t="s">
        <v>1853</v>
      </c>
      <c r="F94" s="856"/>
      <c r="G94" s="856"/>
      <c r="H94" s="851"/>
      <c r="I94" s="858"/>
    </row>
    <row r="95" spans="1:9" s="847" customFormat="1" x14ac:dyDescent="0.2">
      <c r="A95" s="864" t="s">
        <v>3993</v>
      </c>
      <c r="B95" s="876" t="s">
        <v>3994</v>
      </c>
      <c r="C95" s="733">
        <v>5</v>
      </c>
      <c r="D95" s="1112">
        <v>43951</v>
      </c>
      <c r="E95" s="922" t="s">
        <v>1853</v>
      </c>
      <c r="F95" s="856"/>
      <c r="G95" s="856"/>
      <c r="H95" s="851"/>
      <c r="I95" s="858"/>
    </row>
    <row r="96" spans="1:9" s="847" customFormat="1" x14ac:dyDescent="0.2">
      <c r="A96" s="864" t="s">
        <v>1250</v>
      </c>
      <c r="B96" s="876" t="s">
        <v>1251</v>
      </c>
      <c r="C96" s="733">
        <v>7</v>
      </c>
      <c r="D96" s="1112">
        <v>43951</v>
      </c>
      <c r="E96" s="922" t="s">
        <v>1853</v>
      </c>
      <c r="F96" s="856"/>
      <c r="G96" s="856"/>
      <c r="H96" s="851"/>
      <c r="I96" s="858"/>
    </row>
    <row r="97" spans="1:9" s="847" customFormat="1" x14ac:dyDescent="0.2">
      <c r="A97" s="864" t="s">
        <v>4151</v>
      </c>
      <c r="B97" s="876" t="s">
        <v>4150</v>
      </c>
      <c r="C97" s="733">
        <v>5</v>
      </c>
      <c r="D97" s="1112">
        <v>43951</v>
      </c>
      <c r="E97" s="922" t="s">
        <v>1853</v>
      </c>
      <c r="F97" s="856"/>
      <c r="G97" s="856"/>
      <c r="H97" s="851"/>
      <c r="I97" s="858"/>
    </row>
    <row r="98" spans="1:9" s="847" customFormat="1" x14ac:dyDescent="0.2">
      <c r="A98" s="864" t="s">
        <v>620</v>
      </c>
      <c r="B98" s="876" t="s">
        <v>621</v>
      </c>
      <c r="C98" s="733">
        <v>15</v>
      </c>
      <c r="D98" s="1112">
        <v>43951</v>
      </c>
      <c r="E98" s="922" t="s">
        <v>1853</v>
      </c>
      <c r="F98" s="856"/>
      <c r="G98" s="856"/>
      <c r="H98" s="851"/>
      <c r="I98" s="858"/>
    </row>
    <row r="99" spans="1:9" s="847" customFormat="1" x14ac:dyDescent="0.2">
      <c r="A99" s="864" t="s">
        <v>1264</v>
      </c>
      <c r="B99" s="876" t="s">
        <v>1265</v>
      </c>
      <c r="C99" s="598">
        <v>10</v>
      </c>
      <c r="D99" s="1112">
        <v>43951</v>
      </c>
      <c r="E99" s="922" t="s">
        <v>1853</v>
      </c>
      <c r="F99" s="856"/>
      <c r="G99" s="856"/>
      <c r="H99" s="851"/>
      <c r="I99" s="858"/>
    </row>
    <row r="100" spans="1:9" s="847" customFormat="1" x14ac:dyDescent="0.2">
      <c r="A100" s="864" t="s">
        <v>251</v>
      </c>
      <c r="B100" s="876" t="s">
        <v>252</v>
      </c>
      <c r="C100" s="598">
        <v>47</v>
      </c>
      <c r="D100" s="1112">
        <v>43951</v>
      </c>
      <c r="E100" s="922" t="s">
        <v>1853</v>
      </c>
      <c r="F100" s="853"/>
      <c r="G100" s="856"/>
      <c r="H100" s="851"/>
      <c r="I100" s="858"/>
    </row>
    <row r="101" spans="1:9" s="847" customFormat="1" x14ac:dyDescent="0.2">
      <c r="A101" s="864" t="s">
        <v>4538</v>
      </c>
      <c r="B101" s="876" t="s">
        <v>4508</v>
      </c>
      <c r="C101" s="598">
        <v>5</v>
      </c>
      <c r="D101" s="1112">
        <v>43951</v>
      </c>
      <c r="E101" s="922" t="s">
        <v>1853</v>
      </c>
      <c r="F101" s="856"/>
      <c r="G101" s="856"/>
      <c r="H101" s="851"/>
      <c r="I101" s="858"/>
    </row>
    <row r="102" spans="1:9" s="847" customFormat="1" x14ac:dyDescent="0.2">
      <c r="A102" s="864" t="s">
        <v>1339</v>
      </c>
      <c r="B102" s="876" t="s">
        <v>1340</v>
      </c>
      <c r="C102" s="598">
        <v>10</v>
      </c>
      <c r="D102" s="1112">
        <v>43951</v>
      </c>
      <c r="E102" s="922" t="s">
        <v>1853</v>
      </c>
      <c r="F102" s="853"/>
      <c r="G102" s="856"/>
      <c r="H102" s="851"/>
      <c r="I102" s="858"/>
    </row>
    <row r="103" spans="1:9" s="847" customFormat="1" x14ac:dyDescent="0.2">
      <c r="A103" s="864" t="s">
        <v>1380</v>
      </c>
      <c r="B103" s="876" t="s">
        <v>1381</v>
      </c>
      <c r="C103" s="598">
        <v>10</v>
      </c>
      <c r="D103" s="1112">
        <v>43951</v>
      </c>
      <c r="E103" s="922" t="s">
        <v>1853</v>
      </c>
      <c r="F103" s="853"/>
      <c r="G103" s="856"/>
      <c r="H103" s="851"/>
      <c r="I103" s="858"/>
    </row>
    <row r="104" spans="1:9" s="847" customFormat="1" x14ac:dyDescent="0.2">
      <c r="A104" s="882" t="s">
        <v>1667</v>
      </c>
      <c r="B104" s="876" t="s">
        <v>1668</v>
      </c>
      <c r="C104" s="598">
        <v>8</v>
      </c>
      <c r="D104" s="1112">
        <v>43951</v>
      </c>
      <c r="E104" s="922" t="s">
        <v>1853</v>
      </c>
      <c r="F104" s="853"/>
      <c r="G104" s="856"/>
      <c r="H104" s="851"/>
      <c r="I104" s="904"/>
    </row>
    <row r="105" spans="1:9" s="847" customFormat="1" x14ac:dyDescent="0.2">
      <c r="A105" s="864" t="s">
        <v>1392</v>
      </c>
      <c r="B105" s="876" t="s">
        <v>1393</v>
      </c>
      <c r="C105" s="598">
        <v>9</v>
      </c>
      <c r="D105" s="1112">
        <v>43951</v>
      </c>
      <c r="E105" s="922" t="s">
        <v>1853</v>
      </c>
      <c r="F105" s="853"/>
      <c r="G105" s="856"/>
      <c r="H105" s="851"/>
      <c r="I105" s="858"/>
    </row>
    <row r="106" spans="1:9" s="847" customFormat="1" x14ac:dyDescent="0.2">
      <c r="A106" s="864" t="s">
        <v>3863</v>
      </c>
      <c r="B106" s="876" t="s">
        <v>3864</v>
      </c>
      <c r="C106" s="1048">
        <v>7</v>
      </c>
      <c r="D106" s="1112">
        <v>43951</v>
      </c>
      <c r="E106" s="922" t="s">
        <v>1853</v>
      </c>
      <c r="F106" s="853"/>
      <c r="G106" s="856"/>
      <c r="H106" s="851"/>
      <c r="I106" s="858"/>
    </row>
    <row r="107" spans="1:9" s="847" customFormat="1" x14ac:dyDescent="0.2">
      <c r="A107" s="864" t="s">
        <v>3853</v>
      </c>
      <c r="B107" s="876" t="s">
        <v>3854</v>
      </c>
      <c r="C107" s="733">
        <v>7</v>
      </c>
      <c r="D107" s="1112">
        <v>43951</v>
      </c>
      <c r="E107" s="922" t="s">
        <v>1853</v>
      </c>
      <c r="F107" s="853"/>
      <c r="G107" s="856"/>
      <c r="H107" s="851"/>
      <c r="I107" s="858"/>
    </row>
    <row r="108" spans="1:9" s="847" customFormat="1" x14ac:dyDescent="0.2">
      <c r="A108" s="864" t="s">
        <v>674</v>
      </c>
      <c r="B108" s="876" t="s">
        <v>675</v>
      </c>
      <c r="C108" s="1048">
        <v>27</v>
      </c>
      <c r="D108" s="1112">
        <v>43951</v>
      </c>
      <c r="E108" s="922" t="s">
        <v>1853</v>
      </c>
      <c r="F108" s="853"/>
      <c r="G108" s="856"/>
      <c r="H108" s="851"/>
      <c r="I108" s="858"/>
    </row>
    <row r="109" spans="1:9" s="847" customFormat="1" x14ac:dyDescent="0.2">
      <c r="A109" s="864" t="s">
        <v>1461</v>
      </c>
      <c r="B109" s="876" t="s">
        <v>1462</v>
      </c>
      <c r="C109" s="1048">
        <v>9</v>
      </c>
      <c r="D109" s="1112">
        <v>43951</v>
      </c>
      <c r="E109" s="922" t="s">
        <v>1853</v>
      </c>
      <c r="F109" s="853"/>
      <c r="G109" s="856"/>
      <c r="H109" s="851"/>
      <c r="I109" s="858"/>
    </row>
    <row r="110" spans="1:9" s="847" customFormat="1" x14ac:dyDescent="0.2">
      <c r="A110" s="864" t="s">
        <v>3867</v>
      </c>
      <c r="B110" s="876" t="s">
        <v>3868</v>
      </c>
      <c r="C110" s="598">
        <v>6</v>
      </c>
      <c r="D110" s="1112">
        <v>43951</v>
      </c>
      <c r="E110" s="922"/>
      <c r="F110" s="853"/>
      <c r="G110" s="856" t="s">
        <v>1853</v>
      </c>
      <c r="H110" s="851"/>
      <c r="I110" s="904" t="s">
        <v>4617</v>
      </c>
    </row>
    <row r="111" spans="1:9" s="847" customFormat="1" x14ac:dyDescent="0.2">
      <c r="A111" s="864" t="s">
        <v>1280</v>
      </c>
      <c r="B111" s="876" t="s">
        <v>1281</v>
      </c>
      <c r="C111" s="598">
        <v>8</v>
      </c>
      <c r="D111" s="1112">
        <v>43951</v>
      </c>
      <c r="E111" s="922" t="s">
        <v>1853</v>
      </c>
      <c r="F111" s="853"/>
      <c r="G111" s="856"/>
      <c r="H111" s="851"/>
      <c r="I111" s="858"/>
    </row>
    <row r="112" spans="1:9" s="847" customFormat="1" x14ac:dyDescent="0.2">
      <c r="A112" s="864" t="s">
        <v>4010</v>
      </c>
      <c r="B112" s="876" t="s">
        <v>4011</v>
      </c>
      <c r="C112" s="598">
        <v>5</v>
      </c>
      <c r="D112" s="1112">
        <v>43951</v>
      </c>
      <c r="E112" s="922" t="s">
        <v>1853</v>
      </c>
      <c r="F112" s="853"/>
      <c r="G112" s="856"/>
      <c r="H112" s="851"/>
      <c r="I112" s="858"/>
    </row>
    <row r="113" spans="1:9" s="847" customFormat="1" x14ac:dyDescent="0.2">
      <c r="A113" s="864" t="s">
        <v>1761</v>
      </c>
      <c r="B113" s="876" t="s">
        <v>1762</v>
      </c>
      <c r="C113" s="598">
        <v>9</v>
      </c>
      <c r="D113" s="1112">
        <v>43951</v>
      </c>
      <c r="E113" s="922" t="s">
        <v>1853</v>
      </c>
      <c r="F113" s="853"/>
      <c r="G113" s="856"/>
      <c r="H113" s="851"/>
      <c r="I113" s="858"/>
    </row>
    <row r="114" spans="1:9" s="847" customFormat="1" x14ac:dyDescent="0.2">
      <c r="A114" s="864" t="s">
        <v>1607</v>
      </c>
      <c r="B114" s="876" t="s">
        <v>1608</v>
      </c>
      <c r="C114" s="1048">
        <v>11</v>
      </c>
      <c r="D114" s="1112">
        <v>43951</v>
      </c>
      <c r="E114" s="922" t="s">
        <v>1853</v>
      </c>
      <c r="F114" s="853"/>
      <c r="G114" s="856"/>
      <c r="H114" s="851"/>
      <c r="I114" s="858"/>
    </row>
    <row r="115" spans="1:9" s="847" customFormat="1" x14ac:dyDescent="0.2">
      <c r="A115" s="864" t="s">
        <v>769</v>
      </c>
      <c r="B115" s="876" t="s">
        <v>770</v>
      </c>
      <c r="C115" s="733">
        <v>18</v>
      </c>
      <c r="D115" s="1112">
        <v>43951</v>
      </c>
      <c r="E115" s="922" t="s">
        <v>1853</v>
      </c>
      <c r="F115" s="853"/>
      <c r="G115" s="856"/>
      <c r="H115" s="851"/>
      <c r="I115" s="858"/>
    </row>
    <row r="116" spans="1:9" s="847" customFormat="1" x14ac:dyDescent="0.2">
      <c r="A116" s="864" t="s">
        <v>748</v>
      </c>
      <c r="B116" s="876" t="s">
        <v>749</v>
      </c>
      <c r="C116" s="1048">
        <v>15</v>
      </c>
      <c r="D116" s="1112">
        <v>43951</v>
      </c>
      <c r="E116" s="922"/>
      <c r="F116" s="853"/>
      <c r="G116" s="856" t="s">
        <v>1853</v>
      </c>
      <c r="H116" s="851"/>
      <c r="I116" s="858" t="s">
        <v>4616</v>
      </c>
    </row>
    <row r="117" spans="1:9" s="847" customFormat="1" x14ac:dyDescent="0.2">
      <c r="A117" s="864" t="s">
        <v>1613</v>
      </c>
      <c r="B117" s="876" t="s">
        <v>1614</v>
      </c>
      <c r="C117" s="1048">
        <v>8</v>
      </c>
      <c r="D117" s="1112">
        <v>43951</v>
      </c>
      <c r="E117" s="922" t="s">
        <v>1853</v>
      </c>
      <c r="F117" s="853"/>
      <c r="G117" s="856"/>
      <c r="H117" s="851"/>
      <c r="I117" s="858"/>
    </row>
    <row r="118" spans="1:9" s="847" customFormat="1" x14ac:dyDescent="0.2">
      <c r="A118" s="864" t="s">
        <v>1669</v>
      </c>
      <c r="B118" s="876" t="s">
        <v>1670</v>
      </c>
      <c r="C118" s="598">
        <v>8</v>
      </c>
      <c r="D118" s="1112">
        <v>43951</v>
      </c>
      <c r="E118" s="922"/>
      <c r="F118" s="853"/>
      <c r="G118" s="856" t="s">
        <v>1853</v>
      </c>
      <c r="H118" s="851"/>
      <c r="I118" s="904" t="s">
        <v>4612</v>
      </c>
    </row>
    <row r="119" spans="1:9" s="847" customFormat="1" x14ac:dyDescent="0.2">
      <c r="A119" s="864" t="s">
        <v>4600</v>
      </c>
      <c r="B119" s="876" t="s">
        <v>4594</v>
      </c>
      <c r="C119" s="598">
        <v>5</v>
      </c>
      <c r="D119" s="1112">
        <v>43951</v>
      </c>
      <c r="E119" s="922" t="s">
        <v>1853</v>
      </c>
      <c r="F119" s="853"/>
      <c r="G119" s="856"/>
      <c r="H119" s="851"/>
      <c r="I119" s="858"/>
    </row>
    <row r="120" spans="1:9" s="847" customFormat="1" x14ac:dyDescent="0.2">
      <c r="A120" s="864" t="s">
        <v>1707</v>
      </c>
      <c r="B120" s="876" t="s">
        <v>1708</v>
      </c>
      <c r="C120" s="598">
        <v>8</v>
      </c>
      <c r="D120" s="1112">
        <v>43951</v>
      </c>
      <c r="E120" s="922" t="s">
        <v>1853</v>
      </c>
      <c r="F120" s="853"/>
      <c r="G120" s="856"/>
      <c r="H120" s="851"/>
      <c r="I120" s="858"/>
    </row>
    <row r="121" spans="1:9" s="847" customFormat="1" x14ac:dyDescent="0.2">
      <c r="A121" s="864" t="s">
        <v>4436</v>
      </c>
      <c r="B121" s="876" t="s">
        <v>4437</v>
      </c>
      <c r="C121" s="598">
        <v>5</v>
      </c>
      <c r="D121" s="1112">
        <v>43951</v>
      </c>
      <c r="E121" s="922"/>
      <c r="F121" s="853"/>
      <c r="G121" s="856" t="s">
        <v>1853</v>
      </c>
      <c r="H121" s="851"/>
      <c r="I121" s="904" t="s">
        <v>4611</v>
      </c>
    </row>
    <row r="122" spans="1:9" s="847" customFormat="1" x14ac:dyDescent="0.2">
      <c r="A122" s="864" t="s">
        <v>4048</v>
      </c>
      <c r="B122" s="876" t="s">
        <v>4049</v>
      </c>
      <c r="C122" s="1048">
        <v>6</v>
      </c>
      <c r="D122" s="1112">
        <v>43951</v>
      </c>
      <c r="E122" s="922" t="s">
        <v>1853</v>
      </c>
      <c r="F122" s="853"/>
      <c r="G122" s="856"/>
      <c r="H122" s="851"/>
      <c r="I122" s="858"/>
    </row>
    <row r="123" spans="1:9" s="847" customFormat="1" x14ac:dyDescent="0.2">
      <c r="A123" s="864" t="s">
        <v>4431</v>
      </c>
      <c r="B123" s="876" t="s">
        <v>855</v>
      </c>
      <c r="C123" s="733">
        <v>8</v>
      </c>
      <c r="D123" s="1112">
        <v>43951</v>
      </c>
      <c r="E123" s="922" t="s">
        <v>1853</v>
      </c>
      <c r="F123" s="853"/>
      <c r="G123" s="856"/>
      <c r="H123" s="851"/>
      <c r="I123" s="858"/>
    </row>
    <row r="124" spans="1:9" s="847" customFormat="1" x14ac:dyDescent="0.2">
      <c r="A124" s="864" t="s">
        <v>1808</v>
      </c>
      <c r="B124" s="876" t="s">
        <v>1809</v>
      </c>
      <c r="C124" s="1048">
        <v>10</v>
      </c>
      <c r="D124" s="1112">
        <v>43951</v>
      </c>
      <c r="E124" s="922" t="s">
        <v>1853</v>
      </c>
      <c r="F124" s="853"/>
      <c r="G124" s="856"/>
      <c r="H124" s="851"/>
      <c r="I124" s="858"/>
    </row>
    <row r="125" spans="1:9" s="847" customFormat="1" x14ac:dyDescent="0.2">
      <c r="A125" s="864" t="s">
        <v>4025</v>
      </c>
      <c r="B125" s="876" t="s">
        <v>4026</v>
      </c>
      <c r="C125" s="733">
        <v>6</v>
      </c>
      <c r="D125" s="1112">
        <v>43951</v>
      </c>
      <c r="E125" s="922" t="s">
        <v>1853</v>
      </c>
      <c r="F125" s="853"/>
      <c r="G125" s="856"/>
      <c r="H125" s="851"/>
      <c r="I125" s="858"/>
    </row>
    <row r="126" spans="1:9" s="847" customFormat="1" x14ac:dyDescent="0.2">
      <c r="A126" s="864" t="s">
        <v>887</v>
      </c>
      <c r="B126" s="876" t="s">
        <v>888</v>
      </c>
      <c r="C126" s="1048">
        <v>8</v>
      </c>
      <c r="D126" s="1112">
        <v>43921</v>
      </c>
      <c r="E126" s="922" t="s">
        <v>1853</v>
      </c>
      <c r="F126" s="853"/>
      <c r="G126" s="856"/>
      <c r="H126" s="851"/>
      <c r="I126" s="858"/>
    </row>
    <row r="127" spans="1:9" s="847" customFormat="1" x14ac:dyDescent="0.2">
      <c r="A127" s="864" t="s">
        <v>993</v>
      </c>
      <c r="B127" s="876" t="s">
        <v>994</v>
      </c>
      <c r="C127" s="598">
        <v>8</v>
      </c>
      <c r="D127" s="1083">
        <v>43921</v>
      </c>
      <c r="E127" s="917" t="s">
        <v>1853</v>
      </c>
      <c r="F127" s="853"/>
      <c r="G127" s="856"/>
      <c r="H127" s="851"/>
      <c r="I127" s="858"/>
    </row>
    <row r="128" spans="1:9" s="847" customFormat="1" x14ac:dyDescent="0.2">
      <c r="A128" s="864" t="s">
        <v>4094</v>
      </c>
      <c r="B128" s="876" t="s">
        <v>4095</v>
      </c>
      <c r="C128" s="598">
        <v>6</v>
      </c>
      <c r="D128" s="1083">
        <v>43921</v>
      </c>
      <c r="E128" s="917" t="s">
        <v>1853</v>
      </c>
      <c r="F128" s="853"/>
      <c r="G128" s="856"/>
      <c r="H128" s="851"/>
      <c r="I128" s="858"/>
    </row>
    <row r="129" spans="1:9" s="847" customFormat="1" x14ac:dyDescent="0.2">
      <c r="A129" s="864" t="s">
        <v>525</v>
      </c>
      <c r="B129" s="876" t="s">
        <v>526</v>
      </c>
      <c r="C129" s="598">
        <v>17</v>
      </c>
      <c r="D129" s="1083">
        <v>43921</v>
      </c>
      <c r="E129" s="917" t="s">
        <v>1853</v>
      </c>
      <c r="F129" s="853"/>
      <c r="G129" s="856"/>
      <c r="H129" s="851"/>
      <c r="I129" s="858"/>
    </row>
    <row r="130" spans="1:9" s="847" customFormat="1" x14ac:dyDescent="0.2">
      <c r="A130" s="864" t="s">
        <v>1108</v>
      </c>
      <c r="B130" s="876" t="s">
        <v>1109</v>
      </c>
      <c r="C130" s="1048">
        <v>7</v>
      </c>
      <c r="D130" s="1083">
        <v>43921</v>
      </c>
      <c r="E130" s="917" t="s">
        <v>1853</v>
      </c>
      <c r="F130" s="853"/>
      <c r="G130" s="856"/>
      <c r="H130" s="851"/>
      <c r="I130" s="858"/>
    </row>
    <row r="131" spans="1:9" s="847" customFormat="1" x14ac:dyDescent="0.2">
      <c r="A131" s="864" t="s">
        <v>1146</v>
      </c>
      <c r="B131" s="876" t="s">
        <v>1147</v>
      </c>
      <c r="C131" s="733">
        <v>8</v>
      </c>
      <c r="D131" s="1083">
        <v>43921</v>
      </c>
      <c r="E131" s="917" t="s">
        <v>1853</v>
      </c>
      <c r="F131" s="853"/>
      <c r="G131" s="856"/>
      <c r="H131" s="851"/>
      <c r="I131" s="858"/>
    </row>
    <row r="132" spans="1:9" s="847" customFormat="1" x14ac:dyDescent="0.2">
      <c r="A132" s="864" t="s">
        <v>1394</v>
      </c>
      <c r="B132" s="876" t="s">
        <v>1395</v>
      </c>
      <c r="C132" s="1048">
        <v>10</v>
      </c>
      <c r="D132" s="1083">
        <v>43921</v>
      </c>
      <c r="E132" s="917" t="s">
        <v>1853</v>
      </c>
      <c r="F132" s="853"/>
      <c r="G132" s="856"/>
      <c r="H132" s="851"/>
      <c r="I132" s="858"/>
    </row>
    <row r="133" spans="1:9" s="847" customFormat="1" x14ac:dyDescent="0.2">
      <c r="A133" s="864" t="s">
        <v>1384</v>
      </c>
      <c r="B133" s="876" t="s">
        <v>1385</v>
      </c>
      <c r="C133" s="1048">
        <v>8</v>
      </c>
      <c r="D133" s="1083">
        <v>43921</v>
      </c>
      <c r="E133" s="917" t="s">
        <v>1853</v>
      </c>
      <c r="F133" s="853"/>
      <c r="G133" s="856"/>
      <c r="H133" s="851"/>
      <c r="I133" s="858"/>
    </row>
    <row r="134" spans="1:9" s="847" customFormat="1" x14ac:dyDescent="0.2">
      <c r="A134" s="864" t="s">
        <v>1423</v>
      </c>
      <c r="B134" s="876" t="s">
        <v>1424</v>
      </c>
      <c r="C134" s="1048">
        <v>10</v>
      </c>
      <c r="D134" s="1083">
        <v>43921</v>
      </c>
      <c r="E134" s="917" t="s">
        <v>1853</v>
      </c>
      <c r="F134" s="853"/>
      <c r="G134" s="856"/>
      <c r="H134" s="851"/>
      <c r="I134" s="858"/>
    </row>
    <row r="135" spans="1:9" s="847" customFormat="1" x14ac:dyDescent="0.2">
      <c r="A135" s="864" t="s">
        <v>1447</v>
      </c>
      <c r="B135" s="876" t="s">
        <v>1448</v>
      </c>
      <c r="C135" s="1048">
        <v>10</v>
      </c>
      <c r="D135" s="1083">
        <v>43921</v>
      </c>
      <c r="E135" s="917" t="s">
        <v>1853</v>
      </c>
      <c r="F135" s="853"/>
      <c r="G135" s="856"/>
      <c r="H135" s="851"/>
      <c r="I135" s="858"/>
    </row>
    <row r="136" spans="1:9" s="847" customFormat="1" x14ac:dyDescent="0.2">
      <c r="A136" s="864" t="s">
        <v>1524</v>
      </c>
      <c r="B136" s="876" t="s">
        <v>1525</v>
      </c>
      <c r="C136" s="1048">
        <v>9</v>
      </c>
      <c r="D136" s="1083">
        <v>43921</v>
      </c>
      <c r="E136" s="917" t="s">
        <v>1853</v>
      </c>
      <c r="F136" s="853"/>
      <c r="G136" s="856"/>
      <c r="H136" s="851"/>
      <c r="I136" s="858"/>
    </row>
    <row r="137" spans="1:9" s="847" customFormat="1" x14ac:dyDescent="0.2">
      <c r="A137" s="864" t="s">
        <v>714</v>
      </c>
      <c r="B137" s="876" t="s">
        <v>715</v>
      </c>
      <c r="C137" s="1048">
        <v>16</v>
      </c>
      <c r="D137" s="1083">
        <v>43921</v>
      </c>
      <c r="E137" s="917" t="s">
        <v>1853</v>
      </c>
      <c r="F137" s="853"/>
      <c r="G137" s="856"/>
      <c r="H137" s="851"/>
      <c r="I137" s="858"/>
    </row>
    <row r="138" spans="1:9" s="847" customFormat="1" x14ac:dyDescent="0.2">
      <c r="A138" s="864" t="s">
        <v>1615</v>
      </c>
      <c r="B138" s="876" t="s">
        <v>1616</v>
      </c>
      <c r="C138" s="1048">
        <v>8</v>
      </c>
      <c r="D138" s="1083">
        <v>43921</v>
      </c>
      <c r="E138" s="917" t="s">
        <v>1853</v>
      </c>
      <c r="F138" s="853"/>
      <c r="G138" s="856"/>
      <c r="H138" s="851"/>
      <c r="I138" s="858"/>
    </row>
    <row r="139" spans="1:9" s="847" customFormat="1" x14ac:dyDescent="0.2">
      <c r="A139" s="864" t="s">
        <v>1690</v>
      </c>
      <c r="B139" s="876" t="s">
        <v>1691</v>
      </c>
      <c r="C139" s="1048">
        <v>9</v>
      </c>
      <c r="D139" s="1083">
        <v>43921</v>
      </c>
      <c r="E139" s="917" t="s">
        <v>1853</v>
      </c>
      <c r="F139" s="853"/>
      <c r="G139" s="856"/>
      <c r="H139" s="851"/>
      <c r="I139" s="858"/>
    </row>
    <row r="140" spans="1:9" s="847" customFormat="1" x14ac:dyDescent="0.2">
      <c r="A140" s="864" t="s">
        <v>1643</v>
      </c>
      <c r="B140" s="876" t="s">
        <v>1644</v>
      </c>
      <c r="C140" s="1048">
        <v>9</v>
      </c>
      <c r="D140" s="1083">
        <v>43921</v>
      </c>
      <c r="E140" s="917" t="s">
        <v>1853</v>
      </c>
      <c r="F140" s="853"/>
      <c r="G140" s="856"/>
      <c r="H140" s="851"/>
      <c r="I140" s="858"/>
    </row>
    <row r="141" spans="1:9" s="847" customFormat="1" x14ac:dyDescent="0.2">
      <c r="A141" s="864" t="s">
        <v>3980</v>
      </c>
      <c r="B141" s="876" t="s">
        <v>3909</v>
      </c>
      <c r="C141" s="1048">
        <v>7</v>
      </c>
      <c r="D141" s="1083">
        <v>43921</v>
      </c>
      <c r="E141" s="917" t="s">
        <v>1853</v>
      </c>
      <c r="F141" s="853"/>
      <c r="G141" s="856"/>
      <c r="H141" s="851"/>
      <c r="I141" s="858"/>
    </row>
    <row r="142" spans="1:9" s="847" customFormat="1" x14ac:dyDescent="0.2">
      <c r="A142" s="864" t="s">
        <v>1657</v>
      </c>
      <c r="B142" s="876" t="s">
        <v>1658</v>
      </c>
      <c r="C142" s="1048">
        <v>9</v>
      </c>
      <c r="D142" s="1083">
        <v>43921</v>
      </c>
      <c r="E142" s="917" t="s">
        <v>1853</v>
      </c>
      <c r="F142" s="853"/>
      <c r="G142" s="856"/>
      <c r="H142" s="851"/>
      <c r="I142" s="858"/>
    </row>
    <row r="143" spans="1:9" s="847" customFormat="1" x14ac:dyDescent="0.2">
      <c r="A143" s="864" t="s">
        <v>4485</v>
      </c>
      <c r="B143" s="876" t="s">
        <v>4484</v>
      </c>
      <c r="C143" s="1048">
        <v>8</v>
      </c>
      <c r="D143" s="1083">
        <v>43921</v>
      </c>
      <c r="E143" s="917" t="s">
        <v>1853</v>
      </c>
      <c r="F143" s="853"/>
      <c r="G143" s="856"/>
      <c r="H143" s="851"/>
      <c r="I143" s="858"/>
    </row>
    <row r="144" spans="1:9" s="847" customFormat="1" x14ac:dyDescent="0.2">
      <c r="A144" s="864" t="s">
        <v>1713</v>
      </c>
      <c r="B144" s="876" t="s">
        <v>1714</v>
      </c>
      <c r="C144" s="1048">
        <v>9</v>
      </c>
      <c r="D144" s="1083">
        <v>43921</v>
      </c>
      <c r="E144" s="917" t="s">
        <v>1853</v>
      </c>
      <c r="F144" s="853"/>
      <c r="G144" s="856"/>
      <c r="H144" s="851"/>
      <c r="I144" s="858"/>
    </row>
    <row r="145" spans="1:25" s="847" customFormat="1" x14ac:dyDescent="0.2">
      <c r="A145" s="864" t="s">
        <v>837</v>
      </c>
      <c r="B145" s="876" t="s">
        <v>838</v>
      </c>
      <c r="C145" s="1048">
        <v>20</v>
      </c>
      <c r="D145" s="1083">
        <v>43921</v>
      </c>
      <c r="E145" s="917" t="s">
        <v>1853</v>
      </c>
      <c r="F145" s="853"/>
      <c r="G145" s="856"/>
      <c r="H145" s="851"/>
      <c r="I145" s="858"/>
    </row>
    <row r="146" spans="1:25" s="847" customFormat="1" x14ac:dyDescent="0.2">
      <c r="A146" s="864" t="s">
        <v>4541</v>
      </c>
      <c r="B146" s="876" t="s">
        <v>4511</v>
      </c>
      <c r="C146" s="1048">
        <v>5</v>
      </c>
      <c r="D146" s="1083">
        <v>43889</v>
      </c>
      <c r="E146" s="917" t="s">
        <v>1853</v>
      </c>
      <c r="F146" s="853"/>
      <c r="G146" s="856"/>
      <c r="H146" s="851"/>
      <c r="I146" s="858"/>
    </row>
    <row r="147" spans="1:25" s="847" customFormat="1" x14ac:dyDescent="0.2">
      <c r="A147" s="864" t="s">
        <v>4498</v>
      </c>
      <c r="B147" s="876" t="s">
        <v>2291</v>
      </c>
      <c r="C147" s="1048">
        <v>6</v>
      </c>
      <c r="D147" s="1083">
        <v>43889</v>
      </c>
      <c r="E147" s="917" t="s">
        <v>1853</v>
      </c>
      <c r="F147" s="853"/>
      <c r="G147" s="856"/>
      <c r="H147" s="851"/>
      <c r="I147" s="858"/>
    </row>
    <row r="148" spans="1:25" s="847" customFormat="1" x14ac:dyDescent="0.2">
      <c r="A148" s="864" t="s">
        <v>3829</v>
      </c>
      <c r="B148" s="876" t="s">
        <v>3830</v>
      </c>
      <c r="C148" s="1048">
        <v>6</v>
      </c>
      <c r="D148" s="1083">
        <v>43889</v>
      </c>
      <c r="E148" s="917" t="s">
        <v>1853</v>
      </c>
      <c r="F148" s="853"/>
      <c r="G148" s="856"/>
      <c r="H148" s="851"/>
      <c r="I148" s="858"/>
    </row>
    <row r="149" spans="1:25" s="847" customFormat="1" x14ac:dyDescent="0.2">
      <c r="A149" s="864" t="s">
        <v>1439</v>
      </c>
      <c r="B149" s="876" t="s">
        <v>1440</v>
      </c>
      <c r="C149" s="1048">
        <v>7</v>
      </c>
      <c r="D149" s="1083">
        <v>43889</v>
      </c>
      <c r="E149" s="917" t="s">
        <v>1853</v>
      </c>
      <c r="F149" s="853"/>
      <c r="G149" s="856"/>
      <c r="H149" s="851"/>
      <c r="I149" s="858"/>
    </row>
    <row r="150" spans="1:25" s="847" customFormat="1" x14ac:dyDescent="0.2">
      <c r="A150" s="864" t="s">
        <v>1651</v>
      </c>
      <c r="B150" s="876" t="s">
        <v>1652</v>
      </c>
      <c r="C150" s="1048">
        <v>10</v>
      </c>
      <c r="D150" s="1083">
        <v>43889</v>
      </c>
      <c r="E150" s="917" t="s">
        <v>1853</v>
      </c>
      <c r="F150" s="853"/>
      <c r="G150" s="856"/>
      <c r="H150" s="851"/>
      <c r="I150" s="858"/>
    </row>
    <row r="151" spans="1:25" s="847" customFormat="1" x14ac:dyDescent="0.2">
      <c r="A151" s="864" t="s">
        <v>4003</v>
      </c>
      <c r="B151" s="876" t="s">
        <v>4004</v>
      </c>
      <c r="C151" s="1048">
        <v>6</v>
      </c>
      <c r="D151" s="1083">
        <v>43889</v>
      </c>
      <c r="E151" s="917"/>
      <c r="F151" s="853"/>
      <c r="G151" s="856" t="s">
        <v>1853</v>
      </c>
      <c r="H151" s="851"/>
      <c r="I151" s="858" t="s">
        <v>4590</v>
      </c>
    </row>
    <row r="152" spans="1:25" s="847" customFormat="1" x14ac:dyDescent="0.2">
      <c r="A152" s="864" t="s">
        <v>858</v>
      </c>
      <c r="B152" s="876" t="s">
        <v>859</v>
      </c>
      <c r="C152" s="1048">
        <v>17</v>
      </c>
      <c r="D152" s="1083">
        <v>43889</v>
      </c>
      <c r="E152" s="917" t="s">
        <v>1853</v>
      </c>
      <c r="F152" s="853"/>
      <c r="G152" s="856"/>
      <c r="H152" s="851"/>
      <c r="I152" s="858"/>
    </row>
    <row r="153" spans="1:25" s="847" customFormat="1" x14ac:dyDescent="0.2">
      <c r="A153" s="864" t="s">
        <v>1735</v>
      </c>
      <c r="B153" s="876" t="s">
        <v>1736</v>
      </c>
      <c r="C153" s="1048">
        <v>7</v>
      </c>
      <c r="D153" s="1083">
        <v>43861</v>
      </c>
      <c r="E153" s="917"/>
      <c r="F153" s="853"/>
      <c r="G153" s="856" t="s">
        <v>1853</v>
      </c>
      <c r="H153" s="851"/>
      <c r="I153" s="858" t="s">
        <v>4572</v>
      </c>
    </row>
    <row r="154" spans="1:25" s="847" customFormat="1" x14ac:dyDescent="0.2">
      <c r="A154" s="864" t="s">
        <v>3797</v>
      </c>
      <c r="B154" s="876" t="s">
        <v>3798</v>
      </c>
      <c r="C154" s="1048">
        <v>5</v>
      </c>
      <c r="D154" s="1083">
        <v>43830</v>
      </c>
      <c r="E154" s="917"/>
      <c r="F154" s="853" t="s">
        <v>1853</v>
      </c>
      <c r="G154" s="856"/>
      <c r="H154" s="851"/>
      <c r="I154" s="858"/>
    </row>
    <row r="155" spans="1:25" s="847" customFormat="1" x14ac:dyDescent="0.2">
      <c r="A155" s="896" t="s">
        <v>1211</v>
      </c>
      <c r="B155" s="864" t="s">
        <v>1212</v>
      </c>
      <c r="C155" s="1048">
        <v>8</v>
      </c>
      <c r="D155" s="1049">
        <v>43830</v>
      </c>
      <c r="E155" s="851"/>
      <c r="F155" s="853" t="s">
        <v>1853</v>
      </c>
      <c r="G155" s="856"/>
      <c r="H155" s="851"/>
      <c r="I155" s="858"/>
    </row>
    <row r="156" spans="1:25" s="847" customFormat="1" x14ac:dyDescent="0.2">
      <c r="A156" s="896" t="s">
        <v>1368</v>
      </c>
      <c r="B156" s="896" t="s">
        <v>1369</v>
      </c>
      <c r="C156" s="1047">
        <v>6</v>
      </c>
      <c r="D156" s="1049">
        <v>43830</v>
      </c>
      <c r="E156" s="851" t="s">
        <v>1853</v>
      </c>
      <c r="F156" s="853"/>
      <c r="G156" s="856"/>
      <c r="H156" s="851"/>
      <c r="I156" s="858"/>
    </row>
    <row r="157" spans="1:25" s="847" customFormat="1" x14ac:dyDescent="0.2">
      <c r="A157" s="896" t="s">
        <v>1376</v>
      </c>
      <c r="B157" s="896" t="s">
        <v>1377</v>
      </c>
      <c r="C157" s="1047">
        <v>5</v>
      </c>
      <c r="D157" s="1049">
        <v>43830</v>
      </c>
      <c r="E157" s="851"/>
      <c r="F157" s="853" t="s">
        <v>1853</v>
      </c>
      <c r="G157" s="856"/>
      <c r="H157" s="851"/>
      <c r="I157" s="858"/>
    </row>
    <row r="158" spans="1:25" s="847" customFormat="1" x14ac:dyDescent="0.2">
      <c r="A158" s="896" t="s">
        <v>1362</v>
      </c>
      <c r="B158" s="896" t="s">
        <v>1363</v>
      </c>
      <c r="C158" s="1047">
        <v>8</v>
      </c>
      <c r="D158" s="1049">
        <v>43830</v>
      </c>
      <c r="E158" s="851"/>
      <c r="F158" s="853" t="s">
        <v>1853</v>
      </c>
      <c r="G158" s="856"/>
      <c r="H158" s="851"/>
      <c r="I158" s="858"/>
    </row>
    <row r="159" spans="1:25" s="847" customFormat="1" x14ac:dyDescent="0.2">
      <c r="A159" s="896" t="s">
        <v>3869</v>
      </c>
      <c r="B159" s="896" t="s">
        <v>3870</v>
      </c>
      <c r="C159" s="1047">
        <v>5</v>
      </c>
      <c r="D159" s="1049">
        <v>43830</v>
      </c>
      <c r="E159" s="851"/>
      <c r="F159" s="853" t="s">
        <v>1853</v>
      </c>
      <c r="G159" s="856"/>
      <c r="H159" s="851"/>
      <c r="I159" s="858"/>
    </row>
    <row r="160" spans="1:25" x14ac:dyDescent="0.2">
      <c r="A160" s="896" t="s">
        <v>4080</v>
      </c>
      <c r="B160" s="896" t="s">
        <v>3871</v>
      </c>
      <c r="C160" s="1047">
        <v>5</v>
      </c>
      <c r="D160" s="1049">
        <v>43830</v>
      </c>
      <c r="E160" s="851" t="s">
        <v>1853</v>
      </c>
      <c r="F160" s="853"/>
      <c r="G160" s="856"/>
      <c r="H160" s="851"/>
      <c r="I160" s="858"/>
      <c r="J160" s="847"/>
      <c r="K160" s="847"/>
      <c r="L160" s="847"/>
      <c r="M160" s="847"/>
      <c r="N160" s="847"/>
      <c r="O160" s="847"/>
      <c r="P160" s="847"/>
      <c r="Q160" s="847"/>
      <c r="R160" s="847"/>
      <c r="S160" s="847"/>
      <c r="T160" s="847"/>
      <c r="U160" s="847"/>
      <c r="V160" s="847"/>
      <c r="W160" s="847"/>
      <c r="X160" s="847"/>
      <c r="Y160" s="847"/>
    </row>
    <row r="161" spans="1:25" s="847" customFormat="1" x14ac:dyDescent="0.2">
      <c r="A161" s="896" t="s">
        <v>3877</v>
      </c>
      <c r="B161" s="896" t="s">
        <v>3878</v>
      </c>
      <c r="C161" s="1047">
        <v>6</v>
      </c>
      <c r="D161" s="1049">
        <v>43830</v>
      </c>
      <c r="E161" s="851"/>
      <c r="F161" s="853"/>
      <c r="G161" s="856" t="s">
        <v>1853</v>
      </c>
      <c r="H161" s="851"/>
      <c r="I161" s="858" t="s">
        <v>4559</v>
      </c>
      <c r="L161" s="872"/>
      <c r="M161" s="864"/>
      <c r="X161"/>
      <c r="Y161"/>
    </row>
    <row r="162" spans="1:25" s="847" customFormat="1" x14ac:dyDescent="0.2">
      <c r="A162" s="896" t="s">
        <v>1698</v>
      </c>
      <c r="B162" s="896" t="s">
        <v>1699</v>
      </c>
      <c r="C162" s="1047">
        <v>9</v>
      </c>
      <c r="D162" s="1049">
        <v>43830</v>
      </c>
      <c r="E162" s="851"/>
      <c r="F162" s="853"/>
      <c r="G162" s="856" t="s">
        <v>1853</v>
      </c>
      <c r="H162" s="851"/>
      <c r="I162" s="858" t="s">
        <v>4502</v>
      </c>
    </row>
    <row r="163" spans="1:25" s="847" customFormat="1" x14ac:dyDescent="0.2">
      <c r="A163" s="896" t="s">
        <v>1784</v>
      </c>
      <c r="B163" s="896" t="s">
        <v>1785</v>
      </c>
      <c r="C163" s="1047">
        <v>8</v>
      </c>
      <c r="D163" s="1049">
        <v>43830</v>
      </c>
      <c r="E163" s="851"/>
      <c r="F163" s="853" t="s">
        <v>1853</v>
      </c>
      <c r="G163" s="856"/>
      <c r="H163" s="851"/>
      <c r="I163" s="858"/>
    </row>
    <row r="164" spans="1:25" s="847" customFormat="1" x14ac:dyDescent="0.2">
      <c r="A164" s="896" t="s">
        <v>3789</v>
      </c>
      <c r="B164" s="896" t="s">
        <v>3790</v>
      </c>
      <c r="C164" s="1047">
        <v>5</v>
      </c>
      <c r="D164" s="1049">
        <v>43798</v>
      </c>
      <c r="E164" s="851"/>
      <c r="F164" s="853" t="s">
        <v>1853</v>
      </c>
      <c r="G164" s="856"/>
      <c r="H164" s="851"/>
      <c r="I164" s="858"/>
    </row>
    <row r="165" spans="1:25" s="847" customFormat="1" x14ac:dyDescent="0.2">
      <c r="A165" s="896" t="s">
        <v>1000</v>
      </c>
      <c r="B165" s="896" t="s">
        <v>1001</v>
      </c>
      <c r="C165" s="1047">
        <v>6</v>
      </c>
      <c r="D165" s="1049">
        <v>43798</v>
      </c>
      <c r="E165" s="851"/>
      <c r="F165" s="853" t="s">
        <v>1853</v>
      </c>
      <c r="G165" s="856"/>
      <c r="H165" s="851"/>
      <c r="I165" s="858"/>
    </row>
    <row r="166" spans="1:25" s="847" customFormat="1" x14ac:dyDescent="0.2">
      <c r="A166" s="974" t="s">
        <v>998</v>
      </c>
      <c r="B166" s="896" t="s">
        <v>999</v>
      </c>
      <c r="C166" s="1048">
        <v>6</v>
      </c>
      <c r="D166" s="1049">
        <v>43798</v>
      </c>
      <c r="E166" s="851"/>
      <c r="F166" s="853" t="s">
        <v>1853</v>
      </c>
      <c r="G166" s="856"/>
      <c r="H166" s="851"/>
      <c r="I166" s="858"/>
    </row>
    <row r="167" spans="1:25" s="847" customFormat="1" x14ac:dyDescent="0.2">
      <c r="A167" s="568" t="s">
        <v>4413</v>
      </c>
      <c r="B167" s="861" t="s">
        <v>3803</v>
      </c>
      <c r="C167" s="598">
        <v>5</v>
      </c>
      <c r="D167" s="860">
        <v>43798</v>
      </c>
      <c r="E167" s="855"/>
      <c r="F167" s="853" t="s">
        <v>1853</v>
      </c>
      <c r="G167" s="856"/>
      <c r="H167" s="851"/>
      <c r="I167" s="858"/>
    </row>
    <row r="168" spans="1:25" s="847" customFormat="1" x14ac:dyDescent="0.2">
      <c r="A168" s="863" t="s">
        <v>1064</v>
      </c>
      <c r="B168" s="861" t="s">
        <v>1065</v>
      </c>
      <c r="C168" s="598">
        <v>6</v>
      </c>
      <c r="D168" s="860">
        <v>43798</v>
      </c>
      <c r="E168" s="855"/>
      <c r="F168" s="853" t="s">
        <v>1853</v>
      </c>
      <c r="G168" s="856"/>
      <c r="H168" s="851"/>
      <c r="I168" s="858"/>
    </row>
    <row r="169" spans="1:25" s="847" customFormat="1" x14ac:dyDescent="0.2">
      <c r="A169" s="864" t="s">
        <v>1150</v>
      </c>
      <c r="B169" s="876" t="s">
        <v>1151</v>
      </c>
      <c r="C169" s="598">
        <v>9</v>
      </c>
      <c r="D169" s="860">
        <v>43798</v>
      </c>
      <c r="E169" s="855"/>
      <c r="F169" s="853" t="s">
        <v>1853</v>
      </c>
      <c r="G169" s="856"/>
      <c r="H169" s="851"/>
      <c r="I169" s="858"/>
      <c r="W169"/>
    </row>
    <row r="170" spans="1:25" s="847" customFormat="1" x14ac:dyDescent="0.2">
      <c r="A170" s="872" t="s">
        <v>4312</v>
      </c>
      <c r="B170" s="876" t="s">
        <v>4311</v>
      </c>
      <c r="C170" s="733">
        <v>13</v>
      </c>
      <c r="D170" s="860">
        <v>43798</v>
      </c>
      <c r="E170" s="855"/>
      <c r="F170" s="853" t="s">
        <v>1853</v>
      </c>
      <c r="G170" s="856"/>
      <c r="H170" s="851"/>
      <c r="I170" s="858"/>
    </row>
    <row r="171" spans="1:25" s="847" customFormat="1" x14ac:dyDescent="0.2">
      <c r="A171" s="881" t="s">
        <v>1142</v>
      </c>
      <c r="B171" s="876" t="s">
        <v>1143</v>
      </c>
      <c r="C171" s="598">
        <v>6</v>
      </c>
      <c r="D171" s="860">
        <v>43798</v>
      </c>
      <c r="E171" s="855"/>
      <c r="F171" s="853" t="s">
        <v>1853</v>
      </c>
      <c r="G171" s="856"/>
      <c r="H171" s="851"/>
      <c r="I171" s="858"/>
      <c r="V171"/>
    </row>
    <row r="172" spans="1:25" s="847" customFormat="1" x14ac:dyDescent="0.2">
      <c r="A172" s="872" t="s">
        <v>1260</v>
      </c>
      <c r="B172" s="604" t="s">
        <v>1261</v>
      </c>
      <c r="C172" s="733">
        <v>6</v>
      </c>
      <c r="D172" s="860">
        <v>43798</v>
      </c>
      <c r="E172" s="855"/>
      <c r="F172" s="853" t="s">
        <v>1853</v>
      </c>
      <c r="G172" s="856"/>
      <c r="H172" s="851"/>
      <c r="I172" s="858"/>
    </row>
    <row r="173" spans="1:25" s="847" customFormat="1" x14ac:dyDescent="0.2">
      <c r="A173" s="872" t="s">
        <v>3906</v>
      </c>
      <c r="B173" s="876" t="s">
        <v>3907</v>
      </c>
      <c r="C173" s="598">
        <v>5</v>
      </c>
      <c r="D173" s="860">
        <v>43798</v>
      </c>
      <c r="E173" s="855"/>
      <c r="F173" s="853" t="s">
        <v>1853</v>
      </c>
      <c r="G173" s="856"/>
      <c r="H173" s="851"/>
      <c r="I173" s="858"/>
    </row>
    <row r="174" spans="1:25" s="847" customFormat="1" x14ac:dyDescent="0.2">
      <c r="A174" s="872" t="s">
        <v>1349</v>
      </c>
      <c r="B174" s="876" t="s">
        <v>1350</v>
      </c>
      <c r="C174" s="598">
        <v>7</v>
      </c>
      <c r="D174" s="860">
        <v>43798</v>
      </c>
      <c r="E174" s="855"/>
      <c r="F174" s="853" t="s">
        <v>1853</v>
      </c>
      <c r="G174" s="856"/>
      <c r="H174" s="851"/>
      <c r="I174" s="858"/>
    </row>
    <row r="175" spans="1:25" s="847" customFormat="1" x14ac:dyDescent="0.2">
      <c r="A175" s="864" t="s">
        <v>1372</v>
      </c>
      <c r="B175" s="876" t="s">
        <v>1373</v>
      </c>
      <c r="C175" s="733">
        <v>8</v>
      </c>
      <c r="D175" s="860">
        <v>43798</v>
      </c>
      <c r="E175" s="855"/>
      <c r="F175" s="853" t="s">
        <v>1853</v>
      </c>
      <c r="G175" s="856"/>
      <c r="H175" s="851"/>
      <c r="I175" s="858"/>
    </row>
    <row r="176" spans="1:25" s="847" customFormat="1" x14ac:dyDescent="0.2">
      <c r="A176" s="864" t="s">
        <v>1396</v>
      </c>
      <c r="B176" s="876" t="s">
        <v>1397</v>
      </c>
      <c r="C176" s="733">
        <v>9</v>
      </c>
      <c r="D176" s="860">
        <v>43798</v>
      </c>
      <c r="E176" s="855"/>
      <c r="F176" s="853"/>
      <c r="G176" s="856" t="s">
        <v>1853</v>
      </c>
      <c r="H176" s="851"/>
      <c r="I176" s="858" t="s">
        <v>4489</v>
      </c>
      <c r="L176" s="872"/>
      <c r="M176" s="864"/>
    </row>
    <row r="177" spans="1:21" s="847" customFormat="1" x14ac:dyDescent="0.2">
      <c r="A177" s="882" t="s">
        <v>1497</v>
      </c>
      <c r="B177" s="876" t="s">
        <v>1498</v>
      </c>
      <c r="C177" s="733">
        <v>6</v>
      </c>
      <c r="D177" s="860">
        <v>43798</v>
      </c>
      <c r="E177" s="855" t="s">
        <v>1853</v>
      </c>
      <c r="F177" s="853"/>
      <c r="G177" s="856"/>
      <c r="H177" s="851"/>
      <c r="I177" s="858"/>
      <c r="L177" s="872"/>
      <c r="M177" s="864"/>
    </row>
    <row r="178" spans="1:21" s="847" customFormat="1" x14ac:dyDescent="0.2">
      <c r="A178" s="896" t="s">
        <v>1516</v>
      </c>
      <c r="B178" s="896" t="s">
        <v>1517</v>
      </c>
      <c r="C178" s="1047">
        <v>8</v>
      </c>
      <c r="D178" s="860">
        <v>43798</v>
      </c>
      <c r="E178" s="855"/>
      <c r="F178" s="853" t="s">
        <v>1853</v>
      </c>
      <c r="G178" s="856"/>
      <c r="H178" s="851"/>
      <c r="I178" s="858"/>
    </row>
    <row r="179" spans="1:21" s="847" customFormat="1" x14ac:dyDescent="0.2">
      <c r="A179" s="872" t="s">
        <v>1534</v>
      </c>
      <c r="B179" s="876" t="s">
        <v>1535</v>
      </c>
      <c r="C179" s="1048">
        <v>5</v>
      </c>
      <c r="D179" s="860">
        <v>43798</v>
      </c>
      <c r="E179" s="855"/>
      <c r="F179" s="853" t="s">
        <v>1853</v>
      </c>
      <c r="G179" s="856"/>
      <c r="H179" s="851"/>
      <c r="I179" s="858"/>
    </row>
    <row r="180" spans="1:21" s="847" customFormat="1" x14ac:dyDescent="0.2">
      <c r="A180" s="704" t="s">
        <v>4172</v>
      </c>
      <c r="B180" s="786" t="s">
        <v>2683</v>
      </c>
      <c r="C180" s="1048">
        <v>7</v>
      </c>
      <c r="D180" s="860">
        <v>43798</v>
      </c>
      <c r="E180" s="855"/>
      <c r="F180" s="853" t="s">
        <v>1853</v>
      </c>
      <c r="G180" s="856"/>
      <c r="H180" s="851"/>
      <c r="I180" s="858"/>
    </row>
    <row r="181" spans="1:21" s="847" customFormat="1" x14ac:dyDescent="0.2">
      <c r="A181" s="881" t="s">
        <v>1812</v>
      </c>
      <c r="B181" s="876" t="s">
        <v>3964</v>
      </c>
      <c r="C181" s="733">
        <v>9</v>
      </c>
      <c r="D181" s="860">
        <v>43798</v>
      </c>
      <c r="E181" s="855"/>
      <c r="F181" s="853" t="s">
        <v>1853</v>
      </c>
      <c r="G181" s="856"/>
      <c r="H181" s="851"/>
      <c r="I181" s="858"/>
    </row>
    <row r="182" spans="1:21" s="847" customFormat="1" x14ac:dyDescent="0.2">
      <c r="A182" s="864" t="s">
        <v>964</v>
      </c>
      <c r="B182" s="876" t="s">
        <v>965</v>
      </c>
      <c r="C182" s="733">
        <v>9</v>
      </c>
      <c r="D182" s="860">
        <v>43769</v>
      </c>
      <c r="E182" s="855"/>
      <c r="F182" s="853" t="s">
        <v>1853</v>
      </c>
      <c r="G182" s="856"/>
      <c r="H182" s="851"/>
      <c r="I182" s="858"/>
      <c r="U182"/>
    </row>
    <row r="183" spans="1:21" s="847" customFormat="1" x14ac:dyDescent="0.2">
      <c r="A183" s="864" t="s">
        <v>202</v>
      </c>
      <c r="B183" s="876" t="s">
        <v>203</v>
      </c>
      <c r="C183" s="733">
        <v>50</v>
      </c>
      <c r="D183" s="860">
        <v>43769</v>
      </c>
      <c r="E183" s="855"/>
      <c r="F183" s="853"/>
      <c r="G183" s="856" t="s">
        <v>1853</v>
      </c>
      <c r="H183" s="851"/>
      <c r="I183" s="858" t="s">
        <v>4483</v>
      </c>
    </row>
    <row r="184" spans="1:21" s="847" customFormat="1" x14ac:dyDescent="0.2">
      <c r="A184" s="864" t="s">
        <v>467</v>
      </c>
      <c r="B184" s="876" t="s">
        <v>468</v>
      </c>
      <c r="C184" s="733">
        <v>13</v>
      </c>
      <c r="D184" s="860">
        <v>43769</v>
      </c>
      <c r="E184" s="855"/>
      <c r="F184" s="853" t="s">
        <v>1853</v>
      </c>
      <c r="G184" s="856"/>
      <c r="H184" s="851"/>
      <c r="I184" s="858"/>
    </row>
    <row r="185" spans="1:21" s="847" customFormat="1" x14ac:dyDescent="0.2">
      <c r="A185" s="864" t="s">
        <v>632</v>
      </c>
      <c r="B185" s="876" t="s">
        <v>633</v>
      </c>
      <c r="C185" s="733">
        <v>14</v>
      </c>
      <c r="D185" s="860">
        <v>43769</v>
      </c>
      <c r="E185" s="855"/>
      <c r="F185" s="853"/>
      <c r="G185" s="856" t="s">
        <v>1853</v>
      </c>
      <c r="H185" s="851"/>
      <c r="I185" s="858" t="s">
        <v>4487</v>
      </c>
      <c r="L185" s="872"/>
      <c r="M185" s="864"/>
    </row>
    <row r="186" spans="1:21" s="847" customFormat="1" x14ac:dyDescent="0.2">
      <c r="A186" s="872" t="s">
        <v>1406</v>
      </c>
      <c r="B186" s="876" t="s">
        <v>1407</v>
      </c>
      <c r="C186" s="733">
        <v>6</v>
      </c>
      <c r="D186" s="860">
        <v>43769</v>
      </c>
      <c r="E186" s="855"/>
      <c r="F186" s="853" t="s">
        <v>1853</v>
      </c>
      <c r="G186" s="856"/>
      <c r="H186" s="851"/>
      <c r="I186" s="858"/>
    </row>
    <row r="187" spans="1:21" s="847" customFormat="1" x14ac:dyDescent="0.2">
      <c r="A187" s="864" t="s">
        <v>1580</v>
      </c>
      <c r="B187" s="876" t="s">
        <v>1581</v>
      </c>
      <c r="C187" s="1048">
        <v>8</v>
      </c>
      <c r="D187" s="128">
        <v>43769</v>
      </c>
      <c r="E187" s="855"/>
      <c r="F187" s="853" t="s">
        <v>1853</v>
      </c>
      <c r="G187" s="856"/>
      <c r="H187" s="851"/>
      <c r="I187" s="858"/>
    </row>
    <row r="188" spans="1:21" s="847" customFormat="1" x14ac:dyDescent="0.2">
      <c r="A188" s="483" t="s">
        <v>4127</v>
      </c>
      <c r="B188" s="861" t="s">
        <v>4128</v>
      </c>
      <c r="C188" s="598">
        <v>6</v>
      </c>
      <c r="D188" s="860">
        <v>43769</v>
      </c>
      <c r="E188" s="855"/>
      <c r="F188" s="853" t="s">
        <v>1853</v>
      </c>
      <c r="G188" s="856"/>
      <c r="H188" s="851"/>
      <c r="I188" s="858"/>
      <c r="T188"/>
    </row>
    <row r="189" spans="1:21" s="847" customFormat="1" x14ac:dyDescent="0.2">
      <c r="A189" s="483" t="s">
        <v>1532</v>
      </c>
      <c r="B189" s="861" t="s">
        <v>1533</v>
      </c>
      <c r="C189" s="598">
        <v>6</v>
      </c>
      <c r="D189" s="860">
        <v>43769</v>
      </c>
      <c r="E189" s="855"/>
      <c r="F189" s="853" t="s">
        <v>1853</v>
      </c>
      <c r="G189" s="856"/>
      <c r="H189" s="851"/>
      <c r="I189" s="858"/>
    </row>
    <row r="190" spans="1:21" s="847" customFormat="1" x14ac:dyDescent="0.2">
      <c r="A190" s="483" t="s">
        <v>1619</v>
      </c>
      <c r="B190" s="861" t="s">
        <v>1620</v>
      </c>
      <c r="C190" s="598">
        <v>8</v>
      </c>
      <c r="D190" s="860">
        <v>43769</v>
      </c>
      <c r="E190" s="855"/>
      <c r="F190" s="853" t="s">
        <v>1853</v>
      </c>
      <c r="G190" s="856"/>
      <c r="H190" s="851"/>
      <c r="I190" s="858"/>
      <c r="S190"/>
    </row>
    <row r="191" spans="1:21" s="847" customFormat="1" x14ac:dyDescent="0.2">
      <c r="A191" s="483" t="s">
        <v>1329</v>
      </c>
      <c r="B191" s="861" t="s">
        <v>1330</v>
      </c>
      <c r="C191" s="598">
        <v>9</v>
      </c>
      <c r="D191" s="860">
        <v>43769</v>
      </c>
      <c r="E191" s="855"/>
      <c r="F191" s="853" t="s">
        <v>1853</v>
      </c>
      <c r="G191" s="856"/>
      <c r="H191" s="851"/>
      <c r="I191" s="858"/>
    </row>
    <row r="192" spans="1:21" s="847" customFormat="1" x14ac:dyDescent="0.2">
      <c r="A192" s="483" t="s">
        <v>1475</v>
      </c>
      <c r="B192" s="861" t="s">
        <v>1476</v>
      </c>
      <c r="C192" s="598">
        <v>7</v>
      </c>
      <c r="D192" s="860">
        <v>43769</v>
      </c>
      <c r="E192" s="855"/>
      <c r="F192" s="853"/>
      <c r="G192" s="856" t="s">
        <v>1853</v>
      </c>
      <c r="H192" s="851"/>
      <c r="I192" s="858" t="s">
        <v>4486</v>
      </c>
    </row>
    <row r="193" spans="1:18" s="847" customFormat="1" x14ac:dyDescent="0.2">
      <c r="A193" s="483" t="s">
        <v>4471</v>
      </c>
      <c r="B193" s="861" t="s">
        <v>1796</v>
      </c>
      <c r="C193" s="598">
        <v>8</v>
      </c>
      <c r="D193" s="860">
        <v>43769</v>
      </c>
      <c r="E193" s="855"/>
      <c r="F193" s="853" t="s">
        <v>1853</v>
      </c>
      <c r="G193" s="856"/>
      <c r="H193" s="851"/>
      <c r="I193" s="858"/>
    </row>
    <row r="194" spans="1:18" s="847" customFormat="1" x14ac:dyDescent="0.2">
      <c r="A194" s="483" t="s">
        <v>895</v>
      </c>
      <c r="B194" s="861" t="s">
        <v>896</v>
      </c>
      <c r="C194" s="598">
        <v>7</v>
      </c>
      <c r="D194" s="860">
        <v>43738</v>
      </c>
      <c r="E194" s="855"/>
      <c r="F194" s="853" t="s">
        <v>1853</v>
      </c>
      <c r="G194" s="856"/>
      <c r="H194" s="851"/>
      <c r="I194" s="858"/>
      <c r="J194"/>
      <c r="M194"/>
      <c r="N194"/>
      <c r="O194"/>
      <c r="P194"/>
      <c r="Q194"/>
      <c r="R194"/>
    </row>
    <row r="195" spans="1:18" s="847" customFormat="1" x14ac:dyDescent="0.2">
      <c r="A195" s="483" t="s">
        <v>413</v>
      </c>
      <c r="B195" s="861" t="s">
        <v>414</v>
      </c>
      <c r="C195" s="598">
        <v>14</v>
      </c>
      <c r="D195" s="860">
        <v>43738</v>
      </c>
      <c r="E195" s="855"/>
      <c r="F195" s="853"/>
      <c r="G195" s="856" t="s">
        <v>1853</v>
      </c>
      <c r="H195" s="851"/>
      <c r="I195" s="858" t="s">
        <v>4477</v>
      </c>
    </row>
    <row r="196" spans="1:18" s="847" customFormat="1" x14ac:dyDescent="0.2">
      <c r="A196" s="483" t="s">
        <v>1138</v>
      </c>
      <c r="B196" s="861" t="s">
        <v>1139</v>
      </c>
      <c r="C196" s="598">
        <v>9</v>
      </c>
      <c r="D196" s="860">
        <v>43738</v>
      </c>
      <c r="E196" s="855"/>
      <c r="F196" s="853"/>
      <c r="G196" s="856" t="s">
        <v>1853</v>
      </c>
      <c r="H196" s="851"/>
      <c r="I196" s="858" t="s">
        <v>4476</v>
      </c>
    </row>
    <row r="197" spans="1:18" s="847" customFormat="1" x14ac:dyDescent="0.2">
      <c r="A197" s="483" t="s">
        <v>598</v>
      </c>
      <c r="B197" s="861" t="s">
        <v>599</v>
      </c>
      <c r="C197" s="598">
        <v>15</v>
      </c>
      <c r="D197" s="860">
        <v>43738</v>
      </c>
      <c r="E197" s="855"/>
      <c r="F197" s="853" t="s">
        <v>1853</v>
      </c>
      <c r="G197" s="856"/>
      <c r="H197" s="851"/>
      <c r="I197" s="858"/>
    </row>
    <row r="198" spans="1:18" s="847" customFormat="1" x14ac:dyDescent="0.2">
      <c r="A198" s="483" t="s">
        <v>1526</v>
      </c>
      <c r="B198" s="861" t="s">
        <v>1527</v>
      </c>
      <c r="C198" s="598">
        <v>6</v>
      </c>
      <c r="D198" s="860">
        <v>43738</v>
      </c>
      <c r="E198" s="855"/>
      <c r="F198" s="853" t="s">
        <v>1853</v>
      </c>
      <c r="G198" s="856"/>
      <c r="H198" s="851"/>
      <c r="I198" s="858"/>
    </row>
    <row r="199" spans="1:18" s="847" customFormat="1" x14ac:dyDescent="0.2">
      <c r="A199" s="483" t="s">
        <v>4388</v>
      </c>
      <c r="B199" s="861" t="s">
        <v>3846</v>
      </c>
      <c r="C199" s="598">
        <v>6</v>
      </c>
      <c r="D199" s="860">
        <v>43738</v>
      </c>
      <c r="E199" s="855"/>
      <c r="F199" s="853" t="s">
        <v>1853</v>
      </c>
      <c r="G199" s="856"/>
      <c r="H199" s="851"/>
      <c r="I199" s="858"/>
    </row>
    <row r="200" spans="1:18" s="847" customFormat="1" x14ac:dyDescent="0.2">
      <c r="A200" s="483" t="s">
        <v>1493</v>
      </c>
      <c r="B200" s="861" t="s">
        <v>1494</v>
      </c>
      <c r="C200" s="598">
        <v>6</v>
      </c>
      <c r="D200" s="860">
        <v>43738</v>
      </c>
      <c r="E200" s="855"/>
      <c r="F200" s="853" t="s">
        <v>1853</v>
      </c>
      <c r="G200" s="856"/>
      <c r="H200" s="851"/>
      <c r="I200" s="858"/>
    </row>
    <row r="201" spans="1:18" s="847" customFormat="1" x14ac:dyDescent="0.2">
      <c r="A201" s="483" t="s">
        <v>1536</v>
      </c>
      <c r="B201" s="861" t="s">
        <v>1537</v>
      </c>
      <c r="C201" s="598">
        <v>9</v>
      </c>
      <c r="D201" s="860">
        <v>43738</v>
      </c>
      <c r="E201" s="855"/>
      <c r="F201" s="853" t="s">
        <v>1853</v>
      </c>
      <c r="G201" s="856"/>
      <c r="H201" s="851"/>
      <c r="I201" s="858"/>
    </row>
    <row r="202" spans="1:18" s="847" customFormat="1" x14ac:dyDescent="0.2">
      <c r="A202" s="483" t="s">
        <v>1621</v>
      </c>
      <c r="B202" s="861" t="s">
        <v>1622</v>
      </c>
      <c r="C202" s="598">
        <v>6</v>
      </c>
      <c r="D202" s="860">
        <v>43738</v>
      </c>
      <c r="E202" s="855"/>
      <c r="F202" s="853" t="s">
        <v>1853</v>
      </c>
      <c r="G202" s="856"/>
      <c r="H202" s="851"/>
      <c r="I202" s="858"/>
    </row>
    <row r="203" spans="1:18" s="847" customFormat="1" x14ac:dyDescent="0.2">
      <c r="A203" s="483" t="s">
        <v>922</v>
      </c>
      <c r="B203" s="861" t="s">
        <v>923</v>
      </c>
      <c r="C203" s="598">
        <v>8</v>
      </c>
      <c r="D203" s="860">
        <v>43708</v>
      </c>
      <c r="E203" s="855"/>
      <c r="F203" s="853"/>
      <c r="G203" s="856" t="s">
        <v>1853</v>
      </c>
      <c r="H203" s="851"/>
      <c r="I203" s="858" t="s">
        <v>4463</v>
      </c>
    </row>
    <row r="204" spans="1:18" s="847" customFormat="1" x14ac:dyDescent="0.2">
      <c r="A204" s="483" t="s">
        <v>1364</v>
      </c>
      <c r="B204" s="861" t="s">
        <v>1365</v>
      </c>
      <c r="C204" s="598">
        <v>6</v>
      </c>
      <c r="D204" s="860">
        <v>43708</v>
      </c>
      <c r="E204" s="855" t="s">
        <v>1853</v>
      </c>
      <c r="F204" s="853"/>
      <c r="G204" s="856"/>
      <c r="H204" s="851"/>
      <c r="I204" s="858" t="s">
        <v>4468</v>
      </c>
    </row>
    <row r="205" spans="1:18" s="847" customFormat="1" x14ac:dyDescent="0.2">
      <c r="A205" s="483" t="s">
        <v>1374</v>
      </c>
      <c r="B205" s="861" t="s">
        <v>1375</v>
      </c>
      <c r="C205" s="598">
        <v>8</v>
      </c>
      <c r="D205" s="860">
        <v>43708</v>
      </c>
      <c r="E205" s="855" t="s">
        <v>1853</v>
      </c>
      <c r="F205" s="853"/>
      <c r="G205" s="856"/>
      <c r="H205" s="851"/>
      <c r="I205" s="858"/>
    </row>
    <row r="206" spans="1:18" s="847" customFormat="1" x14ac:dyDescent="0.2">
      <c r="A206" s="483" t="s">
        <v>650</v>
      </c>
      <c r="B206" s="861" t="s">
        <v>651</v>
      </c>
      <c r="C206" s="733">
        <v>16</v>
      </c>
      <c r="D206" s="860">
        <v>43677</v>
      </c>
      <c r="E206" s="855"/>
      <c r="F206" s="853"/>
      <c r="G206" s="856" t="s">
        <v>1853</v>
      </c>
      <c r="H206" s="851"/>
      <c r="I206" s="858" t="s">
        <v>4453</v>
      </c>
    </row>
    <row r="207" spans="1:18" s="847" customFormat="1" x14ac:dyDescent="0.2">
      <c r="A207" s="857" t="s">
        <v>154</v>
      </c>
      <c r="B207" s="848" t="s">
        <v>155</v>
      </c>
      <c r="C207" s="901">
        <v>36</v>
      </c>
      <c r="D207" s="860">
        <v>43644</v>
      </c>
      <c r="E207" s="855"/>
      <c r="F207" s="853"/>
      <c r="G207" s="856" t="s">
        <v>1853</v>
      </c>
      <c r="H207" s="851"/>
      <c r="I207" s="858" t="s">
        <v>4449</v>
      </c>
      <c r="K207" s="864"/>
      <c r="L207" s="864"/>
    </row>
    <row r="208" spans="1:18" s="847" customFormat="1" x14ac:dyDescent="0.2">
      <c r="A208" s="483" t="s">
        <v>1347</v>
      </c>
      <c r="B208" s="861" t="s">
        <v>1348</v>
      </c>
      <c r="C208" s="733">
        <v>9</v>
      </c>
      <c r="D208" s="860">
        <v>43616</v>
      </c>
      <c r="E208" s="855" t="s">
        <v>1853</v>
      </c>
      <c r="F208" s="853"/>
      <c r="G208" s="856"/>
      <c r="H208" s="851"/>
      <c r="I208" s="858"/>
    </row>
    <row r="209" spans="1:25" s="847" customFormat="1" x14ac:dyDescent="0.2">
      <c r="A209" s="863" t="s">
        <v>1217</v>
      </c>
      <c r="B209" s="861" t="s">
        <v>1218</v>
      </c>
      <c r="C209" s="601">
        <v>7</v>
      </c>
      <c r="D209" s="860">
        <v>43585</v>
      </c>
      <c r="E209" s="855" t="s">
        <v>1853</v>
      </c>
      <c r="F209" s="853"/>
      <c r="G209" s="856"/>
      <c r="H209" s="851"/>
      <c r="I209" s="858"/>
    </row>
    <row r="210" spans="1:25" s="847" customFormat="1" x14ac:dyDescent="0.2">
      <c r="A210" s="470" t="s">
        <v>4107</v>
      </c>
      <c r="B210" s="861" t="s">
        <v>4108</v>
      </c>
      <c r="C210" s="601">
        <v>7</v>
      </c>
      <c r="D210" s="860">
        <v>43585</v>
      </c>
      <c r="E210" s="855"/>
      <c r="F210" s="853"/>
      <c r="G210" s="856" t="s">
        <v>1853</v>
      </c>
      <c r="H210" s="851"/>
      <c r="I210" s="848" t="s">
        <v>4438</v>
      </c>
    </row>
    <row r="211" spans="1:25" s="847" customFormat="1" x14ac:dyDescent="0.2">
      <c r="A211" s="864" t="s">
        <v>1404</v>
      </c>
      <c r="B211" s="876" t="s">
        <v>1405</v>
      </c>
      <c r="C211" s="733">
        <v>9</v>
      </c>
      <c r="D211" s="860">
        <v>43555</v>
      </c>
      <c r="E211" s="855" t="s">
        <v>1853</v>
      </c>
      <c r="F211" s="853"/>
      <c r="G211" s="856"/>
      <c r="H211" s="851"/>
      <c r="I211" s="858"/>
    </row>
    <row r="212" spans="1:25" s="847" customFormat="1" x14ac:dyDescent="0.2">
      <c r="A212" s="872" t="s">
        <v>1455</v>
      </c>
      <c r="B212" s="876" t="s">
        <v>1456</v>
      </c>
      <c r="C212" s="733">
        <v>7</v>
      </c>
      <c r="D212" s="860">
        <v>43555</v>
      </c>
      <c r="E212" s="855"/>
      <c r="F212" s="853"/>
      <c r="G212" s="856" t="s">
        <v>1853</v>
      </c>
      <c r="H212" s="851"/>
      <c r="I212" s="858" t="s">
        <v>4433</v>
      </c>
    </row>
    <row r="213" spans="1:25" s="847" customFormat="1" x14ac:dyDescent="0.2">
      <c r="A213" s="872" t="s">
        <v>825</v>
      </c>
      <c r="B213" s="876" t="s">
        <v>826</v>
      </c>
      <c r="C213" s="598">
        <v>14</v>
      </c>
      <c r="D213" s="860">
        <v>43555</v>
      </c>
      <c r="E213" s="855"/>
      <c r="F213" s="853"/>
      <c r="G213" s="856" t="s">
        <v>1853</v>
      </c>
      <c r="H213" s="851"/>
      <c r="I213" s="858" t="s">
        <v>4432</v>
      </c>
    </row>
    <row r="214" spans="1:25" s="847" customFormat="1" x14ac:dyDescent="0.2">
      <c r="A214" s="13" t="s">
        <v>4256</v>
      </c>
      <c r="B214" s="596" t="s">
        <v>4255</v>
      </c>
      <c r="C214" s="196">
        <v>6</v>
      </c>
      <c r="D214" s="860">
        <v>43524</v>
      </c>
      <c r="E214" s="855" t="s">
        <v>1853</v>
      </c>
      <c r="F214" s="853"/>
      <c r="G214" s="856"/>
      <c r="H214" s="851"/>
      <c r="I214" s="848"/>
    </row>
    <row r="215" spans="1:25" s="847" customFormat="1" x14ac:dyDescent="0.2">
      <c r="A215" s="958" t="s">
        <v>1382</v>
      </c>
      <c r="B215" s="957" t="s">
        <v>1383</v>
      </c>
      <c r="C215" s="196">
        <v>6</v>
      </c>
      <c r="D215" s="860">
        <v>43524</v>
      </c>
      <c r="E215" s="855" t="s">
        <v>1853</v>
      </c>
      <c r="F215" s="853"/>
      <c r="G215" s="856"/>
      <c r="H215" s="851"/>
      <c r="I215" s="848"/>
    </row>
    <row r="216" spans="1:25" s="847" customFormat="1" x14ac:dyDescent="0.2">
      <c r="A216" s="958" t="s">
        <v>374</v>
      </c>
      <c r="B216" s="957" t="s">
        <v>375</v>
      </c>
      <c r="C216" s="918">
        <v>59</v>
      </c>
      <c r="D216" s="860">
        <v>43524</v>
      </c>
      <c r="E216" s="855"/>
      <c r="F216" s="853"/>
      <c r="G216" s="856" t="s">
        <v>1853</v>
      </c>
      <c r="H216" s="851"/>
      <c r="I216" s="848" t="s">
        <v>4420</v>
      </c>
    </row>
    <row r="217" spans="1:25" s="847" customFormat="1" x14ac:dyDescent="0.2">
      <c r="A217" s="13" t="s">
        <v>854</v>
      </c>
      <c r="B217" s="596" t="s">
        <v>855</v>
      </c>
      <c r="C217" s="196">
        <v>12</v>
      </c>
      <c r="D217" s="860">
        <v>43524</v>
      </c>
      <c r="E217" s="855"/>
      <c r="F217" s="853"/>
      <c r="G217" s="856" t="s">
        <v>1853</v>
      </c>
      <c r="H217" s="851"/>
      <c r="I217" s="848" t="s">
        <v>4419</v>
      </c>
    </row>
    <row r="218" spans="1:25" s="847" customFormat="1" x14ac:dyDescent="0.2">
      <c r="A218" s="864" t="s">
        <v>1019</v>
      </c>
      <c r="B218" s="876" t="s">
        <v>1020</v>
      </c>
      <c r="C218" s="733">
        <v>8</v>
      </c>
      <c r="D218" s="860">
        <v>43496</v>
      </c>
      <c r="E218" s="855"/>
      <c r="F218" s="853" t="s">
        <v>1853</v>
      </c>
      <c r="G218" s="856"/>
      <c r="H218" s="851"/>
      <c r="I218" s="85"/>
    </row>
    <row r="219" spans="1:25" s="847" customFormat="1" x14ac:dyDescent="0.2">
      <c r="A219" s="864" t="s">
        <v>1047</v>
      </c>
      <c r="B219" s="876" t="s">
        <v>1048</v>
      </c>
      <c r="C219" s="733">
        <v>7</v>
      </c>
      <c r="D219" s="860">
        <v>43496</v>
      </c>
      <c r="E219" s="855"/>
      <c r="F219" s="853" t="s">
        <v>1853</v>
      </c>
      <c r="G219" s="856"/>
      <c r="H219" s="851"/>
      <c r="I219" s="85"/>
    </row>
    <row r="220" spans="1:25" x14ac:dyDescent="0.2">
      <c r="A220" s="872" t="s">
        <v>546</v>
      </c>
      <c r="B220" s="876" t="s">
        <v>547</v>
      </c>
      <c r="C220" s="733">
        <v>12</v>
      </c>
      <c r="D220" s="860">
        <v>43496</v>
      </c>
      <c r="E220" s="855"/>
      <c r="F220" s="853"/>
      <c r="G220" s="856"/>
      <c r="H220" s="851" t="s">
        <v>1853</v>
      </c>
      <c r="I220" s="858" t="s">
        <v>4404</v>
      </c>
      <c r="J220" s="847"/>
      <c r="K220" s="847"/>
      <c r="L220" s="847"/>
      <c r="M220" s="847"/>
      <c r="N220" s="847"/>
      <c r="O220" s="847"/>
      <c r="P220" s="847"/>
      <c r="Q220" s="847"/>
      <c r="R220" s="847"/>
      <c r="S220" s="847"/>
      <c r="T220" s="847"/>
      <c r="U220" s="847"/>
      <c r="V220" s="847"/>
      <c r="W220" s="847"/>
      <c r="X220" s="847"/>
      <c r="Y220" s="847"/>
    </row>
    <row r="221" spans="1:25" x14ac:dyDescent="0.2">
      <c r="A221" s="872" t="s">
        <v>1256</v>
      </c>
      <c r="B221" s="876" t="s">
        <v>1257</v>
      </c>
      <c r="C221" s="598">
        <v>6</v>
      </c>
      <c r="D221" s="860">
        <v>43496</v>
      </c>
      <c r="E221" s="855"/>
      <c r="F221" s="853"/>
      <c r="G221" s="856" t="s">
        <v>1853</v>
      </c>
      <c r="H221" s="851"/>
      <c r="I221" s="858" t="s">
        <v>4415</v>
      </c>
      <c r="J221" s="847"/>
      <c r="K221" s="847"/>
      <c r="L221" s="847"/>
      <c r="M221" s="847"/>
      <c r="N221" s="847"/>
      <c r="O221" s="847"/>
      <c r="P221" s="847"/>
      <c r="Q221" s="847"/>
      <c r="R221" s="847"/>
      <c r="S221" s="847"/>
      <c r="T221" s="847"/>
      <c r="U221" s="847"/>
      <c r="V221" s="847"/>
      <c r="W221" s="847"/>
    </row>
    <row r="222" spans="1:25" x14ac:dyDescent="0.2">
      <c r="A222" s="864" t="s">
        <v>783</v>
      </c>
      <c r="B222" s="876" t="s">
        <v>784</v>
      </c>
      <c r="C222" s="598">
        <v>15</v>
      </c>
      <c r="D222" s="860">
        <v>43496</v>
      </c>
      <c r="E222" s="855"/>
      <c r="F222" s="853"/>
      <c r="G222" s="856" t="s">
        <v>1853</v>
      </c>
      <c r="H222" s="851"/>
      <c r="I222" s="858" t="s">
        <v>4405</v>
      </c>
      <c r="J222" s="847"/>
      <c r="K222" s="847"/>
      <c r="L222" s="847"/>
      <c r="M222" s="847"/>
      <c r="N222" s="847"/>
      <c r="O222" s="847"/>
      <c r="P222" s="847"/>
      <c r="Q222" s="847"/>
      <c r="R222" s="847"/>
      <c r="S222" s="847"/>
      <c r="T222" s="847"/>
      <c r="U222" s="847"/>
      <c r="V222" s="847"/>
      <c r="W222" s="847"/>
    </row>
    <row r="223" spans="1:25" s="847" customFormat="1" ht="13.5" thickBot="1" x14ac:dyDescent="0.25">
      <c r="A223" s="864" t="s">
        <v>3918</v>
      </c>
      <c r="B223" s="876" t="s">
        <v>3919</v>
      </c>
      <c r="C223" s="598">
        <v>5</v>
      </c>
      <c r="D223" s="860">
        <v>43496</v>
      </c>
      <c r="E223" s="855"/>
      <c r="F223" s="853"/>
      <c r="G223" s="856" t="s">
        <v>1853</v>
      </c>
      <c r="H223" s="851"/>
      <c r="I223" s="858" t="s">
        <v>4406</v>
      </c>
      <c r="X223"/>
      <c r="Y223"/>
    </row>
    <row r="224" spans="1:25" s="847" customFormat="1" x14ac:dyDescent="0.2">
      <c r="A224" s="872" t="s">
        <v>950</v>
      </c>
      <c r="B224" s="1028" t="s">
        <v>951</v>
      </c>
      <c r="C224" s="931">
        <v>6</v>
      </c>
      <c r="D224" s="860">
        <v>43465</v>
      </c>
      <c r="E224" s="855" t="s">
        <v>1853</v>
      </c>
      <c r="F224" s="853"/>
      <c r="G224" s="856"/>
      <c r="H224" s="851"/>
      <c r="I224" s="858" t="s">
        <v>4395</v>
      </c>
      <c r="K224" s="634"/>
      <c r="L224" s="634"/>
    </row>
    <row r="225" spans="1:25" s="847" customFormat="1" x14ac:dyDescent="0.2">
      <c r="A225" s="155" t="s">
        <v>796</v>
      </c>
      <c r="B225" s="596" t="s">
        <v>797</v>
      </c>
      <c r="C225" s="733">
        <v>12</v>
      </c>
      <c r="D225" s="860">
        <v>43465</v>
      </c>
      <c r="E225" s="855"/>
      <c r="F225" s="853"/>
      <c r="G225" s="856" t="s">
        <v>1853</v>
      </c>
      <c r="H225" s="851"/>
      <c r="I225" s="858" t="s">
        <v>2791</v>
      </c>
      <c r="K225" s="634"/>
      <c r="L225" s="634"/>
    </row>
    <row r="226" spans="1:25" s="847" customFormat="1" x14ac:dyDescent="0.2">
      <c r="A226" s="872" t="s">
        <v>1694</v>
      </c>
      <c r="B226" s="876" t="s">
        <v>1695</v>
      </c>
      <c r="C226" s="901">
        <v>7</v>
      </c>
      <c r="D226" s="860">
        <v>43465</v>
      </c>
      <c r="E226" s="855"/>
      <c r="F226" s="853" t="s">
        <v>1853</v>
      </c>
      <c r="G226" s="856"/>
      <c r="H226" s="851"/>
      <c r="I226" s="858"/>
    </row>
    <row r="227" spans="1:25" x14ac:dyDescent="0.2">
      <c r="A227" s="864" t="s">
        <v>476</v>
      </c>
      <c r="B227" s="876" t="s">
        <v>477</v>
      </c>
      <c r="C227" s="733">
        <v>22</v>
      </c>
      <c r="D227" s="860">
        <v>43434</v>
      </c>
      <c r="E227" s="855" t="s">
        <v>1853</v>
      </c>
      <c r="F227" s="853"/>
      <c r="G227" s="856"/>
      <c r="H227" s="851"/>
      <c r="I227" s="858"/>
      <c r="J227" s="847"/>
      <c r="K227" s="847"/>
      <c r="L227" s="847"/>
      <c r="M227" s="847"/>
      <c r="N227" s="847"/>
      <c r="O227" s="847"/>
      <c r="P227" s="847"/>
      <c r="Q227" s="847"/>
      <c r="R227" s="847"/>
      <c r="S227" s="847"/>
      <c r="T227" s="847"/>
      <c r="U227" s="847"/>
      <c r="V227" s="847"/>
      <c r="W227" s="847"/>
      <c r="X227" s="847"/>
      <c r="Y227" s="847"/>
    </row>
    <row r="228" spans="1:25" s="840" customFormat="1" x14ac:dyDescent="0.2">
      <c r="A228" s="872" t="s">
        <v>1037</v>
      </c>
      <c r="B228" s="876" t="s">
        <v>1038</v>
      </c>
      <c r="C228" s="733">
        <v>7</v>
      </c>
      <c r="D228" s="860">
        <v>43434</v>
      </c>
      <c r="E228" s="855"/>
      <c r="F228" s="853" t="s">
        <v>1853</v>
      </c>
      <c r="G228" s="856"/>
      <c r="H228" s="851"/>
      <c r="I228" s="858"/>
      <c r="J228" s="847"/>
      <c r="K228" s="847"/>
      <c r="L228" s="847"/>
      <c r="M228" s="847"/>
      <c r="N228" s="847"/>
      <c r="O228" s="847"/>
      <c r="P228" s="847"/>
      <c r="Q228" s="847"/>
      <c r="R228" s="847"/>
      <c r="S228" s="847"/>
      <c r="T228" s="847"/>
      <c r="U228" s="847"/>
      <c r="V228" s="847"/>
      <c r="W228" s="847"/>
      <c r="X228"/>
      <c r="Y228"/>
    </row>
    <row r="229" spans="1:25" s="843" customFormat="1" x14ac:dyDescent="0.2">
      <c r="A229" s="864" t="s">
        <v>1049</v>
      </c>
      <c r="B229" s="876" t="s">
        <v>1050</v>
      </c>
      <c r="C229" s="733">
        <v>8</v>
      </c>
      <c r="D229" s="860">
        <v>43434</v>
      </c>
      <c r="E229" s="855"/>
      <c r="F229" s="853" t="s">
        <v>1853</v>
      </c>
      <c r="G229" s="856"/>
      <c r="H229" s="851"/>
      <c r="I229" s="858"/>
      <c r="J229" s="847"/>
      <c r="K229" s="847"/>
      <c r="L229" s="847"/>
      <c r="M229" s="847"/>
      <c r="N229" s="847"/>
      <c r="O229" s="847"/>
      <c r="P229" s="847"/>
      <c r="Q229" s="847"/>
      <c r="R229" s="847"/>
      <c r="S229" s="847"/>
      <c r="T229" s="847"/>
      <c r="U229" s="847"/>
      <c r="V229" s="847"/>
      <c r="W229"/>
      <c r="X229" s="840"/>
      <c r="Y229" s="840"/>
    </row>
    <row r="230" spans="1:25" s="845" customFormat="1" x14ac:dyDescent="0.2">
      <c r="A230" s="872" t="s">
        <v>520</v>
      </c>
      <c r="B230" s="876" t="s">
        <v>521</v>
      </c>
      <c r="C230" s="733">
        <v>14</v>
      </c>
      <c r="D230" s="860">
        <v>43434</v>
      </c>
      <c r="E230" s="855"/>
      <c r="F230" s="853" t="s">
        <v>1853</v>
      </c>
      <c r="G230" s="856"/>
      <c r="H230" s="851"/>
      <c r="I230" s="858"/>
      <c r="J230" s="847"/>
      <c r="K230" s="847"/>
      <c r="L230" s="847"/>
      <c r="M230" s="847"/>
      <c r="N230" s="847"/>
      <c r="O230" s="847"/>
      <c r="P230" s="847"/>
      <c r="Q230" s="847"/>
      <c r="R230" s="847"/>
      <c r="S230" s="847"/>
      <c r="T230" s="847"/>
      <c r="U230" s="847"/>
      <c r="V230" s="847"/>
      <c r="W230"/>
      <c r="X230" s="843"/>
      <c r="Y230" s="843"/>
    </row>
    <row r="231" spans="1:25" s="842" customFormat="1" x14ac:dyDescent="0.2">
      <c r="A231" s="872" t="s">
        <v>1148</v>
      </c>
      <c r="B231" s="876" t="s">
        <v>1149</v>
      </c>
      <c r="C231" s="733">
        <v>8</v>
      </c>
      <c r="D231" s="860">
        <v>43434</v>
      </c>
      <c r="E231" s="855"/>
      <c r="F231" s="853" t="s">
        <v>1853</v>
      </c>
      <c r="G231" s="856"/>
      <c r="H231" s="851"/>
      <c r="I231" s="858"/>
      <c r="J231" s="847"/>
      <c r="K231" s="847"/>
      <c r="L231" s="847"/>
      <c r="M231" s="847"/>
      <c r="N231" s="847"/>
      <c r="O231" s="847"/>
      <c r="P231" s="847"/>
      <c r="Q231" s="847"/>
      <c r="R231" s="847"/>
      <c r="S231" s="847"/>
      <c r="T231" s="847"/>
      <c r="U231" s="847"/>
      <c r="V231"/>
      <c r="W231"/>
      <c r="X231" s="845"/>
      <c r="Y231" s="845"/>
    </row>
    <row r="232" spans="1:25" s="841" customFormat="1" x14ac:dyDescent="0.2">
      <c r="A232" s="755" t="s">
        <v>589</v>
      </c>
      <c r="B232" s="782" t="s">
        <v>590</v>
      </c>
      <c r="C232" s="756">
        <v>16</v>
      </c>
      <c r="D232" s="860">
        <v>43434</v>
      </c>
      <c r="E232" s="855"/>
      <c r="F232" s="853" t="s">
        <v>1853</v>
      </c>
      <c r="G232" s="856"/>
      <c r="H232" s="851"/>
      <c r="I232" s="858"/>
      <c r="J232" s="847"/>
      <c r="K232" s="847"/>
      <c r="L232" s="847"/>
      <c r="M232" s="847"/>
      <c r="N232" s="847"/>
      <c r="O232" s="847"/>
      <c r="P232" s="847"/>
      <c r="Q232" s="847"/>
      <c r="R232" s="847"/>
      <c r="S232" s="847"/>
      <c r="T232" s="847"/>
      <c r="U232" s="847"/>
      <c r="V232"/>
      <c r="W232" s="847"/>
      <c r="X232" s="842"/>
      <c r="Y232" s="842"/>
    </row>
    <row r="233" spans="1:25" s="847" customFormat="1" x14ac:dyDescent="0.2">
      <c r="A233" s="872" t="s">
        <v>1227</v>
      </c>
      <c r="B233" s="876" t="s">
        <v>1228</v>
      </c>
      <c r="C233" s="733">
        <v>6</v>
      </c>
      <c r="D233" s="860">
        <v>43434</v>
      </c>
      <c r="E233" s="855"/>
      <c r="F233" s="853" t="s">
        <v>1853</v>
      </c>
      <c r="G233" s="856"/>
      <c r="H233" s="851"/>
      <c r="I233" s="858"/>
      <c r="V233"/>
      <c r="X233" s="841"/>
      <c r="Y233" s="841"/>
    </row>
    <row r="234" spans="1:25" s="847" customFormat="1" x14ac:dyDescent="0.2">
      <c r="A234" s="864" t="s">
        <v>1418</v>
      </c>
      <c r="B234" s="876" t="s">
        <v>1419</v>
      </c>
      <c r="C234" s="733">
        <v>8</v>
      </c>
      <c r="D234" s="860">
        <v>43434</v>
      </c>
      <c r="E234" s="855"/>
      <c r="F234" s="853" t="s">
        <v>1853</v>
      </c>
      <c r="G234" s="856"/>
      <c r="H234" s="851"/>
      <c r="I234" s="858"/>
    </row>
    <row r="235" spans="1:25" s="847" customFormat="1" x14ac:dyDescent="0.2">
      <c r="A235" s="755" t="s">
        <v>1471</v>
      </c>
      <c r="B235" s="782" t="s">
        <v>1472</v>
      </c>
      <c r="C235" s="756">
        <v>8</v>
      </c>
      <c r="D235" s="860">
        <v>43434</v>
      </c>
      <c r="E235" s="855"/>
      <c r="F235" s="853" t="s">
        <v>1853</v>
      </c>
      <c r="G235" s="856"/>
      <c r="H235" s="851"/>
      <c r="I235" s="858"/>
    </row>
    <row r="236" spans="1:25" s="847" customFormat="1" x14ac:dyDescent="0.2">
      <c r="A236" s="755" t="s">
        <v>1511</v>
      </c>
      <c r="B236" s="782" t="s">
        <v>1512</v>
      </c>
      <c r="C236" s="733">
        <v>5</v>
      </c>
      <c r="D236" s="860">
        <v>43434</v>
      </c>
      <c r="E236" s="855"/>
      <c r="F236" s="853" t="s">
        <v>1853</v>
      </c>
      <c r="G236" s="856"/>
      <c r="H236" s="851"/>
      <c r="I236" s="858"/>
      <c r="W236"/>
    </row>
    <row r="237" spans="1:25" s="847" customFormat="1" x14ac:dyDescent="0.2">
      <c r="A237" s="872" t="s">
        <v>1558</v>
      </c>
      <c r="B237" s="876" t="s">
        <v>1559</v>
      </c>
      <c r="C237" s="733">
        <v>5</v>
      </c>
      <c r="D237" s="860">
        <v>43434</v>
      </c>
      <c r="E237" s="855"/>
      <c r="F237" s="853"/>
      <c r="G237" s="856" t="s">
        <v>1853</v>
      </c>
      <c r="H237" s="851"/>
      <c r="I237" s="858" t="s">
        <v>4378</v>
      </c>
      <c r="W237" s="840"/>
    </row>
    <row r="238" spans="1:25" s="847" customFormat="1" x14ac:dyDescent="0.2">
      <c r="A238" s="864" t="s">
        <v>1673</v>
      </c>
      <c r="B238" s="876" t="s">
        <v>1674</v>
      </c>
      <c r="C238" s="733">
        <v>5</v>
      </c>
      <c r="D238" s="860">
        <v>43434</v>
      </c>
      <c r="E238" s="855"/>
      <c r="F238" s="853" t="s">
        <v>1853</v>
      </c>
      <c r="G238" s="856"/>
      <c r="H238" s="851"/>
      <c r="I238" s="858"/>
      <c r="V238"/>
      <c r="W238" s="843"/>
    </row>
    <row r="239" spans="1:25" x14ac:dyDescent="0.2">
      <c r="A239" s="864" t="s">
        <v>852</v>
      </c>
      <c r="B239" s="876" t="s">
        <v>4097</v>
      </c>
      <c r="C239" s="733">
        <v>14</v>
      </c>
      <c r="D239" s="860">
        <v>43434</v>
      </c>
      <c r="E239" s="855"/>
      <c r="F239" s="853" t="s">
        <v>1853</v>
      </c>
      <c r="G239" s="856"/>
      <c r="H239" s="851"/>
      <c r="I239" s="858"/>
      <c r="J239" s="847"/>
      <c r="K239" s="847"/>
      <c r="L239" s="847"/>
      <c r="M239" s="847"/>
      <c r="N239" s="847"/>
      <c r="O239" s="847"/>
      <c r="P239" s="847"/>
      <c r="Q239" s="847"/>
      <c r="R239" s="847"/>
      <c r="S239" s="847"/>
      <c r="T239" s="847"/>
      <c r="U239" s="847"/>
      <c r="V239" s="840"/>
      <c r="W239" s="845"/>
      <c r="X239" s="847"/>
      <c r="Y239" s="847"/>
    </row>
    <row r="240" spans="1:25" x14ac:dyDescent="0.2">
      <c r="A240" s="872" t="s">
        <v>421</v>
      </c>
      <c r="B240" s="876" t="s">
        <v>422</v>
      </c>
      <c r="C240" s="733">
        <v>12</v>
      </c>
      <c r="D240" s="860">
        <v>43404</v>
      </c>
      <c r="E240" s="855" t="s">
        <v>1853</v>
      </c>
      <c r="F240" s="853"/>
      <c r="G240" s="856"/>
      <c r="H240" s="851"/>
      <c r="I240" s="858"/>
      <c r="J240" s="847"/>
      <c r="K240" s="864"/>
      <c r="L240" s="864"/>
      <c r="M240" s="847"/>
      <c r="N240" s="847"/>
      <c r="O240" s="847"/>
      <c r="P240" s="847"/>
      <c r="Q240" s="847"/>
      <c r="R240" s="847"/>
      <c r="S240" s="847"/>
      <c r="T240" s="847"/>
      <c r="U240" s="847"/>
      <c r="V240" s="843"/>
      <c r="W240" s="842"/>
    </row>
    <row r="241" spans="1:23" x14ac:dyDescent="0.2">
      <c r="A241" s="872" t="s">
        <v>920</v>
      </c>
      <c r="B241" s="876" t="s">
        <v>921</v>
      </c>
      <c r="C241" s="733">
        <v>6</v>
      </c>
      <c r="D241" s="860">
        <v>43404</v>
      </c>
      <c r="E241" s="855"/>
      <c r="F241" s="853"/>
      <c r="G241" s="856" t="s">
        <v>1853</v>
      </c>
      <c r="H241" s="851"/>
      <c r="I241" s="858" t="s">
        <v>4315</v>
      </c>
      <c r="J241" s="847"/>
      <c r="K241" s="847"/>
      <c r="L241" s="847"/>
      <c r="M241" s="847"/>
      <c r="N241" s="847"/>
      <c r="O241" s="847"/>
      <c r="P241" s="847"/>
      <c r="Q241" s="847"/>
      <c r="R241" s="847"/>
      <c r="S241" s="847"/>
      <c r="T241" s="847"/>
      <c r="U241" s="847"/>
      <c r="V241" s="845"/>
      <c r="W241" s="841"/>
    </row>
    <row r="242" spans="1:23" x14ac:dyDescent="0.2">
      <c r="A242" s="881" t="s">
        <v>938</v>
      </c>
      <c r="B242" s="876" t="s">
        <v>939</v>
      </c>
      <c r="C242" s="733">
        <v>5</v>
      </c>
      <c r="D242" s="860">
        <v>43404</v>
      </c>
      <c r="E242" s="855" t="s">
        <v>1853</v>
      </c>
      <c r="F242" s="904"/>
      <c r="G242" s="856"/>
      <c r="H242" s="851"/>
      <c r="I242" s="858"/>
      <c r="J242" s="847"/>
      <c r="K242" s="847"/>
      <c r="L242" s="847"/>
      <c r="M242" s="847"/>
      <c r="N242" s="847"/>
      <c r="O242" s="847"/>
      <c r="P242" s="847"/>
      <c r="Q242" s="847"/>
      <c r="R242" s="847"/>
      <c r="S242" s="847"/>
      <c r="T242" s="847"/>
      <c r="V242" s="842"/>
      <c r="W242" s="847"/>
    </row>
    <row r="243" spans="1:23" x14ac:dyDescent="0.2">
      <c r="A243" s="881" t="s">
        <v>967</v>
      </c>
      <c r="B243" s="876" t="s">
        <v>968</v>
      </c>
      <c r="C243" s="733">
        <v>6</v>
      </c>
      <c r="D243" s="860">
        <v>43404</v>
      </c>
      <c r="E243" s="855"/>
      <c r="F243" s="853" t="s">
        <v>1853</v>
      </c>
      <c r="G243" s="856"/>
      <c r="H243" s="851"/>
      <c r="I243" s="858" t="s">
        <v>4310</v>
      </c>
      <c r="J243" s="847"/>
      <c r="K243" s="847"/>
      <c r="L243" s="847"/>
      <c r="M243" s="847"/>
      <c r="N243" s="847"/>
      <c r="O243" s="847"/>
      <c r="P243" s="847"/>
      <c r="Q243" s="847"/>
      <c r="R243" s="847"/>
      <c r="S243" s="847"/>
      <c r="T243" s="847"/>
      <c r="V243" s="841"/>
      <c r="W243" s="847"/>
    </row>
    <row r="244" spans="1:23" x14ac:dyDescent="0.2">
      <c r="A244" s="872" t="s">
        <v>1002</v>
      </c>
      <c r="B244" s="876" t="s">
        <v>1003</v>
      </c>
      <c r="C244" s="733">
        <v>6</v>
      </c>
      <c r="D244" s="860">
        <v>43404</v>
      </c>
      <c r="E244" s="855"/>
      <c r="F244" s="853" t="s">
        <v>1853</v>
      </c>
      <c r="G244" s="856"/>
      <c r="H244" s="851"/>
      <c r="I244" s="858" t="s">
        <v>4310</v>
      </c>
      <c r="J244" s="847"/>
      <c r="K244" s="847"/>
      <c r="L244" s="847"/>
      <c r="M244" s="847"/>
      <c r="N244" s="847"/>
      <c r="O244" s="847"/>
      <c r="P244" s="847"/>
      <c r="Q244" s="847"/>
      <c r="R244" s="847"/>
      <c r="S244" s="847"/>
      <c r="T244" s="847"/>
      <c r="V244" s="847"/>
      <c r="W244" s="847"/>
    </row>
    <row r="245" spans="1:23" x14ac:dyDescent="0.2">
      <c r="A245" s="872" t="s">
        <v>1074</v>
      </c>
      <c r="B245" s="876" t="s">
        <v>1075</v>
      </c>
      <c r="C245" s="733">
        <v>7</v>
      </c>
      <c r="D245" s="860">
        <v>43404</v>
      </c>
      <c r="E245" s="855"/>
      <c r="F245" s="853"/>
      <c r="G245" s="856" t="s">
        <v>1853</v>
      </c>
      <c r="H245" s="851"/>
      <c r="I245" s="858" t="s">
        <v>4316</v>
      </c>
      <c r="J245" s="847"/>
      <c r="K245" s="847"/>
      <c r="L245" s="847"/>
      <c r="M245" s="847"/>
      <c r="N245" s="847"/>
      <c r="O245" s="847"/>
      <c r="P245" s="847"/>
      <c r="Q245" s="847"/>
      <c r="R245" s="847"/>
      <c r="S245" s="847"/>
      <c r="T245" s="847"/>
      <c r="U245" s="847"/>
      <c r="V245" s="847"/>
      <c r="W245" s="847"/>
    </row>
    <row r="246" spans="1:23" x14ac:dyDescent="0.2">
      <c r="A246" s="704" t="s">
        <v>4169</v>
      </c>
      <c r="B246" s="786" t="s">
        <v>4166</v>
      </c>
      <c r="C246" s="733">
        <v>5</v>
      </c>
      <c r="D246" s="860">
        <v>43404</v>
      </c>
      <c r="E246" s="855"/>
      <c r="F246" s="853"/>
      <c r="G246" s="856" t="s">
        <v>1853</v>
      </c>
      <c r="H246" s="851"/>
      <c r="I246" s="858" t="s">
        <v>4317</v>
      </c>
      <c r="J246" s="847"/>
      <c r="K246" s="847"/>
      <c r="L246" s="847"/>
      <c r="M246" s="847"/>
      <c r="N246" s="847"/>
      <c r="O246" s="847"/>
      <c r="P246" s="847"/>
      <c r="Q246" s="847"/>
      <c r="R246" s="847"/>
      <c r="S246" s="847"/>
      <c r="T246" s="847"/>
      <c r="U246" s="847"/>
      <c r="V246" s="847"/>
      <c r="W246" s="847"/>
    </row>
    <row r="247" spans="1:23" x14ac:dyDescent="0.2">
      <c r="A247" s="872" t="s">
        <v>1088</v>
      </c>
      <c r="B247" s="876" t="s">
        <v>1089</v>
      </c>
      <c r="C247" s="733">
        <v>7</v>
      </c>
      <c r="D247" s="860">
        <v>43404</v>
      </c>
      <c r="E247" s="855"/>
      <c r="F247" s="853"/>
      <c r="G247" s="856" t="s">
        <v>1853</v>
      </c>
      <c r="H247" s="851"/>
      <c r="I247" s="858" t="s">
        <v>4318</v>
      </c>
      <c r="J247" s="847"/>
      <c r="K247" s="847"/>
      <c r="L247" s="847"/>
      <c r="M247" s="847"/>
      <c r="N247" s="847"/>
      <c r="O247" s="847"/>
      <c r="P247" s="847"/>
      <c r="Q247" s="847"/>
      <c r="R247" s="847"/>
      <c r="S247" s="847"/>
      <c r="T247" s="847"/>
      <c r="U247" s="847"/>
      <c r="V247" s="847"/>
      <c r="W247" s="847"/>
    </row>
    <row r="248" spans="1:23" x14ac:dyDescent="0.2">
      <c r="A248" s="872" t="s">
        <v>533</v>
      </c>
      <c r="B248" s="876" t="s">
        <v>534</v>
      </c>
      <c r="C248" s="733">
        <v>14</v>
      </c>
      <c r="D248" s="860">
        <v>43404</v>
      </c>
      <c r="E248" s="855"/>
      <c r="F248" s="853" t="s">
        <v>1853</v>
      </c>
      <c r="G248" s="856"/>
      <c r="H248" s="851"/>
      <c r="I248" s="858" t="s">
        <v>4310</v>
      </c>
      <c r="J248" s="847"/>
      <c r="K248" s="847"/>
      <c r="L248" s="847"/>
      <c r="M248" s="847"/>
      <c r="N248" s="847"/>
      <c r="O248" s="847"/>
      <c r="P248" s="847"/>
      <c r="Q248" s="847"/>
      <c r="R248" s="847"/>
      <c r="S248" s="847"/>
      <c r="U248" s="847"/>
      <c r="V248" s="847"/>
    </row>
    <row r="249" spans="1:23" x14ac:dyDescent="0.2">
      <c r="A249" s="864" t="s">
        <v>1134</v>
      </c>
      <c r="B249" s="876" t="s">
        <v>1135</v>
      </c>
      <c r="C249" s="733">
        <v>7</v>
      </c>
      <c r="D249" s="860">
        <v>43404</v>
      </c>
      <c r="E249" s="855"/>
      <c r="F249" s="853"/>
      <c r="G249" s="856" t="s">
        <v>1853</v>
      </c>
      <c r="H249" s="851"/>
      <c r="I249" s="858" t="s">
        <v>1982</v>
      </c>
      <c r="J249" s="847"/>
      <c r="K249" s="847"/>
      <c r="L249" s="847"/>
      <c r="M249" s="847"/>
      <c r="N249" s="847"/>
      <c r="O249" s="847"/>
      <c r="P249" s="847"/>
      <c r="Q249" s="847"/>
      <c r="R249" s="847"/>
      <c r="S249" s="847"/>
      <c r="V249" s="847"/>
    </row>
    <row r="250" spans="1:23" x14ac:dyDescent="0.2">
      <c r="A250" s="872" t="s">
        <v>1154</v>
      </c>
      <c r="B250" s="876" t="s">
        <v>1155</v>
      </c>
      <c r="C250" s="733">
        <v>7</v>
      </c>
      <c r="D250" s="860">
        <v>43404</v>
      </c>
      <c r="E250" s="855"/>
      <c r="F250" s="853" t="s">
        <v>1853</v>
      </c>
      <c r="G250" s="856"/>
      <c r="H250" s="851"/>
      <c r="I250" s="858" t="s">
        <v>4310</v>
      </c>
      <c r="J250" s="847"/>
      <c r="K250" s="847"/>
      <c r="L250" s="847"/>
      <c r="M250" s="847"/>
      <c r="N250" s="847"/>
      <c r="O250" s="847"/>
      <c r="P250" s="847"/>
      <c r="Q250" s="847"/>
      <c r="R250" s="847"/>
      <c r="U250" s="840"/>
    </row>
    <row r="251" spans="1:23" x14ac:dyDescent="0.2">
      <c r="A251" s="864" t="s">
        <v>554</v>
      </c>
      <c r="B251" s="876" t="s">
        <v>555</v>
      </c>
      <c r="C251" s="733">
        <v>16</v>
      </c>
      <c r="D251" s="860">
        <v>43404</v>
      </c>
      <c r="E251" s="855"/>
      <c r="F251" s="853"/>
      <c r="G251" s="856" t="s">
        <v>1853</v>
      </c>
      <c r="H251" s="851"/>
      <c r="I251" s="858" t="s">
        <v>4313</v>
      </c>
      <c r="J251" s="847"/>
      <c r="K251" s="847"/>
      <c r="L251" s="847"/>
      <c r="M251" s="847"/>
      <c r="N251" s="847"/>
      <c r="O251" s="847"/>
      <c r="P251" s="847"/>
      <c r="Q251" s="847"/>
      <c r="R251" s="847"/>
      <c r="T251" s="847"/>
      <c r="U251" s="843"/>
    </row>
    <row r="252" spans="1:23" x14ac:dyDescent="0.2">
      <c r="A252" s="872" t="s">
        <v>3820</v>
      </c>
      <c r="B252" s="876" t="s">
        <v>3821</v>
      </c>
      <c r="C252" s="733">
        <v>5</v>
      </c>
      <c r="D252" s="860">
        <v>43404</v>
      </c>
      <c r="E252" s="855"/>
      <c r="F252" s="853"/>
      <c r="G252" s="856" t="s">
        <v>1853</v>
      </c>
      <c r="H252" s="851"/>
      <c r="I252" s="858" t="s">
        <v>4314</v>
      </c>
      <c r="J252" s="847"/>
      <c r="K252" s="847"/>
      <c r="L252" s="847"/>
      <c r="M252" s="847"/>
      <c r="N252" s="847"/>
      <c r="O252" s="847"/>
      <c r="P252" s="847"/>
      <c r="Q252" s="847"/>
      <c r="R252" s="847"/>
      <c r="T252" s="847"/>
      <c r="U252" s="845"/>
    </row>
    <row r="253" spans="1:23" x14ac:dyDescent="0.2">
      <c r="A253" s="872" t="s">
        <v>595</v>
      </c>
      <c r="B253" s="876" t="s">
        <v>596</v>
      </c>
      <c r="C253" s="598">
        <v>11</v>
      </c>
      <c r="D253" s="860">
        <v>43404</v>
      </c>
      <c r="E253" s="855"/>
      <c r="F253" s="853" t="s">
        <v>1853</v>
      </c>
      <c r="G253" s="856"/>
      <c r="H253" s="851"/>
      <c r="I253" s="858" t="s">
        <v>4310</v>
      </c>
      <c r="J253" s="847"/>
      <c r="K253" s="847"/>
      <c r="L253" s="847"/>
      <c r="M253" s="847"/>
      <c r="N253" s="847"/>
      <c r="O253" s="847"/>
      <c r="P253" s="847"/>
      <c r="Q253" s="847"/>
      <c r="R253" s="847"/>
      <c r="S253" s="847"/>
      <c r="T253" s="847"/>
      <c r="U253" s="842"/>
    </row>
    <row r="254" spans="1:23" x14ac:dyDescent="0.2">
      <c r="A254" s="872" t="s">
        <v>1177</v>
      </c>
      <c r="B254" s="876" t="s">
        <v>1178</v>
      </c>
      <c r="C254" s="598">
        <v>7</v>
      </c>
      <c r="D254" s="860">
        <v>43404</v>
      </c>
      <c r="E254" s="855"/>
      <c r="F254" s="853" t="s">
        <v>1853</v>
      </c>
      <c r="G254" s="856"/>
      <c r="H254" s="851"/>
      <c r="I254" s="858" t="s">
        <v>4310</v>
      </c>
      <c r="S254" s="847"/>
      <c r="T254" s="847"/>
      <c r="U254" s="841"/>
    </row>
    <row r="255" spans="1:23" x14ac:dyDescent="0.2">
      <c r="A255" s="872" t="s">
        <v>1733</v>
      </c>
      <c r="B255" s="877" t="s">
        <v>1734</v>
      </c>
      <c r="C255" s="733">
        <v>6</v>
      </c>
      <c r="D255" s="860">
        <v>43404</v>
      </c>
      <c r="E255" s="855"/>
      <c r="F255" s="853" t="s">
        <v>1853</v>
      </c>
      <c r="G255" s="856"/>
      <c r="H255" s="851"/>
      <c r="I255" s="858" t="s">
        <v>4310</v>
      </c>
      <c r="S255" s="847"/>
      <c r="U255" s="847"/>
    </row>
    <row r="256" spans="1:23" x14ac:dyDescent="0.2">
      <c r="A256" s="872" t="s">
        <v>1262</v>
      </c>
      <c r="B256" s="876" t="s">
        <v>1263</v>
      </c>
      <c r="C256" s="733">
        <v>5</v>
      </c>
      <c r="D256" s="860">
        <v>43404</v>
      </c>
      <c r="E256" s="855"/>
      <c r="F256" s="853" t="s">
        <v>1853</v>
      </c>
      <c r="G256" s="856"/>
      <c r="H256" s="851"/>
      <c r="I256" s="858" t="s">
        <v>4310</v>
      </c>
      <c r="K256" s="847"/>
      <c r="L256" s="847"/>
      <c r="S256" s="847"/>
      <c r="T256" s="840"/>
      <c r="U256" s="847"/>
    </row>
    <row r="257" spans="1:21" x14ac:dyDescent="0.2">
      <c r="A257" s="755" t="s">
        <v>1258</v>
      </c>
      <c r="B257" s="782" t="s">
        <v>1259</v>
      </c>
      <c r="C257" s="756">
        <v>5</v>
      </c>
      <c r="D257" s="860">
        <v>43404</v>
      </c>
      <c r="E257" s="855"/>
      <c r="F257" s="853" t="s">
        <v>1853</v>
      </c>
      <c r="G257" s="856"/>
      <c r="H257" s="851"/>
      <c r="I257" s="858" t="s">
        <v>4310</v>
      </c>
      <c r="J257" s="847"/>
      <c r="K257" s="847"/>
      <c r="L257" s="847"/>
      <c r="M257" s="847"/>
      <c r="N257" s="847"/>
      <c r="O257" s="847"/>
      <c r="P257" s="847"/>
      <c r="Q257" s="847"/>
      <c r="R257" s="847"/>
      <c r="T257" s="843"/>
      <c r="U257" s="847"/>
    </row>
    <row r="258" spans="1:21" x14ac:dyDescent="0.2">
      <c r="A258" s="646" t="s">
        <v>1429</v>
      </c>
      <c r="B258" s="782" t="s">
        <v>1430</v>
      </c>
      <c r="C258" s="756">
        <v>7</v>
      </c>
      <c r="D258" s="860">
        <v>43404</v>
      </c>
      <c r="E258" s="855"/>
      <c r="F258" s="853" t="s">
        <v>1853</v>
      </c>
      <c r="G258" s="856"/>
      <c r="H258" s="851"/>
      <c r="I258" s="858" t="s">
        <v>4310</v>
      </c>
      <c r="J258" s="847"/>
      <c r="K258" s="847"/>
      <c r="L258" s="847"/>
      <c r="M258" s="847"/>
      <c r="N258" s="847"/>
      <c r="O258" s="847"/>
      <c r="P258" s="847"/>
      <c r="Q258" s="847"/>
      <c r="R258" s="847"/>
      <c r="S258" s="840"/>
      <c r="T258" s="845"/>
      <c r="U258" s="847"/>
    </row>
    <row r="259" spans="1:21" x14ac:dyDescent="0.2">
      <c r="A259" s="872" t="s">
        <v>1487</v>
      </c>
      <c r="B259" s="876" t="s">
        <v>1488</v>
      </c>
      <c r="C259" s="733">
        <v>5</v>
      </c>
      <c r="D259" s="860">
        <v>43404</v>
      </c>
      <c r="E259" s="855"/>
      <c r="F259" s="853" t="s">
        <v>1853</v>
      </c>
      <c r="G259" s="856"/>
      <c r="H259" s="851"/>
      <c r="I259" s="858" t="s">
        <v>4310</v>
      </c>
      <c r="J259" s="847"/>
      <c r="K259" s="847"/>
      <c r="L259" s="847"/>
      <c r="M259" s="847"/>
      <c r="N259" s="847"/>
      <c r="O259" s="847"/>
      <c r="P259" s="847"/>
      <c r="Q259" s="847"/>
      <c r="R259" s="847"/>
      <c r="S259" s="843"/>
      <c r="T259" s="842"/>
      <c r="U259" s="847"/>
    </row>
    <row r="260" spans="1:21" x14ac:dyDescent="0.2">
      <c r="A260" s="864" t="s">
        <v>725</v>
      </c>
      <c r="B260" s="876" t="s">
        <v>726</v>
      </c>
      <c r="C260" s="733">
        <v>21</v>
      </c>
      <c r="D260" s="860">
        <v>43404</v>
      </c>
      <c r="E260" s="855" t="s">
        <v>1853</v>
      </c>
      <c r="F260" s="853"/>
      <c r="G260" s="856"/>
      <c r="H260" s="851"/>
      <c r="I260" s="444"/>
      <c r="J260" s="847"/>
      <c r="K260" s="847"/>
      <c r="L260" s="847"/>
      <c r="M260" s="847"/>
      <c r="N260" s="847"/>
      <c r="O260" s="847"/>
      <c r="P260" s="847"/>
      <c r="Q260" s="847"/>
      <c r="R260" s="847"/>
      <c r="S260" s="845"/>
      <c r="T260" s="841"/>
      <c r="U260" s="847"/>
    </row>
    <row r="261" spans="1:21" x14ac:dyDescent="0.2">
      <c r="A261" s="872" t="s">
        <v>1540</v>
      </c>
      <c r="B261" s="876" t="s">
        <v>1541</v>
      </c>
      <c r="C261" s="733">
        <v>5</v>
      </c>
      <c r="D261" s="860">
        <v>43404</v>
      </c>
      <c r="E261" s="855"/>
      <c r="F261" s="853" t="s">
        <v>1853</v>
      </c>
      <c r="G261" s="856"/>
      <c r="H261" s="851"/>
      <c r="I261" s="858" t="s">
        <v>4310</v>
      </c>
      <c r="K261" s="847"/>
      <c r="L261" s="847"/>
      <c r="S261" s="842"/>
      <c r="T261" s="847"/>
    </row>
    <row r="262" spans="1:21" x14ac:dyDescent="0.2">
      <c r="A262" s="755" t="s">
        <v>1587</v>
      </c>
      <c r="B262" s="782" t="s">
        <v>1588</v>
      </c>
      <c r="C262" s="756">
        <v>8</v>
      </c>
      <c r="D262" s="860">
        <v>43404</v>
      </c>
      <c r="E262" s="855"/>
      <c r="F262" s="853" t="s">
        <v>1853</v>
      </c>
      <c r="G262" s="856"/>
      <c r="H262" s="851"/>
      <c r="I262" s="858" t="s">
        <v>4310</v>
      </c>
      <c r="J262" s="840"/>
      <c r="K262" s="847"/>
      <c r="L262" s="847"/>
      <c r="M262" s="840"/>
      <c r="N262" s="840"/>
      <c r="O262" s="840"/>
      <c r="P262" s="840"/>
      <c r="Q262" s="840"/>
      <c r="R262" s="840"/>
      <c r="S262" s="841"/>
      <c r="T262" s="847"/>
    </row>
    <row r="263" spans="1:21" x14ac:dyDescent="0.2">
      <c r="A263" s="755" t="s">
        <v>1593</v>
      </c>
      <c r="B263" s="782" t="s">
        <v>1594</v>
      </c>
      <c r="C263" s="756">
        <v>5</v>
      </c>
      <c r="D263" s="860">
        <v>43404</v>
      </c>
      <c r="E263" s="855"/>
      <c r="F263" s="853" t="s">
        <v>1853</v>
      </c>
      <c r="G263" s="856"/>
      <c r="H263" s="851"/>
      <c r="I263" s="858" t="s">
        <v>4310</v>
      </c>
      <c r="J263" s="843"/>
      <c r="K263" s="843"/>
      <c r="L263" s="843"/>
      <c r="M263" s="843"/>
      <c r="N263" s="843"/>
      <c r="O263" s="843"/>
      <c r="P263" s="843"/>
      <c r="Q263" s="843"/>
      <c r="R263" s="843"/>
      <c r="S263" s="847"/>
      <c r="T263" s="847"/>
    </row>
    <row r="264" spans="1:21" x14ac:dyDescent="0.2">
      <c r="A264" s="872" t="s">
        <v>1633</v>
      </c>
      <c r="B264" s="876" t="s">
        <v>1634</v>
      </c>
      <c r="C264" s="733">
        <v>6</v>
      </c>
      <c r="D264" s="860">
        <v>43404</v>
      </c>
      <c r="E264" s="855"/>
      <c r="F264" s="853" t="s">
        <v>1853</v>
      </c>
      <c r="G264" s="856"/>
      <c r="H264" s="851"/>
      <c r="I264" s="858" t="s">
        <v>4310</v>
      </c>
      <c r="J264" s="845"/>
      <c r="K264" s="847"/>
      <c r="L264" s="847"/>
      <c r="M264" s="845"/>
      <c r="N264" s="845"/>
      <c r="O264" s="845"/>
      <c r="P264" s="845"/>
      <c r="Q264" s="845"/>
      <c r="R264" s="845"/>
      <c r="S264" s="847"/>
      <c r="T264" s="847"/>
    </row>
    <row r="265" spans="1:21" x14ac:dyDescent="0.2">
      <c r="A265" s="864" t="s">
        <v>1696</v>
      </c>
      <c r="B265" s="876" t="s">
        <v>1697</v>
      </c>
      <c r="C265" s="733">
        <v>6</v>
      </c>
      <c r="D265" s="860">
        <v>43404</v>
      </c>
      <c r="E265" s="855"/>
      <c r="F265" s="853" t="s">
        <v>1853</v>
      </c>
      <c r="G265" s="856"/>
      <c r="H265" s="851"/>
      <c r="I265" s="858" t="s">
        <v>4310</v>
      </c>
      <c r="J265" s="842"/>
      <c r="K265" s="842"/>
      <c r="L265" s="842"/>
      <c r="M265" s="842"/>
      <c r="N265" s="842"/>
      <c r="O265" s="842"/>
      <c r="P265" s="842"/>
      <c r="Q265" s="842"/>
      <c r="R265" s="842"/>
      <c r="S265" s="847"/>
      <c r="T265" s="847"/>
    </row>
    <row r="266" spans="1:21" x14ac:dyDescent="0.2">
      <c r="A266" s="872" t="s">
        <v>1747</v>
      </c>
      <c r="B266" s="876" t="s">
        <v>1748</v>
      </c>
      <c r="C266" s="733">
        <v>6</v>
      </c>
      <c r="D266" s="860">
        <v>43404</v>
      </c>
      <c r="E266" s="855"/>
      <c r="F266" s="853" t="s">
        <v>1853</v>
      </c>
      <c r="G266" s="856"/>
      <c r="H266" s="851"/>
      <c r="I266" s="858" t="s">
        <v>4310</v>
      </c>
      <c r="J266" s="841"/>
      <c r="K266" s="847"/>
      <c r="L266" s="841"/>
      <c r="M266" s="841"/>
      <c r="N266" s="841"/>
      <c r="O266" s="841"/>
      <c r="P266" s="841"/>
      <c r="Q266" s="841"/>
      <c r="R266" s="841"/>
      <c r="S266" s="847"/>
      <c r="T266" s="847"/>
    </row>
    <row r="267" spans="1:21" x14ac:dyDescent="0.2">
      <c r="A267" s="881" t="s">
        <v>1819</v>
      </c>
      <c r="B267" s="876" t="s">
        <v>1820</v>
      </c>
      <c r="C267" s="733">
        <v>6</v>
      </c>
      <c r="D267" s="860">
        <v>43404</v>
      </c>
      <c r="E267" s="855"/>
      <c r="F267" s="853" t="s">
        <v>1853</v>
      </c>
      <c r="G267" s="856"/>
      <c r="H267" s="851"/>
      <c r="I267" s="858" t="s">
        <v>4310</v>
      </c>
      <c r="J267" s="847"/>
      <c r="K267" s="847"/>
      <c r="L267" s="847"/>
      <c r="M267" s="847"/>
      <c r="N267" s="847"/>
      <c r="O267" s="847"/>
      <c r="P267" s="847"/>
      <c r="Q267" s="847"/>
      <c r="R267" s="847"/>
      <c r="S267" s="847"/>
    </row>
    <row r="268" spans="1:21" x14ac:dyDescent="0.2">
      <c r="A268" s="872" t="s">
        <v>1193</v>
      </c>
      <c r="B268" s="876" t="s">
        <v>1194</v>
      </c>
      <c r="C268" s="901">
        <v>5</v>
      </c>
      <c r="D268" s="860">
        <v>43371</v>
      </c>
      <c r="E268" s="855"/>
      <c r="F268" s="853"/>
      <c r="G268" s="856" t="s">
        <v>1853</v>
      </c>
      <c r="H268" s="851"/>
      <c r="I268" s="858" t="s">
        <v>4285</v>
      </c>
      <c r="J268" s="847"/>
      <c r="K268" s="847"/>
      <c r="L268" s="847"/>
      <c r="M268" s="847"/>
      <c r="N268" s="847"/>
      <c r="O268" s="847"/>
      <c r="P268" s="847"/>
      <c r="Q268" s="847"/>
      <c r="R268" s="847"/>
      <c r="S268" s="847"/>
    </row>
    <row r="269" spans="1:21" x14ac:dyDescent="0.2">
      <c r="A269" s="646" t="s">
        <v>1231</v>
      </c>
      <c r="B269" s="782" t="s">
        <v>1232</v>
      </c>
      <c r="C269" s="918">
        <v>8</v>
      </c>
      <c r="D269" s="860">
        <v>43371</v>
      </c>
      <c r="E269" s="853"/>
      <c r="F269" s="851"/>
      <c r="G269" s="917" t="s">
        <v>1853</v>
      </c>
      <c r="H269" s="851"/>
      <c r="I269" s="858" t="s">
        <v>4283</v>
      </c>
      <c r="J269" s="847"/>
      <c r="K269" s="847"/>
      <c r="L269" s="847"/>
      <c r="M269" s="847"/>
      <c r="N269" s="847"/>
      <c r="O269" s="847"/>
      <c r="P269" s="847"/>
      <c r="Q269" s="847"/>
      <c r="R269" s="847"/>
    </row>
    <row r="270" spans="1:21" x14ac:dyDescent="0.2">
      <c r="A270" s="1018" t="s">
        <v>4281</v>
      </c>
      <c r="B270" s="861" t="s">
        <v>1675</v>
      </c>
      <c r="C270" s="859">
        <v>5</v>
      </c>
      <c r="D270" s="860">
        <v>43371</v>
      </c>
      <c r="E270" s="855" t="s">
        <v>1853</v>
      </c>
      <c r="F270" s="853"/>
      <c r="G270" s="856"/>
      <c r="H270" s="851"/>
      <c r="I270" s="858" t="s">
        <v>4282</v>
      </c>
      <c r="J270" s="847"/>
      <c r="K270" s="847"/>
      <c r="L270" s="847"/>
      <c r="M270" s="847"/>
      <c r="N270" s="847"/>
      <c r="O270" s="847"/>
      <c r="P270" s="847"/>
      <c r="Q270" s="847"/>
      <c r="R270" s="847"/>
    </row>
    <row r="271" spans="1:21" x14ac:dyDescent="0.2">
      <c r="A271" s="470" t="s">
        <v>1815</v>
      </c>
      <c r="B271" s="861" t="s">
        <v>1816</v>
      </c>
      <c r="C271" s="859">
        <v>5</v>
      </c>
      <c r="D271" s="860">
        <v>43371</v>
      </c>
      <c r="E271" s="855"/>
      <c r="F271" s="853"/>
      <c r="G271" s="856" t="s">
        <v>1853</v>
      </c>
      <c r="H271" s="851"/>
      <c r="I271" s="858" t="s">
        <v>4284</v>
      </c>
      <c r="J271" s="847"/>
      <c r="K271" s="847"/>
      <c r="L271" s="847"/>
      <c r="M271" s="847"/>
      <c r="N271" s="847"/>
      <c r="O271" s="847"/>
      <c r="P271" s="847"/>
      <c r="Q271" s="847"/>
      <c r="R271" s="847"/>
    </row>
    <row r="272" spans="1:21" x14ac:dyDescent="0.2">
      <c r="A272" s="857" t="s">
        <v>4218</v>
      </c>
      <c r="B272" s="848" t="s">
        <v>4219</v>
      </c>
      <c r="C272" s="859">
        <v>5</v>
      </c>
      <c r="D272" s="860">
        <v>43343</v>
      </c>
      <c r="E272" s="855"/>
      <c r="F272" s="853"/>
      <c r="G272" s="856" t="s">
        <v>1853</v>
      </c>
      <c r="H272" s="851"/>
      <c r="I272" s="858" t="s">
        <v>4220</v>
      </c>
      <c r="J272" s="847"/>
      <c r="K272" s="847"/>
      <c r="L272" s="847"/>
      <c r="M272" s="847"/>
      <c r="N272" s="847"/>
      <c r="O272" s="847"/>
      <c r="P272" s="847"/>
      <c r="Q272" s="847"/>
      <c r="R272" s="847"/>
    </row>
    <row r="273" spans="1:12" x14ac:dyDescent="0.2">
      <c r="A273" s="155" t="s">
        <v>4221</v>
      </c>
      <c r="B273" s="905" t="s">
        <v>4222</v>
      </c>
      <c r="C273" s="859">
        <v>5</v>
      </c>
      <c r="D273" s="860">
        <v>43343</v>
      </c>
      <c r="E273" s="855"/>
      <c r="F273" s="853"/>
      <c r="G273" s="856" t="s">
        <v>1853</v>
      </c>
      <c r="H273" s="851"/>
      <c r="I273" s="858" t="s">
        <v>4223</v>
      </c>
    </row>
    <row r="274" spans="1:12" x14ac:dyDescent="0.2">
      <c r="A274" s="155" t="s">
        <v>4216</v>
      </c>
      <c r="B274" s="905" t="s">
        <v>4217</v>
      </c>
      <c r="C274" s="859">
        <v>9</v>
      </c>
      <c r="D274" s="860">
        <v>43343</v>
      </c>
      <c r="E274" s="855" t="s">
        <v>1853</v>
      </c>
      <c r="F274" s="853"/>
      <c r="G274" s="856"/>
      <c r="H274" s="851"/>
      <c r="I274" s="858"/>
      <c r="K274" s="847"/>
    </row>
    <row r="275" spans="1:12" x14ac:dyDescent="0.2">
      <c r="A275" s="864" t="s">
        <v>4225</v>
      </c>
      <c r="B275" s="905" t="s">
        <v>4224</v>
      </c>
      <c r="C275" s="859">
        <v>8</v>
      </c>
      <c r="D275" s="860">
        <v>43312</v>
      </c>
      <c r="E275" s="855"/>
      <c r="F275" s="853"/>
      <c r="G275" s="856" t="s">
        <v>1853</v>
      </c>
      <c r="H275" s="851"/>
      <c r="I275" s="858" t="s">
        <v>4226</v>
      </c>
      <c r="K275" s="847"/>
      <c r="L275" s="847"/>
    </row>
    <row r="276" spans="1:12" x14ac:dyDescent="0.2">
      <c r="A276" s="872" t="s">
        <v>4239</v>
      </c>
      <c r="B276" s="609" t="s">
        <v>4240</v>
      </c>
      <c r="C276" s="859">
        <v>11</v>
      </c>
      <c r="D276" s="860">
        <v>43312</v>
      </c>
      <c r="E276" s="855"/>
      <c r="F276" s="853"/>
      <c r="G276" s="856" t="s">
        <v>1853</v>
      </c>
      <c r="H276" s="851"/>
      <c r="I276" s="858" t="s">
        <v>4241</v>
      </c>
    </row>
    <row r="277" spans="1:12" x14ac:dyDescent="0.2">
      <c r="A277" s="483" t="s">
        <v>4227</v>
      </c>
      <c r="B277" s="609" t="s">
        <v>4228</v>
      </c>
      <c r="C277" s="859">
        <v>7</v>
      </c>
      <c r="D277" s="860">
        <v>43312</v>
      </c>
      <c r="E277" s="855"/>
      <c r="F277" s="853"/>
      <c r="G277" s="856" t="s">
        <v>1853</v>
      </c>
      <c r="H277" s="851"/>
      <c r="I277" s="858" t="s">
        <v>4229</v>
      </c>
      <c r="K277" s="864"/>
      <c r="L277" s="864"/>
    </row>
    <row r="278" spans="1:12" x14ac:dyDescent="0.2">
      <c r="A278" s="863" t="s">
        <v>4230</v>
      </c>
      <c r="B278" s="861" t="s">
        <v>4231</v>
      </c>
      <c r="C278" s="859">
        <v>15</v>
      </c>
      <c r="D278" s="860">
        <v>43312</v>
      </c>
      <c r="E278" s="855"/>
      <c r="F278" s="853"/>
      <c r="G278" s="856" t="s">
        <v>1853</v>
      </c>
      <c r="H278" s="851"/>
      <c r="I278" s="858" t="s">
        <v>4232</v>
      </c>
    </row>
    <row r="279" spans="1:12" x14ac:dyDescent="0.2">
      <c r="A279" s="469" t="s">
        <v>4236</v>
      </c>
      <c r="B279" s="846" t="s">
        <v>4237</v>
      </c>
      <c r="C279" s="859">
        <v>6</v>
      </c>
      <c r="D279" s="860">
        <v>43312</v>
      </c>
      <c r="E279" s="855"/>
      <c r="F279" s="853"/>
      <c r="G279" s="856" t="s">
        <v>1853</v>
      </c>
      <c r="H279" s="851"/>
      <c r="I279" s="858" t="s">
        <v>4238</v>
      </c>
    </row>
    <row r="280" spans="1:12" x14ac:dyDescent="0.2">
      <c r="A280" s="483" t="s">
        <v>4233</v>
      </c>
      <c r="B280" s="861" t="s">
        <v>4234</v>
      </c>
      <c r="C280" s="859">
        <v>43</v>
      </c>
      <c r="D280" s="860">
        <v>43312</v>
      </c>
      <c r="E280" s="855"/>
      <c r="F280" s="853"/>
      <c r="G280" s="856" t="s">
        <v>1853</v>
      </c>
      <c r="H280" s="851"/>
      <c r="I280" s="858" t="s">
        <v>4235</v>
      </c>
    </row>
    <row r="281" spans="1:12" x14ac:dyDescent="0.2">
      <c r="A281" s="858" t="s">
        <v>4250</v>
      </c>
      <c r="B281" s="852" t="s">
        <v>4251</v>
      </c>
      <c r="C281" s="859">
        <v>7</v>
      </c>
      <c r="D281" s="860">
        <v>43281</v>
      </c>
      <c r="E281" s="855"/>
      <c r="F281" s="853"/>
      <c r="G281" s="856" t="s">
        <v>1853</v>
      </c>
      <c r="H281" s="851"/>
      <c r="I281" s="858" t="s">
        <v>4253</v>
      </c>
      <c r="K281" s="847"/>
      <c r="L281" s="847"/>
    </row>
    <row r="282" spans="1:12" x14ac:dyDescent="0.2">
      <c r="A282" s="38" t="s">
        <v>4246</v>
      </c>
      <c r="B282" s="854" t="s">
        <v>4247</v>
      </c>
      <c r="C282" s="859">
        <v>17</v>
      </c>
      <c r="D282" s="860">
        <v>43281</v>
      </c>
      <c r="E282" s="855" t="s">
        <v>1853</v>
      </c>
      <c r="F282" s="853"/>
      <c r="G282" s="856"/>
      <c r="H282" s="851"/>
      <c r="I282" s="858"/>
    </row>
    <row r="283" spans="1:12" x14ac:dyDescent="0.2">
      <c r="A283" s="854" t="s">
        <v>4248</v>
      </c>
      <c r="B283" s="850" t="s">
        <v>4249</v>
      </c>
      <c r="C283" s="859">
        <v>13</v>
      </c>
      <c r="D283" s="860">
        <v>43281</v>
      </c>
      <c r="E283" s="855"/>
      <c r="F283" s="853"/>
      <c r="G283" s="856" t="s">
        <v>1853</v>
      </c>
      <c r="H283" s="851"/>
      <c r="I283" s="858" t="s">
        <v>4252</v>
      </c>
    </row>
    <row r="284" spans="1:12" x14ac:dyDescent="0.2">
      <c r="A284" s="863" t="s">
        <v>4242</v>
      </c>
      <c r="B284" s="861" t="s">
        <v>4243</v>
      </c>
      <c r="C284" s="859">
        <v>7</v>
      </c>
      <c r="D284" s="860">
        <v>43255</v>
      </c>
      <c r="E284" s="855"/>
      <c r="F284" s="853" t="s">
        <v>1853</v>
      </c>
      <c r="G284" s="856"/>
      <c r="H284" s="851"/>
      <c r="I284" s="858" t="s">
        <v>1861</v>
      </c>
    </row>
    <row r="285" spans="1:12" x14ac:dyDescent="0.2">
      <c r="A285" s="849" t="s">
        <v>806</v>
      </c>
      <c r="B285" s="65" t="s">
        <v>807</v>
      </c>
      <c r="C285" s="859">
        <v>18</v>
      </c>
      <c r="D285" s="860">
        <v>43255</v>
      </c>
      <c r="E285" s="855" t="s">
        <v>1853</v>
      </c>
      <c r="F285" s="853"/>
      <c r="G285" s="856"/>
      <c r="H285" s="851"/>
      <c r="I285" s="858"/>
      <c r="K285" s="847"/>
      <c r="L285" s="847"/>
    </row>
    <row r="286" spans="1:12" x14ac:dyDescent="0.2">
      <c r="A286" s="839" t="s">
        <v>4244</v>
      </c>
      <c r="B286" s="852" t="s">
        <v>4245</v>
      </c>
      <c r="C286" s="859">
        <v>5</v>
      </c>
      <c r="D286" s="860">
        <v>43255</v>
      </c>
      <c r="E286" s="855" t="s">
        <v>1853</v>
      </c>
      <c r="F286" s="853"/>
      <c r="G286" s="856"/>
      <c r="H286" s="851"/>
      <c r="I286" s="858"/>
    </row>
    <row r="287" spans="1:12" x14ac:dyDescent="0.2">
      <c r="A287" s="858" t="s">
        <v>1183</v>
      </c>
      <c r="B287" s="848" t="s">
        <v>1184</v>
      </c>
      <c r="C287" s="859">
        <v>5</v>
      </c>
      <c r="D287" s="860">
        <v>43220</v>
      </c>
      <c r="E287" s="855"/>
      <c r="F287" s="853"/>
      <c r="G287" s="856" t="s">
        <v>1853</v>
      </c>
      <c r="H287" s="851"/>
      <c r="I287" s="858" t="s">
        <v>4130</v>
      </c>
    </row>
    <row r="288" spans="1:12" x14ac:dyDescent="0.2">
      <c r="A288" s="857" t="s">
        <v>1435</v>
      </c>
      <c r="B288" s="848" t="s">
        <v>1436</v>
      </c>
      <c r="C288" s="859">
        <v>6</v>
      </c>
      <c r="D288" s="860">
        <v>43191</v>
      </c>
      <c r="E288" s="855"/>
      <c r="F288" s="853"/>
      <c r="G288" s="856" t="s">
        <v>1853</v>
      </c>
      <c r="H288" s="851"/>
      <c r="I288" s="858" t="s">
        <v>4120</v>
      </c>
    </row>
    <row r="289" spans="1:12" x14ac:dyDescent="0.2">
      <c r="A289" s="857" t="s">
        <v>626</v>
      </c>
      <c r="B289" s="848" t="s">
        <v>627</v>
      </c>
      <c r="C289" s="859">
        <v>13</v>
      </c>
      <c r="D289" s="860">
        <v>43168</v>
      </c>
      <c r="E289" s="855" t="s">
        <v>1853</v>
      </c>
      <c r="F289" s="853"/>
      <c r="G289" s="856"/>
      <c r="H289" s="851"/>
      <c r="I289" s="858"/>
    </row>
    <row r="290" spans="1:12" x14ac:dyDescent="0.2">
      <c r="A290" s="857" t="s">
        <v>1631</v>
      </c>
      <c r="B290" s="848" t="s">
        <v>1632</v>
      </c>
      <c r="C290" s="859">
        <v>7</v>
      </c>
      <c r="D290" s="860">
        <v>43165</v>
      </c>
      <c r="E290" s="855"/>
      <c r="F290" s="853"/>
      <c r="G290" s="856" t="s">
        <v>1853</v>
      </c>
      <c r="H290" s="851"/>
      <c r="I290" s="848" t="s">
        <v>4101</v>
      </c>
      <c r="K290" s="847"/>
      <c r="L290" s="847"/>
    </row>
    <row r="291" spans="1:12" x14ac:dyDescent="0.2">
      <c r="A291" s="88" t="s">
        <v>1427</v>
      </c>
      <c r="B291" s="854" t="s">
        <v>1428</v>
      </c>
      <c r="C291" s="145">
        <v>7</v>
      </c>
      <c r="D291" s="146">
        <v>43162</v>
      </c>
      <c r="E291" s="53" t="s">
        <v>1853</v>
      </c>
      <c r="F291" s="52"/>
      <c r="G291" s="55"/>
      <c r="H291" s="48"/>
      <c r="I291" s="854" t="s">
        <v>4100</v>
      </c>
      <c r="K291" s="847"/>
      <c r="L291" s="847"/>
    </row>
    <row r="292" spans="1:12" x14ac:dyDescent="0.2">
      <c r="A292" s="34" t="s">
        <v>680</v>
      </c>
      <c r="B292" s="849" t="s">
        <v>681</v>
      </c>
      <c r="C292" s="140">
        <v>15</v>
      </c>
      <c r="D292" s="141">
        <v>43102</v>
      </c>
      <c r="E292" s="42"/>
      <c r="F292" s="26"/>
      <c r="G292" s="37" t="s">
        <v>1853</v>
      </c>
      <c r="H292" s="37"/>
      <c r="I292" s="852" t="s">
        <v>3979</v>
      </c>
    </row>
    <row r="293" spans="1:12" x14ac:dyDescent="0.2">
      <c r="A293" s="36" t="s">
        <v>164</v>
      </c>
      <c r="B293" s="848" t="s">
        <v>165</v>
      </c>
      <c r="C293" s="859">
        <v>46</v>
      </c>
      <c r="D293" s="860">
        <v>43098</v>
      </c>
      <c r="E293" s="855"/>
      <c r="F293" s="853"/>
      <c r="G293" s="856" t="s">
        <v>1853</v>
      </c>
      <c r="H293" s="856"/>
      <c r="I293" s="87" t="s">
        <v>3963</v>
      </c>
    </row>
    <row r="294" spans="1:12" x14ac:dyDescent="0.2">
      <c r="A294" s="857" t="s">
        <v>1996</v>
      </c>
      <c r="B294" s="848" t="s">
        <v>1997</v>
      </c>
      <c r="C294" s="859">
        <v>11</v>
      </c>
      <c r="D294" s="860">
        <v>43067</v>
      </c>
      <c r="E294" s="855"/>
      <c r="F294" s="853" t="s">
        <v>1853</v>
      </c>
      <c r="G294" s="856"/>
      <c r="H294" s="856"/>
      <c r="I294" s="87" t="s">
        <v>1998</v>
      </c>
    </row>
    <row r="295" spans="1:12" x14ac:dyDescent="0.2">
      <c r="A295" s="457" t="s">
        <v>2525</v>
      </c>
      <c r="B295" s="458" t="s">
        <v>2526</v>
      </c>
      <c r="C295" s="859">
        <v>6</v>
      </c>
      <c r="D295" s="860">
        <v>43060</v>
      </c>
      <c r="E295" s="855"/>
      <c r="F295" s="853" t="s">
        <v>1853</v>
      </c>
      <c r="G295" s="856"/>
      <c r="H295" s="856"/>
      <c r="I295" s="87" t="s">
        <v>3992</v>
      </c>
    </row>
    <row r="296" spans="1:12" x14ac:dyDescent="0.2">
      <c r="A296" s="1021" t="s">
        <v>2315</v>
      </c>
      <c r="B296" s="854" t="s">
        <v>2316</v>
      </c>
      <c r="C296" s="145">
        <v>5</v>
      </c>
      <c r="D296" s="146">
        <v>43055</v>
      </c>
      <c r="E296" s="53"/>
      <c r="F296" s="52" t="s">
        <v>1853</v>
      </c>
      <c r="G296" s="55"/>
      <c r="H296" s="55"/>
      <c r="I296" s="852" t="s">
        <v>1861</v>
      </c>
    </row>
    <row r="297" spans="1:12" x14ac:dyDescent="0.2">
      <c r="A297" s="1023" t="s">
        <v>2808</v>
      </c>
      <c r="B297" s="980" t="s">
        <v>2809</v>
      </c>
      <c r="C297" s="140">
        <v>5</v>
      </c>
      <c r="D297" s="141">
        <v>43054</v>
      </c>
      <c r="E297" s="42"/>
      <c r="F297" s="26" t="s">
        <v>1853</v>
      </c>
      <c r="G297" s="37"/>
      <c r="H297" s="43"/>
      <c r="I297" s="849" t="s">
        <v>3992</v>
      </c>
    </row>
    <row r="298" spans="1:12" x14ac:dyDescent="0.2">
      <c r="A298" s="36" t="s">
        <v>2438</v>
      </c>
      <c r="B298" s="848" t="s">
        <v>2439</v>
      </c>
      <c r="C298" s="859">
        <v>6</v>
      </c>
      <c r="D298" s="860">
        <v>43049</v>
      </c>
      <c r="E298" s="855"/>
      <c r="F298" s="853" t="s">
        <v>1853</v>
      </c>
      <c r="G298" s="856"/>
      <c r="H298" s="851"/>
      <c r="I298" s="858" t="s">
        <v>1861</v>
      </c>
    </row>
    <row r="299" spans="1:12" x14ac:dyDescent="0.2">
      <c r="A299" s="36" t="s">
        <v>2624</v>
      </c>
      <c r="B299" s="848" t="s">
        <v>2625</v>
      </c>
      <c r="C299" s="859">
        <v>7</v>
      </c>
      <c r="D299" s="860">
        <v>43049</v>
      </c>
      <c r="E299" s="855"/>
      <c r="F299" s="853" t="s">
        <v>1853</v>
      </c>
      <c r="G299" s="856"/>
      <c r="H299" s="851"/>
      <c r="I299" s="858" t="s">
        <v>1861</v>
      </c>
    </row>
    <row r="300" spans="1:12" x14ac:dyDescent="0.2">
      <c r="A300" s="857" t="s">
        <v>2363</v>
      </c>
      <c r="B300" s="848" t="s">
        <v>2364</v>
      </c>
      <c r="C300" s="859">
        <v>6</v>
      </c>
      <c r="D300" s="860">
        <v>43048</v>
      </c>
      <c r="E300" s="855"/>
      <c r="F300" s="853" t="s">
        <v>1853</v>
      </c>
      <c r="G300" s="856"/>
      <c r="H300" s="851"/>
      <c r="I300" s="858" t="s">
        <v>1861</v>
      </c>
      <c r="K300" s="847"/>
      <c r="L300" s="847"/>
    </row>
    <row r="301" spans="1:12" x14ac:dyDescent="0.2">
      <c r="A301" s="38" t="s">
        <v>2677</v>
      </c>
      <c r="B301" s="854" t="s">
        <v>2678</v>
      </c>
      <c r="C301" s="145">
        <v>6</v>
      </c>
      <c r="D301" s="146">
        <v>43042</v>
      </c>
      <c r="E301" s="53"/>
      <c r="F301" s="52" t="s">
        <v>1853</v>
      </c>
      <c r="G301" s="55"/>
      <c r="H301" s="48"/>
      <c r="I301" s="854" t="s">
        <v>1861</v>
      </c>
      <c r="K301" s="847"/>
      <c r="L301" s="847"/>
    </row>
    <row r="302" spans="1:12" x14ac:dyDescent="0.2">
      <c r="A302" s="34" t="s">
        <v>2418</v>
      </c>
      <c r="B302" s="849" t="s">
        <v>2419</v>
      </c>
      <c r="C302" s="140">
        <v>6</v>
      </c>
      <c r="D302" s="141">
        <v>43040</v>
      </c>
      <c r="E302" s="42"/>
      <c r="F302" s="26" t="s">
        <v>1853</v>
      </c>
      <c r="G302" s="37"/>
      <c r="H302" s="37"/>
      <c r="I302" s="65" t="s">
        <v>1861</v>
      </c>
      <c r="K302" s="847"/>
      <c r="L302" s="847"/>
    </row>
    <row r="303" spans="1:12" x14ac:dyDescent="0.2">
      <c r="A303" s="36" t="s">
        <v>2632</v>
      </c>
      <c r="B303" s="848" t="s">
        <v>2633</v>
      </c>
      <c r="C303" s="859">
        <v>6</v>
      </c>
      <c r="D303" s="860">
        <v>43039</v>
      </c>
      <c r="E303" s="855"/>
      <c r="F303" s="853"/>
      <c r="G303" s="856" t="s">
        <v>1853</v>
      </c>
      <c r="H303" s="856"/>
      <c r="I303" s="858" t="s">
        <v>2634</v>
      </c>
    </row>
    <row r="304" spans="1:12" x14ac:dyDescent="0.2">
      <c r="A304" s="953" t="s">
        <v>1920</v>
      </c>
      <c r="B304" s="142" t="s">
        <v>1918</v>
      </c>
      <c r="C304" s="859">
        <v>7</v>
      </c>
      <c r="D304" s="860">
        <v>43038</v>
      </c>
      <c r="E304" s="855"/>
      <c r="F304" s="853"/>
      <c r="G304" s="856"/>
      <c r="H304" s="856" t="s">
        <v>1853</v>
      </c>
      <c r="I304" s="858"/>
      <c r="K304" s="847"/>
      <c r="L304" s="847"/>
    </row>
    <row r="305" spans="1:12" x14ac:dyDescent="0.2">
      <c r="A305" s="36" t="s">
        <v>2610</v>
      </c>
      <c r="B305" s="848" t="s">
        <v>2611</v>
      </c>
      <c r="C305" s="859">
        <v>5</v>
      </c>
      <c r="D305" s="860">
        <v>43035</v>
      </c>
      <c r="E305" s="855"/>
      <c r="F305" s="853" t="s">
        <v>1853</v>
      </c>
      <c r="G305" s="856"/>
      <c r="H305" s="856"/>
      <c r="I305" s="858" t="s">
        <v>1861</v>
      </c>
      <c r="K305" s="847"/>
      <c r="L305" s="847"/>
    </row>
    <row r="306" spans="1:12" x14ac:dyDescent="0.2">
      <c r="A306" s="38" t="s">
        <v>1859</v>
      </c>
      <c r="B306" s="854" t="s">
        <v>1860</v>
      </c>
      <c r="C306" s="145">
        <v>6</v>
      </c>
      <c r="D306" s="146">
        <v>43034</v>
      </c>
      <c r="E306" s="53"/>
      <c r="F306" s="52" t="s">
        <v>1853</v>
      </c>
      <c r="G306" s="55"/>
      <c r="H306" s="55"/>
      <c r="I306" s="102" t="s">
        <v>1861</v>
      </c>
    </row>
    <row r="307" spans="1:12" x14ac:dyDescent="0.2">
      <c r="A307" s="60" t="s">
        <v>2475</v>
      </c>
      <c r="B307" s="849" t="s">
        <v>2476</v>
      </c>
      <c r="C307" s="140">
        <v>6</v>
      </c>
      <c r="D307" s="141">
        <v>43034</v>
      </c>
      <c r="E307" s="42"/>
      <c r="F307" s="26" t="s">
        <v>1853</v>
      </c>
      <c r="G307" s="37"/>
      <c r="H307" s="37"/>
      <c r="I307" s="23" t="s">
        <v>1861</v>
      </c>
      <c r="K307" s="847"/>
      <c r="L307" s="847"/>
    </row>
    <row r="308" spans="1:12" x14ac:dyDescent="0.2">
      <c r="A308" s="457" t="s">
        <v>2229</v>
      </c>
      <c r="B308" s="458" t="s">
        <v>2230</v>
      </c>
      <c r="C308" s="859">
        <v>6</v>
      </c>
      <c r="D308" s="860">
        <v>43028</v>
      </c>
      <c r="E308" s="855"/>
      <c r="F308" s="853" t="s">
        <v>1853</v>
      </c>
      <c r="G308" s="856"/>
      <c r="H308" s="856"/>
      <c r="I308" s="87" t="s">
        <v>3992</v>
      </c>
    </row>
    <row r="309" spans="1:12" x14ac:dyDescent="0.2">
      <c r="A309" s="857" t="s">
        <v>2231</v>
      </c>
      <c r="B309" s="848" t="s">
        <v>2232</v>
      </c>
      <c r="C309" s="859">
        <v>6</v>
      </c>
      <c r="D309" s="860">
        <v>43028</v>
      </c>
      <c r="E309" s="855"/>
      <c r="F309" s="853" t="s">
        <v>1853</v>
      </c>
      <c r="G309" s="856"/>
      <c r="H309" s="856"/>
      <c r="I309" s="87" t="s">
        <v>1861</v>
      </c>
    </row>
    <row r="310" spans="1:12" x14ac:dyDescent="0.2">
      <c r="A310" s="36" t="s">
        <v>2313</v>
      </c>
      <c r="B310" s="848" t="s">
        <v>2314</v>
      </c>
      <c r="C310" s="859">
        <v>6</v>
      </c>
      <c r="D310" s="860">
        <v>43027</v>
      </c>
      <c r="E310" s="855"/>
      <c r="F310" s="853" t="s">
        <v>1853</v>
      </c>
      <c r="G310" s="856"/>
      <c r="H310" s="856"/>
      <c r="I310" s="87" t="s">
        <v>1861</v>
      </c>
    </row>
    <row r="311" spans="1:12" x14ac:dyDescent="0.2">
      <c r="A311" s="38" t="s">
        <v>1992</v>
      </c>
      <c r="B311" s="854" t="s">
        <v>1993</v>
      </c>
      <c r="C311" s="145">
        <v>5</v>
      </c>
      <c r="D311" s="146">
        <v>43026</v>
      </c>
      <c r="E311" s="53"/>
      <c r="F311" s="52" t="s">
        <v>1853</v>
      </c>
      <c r="G311" s="55"/>
      <c r="H311" s="55"/>
      <c r="I311" s="850" t="s">
        <v>1861</v>
      </c>
      <c r="K311" s="847"/>
      <c r="L311" s="847"/>
    </row>
    <row r="312" spans="1:12" x14ac:dyDescent="0.2">
      <c r="A312" s="34" t="s">
        <v>2845</v>
      </c>
      <c r="B312" s="849" t="s">
        <v>2846</v>
      </c>
      <c r="C312" s="140">
        <v>6</v>
      </c>
      <c r="D312" s="141">
        <v>43026</v>
      </c>
      <c r="E312" s="42"/>
      <c r="F312" s="26" t="s">
        <v>1853</v>
      </c>
      <c r="G312" s="37"/>
      <c r="H312" s="37"/>
      <c r="I312" s="23" t="s">
        <v>1861</v>
      </c>
    </row>
    <row r="313" spans="1:12" x14ac:dyDescent="0.2">
      <c r="A313" s="464" t="s">
        <v>2305</v>
      </c>
      <c r="B313" s="456" t="s">
        <v>2306</v>
      </c>
      <c r="C313" s="859">
        <v>14</v>
      </c>
      <c r="D313" s="860">
        <v>43020</v>
      </c>
      <c r="E313" s="855" t="s">
        <v>1853</v>
      </c>
      <c r="F313" s="853"/>
      <c r="G313" s="856"/>
      <c r="H313" s="856"/>
      <c r="I313" s="852" t="s">
        <v>3981</v>
      </c>
    </row>
    <row r="314" spans="1:12" x14ac:dyDescent="0.2">
      <c r="A314" s="36" t="s">
        <v>1986</v>
      </c>
      <c r="B314" s="848" t="s">
        <v>1987</v>
      </c>
      <c r="C314" s="859">
        <v>6</v>
      </c>
      <c r="D314" s="860">
        <v>43010</v>
      </c>
      <c r="E314" s="855" t="s">
        <v>1853</v>
      </c>
      <c r="F314" s="853"/>
      <c r="G314" s="856"/>
      <c r="H314" s="856"/>
      <c r="I314" s="87" t="s">
        <v>1988</v>
      </c>
    </row>
    <row r="315" spans="1:12" x14ac:dyDescent="0.2">
      <c r="A315" s="36" t="s">
        <v>2952</v>
      </c>
      <c r="B315" s="848" t="s">
        <v>2953</v>
      </c>
      <c r="C315" s="859">
        <v>6</v>
      </c>
      <c r="D315" s="860">
        <v>43010</v>
      </c>
      <c r="E315" s="855"/>
      <c r="F315" s="853" t="s">
        <v>1853</v>
      </c>
      <c r="G315" s="856"/>
      <c r="H315" s="856"/>
      <c r="I315" s="87" t="s">
        <v>2954</v>
      </c>
    </row>
    <row r="316" spans="1:12" x14ac:dyDescent="0.2">
      <c r="A316" s="38" t="s">
        <v>2887</v>
      </c>
      <c r="B316" s="854" t="s">
        <v>2888</v>
      </c>
      <c r="C316" s="145">
        <v>7</v>
      </c>
      <c r="D316" s="146">
        <v>43007</v>
      </c>
      <c r="E316" s="53"/>
      <c r="F316" s="52" t="s">
        <v>1853</v>
      </c>
      <c r="G316" s="55"/>
      <c r="H316" s="55"/>
      <c r="I316" s="850" t="s">
        <v>2889</v>
      </c>
    </row>
    <row r="317" spans="1:12" x14ac:dyDescent="0.2">
      <c r="A317" s="60" t="s">
        <v>2668</v>
      </c>
      <c r="B317" s="849" t="s">
        <v>2669</v>
      </c>
      <c r="C317" s="140">
        <v>5</v>
      </c>
      <c r="D317" s="141">
        <v>43005</v>
      </c>
      <c r="E317" s="42"/>
      <c r="F317" s="26" t="s">
        <v>1853</v>
      </c>
      <c r="G317" s="37"/>
      <c r="H317" s="37"/>
      <c r="I317" s="61" t="s">
        <v>1861</v>
      </c>
    </row>
    <row r="318" spans="1:12" x14ac:dyDescent="0.2">
      <c r="A318" s="857" t="s">
        <v>2168</v>
      </c>
      <c r="B318" s="848" t="s">
        <v>2169</v>
      </c>
      <c r="C318" s="859">
        <v>12</v>
      </c>
      <c r="D318" s="860">
        <v>42998</v>
      </c>
      <c r="E318" s="855"/>
      <c r="F318" s="853"/>
      <c r="G318" s="856" t="s">
        <v>1853</v>
      </c>
      <c r="H318" s="856"/>
      <c r="I318" s="87" t="s">
        <v>2170</v>
      </c>
    </row>
    <row r="319" spans="1:12" x14ac:dyDescent="0.2">
      <c r="A319" s="36" t="s">
        <v>2063</v>
      </c>
      <c r="B319" s="848" t="s">
        <v>2064</v>
      </c>
      <c r="C319" s="859">
        <v>7</v>
      </c>
      <c r="D319" s="860">
        <v>42996</v>
      </c>
      <c r="E319" s="855"/>
      <c r="F319" s="853" t="s">
        <v>1853</v>
      </c>
      <c r="G319" s="856"/>
      <c r="H319" s="856"/>
      <c r="I319" s="87" t="s">
        <v>1861</v>
      </c>
    </row>
    <row r="320" spans="1:12" x14ac:dyDescent="0.2">
      <c r="A320" s="857" t="s">
        <v>2178</v>
      </c>
      <c r="B320" s="848" t="s">
        <v>2179</v>
      </c>
      <c r="C320" s="859">
        <v>5</v>
      </c>
      <c r="D320" s="860">
        <v>42996</v>
      </c>
      <c r="E320" s="855"/>
      <c r="F320" s="853" t="s">
        <v>1853</v>
      </c>
      <c r="G320" s="856"/>
      <c r="H320" s="856"/>
      <c r="I320" s="852" t="s">
        <v>1861</v>
      </c>
    </row>
    <row r="321" spans="1:12" x14ac:dyDescent="0.2">
      <c r="A321" s="88" t="s">
        <v>1943</v>
      </c>
      <c r="B321" s="854" t="s">
        <v>1944</v>
      </c>
      <c r="C321" s="145">
        <v>19</v>
      </c>
      <c r="D321" s="146">
        <v>42993</v>
      </c>
      <c r="E321" s="53" t="s">
        <v>1853</v>
      </c>
      <c r="F321" s="52"/>
      <c r="G321" s="55"/>
      <c r="H321" s="55"/>
      <c r="I321" s="850"/>
    </row>
    <row r="322" spans="1:12" x14ac:dyDescent="0.2">
      <c r="A322" s="34" t="s">
        <v>2446</v>
      </c>
      <c r="B322" s="849" t="s">
        <v>2447</v>
      </c>
      <c r="C322" s="140">
        <v>7</v>
      </c>
      <c r="D322" s="141">
        <v>42993</v>
      </c>
      <c r="E322" s="42"/>
      <c r="F322" s="26" t="s">
        <v>1853</v>
      </c>
      <c r="G322" s="37"/>
      <c r="H322" s="37"/>
      <c r="I322" s="1032" t="s">
        <v>4126</v>
      </c>
    </row>
    <row r="323" spans="1:12" x14ac:dyDescent="0.2">
      <c r="A323" s="36" t="s">
        <v>2712</v>
      </c>
      <c r="B323" s="848" t="s">
        <v>2713</v>
      </c>
      <c r="C323" s="859">
        <v>7</v>
      </c>
      <c r="D323" s="860">
        <v>42993</v>
      </c>
      <c r="E323" s="855"/>
      <c r="F323" s="853" t="s">
        <v>1853</v>
      </c>
      <c r="G323" s="856"/>
      <c r="H323" s="856"/>
      <c r="I323" s="852" t="s">
        <v>1861</v>
      </c>
      <c r="K323" s="847"/>
      <c r="L323" s="847"/>
    </row>
    <row r="324" spans="1:12" x14ac:dyDescent="0.2">
      <c r="A324" s="857" t="s">
        <v>2194</v>
      </c>
      <c r="B324" s="848" t="s">
        <v>2195</v>
      </c>
      <c r="C324" s="859">
        <v>8</v>
      </c>
      <c r="D324" s="860">
        <v>42992</v>
      </c>
      <c r="E324" s="855"/>
      <c r="F324" s="853"/>
      <c r="G324" s="856" t="s">
        <v>1853</v>
      </c>
      <c r="H324" s="856"/>
      <c r="I324" s="87" t="s">
        <v>2196</v>
      </c>
    </row>
    <row r="325" spans="1:12" x14ac:dyDescent="0.2">
      <c r="A325" s="857" t="s">
        <v>2729</v>
      </c>
      <c r="B325" s="848" t="s">
        <v>2730</v>
      </c>
      <c r="C325" s="859">
        <v>6</v>
      </c>
      <c r="D325" s="860">
        <v>42983</v>
      </c>
      <c r="E325" s="855"/>
      <c r="F325" s="853" t="s">
        <v>1853</v>
      </c>
      <c r="G325" s="856"/>
      <c r="H325" s="856"/>
      <c r="I325" s="852" t="s">
        <v>1861</v>
      </c>
    </row>
    <row r="326" spans="1:12" x14ac:dyDescent="0.2">
      <c r="A326" s="1010" t="s">
        <v>2778</v>
      </c>
      <c r="B326" s="144" t="s">
        <v>2779</v>
      </c>
      <c r="C326" s="145">
        <v>11</v>
      </c>
      <c r="D326" s="146">
        <v>42983</v>
      </c>
      <c r="E326" s="53"/>
      <c r="F326" s="52"/>
      <c r="G326" s="55"/>
      <c r="H326" s="55" t="s">
        <v>1853</v>
      </c>
      <c r="I326" s="850"/>
      <c r="K326" s="847"/>
      <c r="L326" s="847"/>
    </row>
    <row r="327" spans="1:12" x14ac:dyDescent="0.2">
      <c r="A327" s="34" t="s">
        <v>1879</v>
      </c>
      <c r="B327" s="849" t="s">
        <v>1880</v>
      </c>
      <c r="C327" s="140">
        <v>6</v>
      </c>
      <c r="D327" s="141">
        <v>42978</v>
      </c>
      <c r="E327" s="42"/>
      <c r="F327" s="26" t="s">
        <v>1853</v>
      </c>
      <c r="G327" s="37"/>
      <c r="H327" s="37"/>
      <c r="I327" s="23" t="s">
        <v>1861</v>
      </c>
      <c r="K327" s="864"/>
      <c r="L327" s="864"/>
    </row>
    <row r="328" spans="1:12" x14ac:dyDescent="0.2">
      <c r="A328" s="36" t="s">
        <v>2183</v>
      </c>
      <c r="B328" s="848" t="s">
        <v>2184</v>
      </c>
      <c r="C328" s="859">
        <v>5</v>
      </c>
      <c r="D328" s="860">
        <v>42978</v>
      </c>
      <c r="E328" s="855"/>
      <c r="F328" s="853"/>
      <c r="G328" s="856" t="s">
        <v>1853</v>
      </c>
      <c r="H328" s="856"/>
      <c r="I328" s="852" t="s">
        <v>2185</v>
      </c>
      <c r="K328" s="847"/>
      <c r="L328" s="847"/>
    </row>
    <row r="329" spans="1:12" x14ac:dyDescent="0.2">
      <c r="A329" s="36" t="s">
        <v>2978</v>
      </c>
      <c r="B329" s="848" t="s">
        <v>2979</v>
      </c>
      <c r="C329" s="859">
        <v>7</v>
      </c>
      <c r="D329" s="860">
        <v>42975</v>
      </c>
      <c r="E329" s="855"/>
      <c r="F329" s="853"/>
      <c r="G329" s="856" t="s">
        <v>1853</v>
      </c>
      <c r="H329" s="856"/>
      <c r="I329" s="87" t="s">
        <v>2980</v>
      </c>
    </row>
    <row r="330" spans="1:12" x14ac:dyDescent="0.2">
      <c r="A330" s="1012" t="s">
        <v>2293</v>
      </c>
      <c r="B330" s="458" t="s">
        <v>2294</v>
      </c>
      <c r="C330" s="859">
        <v>12</v>
      </c>
      <c r="D330" s="860">
        <v>42957</v>
      </c>
      <c r="E330" s="855"/>
      <c r="F330" s="853" t="s">
        <v>1853</v>
      </c>
      <c r="G330" s="856"/>
      <c r="H330" s="856"/>
      <c r="I330" s="87" t="s">
        <v>3992</v>
      </c>
    </row>
    <row r="331" spans="1:12" x14ac:dyDescent="0.2">
      <c r="A331" s="88" t="s">
        <v>2519</v>
      </c>
      <c r="B331" s="854" t="s">
        <v>2520</v>
      </c>
      <c r="C331" s="145">
        <v>16</v>
      </c>
      <c r="D331" s="146">
        <v>42957</v>
      </c>
      <c r="E331" s="53"/>
      <c r="F331" s="52" t="s">
        <v>1853</v>
      </c>
      <c r="G331" s="55"/>
      <c r="H331" s="55"/>
      <c r="I331" s="850" t="s">
        <v>2521</v>
      </c>
    </row>
    <row r="332" spans="1:12" x14ac:dyDescent="0.2">
      <c r="A332" s="1022" t="s">
        <v>2396</v>
      </c>
      <c r="B332" s="170" t="s">
        <v>2397</v>
      </c>
      <c r="C332" s="140">
        <v>7</v>
      </c>
      <c r="D332" s="141">
        <v>42956</v>
      </c>
      <c r="E332" s="42"/>
      <c r="F332" s="26"/>
      <c r="G332" s="37"/>
      <c r="H332" s="37" t="s">
        <v>1853</v>
      </c>
      <c r="I332" s="849"/>
    </row>
    <row r="333" spans="1:12" x14ac:dyDescent="0.2">
      <c r="A333" s="36" t="s">
        <v>2454</v>
      </c>
      <c r="B333" s="848" t="s">
        <v>2455</v>
      </c>
      <c r="C333" s="859">
        <v>6</v>
      </c>
      <c r="D333" s="860">
        <v>42955</v>
      </c>
      <c r="E333" s="855"/>
      <c r="F333" s="853" t="s">
        <v>1853</v>
      </c>
      <c r="G333" s="856"/>
      <c r="H333" s="856"/>
      <c r="I333" s="848" t="s">
        <v>1861</v>
      </c>
    </row>
    <row r="334" spans="1:12" x14ac:dyDescent="0.2">
      <c r="A334" s="149" t="s">
        <v>2682</v>
      </c>
      <c r="B334" s="75" t="s">
        <v>2683</v>
      </c>
      <c r="C334" s="859">
        <v>6</v>
      </c>
      <c r="D334" s="860">
        <v>42955</v>
      </c>
      <c r="E334" s="855"/>
      <c r="F334" s="853" t="s">
        <v>1853</v>
      </c>
      <c r="G334" s="856"/>
      <c r="H334" s="856"/>
      <c r="I334" s="848" t="s">
        <v>2684</v>
      </c>
    </row>
    <row r="335" spans="1:12" x14ac:dyDescent="0.2">
      <c r="A335" s="36" t="s">
        <v>2531</v>
      </c>
      <c r="B335" s="848" t="s">
        <v>2530</v>
      </c>
      <c r="C335" s="859">
        <v>7</v>
      </c>
      <c r="D335" s="860">
        <v>42954</v>
      </c>
      <c r="E335" s="855"/>
      <c r="F335" s="853" t="s">
        <v>1853</v>
      </c>
      <c r="G335" s="856"/>
      <c r="H335" s="856"/>
      <c r="I335" s="848" t="s">
        <v>1861</v>
      </c>
    </row>
    <row r="336" spans="1:12" x14ac:dyDescent="0.2">
      <c r="A336" s="38" t="s">
        <v>2275</v>
      </c>
      <c r="B336" s="854" t="s">
        <v>2276</v>
      </c>
      <c r="C336" s="145">
        <v>6</v>
      </c>
      <c r="D336" s="146">
        <v>42951</v>
      </c>
      <c r="E336" s="53"/>
      <c r="F336" s="52" t="s">
        <v>1853</v>
      </c>
      <c r="G336" s="55"/>
      <c r="H336" s="55"/>
      <c r="I336" s="854" t="s">
        <v>1861</v>
      </c>
      <c r="K336" s="847"/>
      <c r="L336" s="847"/>
    </row>
    <row r="337" spans="1:12" x14ac:dyDescent="0.2">
      <c r="A337" s="1013" t="s">
        <v>2295</v>
      </c>
      <c r="B337" s="980" t="s">
        <v>2296</v>
      </c>
      <c r="C337" s="140">
        <v>7</v>
      </c>
      <c r="D337" s="141">
        <v>42951</v>
      </c>
      <c r="E337" s="42"/>
      <c r="F337" s="26" t="s">
        <v>1853</v>
      </c>
      <c r="G337" s="37"/>
      <c r="H337" s="37"/>
      <c r="I337" s="23" t="s">
        <v>3992</v>
      </c>
    </row>
    <row r="338" spans="1:12" x14ac:dyDescent="0.2">
      <c r="A338" s="36" t="s">
        <v>2757</v>
      </c>
      <c r="B338" s="848" t="s">
        <v>2758</v>
      </c>
      <c r="C338" s="859">
        <v>6</v>
      </c>
      <c r="D338" s="860">
        <v>42951</v>
      </c>
      <c r="E338" s="855"/>
      <c r="F338" s="853" t="s">
        <v>1853</v>
      </c>
      <c r="G338" s="856"/>
      <c r="H338" s="856"/>
      <c r="I338" s="852" t="s">
        <v>1861</v>
      </c>
    </row>
    <row r="339" spans="1:12" x14ac:dyDescent="0.2">
      <c r="A339" s="857" t="s">
        <v>2763</v>
      </c>
      <c r="B339" s="848" t="s">
        <v>2764</v>
      </c>
      <c r="C339" s="859">
        <v>6</v>
      </c>
      <c r="D339" s="860">
        <v>42951</v>
      </c>
      <c r="E339" s="855"/>
      <c r="F339" s="853" t="s">
        <v>1853</v>
      </c>
      <c r="G339" s="856"/>
      <c r="H339" s="856"/>
      <c r="I339" s="852" t="s">
        <v>1861</v>
      </c>
    </row>
    <row r="340" spans="1:12" x14ac:dyDescent="0.2">
      <c r="A340" s="857" t="s">
        <v>2971</v>
      </c>
      <c r="B340" s="848" t="s">
        <v>2972</v>
      </c>
      <c r="C340" s="859">
        <v>5</v>
      </c>
      <c r="D340" s="860">
        <v>42950</v>
      </c>
      <c r="E340" s="855"/>
      <c r="F340" s="853" t="s">
        <v>1853</v>
      </c>
      <c r="G340" s="856"/>
      <c r="H340" s="856"/>
      <c r="I340" s="852" t="s">
        <v>1861</v>
      </c>
    </row>
    <row r="341" spans="1:12" x14ac:dyDescent="0.2">
      <c r="A341" s="38" t="s">
        <v>2898</v>
      </c>
      <c r="B341" s="854" t="s">
        <v>2899</v>
      </c>
      <c r="C341" s="145">
        <v>6</v>
      </c>
      <c r="D341" s="146">
        <v>42949</v>
      </c>
      <c r="E341" s="53"/>
      <c r="F341" s="52" t="s">
        <v>1853</v>
      </c>
      <c r="G341" s="55"/>
      <c r="H341" s="55"/>
      <c r="I341" s="850" t="s">
        <v>1861</v>
      </c>
    </row>
    <row r="342" spans="1:12" x14ac:dyDescent="0.2">
      <c r="A342" s="60" t="s">
        <v>2723</v>
      </c>
      <c r="B342" s="849" t="s">
        <v>2724</v>
      </c>
      <c r="C342" s="140">
        <v>13</v>
      </c>
      <c r="D342" s="141">
        <v>42948</v>
      </c>
      <c r="E342" s="42"/>
      <c r="F342" s="26"/>
      <c r="G342" s="37" t="s">
        <v>1853</v>
      </c>
      <c r="H342" s="37"/>
      <c r="I342" s="849" t="s">
        <v>2725</v>
      </c>
      <c r="K342" s="847"/>
      <c r="L342" s="847"/>
    </row>
    <row r="343" spans="1:12" x14ac:dyDescent="0.2">
      <c r="A343" s="857" t="s">
        <v>1891</v>
      </c>
      <c r="B343" s="848" t="s">
        <v>1892</v>
      </c>
      <c r="C343" s="859">
        <v>11</v>
      </c>
      <c r="D343" s="860">
        <v>42916</v>
      </c>
      <c r="E343" s="855"/>
      <c r="F343" s="853"/>
      <c r="G343" s="856" t="s">
        <v>1853</v>
      </c>
      <c r="H343" s="856"/>
      <c r="I343" s="858" t="s">
        <v>1893</v>
      </c>
    </row>
    <row r="344" spans="1:12" x14ac:dyDescent="0.2">
      <c r="A344" s="857" t="s">
        <v>1872</v>
      </c>
      <c r="B344" s="848" t="s">
        <v>1873</v>
      </c>
      <c r="C344" s="859">
        <v>5</v>
      </c>
      <c r="D344" s="860">
        <v>42909</v>
      </c>
      <c r="E344" s="855"/>
      <c r="F344" s="853"/>
      <c r="G344" s="856" t="s">
        <v>1874</v>
      </c>
      <c r="H344" s="856"/>
      <c r="I344" s="858" t="s">
        <v>1875</v>
      </c>
    </row>
    <row r="345" spans="1:12" x14ac:dyDescent="0.2">
      <c r="A345" s="857" t="s">
        <v>2786</v>
      </c>
      <c r="B345" s="848" t="s">
        <v>2787</v>
      </c>
      <c r="C345" s="859">
        <v>18</v>
      </c>
      <c r="D345" s="860">
        <v>42902</v>
      </c>
      <c r="E345" s="855"/>
      <c r="F345" s="853"/>
      <c r="G345" s="856" t="s">
        <v>1853</v>
      </c>
      <c r="H345" s="856"/>
      <c r="I345" s="858" t="s">
        <v>2788</v>
      </c>
    </row>
    <row r="346" spans="1:12" x14ac:dyDescent="0.2">
      <c r="A346" s="88" t="s">
        <v>2490</v>
      </c>
      <c r="B346" s="854" t="s">
        <v>2491</v>
      </c>
      <c r="C346" s="145">
        <v>8</v>
      </c>
      <c r="D346" s="146">
        <v>42900</v>
      </c>
      <c r="E346" s="53"/>
      <c r="F346" s="52"/>
      <c r="G346" s="55" t="s">
        <v>1853</v>
      </c>
      <c r="H346" s="55"/>
      <c r="I346" s="102" t="s">
        <v>2492</v>
      </c>
    </row>
    <row r="347" spans="1:12" x14ac:dyDescent="0.2">
      <c r="A347" s="60" t="s">
        <v>2404</v>
      </c>
      <c r="B347" s="849" t="s">
        <v>2405</v>
      </c>
      <c r="C347" s="140">
        <v>6</v>
      </c>
      <c r="D347" s="141">
        <v>42887</v>
      </c>
      <c r="E347" s="42"/>
      <c r="F347" s="26"/>
      <c r="G347" s="37" t="s">
        <v>1853</v>
      </c>
      <c r="H347" s="26"/>
      <c r="I347" s="61" t="s">
        <v>2406</v>
      </c>
    </row>
    <row r="348" spans="1:12" x14ac:dyDescent="0.2">
      <c r="A348" s="857" t="s">
        <v>2936</v>
      </c>
      <c r="B348" s="848" t="s">
        <v>2937</v>
      </c>
      <c r="C348" s="859">
        <v>39</v>
      </c>
      <c r="D348" s="860">
        <v>42886</v>
      </c>
      <c r="E348" s="855"/>
      <c r="F348" s="853"/>
      <c r="G348" s="856" t="s">
        <v>1853</v>
      </c>
      <c r="H348" s="853"/>
      <c r="I348" s="87" t="s">
        <v>2938</v>
      </c>
    </row>
    <row r="349" spans="1:12" x14ac:dyDescent="0.2">
      <c r="A349" s="857" t="s">
        <v>2973</v>
      </c>
      <c r="B349" s="848" t="s">
        <v>2974</v>
      </c>
      <c r="C349" s="859">
        <v>5</v>
      </c>
      <c r="D349" s="860">
        <v>42886</v>
      </c>
      <c r="E349" s="855"/>
      <c r="F349" s="853"/>
      <c r="G349" s="856" t="s">
        <v>1853</v>
      </c>
      <c r="H349" s="853"/>
      <c r="I349" s="87" t="s">
        <v>2975</v>
      </c>
    </row>
    <row r="350" spans="1:12" x14ac:dyDescent="0.2">
      <c r="A350" s="155" t="s">
        <v>2795</v>
      </c>
      <c r="B350" s="848" t="s">
        <v>2796</v>
      </c>
      <c r="C350" s="70">
        <v>7</v>
      </c>
      <c r="D350" s="156">
        <v>42873</v>
      </c>
      <c r="E350" s="853" t="s">
        <v>1853</v>
      </c>
      <c r="F350" s="853"/>
      <c r="G350" s="853"/>
      <c r="H350" s="853"/>
      <c r="I350" s="848"/>
    </row>
    <row r="351" spans="1:12" x14ac:dyDescent="0.2">
      <c r="A351" s="88" t="s">
        <v>2105</v>
      </c>
      <c r="B351" s="854" t="s">
        <v>2106</v>
      </c>
      <c r="C351" s="145">
        <v>6</v>
      </c>
      <c r="D351" s="146">
        <v>42856</v>
      </c>
      <c r="E351" s="53"/>
      <c r="F351" s="52"/>
      <c r="G351" s="55" t="s">
        <v>1853</v>
      </c>
      <c r="H351" s="52"/>
      <c r="I351" s="91" t="s">
        <v>2107</v>
      </c>
    </row>
    <row r="352" spans="1:12" x14ac:dyDescent="0.2">
      <c r="A352" s="60" t="s">
        <v>2216</v>
      </c>
      <c r="B352" s="849" t="s">
        <v>2217</v>
      </c>
      <c r="C352" s="140">
        <v>10</v>
      </c>
      <c r="D352" s="141">
        <v>42853</v>
      </c>
      <c r="E352" s="42" t="s">
        <v>1853</v>
      </c>
      <c r="F352" s="26"/>
      <c r="G352" s="37"/>
      <c r="H352" s="37"/>
      <c r="I352" s="23"/>
    </row>
    <row r="353" spans="1:12" x14ac:dyDescent="0.2">
      <c r="A353" s="857" t="s">
        <v>2037</v>
      </c>
      <c r="B353" s="848" t="s">
        <v>2038</v>
      </c>
      <c r="C353" s="859">
        <v>8</v>
      </c>
      <c r="D353" s="860">
        <v>42849</v>
      </c>
      <c r="E353" s="855"/>
      <c r="F353" s="853"/>
      <c r="G353" s="856" t="s">
        <v>1853</v>
      </c>
      <c r="H353" s="856"/>
      <c r="I353" s="87" t="s">
        <v>2039</v>
      </c>
    </row>
    <row r="354" spans="1:12" x14ac:dyDescent="0.2">
      <c r="A354" s="857" t="s">
        <v>2765</v>
      </c>
      <c r="B354" s="848" t="s">
        <v>2766</v>
      </c>
      <c r="C354" s="859">
        <v>6</v>
      </c>
      <c r="D354" s="860">
        <v>42836</v>
      </c>
      <c r="E354" s="855" t="s">
        <v>1853</v>
      </c>
      <c r="F354" s="853"/>
      <c r="G354" s="856"/>
      <c r="H354" s="856"/>
      <c r="I354" s="852"/>
    </row>
    <row r="355" spans="1:12" x14ac:dyDescent="0.2">
      <c r="A355" s="857" t="s">
        <v>2044</v>
      </c>
      <c r="B355" s="848" t="s">
        <v>2045</v>
      </c>
      <c r="C355" s="859">
        <v>6</v>
      </c>
      <c r="D355" s="860">
        <v>42832</v>
      </c>
      <c r="E355" s="855"/>
      <c r="F355" s="853"/>
      <c r="G355" s="856" t="s">
        <v>1853</v>
      </c>
      <c r="H355" s="856"/>
      <c r="I355" s="87" t="s">
        <v>2046</v>
      </c>
      <c r="K355" s="847"/>
      <c r="L355" s="847"/>
    </row>
    <row r="356" spans="1:12" x14ac:dyDescent="0.2">
      <c r="A356" s="88" t="s">
        <v>2287</v>
      </c>
      <c r="B356" s="854" t="s">
        <v>2288</v>
      </c>
      <c r="C356" s="145">
        <v>11</v>
      </c>
      <c r="D356" s="146">
        <v>42828</v>
      </c>
      <c r="E356" s="53"/>
      <c r="F356" s="52"/>
      <c r="G356" s="55" t="s">
        <v>1853</v>
      </c>
      <c r="H356" s="55"/>
      <c r="I356" s="87" t="s">
        <v>2289</v>
      </c>
      <c r="K356" s="847"/>
      <c r="L356" s="847"/>
    </row>
    <row r="357" spans="1:12" x14ac:dyDescent="0.2">
      <c r="A357" s="60" t="s">
        <v>2218</v>
      </c>
      <c r="B357" s="849" t="s">
        <v>2219</v>
      </c>
      <c r="C357" s="140">
        <v>6</v>
      </c>
      <c r="D357" s="141">
        <v>42822</v>
      </c>
      <c r="E357" s="42"/>
      <c r="F357" s="26"/>
      <c r="G357" s="37" t="s">
        <v>1853</v>
      </c>
      <c r="H357" s="43"/>
      <c r="I357" s="65" t="s">
        <v>2220</v>
      </c>
    </row>
    <row r="358" spans="1:12" x14ac:dyDescent="0.2">
      <c r="A358" s="857" t="s">
        <v>2335</v>
      </c>
      <c r="B358" s="848" t="s">
        <v>2336</v>
      </c>
      <c r="C358" s="70">
        <v>6</v>
      </c>
      <c r="D358" s="860">
        <v>42804</v>
      </c>
      <c r="E358" s="855"/>
      <c r="F358" s="853"/>
      <c r="G358" s="856" t="s">
        <v>1853</v>
      </c>
      <c r="H358" s="851"/>
      <c r="I358" s="858" t="s">
        <v>2337</v>
      </c>
    </row>
    <row r="359" spans="1:12" x14ac:dyDescent="0.2">
      <c r="A359" s="857" t="s">
        <v>2457</v>
      </c>
      <c r="B359" s="848" t="s">
        <v>2458</v>
      </c>
      <c r="C359" s="70">
        <v>25</v>
      </c>
      <c r="D359" s="860">
        <v>42804</v>
      </c>
      <c r="E359" s="855"/>
      <c r="F359" s="853"/>
      <c r="G359" s="856" t="s">
        <v>1853</v>
      </c>
      <c r="H359" s="851"/>
      <c r="I359" s="858" t="s">
        <v>2459</v>
      </c>
    </row>
    <row r="360" spans="1:12" x14ac:dyDescent="0.2">
      <c r="A360" s="857" t="s">
        <v>2082</v>
      </c>
      <c r="B360" s="848" t="s">
        <v>2083</v>
      </c>
      <c r="C360" s="70">
        <v>33</v>
      </c>
      <c r="D360" s="860">
        <v>42795</v>
      </c>
      <c r="E360" s="855"/>
      <c r="F360" s="853"/>
      <c r="G360" s="856" t="s">
        <v>1853</v>
      </c>
      <c r="H360" s="851"/>
      <c r="I360" s="858" t="s">
        <v>2084</v>
      </c>
    </row>
    <row r="361" spans="1:12" x14ac:dyDescent="0.2">
      <c r="A361" s="88" t="s">
        <v>2789</v>
      </c>
      <c r="B361" s="854" t="s">
        <v>2790</v>
      </c>
      <c r="C361" s="76">
        <v>7</v>
      </c>
      <c r="D361" s="146">
        <v>42793</v>
      </c>
      <c r="E361" s="53"/>
      <c r="F361" s="52"/>
      <c r="G361" s="55" t="s">
        <v>1853</v>
      </c>
      <c r="H361" s="48"/>
      <c r="I361" s="854" t="s">
        <v>2791</v>
      </c>
    </row>
    <row r="362" spans="1:12" x14ac:dyDescent="0.2">
      <c r="A362" s="60" t="s">
        <v>2310</v>
      </c>
      <c r="B362" s="849" t="s">
        <v>2311</v>
      </c>
      <c r="C362" s="62">
        <v>5</v>
      </c>
      <c r="D362" s="141">
        <v>42782</v>
      </c>
      <c r="E362" s="42" t="s">
        <v>1853</v>
      </c>
      <c r="F362" s="26"/>
      <c r="G362" s="37"/>
      <c r="H362" s="37"/>
      <c r="I362" s="852" t="s">
        <v>2312</v>
      </c>
    </row>
    <row r="363" spans="1:12" x14ac:dyDescent="0.2">
      <c r="A363" s="857" t="s">
        <v>2675</v>
      </c>
      <c r="B363" s="848" t="s">
        <v>2676</v>
      </c>
      <c r="C363" s="70">
        <v>5</v>
      </c>
      <c r="D363" s="860">
        <v>42754</v>
      </c>
      <c r="E363" s="855" t="s">
        <v>1853</v>
      </c>
      <c r="F363" s="853"/>
      <c r="G363" s="856"/>
      <c r="H363" s="856"/>
      <c r="I363" s="87"/>
    </row>
    <row r="364" spans="1:12" x14ac:dyDescent="0.2">
      <c r="A364" s="857" t="s">
        <v>2101</v>
      </c>
      <c r="B364" s="848" t="s">
        <v>2102</v>
      </c>
      <c r="C364" s="70">
        <v>7</v>
      </c>
      <c r="D364" s="860">
        <v>42745</v>
      </c>
      <c r="E364" s="855"/>
      <c r="F364" s="853"/>
      <c r="G364" s="856" t="s">
        <v>1853</v>
      </c>
      <c r="H364" s="856"/>
      <c r="I364" s="87" t="s">
        <v>2103</v>
      </c>
    </row>
    <row r="365" spans="1:12" x14ac:dyDescent="0.2">
      <c r="A365" s="857" t="s">
        <v>2792</v>
      </c>
      <c r="B365" s="848" t="s">
        <v>2793</v>
      </c>
      <c r="C365" s="70">
        <v>6</v>
      </c>
      <c r="D365" s="860">
        <v>42739</v>
      </c>
      <c r="E365" s="855"/>
      <c r="F365" s="853"/>
      <c r="G365" s="856" t="s">
        <v>1853</v>
      </c>
      <c r="H365" s="856"/>
      <c r="I365" s="87" t="s">
        <v>2794</v>
      </c>
      <c r="K365" s="864"/>
      <c r="L365" s="864"/>
    </row>
    <row r="366" spans="1:12" x14ac:dyDescent="0.2">
      <c r="A366" s="894" t="s">
        <v>3003</v>
      </c>
      <c r="B366" s="460" t="s">
        <v>3004</v>
      </c>
      <c r="C366" s="76">
        <v>13</v>
      </c>
      <c r="D366" s="146">
        <v>42725</v>
      </c>
      <c r="E366" s="53"/>
      <c r="F366" s="52"/>
      <c r="G366" s="55"/>
      <c r="H366" s="55" t="s">
        <v>1853</v>
      </c>
      <c r="I366" s="91" t="s">
        <v>4027</v>
      </c>
      <c r="K366" s="847"/>
      <c r="L366" s="847"/>
    </row>
    <row r="367" spans="1:12" x14ac:dyDescent="0.2">
      <c r="A367" s="60" t="s">
        <v>2131</v>
      </c>
      <c r="B367" s="849" t="s">
        <v>2132</v>
      </c>
      <c r="C367" s="62">
        <v>5</v>
      </c>
      <c r="D367" s="141">
        <v>42712</v>
      </c>
      <c r="E367" s="42" t="s">
        <v>1853</v>
      </c>
      <c r="F367" s="26"/>
      <c r="G367" s="37"/>
      <c r="H367" s="37"/>
      <c r="I367" s="23"/>
    </row>
    <row r="368" spans="1:12" x14ac:dyDescent="0.2">
      <c r="A368" s="36" t="s">
        <v>2679</v>
      </c>
      <c r="B368" s="848" t="s">
        <v>2680</v>
      </c>
      <c r="C368" s="70">
        <v>6</v>
      </c>
      <c r="D368" s="860">
        <v>42705</v>
      </c>
      <c r="E368" s="855"/>
      <c r="F368" s="853"/>
      <c r="G368" s="856" t="s">
        <v>1853</v>
      </c>
      <c r="H368" s="856"/>
      <c r="I368" s="87" t="s">
        <v>2681</v>
      </c>
      <c r="K368" s="847"/>
      <c r="L368" s="847"/>
    </row>
    <row r="369" spans="1:16" x14ac:dyDescent="0.2">
      <c r="A369" s="857" t="s">
        <v>2267</v>
      </c>
      <c r="B369" s="848" t="s">
        <v>2268</v>
      </c>
      <c r="C369" s="70">
        <v>15</v>
      </c>
      <c r="D369" s="860">
        <v>42697</v>
      </c>
      <c r="E369" s="855"/>
      <c r="F369" s="853" t="s">
        <v>1853</v>
      </c>
      <c r="G369" s="856"/>
      <c r="H369" s="856"/>
      <c r="I369" s="87" t="s">
        <v>1854</v>
      </c>
      <c r="K369" s="847"/>
      <c r="L369" s="847"/>
    </row>
    <row r="370" spans="1:16" x14ac:dyDescent="0.2">
      <c r="A370" s="147" t="s">
        <v>2189</v>
      </c>
      <c r="B370" s="75" t="s">
        <v>2190</v>
      </c>
      <c r="C370" s="70">
        <v>5</v>
      </c>
      <c r="D370" s="860">
        <v>42696</v>
      </c>
      <c r="E370" s="855"/>
      <c r="F370" s="853" t="s">
        <v>1853</v>
      </c>
      <c r="G370" s="856"/>
      <c r="H370" s="856"/>
      <c r="I370" s="87" t="s">
        <v>4103</v>
      </c>
      <c r="K370" s="847"/>
      <c r="L370" s="847"/>
      <c r="M370" s="847"/>
    </row>
    <row r="371" spans="1:16" x14ac:dyDescent="0.2">
      <c r="A371" s="88" t="s">
        <v>2583</v>
      </c>
      <c r="B371" s="854" t="s">
        <v>2584</v>
      </c>
      <c r="C371" s="76">
        <v>6</v>
      </c>
      <c r="D371" s="146">
        <v>42690</v>
      </c>
      <c r="E371" s="53"/>
      <c r="F371" s="52" t="s">
        <v>1853</v>
      </c>
      <c r="G371" s="55"/>
      <c r="H371" s="55"/>
      <c r="I371" s="91" t="s">
        <v>1854</v>
      </c>
    </row>
    <row r="372" spans="1:16" x14ac:dyDescent="0.2">
      <c r="A372" s="60" t="s">
        <v>2640</v>
      </c>
      <c r="B372" s="849" t="s">
        <v>2641</v>
      </c>
      <c r="C372" s="62">
        <v>10</v>
      </c>
      <c r="D372" s="141">
        <v>42690</v>
      </c>
      <c r="E372" s="42"/>
      <c r="F372" s="26" t="s">
        <v>1853</v>
      </c>
      <c r="G372" s="37"/>
      <c r="H372" s="37"/>
      <c r="I372" s="61" t="s">
        <v>1854</v>
      </c>
    </row>
    <row r="373" spans="1:16" x14ac:dyDescent="0.2">
      <c r="A373" s="857" t="s">
        <v>2142</v>
      </c>
      <c r="B373" s="848" t="s">
        <v>2143</v>
      </c>
      <c r="C373" s="70">
        <v>5</v>
      </c>
      <c r="D373" s="860">
        <v>42688</v>
      </c>
      <c r="E373" s="855"/>
      <c r="F373" s="853" t="s">
        <v>1853</v>
      </c>
      <c r="G373" s="856"/>
      <c r="H373" s="856"/>
      <c r="I373" s="87" t="s">
        <v>1854</v>
      </c>
    </row>
    <row r="374" spans="1:16" x14ac:dyDescent="0.2">
      <c r="A374" s="857" t="s">
        <v>2174</v>
      </c>
      <c r="B374" s="848" t="s">
        <v>2175</v>
      </c>
      <c r="C374" s="70">
        <v>10</v>
      </c>
      <c r="D374" s="860">
        <v>42688</v>
      </c>
      <c r="E374" s="855"/>
      <c r="F374" s="853" t="s">
        <v>1853</v>
      </c>
      <c r="G374" s="856"/>
      <c r="H374" s="856"/>
      <c r="I374" s="87" t="s">
        <v>1854</v>
      </c>
      <c r="K374" s="847"/>
      <c r="L374" s="847"/>
    </row>
    <row r="375" spans="1:16" x14ac:dyDescent="0.2">
      <c r="A375" s="147" t="s">
        <v>1963</v>
      </c>
      <c r="B375" s="75" t="s">
        <v>1964</v>
      </c>
      <c r="C375" s="70">
        <v>6</v>
      </c>
      <c r="D375" s="860">
        <v>42685</v>
      </c>
      <c r="E375" s="855"/>
      <c r="F375" s="853" t="s">
        <v>1853</v>
      </c>
      <c r="G375" s="856"/>
      <c r="H375" s="856"/>
      <c r="I375" s="87" t="s">
        <v>1965</v>
      </c>
    </row>
    <row r="376" spans="1:16" x14ac:dyDescent="0.2">
      <c r="A376" s="88" t="s">
        <v>2541</v>
      </c>
      <c r="B376" s="854" t="s">
        <v>2542</v>
      </c>
      <c r="C376" s="76">
        <v>12</v>
      </c>
      <c r="D376" s="146">
        <v>42684</v>
      </c>
      <c r="E376" s="53"/>
      <c r="F376" s="52"/>
      <c r="G376" s="55" t="s">
        <v>1853</v>
      </c>
      <c r="H376" s="55"/>
      <c r="I376" s="91" t="s">
        <v>2543</v>
      </c>
      <c r="K376" s="847"/>
      <c r="L376" s="847"/>
    </row>
    <row r="377" spans="1:16" x14ac:dyDescent="0.2">
      <c r="A377" s="60" t="s">
        <v>2571</v>
      </c>
      <c r="B377" s="849" t="s">
        <v>2572</v>
      </c>
      <c r="C377" s="62">
        <v>5</v>
      </c>
      <c r="D377" s="141">
        <v>42684</v>
      </c>
      <c r="E377" s="42"/>
      <c r="F377" s="26" t="s">
        <v>1853</v>
      </c>
      <c r="G377" s="37"/>
      <c r="H377" s="37"/>
      <c r="I377" s="61" t="s">
        <v>2573</v>
      </c>
      <c r="L377" s="847"/>
      <c r="M377" s="847"/>
    </row>
    <row r="378" spans="1:16" x14ac:dyDescent="0.2">
      <c r="A378" s="147" t="s">
        <v>2047</v>
      </c>
      <c r="B378" s="75" t="s">
        <v>2048</v>
      </c>
      <c r="C378" s="70">
        <v>5</v>
      </c>
      <c r="D378" s="860">
        <v>42682</v>
      </c>
      <c r="E378" s="855"/>
      <c r="F378" s="853" t="s">
        <v>1853</v>
      </c>
      <c r="G378" s="856"/>
      <c r="H378" s="856"/>
      <c r="I378" s="87" t="s">
        <v>2049</v>
      </c>
    </row>
    <row r="379" spans="1:16" x14ac:dyDescent="0.2">
      <c r="A379" s="857" t="s">
        <v>2371</v>
      </c>
      <c r="B379" s="848" t="s">
        <v>2372</v>
      </c>
      <c r="C379" s="70">
        <v>5</v>
      </c>
      <c r="D379" s="860">
        <v>42681</v>
      </c>
      <c r="E379" s="855"/>
      <c r="F379" s="853" t="s">
        <v>1853</v>
      </c>
      <c r="G379" s="856"/>
      <c r="H379" s="856"/>
      <c r="I379" s="858" t="s">
        <v>2373</v>
      </c>
    </row>
    <row r="380" spans="1:16" x14ac:dyDescent="0.2">
      <c r="A380" s="857" t="s">
        <v>2346</v>
      </c>
      <c r="B380" s="848" t="s">
        <v>2347</v>
      </c>
      <c r="C380" s="70">
        <v>31</v>
      </c>
      <c r="D380" s="860">
        <v>42678</v>
      </c>
      <c r="E380" s="855"/>
      <c r="F380" s="853"/>
      <c r="G380" s="856"/>
      <c r="H380" s="856" t="s">
        <v>1853</v>
      </c>
      <c r="I380" s="852" t="s">
        <v>2348</v>
      </c>
    </row>
    <row r="381" spans="1:16" x14ac:dyDescent="0.2">
      <c r="A381" s="1003" t="s">
        <v>1915</v>
      </c>
      <c r="B381" s="1011" t="s">
        <v>1916</v>
      </c>
      <c r="C381" s="76">
        <v>6</v>
      </c>
      <c r="D381" s="146">
        <v>42677</v>
      </c>
      <c r="E381" s="53"/>
      <c r="F381" s="52" t="s">
        <v>1853</v>
      </c>
      <c r="G381" s="55"/>
      <c r="H381" s="55"/>
      <c r="I381" s="91" t="s">
        <v>4044</v>
      </c>
    </row>
    <row r="382" spans="1:16" x14ac:dyDescent="0.2">
      <c r="A382" s="65" t="s">
        <v>2002</v>
      </c>
      <c r="B382" s="23" t="s">
        <v>2003</v>
      </c>
      <c r="C382" s="62">
        <v>5</v>
      </c>
      <c r="D382" s="141">
        <v>42676</v>
      </c>
      <c r="E382" s="42"/>
      <c r="F382" s="26" t="s">
        <v>1853</v>
      </c>
      <c r="G382" s="37"/>
      <c r="H382" s="37"/>
      <c r="I382" s="65" t="s">
        <v>1854</v>
      </c>
      <c r="K382" s="864"/>
      <c r="L382" s="864"/>
    </row>
    <row r="383" spans="1:16" x14ac:dyDescent="0.2">
      <c r="A383" s="858" t="s">
        <v>2452</v>
      </c>
      <c r="B383" s="13" t="s">
        <v>2453</v>
      </c>
      <c r="C383" s="70">
        <v>5</v>
      </c>
      <c r="D383" s="860">
        <v>42675</v>
      </c>
      <c r="E383" s="855"/>
      <c r="F383" s="853" t="s">
        <v>1853</v>
      </c>
      <c r="G383" s="856"/>
      <c r="H383" s="856"/>
      <c r="I383" s="858" t="s">
        <v>1854</v>
      </c>
      <c r="K383" s="847"/>
      <c r="L383" s="847"/>
    </row>
    <row r="384" spans="1:16" x14ac:dyDescent="0.2">
      <c r="A384" s="858" t="s">
        <v>2635</v>
      </c>
      <c r="B384" s="13" t="s">
        <v>2636</v>
      </c>
      <c r="C384" s="70">
        <v>5</v>
      </c>
      <c r="D384" s="860">
        <v>42675</v>
      </c>
      <c r="E384" s="855"/>
      <c r="F384" s="853" t="s">
        <v>1853</v>
      </c>
      <c r="G384" s="856"/>
      <c r="H384" s="856"/>
      <c r="I384" s="858" t="s">
        <v>1854</v>
      </c>
      <c r="K384" s="847"/>
      <c r="L384" s="847"/>
      <c r="O384" s="847"/>
      <c r="P384" s="847"/>
    </row>
    <row r="385" spans="1:13" x14ac:dyDescent="0.2">
      <c r="A385" s="858" t="s">
        <v>2751</v>
      </c>
      <c r="B385" s="852" t="s">
        <v>2752</v>
      </c>
      <c r="C385" s="70">
        <v>6</v>
      </c>
      <c r="D385" s="860">
        <v>42675</v>
      </c>
      <c r="E385" s="855"/>
      <c r="F385" s="853" t="s">
        <v>1853</v>
      </c>
      <c r="G385" s="856"/>
      <c r="H385" s="856"/>
      <c r="I385" s="858" t="s">
        <v>2753</v>
      </c>
    </row>
    <row r="386" spans="1:13" x14ac:dyDescent="0.2">
      <c r="A386" s="102" t="s">
        <v>1978</v>
      </c>
      <c r="B386" s="25" t="s">
        <v>1979</v>
      </c>
      <c r="C386" s="76">
        <v>8</v>
      </c>
      <c r="D386" s="146">
        <v>42674</v>
      </c>
      <c r="E386" s="53"/>
      <c r="F386" s="52" t="s">
        <v>1853</v>
      </c>
      <c r="G386" s="55"/>
      <c r="H386" s="55"/>
      <c r="I386" s="102" t="s">
        <v>1854</v>
      </c>
    </row>
    <row r="387" spans="1:13" x14ac:dyDescent="0.2">
      <c r="A387" s="65" t="s">
        <v>2389</v>
      </c>
      <c r="B387" s="23" t="s">
        <v>2390</v>
      </c>
      <c r="C387" s="62">
        <v>5</v>
      </c>
      <c r="D387" s="141">
        <v>42671</v>
      </c>
      <c r="E387" s="42"/>
      <c r="F387" s="26" t="s">
        <v>1853</v>
      </c>
      <c r="G387" s="37"/>
      <c r="H387" s="37"/>
      <c r="I387" s="61" t="s">
        <v>1854</v>
      </c>
      <c r="K387" s="847"/>
      <c r="L387" s="847"/>
    </row>
    <row r="388" spans="1:13" x14ac:dyDescent="0.2">
      <c r="A388" s="858" t="s">
        <v>2025</v>
      </c>
      <c r="B388" s="13" t="s">
        <v>2026</v>
      </c>
      <c r="C388" s="70">
        <v>6</v>
      </c>
      <c r="D388" s="860">
        <v>42670</v>
      </c>
      <c r="E388" s="855"/>
      <c r="F388" s="853" t="s">
        <v>1853</v>
      </c>
      <c r="G388" s="856"/>
      <c r="H388" s="856"/>
      <c r="I388" s="87" t="s">
        <v>1854</v>
      </c>
    </row>
    <row r="389" spans="1:13" x14ac:dyDescent="0.2">
      <c r="A389" s="858" t="s">
        <v>2161</v>
      </c>
      <c r="B389" s="852" t="s">
        <v>2162</v>
      </c>
      <c r="C389" s="70">
        <v>10</v>
      </c>
      <c r="D389" s="860">
        <v>42670</v>
      </c>
      <c r="E389" s="855"/>
      <c r="F389" s="853" t="s">
        <v>1853</v>
      </c>
      <c r="G389" s="856"/>
      <c r="H389" s="856"/>
      <c r="I389" s="87" t="s">
        <v>1854</v>
      </c>
    </row>
    <row r="390" spans="1:13" x14ac:dyDescent="0.2">
      <c r="A390" s="858" t="s">
        <v>2606</v>
      </c>
      <c r="B390" s="852" t="s">
        <v>2607</v>
      </c>
      <c r="C390" s="70">
        <v>5</v>
      </c>
      <c r="D390" s="860">
        <v>42670</v>
      </c>
      <c r="E390" s="855" t="s">
        <v>1853</v>
      </c>
      <c r="F390" s="853"/>
      <c r="G390" s="856"/>
      <c r="H390" s="856"/>
      <c r="I390" s="852"/>
      <c r="L390" s="847"/>
      <c r="M390" s="847"/>
    </row>
    <row r="391" spans="1:13" x14ac:dyDescent="0.2">
      <c r="A391" s="102" t="s">
        <v>2813</v>
      </c>
      <c r="B391" s="850" t="s">
        <v>2814</v>
      </c>
      <c r="C391" s="76">
        <v>11</v>
      </c>
      <c r="D391" s="146">
        <v>42670</v>
      </c>
      <c r="E391" s="53" t="s">
        <v>1853</v>
      </c>
      <c r="F391" s="52"/>
      <c r="G391" s="55"/>
      <c r="H391" s="55"/>
      <c r="I391" s="850"/>
      <c r="K391" s="847"/>
      <c r="L391" s="847"/>
    </row>
    <row r="392" spans="1:13" x14ac:dyDescent="0.2">
      <c r="A392" s="65" t="s">
        <v>2482</v>
      </c>
      <c r="B392" s="23" t="s">
        <v>2483</v>
      </c>
      <c r="C392" s="62">
        <v>5</v>
      </c>
      <c r="D392" s="141">
        <v>42669</v>
      </c>
      <c r="E392" s="42" t="s">
        <v>1853</v>
      </c>
      <c r="F392" s="26"/>
      <c r="G392" s="37"/>
      <c r="H392" s="37"/>
      <c r="I392" s="23"/>
    </row>
    <row r="393" spans="1:13" x14ac:dyDescent="0.2">
      <c r="A393" s="848" t="s">
        <v>2140</v>
      </c>
      <c r="B393" s="852" t="s">
        <v>2141</v>
      </c>
      <c r="C393" s="70">
        <v>11</v>
      </c>
      <c r="D393" s="860">
        <v>42668</v>
      </c>
      <c r="E393" s="855"/>
      <c r="F393" s="853" t="s">
        <v>1853</v>
      </c>
      <c r="G393" s="856"/>
      <c r="H393" s="856"/>
      <c r="I393" s="87" t="s">
        <v>1854</v>
      </c>
      <c r="K393" s="847"/>
      <c r="L393" s="847"/>
      <c r="M393" s="847"/>
    </row>
    <row r="394" spans="1:13" x14ac:dyDescent="0.2">
      <c r="A394" s="85" t="s">
        <v>2585</v>
      </c>
      <c r="B394" s="159" t="s">
        <v>2586</v>
      </c>
      <c r="C394" s="70">
        <v>14</v>
      </c>
      <c r="D394" s="860">
        <v>42668</v>
      </c>
      <c r="E394" s="855"/>
      <c r="F394" s="853" t="s">
        <v>1853</v>
      </c>
      <c r="G394" s="856"/>
      <c r="H394" s="856"/>
      <c r="I394" s="87" t="s">
        <v>4001</v>
      </c>
    </row>
    <row r="395" spans="1:13" x14ac:dyDescent="0.2">
      <c r="A395" s="858" t="s">
        <v>2647</v>
      </c>
      <c r="B395" s="852" t="s">
        <v>2648</v>
      </c>
      <c r="C395" s="70">
        <v>5</v>
      </c>
      <c r="D395" s="860">
        <v>42668</v>
      </c>
      <c r="E395" s="855"/>
      <c r="F395" s="853" t="s">
        <v>1853</v>
      </c>
      <c r="G395" s="856"/>
      <c r="H395" s="856"/>
      <c r="I395" s="87" t="s">
        <v>2649</v>
      </c>
      <c r="L395" s="847"/>
      <c r="M395" s="847"/>
    </row>
    <row r="396" spans="1:13" x14ac:dyDescent="0.2">
      <c r="A396" s="1019" t="s">
        <v>2985</v>
      </c>
      <c r="B396" s="903" t="s">
        <v>2986</v>
      </c>
      <c r="C396" s="76">
        <v>6</v>
      </c>
      <c r="D396" s="146">
        <v>42668</v>
      </c>
      <c r="E396" s="53"/>
      <c r="F396" s="52" t="s">
        <v>1853</v>
      </c>
      <c r="G396" s="55"/>
      <c r="H396" s="55"/>
      <c r="I396" s="91" t="s">
        <v>4142</v>
      </c>
    </row>
    <row r="397" spans="1:13" x14ac:dyDescent="0.2">
      <c r="A397" s="65" t="s">
        <v>1950</v>
      </c>
      <c r="B397" s="9" t="s">
        <v>1951</v>
      </c>
      <c r="C397" s="62">
        <v>5</v>
      </c>
      <c r="D397" s="141">
        <v>42662</v>
      </c>
      <c r="E397" s="42"/>
      <c r="F397" s="26" t="s">
        <v>1853</v>
      </c>
      <c r="G397" s="37"/>
      <c r="H397" s="37"/>
      <c r="I397" s="61" t="s">
        <v>1854</v>
      </c>
    </row>
    <row r="398" spans="1:13" x14ac:dyDescent="0.2">
      <c r="A398" s="858" t="s">
        <v>2200</v>
      </c>
      <c r="B398" s="13" t="s">
        <v>2201</v>
      </c>
      <c r="C398" s="70">
        <v>5</v>
      </c>
      <c r="D398" s="860">
        <v>42662</v>
      </c>
      <c r="E398" s="855"/>
      <c r="F398" s="853" t="s">
        <v>1853</v>
      </c>
      <c r="G398" s="856"/>
      <c r="H398" s="856"/>
      <c r="I398" s="87" t="s">
        <v>1854</v>
      </c>
    </row>
    <row r="399" spans="1:13" x14ac:dyDescent="0.2">
      <c r="A399" s="857" t="s">
        <v>2615</v>
      </c>
      <c r="B399" s="848" t="s">
        <v>2616</v>
      </c>
      <c r="C399" s="70">
        <v>10</v>
      </c>
      <c r="D399" s="860">
        <v>42662</v>
      </c>
      <c r="E399" s="855"/>
      <c r="F399" s="853" t="s">
        <v>1853</v>
      </c>
      <c r="G399" s="856"/>
      <c r="H399" s="856"/>
      <c r="I399" s="87" t="s">
        <v>2617</v>
      </c>
    </row>
    <row r="400" spans="1:13" x14ac:dyDescent="0.2">
      <c r="A400" s="858" t="s">
        <v>1851</v>
      </c>
      <c r="B400" s="13" t="s">
        <v>1852</v>
      </c>
      <c r="C400" s="70">
        <v>8</v>
      </c>
      <c r="D400" s="860">
        <v>42657</v>
      </c>
      <c r="E400" s="855"/>
      <c r="F400" s="853" t="s">
        <v>1853</v>
      </c>
      <c r="G400" s="856"/>
      <c r="H400" s="856"/>
      <c r="I400" s="87" t="s">
        <v>4067</v>
      </c>
    </row>
    <row r="401" spans="1:13" x14ac:dyDescent="0.2">
      <c r="A401" s="114" t="s">
        <v>2344</v>
      </c>
      <c r="B401" s="1027" t="s">
        <v>2345</v>
      </c>
      <c r="C401" s="76">
        <v>6</v>
      </c>
      <c r="D401" s="146">
        <v>42656</v>
      </c>
      <c r="E401" s="53"/>
      <c r="F401" s="52" t="s">
        <v>1853</v>
      </c>
      <c r="G401" s="55"/>
      <c r="H401" s="55"/>
      <c r="I401" s="91" t="s">
        <v>4087</v>
      </c>
    </row>
    <row r="402" spans="1:13" x14ac:dyDescent="0.2">
      <c r="A402" s="60" t="s">
        <v>2400</v>
      </c>
      <c r="B402" s="849" t="s">
        <v>2401</v>
      </c>
      <c r="C402" s="101">
        <v>12</v>
      </c>
      <c r="D402" s="141">
        <v>42655</v>
      </c>
      <c r="E402" s="42"/>
      <c r="F402" s="26"/>
      <c r="G402" s="37" t="s">
        <v>1853</v>
      </c>
      <c r="H402" s="37"/>
      <c r="I402" s="23" t="s">
        <v>2402</v>
      </c>
      <c r="K402" s="847"/>
      <c r="L402" s="847"/>
    </row>
    <row r="403" spans="1:13" x14ac:dyDescent="0.2">
      <c r="A403" s="857" t="s">
        <v>2127</v>
      </c>
      <c r="B403" s="848" t="s">
        <v>2128</v>
      </c>
      <c r="C403" s="99">
        <v>8</v>
      </c>
      <c r="D403" s="860">
        <v>42654</v>
      </c>
      <c r="E403" s="855"/>
      <c r="F403" s="853" t="s">
        <v>1853</v>
      </c>
      <c r="G403" s="856"/>
      <c r="H403" s="856"/>
      <c r="I403" s="858" t="s">
        <v>1854</v>
      </c>
    </row>
    <row r="404" spans="1:13" x14ac:dyDescent="0.2">
      <c r="A404" s="857" t="s">
        <v>2618</v>
      </c>
      <c r="B404" s="848" t="s">
        <v>2619</v>
      </c>
      <c r="C404" s="99">
        <v>8</v>
      </c>
      <c r="D404" s="860">
        <v>42653</v>
      </c>
      <c r="E404" s="855"/>
      <c r="F404" s="853" t="s">
        <v>1853</v>
      </c>
      <c r="G404" s="856"/>
      <c r="H404" s="856"/>
      <c r="I404" s="87" t="s">
        <v>1854</v>
      </c>
    </row>
    <row r="405" spans="1:13" x14ac:dyDescent="0.2">
      <c r="A405" s="857" t="s">
        <v>2501</v>
      </c>
      <c r="B405" s="848" t="s">
        <v>2502</v>
      </c>
      <c r="C405" s="99">
        <v>13</v>
      </c>
      <c r="D405" s="860">
        <v>42646</v>
      </c>
      <c r="E405" s="855"/>
      <c r="F405" s="853" t="s">
        <v>1853</v>
      </c>
      <c r="G405" s="856"/>
      <c r="H405" s="856"/>
      <c r="I405" s="858" t="s">
        <v>1854</v>
      </c>
    </row>
    <row r="406" spans="1:13" x14ac:dyDescent="0.2">
      <c r="A406" s="88" t="s">
        <v>2665</v>
      </c>
      <c r="B406" s="854" t="s">
        <v>2666</v>
      </c>
      <c r="C406" s="103">
        <v>38</v>
      </c>
      <c r="D406" s="146">
        <v>42646</v>
      </c>
      <c r="E406" s="53"/>
      <c r="F406" s="52"/>
      <c r="G406" s="55" t="s">
        <v>1853</v>
      </c>
      <c r="H406" s="55"/>
      <c r="I406" s="91" t="s">
        <v>2667</v>
      </c>
    </row>
    <row r="407" spans="1:13" x14ac:dyDescent="0.2">
      <c r="A407" s="954" t="s">
        <v>1867</v>
      </c>
      <c r="B407" s="96" t="s">
        <v>1868</v>
      </c>
      <c r="C407" s="62">
        <v>5</v>
      </c>
      <c r="D407" s="141">
        <v>42643</v>
      </c>
      <c r="E407" s="42"/>
      <c r="F407" s="26" t="s">
        <v>1853</v>
      </c>
      <c r="G407" s="37"/>
      <c r="H407" s="37"/>
      <c r="I407" s="61" t="s">
        <v>3982</v>
      </c>
    </row>
    <row r="408" spans="1:13" x14ac:dyDescent="0.2">
      <c r="A408" s="1012" t="s">
        <v>2241</v>
      </c>
      <c r="B408" s="458" t="s">
        <v>2242</v>
      </c>
      <c r="C408" s="99">
        <v>15</v>
      </c>
      <c r="D408" s="860">
        <v>42641</v>
      </c>
      <c r="E408" s="855"/>
      <c r="F408" s="853" t="s">
        <v>1853</v>
      </c>
      <c r="G408" s="856"/>
      <c r="H408" s="856"/>
      <c r="I408" s="87" t="s">
        <v>3955</v>
      </c>
      <c r="K408" s="847"/>
      <c r="L408" s="847"/>
    </row>
    <row r="409" spans="1:13" x14ac:dyDescent="0.2">
      <c r="A409" s="1012" t="s">
        <v>2280</v>
      </c>
      <c r="B409" s="75" t="s">
        <v>2281</v>
      </c>
      <c r="C409" s="99">
        <v>5</v>
      </c>
      <c r="D409" s="860">
        <v>42641</v>
      </c>
      <c r="E409" s="855"/>
      <c r="F409" s="853" t="s">
        <v>1853</v>
      </c>
      <c r="G409" s="856"/>
      <c r="H409" s="856"/>
      <c r="I409" s="87" t="s">
        <v>2261</v>
      </c>
    </row>
    <row r="410" spans="1:13" x14ac:dyDescent="0.2">
      <c r="A410" s="857" t="s">
        <v>2096</v>
      </c>
      <c r="B410" s="848" t="s">
        <v>2097</v>
      </c>
      <c r="C410" s="99">
        <v>9</v>
      </c>
      <c r="D410" s="860">
        <v>42635</v>
      </c>
      <c r="E410" s="855"/>
      <c r="F410" s="853"/>
      <c r="G410" s="856"/>
      <c r="H410" s="856" t="s">
        <v>1853</v>
      </c>
      <c r="I410" s="87" t="s">
        <v>2098</v>
      </c>
    </row>
    <row r="411" spans="1:13" x14ac:dyDescent="0.2">
      <c r="A411" s="88" t="s">
        <v>2135</v>
      </c>
      <c r="B411" s="854" t="s">
        <v>2136</v>
      </c>
      <c r="C411" s="103">
        <v>5</v>
      </c>
      <c r="D411" s="146">
        <v>42635</v>
      </c>
      <c r="E411" s="53"/>
      <c r="F411" s="52" t="s">
        <v>1853</v>
      </c>
      <c r="G411" s="55"/>
      <c r="H411" s="55"/>
      <c r="I411" s="91" t="s">
        <v>1854</v>
      </c>
    </row>
    <row r="412" spans="1:13" x14ac:dyDescent="0.2">
      <c r="A412" s="1023" t="s">
        <v>2965</v>
      </c>
      <c r="B412" s="980" t="s">
        <v>2966</v>
      </c>
      <c r="C412" s="101">
        <v>5</v>
      </c>
      <c r="D412" s="141">
        <v>42635</v>
      </c>
      <c r="E412" s="42"/>
      <c r="F412" s="26" t="s">
        <v>1853</v>
      </c>
      <c r="G412" s="37"/>
      <c r="H412" s="37"/>
      <c r="I412" s="61" t="s">
        <v>3955</v>
      </c>
      <c r="L412" s="847"/>
      <c r="M412" s="847"/>
    </row>
    <row r="413" spans="1:13" x14ac:dyDescent="0.2">
      <c r="A413" s="857" t="s">
        <v>2800</v>
      </c>
      <c r="B413" s="848" t="s">
        <v>2801</v>
      </c>
      <c r="C413" s="99">
        <v>7</v>
      </c>
      <c r="D413" s="860">
        <v>42634</v>
      </c>
      <c r="E413" s="855"/>
      <c r="F413" s="853"/>
      <c r="G413" s="856" t="s">
        <v>1853</v>
      </c>
      <c r="H413" s="856"/>
      <c r="I413" s="87" t="s">
        <v>2802</v>
      </c>
    </row>
    <row r="414" spans="1:13" x14ac:dyDescent="0.2">
      <c r="A414" s="857" t="s">
        <v>2941</v>
      </c>
      <c r="B414" s="848" t="s">
        <v>2942</v>
      </c>
      <c r="C414" s="99">
        <v>6</v>
      </c>
      <c r="D414" s="860">
        <v>42634</v>
      </c>
      <c r="E414" s="855" t="s">
        <v>1853</v>
      </c>
      <c r="F414" s="853"/>
      <c r="G414" s="856"/>
      <c r="H414" s="856"/>
      <c r="I414" s="87" t="s">
        <v>2943</v>
      </c>
    </row>
    <row r="415" spans="1:13" x14ac:dyDescent="0.2">
      <c r="A415" s="147" t="s">
        <v>2259</v>
      </c>
      <c r="B415" s="75" t="s">
        <v>2260</v>
      </c>
      <c r="C415" s="99">
        <v>5</v>
      </c>
      <c r="D415" s="860">
        <v>42633</v>
      </c>
      <c r="E415" s="855"/>
      <c r="F415" s="853" t="s">
        <v>1853</v>
      </c>
      <c r="G415" s="856"/>
      <c r="H415" s="856"/>
      <c r="I415" s="87" t="s">
        <v>2261</v>
      </c>
    </row>
    <row r="416" spans="1:13" x14ac:dyDescent="0.2">
      <c r="A416" s="88" t="s">
        <v>1999</v>
      </c>
      <c r="B416" s="854" t="s">
        <v>2000</v>
      </c>
      <c r="C416" s="103">
        <v>43</v>
      </c>
      <c r="D416" s="146">
        <v>42632</v>
      </c>
      <c r="E416" s="53">
        <v>43</v>
      </c>
      <c r="F416" s="52" t="s">
        <v>1853</v>
      </c>
      <c r="G416" s="55"/>
      <c r="H416" s="55"/>
      <c r="I416" s="91" t="s">
        <v>2001</v>
      </c>
    </row>
    <row r="417" spans="1:16" x14ac:dyDescent="0.2">
      <c r="A417" s="65" t="s">
        <v>2672</v>
      </c>
      <c r="B417" s="23" t="s">
        <v>2673</v>
      </c>
      <c r="C417" s="101">
        <v>14</v>
      </c>
      <c r="D417" s="141">
        <v>42630</v>
      </c>
      <c r="E417" s="42" t="s">
        <v>1853</v>
      </c>
      <c r="F417" s="26"/>
      <c r="G417" s="37"/>
      <c r="H417" s="37"/>
      <c r="I417" s="849" t="s">
        <v>2674</v>
      </c>
    </row>
    <row r="418" spans="1:16" x14ac:dyDescent="0.2">
      <c r="A418" s="858" t="s">
        <v>2703</v>
      </c>
      <c r="B418" s="852" t="s">
        <v>2704</v>
      </c>
      <c r="C418" s="99">
        <v>37</v>
      </c>
      <c r="D418" s="860">
        <v>42629</v>
      </c>
      <c r="E418" s="855"/>
      <c r="F418" s="853"/>
      <c r="G418" s="856" t="s">
        <v>1853</v>
      </c>
      <c r="H418" s="856"/>
      <c r="I418" s="858" t="s">
        <v>2705</v>
      </c>
    </row>
    <row r="419" spans="1:16" x14ac:dyDescent="0.2">
      <c r="A419" s="858" t="s">
        <v>1933</v>
      </c>
      <c r="B419" s="852" t="s">
        <v>1934</v>
      </c>
      <c r="C419" s="99">
        <v>5</v>
      </c>
      <c r="D419" s="860">
        <v>42628</v>
      </c>
      <c r="E419" s="855"/>
      <c r="F419" s="853" t="s">
        <v>1853</v>
      </c>
      <c r="G419" s="856"/>
      <c r="H419" s="856"/>
      <c r="I419" s="87" t="s">
        <v>1854</v>
      </c>
      <c r="K419" s="847"/>
      <c r="L419" s="847"/>
    </row>
    <row r="420" spans="1:16" x14ac:dyDescent="0.2">
      <c r="A420" s="858" t="s">
        <v>2369</v>
      </c>
      <c r="B420" s="852" t="s">
        <v>2370</v>
      </c>
      <c r="C420" s="99">
        <v>5</v>
      </c>
      <c r="D420" s="860">
        <v>42628</v>
      </c>
      <c r="E420" s="855"/>
      <c r="F420" s="853" t="s">
        <v>1853</v>
      </c>
      <c r="G420" s="856"/>
      <c r="H420" s="856"/>
      <c r="I420" s="87" t="s">
        <v>1854</v>
      </c>
    </row>
    <row r="421" spans="1:16" x14ac:dyDescent="0.2">
      <c r="A421" s="114" t="s">
        <v>2302</v>
      </c>
      <c r="B421" s="454" t="s">
        <v>2303</v>
      </c>
      <c r="C421" s="103">
        <v>5</v>
      </c>
      <c r="D421" s="146">
        <v>42622</v>
      </c>
      <c r="E421" s="53"/>
      <c r="F421" s="52" t="s">
        <v>1853</v>
      </c>
      <c r="G421" s="55"/>
      <c r="H421" s="55"/>
      <c r="I421" s="102" t="s">
        <v>2304</v>
      </c>
      <c r="K421" s="847"/>
      <c r="L421" s="847"/>
      <c r="M421" s="847"/>
    </row>
    <row r="422" spans="1:16" x14ac:dyDescent="0.2">
      <c r="A422" s="65" t="s">
        <v>1930</v>
      </c>
      <c r="B422" s="9" t="s">
        <v>1931</v>
      </c>
      <c r="C422" s="62">
        <v>7</v>
      </c>
      <c r="D422" s="141">
        <v>42621</v>
      </c>
      <c r="E422" s="42"/>
      <c r="F422" s="26"/>
      <c r="G422" s="37" t="s">
        <v>1853</v>
      </c>
      <c r="H422" s="37"/>
      <c r="I422" s="61" t="s">
        <v>1932</v>
      </c>
      <c r="K422" s="847"/>
      <c r="L422" s="847"/>
    </row>
    <row r="423" spans="1:16" x14ac:dyDescent="0.2">
      <c r="A423" s="858" t="s">
        <v>1729</v>
      </c>
      <c r="B423" s="13" t="s">
        <v>1730</v>
      </c>
      <c r="C423" s="70">
        <v>5</v>
      </c>
      <c r="D423" s="860">
        <v>42621</v>
      </c>
      <c r="E423" s="162" t="s">
        <v>1853</v>
      </c>
      <c r="F423" s="853"/>
      <c r="G423" s="856"/>
      <c r="H423" s="856"/>
      <c r="I423" s="165" t="s">
        <v>2537</v>
      </c>
    </row>
    <row r="424" spans="1:16" x14ac:dyDescent="0.2">
      <c r="A424" s="857" t="s">
        <v>2685</v>
      </c>
      <c r="B424" s="848" t="s">
        <v>2686</v>
      </c>
      <c r="C424" s="70">
        <v>5</v>
      </c>
      <c r="D424" s="860">
        <v>42620</v>
      </c>
      <c r="E424" s="855"/>
      <c r="F424" s="853" t="s">
        <v>1853</v>
      </c>
      <c r="G424" s="856"/>
      <c r="H424" s="856"/>
      <c r="I424" s="87" t="s">
        <v>2687</v>
      </c>
      <c r="L424" s="847"/>
      <c r="M424" s="847"/>
    </row>
    <row r="425" spans="1:16" x14ac:dyDescent="0.2">
      <c r="A425" s="857" t="s">
        <v>2934</v>
      </c>
      <c r="B425" s="848" t="s">
        <v>2935</v>
      </c>
      <c r="C425" s="70">
        <v>14</v>
      </c>
      <c r="D425" s="860">
        <v>42620</v>
      </c>
      <c r="E425" s="855"/>
      <c r="F425" s="853" t="s">
        <v>1853</v>
      </c>
      <c r="G425" s="856"/>
      <c r="H425" s="856"/>
      <c r="I425" s="87" t="s">
        <v>1854</v>
      </c>
      <c r="K425" s="847"/>
      <c r="L425" s="847"/>
    </row>
    <row r="426" spans="1:16" x14ac:dyDescent="0.2">
      <c r="A426" s="102" t="s">
        <v>2042</v>
      </c>
      <c r="B426" s="25" t="s">
        <v>2043</v>
      </c>
      <c r="C426" s="76">
        <v>5</v>
      </c>
      <c r="D426" s="146">
        <v>42615</v>
      </c>
      <c r="E426" s="53"/>
      <c r="F426" s="52" t="s">
        <v>1853</v>
      </c>
      <c r="G426" s="55"/>
      <c r="H426" s="55"/>
      <c r="I426" s="91" t="s">
        <v>1854</v>
      </c>
    </row>
    <row r="427" spans="1:16" x14ac:dyDescent="0.2">
      <c r="A427" s="60" t="s">
        <v>2163</v>
      </c>
      <c r="B427" s="849" t="s">
        <v>2164</v>
      </c>
      <c r="C427" s="62">
        <v>12</v>
      </c>
      <c r="D427" s="141">
        <v>42615</v>
      </c>
      <c r="E427" s="42"/>
      <c r="F427" s="26" t="s">
        <v>1853</v>
      </c>
      <c r="G427" s="37"/>
      <c r="H427" s="37"/>
      <c r="I427" s="61" t="s">
        <v>1854</v>
      </c>
      <c r="K427" s="847"/>
      <c r="L427" s="847"/>
    </row>
    <row r="428" spans="1:16" x14ac:dyDescent="0.2">
      <c r="A428" s="147" t="s">
        <v>2262</v>
      </c>
      <c r="B428" s="75" t="s">
        <v>2263</v>
      </c>
      <c r="C428" s="70">
        <v>5</v>
      </c>
      <c r="D428" s="860">
        <v>42615</v>
      </c>
      <c r="E428" s="855"/>
      <c r="F428" s="853" t="s">
        <v>1853</v>
      </c>
      <c r="G428" s="856"/>
      <c r="H428" s="856"/>
      <c r="I428" s="87" t="s">
        <v>4087</v>
      </c>
    </row>
    <row r="429" spans="1:16" x14ac:dyDescent="0.2">
      <c r="A429" s="857" t="s">
        <v>2717</v>
      </c>
      <c r="B429" s="848" t="s">
        <v>2718</v>
      </c>
      <c r="C429" s="70">
        <v>29</v>
      </c>
      <c r="D429" s="860">
        <v>42615</v>
      </c>
      <c r="E429" s="855"/>
      <c r="F429" s="853" t="s">
        <v>1853</v>
      </c>
      <c r="G429" s="856"/>
      <c r="H429" s="856"/>
      <c r="I429" s="87" t="s">
        <v>1854</v>
      </c>
      <c r="K429" s="864"/>
      <c r="L429" s="864"/>
    </row>
    <row r="430" spans="1:16" x14ac:dyDescent="0.2">
      <c r="A430" s="857" t="s">
        <v>2803</v>
      </c>
      <c r="B430" s="848" t="s">
        <v>2804</v>
      </c>
      <c r="C430" s="70">
        <v>7</v>
      </c>
      <c r="D430" s="860">
        <v>42615</v>
      </c>
      <c r="E430" s="855"/>
      <c r="F430" s="853" t="s">
        <v>1853</v>
      </c>
      <c r="G430" s="856"/>
      <c r="H430" s="856"/>
      <c r="I430" s="87" t="s">
        <v>1854</v>
      </c>
      <c r="K430" s="864"/>
      <c r="L430" s="864"/>
      <c r="O430" s="872"/>
      <c r="P430" s="864"/>
    </row>
    <row r="431" spans="1:16" x14ac:dyDescent="0.2">
      <c r="A431" s="88" t="s">
        <v>2905</v>
      </c>
      <c r="B431" s="854" t="s">
        <v>2906</v>
      </c>
      <c r="C431" s="76">
        <v>6</v>
      </c>
      <c r="D431" s="146">
        <v>42615</v>
      </c>
      <c r="E431" s="53"/>
      <c r="F431" s="52" t="s">
        <v>1853</v>
      </c>
      <c r="G431" s="55"/>
      <c r="H431" s="55"/>
      <c r="I431" s="91" t="s">
        <v>1854</v>
      </c>
    </row>
    <row r="432" spans="1:16" x14ac:dyDescent="0.2">
      <c r="A432" s="60" t="s">
        <v>2907</v>
      </c>
      <c r="B432" s="849" t="s">
        <v>2908</v>
      </c>
      <c r="C432" s="62">
        <v>9</v>
      </c>
      <c r="D432" s="141">
        <v>42613</v>
      </c>
      <c r="E432" s="42"/>
      <c r="F432" s="26"/>
      <c r="G432" s="37" t="s">
        <v>1853</v>
      </c>
      <c r="H432" s="37"/>
      <c r="I432" s="65" t="s">
        <v>2909</v>
      </c>
    </row>
    <row r="433" spans="1:13" x14ac:dyDescent="0.2">
      <c r="A433" s="36" t="s">
        <v>2527</v>
      </c>
      <c r="B433" s="848" t="s">
        <v>2528</v>
      </c>
      <c r="C433" s="70">
        <v>19</v>
      </c>
      <c r="D433" s="860">
        <v>42585</v>
      </c>
      <c r="E433" s="855" t="s">
        <v>1853</v>
      </c>
      <c r="F433" s="853"/>
      <c r="G433" s="856"/>
      <c r="H433" s="856"/>
      <c r="I433" s="848"/>
    </row>
    <row r="434" spans="1:13" x14ac:dyDescent="0.2">
      <c r="A434" s="463" t="s">
        <v>2983</v>
      </c>
      <c r="B434" s="463" t="s">
        <v>2984</v>
      </c>
      <c r="C434" s="70">
        <v>12</v>
      </c>
      <c r="D434" s="860">
        <v>42585</v>
      </c>
      <c r="E434" s="855" t="s">
        <v>1853</v>
      </c>
      <c r="F434" s="853"/>
      <c r="G434" s="856"/>
      <c r="H434" s="856"/>
      <c r="I434" s="858" t="s">
        <v>4073</v>
      </c>
      <c r="K434" s="847"/>
      <c r="L434" s="847"/>
      <c r="M434" s="847"/>
    </row>
    <row r="435" spans="1:13" x14ac:dyDescent="0.2">
      <c r="A435" s="857" t="s">
        <v>2493</v>
      </c>
      <c r="B435" s="36" t="s">
        <v>2494</v>
      </c>
      <c r="C435" s="70">
        <v>5</v>
      </c>
      <c r="D435" s="860">
        <v>42584</v>
      </c>
      <c r="E435" s="855" t="s">
        <v>1853</v>
      </c>
      <c r="F435" s="853"/>
      <c r="G435" s="856"/>
      <c r="H435" s="856"/>
      <c r="I435" s="848"/>
    </row>
    <row r="436" spans="1:13" x14ac:dyDescent="0.2">
      <c r="A436" s="1010" t="s">
        <v>2176</v>
      </c>
      <c r="B436" s="144" t="s">
        <v>2177</v>
      </c>
      <c r="C436" s="76">
        <v>6</v>
      </c>
      <c r="D436" s="146">
        <v>42583</v>
      </c>
      <c r="E436" s="53"/>
      <c r="F436" s="52"/>
      <c r="G436" s="55"/>
      <c r="H436" s="55" t="s">
        <v>1853</v>
      </c>
      <c r="I436" s="854"/>
    </row>
    <row r="437" spans="1:13" x14ac:dyDescent="0.2">
      <c r="A437" s="60" t="s">
        <v>2277</v>
      </c>
      <c r="B437" s="849" t="s">
        <v>2278</v>
      </c>
      <c r="C437" s="62">
        <v>5</v>
      </c>
      <c r="D437" s="141">
        <v>42552</v>
      </c>
      <c r="E437" s="42"/>
      <c r="F437" s="26"/>
      <c r="G437" s="37" t="s">
        <v>1853</v>
      </c>
      <c r="H437" s="26"/>
      <c r="I437" s="61" t="s">
        <v>2279</v>
      </c>
    </row>
    <row r="438" spans="1:13" x14ac:dyDescent="0.2">
      <c r="A438" s="857" t="s">
        <v>1869</v>
      </c>
      <c r="B438" s="848" t="s">
        <v>1870</v>
      </c>
      <c r="C438" s="70">
        <v>14</v>
      </c>
      <c r="D438" s="860">
        <v>42551</v>
      </c>
      <c r="E438" s="855"/>
      <c r="F438" s="853"/>
      <c r="G438" s="856" t="s">
        <v>1853</v>
      </c>
      <c r="H438" s="853"/>
      <c r="I438" s="87" t="s">
        <v>1871</v>
      </c>
    </row>
    <row r="439" spans="1:13" x14ac:dyDescent="0.2">
      <c r="A439" s="857" t="s">
        <v>2516</v>
      </c>
      <c r="B439" s="848" t="s">
        <v>2517</v>
      </c>
      <c r="C439" s="70">
        <v>6</v>
      </c>
      <c r="D439" s="860">
        <v>42545</v>
      </c>
      <c r="E439" s="855"/>
      <c r="F439" s="853"/>
      <c r="G439" s="856" t="s">
        <v>1853</v>
      </c>
      <c r="H439" s="853"/>
      <c r="I439" s="87" t="s">
        <v>2518</v>
      </c>
      <c r="L439" s="847"/>
      <c r="M439" s="847"/>
    </row>
    <row r="440" spans="1:13" x14ac:dyDescent="0.2">
      <c r="A440" s="857" t="s">
        <v>2153</v>
      </c>
      <c r="B440" s="848" t="s">
        <v>2154</v>
      </c>
      <c r="C440" s="70">
        <v>11</v>
      </c>
      <c r="D440" s="860">
        <v>42538</v>
      </c>
      <c r="E440" s="855" t="s">
        <v>1853</v>
      </c>
      <c r="F440" s="853"/>
      <c r="G440" s="856"/>
      <c r="H440" s="853"/>
      <c r="I440" s="87" t="s">
        <v>2155</v>
      </c>
    </row>
    <row r="441" spans="1:13" x14ac:dyDescent="0.2">
      <c r="A441" s="38" t="s">
        <v>1876</v>
      </c>
      <c r="B441" s="854" t="s">
        <v>1877</v>
      </c>
      <c r="C441" s="76">
        <v>13</v>
      </c>
      <c r="D441" s="146">
        <v>42513</v>
      </c>
      <c r="E441" s="53"/>
      <c r="F441" s="52"/>
      <c r="G441" s="55" t="s">
        <v>1853</v>
      </c>
      <c r="H441" s="52"/>
      <c r="I441" s="91" t="s">
        <v>1878</v>
      </c>
    </row>
    <row r="442" spans="1:13" x14ac:dyDescent="0.2">
      <c r="A442" s="60" t="s">
        <v>2900</v>
      </c>
      <c r="B442" s="849" t="s">
        <v>2901</v>
      </c>
      <c r="C442" s="62">
        <v>9</v>
      </c>
      <c r="D442" s="141">
        <v>42494</v>
      </c>
      <c r="E442" s="42" t="s">
        <v>1853</v>
      </c>
      <c r="F442" s="26"/>
      <c r="G442" s="37"/>
      <c r="H442" s="26"/>
      <c r="I442" s="23" t="s">
        <v>2902</v>
      </c>
      <c r="K442" s="847"/>
      <c r="L442" s="847"/>
    </row>
    <row r="443" spans="1:13" x14ac:dyDescent="0.2">
      <c r="A443" s="857" t="s">
        <v>1928</v>
      </c>
      <c r="B443" s="848" t="s">
        <v>1929</v>
      </c>
      <c r="C443" s="70">
        <v>9</v>
      </c>
      <c r="D443" s="860">
        <v>42493</v>
      </c>
      <c r="E443" s="855" t="s">
        <v>1853</v>
      </c>
      <c r="F443" s="853"/>
      <c r="G443" s="856"/>
      <c r="H443" s="853"/>
      <c r="I443" s="852"/>
    </row>
    <row r="444" spans="1:13" x14ac:dyDescent="0.2">
      <c r="A444" s="857" t="s">
        <v>1864</v>
      </c>
      <c r="B444" s="848" t="s">
        <v>1865</v>
      </c>
      <c r="C444" s="70">
        <v>5</v>
      </c>
      <c r="D444" s="860">
        <v>42489</v>
      </c>
      <c r="E444" s="855"/>
      <c r="F444" s="853"/>
      <c r="G444" s="856" t="s">
        <v>1853</v>
      </c>
      <c r="H444" s="853"/>
      <c r="I444" s="87" t="s">
        <v>1866</v>
      </c>
    </row>
    <row r="445" spans="1:13" x14ac:dyDescent="0.2">
      <c r="A445" s="979" t="s">
        <v>1887</v>
      </c>
      <c r="B445" s="93" t="s">
        <v>1888</v>
      </c>
      <c r="C445" s="70">
        <v>10</v>
      </c>
      <c r="D445" s="860">
        <v>42486</v>
      </c>
      <c r="E445" s="855" t="s">
        <v>1853</v>
      </c>
      <c r="F445" s="853"/>
      <c r="G445" s="856"/>
      <c r="H445" s="853"/>
      <c r="I445" s="852" t="s">
        <v>4028</v>
      </c>
      <c r="K445" s="847"/>
      <c r="L445" s="847"/>
      <c r="M445" s="847"/>
    </row>
    <row r="446" spans="1:13" x14ac:dyDescent="0.2">
      <c r="A446" s="1025" t="s">
        <v>1889</v>
      </c>
      <c r="B446" s="157" t="s">
        <v>1890</v>
      </c>
      <c r="C446" s="76">
        <v>13</v>
      </c>
      <c r="D446" s="146">
        <v>42486</v>
      </c>
      <c r="E446" s="53" t="s">
        <v>1853</v>
      </c>
      <c r="F446" s="52"/>
      <c r="G446" s="55"/>
      <c r="H446" s="52"/>
      <c r="I446" s="850" t="s">
        <v>4028</v>
      </c>
      <c r="K446" s="847"/>
      <c r="L446" s="847"/>
    </row>
    <row r="447" spans="1:13" x14ac:dyDescent="0.2">
      <c r="A447" s="60" t="s">
        <v>1910</v>
      </c>
      <c r="B447" s="849" t="s">
        <v>1911</v>
      </c>
      <c r="C447" s="62">
        <v>5</v>
      </c>
      <c r="D447" s="141">
        <v>42485</v>
      </c>
      <c r="E447" s="42" t="s">
        <v>1853</v>
      </c>
      <c r="F447" s="26"/>
      <c r="G447" s="37"/>
      <c r="H447" s="37"/>
      <c r="I447" s="23"/>
    </row>
    <row r="448" spans="1:13" x14ac:dyDescent="0.2">
      <c r="A448" s="857" t="s">
        <v>2349</v>
      </c>
      <c r="B448" s="848" t="s">
        <v>2350</v>
      </c>
      <c r="C448" s="70">
        <v>5</v>
      </c>
      <c r="D448" s="860">
        <v>42482</v>
      </c>
      <c r="E448" s="855"/>
      <c r="F448" s="853"/>
      <c r="G448" s="856" t="s">
        <v>1853</v>
      </c>
      <c r="H448" s="856"/>
      <c r="I448" s="87" t="s">
        <v>2351</v>
      </c>
    </row>
    <row r="449" spans="1:13" x14ac:dyDescent="0.2">
      <c r="A449" s="857" t="s">
        <v>2574</v>
      </c>
      <c r="B449" s="848" t="s">
        <v>2575</v>
      </c>
      <c r="C449" s="70">
        <v>5</v>
      </c>
      <c r="D449" s="860">
        <v>42481</v>
      </c>
      <c r="E449" s="855" t="s">
        <v>1853</v>
      </c>
      <c r="F449" s="853"/>
      <c r="G449" s="856"/>
      <c r="H449" s="856"/>
      <c r="I449" s="852"/>
    </row>
    <row r="450" spans="1:13" x14ac:dyDescent="0.2">
      <c r="A450" s="857" t="s">
        <v>2407</v>
      </c>
      <c r="B450" s="848" t="s">
        <v>2408</v>
      </c>
      <c r="C450" s="70">
        <v>6</v>
      </c>
      <c r="D450" s="860">
        <v>42480</v>
      </c>
      <c r="E450" s="855" t="s">
        <v>1853</v>
      </c>
      <c r="F450" s="853"/>
      <c r="G450" s="856"/>
      <c r="H450" s="856"/>
      <c r="I450" s="852"/>
    </row>
    <row r="451" spans="1:13" x14ac:dyDescent="0.2">
      <c r="A451" s="88" t="s">
        <v>2085</v>
      </c>
      <c r="B451" s="854" t="s">
        <v>2086</v>
      </c>
      <c r="C451" s="76">
        <v>6</v>
      </c>
      <c r="D451" s="146">
        <v>42473</v>
      </c>
      <c r="E451" s="53"/>
      <c r="F451" s="52"/>
      <c r="G451" s="55" t="s">
        <v>1874</v>
      </c>
      <c r="H451" s="55"/>
      <c r="I451" s="91" t="s">
        <v>2087</v>
      </c>
      <c r="K451" s="847"/>
      <c r="L451" s="847"/>
    </row>
    <row r="452" spans="1:13" x14ac:dyDescent="0.2">
      <c r="A452" s="60" t="s">
        <v>2544</v>
      </c>
      <c r="B452" s="849" t="s">
        <v>2545</v>
      </c>
      <c r="C452" s="62">
        <v>7</v>
      </c>
      <c r="D452" s="141">
        <v>42472</v>
      </c>
      <c r="E452" s="42" t="s">
        <v>1853</v>
      </c>
      <c r="F452" s="26"/>
      <c r="G452" s="37"/>
      <c r="H452" s="37"/>
      <c r="I452" s="23"/>
    </row>
    <row r="453" spans="1:13" x14ac:dyDescent="0.2">
      <c r="A453" s="857" t="s">
        <v>2644</v>
      </c>
      <c r="B453" s="848" t="s">
        <v>2645</v>
      </c>
      <c r="C453" s="70">
        <v>22</v>
      </c>
      <c r="D453" s="860">
        <v>42447</v>
      </c>
      <c r="E453" s="855"/>
      <c r="F453" s="853"/>
      <c r="G453" s="856" t="s">
        <v>1853</v>
      </c>
      <c r="H453" s="856"/>
      <c r="I453" s="87" t="s">
        <v>2646</v>
      </c>
    </row>
    <row r="454" spans="1:13" x14ac:dyDescent="0.2">
      <c r="A454" s="857" t="s">
        <v>2797</v>
      </c>
      <c r="B454" s="848" t="s">
        <v>2798</v>
      </c>
      <c r="C454" s="70">
        <v>17</v>
      </c>
      <c r="D454" s="860">
        <v>42436</v>
      </c>
      <c r="E454" s="855"/>
      <c r="F454" s="853"/>
      <c r="G454" s="856" t="s">
        <v>1853</v>
      </c>
      <c r="H454" s="856"/>
      <c r="I454" s="852" t="s">
        <v>2799</v>
      </c>
    </row>
    <row r="455" spans="1:13" x14ac:dyDescent="0.2">
      <c r="A455" s="857" t="s">
        <v>2780</v>
      </c>
      <c r="B455" s="848" t="s">
        <v>2781</v>
      </c>
      <c r="C455" s="70">
        <v>7</v>
      </c>
      <c r="D455" s="860">
        <v>42432</v>
      </c>
      <c r="E455" s="855"/>
      <c r="F455" s="853"/>
      <c r="G455" s="856" t="s">
        <v>1853</v>
      </c>
      <c r="H455" s="856"/>
      <c r="I455" s="87" t="s">
        <v>2782</v>
      </c>
    </row>
    <row r="456" spans="1:13" x14ac:dyDescent="0.2">
      <c r="A456" s="88" t="s">
        <v>2077</v>
      </c>
      <c r="B456" s="854" t="s">
        <v>2078</v>
      </c>
      <c r="C456" s="76">
        <v>6</v>
      </c>
      <c r="D456" s="146">
        <v>42423</v>
      </c>
      <c r="E456" s="53" t="s">
        <v>1853</v>
      </c>
      <c r="F456" s="52"/>
      <c r="G456" s="55"/>
      <c r="H456" s="55"/>
      <c r="I456" s="850"/>
      <c r="K456" s="864"/>
      <c r="L456" s="864"/>
    </row>
    <row r="457" spans="1:13" x14ac:dyDescent="0.2">
      <c r="A457" s="978" t="s">
        <v>1976</v>
      </c>
      <c r="B457" s="462" t="s">
        <v>1977</v>
      </c>
      <c r="C457" s="62">
        <v>13</v>
      </c>
      <c r="D457" s="141">
        <v>42422</v>
      </c>
      <c r="E457" s="42" t="s">
        <v>1853</v>
      </c>
      <c r="F457" s="26"/>
      <c r="G457" s="37"/>
      <c r="H457" s="37"/>
      <c r="I457" s="23" t="s">
        <v>4102</v>
      </c>
    </row>
    <row r="458" spans="1:13" x14ac:dyDescent="0.2">
      <c r="A458" s="464" t="s">
        <v>1974</v>
      </c>
      <c r="B458" s="456" t="s">
        <v>1975</v>
      </c>
      <c r="C458" s="70">
        <v>13</v>
      </c>
      <c r="D458" s="860">
        <v>42422</v>
      </c>
      <c r="E458" s="855" t="s">
        <v>1853</v>
      </c>
      <c r="F458" s="853"/>
      <c r="G458" s="856"/>
      <c r="H458" s="856"/>
      <c r="I458" s="852" t="s">
        <v>4102</v>
      </c>
    </row>
    <row r="459" spans="1:13" x14ac:dyDescent="0.2">
      <c r="A459" s="857" t="s">
        <v>2835</v>
      </c>
      <c r="B459" s="848" t="s">
        <v>2836</v>
      </c>
      <c r="C459" s="70">
        <v>14</v>
      </c>
      <c r="D459" s="860">
        <v>42422</v>
      </c>
      <c r="E459" s="855"/>
      <c r="F459" s="853"/>
      <c r="G459" s="856" t="s">
        <v>1853</v>
      </c>
      <c r="H459" s="856"/>
      <c r="I459" s="87" t="s">
        <v>2837</v>
      </c>
    </row>
    <row r="460" spans="1:13" x14ac:dyDescent="0.2">
      <c r="A460" s="857" t="s">
        <v>2847</v>
      </c>
      <c r="B460" s="848" t="s">
        <v>2848</v>
      </c>
      <c r="C460" s="70">
        <v>9</v>
      </c>
      <c r="D460" s="860">
        <v>42417</v>
      </c>
      <c r="E460" s="855"/>
      <c r="F460" s="853"/>
      <c r="G460" s="856" t="s">
        <v>1853</v>
      </c>
      <c r="H460" s="856"/>
      <c r="I460" s="87" t="s">
        <v>2849</v>
      </c>
    </row>
    <row r="461" spans="1:13" x14ac:dyDescent="0.2">
      <c r="A461" s="894" t="s">
        <v>2172</v>
      </c>
      <c r="B461" s="460" t="s">
        <v>2173</v>
      </c>
      <c r="C461" s="76">
        <v>5</v>
      </c>
      <c r="D461" s="146">
        <v>42416</v>
      </c>
      <c r="E461" s="53" t="s">
        <v>1853</v>
      </c>
      <c r="F461" s="52"/>
      <c r="G461" s="55"/>
      <c r="H461" s="55"/>
      <c r="I461" s="850" t="s">
        <v>4091</v>
      </c>
    </row>
    <row r="462" spans="1:13" x14ac:dyDescent="0.2">
      <c r="A462" s="60" t="s">
        <v>2832</v>
      </c>
      <c r="B462" s="849" t="s">
        <v>2833</v>
      </c>
      <c r="C462" s="62">
        <v>6</v>
      </c>
      <c r="D462" s="141">
        <v>42412</v>
      </c>
      <c r="E462" s="42"/>
      <c r="F462" s="26"/>
      <c r="G462" s="37" t="s">
        <v>1853</v>
      </c>
      <c r="H462" s="37"/>
      <c r="I462" s="23" t="s">
        <v>2834</v>
      </c>
      <c r="L462" s="847"/>
      <c r="M462" s="847"/>
    </row>
    <row r="463" spans="1:13" x14ac:dyDescent="0.2">
      <c r="A463" s="36" t="s">
        <v>2007</v>
      </c>
      <c r="B463" s="848" t="s">
        <v>2008</v>
      </c>
      <c r="C463" s="70">
        <v>5</v>
      </c>
      <c r="D463" s="860">
        <v>42409</v>
      </c>
      <c r="E463" s="855" t="s">
        <v>1853</v>
      </c>
      <c r="F463" s="853"/>
      <c r="G463" s="856"/>
      <c r="H463" s="856"/>
      <c r="I463" s="852" t="s">
        <v>2009</v>
      </c>
    </row>
    <row r="464" spans="1:13" x14ac:dyDescent="0.2">
      <c r="A464" s="464" t="s">
        <v>2114</v>
      </c>
      <c r="B464" s="456" t="s">
        <v>2115</v>
      </c>
      <c r="C464" s="70">
        <v>15</v>
      </c>
      <c r="D464" s="860">
        <v>42404</v>
      </c>
      <c r="E464" s="855" t="s">
        <v>1853</v>
      </c>
      <c r="F464" s="853"/>
      <c r="G464" s="856"/>
      <c r="H464" s="856"/>
      <c r="I464" s="852" t="s">
        <v>4028</v>
      </c>
    </row>
    <row r="465" spans="1:12" x14ac:dyDescent="0.2">
      <c r="A465" s="857" t="s">
        <v>2721</v>
      </c>
      <c r="B465" s="848" t="s">
        <v>2722</v>
      </c>
      <c r="C465" s="70">
        <v>6</v>
      </c>
      <c r="D465" s="860">
        <v>42401</v>
      </c>
      <c r="E465" s="855" t="s">
        <v>1853</v>
      </c>
      <c r="F465" s="853"/>
      <c r="G465" s="856"/>
      <c r="H465" s="856"/>
      <c r="I465" s="852"/>
    </row>
    <row r="466" spans="1:12" x14ac:dyDescent="0.2">
      <c r="A466" s="38" t="s">
        <v>2012</v>
      </c>
      <c r="B466" s="854" t="s">
        <v>2013</v>
      </c>
      <c r="C466" s="76">
        <v>6</v>
      </c>
      <c r="D466" s="146">
        <v>42398</v>
      </c>
      <c r="E466" s="53"/>
      <c r="F466" s="52"/>
      <c r="G466" s="55" t="s">
        <v>1853</v>
      </c>
      <c r="H466" s="55"/>
      <c r="I466" s="91" t="s">
        <v>2014</v>
      </c>
    </row>
    <row r="467" spans="1:12" x14ac:dyDescent="0.2">
      <c r="A467" s="60" t="s">
        <v>2308</v>
      </c>
      <c r="B467" s="849" t="s">
        <v>2309</v>
      </c>
      <c r="C467" s="62">
        <v>6</v>
      </c>
      <c r="D467" s="141">
        <v>42397</v>
      </c>
      <c r="E467" s="42" t="s">
        <v>1853</v>
      </c>
      <c r="F467" s="26"/>
      <c r="G467" s="37"/>
      <c r="H467" s="37"/>
      <c r="I467" s="23"/>
    </row>
    <row r="468" spans="1:12" x14ac:dyDescent="0.2">
      <c r="A468" s="857" t="s">
        <v>1980</v>
      </c>
      <c r="B468" s="848" t="s">
        <v>1981</v>
      </c>
      <c r="C468" s="70">
        <v>5</v>
      </c>
      <c r="D468" s="860">
        <v>42396</v>
      </c>
      <c r="E468" s="855"/>
      <c r="F468" s="853"/>
      <c r="G468" s="856" t="s">
        <v>1853</v>
      </c>
      <c r="H468" s="856"/>
      <c r="I468" s="852" t="s">
        <v>1982</v>
      </c>
    </row>
    <row r="469" spans="1:12" x14ac:dyDescent="0.2">
      <c r="A469" s="463" t="s">
        <v>2581</v>
      </c>
      <c r="B469" s="456" t="s">
        <v>2582</v>
      </c>
      <c r="C469" s="70">
        <v>5</v>
      </c>
      <c r="D469" s="860">
        <v>42395</v>
      </c>
      <c r="E469" s="855" t="s">
        <v>1853</v>
      </c>
      <c r="F469" s="853"/>
      <c r="G469" s="856"/>
      <c r="H469" s="856"/>
      <c r="I469" s="852" t="s">
        <v>4091</v>
      </c>
      <c r="K469" s="847"/>
      <c r="L469" s="847"/>
    </row>
    <row r="470" spans="1:12" x14ac:dyDescent="0.2">
      <c r="A470" s="857" t="s">
        <v>2147</v>
      </c>
      <c r="B470" s="848" t="s">
        <v>2148</v>
      </c>
      <c r="C470" s="70">
        <v>5</v>
      </c>
      <c r="D470" s="860">
        <v>42391</v>
      </c>
      <c r="E470" s="855" t="s">
        <v>1853</v>
      </c>
      <c r="F470" s="853"/>
      <c r="G470" s="856"/>
      <c r="H470" s="856"/>
      <c r="I470" s="852" t="s">
        <v>2149</v>
      </c>
      <c r="K470" s="847"/>
      <c r="L470" s="847"/>
    </row>
    <row r="471" spans="1:12" x14ac:dyDescent="0.2">
      <c r="A471" s="38" t="s">
        <v>2075</v>
      </c>
      <c r="B471" s="854" t="s">
        <v>504</v>
      </c>
      <c r="C471" s="76">
        <v>33</v>
      </c>
      <c r="D471" s="146">
        <v>42383</v>
      </c>
      <c r="E471" s="53"/>
      <c r="F471" s="52"/>
      <c r="G471" s="55" t="s">
        <v>1853</v>
      </c>
      <c r="H471" s="55"/>
      <c r="I471" s="850" t="s">
        <v>2076</v>
      </c>
    </row>
    <row r="472" spans="1:12" x14ac:dyDescent="0.2">
      <c r="A472" s="34" t="s">
        <v>1896</v>
      </c>
      <c r="B472" s="849" t="s">
        <v>1897</v>
      </c>
      <c r="C472" s="62">
        <v>9</v>
      </c>
      <c r="D472" s="141">
        <v>42366</v>
      </c>
      <c r="E472" s="42"/>
      <c r="F472" s="26"/>
      <c r="G472" s="37" t="s">
        <v>1853</v>
      </c>
      <c r="H472" s="37"/>
      <c r="I472" s="23" t="s">
        <v>1898</v>
      </c>
    </row>
    <row r="473" spans="1:12" x14ac:dyDescent="0.2">
      <c r="A473" s="857" t="s">
        <v>2859</v>
      </c>
      <c r="B473" s="848" t="s">
        <v>2860</v>
      </c>
      <c r="C473" s="70">
        <v>11</v>
      </c>
      <c r="D473" s="860">
        <v>42355</v>
      </c>
      <c r="E473" s="855" t="s">
        <v>1853</v>
      </c>
      <c r="F473" s="853"/>
      <c r="G473" s="856"/>
      <c r="H473" s="856"/>
      <c r="I473" s="852"/>
    </row>
    <row r="474" spans="1:12" x14ac:dyDescent="0.2">
      <c r="A474" s="857" t="s">
        <v>2861</v>
      </c>
      <c r="B474" s="848" t="s">
        <v>2862</v>
      </c>
      <c r="C474" s="70">
        <v>9</v>
      </c>
      <c r="D474" s="860">
        <v>42355</v>
      </c>
      <c r="E474" s="855" t="s">
        <v>1853</v>
      </c>
      <c r="F474" s="853"/>
      <c r="G474" s="856"/>
      <c r="H474" s="856"/>
      <c r="I474" s="852"/>
    </row>
    <row r="475" spans="1:12" x14ac:dyDescent="0.2">
      <c r="A475" s="36" t="s">
        <v>2759</v>
      </c>
      <c r="B475" s="848" t="s">
        <v>2760</v>
      </c>
      <c r="C475" s="70">
        <v>5</v>
      </c>
      <c r="D475" s="860">
        <v>42354</v>
      </c>
      <c r="E475" s="855"/>
      <c r="F475" s="853" t="s">
        <v>1853</v>
      </c>
      <c r="G475" s="856"/>
      <c r="H475" s="856"/>
      <c r="I475" s="852" t="s">
        <v>2001</v>
      </c>
    </row>
    <row r="476" spans="1:12" x14ac:dyDescent="0.2">
      <c r="A476" s="152" t="s">
        <v>2469</v>
      </c>
      <c r="B476" s="89" t="s">
        <v>2470</v>
      </c>
      <c r="C476" s="76">
        <v>13</v>
      </c>
      <c r="D476" s="146">
        <v>42352</v>
      </c>
      <c r="E476" s="53"/>
      <c r="F476" s="52" t="s">
        <v>1853</v>
      </c>
      <c r="G476" s="55"/>
      <c r="H476" s="55"/>
      <c r="I476" s="91" t="s">
        <v>2471</v>
      </c>
    </row>
    <row r="477" spans="1:12" x14ac:dyDescent="0.2">
      <c r="A477" s="60" t="s">
        <v>2884</v>
      </c>
      <c r="B477" s="849" t="s">
        <v>2885</v>
      </c>
      <c r="C477" s="62">
        <v>5</v>
      </c>
      <c r="D477" s="141">
        <v>42348</v>
      </c>
      <c r="E477" s="42"/>
      <c r="F477" s="26"/>
      <c r="G477" s="37" t="s">
        <v>1853</v>
      </c>
      <c r="H477" s="37"/>
      <c r="I477" s="65" t="s">
        <v>2886</v>
      </c>
    </row>
    <row r="478" spans="1:12" x14ac:dyDescent="0.2">
      <c r="A478" s="464" t="s">
        <v>2423</v>
      </c>
      <c r="B478" s="456" t="s">
        <v>2424</v>
      </c>
      <c r="C478" s="70">
        <v>5</v>
      </c>
      <c r="D478" s="860">
        <v>42346</v>
      </c>
      <c r="E478" s="855" t="s">
        <v>1853</v>
      </c>
      <c r="F478" s="853"/>
      <c r="G478" s="856"/>
      <c r="H478" s="856"/>
      <c r="I478" s="848" t="s">
        <v>4131</v>
      </c>
    </row>
    <row r="479" spans="1:12" x14ac:dyDescent="0.2">
      <c r="A479" s="857" t="s">
        <v>2709</v>
      </c>
      <c r="B479" s="848" t="s">
        <v>2710</v>
      </c>
      <c r="C479" s="70">
        <v>5</v>
      </c>
      <c r="D479" s="860">
        <v>42346</v>
      </c>
      <c r="E479" s="855" t="s">
        <v>1853</v>
      </c>
      <c r="F479" s="853"/>
      <c r="G479" s="856"/>
      <c r="H479" s="856"/>
      <c r="I479" s="858" t="s">
        <v>2711</v>
      </c>
    </row>
    <row r="480" spans="1:12" x14ac:dyDescent="0.2">
      <c r="A480" s="857" t="s">
        <v>2472</v>
      </c>
      <c r="B480" s="848" t="s">
        <v>2473</v>
      </c>
      <c r="C480" s="70">
        <v>5</v>
      </c>
      <c r="D480" s="860">
        <v>42342</v>
      </c>
      <c r="E480" s="855"/>
      <c r="F480" s="853"/>
      <c r="G480" s="856" t="s">
        <v>1853</v>
      </c>
      <c r="H480" s="856"/>
      <c r="I480" s="848" t="s">
        <v>2474</v>
      </c>
    </row>
    <row r="481" spans="1:16" x14ac:dyDescent="0.2">
      <c r="A481" s="88" t="s">
        <v>2772</v>
      </c>
      <c r="B481" s="854" t="s">
        <v>2773</v>
      </c>
      <c r="C481" s="76">
        <v>38</v>
      </c>
      <c r="D481" s="146">
        <v>42331</v>
      </c>
      <c r="E481" s="53"/>
      <c r="F481" s="52"/>
      <c r="G481" s="55" t="s">
        <v>1853</v>
      </c>
      <c r="H481" s="55"/>
      <c r="I481" s="854" t="s">
        <v>2774</v>
      </c>
    </row>
    <row r="482" spans="1:16" x14ac:dyDescent="0.2">
      <c r="A482" s="170" t="s">
        <v>2824</v>
      </c>
      <c r="B482" s="170" t="s">
        <v>2825</v>
      </c>
      <c r="C482" s="62">
        <v>9</v>
      </c>
      <c r="D482" s="141">
        <v>42325</v>
      </c>
      <c r="E482" s="42"/>
      <c r="F482" s="26"/>
      <c r="G482" s="37"/>
      <c r="H482" s="37" t="s">
        <v>1853</v>
      </c>
      <c r="I482" s="849"/>
    </row>
    <row r="483" spans="1:16" x14ac:dyDescent="0.2">
      <c r="A483" s="142" t="s">
        <v>2023</v>
      </c>
      <c r="B483" s="142" t="s">
        <v>2024</v>
      </c>
      <c r="C483" s="70">
        <v>7</v>
      </c>
      <c r="D483" s="860">
        <v>42320</v>
      </c>
      <c r="E483" s="855"/>
      <c r="F483" s="853"/>
      <c r="G483" s="856"/>
      <c r="H483" s="856" t="s">
        <v>1853</v>
      </c>
      <c r="I483" s="848"/>
      <c r="K483" s="847"/>
      <c r="L483" s="847"/>
    </row>
    <row r="484" spans="1:16" x14ac:dyDescent="0.2">
      <c r="A484" s="848" t="s">
        <v>2093</v>
      </c>
      <c r="B484" s="848" t="s">
        <v>2094</v>
      </c>
      <c r="C484" s="70">
        <v>6</v>
      </c>
      <c r="D484" s="860">
        <v>42320</v>
      </c>
      <c r="E484" s="855"/>
      <c r="F484" s="853" t="s">
        <v>1853</v>
      </c>
      <c r="G484" s="856"/>
      <c r="H484" s="856"/>
      <c r="I484" s="858" t="s">
        <v>2095</v>
      </c>
    </row>
    <row r="485" spans="1:16" x14ac:dyDescent="0.2">
      <c r="A485" s="858" t="s">
        <v>2840</v>
      </c>
      <c r="B485" s="848" t="s">
        <v>2841</v>
      </c>
      <c r="C485" s="70">
        <v>5</v>
      </c>
      <c r="D485" s="860">
        <v>42313</v>
      </c>
      <c r="E485" s="855" t="s">
        <v>1853</v>
      </c>
      <c r="F485" s="853"/>
      <c r="G485" s="856"/>
      <c r="H485" s="856"/>
      <c r="I485" s="848"/>
    </row>
    <row r="486" spans="1:16" x14ac:dyDescent="0.2">
      <c r="A486" s="102" t="s">
        <v>2981</v>
      </c>
      <c r="B486" s="854" t="s">
        <v>2982</v>
      </c>
      <c r="C486" s="76">
        <v>5</v>
      </c>
      <c r="D486" s="146">
        <v>42313</v>
      </c>
      <c r="E486" s="53" t="s">
        <v>1853</v>
      </c>
      <c r="F486" s="52"/>
      <c r="G486" s="55"/>
      <c r="H486" s="55"/>
      <c r="I486" s="854"/>
    </row>
    <row r="487" spans="1:16" x14ac:dyDescent="0.2">
      <c r="A487" s="65" t="s">
        <v>2879</v>
      </c>
      <c r="B487" s="849" t="s">
        <v>2880</v>
      </c>
      <c r="C487" s="62">
        <v>8</v>
      </c>
      <c r="D487" s="141">
        <v>42311</v>
      </c>
      <c r="E487" s="42" t="s">
        <v>1853</v>
      </c>
      <c r="F487" s="26"/>
      <c r="G487" s="37"/>
      <c r="H487" s="37"/>
      <c r="I487" s="849" t="s">
        <v>2053</v>
      </c>
    </row>
    <row r="488" spans="1:16" x14ac:dyDescent="0.2">
      <c r="A488" s="142" t="s">
        <v>1961</v>
      </c>
      <c r="B488" s="142" t="s">
        <v>1962</v>
      </c>
      <c r="C488" s="70">
        <v>5</v>
      </c>
      <c r="D488" s="860">
        <v>42307</v>
      </c>
      <c r="E488" s="855"/>
      <c r="F488" s="853"/>
      <c r="G488" s="856"/>
      <c r="H488" s="856" t="s">
        <v>1853</v>
      </c>
      <c r="I488" s="848"/>
    </row>
    <row r="489" spans="1:16" x14ac:dyDescent="0.2">
      <c r="A489" s="858" t="s">
        <v>2430</v>
      </c>
      <c r="B489" s="848" t="s">
        <v>2431</v>
      </c>
      <c r="C489" s="70">
        <v>5</v>
      </c>
      <c r="D489" s="860">
        <v>42306</v>
      </c>
      <c r="E489" s="855" t="s">
        <v>1853</v>
      </c>
      <c r="F489" s="853"/>
      <c r="G489" s="856"/>
      <c r="H489" s="856"/>
      <c r="I489" s="848" t="s">
        <v>2432</v>
      </c>
    </row>
    <row r="490" spans="1:16" x14ac:dyDescent="0.2">
      <c r="A490" s="848" t="s">
        <v>2467</v>
      </c>
      <c r="B490" s="848" t="s">
        <v>2468</v>
      </c>
      <c r="C490" s="70">
        <v>5</v>
      </c>
      <c r="D490" s="860">
        <v>42306</v>
      </c>
      <c r="E490" s="855" t="s">
        <v>1853</v>
      </c>
      <c r="F490" s="853"/>
      <c r="G490" s="856"/>
      <c r="H490" s="856"/>
      <c r="I490" s="848"/>
    </row>
    <row r="491" spans="1:16" x14ac:dyDescent="0.2">
      <c r="A491" s="982" t="s">
        <v>2876</v>
      </c>
      <c r="B491" s="144" t="s">
        <v>2877</v>
      </c>
      <c r="C491" s="76">
        <v>15</v>
      </c>
      <c r="D491" s="146">
        <v>42306</v>
      </c>
      <c r="E491" s="53"/>
      <c r="F491" s="52"/>
      <c r="G491" s="55"/>
      <c r="H491" s="55" t="s">
        <v>1853</v>
      </c>
      <c r="I491" s="854" t="s">
        <v>2878</v>
      </c>
    </row>
    <row r="492" spans="1:16" x14ac:dyDescent="0.2">
      <c r="A492" s="849" t="s">
        <v>2341</v>
      </c>
      <c r="B492" s="849" t="s">
        <v>2342</v>
      </c>
      <c r="C492" s="62">
        <v>18</v>
      </c>
      <c r="D492" s="141">
        <v>42304</v>
      </c>
      <c r="E492" s="42"/>
      <c r="F492" s="26"/>
      <c r="G492" s="37" t="s">
        <v>1853</v>
      </c>
      <c r="H492" s="37"/>
      <c r="I492" s="23" t="s">
        <v>2343</v>
      </c>
    </row>
    <row r="493" spans="1:16" x14ac:dyDescent="0.2">
      <c r="A493" s="458" t="s">
        <v>2620</v>
      </c>
      <c r="B493" s="458" t="s">
        <v>2621</v>
      </c>
      <c r="C493" s="70">
        <v>6</v>
      </c>
      <c r="D493" s="860">
        <v>42303</v>
      </c>
      <c r="E493" s="855"/>
      <c r="F493" s="853" t="s">
        <v>1853</v>
      </c>
      <c r="G493" s="856"/>
      <c r="H493" s="856"/>
      <c r="I493" s="87" t="s">
        <v>4029</v>
      </c>
    </row>
    <row r="494" spans="1:16" x14ac:dyDescent="0.2">
      <c r="A494" s="848" t="s">
        <v>2874</v>
      </c>
      <c r="B494" s="848" t="s">
        <v>2875</v>
      </c>
      <c r="C494" s="70">
        <v>6</v>
      </c>
      <c r="D494" s="860">
        <v>42303</v>
      </c>
      <c r="E494" s="855"/>
      <c r="F494" s="853" t="s">
        <v>1853</v>
      </c>
      <c r="G494" s="856"/>
      <c r="H494" s="856"/>
      <c r="I494" s="87" t="s">
        <v>1924</v>
      </c>
    </row>
    <row r="495" spans="1:16" x14ac:dyDescent="0.2">
      <c r="A495" s="858" t="s">
        <v>2027</v>
      </c>
      <c r="B495" s="848" t="s">
        <v>2028</v>
      </c>
      <c r="C495" s="70">
        <v>5</v>
      </c>
      <c r="D495" s="860">
        <v>42300</v>
      </c>
      <c r="E495" s="855"/>
      <c r="F495" s="853" t="s">
        <v>1853</v>
      </c>
      <c r="G495" s="856"/>
      <c r="H495" s="856"/>
      <c r="I495" s="87" t="s">
        <v>1924</v>
      </c>
      <c r="K495" s="847"/>
      <c r="L495" s="847"/>
    </row>
    <row r="496" spans="1:16" x14ac:dyDescent="0.2">
      <c r="A496" s="854" t="s">
        <v>2487</v>
      </c>
      <c r="B496" s="854" t="s">
        <v>2488</v>
      </c>
      <c r="C496" s="76">
        <v>5</v>
      </c>
      <c r="D496" s="146">
        <v>42292</v>
      </c>
      <c r="E496" s="53"/>
      <c r="F496" s="52" t="s">
        <v>1853</v>
      </c>
      <c r="G496" s="55"/>
      <c r="H496" s="55"/>
      <c r="I496" s="91" t="s">
        <v>2489</v>
      </c>
      <c r="K496" s="847"/>
      <c r="L496" s="847"/>
      <c r="O496" s="847"/>
      <c r="P496" s="847"/>
    </row>
    <row r="497" spans="1:13" x14ac:dyDescent="0.2">
      <c r="A497" s="849" t="s">
        <v>2365</v>
      </c>
      <c r="B497" s="849" t="s">
        <v>2366</v>
      </c>
      <c r="C497" s="62">
        <v>5</v>
      </c>
      <c r="D497" s="141">
        <v>42284</v>
      </c>
      <c r="E497" s="42"/>
      <c r="F497" s="26"/>
      <c r="G497" s="37" t="s">
        <v>1853</v>
      </c>
      <c r="H497" s="26"/>
      <c r="I497" s="23" t="s">
        <v>2367</v>
      </c>
    </row>
    <row r="498" spans="1:13" x14ac:dyDescent="0.2">
      <c r="A498" s="168" t="s">
        <v>2742</v>
      </c>
      <c r="B498" s="142" t="s">
        <v>2743</v>
      </c>
      <c r="C498" s="70">
        <v>5</v>
      </c>
      <c r="D498" s="860">
        <v>42279</v>
      </c>
      <c r="E498" s="855"/>
      <c r="F498" s="853"/>
      <c r="G498" s="856"/>
      <c r="H498" s="853" t="s">
        <v>1853</v>
      </c>
      <c r="I498" s="852"/>
      <c r="L498" s="847"/>
      <c r="M498" s="847"/>
    </row>
    <row r="499" spans="1:13" x14ac:dyDescent="0.2">
      <c r="A499" s="858" t="s">
        <v>2653</v>
      </c>
      <c r="B499" s="848" t="s">
        <v>2654</v>
      </c>
      <c r="C499" s="70">
        <v>5</v>
      </c>
      <c r="D499" s="860">
        <v>42268</v>
      </c>
      <c r="E499" s="855" t="s">
        <v>1853</v>
      </c>
      <c r="F499" s="853"/>
      <c r="G499" s="856"/>
      <c r="H499" s="853"/>
      <c r="I499" s="852"/>
    </row>
    <row r="500" spans="1:13" x14ac:dyDescent="0.2">
      <c r="A500" s="858" t="s">
        <v>2158</v>
      </c>
      <c r="B500" s="848" t="s">
        <v>2159</v>
      </c>
      <c r="C500" s="70">
        <v>10</v>
      </c>
      <c r="D500" s="860">
        <v>42264</v>
      </c>
      <c r="E500" s="855"/>
      <c r="F500" s="853" t="s">
        <v>1853</v>
      </c>
      <c r="G500" s="856"/>
      <c r="H500" s="853"/>
      <c r="I500" s="87" t="s">
        <v>2160</v>
      </c>
    </row>
    <row r="501" spans="1:13" x14ac:dyDescent="0.2">
      <c r="A501" s="854" t="s">
        <v>1922</v>
      </c>
      <c r="B501" s="854" t="s">
        <v>1923</v>
      </c>
      <c r="C501" s="76">
        <v>5</v>
      </c>
      <c r="D501" s="146">
        <v>42257</v>
      </c>
      <c r="E501" s="53"/>
      <c r="F501" s="52" t="s">
        <v>1853</v>
      </c>
      <c r="G501" s="55"/>
      <c r="H501" s="52"/>
      <c r="I501" s="91" t="s">
        <v>1924</v>
      </c>
      <c r="K501" s="847"/>
      <c r="L501" s="847"/>
    </row>
    <row r="502" spans="1:13" x14ac:dyDescent="0.2">
      <c r="A502" s="96" t="s">
        <v>2506</v>
      </c>
      <c r="B502" s="96" t="s">
        <v>2507</v>
      </c>
      <c r="C502" s="62">
        <v>12</v>
      </c>
      <c r="D502" s="141">
        <v>42249</v>
      </c>
      <c r="E502" s="42"/>
      <c r="F502" s="26" t="s">
        <v>1853</v>
      </c>
      <c r="G502" s="37"/>
      <c r="H502" s="26"/>
      <c r="I502" s="61" t="s">
        <v>2508</v>
      </c>
    </row>
    <row r="503" spans="1:13" x14ac:dyDescent="0.2">
      <c r="A503" s="858" t="s">
        <v>2532</v>
      </c>
      <c r="B503" s="848" t="s">
        <v>2533</v>
      </c>
      <c r="C503" s="70">
        <v>5</v>
      </c>
      <c r="D503" s="860">
        <v>42249</v>
      </c>
      <c r="E503" s="855"/>
      <c r="F503" s="853" t="s">
        <v>1853</v>
      </c>
      <c r="G503" s="856"/>
      <c r="H503" s="853"/>
      <c r="I503" s="87" t="s">
        <v>2534</v>
      </c>
    </row>
    <row r="504" spans="1:13" x14ac:dyDescent="0.2">
      <c r="A504" s="848" t="s">
        <v>2637</v>
      </c>
      <c r="B504" s="848" t="s">
        <v>2638</v>
      </c>
      <c r="C504" s="70">
        <v>10</v>
      </c>
      <c r="D504" s="860">
        <v>42248</v>
      </c>
      <c r="E504" s="855"/>
      <c r="F504" s="853"/>
      <c r="G504" s="856" t="s">
        <v>1853</v>
      </c>
      <c r="H504" s="853"/>
      <c r="I504" s="852" t="s">
        <v>2639</v>
      </c>
    </row>
    <row r="505" spans="1:13" x14ac:dyDescent="0.2">
      <c r="A505" s="142" t="s">
        <v>1862</v>
      </c>
      <c r="B505" s="142" t="s">
        <v>1863</v>
      </c>
      <c r="C505" s="70">
        <v>6</v>
      </c>
      <c r="D505" s="860">
        <v>42247</v>
      </c>
      <c r="E505" s="855"/>
      <c r="F505" s="853"/>
      <c r="G505" s="856"/>
      <c r="H505" s="853" t="s">
        <v>1853</v>
      </c>
      <c r="I505" s="852"/>
    </row>
    <row r="506" spans="1:13" x14ac:dyDescent="0.2">
      <c r="A506" s="144" t="s">
        <v>1948</v>
      </c>
      <c r="B506" s="144" t="s">
        <v>1949</v>
      </c>
      <c r="C506" s="76">
        <v>6</v>
      </c>
      <c r="D506" s="146">
        <v>42247</v>
      </c>
      <c r="E506" s="53"/>
      <c r="F506" s="52"/>
      <c r="G506" s="55"/>
      <c r="H506" s="52" t="s">
        <v>1853</v>
      </c>
      <c r="I506" s="850"/>
      <c r="K506" s="864"/>
      <c r="L506" s="864"/>
    </row>
    <row r="507" spans="1:13" x14ac:dyDescent="0.2">
      <c r="A507" s="170" t="s">
        <v>1959</v>
      </c>
      <c r="B507" s="170" t="s">
        <v>1960</v>
      </c>
      <c r="C507" s="62">
        <v>5</v>
      </c>
      <c r="D507" s="141">
        <v>42247</v>
      </c>
      <c r="E507" s="42"/>
      <c r="F507" s="26"/>
      <c r="G507" s="37"/>
      <c r="H507" s="37" t="s">
        <v>1853</v>
      </c>
      <c r="I507" s="849"/>
    </row>
    <row r="508" spans="1:13" x14ac:dyDescent="0.2">
      <c r="A508" s="848" t="s">
        <v>2282</v>
      </c>
      <c r="B508" s="848" t="s">
        <v>2283</v>
      </c>
      <c r="C508" s="70">
        <v>8</v>
      </c>
      <c r="D508" s="860">
        <v>42242</v>
      </c>
      <c r="E508" s="855"/>
      <c r="F508" s="853"/>
      <c r="G508" s="856" t="s">
        <v>1853</v>
      </c>
      <c r="H508" s="856"/>
      <c r="I508" s="848" t="s">
        <v>2284</v>
      </c>
      <c r="L508" s="847"/>
      <c r="M508" s="847"/>
    </row>
    <row r="509" spans="1:13" x14ac:dyDescent="0.2">
      <c r="A509" s="848" t="s">
        <v>2612</v>
      </c>
      <c r="B509" s="848" t="s">
        <v>2613</v>
      </c>
      <c r="C509" s="70">
        <v>5</v>
      </c>
      <c r="D509" s="860">
        <v>42234</v>
      </c>
      <c r="E509" s="855"/>
      <c r="F509" s="853"/>
      <c r="G509" s="856" t="s">
        <v>1853</v>
      </c>
      <c r="H509" s="856"/>
      <c r="I509" s="858" t="s">
        <v>2614</v>
      </c>
    </row>
    <row r="510" spans="1:13" x14ac:dyDescent="0.2">
      <c r="A510" s="142" t="s">
        <v>2869</v>
      </c>
      <c r="B510" s="142" t="s">
        <v>2870</v>
      </c>
      <c r="C510" s="70">
        <v>5</v>
      </c>
      <c r="D510" s="860">
        <v>42223</v>
      </c>
      <c r="E510" s="855"/>
      <c r="F510" s="853"/>
      <c r="G510" s="856"/>
      <c r="H510" s="856" t="s">
        <v>1853</v>
      </c>
      <c r="I510" s="848"/>
    </row>
    <row r="511" spans="1:13" x14ac:dyDescent="0.2">
      <c r="A511" s="982" t="s">
        <v>2032</v>
      </c>
      <c r="B511" s="144" t="s">
        <v>2033</v>
      </c>
      <c r="C511" s="76">
        <v>14</v>
      </c>
      <c r="D511" s="146">
        <v>42222</v>
      </c>
      <c r="E511" s="53"/>
      <c r="F511" s="52"/>
      <c r="G511" s="55"/>
      <c r="H511" s="55" t="s">
        <v>1853</v>
      </c>
      <c r="I511" s="854"/>
      <c r="K511" s="847"/>
      <c r="L511" s="847"/>
    </row>
    <row r="512" spans="1:13" x14ac:dyDescent="0.2">
      <c r="A512" s="170" t="s">
        <v>2010</v>
      </c>
      <c r="B512" s="170" t="s">
        <v>2011</v>
      </c>
      <c r="C512" s="62">
        <v>10</v>
      </c>
      <c r="D512" s="141">
        <v>42217</v>
      </c>
      <c r="E512" s="42"/>
      <c r="F512" s="26"/>
      <c r="G512" s="37"/>
      <c r="H512" s="37" t="s">
        <v>1853</v>
      </c>
      <c r="I512" s="61"/>
    </row>
    <row r="513" spans="1:16" x14ac:dyDescent="0.2">
      <c r="A513" s="848" t="s">
        <v>2248</v>
      </c>
      <c r="B513" s="848" t="s">
        <v>2249</v>
      </c>
      <c r="C513" s="70">
        <v>7</v>
      </c>
      <c r="D513" s="860">
        <v>42217</v>
      </c>
      <c r="E513" s="855"/>
      <c r="F513" s="853"/>
      <c r="G513" s="856" t="s">
        <v>1853</v>
      </c>
      <c r="H513" s="856"/>
      <c r="I513" s="87" t="s">
        <v>2250</v>
      </c>
    </row>
    <row r="514" spans="1:16" x14ac:dyDescent="0.2">
      <c r="A514" s="142" t="s">
        <v>2377</v>
      </c>
      <c r="B514" s="142" t="s">
        <v>2378</v>
      </c>
      <c r="C514" s="70">
        <v>22</v>
      </c>
      <c r="D514" s="860">
        <v>42217</v>
      </c>
      <c r="E514" s="855"/>
      <c r="F514" s="853"/>
      <c r="G514" s="856"/>
      <c r="H514" s="856" t="s">
        <v>1853</v>
      </c>
      <c r="I514" s="852" t="s">
        <v>2379</v>
      </c>
    </row>
    <row r="515" spans="1:16" x14ac:dyDescent="0.2">
      <c r="A515" s="858" t="s">
        <v>2522</v>
      </c>
      <c r="B515" s="848" t="s">
        <v>2523</v>
      </c>
      <c r="C515" s="70">
        <v>5</v>
      </c>
      <c r="D515" s="860">
        <v>42217</v>
      </c>
      <c r="E515" s="855"/>
      <c r="F515" s="853"/>
      <c r="G515" s="856" t="s">
        <v>1853</v>
      </c>
      <c r="H515" s="856"/>
      <c r="I515" s="852" t="s">
        <v>2524</v>
      </c>
      <c r="L515" s="847"/>
      <c r="M515" s="847"/>
    </row>
    <row r="516" spans="1:16" x14ac:dyDescent="0.2">
      <c r="A516" s="854" t="s">
        <v>2051</v>
      </c>
      <c r="B516" s="854" t="s">
        <v>2052</v>
      </c>
      <c r="C516" s="76">
        <v>6</v>
      </c>
      <c r="D516" s="146">
        <v>42215</v>
      </c>
      <c r="E516" s="53" t="s">
        <v>1853</v>
      </c>
      <c r="F516" s="52"/>
      <c r="G516" s="55"/>
      <c r="H516" s="55"/>
      <c r="I516" s="854" t="s">
        <v>2053</v>
      </c>
      <c r="L516" s="847"/>
      <c r="M516" s="847"/>
    </row>
    <row r="517" spans="1:16" x14ac:dyDescent="0.2">
      <c r="A517" s="849" t="s">
        <v>1966</v>
      </c>
      <c r="B517" s="849" t="s">
        <v>1967</v>
      </c>
      <c r="C517" s="62">
        <v>8</v>
      </c>
      <c r="D517" s="141">
        <v>42214</v>
      </c>
      <c r="E517" s="42"/>
      <c r="F517" s="26"/>
      <c r="G517" s="37"/>
      <c r="H517" s="37" t="s">
        <v>1853</v>
      </c>
      <c r="I517" s="61" t="s">
        <v>1968</v>
      </c>
    </row>
    <row r="518" spans="1:16" x14ac:dyDescent="0.2">
      <c r="A518" s="848" t="s">
        <v>2460</v>
      </c>
      <c r="B518" s="848" t="s">
        <v>2461</v>
      </c>
      <c r="C518" s="70">
        <v>8</v>
      </c>
      <c r="D518" s="860">
        <v>42167</v>
      </c>
      <c r="E518" s="855"/>
      <c r="F518" s="853"/>
      <c r="G518" s="856" t="s">
        <v>1853</v>
      </c>
      <c r="H518" s="856"/>
      <c r="I518" s="852" t="s">
        <v>2462</v>
      </c>
    </row>
    <row r="519" spans="1:16" x14ac:dyDescent="0.2">
      <c r="A519" s="168" t="s">
        <v>1935</v>
      </c>
      <c r="B519" s="142" t="s">
        <v>1936</v>
      </c>
      <c r="C519" s="70">
        <v>5</v>
      </c>
      <c r="D519" s="860">
        <v>42139</v>
      </c>
      <c r="E519" s="855"/>
      <c r="F519" s="853"/>
      <c r="G519" s="856"/>
      <c r="H519" s="856" t="s">
        <v>1853</v>
      </c>
      <c r="I519" s="852"/>
    </row>
    <row r="520" spans="1:16" x14ac:dyDescent="0.2">
      <c r="A520" s="168" t="s">
        <v>2867</v>
      </c>
      <c r="B520" s="142" t="s">
        <v>2868</v>
      </c>
      <c r="C520" s="70">
        <v>5</v>
      </c>
      <c r="D520" s="860">
        <v>42139</v>
      </c>
      <c r="E520" s="855"/>
      <c r="F520" s="853"/>
      <c r="G520" s="856"/>
      <c r="H520" s="856" t="s">
        <v>1853</v>
      </c>
      <c r="I520" s="852"/>
      <c r="K520" s="847"/>
      <c r="L520" s="847"/>
      <c r="M520" s="847"/>
    </row>
    <row r="521" spans="1:16" x14ac:dyDescent="0.2">
      <c r="A521" s="982" t="s">
        <v>1855</v>
      </c>
      <c r="B521" s="144" t="s">
        <v>1856</v>
      </c>
      <c r="C521" s="76">
        <v>5</v>
      </c>
      <c r="D521" s="146">
        <v>42117</v>
      </c>
      <c r="E521" s="53"/>
      <c r="F521" s="52"/>
      <c r="G521" s="55"/>
      <c r="H521" s="55" t="s">
        <v>1853</v>
      </c>
      <c r="I521" s="91"/>
    </row>
    <row r="522" spans="1:16" x14ac:dyDescent="0.2">
      <c r="A522" s="170" t="s">
        <v>1882</v>
      </c>
      <c r="B522" s="170" t="s">
        <v>1883</v>
      </c>
      <c r="C522" s="62">
        <v>5</v>
      </c>
      <c r="D522" s="141">
        <v>42117</v>
      </c>
      <c r="E522" s="42"/>
      <c r="F522" s="26"/>
      <c r="G522" s="37"/>
      <c r="H522" s="37" t="s">
        <v>1853</v>
      </c>
      <c r="I522" s="23"/>
      <c r="K522" s="847"/>
      <c r="L522" s="847"/>
    </row>
    <row r="523" spans="1:16" x14ac:dyDescent="0.2">
      <c r="A523" s="168" t="s">
        <v>2566</v>
      </c>
      <c r="B523" s="142" t="s">
        <v>2567</v>
      </c>
      <c r="C523" s="70">
        <v>14</v>
      </c>
      <c r="D523" s="860">
        <v>42117</v>
      </c>
      <c r="E523" s="855"/>
      <c r="F523" s="853"/>
      <c r="G523" s="856"/>
      <c r="H523" s="856" t="s">
        <v>1853</v>
      </c>
      <c r="I523" s="852"/>
    </row>
    <row r="524" spans="1:16" x14ac:dyDescent="0.2">
      <c r="A524" s="142" t="s">
        <v>2592</v>
      </c>
      <c r="B524" s="142" t="s">
        <v>2593</v>
      </c>
      <c r="C524" s="70">
        <v>14</v>
      </c>
      <c r="D524" s="860">
        <v>42094</v>
      </c>
      <c r="E524" s="855"/>
      <c r="F524" s="853"/>
      <c r="G524" s="856"/>
      <c r="H524" s="856" t="s">
        <v>1853</v>
      </c>
      <c r="I524" s="852"/>
    </row>
    <row r="525" spans="1:16" x14ac:dyDescent="0.2">
      <c r="A525" s="858" t="s">
        <v>2034</v>
      </c>
      <c r="B525" s="848" t="s">
        <v>2035</v>
      </c>
      <c r="C525" s="70">
        <v>14</v>
      </c>
      <c r="D525" s="860">
        <v>42080</v>
      </c>
      <c r="E525" s="855" t="s">
        <v>1853</v>
      </c>
      <c r="F525" s="853"/>
      <c r="G525" s="856"/>
      <c r="H525" s="856"/>
      <c r="I525" s="87" t="s">
        <v>2036</v>
      </c>
    </row>
    <row r="526" spans="1:16" x14ac:dyDescent="0.2">
      <c r="A526" s="854" t="s">
        <v>2657</v>
      </c>
      <c r="B526" s="854" t="s">
        <v>2658</v>
      </c>
      <c r="C526" s="76">
        <v>6</v>
      </c>
      <c r="D526" s="146">
        <v>42074</v>
      </c>
      <c r="E526" s="53"/>
      <c r="F526" s="52"/>
      <c r="G526" s="55" t="s">
        <v>1853</v>
      </c>
      <c r="H526" s="55"/>
      <c r="I526" s="850" t="s">
        <v>2659</v>
      </c>
      <c r="L526" s="847"/>
      <c r="M526" s="847"/>
    </row>
    <row r="527" spans="1:16" x14ac:dyDescent="0.2">
      <c r="A527" s="849" t="s">
        <v>2950</v>
      </c>
      <c r="B527" s="849" t="s">
        <v>2951</v>
      </c>
      <c r="C527" s="62">
        <v>5</v>
      </c>
      <c r="D527" s="141">
        <v>42067</v>
      </c>
      <c r="E527" s="42" t="s">
        <v>1853</v>
      </c>
      <c r="F527" s="26"/>
      <c r="G527" s="37"/>
      <c r="H527" s="37"/>
      <c r="I527" s="23"/>
      <c r="K527" s="847"/>
      <c r="L527" s="847"/>
      <c r="M527" s="847"/>
    </row>
    <row r="528" spans="1:16" x14ac:dyDescent="0.2">
      <c r="A528" s="848" t="s">
        <v>2233</v>
      </c>
      <c r="B528" s="848" t="s">
        <v>2234</v>
      </c>
      <c r="C528" s="70">
        <v>5</v>
      </c>
      <c r="D528" s="860">
        <v>42061</v>
      </c>
      <c r="E528" s="855" t="s">
        <v>1853</v>
      </c>
      <c r="F528" s="853"/>
      <c r="G528" s="856"/>
      <c r="H528" s="856"/>
      <c r="I528" s="852" t="s">
        <v>2053</v>
      </c>
      <c r="K528" s="847"/>
      <c r="L528" s="847"/>
      <c r="O528" s="847"/>
      <c r="P528" s="847"/>
    </row>
    <row r="529" spans="1:13" x14ac:dyDescent="0.2">
      <c r="A529" s="848" t="s">
        <v>2939</v>
      </c>
      <c r="B529" s="848" t="s">
        <v>2940</v>
      </c>
      <c r="C529" s="70">
        <v>7</v>
      </c>
      <c r="D529" s="860">
        <v>42052</v>
      </c>
      <c r="E529" s="855" t="s">
        <v>1853</v>
      </c>
      <c r="F529" s="853"/>
      <c r="G529" s="856"/>
      <c r="H529" s="856"/>
      <c r="I529" s="852" t="s">
        <v>2006</v>
      </c>
    </row>
    <row r="530" spans="1:13" x14ac:dyDescent="0.2">
      <c r="A530" s="456" t="s">
        <v>2122</v>
      </c>
      <c r="B530" s="456" t="s">
        <v>2123</v>
      </c>
      <c r="C530" s="70">
        <v>5</v>
      </c>
      <c r="D530" s="860">
        <v>42046</v>
      </c>
      <c r="E530" s="855" t="s">
        <v>1853</v>
      </c>
      <c r="F530" s="853"/>
      <c r="G530" s="856"/>
      <c r="H530" s="856"/>
      <c r="I530" s="852" t="s">
        <v>4096</v>
      </c>
      <c r="K530" s="847"/>
      <c r="L530" s="847"/>
    </row>
    <row r="531" spans="1:13" x14ac:dyDescent="0.2">
      <c r="A531" s="854" t="s">
        <v>2246</v>
      </c>
      <c r="B531" s="854" t="s">
        <v>2247</v>
      </c>
      <c r="C531" s="76">
        <v>8</v>
      </c>
      <c r="D531" s="146">
        <v>42037</v>
      </c>
      <c r="E531" s="53" t="s">
        <v>1853</v>
      </c>
      <c r="F531" s="52"/>
      <c r="G531" s="55"/>
      <c r="H531" s="55"/>
      <c r="I531" s="850" t="s">
        <v>2053</v>
      </c>
      <c r="L531" s="847"/>
      <c r="M531" s="847"/>
    </row>
    <row r="532" spans="1:13" x14ac:dyDescent="0.2">
      <c r="A532" s="849" t="s">
        <v>2253</v>
      </c>
      <c r="B532" s="849" t="s">
        <v>2254</v>
      </c>
      <c r="C532" s="62">
        <v>38</v>
      </c>
      <c r="D532" s="141">
        <v>42037</v>
      </c>
      <c r="E532" s="42"/>
      <c r="F532" s="26"/>
      <c r="G532" s="37" t="s">
        <v>1853</v>
      </c>
      <c r="H532" s="37"/>
      <c r="I532" s="23" t="s">
        <v>2255</v>
      </c>
    </row>
    <row r="533" spans="1:13" x14ac:dyDescent="0.2">
      <c r="A533" s="858" t="s">
        <v>2696</v>
      </c>
      <c r="B533" s="848" t="s">
        <v>2697</v>
      </c>
      <c r="C533" s="70">
        <v>5</v>
      </c>
      <c r="D533" s="860">
        <v>42037</v>
      </c>
      <c r="E533" s="855"/>
      <c r="F533" s="853"/>
      <c r="G533" s="856" t="s">
        <v>1853</v>
      </c>
      <c r="H533" s="856"/>
      <c r="I533" s="87" t="s">
        <v>2698</v>
      </c>
      <c r="K533" s="847"/>
      <c r="L533" s="847"/>
    </row>
    <row r="534" spans="1:13" x14ac:dyDescent="0.2">
      <c r="A534" s="848" t="s">
        <v>2754</v>
      </c>
      <c r="B534" s="848" t="s">
        <v>2755</v>
      </c>
      <c r="C534" s="70">
        <v>10</v>
      </c>
      <c r="D534" s="860">
        <v>42037</v>
      </c>
      <c r="E534" s="855"/>
      <c r="F534" s="853"/>
      <c r="G534" s="856" t="s">
        <v>1853</v>
      </c>
      <c r="H534" s="856"/>
      <c r="I534" s="87" t="s">
        <v>2756</v>
      </c>
      <c r="K534" s="847"/>
      <c r="L534" s="847"/>
    </row>
    <row r="535" spans="1:13" x14ac:dyDescent="0.2">
      <c r="A535" s="848" t="s">
        <v>2987</v>
      </c>
      <c r="B535" s="848" t="s">
        <v>2986</v>
      </c>
      <c r="C535" s="70">
        <v>10</v>
      </c>
      <c r="D535" s="860">
        <v>42037</v>
      </c>
      <c r="E535" s="855"/>
      <c r="F535" s="853"/>
      <c r="G535" s="856" t="s">
        <v>1853</v>
      </c>
      <c r="H535" s="856"/>
      <c r="I535" s="852" t="s">
        <v>2988</v>
      </c>
      <c r="L535" s="847"/>
      <c r="M535" s="847"/>
    </row>
    <row r="536" spans="1:13" x14ac:dyDescent="0.2">
      <c r="A536" s="854" t="s">
        <v>2137</v>
      </c>
      <c r="B536" s="854" t="s">
        <v>2138</v>
      </c>
      <c r="C536" s="76">
        <v>8</v>
      </c>
      <c r="D536" s="146">
        <v>42032</v>
      </c>
      <c r="E536" s="53"/>
      <c r="F536" s="52"/>
      <c r="G536" s="55" t="s">
        <v>1853</v>
      </c>
      <c r="H536" s="55"/>
      <c r="I536" s="850" t="s">
        <v>2139</v>
      </c>
    </row>
    <row r="537" spans="1:13" x14ac:dyDescent="0.2">
      <c r="A537" s="849" t="s">
        <v>2111</v>
      </c>
      <c r="B537" s="849" t="s">
        <v>2112</v>
      </c>
      <c r="C537" s="62">
        <v>6</v>
      </c>
      <c r="D537" s="141">
        <v>42008</v>
      </c>
      <c r="E537" s="42"/>
      <c r="F537" s="26" t="s">
        <v>1853</v>
      </c>
      <c r="G537" s="37"/>
      <c r="H537" s="37"/>
      <c r="I537" s="61" t="s">
        <v>2113</v>
      </c>
    </row>
    <row r="538" spans="1:13" x14ac:dyDescent="0.2">
      <c r="A538" s="848" t="s">
        <v>2004</v>
      </c>
      <c r="B538" s="848" t="s">
        <v>2005</v>
      </c>
      <c r="C538" s="70">
        <v>6</v>
      </c>
      <c r="D538" s="860">
        <v>42006</v>
      </c>
      <c r="E538" s="855" t="s">
        <v>1853</v>
      </c>
      <c r="F538" s="853"/>
      <c r="G538" s="856"/>
      <c r="H538" s="856"/>
      <c r="I538" s="852" t="s">
        <v>2006</v>
      </c>
    </row>
    <row r="539" spans="1:13" x14ac:dyDescent="0.2">
      <c r="A539" s="848" t="s">
        <v>2726</v>
      </c>
      <c r="B539" s="848" t="s">
        <v>2727</v>
      </c>
      <c r="C539" s="70">
        <v>6</v>
      </c>
      <c r="D539" s="860">
        <v>41985</v>
      </c>
      <c r="E539" s="855"/>
      <c r="F539" s="853" t="s">
        <v>1853</v>
      </c>
      <c r="G539" s="856"/>
      <c r="H539" s="856"/>
      <c r="I539" s="87" t="s">
        <v>2728</v>
      </c>
      <c r="L539" s="847"/>
      <c r="M539" s="847"/>
    </row>
    <row r="540" spans="1:13" x14ac:dyDescent="0.2">
      <c r="A540" s="848" t="s">
        <v>2881</v>
      </c>
      <c r="B540" s="848" t="s">
        <v>2882</v>
      </c>
      <c r="C540" s="70">
        <v>9</v>
      </c>
      <c r="D540" s="860">
        <v>41985</v>
      </c>
      <c r="E540" s="855"/>
      <c r="F540" s="853"/>
      <c r="G540" s="856" t="s">
        <v>1853</v>
      </c>
      <c r="H540" s="856"/>
      <c r="I540" s="852" t="s">
        <v>2883</v>
      </c>
    </row>
    <row r="541" spans="1:13" x14ac:dyDescent="0.2">
      <c r="A541" s="144" t="s">
        <v>2769</v>
      </c>
      <c r="B541" s="144" t="s">
        <v>2770</v>
      </c>
      <c r="C541" s="76">
        <v>11</v>
      </c>
      <c r="D541" s="146">
        <v>41984</v>
      </c>
      <c r="E541" s="53"/>
      <c r="F541" s="52"/>
      <c r="G541" s="55"/>
      <c r="H541" s="55" t="s">
        <v>1853</v>
      </c>
      <c r="I541" s="850"/>
    </row>
    <row r="542" spans="1:13" x14ac:dyDescent="0.2">
      <c r="A542" s="90" t="s">
        <v>2693</v>
      </c>
      <c r="B542" s="90" t="s">
        <v>2694</v>
      </c>
      <c r="C542" s="62">
        <v>5</v>
      </c>
      <c r="D542" s="141">
        <v>41981</v>
      </c>
      <c r="E542" s="1005" t="s">
        <v>1853</v>
      </c>
      <c r="F542" s="26"/>
      <c r="G542" s="37"/>
      <c r="H542" s="37"/>
      <c r="I542" s="940" t="s">
        <v>2695</v>
      </c>
    </row>
    <row r="543" spans="1:13" x14ac:dyDescent="0.2">
      <c r="A543" s="85" t="s">
        <v>2976</v>
      </c>
      <c r="B543" s="75" t="s">
        <v>2977</v>
      </c>
      <c r="C543" s="70">
        <v>5</v>
      </c>
      <c r="D543" s="860">
        <v>41978</v>
      </c>
      <c r="E543" s="855"/>
      <c r="F543" s="853" t="s">
        <v>1853</v>
      </c>
      <c r="G543" s="856"/>
      <c r="H543" s="856"/>
      <c r="I543" s="87" t="s">
        <v>2716</v>
      </c>
      <c r="K543" s="847"/>
      <c r="L543" s="847"/>
      <c r="M543" s="847"/>
    </row>
    <row r="544" spans="1:13" x14ac:dyDescent="0.2">
      <c r="A544" s="848" t="s">
        <v>2208</v>
      </c>
      <c r="B544" s="848" t="s">
        <v>2209</v>
      </c>
      <c r="C544" s="70">
        <v>6</v>
      </c>
      <c r="D544" s="860">
        <v>41969</v>
      </c>
      <c r="E544" s="855"/>
      <c r="F544" s="853"/>
      <c r="G544" s="856" t="s">
        <v>1853</v>
      </c>
      <c r="H544" s="856"/>
      <c r="I544" s="87" t="s">
        <v>2210</v>
      </c>
      <c r="K544" s="847"/>
      <c r="L544" s="847"/>
    </row>
    <row r="545" spans="1:16" x14ac:dyDescent="0.2">
      <c r="A545" s="848" t="s">
        <v>2421</v>
      </c>
      <c r="B545" s="848" t="s">
        <v>2422</v>
      </c>
      <c r="C545" s="70">
        <v>18</v>
      </c>
      <c r="D545" s="860">
        <v>41969</v>
      </c>
      <c r="E545" s="855"/>
      <c r="F545" s="853"/>
      <c r="G545" s="856" t="s">
        <v>1853</v>
      </c>
      <c r="H545" s="851"/>
      <c r="I545" s="858" t="s">
        <v>2210</v>
      </c>
    </row>
    <row r="546" spans="1:16" x14ac:dyDescent="0.2">
      <c r="A546" s="848" t="s">
        <v>2761</v>
      </c>
      <c r="B546" s="848" t="s">
        <v>2762</v>
      </c>
      <c r="C546" s="70">
        <v>5</v>
      </c>
      <c r="D546" s="860">
        <v>41969</v>
      </c>
      <c r="E546" s="855" t="s">
        <v>1853</v>
      </c>
      <c r="F546" s="853"/>
      <c r="G546" s="856"/>
      <c r="H546" s="856"/>
      <c r="I546" s="87"/>
      <c r="K546" s="847"/>
      <c r="L546" s="847"/>
    </row>
    <row r="547" spans="1:16" x14ac:dyDescent="0.2">
      <c r="A547" s="102" t="s">
        <v>2924</v>
      </c>
      <c r="B547" s="854" t="s">
        <v>2925</v>
      </c>
      <c r="C547" s="76">
        <v>5</v>
      </c>
      <c r="D547" s="146">
        <v>41967</v>
      </c>
      <c r="E547" s="53" t="s">
        <v>1853</v>
      </c>
      <c r="F547" s="52"/>
      <c r="G547" s="55"/>
      <c r="H547" s="55"/>
      <c r="I547" s="87"/>
      <c r="K547" s="847"/>
      <c r="L547" s="847"/>
      <c r="O547" s="847"/>
      <c r="P547" s="847"/>
    </row>
    <row r="548" spans="1:16" x14ac:dyDescent="0.2">
      <c r="A548" s="849" t="s">
        <v>2356</v>
      </c>
      <c r="B548" s="849" t="s">
        <v>2357</v>
      </c>
      <c r="C548" s="62">
        <v>6</v>
      </c>
      <c r="D548" s="141">
        <v>41949</v>
      </c>
      <c r="E548" s="42"/>
      <c r="F548" s="26" t="s">
        <v>1853</v>
      </c>
      <c r="G548" s="37"/>
      <c r="H548" s="43"/>
      <c r="I548" s="65" t="s">
        <v>2121</v>
      </c>
    </row>
    <row r="549" spans="1:16" x14ac:dyDescent="0.2">
      <c r="A549" s="848" t="s">
        <v>2601</v>
      </c>
      <c r="B549" s="848" t="s">
        <v>2602</v>
      </c>
      <c r="C549" s="70">
        <v>8</v>
      </c>
      <c r="D549" s="860">
        <v>41943</v>
      </c>
      <c r="E549" s="855"/>
      <c r="F549" s="853" t="s">
        <v>1853</v>
      </c>
      <c r="G549" s="856"/>
      <c r="H549" s="851"/>
      <c r="I549" s="858" t="s">
        <v>4056</v>
      </c>
      <c r="K549" s="864"/>
      <c r="L549" s="864"/>
    </row>
    <row r="550" spans="1:16" x14ac:dyDescent="0.2">
      <c r="A550" s="160" t="s">
        <v>2818</v>
      </c>
      <c r="B550" s="93" t="s">
        <v>2819</v>
      </c>
      <c r="C550" s="70">
        <v>5</v>
      </c>
      <c r="D550" s="860">
        <v>41941</v>
      </c>
      <c r="E550" s="855" t="s">
        <v>1853</v>
      </c>
      <c r="F550" s="853"/>
      <c r="G550" s="856"/>
      <c r="H550" s="851"/>
      <c r="I550" s="858" t="s">
        <v>2820</v>
      </c>
    </row>
    <row r="551" spans="1:16" x14ac:dyDescent="0.2">
      <c r="A551" s="854" t="s">
        <v>2561</v>
      </c>
      <c r="B551" s="854" t="s">
        <v>2562</v>
      </c>
      <c r="C551" s="76">
        <v>6</v>
      </c>
      <c r="D551" s="146">
        <v>41935</v>
      </c>
      <c r="E551" s="53"/>
      <c r="F551" s="52" t="s">
        <v>1853</v>
      </c>
      <c r="G551" s="55"/>
      <c r="H551" s="48"/>
      <c r="I551" s="102" t="s">
        <v>2121</v>
      </c>
    </row>
    <row r="552" spans="1:16" x14ac:dyDescent="0.2">
      <c r="A552" s="65" t="s">
        <v>2221</v>
      </c>
      <c r="B552" s="849" t="s">
        <v>2222</v>
      </c>
      <c r="C552" s="62">
        <v>32</v>
      </c>
      <c r="D552" s="141">
        <v>41933</v>
      </c>
      <c r="E552" s="42" t="s">
        <v>1853</v>
      </c>
      <c r="F552" s="26"/>
      <c r="G552" s="37"/>
      <c r="H552" s="37"/>
      <c r="I552" s="87" t="s">
        <v>2223</v>
      </c>
    </row>
    <row r="553" spans="1:16" x14ac:dyDescent="0.2">
      <c r="A553" s="848" t="s">
        <v>2180</v>
      </c>
      <c r="B553" s="848" t="s">
        <v>2181</v>
      </c>
      <c r="C553" s="70">
        <v>60</v>
      </c>
      <c r="D553" s="860">
        <v>41928</v>
      </c>
      <c r="E553" s="855"/>
      <c r="F553" s="853" t="s">
        <v>1853</v>
      </c>
      <c r="G553" s="856"/>
      <c r="H553" s="856"/>
      <c r="I553" s="87" t="s">
        <v>2182</v>
      </c>
    </row>
    <row r="554" spans="1:16" x14ac:dyDescent="0.2">
      <c r="A554" s="858" t="s">
        <v>2238</v>
      </c>
      <c r="B554" s="848" t="s">
        <v>2239</v>
      </c>
      <c r="C554" s="70">
        <v>6</v>
      </c>
      <c r="D554" s="860">
        <v>41928</v>
      </c>
      <c r="E554" s="855"/>
      <c r="F554" s="853"/>
      <c r="G554" s="856" t="s">
        <v>1853</v>
      </c>
      <c r="H554" s="856"/>
      <c r="I554" s="87" t="s">
        <v>2240</v>
      </c>
    </row>
    <row r="555" spans="1:16" x14ac:dyDescent="0.2">
      <c r="A555" s="848" t="s">
        <v>2767</v>
      </c>
      <c r="B555" s="848" t="s">
        <v>2768</v>
      </c>
      <c r="C555" s="70">
        <v>10</v>
      </c>
      <c r="D555" s="860">
        <v>41918</v>
      </c>
      <c r="E555" s="855"/>
      <c r="F555" s="853" t="s">
        <v>1853</v>
      </c>
      <c r="G555" s="856"/>
      <c r="H555" s="856"/>
      <c r="I555" s="87" t="s">
        <v>2121</v>
      </c>
      <c r="K555" s="634"/>
      <c r="L555" s="634"/>
    </row>
    <row r="556" spans="1:16" x14ac:dyDescent="0.2">
      <c r="A556" s="102" t="s">
        <v>2068</v>
      </c>
      <c r="B556" s="854" t="s">
        <v>2069</v>
      </c>
      <c r="C556" s="76">
        <v>8</v>
      </c>
      <c r="D556" s="146">
        <v>41904</v>
      </c>
      <c r="E556" s="53" t="s">
        <v>1853</v>
      </c>
      <c r="F556" s="52"/>
      <c r="G556" s="55"/>
      <c r="H556" s="55"/>
      <c r="I556" s="91"/>
      <c r="K556" s="847"/>
      <c r="L556" s="847"/>
    </row>
    <row r="557" spans="1:16" x14ac:dyDescent="0.2">
      <c r="A557" s="849" t="s">
        <v>2070</v>
      </c>
      <c r="B557" s="849" t="s">
        <v>2071</v>
      </c>
      <c r="C557" s="62">
        <v>5</v>
      </c>
      <c r="D557" s="141">
        <v>41904</v>
      </c>
      <c r="E557" s="42" t="s">
        <v>1853</v>
      </c>
      <c r="F557" s="26"/>
      <c r="G557" s="37"/>
      <c r="H557" s="37"/>
      <c r="I557" s="61"/>
      <c r="K557" s="847"/>
      <c r="L557" s="847"/>
    </row>
    <row r="558" spans="1:16" x14ac:dyDescent="0.2">
      <c r="A558" s="142" t="s">
        <v>1969</v>
      </c>
      <c r="B558" s="142" t="s">
        <v>1970</v>
      </c>
      <c r="C558" s="70">
        <v>5</v>
      </c>
      <c r="D558" s="860">
        <v>41898</v>
      </c>
      <c r="E558" s="855"/>
      <c r="F558" s="853"/>
      <c r="G558" s="856"/>
      <c r="H558" s="856" t="s">
        <v>1853</v>
      </c>
      <c r="I558" s="87"/>
      <c r="L558" s="847"/>
      <c r="M558" s="847"/>
    </row>
    <row r="559" spans="1:16" x14ac:dyDescent="0.2">
      <c r="A559" s="142" t="s">
        <v>2737</v>
      </c>
      <c r="B559" s="142" t="s">
        <v>2738</v>
      </c>
      <c r="C559" s="70">
        <v>9</v>
      </c>
      <c r="D559" s="860">
        <v>41898</v>
      </c>
      <c r="E559" s="855"/>
      <c r="F559" s="853"/>
      <c r="G559" s="856"/>
      <c r="H559" s="856" t="s">
        <v>1853</v>
      </c>
      <c r="I559" s="87"/>
    </row>
    <row r="560" spans="1:16" x14ac:dyDescent="0.2">
      <c r="A560" s="858" t="s">
        <v>2960</v>
      </c>
      <c r="B560" s="848" t="s">
        <v>2961</v>
      </c>
      <c r="C560" s="70">
        <v>11</v>
      </c>
      <c r="D560" s="860">
        <v>41898</v>
      </c>
      <c r="E560" s="855"/>
      <c r="F560" s="853"/>
      <c r="G560" s="856" t="s">
        <v>1853</v>
      </c>
      <c r="H560" s="856"/>
      <c r="I560" s="87" t="s">
        <v>2962</v>
      </c>
      <c r="K560" s="847"/>
      <c r="L560" s="847"/>
    </row>
    <row r="561" spans="1:12" x14ac:dyDescent="0.2">
      <c r="A561" s="89" t="s">
        <v>2394</v>
      </c>
      <c r="B561" s="89" t="s">
        <v>2395</v>
      </c>
      <c r="C561" s="76">
        <v>10</v>
      </c>
      <c r="D561" s="146">
        <v>41894</v>
      </c>
      <c r="E561" s="53"/>
      <c r="F561" s="52" t="s">
        <v>1853</v>
      </c>
      <c r="G561" s="55"/>
      <c r="H561" s="55"/>
      <c r="I561" s="91" t="s">
        <v>4018</v>
      </c>
      <c r="K561" s="847"/>
      <c r="L561" s="847"/>
    </row>
    <row r="562" spans="1:12" x14ac:dyDescent="0.2">
      <c r="A562" s="849" t="s">
        <v>2108</v>
      </c>
      <c r="B562" s="849" t="s">
        <v>2109</v>
      </c>
      <c r="C562" s="62">
        <v>11</v>
      </c>
      <c r="D562" s="141">
        <v>41885</v>
      </c>
      <c r="E562" s="42"/>
      <c r="F562" s="26" t="s">
        <v>1853</v>
      </c>
      <c r="G562" s="37"/>
      <c r="H562" s="37"/>
      <c r="I562" s="65" t="s">
        <v>2110</v>
      </c>
    </row>
    <row r="563" spans="1:12" x14ac:dyDescent="0.2">
      <c r="A563" s="858" t="s">
        <v>2928</v>
      </c>
      <c r="B563" s="848" t="s">
        <v>2929</v>
      </c>
      <c r="C563" s="70">
        <v>15</v>
      </c>
      <c r="D563" s="860">
        <v>41880</v>
      </c>
      <c r="E563" s="855"/>
      <c r="F563" s="853"/>
      <c r="G563" s="856" t="s">
        <v>1853</v>
      </c>
      <c r="H563" s="856"/>
      <c r="I563" s="858" t="s">
        <v>2930</v>
      </c>
    </row>
    <row r="564" spans="1:12" x14ac:dyDescent="0.2">
      <c r="A564" s="848" t="s">
        <v>2119</v>
      </c>
      <c r="B564" s="848" t="s">
        <v>2120</v>
      </c>
      <c r="C564" s="70">
        <v>7</v>
      </c>
      <c r="D564" s="860">
        <v>41853</v>
      </c>
      <c r="E564" s="855"/>
      <c r="F564" s="853" t="s">
        <v>1853</v>
      </c>
      <c r="G564" s="856"/>
      <c r="H564" s="856"/>
      <c r="I564" s="858" t="s">
        <v>2121</v>
      </c>
    </row>
    <row r="565" spans="1:12" x14ac:dyDescent="0.2">
      <c r="A565" s="113" t="s">
        <v>783</v>
      </c>
      <c r="B565" s="113" t="s">
        <v>784</v>
      </c>
      <c r="C565" s="70">
        <v>11</v>
      </c>
      <c r="D565" s="860">
        <v>41849</v>
      </c>
      <c r="E565" s="855"/>
      <c r="F565" s="853"/>
      <c r="G565" s="983" t="s">
        <v>1853</v>
      </c>
      <c r="H565" s="856"/>
      <c r="I565" s="79" t="s">
        <v>2771</v>
      </c>
      <c r="K565" s="847"/>
      <c r="L565" s="847"/>
    </row>
    <row r="566" spans="1:12" x14ac:dyDescent="0.2">
      <c r="A566" s="854" t="s">
        <v>2850</v>
      </c>
      <c r="B566" s="854" t="s">
        <v>2851</v>
      </c>
      <c r="C566" s="76">
        <v>12</v>
      </c>
      <c r="D566" s="146">
        <v>41791</v>
      </c>
      <c r="E566" s="53"/>
      <c r="F566" s="52"/>
      <c r="G566" s="55" t="s">
        <v>1853</v>
      </c>
      <c r="H566" s="55"/>
      <c r="I566" s="102" t="s">
        <v>2852</v>
      </c>
    </row>
    <row r="567" spans="1:12" x14ac:dyDescent="0.2">
      <c r="A567" s="90" t="s">
        <v>2921</v>
      </c>
      <c r="B567" s="90" t="s">
        <v>2922</v>
      </c>
      <c r="C567" s="62">
        <v>8</v>
      </c>
      <c r="D567" s="141">
        <v>41765</v>
      </c>
      <c r="E567" s="42"/>
      <c r="F567" s="465" t="s">
        <v>1853</v>
      </c>
      <c r="G567" s="37"/>
      <c r="H567" s="37"/>
      <c r="I567" s="1030" t="s">
        <v>2923</v>
      </c>
    </row>
    <row r="568" spans="1:12" x14ac:dyDescent="0.2">
      <c r="A568" s="848" t="s">
        <v>2706</v>
      </c>
      <c r="B568" s="848" t="s">
        <v>2707</v>
      </c>
      <c r="C568" s="70">
        <v>6</v>
      </c>
      <c r="D568" s="860">
        <v>41761</v>
      </c>
      <c r="E568" s="855"/>
      <c r="F568" s="853"/>
      <c r="G568" s="856" t="s">
        <v>1853</v>
      </c>
      <c r="H568" s="856"/>
      <c r="I568" s="87" t="s">
        <v>2708</v>
      </c>
    </row>
    <row r="569" spans="1:12" x14ac:dyDescent="0.2">
      <c r="A569" s="85" t="s">
        <v>2714</v>
      </c>
      <c r="B569" s="75" t="s">
        <v>2715</v>
      </c>
      <c r="C569" s="70">
        <v>7</v>
      </c>
      <c r="D569" s="860">
        <v>41751</v>
      </c>
      <c r="E569" s="855"/>
      <c r="F569" s="853" t="s">
        <v>1853</v>
      </c>
      <c r="G569" s="856"/>
      <c r="H569" s="856"/>
      <c r="I569" s="87" t="s">
        <v>2716</v>
      </c>
      <c r="K569" s="847"/>
      <c r="L569" s="847"/>
    </row>
    <row r="570" spans="1:12" x14ac:dyDescent="0.2">
      <c r="A570" s="848" t="s">
        <v>1994</v>
      </c>
      <c r="B570" s="848" t="s">
        <v>1995</v>
      </c>
      <c r="C570" s="70">
        <v>8</v>
      </c>
      <c r="D570" s="860">
        <v>41680</v>
      </c>
      <c r="E570" s="855" t="s">
        <v>1853</v>
      </c>
      <c r="F570" s="853"/>
      <c r="G570" s="856"/>
      <c r="H570" s="856"/>
      <c r="I570" s="87"/>
    </row>
    <row r="571" spans="1:12" x14ac:dyDescent="0.2">
      <c r="A571" s="854" t="s">
        <v>1912</v>
      </c>
      <c r="B571" s="854" t="s">
        <v>1913</v>
      </c>
      <c r="C571" s="76">
        <v>5</v>
      </c>
      <c r="D571" s="146">
        <v>41675</v>
      </c>
      <c r="E571" s="53"/>
      <c r="F571" s="52" t="s">
        <v>1853</v>
      </c>
      <c r="G571" s="55"/>
      <c r="H571" s="55"/>
      <c r="I571" s="850" t="s">
        <v>1914</v>
      </c>
      <c r="K571" s="847"/>
      <c r="L571" s="847"/>
    </row>
    <row r="572" spans="1:12" x14ac:dyDescent="0.2">
      <c r="A572" s="34" t="s">
        <v>2810</v>
      </c>
      <c r="B572" s="849" t="s">
        <v>2811</v>
      </c>
      <c r="C572" s="204">
        <v>5</v>
      </c>
      <c r="D572" s="171">
        <v>41631</v>
      </c>
      <c r="E572" s="43"/>
      <c r="F572" s="26"/>
      <c r="G572" s="43" t="s">
        <v>1853</v>
      </c>
      <c r="H572" s="26"/>
      <c r="I572" s="23" t="s">
        <v>2812</v>
      </c>
      <c r="K572" s="847"/>
      <c r="L572" s="847"/>
    </row>
    <row r="573" spans="1:12" x14ac:dyDescent="0.2">
      <c r="A573" s="36" t="s">
        <v>2603</v>
      </c>
      <c r="B573" s="848" t="s">
        <v>2604</v>
      </c>
      <c r="C573" s="196">
        <v>7</v>
      </c>
      <c r="D573" s="156">
        <v>41627</v>
      </c>
      <c r="E573" s="851"/>
      <c r="F573" s="853"/>
      <c r="G573" s="851" t="s">
        <v>1853</v>
      </c>
      <c r="H573" s="853"/>
      <c r="I573" s="852" t="s">
        <v>2605</v>
      </c>
    </row>
    <row r="574" spans="1:12" x14ac:dyDescent="0.2">
      <c r="A574" s="148" t="s">
        <v>2576</v>
      </c>
      <c r="B574" s="142" t="s">
        <v>2577</v>
      </c>
      <c r="C574" s="196">
        <v>11</v>
      </c>
      <c r="D574" s="156">
        <v>41618</v>
      </c>
      <c r="E574" s="851"/>
      <c r="F574" s="853"/>
      <c r="G574" s="851"/>
      <c r="H574" s="853" t="s">
        <v>1853</v>
      </c>
      <c r="I574" s="87"/>
    </row>
    <row r="575" spans="1:12" x14ac:dyDescent="0.2">
      <c r="A575" s="36" t="s">
        <v>2509</v>
      </c>
      <c r="B575" s="848" t="s">
        <v>2510</v>
      </c>
      <c r="C575" s="196">
        <v>10</v>
      </c>
      <c r="D575" s="156">
        <v>41617</v>
      </c>
      <c r="E575" s="851"/>
      <c r="F575" s="853"/>
      <c r="G575" s="851" t="s">
        <v>1853</v>
      </c>
      <c r="H575" s="853"/>
      <c r="I575" s="852" t="s">
        <v>2512</v>
      </c>
      <c r="K575" s="847"/>
      <c r="L575" s="847"/>
    </row>
    <row r="576" spans="1:12" x14ac:dyDescent="0.2">
      <c r="A576" s="1020" t="s">
        <v>2597</v>
      </c>
      <c r="B576" s="144" t="s">
        <v>2598</v>
      </c>
      <c r="C576" s="176">
        <v>11</v>
      </c>
      <c r="D576" s="172">
        <v>41607</v>
      </c>
      <c r="E576" s="48"/>
      <c r="F576" s="52"/>
      <c r="G576" s="48"/>
      <c r="H576" s="52" t="s">
        <v>1853</v>
      </c>
      <c r="I576" s="850"/>
    </row>
    <row r="577" spans="1:12" x14ac:dyDescent="0.2">
      <c r="A577" s="458" t="s">
        <v>2513</v>
      </c>
      <c r="B577" s="75" t="s">
        <v>2514</v>
      </c>
      <c r="C577" s="70">
        <v>5</v>
      </c>
      <c r="D577" s="860">
        <v>41592</v>
      </c>
      <c r="E577" s="855"/>
      <c r="F577" s="853" t="s">
        <v>1853</v>
      </c>
      <c r="G577" s="856"/>
      <c r="H577" s="856"/>
      <c r="I577" s="87" t="s">
        <v>2515</v>
      </c>
    </row>
    <row r="578" spans="1:12" x14ac:dyDescent="0.2">
      <c r="A578" s="848" t="s">
        <v>2021</v>
      </c>
      <c r="B578" s="848" t="s">
        <v>2022</v>
      </c>
      <c r="C578" s="70">
        <v>5</v>
      </c>
      <c r="D578" s="860">
        <v>41586</v>
      </c>
      <c r="E578" s="855"/>
      <c r="F578" s="853" t="s">
        <v>1853</v>
      </c>
      <c r="G578" s="856"/>
      <c r="H578" s="856"/>
      <c r="I578" s="87" t="s">
        <v>1985</v>
      </c>
    </row>
    <row r="579" spans="1:12" x14ac:dyDescent="0.2">
      <c r="A579" s="848" t="s">
        <v>2413</v>
      </c>
      <c r="B579" s="848" t="s">
        <v>2414</v>
      </c>
      <c r="C579" s="70">
        <v>22</v>
      </c>
      <c r="D579" s="860">
        <v>41578</v>
      </c>
      <c r="E579" s="855"/>
      <c r="F579" s="853" t="s">
        <v>1853</v>
      </c>
      <c r="G579" s="856"/>
      <c r="H579" s="856"/>
      <c r="I579" s="87" t="s">
        <v>1985</v>
      </c>
    </row>
    <row r="580" spans="1:12" x14ac:dyDescent="0.2">
      <c r="A580" s="75" t="s">
        <v>2538</v>
      </c>
      <c r="B580" s="75" t="s">
        <v>2539</v>
      </c>
      <c r="C580" s="70">
        <v>10</v>
      </c>
      <c r="D580" s="860">
        <v>41578</v>
      </c>
      <c r="E580" s="855"/>
      <c r="F580" s="853" t="s">
        <v>1853</v>
      </c>
      <c r="G580" s="856"/>
      <c r="H580" s="856"/>
      <c r="I580" s="87" t="s">
        <v>2540</v>
      </c>
    </row>
    <row r="581" spans="1:12" x14ac:dyDescent="0.2">
      <c r="A581" s="854" t="s">
        <v>2535</v>
      </c>
      <c r="B581" s="854" t="s">
        <v>2536</v>
      </c>
      <c r="C581" s="76">
        <v>6</v>
      </c>
      <c r="D581" s="146">
        <v>41578</v>
      </c>
      <c r="E581" s="53"/>
      <c r="F581" s="52" t="s">
        <v>1853</v>
      </c>
      <c r="G581" s="55"/>
      <c r="H581" s="55"/>
      <c r="I581" s="91" t="s">
        <v>4104</v>
      </c>
    </row>
    <row r="582" spans="1:12" x14ac:dyDescent="0.2">
      <c r="A582" s="849" t="s">
        <v>2599</v>
      </c>
      <c r="B582" s="849" t="s">
        <v>2600</v>
      </c>
      <c r="C582" s="62">
        <v>12</v>
      </c>
      <c r="D582" s="141">
        <v>41578</v>
      </c>
      <c r="E582" s="42"/>
      <c r="F582" s="26" t="s">
        <v>1853</v>
      </c>
      <c r="G582" s="37"/>
      <c r="H582" s="37"/>
      <c r="I582" s="61" t="s">
        <v>4057</v>
      </c>
    </row>
    <row r="583" spans="1:12" x14ac:dyDescent="0.2">
      <c r="A583" s="75" t="s">
        <v>2853</v>
      </c>
      <c r="B583" s="75" t="s">
        <v>2854</v>
      </c>
      <c r="C583" s="70">
        <v>6</v>
      </c>
      <c r="D583" s="860">
        <v>41577</v>
      </c>
      <c r="E583" s="855"/>
      <c r="F583" s="853" t="s">
        <v>1853</v>
      </c>
      <c r="G583" s="856"/>
      <c r="H583" s="856"/>
      <c r="I583" s="87" t="s">
        <v>2855</v>
      </c>
      <c r="K583" s="864"/>
      <c r="L583" s="864"/>
    </row>
    <row r="584" spans="1:12" x14ac:dyDescent="0.2">
      <c r="A584" s="858" t="s">
        <v>2558</v>
      </c>
      <c r="B584" s="848" t="s">
        <v>2559</v>
      </c>
      <c r="C584" s="70">
        <v>10</v>
      </c>
      <c r="D584" s="860">
        <v>41569</v>
      </c>
      <c r="E584" s="855"/>
      <c r="F584" s="853" t="s">
        <v>1853</v>
      </c>
      <c r="G584" s="856"/>
      <c r="H584" s="856"/>
      <c r="I584" s="87" t="s">
        <v>2560</v>
      </c>
      <c r="K584" s="847"/>
      <c r="L584" s="847"/>
    </row>
    <row r="585" spans="1:12" x14ac:dyDescent="0.2">
      <c r="A585" s="858" t="s">
        <v>2144</v>
      </c>
      <c r="B585" s="848" t="s">
        <v>2145</v>
      </c>
      <c r="C585" s="70">
        <v>6</v>
      </c>
      <c r="D585" s="860">
        <v>41554</v>
      </c>
      <c r="E585" s="855"/>
      <c r="F585" s="853"/>
      <c r="G585" s="856" t="s">
        <v>1853</v>
      </c>
      <c r="H585" s="856"/>
      <c r="I585" s="87" t="s">
        <v>2146</v>
      </c>
      <c r="K585" s="847"/>
      <c r="L585" s="847"/>
    </row>
    <row r="586" spans="1:12" x14ac:dyDescent="0.2">
      <c r="A586" s="854" t="s">
        <v>1983</v>
      </c>
      <c r="B586" s="854" t="s">
        <v>1984</v>
      </c>
      <c r="C586" s="76">
        <v>9</v>
      </c>
      <c r="D586" s="146">
        <v>41535</v>
      </c>
      <c r="E586" s="53"/>
      <c r="F586" s="52" t="s">
        <v>1853</v>
      </c>
      <c r="G586" s="55"/>
      <c r="H586" s="55"/>
      <c r="I586" s="91" t="s">
        <v>1985</v>
      </c>
      <c r="K586" s="847"/>
      <c r="L586" s="847"/>
    </row>
    <row r="587" spans="1:12" x14ac:dyDescent="0.2">
      <c r="A587" s="849" t="s">
        <v>2197</v>
      </c>
      <c r="B587" s="23" t="s">
        <v>2198</v>
      </c>
      <c r="C587" s="62">
        <v>5</v>
      </c>
      <c r="D587" s="141">
        <v>41534</v>
      </c>
      <c r="E587" s="42" t="s">
        <v>1853</v>
      </c>
      <c r="F587" s="26"/>
      <c r="G587" s="37"/>
      <c r="H587" s="37"/>
      <c r="I587" s="61" t="s">
        <v>2199</v>
      </c>
    </row>
    <row r="588" spans="1:12" x14ac:dyDescent="0.2">
      <c r="A588" s="848" t="s">
        <v>2415</v>
      </c>
      <c r="B588" s="852" t="s">
        <v>2416</v>
      </c>
      <c r="C588" s="70">
        <v>6</v>
      </c>
      <c r="D588" s="860">
        <v>41526</v>
      </c>
      <c r="E588" s="855"/>
      <c r="F588" s="853" t="s">
        <v>1853</v>
      </c>
      <c r="G588" s="856"/>
      <c r="H588" s="856"/>
      <c r="I588" s="87" t="s">
        <v>2417</v>
      </c>
      <c r="K588" s="847"/>
      <c r="L588" s="847"/>
    </row>
    <row r="589" spans="1:12" x14ac:dyDescent="0.2">
      <c r="A589" s="858" t="s">
        <v>2650</v>
      </c>
      <c r="B589" s="852" t="s">
        <v>2651</v>
      </c>
      <c r="C589" s="70">
        <v>6</v>
      </c>
      <c r="D589" s="860">
        <v>41521</v>
      </c>
      <c r="E589" s="855"/>
      <c r="F589" s="853" t="s">
        <v>1853</v>
      </c>
      <c r="G589" s="856"/>
      <c r="H589" s="856"/>
      <c r="I589" s="87" t="s">
        <v>2652</v>
      </c>
      <c r="K589" s="864"/>
      <c r="L589" s="864"/>
    </row>
    <row r="590" spans="1:12" x14ac:dyDescent="0.2">
      <c r="A590" s="848" t="s">
        <v>2503</v>
      </c>
      <c r="B590" s="852" t="s">
        <v>2504</v>
      </c>
      <c r="C590" s="70">
        <v>12</v>
      </c>
      <c r="D590" s="860">
        <v>41518</v>
      </c>
      <c r="E590" s="855"/>
      <c r="F590" s="853"/>
      <c r="G590" s="856" t="s">
        <v>1853</v>
      </c>
      <c r="H590" s="856"/>
      <c r="I590" s="852" t="s">
        <v>2505</v>
      </c>
    </row>
    <row r="591" spans="1:12" x14ac:dyDescent="0.2">
      <c r="A591" s="854" t="s">
        <v>2425</v>
      </c>
      <c r="B591" s="850" t="s">
        <v>2426</v>
      </c>
      <c r="C591" s="76">
        <v>5</v>
      </c>
      <c r="D591" s="146">
        <v>41495</v>
      </c>
      <c r="E591" s="53" t="s">
        <v>1853</v>
      </c>
      <c r="F591" s="52"/>
      <c r="G591" s="55"/>
      <c r="H591" s="55"/>
      <c r="I591" s="850"/>
      <c r="K591" s="847"/>
      <c r="L591" s="847"/>
    </row>
    <row r="592" spans="1:12" x14ac:dyDescent="0.2">
      <c r="A592" s="849" t="s">
        <v>1938</v>
      </c>
      <c r="B592" s="23" t="s">
        <v>1939</v>
      </c>
      <c r="C592" s="62">
        <v>9</v>
      </c>
      <c r="D592" s="141">
        <v>41488</v>
      </c>
      <c r="E592" s="42" t="s">
        <v>1853</v>
      </c>
      <c r="F592" s="26"/>
      <c r="G592" s="37"/>
      <c r="H592" s="37"/>
      <c r="I592" s="61"/>
      <c r="K592" s="847"/>
      <c r="L592" s="847"/>
    </row>
    <row r="593" spans="1:12" x14ac:dyDescent="0.2">
      <c r="A593" s="848" t="s">
        <v>2890</v>
      </c>
      <c r="B593" s="852" t="s">
        <v>2891</v>
      </c>
      <c r="C593" s="70">
        <v>6</v>
      </c>
      <c r="D593" s="860">
        <v>41452</v>
      </c>
      <c r="E593" s="855"/>
      <c r="F593" s="853"/>
      <c r="G593" s="856" t="s">
        <v>1853</v>
      </c>
      <c r="H593" s="856"/>
      <c r="I593" s="852" t="s">
        <v>2892</v>
      </c>
    </row>
    <row r="594" spans="1:12" x14ac:dyDescent="0.2">
      <c r="A594" s="858" t="s">
        <v>2552</v>
      </c>
      <c r="B594" s="852" t="s">
        <v>2553</v>
      </c>
      <c r="C594" s="70">
        <v>9</v>
      </c>
      <c r="D594" s="860">
        <v>41449</v>
      </c>
      <c r="E594" s="855"/>
      <c r="F594" s="853"/>
      <c r="G594" s="856"/>
      <c r="H594" s="856" t="s">
        <v>1853</v>
      </c>
      <c r="I594" s="87" t="s">
        <v>2554</v>
      </c>
      <c r="K594" s="847"/>
      <c r="L594" s="847"/>
    </row>
    <row r="595" spans="1:12" x14ac:dyDescent="0.2">
      <c r="A595" s="848" t="s">
        <v>2324</v>
      </c>
      <c r="B595" s="852" t="s">
        <v>2325</v>
      </c>
      <c r="C595" s="70">
        <v>9</v>
      </c>
      <c r="D595" s="860">
        <v>41432</v>
      </c>
      <c r="E595" s="855"/>
      <c r="F595" s="853"/>
      <c r="G595" s="856" t="s">
        <v>1853</v>
      </c>
      <c r="H595" s="856"/>
      <c r="I595" s="87" t="s">
        <v>2326</v>
      </c>
    </row>
    <row r="596" spans="1:12" x14ac:dyDescent="0.2">
      <c r="A596" s="854" t="s">
        <v>2783</v>
      </c>
      <c r="B596" s="850" t="s">
        <v>2784</v>
      </c>
      <c r="C596" s="76">
        <v>8</v>
      </c>
      <c r="D596" s="146">
        <v>41426</v>
      </c>
      <c r="E596" s="53"/>
      <c r="F596" s="52"/>
      <c r="G596" s="55" t="s">
        <v>1853</v>
      </c>
      <c r="H596" s="55"/>
      <c r="I596" s="850" t="s">
        <v>2785</v>
      </c>
      <c r="K596" s="847"/>
      <c r="L596" s="847"/>
    </row>
    <row r="597" spans="1:12" x14ac:dyDescent="0.2">
      <c r="A597" s="96" t="s">
        <v>2029</v>
      </c>
      <c r="B597" s="158" t="s">
        <v>2030</v>
      </c>
      <c r="C597" s="62">
        <v>8</v>
      </c>
      <c r="D597" s="141">
        <v>41418</v>
      </c>
      <c r="E597" s="42"/>
      <c r="F597" s="26" t="s">
        <v>1853</v>
      </c>
      <c r="G597" s="37"/>
      <c r="H597" s="37"/>
      <c r="I597" s="61" t="s">
        <v>2031</v>
      </c>
    </row>
    <row r="598" spans="1:12" x14ac:dyDescent="0.2">
      <c r="A598" s="848" t="s">
        <v>2443</v>
      </c>
      <c r="B598" s="852" t="s">
        <v>2444</v>
      </c>
      <c r="C598" s="70">
        <v>9</v>
      </c>
      <c r="D598" s="860">
        <v>41409</v>
      </c>
      <c r="E598" s="855"/>
      <c r="F598" s="853" t="s">
        <v>1853</v>
      </c>
      <c r="G598" s="856"/>
      <c r="H598" s="856"/>
      <c r="I598" s="87" t="s">
        <v>2445</v>
      </c>
      <c r="K598" s="847"/>
      <c r="L598" s="847"/>
    </row>
    <row r="599" spans="1:12" x14ac:dyDescent="0.2">
      <c r="A599" s="848" t="s">
        <v>1899</v>
      </c>
      <c r="B599" s="852" t="s">
        <v>1900</v>
      </c>
      <c r="C599" s="70">
        <v>12</v>
      </c>
      <c r="D599" s="860">
        <v>41395</v>
      </c>
      <c r="E599" s="855"/>
      <c r="F599" s="853"/>
      <c r="G599" s="856" t="s">
        <v>1853</v>
      </c>
      <c r="H599" s="856"/>
      <c r="I599" s="852" t="s">
        <v>1901</v>
      </c>
    </row>
    <row r="600" spans="1:12" x14ac:dyDescent="0.2">
      <c r="A600" s="848" t="s">
        <v>2670</v>
      </c>
      <c r="B600" s="852" t="s">
        <v>2671</v>
      </c>
      <c r="C600" s="70">
        <v>30</v>
      </c>
      <c r="D600" s="860">
        <v>41394</v>
      </c>
      <c r="E600" s="855" t="s">
        <v>1853</v>
      </c>
      <c r="F600" s="853"/>
      <c r="G600" s="856"/>
      <c r="H600" s="856"/>
      <c r="I600" s="852"/>
    </row>
    <row r="601" spans="1:12" x14ac:dyDescent="0.2">
      <c r="A601" s="854" t="s">
        <v>1503</v>
      </c>
      <c r="B601" s="850" t="s">
        <v>1504</v>
      </c>
      <c r="C601" s="76">
        <v>5</v>
      </c>
      <c r="D601" s="146">
        <v>41389</v>
      </c>
      <c r="E601" s="53"/>
      <c r="F601" s="52"/>
      <c r="G601" s="55"/>
      <c r="H601" s="55" t="s">
        <v>1853</v>
      </c>
      <c r="I601" s="91" t="s">
        <v>2588</v>
      </c>
    </row>
    <row r="602" spans="1:12" x14ac:dyDescent="0.2">
      <c r="A602" s="65" t="s">
        <v>2099</v>
      </c>
      <c r="B602" s="23" t="s">
        <v>2100</v>
      </c>
      <c r="C602" s="62">
        <v>9</v>
      </c>
      <c r="D602" s="141">
        <v>41381</v>
      </c>
      <c r="E602" s="42" t="s">
        <v>1853</v>
      </c>
      <c r="F602" s="26"/>
      <c r="G602" s="37"/>
      <c r="H602" s="37"/>
      <c r="I602" s="23"/>
      <c r="K602" s="847"/>
      <c r="L602" s="847"/>
    </row>
    <row r="603" spans="1:12" x14ac:dyDescent="0.2">
      <c r="A603" s="168" t="s">
        <v>2589</v>
      </c>
      <c r="B603" s="167" t="s">
        <v>2590</v>
      </c>
      <c r="C603" s="70">
        <v>12</v>
      </c>
      <c r="D603" s="860">
        <v>41370</v>
      </c>
      <c r="E603" s="855"/>
      <c r="F603" s="853"/>
      <c r="G603" s="856"/>
      <c r="H603" s="856" t="s">
        <v>1853</v>
      </c>
      <c r="I603" s="87" t="s">
        <v>2591</v>
      </c>
    </row>
    <row r="604" spans="1:12" x14ac:dyDescent="0.2">
      <c r="A604" s="848" t="s">
        <v>2243</v>
      </c>
      <c r="B604" s="852" t="s">
        <v>2244</v>
      </c>
      <c r="C604" s="70">
        <v>6</v>
      </c>
      <c r="D604" s="860">
        <v>41366</v>
      </c>
      <c r="E604" s="855"/>
      <c r="F604" s="853"/>
      <c r="G604" s="856" t="s">
        <v>1853</v>
      </c>
      <c r="H604" s="856"/>
      <c r="I604" s="852" t="s">
        <v>2245</v>
      </c>
      <c r="K604" s="847"/>
      <c r="L604" s="847"/>
    </row>
    <row r="605" spans="1:12" x14ac:dyDescent="0.2">
      <c r="A605" s="858" t="s">
        <v>1884</v>
      </c>
      <c r="B605" s="852" t="s">
        <v>1885</v>
      </c>
      <c r="C605" s="70">
        <v>7</v>
      </c>
      <c r="D605" s="860">
        <v>41341</v>
      </c>
      <c r="E605" s="855"/>
      <c r="F605" s="853"/>
      <c r="G605" s="856" t="s">
        <v>1853</v>
      </c>
      <c r="H605" s="856"/>
      <c r="I605" s="87" t="s">
        <v>1886</v>
      </c>
    </row>
    <row r="606" spans="1:12" x14ac:dyDescent="0.2">
      <c r="A606" s="102" t="s">
        <v>2731</v>
      </c>
      <c r="B606" s="850" t="s">
        <v>2732</v>
      </c>
      <c r="C606" s="76">
        <v>6</v>
      </c>
      <c r="D606" s="146">
        <v>41325</v>
      </c>
      <c r="E606" s="53"/>
      <c r="F606" s="52"/>
      <c r="G606" s="55" t="s">
        <v>1853</v>
      </c>
      <c r="H606" s="55"/>
      <c r="I606" s="91" t="s">
        <v>2733</v>
      </c>
      <c r="K606" s="847"/>
      <c r="L606" s="847"/>
    </row>
    <row r="607" spans="1:12" x14ac:dyDescent="0.2">
      <c r="A607" s="849" t="s">
        <v>580</v>
      </c>
      <c r="B607" s="23" t="s">
        <v>581</v>
      </c>
      <c r="C607" s="62">
        <v>13</v>
      </c>
      <c r="D607" s="141">
        <v>41290</v>
      </c>
      <c r="E607" s="1005" t="s">
        <v>1853</v>
      </c>
      <c r="F607" s="26"/>
      <c r="G607" s="37"/>
      <c r="H607" s="37"/>
      <c r="I607" s="940" t="s">
        <v>2256</v>
      </c>
    </row>
    <row r="608" spans="1:12" x14ac:dyDescent="0.2">
      <c r="A608" s="160" t="s">
        <v>2963</v>
      </c>
      <c r="B608" s="161" t="s">
        <v>2964</v>
      </c>
      <c r="C608" s="70">
        <v>11</v>
      </c>
      <c r="D608" s="860">
        <v>41285</v>
      </c>
      <c r="E608" s="855" t="s">
        <v>1853</v>
      </c>
      <c r="F608" s="853"/>
      <c r="G608" s="856"/>
      <c r="H608" s="856"/>
      <c r="I608" s="154" t="s">
        <v>4000</v>
      </c>
    </row>
    <row r="609" spans="1:13" x14ac:dyDescent="0.2">
      <c r="A609" s="848" t="s">
        <v>1857</v>
      </c>
      <c r="B609" s="852" t="s">
        <v>1858</v>
      </c>
      <c r="C609" s="70">
        <v>40</v>
      </c>
      <c r="D609" s="860">
        <v>41262</v>
      </c>
      <c r="E609" s="855"/>
      <c r="F609" s="853"/>
      <c r="G609" s="856"/>
      <c r="H609" s="856" t="s">
        <v>1853</v>
      </c>
      <c r="I609" s="1033" t="s">
        <v>3962</v>
      </c>
    </row>
    <row r="610" spans="1:13" x14ac:dyDescent="0.2">
      <c r="A610" s="168" t="s">
        <v>2206</v>
      </c>
      <c r="B610" s="167" t="s">
        <v>2207</v>
      </c>
      <c r="C610" s="70">
        <v>13</v>
      </c>
      <c r="D610" s="860">
        <v>41259</v>
      </c>
      <c r="E610" s="855"/>
      <c r="F610" s="853"/>
      <c r="G610" s="856"/>
      <c r="H610" s="856" t="s">
        <v>1853</v>
      </c>
      <c r="I610" s="852"/>
    </row>
    <row r="611" spans="1:13" x14ac:dyDescent="0.2">
      <c r="A611" s="102" t="s">
        <v>2495</v>
      </c>
      <c r="B611" s="850" t="s">
        <v>2496</v>
      </c>
      <c r="C611" s="76">
        <v>5</v>
      </c>
      <c r="D611" s="146">
        <v>41254</v>
      </c>
      <c r="E611" s="53"/>
      <c r="F611" s="52"/>
      <c r="G611" s="55" t="s">
        <v>1853</v>
      </c>
      <c r="H611" s="55"/>
      <c r="I611" s="850" t="s">
        <v>2497</v>
      </c>
      <c r="K611" s="847"/>
      <c r="L611" s="847"/>
    </row>
    <row r="612" spans="1:13" x14ac:dyDescent="0.2">
      <c r="A612" s="65" t="s">
        <v>1907</v>
      </c>
      <c r="B612" s="23" t="s">
        <v>1908</v>
      </c>
      <c r="C612" s="62">
        <v>8</v>
      </c>
      <c r="D612" s="141">
        <v>41250</v>
      </c>
      <c r="E612" s="42"/>
      <c r="F612" s="26" t="s">
        <v>1853</v>
      </c>
      <c r="G612" s="37"/>
      <c r="H612" s="37"/>
      <c r="I612" s="61" t="s">
        <v>1909</v>
      </c>
    </row>
    <row r="613" spans="1:13" x14ac:dyDescent="0.2">
      <c r="A613" s="142" t="s">
        <v>2912</v>
      </c>
      <c r="B613" s="167" t="s">
        <v>2913</v>
      </c>
      <c r="C613" s="70">
        <v>12</v>
      </c>
      <c r="D613" s="860">
        <v>41250</v>
      </c>
      <c r="E613" s="855"/>
      <c r="F613" s="853"/>
      <c r="G613" s="856"/>
      <c r="H613" s="856" t="s">
        <v>1853</v>
      </c>
      <c r="I613" s="87" t="s">
        <v>4141</v>
      </c>
    </row>
    <row r="614" spans="1:13" x14ac:dyDescent="0.2">
      <c r="A614" s="142" t="s">
        <v>2910</v>
      </c>
      <c r="B614" s="167" t="s">
        <v>2911</v>
      </c>
      <c r="C614" s="70">
        <v>12</v>
      </c>
      <c r="D614" s="860">
        <v>41250</v>
      </c>
      <c r="E614" s="855"/>
      <c r="F614" s="853"/>
      <c r="G614" s="856"/>
      <c r="H614" s="856" t="s">
        <v>1853</v>
      </c>
      <c r="I614" s="87" t="s">
        <v>4141</v>
      </c>
    </row>
    <row r="615" spans="1:13" x14ac:dyDescent="0.2">
      <c r="A615" s="456" t="s">
        <v>2319</v>
      </c>
      <c r="B615" s="1026" t="s">
        <v>2320</v>
      </c>
      <c r="C615" s="70">
        <v>8</v>
      </c>
      <c r="D615" s="860">
        <v>41247</v>
      </c>
      <c r="E615" s="855" t="s">
        <v>1853</v>
      </c>
      <c r="F615" s="853"/>
      <c r="G615" s="856"/>
      <c r="H615" s="856"/>
      <c r="I615" s="87" t="s">
        <v>4091</v>
      </c>
    </row>
    <row r="616" spans="1:13" x14ac:dyDescent="0.2">
      <c r="A616" s="854" t="s">
        <v>2842</v>
      </c>
      <c r="B616" s="850" t="s">
        <v>2843</v>
      </c>
      <c r="C616" s="76">
        <v>6</v>
      </c>
      <c r="D616" s="146">
        <v>41247</v>
      </c>
      <c r="E616" s="53"/>
      <c r="F616" s="52" t="s">
        <v>1853</v>
      </c>
      <c r="G616" s="55"/>
      <c r="H616" s="55"/>
      <c r="I616" s="91" t="s">
        <v>2844</v>
      </c>
      <c r="K616" s="847"/>
      <c r="L616" s="847"/>
    </row>
    <row r="617" spans="1:13" x14ac:dyDescent="0.2">
      <c r="A617" s="100" t="s">
        <v>2079</v>
      </c>
      <c r="B617" s="158" t="s">
        <v>2080</v>
      </c>
      <c r="C617" s="62">
        <v>11</v>
      </c>
      <c r="D617" s="141">
        <v>41243</v>
      </c>
      <c r="E617" s="42"/>
      <c r="F617" s="26" t="s">
        <v>1853</v>
      </c>
      <c r="G617" s="37"/>
      <c r="H617" s="37"/>
      <c r="I617" s="61" t="s">
        <v>2081</v>
      </c>
    </row>
    <row r="618" spans="1:13" x14ac:dyDescent="0.2">
      <c r="A618" s="848" t="s">
        <v>664</v>
      </c>
      <c r="B618" s="852" t="s">
        <v>665</v>
      </c>
      <c r="C618" s="70">
        <v>12</v>
      </c>
      <c r="D618" s="860">
        <v>41243</v>
      </c>
      <c r="E618" s="855"/>
      <c r="F618" s="853"/>
      <c r="G618" s="856"/>
      <c r="H618" s="983" t="s">
        <v>1853</v>
      </c>
      <c r="I618" s="151" t="s">
        <v>2463</v>
      </c>
    </row>
    <row r="619" spans="1:13" x14ac:dyDescent="0.2">
      <c r="A619" s="75" t="s">
        <v>2321</v>
      </c>
      <c r="B619" s="159" t="s">
        <v>2322</v>
      </c>
      <c r="C619" s="70">
        <v>6</v>
      </c>
      <c r="D619" s="860">
        <v>41241</v>
      </c>
      <c r="E619" s="855"/>
      <c r="F619" s="853" t="s">
        <v>1853</v>
      </c>
      <c r="G619" s="856"/>
      <c r="H619" s="856"/>
      <c r="I619" s="87" t="s">
        <v>2323</v>
      </c>
    </row>
    <row r="620" spans="1:13" x14ac:dyDescent="0.2">
      <c r="A620" s="75" t="s">
        <v>2264</v>
      </c>
      <c r="B620" s="159" t="s">
        <v>2265</v>
      </c>
      <c r="C620" s="70">
        <v>10</v>
      </c>
      <c r="D620" s="860">
        <v>41234</v>
      </c>
      <c r="E620" s="855"/>
      <c r="F620" s="853" t="s">
        <v>1853</v>
      </c>
      <c r="G620" s="856"/>
      <c r="H620" s="856"/>
      <c r="I620" s="87" t="s">
        <v>4072</v>
      </c>
    </row>
    <row r="621" spans="1:13" x14ac:dyDescent="0.2">
      <c r="A621" s="144" t="s">
        <v>2893</v>
      </c>
      <c r="B621" s="166" t="s">
        <v>2894</v>
      </c>
      <c r="C621" s="76">
        <v>6</v>
      </c>
      <c r="D621" s="146">
        <v>41229</v>
      </c>
      <c r="E621" s="53"/>
      <c r="F621" s="52"/>
      <c r="G621" s="55"/>
      <c r="H621" s="55" t="s">
        <v>1853</v>
      </c>
      <c r="I621" s="850"/>
      <c r="L621" s="847"/>
      <c r="M621" s="847"/>
    </row>
    <row r="622" spans="1:13" x14ac:dyDescent="0.2">
      <c r="A622" s="150" t="s">
        <v>2815</v>
      </c>
      <c r="B622" s="169" t="s">
        <v>2816</v>
      </c>
      <c r="C622" s="62">
        <v>8</v>
      </c>
      <c r="D622" s="141">
        <v>41222</v>
      </c>
      <c r="E622" s="42"/>
      <c r="F622" s="26" t="s">
        <v>1853</v>
      </c>
      <c r="G622" s="37"/>
      <c r="H622" s="37"/>
      <c r="I622" s="61" t="s">
        <v>2817</v>
      </c>
    </row>
    <row r="623" spans="1:13" x14ac:dyDescent="0.2">
      <c r="A623" s="858" t="s">
        <v>2427</v>
      </c>
      <c r="B623" s="852" t="s">
        <v>2428</v>
      </c>
      <c r="C623" s="70">
        <v>7</v>
      </c>
      <c r="D623" s="860">
        <v>41221</v>
      </c>
      <c r="E623" s="855"/>
      <c r="F623" s="853" t="s">
        <v>1853</v>
      </c>
      <c r="G623" s="856"/>
      <c r="H623" s="856"/>
      <c r="I623" s="87" t="s">
        <v>2429</v>
      </c>
      <c r="K623" s="847"/>
      <c r="L623" s="847"/>
    </row>
    <row r="624" spans="1:13" x14ac:dyDescent="0.2">
      <c r="A624" s="858" t="s">
        <v>2203</v>
      </c>
      <c r="B624" s="852" t="s">
        <v>2204</v>
      </c>
      <c r="C624" s="70">
        <v>6</v>
      </c>
      <c r="D624" s="860">
        <v>41218</v>
      </c>
      <c r="E624" s="855"/>
      <c r="F624" s="853" t="s">
        <v>1853</v>
      </c>
      <c r="G624" s="856"/>
      <c r="H624" s="856"/>
      <c r="I624" s="87" t="s">
        <v>2205</v>
      </c>
    </row>
    <row r="625" spans="1:12" x14ac:dyDescent="0.2">
      <c r="A625" s="858" t="s">
        <v>2821</v>
      </c>
      <c r="B625" s="852" t="s">
        <v>2822</v>
      </c>
      <c r="C625" s="70">
        <v>14</v>
      </c>
      <c r="D625" s="860">
        <v>41215</v>
      </c>
      <c r="E625" s="855"/>
      <c r="F625" s="853" t="s">
        <v>1853</v>
      </c>
      <c r="G625" s="856"/>
      <c r="H625" s="856"/>
      <c r="I625" s="87" t="s">
        <v>2823</v>
      </c>
    </row>
    <row r="626" spans="1:12" x14ac:dyDescent="0.2">
      <c r="A626" s="854" t="s">
        <v>1946</v>
      </c>
      <c r="B626" s="850" t="s">
        <v>1947</v>
      </c>
      <c r="C626" s="76">
        <v>22</v>
      </c>
      <c r="D626" s="146">
        <v>41214</v>
      </c>
      <c r="E626" s="53" t="s">
        <v>1853</v>
      </c>
      <c r="F626" s="52"/>
      <c r="G626" s="55"/>
      <c r="H626" s="55"/>
      <c r="I626" s="91"/>
    </row>
    <row r="627" spans="1:12" x14ac:dyDescent="0.2">
      <c r="A627" s="981" t="s">
        <v>2440</v>
      </c>
      <c r="B627" s="169" t="s">
        <v>2441</v>
      </c>
      <c r="C627" s="62">
        <v>6</v>
      </c>
      <c r="D627" s="141">
        <v>41209</v>
      </c>
      <c r="E627" s="42" t="s">
        <v>1853</v>
      </c>
      <c r="F627" s="26"/>
      <c r="G627" s="37"/>
      <c r="H627" s="37"/>
      <c r="I627" s="61" t="s">
        <v>4058</v>
      </c>
    </row>
    <row r="628" spans="1:12" x14ac:dyDescent="0.2">
      <c r="A628" s="848" t="s">
        <v>2919</v>
      </c>
      <c r="B628" s="852" t="s">
        <v>2920</v>
      </c>
      <c r="C628" s="70">
        <v>6</v>
      </c>
      <c r="D628" s="860">
        <v>41180</v>
      </c>
      <c r="E628" s="855" t="s">
        <v>1853</v>
      </c>
      <c r="F628" s="853"/>
      <c r="G628" s="856"/>
      <c r="H628" s="856"/>
      <c r="I628" s="852" t="s">
        <v>2376</v>
      </c>
    </row>
    <row r="629" spans="1:12" x14ac:dyDescent="0.2">
      <c r="A629" s="75" t="s">
        <v>1621</v>
      </c>
      <c r="B629" s="159" t="s">
        <v>1622</v>
      </c>
      <c r="C629" s="70">
        <v>9</v>
      </c>
      <c r="D629" s="860">
        <v>41172</v>
      </c>
      <c r="E629" s="855"/>
      <c r="F629" s="853" t="s">
        <v>1853</v>
      </c>
      <c r="G629" s="856"/>
      <c r="H629" s="856"/>
      <c r="I629" s="154" t="s">
        <v>2104</v>
      </c>
    </row>
    <row r="630" spans="1:12" x14ac:dyDescent="0.2">
      <c r="A630" s="848" t="s">
        <v>2660</v>
      </c>
      <c r="B630" s="852" t="s">
        <v>2661</v>
      </c>
      <c r="C630" s="70">
        <v>6</v>
      </c>
      <c r="D630" s="860">
        <v>41171</v>
      </c>
      <c r="E630" s="855"/>
      <c r="F630" s="853" t="s">
        <v>1853</v>
      </c>
      <c r="G630" s="856"/>
      <c r="H630" s="856"/>
      <c r="I630" s="87" t="s">
        <v>2429</v>
      </c>
      <c r="K630" s="847"/>
      <c r="L630" s="847"/>
    </row>
    <row r="631" spans="1:12" x14ac:dyDescent="0.2">
      <c r="A631" s="102" t="s">
        <v>2317</v>
      </c>
      <c r="B631" s="850" t="s">
        <v>2318</v>
      </c>
      <c r="C631" s="76">
        <v>7</v>
      </c>
      <c r="D631" s="146">
        <v>41152</v>
      </c>
      <c r="E631" s="53"/>
      <c r="F631" s="52" t="s">
        <v>1853</v>
      </c>
      <c r="G631" s="55"/>
      <c r="H631" s="55"/>
      <c r="I631" s="91" t="s">
        <v>1942</v>
      </c>
    </row>
    <row r="632" spans="1:12" x14ac:dyDescent="0.2">
      <c r="A632" s="981" t="s">
        <v>2090</v>
      </c>
      <c r="B632" s="169" t="s">
        <v>2091</v>
      </c>
      <c r="C632" s="62">
        <v>7</v>
      </c>
      <c r="D632" s="141">
        <v>41149</v>
      </c>
      <c r="E632" s="42" t="s">
        <v>1853</v>
      </c>
      <c r="F632" s="26"/>
      <c r="G632" s="37"/>
      <c r="H632" s="37"/>
      <c r="I632" s="61" t="s">
        <v>2092</v>
      </c>
    </row>
    <row r="633" spans="1:12" x14ac:dyDescent="0.2">
      <c r="A633" s="848" t="s">
        <v>1940</v>
      </c>
      <c r="B633" s="852" t="s">
        <v>1941</v>
      </c>
      <c r="C633" s="70">
        <v>7</v>
      </c>
      <c r="D633" s="860">
        <v>41142</v>
      </c>
      <c r="E633" s="855"/>
      <c r="F633" s="853" t="s">
        <v>1853</v>
      </c>
      <c r="G633" s="856"/>
      <c r="H633" s="856"/>
      <c r="I633" s="87" t="s">
        <v>1942</v>
      </c>
    </row>
    <row r="634" spans="1:12" x14ac:dyDescent="0.2">
      <c r="A634" s="858" t="s">
        <v>2433</v>
      </c>
      <c r="B634" s="852" t="s">
        <v>2434</v>
      </c>
      <c r="C634" s="70">
        <v>8</v>
      </c>
      <c r="D634" s="860">
        <v>41122</v>
      </c>
      <c r="E634" s="855" t="s">
        <v>1853</v>
      </c>
      <c r="F634" s="853"/>
      <c r="G634" s="856"/>
      <c r="H634" s="856"/>
      <c r="I634" s="87"/>
      <c r="K634" s="847"/>
      <c r="L634" s="847"/>
    </row>
    <row r="635" spans="1:12" x14ac:dyDescent="0.2">
      <c r="A635" s="848" t="s">
        <v>2895</v>
      </c>
      <c r="B635" s="852" t="s">
        <v>2896</v>
      </c>
      <c r="C635" s="70">
        <v>21</v>
      </c>
      <c r="D635" s="860">
        <v>41121</v>
      </c>
      <c r="E635" s="855"/>
      <c r="F635" s="853"/>
      <c r="G635" s="856" t="s">
        <v>1853</v>
      </c>
      <c r="H635" s="856"/>
      <c r="I635" s="87" t="s">
        <v>2897</v>
      </c>
      <c r="K635" s="847"/>
      <c r="L635" s="847"/>
    </row>
    <row r="636" spans="1:12" x14ac:dyDescent="0.2">
      <c r="A636" s="854" t="s">
        <v>2957</v>
      </c>
      <c r="B636" s="850" t="s">
        <v>2958</v>
      </c>
      <c r="C636" s="76">
        <v>39</v>
      </c>
      <c r="D636" s="146">
        <v>41116</v>
      </c>
      <c r="E636" s="53" t="s">
        <v>1853</v>
      </c>
      <c r="F636" s="52"/>
      <c r="G636" s="55"/>
      <c r="H636" s="55"/>
      <c r="I636" s="91"/>
    </row>
    <row r="637" spans="1:12" x14ac:dyDescent="0.2">
      <c r="A637" s="849" t="s">
        <v>2165</v>
      </c>
      <c r="B637" s="849" t="s">
        <v>2166</v>
      </c>
      <c r="C637" s="62">
        <v>11</v>
      </c>
      <c r="D637" s="141">
        <v>41060</v>
      </c>
      <c r="E637" s="42"/>
      <c r="F637" s="26"/>
      <c r="G637" s="37" t="s">
        <v>1853</v>
      </c>
      <c r="H637" s="37"/>
      <c r="I637" s="23" t="s">
        <v>2167</v>
      </c>
      <c r="K637" s="847"/>
      <c r="L637" s="847"/>
    </row>
    <row r="638" spans="1:12" x14ac:dyDescent="0.2">
      <c r="A638" s="858" t="s">
        <v>2214</v>
      </c>
      <c r="B638" s="848" t="s">
        <v>2215</v>
      </c>
      <c r="C638" s="70">
        <v>8</v>
      </c>
      <c r="D638" s="860">
        <v>41031</v>
      </c>
      <c r="E638" s="855" t="s">
        <v>1853</v>
      </c>
      <c r="F638" s="853"/>
      <c r="G638" s="856"/>
      <c r="H638" s="856"/>
      <c r="I638" s="87"/>
    </row>
    <row r="639" spans="1:12" x14ac:dyDescent="0.2">
      <c r="A639" s="848" t="s">
        <v>1925</v>
      </c>
      <c r="B639" s="848" t="s">
        <v>1926</v>
      </c>
      <c r="C639" s="70">
        <v>8</v>
      </c>
      <c r="D639" s="860">
        <v>41030</v>
      </c>
      <c r="E639" s="855" t="s">
        <v>1853</v>
      </c>
      <c r="F639" s="853"/>
      <c r="G639" s="856"/>
      <c r="H639" s="856"/>
      <c r="I639" s="852" t="s">
        <v>1927</v>
      </c>
    </row>
    <row r="640" spans="1:12" x14ac:dyDescent="0.2">
      <c r="A640" s="848" t="s">
        <v>2327</v>
      </c>
      <c r="B640" s="848" t="s">
        <v>2328</v>
      </c>
      <c r="C640" s="70">
        <v>25</v>
      </c>
      <c r="D640" s="860">
        <v>41030</v>
      </c>
      <c r="E640" s="855"/>
      <c r="F640" s="853"/>
      <c r="G640" s="856" t="s">
        <v>1853</v>
      </c>
      <c r="H640" s="856"/>
      <c r="I640" s="87" t="s">
        <v>2329</v>
      </c>
      <c r="K640" s="847"/>
      <c r="L640" s="847"/>
    </row>
    <row r="641" spans="1:13" x14ac:dyDescent="0.2">
      <c r="A641" s="854" t="s">
        <v>2384</v>
      </c>
      <c r="B641" s="854" t="s">
        <v>2385</v>
      </c>
      <c r="C641" s="76">
        <v>10</v>
      </c>
      <c r="D641" s="146">
        <v>41025</v>
      </c>
      <c r="E641" s="53" t="s">
        <v>1853</v>
      </c>
      <c r="F641" s="52"/>
      <c r="G641" s="55"/>
      <c r="H641" s="55"/>
      <c r="I641" s="91" t="s">
        <v>2386</v>
      </c>
      <c r="K641" s="847"/>
      <c r="L641" s="847"/>
    </row>
    <row r="642" spans="1:13" x14ac:dyDescent="0.2">
      <c r="A642" s="849" t="s">
        <v>2594</v>
      </c>
      <c r="B642" s="849" t="s">
        <v>2595</v>
      </c>
      <c r="C642" s="62">
        <v>14</v>
      </c>
      <c r="D642" s="141">
        <v>41008</v>
      </c>
      <c r="E642" s="42"/>
      <c r="F642" s="26"/>
      <c r="G642" s="37" t="s">
        <v>1853</v>
      </c>
      <c r="H642" s="37"/>
      <c r="I642" s="23" t="s">
        <v>2596</v>
      </c>
      <c r="L642" s="847"/>
      <c r="M642" s="847"/>
    </row>
    <row r="643" spans="1:13" x14ac:dyDescent="0.2">
      <c r="A643" s="160" t="s">
        <v>2065</v>
      </c>
      <c r="B643" s="93" t="s">
        <v>2066</v>
      </c>
      <c r="C643" s="70">
        <v>8</v>
      </c>
      <c r="D643" s="860">
        <v>40962</v>
      </c>
      <c r="E643" s="855" t="s">
        <v>1853</v>
      </c>
      <c r="F643" s="853"/>
      <c r="G643" s="856"/>
      <c r="H643" s="856"/>
      <c r="I643" s="87" t="s">
        <v>2067</v>
      </c>
      <c r="L643" s="847"/>
      <c r="M643" s="847"/>
    </row>
    <row r="644" spans="1:13" x14ac:dyDescent="0.2">
      <c r="A644" s="160" t="s">
        <v>2549</v>
      </c>
      <c r="B644" s="93" t="s">
        <v>2550</v>
      </c>
      <c r="C644" s="70">
        <v>8</v>
      </c>
      <c r="D644" s="860">
        <v>40960</v>
      </c>
      <c r="E644" s="855" t="s">
        <v>1853</v>
      </c>
      <c r="F644" s="853"/>
      <c r="G644" s="856"/>
      <c r="H644" s="856"/>
      <c r="I644" s="87" t="s">
        <v>2551</v>
      </c>
    </row>
    <row r="645" spans="1:13" x14ac:dyDescent="0.2">
      <c r="A645" s="456" t="s">
        <v>2578</v>
      </c>
      <c r="B645" s="93" t="s">
        <v>2579</v>
      </c>
      <c r="C645" s="70">
        <v>8</v>
      </c>
      <c r="D645" s="860">
        <v>40942</v>
      </c>
      <c r="E645" s="855" t="s">
        <v>1853</v>
      </c>
      <c r="F645" s="853"/>
      <c r="G645" s="856"/>
      <c r="H645" s="856"/>
      <c r="I645" s="87" t="s">
        <v>2580</v>
      </c>
      <c r="K645" s="847"/>
      <c r="L645" s="847"/>
    </row>
    <row r="646" spans="1:13" x14ac:dyDescent="0.2">
      <c r="A646" s="102" t="s">
        <v>2129</v>
      </c>
      <c r="B646" s="854" t="s">
        <v>2130</v>
      </c>
      <c r="C646" s="76">
        <v>13</v>
      </c>
      <c r="D646" s="146">
        <v>40920</v>
      </c>
      <c r="E646" s="53" t="s">
        <v>1853</v>
      </c>
      <c r="F646" s="52"/>
      <c r="G646" s="55"/>
      <c r="H646" s="55"/>
      <c r="I646" s="850"/>
    </row>
    <row r="647" spans="1:13" x14ac:dyDescent="0.2">
      <c r="A647" s="65" t="s">
        <v>2865</v>
      </c>
      <c r="B647" s="849" t="s">
        <v>2866</v>
      </c>
      <c r="C647" s="62">
        <v>9</v>
      </c>
      <c r="D647" s="141">
        <v>40892</v>
      </c>
      <c r="E647" s="42" t="s">
        <v>1853</v>
      </c>
      <c r="F647" s="26"/>
      <c r="G647" s="37"/>
      <c r="H647" s="37"/>
      <c r="I647" s="61"/>
    </row>
    <row r="648" spans="1:13" x14ac:dyDescent="0.2">
      <c r="A648" s="858" t="s">
        <v>2297</v>
      </c>
      <c r="B648" s="848" t="s">
        <v>2298</v>
      </c>
      <c r="C648" s="70">
        <v>5</v>
      </c>
      <c r="D648" s="860">
        <v>40879</v>
      </c>
      <c r="E648" s="855"/>
      <c r="F648" s="853" t="s">
        <v>1853</v>
      </c>
      <c r="G648" s="856"/>
      <c r="H648" s="856"/>
      <c r="I648" s="87" t="s">
        <v>2299</v>
      </c>
      <c r="K648" s="847"/>
      <c r="L648" s="847"/>
    </row>
    <row r="649" spans="1:13" x14ac:dyDescent="0.2">
      <c r="A649" s="848" t="s">
        <v>2387</v>
      </c>
      <c r="B649" s="848" t="s">
        <v>2388</v>
      </c>
      <c r="C649" s="70">
        <v>15</v>
      </c>
      <c r="D649" s="860">
        <v>40879</v>
      </c>
      <c r="E649" s="855" t="s">
        <v>1853</v>
      </c>
      <c r="F649" s="853"/>
      <c r="G649" s="856"/>
      <c r="H649" s="856"/>
      <c r="I649" s="852"/>
      <c r="K649" s="847"/>
      <c r="L649" s="847"/>
    </row>
    <row r="650" spans="1:13" x14ac:dyDescent="0.2">
      <c r="A650" s="848" t="s">
        <v>2186</v>
      </c>
      <c r="B650" s="848" t="s">
        <v>2187</v>
      </c>
      <c r="C650" s="70">
        <v>6</v>
      </c>
      <c r="D650" s="860">
        <v>40877</v>
      </c>
      <c r="E650" s="855"/>
      <c r="F650" s="853"/>
      <c r="G650" s="856" t="s">
        <v>1853</v>
      </c>
      <c r="H650" s="856"/>
      <c r="I650" s="87" t="s">
        <v>2188</v>
      </c>
    </row>
    <row r="651" spans="1:13" x14ac:dyDescent="0.2">
      <c r="A651" s="854" t="s">
        <v>2662</v>
      </c>
      <c r="B651" s="854" t="s">
        <v>2663</v>
      </c>
      <c r="C651" s="76">
        <v>6</v>
      </c>
      <c r="D651" s="146">
        <v>40877</v>
      </c>
      <c r="E651" s="53"/>
      <c r="F651" s="52"/>
      <c r="G651" s="55" t="s">
        <v>1853</v>
      </c>
      <c r="H651" s="55"/>
      <c r="I651" s="91" t="s">
        <v>2664</v>
      </c>
    </row>
    <row r="652" spans="1:13" x14ac:dyDescent="0.2">
      <c r="A652" s="65" t="s">
        <v>2054</v>
      </c>
      <c r="B652" s="848" t="s">
        <v>2055</v>
      </c>
      <c r="C652" s="70">
        <v>37</v>
      </c>
      <c r="D652" s="860">
        <v>40862</v>
      </c>
      <c r="E652" s="855"/>
      <c r="F652" s="853" t="s">
        <v>1853</v>
      </c>
      <c r="G652" s="856"/>
      <c r="H652" s="856"/>
      <c r="I652" s="87" t="s">
        <v>2056</v>
      </c>
      <c r="K652" s="847"/>
      <c r="L652" s="847"/>
    </row>
    <row r="653" spans="1:13" x14ac:dyDescent="0.2">
      <c r="A653" s="85" t="s">
        <v>2699</v>
      </c>
      <c r="B653" s="75" t="s">
        <v>34</v>
      </c>
      <c r="C653" s="70">
        <v>7</v>
      </c>
      <c r="D653" s="860">
        <v>40862</v>
      </c>
      <c r="E653" s="855"/>
      <c r="F653" s="853" t="s">
        <v>1853</v>
      </c>
      <c r="G653" s="856"/>
      <c r="H653" s="856"/>
      <c r="I653" s="154" t="s">
        <v>1921</v>
      </c>
      <c r="K653" s="864"/>
      <c r="L653" s="864"/>
    </row>
    <row r="654" spans="1:13" x14ac:dyDescent="0.2">
      <c r="A654" s="858" t="s">
        <v>2498</v>
      </c>
      <c r="B654" s="848" t="s">
        <v>2499</v>
      </c>
      <c r="C654" s="70">
        <v>19</v>
      </c>
      <c r="D654" s="860">
        <v>40857</v>
      </c>
      <c r="E654" s="855"/>
      <c r="F654" s="853" t="s">
        <v>1853</v>
      </c>
      <c r="G654" s="856"/>
      <c r="H654" s="856"/>
      <c r="I654" s="87" t="s">
        <v>2500</v>
      </c>
      <c r="K654" s="847"/>
      <c r="L654" s="847"/>
    </row>
    <row r="655" spans="1:13" x14ac:dyDescent="0.2">
      <c r="A655" s="848" t="s">
        <v>1345</v>
      </c>
      <c r="B655" s="848" t="s">
        <v>1346</v>
      </c>
      <c r="C655" s="70">
        <v>8</v>
      </c>
      <c r="D655" s="860">
        <v>40855</v>
      </c>
      <c r="E655" s="855"/>
      <c r="F655" s="853"/>
      <c r="G655" s="856"/>
      <c r="H655" s="856" t="s">
        <v>1853</v>
      </c>
      <c r="I655" s="154" t="s">
        <v>2403</v>
      </c>
      <c r="L655" s="847"/>
      <c r="M655" s="847"/>
    </row>
    <row r="656" spans="1:13" x14ac:dyDescent="0.2">
      <c r="A656" s="89" t="s">
        <v>1086</v>
      </c>
      <c r="B656" s="75" t="s">
        <v>1087</v>
      </c>
      <c r="C656" s="70">
        <v>6</v>
      </c>
      <c r="D656" s="860">
        <v>40850</v>
      </c>
      <c r="E656" s="855"/>
      <c r="F656" s="853" t="s">
        <v>1853</v>
      </c>
      <c r="G656" s="856"/>
      <c r="H656" s="856"/>
      <c r="I656" s="154" t="s">
        <v>2104</v>
      </c>
    </row>
    <row r="657" spans="1:16" x14ac:dyDescent="0.2">
      <c r="A657" s="981" t="s">
        <v>2622</v>
      </c>
      <c r="B657" s="169" t="s">
        <v>2623</v>
      </c>
      <c r="C657" s="62">
        <v>11</v>
      </c>
      <c r="D657" s="141">
        <v>40848</v>
      </c>
      <c r="E657" s="42" t="s">
        <v>1853</v>
      </c>
      <c r="F657" s="26"/>
      <c r="G657" s="37"/>
      <c r="H657" s="37"/>
      <c r="I657" s="61" t="s">
        <v>4132</v>
      </c>
      <c r="K657" s="847"/>
      <c r="L657" s="847"/>
    </row>
    <row r="658" spans="1:16" x14ac:dyDescent="0.2">
      <c r="A658" s="85" t="s">
        <v>2744</v>
      </c>
      <c r="B658" s="159" t="s">
        <v>2745</v>
      </c>
      <c r="C658" s="70">
        <v>5</v>
      </c>
      <c r="D658" s="860">
        <v>40844</v>
      </c>
      <c r="E658" s="855"/>
      <c r="F658" s="853" t="s">
        <v>1853</v>
      </c>
      <c r="G658" s="856"/>
      <c r="H658" s="856"/>
      <c r="I658" s="87" t="s">
        <v>2746</v>
      </c>
      <c r="K658" s="847"/>
      <c r="L658" s="847"/>
    </row>
    <row r="659" spans="1:16" x14ac:dyDescent="0.2">
      <c r="A659" s="85" t="s">
        <v>2747</v>
      </c>
      <c r="B659" s="154" t="s">
        <v>2748</v>
      </c>
      <c r="C659" s="70">
        <v>5</v>
      </c>
      <c r="D659" s="860">
        <v>40844</v>
      </c>
      <c r="E659" s="855"/>
      <c r="F659" s="853" t="s">
        <v>1853</v>
      </c>
      <c r="G659" s="856"/>
      <c r="H659" s="856"/>
      <c r="I659" s="87" t="s">
        <v>2746</v>
      </c>
      <c r="K659" s="847"/>
      <c r="L659" s="847"/>
    </row>
    <row r="660" spans="1:16" x14ac:dyDescent="0.2">
      <c r="A660" s="75" t="s">
        <v>1637</v>
      </c>
      <c r="B660" s="159" t="s">
        <v>1638</v>
      </c>
      <c r="C660" s="70">
        <v>14</v>
      </c>
      <c r="D660" s="860">
        <v>40836</v>
      </c>
      <c r="E660" s="855"/>
      <c r="F660" s="853" t="s">
        <v>1853</v>
      </c>
      <c r="G660" s="856"/>
      <c r="H660" s="856"/>
      <c r="I660" s="154" t="s">
        <v>2104</v>
      </c>
      <c r="K660" s="847"/>
      <c r="L660" s="847"/>
    </row>
    <row r="661" spans="1:16" x14ac:dyDescent="0.2">
      <c r="A661" s="89" t="s">
        <v>2333</v>
      </c>
      <c r="B661" s="454" t="s">
        <v>2334</v>
      </c>
      <c r="C661" s="76">
        <v>22</v>
      </c>
      <c r="D661" s="146">
        <v>40835</v>
      </c>
      <c r="E661" s="53"/>
      <c r="F661" s="52" t="s">
        <v>1853</v>
      </c>
      <c r="G661" s="55"/>
      <c r="H661" s="55"/>
      <c r="I661" s="91" t="s">
        <v>4006</v>
      </c>
    </row>
    <row r="662" spans="1:16" x14ac:dyDescent="0.2">
      <c r="A662" s="849" t="s">
        <v>2608</v>
      </c>
      <c r="B662" s="23" t="s">
        <v>2609</v>
      </c>
      <c r="C662" s="62">
        <v>15</v>
      </c>
      <c r="D662" s="141">
        <v>40834</v>
      </c>
      <c r="E662" s="42"/>
      <c r="F662" s="26" t="s">
        <v>1853</v>
      </c>
      <c r="G662" s="37"/>
      <c r="H662" s="37"/>
      <c r="I662" s="61" t="s">
        <v>2340</v>
      </c>
      <c r="K662" s="847"/>
      <c r="L662" s="847"/>
    </row>
    <row r="663" spans="1:16" x14ac:dyDescent="0.2">
      <c r="A663" s="85" t="s">
        <v>2926</v>
      </c>
      <c r="B663" s="159" t="s">
        <v>1756</v>
      </c>
      <c r="C663" s="70">
        <v>16</v>
      </c>
      <c r="D663" s="860">
        <v>40830</v>
      </c>
      <c r="E663" s="855"/>
      <c r="F663" s="853" t="s">
        <v>1853</v>
      </c>
      <c r="G663" s="856"/>
      <c r="H663" s="856"/>
      <c r="I663" s="87" t="s">
        <v>2927</v>
      </c>
      <c r="K663" s="847"/>
      <c r="L663" s="847"/>
      <c r="O663" s="847"/>
      <c r="P663" s="847"/>
    </row>
    <row r="664" spans="1:16" x14ac:dyDescent="0.2">
      <c r="A664" s="75" t="s">
        <v>2116</v>
      </c>
      <c r="B664" s="159" t="s">
        <v>2117</v>
      </c>
      <c r="C664" s="70">
        <v>13</v>
      </c>
      <c r="D664" s="860">
        <v>40826</v>
      </c>
      <c r="E664" s="855"/>
      <c r="F664" s="853" t="s">
        <v>1853</v>
      </c>
      <c r="G664" s="856"/>
      <c r="H664" s="856"/>
      <c r="I664" s="852" t="s">
        <v>2118</v>
      </c>
      <c r="K664" s="847"/>
      <c r="L664" s="847"/>
    </row>
    <row r="665" spans="1:16" x14ac:dyDescent="0.2">
      <c r="A665" s="848" t="s">
        <v>2338</v>
      </c>
      <c r="B665" s="852" t="s">
        <v>2339</v>
      </c>
      <c r="C665" s="70">
        <v>16</v>
      </c>
      <c r="D665" s="860">
        <v>40826</v>
      </c>
      <c r="E665" s="855"/>
      <c r="F665" s="853" t="s">
        <v>1853</v>
      </c>
      <c r="G665" s="856"/>
      <c r="H665" s="856"/>
      <c r="I665" s="852" t="s">
        <v>2340</v>
      </c>
      <c r="K665" s="847"/>
      <c r="L665" s="847"/>
      <c r="O665" s="847"/>
      <c r="P665" s="847"/>
    </row>
    <row r="666" spans="1:16" x14ac:dyDescent="0.2">
      <c r="A666" s="460" t="s">
        <v>1240</v>
      </c>
      <c r="B666" s="1004" t="s">
        <v>1241</v>
      </c>
      <c r="C666" s="76">
        <v>11</v>
      </c>
      <c r="D666" s="146">
        <v>40809</v>
      </c>
      <c r="E666" s="53" t="s">
        <v>1853</v>
      </c>
      <c r="F666" s="52"/>
      <c r="G666" s="55"/>
      <c r="H666" s="55"/>
      <c r="I666" s="153" t="s">
        <v>2104</v>
      </c>
    </row>
    <row r="667" spans="1:16" x14ac:dyDescent="0.2">
      <c r="A667" s="849" t="s">
        <v>2555</v>
      </c>
      <c r="B667" s="23" t="s">
        <v>2556</v>
      </c>
      <c r="C667" s="62">
        <v>6</v>
      </c>
      <c r="D667" s="141">
        <v>40807</v>
      </c>
      <c r="E667" s="42"/>
      <c r="F667" s="26"/>
      <c r="G667" s="37" t="s">
        <v>1853</v>
      </c>
      <c r="H667" s="37"/>
      <c r="I667" s="23" t="s">
        <v>2557</v>
      </c>
      <c r="K667" s="847"/>
      <c r="L667" s="847"/>
      <c r="O667" s="847"/>
      <c r="P667" s="847"/>
    </row>
    <row r="668" spans="1:16" x14ac:dyDescent="0.2">
      <c r="A668" s="858" t="s">
        <v>2191</v>
      </c>
      <c r="B668" s="852" t="s">
        <v>2192</v>
      </c>
      <c r="C668" s="70">
        <v>5</v>
      </c>
      <c r="D668" s="860">
        <v>40793</v>
      </c>
      <c r="E668" s="855"/>
      <c r="F668" s="853"/>
      <c r="G668" s="856" t="s">
        <v>1853</v>
      </c>
      <c r="H668" s="856"/>
      <c r="I668" s="87" t="s">
        <v>2193</v>
      </c>
    </row>
    <row r="669" spans="1:16" x14ac:dyDescent="0.2">
      <c r="A669" s="848" t="s">
        <v>1894</v>
      </c>
      <c r="B669" s="852" t="s">
        <v>1892</v>
      </c>
      <c r="C669" s="70">
        <v>5</v>
      </c>
      <c r="D669" s="860">
        <v>40773</v>
      </c>
      <c r="E669" s="855"/>
      <c r="F669" s="853"/>
      <c r="G669" s="856"/>
      <c r="H669" s="983" t="s">
        <v>1853</v>
      </c>
      <c r="I669" s="151" t="s">
        <v>1895</v>
      </c>
      <c r="K669" s="847"/>
      <c r="L669" s="847"/>
    </row>
    <row r="670" spans="1:16" x14ac:dyDescent="0.2">
      <c r="A670" s="858" t="s">
        <v>1971</v>
      </c>
      <c r="B670" s="852" t="s">
        <v>1972</v>
      </c>
      <c r="C670" s="70">
        <v>17</v>
      </c>
      <c r="D670" s="860">
        <v>40731</v>
      </c>
      <c r="E670" s="855"/>
      <c r="F670" s="853"/>
      <c r="G670" s="856" t="s">
        <v>1853</v>
      </c>
      <c r="H670" s="856"/>
      <c r="I670" s="87" t="s">
        <v>1973</v>
      </c>
      <c r="K670" s="847"/>
      <c r="L670" s="847"/>
      <c r="O670" s="847"/>
      <c r="P670" s="847"/>
    </row>
    <row r="671" spans="1:16" x14ac:dyDescent="0.2">
      <c r="A671" s="854" t="s">
        <v>2398</v>
      </c>
      <c r="B671" s="850" t="s">
        <v>2399</v>
      </c>
      <c r="C671" s="76">
        <v>39</v>
      </c>
      <c r="D671" s="146">
        <v>40724</v>
      </c>
      <c r="E671" s="53" t="s">
        <v>1853</v>
      </c>
      <c r="F671" s="52"/>
      <c r="G671" s="55"/>
      <c r="H671" s="55"/>
      <c r="I671" s="854"/>
    </row>
    <row r="672" spans="1:16" x14ac:dyDescent="0.2">
      <c r="A672" s="849" t="s">
        <v>2968</v>
      </c>
      <c r="B672" s="23" t="s">
        <v>2969</v>
      </c>
      <c r="C672" s="62">
        <v>39</v>
      </c>
      <c r="D672" s="141">
        <v>40718</v>
      </c>
      <c r="E672" s="42"/>
      <c r="F672" s="26"/>
      <c r="G672" s="37" t="s">
        <v>1853</v>
      </c>
      <c r="H672" s="37"/>
      <c r="I672" s="61" t="s">
        <v>2970</v>
      </c>
      <c r="K672" s="847"/>
      <c r="L672" s="847"/>
    </row>
    <row r="673" spans="1:16" x14ac:dyDescent="0.2">
      <c r="A673" s="848" t="s">
        <v>2374</v>
      </c>
      <c r="B673" s="852" t="s">
        <v>2375</v>
      </c>
      <c r="C673" s="70">
        <v>12</v>
      </c>
      <c r="D673" s="860">
        <v>40653</v>
      </c>
      <c r="E673" s="855" t="s">
        <v>1853</v>
      </c>
      <c r="F673" s="853"/>
      <c r="G673" s="856"/>
      <c r="H673" s="856"/>
      <c r="I673" s="852" t="s">
        <v>2376</v>
      </c>
      <c r="K673" s="847"/>
      <c r="L673" s="847"/>
    </row>
    <row r="674" spans="1:16" x14ac:dyDescent="0.2">
      <c r="A674" s="160" t="s">
        <v>2944</v>
      </c>
      <c r="B674" s="161" t="s">
        <v>2945</v>
      </c>
      <c r="C674" s="70">
        <v>8</v>
      </c>
      <c r="D674" s="860">
        <v>40620</v>
      </c>
      <c r="E674" s="855" t="s">
        <v>1853</v>
      </c>
      <c r="F674" s="853"/>
      <c r="G674" s="856"/>
      <c r="H674" s="856"/>
      <c r="I674" s="87" t="s">
        <v>2946</v>
      </c>
      <c r="K674" s="847"/>
      <c r="L674" s="847"/>
    </row>
    <row r="675" spans="1:16" x14ac:dyDescent="0.2">
      <c r="A675" s="93" t="s">
        <v>2352</v>
      </c>
      <c r="B675" s="161" t="s">
        <v>2353</v>
      </c>
      <c r="C675" s="70">
        <v>6</v>
      </c>
      <c r="D675" s="860">
        <v>40598</v>
      </c>
      <c r="E675" s="855" t="s">
        <v>1853</v>
      </c>
      <c r="F675" s="853"/>
      <c r="G675" s="856"/>
      <c r="H675" s="856"/>
      <c r="I675" s="87" t="s">
        <v>2354</v>
      </c>
      <c r="K675" s="847"/>
      <c r="L675" s="847"/>
    </row>
    <row r="676" spans="1:16" x14ac:dyDescent="0.2">
      <c r="A676" s="114" t="s">
        <v>1461</v>
      </c>
      <c r="B676" s="454" t="s">
        <v>1462</v>
      </c>
      <c r="C676" s="76">
        <v>7</v>
      </c>
      <c r="D676" s="146">
        <v>40506</v>
      </c>
      <c r="E676" s="53"/>
      <c r="F676" s="52" t="s">
        <v>1853</v>
      </c>
      <c r="G676" s="55"/>
      <c r="H676" s="55"/>
      <c r="I676" s="153" t="s">
        <v>1881</v>
      </c>
    </row>
    <row r="677" spans="1:16" x14ac:dyDescent="0.2">
      <c r="A677" s="849" t="s">
        <v>2410</v>
      </c>
      <c r="B677" s="23" t="s">
        <v>2411</v>
      </c>
      <c r="C677" s="62">
        <v>5</v>
      </c>
      <c r="D677" s="141">
        <v>40505</v>
      </c>
      <c r="E677" s="42"/>
      <c r="F677" s="26" t="s">
        <v>1853</v>
      </c>
      <c r="G677" s="37"/>
      <c r="H677" s="37"/>
      <c r="I677" s="61" t="s">
        <v>2412</v>
      </c>
    </row>
    <row r="678" spans="1:16" x14ac:dyDescent="0.2">
      <c r="A678" s="75" t="s">
        <v>1589</v>
      </c>
      <c r="B678" s="159" t="s">
        <v>1590</v>
      </c>
      <c r="C678" s="70">
        <v>14</v>
      </c>
      <c r="D678" s="860">
        <v>40505</v>
      </c>
      <c r="E678" s="855"/>
      <c r="F678" s="853" t="s">
        <v>1853</v>
      </c>
      <c r="G678" s="856"/>
      <c r="H678" s="856"/>
      <c r="I678" s="154" t="s">
        <v>1881</v>
      </c>
    </row>
    <row r="679" spans="1:16" x14ac:dyDescent="0.2">
      <c r="A679" s="75" t="s">
        <v>2150</v>
      </c>
      <c r="B679" s="159" t="s">
        <v>2151</v>
      </c>
      <c r="C679" s="70">
        <v>7</v>
      </c>
      <c r="D679" s="860">
        <v>40499</v>
      </c>
      <c r="E679" s="855"/>
      <c r="F679" s="853" t="s">
        <v>1853</v>
      </c>
      <c r="G679" s="856"/>
      <c r="H679" s="856"/>
      <c r="I679" s="87" t="s">
        <v>2152</v>
      </c>
      <c r="K679" s="847"/>
      <c r="L679" s="847"/>
      <c r="O679" s="847"/>
      <c r="P679" s="847"/>
    </row>
    <row r="680" spans="1:16" x14ac:dyDescent="0.2">
      <c r="A680" s="848" t="s">
        <v>2133</v>
      </c>
      <c r="B680" s="852" t="s">
        <v>2134</v>
      </c>
      <c r="C680" s="70">
        <v>15</v>
      </c>
      <c r="D680" s="860">
        <v>40497</v>
      </c>
      <c r="E680" s="855"/>
      <c r="F680" s="853" t="s">
        <v>1853</v>
      </c>
      <c r="G680" s="856"/>
      <c r="H680" s="856"/>
      <c r="I680" s="852" t="s">
        <v>1958</v>
      </c>
      <c r="K680" s="847"/>
      <c r="L680" s="847"/>
    </row>
    <row r="681" spans="1:16" x14ac:dyDescent="0.2">
      <c r="A681" s="102" t="s">
        <v>692</v>
      </c>
      <c r="B681" s="850" t="s">
        <v>693</v>
      </c>
      <c r="C681" s="76">
        <v>7</v>
      </c>
      <c r="D681" s="146">
        <v>40497</v>
      </c>
      <c r="E681" s="1029" t="s">
        <v>1853</v>
      </c>
      <c r="F681" s="52"/>
      <c r="G681" s="55"/>
      <c r="H681" s="55"/>
      <c r="I681" s="1034" t="s">
        <v>2537</v>
      </c>
      <c r="K681" s="847"/>
      <c r="L681" s="847"/>
    </row>
    <row r="682" spans="1:16" x14ac:dyDescent="0.2">
      <c r="A682" s="100" t="s">
        <v>2480</v>
      </c>
      <c r="B682" s="158" t="s">
        <v>2481</v>
      </c>
      <c r="C682" s="62">
        <v>16</v>
      </c>
      <c r="D682" s="141">
        <v>40493</v>
      </c>
      <c r="E682" s="42"/>
      <c r="F682" s="26" t="s">
        <v>1853</v>
      </c>
      <c r="G682" s="37"/>
      <c r="H682" s="43"/>
      <c r="I682" s="65" t="s">
        <v>4077</v>
      </c>
    </row>
    <row r="683" spans="1:16" x14ac:dyDescent="0.2">
      <c r="A683" s="848" t="s">
        <v>2914</v>
      </c>
      <c r="B683" s="852" t="s">
        <v>2915</v>
      </c>
      <c r="C683" s="70">
        <v>14</v>
      </c>
      <c r="D683" s="860">
        <v>40492</v>
      </c>
      <c r="E683" s="855"/>
      <c r="F683" s="853" t="s">
        <v>1853</v>
      </c>
      <c r="G683" s="856"/>
      <c r="H683" s="851"/>
      <c r="I683" s="858" t="s">
        <v>2916</v>
      </c>
      <c r="K683" s="847"/>
      <c r="L683" s="847"/>
    </row>
    <row r="684" spans="1:16" x14ac:dyDescent="0.2">
      <c r="A684" s="848" t="s">
        <v>2088</v>
      </c>
      <c r="B684" s="852" t="s">
        <v>2089</v>
      </c>
      <c r="C684" s="70">
        <v>18</v>
      </c>
      <c r="D684" s="860">
        <v>40491</v>
      </c>
      <c r="E684" s="855"/>
      <c r="F684" s="853" t="s">
        <v>1853</v>
      </c>
      <c r="G684" s="856"/>
      <c r="H684" s="851"/>
      <c r="I684" s="848" t="s">
        <v>1958</v>
      </c>
      <c r="K684" s="864"/>
      <c r="L684" s="864"/>
    </row>
    <row r="685" spans="1:16" x14ac:dyDescent="0.2">
      <c r="A685" s="75" t="s">
        <v>1570</v>
      </c>
      <c r="B685" s="159" t="s">
        <v>1571</v>
      </c>
      <c r="C685" s="70">
        <v>6</v>
      </c>
      <c r="D685" s="860">
        <v>40486</v>
      </c>
      <c r="E685" s="855"/>
      <c r="F685" s="853" t="s">
        <v>1853</v>
      </c>
      <c r="G685" s="856"/>
      <c r="H685" s="851"/>
      <c r="I685" s="85" t="s">
        <v>1881</v>
      </c>
    </row>
    <row r="686" spans="1:16" x14ac:dyDescent="0.2">
      <c r="A686" s="89" t="s">
        <v>2368</v>
      </c>
      <c r="B686" s="454" t="s">
        <v>1293</v>
      </c>
      <c r="C686" s="76">
        <v>5</v>
      </c>
      <c r="D686" s="146">
        <v>40480</v>
      </c>
      <c r="E686" s="53"/>
      <c r="F686" s="52" t="s">
        <v>1853</v>
      </c>
      <c r="G686" s="55"/>
      <c r="H686" s="48"/>
      <c r="I686" s="114" t="s">
        <v>1881</v>
      </c>
      <c r="K686" s="847"/>
      <c r="L686" s="847"/>
      <c r="O686" s="847"/>
      <c r="P686" s="847"/>
    </row>
    <row r="687" spans="1:16" x14ac:dyDescent="0.2">
      <c r="A687" s="96" t="s">
        <v>3001</v>
      </c>
      <c r="B687" s="158" t="s">
        <v>3002</v>
      </c>
      <c r="C687" s="62">
        <v>10</v>
      </c>
      <c r="D687" s="141">
        <v>40480</v>
      </c>
      <c r="E687" s="42"/>
      <c r="F687" s="26" t="s">
        <v>1853</v>
      </c>
      <c r="G687" s="37"/>
      <c r="H687" s="43"/>
      <c r="I687" s="100" t="s">
        <v>4000</v>
      </c>
      <c r="K687" s="847"/>
      <c r="L687" s="847"/>
    </row>
    <row r="688" spans="1:16" x14ac:dyDescent="0.2">
      <c r="A688" s="458" t="s">
        <v>2224</v>
      </c>
      <c r="B688" s="159" t="s">
        <v>555</v>
      </c>
      <c r="C688" s="70">
        <v>12</v>
      </c>
      <c r="D688" s="860">
        <v>40479</v>
      </c>
      <c r="E688" s="855"/>
      <c r="F688" s="853" t="s">
        <v>1853</v>
      </c>
      <c r="G688" s="856"/>
      <c r="H688" s="851"/>
      <c r="I688" s="858" t="s">
        <v>2225</v>
      </c>
    </row>
    <row r="689" spans="1:12" x14ac:dyDescent="0.2">
      <c r="A689" s="85" t="s">
        <v>2257</v>
      </c>
      <c r="B689" s="159" t="s">
        <v>2258</v>
      </c>
      <c r="C689" s="70">
        <v>13</v>
      </c>
      <c r="D689" s="860">
        <v>40479</v>
      </c>
      <c r="E689" s="855"/>
      <c r="F689" s="853" t="s">
        <v>1853</v>
      </c>
      <c r="G689" s="856"/>
      <c r="H689" s="851"/>
      <c r="I689" s="858" t="s">
        <v>4152</v>
      </c>
    </row>
    <row r="690" spans="1:12" x14ac:dyDescent="0.2">
      <c r="A690" s="75" t="s">
        <v>2472</v>
      </c>
      <c r="B690" s="159" t="s">
        <v>2473</v>
      </c>
      <c r="C690" s="70">
        <v>7</v>
      </c>
      <c r="D690" s="860">
        <v>40478</v>
      </c>
      <c r="E690" s="855"/>
      <c r="F690" s="853" t="s">
        <v>1853</v>
      </c>
      <c r="G690" s="856"/>
      <c r="H690" s="851"/>
      <c r="I690" s="85" t="s">
        <v>1881</v>
      </c>
      <c r="K690" s="847"/>
      <c r="L690" s="847"/>
    </row>
    <row r="691" spans="1:12" x14ac:dyDescent="0.2">
      <c r="A691" s="102" t="s">
        <v>2700</v>
      </c>
      <c r="B691" s="850" t="s">
        <v>2701</v>
      </c>
      <c r="C691" s="76">
        <v>7</v>
      </c>
      <c r="D691" s="146">
        <v>40478</v>
      </c>
      <c r="E691" s="53"/>
      <c r="F691" s="52" t="s">
        <v>1853</v>
      </c>
      <c r="G691" s="55"/>
      <c r="H691" s="48"/>
      <c r="I691" s="102" t="s">
        <v>2702</v>
      </c>
    </row>
    <row r="692" spans="1:12" x14ac:dyDescent="0.2">
      <c r="A692" s="96" t="s">
        <v>2482</v>
      </c>
      <c r="B692" s="158" t="s">
        <v>2483</v>
      </c>
      <c r="C692" s="62">
        <v>7</v>
      </c>
      <c r="D692" s="141">
        <v>40477</v>
      </c>
      <c r="E692" s="42"/>
      <c r="F692" s="26" t="s">
        <v>1853</v>
      </c>
      <c r="G692" s="37"/>
      <c r="H692" s="43"/>
      <c r="I692" s="100" t="s">
        <v>1881</v>
      </c>
    </row>
    <row r="693" spans="1:12" x14ac:dyDescent="0.2">
      <c r="A693" s="444" t="s">
        <v>2581</v>
      </c>
      <c r="B693" s="159" t="s">
        <v>2582</v>
      </c>
      <c r="C693" s="70">
        <v>7</v>
      </c>
      <c r="D693" s="860">
        <v>40477</v>
      </c>
      <c r="E693" s="855"/>
      <c r="F693" s="853" t="s">
        <v>1853</v>
      </c>
      <c r="G693" s="856"/>
      <c r="H693" s="851"/>
      <c r="I693" s="85" t="s">
        <v>1881</v>
      </c>
    </row>
    <row r="694" spans="1:12" x14ac:dyDescent="0.2">
      <c r="A694" s="848" t="s">
        <v>2057</v>
      </c>
      <c r="B694" s="852" t="s">
        <v>2058</v>
      </c>
      <c r="C694" s="70">
        <v>7</v>
      </c>
      <c r="D694" s="860">
        <v>40477</v>
      </c>
      <c r="E694" s="855"/>
      <c r="F694" s="853" t="s">
        <v>1853</v>
      </c>
      <c r="G694" s="856"/>
      <c r="H694" s="851"/>
      <c r="I694" s="848" t="s">
        <v>1958</v>
      </c>
    </row>
    <row r="695" spans="1:12" x14ac:dyDescent="0.2">
      <c r="A695" s="848" t="s">
        <v>2863</v>
      </c>
      <c r="B695" s="852" t="s">
        <v>2864</v>
      </c>
      <c r="C695" s="70">
        <v>31</v>
      </c>
      <c r="D695" s="860">
        <v>40477</v>
      </c>
      <c r="E695" s="855"/>
      <c r="F695" s="853" t="s">
        <v>1853</v>
      </c>
      <c r="G695" s="856"/>
      <c r="H695" s="851"/>
      <c r="I695" s="848" t="s">
        <v>1958</v>
      </c>
      <c r="K695" s="847"/>
      <c r="L695" s="847"/>
    </row>
    <row r="696" spans="1:12" x14ac:dyDescent="0.2">
      <c r="A696" s="89" t="s">
        <v>993</v>
      </c>
      <c r="B696" s="454" t="s">
        <v>994</v>
      </c>
      <c r="C696" s="76">
        <v>6</v>
      </c>
      <c r="D696" s="146">
        <v>40476</v>
      </c>
      <c r="E696" s="53"/>
      <c r="F696" s="52" t="s">
        <v>1853</v>
      </c>
      <c r="G696" s="55"/>
      <c r="H696" s="48"/>
      <c r="I696" s="114" t="s">
        <v>1921</v>
      </c>
      <c r="K696" s="847"/>
      <c r="L696" s="847"/>
    </row>
    <row r="697" spans="1:12" x14ac:dyDescent="0.2">
      <c r="A697" s="849" t="s">
        <v>1956</v>
      </c>
      <c r="B697" s="23" t="s">
        <v>1957</v>
      </c>
      <c r="C697" s="62">
        <v>30</v>
      </c>
      <c r="D697" s="141">
        <v>40476</v>
      </c>
      <c r="E697" s="42"/>
      <c r="F697" s="26" t="s">
        <v>1853</v>
      </c>
      <c r="G697" s="37"/>
      <c r="H697" s="43"/>
      <c r="I697" s="849" t="s">
        <v>1958</v>
      </c>
    </row>
    <row r="698" spans="1:12" x14ac:dyDescent="0.2">
      <c r="A698" s="75" t="s">
        <v>2734</v>
      </c>
      <c r="B698" s="159" t="s">
        <v>2735</v>
      </c>
      <c r="C698" s="70">
        <v>6</v>
      </c>
      <c r="D698" s="860">
        <v>40476</v>
      </c>
      <c r="E698" s="855"/>
      <c r="F698" s="853" t="s">
        <v>1853</v>
      </c>
      <c r="G698" s="856"/>
      <c r="H698" s="851"/>
      <c r="I698" s="858" t="s">
        <v>2736</v>
      </c>
      <c r="K698" s="847"/>
      <c r="L698" s="847"/>
    </row>
    <row r="699" spans="1:12" x14ac:dyDescent="0.2">
      <c r="A699" s="113" t="s">
        <v>1229</v>
      </c>
      <c r="B699" s="165" t="s">
        <v>2300</v>
      </c>
      <c r="C699" s="70">
        <v>5</v>
      </c>
      <c r="D699" s="860">
        <v>40473</v>
      </c>
      <c r="E699" s="855"/>
      <c r="F699" s="163" t="s">
        <v>1853</v>
      </c>
      <c r="G699" s="856"/>
      <c r="H699" s="851"/>
      <c r="I699" s="79" t="s">
        <v>2301</v>
      </c>
      <c r="K699" s="847"/>
      <c r="L699" s="847"/>
    </row>
    <row r="700" spans="1:12" x14ac:dyDescent="0.2">
      <c r="A700" s="75" t="s">
        <v>891</v>
      </c>
      <c r="B700" s="159" t="s">
        <v>892</v>
      </c>
      <c r="C700" s="70">
        <v>8</v>
      </c>
      <c r="D700" s="860">
        <v>40471</v>
      </c>
      <c r="E700" s="855"/>
      <c r="F700" s="853" t="s">
        <v>1853</v>
      </c>
      <c r="G700" s="856"/>
      <c r="H700" s="851"/>
      <c r="I700" s="85" t="s">
        <v>1881</v>
      </c>
      <c r="K700" s="847"/>
      <c r="L700" s="847"/>
    </row>
    <row r="701" spans="1:12" x14ac:dyDescent="0.2">
      <c r="A701" s="89" t="s">
        <v>2442</v>
      </c>
      <c r="B701" s="454" t="s">
        <v>1389</v>
      </c>
      <c r="C701" s="76">
        <v>13</v>
      </c>
      <c r="D701" s="146">
        <v>40471</v>
      </c>
      <c r="E701" s="53"/>
      <c r="F701" s="52" t="s">
        <v>1853</v>
      </c>
      <c r="G701" s="55"/>
      <c r="H701" s="48"/>
      <c r="I701" s="114" t="s">
        <v>1921</v>
      </c>
    </row>
    <row r="702" spans="1:12" x14ac:dyDescent="0.2">
      <c r="A702" s="96" t="s">
        <v>2211</v>
      </c>
      <c r="B702" s="158" t="s">
        <v>2212</v>
      </c>
      <c r="C702" s="62">
        <v>42</v>
      </c>
      <c r="D702" s="141">
        <v>40469</v>
      </c>
      <c r="E702" s="42"/>
      <c r="F702" s="26" t="s">
        <v>1853</v>
      </c>
      <c r="G702" s="37"/>
      <c r="H702" s="37"/>
      <c r="I702" s="61" t="s">
        <v>2213</v>
      </c>
      <c r="K702" s="847"/>
      <c r="L702" s="847"/>
    </row>
    <row r="703" spans="1:12" x14ac:dyDescent="0.2">
      <c r="A703" s="848" t="s">
        <v>2391</v>
      </c>
      <c r="B703" s="852" t="s">
        <v>2392</v>
      </c>
      <c r="C703" s="70">
        <v>51</v>
      </c>
      <c r="D703" s="860">
        <v>40465</v>
      </c>
      <c r="E703" s="855"/>
      <c r="F703" s="853" t="s">
        <v>1853</v>
      </c>
      <c r="G703" s="856"/>
      <c r="H703" s="856"/>
      <c r="I703" s="87" t="s">
        <v>2393</v>
      </c>
    </row>
    <row r="704" spans="1:12" x14ac:dyDescent="0.2">
      <c r="A704" s="848" t="s">
        <v>2124</v>
      </c>
      <c r="B704" s="852" t="s">
        <v>2125</v>
      </c>
      <c r="C704" s="70">
        <v>5</v>
      </c>
      <c r="D704" s="860">
        <v>40464</v>
      </c>
      <c r="E704" s="855"/>
      <c r="F704" s="853" t="s">
        <v>1853</v>
      </c>
      <c r="G704" s="856"/>
      <c r="H704" s="856"/>
      <c r="I704" s="87" t="s">
        <v>2126</v>
      </c>
    </row>
    <row r="705" spans="1:12" x14ac:dyDescent="0.2">
      <c r="A705" s="75" t="s">
        <v>1538</v>
      </c>
      <c r="B705" s="159" t="s">
        <v>1539</v>
      </c>
      <c r="C705" s="70">
        <v>20</v>
      </c>
      <c r="D705" s="860">
        <v>40464</v>
      </c>
      <c r="E705" s="855"/>
      <c r="F705" s="853" t="s">
        <v>1853</v>
      </c>
      <c r="G705" s="856"/>
      <c r="H705" s="856"/>
      <c r="I705" s="154" t="s">
        <v>1881</v>
      </c>
      <c r="K705" s="864"/>
      <c r="L705" s="864"/>
    </row>
    <row r="706" spans="1:12" x14ac:dyDescent="0.2">
      <c r="A706" s="854" t="s">
        <v>2040</v>
      </c>
      <c r="B706" s="850" t="s">
        <v>2041</v>
      </c>
      <c r="C706" s="76">
        <v>6</v>
      </c>
      <c r="D706" s="146">
        <v>40463</v>
      </c>
      <c r="E706" s="53"/>
      <c r="F706" s="52" t="s">
        <v>1853</v>
      </c>
      <c r="G706" s="55"/>
      <c r="H706" s="55"/>
      <c r="I706" s="850" t="s">
        <v>1958</v>
      </c>
      <c r="K706" s="864"/>
      <c r="L706" s="864"/>
    </row>
    <row r="707" spans="1:12" x14ac:dyDescent="0.2">
      <c r="A707" s="96" t="s">
        <v>1066</v>
      </c>
      <c r="B707" s="158" t="s">
        <v>1067</v>
      </c>
      <c r="C707" s="62">
        <v>7</v>
      </c>
      <c r="D707" s="141">
        <v>40458</v>
      </c>
      <c r="E707" s="42"/>
      <c r="F707" s="26" t="s">
        <v>1853</v>
      </c>
      <c r="G707" s="37"/>
      <c r="H707" s="37"/>
      <c r="I707" s="164" t="s">
        <v>1921</v>
      </c>
      <c r="K707" s="847"/>
      <c r="L707" s="847"/>
    </row>
    <row r="708" spans="1:12" x14ac:dyDescent="0.2">
      <c r="A708" s="458" t="s">
        <v>930</v>
      </c>
      <c r="B708" s="159" t="s">
        <v>931</v>
      </c>
      <c r="C708" s="70">
        <v>8</v>
      </c>
      <c r="D708" s="860">
        <v>40457</v>
      </c>
      <c r="E708" s="855"/>
      <c r="F708" s="853" t="s">
        <v>1853</v>
      </c>
      <c r="G708" s="856"/>
      <c r="H708" s="856"/>
      <c r="I708" s="154" t="s">
        <v>1921</v>
      </c>
      <c r="K708" s="864"/>
      <c r="L708" s="864"/>
    </row>
    <row r="709" spans="1:12" x14ac:dyDescent="0.2">
      <c r="A709" s="848" t="s">
        <v>2856</v>
      </c>
      <c r="B709" s="852" t="s">
        <v>2857</v>
      </c>
      <c r="C709" s="70">
        <v>7</v>
      </c>
      <c r="D709" s="860">
        <v>40456</v>
      </c>
      <c r="E709" s="855"/>
      <c r="F709" s="853" t="s">
        <v>1853</v>
      </c>
      <c r="G709" s="856"/>
      <c r="H709" s="856"/>
      <c r="I709" s="87" t="s">
        <v>2858</v>
      </c>
    </row>
    <row r="710" spans="1:12" x14ac:dyDescent="0.2">
      <c r="A710" s="858" t="s">
        <v>2509</v>
      </c>
      <c r="B710" s="852" t="s">
        <v>2510</v>
      </c>
      <c r="C710" s="70">
        <v>5</v>
      </c>
      <c r="D710" s="860">
        <v>40450</v>
      </c>
      <c r="E710" s="855"/>
      <c r="F710" s="163" t="s">
        <v>1853</v>
      </c>
      <c r="G710" s="856"/>
      <c r="H710" s="856"/>
      <c r="I710" s="151" t="s">
        <v>2511</v>
      </c>
    </row>
    <row r="711" spans="1:12" x14ac:dyDescent="0.2">
      <c r="A711" s="854" t="s">
        <v>2015</v>
      </c>
      <c r="B711" s="850" t="s">
        <v>2016</v>
      </c>
      <c r="C711" s="76">
        <v>5</v>
      </c>
      <c r="D711" s="146">
        <v>40444</v>
      </c>
      <c r="E711" s="53"/>
      <c r="F711" s="52"/>
      <c r="G711" s="55" t="s">
        <v>1853</v>
      </c>
      <c r="H711" s="55"/>
      <c r="I711" s="91" t="s">
        <v>2017</v>
      </c>
    </row>
    <row r="712" spans="1:12" x14ac:dyDescent="0.2">
      <c r="A712" s="100" t="s">
        <v>2072</v>
      </c>
      <c r="B712" s="158" t="s">
        <v>2073</v>
      </c>
      <c r="C712" s="62">
        <v>6</v>
      </c>
      <c r="D712" s="141">
        <v>40444</v>
      </c>
      <c r="E712" s="42"/>
      <c r="F712" s="26" t="s">
        <v>1853</v>
      </c>
      <c r="G712" s="37"/>
      <c r="H712" s="37"/>
      <c r="I712" s="61" t="s">
        <v>2074</v>
      </c>
    </row>
    <row r="713" spans="1:12" x14ac:dyDescent="0.2">
      <c r="A713" s="85" t="s">
        <v>2018</v>
      </c>
      <c r="B713" s="159" t="s">
        <v>2019</v>
      </c>
      <c r="C713" s="70">
        <v>7</v>
      </c>
      <c r="D713" s="860">
        <v>40442</v>
      </c>
      <c r="E713" s="855"/>
      <c r="F713" s="853" t="s">
        <v>1853</v>
      </c>
      <c r="G713" s="856"/>
      <c r="H713" s="856"/>
      <c r="I713" s="87" t="s">
        <v>2020</v>
      </c>
    </row>
    <row r="714" spans="1:12" x14ac:dyDescent="0.2">
      <c r="A714" s="858" t="s">
        <v>2563</v>
      </c>
      <c r="B714" s="852" t="s">
        <v>2564</v>
      </c>
      <c r="C714" s="70">
        <v>9</v>
      </c>
      <c r="D714" s="860">
        <v>40442</v>
      </c>
      <c r="E714" s="855"/>
      <c r="F714" s="853" t="s">
        <v>1853</v>
      </c>
      <c r="G714" s="856"/>
      <c r="H714" s="856"/>
      <c r="I714" s="87" t="s">
        <v>2565</v>
      </c>
    </row>
    <row r="715" spans="1:12" x14ac:dyDescent="0.2">
      <c r="A715" s="113" t="s">
        <v>2629</v>
      </c>
      <c r="B715" s="165" t="s">
        <v>2630</v>
      </c>
      <c r="C715" s="70">
        <v>5</v>
      </c>
      <c r="D715" s="860">
        <v>40442</v>
      </c>
      <c r="E715" s="855"/>
      <c r="F715" s="163" t="s">
        <v>1853</v>
      </c>
      <c r="G715" s="856"/>
      <c r="H715" s="856"/>
      <c r="I715" s="151" t="s">
        <v>2631</v>
      </c>
    </row>
    <row r="716" spans="1:12" x14ac:dyDescent="0.2">
      <c r="A716" s="102" t="s">
        <v>2688</v>
      </c>
      <c r="B716" s="850" t="s">
        <v>2689</v>
      </c>
      <c r="C716" s="76">
        <v>21</v>
      </c>
      <c r="D716" s="146">
        <v>40438</v>
      </c>
      <c r="E716" s="53"/>
      <c r="F716" s="52" t="s">
        <v>1853</v>
      </c>
      <c r="G716" s="55"/>
      <c r="H716" s="55"/>
      <c r="I716" s="91" t="s">
        <v>2690</v>
      </c>
    </row>
    <row r="717" spans="1:12" x14ac:dyDescent="0.2">
      <c r="A717" s="100" t="s">
        <v>2959</v>
      </c>
      <c r="B717" s="158" t="s">
        <v>1775</v>
      </c>
      <c r="C717" s="62">
        <v>16</v>
      </c>
      <c r="D717" s="141">
        <v>40438</v>
      </c>
      <c r="E717" s="42"/>
      <c r="F717" s="26" t="s">
        <v>1853</v>
      </c>
      <c r="G717" s="37"/>
      <c r="H717" s="37"/>
      <c r="I717" s="164" t="s">
        <v>1881</v>
      </c>
    </row>
    <row r="718" spans="1:12" x14ac:dyDescent="0.2">
      <c r="A718" s="85" t="s">
        <v>2380</v>
      </c>
      <c r="B718" s="159" t="s">
        <v>1319</v>
      </c>
      <c r="C718" s="70">
        <v>8</v>
      </c>
      <c r="D718" s="860">
        <v>40437</v>
      </c>
      <c r="E718" s="855"/>
      <c r="F718" s="853" t="s">
        <v>1853</v>
      </c>
      <c r="G718" s="856"/>
      <c r="H718" s="856"/>
      <c r="I718" s="154" t="s">
        <v>1881</v>
      </c>
    </row>
    <row r="719" spans="1:12" x14ac:dyDescent="0.2">
      <c r="A719" s="75" t="s">
        <v>1321</v>
      </c>
      <c r="B719" s="159" t="s">
        <v>1322</v>
      </c>
      <c r="C719" s="70">
        <v>6</v>
      </c>
      <c r="D719" s="860">
        <v>40436</v>
      </c>
      <c r="E719" s="855"/>
      <c r="F719" s="853" t="s">
        <v>1853</v>
      </c>
      <c r="G719" s="856"/>
      <c r="H719" s="856"/>
      <c r="I719" s="154" t="s">
        <v>1881</v>
      </c>
    </row>
    <row r="720" spans="1:12" x14ac:dyDescent="0.2">
      <c r="A720" s="848" t="s">
        <v>2235</v>
      </c>
      <c r="B720" s="852" t="s">
        <v>2236</v>
      </c>
      <c r="C720" s="70">
        <v>6</v>
      </c>
      <c r="D720" s="860">
        <v>40433</v>
      </c>
      <c r="E720" s="855"/>
      <c r="F720" s="853"/>
      <c r="G720" s="856" t="s">
        <v>1853</v>
      </c>
      <c r="H720" s="856"/>
      <c r="I720" s="87" t="s">
        <v>2237</v>
      </c>
    </row>
    <row r="721" spans="1:13" x14ac:dyDescent="0.2">
      <c r="A721" s="854" t="s">
        <v>1904</v>
      </c>
      <c r="B721" s="850" t="s">
        <v>1905</v>
      </c>
      <c r="C721" s="76">
        <v>7</v>
      </c>
      <c r="D721" s="146">
        <v>40431</v>
      </c>
      <c r="E721" s="53"/>
      <c r="F721" s="52" t="s">
        <v>1853</v>
      </c>
      <c r="G721" s="55"/>
      <c r="H721" s="55"/>
      <c r="I721" s="91" t="s">
        <v>1906</v>
      </c>
    </row>
    <row r="722" spans="1:13" x14ac:dyDescent="0.2">
      <c r="A722" s="96" t="s">
        <v>1879</v>
      </c>
      <c r="B722" s="158" t="s">
        <v>1880</v>
      </c>
      <c r="C722" s="62">
        <v>8</v>
      </c>
      <c r="D722" s="141">
        <v>40431</v>
      </c>
      <c r="E722" s="42"/>
      <c r="F722" s="26" t="s">
        <v>1853</v>
      </c>
      <c r="G722" s="37"/>
      <c r="H722" s="37"/>
      <c r="I722" s="164" t="s">
        <v>1881</v>
      </c>
      <c r="K722" s="847"/>
      <c r="L722" s="847"/>
    </row>
    <row r="723" spans="1:13" x14ac:dyDescent="0.2">
      <c r="A723" s="75" t="s">
        <v>2060</v>
      </c>
      <c r="B723" s="159" t="s">
        <v>2061</v>
      </c>
      <c r="C723" s="70">
        <v>7</v>
      </c>
      <c r="D723" s="860">
        <v>40431</v>
      </c>
      <c r="E723" s="855"/>
      <c r="F723" s="853" t="s">
        <v>1853</v>
      </c>
      <c r="G723" s="856"/>
      <c r="H723" s="856"/>
      <c r="I723" s="87" t="s">
        <v>2062</v>
      </c>
      <c r="K723" s="847"/>
      <c r="L723" s="847"/>
    </row>
    <row r="724" spans="1:13" x14ac:dyDescent="0.2">
      <c r="A724" s="75" t="s">
        <v>1215</v>
      </c>
      <c r="B724" s="159" t="s">
        <v>1216</v>
      </c>
      <c r="C724" s="70">
        <v>7</v>
      </c>
      <c r="D724" s="860">
        <v>40431</v>
      </c>
      <c r="E724" s="855"/>
      <c r="F724" s="853" t="s">
        <v>1853</v>
      </c>
      <c r="G724" s="856"/>
      <c r="H724" s="856"/>
      <c r="I724" s="154" t="s">
        <v>1881</v>
      </c>
    </row>
    <row r="725" spans="1:13" x14ac:dyDescent="0.2">
      <c r="A725" s="458" t="s">
        <v>1233</v>
      </c>
      <c r="B725" s="159" t="s">
        <v>1234</v>
      </c>
      <c r="C725" s="70">
        <v>7</v>
      </c>
      <c r="D725" s="860">
        <v>40431</v>
      </c>
      <c r="E725" s="855"/>
      <c r="F725" s="853" t="s">
        <v>1853</v>
      </c>
      <c r="G725" s="856"/>
      <c r="H725" s="856"/>
      <c r="I725" s="154" t="s">
        <v>1881</v>
      </c>
      <c r="K725" s="847"/>
      <c r="L725" s="847"/>
    </row>
    <row r="726" spans="1:13" x14ac:dyDescent="0.2">
      <c r="A726" s="114" t="s">
        <v>1989</v>
      </c>
      <c r="B726" s="454" t="s">
        <v>1990</v>
      </c>
      <c r="C726" s="76">
        <v>12</v>
      </c>
      <c r="D726" s="146">
        <v>40431</v>
      </c>
      <c r="E726" s="53"/>
      <c r="F726" s="52" t="s">
        <v>1853</v>
      </c>
      <c r="G726" s="55"/>
      <c r="H726" s="55"/>
      <c r="I726" s="91" t="s">
        <v>1991</v>
      </c>
      <c r="K726" s="847"/>
      <c r="L726" s="847"/>
    </row>
    <row r="727" spans="1:13" x14ac:dyDescent="0.2">
      <c r="A727" s="849" t="s">
        <v>2435</v>
      </c>
      <c r="B727" s="23" t="s">
        <v>2436</v>
      </c>
      <c r="C727" s="62">
        <v>8</v>
      </c>
      <c r="D727" s="141">
        <v>40431</v>
      </c>
      <c r="E727" s="42"/>
      <c r="F727" s="26" t="s">
        <v>1853</v>
      </c>
      <c r="G727" s="37"/>
      <c r="H727" s="37"/>
      <c r="I727" s="61" t="s">
        <v>2437</v>
      </c>
    </row>
    <row r="728" spans="1:13" x14ac:dyDescent="0.2">
      <c r="A728" s="75" t="s">
        <v>1729</v>
      </c>
      <c r="B728" s="159" t="s">
        <v>1730</v>
      </c>
      <c r="C728" s="70">
        <v>5</v>
      </c>
      <c r="D728" s="860">
        <v>40431</v>
      </c>
      <c r="E728" s="855"/>
      <c r="F728" s="853" t="s">
        <v>1853</v>
      </c>
      <c r="G728" s="856"/>
      <c r="H728" s="856"/>
      <c r="I728" s="154" t="s">
        <v>1881</v>
      </c>
    </row>
    <row r="729" spans="1:13" x14ac:dyDescent="0.2">
      <c r="A729" s="75" t="s">
        <v>2989</v>
      </c>
      <c r="B729" s="159" t="s">
        <v>2990</v>
      </c>
      <c r="C729" s="70">
        <v>7</v>
      </c>
      <c r="D729" s="860">
        <v>40431</v>
      </c>
      <c r="E729" s="855"/>
      <c r="F729" s="853" t="s">
        <v>1853</v>
      </c>
      <c r="G729" s="856"/>
      <c r="H729" s="856"/>
      <c r="I729" s="154" t="s">
        <v>2991</v>
      </c>
    </row>
    <row r="730" spans="1:13" x14ac:dyDescent="0.2">
      <c r="A730" s="85" t="s">
        <v>2995</v>
      </c>
      <c r="B730" s="159" t="s">
        <v>2996</v>
      </c>
      <c r="C730" s="70">
        <v>15</v>
      </c>
      <c r="D730" s="860">
        <v>40431</v>
      </c>
      <c r="E730" s="855"/>
      <c r="F730" s="853" t="s">
        <v>1853</v>
      </c>
      <c r="G730" s="856"/>
      <c r="H730" s="856"/>
      <c r="I730" s="87" t="s">
        <v>2997</v>
      </c>
    </row>
    <row r="731" spans="1:13" x14ac:dyDescent="0.2">
      <c r="A731" s="89" t="s">
        <v>2171</v>
      </c>
      <c r="B731" s="454" t="s">
        <v>1111</v>
      </c>
      <c r="C731" s="76">
        <v>7</v>
      </c>
      <c r="D731" s="146">
        <v>40431</v>
      </c>
      <c r="E731" s="53"/>
      <c r="F731" s="52" t="s">
        <v>1853</v>
      </c>
      <c r="G731" s="55"/>
      <c r="H731" s="55"/>
      <c r="I731" s="153" t="s">
        <v>1921</v>
      </c>
      <c r="L731" s="847"/>
      <c r="M731" s="847"/>
    </row>
    <row r="732" spans="1:13" x14ac:dyDescent="0.2">
      <c r="A732" s="150" t="s">
        <v>974</v>
      </c>
      <c r="B732" s="169" t="s">
        <v>975</v>
      </c>
      <c r="C732" s="62">
        <v>25</v>
      </c>
      <c r="D732" s="141">
        <v>40426</v>
      </c>
      <c r="E732" s="42"/>
      <c r="F732" s="26" t="s">
        <v>1853</v>
      </c>
      <c r="G732" s="37"/>
      <c r="H732" s="37"/>
      <c r="I732" s="61" t="s">
        <v>1952</v>
      </c>
    </row>
    <row r="733" spans="1:13" x14ac:dyDescent="0.2">
      <c r="A733" s="858" t="s">
        <v>2568</v>
      </c>
      <c r="B733" s="852" t="s">
        <v>2569</v>
      </c>
      <c r="C733" s="70">
        <v>5</v>
      </c>
      <c r="D733" s="860">
        <v>40422</v>
      </c>
      <c r="E733" s="855"/>
      <c r="F733" s="853"/>
      <c r="G733" s="856" t="s">
        <v>1853</v>
      </c>
      <c r="H733" s="856"/>
      <c r="I733" s="87" t="s">
        <v>2570</v>
      </c>
    </row>
    <row r="734" spans="1:13" x14ac:dyDescent="0.2">
      <c r="A734" s="848" t="s">
        <v>2642</v>
      </c>
      <c r="B734" s="852" t="s">
        <v>2643</v>
      </c>
      <c r="C734" s="70">
        <v>20</v>
      </c>
      <c r="D734" s="860">
        <v>40412</v>
      </c>
      <c r="E734" s="855"/>
      <c r="F734" s="853" t="s">
        <v>1853</v>
      </c>
      <c r="G734" s="856"/>
      <c r="H734" s="856"/>
      <c r="I734" s="852" t="s">
        <v>2450</v>
      </c>
    </row>
    <row r="735" spans="1:13" x14ac:dyDescent="0.2">
      <c r="A735" s="85" t="s">
        <v>1692</v>
      </c>
      <c r="B735" s="159" t="s">
        <v>1693</v>
      </c>
      <c r="C735" s="70">
        <v>13</v>
      </c>
      <c r="D735" s="860">
        <v>40407</v>
      </c>
      <c r="E735" s="855"/>
      <c r="F735" s="853" t="s">
        <v>1853</v>
      </c>
      <c r="G735" s="856"/>
      <c r="H735" s="856"/>
      <c r="I735" s="154" t="s">
        <v>2355</v>
      </c>
    </row>
    <row r="736" spans="1:13" x14ac:dyDescent="0.2">
      <c r="A736" s="102" t="s">
        <v>2381</v>
      </c>
      <c r="B736" s="850" t="s">
        <v>2382</v>
      </c>
      <c r="C736" s="76">
        <v>6</v>
      </c>
      <c r="D736" s="146">
        <v>40400</v>
      </c>
      <c r="E736" s="53"/>
      <c r="F736" s="52"/>
      <c r="G736" s="55" t="s">
        <v>1853</v>
      </c>
      <c r="H736" s="55"/>
      <c r="I736" s="91" t="s">
        <v>2383</v>
      </c>
    </row>
    <row r="737" spans="1:12" x14ac:dyDescent="0.2">
      <c r="A737" s="100" t="s">
        <v>2361</v>
      </c>
      <c r="B737" s="158" t="s">
        <v>2362</v>
      </c>
      <c r="C737" s="62">
        <v>16</v>
      </c>
      <c r="D737" s="141">
        <v>40395</v>
      </c>
      <c r="E737" s="42"/>
      <c r="F737" s="26" t="s">
        <v>1853</v>
      </c>
      <c r="G737" s="37"/>
      <c r="H737" s="37"/>
      <c r="I737" s="164" t="s">
        <v>1881</v>
      </c>
    </row>
    <row r="738" spans="1:12" x14ac:dyDescent="0.2">
      <c r="A738" s="85" t="s">
        <v>2266</v>
      </c>
      <c r="B738" s="159" t="s">
        <v>1196</v>
      </c>
      <c r="C738" s="70">
        <v>23</v>
      </c>
      <c r="D738" s="860">
        <v>40386</v>
      </c>
      <c r="E738" s="855"/>
      <c r="F738" s="853" t="s">
        <v>1853</v>
      </c>
      <c r="G738" s="856"/>
      <c r="H738" s="856"/>
      <c r="I738" s="154" t="s">
        <v>1881</v>
      </c>
    </row>
    <row r="739" spans="1:12" x14ac:dyDescent="0.2">
      <c r="A739" s="85" t="s">
        <v>945</v>
      </c>
      <c r="B739" s="159" t="s">
        <v>946</v>
      </c>
      <c r="C739" s="70">
        <v>23</v>
      </c>
      <c r="D739" s="860">
        <v>40382</v>
      </c>
      <c r="E739" s="855"/>
      <c r="F739" s="853" t="s">
        <v>1853</v>
      </c>
      <c r="G739" s="856"/>
      <c r="H739" s="856"/>
      <c r="I739" s="154" t="s">
        <v>1881</v>
      </c>
    </row>
    <row r="740" spans="1:12" x14ac:dyDescent="0.2">
      <c r="A740" s="75" t="s">
        <v>2202</v>
      </c>
      <c r="B740" s="159" t="s">
        <v>1129</v>
      </c>
      <c r="C740" s="70">
        <v>16</v>
      </c>
      <c r="D740" s="860">
        <v>40375</v>
      </c>
      <c r="E740" s="855"/>
      <c r="F740" s="853" t="s">
        <v>1853</v>
      </c>
      <c r="G740" s="856"/>
      <c r="H740" s="856"/>
      <c r="I740" s="154" t="s">
        <v>1921</v>
      </c>
    </row>
    <row r="741" spans="1:12" x14ac:dyDescent="0.2">
      <c r="A741" s="157" t="s">
        <v>2931</v>
      </c>
      <c r="B741" s="1004" t="s">
        <v>2932</v>
      </c>
      <c r="C741" s="76">
        <v>18</v>
      </c>
      <c r="D741" s="146">
        <v>40371</v>
      </c>
      <c r="E741" s="53" t="s">
        <v>1853</v>
      </c>
      <c r="F741" s="52"/>
      <c r="G741" s="55"/>
      <c r="H741" s="55"/>
      <c r="I741" s="91" t="s">
        <v>2933</v>
      </c>
      <c r="K741" s="847"/>
      <c r="L741" s="847"/>
    </row>
    <row r="742" spans="1:12" x14ac:dyDescent="0.2">
      <c r="A742" s="96" t="s">
        <v>2587</v>
      </c>
      <c r="B742" s="158" t="s">
        <v>1502</v>
      </c>
      <c r="C742" s="62">
        <v>22</v>
      </c>
      <c r="D742" s="141">
        <v>40147</v>
      </c>
      <c r="E742" s="42"/>
      <c r="F742" s="26" t="s">
        <v>1853</v>
      </c>
      <c r="G742" s="37"/>
      <c r="H742" s="37"/>
      <c r="I742" s="164" t="s">
        <v>1921</v>
      </c>
    </row>
    <row r="743" spans="1:12" x14ac:dyDescent="0.2">
      <c r="A743" s="75" t="s">
        <v>1286</v>
      </c>
      <c r="B743" s="159" t="s">
        <v>1287</v>
      </c>
      <c r="C743" s="70">
        <v>19</v>
      </c>
      <c r="D743" s="860">
        <v>40135</v>
      </c>
      <c r="E743" s="855"/>
      <c r="F743" s="853" t="s">
        <v>1853</v>
      </c>
      <c r="G743" s="856"/>
      <c r="H743" s="856"/>
      <c r="I743" s="154" t="s">
        <v>1881</v>
      </c>
    </row>
    <row r="744" spans="1:12" x14ac:dyDescent="0.2">
      <c r="A744" s="75" t="s">
        <v>2464</v>
      </c>
      <c r="B744" s="159" t="s">
        <v>2465</v>
      </c>
      <c r="C744" s="70">
        <v>27</v>
      </c>
      <c r="D744" s="860">
        <v>40134</v>
      </c>
      <c r="E744" s="855"/>
      <c r="F744" s="853" t="s">
        <v>1853</v>
      </c>
      <c r="G744" s="856"/>
      <c r="H744" s="856"/>
      <c r="I744" s="87" t="s">
        <v>2466</v>
      </c>
    </row>
    <row r="745" spans="1:12" x14ac:dyDescent="0.2">
      <c r="A745" s="848" t="s">
        <v>2448</v>
      </c>
      <c r="B745" s="852" t="s">
        <v>2449</v>
      </c>
      <c r="C745" s="70">
        <v>23</v>
      </c>
      <c r="D745" s="860">
        <v>40127</v>
      </c>
      <c r="E745" s="855"/>
      <c r="F745" s="853" t="s">
        <v>1853</v>
      </c>
      <c r="G745" s="856"/>
      <c r="H745" s="856"/>
      <c r="I745" s="852" t="s">
        <v>2450</v>
      </c>
    </row>
    <row r="746" spans="1:12" x14ac:dyDescent="0.2">
      <c r="A746" s="854" t="s">
        <v>2805</v>
      </c>
      <c r="B746" s="850" t="s">
        <v>2806</v>
      </c>
      <c r="C746" s="76">
        <v>16</v>
      </c>
      <c r="D746" s="146">
        <v>40123</v>
      </c>
      <c r="E746" s="53"/>
      <c r="F746" s="52" t="s">
        <v>1853</v>
      </c>
      <c r="G746" s="55"/>
      <c r="H746" s="55"/>
      <c r="I746" s="91" t="s">
        <v>2807</v>
      </c>
    </row>
    <row r="747" spans="1:12" x14ac:dyDescent="0.2">
      <c r="A747" s="96" t="s">
        <v>2626</v>
      </c>
      <c r="B747" s="96" t="s">
        <v>2627</v>
      </c>
      <c r="C747" s="62">
        <v>33</v>
      </c>
      <c r="D747" s="171">
        <v>40116</v>
      </c>
      <c r="E747" s="26"/>
      <c r="F747" s="26" t="s">
        <v>1853</v>
      </c>
      <c r="G747" s="26"/>
      <c r="H747" s="26"/>
      <c r="I747" s="65" t="s">
        <v>2628</v>
      </c>
      <c r="K747" s="847"/>
      <c r="L747" s="847"/>
    </row>
    <row r="748" spans="1:12" x14ac:dyDescent="0.2">
      <c r="A748" s="848" t="s">
        <v>2903</v>
      </c>
      <c r="B748" s="848" t="s">
        <v>2904</v>
      </c>
      <c r="C748" s="70">
        <v>25</v>
      </c>
      <c r="D748" s="156">
        <v>40116</v>
      </c>
      <c r="E748" s="853"/>
      <c r="F748" s="853" t="s">
        <v>1853</v>
      </c>
      <c r="G748" s="853"/>
      <c r="H748" s="853"/>
      <c r="I748" s="848" t="s">
        <v>2450</v>
      </c>
    </row>
    <row r="749" spans="1:12" x14ac:dyDescent="0.2">
      <c r="A749" s="848" t="s">
        <v>2272</v>
      </c>
      <c r="B749" s="848" t="s">
        <v>2273</v>
      </c>
      <c r="C749" s="70">
        <v>40</v>
      </c>
      <c r="D749" s="156">
        <v>40115</v>
      </c>
      <c r="E749" s="853"/>
      <c r="F749" s="853"/>
      <c r="G749" s="853" t="s">
        <v>1853</v>
      </c>
      <c r="H749" s="853"/>
      <c r="I749" s="858" t="s">
        <v>2274</v>
      </c>
      <c r="K749" s="847"/>
      <c r="L749" s="847"/>
    </row>
    <row r="750" spans="1:12" x14ac:dyDescent="0.2">
      <c r="A750" s="93" t="s">
        <v>2059</v>
      </c>
      <c r="B750" s="93" t="s">
        <v>1057</v>
      </c>
      <c r="C750" s="70">
        <v>34</v>
      </c>
      <c r="D750" s="156">
        <v>40112</v>
      </c>
      <c r="E750" s="853"/>
      <c r="F750" s="853" t="s">
        <v>1853</v>
      </c>
      <c r="G750" s="853"/>
      <c r="H750" s="853"/>
      <c r="I750" s="85" t="s">
        <v>1921</v>
      </c>
    </row>
    <row r="751" spans="1:12" x14ac:dyDescent="0.2">
      <c r="A751" s="854" t="s">
        <v>2871</v>
      </c>
      <c r="B751" s="854" t="s">
        <v>2872</v>
      </c>
      <c r="C751" s="76">
        <v>16</v>
      </c>
      <c r="D751" s="172">
        <v>40112</v>
      </c>
      <c r="E751" s="52"/>
      <c r="F751" s="52"/>
      <c r="G751" s="52" t="s">
        <v>1853</v>
      </c>
      <c r="H751" s="52"/>
      <c r="I751" s="102" t="s">
        <v>2873</v>
      </c>
    </row>
    <row r="752" spans="1:12" x14ac:dyDescent="0.2">
      <c r="A752" s="848" t="s">
        <v>2826</v>
      </c>
      <c r="B752" s="848" t="s">
        <v>2827</v>
      </c>
      <c r="C752" s="70">
        <v>35</v>
      </c>
      <c r="D752" s="156">
        <v>40106</v>
      </c>
      <c r="E752" s="853" t="s">
        <v>1853</v>
      </c>
      <c r="F752" s="853"/>
      <c r="G752" s="853"/>
      <c r="H752" s="853"/>
      <c r="I752" s="848" t="s">
        <v>2828</v>
      </c>
    </row>
    <row r="753" spans="1:25" x14ac:dyDescent="0.2">
      <c r="A753" s="75" t="s">
        <v>1282</v>
      </c>
      <c r="B753" s="75" t="s">
        <v>1283</v>
      </c>
      <c r="C753" s="70">
        <v>33</v>
      </c>
      <c r="D753" s="156">
        <v>40105</v>
      </c>
      <c r="E753" s="853"/>
      <c r="F753" s="853" t="s">
        <v>1853</v>
      </c>
      <c r="G753" s="853"/>
      <c r="H753" s="853"/>
      <c r="I753" s="85" t="s">
        <v>2355</v>
      </c>
    </row>
    <row r="754" spans="1:25" s="847" customFormat="1" x14ac:dyDescent="0.2">
      <c r="A754" s="75" t="s">
        <v>2307</v>
      </c>
      <c r="B754" s="75" t="s">
        <v>1245</v>
      </c>
      <c r="C754" s="70">
        <v>16</v>
      </c>
      <c r="D754" s="156">
        <v>40087</v>
      </c>
      <c r="E754" s="853"/>
      <c r="F754" s="853" t="s">
        <v>1853</v>
      </c>
      <c r="G754" s="853"/>
      <c r="H754" s="853"/>
      <c r="I754" s="85" t="s">
        <v>1921</v>
      </c>
      <c r="J754"/>
      <c r="K754"/>
      <c r="L754"/>
      <c r="M754"/>
      <c r="N754"/>
      <c r="O754"/>
      <c r="P754"/>
      <c r="Q754"/>
      <c r="R754"/>
      <c r="S754"/>
      <c r="T754"/>
      <c r="U754"/>
      <c r="V754"/>
      <c r="W754"/>
      <c r="X754"/>
      <c r="Y754"/>
    </row>
    <row r="755" spans="1:25" x14ac:dyDescent="0.2">
      <c r="A755" s="75" t="s">
        <v>2156</v>
      </c>
      <c r="B755" s="75" t="s">
        <v>2157</v>
      </c>
      <c r="C755" s="70">
        <v>15</v>
      </c>
      <c r="D755" s="156">
        <v>40085</v>
      </c>
      <c r="E755" s="853"/>
      <c r="F755" s="853" t="s">
        <v>1853</v>
      </c>
      <c r="G755" s="853"/>
      <c r="H755" s="853"/>
      <c r="I755" s="85" t="s">
        <v>4000</v>
      </c>
      <c r="K755" s="847"/>
      <c r="L755" s="847"/>
      <c r="X755" s="847"/>
      <c r="Y755" s="847"/>
    </row>
    <row r="756" spans="1:25" x14ac:dyDescent="0.2">
      <c r="A756" s="75" t="s">
        <v>2409</v>
      </c>
      <c r="B756" s="75" t="s">
        <v>1350</v>
      </c>
      <c r="C756" s="70">
        <v>33</v>
      </c>
      <c r="D756" s="156">
        <v>40085</v>
      </c>
      <c r="E756" s="853"/>
      <c r="F756" s="853" t="s">
        <v>1853</v>
      </c>
      <c r="G756" s="853"/>
      <c r="H756" s="853"/>
      <c r="I756" s="85" t="s">
        <v>1881</v>
      </c>
    </row>
    <row r="757" spans="1:25" x14ac:dyDescent="0.2">
      <c r="A757" s="462" t="s">
        <v>2420</v>
      </c>
      <c r="B757" s="150" t="s">
        <v>1373</v>
      </c>
      <c r="C757" s="62">
        <v>15</v>
      </c>
      <c r="D757" s="171">
        <v>40085</v>
      </c>
      <c r="E757" s="26" t="s">
        <v>1853</v>
      </c>
      <c r="F757" s="26"/>
      <c r="G757" s="26"/>
      <c r="H757" s="26"/>
      <c r="I757" s="100" t="s">
        <v>1881</v>
      </c>
    </row>
    <row r="758" spans="1:25" x14ac:dyDescent="0.2">
      <c r="A758" s="75" t="s">
        <v>2529</v>
      </c>
      <c r="B758" s="75" t="s">
        <v>2530</v>
      </c>
      <c r="C758" s="70">
        <v>30</v>
      </c>
      <c r="D758" s="156">
        <v>40085</v>
      </c>
      <c r="E758" s="853"/>
      <c r="F758" s="853" t="s">
        <v>1853</v>
      </c>
      <c r="G758" s="853"/>
      <c r="H758" s="853"/>
      <c r="I758" s="85" t="s">
        <v>2355</v>
      </c>
    </row>
    <row r="759" spans="1:25" x14ac:dyDescent="0.2">
      <c r="A759" s="848" t="s">
        <v>2917</v>
      </c>
      <c r="B759" s="848" t="s">
        <v>368</v>
      </c>
      <c r="C759" s="70">
        <v>35</v>
      </c>
      <c r="D759" s="156">
        <v>40085</v>
      </c>
      <c r="E759" s="853"/>
      <c r="F759" s="163" t="s">
        <v>1853</v>
      </c>
      <c r="G759" s="853"/>
      <c r="H759" s="853"/>
      <c r="I759" s="79" t="s">
        <v>2918</v>
      </c>
    </row>
    <row r="760" spans="1:25" x14ac:dyDescent="0.2">
      <c r="A760" s="93" t="s">
        <v>2749</v>
      </c>
      <c r="B760" s="93" t="s">
        <v>1618</v>
      </c>
      <c r="C760" s="70">
        <v>18</v>
      </c>
      <c r="D760" s="156">
        <v>40067</v>
      </c>
      <c r="E760" s="853" t="s">
        <v>1853</v>
      </c>
      <c r="F760" s="853"/>
      <c r="G760" s="853"/>
      <c r="H760" s="853"/>
      <c r="I760" s="858" t="s">
        <v>2750</v>
      </c>
    </row>
    <row r="761" spans="1:25" x14ac:dyDescent="0.2">
      <c r="A761" s="157" t="s">
        <v>2655</v>
      </c>
      <c r="B761" s="157" t="s">
        <v>2656</v>
      </c>
      <c r="C761" s="76">
        <v>43</v>
      </c>
      <c r="D761" s="172">
        <v>40054</v>
      </c>
      <c r="E761" s="52" t="s">
        <v>1853</v>
      </c>
      <c r="F761" s="52"/>
      <c r="G761" s="52"/>
      <c r="H761" s="52"/>
      <c r="I761" s="102" t="s">
        <v>4145</v>
      </c>
    </row>
    <row r="762" spans="1:25" x14ac:dyDescent="0.2">
      <c r="A762" s="150" t="s">
        <v>2967</v>
      </c>
      <c r="B762" s="150" t="s">
        <v>1791</v>
      </c>
      <c r="C762" s="62">
        <v>22</v>
      </c>
      <c r="D762" s="171">
        <v>40054</v>
      </c>
      <c r="E762" s="26" t="s">
        <v>1853</v>
      </c>
      <c r="F762" s="26"/>
      <c r="G762" s="26"/>
      <c r="H762" s="26"/>
      <c r="I762" s="100" t="s">
        <v>1881</v>
      </c>
    </row>
    <row r="763" spans="1:25" x14ac:dyDescent="0.2">
      <c r="A763" s="93" t="s">
        <v>1945</v>
      </c>
      <c r="B763" s="93" t="s">
        <v>961</v>
      </c>
      <c r="C763" s="70">
        <v>32</v>
      </c>
      <c r="D763" s="156">
        <v>40029</v>
      </c>
      <c r="E763" s="853" t="s">
        <v>1853</v>
      </c>
      <c r="F763" s="853"/>
      <c r="G763" s="853"/>
      <c r="H763" s="853"/>
      <c r="I763" s="85" t="s">
        <v>1881</v>
      </c>
      <c r="W763" s="847"/>
    </row>
    <row r="764" spans="1:25" x14ac:dyDescent="0.2">
      <c r="A764" s="93" t="s">
        <v>2947</v>
      </c>
      <c r="B764" s="93" t="s">
        <v>2948</v>
      </c>
      <c r="C764" s="70">
        <v>15</v>
      </c>
      <c r="D764" s="156">
        <v>39975</v>
      </c>
      <c r="E764" s="853" t="s">
        <v>1853</v>
      </c>
      <c r="F764" s="853"/>
      <c r="G764" s="853"/>
      <c r="H764" s="853"/>
      <c r="I764" s="858" t="s">
        <v>2949</v>
      </c>
    </row>
    <row r="765" spans="1:25" x14ac:dyDescent="0.2">
      <c r="A765" s="93" t="s">
        <v>1741</v>
      </c>
      <c r="B765" s="93" t="s">
        <v>1742</v>
      </c>
      <c r="C765" s="70">
        <v>32</v>
      </c>
      <c r="D765" s="156">
        <v>39959</v>
      </c>
      <c r="E765" s="853" t="s">
        <v>1853</v>
      </c>
      <c r="F765" s="853"/>
      <c r="G765" s="853"/>
      <c r="H765" s="853"/>
      <c r="I765" s="85" t="s">
        <v>1881</v>
      </c>
      <c r="V765" s="847"/>
    </row>
    <row r="766" spans="1:25" x14ac:dyDescent="0.2">
      <c r="A766" s="460" t="s">
        <v>989</v>
      </c>
      <c r="B766" s="157" t="s">
        <v>990</v>
      </c>
      <c r="C766" s="76">
        <v>37</v>
      </c>
      <c r="D766" s="172">
        <v>39944</v>
      </c>
      <c r="E766" s="52" t="s">
        <v>1853</v>
      </c>
      <c r="F766" s="52"/>
      <c r="G766" s="52"/>
      <c r="H766" s="52"/>
      <c r="I766" s="114" t="s">
        <v>1921</v>
      </c>
    </row>
    <row r="767" spans="1:25" x14ac:dyDescent="0.2">
      <c r="A767" s="150" t="s">
        <v>2451</v>
      </c>
      <c r="B767" s="150" t="s">
        <v>1399</v>
      </c>
      <c r="C767" s="62">
        <v>27</v>
      </c>
      <c r="D767" s="171">
        <v>39937</v>
      </c>
      <c r="E767" s="26" t="s">
        <v>1853</v>
      </c>
      <c r="F767" s="26"/>
      <c r="G767" s="26"/>
      <c r="H767" s="26"/>
      <c r="I767" s="100" t="s">
        <v>1881</v>
      </c>
    </row>
    <row r="768" spans="1:25" x14ac:dyDescent="0.2">
      <c r="A768" s="93" t="s">
        <v>2610</v>
      </c>
      <c r="B768" s="93" t="s">
        <v>2611</v>
      </c>
      <c r="C768" s="70">
        <v>26</v>
      </c>
      <c r="D768" s="156">
        <v>39930</v>
      </c>
      <c r="E768" s="853" t="s">
        <v>1853</v>
      </c>
      <c r="F768" s="853"/>
      <c r="G768" s="853"/>
      <c r="H768" s="853"/>
      <c r="I768" s="85" t="s">
        <v>1921</v>
      </c>
    </row>
    <row r="769" spans="1:25" x14ac:dyDescent="0.2">
      <c r="A769" s="93" t="s">
        <v>2546</v>
      </c>
      <c r="B769" s="93" t="s">
        <v>2547</v>
      </c>
      <c r="C769" s="70">
        <v>31</v>
      </c>
      <c r="D769" s="156">
        <v>39927</v>
      </c>
      <c r="E769" s="853" t="s">
        <v>1853</v>
      </c>
      <c r="F769" s="853"/>
      <c r="G769" s="853"/>
      <c r="H769" s="853"/>
      <c r="I769" s="858" t="s">
        <v>2548</v>
      </c>
    </row>
    <row r="770" spans="1:25" x14ac:dyDescent="0.2">
      <c r="A770" s="93" t="s">
        <v>952</v>
      </c>
      <c r="B770" s="93" t="s">
        <v>1937</v>
      </c>
      <c r="C770" s="70">
        <v>38</v>
      </c>
      <c r="D770" s="156">
        <v>39924</v>
      </c>
      <c r="E770" s="853" t="s">
        <v>1853</v>
      </c>
      <c r="F770" s="853"/>
      <c r="G770" s="853"/>
      <c r="H770" s="853"/>
      <c r="I770" s="85" t="s">
        <v>1921</v>
      </c>
    </row>
    <row r="771" spans="1:25" x14ac:dyDescent="0.2">
      <c r="A771" s="157" t="s">
        <v>2829</v>
      </c>
      <c r="B771" s="157" t="s">
        <v>2830</v>
      </c>
      <c r="C771" s="76">
        <v>26</v>
      </c>
      <c r="D771" s="172">
        <v>39918</v>
      </c>
      <c r="E771" s="52" t="s">
        <v>1853</v>
      </c>
      <c r="F771" s="52"/>
      <c r="G771" s="52"/>
      <c r="H771" s="52"/>
      <c r="I771" s="102" t="s">
        <v>2831</v>
      </c>
    </row>
    <row r="772" spans="1:25" x14ac:dyDescent="0.2">
      <c r="A772" s="150" t="s">
        <v>2484</v>
      </c>
      <c r="B772" s="150" t="s">
        <v>2485</v>
      </c>
      <c r="C772" s="62">
        <v>50</v>
      </c>
      <c r="D772" s="171">
        <v>39899</v>
      </c>
      <c r="E772" s="26" t="s">
        <v>1853</v>
      </c>
      <c r="F772" s="26"/>
      <c r="G772" s="26"/>
      <c r="H772" s="26"/>
      <c r="I772" s="65" t="s">
        <v>2486</v>
      </c>
    </row>
    <row r="773" spans="1:25" x14ac:dyDescent="0.2">
      <c r="A773" s="93" t="s">
        <v>2285</v>
      </c>
      <c r="B773" s="93" t="s">
        <v>2286</v>
      </c>
      <c r="C773" s="70">
        <v>32</v>
      </c>
      <c r="D773" s="156">
        <v>39889</v>
      </c>
      <c r="E773" s="853" t="s">
        <v>1853</v>
      </c>
      <c r="F773" s="853"/>
      <c r="G773" s="853"/>
      <c r="H773" s="853"/>
      <c r="I773" s="858" t="s">
        <v>4111</v>
      </c>
    </row>
    <row r="774" spans="1:25" x14ac:dyDescent="0.2">
      <c r="A774" s="848" t="s">
        <v>1041</v>
      </c>
      <c r="B774" s="848" t="s">
        <v>1042</v>
      </c>
      <c r="C774" s="70">
        <v>20</v>
      </c>
      <c r="D774" s="156">
        <v>39881</v>
      </c>
      <c r="E774" s="853" t="s">
        <v>1853</v>
      </c>
      <c r="F774" s="853"/>
      <c r="G774" s="853"/>
      <c r="H774" s="853"/>
      <c r="I774" s="858" t="s">
        <v>2050</v>
      </c>
      <c r="K774" s="847"/>
      <c r="L774" s="847"/>
    </row>
    <row r="775" spans="1:25" x14ac:dyDescent="0.2">
      <c r="A775" s="848" t="s">
        <v>2739</v>
      </c>
      <c r="B775" s="848" t="s">
        <v>2740</v>
      </c>
      <c r="C775" s="70">
        <v>31</v>
      </c>
      <c r="D775" s="156">
        <v>39881</v>
      </c>
      <c r="E775" s="853"/>
      <c r="F775" s="853"/>
      <c r="G775" s="853" t="s">
        <v>1853</v>
      </c>
      <c r="H775" s="853"/>
      <c r="I775" s="858" t="s">
        <v>2741</v>
      </c>
      <c r="L775" s="847"/>
      <c r="M775" s="847"/>
    </row>
    <row r="776" spans="1:25" x14ac:dyDescent="0.2">
      <c r="A776" s="157" t="s">
        <v>1786</v>
      </c>
      <c r="B776" s="157" t="s">
        <v>1787</v>
      </c>
      <c r="C776" s="76">
        <v>20</v>
      </c>
      <c r="D776" s="172">
        <v>39878</v>
      </c>
      <c r="E776" s="52" t="s">
        <v>1853</v>
      </c>
      <c r="F776" s="52"/>
      <c r="G776" s="52"/>
      <c r="H776" s="52"/>
      <c r="I776" s="114" t="s">
        <v>1881</v>
      </c>
      <c r="L776" s="847"/>
      <c r="M776" s="847"/>
      <c r="U776" s="847"/>
    </row>
    <row r="777" spans="1:25" x14ac:dyDescent="0.2">
      <c r="A777" s="150" t="s">
        <v>1739</v>
      </c>
      <c r="B777" s="150" t="s">
        <v>1740</v>
      </c>
      <c r="C777" s="62">
        <v>36</v>
      </c>
      <c r="D777" s="171">
        <v>39876</v>
      </c>
      <c r="E777" s="26" t="s">
        <v>1853</v>
      </c>
      <c r="F777" s="26"/>
      <c r="G777" s="26"/>
      <c r="H777" s="26"/>
      <c r="I777" s="100" t="s">
        <v>1881</v>
      </c>
      <c r="L777" s="847"/>
      <c r="M777" s="847"/>
    </row>
    <row r="778" spans="1:25" x14ac:dyDescent="0.2">
      <c r="A778" s="455" t="s">
        <v>2302</v>
      </c>
      <c r="B778" s="93" t="s">
        <v>2303</v>
      </c>
      <c r="C778" s="70">
        <v>32</v>
      </c>
      <c r="D778" s="156">
        <v>39871</v>
      </c>
      <c r="E778" s="853" t="s">
        <v>1853</v>
      </c>
      <c r="F778" s="853"/>
      <c r="G778" s="853"/>
      <c r="H778" s="853"/>
      <c r="I778" s="85" t="s">
        <v>1881</v>
      </c>
    </row>
    <row r="779" spans="1:25" x14ac:dyDescent="0.2">
      <c r="A779" s="456" t="s">
        <v>2290</v>
      </c>
      <c r="B779" s="93" t="s">
        <v>2291</v>
      </c>
      <c r="C779" s="70">
        <v>39</v>
      </c>
      <c r="D779" s="156">
        <v>39869</v>
      </c>
      <c r="E779" s="853" t="s">
        <v>1853</v>
      </c>
      <c r="F779" s="853"/>
      <c r="G779" s="853"/>
      <c r="H779" s="853"/>
      <c r="I779" s="858" t="s">
        <v>2292</v>
      </c>
    </row>
    <row r="780" spans="1:25" x14ac:dyDescent="0.2">
      <c r="A780" s="848" t="s">
        <v>2251</v>
      </c>
      <c r="B780" s="848" t="s">
        <v>2252</v>
      </c>
      <c r="C780" s="70">
        <v>35</v>
      </c>
      <c r="D780" s="156">
        <v>39862</v>
      </c>
      <c r="E780" s="853" t="s">
        <v>1853</v>
      </c>
      <c r="F780" s="853"/>
      <c r="G780" s="853"/>
      <c r="H780" s="853"/>
      <c r="I780" s="848"/>
    </row>
    <row r="781" spans="1:25" s="847" customFormat="1" x14ac:dyDescent="0.2">
      <c r="A781" s="157" t="s">
        <v>1686</v>
      </c>
      <c r="B781" s="157" t="s">
        <v>1687</v>
      </c>
      <c r="C781" s="76">
        <v>27</v>
      </c>
      <c r="D781" s="172">
        <v>39849</v>
      </c>
      <c r="E781" s="52" t="s">
        <v>1853</v>
      </c>
      <c r="F781" s="52"/>
      <c r="G781" s="52"/>
      <c r="H781" s="52"/>
      <c r="I781" s="114" t="s">
        <v>1881</v>
      </c>
      <c r="J781"/>
      <c r="K781"/>
      <c r="L781"/>
      <c r="M781"/>
      <c r="N781"/>
      <c r="O781"/>
      <c r="P781"/>
      <c r="Q781"/>
      <c r="R781"/>
      <c r="S781"/>
      <c r="T781"/>
      <c r="U781"/>
      <c r="V781"/>
      <c r="W781"/>
      <c r="X781"/>
      <c r="Y781"/>
    </row>
    <row r="782" spans="1:25" x14ac:dyDescent="0.2">
      <c r="A782" s="849" t="s">
        <v>2992</v>
      </c>
      <c r="B782" s="849" t="s">
        <v>2993</v>
      </c>
      <c r="C782" s="62">
        <v>27</v>
      </c>
      <c r="D782" s="171">
        <v>39849</v>
      </c>
      <c r="E782" s="26" t="s">
        <v>1853</v>
      </c>
      <c r="F782" s="26"/>
      <c r="G782" s="26"/>
      <c r="H782" s="26"/>
      <c r="I782" s="849" t="s">
        <v>2994</v>
      </c>
      <c r="T782" s="847"/>
      <c r="X782" s="847"/>
      <c r="Y782" s="847"/>
    </row>
    <row r="783" spans="1:25" x14ac:dyDescent="0.2">
      <c r="A783" s="93" t="s">
        <v>2955</v>
      </c>
      <c r="B783" s="93" t="s">
        <v>2956</v>
      </c>
      <c r="C783" s="70">
        <v>25</v>
      </c>
      <c r="D783" s="156">
        <v>39843</v>
      </c>
      <c r="E783" s="853" t="s">
        <v>1853</v>
      </c>
      <c r="F783" s="853"/>
      <c r="G783" s="853"/>
      <c r="H783" s="853"/>
      <c r="I783" s="85" t="s">
        <v>1881</v>
      </c>
      <c r="M783" s="847"/>
    </row>
    <row r="784" spans="1:25" x14ac:dyDescent="0.2">
      <c r="A784" s="93" t="s">
        <v>1550</v>
      </c>
      <c r="B784" s="93" t="s">
        <v>1551</v>
      </c>
      <c r="C784" s="70">
        <v>41</v>
      </c>
      <c r="D784" s="156">
        <v>39839</v>
      </c>
      <c r="E784" s="853" t="s">
        <v>1853</v>
      </c>
      <c r="F784" s="853"/>
      <c r="G784" s="853"/>
      <c r="H784" s="853"/>
      <c r="I784" s="85" t="s">
        <v>1881</v>
      </c>
      <c r="S784" s="847"/>
    </row>
    <row r="785" spans="1:23" x14ac:dyDescent="0.2">
      <c r="A785" s="93" t="s">
        <v>1698</v>
      </c>
      <c r="B785" s="93" t="s">
        <v>1699</v>
      </c>
      <c r="C785" s="70">
        <v>22</v>
      </c>
      <c r="D785" s="156">
        <v>39835</v>
      </c>
      <c r="E785" s="853" t="s">
        <v>1853</v>
      </c>
      <c r="F785" s="853"/>
      <c r="G785" s="853"/>
      <c r="H785" s="853"/>
      <c r="I785" s="85" t="s">
        <v>1881</v>
      </c>
      <c r="K785" s="864"/>
      <c r="L785" s="864"/>
    </row>
    <row r="786" spans="1:23" x14ac:dyDescent="0.2">
      <c r="A786" s="854" t="s">
        <v>2477</v>
      </c>
      <c r="B786" s="854" t="s">
        <v>2478</v>
      </c>
      <c r="C786" s="76">
        <v>36</v>
      </c>
      <c r="D786" s="172">
        <v>39828</v>
      </c>
      <c r="E786" s="52" t="s">
        <v>1853</v>
      </c>
      <c r="F786" s="52"/>
      <c r="G786" s="52"/>
      <c r="H786" s="52"/>
      <c r="I786" s="854" t="s">
        <v>2479</v>
      </c>
    </row>
    <row r="787" spans="1:23" x14ac:dyDescent="0.2">
      <c r="A787" s="96" t="s">
        <v>2269</v>
      </c>
      <c r="B787" s="96" t="s">
        <v>2270</v>
      </c>
      <c r="C787" s="62">
        <v>24</v>
      </c>
      <c r="D787" s="171">
        <v>39772</v>
      </c>
      <c r="E787" s="26"/>
      <c r="F787" s="26" t="s">
        <v>1853</v>
      </c>
      <c r="G787" s="26"/>
      <c r="H787" s="26"/>
      <c r="I787" s="65" t="s">
        <v>2271</v>
      </c>
    </row>
    <row r="788" spans="1:23" x14ac:dyDescent="0.2">
      <c r="A788" s="858" t="s">
        <v>1917</v>
      </c>
      <c r="B788" s="848" t="s">
        <v>1918</v>
      </c>
      <c r="C788" s="70">
        <v>31</v>
      </c>
      <c r="D788" s="156">
        <v>39770</v>
      </c>
      <c r="E788" s="853"/>
      <c r="F788" s="853"/>
      <c r="G788" s="853" t="s">
        <v>1853</v>
      </c>
      <c r="H788" s="853"/>
      <c r="I788" s="858" t="s">
        <v>1919</v>
      </c>
      <c r="J788" s="847"/>
      <c r="K788" s="847"/>
      <c r="L788" s="847"/>
      <c r="M788" s="847"/>
      <c r="N788" s="847"/>
      <c r="O788" s="847"/>
      <c r="P788" s="847"/>
      <c r="Q788" s="847"/>
      <c r="R788" s="847"/>
    </row>
    <row r="789" spans="1:23" x14ac:dyDescent="0.2">
      <c r="A789" s="848" t="s">
        <v>2330</v>
      </c>
      <c r="B789" s="848" t="s">
        <v>2331</v>
      </c>
      <c r="C789" s="70">
        <v>27</v>
      </c>
      <c r="D789" s="156">
        <v>39769</v>
      </c>
      <c r="E789" s="853"/>
      <c r="F789" s="853" t="s">
        <v>1853</v>
      </c>
      <c r="G789" s="853"/>
      <c r="H789" s="853"/>
      <c r="I789" s="858" t="s">
        <v>2332</v>
      </c>
    </row>
    <row r="790" spans="1:23" x14ac:dyDescent="0.2">
      <c r="A790" s="93" t="s">
        <v>2456</v>
      </c>
      <c r="B790" s="93" t="s">
        <v>1411</v>
      </c>
      <c r="C790" s="70">
        <v>25</v>
      </c>
      <c r="D790" s="156">
        <v>39752</v>
      </c>
      <c r="E790" s="853" t="s">
        <v>1853</v>
      </c>
      <c r="F790" s="853"/>
      <c r="G790" s="853"/>
      <c r="H790" s="853"/>
      <c r="I790" s="85" t="s">
        <v>1881</v>
      </c>
      <c r="W790" s="847"/>
    </row>
    <row r="791" spans="1:23" x14ac:dyDescent="0.2">
      <c r="A791" s="854" t="s">
        <v>2226</v>
      </c>
      <c r="B791" s="854" t="s">
        <v>2227</v>
      </c>
      <c r="C791" s="76">
        <v>33</v>
      </c>
      <c r="D791" s="172">
        <v>39729</v>
      </c>
      <c r="E791" s="52"/>
      <c r="F791" s="52"/>
      <c r="G791" s="52" t="s">
        <v>1853</v>
      </c>
      <c r="H791" s="52"/>
      <c r="I791" s="102" t="s">
        <v>2228</v>
      </c>
    </row>
    <row r="792" spans="1:23" x14ac:dyDescent="0.2">
      <c r="A792" s="849" t="s">
        <v>2998</v>
      </c>
      <c r="B792" s="849" t="s">
        <v>2999</v>
      </c>
      <c r="C792" s="62">
        <v>28</v>
      </c>
      <c r="D792" s="171">
        <v>39729</v>
      </c>
      <c r="E792" s="26"/>
      <c r="F792" s="26"/>
      <c r="G792" s="26" t="s">
        <v>1853</v>
      </c>
      <c r="H792" s="26"/>
      <c r="I792" s="65" t="s">
        <v>3000</v>
      </c>
      <c r="V792" s="847"/>
    </row>
    <row r="793" spans="1:23" x14ac:dyDescent="0.2">
      <c r="A793" s="93" t="s">
        <v>1953</v>
      </c>
      <c r="B793" s="93" t="s">
        <v>1954</v>
      </c>
      <c r="C793" s="70">
        <v>30</v>
      </c>
      <c r="D793" s="156">
        <v>39727</v>
      </c>
      <c r="E793" s="853" t="s">
        <v>1853</v>
      </c>
      <c r="F793" s="853"/>
      <c r="G793" s="853"/>
      <c r="H793" s="853"/>
      <c r="I793" s="858" t="s">
        <v>1955</v>
      </c>
    </row>
    <row r="794" spans="1:23" x14ac:dyDescent="0.2">
      <c r="A794" s="456" t="s">
        <v>1084</v>
      </c>
      <c r="B794" s="93" t="s">
        <v>1085</v>
      </c>
      <c r="C794" s="70">
        <v>39</v>
      </c>
      <c r="D794" s="156">
        <v>39727</v>
      </c>
      <c r="E794" s="853" t="s">
        <v>1853</v>
      </c>
      <c r="F794" s="853"/>
      <c r="G794" s="853"/>
      <c r="H794" s="853"/>
      <c r="I794" s="85" t="s">
        <v>1881</v>
      </c>
    </row>
    <row r="795" spans="1:23" x14ac:dyDescent="0.2">
      <c r="A795" s="93" t="s">
        <v>2838</v>
      </c>
      <c r="B795" s="93" t="s">
        <v>2839</v>
      </c>
      <c r="C795" s="70">
        <v>30</v>
      </c>
      <c r="D795" s="156">
        <v>39701</v>
      </c>
      <c r="E795" s="853" t="s">
        <v>1853</v>
      </c>
      <c r="F795" s="853"/>
      <c r="G795" s="853"/>
      <c r="H795" s="853"/>
      <c r="I795" s="85" t="s">
        <v>4000</v>
      </c>
    </row>
    <row r="796" spans="1:23" x14ac:dyDescent="0.2">
      <c r="A796" s="157" t="s">
        <v>2719</v>
      </c>
      <c r="B796" s="157" t="s">
        <v>1598</v>
      </c>
      <c r="C796" s="76">
        <v>37</v>
      </c>
      <c r="D796" s="172">
        <v>39651</v>
      </c>
      <c r="E796" s="52" t="s">
        <v>1853</v>
      </c>
      <c r="F796" s="52"/>
      <c r="G796" s="52"/>
      <c r="H796" s="52"/>
      <c r="I796" s="102" t="s">
        <v>2720</v>
      </c>
    </row>
    <row r="797" spans="1:23" x14ac:dyDescent="0.2">
      <c r="A797" s="150" t="s">
        <v>2259</v>
      </c>
      <c r="B797" s="93" t="s">
        <v>2260</v>
      </c>
      <c r="C797" s="70">
        <v>34</v>
      </c>
      <c r="D797" s="156">
        <v>39617</v>
      </c>
      <c r="E797" s="853" t="s">
        <v>1853</v>
      </c>
      <c r="F797" s="853"/>
      <c r="G797" s="853"/>
      <c r="H797" s="853"/>
      <c r="I797" s="85" t="s">
        <v>1881</v>
      </c>
    </row>
    <row r="798" spans="1:23" x14ac:dyDescent="0.2">
      <c r="A798" s="93" t="s">
        <v>1370</v>
      </c>
      <c r="B798" s="93" t="s">
        <v>1371</v>
      </c>
      <c r="C798" s="70">
        <v>43</v>
      </c>
      <c r="D798" s="156">
        <v>39617</v>
      </c>
      <c r="E798" s="853" t="s">
        <v>1853</v>
      </c>
      <c r="F798" s="853"/>
      <c r="G798" s="853"/>
      <c r="H798" s="853"/>
      <c r="I798" s="85" t="s">
        <v>1881</v>
      </c>
      <c r="K798" s="847"/>
      <c r="L798" s="847"/>
    </row>
    <row r="799" spans="1:23" x14ac:dyDescent="0.2">
      <c r="A799" s="848" t="s">
        <v>2358</v>
      </c>
      <c r="B799" s="848" t="s">
        <v>2359</v>
      </c>
      <c r="C799" s="70">
        <v>35</v>
      </c>
      <c r="D799" s="156">
        <v>39538</v>
      </c>
      <c r="E799" s="853"/>
      <c r="F799" s="853"/>
      <c r="G799" s="853"/>
      <c r="H799" s="853" t="s">
        <v>1853</v>
      </c>
      <c r="I799" s="848" t="s">
        <v>2360</v>
      </c>
    </row>
    <row r="800" spans="1:23" x14ac:dyDescent="0.2">
      <c r="A800" s="93" t="s">
        <v>1384</v>
      </c>
      <c r="B800" s="93" t="s">
        <v>1385</v>
      </c>
      <c r="C800" s="70">
        <v>25</v>
      </c>
      <c r="D800" s="156">
        <v>39497</v>
      </c>
      <c r="E800" s="853" t="s">
        <v>1853</v>
      </c>
      <c r="F800" s="853"/>
      <c r="G800" s="853"/>
      <c r="H800" s="853"/>
      <c r="I800" s="85" t="s">
        <v>1921</v>
      </c>
    </row>
    <row r="801" spans="1:25" ht="6" customHeight="1" x14ac:dyDescent="0.2">
      <c r="A801" s="848" t="s">
        <v>1902</v>
      </c>
      <c r="B801" s="848" t="s">
        <v>125</v>
      </c>
      <c r="C801" s="70">
        <v>39</v>
      </c>
      <c r="D801" s="156">
        <v>39477</v>
      </c>
      <c r="E801" s="853"/>
      <c r="F801" s="853"/>
      <c r="G801" s="853"/>
      <c r="H801" s="163" t="s">
        <v>1853</v>
      </c>
      <c r="I801" s="79" t="s">
        <v>1903</v>
      </c>
    </row>
    <row r="802" spans="1:25" x14ac:dyDescent="0.2">
      <c r="A802" s="93" t="s">
        <v>2691</v>
      </c>
      <c r="B802" s="93" t="s">
        <v>2692</v>
      </c>
      <c r="C802" s="70">
        <v>36</v>
      </c>
      <c r="D802" s="156">
        <v>39477</v>
      </c>
      <c r="E802" s="853" t="s">
        <v>1853</v>
      </c>
      <c r="F802" s="853"/>
      <c r="G802" s="853"/>
      <c r="H802" s="853"/>
      <c r="I802" s="858" t="s">
        <v>4036</v>
      </c>
    </row>
    <row r="803" spans="1:25" x14ac:dyDescent="0.2">
      <c r="A803" s="1024" t="s">
        <v>2775</v>
      </c>
      <c r="B803" s="1024" t="s">
        <v>2776</v>
      </c>
      <c r="C803" s="76">
        <v>26</v>
      </c>
      <c r="D803" s="172">
        <v>39448</v>
      </c>
      <c r="E803" s="1006" t="s">
        <v>1853</v>
      </c>
      <c r="F803" s="52"/>
      <c r="G803" s="52"/>
      <c r="H803" s="52"/>
      <c r="I803" s="1031" t="s">
        <v>2777</v>
      </c>
      <c r="U803" s="847"/>
    </row>
    <row r="804" spans="1:25" x14ac:dyDescent="0.2">
      <c r="A804" s="894"/>
      <c r="B804" s="903"/>
      <c r="C804" s="176"/>
      <c r="D804" s="177"/>
      <c r="E804" s="48"/>
      <c r="F804" s="48"/>
      <c r="G804" s="48"/>
      <c r="H804" s="48"/>
      <c r="I804" s="91"/>
    </row>
    <row r="805" spans="1:25" x14ac:dyDescent="0.2">
      <c r="A805" s="33" t="s">
        <v>3005</v>
      </c>
      <c r="B805" s="46">
        <f>COUNTA(B8:B803)</f>
        <v>796</v>
      </c>
      <c r="C805" s="173"/>
      <c r="D805" s="174"/>
      <c r="E805" s="46">
        <f>COUNTA(E8:E803)</f>
        <v>268</v>
      </c>
      <c r="F805" s="46">
        <f>COUNTA(F8:F803)</f>
        <v>315</v>
      </c>
      <c r="G805" s="46">
        <f>COUNTA(G8:G803)</f>
        <v>169</v>
      </c>
      <c r="H805" s="46">
        <f>COUNTA(H8:H803)</f>
        <v>45</v>
      </c>
      <c r="I805" s="175" t="s">
        <v>3006</v>
      </c>
    </row>
    <row r="806" spans="1:25" x14ac:dyDescent="0.2">
      <c r="A806" s="88" t="s">
        <v>3007</v>
      </c>
      <c r="B806" s="48">
        <f>B805-5</f>
        <v>791</v>
      </c>
      <c r="C806" s="176"/>
      <c r="D806" s="177"/>
      <c r="E806" s="48">
        <f>E805-2</f>
        <v>266</v>
      </c>
      <c r="F806" s="48">
        <f>F805-3</f>
        <v>312</v>
      </c>
      <c r="G806" s="48">
        <f>G805</f>
        <v>169</v>
      </c>
      <c r="H806" s="48">
        <f>H805</f>
        <v>45</v>
      </c>
      <c r="I806" s="178" t="s">
        <v>3008</v>
      </c>
    </row>
    <row r="807" spans="1:25" x14ac:dyDescent="0.2">
      <c r="A807" s="88" t="s">
        <v>3009</v>
      </c>
      <c r="B807" s="48">
        <f>B806-9</f>
        <v>782</v>
      </c>
      <c r="C807" s="176"/>
      <c r="D807" s="177"/>
      <c r="E807" s="48">
        <f>E806-3</f>
        <v>263</v>
      </c>
      <c r="F807" s="48">
        <f>F806-2</f>
        <v>310</v>
      </c>
      <c r="G807" s="48">
        <f>G806-1</f>
        <v>168</v>
      </c>
      <c r="H807" s="48">
        <f>H806-3</f>
        <v>42</v>
      </c>
      <c r="I807" s="178" t="s">
        <v>3010</v>
      </c>
    </row>
    <row r="808" spans="1:25" x14ac:dyDescent="0.2">
      <c r="A808" s="38" t="s">
        <v>3011</v>
      </c>
      <c r="B808" s="179">
        <v>100</v>
      </c>
      <c r="C808" s="180"/>
      <c r="D808" s="134"/>
      <c r="E808" s="180">
        <f>E807/$B807*100</f>
        <v>33.631713554987215</v>
      </c>
      <c r="F808" s="180">
        <f>F807/$B807*100</f>
        <v>39.641943734015342</v>
      </c>
      <c r="G808" s="180">
        <f>G807/$B807*100</f>
        <v>21.483375959079286</v>
      </c>
      <c r="H808" s="180">
        <f>H807/$B807*100</f>
        <v>5.3708439897698215</v>
      </c>
      <c r="I808" s="39"/>
    </row>
    <row r="809" spans="1:25" x14ac:dyDescent="0.2">
      <c r="A809" s="38" t="s">
        <v>3012</v>
      </c>
      <c r="B809" s="25"/>
      <c r="C809" s="180">
        <f>AVERAGE(C8:C803)</f>
        <v>11.366834170854272</v>
      </c>
      <c r="D809" s="181">
        <f>AVERAGE(D8:D803)</f>
        <v>42413.116834170854</v>
      </c>
      <c r="E809" s="48"/>
      <c r="F809" s="48"/>
      <c r="G809" s="48"/>
      <c r="H809" s="48"/>
      <c r="I809" s="39"/>
      <c r="T809" s="847"/>
    </row>
    <row r="810" spans="1:25" x14ac:dyDescent="0.2">
      <c r="A810" s="155" t="s">
        <v>3013</v>
      </c>
      <c r="B810" s="107"/>
      <c r="C810" s="182"/>
      <c r="D810" s="129"/>
      <c r="E810" s="115"/>
      <c r="F810" s="115"/>
      <c r="G810" s="115"/>
      <c r="H810" s="115"/>
      <c r="I810" s="107"/>
    </row>
    <row r="811" spans="1:25" x14ac:dyDescent="0.2">
      <c r="A811" s="106"/>
      <c r="B811" s="107"/>
      <c r="C811" s="182"/>
      <c r="D811" s="129"/>
      <c r="E811" s="115"/>
      <c r="F811" s="115"/>
      <c r="G811" s="115"/>
      <c r="H811" s="115"/>
      <c r="I811" s="107"/>
      <c r="S811" s="847"/>
    </row>
    <row r="812" spans="1:25" x14ac:dyDescent="0.2">
      <c r="A812" s="183" t="s">
        <v>3014</v>
      </c>
      <c r="B812" s="21"/>
      <c r="C812" s="184" t="s">
        <v>23</v>
      </c>
      <c r="D812" s="185" t="s">
        <v>3015</v>
      </c>
      <c r="E812" s="45" t="s">
        <v>1846</v>
      </c>
      <c r="F812" s="44" t="s">
        <v>3016</v>
      </c>
      <c r="G812" s="47" t="s">
        <v>3017</v>
      </c>
      <c r="H812" s="47" t="s">
        <v>1849</v>
      </c>
      <c r="I812" s="186" t="s">
        <v>1850</v>
      </c>
    </row>
    <row r="813" spans="1:25" x14ac:dyDescent="0.2">
      <c r="A813" s="80" t="s">
        <v>3018</v>
      </c>
      <c r="B813" s="13"/>
      <c r="C813" s="143">
        <f>SUM(E813:H813)</f>
        <v>156</v>
      </c>
      <c r="D813" s="187">
        <f>C813/C817*100</f>
        <v>19.948849104859335</v>
      </c>
      <c r="E813" s="459">
        <v>61</v>
      </c>
      <c r="F813" s="188">
        <v>92</v>
      </c>
      <c r="G813" s="64">
        <v>0</v>
      </c>
      <c r="H813" s="461">
        <v>3</v>
      </c>
      <c r="I813" s="189" t="s">
        <v>3019</v>
      </c>
    </row>
    <row r="814" spans="1:25" x14ac:dyDescent="0.2">
      <c r="A814" s="80" t="s">
        <v>3020</v>
      </c>
      <c r="B814" s="13"/>
      <c r="C814" s="143">
        <f>SUM(E814:H814)</f>
        <v>30</v>
      </c>
      <c r="D814" s="187">
        <f>C814/C817*100</f>
        <v>3.8363171355498724</v>
      </c>
      <c r="E814" s="50" t="s">
        <v>3021</v>
      </c>
      <c r="F814" s="50" t="s">
        <v>3021</v>
      </c>
      <c r="G814" s="50" t="s">
        <v>3021</v>
      </c>
      <c r="H814" s="190">
        <v>30</v>
      </c>
      <c r="I814" s="191" t="s">
        <v>3022</v>
      </c>
    </row>
    <row r="815" spans="1:25" x14ac:dyDescent="0.2">
      <c r="A815" s="80" t="s">
        <v>3023</v>
      </c>
      <c r="B815" s="13"/>
      <c r="C815" s="143">
        <f>SUM(E815:H815)</f>
        <v>124</v>
      </c>
      <c r="D815" s="187">
        <f>C815/C817*100</f>
        <v>15.856777493606138</v>
      </c>
      <c r="E815" s="63">
        <v>3</v>
      </c>
      <c r="F815" s="50">
        <v>7</v>
      </c>
      <c r="G815" s="64">
        <v>112</v>
      </c>
      <c r="H815" s="64">
        <v>2</v>
      </c>
      <c r="I815" s="107"/>
      <c r="J815" s="847"/>
      <c r="K815" s="847"/>
      <c r="L815" s="847"/>
      <c r="M815" s="847"/>
      <c r="N815" s="847"/>
      <c r="O815" s="847"/>
      <c r="P815" s="847"/>
      <c r="Q815" s="847"/>
      <c r="R815" s="847"/>
    </row>
    <row r="816" spans="1:25" s="847" customFormat="1" x14ac:dyDescent="0.2">
      <c r="A816" s="80" t="s">
        <v>3024</v>
      </c>
      <c r="B816" s="13"/>
      <c r="C816" s="143">
        <f>C817-C813-C815-C814</f>
        <v>472</v>
      </c>
      <c r="D816" s="187">
        <f>D817-D813-D815-D814</f>
        <v>60.358056265984665</v>
      </c>
      <c r="E816" s="63">
        <f>E817-E813-E815</f>
        <v>199</v>
      </c>
      <c r="F816" s="50">
        <f>F817-F813-F815</f>
        <v>211</v>
      </c>
      <c r="G816" s="50" t="s">
        <v>3021</v>
      </c>
      <c r="H816" s="64">
        <f>H817-H813-H815-H814</f>
        <v>7</v>
      </c>
      <c r="I816" s="107"/>
      <c r="J816" s="598"/>
      <c r="K816"/>
      <c r="L816"/>
      <c r="M816"/>
      <c r="N816"/>
      <c r="O816"/>
      <c r="P816"/>
      <c r="Q816"/>
      <c r="R816"/>
      <c r="S816"/>
      <c r="T816"/>
      <c r="U816"/>
      <c r="V816"/>
      <c r="W816"/>
      <c r="X816"/>
      <c r="Y816"/>
    </row>
    <row r="817" spans="1:25" x14ac:dyDescent="0.2">
      <c r="A817" s="33" t="s">
        <v>3005</v>
      </c>
      <c r="B817" s="21"/>
      <c r="C817" s="184">
        <f>B807</f>
        <v>782</v>
      </c>
      <c r="D817" s="192">
        <v>100</v>
      </c>
      <c r="E817" s="184">
        <f>E807</f>
        <v>263</v>
      </c>
      <c r="F817" s="193">
        <f>F807</f>
        <v>310</v>
      </c>
      <c r="G817" s="194">
        <f>G807</f>
        <v>168</v>
      </c>
      <c r="H817" s="194">
        <f>H807</f>
        <v>42</v>
      </c>
      <c r="I817" s="107"/>
      <c r="X817" s="847"/>
      <c r="Y817" s="847"/>
    </row>
    <row r="818" spans="1:25" x14ac:dyDescent="0.2">
      <c r="A818" s="106"/>
      <c r="B818" s="107"/>
      <c r="C818" s="182"/>
      <c r="D818" s="129"/>
      <c r="E818" s="115"/>
      <c r="F818" s="115"/>
      <c r="G818" s="115"/>
      <c r="H818" s="115"/>
      <c r="I818" s="107"/>
    </row>
    <row r="819" spans="1:25" x14ac:dyDescent="0.2">
      <c r="A819" s="183" t="s">
        <v>3025</v>
      </c>
      <c r="B819" s="22"/>
      <c r="C819" s="173" t="s">
        <v>23</v>
      </c>
      <c r="D819" s="185" t="s">
        <v>3015</v>
      </c>
      <c r="E819" s="44" t="s">
        <v>1846</v>
      </c>
      <c r="F819" s="47" t="s">
        <v>3016</v>
      </c>
      <c r="G819" s="47" t="s">
        <v>3017</v>
      </c>
      <c r="H819" s="47" t="s">
        <v>1849</v>
      </c>
      <c r="I819" s="175" t="s">
        <v>1850</v>
      </c>
      <c r="K819" s="956" t="s">
        <v>868</v>
      </c>
      <c r="L819" s="175" t="s">
        <v>392</v>
      </c>
      <c r="M819" s="175" t="s">
        <v>391</v>
      </c>
      <c r="N819" s="175" t="s">
        <v>3237</v>
      </c>
      <c r="O819" s="872" t="s">
        <v>4407</v>
      </c>
    </row>
    <row r="820" spans="1:25" x14ac:dyDescent="0.2">
      <c r="A820" s="926">
        <v>2008</v>
      </c>
      <c r="B820" s="9"/>
      <c r="C820" s="140">
        <f t="shared" ref="C820:C829" si="0">SUM(E820:H820)</f>
        <v>15</v>
      </c>
      <c r="D820" s="202">
        <f t="shared" ref="D820:D831" si="1">C820/C$832*100</f>
        <v>2.6501766784452299</v>
      </c>
      <c r="E820" s="26">
        <v>9</v>
      </c>
      <c r="F820" s="37">
        <v>2</v>
      </c>
      <c r="G820" s="37">
        <v>3</v>
      </c>
      <c r="H820" s="37">
        <v>1</v>
      </c>
      <c r="I820" s="106" t="s">
        <v>3026</v>
      </c>
      <c r="J820">
        <v>2008</v>
      </c>
      <c r="K820" s="920">
        <f t="shared" ref="K820:K831" si="2">COUNTIFS($D$8:$D$803,"&gt;=1/1/"&amp;$A820,$D$8:$D$803,"&lt;=12/31/"&amp;$A820,$C$8:$C$803,"&gt;=5",$C$8:$C$803,"&lt;10")</f>
        <v>0</v>
      </c>
      <c r="L820" s="920">
        <f t="shared" ref="L820:L831" si="3">COUNTIFS($D$8:$D$803,"&gt;=1/1/"&amp;$A820,$D$8:$D$803,"&lt;=12/31/"&amp;$A820,$C$8:$C$803,"&gt;=10",$C$8:$C$803,"&lt;25")</f>
        <v>1</v>
      </c>
      <c r="M820" s="920">
        <f t="shared" ref="M820:M831" si="4">COUNTIFS($D$8:$D$803,"&gt;=1/1/"&amp;$A820,$D$8:$D$803,"&lt;=12/31/"&amp;$A820,$C$8:$C$803,"&gt;=25")</f>
        <v>16</v>
      </c>
      <c r="N820" s="955">
        <f t="shared" ref="N820:N831" si="5">SUM(K820:M820)</f>
        <v>17</v>
      </c>
    </row>
    <row r="821" spans="1:25" x14ac:dyDescent="0.2">
      <c r="A821" s="927">
        <v>2009</v>
      </c>
      <c r="B821" s="13"/>
      <c r="C821" s="143">
        <f t="shared" si="0"/>
        <v>44</v>
      </c>
      <c r="D821" s="187">
        <f t="shared" si="1"/>
        <v>7.7738515901060072</v>
      </c>
      <c r="E821" s="50">
        <v>28</v>
      </c>
      <c r="F821" s="64">
        <v>13</v>
      </c>
      <c r="G821" s="64">
        <v>3</v>
      </c>
      <c r="H821" s="64">
        <v>0</v>
      </c>
      <c r="I821" s="106" t="s">
        <v>3026</v>
      </c>
      <c r="J821">
        <v>2009</v>
      </c>
      <c r="K821" s="920">
        <f t="shared" si="2"/>
        <v>0</v>
      </c>
      <c r="L821" s="920">
        <f t="shared" si="3"/>
        <v>14</v>
      </c>
      <c r="M821" s="920">
        <f t="shared" si="4"/>
        <v>31</v>
      </c>
      <c r="N821" s="955">
        <f t="shared" si="5"/>
        <v>45</v>
      </c>
    </row>
    <row r="822" spans="1:25" x14ac:dyDescent="0.2">
      <c r="A822" s="927">
        <v>2010</v>
      </c>
      <c r="B822" s="13"/>
      <c r="C822" s="143">
        <f t="shared" si="0"/>
        <v>62</v>
      </c>
      <c r="D822" s="187">
        <f t="shared" si="1"/>
        <v>10.954063604240282</v>
      </c>
      <c r="E822" s="50">
        <v>1</v>
      </c>
      <c r="F822" s="64">
        <v>57</v>
      </c>
      <c r="G822" s="64">
        <v>4</v>
      </c>
      <c r="H822" s="64">
        <v>0</v>
      </c>
      <c r="I822" s="106" t="s">
        <v>3027</v>
      </c>
      <c r="J822">
        <v>2010</v>
      </c>
      <c r="K822" s="920">
        <f t="shared" si="2"/>
        <v>40</v>
      </c>
      <c r="L822" s="920">
        <f t="shared" si="3"/>
        <v>21</v>
      </c>
      <c r="M822" s="920">
        <f t="shared" si="4"/>
        <v>5</v>
      </c>
      <c r="N822" s="955">
        <f t="shared" si="5"/>
        <v>66</v>
      </c>
    </row>
    <row r="823" spans="1:25" x14ac:dyDescent="0.2">
      <c r="A823" s="927">
        <v>2011</v>
      </c>
      <c r="B823" s="13"/>
      <c r="C823" s="143">
        <f t="shared" si="0"/>
        <v>28</v>
      </c>
      <c r="D823" s="187">
        <f t="shared" si="1"/>
        <v>4.946996466431095</v>
      </c>
      <c r="E823" s="50">
        <v>8</v>
      </c>
      <c r="F823" s="64">
        <v>13</v>
      </c>
      <c r="G823" s="64">
        <v>6</v>
      </c>
      <c r="H823" s="64">
        <v>1</v>
      </c>
      <c r="I823" s="107"/>
      <c r="J823">
        <v>2011</v>
      </c>
      <c r="K823" s="920">
        <f t="shared" si="2"/>
        <v>14</v>
      </c>
      <c r="L823" s="920">
        <f t="shared" si="3"/>
        <v>12</v>
      </c>
      <c r="M823" s="920">
        <f t="shared" si="4"/>
        <v>3</v>
      </c>
      <c r="N823" s="955">
        <f t="shared" si="5"/>
        <v>29</v>
      </c>
    </row>
    <row r="824" spans="1:25" x14ac:dyDescent="0.2">
      <c r="A824" s="927">
        <v>2012</v>
      </c>
      <c r="B824" s="13"/>
      <c r="C824" s="143">
        <f t="shared" si="0"/>
        <v>37</v>
      </c>
      <c r="D824" s="187">
        <f t="shared" si="1"/>
        <v>6.5371024734982335</v>
      </c>
      <c r="E824" s="50">
        <v>14</v>
      </c>
      <c r="F824" s="64">
        <v>13</v>
      </c>
      <c r="G824" s="64">
        <v>5</v>
      </c>
      <c r="H824" s="64">
        <v>5</v>
      </c>
      <c r="I824" s="107"/>
      <c r="J824">
        <v>2012</v>
      </c>
      <c r="K824" s="920">
        <f t="shared" si="2"/>
        <v>22</v>
      </c>
      <c r="L824" s="920">
        <f t="shared" si="3"/>
        <v>13</v>
      </c>
      <c r="M824" s="920">
        <f t="shared" si="4"/>
        <v>3</v>
      </c>
      <c r="N824" s="955">
        <f t="shared" si="5"/>
        <v>38</v>
      </c>
    </row>
    <row r="825" spans="1:25" x14ac:dyDescent="0.2">
      <c r="A825" s="927">
        <v>2013</v>
      </c>
      <c r="B825" s="13"/>
      <c r="C825" s="143">
        <f t="shared" si="0"/>
        <v>36</v>
      </c>
      <c r="D825" s="187">
        <f t="shared" si="1"/>
        <v>6.3604240282685502</v>
      </c>
      <c r="E825" s="50">
        <v>6</v>
      </c>
      <c r="F825" s="64">
        <v>13</v>
      </c>
      <c r="G825" s="64">
        <v>12</v>
      </c>
      <c r="H825" s="64">
        <v>5</v>
      </c>
      <c r="I825" s="107"/>
      <c r="J825">
        <v>2013</v>
      </c>
      <c r="K825" s="920">
        <f t="shared" si="2"/>
        <v>24</v>
      </c>
      <c r="L825" s="920">
        <f t="shared" si="3"/>
        <v>12</v>
      </c>
      <c r="M825" s="920">
        <f t="shared" si="4"/>
        <v>1</v>
      </c>
      <c r="N825" s="955">
        <f t="shared" si="5"/>
        <v>37</v>
      </c>
      <c r="W825" s="847"/>
    </row>
    <row r="826" spans="1:25" x14ac:dyDescent="0.2">
      <c r="A826" s="927">
        <v>2014</v>
      </c>
      <c r="B826" s="13"/>
      <c r="C826" s="143">
        <f t="shared" si="0"/>
        <v>30</v>
      </c>
      <c r="D826" s="187">
        <f t="shared" si="1"/>
        <v>5.3003533568904597</v>
      </c>
      <c r="E826" s="50">
        <v>7</v>
      </c>
      <c r="F826" s="64">
        <v>12</v>
      </c>
      <c r="G826" s="64">
        <v>8</v>
      </c>
      <c r="H826" s="64">
        <v>3</v>
      </c>
      <c r="I826" s="107"/>
      <c r="J826">
        <v>2014</v>
      </c>
      <c r="K826" s="920">
        <f t="shared" si="2"/>
        <v>22</v>
      </c>
      <c r="L826" s="920">
        <f t="shared" si="3"/>
        <v>9</v>
      </c>
      <c r="M826" s="920">
        <f t="shared" si="4"/>
        <v>2</v>
      </c>
      <c r="N826" s="955">
        <f t="shared" si="5"/>
        <v>33</v>
      </c>
    </row>
    <row r="827" spans="1:25" x14ac:dyDescent="0.2">
      <c r="A827" s="928">
        <v>2015</v>
      </c>
      <c r="B827" s="864"/>
      <c r="C827" s="601">
        <f t="shared" si="0"/>
        <v>67</v>
      </c>
      <c r="D827" s="187">
        <f t="shared" si="1"/>
        <v>11.837455830388691</v>
      </c>
      <c r="E827" s="50">
        <v>18</v>
      </c>
      <c r="F827" s="64">
        <v>12</v>
      </c>
      <c r="G827" s="64">
        <v>18</v>
      </c>
      <c r="H827" s="64">
        <v>19</v>
      </c>
      <c r="I827" s="107"/>
      <c r="J827">
        <v>2015</v>
      </c>
      <c r="K827" s="920">
        <f t="shared" si="2"/>
        <v>50</v>
      </c>
      <c r="L827" s="920">
        <f t="shared" si="3"/>
        <v>15</v>
      </c>
      <c r="M827" s="920">
        <f t="shared" si="4"/>
        <v>2</v>
      </c>
      <c r="N827" s="955">
        <f t="shared" si="5"/>
        <v>67</v>
      </c>
      <c r="V827" s="847"/>
    </row>
    <row r="828" spans="1:25" x14ac:dyDescent="0.2">
      <c r="A828" s="599">
        <v>2016</v>
      </c>
      <c r="B828" s="604"/>
      <c r="C828" s="923">
        <f t="shared" si="0"/>
        <v>105</v>
      </c>
      <c r="D828" s="187">
        <f t="shared" si="1"/>
        <v>18.551236749116608</v>
      </c>
      <c r="E828" s="855">
        <v>28</v>
      </c>
      <c r="F828" s="919">
        <v>49</v>
      </c>
      <c r="G828" s="919">
        <v>24</v>
      </c>
      <c r="H828" s="917">
        <v>4</v>
      </c>
      <c r="I828" s="107"/>
      <c r="J828">
        <v>2016</v>
      </c>
      <c r="K828" s="920">
        <f t="shared" si="2"/>
        <v>71</v>
      </c>
      <c r="L828" s="920">
        <f t="shared" si="3"/>
        <v>29</v>
      </c>
      <c r="M828" s="920">
        <f t="shared" si="4"/>
        <v>6</v>
      </c>
      <c r="N828" s="955">
        <f t="shared" si="5"/>
        <v>106</v>
      </c>
    </row>
    <row r="829" spans="1:25" x14ac:dyDescent="0.2">
      <c r="A829" s="599">
        <v>2017</v>
      </c>
      <c r="B829" s="604"/>
      <c r="C829" s="923">
        <f t="shared" si="0"/>
        <v>73</v>
      </c>
      <c r="D829" s="187">
        <f t="shared" si="1"/>
        <v>12.897526501766784</v>
      </c>
      <c r="E829" s="922">
        <f t="shared" ref="E829:H831" si="6">COUNTIFS($D$8:$D$803,"&gt;=1/1/"&amp;$A829,$D$8:$D$803,"&lt;=12/31/"&amp;$A829,E$8:E$803,"X")</f>
        <v>8</v>
      </c>
      <c r="F829" s="921">
        <f t="shared" si="6"/>
        <v>37</v>
      </c>
      <c r="G829" s="921">
        <f t="shared" si="6"/>
        <v>25</v>
      </c>
      <c r="H829" s="921">
        <f t="shared" si="6"/>
        <v>3</v>
      </c>
      <c r="I829" s="107"/>
      <c r="J829">
        <v>2017</v>
      </c>
      <c r="K829" s="920">
        <f t="shared" si="2"/>
        <v>57</v>
      </c>
      <c r="L829" s="920">
        <f t="shared" si="3"/>
        <v>12</v>
      </c>
      <c r="M829" s="920">
        <f t="shared" si="4"/>
        <v>4</v>
      </c>
      <c r="N829" s="955">
        <f t="shared" si="5"/>
        <v>73</v>
      </c>
    </row>
    <row r="830" spans="1:25" x14ac:dyDescent="0.2">
      <c r="A830" s="599">
        <v>2018</v>
      </c>
      <c r="B830" s="604"/>
      <c r="C830" s="924">
        <f>SUM(E830:H830)</f>
        <v>69</v>
      </c>
      <c r="D830" s="198">
        <f t="shared" si="1"/>
        <v>12.190812720848058</v>
      </c>
      <c r="E830" s="920">
        <f t="shared" si="6"/>
        <v>12</v>
      </c>
      <c r="F830" s="920">
        <f t="shared" si="6"/>
        <v>31</v>
      </c>
      <c r="G830" s="920">
        <f t="shared" si="6"/>
        <v>26</v>
      </c>
      <c r="H830" s="919">
        <f t="shared" si="6"/>
        <v>0</v>
      </c>
      <c r="I830" s="836"/>
      <c r="J830">
        <v>2018</v>
      </c>
      <c r="K830" s="919">
        <f t="shared" si="2"/>
        <v>51</v>
      </c>
      <c r="L830" s="919">
        <f t="shared" si="3"/>
        <v>17</v>
      </c>
      <c r="M830" s="919">
        <f t="shared" si="4"/>
        <v>1</v>
      </c>
      <c r="N830" s="955">
        <f t="shared" si="5"/>
        <v>69</v>
      </c>
    </row>
    <row r="831" spans="1:25" x14ac:dyDescent="0.2">
      <c r="A831" s="599">
        <v>2019</v>
      </c>
      <c r="B831" s="604"/>
      <c r="C831" s="924">
        <f>SUM(E831:H831)</f>
        <v>70</v>
      </c>
      <c r="D831" s="198">
        <f t="shared" si="1"/>
        <v>12.367491166077739</v>
      </c>
      <c r="E831" s="920">
        <f t="shared" si="6"/>
        <v>10</v>
      </c>
      <c r="F831" s="920">
        <f t="shared" si="6"/>
        <v>40</v>
      </c>
      <c r="G831" s="920">
        <f t="shared" si="6"/>
        <v>19</v>
      </c>
      <c r="H831" s="959">
        <f t="shared" si="6"/>
        <v>1</v>
      </c>
      <c r="I831" s="13"/>
      <c r="J831" s="847">
        <v>2019</v>
      </c>
      <c r="K831" s="959">
        <f t="shared" si="2"/>
        <v>57</v>
      </c>
      <c r="L831" s="959">
        <f t="shared" si="3"/>
        <v>10</v>
      </c>
      <c r="M831" s="959">
        <f t="shared" si="4"/>
        <v>3</v>
      </c>
      <c r="N831" s="960">
        <f t="shared" si="5"/>
        <v>70</v>
      </c>
      <c r="O831" s="847"/>
      <c r="P831" s="847"/>
      <c r="Q831" s="847"/>
      <c r="R831" s="847"/>
    </row>
    <row r="832" spans="1:25" x14ac:dyDescent="0.2">
      <c r="A832" s="575" t="s">
        <v>3005</v>
      </c>
      <c r="B832" s="604"/>
      <c r="C832" s="925">
        <f t="shared" ref="C832:H832" si="7">SUM(C820:C830)</f>
        <v>566</v>
      </c>
      <c r="D832" s="199">
        <f t="shared" si="7"/>
        <v>99.999999999999986</v>
      </c>
      <c r="E832" s="193">
        <f>SUM(E820:E830)</f>
        <v>139</v>
      </c>
      <c r="F832" s="193">
        <f t="shared" si="7"/>
        <v>252</v>
      </c>
      <c r="G832" s="184">
        <f t="shared" si="7"/>
        <v>134</v>
      </c>
      <c r="H832" s="76">
        <f t="shared" si="7"/>
        <v>41</v>
      </c>
      <c r="I832" s="107"/>
    </row>
    <row r="833" spans="1:21" x14ac:dyDescent="0.2">
      <c r="A833" s="575"/>
      <c r="B833" s="604"/>
      <c r="C833" s="598"/>
      <c r="D833" s="200"/>
      <c r="E833" s="196"/>
      <c r="F833" s="196"/>
      <c r="G833" s="196"/>
      <c r="H833" s="196"/>
      <c r="I833" s="107"/>
    </row>
    <row r="834" spans="1:21" x14ac:dyDescent="0.2">
      <c r="A834" s="603" t="s">
        <v>3028</v>
      </c>
      <c r="B834" s="604"/>
      <c r="C834" s="925" t="s">
        <v>23</v>
      </c>
      <c r="D834" s="201" t="s">
        <v>3015</v>
      </c>
      <c r="E834" s="45" t="s">
        <v>1846</v>
      </c>
      <c r="F834" s="44" t="s">
        <v>3016</v>
      </c>
      <c r="G834" s="47" t="s">
        <v>3017</v>
      </c>
      <c r="H834" s="47" t="s">
        <v>1849</v>
      </c>
      <c r="I834" s="107"/>
    </row>
    <row r="835" spans="1:21" x14ac:dyDescent="0.2">
      <c r="A835" s="599" t="s">
        <v>3029</v>
      </c>
      <c r="B835" s="604"/>
      <c r="C835" s="923">
        <f t="shared" ref="C835:C844" si="8">SUM(E835:H835)</f>
        <v>296</v>
      </c>
      <c r="D835" s="187">
        <f t="shared" ref="D835:D844" si="9">C835/C$845*100</f>
        <v>58.846918489065601</v>
      </c>
      <c r="E835" s="42">
        <v>63</v>
      </c>
      <c r="F835" s="26">
        <v>143</v>
      </c>
      <c r="G835" s="37">
        <v>67</v>
      </c>
      <c r="H835" s="37">
        <v>23</v>
      </c>
      <c r="I835" s="107"/>
    </row>
    <row r="836" spans="1:21" x14ac:dyDescent="0.2">
      <c r="A836" s="599" t="s">
        <v>3030</v>
      </c>
      <c r="B836" s="604"/>
      <c r="C836" s="923">
        <f t="shared" si="8"/>
        <v>84</v>
      </c>
      <c r="D836" s="187">
        <f t="shared" si="9"/>
        <v>16.699801192842941</v>
      </c>
      <c r="E836" s="63">
        <v>19</v>
      </c>
      <c r="F836" s="50">
        <v>33</v>
      </c>
      <c r="G836" s="64">
        <v>19</v>
      </c>
      <c r="H836" s="64">
        <v>13</v>
      </c>
      <c r="I836" s="107"/>
    </row>
    <row r="837" spans="1:21" x14ac:dyDescent="0.2">
      <c r="A837" s="599" t="s">
        <v>3031</v>
      </c>
      <c r="B837" s="604"/>
      <c r="C837" s="923">
        <f t="shared" si="8"/>
        <v>35</v>
      </c>
      <c r="D837" s="187">
        <f t="shared" si="9"/>
        <v>6.9582504970178931</v>
      </c>
      <c r="E837" s="63">
        <v>8</v>
      </c>
      <c r="F837" s="50">
        <v>18</v>
      </c>
      <c r="G837" s="64">
        <v>8</v>
      </c>
      <c r="H837" s="64">
        <v>1</v>
      </c>
      <c r="I837" s="107"/>
    </row>
    <row r="838" spans="1:21" x14ac:dyDescent="0.2">
      <c r="A838" s="599" t="s">
        <v>3032</v>
      </c>
      <c r="B838" s="604"/>
      <c r="C838" s="923">
        <f t="shared" si="8"/>
        <v>18</v>
      </c>
      <c r="D838" s="187">
        <f t="shared" si="9"/>
        <v>3.5785288270377733</v>
      </c>
      <c r="E838" s="63">
        <v>5</v>
      </c>
      <c r="F838" s="50">
        <v>10</v>
      </c>
      <c r="G838" s="64">
        <v>2</v>
      </c>
      <c r="H838" s="64">
        <v>1</v>
      </c>
      <c r="I838" s="107"/>
      <c r="U838" s="847"/>
    </row>
    <row r="839" spans="1:21" x14ac:dyDescent="0.2">
      <c r="A839" s="599" t="s">
        <v>3033</v>
      </c>
      <c r="B839" s="604"/>
      <c r="C839" s="923">
        <f t="shared" si="8"/>
        <v>16</v>
      </c>
      <c r="D839" s="187">
        <f t="shared" si="9"/>
        <v>3.180914512922465</v>
      </c>
      <c r="E839" s="63">
        <v>8</v>
      </c>
      <c r="F839" s="50">
        <v>5</v>
      </c>
      <c r="G839" s="64">
        <v>3</v>
      </c>
      <c r="H839" s="64">
        <v>0</v>
      </c>
      <c r="I839" s="107"/>
    </row>
    <row r="840" spans="1:21" x14ac:dyDescent="0.2">
      <c r="A840" s="599" t="s">
        <v>3034</v>
      </c>
      <c r="B840" s="604"/>
      <c r="C840" s="923">
        <f t="shared" si="8"/>
        <v>23</v>
      </c>
      <c r="D840" s="187">
        <f t="shared" si="9"/>
        <v>4.5725646123260439</v>
      </c>
      <c r="E840" s="63">
        <v>10</v>
      </c>
      <c r="F840" s="50">
        <v>7</v>
      </c>
      <c r="G840" s="64">
        <v>5</v>
      </c>
      <c r="H840" s="64">
        <v>1</v>
      </c>
      <c r="I840" s="107"/>
    </row>
    <row r="841" spans="1:21" x14ac:dyDescent="0.2">
      <c r="A841" s="599" t="s">
        <v>3035</v>
      </c>
      <c r="B841" s="604"/>
      <c r="C841" s="923">
        <f t="shared" si="8"/>
        <v>20</v>
      </c>
      <c r="D841" s="187">
        <f t="shared" si="9"/>
        <v>3.9761431411530817</v>
      </c>
      <c r="E841" s="63">
        <v>12</v>
      </c>
      <c r="F841" s="50">
        <v>1</v>
      </c>
      <c r="G841" s="64">
        <v>6</v>
      </c>
      <c r="H841" s="64">
        <v>1</v>
      </c>
      <c r="I841" s="107"/>
    </row>
    <row r="842" spans="1:21" x14ac:dyDescent="0.2">
      <c r="A842" s="599" t="s">
        <v>3036</v>
      </c>
      <c r="B842" s="604"/>
      <c r="C842" s="923">
        <f t="shared" si="8"/>
        <v>7</v>
      </c>
      <c r="D842" s="187">
        <f t="shared" si="9"/>
        <v>1.3916500994035785</v>
      </c>
      <c r="E842" s="63">
        <v>3</v>
      </c>
      <c r="F842" s="50">
        <v>2</v>
      </c>
      <c r="G842" s="64">
        <v>1</v>
      </c>
      <c r="H842" s="64">
        <v>1</v>
      </c>
      <c r="I842" s="107"/>
    </row>
    <row r="843" spans="1:21" x14ac:dyDescent="0.2">
      <c r="A843" s="599" t="s">
        <v>3037</v>
      </c>
      <c r="B843" s="604"/>
      <c r="C843" s="923">
        <f t="shared" si="8"/>
        <v>1</v>
      </c>
      <c r="D843" s="187">
        <f t="shared" si="9"/>
        <v>0.19880715705765406</v>
      </c>
      <c r="E843" s="63">
        <v>0</v>
      </c>
      <c r="F843" s="50">
        <v>0</v>
      </c>
      <c r="G843" s="64">
        <v>1</v>
      </c>
      <c r="H843" s="64">
        <v>0</v>
      </c>
      <c r="I843" s="107"/>
    </row>
    <row r="844" spans="1:21" x14ac:dyDescent="0.2">
      <c r="A844" s="602" t="s">
        <v>3038</v>
      </c>
      <c r="B844" s="607"/>
      <c r="C844" s="601">
        <f t="shared" si="8"/>
        <v>3</v>
      </c>
      <c r="D844" s="187">
        <f t="shared" si="9"/>
        <v>0.59642147117296218</v>
      </c>
      <c r="E844" s="53">
        <v>1</v>
      </c>
      <c r="F844" s="52">
        <v>2</v>
      </c>
      <c r="G844" s="55">
        <v>0</v>
      </c>
      <c r="H844" s="55">
        <v>0</v>
      </c>
      <c r="I844" s="107"/>
      <c r="T844" s="847"/>
    </row>
    <row r="845" spans="1:21" x14ac:dyDescent="0.2">
      <c r="A845" s="33" t="s">
        <v>3005</v>
      </c>
      <c r="B845" s="608"/>
      <c r="C845" s="193">
        <f t="shared" ref="C845:H845" si="10">SUM(C835:C844)</f>
        <v>503</v>
      </c>
      <c r="D845" s="199">
        <f t="shared" si="10"/>
        <v>100.00000000000001</v>
      </c>
      <c r="E845" s="184">
        <f t="shared" si="10"/>
        <v>129</v>
      </c>
      <c r="F845" s="193">
        <f t="shared" si="10"/>
        <v>221</v>
      </c>
      <c r="G845" s="194">
        <f t="shared" si="10"/>
        <v>112</v>
      </c>
      <c r="H845" s="194">
        <f t="shared" si="10"/>
        <v>41</v>
      </c>
      <c r="I845" s="107"/>
    </row>
    <row r="846" spans="1:21" x14ac:dyDescent="0.2">
      <c r="A846" s="183" t="s">
        <v>3039</v>
      </c>
      <c r="B846" s="21"/>
      <c r="C846" s="193" t="s">
        <v>23</v>
      </c>
      <c r="D846" s="201" t="s">
        <v>3015</v>
      </c>
      <c r="E846" s="45" t="s">
        <v>1846</v>
      </c>
      <c r="F846" s="44" t="s">
        <v>3016</v>
      </c>
      <c r="G846" s="47" t="s">
        <v>3017</v>
      </c>
      <c r="H846" s="47" t="s">
        <v>1849</v>
      </c>
      <c r="I846" s="107"/>
      <c r="S846" s="847"/>
    </row>
    <row r="847" spans="1:21" x14ac:dyDescent="0.2">
      <c r="A847" s="195" t="s">
        <v>868</v>
      </c>
      <c r="B847" s="9"/>
      <c r="C847" s="143">
        <f>C835</f>
        <v>296</v>
      </c>
      <c r="D847" s="202">
        <f>C847/C$850*100</f>
        <v>58.846918489065601</v>
      </c>
      <c r="E847" s="42">
        <f>E835</f>
        <v>63</v>
      </c>
      <c r="F847" s="42">
        <f>F835</f>
        <v>143</v>
      </c>
      <c r="G847" s="42">
        <f>G835</f>
        <v>67</v>
      </c>
      <c r="H847" s="26">
        <f>H835</f>
        <v>23</v>
      </c>
      <c r="I847" s="106" t="s">
        <v>3040</v>
      </c>
    </row>
    <row r="848" spans="1:21" x14ac:dyDescent="0.2">
      <c r="A848" s="197" t="s">
        <v>392</v>
      </c>
      <c r="B848" s="13"/>
      <c r="C848" s="143">
        <f>SUM(E836:H838)</f>
        <v>137</v>
      </c>
      <c r="D848" s="187">
        <f>C848/C$845*100</f>
        <v>27.236580516898606</v>
      </c>
      <c r="E848" s="63">
        <f>SUM(E836:E838)</f>
        <v>32</v>
      </c>
      <c r="F848" s="63">
        <f>SUM(F836:F838)</f>
        <v>61</v>
      </c>
      <c r="G848" s="63">
        <f>SUM(G836:G838)</f>
        <v>29</v>
      </c>
      <c r="H848" s="50">
        <f>SUM(H836:H838)</f>
        <v>15</v>
      </c>
      <c r="I848" s="106" t="s">
        <v>3041</v>
      </c>
    </row>
    <row r="849" spans="1:25" x14ac:dyDescent="0.2">
      <c r="A849" s="197" t="s">
        <v>391</v>
      </c>
      <c r="B849" s="13"/>
      <c r="C849" s="143">
        <f>SUM(E839:H844)</f>
        <v>70</v>
      </c>
      <c r="D849" s="198">
        <f>C849/C$845*100</f>
        <v>13.916500994035786</v>
      </c>
      <c r="E849" s="53">
        <f>SUM(E839:E844)</f>
        <v>34</v>
      </c>
      <c r="F849" s="53">
        <f>SUM(F839:F844)</f>
        <v>17</v>
      </c>
      <c r="G849" s="53">
        <f>SUM(G839:G844)</f>
        <v>16</v>
      </c>
      <c r="H849" s="52">
        <f>SUM(H839:H844)</f>
        <v>3</v>
      </c>
      <c r="I849" s="106" t="s">
        <v>3042</v>
      </c>
    </row>
    <row r="850" spans="1:25" x14ac:dyDescent="0.2">
      <c r="A850" s="33" t="s">
        <v>3005</v>
      </c>
      <c r="B850" s="21"/>
      <c r="C850" s="193">
        <f t="shared" ref="C850:H850" si="11">SUM(C847:C849)</f>
        <v>503</v>
      </c>
      <c r="D850" s="199">
        <f t="shared" si="11"/>
        <v>99.999999999999986</v>
      </c>
      <c r="E850" s="184">
        <f t="shared" si="11"/>
        <v>129</v>
      </c>
      <c r="F850" s="193">
        <f t="shared" si="11"/>
        <v>221</v>
      </c>
      <c r="G850" s="193">
        <f t="shared" si="11"/>
        <v>112</v>
      </c>
      <c r="H850" s="194">
        <f t="shared" si="11"/>
        <v>41</v>
      </c>
      <c r="I850" s="107"/>
      <c r="J850" s="847"/>
      <c r="K850" s="847"/>
      <c r="L850" s="847"/>
      <c r="M850" s="847"/>
      <c r="N850" s="847"/>
      <c r="O850" s="847"/>
      <c r="P850" s="847"/>
      <c r="Q850" s="847"/>
      <c r="R850" s="847"/>
    </row>
    <row r="851" spans="1:25" x14ac:dyDescent="0.2">
      <c r="A851" s="155"/>
      <c r="B851" s="13"/>
      <c r="C851" s="196"/>
      <c r="D851" s="200"/>
      <c r="E851" s="196"/>
      <c r="F851" s="196"/>
      <c r="G851" s="196"/>
      <c r="H851" s="196"/>
      <c r="I851" s="107"/>
    </row>
    <row r="852" spans="1:25" x14ac:dyDescent="0.2">
      <c r="A852" s="203" t="s">
        <v>3043</v>
      </c>
      <c r="B852" s="13"/>
      <c r="C852" s="196"/>
      <c r="D852" s="200"/>
      <c r="E852" s="196"/>
      <c r="F852" s="196"/>
      <c r="G852" s="196"/>
      <c r="H852" s="196"/>
      <c r="I852" s="107"/>
    </row>
    <row r="853" spans="1:25" x14ac:dyDescent="0.2">
      <c r="A853" s="34" t="s">
        <v>21</v>
      </c>
      <c r="B853" s="37" t="s">
        <v>22</v>
      </c>
      <c r="C853" s="140" t="s">
        <v>64</v>
      </c>
      <c r="D853" s="26" t="s">
        <v>1841</v>
      </c>
      <c r="E853" s="101" t="s">
        <v>65</v>
      </c>
      <c r="F853" s="140"/>
      <c r="G853" s="204"/>
      <c r="H853" s="204"/>
      <c r="I853" s="23"/>
    </row>
    <row r="854" spans="1:25" x14ac:dyDescent="0.2">
      <c r="A854" s="88" t="s">
        <v>55</v>
      </c>
      <c r="B854" s="55" t="s">
        <v>56</v>
      </c>
      <c r="C854" s="145" t="s">
        <v>58</v>
      </c>
      <c r="D854" s="52" t="s">
        <v>3044</v>
      </c>
      <c r="E854" s="103" t="s">
        <v>58</v>
      </c>
      <c r="F854" s="205" t="s">
        <v>3045</v>
      </c>
      <c r="G854" s="176"/>
      <c r="H854" s="176"/>
      <c r="I854" s="39"/>
    </row>
    <row r="855" spans="1:25" x14ac:dyDescent="0.2">
      <c r="A855" s="65" t="s">
        <v>395</v>
      </c>
      <c r="B855" s="35" t="s">
        <v>396</v>
      </c>
      <c r="C855" s="140">
        <v>7</v>
      </c>
      <c r="D855" s="125">
        <v>40856</v>
      </c>
      <c r="E855" s="101">
        <v>9</v>
      </c>
      <c r="F855" s="206" t="s">
        <v>3046</v>
      </c>
      <c r="G855" s="204"/>
      <c r="H855" s="204"/>
      <c r="I855" s="23"/>
    </row>
    <row r="856" spans="1:25" x14ac:dyDescent="0.2">
      <c r="A856" s="81" t="s">
        <v>397</v>
      </c>
      <c r="B856" s="24" t="s">
        <v>398</v>
      </c>
      <c r="C856" s="143">
        <v>6</v>
      </c>
      <c r="D856" s="127">
        <v>41091</v>
      </c>
      <c r="E856" s="99">
        <v>7</v>
      </c>
      <c r="F856" s="207" t="s">
        <v>3047</v>
      </c>
      <c r="G856" s="196"/>
      <c r="H856" s="196"/>
      <c r="I856" s="41"/>
    </row>
    <row r="857" spans="1:25" x14ac:dyDescent="0.2">
      <c r="A857" s="81" t="s">
        <v>1902</v>
      </c>
      <c r="B857" s="24" t="s">
        <v>125</v>
      </c>
      <c r="C857" s="143">
        <v>45</v>
      </c>
      <c r="D857" s="127">
        <v>41729</v>
      </c>
      <c r="E857" s="99">
        <v>44</v>
      </c>
      <c r="F857" s="155" t="s">
        <v>3048</v>
      </c>
      <c r="G857" s="196"/>
      <c r="H857" s="196"/>
      <c r="I857" s="41"/>
    </row>
    <row r="858" spans="1:25" x14ac:dyDescent="0.2">
      <c r="A858" s="81" t="s">
        <v>140</v>
      </c>
      <c r="B858" s="24" t="s">
        <v>141</v>
      </c>
      <c r="C858" s="143">
        <v>25</v>
      </c>
      <c r="D858" s="127">
        <v>41308</v>
      </c>
      <c r="E858" s="99">
        <v>29</v>
      </c>
      <c r="F858" s="207" t="s">
        <v>3049</v>
      </c>
      <c r="G858" s="196"/>
      <c r="H858" s="196"/>
      <c r="I858" s="41"/>
    </row>
    <row r="859" spans="1:25" x14ac:dyDescent="0.2">
      <c r="A859" s="102" t="s">
        <v>461</v>
      </c>
      <c r="B859" s="56" t="s">
        <v>462</v>
      </c>
      <c r="C859" s="145">
        <v>15</v>
      </c>
      <c r="D859" s="208">
        <v>43021</v>
      </c>
      <c r="E859" s="103">
        <v>14</v>
      </c>
      <c r="F859" s="209" t="s">
        <v>3046</v>
      </c>
      <c r="G859" s="176"/>
      <c r="H859" s="176"/>
      <c r="I859" s="39"/>
    </row>
    <row r="860" spans="1:25" x14ac:dyDescent="0.2">
      <c r="A860" s="81" t="s">
        <v>1999</v>
      </c>
      <c r="B860" s="24" t="s">
        <v>3050</v>
      </c>
      <c r="C860" s="143">
        <v>39</v>
      </c>
      <c r="D860" s="127">
        <v>41086</v>
      </c>
      <c r="E860" s="99">
        <v>40</v>
      </c>
      <c r="F860" s="155" t="s">
        <v>3051</v>
      </c>
      <c r="G860" s="196"/>
      <c r="H860" s="196"/>
      <c r="I860" s="41"/>
    </row>
    <row r="861" spans="1:25" x14ac:dyDescent="0.2">
      <c r="A861" s="36" t="s">
        <v>487</v>
      </c>
      <c r="B861" s="24" t="s">
        <v>488</v>
      </c>
      <c r="C861" s="143">
        <v>23</v>
      </c>
      <c r="D861" s="127">
        <v>41032</v>
      </c>
      <c r="E861" s="99">
        <v>16</v>
      </c>
      <c r="F861" s="207" t="s">
        <v>3047</v>
      </c>
      <c r="G861" s="196"/>
      <c r="H861" s="196"/>
      <c r="I861" s="41"/>
    </row>
    <row r="862" spans="1:25" x14ac:dyDescent="0.2">
      <c r="A862" s="81" t="s">
        <v>174</v>
      </c>
      <c r="B862" s="24" t="s">
        <v>175</v>
      </c>
      <c r="C862" s="143">
        <v>24</v>
      </c>
      <c r="D862" s="127">
        <v>42586</v>
      </c>
      <c r="E862" s="99">
        <v>25</v>
      </c>
      <c r="F862" s="155" t="s">
        <v>3052</v>
      </c>
      <c r="G862" s="196"/>
      <c r="H862" s="196"/>
      <c r="I862" s="41"/>
    </row>
    <row r="863" spans="1:25" x14ac:dyDescent="0.2">
      <c r="A863" s="81" t="s">
        <v>2075</v>
      </c>
      <c r="B863" s="24" t="s">
        <v>504</v>
      </c>
      <c r="C863" s="143">
        <v>49</v>
      </c>
      <c r="D863" s="127">
        <v>41701</v>
      </c>
      <c r="E863" s="99">
        <v>32</v>
      </c>
      <c r="F863" s="155" t="s">
        <v>3053</v>
      </c>
      <c r="G863" s="196"/>
      <c r="H863" s="196"/>
      <c r="I863" s="41"/>
    </row>
    <row r="864" spans="1:25" s="847" customFormat="1" x14ac:dyDescent="0.2">
      <c r="A864" s="81" t="s">
        <v>2082</v>
      </c>
      <c r="B864" s="24" t="s">
        <v>2083</v>
      </c>
      <c r="C864" s="143">
        <v>26</v>
      </c>
      <c r="D864" s="127">
        <v>40308</v>
      </c>
      <c r="E864" s="99">
        <v>45</v>
      </c>
      <c r="F864" s="155" t="s">
        <v>3054</v>
      </c>
      <c r="G864" s="196"/>
      <c r="H864" s="196"/>
      <c r="I864" s="41"/>
      <c r="J864"/>
      <c r="K864"/>
      <c r="L864"/>
      <c r="M864"/>
      <c r="N864"/>
      <c r="O864"/>
      <c r="P864"/>
      <c r="Q864"/>
      <c r="R864"/>
      <c r="S864"/>
      <c r="T864"/>
      <c r="U864"/>
      <c r="V864"/>
      <c r="W864"/>
      <c r="X864"/>
      <c r="Y864"/>
    </row>
    <row r="865" spans="1:25" s="847" customFormat="1" x14ac:dyDescent="0.2">
      <c r="A865" s="65" t="s">
        <v>2082</v>
      </c>
      <c r="B865" s="35" t="s">
        <v>2083</v>
      </c>
      <c r="C865" s="140">
        <v>48</v>
      </c>
      <c r="D865" s="125">
        <v>41548</v>
      </c>
      <c r="E865" s="101">
        <v>30</v>
      </c>
      <c r="F865" s="210" t="s">
        <v>3055</v>
      </c>
      <c r="G865" s="204"/>
      <c r="H865" s="204"/>
      <c r="I865" s="23"/>
      <c r="J865"/>
      <c r="K865"/>
      <c r="L865"/>
      <c r="M865"/>
      <c r="N865"/>
      <c r="O865"/>
      <c r="P865"/>
      <c r="Q865"/>
      <c r="R865"/>
      <c r="S865"/>
      <c r="T865"/>
      <c r="U865"/>
      <c r="V865"/>
      <c r="W865"/>
    </row>
    <row r="866" spans="1:25" x14ac:dyDescent="0.2">
      <c r="A866" s="864" t="s">
        <v>484</v>
      </c>
      <c r="B866" s="876" t="s">
        <v>485</v>
      </c>
      <c r="C866" s="859">
        <v>21</v>
      </c>
      <c r="D866" s="127">
        <v>43496</v>
      </c>
      <c r="E866" s="99">
        <v>24</v>
      </c>
      <c r="F866" s="155" t="s">
        <v>3046</v>
      </c>
      <c r="G866" s="196"/>
      <c r="H866" s="196"/>
      <c r="I866" s="852"/>
      <c r="X866" s="847"/>
      <c r="Y866" s="847"/>
    </row>
    <row r="867" spans="1:25" x14ac:dyDescent="0.2">
      <c r="A867" s="80" t="s">
        <v>199</v>
      </c>
      <c r="B867" s="24" t="s">
        <v>200</v>
      </c>
      <c r="C867" s="143">
        <v>25</v>
      </c>
      <c r="D867" s="127">
        <v>41750</v>
      </c>
      <c r="E867" s="99">
        <v>42</v>
      </c>
      <c r="F867" s="155" t="s">
        <v>3048</v>
      </c>
      <c r="G867" s="196"/>
      <c r="H867" s="196"/>
      <c r="I867" s="41"/>
    </row>
    <row r="868" spans="1:25" x14ac:dyDescent="0.2">
      <c r="A868" s="80" t="s">
        <v>212</v>
      </c>
      <c r="B868" s="24" t="s">
        <v>213</v>
      </c>
      <c r="C868" s="143">
        <v>7</v>
      </c>
      <c r="D868" s="127">
        <v>40832</v>
      </c>
      <c r="E868" s="99">
        <v>24</v>
      </c>
      <c r="F868" s="207" t="s">
        <v>3046</v>
      </c>
      <c r="G868" s="196"/>
      <c r="H868" s="196"/>
      <c r="I868" s="41"/>
    </row>
    <row r="869" spans="1:25" x14ac:dyDescent="0.2">
      <c r="A869" s="81" t="s">
        <v>559</v>
      </c>
      <c r="B869" s="24" t="s">
        <v>560</v>
      </c>
      <c r="C869" s="143">
        <v>26</v>
      </c>
      <c r="D869" s="127">
        <v>44074</v>
      </c>
      <c r="E869" s="99">
        <v>28</v>
      </c>
      <c r="F869" s="207" t="s">
        <v>3046</v>
      </c>
      <c r="G869" s="196"/>
      <c r="H869" s="196"/>
      <c r="I869" s="41"/>
    </row>
    <row r="870" spans="1:25" s="847" customFormat="1" x14ac:dyDescent="0.2">
      <c r="A870" s="88" t="s">
        <v>227</v>
      </c>
      <c r="B870" s="56" t="s">
        <v>228</v>
      </c>
      <c r="C870" s="145">
        <v>17</v>
      </c>
      <c r="D870" s="208">
        <v>42194</v>
      </c>
      <c r="E870" s="103">
        <v>50</v>
      </c>
      <c r="F870" s="105" t="s">
        <v>3048</v>
      </c>
      <c r="G870" s="176"/>
      <c r="H870" s="176"/>
      <c r="I870" s="39"/>
      <c r="J870"/>
      <c r="K870"/>
      <c r="L870"/>
      <c r="M870"/>
      <c r="N870"/>
      <c r="O870"/>
      <c r="P870"/>
      <c r="Q870"/>
      <c r="R870"/>
      <c r="S870"/>
      <c r="T870"/>
      <c r="U870"/>
      <c r="V870"/>
      <c r="W870"/>
      <c r="X870"/>
      <c r="Y870"/>
    </row>
    <row r="871" spans="1:25" x14ac:dyDescent="0.2">
      <c r="A871" s="81" t="s">
        <v>232</v>
      </c>
      <c r="B871" s="24" t="s">
        <v>233</v>
      </c>
      <c r="C871" s="143">
        <v>25</v>
      </c>
      <c r="D871" s="127">
        <v>41780</v>
      </c>
      <c r="E871" s="99">
        <v>26</v>
      </c>
      <c r="F871" s="155" t="s">
        <v>3048</v>
      </c>
      <c r="G871" s="196"/>
      <c r="H871" s="196"/>
      <c r="I871" s="41"/>
      <c r="X871" s="847"/>
      <c r="Y871" s="847"/>
    </row>
    <row r="872" spans="1:25" x14ac:dyDescent="0.2">
      <c r="A872" s="81" t="s">
        <v>232</v>
      </c>
      <c r="B872" s="24" t="s">
        <v>233</v>
      </c>
      <c r="C872" s="143">
        <v>27</v>
      </c>
      <c r="D872" s="127">
        <v>42519</v>
      </c>
      <c r="E872" s="99">
        <v>28</v>
      </c>
      <c r="F872" s="155" t="s">
        <v>3048</v>
      </c>
      <c r="G872" s="196"/>
      <c r="H872" s="196"/>
      <c r="I872" s="41"/>
    </row>
    <row r="873" spans="1:25" x14ac:dyDescent="0.2">
      <c r="A873" s="81" t="s">
        <v>240</v>
      </c>
      <c r="B873" s="24" t="s">
        <v>241</v>
      </c>
      <c r="C873" s="143">
        <v>17</v>
      </c>
      <c r="D873" s="127">
        <v>40393</v>
      </c>
      <c r="E873" s="99">
        <v>19</v>
      </c>
      <c r="F873" s="155" t="s">
        <v>3056</v>
      </c>
      <c r="G873" s="196"/>
      <c r="H873" s="196"/>
      <c r="I873" s="41"/>
      <c r="W873" s="847"/>
    </row>
    <row r="874" spans="1:25" x14ac:dyDescent="0.2">
      <c r="A874" s="36" t="s">
        <v>246</v>
      </c>
      <c r="B874" s="24" t="s">
        <v>247</v>
      </c>
      <c r="C874" s="143">
        <v>35</v>
      </c>
      <c r="D874" s="127">
        <v>40308</v>
      </c>
      <c r="E874" s="99">
        <v>37</v>
      </c>
      <c r="F874" s="207" t="s">
        <v>3048</v>
      </c>
      <c r="G874" s="196"/>
      <c r="H874" s="196"/>
      <c r="I874" s="41"/>
      <c r="W874" s="847"/>
    </row>
    <row r="875" spans="1:25" x14ac:dyDescent="0.2">
      <c r="A875" s="81" t="s">
        <v>2324</v>
      </c>
      <c r="B875" s="24" t="s">
        <v>2325</v>
      </c>
      <c r="C875" s="143">
        <v>7</v>
      </c>
      <c r="D875" s="127">
        <v>40778</v>
      </c>
      <c r="E875" s="99">
        <v>8</v>
      </c>
      <c r="F875" s="155" t="s">
        <v>3054</v>
      </c>
      <c r="G875" s="196"/>
      <c r="H875" s="196"/>
      <c r="I875" s="41"/>
      <c r="V875" s="847"/>
    </row>
    <row r="876" spans="1:25" x14ac:dyDescent="0.2">
      <c r="A876" s="60" t="s">
        <v>1268</v>
      </c>
      <c r="B876" s="35" t="s">
        <v>1269</v>
      </c>
      <c r="C876" s="140">
        <v>7</v>
      </c>
      <c r="D876" s="125">
        <v>43160</v>
      </c>
      <c r="E876" s="101">
        <v>9</v>
      </c>
      <c r="F876" s="206" t="s">
        <v>3047</v>
      </c>
      <c r="G876" s="204"/>
      <c r="H876" s="204"/>
      <c r="I876" s="23"/>
      <c r="V876" s="847"/>
    </row>
    <row r="877" spans="1:25" x14ac:dyDescent="0.2">
      <c r="A877" s="81" t="s">
        <v>610</v>
      </c>
      <c r="B877" s="24" t="s">
        <v>611</v>
      </c>
      <c r="C877" s="143">
        <v>11</v>
      </c>
      <c r="D877" s="127">
        <v>42144</v>
      </c>
      <c r="E877" s="99">
        <v>14</v>
      </c>
      <c r="F877" s="155" t="s">
        <v>3047</v>
      </c>
      <c r="G877" s="196"/>
      <c r="H877" s="196"/>
      <c r="I877" s="41"/>
    </row>
    <row r="878" spans="1:25" x14ac:dyDescent="0.2">
      <c r="A878" s="81" t="s">
        <v>3057</v>
      </c>
      <c r="B878" s="24" t="s">
        <v>853</v>
      </c>
      <c r="C878" s="143">
        <v>7</v>
      </c>
      <c r="D878" s="127">
        <v>41794</v>
      </c>
      <c r="E878" s="99">
        <v>11</v>
      </c>
      <c r="F878" s="155" t="s">
        <v>3058</v>
      </c>
      <c r="G878" s="196"/>
      <c r="H878" s="196"/>
      <c r="I878" s="41"/>
    </row>
    <row r="879" spans="1:25" x14ac:dyDescent="0.2">
      <c r="A879" s="80" t="s">
        <v>617</v>
      </c>
      <c r="B879" s="24" t="s">
        <v>618</v>
      </c>
      <c r="C879" s="143">
        <v>17</v>
      </c>
      <c r="D879" s="127">
        <v>41074</v>
      </c>
      <c r="E879" s="99">
        <v>18</v>
      </c>
      <c r="F879" s="207" t="s">
        <v>3047</v>
      </c>
      <c r="G879" s="196"/>
      <c r="H879" s="196"/>
      <c r="I879" s="41"/>
      <c r="W879" s="847"/>
    </row>
    <row r="880" spans="1:25" x14ac:dyDescent="0.2">
      <c r="A880" s="102" t="s">
        <v>617</v>
      </c>
      <c r="B880" s="56" t="s">
        <v>618</v>
      </c>
      <c r="C880" s="145">
        <v>21</v>
      </c>
      <c r="D880" s="208">
        <v>41969</v>
      </c>
      <c r="E880" s="103">
        <v>7</v>
      </c>
      <c r="F880" s="105" t="s">
        <v>3059</v>
      </c>
      <c r="G880" s="176"/>
      <c r="H880" s="176"/>
      <c r="I880" s="39"/>
    </row>
    <row r="881" spans="1:25" x14ac:dyDescent="0.2">
      <c r="A881" s="36" t="s">
        <v>255</v>
      </c>
      <c r="B881" s="24" t="s">
        <v>256</v>
      </c>
      <c r="C881" s="143">
        <v>49</v>
      </c>
      <c r="D881" s="127">
        <v>41381</v>
      </c>
      <c r="E881" s="99">
        <v>38</v>
      </c>
      <c r="F881" s="207" t="s">
        <v>3049</v>
      </c>
      <c r="G881" s="196"/>
      <c r="H881" s="196"/>
      <c r="I881" s="41"/>
      <c r="V881" s="847"/>
    </row>
    <row r="882" spans="1:25" x14ac:dyDescent="0.2">
      <c r="A882" s="24" t="s">
        <v>636</v>
      </c>
      <c r="B882" s="24" t="s">
        <v>637</v>
      </c>
      <c r="C882" s="143">
        <v>13</v>
      </c>
      <c r="D882" s="127">
        <v>41142</v>
      </c>
      <c r="E882" s="99">
        <v>15</v>
      </c>
      <c r="F882" s="207" t="s">
        <v>3047</v>
      </c>
      <c r="G882" s="196"/>
      <c r="H882" s="196"/>
      <c r="I882" s="41"/>
    </row>
    <row r="883" spans="1:25" x14ac:dyDescent="0.2">
      <c r="A883" s="81" t="s">
        <v>257</v>
      </c>
      <c r="B883" s="24" t="s">
        <v>258</v>
      </c>
      <c r="C883" s="143">
        <v>24</v>
      </c>
      <c r="D883" s="127">
        <v>42416</v>
      </c>
      <c r="E883" s="99">
        <v>26</v>
      </c>
      <c r="F883" s="155" t="s">
        <v>3060</v>
      </c>
      <c r="G883" s="196"/>
      <c r="H883" s="196"/>
      <c r="I883" s="41"/>
    </row>
    <row r="884" spans="1:25" x14ac:dyDescent="0.2">
      <c r="A884" s="80" t="s">
        <v>2443</v>
      </c>
      <c r="B884" s="24" t="s">
        <v>2444</v>
      </c>
      <c r="C884" s="143">
        <v>10</v>
      </c>
      <c r="D884" s="127">
        <v>41409</v>
      </c>
      <c r="E884" s="99">
        <v>9</v>
      </c>
      <c r="F884" s="155" t="s">
        <v>3061</v>
      </c>
      <c r="G884" s="196"/>
      <c r="H884" s="196"/>
      <c r="I884" s="41"/>
    </row>
    <row r="885" spans="1:25" s="847" customFormat="1" x14ac:dyDescent="0.2">
      <c r="A885" s="24" t="s">
        <v>2469</v>
      </c>
      <c r="B885" s="24" t="s">
        <v>2470</v>
      </c>
      <c r="C885" s="143">
        <v>10</v>
      </c>
      <c r="D885" s="127">
        <v>41956</v>
      </c>
      <c r="E885" s="99">
        <v>13</v>
      </c>
      <c r="F885" s="155" t="s">
        <v>3054</v>
      </c>
      <c r="G885" s="196"/>
      <c r="H885" s="196"/>
      <c r="I885" s="41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  <c r="X885"/>
      <c r="Y885"/>
    </row>
    <row r="886" spans="1:25" x14ac:dyDescent="0.2">
      <c r="A886" s="65" t="s">
        <v>274</v>
      </c>
      <c r="B886" s="35" t="s">
        <v>275</v>
      </c>
      <c r="C886" s="140">
        <v>37</v>
      </c>
      <c r="D886" s="125">
        <v>41535</v>
      </c>
      <c r="E886" s="101">
        <v>38</v>
      </c>
      <c r="F886" s="210" t="s">
        <v>3062</v>
      </c>
      <c r="G886" s="204"/>
      <c r="H886" s="204"/>
      <c r="I886" s="23"/>
      <c r="U886" s="847"/>
      <c r="X886" s="847"/>
      <c r="Y886" s="847"/>
    </row>
    <row r="887" spans="1:25" x14ac:dyDescent="0.2">
      <c r="A887" s="81" t="s">
        <v>3063</v>
      </c>
      <c r="B887" s="24" t="s">
        <v>289</v>
      </c>
      <c r="C887" s="143">
        <v>37</v>
      </c>
      <c r="D887" s="127">
        <v>41628</v>
      </c>
      <c r="E887" s="99">
        <v>38</v>
      </c>
      <c r="F887" s="155" t="s">
        <v>3048</v>
      </c>
      <c r="G887" s="196"/>
      <c r="H887" s="196"/>
      <c r="I887" s="41"/>
      <c r="U887" s="847"/>
    </row>
    <row r="888" spans="1:25" x14ac:dyDescent="0.2">
      <c r="A888" s="81" t="s">
        <v>678</v>
      </c>
      <c r="B888" s="24" t="s">
        <v>679</v>
      </c>
      <c r="C888" s="143">
        <v>8</v>
      </c>
      <c r="D888" s="127">
        <v>41175</v>
      </c>
      <c r="E888" s="99">
        <v>10</v>
      </c>
      <c r="F888" s="207" t="s">
        <v>3060</v>
      </c>
      <c r="G888" s="196"/>
      <c r="H888" s="196"/>
      <c r="I888" s="41"/>
    </row>
    <row r="889" spans="1:25" x14ac:dyDescent="0.2">
      <c r="A889" s="81" t="s">
        <v>678</v>
      </c>
      <c r="B889" s="24" t="s">
        <v>679</v>
      </c>
      <c r="C889" s="143">
        <v>12</v>
      </c>
      <c r="D889" s="127">
        <v>42114</v>
      </c>
      <c r="E889" s="99">
        <v>12</v>
      </c>
      <c r="F889" s="155" t="s">
        <v>3060</v>
      </c>
      <c r="G889" s="196"/>
      <c r="H889" s="196"/>
      <c r="I889" s="41"/>
    </row>
    <row r="890" spans="1:25" s="847" customFormat="1" x14ac:dyDescent="0.2">
      <c r="A890" s="102" t="s">
        <v>700</v>
      </c>
      <c r="B890" s="56" t="s">
        <v>701</v>
      </c>
      <c r="C890" s="145">
        <v>11</v>
      </c>
      <c r="D890" s="208">
        <v>41599</v>
      </c>
      <c r="E890" s="103">
        <v>12</v>
      </c>
      <c r="F890" s="105" t="s">
        <v>3048</v>
      </c>
      <c r="G890" s="176"/>
      <c r="H890" s="176"/>
      <c r="I890" s="39"/>
      <c r="J890"/>
      <c r="K890"/>
      <c r="L890"/>
      <c r="M890"/>
      <c r="N890"/>
      <c r="O890"/>
      <c r="P890"/>
      <c r="Q890"/>
      <c r="R890"/>
      <c r="S890"/>
      <c r="T890"/>
      <c r="U890"/>
      <c r="V890"/>
      <c r="W890"/>
      <c r="X890"/>
      <c r="Y890"/>
    </row>
    <row r="891" spans="1:25" x14ac:dyDescent="0.2">
      <c r="A891" s="80" t="s">
        <v>310</v>
      </c>
      <c r="B891" s="24" t="s">
        <v>311</v>
      </c>
      <c r="C891" s="143">
        <v>58</v>
      </c>
      <c r="D891" s="127">
        <v>42116</v>
      </c>
      <c r="E891" s="99">
        <v>59</v>
      </c>
      <c r="F891" s="155" t="s">
        <v>3060</v>
      </c>
      <c r="G891" s="196"/>
      <c r="H891" s="196"/>
      <c r="I891" s="41"/>
      <c r="X891" s="847"/>
      <c r="Y891" s="847"/>
    </row>
    <row r="892" spans="1:25" x14ac:dyDescent="0.2">
      <c r="A892" s="81" t="s">
        <v>314</v>
      </c>
      <c r="B892" s="24" t="s">
        <v>315</v>
      </c>
      <c r="C892" s="143">
        <v>18</v>
      </c>
      <c r="D892" s="127">
        <v>40655</v>
      </c>
      <c r="E892" s="99">
        <v>19</v>
      </c>
      <c r="F892" s="207" t="s">
        <v>3046</v>
      </c>
      <c r="G892" s="196"/>
      <c r="H892" s="196"/>
      <c r="I892" s="41"/>
      <c r="T892" s="847"/>
      <c r="U892" s="847"/>
    </row>
    <row r="893" spans="1:25" x14ac:dyDescent="0.2">
      <c r="A893" s="81" t="s">
        <v>740</v>
      </c>
      <c r="B893" s="24" t="s">
        <v>741</v>
      </c>
      <c r="C893" s="143">
        <v>9</v>
      </c>
      <c r="D893" s="127">
        <v>41449</v>
      </c>
      <c r="E893" s="99">
        <v>20</v>
      </c>
      <c r="F893" s="207" t="s">
        <v>3048</v>
      </c>
      <c r="G893" s="196"/>
      <c r="H893" s="196"/>
      <c r="I893" s="41"/>
      <c r="T893" s="847"/>
    </row>
    <row r="894" spans="1:25" s="847" customFormat="1" x14ac:dyDescent="0.2">
      <c r="A894" s="80" t="s">
        <v>3064</v>
      </c>
      <c r="B894" s="24" t="s">
        <v>1638</v>
      </c>
      <c r="C894" s="143">
        <v>10</v>
      </c>
      <c r="D894" s="127">
        <v>40473</v>
      </c>
      <c r="E894" s="99">
        <v>14</v>
      </c>
      <c r="F894" s="155" t="s">
        <v>3054</v>
      </c>
      <c r="G894" s="196"/>
      <c r="H894" s="196"/>
      <c r="I894" s="41"/>
      <c r="J894"/>
      <c r="K894"/>
      <c r="L894"/>
      <c r="M894"/>
      <c r="N894"/>
      <c r="O894"/>
      <c r="P894"/>
      <c r="Q894"/>
      <c r="R894"/>
      <c r="T894"/>
      <c r="U894"/>
      <c r="V894"/>
      <c r="X894"/>
      <c r="Y894"/>
    </row>
    <row r="895" spans="1:25" x14ac:dyDescent="0.2">
      <c r="A895" s="24" t="s">
        <v>338</v>
      </c>
      <c r="B895" s="24" t="s">
        <v>339</v>
      </c>
      <c r="C895" s="143">
        <v>29</v>
      </c>
      <c r="D895" s="127">
        <v>41017</v>
      </c>
      <c r="E895" s="99">
        <v>30</v>
      </c>
      <c r="F895" s="207" t="s">
        <v>3048</v>
      </c>
      <c r="G895" s="196"/>
      <c r="H895" s="196"/>
      <c r="I895" s="41"/>
      <c r="S895" s="847"/>
      <c r="X895" s="847"/>
      <c r="Y895" s="847"/>
    </row>
    <row r="896" spans="1:25" x14ac:dyDescent="0.2">
      <c r="A896" s="65" t="s">
        <v>789</v>
      </c>
      <c r="B896" s="35" t="s">
        <v>790</v>
      </c>
      <c r="C896" s="140">
        <v>13</v>
      </c>
      <c r="D896" s="125">
        <v>42045</v>
      </c>
      <c r="E896" s="101">
        <v>14</v>
      </c>
      <c r="F896" s="210" t="s">
        <v>3065</v>
      </c>
      <c r="G896" s="204"/>
      <c r="H896" s="204"/>
      <c r="I896" s="23"/>
      <c r="V896" s="847"/>
    </row>
    <row r="897" spans="1:25" x14ac:dyDescent="0.2">
      <c r="A897" s="81" t="s">
        <v>3066</v>
      </c>
      <c r="B897" s="24" t="s">
        <v>350</v>
      </c>
      <c r="C897" s="143">
        <v>28</v>
      </c>
      <c r="D897" s="127">
        <v>42054</v>
      </c>
      <c r="E897" s="99">
        <v>29</v>
      </c>
      <c r="F897" s="155" t="s">
        <v>3048</v>
      </c>
      <c r="G897" s="196"/>
      <c r="H897" s="196"/>
      <c r="I897" s="41"/>
    </row>
    <row r="898" spans="1:25" x14ac:dyDescent="0.2">
      <c r="A898" s="81" t="s">
        <v>2865</v>
      </c>
      <c r="B898" s="24" t="s">
        <v>2866</v>
      </c>
      <c r="C898" s="143">
        <v>5</v>
      </c>
      <c r="D898" s="127">
        <v>40553</v>
      </c>
      <c r="E898" s="99">
        <v>8</v>
      </c>
      <c r="F898" s="155" t="s">
        <v>3067</v>
      </c>
      <c r="G898" s="196"/>
      <c r="H898" s="196"/>
      <c r="I898" s="41"/>
      <c r="J898" s="847"/>
      <c r="K898" s="847"/>
      <c r="L898" s="847"/>
      <c r="M898" s="847"/>
      <c r="N898" s="847"/>
      <c r="O898" s="847"/>
      <c r="P898" s="847"/>
      <c r="Q898" s="847"/>
      <c r="R898" s="847"/>
      <c r="T898" s="847"/>
    </row>
    <row r="899" spans="1:25" x14ac:dyDescent="0.2">
      <c r="A899" s="81" t="s">
        <v>811</v>
      </c>
      <c r="B899" s="24" t="s">
        <v>812</v>
      </c>
      <c r="C899" s="143">
        <v>9</v>
      </c>
      <c r="D899" s="127">
        <v>41614</v>
      </c>
      <c r="E899" s="99">
        <v>10</v>
      </c>
      <c r="F899" s="155" t="s">
        <v>3048</v>
      </c>
      <c r="G899" s="196"/>
      <c r="H899" s="196"/>
      <c r="I899" s="41"/>
      <c r="J899" s="847"/>
      <c r="K899" s="847"/>
      <c r="L899" s="847"/>
      <c r="M899" s="847"/>
      <c r="N899" s="847"/>
      <c r="O899" s="847"/>
      <c r="P899" s="847"/>
      <c r="Q899" s="847"/>
      <c r="R899" s="847"/>
      <c r="W899" s="847"/>
    </row>
    <row r="900" spans="1:25" x14ac:dyDescent="0.2">
      <c r="A900" s="102" t="s">
        <v>3068</v>
      </c>
      <c r="B900" s="56" t="s">
        <v>815</v>
      </c>
      <c r="C900" s="145">
        <v>9</v>
      </c>
      <c r="D900" s="208">
        <v>41075</v>
      </c>
      <c r="E900" s="103">
        <v>13</v>
      </c>
      <c r="F900" s="209" t="s">
        <v>3047</v>
      </c>
      <c r="G900" s="176"/>
      <c r="H900" s="176"/>
      <c r="I900" s="39"/>
      <c r="S900" s="847"/>
    </row>
    <row r="901" spans="1:25" x14ac:dyDescent="0.2">
      <c r="A901" s="81" t="s">
        <v>3068</v>
      </c>
      <c r="B901" s="24" t="s">
        <v>815</v>
      </c>
      <c r="C901" s="143">
        <v>15</v>
      </c>
      <c r="D901" s="127">
        <v>41782</v>
      </c>
      <c r="E901" s="99">
        <v>13</v>
      </c>
      <c r="F901" s="155" t="s">
        <v>3048</v>
      </c>
      <c r="G901" s="196"/>
      <c r="H901" s="196"/>
      <c r="I901" s="41"/>
      <c r="V901" s="847"/>
    </row>
    <row r="902" spans="1:25" x14ac:dyDescent="0.2">
      <c r="A902" s="80" t="s">
        <v>827</v>
      </c>
      <c r="B902" s="24" t="s">
        <v>828</v>
      </c>
      <c r="C902" s="143">
        <v>23</v>
      </c>
      <c r="D902" s="127">
        <v>40412</v>
      </c>
      <c r="E902" s="99">
        <v>6</v>
      </c>
      <c r="F902" s="207" t="s">
        <v>3069</v>
      </c>
      <c r="G902" s="196"/>
      <c r="H902" s="196"/>
      <c r="I902" s="41"/>
    </row>
    <row r="903" spans="1:25" x14ac:dyDescent="0.2">
      <c r="A903" s="80" t="s">
        <v>831</v>
      </c>
      <c r="B903" s="24" t="s">
        <v>832</v>
      </c>
      <c r="C903" s="143">
        <v>18</v>
      </c>
      <c r="D903" s="127">
        <v>41074</v>
      </c>
      <c r="E903" s="99">
        <v>19</v>
      </c>
      <c r="F903" s="207" t="s">
        <v>3047</v>
      </c>
      <c r="G903" s="196"/>
      <c r="H903" s="196"/>
      <c r="I903" s="41"/>
      <c r="W903" s="847"/>
    </row>
    <row r="904" spans="1:25" s="847" customFormat="1" x14ac:dyDescent="0.2">
      <c r="A904" s="81" t="s">
        <v>372</v>
      </c>
      <c r="B904" s="24" t="s">
        <v>373</v>
      </c>
      <c r="C904" s="143">
        <v>24</v>
      </c>
      <c r="D904" s="127">
        <v>41068</v>
      </c>
      <c r="E904" s="99">
        <v>26</v>
      </c>
      <c r="F904" s="207" t="s">
        <v>3047</v>
      </c>
      <c r="G904" s="196"/>
      <c r="H904" s="196"/>
      <c r="I904" s="41"/>
      <c r="S904"/>
      <c r="T904"/>
      <c r="U904"/>
      <c r="V904"/>
      <c r="W904"/>
      <c r="X904"/>
      <c r="Y904"/>
    </row>
    <row r="905" spans="1:25" x14ac:dyDescent="0.2">
      <c r="A905" s="80" t="s">
        <v>2936</v>
      </c>
      <c r="B905" s="24" t="s">
        <v>2937</v>
      </c>
      <c r="C905" s="143">
        <v>30</v>
      </c>
      <c r="D905" s="127">
        <v>40869</v>
      </c>
      <c r="E905" s="99">
        <v>33</v>
      </c>
      <c r="F905" s="207" t="s">
        <v>3048</v>
      </c>
      <c r="G905" s="196"/>
      <c r="H905" s="196"/>
      <c r="I905" s="41"/>
      <c r="V905" s="847"/>
      <c r="X905" s="847"/>
      <c r="Y905" s="847"/>
    </row>
    <row r="906" spans="1:25" x14ac:dyDescent="0.2">
      <c r="A906" s="88" t="s">
        <v>3070</v>
      </c>
      <c r="B906" s="56" t="s">
        <v>382</v>
      </c>
      <c r="C906" s="145">
        <v>40</v>
      </c>
      <c r="D906" s="208">
        <v>41690</v>
      </c>
      <c r="E906" s="103">
        <v>41</v>
      </c>
      <c r="F906" s="105" t="s">
        <v>3048</v>
      </c>
      <c r="G906" s="176"/>
      <c r="H906" s="176"/>
      <c r="I906" s="39"/>
    </row>
    <row r="907" spans="1:25" x14ac:dyDescent="0.2">
      <c r="A907" s="155" t="s">
        <v>3071</v>
      </c>
      <c r="B907" s="13"/>
      <c r="C907" s="196"/>
      <c r="D907" s="211"/>
      <c r="E907" s="196"/>
      <c r="F907" s="155"/>
      <c r="G907" s="196"/>
      <c r="H907" s="196"/>
      <c r="I907" s="13"/>
      <c r="U907" s="847"/>
    </row>
    <row r="908" spans="1:25" s="847" customFormat="1" x14ac:dyDescent="0.2">
      <c r="A908" s="155"/>
      <c r="B908" s="13"/>
      <c r="C908" s="196"/>
      <c r="D908" s="200"/>
      <c r="E908" s="196"/>
      <c r="F908" s="207"/>
      <c r="G908" s="196"/>
      <c r="H908" s="196"/>
      <c r="I908" s="107"/>
      <c r="J908"/>
      <c r="K908"/>
      <c r="L908"/>
      <c r="M908"/>
      <c r="N908"/>
      <c r="O908"/>
      <c r="P908"/>
      <c r="Q908"/>
      <c r="R908"/>
      <c r="S908"/>
      <c r="T908"/>
      <c r="U908"/>
      <c r="V908"/>
      <c r="W908"/>
      <c r="X908"/>
      <c r="Y908"/>
    </row>
    <row r="909" spans="1:25" x14ac:dyDescent="0.2">
      <c r="A909" s="203" t="s">
        <v>3072</v>
      </c>
      <c r="B909" s="13"/>
      <c r="C909" s="196"/>
      <c r="D909" s="200"/>
      <c r="E909" s="196"/>
      <c r="F909" s="207"/>
      <c r="G909" s="196"/>
      <c r="H909" s="196"/>
      <c r="I909" s="107"/>
      <c r="X909" s="847"/>
      <c r="Y909" s="847"/>
    </row>
    <row r="910" spans="1:25" x14ac:dyDescent="0.2">
      <c r="A910" s="35" t="s">
        <v>64</v>
      </c>
      <c r="B910" s="26" t="s">
        <v>64</v>
      </c>
      <c r="C910" s="62"/>
      <c r="D910" s="42" t="s">
        <v>1841</v>
      </c>
      <c r="E910" s="26" t="s">
        <v>65</v>
      </c>
      <c r="F910" s="212" t="s">
        <v>65</v>
      </c>
      <c r="G910" s="204"/>
      <c r="H910" s="204"/>
      <c r="I910" s="35"/>
    </row>
    <row r="911" spans="1:25" s="847" customFormat="1" x14ac:dyDescent="0.2">
      <c r="A911" s="102" t="s">
        <v>21</v>
      </c>
      <c r="B911" s="52" t="s">
        <v>56</v>
      </c>
      <c r="C911" s="76" t="s">
        <v>3073</v>
      </c>
      <c r="D911" s="53" t="s">
        <v>3044</v>
      </c>
      <c r="E911" s="57" t="s">
        <v>56</v>
      </c>
      <c r="F911" s="213" t="s">
        <v>21</v>
      </c>
      <c r="G911" s="176"/>
      <c r="H911" s="176"/>
      <c r="I911" s="56" t="s">
        <v>70</v>
      </c>
      <c r="J911"/>
      <c r="K911"/>
      <c r="L911"/>
      <c r="M911"/>
      <c r="N911"/>
      <c r="O911"/>
      <c r="P911"/>
      <c r="Q911"/>
      <c r="R911"/>
      <c r="S911"/>
      <c r="T911"/>
      <c r="U911"/>
      <c r="V911"/>
      <c r="W911"/>
      <c r="X911"/>
      <c r="Y911"/>
    </row>
    <row r="912" spans="1:25" x14ac:dyDescent="0.2">
      <c r="A912" s="65" t="s">
        <v>3074</v>
      </c>
      <c r="B912" s="35" t="s">
        <v>3075</v>
      </c>
      <c r="C912" s="26" t="s">
        <v>3073</v>
      </c>
      <c r="D912" s="124">
        <v>42037</v>
      </c>
      <c r="E912" s="95" t="s">
        <v>2986</v>
      </c>
      <c r="F912" s="60" t="s">
        <v>2985</v>
      </c>
      <c r="G912" s="43"/>
      <c r="H912" s="43"/>
      <c r="I912" s="35" t="s">
        <v>3076</v>
      </c>
      <c r="U912" s="847"/>
      <c r="X912" s="847"/>
      <c r="Y912" s="847"/>
    </row>
    <row r="913" spans="1:25" x14ac:dyDescent="0.2">
      <c r="A913" s="81" t="s">
        <v>3077</v>
      </c>
      <c r="B913" s="24" t="s">
        <v>3078</v>
      </c>
      <c r="C913" s="50"/>
      <c r="D913" s="126">
        <v>42383</v>
      </c>
      <c r="E913" s="112" t="s">
        <v>504</v>
      </c>
      <c r="F913" s="80" t="s">
        <v>503</v>
      </c>
      <c r="G913" s="40"/>
      <c r="H913" s="40"/>
      <c r="I913" s="24" t="s">
        <v>3079</v>
      </c>
      <c r="T913" s="847"/>
      <c r="W913" s="847"/>
    </row>
    <row r="914" spans="1:25" x14ac:dyDescent="0.2">
      <c r="A914" s="858" t="s">
        <v>823</v>
      </c>
      <c r="B914" s="848" t="s">
        <v>824</v>
      </c>
      <c r="C914" s="853"/>
      <c r="D914" s="126">
        <v>43685</v>
      </c>
      <c r="E914" s="112" t="s">
        <v>4466</v>
      </c>
      <c r="F914" s="857" t="s">
        <v>4469</v>
      </c>
      <c r="G914" s="851"/>
      <c r="H914" s="851"/>
      <c r="I914" s="848"/>
    </row>
    <row r="915" spans="1:25" x14ac:dyDescent="0.2">
      <c r="A915" s="858" t="s">
        <v>1056</v>
      </c>
      <c r="B915" s="848" t="s">
        <v>1057</v>
      </c>
      <c r="C915" s="853"/>
      <c r="D915" s="126">
        <v>43678</v>
      </c>
      <c r="E915" s="112" t="s">
        <v>4465</v>
      </c>
      <c r="F915" s="857" t="s">
        <v>4464</v>
      </c>
      <c r="G915" s="851"/>
      <c r="H915" s="851"/>
      <c r="I915" s="848" t="s">
        <v>3076</v>
      </c>
      <c r="S915" s="847"/>
      <c r="V915" s="847"/>
    </row>
    <row r="916" spans="1:25" x14ac:dyDescent="0.2">
      <c r="A916" s="81" t="s">
        <v>1869</v>
      </c>
      <c r="B916" s="24" t="s">
        <v>3080</v>
      </c>
      <c r="C916" s="50" t="s">
        <v>3073</v>
      </c>
      <c r="D916" s="126">
        <v>40893</v>
      </c>
      <c r="E916" s="112" t="s">
        <v>1870</v>
      </c>
      <c r="F916" s="80" t="s">
        <v>1869</v>
      </c>
      <c r="G916" s="40"/>
      <c r="H916" s="40"/>
      <c r="I916" s="24" t="s">
        <v>3048</v>
      </c>
      <c r="U916" s="847"/>
    </row>
    <row r="917" spans="1:25" x14ac:dyDescent="0.2">
      <c r="A917" s="112" t="s">
        <v>3081</v>
      </c>
      <c r="B917" s="24" t="s">
        <v>1944</v>
      </c>
      <c r="C917" s="50"/>
      <c r="D917" s="126">
        <v>42612</v>
      </c>
      <c r="E917" s="24" t="s">
        <v>1944</v>
      </c>
      <c r="F917" s="112" t="s">
        <v>1943</v>
      </c>
      <c r="G917" s="40"/>
      <c r="H917" s="40"/>
      <c r="I917" s="24" t="s">
        <v>3048</v>
      </c>
      <c r="W917" s="847"/>
    </row>
    <row r="918" spans="1:25" x14ac:dyDescent="0.2">
      <c r="A918" s="214" t="s">
        <v>3082</v>
      </c>
      <c r="B918" s="56" t="s">
        <v>948</v>
      </c>
      <c r="C918" s="52"/>
      <c r="D918" s="215">
        <v>42671</v>
      </c>
      <c r="E918" s="56" t="s">
        <v>948</v>
      </c>
      <c r="F918" s="214" t="s">
        <v>947</v>
      </c>
      <c r="G918" s="48"/>
      <c r="H918" s="48"/>
      <c r="I918" s="56" t="s">
        <v>3048</v>
      </c>
      <c r="T918" s="847"/>
    </row>
    <row r="919" spans="1:25" x14ac:dyDescent="0.2">
      <c r="A919" s="81" t="s">
        <v>3083</v>
      </c>
      <c r="B919" s="24" t="s">
        <v>1009</v>
      </c>
      <c r="C919" s="50"/>
      <c r="D919" s="126">
        <v>42398</v>
      </c>
      <c r="E919" s="112" t="s">
        <v>1009</v>
      </c>
      <c r="F919" s="81" t="s">
        <v>1008</v>
      </c>
      <c r="G919" s="40"/>
      <c r="H919" s="40"/>
      <c r="I919" s="81" t="s">
        <v>3084</v>
      </c>
      <c r="J919" s="847"/>
      <c r="K919" s="847"/>
      <c r="L919" s="847"/>
      <c r="M919" s="847"/>
      <c r="N919" s="847"/>
      <c r="O919" s="847"/>
      <c r="P919" s="847"/>
      <c r="Q919" s="847"/>
      <c r="R919" s="847"/>
      <c r="V919" s="847"/>
    </row>
    <row r="920" spans="1:25" x14ac:dyDescent="0.2">
      <c r="A920" s="858" t="s">
        <v>4503</v>
      </c>
      <c r="B920" s="848" t="s">
        <v>990</v>
      </c>
      <c r="C920" s="853"/>
      <c r="D920" s="126">
        <v>43808</v>
      </c>
      <c r="E920" s="112" t="s">
        <v>4501</v>
      </c>
      <c r="F920" s="858" t="s">
        <v>4500</v>
      </c>
      <c r="G920" s="851"/>
      <c r="H920" s="851"/>
      <c r="I920" s="858" t="s">
        <v>3076</v>
      </c>
      <c r="S920" s="847"/>
      <c r="W920" s="847"/>
    </row>
    <row r="921" spans="1:25" x14ac:dyDescent="0.2">
      <c r="A921" s="81" t="s">
        <v>457</v>
      </c>
      <c r="B921" s="24" t="s">
        <v>3085</v>
      </c>
      <c r="C921" s="50"/>
      <c r="D921" s="126">
        <v>42175</v>
      </c>
      <c r="E921" s="112" t="s">
        <v>458</v>
      </c>
      <c r="F921" s="81" t="s">
        <v>457</v>
      </c>
      <c r="G921" s="40"/>
      <c r="H921" s="40"/>
      <c r="I921" s="24" t="s">
        <v>3048</v>
      </c>
    </row>
    <row r="922" spans="1:25" x14ac:dyDescent="0.2">
      <c r="A922" s="80" t="s">
        <v>1999</v>
      </c>
      <c r="B922" s="24" t="s">
        <v>2000</v>
      </c>
      <c r="C922" s="50" t="s">
        <v>3073</v>
      </c>
      <c r="D922" s="126">
        <v>40982</v>
      </c>
      <c r="E922" s="112" t="s">
        <v>3050</v>
      </c>
      <c r="F922" s="80" t="s">
        <v>1999</v>
      </c>
      <c r="G922" s="40"/>
      <c r="H922" s="40"/>
      <c r="I922" s="24" t="s">
        <v>3086</v>
      </c>
      <c r="T922" s="847"/>
      <c r="V922" s="847"/>
    </row>
    <row r="923" spans="1:25" x14ac:dyDescent="0.2">
      <c r="A923" s="80" t="s">
        <v>1029</v>
      </c>
      <c r="B923" s="24" t="s">
        <v>3087</v>
      </c>
      <c r="C923" s="50"/>
      <c r="D923" s="126">
        <v>42709</v>
      </c>
      <c r="E923" s="24" t="s">
        <v>1030</v>
      </c>
      <c r="F923" s="80" t="s">
        <v>1029</v>
      </c>
      <c r="G923" s="40"/>
      <c r="H923" s="40"/>
      <c r="I923" s="24" t="s">
        <v>3048</v>
      </c>
    </row>
    <row r="924" spans="1:25" x14ac:dyDescent="0.2">
      <c r="A924" s="80" t="s">
        <v>3088</v>
      </c>
      <c r="B924" s="24" t="s">
        <v>2055</v>
      </c>
      <c r="C924" s="50" t="s">
        <v>3073</v>
      </c>
      <c r="D924" s="126">
        <v>39995</v>
      </c>
      <c r="E924" s="112" t="s">
        <v>2055</v>
      </c>
      <c r="F924" s="216" t="s">
        <v>2054</v>
      </c>
      <c r="G924" s="40"/>
      <c r="H924" s="40"/>
      <c r="I924" s="24" t="s">
        <v>3089</v>
      </c>
      <c r="J924" s="847"/>
      <c r="K924" s="847"/>
      <c r="L924" s="847"/>
      <c r="M924" s="847"/>
      <c r="N924" s="847"/>
      <c r="O924" s="847"/>
      <c r="P924" s="847"/>
      <c r="Q924" s="847"/>
      <c r="R924" s="847"/>
      <c r="S924" s="847"/>
    </row>
    <row r="925" spans="1:25" x14ac:dyDescent="0.2">
      <c r="A925" s="212" t="s">
        <v>3090</v>
      </c>
      <c r="B925" s="35" t="s">
        <v>2097</v>
      </c>
      <c r="C925" s="26" t="s">
        <v>3073</v>
      </c>
      <c r="D925" s="124">
        <v>42522</v>
      </c>
      <c r="E925" s="95" t="s">
        <v>2097</v>
      </c>
      <c r="F925" s="60" t="s">
        <v>2096</v>
      </c>
      <c r="G925" s="43"/>
      <c r="H925" s="43"/>
      <c r="I925" s="35" t="s">
        <v>3091</v>
      </c>
    </row>
    <row r="926" spans="1:25" x14ac:dyDescent="0.2">
      <c r="A926" s="80" t="s">
        <v>3092</v>
      </c>
      <c r="B926" s="24" t="s">
        <v>2102</v>
      </c>
      <c r="C926" s="50" t="s">
        <v>3073</v>
      </c>
      <c r="D926" s="126">
        <v>42132</v>
      </c>
      <c r="E926" s="112" t="s">
        <v>2102</v>
      </c>
      <c r="F926" s="80" t="s">
        <v>2101</v>
      </c>
      <c r="G926" s="40"/>
      <c r="H926" s="40"/>
      <c r="I926" s="24" t="s">
        <v>3048</v>
      </c>
      <c r="U926" s="847"/>
    </row>
    <row r="927" spans="1:25" x14ac:dyDescent="0.2">
      <c r="A927" s="36" t="s">
        <v>1102</v>
      </c>
      <c r="B927" s="24" t="s">
        <v>3093</v>
      </c>
      <c r="C927" s="50"/>
      <c r="D927" s="126">
        <v>42941</v>
      </c>
      <c r="E927" s="112" t="s">
        <v>1103</v>
      </c>
      <c r="F927" s="36" t="s">
        <v>1102</v>
      </c>
      <c r="G927" s="40"/>
      <c r="H927" s="40"/>
      <c r="I927" s="24" t="s">
        <v>3048</v>
      </c>
    </row>
    <row r="928" spans="1:25" s="847" customFormat="1" x14ac:dyDescent="0.2">
      <c r="A928" s="80" t="s">
        <v>3094</v>
      </c>
      <c r="B928" s="24" t="s">
        <v>534</v>
      </c>
      <c r="C928" s="50"/>
      <c r="D928" s="126">
        <v>41891</v>
      </c>
      <c r="E928" s="112" t="s">
        <v>534</v>
      </c>
      <c r="F928" s="80" t="s">
        <v>533</v>
      </c>
      <c r="G928" s="40"/>
      <c r="H928" s="40"/>
      <c r="I928" s="24" t="s">
        <v>3048</v>
      </c>
      <c r="S928"/>
      <c r="T928"/>
      <c r="U928"/>
      <c r="V928"/>
      <c r="W928"/>
      <c r="X928"/>
      <c r="Y928"/>
    </row>
    <row r="929" spans="1:25" x14ac:dyDescent="0.2">
      <c r="A929" s="102" t="s">
        <v>3095</v>
      </c>
      <c r="B929" s="56" t="s">
        <v>2175</v>
      </c>
      <c r="C929" s="52" t="s">
        <v>3073</v>
      </c>
      <c r="D929" s="215">
        <v>41950</v>
      </c>
      <c r="E929" s="214" t="s">
        <v>2175</v>
      </c>
      <c r="F929" s="88" t="s">
        <v>2174</v>
      </c>
      <c r="G929" s="48"/>
      <c r="H929" s="48"/>
      <c r="I929" s="56" t="s">
        <v>3048</v>
      </c>
      <c r="X929" s="847"/>
      <c r="Y929" s="847"/>
    </row>
    <row r="930" spans="1:25" s="847" customFormat="1" x14ac:dyDescent="0.2">
      <c r="A930" s="81" t="s">
        <v>3096</v>
      </c>
      <c r="B930" s="24" t="s">
        <v>539</v>
      </c>
      <c r="C930" s="50"/>
      <c r="D930" s="126">
        <v>42865</v>
      </c>
      <c r="E930" s="24" t="s">
        <v>539</v>
      </c>
      <c r="F930" s="112" t="s">
        <v>538</v>
      </c>
      <c r="G930" s="40"/>
      <c r="H930" s="40"/>
      <c r="I930" s="24" t="s">
        <v>3048</v>
      </c>
      <c r="J930"/>
      <c r="K930"/>
      <c r="L930"/>
      <c r="M930"/>
      <c r="N930"/>
      <c r="O930"/>
      <c r="P930"/>
      <c r="Q930"/>
      <c r="R930"/>
      <c r="S930"/>
      <c r="T930"/>
      <c r="V930"/>
      <c r="W930"/>
      <c r="X930"/>
      <c r="Y930"/>
    </row>
    <row r="931" spans="1:25" x14ac:dyDescent="0.2">
      <c r="A931" s="81" t="s">
        <v>3097</v>
      </c>
      <c r="B931" s="24" t="s">
        <v>3098</v>
      </c>
      <c r="C931" s="50" t="s">
        <v>3073</v>
      </c>
      <c r="D931" s="126">
        <v>42312</v>
      </c>
      <c r="E931" s="112" t="s">
        <v>1929</v>
      </c>
      <c r="F931" s="80" t="s">
        <v>1928</v>
      </c>
      <c r="G931" s="40"/>
      <c r="H931" s="40"/>
      <c r="I931" s="24" t="s">
        <v>3048</v>
      </c>
      <c r="X931" s="847"/>
      <c r="Y931" s="847"/>
    </row>
    <row r="932" spans="1:25" s="847" customFormat="1" x14ac:dyDescent="0.2">
      <c r="A932" s="858" t="s">
        <v>1191</v>
      </c>
      <c r="B932" s="848" t="s">
        <v>1192</v>
      </c>
      <c r="C932" s="853"/>
      <c r="D932" s="126">
        <v>44001</v>
      </c>
      <c r="E932" s="112" t="s">
        <v>4624</v>
      </c>
      <c r="F932" s="857" t="s">
        <v>4625</v>
      </c>
      <c r="G932" s="851"/>
      <c r="H932" s="851"/>
      <c r="I932" s="848" t="s">
        <v>3048</v>
      </c>
    </row>
    <row r="933" spans="1:25" s="847" customFormat="1" x14ac:dyDescent="0.2">
      <c r="A933" s="81" t="s">
        <v>3099</v>
      </c>
      <c r="B933" s="24" t="s">
        <v>3100</v>
      </c>
      <c r="C933" s="50"/>
      <c r="D933" s="126">
        <v>40352</v>
      </c>
      <c r="E933" s="112" t="s">
        <v>699</v>
      </c>
      <c r="F933" s="216" t="s">
        <v>698</v>
      </c>
      <c r="G933" s="40"/>
      <c r="H933" s="40"/>
      <c r="I933" s="24" t="s">
        <v>3048</v>
      </c>
      <c r="J933"/>
      <c r="K933"/>
      <c r="L933"/>
      <c r="M933"/>
      <c r="N933"/>
      <c r="O933"/>
      <c r="P933"/>
      <c r="Q933"/>
      <c r="R933"/>
      <c r="S933"/>
      <c r="U933"/>
      <c r="V933"/>
      <c r="W933"/>
      <c r="X933"/>
      <c r="Y933"/>
    </row>
    <row r="934" spans="1:25" s="847" customFormat="1" x14ac:dyDescent="0.2">
      <c r="A934" s="81" t="s">
        <v>2287</v>
      </c>
      <c r="B934" s="24" t="s">
        <v>3101</v>
      </c>
      <c r="C934" s="50" t="s">
        <v>3073</v>
      </c>
      <c r="D934" s="126">
        <v>41267</v>
      </c>
      <c r="E934" s="112" t="s">
        <v>2288</v>
      </c>
      <c r="F934" s="80" t="s">
        <v>2287</v>
      </c>
      <c r="G934" s="40"/>
      <c r="H934" s="40"/>
      <c r="I934" s="24" t="s">
        <v>3048</v>
      </c>
      <c r="J934"/>
      <c r="K934"/>
      <c r="L934"/>
      <c r="M934"/>
      <c r="N934"/>
      <c r="O934"/>
      <c r="P934"/>
      <c r="Q934"/>
      <c r="R934"/>
      <c r="S934"/>
      <c r="T934"/>
      <c r="V934"/>
      <c r="W934"/>
    </row>
    <row r="935" spans="1:25" x14ac:dyDescent="0.2">
      <c r="A935" s="112" t="s">
        <v>1229</v>
      </c>
      <c r="B935" s="24" t="s">
        <v>2300</v>
      </c>
      <c r="C935" s="50"/>
      <c r="D935" s="126">
        <v>42552</v>
      </c>
      <c r="E935" s="112" t="s">
        <v>1230</v>
      </c>
      <c r="F935" s="216" t="s">
        <v>1229</v>
      </c>
      <c r="G935" s="40"/>
      <c r="H935" s="40"/>
      <c r="I935" s="24" t="s">
        <v>3048</v>
      </c>
      <c r="S935" s="847"/>
      <c r="X935" s="847"/>
      <c r="Y935" s="847"/>
    </row>
    <row r="936" spans="1:25" x14ac:dyDescent="0.2">
      <c r="A936" s="112" t="s">
        <v>4292</v>
      </c>
      <c r="B936" s="848" t="s">
        <v>4251</v>
      </c>
      <c r="C936" s="853"/>
      <c r="D936" s="126">
        <v>43256</v>
      </c>
      <c r="E936" s="112" t="s">
        <v>4265</v>
      </c>
      <c r="F936" s="216" t="s">
        <v>4266</v>
      </c>
      <c r="G936" s="851"/>
      <c r="H936" s="851"/>
      <c r="I936" s="848" t="s">
        <v>4293</v>
      </c>
    </row>
    <row r="937" spans="1:25" x14ac:dyDescent="0.2">
      <c r="A937" s="65" t="s">
        <v>2319</v>
      </c>
      <c r="B937" s="35" t="s">
        <v>3102</v>
      </c>
      <c r="C937" s="26" t="s">
        <v>3073</v>
      </c>
      <c r="D937" s="124">
        <v>40982</v>
      </c>
      <c r="E937" s="95" t="s">
        <v>2320</v>
      </c>
      <c r="F937" s="60" t="s">
        <v>2319</v>
      </c>
      <c r="G937" s="43"/>
      <c r="H937" s="43"/>
      <c r="I937" s="35" t="s">
        <v>3086</v>
      </c>
      <c r="T937" s="847"/>
    </row>
    <row r="938" spans="1:25" x14ac:dyDescent="0.2">
      <c r="A938" s="81" t="s">
        <v>3057</v>
      </c>
      <c r="B938" s="24" t="s">
        <v>853</v>
      </c>
      <c r="C938" s="50"/>
      <c r="D938" s="126">
        <v>42291</v>
      </c>
      <c r="E938" s="112" t="s">
        <v>853</v>
      </c>
      <c r="F938" s="80" t="s">
        <v>852</v>
      </c>
      <c r="G938" s="40"/>
      <c r="H938" s="40"/>
      <c r="I938" s="24" t="s">
        <v>3048</v>
      </c>
      <c r="W938" s="847"/>
    </row>
    <row r="939" spans="1:25" x14ac:dyDescent="0.2">
      <c r="A939" s="81" t="s">
        <v>1272</v>
      </c>
      <c r="B939" s="24" t="s">
        <v>1273</v>
      </c>
      <c r="C939" s="50"/>
      <c r="D939" s="126">
        <v>43102</v>
      </c>
      <c r="E939" s="112" t="s">
        <v>3997</v>
      </c>
      <c r="F939" s="80" t="s">
        <v>3998</v>
      </c>
      <c r="G939" s="40"/>
      <c r="H939" s="40"/>
      <c r="I939" s="24" t="s">
        <v>3048</v>
      </c>
      <c r="J939" s="847"/>
      <c r="K939" s="847"/>
      <c r="L939" s="847"/>
      <c r="M939" s="847"/>
      <c r="N939" s="847"/>
      <c r="O939" s="847"/>
      <c r="P939" s="847"/>
      <c r="Q939" s="847"/>
      <c r="R939" s="847"/>
      <c r="S939" s="847"/>
    </row>
    <row r="940" spans="1:25" x14ac:dyDescent="0.2">
      <c r="A940" s="81" t="s">
        <v>3103</v>
      </c>
      <c r="B940" s="24" t="s">
        <v>1303</v>
      </c>
      <c r="C940" s="50"/>
      <c r="D940" s="126">
        <v>42310</v>
      </c>
      <c r="E940" s="112" t="s">
        <v>1303</v>
      </c>
      <c r="F940" s="80" t="s">
        <v>1302</v>
      </c>
      <c r="G940" s="40"/>
      <c r="H940" s="40"/>
      <c r="I940" s="24" t="s">
        <v>3048</v>
      </c>
      <c r="T940" s="847"/>
      <c r="V940" s="847"/>
      <c r="W940" s="847"/>
    </row>
    <row r="941" spans="1:25" x14ac:dyDescent="0.2">
      <c r="A941" s="858" t="s">
        <v>1300</v>
      </c>
      <c r="B941" s="848" t="s">
        <v>1301</v>
      </c>
      <c r="C941" s="853"/>
      <c r="D941" s="126">
        <v>43728</v>
      </c>
      <c r="E941" s="112" t="s">
        <v>4484</v>
      </c>
      <c r="F941" s="857" t="s">
        <v>4485</v>
      </c>
      <c r="G941" s="851"/>
      <c r="H941" s="851"/>
      <c r="I941" s="848" t="s">
        <v>3048</v>
      </c>
    </row>
    <row r="942" spans="1:25" x14ac:dyDescent="0.2">
      <c r="A942" s="102" t="s">
        <v>3104</v>
      </c>
      <c r="B942" s="56" t="s">
        <v>3105</v>
      </c>
      <c r="C942" s="52" t="s">
        <v>3073</v>
      </c>
      <c r="D942" s="215">
        <v>41767</v>
      </c>
      <c r="E942" s="214" t="s">
        <v>2239</v>
      </c>
      <c r="F942" s="88" t="s">
        <v>2238</v>
      </c>
      <c r="G942" s="48"/>
      <c r="H942" s="48"/>
      <c r="I942" s="56" t="s">
        <v>3048</v>
      </c>
      <c r="S942" s="847"/>
      <c r="V942" s="847"/>
      <c r="W942" s="847"/>
    </row>
    <row r="943" spans="1:25" x14ac:dyDescent="0.2">
      <c r="A943" s="81" t="s">
        <v>624</v>
      </c>
      <c r="B943" s="24" t="s">
        <v>3106</v>
      </c>
      <c r="C943" s="50"/>
      <c r="D943" s="126">
        <v>40980</v>
      </c>
      <c r="E943" s="112" t="s">
        <v>3107</v>
      </c>
      <c r="F943" s="80" t="s">
        <v>624</v>
      </c>
      <c r="G943" s="40"/>
      <c r="H943" s="40"/>
      <c r="I943" s="24" t="s">
        <v>3108</v>
      </c>
      <c r="J943" s="847"/>
      <c r="K943" s="847"/>
      <c r="L943" s="847"/>
      <c r="M943" s="847"/>
      <c r="N943" s="847"/>
      <c r="O943" s="847"/>
      <c r="P943" s="847"/>
      <c r="Q943" s="847"/>
      <c r="R943" s="847"/>
      <c r="W943" s="847"/>
    </row>
    <row r="944" spans="1:25" x14ac:dyDescent="0.2">
      <c r="A944" s="81" t="s">
        <v>624</v>
      </c>
      <c r="B944" s="24" t="s">
        <v>3109</v>
      </c>
      <c r="C944" s="50"/>
      <c r="D944" s="126">
        <v>42368</v>
      </c>
      <c r="E944" s="112" t="s">
        <v>625</v>
      </c>
      <c r="F944" s="81" t="s">
        <v>624</v>
      </c>
      <c r="G944" s="40"/>
      <c r="H944" s="40"/>
      <c r="I944" s="24" t="s">
        <v>3110</v>
      </c>
      <c r="V944" s="847"/>
    </row>
    <row r="945" spans="1:25" x14ac:dyDescent="0.2">
      <c r="A945" s="858" t="s">
        <v>4606</v>
      </c>
      <c r="B945" s="848" t="s">
        <v>1320</v>
      </c>
      <c r="C945" s="853"/>
      <c r="D945" s="126">
        <v>43921</v>
      </c>
      <c r="E945" s="112" t="s">
        <v>4605</v>
      </c>
      <c r="F945" s="857" t="s">
        <v>4604</v>
      </c>
      <c r="G945" s="851"/>
      <c r="H945" s="851"/>
      <c r="I945" s="854" t="s">
        <v>3048</v>
      </c>
      <c r="V945" s="847"/>
    </row>
    <row r="946" spans="1:25" x14ac:dyDescent="0.2">
      <c r="A946" s="112" t="s">
        <v>3111</v>
      </c>
      <c r="B946" s="24" t="s">
        <v>1350</v>
      </c>
      <c r="C946" s="50"/>
      <c r="D946" s="126">
        <v>42613</v>
      </c>
      <c r="E946" s="24" t="s">
        <v>1350</v>
      </c>
      <c r="F946" s="216" t="s">
        <v>1349</v>
      </c>
      <c r="G946" s="40"/>
      <c r="H946" s="40"/>
      <c r="I946" s="24" t="s">
        <v>3048</v>
      </c>
      <c r="J946" s="847"/>
      <c r="K946" s="847"/>
      <c r="L946" s="847"/>
      <c r="M946" s="847"/>
      <c r="N946" s="847"/>
      <c r="O946" s="847"/>
      <c r="P946" s="847"/>
      <c r="Q946" s="847"/>
      <c r="R946" s="847"/>
    </row>
    <row r="947" spans="1:25" x14ac:dyDescent="0.2">
      <c r="A947" s="81" t="s">
        <v>3112</v>
      </c>
      <c r="B947" s="24" t="s">
        <v>651</v>
      </c>
      <c r="C947" s="50"/>
      <c r="D947" s="126">
        <v>42768</v>
      </c>
      <c r="E947" s="24" t="s">
        <v>651</v>
      </c>
      <c r="F947" s="80" t="s">
        <v>650</v>
      </c>
      <c r="G947" s="40"/>
      <c r="H947" s="40"/>
      <c r="I947" s="24" t="s">
        <v>3048</v>
      </c>
    </row>
    <row r="948" spans="1:25" x14ac:dyDescent="0.2">
      <c r="A948" s="112" t="s">
        <v>3113</v>
      </c>
      <c r="B948" s="24" t="s">
        <v>3114</v>
      </c>
      <c r="C948" s="50"/>
      <c r="D948" s="126">
        <v>42492</v>
      </c>
      <c r="E948" s="112" t="s">
        <v>800</v>
      </c>
      <c r="F948" s="80" t="s">
        <v>799</v>
      </c>
      <c r="G948" s="40"/>
      <c r="H948" s="40"/>
      <c r="I948" s="24" t="s">
        <v>3048</v>
      </c>
    </row>
    <row r="949" spans="1:25" s="847" customFormat="1" x14ac:dyDescent="0.2">
      <c r="A949" s="65" t="s">
        <v>3115</v>
      </c>
      <c r="B949" s="35" t="s">
        <v>3116</v>
      </c>
      <c r="C949" s="26"/>
      <c r="D949" s="124">
        <v>41408</v>
      </c>
      <c r="E949" s="95" t="s">
        <v>3117</v>
      </c>
      <c r="F949" s="212" t="s">
        <v>3118</v>
      </c>
      <c r="G949" s="43"/>
      <c r="H949" s="43"/>
      <c r="I949" s="35" t="s">
        <v>3048</v>
      </c>
      <c r="J949"/>
      <c r="K949"/>
      <c r="L949"/>
      <c r="M949"/>
      <c r="N949"/>
      <c r="O949"/>
      <c r="P949"/>
      <c r="Q949"/>
      <c r="R949"/>
      <c r="S949"/>
      <c r="T949"/>
      <c r="U949"/>
      <c r="V949"/>
      <c r="W949"/>
      <c r="X949"/>
      <c r="Y949"/>
    </row>
    <row r="950" spans="1:25" x14ac:dyDescent="0.2">
      <c r="A950" s="112" t="s">
        <v>3118</v>
      </c>
      <c r="B950" s="24" t="s">
        <v>3117</v>
      </c>
      <c r="C950" s="50"/>
      <c r="D950" s="126">
        <v>42492</v>
      </c>
      <c r="E950" s="112" t="s">
        <v>329</v>
      </c>
      <c r="F950" s="80" t="s">
        <v>328</v>
      </c>
      <c r="G950" s="40"/>
      <c r="H950" s="40"/>
      <c r="I950" s="24" t="s">
        <v>3048</v>
      </c>
      <c r="X950" s="847"/>
      <c r="Y950" s="847"/>
    </row>
    <row r="951" spans="1:25" x14ac:dyDescent="0.2">
      <c r="A951" s="81" t="s">
        <v>2493</v>
      </c>
      <c r="B951" s="24" t="s">
        <v>3119</v>
      </c>
      <c r="C951" s="50" t="s">
        <v>3073</v>
      </c>
      <c r="D951" s="126">
        <v>42513</v>
      </c>
      <c r="E951" s="112" t="s">
        <v>2494</v>
      </c>
      <c r="F951" s="80" t="s">
        <v>2493</v>
      </c>
      <c r="G951" s="40"/>
      <c r="H951" s="40"/>
      <c r="I951" s="24" t="s">
        <v>3048</v>
      </c>
      <c r="U951" s="847"/>
    </row>
    <row r="952" spans="1:25" x14ac:dyDescent="0.2">
      <c r="A952" s="81" t="s">
        <v>3120</v>
      </c>
      <c r="B952" s="24" t="s">
        <v>282</v>
      </c>
      <c r="C952" s="50"/>
      <c r="D952" s="126">
        <v>42032</v>
      </c>
      <c r="E952" s="112" t="s">
        <v>282</v>
      </c>
      <c r="F952" s="81" t="s">
        <v>281</v>
      </c>
      <c r="G952" s="40"/>
      <c r="H952" s="40"/>
      <c r="I952" s="24" t="s">
        <v>3121</v>
      </c>
    </row>
    <row r="953" spans="1:25" x14ac:dyDescent="0.2">
      <c r="A953" s="102" t="s">
        <v>3122</v>
      </c>
      <c r="B953" s="56" t="s">
        <v>293</v>
      </c>
      <c r="C953" s="52"/>
      <c r="D953" s="215">
        <v>41736</v>
      </c>
      <c r="E953" s="214" t="s">
        <v>293</v>
      </c>
      <c r="F953" s="88" t="s">
        <v>292</v>
      </c>
      <c r="G953" s="48"/>
      <c r="H953" s="48"/>
      <c r="I953" s="56" t="s">
        <v>3048</v>
      </c>
      <c r="U953" s="847"/>
    </row>
    <row r="954" spans="1:25" x14ac:dyDescent="0.2">
      <c r="A954" s="24" t="s">
        <v>4135</v>
      </c>
      <c r="B954" s="24" t="s">
        <v>682</v>
      </c>
      <c r="C954" s="50"/>
      <c r="D954" s="126">
        <v>43209</v>
      </c>
      <c r="E954" s="112" t="s">
        <v>682</v>
      </c>
      <c r="F954" s="36" t="s">
        <v>4136</v>
      </c>
      <c r="G954" s="40"/>
      <c r="H954" s="40"/>
      <c r="I954" s="24" t="s">
        <v>3048</v>
      </c>
    </row>
    <row r="955" spans="1:25" x14ac:dyDescent="0.2">
      <c r="A955" s="36" t="s">
        <v>4376</v>
      </c>
      <c r="B955" s="848" t="s">
        <v>3872</v>
      </c>
      <c r="C955" s="853"/>
      <c r="D955" s="126">
        <v>43788</v>
      </c>
      <c r="E955" s="112" t="s">
        <v>2291</v>
      </c>
      <c r="F955" s="882" t="s">
        <v>4498</v>
      </c>
      <c r="G955" s="851"/>
      <c r="H955" s="851"/>
      <c r="I955" s="848" t="s">
        <v>3076</v>
      </c>
      <c r="U955" s="847"/>
    </row>
    <row r="956" spans="1:25" x14ac:dyDescent="0.2">
      <c r="A956" s="80" t="s">
        <v>2552</v>
      </c>
      <c r="B956" s="24" t="s">
        <v>2553</v>
      </c>
      <c r="C956" s="50"/>
      <c r="D956" s="126">
        <v>41423</v>
      </c>
      <c r="E956" s="112" t="s">
        <v>3123</v>
      </c>
      <c r="F956" s="80" t="s">
        <v>3124</v>
      </c>
      <c r="G956" s="40"/>
      <c r="H956" s="40"/>
      <c r="I956" s="24" t="s">
        <v>3125</v>
      </c>
      <c r="U956" s="847"/>
    </row>
    <row r="957" spans="1:25" x14ac:dyDescent="0.2">
      <c r="A957" s="216" t="s">
        <v>3126</v>
      </c>
      <c r="B957" s="24" t="s">
        <v>2572</v>
      </c>
      <c r="C957" s="50"/>
      <c r="D957" s="126">
        <v>42593</v>
      </c>
      <c r="E957" s="24" t="s">
        <v>2572</v>
      </c>
      <c r="F957" s="216" t="s">
        <v>2571</v>
      </c>
      <c r="G957" s="40"/>
      <c r="H957" s="40"/>
      <c r="I957" s="24" t="s">
        <v>3048</v>
      </c>
      <c r="T957" s="847"/>
    </row>
    <row r="958" spans="1:25" x14ac:dyDescent="0.2">
      <c r="A958" s="80" t="s">
        <v>3127</v>
      </c>
      <c r="B958" s="24" t="s">
        <v>3128</v>
      </c>
      <c r="C958" s="50"/>
      <c r="D958" s="126">
        <v>42054</v>
      </c>
      <c r="E958" s="112" t="s">
        <v>572</v>
      </c>
      <c r="F958" s="80" t="s">
        <v>571</v>
      </c>
      <c r="G958" s="40"/>
      <c r="H958" s="40"/>
      <c r="I958" s="24" t="s">
        <v>3048</v>
      </c>
      <c r="W958" s="847"/>
    </row>
    <row r="959" spans="1:25" x14ac:dyDescent="0.2">
      <c r="A959" s="857" t="s">
        <v>4290</v>
      </c>
      <c r="B959" s="848" t="s">
        <v>4068</v>
      </c>
      <c r="C959" s="853"/>
      <c r="D959" s="126">
        <v>43343</v>
      </c>
      <c r="E959" s="112" t="s">
        <v>4255</v>
      </c>
      <c r="F959" s="857" t="s">
        <v>4291</v>
      </c>
      <c r="G959" s="851"/>
      <c r="H959" s="851"/>
      <c r="I959" s="848" t="s">
        <v>3145</v>
      </c>
      <c r="K959" s="864"/>
      <c r="S959" s="847"/>
      <c r="T959" s="847"/>
    </row>
    <row r="960" spans="1:25" x14ac:dyDescent="0.2">
      <c r="A960" s="80" t="s">
        <v>3129</v>
      </c>
      <c r="B960" s="24" t="s">
        <v>313</v>
      </c>
      <c r="C960" s="50"/>
      <c r="D960" s="126">
        <v>41218</v>
      </c>
      <c r="E960" s="112" t="s">
        <v>313</v>
      </c>
      <c r="F960" s="80" t="s">
        <v>312</v>
      </c>
      <c r="G960" s="40"/>
      <c r="H960" s="40"/>
      <c r="I960" s="24" t="s">
        <v>3130</v>
      </c>
      <c r="V960" s="847"/>
    </row>
    <row r="961" spans="1:25" s="847" customFormat="1" x14ac:dyDescent="0.2">
      <c r="A961" s="864" t="s">
        <v>1568</v>
      </c>
      <c r="B961" s="876" t="s">
        <v>1569</v>
      </c>
      <c r="C961" s="853"/>
      <c r="D961" s="126">
        <v>44013</v>
      </c>
      <c r="E961" s="112" t="s">
        <v>4629</v>
      </c>
      <c r="F961" s="857" t="s">
        <v>4630</v>
      </c>
      <c r="G961" s="851"/>
      <c r="H961" s="851"/>
      <c r="I961" s="848" t="s">
        <v>3048</v>
      </c>
    </row>
    <row r="962" spans="1:25" s="847" customFormat="1" x14ac:dyDescent="0.2">
      <c r="A962" s="60" t="s">
        <v>738</v>
      </c>
      <c r="B962" s="35" t="s">
        <v>3131</v>
      </c>
      <c r="C962" s="26"/>
      <c r="D962" s="124">
        <v>40905</v>
      </c>
      <c r="E962" s="95" t="s">
        <v>739</v>
      </c>
      <c r="F962" s="60" t="s">
        <v>738</v>
      </c>
      <c r="G962" s="43"/>
      <c r="H962" s="43"/>
      <c r="I962" s="35" t="s">
        <v>3048</v>
      </c>
      <c r="J962"/>
      <c r="K962"/>
      <c r="L962"/>
      <c r="M962"/>
      <c r="N962"/>
      <c r="O962"/>
      <c r="P962"/>
      <c r="Q962"/>
      <c r="R962"/>
      <c r="V962"/>
      <c r="W962"/>
      <c r="X962"/>
      <c r="Y962"/>
    </row>
    <row r="963" spans="1:25" s="847" customFormat="1" x14ac:dyDescent="0.2">
      <c r="A963" s="882" t="s">
        <v>4148</v>
      </c>
      <c r="B963" s="876" t="s">
        <v>4149</v>
      </c>
      <c r="C963" s="853"/>
      <c r="D963" s="126">
        <v>44014</v>
      </c>
      <c r="E963" s="112" t="s">
        <v>4632</v>
      </c>
      <c r="F963" s="857" t="s">
        <v>4633</v>
      </c>
      <c r="G963" s="851"/>
      <c r="H963" s="851"/>
      <c r="I963" s="849" t="s">
        <v>3048</v>
      </c>
    </row>
    <row r="964" spans="1:25" x14ac:dyDescent="0.2">
      <c r="A964" s="857" t="s">
        <v>4384</v>
      </c>
      <c r="B964" s="848" t="s">
        <v>4383</v>
      </c>
      <c r="C964" s="853"/>
      <c r="D964" s="126">
        <v>43404</v>
      </c>
      <c r="E964" s="112" t="s">
        <v>4380</v>
      </c>
      <c r="F964" s="857" t="s">
        <v>4379</v>
      </c>
      <c r="G964" s="851"/>
      <c r="H964" s="851"/>
      <c r="I964" s="848" t="s">
        <v>3145</v>
      </c>
      <c r="T964" s="847"/>
      <c r="X964" s="847"/>
      <c r="Y964" s="847"/>
    </row>
    <row r="965" spans="1:25" x14ac:dyDescent="0.2">
      <c r="A965" s="80" t="s">
        <v>2703</v>
      </c>
      <c r="B965" s="24" t="s">
        <v>2704</v>
      </c>
      <c r="C965" s="50" t="s">
        <v>3073</v>
      </c>
      <c r="D965" s="126">
        <v>40358</v>
      </c>
      <c r="E965" s="112" t="s">
        <v>2704</v>
      </c>
      <c r="F965" s="216" t="s">
        <v>3132</v>
      </c>
      <c r="G965" s="40"/>
      <c r="H965" s="40"/>
      <c r="I965" s="24" t="s">
        <v>3133</v>
      </c>
      <c r="J965" s="847"/>
      <c r="K965" s="847"/>
      <c r="L965" s="847"/>
      <c r="M965" s="847"/>
      <c r="N965" s="847"/>
      <c r="O965" s="847"/>
      <c r="P965" s="847"/>
      <c r="Q965" s="847"/>
      <c r="R965" s="847"/>
      <c r="S965" s="847"/>
    </row>
    <row r="966" spans="1:25" x14ac:dyDescent="0.2">
      <c r="A966" s="857" t="s">
        <v>1605</v>
      </c>
      <c r="B966" s="848" t="s">
        <v>1606</v>
      </c>
      <c r="C966" s="853"/>
      <c r="D966" s="126">
        <v>43920</v>
      </c>
      <c r="E966" s="112" t="s">
        <v>4609</v>
      </c>
      <c r="F966" s="857" t="s">
        <v>1605</v>
      </c>
      <c r="G966" s="851"/>
      <c r="H966" s="851"/>
      <c r="I966" s="848" t="s">
        <v>3048</v>
      </c>
      <c r="J966" s="847"/>
      <c r="K966" s="847"/>
      <c r="L966" s="847"/>
      <c r="M966" s="847"/>
      <c r="N966" s="847"/>
      <c r="O966" s="847"/>
      <c r="P966" s="847"/>
      <c r="Q966" s="847"/>
      <c r="R966" s="847"/>
      <c r="S966" s="847"/>
      <c r="T966" s="847"/>
    </row>
    <row r="967" spans="1:25" x14ac:dyDescent="0.2">
      <c r="A967" s="80" t="s">
        <v>3134</v>
      </c>
      <c r="B967" s="24" t="s">
        <v>3135</v>
      </c>
      <c r="C967" s="50"/>
      <c r="D967" s="126">
        <v>42192</v>
      </c>
      <c r="E967" s="112" t="s">
        <v>1798</v>
      </c>
      <c r="F967" s="80" t="s">
        <v>3136</v>
      </c>
      <c r="G967" s="40"/>
      <c r="H967" s="40"/>
      <c r="I967" s="24" t="s">
        <v>3137</v>
      </c>
      <c r="S967" s="847"/>
    </row>
    <row r="968" spans="1:25" x14ac:dyDescent="0.2">
      <c r="A968" s="80" t="s">
        <v>3138</v>
      </c>
      <c r="B968" s="24" t="s">
        <v>3139</v>
      </c>
      <c r="C968" s="50"/>
      <c r="D968" s="126">
        <v>42361</v>
      </c>
      <c r="E968" s="112" t="s">
        <v>772</v>
      </c>
      <c r="F968" s="80" t="s">
        <v>771</v>
      </c>
      <c r="G968" s="40"/>
      <c r="H968" s="40"/>
      <c r="I968" s="24" t="s">
        <v>3048</v>
      </c>
      <c r="J968" s="847"/>
      <c r="K968" s="847"/>
      <c r="L968" s="847"/>
      <c r="M968" s="847"/>
      <c r="N968" s="847"/>
      <c r="O968" s="847"/>
      <c r="P968" s="847"/>
      <c r="Q968" s="847"/>
      <c r="R968" s="847"/>
    </row>
    <row r="969" spans="1:25" x14ac:dyDescent="0.2">
      <c r="A969" s="88" t="s">
        <v>3140</v>
      </c>
      <c r="B969" s="56" t="s">
        <v>1693</v>
      </c>
      <c r="C969" s="52"/>
      <c r="D969" s="215">
        <v>41962</v>
      </c>
      <c r="E969" s="214" t="s">
        <v>1693</v>
      </c>
      <c r="F969" s="88" t="s">
        <v>1692</v>
      </c>
      <c r="G969" s="48"/>
      <c r="H969" s="48"/>
      <c r="I969" s="56" t="s">
        <v>3048</v>
      </c>
    </row>
    <row r="970" spans="1:25" x14ac:dyDescent="0.2">
      <c r="A970" s="80" t="s">
        <v>783</v>
      </c>
      <c r="B970" s="24" t="s">
        <v>3141</v>
      </c>
      <c r="C970" s="50"/>
      <c r="D970" s="126">
        <v>41101</v>
      </c>
      <c r="E970" s="112" t="s">
        <v>784</v>
      </c>
      <c r="F970" s="80" t="s">
        <v>783</v>
      </c>
      <c r="G970" s="40"/>
      <c r="H970" s="40"/>
      <c r="I970" s="24" t="s">
        <v>3048</v>
      </c>
      <c r="J970" s="847"/>
      <c r="K970" s="847"/>
      <c r="L970" s="847"/>
      <c r="M970" s="847"/>
      <c r="N970" s="847"/>
      <c r="O970" s="847"/>
      <c r="P970" s="847"/>
      <c r="Q970" s="847"/>
      <c r="R970" s="847"/>
    </row>
    <row r="971" spans="1:25" x14ac:dyDescent="0.2">
      <c r="A971" s="112" t="s">
        <v>3142</v>
      </c>
      <c r="B971" s="24" t="s">
        <v>802</v>
      </c>
      <c r="C971" s="50"/>
      <c r="D971" s="126">
        <v>42593</v>
      </c>
      <c r="E971" s="24" t="s">
        <v>802</v>
      </c>
      <c r="F971" s="112" t="s">
        <v>801</v>
      </c>
      <c r="G971" s="40"/>
      <c r="H971" s="40"/>
      <c r="I971" s="24" t="s">
        <v>3048</v>
      </c>
      <c r="J971" s="847"/>
      <c r="K971" s="847"/>
      <c r="L971" s="847"/>
      <c r="M971" s="847"/>
      <c r="N971" s="847"/>
      <c r="O971" s="847"/>
      <c r="P971" s="847"/>
      <c r="Q971" s="847"/>
      <c r="R971" s="847"/>
    </row>
    <row r="972" spans="1:25" x14ac:dyDescent="0.2">
      <c r="A972" s="81" t="s">
        <v>3143</v>
      </c>
      <c r="B972" s="24" t="s">
        <v>3144</v>
      </c>
      <c r="C972" s="50"/>
      <c r="D972" s="126">
        <v>42857</v>
      </c>
      <c r="E972" s="112" t="s">
        <v>555</v>
      </c>
      <c r="F972" s="80" t="s">
        <v>554</v>
      </c>
      <c r="G972" s="40"/>
      <c r="H972" s="40"/>
      <c r="I972" s="24" t="s">
        <v>3145</v>
      </c>
      <c r="W972" s="847"/>
    </row>
    <row r="973" spans="1:25" x14ac:dyDescent="0.2">
      <c r="A973" s="80" t="s">
        <v>806</v>
      </c>
      <c r="B973" s="24" t="s">
        <v>3146</v>
      </c>
      <c r="C973" s="50"/>
      <c r="D973" s="126">
        <v>40893</v>
      </c>
      <c r="E973" s="112" t="s">
        <v>807</v>
      </c>
      <c r="F973" s="80" t="s">
        <v>806</v>
      </c>
      <c r="G973" s="40"/>
      <c r="H973" s="40"/>
      <c r="I973" s="24" t="s">
        <v>3048</v>
      </c>
    </row>
    <row r="974" spans="1:25" x14ac:dyDescent="0.2">
      <c r="A974" s="81" t="s">
        <v>3147</v>
      </c>
      <c r="B974" s="24" t="s">
        <v>1979</v>
      </c>
      <c r="C974" s="50" t="s">
        <v>3073</v>
      </c>
      <c r="D974" s="126">
        <v>42306</v>
      </c>
      <c r="E974" s="112" t="s">
        <v>1979</v>
      </c>
      <c r="F974" s="80" t="s">
        <v>1978</v>
      </c>
      <c r="G974" s="40"/>
      <c r="H974" s="40"/>
      <c r="I974" s="24" t="s">
        <v>3048</v>
      </c>
      <c r="V974" s="847"/>
    </row>
    <row r="975" spans="1:25" x14ac:dyDescent="0.2">
      <c r="A975" s="65" t="s">
        <v>3148</v>
      </c>
      <c r="B975" s="35" t="s">
        <v>3149</v>
      </c>
      <c r="C975" s="26"/>
      <c r="D975" s="124">
        <v>42948</v>
      </c>
      <c r="E975" s="95" t="s">
        <v>921</v>
      </c>
      <c r="F975" s="60" t="s">
        <v>920</v>
      </c>
      <c r="G975" s="43"/>
      <c r="H975" s="43"/>
      <c r="I975" s="35" t="s">
        <v>3076</v>
      </c>
      <c r="U975" s="847"/>
    </row>
    <row r="976" spans="1:25" x14ac:dyDescent="0.2">
      <c r="A976" s="81" t="s">
        <v>3150</v>
      </c>
      <c r="B976" s="24" t="s">
        <v>3151</v>
      </c>
      <c r="C976" s="50"/>
      <c r="D976" s="126">
        <v>42961</v>
      </c>
      <c r="E976" s="112" t="s">
        <v>923</v>
      </c>
      <c r="F976" s="80" t="s">
        <v>922</v>
      </c>
      <c r="G976" s="40"/>
      <c r="H976" s="40"/>
      <c r="I976" s="81" t="s">
        <v>3076</v>
      </c>
    </row>
    <row r="977" spans="1:20" x14ac:dyDescent="0.2">
      <c r="A977" s="81" t="s">
        <v>3152</v>
      </c>
      <c r="B977" s="24" t="s">
        <v>2929</v>
      </c>
      <c r="C977" s="50" t="s">
        <v>3073</v>
      </c>
      <c r="D977" s="126">
        <v>41124</v>
      </c>
      <c r="E977" s="112" t="s">
        <v>2929</v>
      </c>
      <c r="F977" s="81" t="s">
        <v>2928</v>
      </c>
      <c r="G977" s="40"/>
      <c r="H977" s="40"/>
      <c r="I977" s="24" t="s">
        <v>3048</v>
      </c>
    </row>
    <row r="978" spans="1:20" x14ac:dyDescent="0.2">
      <c r="A978" s="858" t="s">
        <v>831</v>
      </c>
      <c r="B978" s="848" t="s">
        <v>832</v>
      </c>
      <c r="C978" s="853"/>
      <c r="D978" s="126">
        <v>43924</v>
      </c>
      <c r="E978" s="112" t="s">
        <v>4613</v>
      </c>
      <c r="F978" s="857" t="s">
        <v>4614</v>
      </c>
      <c r="G978" s="851"/>
      <c r="H978" s="851"/>
      <c r="I978" s="858" t="s">
        <v>3076</v>
      </c>
      <c r="J978" s="847"/>
      <c r="K978" s="847"/>
      <c r="L978" s="847"/>
      <c r="M978" s="847"/>
      <c r="N978" s="847"/>
      <c r="O978" s="847"/>
      <c r="P978" s="847"/>
      <c r="Q978" s="847"/>
      <c r="R978" s="847"/>
      <c r="S978" s="847"/>
      <c r="T978" s="847"/>
    </row>
    <row r="979" spans="1:20" x14ac:dyDescent="0.2">
      <c r="A979" s="81" t="s">
        <v>3153</v>
      </c>
      <c r="B979" s="24" t="s">
        <v>846</v>
      </c>
      <c r="C979" s="50"/>
      <c r="D979" s="126">
        <v>41166</v>
      </c>
      <c r="E979" s="112" t="s">
        <v>846</v>
      </c>
      <c r="F979" s="80" t="s">
        <v>845</v>
      </c>
      <c r="G979" s="40"/>
      <c r="H979" s="40"/>
      <c r="I979" s="24" t="s">
        <v>3154</v>
      </c>
    </row>
    <row r="980" spans="1:20" x14ac:dyDescent="0.2">
      <c r="A980" s="102" t="s">
        <v>3155</v>
      </c>
      <c r="B980" s="56" t="s">
        <v>3156</v>
      </c>
      <c r="C980" s="52"/>
      <c r="D980" s="215">
        <v>42005</v>
      </c>
      <c r="E980" s="214" t="s">
        <v>384</v>
      </c>
      <c r="F980" s="102" t="s">
        <v>3157</v>
      </c>
      <c r="G980" s="48"/>
      <c r="H980" s="48"/>
      <c r="I980" s="102" t="s">
        <v>3076</v>
      </c>
    </row>
    <row r="981" spans="1:20" x14ac:dyDescent="0.2">
      <c r="A981" s="24" t="s">
        <v>381</v>
      </c>
      <c r="B981" s="24" t="s">
        <v>382</v>
      </c>
      <c r="C981" s="50"/>
      <c r="D981" s="126">
        <v>43132</v>
      </c>
      <c r="E981" s="112" t="s">
        <v>382</v>
      </c>
      <c r="F981" s="24" t="s">
        <v>4045</v>
      </c>
      <c r="G981" s="40"/>
      <c r="H981" s="40"/>
      <c r="I981" s="24" t="s">
        <v>3048</v>
      </c>
    </row>
    <row r="982" spans="1:20" x14ac:dyDescent="0.2">
      <c r="A982" s="81" t="s">
        <v>852</v>
      </c>
      <c r="B982" s="24" t="s">
        <v>853</v>
      </c>
      <c r="C982" s="50"/>
      <c r="D982" s="126">
        <v>43160</v>
      </c>
      <c r="E982" s="112" t="s">
        <v>4097</v>
      </c>
      <c r="F982" s="81" t="s">
        <v>852</v>
      </c>
      <c r="G982" s="40"/>
      <c r="H982" s="40"/>
      <c r="I982" s="24" t="s">
        <v>3048</v>
      </c>
    </row>
    <row r="983" spans="1:20" x14ac:dyDescent="0.2">
      <c r="A983" s="858" t="s">
        <v>4248</v>
      </c>
      <c r="B983" s="848" t="s">
        <v>4249</v>
      </c>
      <c r="C983" s="853"/>
      <c r="D983" s="126">
        <v>43256</v>
      </c>
      <c r="E983" s="112" t="s">
        <v>4265</v>
      </c>
      <c r="F983" s="857" t="s">
        <v>4266</v>
      </c>
      <c r="G983" s="851"/>
      <c r="H983" s="851"/>
      <c r="I983" s="848" t="s">
        <v>3145</v>
      </c>
    </row>
    <row r="984" spans="1:20" x14ac:dyDescent="0.2">
      <c r="A984" s="81" t="s">
        <v>3158</v>
      </c>
      <c r="B984" s="24" t="s">
        <v>851</v>
      </c>
      <c r="C984" s="50"/>
      <c r="D984" s="126">
        <v>42856</v>
      </c>
      <c r="E984" s="24" t="s">
        <v>851</v>
      </c>
      <c r="F984" s="80" t="s">
        <v>850</v>
      </c>
      <c r="G984" s="40"/>
      <c r="H984" s="40"/>
      <c r="I984" s="24" t="s">
        <v>3048</v>
      </c>
    </row>
    <row r="985" spans="1:20" x14ac:dyDescent="0.2">
      <c r="A985" s="854" t="s">
        <v>1794</v>
      </c>
      <c r="B985" s="854" t="s">
        <v>1795</v>
      </c>
      <c r="C985" s="853"/>
      <c r="D985" s="126">
        <v>43555</v>
      </c>
      <c r="E985" s="848" t="s">
        <v>855</v>
      </c>
      <c r="F985" s="857" t="s">
        <v>4431</v>
      </c>
      <c r="G985" s="851"/>
      <c r="H985" s="851"/>
      <c r="I985" s="848" t="s">
        <v>3145</v>
      </c>
    </row>
    <row r="986" spans="1:20" x14ac:dyDescent="0.2">
      <c r="A986" s="102" t="s">
        <v>1812</v>
      </c>
      <c r="B986" s="56" t="s">
        <v>1813</v>
      </c>
      <c r="C986" s="52"/>
      <c r="D986" s="215">
        <v>43070</v>
      </c>
      <c r="E986" s="214" t="s">
        <v>3964</v>
      </c>
      <c r="F986" s="88" t="s">
        <v>1812</v>
      </c>
      <c r="G986" s="48"/>
      <c r="H986" s="48"/>
      <c r="I986" s="56" t="s">
        <v>3048</v>
      </c>
    </row>
    <row r="987" spans="1:20" x14ac:dyDescent="0.2">
      <c r="A987" s="155" t="s">
        <v>4578</v>
      </c>
      <c r="B987" s="13" t="s">
        <v>132</v>
      </c>
      <c r="C987" s="851"/>
      <c r="D987" s="211">
        <v>43864</v>
      </c>
      <c r="E987" s="207" t="s">
        <v>4576</v>
      </c>
      <c r="F987" s="872" t="s">
        <v>4577</v>
      </c>
      <c r="G987" s="851"/>
      <c r="H987" s="851"/>
      <c r="I987" s="13" t="s">
        <v>4579</v>
      </c>
    </row>
    <row r="988" spans="1:20" x14ac:dyDescent="0.2">
      <c r="A988" s="155" t="s">
        <v>4289</v>
      </c>
      <c r="B988" s="13" t="s">
        <v>1814</v>
      </c>
      <c r="C988" s="851"/>
      <c r="D988" s="211">
        <v>43252</v>
      </c>
      <c r="E988" s="207" t="s">
        <v>4257</v>
      </c>
      <c r="F988" s="155" t="s">
        <v>4288</v>
      </c>
      <c r="G988" s="851"/>
      <c r="H988" s="851"/>
      <c r="I988" s="13" t="s">
        <v>3048</v>
      </c>
    </row>
    <row r="989" spans="1:20" x14ac:dyDescent="0.2">
      <c r="A989" s="155" t="s">
        <v>3159</v>
      </c>
      <c r="B989" s="13"/>
      <c r="C989" s="196"/>
      <c r="D989" s="200"/>
      <c r="E989" s="196"/>
      <c r="F989" s="207"/>
      <c r="G989" s="196"/>
      <c r="H989" s="196"/>
      <c r="I989" s="107"/>
    </row>
  </sheetData>
  <sheetProtection selectLockedCells="1" selectUnlockedCells="1"/>
  <conditionalFormatting sqref="A489">
    <cfRule type="cellIs" dxfId="3" priority="2" stopIfTrue="1" operator="lessThan">
      <formula>2</formula>
    </cfRule>
  </conditionalFormatting>
  <conditionalFormatting sqref="A34">
    <cfRule type="cellIs" dxfId="2" priority="1" stopIfTrue="1" operator="lessThan">
      <formula>2</formula>
    </cfRule>
  </conditionalFormatting>
  <pageMargins left="0.74791666666666667" right="0.62986111111111109" top="0.49027777777777776" bottom="0.52013888888888893" header="0.51180555555555551" footer="0.51180555555555551"/>
  <pageSetup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93"/>
  <sheetViews>
    <sheetView topLeftCell="S48" workbookViewId="0">
      <selection activeCell="T50" sqref="T50"/>
    </sheetView>
  </sheetViews>
  <sheetFormatPr defaultColWidth="8.85546875" defaultRowHeight="12.75" x14ac:dyDescent="0.2"/>
  <cols>
    <col min="1" max="6" width="6.5703125" customWidth="1"/>
    <col min="7" max="7" width="2.5703125" customWidth="1"/>
    <col min="8" max="12" width="6.5703125" customWidth="1"/>
    <col min="13" max="13" width="2.5703125" customWidth="1"/>
    <col min="14" max="19" width="6.5703125" customWidth="1"/>
    <col min="20" max="20" width="16.5703125" customWidth="1"/>
    <col min="21" max="25" width="8" customWidth="1"/>
    <col min="26" max="26" width="2.5703125" customWidth="1"/>
    <col min="27" max="27" width="8.28515625" customWidth="1"/>
    <col min="28" max="31" width="8" customWidth="1"/>
    <col min="32" max="32" width="16.5703125" customWidth="1"/>
    <col min="33" max="33" width="10.5703125" customWidth="1"/>
    <col min="34" max="41" width="6.5703125" customWidth="1"/>
    <col min="42" max="50" width="6" customWidth="1"/>
  </cols>
  <sheetData>
    <row r="1" spans="1:45" ht="12" customHeight="1" x14ac:dyDescent="0.2">
      <c r="A1" s="217" t="s">
        <v>3160</v>
      </c>
      <c r="B1" s="106"/>
      <c r="C1" s="13"/>
      <c r="D1" s="120"/>
      <c r="E1" s="120"/>
      <c r="F1" s="120"/>
      <c r="G1" s="120"/>
      <c r="AG1" s="218" t="s">
        <v>3161</v>
      </c>
      <c r="AH1" s="218"/>
      <c r="AI1" s="218"/>
      <c r="AJ1" s="218"/>
      <c r="AK1" s="116"/>
      <c r="AL1" s="116"/>
      <c r="AM1" s="116"/>
      <c r="AN1" s="116"/>
      <c r="AO1" s="116"/>
    </row>
    <row r="2" spans="1:45" ht="12" customHeight="1" x14ac:dyDescent="0.2">
      <c r="A2" s="116"/>
      <c r="B2" s="94" t="s">
        <v>3162</v>
      </c>
      <c r="C2" s="219" t="s">
        <v>3163</v>
      </c>
      <c r="D2" s="74"/>
      <c r="E2" s="74"/>
      <c r="F2" s="74"/>
      <c r="G2" s="74"/>
      <c r="H2" s="94" t="s">
        <v>3162</v>
      </c>
      <c r="I2" s="219" t="s">
        <v>3164</v>
      </c>
      <c r="J2" s="116"/>
      <c r="K2" s="116"/>
      <c r="L2" s="116"/>
      <c r="M2" s="116"/>
      <c r="N2" s="94" t="s">
        <v>3162</v>
      </c>
      <c r="O2" s="219" t="s">
        <v>3165</v>
      </c>
      <c r="P2" s="116"/>
      <c r="Q2" s="116"/>
      <c r="R2" s="116"/>
      <c r="AG2" s="32" t="s">
        <v>3166</v>
      </c>
      <c r="AH2" s="220" t="s">
        <v>3167</v>
      </c>
      <c r="AI2" s="59"/>
      <c r="AJ2" s="59"/>
      <c r="AK2" s="220"/>
      <c r="AL2" s="2"/>
      <c r="AM2" s="2"/>
      <c r="AN2" s="2"/>
      <c r="AO2" s="2"/>
      <c r="AP2" s="4"/>
      <c r="AQ2" s="4"/>
      <c r="AR2" s="4"/>
      <c r="AS2" s="4"/>
    </row>
    <row r="3" spans="1:45" ht="12" customHeight="1" x14ac:dyDescent="0.2">
      <c r="A3" s="221" t="s">
        <v>3168</v>
      </c>
      <c r="B3" s="122" t="s">
        <v>1834</v>
      </c>
      <c r="C3" s="59" t="s">
        <v>58</v>
      </c>
      <c r="D3" s="222" t="s">
        <v>62</v>
      </c>
      <c r="E3" s="222" t="s">
        <v>63</v>
      </c>
      <c r="F3" s="223" t="s">
        <v>3169</v>
      </c>
      <c r="G3" s="224"/>
      <c r="H3" s="122" t="s">
        <v>1834</v>
      </c>
      <c r="I3" s="51" t="s">
        <v>58</v>
      </c>
      <c r="J3" s="222" t="s">
        <v>62</v>
      </c>
      <c r="K3" s="222" t="s">
        <v>63</v>
      </c>
      <c r="L3" s="223" t="s">
        <v>3169</v>
      </c>
      <c r="M3" s="116"/>
      <c r="N3" s="122" t="s">
        <v>1834</v>
      </c>
      <c r="O3" s="51" t="s">
        <v>58</v>
      </c>
      <c r="P3" s="222" t="s">
        <v>62</v>
      </c>
      <c r="Q3" s="222" t="s">
        <v>63</v>
      </c>
      <c r="R3" s="223" t="s">
        <v>3169</v>
      </c>
      <c r="AG3" s="54" t="s">
        <v>3170</v>
      </c>
      <c r="AH3" s="59">
        <v>2007</v>
      </c>
      <c r="AI3" s="221">
        <v>2008</v>
      </c>
      <c r="AJ3" s="221">
        <v>2009</v>
      </c>
      <c r="AK3" s="59" t="s">
        <v>3171</v>
      </c>
      <c r="AL3" s="59" t="s">
        <v>3172</v>
      </c>
      <c r="AM3" s="221" t="s">
        <v>92</v>
      </c>
      <c r="AN3" s="58" t="s">
        <v>17</v>
      </c>
      <c r="AO3" s="58" t="s">
        <v>3173</v>
      </c>
      <c r="AP3" s="58" t="s">
        <v>3174</v>
      </c>
      <c r="AQ3" s="58" t="s">
        <v>3175</v>
      </c>
      <c r="AR3" s="58">
        <v>2017</v>
      </c>
      <c r="AS3" s="58">
        <v>2018</v>
      </c>
    </row>
    <row r="4" spans="1:45" ht="11.25" customHeight="1" x14ac:dyDescent="0.2">
      <c r="A4" s="225" t="s">
        <v>3176</v>
      </c>
      <c r="B4" s="226">
        <v>139</v>
      </c>
      <c r="C4" s="227">
        <v>34.5</v>
      </c>
      <c r="D4" s="228"/>
      <c r="E4" s="228"/>
      <c r="F4" s="229">
        <v>10.23</v>
      </c>
      <c r="G4" s="74"/>
      <c r="H4" s="12"/>
      <c r="I4" s="12"/>
      <c r="J4" s="12"/>
      <c r="K4" s="12"/>
      <c r="L4" s="12"/>
      <c r="M4" s="116"/>
      <c r="N4" s="116"/>
      <c r="O4" s="116"/>
      <c r="P4" s="116"/>
      <c r="Q4" s="116"/>
      <c r="R4" s="116"/>
      <c r="AG4" s="20">
        <v>64</v>
      </c>
      <c r="AH4" s="230">
        <v>0</v>
      </c>
      <c r="AI4" s="231">
        <v>0</v>
      </c>
      <c r="AJ4" s="232">
        <v>0</v>
      </c>
      <c r="AK4" s="230">
        <v>0</v>
      </c>
      <c r="AL4" s="233">
        <v>0</v>
      </c>
      <c r="AM4" s="234">
        <v>0</v>
      </c>
      <c r="AN4" s="235">
        <v>0</v>
      </c>
      <c r="AO4" s="236">
        <v>0</v>
      </c>
      <c r="AP4" s="237">
        <v>0</v>
      </c>
      <c r="AQ4" s="238">
        <v>0</v>
      </c>
      <c r="AR4" s="238">
        <v>0</v>
      </c>
      <c r="AS4" s="252"/>
    </row>
    <row r="5" spans="1:45" ht="11.25" customHeight="1" x14ac:dyDescent="0.2">
      <c r="A5" s="239" t="s">
        <v>3177</v>
      </c>
      <c r="B5" s="240">
        <v>136</v>
      </c>
      <c r="C5" s="109">
        <v>34.9</v>
      </c>
      <c r="D5" s="110">
        <v>44.54</v>
      </c>
      <c r="E5" s="110">
        <v>2.97</v>
      </c>
      <c r="F5" s="110">
        <v>10.210000000000001</v>
      </c>
      <c r="G5" s="74"/>
      <c r="H5" s="12"/>
      <c r="I5" s="12"/>
      <c r="J5" s="12"/>
      <c r="K5" s="12"/>
      <c r="L5" s="12"/>
      <c r="M5" s="116"/>
      <c r="N5" s="116"/>
      <c r="O5" s="116"/>
      <c r="P5" s="116"/>
      <c r="Q5" s="116"/>
      <c r="R5" s="116"/>
      <c r="AG5" s="20">
        <v>63</v>
      </c>
      <c r="AH5" s="233">
        <v>0</v>
      </c>
      <c r="AI5" s="232">
        <v>0</v>
      </c>
      <c r="AJ5" s="232">
        <v>0</v>
      </c>
      <c r="AK5" s="233">
        <v>0</v>
      </c>
      <c r="AL5" s="233">
        <v>0</v>
      </c>
      <c r="AM5" s="235">
        <v>0</v>
      </c>
      <c r="AN5" s="235">
        <v>0</v>
      </c>
      <c r="AO5" s="236">
        <v>0</v>
      </c>
      <c r="AP5" s="234">
        <v>0</v>
      </c>
      <c r="AQ5" s="234">
        <v>0</v>
      </c>
      <c r="AR5" s="241">
        <v>1</v>
      </c>
      <c r="AS5" s="241"/>
    </row>
    <row r="6" spans="1:45" ht="11.25" customHeight="1" x14ac:dyDescent="0.2">
      <c r="A6" s="242" t="s">
        <v>3178</v>
      </c>
      <c r="B6" s="243">
        <v>136</v>
      </c>
      <c r="C6" s="67">
        <v>35.200000000000003</v>
      </c>
      <c r="D6" s="84">
        <v>43.72</v>
      </c>
      <c r="E6" s="84">
        <v>3.13</v>
      </c>
      <c r="F6" s="244">
        <v>10.15</v>
      </c>
      <c r="G6" s="74"/>
      <c r="H6" s="245"/>
      <c r="I6" s="12"/>
      <c r="J6" s="12"/>
      <c r="K6" s="12"/>
      <c r="L6" s="12"/>
      <c r="M6" s="116"/>
      <c r="N6" s="116"/>
      <c r="O6" s="116"/>
      <c r="P6" s="116"/>
      <c r="Q6" s="116"/>
      <c r="R6" s="116"/>
      <c r="AG6" s="20">
        <v>62</v>
      </c>
      <c r="AH6" s="230">
        <v>0</v>
      </c>
      <c r="AI6" s="232">
        <v>0</v>
      </c>
      <c r="AJ6" s="231">
        <v>0</v>
      </c>
      <c r="AK6" s="233">
        <v>0</v>
      </c>
      <c r="AL6" s="230">
        <v>0</v>
      </c>
      <c r="AM6" s="235">
        <v>0</v>
      </c>
      <c r="AN6" s="235">
        <v>0</v>
      </c>
      <c r="AO6" s="246">
        <v>0</v>
      </c>
      <c r="AP6" s="234">
        <v>0</v>
      </c>
      <c r="AQ6" s="241">
        <v>1</v>
      </c>
      <c r="AR6" s="241">
        <v>2</v>
      </c>
      <c r="AS6" s="448"/>
    </row>
    <row r="7" spans="1:45" ht="11.25" customHeight="1" x14ac:dyDescent="0.2">
      <c r="A7" s="239" t="s">
        <v>3179</v>
      </c>
      <c r="B7" s="240">
        <v>135</v>
      </c>
      <c r="C7" s="109">
        <v>35.200000000000003</v>
      </c>
      <c r="D7" s="110">
        <v>44.41</v>
      </c>
      <c r="E7" s="110">
        <v>3.09</v>
      </c>
      <c r="F7" s="110">
        <v>10.06</v>
      </c>
      <c r="G7" s="74"/>
      <c r="H7" s="12"/>
      <c r="I7" s="12"/>
      <c r="J7" s="12"/>
      <c r="K7" s="12"/>
      <c r="L7" s="12"/>
      <c r="M7" s="116"/>
      <c r="N7" s="116"/>
      <c r="O7" s="116"/>
      <c r="P7" s="116"/>
      <c r="Q7" s="116"/>
      <c r="R7" s="116"/>
      <c r="AG7" s="20">
        <v>61</v>
      </c>
      <c r="AH7" s="230">
        <v>0</v>
      </c>
      <c r="AI7" s="231">
        <v>0</v>
      </c>
      <c r="AJ7" s="231">
        <v>0</v>
      </c>
      <c r="AK7" s="230">
        <v>0</v>
      </c>
      <c r="AL7" s="230">
        <v>0</v>
      </c>
      <c r="AM7" s="235">
        <v>0</v>
      </c>
      <c r="AN7" s="234">
        <v>0</v>
      </c>
      <c r="AO7" s="246">
        <v>0</v>
      </c>
      <c r="AP7" s="247">
        <v>1</v>
      </c>
      <c r="AQ7" s="247">
        <v>2</v>
      </c>
      <c r="AR7" s="234">
        <v>4</v>
      </c>
      <c r="AS7" s="446"/>
    </row>
    <row r="8" spans="1:45" ht="11.25" customHeight="1" x14ac:dyDescent="0.2">
      <c r="A8" s="239" t="s">
        <v>3180</v>
      </c>
      <c r="B8" s="240">
        <v>135</v>
      </c>
      <c r="C8" s="109">
        <v>35.299999999999997</v>
      </c>
      <c r="D8" s="110">
        <v>45.89</v>
      </c>
      <c r="E8" s="110">
        <v>3.02</v>
      </c>
      <c r="F8" s="110">
        <v>9.92</v>
      </c>
      <c r="G8" s="74"/>
      <c r="H8" s="12"/>
      <c r="I8" s="12"/>
      <c r="J8" s="12"/>
      <c r="K8" s="12"/>
      <c r="L8" s="12"/>
      <c r="M8" s="116"/>
      <c r="N8" s="116"/>
      <c r="O8" s="116"/>
      <c r="P8" s="116"/>
      <c r="Q8" s="116"/>
      <c r="R8" s="116"/>
      <c r="AG8" s="20">
        <v>60</v>
      </c>
      <c r="AH8" s="233">
        <v>0</v>
      </c>
      <c r="AI8" s="231">
        <v>0</v>
      </c>
      <c r="AJ8" s="232">
        <v>0</v>
      </c>
      <c r="AK8" s="230">
        <v>0</v>
      </c>
      <c r="AL8" s="230">
        <v>0</v>
      </c>
      <c r="AM8" s="234">
        <v>0</v>
      </c>
      <c r="AN8" s="246">
        <v>1</v>
      </c>
      <c r="AO8" s="16">
        <v>1</v>
      </c>
      <c r="AP8" s="247">
        <v>2</v>
      </c>
      <c r="AQ8" s="234">
        <v>4</v>
      </c>
      <c r="AR8" s="234">
        <v>0</v>
      </c>
      <c r="AS8" s="241"/>
    </row>
    <row r="9" spans="1:45" ht="11.25" customHeight="1" x14ac:dyDescent="0.2">
      <c r="A9" s="239" t="s">
        <v>3181</v>
      </c>
      <c r="B9" s="240">
        <v>135</v>
      </c>
      <c r="C9" s="109">
        <v>35.4</v>
      </c>
      <c r="D9" s="110">
        <v>46.49</v>
      </c>
      <c r="E9" s="110">
        <v>3.06</v>
      </c>
      <c r="F9" s="110">
        <v>9.18</v>
      </c>
      <c r="G9" s="74"/>
      <c r="H9" s="12"/>
      <c r="I9" s="12"/>
      <c r="J9" s="12"/>
      <c r="K9" s="12"/>
      <c r="L9" s="12"/>
      <c r="M9" s="116"/>
      <c r="N9" s="116"/>
      <c r="O9" s="116"/>
      <c r="P9" s="116"/>
      <c r="Q9" s="116"/>
      <c r="R9" s="116"/>
      <c r="AG9" s="248">
        <v>59</v>
      </c>
      <c r="AH9" s="249">
        <v>0</v>
      </c>
      <c r="AI9" s="250">
        <v>0</v>
      </c>
      <c r="AJ9" s="250">
        <v>0</v>
      </c>
      <c r="AK9" s="251">
        <v>0</v>
      </c>
      <c r="AL9" s="249">
        <v>0</v>
      </c>
      <c r="AM9" s="238">
        <v>1</v>
      </c>
      <c r="AN9" s="3">
        <v>1</v>
      </c>
      <c r="AO9" s="3">
        <v>2</v>
      </c>
      <c r="AP9" s="238">
        <v>4</v>
      </c>
      <c r="AQ9" s="238">
        <v>0</v>
      </c>
      <c r="AR9" s="252">
        <v>1</v>
      </c>
      <c r="AS9" s="447"/>
    </row>
    <row r="10" spans="1:45" ht="11.25" customHeight="1" x14ac:dyDescent="0.2">
      <c r="A10" s="239" t="s">
        <v>3182</v>
      </c>
      <c r="B10" s="240">
        <v>133</v>
      </c>
      <c r="C10" s="109">
        <v>35.4</v>
      </c>
      <c r="D10" s="110">
        <v>42.8</v>
      </c>
      <c r="E10" s="110">
        <v>3.53</v>
      </c>
      <c r="F10" s="110">
        <v>10.52</v>
      </c>
      <c r="G10" s="74"/>
      <c r="H10" s="12"/>
      <c r="I10" s="12"/>
      <c r="J10" s="12"/>
      <c r="K10" s="12"/>
      <c r="L10" s="12"/>
      <c r="M10" s="116"/>
      <c r="N10" s="116"/>
      <c r="O10" s="116"/>
      <c r="P10" s="116"/>
      <c r="Q10" s="116"/>
      <c r="R10" s="116"/>
      <c r="AG10" s="20">
        <v>58</v>
      </c>
      <c r="AH10" s="230">
        <v>0</v>
      </c>
      <c r="AI10" s="232">
        <v>0</v>
      </c>
      <c r="AJ10" s="232">
        <v>0</v>
      </c>
      <c r="AK10" s="233">
        <v>0</v>
      </c>
      <c r="AL10" s="233">
        <v>1</v>
      </c>
      <c r="AM10" s="247">
        <v>1</v>
      </c>
      <c r="AN10" s="16">
        <v>2</v>
      </c>
      <c r="AO10" s="246">
        <v>4</v>
      </c>
      <c r="AP10" s="234">
        <v>0</v>
      </c>
      <c r="AQ10" s="241">
        <v>1</v>
      </c>
      <c r="AR10" s="234">
        <v>1</v>
      </c>
      <c r="AS10" s="241"/>
    </row>
    <row r="11" spans="1:45" ht="11.25" customHeight="1" x14ac:dyDescent="0.2">
      <c r="A11" s="239" t="s">
        <v>3183</v>
      </c>
      <c r="B11" s="240">
        <v>132</v>
      </c>
      <c r="C11" s="109">
        <v>35.5</v>
      </c>
      <c r="D11" s="110">
        <v>43.96</v>
      </c>
      <c r="E11" s="110">
        <v>3.32</v>
      </c>
      <c r="F11" s="110">
        <v>10.67</v>
      </c>
      <c r="G11" s="74"/>
      <c r="H11" s="12"/>
      <c r="I11" s="12"/>
      <c r="J11" s="12"/>
      <c r="K11" s="12"/>
      <c r="L11" s="12"/>
      <c r="M11" s="116"/>
      <c r="N11" s="116"/>
      <c r="O11" s="116"/>
      <c r="P11" s="116"/>
      <c r="Q11" s="116"/>
      <c r="R11" s="116"/>
      <c r="AG11" s="20">
        <v>57</v>
      </c>
      <c r="AH11" s="230">
        <v>0</v>
      </c>
      <c r="AI11" s="232">
        <v>0</v>
      </c>
      <c r="AJ11" s="231">
        <v>0</v>
      </c>
      <c r="AK11" s="233">
        <v>1</v>
      </c>
      <c r="AL11" s="20">
        <v>1</v>
      </c>
      <c r="AM11" s="247">
        <v>2</v>
      </c>
      <c r="AN11" s="246">
        <v>4</v>
      </c>
      <c r="AO11" s="246">
        <v>1</v>
      </c>
      <c r="AP11" s="247">
        <v>1</v>
      </c>
      <c r="AQ11" s="234">
        <v>1</v>
      </c>
      <c r="AR11" s="241">
        <v>1</v>
      </c>
      <c r="AS11" s="241"/>
    </row>
    <row r="12" spans="1:45" ht="11.25" customHeight="1" x14ac:dyDescent="0.2">
      <c r="A12" s="239" t="s">
        <v>3184</v>
      </c>
      <c r="B12" s="240">
        <v>132</v>
      </c>
      <c r="C12" s="109">
        <v>35.6</v>
      </c>
      <c r="D12" s="110">
        <v>44.88</v>
      </c>
      <c r="E12" s="110">
        <v>3.23</v>
      </c>
      <c r="F12" s="110">
        <v>10.85</v>
      </c>
      <c r="G12" s="74"/>
      <c r="H12" s="12"/>
      <c r="I12" s="12"/>
      <c r="J12" s="12"/>
      <c r="K12" s="12"/>
      <c r="L12" s="12"/>
      <c r="M12" s="116"/>
      <c r="N12" s="116"/>
      <c r="O12" s="116"/>
      <c r="P12" s="116"/>
      <c r="Q12" s="116"/>
      <c r="R12" s="116"/>
      <c r="AG12" s="20">
        <v>56</v>
      </c>
      <c r="AH12" s="230">
        <v>0</v>
      </c>
      <c r="AI12" s="231">
        <v>0</v>
      </c>
      <c r="AJ12" s="231">
        <v>1</v>
      </c>
      <c r="AK12" s="20">
        <v>1</v>
      </c>
      <c r="AL12" s="20">
        <v>2</v>
      </c>
      <c r="AM12" s="234">
        <v>4</v>
      </c>
      <c r="AN12" s="246">
        <v>1</v>
      </c>
      <c r="AO12" s="16">
        <v>0</v>
      </c>
      <c r="AP12" s="234">
        <v>1</v>
      </c>
      <c r="AQ12" s="241">
        <v>1</v>
      </c>
      <c r="AR12" s="241">
        <v>0</v>
      </c>
      <c r="AS12" s="241"/>
    </row>
    <row r="13" spans="1:45" ht="11.25" customHeight="1" x14ac:dyDescent="0.2">
      <c r="A13" s="239" t="s">
        <v>3185</v>
      </c>
      <c r="B13" s="240">
        <v>131</v>
      </c>
      <c r="C13" s="109">
        <v>35.6</v>
      </c>
      <c r="D13" s="110">
        <v>43.72</v>
      </c>
      <c r="E13" s="110">
        <v>3.17</v>
      </c>
      <c r="F13" s="110">
        <v>10.5</v>
      </c>
      <c r="G13" s="74"/>
      <c r="H13" s="253">
        <v>3</v>
      </c>
      <c r="I13" s="12"/>
      <c r="J13" s="12"/>
      <c r="K13" s="12"/>
      <c r="L13" s="12"/>
      <c r="M13" s="116"/>
      <c r="N13" s="116"/>
      <c r="O13" s="116"/>
      <c r="P13" s="116"/>
      <c r="Q13" s="116"/>
      <c r="R13" s="116"/>
      <c r="AG13" s="254">
        <v>55</v>
      </c>
      <c r="AH13" s="255">
        <v>0</v>
      </c>
      <c r="AI13" s="256">
        <v>1</v>
      </c>
      <c r="AJ13" s="257">
        <v>1</v>
      </c>
      <c r="AK13" s="254">
        <v>2</v>
      </c>
      <c r="AL13" s="255">
        <v>3</v>
      </c>
      <c r="AM13" s="258">
        <v>0</v>
      </c>
      <c r="AN13" s="259">
        <v>0</v>
      </c>
      <c r="AO13" s="260">
        <v>1</v>
      </c>
      <c r="AP13" s="261">
        <v>1</v>
      </c>
      <c r="AQ13" s="261">
        <v>0</v>
      </c>
      <c r="AR13" s="261">
        <v>4</v>
      </c>
      <c r="AS13" s="261"/>
    </row>
    <row r="14" spans="1:45" ht="11.25" customHeight="1" x14ac:dyDescent="0.2">
      <c r="A14" s="239" t="s">
        <v>3186</v>
      </c>
      <c r="B14" s="240">
        <v>126</v>
      </c>
      <c r="C14" s="109">
        <v>35.799999999999997</v>
      </c>
      <c r="D14" s="110">
        <v>37.58</v>
      </c>
      <c r="E14" s="110">
        <v>3.68</v>
      </c>
      <c r="F14" s="110">
        <v>10.36</v>
      </c>
      <c r="G14" s="74"/>
      <c r="H14" s="253">
        <v>3</v>
      </c>
      <c r="I14" s="262"/>
      <c r="J14" s="263"/>
      <c r="K14" s="12"/>
      <c r="L14" s="12"/>
      <c r="M14" s="116"/>
      <c r="N14" s="116"/>
      <c r="O14" s="116"/>
      <c r="P14" s="116"/>
      <c r="Q14" s="116"/>
      <c r="R14" s="116"/>
      <c r="AG14" s="248">
        <v>54</v>
      </c>
      <c r="AH14" s="249">
        <v>1</v>
      </c>
      <c r="AI14" s="264">
        <v>1</v>
      </c>
      <c r="AJ14" s="264">
        <v>2</v>
      </c>
      <c r="AK14" s="249">
        <v>4</v>
      </c>
      <c r="AL14" s="249">
        <v>1</v>
      </c>
      <c r="AM14" s="244">
        <v>1</v>
      </c>
      <c r="AN14" s="265">
        <v>1</v>
      </c>
      <c r="AO14" s="3">
        <v>1</v>
      </c>
      <c r="AP14" s="247">
        <v>0</v>
      </c>
      <c r="AQ14" s="247">
        <v>4</v>
      </c>
      <c r="AR14" s="247">
        <v>3</v>
      </c>
      <c r="AS14" s="247"/>
    </row>
    <row r="15" spans="1:45" ht="11.25" customHeight="1" x14ac:dyDescent="0.2">
      <c r="A15" s="239" t="s">
        <v>3187</v>
      </c>
      <c r="B15" s="240">
        <v>128</v>
      </c>
      <c r="C15" s="109">
        <v>35.9</v>
      </c>
      <c r="D15" s="110">
        <v>35.58</v>
      </c>
      <c r="E15" s="110">
        <v>3.94</v>
      </c>
      <c r="F15" s="110">
        <v>9.91</v>
      </c>
      <c r="G15" s="74"/>
      <c r="H15" s="253">
        <v>25</v>
      </c>
      <c r="I15" s="262" t="s">
        <v>3188</v>
      </c>
      <c r="J15" s="12"/>
      <c r="K15" s="12"/>
      <c r="L15" s="12"/>
      <c r="M15" s="116"/>
      <c r="N15" s="116"/>
      <c r="O15" s="116"/>
      <c r="P15" s="116"/>
      <c r="Q15" s="116"/>
      <c r="R15" s="116"/>
      <c r="AG15" s="20">
        <v>53</v>
      </c>
      <c r="AH15" s="20">
        <v>1</v>
      </c>
      <c r="AI15" s="266">
        <v>2</v>
      </c>
      <c r="AJ15" s="231">
        <v>3</v>
      </c>
      <c r="AK15" s="233">
        <v>0</v>
      </c>
      <c r="AL15" s="20">
        <v>1</v>
      </c>
      <c r="AM15" s="234">
        <v>1</v>
      </c>
      <c r="AN15" s="16">
        <v>1</v>
      </c>
      <c r="AO15" s="16">
        <v>0</v>
      </c>
      <c r="AP15" s="247">
        <v>4</v>
      </c>
      <c r="AQ15" s="247">
        <v>2</v>
      </c>
      <c r="AR15" s="247">
        <v>0</v>
      </c>
      <c r="AS15" s="247"/>
    </row>
    <row r="16" spans="1:45" ht="11.25" customHeight="1" x14ac:dyDescent="0.2">
      <c r="A16" s="239" t="s">
        <v>3189</v>
      </c>
      <c r="B16" s="240">
        <v>128</v>
      </c>
      <c r="C16" s="109">
        <v>35.9</v>
      </c>
      <c r="D16" s="110">
        <v>35.71</v>
      </c>
      <c r="E16" s="110">
        <v>3.92</v>
      </c>
      <c r="F16" s="110">
        <v>9.59</v>
      </c>
      <c r="G16" s="74"/>
      <c r="H16" s="267">
        <v>25</v>
      </c>
      <c r="I16" s="12" t="s">
        <v>3190</v>
      </c>
      <c r="J16" s="74"/>
      <c r="K16" s="74"/>
      <c r="L16" s="74"/>
      <c r="M16" s="116"/>
      <c r="N16" s="116"/>
      <c r="O16" s="116"/>
      <c r="P16" s="116"/>
      <c r="Q16" s="116"/>
      <c r="R16" s="116"/>
      <c r="AG16" s="20">
        <v>52</v>
      </c>
      <c r="AH16" s="20">
        <v>2</v>
      </c>
      <c r="AI16" s="231">
        <v>4</v>
      </c>
      <c r="AJ16" s="231">
        <v>1</v>
      </c>
      <c r="AK16" s="20">
        <v>1</v>
      </c>
      <c r="AL16" s="233">
        <v>1</v>
      </c>
      <c r="AM16" s="247">
        <v>1</v>
      </c>
      <c r="AN16" s="16">
        <v>0</v>
      </c>
      <c r="AO16" s="16">
        <v>4</v>
      </c>
      <c r="AP16" s="247">
        <v>2</v>
      </c>
      <c r="AQ16" s="247">
        <v>1</v>
      </c>
      <c r="AR16" s="247">
        <v>1</v>
      </c>
      <c r="AS16" s="247"/>
    </row>
    <row r="17" spans="1:45" ht="11.25" customHeight="1" x14ac:dyDescent="0.2">
      <c r="A17" s="268" t="s">
        <v>3191</v>
      </c>
      <c r="B17" s="269">
        <v>125</v>
      </c>
      <c r="C17" s="270">
        <v>36.1</v>
      </c>
      <c r="D17" s="271">
        <v>32.75</v>
      </c>
      <c r="E17" s="271">
        <v>4.57</v>
      </c>
      <c r="F17" s="271">
        <v>9.3000000000000007</v>
      </c>
      <c r="G17" s="74"/>
      <c r="H17" s="272">
        <v>28</v>
      </c>
      <c r="I17" s="273" t="s">
        <v>3192</v>
      </c>
      <c r="J17" s="74"/>
      <c r="K17" s="74"/>
      <c r="L17" s="74"/>
      <c r="M17" s="116"/>
      <c r="N17" s="116"/>
      <c r="O17" s="116"/>
      <c r="P17" s="116"/>
      <c r="Q17" s="116"/>
      <c r="R17" s="116"/>
      <c r="AG17" s="20">
        <v>51</v>
      </c>
      <c r="AH17" s="233">
        <v>3</v>
      </c>
      <c r="AI17" s="231">
        <v>0</v>
      </c>
      <c r="AJ17" s="266">
        <v>2</v>
      </c>
      <c r="AK17" s="233">
        <v>1</v>
      </c>
      <c r="AL17" s="20">
        <v>1</v>
      </c>
      <c r="AM17" s="247">
        <v>0</v>
      </c>
      <c r="AN17" s="16">
        <v>4</v>
      </c>
      <c r="AO17" s="16">
        <v>2</v>
      </c>
      <c r="AP17" s="247">
        <v>1</v>
      </c>
      <c r="AQ17" s="247">
        <v>1</v>
      </c>
      <c r="AR17" s="247">
        <v>2</v>
      </c>
      <c r="AS17" s="247"/>
    </row>
    <row r="18" spans="1:45" ht="11.25" customHeight="1" x14ac:dyDescent="0.2">
      <c r="A18" s="268" t="s">
        <v>3193</v>
      </c>
      <c r="B18" s="269">
        <v>120</v>
      </c>
      <c r="C18" s="270">
        <v>36.4</v>
      </c>
      <c r="D18" s="271">
        <v>29.8</v>
      </c>
      <c r="E18" s="271">
        <v>4.93</v>
      </c>
      <c r="F18" s="271">
        <v>8.77</v>
      </c>
      <c r="G18" s="74"/>
      <c r="H18" s="274">
        <v>29</v>
      </c>
      <c r="I18" s="17" t="s">
        <v>3194</v>
      </c>
      <c r="J18" s="74"/>
      <c r="K18" s="74"/>
      <c r="L18" s="74"/>
      <c r="M18" s="116"/>
      <c r="N18" s="116"/>
      <c r="O18" s="116"/>
      <c r="P18" s="116"/>
      <c r="Q18" s="116"/>
      <c r="R18" s="116"/>
      <c r="AG18" s="254">
        <v>50</v>
      </c>
      <c r="AH18" s="255">
        <v>1</v>
      </c>
      <c r="AI18" s="257">
        <v>3</v>
      </c>
      <c r="AJ18" s="256">
        <v>1</v>
      </c>
      <c r="AK18" s="254">
        <v>1</v>
      </c>
      <c r="AL18" s="254">
        <v>0</v>
      </c>
      <c r="AM18" s="261">
        <v>4</v>
      </c>
      <c r="AN18" s="259">
        <v>2</v>
      </c>
      <c r="AO18" s="259">
        <v>0</v>
      </c>
      <c r="AP18" s="247">
        <v>1</v>
      </c>
      <c r="AQ18" s="247">
        <v>2</v>
      </c>
      <c r="AR18" s="247">
        <v>6</v>
      </c>
      <c r="AS18" s="247"/>
    </row>
    <row r="19" spans="1:45" ht="11.25" customHeight="1" x14ac:dyDescent="0.2">
      <c r="A19" s="268" t="s">
        <v>3195</v>
      </c>
      <c r="B19" s="269">
        <v>116</v>
      </c>
      <c r="C19" s="270">
        <v>36.4</v>
      </c>
      <c r="D19" s="271">
        <v>32.299999999999997</v>
      </c>
      <c r="E19" s="271">
        <v>4.3600000000000003</v>
      </c>
      <c r="F19" s="271">
        <v>8.74</v>
      </c>
      <c r="G19" s="74"/>
      <c r="H19" s="275">
        <v>27</v>
      </c>
      <c r="I19" s="17" t="s">
        <v>3196</v>
      </c>
      <c r="J19" s="74"/>
      <c r="K19" s="74"/>
      <c r="L19" s="74"/>
      <c r="M19" s="116"/>
      <c r="N19" s="116"/>
      <c r="O19" s="116"/>
      <c r="P19" s="116"/>
      <c r="Q19" s="116"/>
      <c r="R19" s="116"/>
      <c r="AG19" s="248">
        <v>49</v>
      </c>
      <c r="AH19" s="248">
        <v>3</v>
      </c>
      <c r="AI19" s="276">
        <v>1</v>
      </c>
      <c r="AJ19" s="264">
        <v>1</v>
      </c>
      <c r="AK19" s="248">
        <v>0</v>
      </c>
      <c r="AL19" s="248">
        <v>4</v>
      </c>
      <c r="AM19" s="244">
        <v>3</v>
      </c>
      <c r="AN19" s="3">
        <v>0</v>
      </c>
      <c r="AO19" s="3">
        <v>1</v>
      </c>
      <c r="AP19" s="244">
        <v>2</v>
      </c>
      <c r="AQ19" s="244">
        <v>6</v>
      </c>
      <c r="AR19" s="244">
        <v>1</v>
      </c>
      <c r="AS19" s="449"/>
    </row>
    <row r="20" spans="1:45" ht="11.25" customHeight="1" x14ac:dyDescent="0.2">
      <c r="A20" s="268" t="s">
        <v>3197</v>
      </c>
      <c r="B20" s="269">
        <v>112</v>
      </c>
      <c r="C20" s="270">
        <v>36.700000000000003</v>
      </c>
      <c r="D20" s="271">
        <v>35.82</v>
      </c>
      <c r="E20" s="271">
        <v>3.79</v>
      </c>
      <c r="F20" s="271">
        <v>8.6300000000000008</v>
      </c>
      <c r="G20" s="74"/>
      <c r="H20" s="275">
        <v>27</v>
      </c>
      <c r="I20" s="17" t="s">
        <v>3198</v>
      </c>
      <c r="J20" s="74"/>
      <c r="K20" s="74"/>
      <c r="L20" s="74"/>
      <c r="M20" s="116"/>
      <c r="N20" s="116"/>
      <c r="O20" s="116"/>
      <c r="P20" s="116"/>
      <c r="Q20" s="116"/>
      <c r="R20" s="116"/>
      <c r="AG20" s="20">
        <v>48</v>
      </c>
      <c r="AH20" s="233">
        <v>1</v>
      </c>
      <c r="AI20" s="266">
        <v>1</v>
      </c>
      <c r="AJ20" s="266">
        <v>0</v>
      </c>
      <c r="AK20" s="20">
        <v>4</v>
      </c>
      <c r="AL20" s="20">
        <v>3</v>
      </c>
      <c r="AM20" s="247">
        <v>1</v>
      </c>
      <c r="AN20" s="16">
        <v>3</v>
      </c>
      <c r="AO20" s="16">
        <v>2</v>
      </c>
      <c r="AP20" s="247">
        <v>6</v>
      </c>
      <c r="AQ20" s="247">
        <v>1</v>
      </c>
      <c r="AR20" s="234">
        <v>4</v>
      </c>
      <c r="AS20" s="241"/>
    </row>
    <row r="21" spans="1:45" ht="11.25" customHeight="1" x14ac:dyDescent="0.2">
      <c r="A21" s="268" t="s">
        <v>3199</v>
      </c>
      <c r="B21" s="269">
        <v>109</v>
      </c>
      <c r="C21" s="270">
        <v>36.799999999999997</v>
      </c>
      <c r="D21" s="271">
        <v>36.520000000000003</v>
      </c>
      <c r="E21" s="271">
        <v>3.66</v>
      </c>
      <c r="F21" s="271">
        <v>8.68</v>
      </c>
      <c r="G21" s="74"/>
      <c r="H21" s="277">
        <v>70</v>
      </c>
      <c r="I21" s="278">
        <v>17.899999999999999</v>
      </c>
      <c r="J21" s="279"/>
      <c r="K21" s="279"/>
      <c r="L21" s="279"/>
      <c r="M21" s="116"/>
      <c r="N21" s="116"/>
      <c r="O21" s="116"/>
      <c r="P21" s="116"/>
      <c r="Q21" s="116"/>
      <c r="R21" s="116"/>
      <c r="AG21" s="20">
        <v>47</v>
      </c>
      <c r="AH21" s="20">
        <v>1</v>
      </c>
      <c r="AI21" s="266">
        <v>0</v>
      </c>
      <c r="AJ21" s="266">
        <v>4</v>
      </c>
      <c r="AK21" s="20">
        <v>3</v>
      </c>
      <c r="AL21" s="20">
        <v>1</v>
      </c>
      <c r="AM21" s="247">
        <v>3</v>
      </c>
      <c r="AN21" s="16">
        <v>1</v>
      </c>
      <c r="AO21" s="16">
        <v>6</v>
      </c>
      <c r="AP21" s="247">
        <v>1</v>
      </c>
      <c r="AQ21" s="234">
        <v>4</v>
      </c>
      <c r="AR21" s="241">
        <v>3</v>
      </c>
      <c r="AS21" s="241"/>
    </row>
    <row r="22" spans="1:45" ht="11.25" customHeight="1" x14ac:dyDescent="0.2">
      <c r="A22" s="268" t="s">
        <v>3200</v>
      </c>
      <c r="B22" s="269">
        <v>109</v>
      </c>
      <c r="C22" s="270">
        <v>36.9</v>
      </c>
      <c r="D22" s="271">
        <v>36.799999999999997</v>
      </c>
      <c r="E22" s="271">
        <v>3.64</v>
      </c>
      <c r="F22" s="271">
        <v>8.35</v>
      </c>
      <c r="G22" s="74"/>
      <c r="H22" s="277">
        <v>69</v>
      </c>
      <c r="I22" s="278">
        <v>18</v>
      </c>
      <c r="J22" s="280">
        <v>31.68</v>
      </c>
      <c r="K22" s="281">
        <v>3.8</v>
      </c>
      <c r="L22" s="279"/>
      <c r="M22" s="116"/>
      <c r="N22" s="116"/>
      <c r="O22" s="116"/>
      <c r="P22" s="116"/>
      <c r="Q22" s="116"/>
      <c r="R22" s="116"/>
      <c r="AG22" s="20">
        <v>46</v>
      </c>
      <c r="AH22" s="20">
        <v>0</v>
      </c>
      <c r="AI22" s="266">
        <v>4</v>
      </c>
      <c r="AJ22" s="266">
        <v>2</v>
      </c>
      <c r="AK22" s="20">
        <v>1</v>
      </c>
      <c r="AL22" s="20">
        <v>3</v>
      </c>
      <c r="AM22" s="247">
        <v>1</v>
      </c>
      <c r="AN22" s="16">
        <v>6</v>
      </c>
      <c r="AO22" s="16">
        <v>1</v>
      </c>
      <c r="AP22" s="234">
        <v>4</v>
      </c>
      <c r="AQ22" s="241">
        <v>3</v>
      </c>
      <c r="AR22" s="241">
        <v>7</v>
      </c>
      <c r="AS22" s="450"/>
    </row>
    <row r="23" spans="1:45" ht="11.25" customHeight="1" x14ac:dyDescent="0.2">
      <c r="A23" s="268" t="s">
        <v>3201</v>
      </c>
      <c r="B23" s="269">
        <v>109</v>
      </c>
      <c r="C23" s="270">
        <v>36.9</v>
      </c>
      <c r="D23" s="271">
        <v>39.5</v>
      </c>
      <c r="E23" s="271">
        <v>3.39</v>
      </c>
      <c r="F23" s="271">
        <v>8.3699999999999992</v>
      </c>
      <c r="G23" s="74"/>
      <c r="H23" s="282">
        <v>70</v>
      </c>
      <c r="I23" s="270">
        <v>18</v>
      </c>
      <c r="J23" s="283">
        <v>33.76</v>
      </c>
      <c r="K23" s="271">
        <v>3.5</v>
      </c>
      <c r="L23" s="279"/>
      <c r="M23" s="116"/>
      <c r="N23" s="116"/>
      <c r="O23" s="116"/>
      <c r="P23" s="116"/>
      <c r="Q23" s="116"/>
      <c r="R23" s="116"/>
      <c r="AG23" s="254">
        <v>45</v>
      </c>
      <c r="AH23" s="254">
        <v>5</v>
      </c>
      <c r="AI23" s="257">
        <v>3</v>
      </c>
      <c r="AJ23" s="257">
        <v>1</v>
      </c>
      <c r="AK23" s="254">
        <v>3</v>
      </c>
      <c r="AL23" s="254">
        <v>1</v>
      </c>
      <c r="AM23" s="261">
        <v>6</v>
      </c>
      <c r="AN23" s="259">
        <v>2</v>
      </c>
      <c r="AO23" s="260">
        <v>4</v>
      </c>
      <c r="AP23" s="261">
        <v>3</v>
      </c>
      <c r="AQ23" s="261">
        <v>8</v>
      </c>
      <c r="AR23" s="258">
        <v>7</v>
      </c>
      <c r="AS23" s="258"/>
    </row>
    <row r="24" spans="1:45" ht="11.25" customHeight="1" x14ac:dyDescent="0.2">
      <c r="A24" s="268" t="s">
        <v>3202</v>
      </c>
      <c r="B24" s="269">
        <v>107</v>
      </c>
      <c r="C24" s="270">
        <v>37</v>
      </c>
      <c r="D24" s="271">
        <v>40.630000000000003</v>
      </c>
      <c r="E24" s="271">
        <v>3.3</v>
      </c>
      <c r="F24" s="271">
        <v>7.79</v>
      </c>
      <c r="G24" s="74"/>
      <c r="H24" s="284">
        <v>70</v>
      </c>
      <c r="I24" s="227">
        <v>18.100000000000001</v>
      </c>
      <c r="J24" s="285">
        <v>34.49</v>
      </c>
      <c r="K24" s="229">
        <v>3.45</v>
      </c>
      <c r="L24" s="279"/>
      <c r="M24" s="116"/>
      <c r="N24" s="116"/>
      <c r="O24" s="116"/>
      <c r="P24" s="116"/>
      <c r="Q24" s="116"/>
      <c r="R24" s="116"/>
      <c r="AG24" s="248">
        <v>44</v>
      </c>
      <c r="AH24" s="248">
        <v>1</v>
      </c>
      <c r="AI24" s="264">
        <v>1</v>
      </c>
      <c r="AJ24" s="264">
        <v>3</v>
      </c>
      <c r="AK24" s="248">
        <v>1</v>
      </c>
      <c r="AL24" s="248">
        <v>6</v>
      </c>
      <c r="AM24" s="244">
        <v>2</v>
      </c>
      <c r="AN24" s="265">
        <v>3</v>
      </c>
      <c r="AO24" s="3">
        <v>3</v>
      </c>
      <c r="AP24" s="247">
        <v>8</v>
      </c>
      <c r="AQ24" s="234">
        <v>7</v>
      </c>
      <c r="AR24" s="234">
        <v>4</v>
      </c>
      <c r="AS24" s="234"/>
    </row>
    <row r="25" spans="1:45" ht="11.25" customHeight="1" x14ac:dyDescent="0.2">
      <c r="A25" s="268" t="s">
        <v>3203</v>
      </c>
      <c r="B25" s="269">
        <v>104</v>
      </c>
      <c r="C25" s="270">
        <v>37.1</v>
      </c>
      <c r="D25" s="271">
        <v>42.64</v>
      </c>
      <c r="E25" s="271">
        <v>3.22</v>
      </c>
      <c r="F25" s="271">
        <v>7.49</v>
      </c>
      <c r="G25" s="74"/>
      <c r="H25" s="282">
        <v>67</v>
      </c>
      <c r="I25" s="270">
        <v>18.3</v>
      </c>
      <c r="J25" s="283">
        <v>35.51</v>
      </c>
      <c r="K25" s="271">
        <v>3.44</v>
      </c>
      <c r="L25" s="279"/>
      <c r="M25" s="116"/>
      <c r="N25" s="116"/>
      <c r="O25" s="116"/>
      <c r="P25" s="116"/>
      <c r="Q25" s="116"/>
      <c r="R25" s="116"/>
      <c r="Z25" s="396" t="s">
        <v>3351</v>
      </c>
      <c r="AG25" s="20">
        <v>43</v>
      </c>
      <c r="AH25" s="20">
        <v>1</v>
      </c>
      <c r="AI25" s="266">
        <v>3</v>
      </c>
      <c r="AJ25" s="266">
        <v>1</v>
      </c>
      <c r="AK25" s="20">
        <v>6</v>
      </c>
      <c r="AL25" s="20">
        <v>2</v>
      </c>
      <c r="AM25" s="234">
        <v>3</v>
      </c>
      <c r="AN25" s="16">
        <v>3</v>
      </c>
      <c r="AO25" s="16">
        <v>10</v>
      </c>
      <c r="AP25" s="234">
        <v>8</v>
      </c>
      <c r="AQ25" s="234">
        <v>4</v>
      </c>
      <c r="AR25" s="234">
        <v>4</v>
      </c>
      <c r="AS25" s="241"/>
    </row>
    <row r="26" spans="1:45" ht="11.25" customHeight="1" x14ac:dyDescent="0.2">
      <c r="A26" s="268" t="s">
        <v>3204</v>
      </c>
      <c r="B26" s="269">
        <v>98</v>
      </c>
      <c r="C26" s="270">
        <v>37.4</v>
      </c>
      <c r="D26" s="271">
        <v>43.46</v>
      </c>
      <c r="E26" s="271">
        <v>3.21</v>
      </c>
      <c r="F26" s="271">
        <v>7.6</v>
      </c>
      <c r="G26" s="74"/>
      <c r="H26" s="284">
        <v>65</v>
      </c>
      <c r="I26" s="227">
        <v>18.399999999999999</v>
      </c>
      <c r="J26" s="285">
        <v>34.799999999999997</v>
      </c>
      <c r="K26" s="229">
        <v>3.5</v>
      </c>
      <c r="L26" s="279"/>
      <c r="M26" s="116"/>
      <c r="N26" s="116"/>
      <c r="O26" s="116"/>
      <c r="P26" s="116"/>
      <c r="Q26" s="116"/>
      <c r="R26" s="116"/>
      <c r="AG26" s="20">
        <v>42</v>
      </c>
      <c r="AH26" s="20">
        <v>3</v>
      </c>
      <c r="AI26" s="266">
        <v>2</v>
      </c>
      <c r="AJ26" s="266">
        <v>7</v>
      </c>
      <c r="AK26" s="20">
        <v>2</v>
      </c>
      <c r="AL26" s="233">
        <v>3</v>
      </c>
      <c r="AM26" s="247">
        <v>3</v>
      </c>
      <c r="AN26" s="16">
        <v>8</v>
      </c>
      <c r="AO26" s="246">
        <v>6</v>
      </c>
      <c r="AP26" s="234">
        <v>4</v>
      </c>
      <c r="AQ26" s="234">
        <v>4</v>
      </c>
      <c r="AR26" s="241">
        <v>6</v>
      </c>
      <c r="AS26" s="241"/>
    </row>
    <row r="27" spans="1:45" ht="11.25" customHeight="1" x14ac:dyDescent="0.2">
      <c r="A27" s="268" t="s">
        <v>3205</v>
      </c>
      <c r="B27" s="269">
        <v>97</v>
      </c>
      <c r="C27" s="270">
        <v>37.6</v>
      </c>
      <c r="D27" s="271">
        <v>45.14</v>
      </c>
      <c r="E27" s="271">
        <v>3.11</v>
      </c>
      <c r="F27" s="271">
        <v>7.18</v>
      </c>
      <c r="G27" s="74"/>
      <c r="H27" s="282">
        <v>61</v>
      </c>
      <c r="I27" s="270">
        <v>18.399999999999999</v>
      </c>
      <c r="J27" s="283">
        <v>36.44</v>
      </c>
      <c r="K27" s="271">
        <v>3.43</v>
      </c>
      <c r="L27" s="279"/>
      <c r="M27" s="116"/>
      <c r="N27" s="116"/>
      <c r="O27" s="116"/>
      <c r="P27" s="116"/>
      <c r="Q27" s="116"/>
      <c r="R27" s="116"/>
      <c r="AG27" s="20">
        <v>41</v>
      </c>
      <c r="AH27" s="20">
        <v>3</v>
      </c>
      <c r="AI27" s="266">
        <v>7</v>
      </c>
      <c r="AJ27" s="266">
        <v>1</v>
      </c>
      <c r="AK27" s="233">
        <v>3</v>
      </c>
      <c r="AL27" s="20">
        <v>3</v>
      </c>
      <c r="AM27" s="247">
        <v>9</v>
      </c>
      <c r="AN27" s="246">
        <v>7</v>
      </c>
      <c r="AO27" s="246">
        <v>3</v>
      </c>
      <c r="AP27" s="234">
        <v>4</v>
      </c>
      <c r="AQ27" s="241">
        <v>6</v>
      </c>
      <c r="AR27" s="241">
        <v>2</v>
      </c>
      <c r="AS27" s="241"/>
    </row>
    <row r="28" spans="1:45" ht="11.25" customHeight="1" x14ac:dyDescent="0.2">
      <c r="A28" s="268" t="s">
        <v>3206</v>
      </c>
      <c r="B28" s="269">
        <v>98</v>
      </c>
      <c r="C28" s="270">
        <v>37.700000000000003</v>
      </c>
      <c r="D28" s="271">
        <v>45.79</v>
      </c>
      <c r="E28" s="271">
        <v>3.05</v>
      </c>
      <c r="F28" s="271">
        <v>7.05</v>
      </c>
      <c r="G28" s="74"/>
      <c r="H28" s="284">
        <v>62</v>
      </c>
      <c r="I28" s="227">
        <v>18.399999999999999</v>
      </c>
      <c r="J28" s="285">
        <v>37.24</v>
      </c>
      <c r="K28" s="229">
        <v>3.33</v>
      </c>
      <c r="L28" s="279"/>
      <c r="M28" s="116"/>
      <c r="N28" s="116"/>
      <c r="O28" s="116"/>
      <c r="P28" s="116"/>
      <c r="Q28" s="116"/>
      <c r="R28" s="116"/>
      <c r="AG28" s="254">
        <v>40</v>
      </c>
      <c r="AH28" s="254">
        <v>6</v>
      </c>
      <c r="AI28" s="257">
        <v>3</v>
      </c>
      <c r="AJ28" s="256">
        <v>3</v>
      </c>
      <c r="AK28" s="254">
        <v>3</v>
      </c>
      <c r="AL28" s="254">
        <v>6</v>
      </c>
      <c r="AM28" s="258">
        <v>6</v>
      </c>
      <c r="AN28" s="260">
        <v>3</v>
      </c>
      <c r="AO28" s="260">
        <v>5</v>
      </c>
      <c r="AP28" s="247">
        <v>6</v>
      </c>
      <c r="AQ28" s="247">
        <v>2</v>
      </c>
      <c r="AR28" s="247">
        <v>2</v>
      </c>
      <c r="AS28" s="247"/>
    </row>
    <row r="29" spans="1:45" ht="11.25" customHeight="1" x14ac:dyDescent="0.2">
      <c r="A29" s="239" t="s">
        <v>3207</v>
      </c>
      <c r="B29" s="240">
        <v>98</v>
      </c>
      <c r="C29" s="109">
        <v>37.799999999999997</v>
      </c>
      <c r="D29" s="110">
        <v>44.87</v>
      </c>
      <c r="E29" s="110">
        <v>3.14</v>
      </c>
      <c r="F29" s="110">
        <v>7.11</v>
      </c>
      <c r="G29" s="74"/>
      <c r="H29" s="286">
        <v>65</v>
      </c>
      <c r="I29" s="109">
        <v>18.399999999999999</v>
      </c>
      <c r="J29" s="117">
        <v>36.520000000000003</v>
      </c>
      <c r="K29" s="110">
        <v>3.39</v>
      </c>
      <c r="L29" s="287"/>
      <c r="M29" s="116"/>
      <c r="N29" s="116"/>
      <c r="O29" s="116"/>
      <c r="P29" s="116"/>
      <c r="Q29" s="116"/>
      <c r="R29" s="116"/>
      <c r="AG29" s="248">
        <v>39</v>
      </c>
      <c r="AH29" s="248">
        <v>3</v>
      </c>
      <c r="AI29" s="276">
        <v>2</v>
      </c>
      <c r="AJ29" s="264">
        <v>3</v>
      </c>
      <c r="AK29" s="248">
        <v>9</v>
      </c>
      <c r="AL29" s="249">
        <v>11</v>
      </c>
      <c r="AM29" s="238">
        <v>3</v>
      </c>
      <c r="AN29" s="265">
        <v>6</v>
      </c>
      <c r="AO29" s="3">
        <v>6</v>
      </c>
      <c r="AP29" s="244">
        <v>2</v>
      </c>
      <c r="AQ29" s="244">
        <v>3</v>
      </c>
      <c r="AR29" s="244">
        <v>1</v>
      </c>
      <c r="AS29" s="449"/>
    </row>
    <row r="30" spans="1:45" ht="11.25" customHeight="1" x14ac:dyDescent="0.2">
      <c r="A30" s="239" t="s">
        <v>3208</v>
      </c>
      <c r="B30" s="240">
        <v>98</v>
      </c>
      <c r="C30" s="109">
        <v>38</v>
      </c>
      <c r="D30" s="110">
        <v>46.06</v>
      </c>
      <c r="E30" s="110">
        <v>3.1</v>
      </c>
      <c r="F30" s="110">
        <v>5.0999999999999996</v>
      </c>
      <c r="G30" s="74"/>
      <c r="H30" s="288">
        <v>65</v>
      </c>
      <c r="I30" s="72">
        <v>18.600000000000001</v>
      </c>
      <c r="J30" s="74">
        <v>37.24</v>
      </c>
      <c r="K30" s="73">
        <v>3.35</v>
      </c>
      <c r="L30" s="287"/>
      <c r="M30" s="116"/>
      <c r="N30" s="263"/>
      <c r="O30" s="116"/>
      <c r="P30" s="116"/>
      <c r="Q30" s="116"/>
      <c r="R30" s="116"/>
      <c r="AG30" s="20">
        <v>38</v>
      </c>
      <c r="AH30" s="233">
        <v>4</v>
      </c>
      <c r="AI30" s="266">
        <v>5</v>
      </c>
      <c r="AJ30" s="266">
        <v>7</v>
      </c>
      <c r="AK30" s="233">
        <v>9</v>
      </c>
      <c r="AL30" s="233">
        <v>3</v>
      </c>
      <c r="AM30" s="234">
        <v>4</v>
      </c>
      <c r="AN30" s="16">
        <v>4</v>
      </c>
      <c r="AO30" s="16">
        <v>4</v>
      </c>
      <c r="AP30" s="247">
        <v>3</v>
      </c>
      <c r="AQ30" s="247">
        <v>1</v>
      </c>
      <c r="AR30" s="234">
        <v>1</v>
      </c>
      <c r="AS30" s="234"/>
    </row>
    <row r="31" spans="1:45" ht="11.25" customHeight="1" x14ac:dyDescent="0.2">
      <c r="A31" s="239" t="s">
        <v>3209</v>
      </c>
      <c r="B31" s="240">
        <v>99</v>
      </c>
      <c r="C31" s="109">
        <v>38.1</v>
      </c>
      <c r="D31" s="110">
        <v>48.1</v>
      </c>
      <c r="E31" s="110">
        <v>2.98</v>
      </c>
      <c r="F31" s="110">
        <v>5.15</v>
      </c>
      <c r="G31" s="74"/>
      <c r="H31" s="286">
        <v>81</v>
      </c>
      <c r="I31" s="109">
        <v>18.3</v>
      </c>
      <c r="J31" s="117">
        <v>40.340000000000003</v>
      </c>
      <c r="K31" s="110">
        <v>3.06</v>
      </c>
      <c r="L31" s="287"/>
      <c r="M31" s="262" t="s">
        <v>3210</v>
      </c>
      <c r="N31" s="263"/>
      <c r="O31" s="263"/>
      <c r="P31" s="116"/>
      <c r="Q31" s="116"/>
      <c r="R31" s="116"/>
      <c r="AG31" s="20">
        <v>37</v>
      </c>
      <c r="AH31" s="20">
        <v>9</v>
      </c>
      <c r="AI31" s="266">
        <v>10</v>
      </c>
      <c r="AJ31" s="231">
        <v>9</v>
      </c>
      <c r="AK31" s="233">
        <v>5</v>
      </c>
      <c r="AL31" s="233">
        <v>4</v>
      </c>
      <c r="AM31" s="247">
        <v>2</v>
      </c>
      <c r="AN31" s="16">
        <v>5</v>
      </c>
      <c r="AO31" s="16">
        <v>3</v>
      </c>
      <c r="AP31" s="247">
        <v>2</v>
      </c>
      <c r="AQ31" s="234">
        <v>1</v>
      </c>
      <c r="AR31" s="234">
        <v>2</v>
      </c>
      <c r="AS31" s="234"/>
    </row>
    <row r="32" spans="1:45" ht="11.25" customHeight="1" x14ac:dyDescent="0.2">
      <c r="A32" s="239" t="s">
        <v>3211</v>
      </c>
      <c r="B32" s="240">
        <v>99</v>
      </c>
      <c r="C32" s="109">
        <v>38.200000000000003</v>
      </c>
      <c r="D32" s="110">
        <v>49.53</v>
      </c>
      <c r="E32" s="110">
        <v>2.9</v>
      </c>
      <c r="F32" s="110">
        <v>5.19</v>
      </c>
      <c r="G32" s="74"/>
      <c r="H32" s="288">
        <v>82</v>
      </c>
      <c r="I32" s="72">
        <v>18.399999999999999</v>
      </c>
      <c r="J32" s="74">
        <v>43.21</v>
      </c>
      <c r="K32" s="73">
        <v>2.95</v>
      </c>
      <c r="L32" s="287"/>
      <c r="M32" s="17" t="s">
        <v>3212</v>
      </c>
      <c r="N32" s="17"/>
      <c r="O32" s="17"/>
      <c r="P32" s="116"/>
      <c r="Q32" s="116"/>
      <c r="R32" s="116"/>
      <c r="AG32" s="20">
        <v>36</v>
      </c>
      <c r="AH32" s="20">
        <v>4</v>
      </c>
      <c r="AI32" s="231">
        <v>8</v>
      </c>
      <c r="AJ32" s="231">
        <v>3</v>
      </c>
      <c r="AK32" s="233">
        <v>4</v>
      </c>
      <c r="AL32" s="20">
        <v>4</v>
      </c>
      <c r="AM32" s="247">
        <v>8</v>
      </c>
      <c r="AN32" s="16">
        <v>3</v>
      </c>
      <c r="AO32" s="16">
        <v>2</v>
      </c>
      <c r="AP32" s="234">
        <v>2</v>
      </c>
      <c r="AQ32" s="234">
        <v>2</v>
      </c>
      <c r="AR32" s="234">
        <v>2</v>
      </c>
      <c r="AS32" s="241"/>
    </row>
    <row r="33" spans="1:45" ht="11.25" customHeight="1" x14ac:dyDescent="0.2">
      <c r="A33" s="239" t="s">
        <v>3213</v>
      </c>
      <c r="B33" s="240">
        <v>100</v>
      </c>
      <c r="C33" s="109">
        <v>38.299999999999997</v>
      </c>
      <c r="D33" s="110">
        <v>46.36</v>
      </c>
      <c r="E33" s="110">
        <v>3.13</v>
      </c>
      <c r="F33" s="110">
        <v>5.16</v>
      </c>
      <c r="G33" s="74"/>
      <c r="H33" s="286">
        <v>82</v>
      </c>
      <c r="I33" s="109">
        <v>18.399999999999999</v>
      </c>
      <c r="J33" s="117">
        <v>40.28</v>
      </c>
      <c r="K33" s="110">
        <v>3.14</v>
      </c>
      <c r="L33" s="287"/>
      <c r="M33" s="17" t="s">
        <v>3214</v>
      </c>
      <c r="N33" s="17"/>
      <c r="O33" s="17"/>
      <c r="P33" s="116"/>
      <c r="Q33" s="116"/>
      <c r="R33" s="116"/>
      <c r="AG33" s="254">
        <v>35</v>
      </c>
      <c r="AH33" s="255">
        <v>7</v>
      </c>
      <c r="AI33" s="256">
        <v>8</v>
      </c>
      <c r="AJ33" s="256">
        <v>6</v>
      </c>
      <c r="AK33" s="254">
        <v>4</v>
      </c>
      <c r="AL33" s="254">
        <v>6</v>
      </c>
      <c r="AM33" s="261">
        <v>3</v>
      </c>
      <c r="AN33" s="259">
        <v>2</v>
      </c>
      <c r="AO33" s="260">
        <v>2</v>
      </c>
      <c r="AP33" s="258">
        <v>2</v>
      </c>
      <c r="AQ33" s="258">
        <v>2</v>
      </c>
      <c r="AR33" s="289">
        <v>5</v>
      </c>
      <c r="AS33" s="289"/>
    </row>
    <row r="34" spans="1:45" ht="11.25" customHeight="1" x14ac:dyDescent="0.2">
      <c r="A34" s="239" t="s">
        <v>3215</v>
      </c>
      <c r="B34" s="240">
        <v>100</v>
      </c>
      <c r="C34" s="109">
        <v>38.4</v>
      </c>
      <c r="D34" s="110">
        <v>44.27</v>
      </c>
      <c r="E34" s="110">
        <v>3.26</v>
      </c>
      <c r="F34" s="110">
        <v>5.37</v>
      </c>
      <c r="G34" s="74"/>
      <c r="H34" s="288">
        <v>82</v>
      </c>
      <c r="I34" s="72">
        <v>18.399999999999999</v>
      </c>
      <c r="J34" s="74">
        <v>38.619999999999997</v>
      </c>
      <c r="K34" s="73">
        <v>3.28</v>
      </c>
      <c r="L34" s="287"/>
      <c r="M34" s="290" t="s">
        <v>3216</v>
      </c>
      <c r="N34" s="116"/>
      <c r="O34" s="116"/>
      <c r="P34" s="116"/>
      <c r="Q34" s="116"/>
      <c r="R34" s="116"/>
      <c r="AG34" s="248">
        <v>34</v>
      </c>
      <c r="AH34" s="249">
        <v>9</v>
      </c>
      <c r="AI34" s="276">
        <v>6</v>
      </c>
      <c r="AJ34" s="264">
        <v>4</v>
      </c>
      <c r="AK34" s="248">
        <v>6</v>
      </c>
      <c r="AL34" s="248">
        <v>3</v>
      </c>
      <c r="AM34" s="244">
        <v>2</v>
      </c>
      <c r="AN34" s="265">
        <v>2</v>
      </c>
      <c r="AO34" s="265">
        <v>2</v>
      </c>
      <c r="AP34" s="234">
        <v>2</v>
      </c>
      <c r="AQ34" s="241">
        <v>5</v>
      </c>
      <c r="AR34" s="241">
        <v>4</v>
      </c>
      <c r="AS34" s="241"/>
    </row>
    <row r="35" spans="1:45" ht="11.25" customHeight="1" x14ac:dyDescent="0.2">
      <c r="A35" s="239" t="s">
        <v>3217</v>
      </c>
      <c r="B35" s="291">
        <v>100</v>
      </c>
      <c r="C35" s="109">
        <v>38.4</v>
      </c>
      <c r="D35" s="110">
        <v>46.832099999999983</v>
      </c>
      <c r="E35" s="110">
        <v>3.0753178500548648</v>
      </c>
      <c r="F35" s="110">
        <v>5.3890542709912115</v>
      </c>
      <c r="G35" s="74"/>
      <c r="H35" s="248">
        <v>85</v>
      </c>
      <c r="I35" s="67">
        <v>18.3</v>
      </c>
      <c r="J35" s="69">
        <v>41.67</v>
      </c>
      <c r="K35" s="84">
        <v>2.98</v>
      </c>
      <c r="L35" s="68">
        <v>6.71</v>
      </c>
      <c r="M35" s="292" t="s">
        <v>3218</v>
      </c>
      <c r="N35" s="293">
        <v>111</v>
      </c>
      <c r="O35" s="67">
        <v>9.1999999999999993</v>
      </c>
      <c r="P35" s="69">
        <v>38.97</v>
      </c>
      <c r="Q35" s="84">
        <v>3.36</v>
      </c>
      <c r="R35" s="121"/>
      <c r="AG35" s="20">
        <v>33</v>
      </c>
      <c r="AH35" s="233">
        <v>9</v>
      </c>
      <c r="AI35" s="266">
        <v>7</v>
      </c>
      <c r="AJ35" s="266">
        <v>6</v>
      </c>
      <c r="AK35" s="20">
        <v>2</v>
      </c>
      <c r="AL35" s="20">
        <v>2</v>
      </c>
      <c r="AM35" s="234">
        <v>1</v>
      </c>
      <c r="AN35" s="246">
        <v>2</v>
      </c>
      <c r="AO35" s="246">
        <v>2</v>
      </c>
      <c r="AP35" s="247">
        <v>6</v>
      </c>
      <c r="AQ35" s="247">
        <v>5</v>
      </c>
      <c r="AR35" s="247">
        <v>0</v>
      </c>
      <c r="AS35" s="247"/>
    </row>
    <row r="36" spans="1:45" ht="11.25" customHeight="1" x14ac:dyDescent="0.2">
      <c r="A36" s="239" t="s">
        <v>3219</v>
      </c>
      <c r="B36" s="291">
        <v>101</v>
      </c>
      <c r="C36" s="109">
        <v>38.524752475247524</v>
      </c>
      <c r="D36" s="110">
        <v>44.630099009901002</v>
      </c>
      <c r="E36" s="110">
        <v>3.3277287568410165</v>
      </c>
      <c r="F36" s="110">
        <v>5.4194178372080959</v>
      </c>
      <c r="G36" s="74"/>
      <c r="H36" s="220">
        <v>139</v>
      </c>
      <c r="I36" s="109">
        <v>15.8</v>
      </c>
      <c r="J36" s="2">
        <v>38.119999999999997</v>
      </c>
      <c r="K36" s="291">
        <v>3.37</v>
      </c>
      <c r="L36" s="294">
        <v>6.36</v>
      </c>
      <c r="M36" s="292" t="s">
        <v>3220</v>
      </c>
      <c r="N36" s="293">
        <v>203</v>
      </c>
      <c r="O36" s="67">
        <v>6.7</v>
      </c>
      <c r="P36" s="69">
        <v>35.54</v>
      </c>
      <c r="Q36" s="84">
        <v>3.33</v>
      </c>
      <c r="R36" s="121"/>
      <c r="AG36" s="20">
        <v>32</v>
      </c>
      <c r="AH36" s="20">
        <v>10</v>
      </c>
      <c r="AI36" s="266">
        <v>8</v>
      </c>
      <c r="AJ36" s="266">
        <v>2</v>
      </c>
      <c r="AK36" s="20">
        <v>2</v>
      </c>
      <c r="AL36" s="233">
        <v>1</v>
      </c>
      <c r="AM36" s="234">
        <v>3</v>
      </c>
      <c r="AN36" s="246">
        <v>2</v>
      </c>
      <c r="AO36" s="16">
        <v>6</v>
      </c>
      <c r="AP36" s="247">
        <v>5</v>
      </c>
      <c r="AQ36" s="247">
        <v>0</v>
      </c>
      <c r="AR36" s="247">
        <v>4</v>
      </c>
      <c r="AS36" s="247"/>
    </row>
    <row r="37" spans="1:45" ht="11.25" customHeight="1" x14ac:dyDescent="0.2">
      <c r="A37" s="239" t="s">
        <v>3221</v>
      </c>
      <c r="B37" s="291">
        <v>101</v>
      </c>
      <c r="C37" s="109">
        <v>38.544554455445542</v>
      </c>
      <c r="D37" s="110">
        <v>48.067128712871302</v>
      </c>
      <c r="E37" s="110">
        <v>3.055991406802248</v>
      </c>
      <c r="F37" s="110">
        <v>5.4317532322220696</v>
      </c>
      <c r="G37" s="74"/>
      <c r="H37" s="254">
        <v>132</v>
      </c>
      <c r="I37" s="77">
        <v>15.636363636363637</v>
      </c>
      <c r="J37" s="82">
        <v>41.63954545454547</v>
      </c>
      <c r="K37" s="78">
        <v>3.1957909949806549</v>
      </c>
      <c r="L37" s="83">
        <v>6.6552391050457738</v>
      </c>
      <c r="M37" s="116"/>
      <c r="N37" s="286">
        <v>200</v>
      </c>
      <c r="O37" s="109">
        <v>6.7</v>
      </c>
      <c r="P37" s="117">
        <v>40.159999999999997</v>
      </c>
      <c r="Q37" s="110">
        <v>3.11</v>
      </c>
      <c r="R37" s="121"/>
      <c r="AG37" s="20">
        <v>31</v>
      </c>
      <c r="AH37" s="20">
        <v>8</v>
      </c>
      <c r="AI37" s="266">
        <v>7</v>
      </c>
      <c r="AJ37" s="266">
        <v>3</v>
      </c>
      <c r="AK37" s="233">
        <v>1</v>
      </c>
      <c r="AL37" s="233">
        <v>3</v>
      </c>
      <c r="AM37" s="234">
        <v>2</v>
      </c>
      <c r="AN37" s="16">
        <v>6</v>
      </c>
      <c r="AO37" s="16">
        <v>5</v>
      </c>
      <c r="AP37" s="247">
        <v>0</v>
      </c>
      <c r="AQ37" s="247">
        <v>3</v>
      </c>
      <c r="AR37" s="247">
        <v>5</v>
      </c>
      <c r="AS37" s="247"/>
    </row>
    <row r="38" spans="1:45" ht="11.25" customHeight="1" x14ac:dyDescent="0.2">
      <c r="A38" s="239" t="s">
        <v>3222</v>
      </c>
      <c r="B38" s="291">
        <v>97</v>
      </c>
      <c r="C38" s="77">
        <v>38.618556701030926</v>
      </c>
      <c r="D38" s="110">
        <v>49.495773195876282</v>
      </c>
      <c r="E38" s="110">
        <v>2.9443033032508596</v>
      </c>
      <c r="F38" s="110">
        <v>5.7077663615521912</v>
      </c>
      <c r="G38" s="74"/>
      <c r="H38" s="254">
        <v>131</v>
      </c>
      <c r="I38" s="77">
        <v>15.625954198473282</v>
      </c>
      <c r="J38" s="82">
        <v>42.8332824427481</v>
      </c>
      <c r="K38" s="78">
        <v>3.119570253102609</v>
      </c>
      <c r="L38" s="83">
        <v>6.4360639882372617</v>
      </c>
      <c r="M38" s="116"/>
      <c r="N38" s="288">
        <v>189</v>
      </c>
      <c r="O38" s="72">
        <v>6.8</v>
      </c>
      <c r="P38" s="74">
        <v>41.36</v>
      </c>
      <c r="Q38" s="73">
        <v>2.94</v>
      </c>
      <c r="R38" s="121"/>
      <c r="AG38" s="254">
        <v>30</v>
      </c>
      <c r="AH38" s="254">
        <v>7</v>
      </c>
      <c r="AI38" s="257">
        <v>4</v>
      </c>
      <c r="AJ38" s="256">
        <v>2</v>
      </c>
      <c r="AK38" s="255">
        <v>4</v>
      </c>
      <c r="AL38" s="255">
        <v>1</v>
      </c>
      <c r="AM38" s="261">
        <v>7</v>
      </c>
      <c r="AN38" s="259">
        <v>5</v>
      </c>
      <c r="AO38" s="259">
        <v>0</v>
      </c>
      <c r="AP38" s="247">
        <v>4</v>
      </c>
      <c r="AQ38" s="247">
        <v>6</v>
      </c>
      <c r="AR38" s="247">
        <v>4</v>
      </c>
      <c r="AS38" s="247"/>
    </row>
    <row r="39" spans="1:45" ht="11.25" customHeight="1" x14ac:dyDescent="0.2">
      <c r="A39" s="239" t="s">
        <v>3223</v>
      </c>
      <c r="B39" s="291">
        <v>98</v>
      </c>
      <c r="C39" s="77">
        <v>38.602040816326529</v>
      </c>
      <c r="D39" s="110">
        <v>49.527142857142877</v>
      </c>
      <c r="E39" s="110">
        <v>2.972102998888293</v>
      </c>
      <c r="F39" s="110">
        <v>5.9802889820579797</v>
      </c>
      <c r="G39" s="74"/>
      <c r="H39" s="254">
        <v>126</v>
      </c>
      <c r="I39" s="77">
        <v>15.698412698412698</v>
      </c>
      <c r="J39" s="82">
        <v>43.564603174603164</v>
      </c>
      <c r="K39" s="78">
        <v>3.0528073297237297</v>
      </c>
      <c r="L39" s="83">
        <v>6.3944600977292154</v>
      </c>
      <c r="M39" s="116"/>
      <c r="N39" s="293">
        <v>192</v>
      </c>
      <c r="O39" s="67">
        <v>6.8</v>
      </c>
      <c r="P39" s="69">
        <v>41.73</v>
      </c>
      <c r="Q39" s="84">
        <v>3</v>
      </c>
      <c r="R39" s="68">
        <v>10.97</v>
      </c>
      <c r="AG39" s="248">
        <v>29</v>
      </c>
      <c r="AH39" s="248">
        <v>3</v>
      </c>
      <c r="AI39" s="276">
        <v>1</v>
      </c>
      <c r="AJ39" s="276">
        <v>3</v>
      </c>
      <c r="AK39" s="249">
        <v>2</v>
      </c>
      <c r="AL39" s="248">
        <v>7</v>
      </c>
      <c r="AM39" s="244">
        <v>3</v>
      </c>
      <c r="AN39" s="3">
        <v>0</v>
      </c>
      <c r="AO39" s="3">
        <v>4</v>
      </c>
      <c r="AP39" s="244">
        <v>7</v>
      </c>
      <c r="AQ39" s="244">
        <v>3</v>
      </c>
      <c r="AR39" s="244">
        <v>0</v>
      </c>
      <c r="AS39" s="449"/>
    </row>
    <row r="40" spans="1:45" ht="11.25" customHeight="1" x14ac:dyDescent="0.2">
      <c r="A40" s="239" t="s">
        <v>3224</v>
      </c>
      <c r="B40" s="291">
        <v>98</v>
      </c>
      <c r="C40" s="77">
        <v>38.683673469387756</v>
      </c>
      <c r="D40" s="110">
        <v>51.989183673469391</v>
      </c>
      <c r="E40" s="110">
        <v>2.857210045790525</v>
      </c>
      <c r="F40" s="110">
        <v>6.0448479510924136</v>
      </c>
      <c r="G40" s="74"/>
      <c r="H40" s="254">
        <v>129</v>
      </c>
      <c r="I40" s="77">
        <v>15.666666666666666</v>
      </c>
      <c r="J40" s="82">
        <v>45.841162790697652</v>
      </c>
      <c r="K40" s="78">
        <v>2.8956182249185649</v>
      </c>
      <c r="L40" s="83">
        <v>6.6335991288042573</v>
      </c>
      <c r="M40" s="116"/>
      <c r="N40" s="286">
        <v>190</v>
      </c>
      <c r="O40" s="109">
        <v>6.9</v>
      </c>
      <c r="P40" s="117">
        <v>44.65</v>
      </c>
      <c r="Q40" s="110">
        <v>2.9</v>
      </c>
      <c r="R40" s="118">
        <v>10.93</v>
      </c>
      <c r="AG40" s="20">
        <v>28</v>
      </c>
      <c r="AH40" s="233">
        <v>3</v>
      </c>
      <c r="AI40" s="231">
        <v>4</v>
      </c>
      <c r="AJ40" s="231">
        <v>2</v>
      </c>
      <c r="AK40" s="20">
        <v>6</v>
      </c>
      <c r="AL40" s="20">
        <v>4</v>
      </c>
      <c r="AM40" s="247">
        <v>0</v>
      </c>
      <c r="AN40" s="16">
        <v>4</v>
      </c>
      <c r="AO40" s="16">
        <v>6</v>
      </c>
      <c r="AP40" s="247">
        <v>3</v>
      </c>
      <c r="AQ40" s="247">
        <v>1</v>
      </c>
      <c r="AR40" s="234">
        <v>2</v>
      </c>
      <c r="AS40" s="234"/>
    </row>
    <row r="41" spans="1:45" ht="11.25" customHeight="1" x14ac:dyDescent="0.2">
      <c r="A41" s="268" t="s">
        <v>3225</v>
      </c>
      <c r="B41" s="295">
        <v>99</v>
      </c>
      <c r="C41" s="270">
        <v>38.656565656565654</v>
      </c>
      <c r="D41" s="271">
        <v>51.854646464646478</v>
      </c>
      <c r="E41" s="271">
        <v>2.9165600730584966</v>
      </c>
      <c r="F41" s="271">
        <v>5.9544836404310963</v>
      </c>
      <c r="G41" s="74"/>
      <c r="H41" s="296">
        <v>135</v>
      </c>
      <c r="I41" s="270">
        <v>15.496296296296297</v>
      </c>
      <c r="J41" s="283">
        <v>45.969555555555544</v>
      </c>
      <c r="K41" s="271">
        <v>2.930252354073223</v>
      </c>
      <c r="L41" s="297">
        <v>6.8765748197916032</v>
      </c>
      <c r="M41" s="116"/>
      <c r="N41" s="277">
        <v>202</v>
      </c>
      <c r="O41" s="278">
        <v>6.9</v>
      </c>
      <c r="P41" s="280">
        <v>43.55</v>
      </c>
      <c r="Q41" s="281">
        <v>2.95</v>
      </c>
      <c r="R41" s="298">
        <v>10.52</v>
      </c>
      <c r="AG41" s="20">
        <v>27</v>
      </c>
      <c r="AH41" s="233">
        <v>7</v>
      </c>
      <c r="AI41" s="231">
        <v>7</v>
      </c>
      <c r="AJ41" s="266">
        <v>6</v>
      </c>
      <c r="AK41" s="20">
        <v>4</v>
      </c>
      <c r="AL41" s="20">
        <v>0</v>
      </c>
      <c r="AM41" s="247">
        <v>4</v>
      </c>
      <c r="AN41" s="16">
        <v>6</v>
      </c>
      <c r="AO41" s="16">
        <v>4</v>
      </c>
      <c r="AP41" s="247">
        <v>0</v>
      </c>
      <c r="AQ41" s="234">
        <v>2</v>
      </c>
      <c r="AR41" s="234">
        <v>4</v>
      </c>
      <c r="AS41" s="241"/>
    </row>
    <row r="42" spans="1:45" ht="11.25" customHeight="1" x14ac:dyDescent="0.2">
      <c r="A42" s="268" t="s">
        <v>3226</v>
      </c>
      <c r="B42" s="295">
        <v>99</v>
      </c>
      <c r="C42" s="270">
        <v>38.80808080808081</v>
      </c>
      <c r="D42" s="271">
        <v>53.668383838383818</v>
      </c>
      <c r="E42" s="271">
        <v>2.8499761628197873</v>
      </c>
      <c r="F42" s="271">
        <v>6.0865647430160985</v>
      </c>
      <c r="G42" s="74"/>
      <c r="H42" s="296">
        <v>141</v>
      </c>
      <c r="I42" s="270">
        <v>15.475177304964539</v>
      </c>
      <c r="J42" s="283">
        <v>46.964609929078037</v>
      </c>
      <c r="K42" s="271">
        <v>2.9490897918944348</v>
      </c>
      <c r="L42" s="297">
        <v>7.6017910067641248</v>
      </c>
      <c r="M42" s="116"/>
      <c r="N42" s="277">
        <v>207</v>
      </c>
      <c r="O42" s="278">
        <v>6.9</v>
      </c>
      <c r="P42" s="280">
        <v>45.81</v>
      </c>
      <c r="Q42" s="281">
        <v>2.91</v>
      </c>
      <c r="R42" s="298">
        <v>9.52</v>
      </c>
      <c r="AG42" s="20">
        <v>26</v>
      </c>
      <c r="AH42" s="233">
        <v>7</v>
      </c>
      <c r="AI42" s="266">
        <v>7</v>
      </c>
      <c r="AJ42" s="266">
        <v>6</v>
      </c>
      <c r="AK42" s="20">
        <v>0</v>
      </c>
      <c r="AL42" s="20">
        <v>4</v>
      </c>
      <c r="AM42" s="247">
        <v>6</v>
      </c>
      <c r="AN42" s="16">
        <v>4</v>
      </c>
      <c r="AO42" s="16">
        <v>1</v>
      </c>
      <c r="AP42" s="234">
        <v>3</v>
      </c>
      <c r="AQ42" s="234">
        <v>3</v>
      </c>
      <c r="AR42" s="241">
        <v>5</v>
      </c>
      <c r="AS42" s="241"/>
    </row>
    <row r="43" spans="1:45" ht="11.25" customHeight="1" x14ac:dyDescent="0.2">
      <c r="A43" s="268" t="s">
        <v>3227</v>
      </c>
      <c r="B43" s="295">
        <v>100</v>
      </c>
      <c r="C43" s="270">
        <v>38.729999999999997</v>
      </c>
      <c r="D43" s="271">
        <v>54.124499999999991</v>
      </c>
      <c r="E43" s="271">
        <v>2.8238618806997953</v>
      </c>
      <c r="F43" s="271">
        <v>6.3733043927764799</v>
      </c>
      <c r="G43" s="74"/>
      <c r="H43" s="296">
        <v>142</v>
      </c>
      <c r="I43" s="270">
        <v>15.380281690140846</v>
      </c>
      <c r="J43" s="283">
        <v>48.335492957746474</v>
      </c>
      <c r="K43" s="271">
        <v>2.9450917893922788</v>
      </c>
      <c r="L43" s="297">
        <v>8.3292039618436</v>
      </c>
      <c r="M43" s="116"/>
      <c r="N43" s="277">
        <v>205</v>
      </c>
      <c r="O43" s="278">
        <v>6.9</v>
      </c>
      <c r="P43" s="280">
        <v>46.12</v>
      </c>
      <c r="Q43" s="281">
        <v>2.92</v>
      </c>
      <c r="R43" s="298">
        <v>9.5</v>
      </c>
      <c r="AG43" s="254">
        <v>25</v>
      </c>
      <c r="AH43" s="20">
        <v>11</v>
      </c>
      <c r="AI43" s="257">
        <v>8</v>
      </c>
      <c r="AJ43" s="257">
        <v>1</v>
      </c>
      <c r="AK43" s="254">
        <v>3</v>
      </c>
      <c r="AL43" s="254">
        <v>6</v>
      </c>
      <c r="AM43" s="261">
        <v>5</v>
      </c>
      <c r="AN43" s="259">
        <v>1</v>
      </c>
      <c r="AO43" s="260">
        <v>2</v>
      </c>
      <c r="AP43" s="258">
        <v>2</v>
      </c>
      <c r="AQ43" s="289">
        <v>6</v>
      </c>
      <c r="AR43" s="289">
        <v>10</v>
      </c>
      <c r="AS43" s="289"/>
    </row>
    <row r="44" spans="1:45" ht="11.25" customHeight="1" x14ac:dyDescent="0.2">
      <c r="A44" s="268" t="s">
        <v>3228</v>
      </c>
      <c r="B44" s="295">
        <v>100</v>
      </c>
      <c r="C44" s="270">
        <v>38.83</v>
      </c>
      <c r="D44" s="271">
        <v>54.851599999999998</v>
      </c>
      <c r="E44" s="271">
        <v>2.7894920379859536</v>
      </c>
      <c r="F44" s="271">
        <v>6.5584349610236403</v>
      </c>
      <c r="G44" s="74"/>
      <c r="H44" s="296">
        <v>144</v>
      </c>
      <c r="I44" s="270">
        <v>15.381944444444445</v>
      </c>
      <c r="J44" s="283">
        <v>50.311458333333327</v>
      </c>
      <c r="K44" s="271">
        <v>2.8825951210557439</v>
      </c>
      <c r="L44" s="297">
        <v>8.0704774338824947</v>
      </c>
      <c r="M44" s="116"/>
      <c r="N44" s="277">
        <v>204</v>
      </c>
      <c r="O44" s="278">
        <v>7</v>
      </c>
      <c r="P44" s="280">
        <v>47.17</v>
      </c>
      <c r="Q44" s="281">
        <v>2.9</v>
      </c>
      <c r="R44" s="298">
        <v>9.52</v>
      </c>
      <c r="AG44" s="244">
        <v>24</v>
      </c>
      <c r="AH44" s="2">
        <v>6</v>
      </c>
      <c r="AI44" s="299">
        <v>1</v>
      </c>
      <c r="AJ44" s="300">
        <v>3</v>
      </c>
      <c r="AK44" s="244">
        <v>6</v>
      </c>
      <c r="AL44" s="20">
        <v>4</v>
      </c>
      <c r="AM44" s="247">
        <v>2</v>
      </c>
      <c r="AN44" s="246">
        <v>3</v>
      </c>
      <c r="AO44" s="246">
        <v>2</v>
      </c>
      <c r="AP44" s="247">
        <v>5</v>
      </c>
      <c r="AQ44" s="247">
        <v>10</v>
      </c>
      <c r="AR44" s="247">
        <v>16</v>
      </c>
      <c r="AS44" s="247"/>
    </row>
    <row r="45" spans="1:45" ht="11.25" customHeight="1" x14ac:dyDescent="0.2">
      <c r="A45" s="268" t="s">
        <v>3229</v>
      </c>
      <c r="B45" s="295">
        <v>101</v>
      </c>
      <c r="C45" s="270">
        <v>38.75247524752475</v>
      </c>
      <c r="D45" s="271">
        <v>54.385742574257414</v>
      </c>
      <c r="E45" s="271">
        <v>2.8029889688727305</v>
      </c>
      <c r="F45" s="271">
        <v>6.6341226448606294</v>
      </c>
      <c r="G45" s="74"/>
      <c r="H45" s="296">
        <v>147</v>
      </c>
      <c r="I45" s="270">
        <v>15.258503401360544</v>
      </c>
      <c r="J45" s="283">
        <v>49.323469387755132</v>
      </c>
      <c r="K45" s="271">
        <v>2.9253273656954684</v>
      </c>
      <c r="L45" s="297">
        <v>8.1252261643234736</v>
      </c>
      <c r="M45" s="116"/>
      <c r="N45" s="277">
        <v>201</v>
      </c>
      <c r="O45" s="278">
        <v>7</v>
      </c>
      <c r="P45" s="280">
        <v>46.09</v>
      </c>
      <c r="Q45" s="281">
        <v>3</v>
      </c>
      <c r="R45" s="298">
        <v>9.77</v>
      </c>
      <c r="AG45" s="247">
        <v>23</v>
      </c>
      <c r="AH45" s="301"/>
      <c r="AI45" s="302">
        <v>3</v>
      </c>
      <c r="AJ45" s="300">
        <v>4</v>
      </c>
      <c r="AK45" s="247">
        <v>4</v>
      </c>
      <c r="AL45" s="20">
        <v>3</v>
      </c>
      <c r="AM45" s="234">
        <v>1</v>
      </c>
      <c r="AN45" s="246">
        <v>2</v>
      </c>
      <c r="AO45" s="16">
        <v>5</v>
      </c>
      <c r="AP45" s="247">
        <v>13</v>
      </c>
      <c r="AQ45" s="247">
        <v>16</v>
      </c>
      <c r="AR45" s="247">
        <v>10</v>
      </c>
      <c r="AS45" s="247"/>
    </row>
    <row r="46" spans="1:45" ht="11.25" customHeight="1" x14ac:dyDescent="0.2">
      <c r="A46" s="268" t="s">
        <v>3230</v>
      </c>
      <c r="B46" s="295">
        <v>100</v>
      </c>
      <c r="C46" s="270">
        <v>38.799999999999997</v>
      </c>
      <c r="D46" s="271">
        <v>50.423599999999986</v>
      </c>
      <c r="E46" s="271">
        <v>2.8892952650741188</v>
      </c>
      <c r="F46" s="271">
        <v>6.5708844243127507</v>
      </c>
      <c r="G46" s="74"/>
      <c r="H46" s="296">
        <v>148</v>
      </c>
      <c r="I46" s="270">
        <v>15.25</v>
      </c>
      <c r="J46" s="283">
        <v>48.225810810810813</v>
      </c>
      <c r="K46" s="271">
        <v>2.9664610814392947</v>
      </c>
      <c r="L46" s="297">
        <v>7.9772501170852772</v>
      </c>
      <c r="M46" s="116"/>
      <c r="N46" s="282">
        <v>201</v>
      </c>
      <c r="O46" s="270">
        <v>7</v>
      </c>
      <c r="P46" s="283">
        <v>45.51</v>
      </c>
      <c r="Q46" s="271">
        <v>3.04</v>
      </c>
      <c r="R46" s="297">
        <v>9.8000000000000007</v>
      </c>
      <c r="AG46" s="247">
        <v>22</v>
      </c>
      <c r="AH46" s="301"/>
      <c r="AI46" s="302">
        <v>6</v>
      </c>
      <c r="AJ46" s="300">
        <v>8</v>
      </c>
      <c r="AK46" s="247">
        <v>4</v>
      </c>
      <c r="AL46" s="233">
        <v>4</v>
      </c>
      <c r="AM46" s="234">
        <v>2</v>
      </c>
      <c r="AN46" s="16">
        <v>5</v>
      </c>
      <c r="AO46" s="16">
        <v>13</v>
      </c>
      <c r="AP46" s="247">
        <v>16</v>
      </c>
      <c r="AQ46" s="247">
        <v>10</v>
      </c>
      <c r="AR46" s="247">
        <v>7</v>
      </c>
      <c r="AS46" s="247"/>
    </row>
    <row r="47" spans="1:45" ht="11.25" customHeight="1" x14ac:dyDescent="0.2">
      <c r="A47" s="268" t="s">
        <v>3231</v>
      </c>
      <c r="B47" s="295">
        <v>100</v>
      </c>
      <c r="C47" s="270">
        <v>38.68</v>
      </c>
      <c r="D47" s="271">
        <v>49.002299999999998</v>
      </c>
      <c r="E47" s="271">
        <v>2.9632973505669984</v>
      </c>
      <c r="F47" s="271">
        <v>6.6302090773542322</v>
      </c>
      <c r="G47" s="74"/>
      <c r="H47" s="296">
        <v>147</v>
      </c>
      <c r="I47" s="270">
        <v>15.197278911564625</v>
      </c>
      <c r="J47" s="283">
        <v>46.483401360544235</v>
      </c>
      <c r="K47" s="271">
        <v>3.1070016662788218</v>
      </c>
      <c r="L47" s="297">
        <v>8.0226987938091909</v>
      </c>
      <c r="M47" s="116"/>
      <c r="N47" s="277">
        <v>204</v>
      </c>
      <c r="O47" s="278">
        <v>7</v>
      </c>
      <c r="P47" s="280">
        <v>43.95</v>
      </c>
      <c r="Q47" s="281">
        <v>3.15</v>
      </c>
      <c r="R47" s="298">
        <v>9.82</v>
      </c>
      <c r="AG47" s="247">
        <v>21</v>
      </c>
      <c r="AH47" s="301"/>
      <c r="AI47" s="302">
        <v>7</v>
      </c>
      <c r="AJ47" s="300">
        <v>3</v>
      </c>
      <c r="AK47" s="234">
        <v>4</v>
      </c>
      <c r="AL47" s="233">
        <v>5</v>
      </c>
      <c r="AM47" s="247">
        <v>7</v>
      </c>
      <c r="AN47" s="16">
        <v>14</v>
      </c>
      <c r="AO47" s="16">
        <v>17</v>
      </c>
      <c r="AP47" s="247">
        <v>10</v>
      </c>
      <c r="AQ47" s="247">
        <v>7</v>
      </c>
      <c r="AR47" s="247">
        <v>7</v>
      </c>
      <c r="AS47" s="247"/>
    </row>
    <row r="48" spans="1:45" ht="11.25" customHeight="1" x14ac:dyDescent="0.2">
      <c r="A48" s="268" t="s">
        <v>3232</v>
      </c>
      <c r="B48" s="295">
        <v>101</v>
      </c>
      <c r="C48" s="270">
        <v>38.643564356435647</v>
      </c>
      <c r="D48" s="271">
        <v>47.564059405940597</v>
      </c>
      <c r="E48" s="271">
        <v>3.0579525722549681</v>
      </c>
      <c r="F48" s="271">
        <v>6.6969676901980302</v>
      </c>
      <c r="G48" s="74"/>
      <c r="H48" s="296">
        <v>147</v>
      </c>
      <c r="I48" s="270">
        <v>15.149659863945578</v>
      </c>
      <c r="J48" s="283">
        <v>44.554285714285697</v>
      </c>
      <c r="K48" s="271">
        <v>3.2133140447133086</v>
      </c>
      <c r="L48" s="297">
        <v>8.0504013424443919</v>
      </c>
      <c r="M48" s="116"/>
      <c r="N48" s="277">
        <v>204</v>
      </c>
      <c r="O48" s="278">
        <v>7.1</v>
      </c>
      <c r="P48" s="280">
        <v>41.89</v>
      </c>
      <c r="Q48" s="281">
        <v>3.3</v>
      </c>
      <c r="R48" s="298">
        <v>10.47</v>
      </c>
      <c r="AG48" s="261">
        <v>20</v>
      </c>
      <c r="AH48" s="301"/>
      <c r="AI48" s="303">
        <v>5</v>
      </c>
      <c r="AJ48" s="304">
        <v>4</v>
      </c>
      <c r="AK48" s="258">
        <v>4</v>
      </c>
      <c r="AL48" s="254">
        <v>5</v>
      </c>
      <c r="AM48" s="261">
        <v>14</v>
      </c>
      <c r="AN48" s="259">
        <v>17</v>
      </c>
      <c r="AO48" s="259">
        <v>11</v>
      </c>
      <c r="AP48" s="247">
        <v>7</v>
      </c>
      <c r="AQ48" s="247">
        <v>7</v>
      </c>
      <c r="AR48" s="247">
        <v>7</v>
      </c>
      <c r="AS48" s="247"/>
    </row>
    <row r="49" spans="1:45" ht="11.25" customHeight="1" x14ac:dyDescent="0.2">
      <c r="A49" s="268" t="s">
        <v>3233</v>
      </c>
      <c r="B49" s="295">
        <v>101</v>
      </c>
      <c r="C49" s="270">
        <v>38.67326732673267</v>
      </c>
      <c r="D49" s="271">
        <v>44.376633663366334</v>
      </c>
      <c r="E49" s="271">
        <v>3.2618295242128497</v>
      </c>
      <c r="F49" s="271">
        <v>6.8020067441228571</v>
      </c>
      <c r="G49" s="74"/>
      <c r="H49" s="296">
        <v>148</v>
      </c>
      <c r="I49" s="270">
        <v>15.135135135135135</v>
      </c>
      <c r="J49" s="283">
        <v>40.473513513513531</v>
      </c>
      <c r="K49" s="271">
        <v>3.4120814961396579</v>
      </c>
      <c r="L49" s="297">
        <v>7.9494263549631627</v>
      </c>
      <c r="M49" s="116"/>
      <c r="N49" s="277">
        <v>201</v>
      </c>
      <c r="O49" s="278">
        <v>7.1</v>
      </c>
      <c r="P49" s="280">
        <v>38.83</v>
      </c>
      <c r="Q49" s="281">
        <v>3.55</v>
      </c>
      <c r="R49" s="298">
        <v>10.97</v>
      </c>
      <c r="AG49" s="244">
        <v>19</v>
      </c>
      <c r="AH49" s="301"/>
      <c r="AI49" s="301"/>
      <c r="AJ49" s="305">
        <v>3</v>
      </c>
      <c r="AK49" s="244">
        <v>5</v>
      </c>
      <c r="AL49" s="248">
        <v>13</v>
      </c>
      <c r="AM49" s="244">
        <v>14</v>
      </c>
      <c r="AN49" s="3">
        <v>10</v>
      </c>
      <c r="AO49" s="3">
        <v>6</v>
      </c>
      <c r="AP49" s="244">
        <v>8</v>
      </c>
      <c r="AQ49" s="244">
        <v>9</v>
      </c>
      <c r="AR49" s="244">
        <v>9</v>
      </c>
      <c r="AS49" s="244"/>
    </row>
    <row r="50" spans="1:45" ht="11.25" customHeight="1" x14ac:dyDescent="0.2">
      <c r="A50" s="268" t="s">
        <v>3234</v>
      </c>
      <c r="B50" s="295">
        <v>103</v>
      </c>
      <c r="C50" s="270">
        <v>38.485436893203882</v>
      </c>
      <c r="D50" s="271">
        <v>48.802621359223302</v>
      </c>
      <c r="E50" s="271">
        <v>3.0221468002579739</v>
      </c>
      <c r="F50" s="271">
        <v>6.9550959084478947</v>
      </c>
      <c r="G50" s="74"/>
      <c r="H50" s="296">
        <v>144</v>
      </c>
      <c r="I50" s="270">
        <v>15.0625</v>
      </c>
      <c r="J50" s="283">
        <v>45.984652777777761</v>
      </c>
      <c r="K50" s="271">
        <v>3.1611902465599413</v>
      </c>
      <c r="L50" s="297">
        <v>7.9229743635824246</v>
      </c>
      <c r="M50" s="116"/>
      <c r="N50" s="277">
        <v>201</v>
      </c>
      <c r="O50" s="278">
        <v>7.2</v>
      </c>
      <c r="P50" s="280">
        <v>42.63</v>
      </c>
      <c r="Q50" s="281">
        <v>3.27</v>
      </c>
      <c r="R50" s="298">
        <v>11</v>
      </c>
      <c r="T50" s="306" t="s">
        <v>3235</v>
      </c>
      <c r="AG50" s="247">
        <v>18</v>
      </c>
      <c r="AH50" s="301"/>
      <c r="AI50" s="301"/>
      <c r="AJ50" s="302">
        <v>6</v>
      </c>
      <c r="AK50" s="247">
        <v>11</v>
      </c>
      <c r="AL50" s="20">
        <v>16</v>
      </c>
      <c r="AM50" s="247">
        <v>13</v>
      </c>
      <c r="AN50" s="16">
        <v>7</v>
      </c>
      <c r="AO50" s="16">
        <v>9</v>
      </c>
      <c r="AP50" s="247">
        <v>8</v>
      </c>
      <c r="AQ50" s="247">
        <v>9</v>
      </c>
      <c r="AR50" s="247">
        <v>6</v>
      </c>
      <c r="AS50" s="450"/>
    </row>
    <row r="51" spans="1:45" ht="11.25" customHeight="1" x14ac:dyDescent="0.2">
      <c r="A51" s="268" t="s">
        <v>3236</v>
      </c>
      <c r="B51" s="295">
        <v>102</v>
      </c>
      <c r="C51" s="270">
        <v>38.647058823529413</v>
      </c>
      <c r="D51" s="271">
        <v>49.737254901960767</v>
      </c>
      <c r="E51" s="271">
        <v>2.9656380119573282</v>
      </c>
      <c r="F51" s="271">
        <v>7.2436534605491376</v>
      </c>
      <c r="G51" s="74"/>
      <c r="H51" s="296">
        <v>145</v>
      </c>
      <c r="I51" s="270">
        <v>15.096551724137932</v>
      </c>
      <c r="J51" s="283">
        <v>46.813103448275847</v>
      </c>
      <c r="K51" s="271">
        <v>3.1368896808885021</v>
      </c>
      <c r="L51" s="297">
        <v>7.9716151039925576</v>
      </c>
      <c r="M51" s="116"/>
      <c r="N51" s="277">
        <v>202</v>
      </c>
      <c r="O51" s="278">
        <v>7.2</v>
      </c>
      <c r="P51" s="280">
        <v>42.43</v>
      </c>
      <c r="Q51" s="281">
        <v>3.37</v>
      </c>
      <c r="R51" s="298">
        <v>10.98</v>
      </c>
      <c r="T51" s="307">
        <f>'All CCC'!I5</f>
        <v>44134</v>
      </c>
      <c r="U51" s="308" t="s">
        <v>391</v>
      </c>
      <c r="V51" s="308" t="s">
        <v>392</v>
      </c>
      <c r="W51" s="309" t="s">
        <v>868</v>
      </c>
      <c r="X51" s="58" t="s">
        <v>3237</v>
      </c>
      <c r="AG51" s="247">
        <v>17</v>
      </c>
      <c r="AH51" s="301"/>
      <c r="AI51" s="301"/>
      <c r="AJ51" s="302">
        <v>6</v>
      </c>
      <c r="AK51" s="247">
        <v>17</v>
      </c>
      <c r="AL51" s="20">
        <v>12</v>
      </c>
      <c r="AM51" s="247">
        <v>7</v>
      </c>
      <c r="AN51" s="16">
        <v>10</v>
      </c>
      <c r="AO51" s="16">
        <v>9</v>
      </c>
      <c r="AP51" s="247">
        <v>11</v>
      </c>
      <c r="AQ51" s="247">
        <v>6</v>
      </c>
      <c r="AR51" s="234">
        <v>8</v>
      </c>
      <c r="AS51" s="241"/>
    </row>
    <row r="52" spans="1:45" ht="11.25" customHeight="1" x14ac:dyDescent="0.2">
      <c r="A52" s="268" t="s">
        <v>3238</v>
      </c>
      <c r="B52" s="295">
        <v>102</v>
      </c>
      <c r="C52" s="270">
        <v>38.705882352941174</v>
      </c>
      <c r="D52" s="271">
        <v>49.979411764705894</v>
      </c>
      <c r="E52" s="271">
        <v>2.9360786191410759</v>
      </c>
      <c r="F52" s="271">
        <v>7.242047477093938</v>
      </c>
      <c r="G52" s="74"/>
      <c r="H52" s="296">
        <v>146</v>
      </c>
      <c r="I52" s="270">
        <v>15.123287671232877</v>
      </c>
      <c r="J52" s="283">
        <v>46.203698630136984</v>
      </c>
      <c r="K52" s="271">
        <v>3.0950657320091328</v>
      </c>
      <c r="L52" s="297">
        <v>8.4714570593119589</v>
      </c>
      <c r="M52" s="116"/>
      <c r="N52" s="282">
        <v>200</v>
      </c>
      <c r="O52" s="270">
        <v>7.2</v>
      </c>
      <c r="P52" s="283">
        <v>42.62</v>
      </c>
      <c r="Q52" s="271">
        <v>3.36</v>
      </c>
      <c r="R52" s="297">
        <v>10.99</v>
      </c>
      <c r="T52" s="20" t="s">
        <v>3239</v>
      </c>
      <c r="U52" s="310">
        <f>B158</f>
        <v>139</v>
      </c>
      <c r="V52" s="310">
        <f>H158</f>
        <v>274</v>
      </c>
      <c r="W52" s="311">
        <f>N158</f>
        <v>329</v>
      </c>
      <c r="X52" s="312">
        <f>'All CCC'!B750</f>
        <v>742</v>
      </c>
      <c r="AG52" s="247">
        <v>16</v>
      </c>
      <c r="AH52" s="301"/>
      <c r="AI52" s="301"/>
      <c r="AJ52" s="302">
        <v>15</v>
      </c>
      <c r="AK52" s="247">
        <v>13</v>
      </c>
      <c r="AL52" s="20">
        <v>4</v>
      </c>
      <c r="AM52" s="247">
        <v>10</v>
      </c>
      <c r="AN52" s="16">
        <v>10</v>
      </c>
      <c r="AO52" s="16">
        <v>11</v>
      </c>
      <c r="AP52" s="247">
        <v>6</v>
      </c>
      <c r="AQ52" s="234">
        <v>10</v>
      </c>
      <c r="AR52" s="241">
        <v>19</v>
      </c>
      <c r="AS52" s="241"/>
    </row>
    <row r="53" spans="1:45" ht="11.25" customHeight="1" x14ac:dyDescent="0.2">
      <c r="A53" s="313" t="s">
        <v>3240</v>
      </c>
      <c r="B53" s="314">
        <v>102</v>
      </c>
      <c r="C53" s="315">
        <v>38.803921568627452</v>
      </c>
      <c r="D53" s="316">
        <v>51.386274509803918</v>
      </c>
      <c r="E53" s="316">
        <v>2.8866733923182233</v>
      </c>
      <c r="F53" s="316">
        <v>7.0861909785741695</v>
      </c>
      <c r="G53" s="317"/>
      <c r="H53" s="318">
        <v>152</v>
      </c>
      <c r="I53" s="315">
        <v>15</v>
      </c>
      <c r="J53" s="319">
        <v>47.295328947368404</v>
      </c>
      <c r="K53" s="316">
        <v>3.0846084287309465</v>
      </c>
      <c r="L53" s="320">
        <v>8.671472362275745</v>
      </c>
      <c r="M53" s="116"/>
      <c r="N53" s="286">
        <v>197</v>
      </c>
      <c r="O53" s="109">
        <v>7.2</v>
      </c>
      <c r="P53" s="117">
        <v>44.38</v>
      </c>
      <c r="Q53" s="110">
        <v>3.29</v>
      </c>
      <c r="R53" s="118">
        <v>10.89</v>
      </c>
      <c r="T53" s="20" t="s">
        <v>3241</v>
      </c>
      <c r="U53" s="321">
        <f>C158</f>
        <v>39.748201438848923</v>
      </c>
      <c r="V53" s="321">
        <f>I158</f>
        <v>14.007299270072993</v>
      </c>
      <c r="W53" s="123">
        <f>O158</f>
        <v>7.3738601823708203</v>
      </c>
      <c r="X53" s="322">
        <f>'All CCC'!E750</f>
        <v>15.888140161725067</v>
      </c>
      <c r="AG53" s="261">
        <v>15</v>
      </c>
      <c r="AH53" s="301"/>
      <c r="AI53" s="301"/>
      <c r="AJ53" s="303">
        <v>10</v>
      </c>
      <c r="AK53" s="261">
        <v>7</v>
      </c>
      <c r="AL53" s="254">
        <v>10</v>
      </c>
      <c r="AM53" s="261">
        <v>9</v>
      </c>
      <c r="AN53" s="259">
        <v>10</v>
      </c>
      <c r="AO53" s="259">
        <v>8</v>
      </c>
      <c r="AP53" s="258">
        <v>12</v>
      </c>
      <c r="AQ53" s="289">
        <v>18</v>
      </c>
      <c r="AR53" s="289">
        <v>32</v>
      </c>
      <c r="AS53" s="289"/>
    </row>
    <row r="54" spans="1:45" ht="11.25" customHeight="1" x14ac:dyDescent="0.2">
      <c r="A54" s="313" t="s">
        <v>3242</v>
      </c>
      <c r="B54" s="314">
        <v>103</v>
      </c>
      <c r="C54" s="315">
        <v>38.815533980582522</v>
      </c>
      <c r="D54" s="316">
        <v>52.578932038834949</v>
      </c>
      <c r="E54" s="316">
        <v>2.8607300227114689</v>
      </c>
      <c r="F54" s="316">
        <v>7.1176326154057445</v>
      </c>
      <c r="G54" s="317"/>
      <c r="H54" s="318">
        <v>161</v>
      </c>
      <c r="I54" s="315">
        <v>14.857142857142858</v>
      </c>
      <c r="J54" s="319">
        <v>47.806211180124222</v>
      </c>
      <c r="K54" s="316">
        <v>3.1179119770031862</v>
      </c>
      <c r="L54" s="320">
        <v>8.5609463685717202</v>
      </c>
      <c r="M54" s="116"/>
      <c r="N54" s="323">
        <v>195</v>
      </c>
      <c r="O54" s="77">
        <v>7.2</v>
      </c>
      <c r="P54" s="82">
        <v>44.79</v>
      </c>
      <c r="Q54" s="78">
        <v>3.24</v>
      </c>
      <c r="R54" s="83">
        <v>11.95</v>
      </c>
      <c r="T54" s="20" t="s">
        <v>3243</v>
      </c>
      <c r="U54" s="86">
        <f>D158</f>
        <v>99.561870503597149</v>
      </c>
      <c r="V54" s="86">
        <f>J158</f>
        <v>96.8528832116789</v>
      </c>
      <c r="W54" s="324">
        <f>P158</f>
        <v>63.626504559270472</v>
      </c>
      <c r="X54" s="325">
        <f>'All CCC'!I750</f>
        <v>82.62791105121299</v>
      </c>
      <c r="AG54" s="244">
        <v>14</v>
      </c>
      <c r="AH54" s="301"/>
      <c r="AI54" s="301"/>
      <c r="AJ54" s="301"/>
      <c r="AK54" s="244">
        <v>10</v>
      </c>
      <c r="AL54" s="248">
        <v>8</v>
      </c>
      <c r="AM54" s="244">
        <v>9</v>
      </c>
      <c r="AN54" s="3">
        <v>9</v>
      </c>
      <c r="AO54" s="265">
        <v>14</v>
      </c>
      <c r="AP54" s="247">
        <v>23</v>
      </c>
      <c r="AQ54" s="247">
        <v>33</v>
      </c>
      <c r="AR54" s="247">
        <v>29</v>
      </c>
      <c r="AS54" s="247"/>
    </row>
    <row r="55" spans="1:45" ht="11.25" customHeight="1" x14ac:dyDescent="0.2">
      <c r="A55" s="313" t="s">
        <v>3244</v>
      </c>
      <c r="B55" s="314">
        <v>103</v>
      </c>
      <c r="C55" s="315">
        <v>38.873786407766993</v>
      </c>
      <c r="D55" s="316">
        <v>53.349611650485429</v>
      </c>
      <c r="E55" s="316">
        <v>2.8265858836552429</v>
      </c>
      <c r="F55" s="316">
        <v>6.8885103829195771</v>
      </c>
      <c r="G55" s="317"/>
      <c r="H55" s="318">
        <v>166</v>
      </c>
      <c r="I55" s="315">
        <v>14.746987951807229</v>
      </c>
      <c r="J55" s="319">
        <v>48.310963855421662</v>
      </c>
      <c r="K55" s="316">
        <v>3.0964217756855379</v>
      </c>
      <c r="L55" s="320">
        <v>8.7965028252211539</v>
      </c>
      <c r="M55" s="116"/>
      <c r="N55" s="323">
        <v>194</v>
      </c>
      <c r="O55" s="77">
        <v>7.1</v>
      </c>
      <c r="P55" s="82">
        <v>44.68</v>
      </c>
      <c r="Q55" s="78">
        <v>3.27</v>
      </c>
      <c r="R55" s="83">
        <v>12.15</v>
      </c>
      <c r="T55" s="14" t="s">
        <v>3245</v>
      </c>
      <c r="U55" s="86">
        <f>E158</f>
        <v>2.9395666887069445</v>
      </c>
      <c r="V55" s="86">
        <f>K158</f>
        <v>3.0502461858062477</v>
      </c>
      <c r="W55" s="324">
        <f>Q158</f>
        <v>3.5465192990584553</v>
      </c>
      <c r="X55" s="325">
        <f>'All CCC'!J750</f>
        <v>3.2495580512552711</v>
      </c>
      <c r="AG55" s="247">
        <v>13</v>
      </c>
      <c r="AH55" s="301"/>
      <c r="AI55" s="301"/>
      <c r="AJ55" s="301"/>
      <c r="AK55" s="247">
        <v>11</v>
      </c>
      <c r="AL55" s="20">
        <v>10</v>
      </c>
      <c r="AM55" s="247">
        <v>10</v>
      </c>
      <c r="AN55" s="246">
        <v>15</v>
      </c>
      <c r="AO55" s="16">
        <v>23</v>
      </c>
      <c r="AP55" s="247">
        <v>40</v>
      </c>
      <c r="AQ55" s="247">
        <v>29</v>
      </c>
      <c r="AR55" s="247">
        <v>30</v>
      </c>
      <c r="AS55" s="247"/>
    </row>
    <row r="56" spans="1:45" ht="11.25" customHeight="1" x14ac:dyDescent="0.2">
      <c r="A56" s="313" t="s">
        <v>3246</v>
      </c>
      <c r="B56" s="314">
        <v>105</v>
      </c>
      <c r="C56" s="315">
        <v>38.723809523809521</v>
      </c>
      <c r="D56" s="316">
        <v>53.880190476190471</v>
      </c>
      <c r="E56" s="316">
        <v>2.8628840691649637</v>
      </c>
      <c r="F56" s="316">
        <v>7.2100500970149417</v>
      </c>
      <c r="G56" s="317"/>
      <c r="H56" s="318">
        <v>165</v>
      </c>
      <c r="I56" s="315">
        <v>14.636363636363637</v>
      </c>
      <c r="J56" s="319">
        <v>47.998363636363621</v>
      </c>
      <c r="K56" s="316">
        <v>3.0155249841026874</v>
      </c>
      <c r="L56" s="320">
        <v>9.2460436479485217</v>
      </c>
      <c r="M56" s="116"/>
      <c r="N56" s="323">
        <v>191</v>
      </c>
      <c r="O56" s="77">
        <v>7.2</v>
      </c>
      <c r="P56" s="82">
        <v>45.33</v>
      </c>
      <c r="Q56" s="78">
        <v>3.31</v>
      </c>
      <c r="R56" s="83">
        <v>10.3</v>
      </c>
      <c r="T56" s="14" t="s">
        <v>3247</v>
      </c>
      <c r="U56" s="86">
        <f>F158</f>
        <v>5.3278004572265472</v>
      </c>
      <c r="V56" s="86">
        <f>L158</f>
        <v>8.8312211083694088</v>
      </c>
      <c r="W56" s="324">
        <f>R158</f>
        <v>10.261919429232648</v>
      </c>
      <c r="X56" s="325">
        <f>'All CCC'!R750</f>
        <v>8.8092861717860576</v>
      </c>
      <c r="AG56" s="247">
        <v>12</v>
      </c>
      <c r="AH56" s="301"/>
      <c r="AI56" s="301"/>
      <c r="AJ56" s="301"/>
      <c r="AK56" s="247">
        <v>7</v>
      </c>
      <c r="AL56" s="20">
        <v>8</v>
      </c>
      <c r="AM56" s="234">
        <v>13</v>
      </c>
      <c r="AN56" s="16">
        <v>22</v>
      </c>
      <c r="AO56" s="16">
        <v>41</v>
      </c>
      <c r="AP56" s="247">
        <v>31</v>
      </c>
      <c r="AQ56" s="247">
        <v>32</v>
      </c>
      <c r="AR56" s="247">
        <v>13</v>
      </c>
      <c r="AS56" s="247"/>
    </row>
    <row r="57" spans="1:45" ht="11.25" customHeight="1" x14ac:dyDescent="0.2">
      <c r="A57" s="313" t="s">
        <v>3248</v>
      </c>
      <c r="B57" s="314">
        <v>104</v>
      </c>
      <c r="C57" s="315">
        <v>38.894230769230766</v>
      </c>
      <c r="D57" s="316">
        <v>51.784999999999997</v>
      </c>
      <c r="E57" s="316">
        <v>2.9885313224494419</v>
      </c>
      <c r="F57" s="316">
        <v>7.2691126603644296</v>
      </c>
      <c r="G57" s="317"/>
      <c r="H57" s="318">
        <v>166</v>
      </c>
      <c r="I57" s="315">
        <v>14.632530120481928</v>
      </c>
      <c r="J57" s="319">
        <v>45.882349397590367</v>
      </c>
      <c r="K57" s="316">
        <v>3.1906718082788861</v>
      </c>
      <c r="L57" s="320">
        <v>9.1832590551744531</v>
      </c>
      <c r="M57" s="116"/>
      <c r="N57" s="323">
        <v>189</v>
      </c>
      <c r="O57" s="77">
        <v>7.2</v>
      </c>
      <c r="P57" s="82">
        <v>42.06</v>
      </c>
      <c r="Q57" s="78">
        <v>3.54</v>
      </c>
      <c r="R57" s="83">
        <v>10.01</v>
      </c>
      <c r="T57" s="1174"/>
      <c r="U57" s="1175"/>
      <c r="V57" s="1175"/>
      <c r="W57" s="1175"/>
      <c r="X57" s="1176"/>
      <c r="AG57" s="247">
        <v>11</v>
      </c>
      <c r="AH57" s="301"/>
      <c r="AI57" s="301"/>
      <c r="AJ57" s="301"/>
      <c r="AK57" s="247">
        <v>11</v>
      </c>
      <c r="AL57" s="233">
        <v>19</v>
      </c>
      <c r="AM57" s="247">
        <v>26</v>
      </c>
      <c r="AN57" s="16">
        <v>43</v>
      </c>
      <c r="AO57" s="16">
        <v>32</v>
      </c>
      <c r="AP57" s="247">
        <v>37</v>
      </c>
      <c r="AQ57" s="247">
        <v>17</v>
      </c>
      <c r="AR57" s="247">
        <v>13</v>
      </c>
      <c r="AS57" s="450"/>
    </row>
    <row r="58" spans="1:45" ht="11.25" customHeight="1" x14ac:dyDescent="0.2">
      <c r="A58" s="313" t="s">
        <v>3249</v>
      </c>
      <c r="B58" s="314">
        <v>105</v>
      </c>
      <c r="C58" s="315">
        <v>38.838095238095235</v>
      </c>
      <c r="D58" s="316">
        <v>53.037809523809528</v>
      </c>
      <c r="E58" s="316">
        <v>2.9709172176544589</v>
      </c>
      <c r="F58" s="316">
        <v>7.1191264908199825</v>
      </c>
      <c r="G58" s="317"/>
      <c r="H58" s="318">
        <v>172</v>
      </c>
      <c r="I58" s="315">
        <v>14.581395348837209</v>
      </c>
      <c r="J58" s="319">
        <v>47.891918604651174</v>
      </c>
      <c r="K58" s="316">
        <v>3.1046893434658496</v>
      </c>
      <c r="L58" s="320">
        <v>8.6197076361995695</v>
      </c>
      <c r="M58" s="116"/>
      <c r="N58" s="323">
        <v>196</v>
      </c>
      <c r="O58" s="77">
        <v>7.2</v>
      </c>
      <c r="P58" s="82">
        <v>43.88</v>
      </c>
      <c r="Q58" s="78">
        <v>3.44</v>
      </c>
      <c r="R58" s="83">
        <v>10.27</v>
      </c>
      <c r="T58" s="334" t="s">
        <v>3265</v>
      </c>
      <c r="U58" s="287"/>
      <c r="V58" s="287"/>
      <c r="W58" s="287"/>
      <c r="X58" s="287"/>
      <c r="AG58" s="261">
        <v>10</v>
      </c>
      <c r="AH58" s="301"/>
      <c r="AI58" s="301"/>
      <c r="AJ58" s="301"/>
      <c r="AK58" s="258">
        <v>15</v>
      </c>
      <c r="AL58" s="254">
        <v>25</v>
      </c>
      <c r="AM58" s="261">
        <v>46</v>
      </c>
      <c r="AN58" s="259">
        <v>33</v>
      </c>
      <c r="AO58" s="259">
        <v>45</v>
      </c>
      <c r="AP58" s="247">
        <v>23</v>
      </c>
      <c r="AQ58" s="247">
        <v>14</v>
      </c>
      <c r="AR58" s="234">
        <v>14</v>
      </c>
      <c r="AS58" s="234"/>
    </row>
    <row r="59" spans="1:45" ht="11.25" customHeight="1" x14ac:dyDescent="0.2">
      <c r="A59" s="313" t="s">
        <v>3250</v>
      </c>
      <c r="B59" s="314">
        <v>105</v>
      </c>
      <c r="C59" s="315">
        <v>38.723809523809521</v>
      </c>
      <c r="D59" s="316">
        <v>53.196761904761907</v>
      </c>
      <c r="E59" s="316">
        <v>2.9538614397729215</v>
      </c>
      <c r="F59" s="316">
        <v>7.3312568213796725</v>
      </c>
      <c r="G59" s="317"/>
      <c r="H59" s="318">
        <v>174</v>
      </c>
      <c r="I59" s="315">
        <v>14.436781609195402</v>
      </c>
      <c r="J59" s="319">
        <v>48.025287356321826</v>
      </c>
      <c r="K59" s="316">
        <v>3.0695672651124335</v>
      </c>
      <c r="L59" s="320">
        <v>8.725850821181691</v>
      </c>
      <c r="M59" s="116"/>
      <c r="N59" s="323">
        <v>195</v>
      </c>
      <c r="O59" s="77">
        <v>7.2</v>
      </c>
      <c r="P59" s="82">
        <v>43.92</v>
      </c>
      <c r="Q59" s="78">
        <v>3.49</v>
      </c>
      <c r="R59" s="83">
        <v>10.06</v>
      </c>
      <c r="T59" t="s">
        <v>4650</v>
      </c>
      <c r="W59" s="847"/>
      <c r="X59" t="s">
        <v>4648</v>
      </c>
      <c r="AG59" s="244">
        <v>9</v>
      </c>
      <c r="AH59" s="301"/>
      <c r="AI59" s="301"/>
      <c r="AJ59" s="301"/>
      <c r="AK59" s="244">
        <v>25</v>
      </c>
      <c r="AL59" s="248">
        <v>47</v>
      </c>
      <c r="AM59" s="244">
        <v>35</v>
      </c>
      <c r="AN59" s="3">
        <v>44</v>
      </c>
      <c r="AO59" s="3">
        <v>22</v>
      </c>
      <c r="AP59" s="244">
        <v>16</v>
      </c>
      <c r="AQ59" s="238">
        <v>15</v>
      </c>
      <c r="AR59" s="238">
        <v>21</v>
      </c>
      <c r="AS59" s="252"/>
    </row>
    <row r="60" spans="1:45" ht="11.25" customHeight="1" x14ac:dyDescent="0.2">
      <c r="A60" s="313" t="s">
        <v>3251</v>
      </c>
      <c r="B60" s="314">
        <v>105</v>
      </c>
      <c r="C60" s="315">
        <v>38.838095238095235</v>
      </c>
      <c r="D60" s="316">
        <v>53.237333333333318</v>
      </c>
      <c r="E60" s="316">
        <v>2.945408753308461</v>
      </c>
      <c r="F60" s="316">
        <v>7.4227730062119246</v>
      </c>
      <c r="G60" s="317"/>
      <c r="H60" s="318">
        <v>176</v>
      </c>
      <c r="I60" s="315">
        <v>14.443181818181818</v>
      </c>
      <c r="J60" s="319">
        <v>49.355568181818199</v>
      </c>
      <c r="K60" s="316">
        <v>3.0606598261493123</v>
      </c>
      <c r="L60" s="320">
        <v>8.5585570179090844</v>
      </c>
      <c r="M60" s="116"/>
      <c r="N60" s="323">
        <v>190</v>
      </c>
      <c r="O60" s="77">
        <v>7.2</v>
      </c>
      <c r="P60" s="82">
        <v>43.15</v>
      </c>
      <c r="Q60" s="78">
        <v>3.45</v>
      </c>
      <c r="R60" s="83">
        <v>10.02</v>
      </c>
      <c r="T60" t="s">
        <v>4652</v>
      </c>
      <c r="W60" s="847"/>
      <c r="X60" t="s">
        <v>2656</v>
      </c>
      <c r="AG60" s="247">
        <v>8</v>
      </c>
      <c r="AH60" s="301"/>
      <c r="AI60" s="301"/>
      <c r="AJ60" s="301"/>
      <c r="AK60" s="247">
        <v>43</v>
      </c>
      <c r="AL60" s="20">
        <v>43</v>
      </c>
      <c r="AM60" s="247">
        <v>48</v>
      </c>
      <c r="AN60" s="16">
        <v>28</v>
      </c>
      <c r="AO60" s="16">
        <v>22</v>
      </c>
      <c r="AP60" s="234">
        <v>21</v>
      </c>
      <c r="AQ60" s="234">
        <v>22</v>
      </c>
      <c r="AR60" s="241">
        <v>98</v>
      </c>
      <c r="AS60" s="241"/>
    </row>
    <row r="61" spans="1:45" ht="11.25" customHeight="1" x14ac:dyDescent="0.2">
      <c r="A61" s="313" t="s">
        <v>3252</v>
      </c>
      <c r="B61" s="314">
        <v>105</v>
      </c>
      <c r="C61" s="315">
        <v>38.876190476190473</v>
      </c>
      <c r="D61" s="316">
        <v>54.732761904761915</v>
      </c>
      <c r="E61" s="316">
        <v>2.8607813842828724</v>
      </c>
      <c r="F61" s="316">
        <v>7.3144659724257766</v>
      </c>
      <c r="G61" s="317"/>
      <c r="H61" s="318">
        <v>178</v>
      </c>
      <c r="I61" s="315">
        <v>14.404494382022472</v>
      </c>
      <c r="J61" s="319">
        <v>50.229719101123592</v>
      </c>
      <c r="K61" s="316">
        <v>3.047047986021679</v>
      </c>
      <c r="L61" s="320">
        <v>8.7287816473957882</v>
      </c>
      <c r="M61" s="116"/>
      <c r="N61" s="323">
        <v>187</v>
      </c>
      <c r="O61" s="77">
        <v>7.2</v>
      </c>
      <c r="P61" s="82">
        <v>44.06</v>
      </c>
      <c r="Q61" s="78">
        <v>3.43</v>
      </c>
      <c r="R61" s="83">
        <v>9.6300000000000008</v>
      </c>
      <c r="T61" t="s">
        <v>4651</v>
      </c>
      <c r="W61" s="847"/>
      <c r="X61" t="s">
        <v>4649</v>
      </c>
      <c r="AG61" s="247">
        <v>7</v>
      </c>
      <c r="AH61" s="301"/>
      <c r="AI61" s="301"/>
      <c r="AJ61" s="301"/>
      <c r="AK61" s="247">
        <v>39</v>
      </c>
      <c r="AL61" s="20">
        <v>43</v>
      </c>
      <c r="AM61" s="247">
        <v>29</v>
      </c>
      <c r="AN61" s="16">
        <v>27</v>
      </c>
      <c r="AO61" s="246">
        <v>23</v>
      </c>
      <c r="AP61" s="234">
        <v>25</v>
      </c>
      <c r="AQ61" s="241">
        <v>110</v>
      </c>
      <c r="AR61" s="241">
        <v>147</v>
      </c>
      <c r="AS61" s="241"/>
    </row>
    <row r="62" spans="1:45" ht="11.25" customHeight="1" x14ac:dyDescent="0.2">
      <c r="A62" s="313" t="s">
        <v>3253</v>
      </c>
      <c r="B62" s="314">
        <v>105</v>
      </c>
      <c r="C62" s="315">
        <v>39</v>
      </c>
      <c r="D62" s="316">
        <v>53.261809523809511</v>
      </c>
      <c r="E62" s="316">
        <v>2.8941494665859269</v>
      </c>
      <c r="F62" s="316">
        <v>7.5877547617204666</v>
      </c>
      <c r="G62" s="317"/>
      <c r="H62" s="318">
        <v>181</v>
      </c>
      <c r="I62" s="315">
        <v>14.397790055248619</v>
      </c>
      <c r="J62" s="319">
        <v>49.882071823204456</v>
      </c>
      <c r="K62" s="316">
        <v>3.0732199988358793</v>
      </c>
      <c r="L62" s="320">
        <v>8.3853861894620962</v>
      </c>
      <c r="M62" s="116"/>
      <c r="N62" s="323">
        <v>189</v>
      </c>
      <c r="O62" s="77">
        <v>7.2</v>
      </c>
      <c r="P62" s="82">
        <v>44.45</v>
      </c>
      <c r="Q62" s="78">
        <v>3.49</v>
      </c>
      <c r="R62" s="83">
        <v>10.36</v>
      </c>
      <c r="AG62" s="247">
        <v>6</v>
      </c>
      <c r="AH62" s="301"/>
      <c r="AI62" s="301"/>
      <c r="AJ62" s="301"/>
      <c r="AK62" s="247">
        <v>49</v>
      </c>
      <c r="AL62" s="20">
        <v>36</v>
      </c>
      <c r="AM62" s="247">
        <v>30</v>
      </c>
      <c r="AN62" s="246">
        <v>24</v>
      </c>
      <c r="AO62" s="246">
        <v>36</v>
      </c>
      <c r="AP62" s="247">
        <v>128</v>
      </c>
      <c r="AQ62" s="247">
        <v>182</v>
      </c>
      <c r="AR62" s="247">
        <v>104</v>
      </c>
      <c r="AS62" s="247"/>
    </row>
    <row r="63" spans="1:45" ht="11.25" customHeight="1" x14ac:dyDescent="0.2">
      <c r="A63" s="313" t="s">
        <v>3254</v>
      </c>
      <c r="B63" s="314">
        <v>106</v>
      </c>
      <c r="C63" s="315">
        <v>39.018867924528301</v>
      </c>
      <c r="D63" s="316">
        <v>53.89150943396227</v>
      </c>
      <c r="E63" s="316">
        <v>2.9360208613894998</v>
      </c>
      <c r="F63" s="316">
        <v>7.7347614603787473</v>
      </c>
      <c r="G63" s="317"/>
      <c r="H63" s="318">
        <v>180</v>
      </c>
      <c r="I63" s="315">
        <v>14.28888888888889</v>
      </c>
      <c r="J63" s="319">
        <v>50.597722222222245</v>
      </c>
      <c r="K63" s="316">
        <v>3.0113819005787401</v>
      </c>
      <c r="L63" s="320">
        <v>8.5893126267585718</v>
      </c>
      <c r="M63" s="116"/>
      <c r="N63" s="323">
        <v>180</v>
      </c>
      <c r="O63" s="77">
        <v>7.2166666666666668</v>
      </c>
      <c r="P63" s="82">
        <v>44.658222222222214</v>
      </c>
      <c r="Q63" s="78">
        <v>3.5695887194909592</v>
      </c>
      <c r="R63" s="83">
        <v>10.211207480675476</v>
      </c>
      <c r="T63" s="334" t="s">
        <v>4264</v>
      </c>
      <c r="AG63" s="261">
        <v>5</v>
      </c>
      <c r="AH63" s="301"/>
      <c r="AI63" s="301"/>
      <c r="AJ63" s="301"/>
      <c r="AK63" s="261">
        <v>34</v>
      </c>
      <c r="AL63" s="254">
        <v>31</v>
      </c>
      <c r="AM63" s="258">
        <v>28</v>
      </c>
      <c r="AN63" s="260">
        <v>38</v>
      </c>
      <c r="AO63" s="259">
        <v>156</v>
      </c>
      <c r="AP63" s="261">
        <v>206</v>
      </c>
      <c r="AQ63" s="261">
        <v>105</v>
      </c>
      <c r="AR63" s="261">
        <v>117</v>
      </c>
      <c r="AS63" s="261"/>
    </row>
    <row r="64" spans="1:45" ht="11.25" customHeight="1" x14ac:dyDescent="0.2">
      <c r="A64" s="313" t="s">
        <v>3255</v>
      </c>
      <c r="B64" s="314">
        <v>105</v>
      </c>
      <c r="C64" s="315">
        <v>39.038095238095238</v>
      </c>
      <c r="D64" s="316">
        <v>53.484190476190449</v>
      </c>
      <c r="E64" s="316">
        <v>2.9307077302537237</v>
      </c>
      <c r="F64" s="316">
        <v>7.751604099309084</v>
      </c>
      <c r="G64" s="317"/>
      <c r="H64" s="318">
        <v>183</v>
      </c>
      <c r="I64" s="315">
        <v>14.289617486338798</v>
      </c>
      <c r="J64" s="319">
        <v>50.888196721311473</v>
      </c>
      <c r="K64" s="316">
        <v>3.0162873488379405</v>
      </c>
      <c r="L64" s="320">
        <v>8.5811906820553396</v>
      </c>
      <c r="M64" s="116"/>
      <c r="N64" s="323">
        <v>170</v>
      </c>
      <c r="O64" s="77">
        <v>7.1882352941176473</v>
      </c>
      <c r="P64" s="82">
        <v>45.254941176470588</v>
      </c>
      <c r="Q64" s="78">
        <v>3.6225862398058157</v>
      </c>
      <c r="R64" s="83">
        <v>10.425282867376961</v>
      </c>
      <c r="T64" t="s">
        <v>4618</v>
      </c>
      <c r="W64" s="847"/>
      <c r="AG64" s="59" t="s">
        <v>3256</v>
      </c>
      <c r="AH64" s="220">
        <f t="shared" ref="AH64:AR64" si="0">SUM(AH4:AH63)</f>
        <v>139</v>
      </c>
      <c r="AI64" s="220">
        <f t="shared" si="0"/>
        <v>150</v>
      </c>
      <c r="AJ64" s="291">
        <f t="shared" si="0"/>
        <v>159</v>
      </c>
      <c r="AK64" s="220">
        <f t="shared" si="0"/>
        <v>417</v>
      </c>
      <c r="AL64" s="220">
        <f t="shared" si="0"/>
        <v>448</v>
      </c>
      <c r="AM64" s="291">
        <f t="shared" si="0"/>
        <v>458</v>
      </c>
      <c r="AN64" s="291">
        <f t="shared" si="0"/>
        <v>476</v>
      </c>
      <c r="AO64" s="291">
        <f t="shared" si="0"/>
        <v>611</v>
      </c>
      <c r="AP64" s="291">
        <f t="shared" si="0"/>
        <v>753</v>
      </c>
      <c r="AQ64" s="291">
        <f t="shared" si="0"/>
        <v>769</v>
      </c>
      <c r="AR64" s="291">
        <f t="shared" si="0"/>
        <v>822</v>
      </c>
      <c r="AS64" s="240">
        <f>X52</f>
        <v>742</v>
      </c>
    </row>
    <row r="65" spans="1:45" ht="11.25" customHeight="1" x14ac:dyDescent="0.2">
      <c r="A65" s="268" t="s">
        <v>3257</v>
      </c>
      <c r="B65" s="295">
        <v>105</v>
      </c>
      <c r="C65" s="270">
        <v>39.1</v>
      </c>
      <c r="D65" s="271">
        <v>56.35</v>
      </c>
      <c r="E65" s="271">
        <v>2.77</v>
      </c>
      <c r="F65" s="271">
        <v>7.82</v>
      </c>
      <c r="G65" s="317"/>
      <c r="H65" s="296">
        <v>189</v>
      </c>
      <c r="I65" s="270">
        <v>14.3</v>
      </c>
      <c r="J65" s="283">
        <v>56.29</v>
      </c>
      <c r="K65" s="271">
        <v>2.89</v>
      </c>
      <c r="L65" s="297">
        <v>8.6199999999999992</v>
      </c>
      <c r="M65" s="327"/>
      <c r="N65" s="328">
        <v>175</v>
      </c>
      <c r="O65" s="329">
        <v>7.1</v>
      </c>
      <c r="P65" s="330">
        <v>47.02</v>
      </c>
      <c r="Q65" s="331">
        <v>3.35</v>
      </c>
      <c r="R65" s="332">
        <v>10.64</v>
      </c>
      <c r="T65" t="s">
        <v>960</v>
      </c>
      <c r="W65" s="847"/>
      <c r="X65" t="s">
        <v>961</v>
      </c>
      <c r="AG65" s="116">
        <v>4</v>
      </c>
      <c r="AH65" s="301"/>
      <c r="AI65" s="301"/>
      <c r="AJ65" s="301"/>
      <c r="AK65" s="116">
        <v>26</v>
      </c>
      <c r="AL65" s="333">
        <v>32</v>
      </c>
      <c r="AM65" s="333">
        <v>50</v>
      </c>
      <c r="AN65" s="116">
        <v>179</v>
      </c>
      <c r="AO65" s="116">
        <v>221</v>
      </c>
      <c r="AP65" s="116">
        <v>124</v>
      </c>
      <c r="AQ65" s="116">
        <v>117</v>
      </c>
      <c r="AR65" s="116">
        <v>101</v>
      </c>
      <c r="AS65" s="116" t="e">
        <f>Notes!#REF!</f>
        <v>#REF!</v>
      </c>
    </row>
    <row r="66" spans="1:45" ht="11.25" customHeight="1" x14ac:dyDescent="0.2">
      <c r="A66" s="268" t="s">
        <v>3258</v>
      </c>
      <c r="B66" s="295">
        <v>105</v>
      </c>
      <c r="C66" s="270">
        <v>39.361904761904761</v>
      </c>
      <c r="D66" s="271">
        <v>57.248571428571438</v>
      </c>
      <c r="E66" s="271">
        <v>2.7699593384160988</v>
      </c>
      <c r="F66" s="271">
        <v>8.3075800531567481</v>
      </c>
      <c r="G66" s="317"/>
      <c r="H66" s="296">
        <v>199</v>
      </c>
      <c r="I66" s="270">
        <v>14.201005025125628</v>
      </c>
      <c r="J66" s="283">
        <v>56.91070351758794</v>
      </c>
      <c r="K66" s="271">
        <v>2.9230893023152928</v>
      </c>
      <c r="L66" s="297">
        <v>8.4249070499532905</v>
      </c>
      <c r="M66" s="327"/>
      <c r="N66" s="328">
        <v>167</v>
      </c>
      <c r="O66" s="329">
        <v>7.1377245508982039</v>
      </c>
      <c r="P66" s="330">
        <v>47.294491017964035</v>
      </c>
      <c r="Q66" s="331">
        <v>3.3257199468726544</v>
      </c>
      <c r="R66" s="332">
        <v>10.424227082764403</v>
      </c>
      <c r="T66" t="s">
        <v>1288</v>
      </c>
      <c r="W66" s="847"/>
      <c r="X66" t="s">
        <v>1289</v>
      </c>
      <c r="AG66" s="221" t="s">
        <v>3259</v>
      </c>
      <c r="AH66" s="301"/>
      <c r="AI66" s="301"/>
      <c r="AJ66" s="301"/>
      <c r="AK66" s="291">
        <f t="shared" ref="AK66:AS66" si="1">AK64+AK65</f>
        <v>443</v>
      </c>
      <c r="AL66" s="220">
        <f t="shared" si="1"/>
        <v>480</v>
      </c>
      <c r="AM66" s="291">
        <f t="shared" si="1"/>
        <v>508</v>
      </c>
      <c r="AN66" s="294">
        <f t="shared" si="1"/>
        <v>655</v>
      </c>
      <c r="AO66" s="294">
        <f t="shared" si="1"/>
        <v>832</v>
      </c>
      <c r="AP66" s="294">
        <f t="shared" si="1"/>
        <v>877</v>
      </c>
      <c r="AQ66" s="294">
        <f t="shared" si="1"/>
        <v>886</v>
      </c>
      <c r="AR66" s="294">
        <f t="shared" si="1"/>
        <v>923</v>
      </c>
      <c r="AS66" s="294" t="e">
        <f t="shared" si="1"/>
        <v>#REF!</v>
      </c>
    </row>
    <row r="67" spans="1:45" ht="11.25" customHeight="1" x14ac:dyDescent="0.2">
      <c r="A67" s="268" t="s">
        <v>3260</v>
      </c>
      <c r="B67" s="295">
        <v>105</v>
      </c>
      <c r="C67" s="270">
        <v>39.4</v>
      </c>
      <c r="D67" s="271">
        <v>59.159523809523819</v>
      </c>
      <c r="E67" s="271">
        <v>2.6749219036577752</v>
      </c>
      <c r="F67" s="271">
        <v>8.3642525684448632</v>
      </c>
      <c r="G67" s="317"/>
      <c r="H67" s="296">
        <v>201</v>
      </c>
      <c r="I67" s="270">
        <v>14.17910447761194</v>
      </c>
      <c r="J67" s="283">
        <v>58.424676616915434</v>
      </c>
      <c r="K67" s="271">
        <v>2.8396686901779384</v>
      </c>
      <c r="L67" s="297">
        <v>8.6199430602531102</v>
      </c>
      <c r="M67" s="327"/>
      <c r="N67" s="328">
        <v>164</v>
      </c>
      <c r="O67" s="329">
        <v>7.1463414634146343</v>
      </c>
      <c r="P67" s="330">
        <v>49.490853658536572</v>
      </c>
      <c r="Q67" s="331">
        <v>3.2174412194264299</v>
      </c>
      <c r="R67" s="332">
        <v>10.514087696930474</v>
      </c>
      <c r="T67" t="s">
        <v>1680</v>
      </c>
      <c r="W67" s="847"/>
      <c r="X67" t="s">
        <v>1681</v>
      </c>
      <c r="AG67" s="290" t="s">
        <v>3261</v>
      </c>
      <c r="AH67" s="290"/>
      <c r="AI67" s="290"/>
      <c r="AJ67" s="290"/>
      <c r="AK67" s="116"/>
      <c r="AL67" s="116"/>
      <c r="AM67" s="116"/>
      <c r="AN67" s="116"/>
      <c r="AO67" s="116"/>
      <c r="AP67" s="292"/>
      <c r="AQ67" s="292"/>
      <c r="AR67" s="292"/>
      <c r="AS67" s="292" t="s">
        <v>3967</v>
      </c>
    </row>
    <row r="68" spans="1:45" ht="11.25" customHeight="1" x14ac:dyDescent="0.2">
      <c r="A68" s="268" t="s">
        <v>3262</v>
      </c>
      <c r="B68" s="295">
        <v>104</v>
      </c>
      <c r="C68" s="270">
        <v>39.471153846153847</v>
      </c>
      <c r="D68" s="271">
        <v>60.574038461538457</v>
      </c>
      <c r="E68" s="271">
        <v>2.5836863680457465</v>
      </c>
      <c r="F68" s="271">
        <v>8.292882437544403</v>
      </c>
      <c r="G68" s="317"/>
      <c r="H68" s="296">
        <v>203</v>
      </c>
      <c r="I68" s="270">
        <v>14.216748768472906</v>
      </c>
      <c r="J68" s="283">
        <v>58.792266009852206</v>
      </c>
      <c r="K68" s="271">
        <v>2.8117213926878968</v>
      </c>
      <c r="L68" s="297">
        <v>8.8575396610943713</v>
      </c>
      <c r="M68" s="327"/>
      <c r="N68" s="328">
        <v>164</v>
      </c>
      <c r="O68" s="329">
        <v>7.1707317073170733</v>
      </c>
      <c r="P68" s="330">
        <v>50.35902439024391</v>
      </c>
      <c r="Q68" s="331">
        <v>3.2350208793003468</v>
      </c>
      <c r="R68" s="332">
        <v>10.268489681650506</v>
      </c>
      <c r="T68" t="s">
        <v>1801</v>
      </c>
      <c r="W68" s="847"/>
      <c r="X68" t="s">
        <v>1802</v>
      </c>
      <c r="AG68" s="116"/>
      <c r="AH68" s="116"/>
      <c r="AI68" s="116"/>
      <c r="AJ68" s="116"/>
      <c r="AK68" s="116"/>
      <c r="AL68" s="116"/>
      <c r="AM68" s="116"/>
      <c r="AN68" s="116"/>
      <c r="AO68" s="116"/>
      <c r="AP68" s="292"/>
      <c r="AQ68" s="30"/>
      <c r="AR68" s="30"/>
      <c r="AS68" s="30" t="s">
        <v>3966</v>
      </c>
    </row>
    <row r="69" spans="1:45" ht="11.25" customHeight="1" x14ac:dyDescent="0.2">
      <c r="A69" s="268" t="s">
        <v>3263</v>
      </c>
      <c r="B69" s="295">
        <v>104</v>
      </c>
      <c r="C69" s="270">
        <v>39.54807692307692</v>
      </c>
      <c r="D69" s="271">
        <v>60.582692307692319</v>
      </c>
      <c r="E69" s="271">
        <v>2.6136963238998376</v>
      </c>
      <c r="F69" s="271">
        <v>8.3066123970142449</v>
      </c>
      <c r="G69" s="317"/>
      <c r="H69" s="296">
        <v>207</v>
      </c>
      <c r="I69" s="270">
        <v>14.212560386473429</v>
      </c>
      <c r="J69" s="283">
        <v>58.61797101449271</v>
      </c>
      <c r="K69" s="271">
        <v>2.8385718808556466</v>
      </c>
      <c r="L69" s="297">
        <v>8.8333712232463455</v>
      </c>
      <c r="M69" s="327"/>
      <c r="N69" s="328">
        <v>160</v>
      </c>
      <c r="O69" s="329">
        <v>7.1124999999999998</v>
      </c>
      <c r="P69" s="330">
        <v>50.618562500000024</v>
      </c>
      <c r="Q69" s="331">
        <v>3.3042096632933871</v>
      </c>
      <c r="R69" s="332">
        <v>10.398908493616554</v>
      </c>
      <c r="T69" s="864"/>
      <c r="X69" s="847"/>
      <c r="AG69" s="116"/>
      <c r="AH69" s="116"/>
      <c r="AI69" s="116"/>
      <c r="AJ69" s="116"/>
      <c r="AK69" s="116"/>
      <c r="AL69" s="116"/>
      <c r="AM69" s="116"/>
      <c r="AN69" s="116"/>
      <c r="AO69" s="116"/>
      <c r="AP69" s="292"/>
      <c r="AQ69" s="292"/>
      <c r="AR69" s="292"/>
      <c r="AS69" s="451" t="s">
        <v>3968</v>
      </c>
    </row>
    <row r="70" spans="1:45" ht="11.25" customHeight="1" x14ac:dyDescent="0.2">
      <c r="A70" s="268" t="s">
        <v>3264</v>
      </c>
      <c r="B70" s="295">
        <v>104</v>
      </c>
      <c r="C70" s="270">
        <v>39.596153846153847</v>
      </c>
      <c r="D70" s="271">
        <v>59.724519230769218</v>
      </c>
      <c r="E70" s="271">
        <v>2.6652034129112616</v>
      </c>
      <c r="F70" s="271">
        <v>9.0743012684674227</v>
      </c>
      <c r="G70" s="317"/>
      <c r="H70" s="296">
        <v>209</v>
      </c>
      <c r="I70" s="270">
        <v>14.253588516746412</v>
      </c>
      <c r="J70" s="283">
        <v>57.539665071770294</v>
      </c>
      <c r="K70" s="271">
        <v>2.8530721443428444</v>
      </c>
      <c r="L70" s="297">
        <v>8.7865990321294376</v>
      </c>
      <c r="M70" s="327"/>
      <c r="N70" s="328">
        <v>155</v>
      </c>
      <c r="O70" s="329">
        <v>7.1032258064516132</v>
      </c>
      <c r="P70" s="330">
        <v>50.265096774193552</v>
      </c>
      <c r="Q70" s="331">
        <v>3.3168905464037746</v>
      </c>
      <c r="R70" s="332">
        <v>10.358425818376737</v>
      </c>
      <c r="T70" s="306" t="s">
        <v>3275</v>
      </c>
      <c r="AG70" s="32" t="s">
        <v>391</v>
      </c>
      <c r="AH70" s="244">
        <f t="shared" ref="AH70:AO70" si="2">SUM(AH4:AH43)</f>
        <v>133</v>
      </c>
      <c r="AI70" s="3">
        <f t="shared" si="2"/>
        <v>128</v>
      </c>
      <c r="AJ70" s="3">
        <f t="shared" si="2"/>
        <v>97</v>
      </c>
      <c r="AK70" s="3">
        <f t="shared" si="2"/>
        <v>98</v>
      </c>
      <c r="AL70" s="248">
        <f t="shared" si="2"/>
        <v>102</v>
      </c>
      <c r="AM70" s="248">
        <f t="shared" si="2"/>
        <v>105</v>
      </c>
      <c r="AN70" s="248">
        <f t="shared" si="2"/>
        <v>105</v>
      </c>
      <c r="AO70" s="244">
        <f t="shared" si="2"/>
        <v>106</v>
      </c>
      <c r="AP70" s="243">
        <v>107</v>
      </c>
      <c r="AQ70" s="243">
        <v>108</v>
      </c>
      <c r="AR70" s="243">
        <v>115</v>
      </c>
      <c r="AS70" s="243">
        <f>U52</f>
        <v>139</v>
      </c>
    </row>
    <row r="71" spans="1:45" ht="11.25" customHeight="1" x14ac:dyDescent="0.2">
      <c r="A71" s="268" t="s">
        <v>3266</v>
      </c>
      <c r="B71" s="295">
        <v>105</v>
      </c>
      <c r="C71" s="270">
        <v>39.495238095238093</v>
      </c>
      <c r="D71" s="271">
        <v>61.935904761904752</v>
      </c>
      <c r="E71" s="271">
        <v>2.5239831009868787</v>
      </c>
      <c r="F71" s="271">
        <v>8.84</v>
      </c>
      <c r="G71" s="317"/>
      <c r="H71" s="296">
        <v>208</v>
      </c>
      <c r="I71" s="270">
        <v>14.259615384615385</v>
      </c>
      <c r="J71" s="283">
        <v>59.171634615384626</v>
      </c>
      <c r="K71" s="271">
        <v>2.7767832425829786</v>
      </c>
      <c r="L71" s="297">
        <v>8.663770700008433</v>
      </c>
      <c r="M71" s="327"/>
      <c r="N71" s="328">
        <v>156</v>
      </c>
      <c r="O71" s="329">
        <v>7.0897435897435894</v>
      </c>
      <c r="P71" s="330">
        <v>51.153653846153851</v>
      </c>
      <c r="Q71" s="331">
        <v>3.2707664126954681</v>
      </c>
      <c r="R71" s="332">
        <v>10.407064171414437</v>
      </c>
      <c r="T71" s="847" t="s">
        <v>1702</v>
      </c>
      <c r="W71" s="847"/>
      <c r="X71" s="847" t="s">
        <v>1703</v>
      </c>
      <c r="AB71" s="881"/>
      <c r="AC71" s="616"/>
      <c r="AG71" s="29" t="s">
        <v>392</v>
      </c>
      <c r="AH71" s="261">
        <f t="shared" ref="AH71:AO71" si="3">SUM(AH44:AH58)</f>
        <v>6</v>
      </c>
      <c r="AI71" s="259">
        <f t="shared" si="3"/>
        <v>22</v>
      </c>
      <c r="AJ71" s="259">
        <f t="shared" si="3"/>
        <v>62</v>
      </c>
      <c r="AK71" s="16">
        <f t="shared" si="3"/>
        <v>129</v>
      </c>
      <c r="AL71" s="20">
        <f t="shared" si="3"/>
        <v>146</v>
      </c>
      <c r="AM71" s="20">
        <f t="shared" si="3"/>
        <v>183</v>
      </c>
      <c r="AN71" s="20">
        <f t="shared" si="3"/>
        <v>210</v>
      </c>
      <c r="AO71" s="247">
        <f t="shared" si="3"/>
        <v>246</v>
      </c>
      <c r="AP71" s="335">
        <v>250</v>
      </c>
      <c r="AQ71" s="335">
        <v>227</v>
      </c>
      <c r="AR71" s="335">
        <v>220</v>
      </c>
      <c r="AS71" s="335">
        <f>V52</f>
        <v>274</v>
      </c>
    </row>
    <row r="72" spans="1:45" ht="11.25" customHeight="1" x14ac:dyDescent="0.2">
      <c r="A72" s="268" t="s">
        <v>3267</v>
      </c>
      <c r="B72" s="295">
        <v>105</v>
      </c>
      <c r="C72" s="270">
        <v>39.580952380952382</v>
      </c>
      <c r="D72" s="271">
        <v>59.01857142857142</v>
      </c>
      <c r="E72" s="271">
        <v>2.6793228819822539</v>
      </c>
      <c r="F72" s="271">
        <v>8.9096463391715055</v>
      </c>
      <c r="G72" s="317"/>
      <c r="H72" s="296">
        <v>209</v>
      </c>
      <c r="I72" s="270">
        <v>14.301435406698564</v>
      </c>
      <c r="J72" s="283">
        <v>57.986363636363649</v>
      </c>
      <c r="K72" s="271">
        <v>2.8348578888855744</v>
      </c>
      <c r="L72" s="297">
        <v>8.5624116367713157</v>
      </c>
      <c r="M72" s="327"/>
      <c r="N72" s="328">
        <v>158</v>
      </c>
      <c r="O72" s="329">
        <v>7.0886075949367084</v>
      </c>
      <c r="P72" s="330">
        <v>49.919873417721512</v>
      </c>
      <c r="Q72" s="331">
        <v>3.4402253557203175</v>
      </c>
      <c r="R72" s="332">
        <v>10.583324628774493</v>
      </c>
      <c r="T72" s="847" t="s">
        <v>984</v>
      </c>
      <c r="W72" s="847"/>
      <c r="X72" s="847" t="s">
        <v>985</v>
      </c>
      <c r="AA72" s="847"/>
      <c r="AB72" s="881"/>
      <c r="AC72" s="616"/>
      <c r="AG72" s="57" t="s">
        <v>868</v>
      </c>
      <c r="AH72" s="336"/>
      <c r="AI72" s="336"/>
      <c r="AJ72" s="336"/>
      <c r="AK72" s="261">
        <f>SUM(AK59:AK63)</f>
        <v>190</v>
      </c>
      <c r="AL72" s="254">
        <f>SUM(AL59:AL63)</f>
        <v>200</v>
      </c>
      <c r="AM72" s="254">
        <f>SUM(AM59:AM63)</f>
        <v>170</v>
      </c>
      <c r="AN72" s="254">
        <f>SUM(AN59:AN63)</f>
        <v>161</v>
      </c>
      <c r="AO72" s="261">
        <f>SUM(AO59:AO63)</f>
        <v>259</v>
      </c>
      <c r="AP72" s="335">
        <v>396</v>
      </c>
      <c r="AQ72" s="335">
        <v>434</v>
      </c>
      <c r="AR72" s="335">
        <v>487</v>
      </c>
      <c r="AS72" s="335">
        <f>W52</f>
        <v>329</v>
      </c>
    </row>
    <row r="73" spans="1:45" ht="11.25" customHeight="1" x14ac:dyDescent="0.2">
      <c r="A73" s="268" t="s">
        <v>3268</v>
      </c>
      <c r="B73" s="295">
        <v>105</v>
      </c>
      <c r="C73" s="270">
        <v>39.44761904761905</v>
      </c>
      <c r="D73" s="271">
        <v>61.410952380952388</v>
      </c>
      <c r="E73" s="271">
        <v>2.5861727924204545</v>
      </c>
      <c r="F73" s="271">
        <v>8.8208029495875131</v>
      </c>
      <c r="G73" s="317"/>
      <c r="H73" s="296">
        <v>210</v>
      </c>
      <c r="I73" s="270">
        <v>14.304761904761905</v>
      </c>
      <c r="J73" s="283">
        <v>59.836952380952418</v>
      </c>
      <c r="K73" s="271">
        <v>2.7848141209094215</v>
      </c>
      <c r="L73" s="297">
        <v>8.5418332956794565</v>
      </c>
      <c r="M73" s="327"/>
      <c r="N73" s="328">
        <v>154</v>
      </c>
      <c r="O73" s="329">
        <v>7.1103896103896105</v>
      </c>
      <c r="P73" s="330">
        <v>53.042207792207783</v>
      </c>
      <c r="Q73" s="331">
        <v>3.2050314025820672</v>
      </c>
      <c r="R73" s="332">
        <v>10.625121784019754</v>
      </c>
      <c r="T73" s="847" t="s">
        <v>1235</v>
      </c>
      <c r="W73" s="847"/>
      <c r="X73" s="847" t="s">
        <v>1236</v>
      </c>
      <c r="AA73" s="847"/>
      <c r="AB73" s="881"/>
      <c r="AC73" s="616"/>
      <c r="AG73" s="221" t="s">
        <v>3256</v>
      </c>
      <c r="AH73" s="291">
        <f t="shared" ref="AH73:AS73" si="4">SUM(AH70:AH72)</f>
        <v>139</v>
      </c>
      <c r="AI73" s="291">
        <f t="shared" si="4"/>
        <v>150</v>
      </c>
      <c r="AJ73" s="291">
        <f t="shared" si="4"/>
        <v>159</v>
      </c>
      <c r="AK73" s="291">
        <f t="shared" si="4"/>
        <v>417</v>
      </c>
      <c r="AL73" s="220">
        <f t="shared" si="4"/>
        <v>448</v>
      </c>
      <c r="AM73" s="291">
        <f t="shared" si="4"/>
        <v>458</v>
      </c>
      <c r="AN73" s="294">
        <f t="shared" si="4"/>
        <v>476</v>
      </c>
      <c r="AO73" s="294">
        <f t="shared" si="4"/>
        <v>611</v>
      </c>
      <c r="AP73" s="294">
        <f t="shared" si="4"/>
        <v>753</v>
      </c>
      <c r="AQ73" s="294">
        <f t="shared" si="4"/>
        <v>769</v>
      </c>
      <c r="AR73" s="294">
        <f t="shared" si="4"/>
        <v>822</v>
      </c>
      <c r="AS73" s="294">
        <f t="shared" si="4"/>
        <v>742</v>
      </c>
    </row>
    <row r="74" spans="1:45" ht="11.25" customHeight="1" x14ac:dyDescent="0.2">
      <c r="A74" s="268" t="s">
        <v>3269</v>
      </c>
      <c r="B74" s="295">
        <v>105</v>
      </c>
      <c r="C74" s="270">
        <v>39.561904761904763</v>
      </c>
      <c r="D74" s="271">
        <v>64.090571428571423</v>
      </c>
      <c r="E74" s="271">
        <v>2.5044245947688957</v>
      </c>
      <c r="F74" s="271">
        <v>8.9089100533580101</v>
      </c>
      <c r="G74" s="317"/>
      <c r="H74" s="296">
        <v>209</v>
      </c>
      <c r="I74" s="270">
        <v>14.334928229665072</v>
      </c>
      <c r="J74" s="283">
        <v>62.34449760765547</v>
      </c>
      <c r="K74" s="271">
        <v>2.6419824491198516</v>
      </c>
      <c r="L74" s="297">
        <v>8.6146386937879562</v>
      </c>
      <c r="M74" s="327"/>
      <c r="N74" s="328">
        <v>153</v>
      </c>
      <c r="O74" s="329">
        <v>7.117647058823529</v>
      </c>
      <c r="P74" s="330">
        <v>54.96287581699346</v>
      </c>
      <c r="Q74" s="331">
        <v>3.0667751721316683</v>
      </c>
      <c r="R74" s="332">
        <v>10.780946710288752</v>
      </c>
      <c r="T74" s="847" t="s">
        <v>4137</v>
      </c>
      <c r="W74" s="847"/>
      <c r="X74" s="847" t="s">
        <v>4138</v>
      </c>
      <c r="Y74" s="106"/>
      <c r="AA74" s="847"/>
      <c r="AC74" s="616"/>
      <c r="AG74" s="116"/>
      <c r="AH74" s="116"/>
      <c r="AI74" s="116"/>
      <c r="AJ74" s="116"/>
      <c r="AK74" s="116"/>
      <c r="AL74" s="116"/>
      <c r="AM74" s="116"/>
      <c r="AN74" s="116"/>
      <c r="AO74" s="116"/>
      <c r="AP74" s="116"/>
      <c r="AQ74" s="116"/>
      <c r="AR74" s="116"/>
      <c r="AS74" s="116"/>
    </row>
    <row r="75" spans="1:45" ht="11.25" customHeight="1" x14ac:dyDescent="0.2">
      <c r="A75" s="268" t="s">
        <v>3270</v>
      </c>
      <c r="B75" s="295">
        <v>105</v>
      </c>
      <c r="C75" s="270">
        <v>39.704761904761902</v>
      </c>
      <c r="D75" s="271">
        <v>65.144190476190516</v>
      </c>
      <c r="E75" s="271">
        <v>2.4971055056780749</v>
      </c>
      <c r="F75" s="271">
        <v>9.0008166069357678</v>
      </c>
      <c r="G75" s="317"/>
      <c r="H75" s="296">
        <v>211</v>
      </c>
      <c r="I75" s="270">
        <v>14.407582938388625</v>
      </c>
      <c r="J75" s="283">
        <v>63.89450236966821</v>
      </c>
      <c r="K75" s="271">
        <v>2.610560511554481</v>
      </c>
      <c r="L75" s="297">
        <v>8.7419951703857848</v>
      </c>
      <c r="M75" s="327"/>
      <c r="N75" s="328">
        <v>155</v>
      </c>
      <c r="O75" s="329">
        <v>7.1677419354838712</v>
      </c>
      <c r="P75" s="330">
        <v>56.600967741935506</v>
      </c>
      <c r="Q75" s="331">
        <v>3.0692540538199053</v>
      </c>
      <c r="R75" s="332">
        <v>11.110767485824468</v>
      </c>
      <c r="T75" s="847" t="s">
        <v>1294</v>
      </c>
      <c r="W75" s="847"/>
      <c r="X75" s="847" t="s">
        <v>1295</v>
      </c>
      <c r="AA75" s="847"/>
      <c r="AC75" s="616"/>
      <c r="AG75" s="337" t="s">
        <v>3271</v>
      </c>
      <c r="AH75" s="220" t="s">
        <v>3167</v>
      </c>
      <c r="AI75" s="59"/>
      <c r="AJ75" s="59"/>
      <c r="AK75" s="220"/>
      <c r="AL75" s="2"/>
      <c r="AM75" s="2"/>
      <c r="AN75" s="2"/>
      <c r="AO75" s="2"/>
      <c r="AP75" s="294"/>
      <c r="AQ75" s="294"/>
      <c r="AR75" s="294"/>
      <c r="AS75" s="294"/>
    </row>
    <row r="76" spans="1:45" ht="11.25" customHeight="1" x14ac:dyDescent="0.2">
      <c r="A76" s="268" t="s">
        <v>3272</v>
      </c>
      <c r="B76" s="295">
        <v>105</v>
      </c>
      <c r="C76" s="270">
        <v>39.780952380952378</v>
      </c>
      <c r="D76" s="271">
        <v>64.418000000000035</v>
      </c>
      <c r="E76" s="271">
        <v>2.486117554557163</v>
      </c>
      <c r="F76" s="271">
        <v>8.6807418765520783</v>
      </c>
      <c r="G76" s="317"/>
      <c r="H76" s="296">
        <v>210</v>
      </c>
      <c r="I76" s="270">
        <v>14.514285714285714</v>
      </c>
      <c r="J76" s="283">
        <v>65.135523809523846</v>
      </c>
      <c r="K76" s="271">
        <v>2.592407560154566</v>
      </c>
      <c r="L76" s="297">
        <v>8.8925878506381331</v>
      </c>
      <c r="M76" s="327"/>
      <c r="N76" s="328">
        <v>161</v>
      </c>
      <c r="O76" s="329">
        <v>7.1</v>
      </c>
      <c r="P76" s="330">
        <v>57.74</v>
      </c>
      <c r="Q76" s="331">
        <v>3.06</v>
      </c>
      <c r="R76" s="332">
        <v>11.1</v>
      </c>
      <c r="T76" s="847" t="s">
        <v>1473</v>
      </c>
      <c r="W76" s="847"/>
      <c r="X76" s="847" t="s">
        <v>1474</v>
      </c>
      <c r="AA76" s="847"/>
      <c r="AG76" s="338" t="s">
        <v>3273</v>
      </c>
      <c r="AH76" s="54">
        <v>2007</v>
      </c>
      <c r="AI76" s="28">
        <v>2008</v>
      </c>
      <c r="AJ76" s="28">
        <v>2009</v>
      </c>
      <c r="AK76" s="29" t="s">
        <v>3171</v>
      </c>
      <c r="AL76" s="29" t="s">
        <v>3172</v>
      </c>
      <c r="AM76" s="28" t="s">
        <v>92</v>
      </c>
      <c r="AN76" s="28" t="s">
        <v>17</v>
      </c>
      <c r="AO76" s="31" t="s">
        <v>3173</v>
      </c>
      <c r="AP76" s="27" t="s">
        <v>3174</v>
      </c>
      <c r="AQ76" s="27">
        <v>2016</v>
      </c>
      <c r="AR76" s="27">
        <v>2017</v>
      </c>
      <c r="AS76" s="27">
        <v>2018</v>
      </c>
    </row>
    <row r="77" spans="1:45" ht="11.25" customHeight="1" x14ac:dyDescent="0.2">
      <c r="A77" s="313" t="s">
        <v>3274</v>
      </c>
      <c r="B77" s="314">
        <v>105</v>
      </c>
      <c r="C77" s="315">
        <v>39.885714285714286</v>
      </c>
      <c r="D77" s="316">
        <v>61.158666666666669</v>
      </c>
      <c r="E77" s="316">
        <v>2.5961587280672771</v>
      </c>
      <c r="F77" s="316">
        <v>8.6993419004530068</v>
      </c>
      <c r="G77" s="317"/>
      <c r="H77" s="318">
        <v>213</v>
      </c>
      <c r="I77" s="315">
        <v>14.572769953051644</v>
      </c>
      <c r="J77" s="319">
        <v>62.381502347417843</v>
      </c>
      <c r="K77" s="316">
        <v>2.7041955597524754</v>
      </c>
      <c r="L77" s="320">
        <v>8.4342540871660034</v>
      </c>
      <c r="M77" s="327"/>
      <c r="N77" s="339">
        <v>170</v>
      </c>
      <c r="O77" s="340">
        <v>7.0117647058823529</v>
      </c>
      <c r="P77" s="341">
        <v>57.773117647058811</v>
      </c>
      <c r="Q77" s="342">
        <v>3.1506388783548411</v>
      </c>
      <c r="R77" s="343">
        <v>11.527549714401575</v>
      </c>
      <c r="T77" s="847" t="s">
        <v>3904</v>
      </c>
      <c r="W77" s="847"/>
      <c r="X77" s="847" t="s">
        <v>3905</v>
      </c>
      <c r="AA77" s="847"/>
      <c r="AG77" s="27" t="s">
        <v>391</v>
      </c>
      <c r="AH77" s="336"/>
      <c r="AI77" s="244">
        <f t="shared" ref="AI77:AS77" si="5">AI70-AH70</f>
        <v>-5</v>
      </c>
      <c r="AJ77" s="3">
        <f t="shared" si="5"/>
        <v>-31</v>
      </c>
      <c r="AK77" s="3">
        <f t="shared" si="5"/>
        <v>1</v>
      </c>
      <c r="AL77" s="8">
        <f t="shared" si="5"/>
        <v>4</v>
      </c>
      <c r="AM77" s="244">
        <f t="shared" si="5"/>
        <v>3</v>
      </c>
      <c r="AN77" s="244">
        <f t="shared" si="5"/>
        <v>0</v>
      </c>
      <c r="AO77" s="3">
        <f t="shared" si="5"/>
        <v>1</v>
      </c>
      <c r="AP77" s="3">
        <f t="shared" si="5"/>
        <v>1</v>
      </c>
      <c r="AQ77" s="3">
        <f t="shared" si="5"/>
        <v>1</v>
      </c>
      <c r="AR77" s="3">
        <f t="shared" si="5"/>
        <v>7</v>
      </c>
      <c r="AS77" s="3">
        <f t="shared" si="5"/>
        <v>24</v>
      </c>
    </row>
    <row r="78" spans="1:45" ht="11.25" customHeight="1" x14ac:dyDescent="0.2">
      <c r="A78" s="313" t="s">
        <v>3276</v>
      </c>
      <c r="B78" s="314">
        <v>105</v>
      </c>
      <c r="C78" s="315">
        <v>40.019047619047619</v>
      </c>
      <c r="D78" s="316">
        <v>63.604952380952369</v>
      </c>
      <c r="E78" s="316">
        <v>2.5465388171481345</v>
      </c>
      <c r="F78" s="316">
        <v>8.4413501169265928</v>
      </c>
      <c r="G78" s="317"/>
      <c r="H78" s="318">
        <v>220</v>
      </c>
      <c r="I78" s="315">
        <v>14.586363636363636</v>
      </c>
      <c r="J78" s="319">
        <v>64.136681818181799</v>
      </c>
      <c r="K78" s="316">
        <v>2.6863026577608946</v>
      </c>
      <c r="L78" s="320">
        <v>8.2824058559688662</v>
      </c>
      <c r="M78" s="327"/>
      <c r="N78" s="339">
        <v>184</v>
      </c>
      <c r="O78" s="340">
        <v>6.7826086956521738</v>
      </c>
      <c r="P78" s="341">
        <v>59.648641304347848</v>
      </c>
      <c r="Q78" s="342">
        <v>3.1135783713403917</v>
      </c>
      <c r="R78" s="343">
        <v>11.42086925348169</v>
      </c>
      <c r="T78" s="847" t="s">
        <v>4604</v>
      </c>
      <c r="W78" s="847"/>
      <c r="X78" s="847" t="s">
        <v>4605</v>
      </c>
      <c r="AG78" s="28" t="s">
        <v>392</v>
      </c>
      <c r="AH78" s="336"/>
      <c r="AI78" s="261">
        <f t="shared" ref="AI78:AS78" si="6">AI71-AH71</f>
        <v>16</v>
      </c>
      <c r="AJ78" s="259">
        <f t="shared" si="6"/>
        <v>40</v>
      </c>
      <c r="AK78" s="259">
        <f t="shared" si="6"/>
        <v>67</v>
      </c>
      <c r="AL78" s="12">
        <f t="shared" si="6"/>
        <v>17</v>
      </c>
      <c r="AM78" s="247">
        <f t="shared" si="6"/>
        <v>37</v>
      </c>
      <c r="AN78" s="247">
        <f t="shared" si="6"/>
        <v>27</v>
      </c>
      <c r="AO78" s="16">
        <f t="shared" si="6"/>
        <v>36</v>
      </c>
      <c r="AP78" s="16">
        <f t="shared" si="6"/>
        <v>4</v>
      </c>
      <c r="AQ78" s="16">
        <f t="shared" si="6"/>
        <v>-23</v>
      </c>
      <c r="AR78" s="16">
        <f t="shared" si="6"/>
        <v>-7</v>
      </c>
      <c r="AS78" s="16">
        <f t="shared" si="6"/>
        <v>54</v>
      </c>
    </row>
    <row r="79" spans="1:45" ht="11.25" customHeight="1" x14ac:dyDescent="0.2">
      <c r="A79" s="313" t="s">
        <v>3277</v>
      </c>
      <c r="B79" s="314">
        <v>105</v>
      </c>
      <c r="C79" s="315">
        <v>39.885714285714286</v>
      </c>
      <c r="D79" s="316">
        <v>64.119619047619082</v>
      </c>
      <c r="E79" s="316">
        <v>2.5115031205356479</v>
      </c>
      <c r="F79" s="316">
        <v>8.4708585935910019</v>
      </c>
      <c r="G79" s="317"/>
      <c r="H79" s="318">
        <v>222</v>
      </c>
      <c r="I79" s="315">
        <v>14.581081081081081</v>
      </c>
      <c r="J79" s="319">
        <v>64.423468468468499</v>
      </c>
      <c r="K79" s="316">
        <v>2.6540066333247236</v>
      </c>
      <c r="L79" s="320">
        <v>8.1174965295598653</v>
      </c>
      <c r="M79" s="327"/>
      <c r="N79" s="339">
        <v>192</v>
      </c>
      <c r="O79" s="340">
        <v>6.6875</v>
      </c>
      <c r="P79" s="341">
        <v>58.870052083333341</v>
      </c>
      <c r="Q79" s="342">
        <v>3.0856738130063941</v>
      </c>
      <c r="R79" s="343">
        <v>11.503757323745756</v>
      </c>
      <c r="AG79" s="57" t="s">
        <v>868</v>
      </c>
      <c r="AH79" s="336"/>
      <c r="AI79" s="336"/>
      <c r="AJ79" s="336"/>
      <c r="AK79" s="20">
        <f t="shared" ref="AK79:AS79" si="7">AK72-AJ72</f>
        <v>190</v>
      </c>
      <c r="AL79" s="20">
        <f t="shared" si="7"/>
        <v>10</v>
      </c>
      <c r="AM79" s="247">
        <f t="shared" si="7"/>
        <v>-30</v>
      </c>
      <c r="AN79" s="247">
        <f t="shared" si="7"/>
        <v>-9</v>
      </c>
      <c r="AO79" s="16">
        <f t="shared" si="7"/>
        <v>98</v>
      </c>
      <c r="AP79" s="16">
        <f t="shared" si="7"/>
        <v>137</v>
      </c>
      <c r="AQ79" s="16">
        <f t="shared" si="7"/>
        <v>38</v>
      </c>
      <c r="AR79" s="16">
        <f t="shared" si="7"/>
        <v>53</v>
      </c>
      <c r="AS79" s="16">
        <f t="shared" si="7"/>
        <v>-158</v>
      </c>
    </row>
    <row r="80" spans="1:45" ht="11.25" customHeight="1" x14ac:dyDescent="0.2">
      <c r="A80" s="313" t="s">
        <v>3278</v>
      </c>
      <c r="B80" s="314">
        <v>105</v>
      </c>
      <c r="C80" s="315">
        <v>40.142857142857146</v>
      </c>
      <c r="D80" s="316">
        <v>64.301238095238091</v>
      </c>
      <c r="E80" s="316">
        <v>2.5238260402437893</v>
      </c>
      <c r="F80" s="316">
        <v>8.5740261297054587</v>
      </c>
      <c r="G80" s="317"/>
      <c r="H80" s="318">
        <v>229</v>
      </c>
      <c r="I80" s="315">
        <v>14.497816593886462</v>
      </c>
      <c r="J80" s="319">
        <v>64.061703056768579</v>
      </c>
      <c r="K80" s="316">
        <v>2.6875656890539323</v>
      </c>
      <c r="L80" s="320">
        <v>8.3620300291121108</v>
      </c>
      <c r="M80" s="327"/>
      <c r="N80" s="339">
        <v>192</v>
      </c>
      <c r="O80" s="340">
        <v>6.557291666666667</v>
      </c>
      <c r="P80" s="341">
        <v>58.175208333333302</v>
      </c>
      <c r="Q80" s="342">
        <v>3.0447712648946923</v>
      </c>
      <c r="R80" s="343">
        <v>12.093782405682752</v>
      </c>
      <c r="T80" s="1036" t="s">
        <v>4455</v>
      </c>
      <c r="Z80" s="634"/>
      <c r="AA80" s="847"/>
      <c r="AG80" s="221" t="s">
        <v>3256</v>
      </c>
      <c r="AH80" s="336"/>
      <c r="AI80" s="220">
        <f t="shared" ref="AI80:AR80" si="8">SUM(AI77:AI79)</f>
        <v>11</v>
      </c>
      <c r="AJ80" s="220">
        <f t="shared" si="8"/>
        <v>9</v>
      </c>
      <c r="AK80" s="220">
        <f t="shared" si="8"/>
        <v>258</v>
      </c>
      <c r="AL80" s="220">
        <f t="shared" si="8"/>
        <v>31</v>
      </c>
      <c r="AM80" s="291">
        <f t="shared" si="8"/>
        <v>10</v>
      </c>
      <c r="AN80" s="291">
        <f t="shared" si="8"/>
        <v>18</v>
      </c>
      <c r="AO80" s="294">
        <f t="shared" si="8"/>
        <v>135</v>
      </c>
      <c r="AP80" s="294">
        <f t="shared" si="8"/>
        <v>142</v>
      </c>
      <c r="AQ80" s="294">
        <f t="shared" si="8"/>
        <v>16</v>
      </c>
      <c r="AR80" s="294">
        <f t="shared" si="8"/>
        <v>53</v>
      </c>
      <c r="AS80" s="294">
        <f>SUM(AS77:AS79)</f>
        <v>-80</v>
      </c>
    </row>
    <row r="81" spans="1:45" ht="11.25" customHeight="1" x14ac:dyDescent="0.2">
      <c r="A81" s="313" t="s">
        <v>3279</v>
      </c>
      <c r="B81" s="314">
        <v>106</v>
      </c>
      <c r="C81" s="315">
        <v>40.113207547169814</v>
      </c>
      <c r="D81" s="316">
        <v>64.795849056603785</v>
      </c>
      <c r="E81" s="316">
        <v>2.5317331660121991</v>
      </c>
      <c r="F81" s="316">
        <v>8.1678998168796646</v>
      </c>
      <c r="G81" s="317"/>
      <c r="H81" s="318">
        <v>231</v>
      </c>
      <c r="I81" s="315">
        <v>14.484848484848484</v>
      </c>
      <c r="J81" s="319">
        <v>64.713290043290044</v>
      </c>
      <c r="K81" s="316">
        <v>2.6749067439937124</v>
      </c>
      <c r="L81" s="320">
        <v>8.4304909538956085</v>
      </c>
      <c r="M81" s="327"/>
      <c r="N81" s="339">
        <v>203</v>
      </c>
      <c r="O81" s="340">
        <v>6.4236453201970445</v>
      </c>
      <c r="P81" s="341">
        <v>59.11891625615764</v>
      </c>
      <c r="Q81" s="342">
        <v>3.0270252483911095</v>
      </c>
      <c r="R81" s="343">
        <v>12.376145391650105</v>
      </c>
      <c r="T81" t="s">
        <v>1066</v>
      </c>
      <c r="W81" s="847"/>
      <c r="X81" t="s">
        <v>1067</v>
      </c>
      <c r="AA81" s="847"/>
      <c r="AG81" s="116"/>
      <c r="AH81" s="116"/>
      <c r="AI81" s="116"/>
      <c r="AJ81" s="116"/>
      <c r="AK81" s="116"/>
      <c r="AL81" s="116"/>
      <c r="AM81" s="116"/>
      <c r="AN81" s="116"/>
      <c r="AO81" s="116"/>
    </row>
    <row r="82" spans="1:45" ht="11.25" customHeight="1" x14ac:dyDescent="0.2">
      <c r="A82" s="313" t="s">
        <v>3280</v>
      </c>
      <c r="B82" s="314">
        <v>106</v>
      </c>
      <c r="C82" s="315">
        <v>40.179245283018865</v>
      </c>
      <c r="D82" s="316">
        <v>66.142358490566011</v>
      </c>
      <c r="E82" s="316">
        <v>2.4843703779840212</v>
      </c>
      <c r="F82" s="316">
        <v>8.0186818429414544</v>
      </c>
      <c r="G82" s="317"/>
      <c r="H82" s="318">
        <v>231</v>
      </c>
      <c r="I82" s="315">
        <v>14.510822510822511</v>
      </c>
      <c r="J82" s="319">
        <v>65.788787878787829</v>
      </c>
      <c r="K82" s="316">
        <v>2.6353627449481323</v>
      </c>
      <c r="L82" s="320">
        <v>8.6386686725300699</v>
      </c>
      <c r="M82" s="327"/>
      <c r="N82" s="339">
        <v>206</v>
      </c>
      <c r="O82" s="340">
        <v>6.3932038834951452</v>
      </c>
      <c r="P82" s="341">
        <v>60.067038834951461</v>
      </c>
      <c r="Q82" s="342">
        <v>2.9221804334667221</v>
      </c>
      <c r="R82" s="343">
        <v>12.42349677404475</v>
      </c>
      <c r="T82" s="847" t="s">
        <v>1356</v>
      </c>
      <c r="W82" s="847"/>
      <c r="X82" t="s">
        <v>1357</v>
      </c>
      <c r="AA82" s="847"/>
      <c r="AG82" s="116"/>
      <c r="AH82" s="344"/>
      <c r="AI82" s="290" t="s">
        <v>3281</v>
      </c>
      <c r="AJ82" s="116"/>
      <c r="AK82" s="116"/>
      <c r="AL82" s="116"/>
      <c r="AM82" s="116"/>
      <c r="AN82" s="116"/>
      <c r="AO82" s="116"/>
    </row>
    <row r="83" spans="1:45" ht="11.25" customHeight="1" x14ac:dyDescent="0.2">
      <c r="A83" s="313" t="s">
        <v>3282</v>
      </c>
      <c r="B83" s="314">
        <v>107</v>
      </c>
      <c r="C83" s="315">
        <v>40.065420560747661</v>
      </c>
      <c r="D83" s="316">
        <v>62.953364485981311</v>
      </c>
      <c r="E83" s="316">
        <v>2.6371650567247449</v>
      </c>
      <c r="F83" s="316">
        <v>8.1533121439846923</v>
      </c>
      <c r="G83" s="317"/>
      <c r="H83" s="318">
        <v>236</v>
      </c>
      <c r="I83" s="315">
        <v>14.40677966101695</v>
      </c>
      <c r="J83" s="319">
        <v>63.561101694915223</v>
      </c>
      <c r="K83" s="316">
        <v>2.7552745709655775</v>
      </c>
      <c r="L83" s="320">
        <v>8.2210619108989302</v>
      </c>
      <c r="M83" s="327"/>
      <c r="N83" s="339">
        <v>207</v>
      </c>
      <c r="O83" s="340">
        <v>6.2898550724637685</v>
      </c>
      <c r="P83" s="341">
        <v>58.081449275362303</v>
      </c>
      <c r="Q83" s="342">
        <v>3.0015185627430694</v>
      </c>
      <c r="R83" s="343">
        <v>12.69116532794088</v>
      </c>
      <c r="T83" s="847" t="s">
        <v>1068</v>
      </c>
      <c r="W83" s="847"/>
      <c r="X83" t="s">
        <v>1069</v>
      </c>
      <c r="Z83" s="634"/>
      <c r="AA83" s="847"/>
      <c r="AG83" s="116"/>
      <c r="AH83" s="333"/>
      <c r="AI83" s="290" t="s">
        <v>3283</v>
      </c>
      <c r="AJ83" s="116"/>
      <c r="AK83" s="116"/>
      <c r="AL83" s="116"/>
      <c r="AM83" s="116"/>
      <c r="AN83" s="116"/>
      <c r="AO83" s="116"/>
    </row>
    <row r="84" spans="1:45" ht="11.25" customHeight="1" x14ac:dyDescent="0.2">
      <c r="A84" s="313" t="s">
        <v>3284</v>
      </c>
      <c r="B84" s="314">
        <v>107</v>
      </c>
      <c r="C84" s="315">
        <v>40.158878504672899</v>
      </c>
      <c r="D84" s="316">
        <v>65.280373831775677</v>
      </c>
      <c r="E84" s="316">
        <v>2.5546275112060877</v>
      </c>
      <c r="F84" s="316">
        <v>8.1718987825606604</v>
      </c>
      <c r="G84" s="317"/>
      <c r="H84" s="318">
        <v>239</v>
      </c>
      <c r="I84" s="315">
        <v>14.372384937238493</v>
      </c>
      <c r="J84" s="319">
        <v>65.233598326359839</v>
      </c>
      <c r="K84" s="316">
        <v>2.6697732207007077</v>
      </c>
      <c r="L84" s="320">
        <v>8.3517277058108519</v>
      </c>
      <c r="M84" s="327"/>
      <c r="N84" s="339">
        <v>207</v>
      </c>
      <c r="O84" s="340">
        <v>6.2318840579710146</v>
      </c>
      <c r="P84" s="341">
        <v>59.009903381642552</v>
      </c>
      <c r="Q84" s="342">
        <v>2.9371415919988646</v>
      </c>
      <c r="R84" s="343">
        <v>11.991692055074999</v>
      </c>
      <c r="T84" s="847" t="s">
        <v>1112</v>
      </c>
      <c r="W84" s="847"/>
      <c r="X84" t="s">
        <v>1113</v>
      </c>
      <c r="AA84" s="847"/>
      <c r="AG84" s="116"/>
      <c r="AH84" s="290" t="s">
        <v>3285</v>
      </c>
      <c r="AI84" s="116"/>
      <c r="AJ84" s="345" t="s">
        <v>3286</v>
      </c>
      <c r="AK84" s="116"/>
      <c r="AL84" s="116"/>
      <c r="AM84" s="116"/>
      <c r="AN84" s="116"/>
      <c r="AO84" s="116"/>
    </row>
    <row r="85" spans="1:45" ht="11.25" customHeight="1" x14ac:dyDescent="0.2">
      <c r="A85" s="313" t="s">
        <v>3287</v>
      </c>
      <c r="B85" s="314">
        <v>107</v>
      </c>
      <c r="C85" s="315">
        <v>40.186915887850468</v>
      </c>
      <c r="D85" s="316">
        <v>63.640934579439218</v>
      </c>
      <c r="E85" s="316">
        <v>2.6520637569992176</v>
      </c>
      <c r="F85" s="316">
        <v>8.1363982947464386</v>
      </c>
      <c r="G85" s="317"/>
      <c r="H85" s="318">
        <v>239</v>
      </c>
      <c r="I85" s="315">
        <v>14.418410041841005</v>
      </c>
      <c r="J85" s="319">
        <v>63.646108786610895</v>
      </c>
      <c r="K85" s="316">
        <v>2.7575417982139583</v>
      </c>
      <c r="L85" s="320">
        <v>8.467564407452377</v>
      </c>
      <c r="M85" s="327"/>
      <c r="N85" s="339">
        <v>208</v>
      </c>
      <c r="O85" s="340">
        <v>6.1826923076923075</v>
      </c>
      <c r="P85" s="341">
        <v>55.770576923076938</v>
      </c>
      <c r="Q85" s="342">
        <v>3.1265755307998471</v>
      </c>
      <c r="R85" s="343">
        <v>12.292188838984996</v>
      </c>
      <c r="T85" s="847" t="s">
        <v>906</v>
      </c>
      <c r="W85" s="847"/>
      <c r="X85" t="s">
        <v>907</v>
      </c>
      <c r="AA85" s="847"/>
      <c r="AG85" s="116"/>
      <c r="AH85" s="346"/>
      <c r="AI85" s="290" t="s">
        <v>3288</v>
      </c>
      <c r="AJ85" s="116"/>
      <c r="AK85" s="116"/>
      <c r="AL85" s="116"/>
      <c r="AM85" s="116"/>
      <c r="AN85" s="116"/>
      <c r="AO85" s="116"/>
    </row>
    <row r="86" spans="1:45" ht="11.25" customHeight="1" x14ac:dyDescent="0.2">
      <c r="A86" s="313" t="s">
        <v>3289</v>
      </c>
      <c r="B86" s="314">
        <v>105</v>
      </c>
      <c r="C86" s="315">
        <v>40.180952380952384</v>
      </c>
      <c r="D86" s="316">
        <v>67.284285714285716</v>
      </c>
      <c r="E86" s="316">
        <v>2.5230512410767219</v>
      </c>
      <c r="F86" s="316">
        <v>8.3912842710296651</v>
      </c>
      <c r="G86" s="317"/>
      <c r="H86" s="318">
        <v>245</v>
      </c>
      <c r="I86" s="315">
        <v>14.371428571428572</v>
      </c>
      <c r="J86" s="319">
        <v>68.06881632653058</v>
      </c>
      <c r="K86" s="316">
        <v>2.6500774337634585</v>
      </c>
      <c r="L86" s="320">
        <v>8.8487876793907461</v>
      </c>
      <c r="M86" s="327"/>
      <c r="N86" s="339">
        <v>218</v>
      </c>
      <c r="O86" s="340">
        <v>6.068807339449541</v>
      </c>
      <c r="P86" s="341">
        <v>55.271146788990798</v>
      </c>
      <c r="Q86" s="342">
        <v>3.0916555141228321</v>
      </c>
      <c r="R86" s="343">
        <v>11.976759627555911</v>
      </c>
      <c r="T86" s="847" t="s">
        <v>212</v>
      </c>
      <c r="W86" s="847"/>
      <c r="X86" t="s">
        <v>213</v>
      </c>
      <c r="AA86" s="847"/>
      <c r="AG86" s="347" t="s">
        <v>3290</v>
      </c>
      <c r="AH86" s="3"/>
      <c r="AI86" s="348" t="s">
        <v>3291</v>
      </c>
      <c r="AJ86" s="2"/>
      <c r="AK86" s="2"/>
      <c r="AL86" s="2"/>
      <c r="AM86" s="2"/>
      <c r="AN86" s="2"/>
      <c r="AO86" s="2"/>
      <c r="AP86" s="349"/>
      <c r="AQ86" s="4"/>
      <c r="AR86" s="4"/>
      <c r="AS86" s="4"/>
    </row>
    <row r="87" spans="1:45" ht="11.25" customHeight="1" x14ac:dyDescent="0.2">
      <c r="A87" s="313" t="s">
        <v>3292</v>
      </c>
      <c r="B87" s="314">
        <v>105</v>
      </c>
      <c r="C87" s="315">
        <v>40.314285714285717</v>
      </c>
      <c r="D87" s="316">
        <v>68.376380952380956</v>
      </c>
      <c r="E87" s="316">
        <v>2.5279661610848594</v>
      </c>
      <c r="F87" s="316">
        <v>8.518488904225908</v>
      </c>
      <c r="G87" s="317"/>
      <c r="H87" s="318">
        <v>246</v>
      </c>
      <c r="I87" s="315">
        <v>14.349593495934959</v>
      </c>
      <c r="J87" s="319">
        <v>68.204024390243859</v>
      </c>
      <c r="K87" s="316">
        <v>2.6457581096145075</v>
      </c>
      <c r="L87" s="320">
        <v>8.9321094644245314</v>
      </c>
      <c r="M87" s="327"/>
      <c r="N87" s="339">
        <v>238</v>
      </c>
      <c r="O87" s="340">
        <v>5.96218487394958</v>
      </c>
      <c r="P87" s="341">
        <v>56.81394957983192</v>
      </c>
      <c r="Q87" s="342">
        <v>3.0148029219189652</v>
      </c>
      <c r="R87" s="343">
        <v>12.22504100438675</v>
      </c>
      <c r="T87" s="847" t="s">
        <v>214</v>
      </c>
      <c r="W87" s="847"/>
      <c r="X87" s="847" t="s">
        <v>215</v>
      </c>
      <c r="AA87" s="847"/>
      <c r="AG87" s="350" t="s">
        <v>3293</v>
      </c>
      <c r="AH87" s="351"/>
      <c r="AI87" s="221">
        <v>2008</v>
      </c>
      <c r="AJ87" s="51">
        <v>2009</v>
      </c>
      <c r="AK87" s="221" t="s">
        <v>3171</v>
      </c>
      <c r="AL87" s="51" t="s">
        <v>3172</v>
      </c>
      <c r="AM87" s="221" t="s">
        <v>92</v>
      </c>
      <c r="AN87" s="51" t="s">
        <v>17</v>
      </c>
      <c r="AO87" s="221" t="s">
        <v>3173</v>
      </c>
      <c r="AP87" s="51" t="s">
        <v>3174</v>
      </c>
      <c r="AQ87" s="221">
        <v>2016</v>
      </c>
      <c r="AR87" s="221">
        <v>2017</v>
      </c>
      <c r="AS87" s="221">
        <v>2018</v>
      </c>
    </row>
    <row r="88" spans="1:45" ht="11.25" customHeight="1" x14ac:dyDescent="0.2">
      <c r="A88" s="313" t="s">
        <v>3294</v>
      </c>
      <c r="B88" s="314">
        <v>106</v>
      </c>
      <c r="C88" s="315">
        <v>40.226415094339622</v>
      </c>
      <c r="D88" s="316">
        <v>69.582924528301859</v>
      </c>
      <c r="E88" s="316">
        <v>2.4985181950939808</v>
      </c>
      <c r="F88" s="316">
        <v>8.2467161042749879</v>
      </c>
      <c r="G88" s="317"/>
      <c r="H88" s="318">
        <v>246</v>
      </c>
      <c r="I88" s="315">
        <v>14.390243902439025</v>
      </c>
      <c r="J88" s="319">
        <v>68.710447154471538</v>
      </c>
      <c r="K88" s="316">
        <v>2.6426313265707595</v>
      </c>
      <c r="L88" s="320">
        <v>8.6096120307346258</v>
      </c>
      <c r="M88" s="327"/>
      <c r="N88" s="339">
        <v>259</v>
      </c>
      <c r="O88" s="340">
        <v>5.9111969111969112</v>
      </c>
      <c r="P88" s="341">
        <v>56.756718146718157</v>
      </c>
      <c r="Q88" s="342">
        <v>3.1156709291068094</v>
      </c>
      <c r="R88" s="343">
        <v>12.278304141151919</v>
      </c>
      <c r="T88" s="847" t="s">
        <v>1168</v>
      </c>
      <c r="W88" s="847"/>
      <c r="X88" s="847" t="s">
        <v>1169</v>
      </c>
      <c r="AA88" s="847"/>
      <c r="AG88" s="352" t="s">
        <v>3295</v>
      </c>
      <c r="AH88" s="353"/>
      <c r="AI88" s="354">
        <f t="shared" ref="AI88:AS88" si="9">AH73</f>
        <v>139</v>
      </c>
      <c r="AJ88" s="353">
        <f t="shared" si="9"/>
        <v>150</v>
      </c>
      <c r="AK88" s="354">
        <f t="shared" si="9"/>
        <v>159</v>
      </c>
      <c r="AL88" s="353">
        <f t="shared" si="9"/>
        <v>417</v>
      </c>
      <c r="AM88" s="354">
        <f t="shared" si="9"/>
        <v>448</v>
      </c>
      <c r="AN88" s="353">
        <f t="shared" si="9"/>
        <v>458</v>
      </c>
      <c r="AO88" s="354">
        <f t="shared" si="9"/>
        <v>476</v>
      </c>
      <c r="AP88" s="353">
        <f t="shared" si="9"/>
        <v>611</v>
      </c>
      <c r="AQ88" s="354">
        <f t="shared" si="9"/>
        <v>753</v>
      </c>
      <c r="AR88" s="354">
        <f t="shared" si="9"/>
        <v>769</v>
      </c>
      <c r="AS88" s="354">
        <f t="shared" si="9"/>
        <v>822</v>
      </c>
    </row>
    <row r="89" spans="1:45" ht="11.25" customHeight="1" x14ac:dyDescent="0.2">
      <c r="A89" s="268" t="s">
        <v>3296</v>
      </c>
      <c r="B89" s="295">
        <v>106</v>
      </c>
      <c r="C89" s="270">
        <v>40.29245283018868</v>
      </c>
      <c r="D89" s="271">
        <v>67.493679245283005</v>
      </c>
      <c r="E89" s="271">
        <v>2.5844576979213203</v>
      </c>
      <c r="F89" s="271">
        <v>8.2681088405621495</v>
      </c>
      <c r="G89" s="317"/>
      <c r="H89" s="296">
        <v>250</v>
      </c>
      <c r="I89" s="270">
        <v>14.423999999999999</v>
      </c>
      <c r="J89" s="283">
        <v>67.095879999999994</v>
      </c>
      <c r="K89" s="271">
        <v>2.7455868266746983</v>
      </c>
      <c r="L89" s="297">
        <v>8.4288867515287755</v>
      </c>
      <c r="M89" s="327"/>
      <c r="N89" s="328">
        <v>281</v>
      </c>
      <c r="O89" s="329">
        <v>5.8291814946619214</v>
      </c>
      <c r="P89" s="330">
        <v>54.167010676156544</v>
      </c>
      <c r="Q89" s="331">
        <v>3.145651285338082</v>
      </c>
      <c r="R89" s="332">
        <v>11.853811236729971</v>
      </c>
      <c r="T89" s="847" t="s">
        <v>721</v>
      </c>
      <c r="W89" s="847"/>
      <c r="X89" s="847" t="s">
        <v>722</v>
      </c>
      <c r="Y89" s="847"/>
      <c r="AA89" s="847"/>
      <c r="AG89" s="355" t="s">
        <v>3265</v>
      </c>
      <c r="AH89" s="356"/>
      <c r="AI89" s="92">
        <f t="shared" ref="AI89:AS89" si="10">AI95+AI94</f>
        <v>26</v>
      </c>
      <c r="AJ89" s="356">
        <f t="shared" si="10"/>
        <v>53</v>
      </c>
      <c r="AK89" s="92">
        <f t="shared" si="10"/>
        <v>320</v>
      </c>
      <c r="AL89" s="356">
        <f t="shared" si="10"/>
        <v>59</v>
      </c>
      <c r="AM89" s="92">
        <f t="shared" si="10"/>
        <v>47</v>
      </c>
      <c r="AN89" s="356">
        <f t="shared" si="10"/>
        <v>54</v>
      </c>
      <c r="AO89" s="92">
        <f t="shared" si="10"/>
        <v>165</v>
      </c>
      <c r="AP89" s="356">
        <f t="shared" si="10"/>
        <v>209</v>
      </c>
      <c r="AQ89" s="92">
        <f t="shared" si="10"/>
        <v>121</v>
      </c>
      <c r="AR89" s="92">
        <f t="shared" si="10"/>
        <v>126</v>
      </c>
      <c r="AS89" s="92" t="e">
        <f t="shared" si="10"/>
        <v>#REF!</v>
      </c>
    </row>
    <row r="90" spans="1:45" ht="11.25" customHeight="1" x14ac:dyDescent="0.2">
      <c r="A90" s="268" t="s">
        <v>3297</v>
      </c>
      <c r="B90" s="295">
        <v>105</v>
      </c>
      <c r="C90" s="270">
        <v>40.476190476190474</v>
      </c>
      <c r="D90" s="271">
        <v>69.741142857142847</v>
      </c>
      <c r="E90" s="271">
        <v>2.5536367271743168</v>
      </c>
      <c r="F90" s="271">
        <v>8.2946179955700305</v>
      </c>
      <c r="G90" s="317"/>
      <c r="H90" s="296">
        <v>249</v>
      </c>
      <c r="I90" s="270">
        <v>14.626506024096386</v>
      </c>
      <c r="J90" s="283">
        <v>70.40481927710843</v>
      </c>
      <c r="K90" s="271">
        <v>2.6973954721488651</v>
      </c>
      <c r="L90" s="297">
        <v>8.3763581489520114</v>
      </c>
      <c r="M90" s="327"/>
      <c r="N90" s="328">
        <v>309</v>
      </c>
      <c r="O90" s="329">
        <v>5.8317152103559868</v>
      </c>
      <c r="P90" s="330">
        <v>55.628737864077692</v>
      </c>
      <c r="Q90" s="331">
        <v>2.9151936862692911</v>
      </c>
      <c r="R90" s="332">
        <v>12.160612334501097</v>
      </c>
      <c r="T90" s="847"/>
      <c r="U90" s="847"/>
      <c r="W90" s="847"/>
      <c r="X90" s="864"/>
      <c r="Y90" s="847"/>
      <c r="AA90" s="847"/>
      <c r="AG90" s="357" t="s">
        <v>3275</v>
      </c>
      <c r="AH90" s="8" t="s">
        <v>3298</v>
      </c>
      <c r="AI90" s="244">
        <f>Changes!E820</f>
        <v>9</v>
      </c>
      <c r="AJ90" s="8">
        <f>Changes!E821</f>
        <v>28</v>
      </c>
      <c r="AK90" s="244">
        <f>Changes!E822</f>
        <v>1</v>
      </c>
      <c r="AL90" s="8">
        <f>Changes!E823</f>
        <v>8</v>
      </c>
      <c r="AM90" s="244">
        <f>Changes!E824</f>
        <v>14</v>
      </c>
      <c r="AN90" s="8">
        <f>Changes!E825</f>
        <v>6</v>
      </c>
      <c r="AO90" s="244">
        <f>Changes!E826</f>
        <v>7</v>
      </c>
      <c r="AP90" s="8">
        <f>Changes!E827</f>
        <v>18</v>
      </c>
      <c r="AQ90" s="244">
        <f>Changes!E828</f>
        <v>28</v>
      </c>
      <c r="AR90" s="244">
        <f>Changes!E829</f>
        <v>8</v>
      </c>
      <c r="AS90" s="244" t="e">
        <f>Changes!#REF!</f>
        <v>#REF!</v>
      </c>
    </row>
    <row r="91" spans="1:45" ht="11.25" customHeight="1" x14ac:dyDescent="0.2">
      <c r="A91" s="268" t="s">
        <v>3299</v>
      </c>
      <c r="B91" s="295">
        <v>105</v>
      </c>
      <c r="C91" s="270">
        <v>40.504761904761907</v>
      </c>
      <c r="D91" s="271">
        <v>69.208857142857099</v>
      </c>
      <c r="E91" s="271">
        <v>2.5662461294491061</v>
      </c>
      <c r="F91" s="271">
        <v>8.229315833206563</v>
      </c>
      <c r="G91" s="317"/>
      <c r="H91" s="296">
        <v>249</v>
      </c>
      <c r="I91" s="270">
        <v>14.634538152610443</v>
      </c>
      <c r="J91" s="283">
        <v>70.260040160642532</v>
      </c>
      <c r="K91" s="271">
        <v>2.7218282094190505</v>
      </c>
      <c r="L91" s="297">
        <v>8.1666825730796422</v>
      </c>
      <c r="M91" s="327"/>
      <c r="N91" s="328">
        <v>336</v>
      </c>
      <c r="O91" s="329">
        <v>5.7857142857142856</v>
      </c>
      <c r="P91" s="330">
        <v>54.019880952380987</v>
      </c>
      <c r="Q91" s="331">
        <v>2.8917702971863304</v>
      </c>
      <c r="R91" s="332">
        <v>12.102456010846762</v>
      </c>
      <c r="T91" s="453"/>
      <c r="U91" s="847"/>
      <c r="W91" s="847"/>
      <c r="Y91" s="847"/>
      <c r="AA91" s="847"/>
      <c r="AG91" s="326" t="s">
        <v>3275</v>
      </c>
      <c r="AH91" s="12" t="s">
        <v>3300</v>
      </c>
      <c r="AI91" s="247">
        <f>Changes!F820</f>
        <v>2</v>
      </c>
      <c r="AJ91" s="12">
        <f>Changes!F821</f>
        <v>13</v>
      </c>
      <c r="AK91" s="247">
        <f>Changes!F822</f>
        <v>57</v>
      </c>
      <c r="AL91" s="12">
        <f>Changes!F823</f>
        <v>13</v>
      </c>
      <c r="AM91" s="247">
        <f>Changes!F824</f>
        <v>13</v>
      </c>
      <c r="AN91" s="12">
        <f>Changes!F825</f>
        <v>13</v>
      </c>
      <c r="AO91" s="247">
        <f>Changes!F826</f>
        <v>12</v>
      </c>
      <c r="AP91" s="12">
        <f>Changes!F827</f>
        <v>12</v>
      </c>
      <c r="AQ91" s="247">
        <f>Changes!F828</f>
        <v>49</v>
      </c>
      <c r="AR91" s="247">
        <f>Changes!F829</f>
        <v>37</v>
      </c>
      <c r="AS91" s="247">
        <f>Changes!F830</f>
        <v>31</v>
      </c>
    </row>
    <row r="92" spans="1:45" ht="11.25" customHeight="1" x14ac:dyDescent="0.2">
      <c r="A92" s="268" t="s">
        <v>3301</v>
      </c>
      <c r="B92" s="295">
        <v>105</v>
      </c>
      <c r="C92" s="270">
        <v>40.590476190476188</v>
      </c>
      <c r="D92" s="271">
        <v>68.276857142857111</v>
      </c>
      <c r="E92" s="271">
        <v>2.6157508638229192</v>
      </c>
      <c r="F92" s="271">
        <v>7.8909997898311657</v>
      </c>
      <c r="G92" s="317"/>
      <c r="H92" s="296">
        <v>249</v>
      </c>
      <c r="I92" s="270">
        <v>14.686746987951807</v>
      </c>
      <c r="J92" s="283">
        <v>69.610522088353392</v>
      </c>
      <c r="K92" s="271">
        <v>2.727842926046208</v>
      </c>
      <c r="L92" s="297">
        <v>7.9620214312743132</v>
      </c>
      <c r="M92" s="327"/>
      <c r="N92" s="328">
        <v>353</v>
      </c>
      <c r="O92" s="329">
        <v>5.7705382436260626</v>
      </c>
      <c r="P92" s="330">
        <v>53.821841359773352</v>
      </c>
      <c r="Q92" s="331">
        <v>2.9300528380188511</v>
      </c>
      <c r="R92" s="332">
        <v>12.42053586248324</v>
      </c>
      <c r="T92" s="847"/>
      <c r="U92" s="847"/>
      <c r="W92" s="847"/>
      <c r="Y92" s="847"/>
      <c r="AA92" s="847"/>
      <c r="AG92" s="326" t="s">
        <v>3275</v>
      </c>
      <c r="AH92" s="12" t="s">
        <v>3302</v>
      </c>
      <c r="AI92" s="247">
        <f>Changes!G820</f>
        <v>3</v>
      </c>
      <c r="AJ92" s="12">
        <f>Changes!G821</f>
        <v>3</v>
      </c>
      <c r="AK92" s="247">
        <f>Changes!G822</f>
        <v>4</v>
      </c>
      <c r="AL92" s="12">
        <f>Changes!G823</f>
        <v>6</v>
      </c>
      <c r="AM92" s="247">
        <f>Changes!G824</f>
        <v>5</v>
      </c>
      <c r="AN92" s="12">
        <f>Changes!G825</f>
        <v>12</v>
      </c>
      <c r="AO92" s="247">
        <f>Changes!G826</f>
        <v>8</v>
      </c>
      <c r="AP92" s="12">
        <f>Changes!G827</f>
        <v>18</v>
      </c>
      <c r="AQ92" s="247">
        <f>Changes!G828</f>
        <v>24</v>
      </c>
      <c r="AR92" s="247">
        <f>Changes!G829</f>
        <v>25</v>
      </c>
      <c r="AS92" s="247">
        <f>Changes!G830</f>
        <v>26</v>
      </c>
    </row>
    <row r="93" spans="1:45" ht="11.25" customHeight="1" x14ac:dyDescent="0.2">
      <c r="A93" s="268" t="s">
        <v>3303</v>
      </c>
      <c r="B93" s="295">
        <v>105</v>
      </c>
      <c r="C93" s="270">
        <v>40.657142857142858</v>
      </c>
      <c r="D93" s="271">
        <v>68.729238095238074</v>
      </c>
      <c r="E93" s="271">
        <v>2.6202837900291169</v>
      </c>
      <c r="F93" s="271">
        <v>7.8067703222866047</v>
      </c>
      <c r="G93" s="317"/>
      <c r="H93" s="296">
        <v>251</v>
      </c>
      <c r="I93" s="270">
        <v>14.733067729083665</v>
      </c>
      <c r="J93" s="283">
        <v>69.937848605577628</v>
      </c>
      <c r="K93" s="271">
        <v>2.7625618090078712</v>
      </c>
      <c r="L93" s="297">
        <v>7.9672204406714853</v>
      </c>
      <c r="M93" s="327"/>
      <c r="N93" s="328">
        <v>366</v>
      </c>
      <c r="O93" s="329">
        <v>5.7622950819672134</v>
      </c>
      <c r="P93" s="330">
        <v>54.440355191256856</v>
      </c>
      <c r="Q93" s="331">
        <v>2.9086780915571202</v>
      </c>
      <c r="R93" s="332">
        <v>12.253992389656698</v>
      </c>
      <c r="T93" s="847"/>
      <c r="U93" s="847"/>
      <c r="W93" s="847"/>
      <c r="X93" s="847"/>
      <c r="AA93" s="847"/>
      <c r="AG93" s="326" t="s">
        <v>3275</v>
      </c>
      <c r="AH93" s="12" t="s">
        <v>1849</v>
      </c>
      <c r="AI93" s="247">
        <f>Changes!H820</f>
        <v>1</v>
      </c>
      <c r="AJ93" s="12">
        <f>Changes!H821</f>
        <v>0</v>
      </c>
      <c r="AK93" s="247">
        <f>Changes!H822</f>
        <v>0</v>
      </c>
      <c r="AL93" s="12">
        <f>Changes!H823</f>
        <v>1</v>
      </c>
      <c r="AM93" s="247">
        <f>Changes!H824</f>
        <v>5</v>
      </c>
      <c r="AN93" s="12">
        <f>Changes!H825</f>
        <v>5</v>
      </c>
      <c r="AO93" s="247">
        <f>Changes!H826</f>
        <v>3</v>
      </c>
      <c r="AP93" s="12">
        <f>Changes!H827</f>
        <v>19</v>
      </c>
      <c r="AQ93" s="247">
        <f>Changes!H828</f>
        <v>4</v>
      </c>
      <c r="AR93" s="247">
        <f>Changes!H829</f>
        <v>3</v>
      </c>
      <c r="AS93" s="247">
        <f>Changes!H830</f>
        <v>0</v>
      </c>
    </row>
    <row r="94" spans="1:45" ht="11.25" customHeight="1" x14ac:dyDescent="0.2">
      <c r="A94" s="268" t="s">
        <v>3304</v>
      </c>
      <c r="B94" s="295">
        <v>105</v>
      </c>
      <c r="C94" s="270">
        <v>40.704761904761902</v>
      </c>
      <c r="D94" s="271">
        <v>66.595523809523797</v>
      </c>
      <c r="E94" s="271">
        <v>2.6721877749238581</v>
      </c>
      <c r="F94" s="271">
        <v>7.8261113836627816</v>
      </c>
      <c r="G94" s="317"/>
      <c r="H94" s="296">
        <v>252</v>
      </c>
      <c r="I94" s="270">
        <v>14.753968253968255</v>
      </c>
      <c r="J94" s="283">
        <v>68.493412698412698</v>
      </c>
      <c r="K94" s="271">
        <v>2.8367059552911673</v>
      </c>
      <c r="L94" s="297">
        <v>7.759726211288287</v>
      </c>
      <c r="M94" s="327"/>
      <c r="N94" s="328">
        <v>369</v>
      </c>
      <c r="O94" s="329">
        <v>5.7452574525745259</v>
      </c>
      <c r="P94" s="330">
        <v>53.50566395663953</v>
      </c>
      <c r="Q94" s="331">
        <v>2.9872024465894533</v>
      </c>
      <c r="R94" s="332">
        <v>12.099140561901489</v>
      </c>
      <c r="T94" s="847"/>
      <c r="U94" s="847"/>
      <c r="W94" s="847"/>
      <c r="X94" s="864"/>
      <c r="Y94" s="847"/>
      <c r="AA94" s="847"/>
      <c r="AG94" s="358" t="s">
        <v>3275</v>
      </c>
      <c r="AH94" s="359" t="s">
        <v>3237</v>
      </c>
      <c r="AI94" s="360">
        <f t="shared" ref="AI94:AR94" si="11">SUM(AI90:AI93)</f>
        <v>15</v>
      </c>
      <c r="AJ94" s="359">
        <f t="shared" si="11"/>
        <v>44</v>
      </c>
      <c r="AK94" s="360">
        <f t="shared" si="11"/>
        <v>62</v>
      </c>
      <c r="AL94" s="359">
        <f t="shared" si="11"/>
        <v>28</v>
      </c>
      <c r="AM94" s="360">
        <f t="shared" si="11"/>
        <v>37</v>
      </c>
      <c r="AN94" s="359">
        <f t="shared" si="11"/>
        <v>36</v>
      </c>
      <c r="AO94" s="360">
        <f t="shared" si="11"/>
        <v>30</v>
      </c>
      <c r="AP94" s="359">
        <f t="shared" si="11"/>
        <v>67</v>
      </c>
      <c r="AQ94" s="360">
        <f t="shared" si="11"/>
        <v>105</v>
      </c>
      <c r="AR94" s="360">
        <f t="shared" si="11"/>
        <v>73</v>
      </c>
      <c r="AS94" s="360" t="e">
        <f>SUM(AS90:AS93)</f>
        <v>#REF!</v>
      </c>
    </row>
    <row r="95" spans="1:45" ht="11.25" customHeight="1" x14ac:dyDescent="0.2">
      <c r="A95" s="268" t="s">
        <v>3305</v>
      </c>
      <c r="B95" s="295">
        <v>106</v>
      </c>
      <c r="C95" s="270">
        <v>40.849056603773583</v>
      </c>
      <c r="D95" s="271">
        <v>71.843396226415109</v>
      </c>
      <c r="E95" s="271">
        <v>2.6569284096496362</v>
      </c>
      <c r="F95" s="271">
        <v>6.9140205164596402</v>
      </c>
      <c r="G95" s="317"/>
      <c r="H95" s="296">
        <v>253</v>
      </c>
      <c r="I95" s="270">
        <v>14.766798418972332</v>
      </c>
      <c r="J95" s="283">
        <v>67.341067193675926</v>
      </c>
      <c r="K95" s="271">
        <v>2.8551618587207477</v>
      </c>
      <c r="L95" s="297">
        <v>8.2041056631634746</v>
      </c>
      <c r="M95" s="327"/>
      <c r="N95" s="328">
        <v>375</v>
      </c>
      <c r="O95" s="329">
        <v>5.722666666666667</v>
      </c>
      <c r="P95" s="330">
        <v>53.040186666666678</v>
      </c>
      <c r="Q95" s="331">
        <v>3.0345800356653641</v>
      </c>
      <c r="R95" s="332">
        <v>11.652857995672615</v>
      </c>
      <c r="T95" s="847"/>
      <c r="U95" s="847"/>
      <c r="W95" s="847"/>
      <c r="X95" s="847"/>
      <c r="Y95" s="847"/>
      <c r="AA95" s="847"/>
      <c r="AG95" s="326" t="s">
        <v>3306</v>
      </c>
      <c r="AH95" s="12"/>
      <c r="AI95" s="247">
        <f t="shared" ref="AI95:AR95" si="12">AI80</f>
        <v>11</v>
      </c>
      <c r="AJ95" s="12">
        <f t="shared" si="12"/>
        <v>9</v>
      </c>
      <c r="AK95" s="247">
        <f t="shared" si="12"/>
        <v>258</v>
      </c>
      <c r="AL95" s="12">
        <f t="shared" si="12"/>
        <v>31</v>
      </c>
      <c r="AM95" s="247">
        <f t="shared" si="12"/>
        <v>10</v>
      </c>
      <c r="AN95" s="12">
        <f t="shared" si="12"/>
        <v>18</v>
      </c>
      <c r="AO95" s="247">
        <f t="shared" si="12"/>
        <v>135</v>
      </c>
      <c r="AP95" s="12">
        <f t="shared" si="12"/>
        <v>142</v>
      </c>
      <c r="AQ95" s="247">
        <f t="shared" si="12"/>
        <v>16</v>
      </c>
      <c r="AR95" s="247">
        <f t="shared" si="12"/>
        <v>53</v>
      </c>
      <c r="AS95" s="247">
        <f>AS80</f>
        <v>-80</v>
      </c>
    </row>
    <row r="96" spans="1:45" ht="11.25" customHeight="1" x14ac:dyDescent="0.2">
      <c r="A96" s="268" t="s">
        <v>3307</v>
      </c>
      <c r="B96" s="295">
        <v>106</v>
      </c>
      <c r="C96" s="270">
        <v>40.933962264150942</v>
      </c>
      <c r="D96" s="271">
        <v>68.378962264150914</v>
      </c>
      <c r="E96" s="271">
        <v>2.8042465513353609</v>
      </c>
      <c r="F96" s="271">
        <v>6.8272817327910573</v>
      </c>
      <c r="G96" s="317"/>
      <c r="H96" s="296">
        <v>253</v>
      </c>
      <c r="I96" s="270">
        <v>14.786561264822135</v>
      </c>
      <c r="J96" s="283">
        <v>64.103399209486156</v>
      </c>
      <c r="K96" s="271">
        <v>2.9772161316624031</v>
      </c>
      <c r="L96" s="297">
        <v>7.9899800869940529</v>
      </c>
      <c r="M96" s="327"/>
      <c r="N96" s="328">
        <v>376</v>
      </c>
      <c r="O96" s="329">
        <v>5.7127659574468082</v>
      </c>
      <c r="P96" s="330">
        <v>49.76289893617021</v>
      </c>
      <c r="Q96" s="331">
        <v>3.2408352122433257</v>
      </c>
      <c r="R96" s="332">
        <v>11.533776723942712</v>
      </c>
      <c r="T96" s="847"/>
      <c r="U96" s="847"/>
      <c r="W96" s="847"/>
      <c r="X96" s="864"/>
      <c r="AA96" s="847"/>
      <c r="AG96" s="352" t="s">
        <v>3308</v>
      </c>
      <c r="AH96" s="353"/>
      <c r="AI96" s="354">
        <f t="shared" ref="AI96:AR96" si="13">AI73</f>
        <v>150</v>
      </c>
      <c r="AJ96" s="353">
        <f t="shared" si="13"/>
        <v>159</v>
      </c>
      <c r="AK96" s="354">
        <f t="shared" si="13"/>
        <v>417</v>
      </c>
      <c r="AL96" s="353">
        <f t="shared" si="13"/>
        <v>448</v>
      </c>
      <c r="AM96" s="354">
        <f t="shared" si="13"/>
        <v>458</v>
      </c>
      <c r="AN96" s="353">
        <f t="shared" si="13"/>
        <v>476</v>
      </c>
      <c r="AO96" s="354">
        <f t="shared" si="13"/>
        <v>611</v>
      </c>
      <c r="AP96" s="353">
        <f t="shared" si="13"/>
        <v>753</v>
      </c>
      <c r="AQ96" s="354">
        <f t="shared" si="13"/>
        <v>769</v>
      </c>
      <c r="AR96" s="354">
        <f t="shared" si="13"/>
        <v>822</v>
      </c>
      <c r="AS96" s="354">
        <f>AS73</f>
        <v>742</v>
      </c>
    </row>
    <row r="97" spans="1:45" ht="11.25" customHeight="1" x14ac:dyDescent="0.2">
      <c r="A97" s="268" t="s">
        <v>3309</v>
      </c>
      <c r="B97" s="295">
        <v>106</v>
      </c>
      <c r="C97" s="270">
        <v>40.962264150943398</v>
      </c>
      <c r="D97" s="271">
        <v>66.968773584905634</v>
      </c>
      <c r="E97" s="271">
        <v>2.850226692277718</v>
      </c>
      <c r="F97" s="271">
        <v>6.7953730341393292</v>
      </c>
      <c r="G97" s="317"/>
      <c r="H97" s="296">
        <v>252</v>
      </c>
      <c r="I97" s="270">
        <v>14.837301587301587</v>
      </c>
      <c r="J97" s="283">
        <v>62.143531746031755</v>
      </c>
      <c r="K97" s="271">
        <v>3.0995539000769115</v>
      </c>
      <c r="L97" s="297">
        <v>8.1166211278060452</v>
      </c>
      <c r="M97" s="327"/>
      <c r="N97" s="328">
        <v>384</v>
      </c>
      <c r="O97" s="329">
        <v>5.703125</v>
      </c>
      <c r="P97" s="330">
        <v>48.509973958333291</v>
      </c>
      <c r="Q97" s="331">
        <v>3.4016643905149739</v>
      </c>
      <c r="R97" s="332">
        <v>11.481061950647952</v>
      </c>
      <c r="T97" s="847"/>
      <c r="U97" s="847"/>
      <c r="W97" s="847"/>
      <c r="X97" s="847"/>
      <c r="AA97" s="847"/>
      <c r="AG97" s="116"/>
      <c r="AH97" s="116"/>
      <c r="AI97" s="116"/>
      <c r="AJ97" s="116"/>
      <c r="AK97" s="116"/>
      <c r="AL97" s="116"/>
      <c r="AM97" s="116"/>
      <c r="AN97" s="116"/>
      <c r="AO97" s="116"/>
    </row>
    <row r="98" spans="1:45" ht="11.25" customHeight="1" x14ac:dyDescent="0.2">
      <c r="A98" s="268" t="s">
        <v>3310</v>
      </c>
      <c r="B98" s="295">
        <v>106</v>
      </c>
      <c r="C98" s="270">
        <v>41.094339622641506</v>
      </c>
      <c r="D98" s="271">
        <v>72.157547169811323</v>
      </c>
      <c r="E98" s="271">
        <v>2.6730722202842778</v>
      </c>
      <c r="F98" s="271">
        <v>6.9731375385076122</v>
      </c>
      <c r="G98" s="317"/>
      <c r="H98" s="296">
        <v>251</v>
      </c>
      <c r="I98" s="270">
        <v>14.872509960159363</v>
      </c>
      <c r="J98" s="283">
        <v>65.221633466135472</v>
      </c>
      <c r="K98" s="271">
        <v>3.0172131014647738</v>
      </c>
      <c r="L98" s="297">
        <v>7.6941437046561312</v>
      </c>
      <c r="M98" s="327"/>
      <c r="N98" s="328">
        <v>388</v>
      </c>
      <c r="O98" s="329">
        <v>5.731958762886598</v>
      </c>
      <c r="P98" s="330">
        <v>52.082139175257673</v>
      </c>
      <c r="Q98" s="331">
        <v>3.1875975342539027</v>
      </c>
      <c r="R98" s="332">
        <v>11.418678598968501</v>
      </c>
      <c r="T98" s="847"/>
      <c r="U98" s="847"/>
      <c r="W98" s="847"/>
      <c r="X98" s="847"/>
      <c r="AA98" s="847"/>
      <c r="AG98" s="361" t="s">
        <v>3311</v>
      </c>
      <c r="AH98" s="3"/>
      <c r="AI98" s="348" t="s">
        <v>3291</v>
      </c>
      <c r="AJ98" s="2"/>
      <c r="AK98" s="2"/>
      <c r="AL98" s="2"/>
      <c r="AM98" s="2"/>
      <c r="AN98" s="2"/>
      <c r="AO98" s="2"/>
      <c r="AP98" s="349"/>
      <c r="AQ98" s="4"/>
      <c r="AR98" s="4"/>
      <c r="AS98" s="4"/>
    </row>
    <row r="99" spans="1:45" ht="11.25" customHeight="1" x14ac:dyDescent="0.2">
      <c r="A99" s="268" t="s">
        <v>3312</v>
      </c>
      <c r="B99" s="295">
        <v>106</v>
      </c>
      <c r="C99" s="270">
        <v>41.132075471698116</v>
      </c>
      <c r="D99" s="271">
        <v>71.13009433962263</v>
      </c>
      <c r="E99" s="271">
        <v>2.7180273466765659</v>
      </c>
      <c r="F99" s="271">
        <v>6.774806542452505</v>
      </c>
      <c r="G99" s="317"/>
      <c r="H99" s="296">
        <v>253</v>
      </c>
      <c r="I99" s="270">
        <v>14.857707509881424</v>
      </c>
      <c r="J99" s="283">
        <v>65.086205533596853</v>
      </c>
      <c r="K99" s="271">
        <v>3.121415418257079</v>
      </c>
      <c r="L99" s="297">
        <v>7.7866611146562903</v>
      </c>
      <c r="M99" s="327"/>
      <c r="N99" s="328">
        <v>394</v>
      </c>
      <c r="O99" s="329">
        <v>5.7360406091370555</v>
      </c>
      <c r="P99" s="330">
        <v>52.238908629441582</v>
      </c>
      <c r="Q99" s="331">
        <v>3.2257430113336945</v>
      </c>
      <c r="R99" s="332">
        <v>11.984253399208921</v>
      </c>
      <c r="T99" s="847"/>
      <c r="U99" s="847"/>
      <c r="W99" s="847"/>
      <c r="X99" s="847"/>
      <c r="AA99" s="847"/>
      <c r="AG99" s="350" t="s">
        <v>3293</v>
      </c>
      <c r="AH99" s="351"/>
      <c r="AI99" s="221">
        <v>2008</v>
      </c>
      <c r="AJ99" s="51">
        <v>2009</v>
      </c>
      <c r="AK99" s="221" t="s">
        <v>3171</v>
      </c>
      <c r="AL99" s="51" t="s">
        <v>3172</v>
      </c>
      <c r="AM99" s="221" t="s">
        <v>92</v>
      </c>
      <c r="AN99" s="51" t="s">
        <v>17</v>
      </c>
      <c r="AO99" s="221" t="s">
        <v>3173</v>
      </c>
      <c r="AP99" s="51" t="s">
        <v>3174</v>
      </c>
      <c r="AQ99" s="221">
        <v>2016</v>
      </c>
      <c r="AR99" s="221">
        <v>2017</v>
      </c>
      <c r="AS99" s="221">
        <v>2018</v>
      </c>
    </row>
    <row r="100" spans="1:45" ht="11.25" customHeight="1" x14ac:dyDescent="0.2">
      <c r="A100" s="225" t="s">
        <v>3313</v>
      </c>
      <c r="B100" s="237">
        <v>107</v>
      </c>
      <c r="C100" s="278">
        <v>41.037383177570092</v>
      </c>
      <c r="D100" s="281">
        <v>69.717663551401841</v>
      </c>
      <c r="E100" s="281">
        <v>2.7634427220656144</v>
      </c>
      <c r="F100" s="281">
        <v>6.7567626898137334</v>
      </c>
      <c r="G100" s="317"/>
      <c r="H100" s="251">
        <v>250</v>
      </c>
      <c r="I100" s="278">
        <v>14.923999999999999</v>
      </c>
      <c r="J100" s="280">
        <v>63.227319999999999</v>
      </c>
      <c r="K100" s="281">
        <v>3.2109350538765935</v>
      </c>
      <c r="L100" s="298">
        <v>7.812502499426488</v>
      </c>
      <c r="M100" s="327"/>
      <c r="N100" s="284">
        <v>396</v>
      </c>
      <c r="O100" s="227">
        <v>5.7702020202020199</v>
      </c>
      <c r="P100" s="285">
        <v>50.277020202020225</v>
      </c>
      <c r="Q100" s="229">
        <v>3.3718231866236414</v>
      </c>
      <c r="R100" s="362">
        <v>11.9562137734186</v>
      </c>
      <c r="T100" s="847"/>
      <c r="U100" s="847"/>
      <c r="V100" s="847"/>
      <c r="W100" s="847"/>
      <c r="X100" s="847"/>
      <c r="AA100" s="847"/>
      <c r="AG100" s="363" t="s">
        <v>3314</v>
      </c>
      <c r="AH100" s="364"/>
      <c r="AI100" s="365">
        <f t="shared" ref="AI100:AR100" si="14">AI96+AI94</f>
        <v>165</v>
      </c>
      <c r="AJ100" s="354">
        <f t="shared" si="14"/>
        <v>203</v>
      </c>
      <c r="AK100" s="354">
        <f t="shared" si="14"/>
        <v>479</v>
      </c>
      <c r="AL100" s="354">
        <f t="shared" si="14"/>
        <v>476</v>
      </c>
      <c r="AM100" s="354">
        <f t="shared" si="14"/>
        <v>495</v>
      </c>
      <c r="AN100" s="354">
        <f t="shared" si="14"/>
        <v>512</v>
      </c>
      <c r="AO100" s="354">
        <f t="shared" si="14"/>
        <v>641</v>
      </c>
      <c r="AP100" s="354">
        <f t="shared" si="14"/>
        <v>820</v>
      </c>
      <c r="AQ100" s="354">
        <f t="shared" si="14"/>
        <v>874</v>
      </c>
      <c r="AR100" s="354">
        <f t="shared" si="14"/>
        <v>895</v>
      </c>
      <c r="AS100" s="354" t="e">
        <f>AS96+AS94</f>
        <v>#REF!</v>
      </c>
    </row>
    <row r="101" spans="1:45" ht="11.25" customHeight="1" x14ac:dyDescent="0.2">
      <c r="A101" s="366" t="s">
        <v>3315</v>
      </c>
      <c r="B101" s="252">
        <v>106</v>
      </c>
      <c r="C101" s="367">
        <v>41.179245283018865</v>
      </c>
      <c r="D101" s="368">
        <v>68.074056603773585</v>
      </c>
      <c r="E101" s="368">
        <v>2.8028112469913982</v>
      </c>
      <c r="F101" s="368">
        <v>6.6424653947341872</v>
      </c>
      <c r="G101" s="317"/>
      <c r="H101" s="369">
        <v>251</v>
      </c>
      <c r="I101" s="367">
        <v>14.996015936254979</v>
      </c>
      <c r="J101" s="370">
        <v>61.33418326693225</v>
      </c>
      <c r="K101" s="368">
        <v>3.3775869459222609</v>
      </c>
      <c r="L101" s="371">
        <v>7.7338377145374171</v>
      </c>
      <c r="M101" s="327"/>
      <c r="N101" s="372">
        <v>404</v>
      </c>
      <c r="O101" s="315">
        <v>5.8069306930693072</v>
      </c>
      <c r="P101" s="319">
        <v>47.355519801980229</v>
      </c>
      <c r="Q101" s="316">
        <v>3.5673319991659076</v>
      </c>
      <c r="R101" s="320">
        <v>11.754136771808433</v>
      </c>
      <c r="X101" s="847"/>
      <c r="AA101" s="847"/>
      <c r="AG101" s="357" t="s">
        <v>3316</v>
      </c>
      <c r="AH101" s="8" t="s">
        <v>3298</v>
      </c>
      <c r="AI101" s="67">
        <f t="shared" ref="AI101:AR101" si="15">AI90/AI$100*100</f>
        <v>5.4545454545454541</v>
      </c>
      <c r="AJ101" s="66">
        <f t="shared" si="15"/>
        <v>13.793103448275861</v>
      </c>
      <c r="AK101" s="67">
        <f t="shared" si="15"/>
        <v>0.20876826722338201</v>
      </c>
      <c r="AL101" s="66">
        <f t="shared" si="15"/>
        <v>1.680672268907563</v>
      </c>
      <c r="AM101" s="67">
        <f t="shared" si="15"/>
        <v>2.8282828282828283</v>
      </c>
      <c r="AN101" s="66">
        <f t="shared" si="15"/>
        <v>1.171875</v>
      </c>
      <c r="AO101" s="67">
        <f t="shared" si="15"/>
        <v>1.0920436817472698</v>
      </c>
      <c r="AP101" s="66">
        <f t="shared" si="15"/>
        <v>2.1951219512195119</v>
      </c>
      <c r="AQ101" s="67">
        <f t="shared" si="15"/>
        <v>3.2036613272311212</v>
      </c>
      <c r="AR101" s="67">
        <f t="shared" si="15"/>
        <v>0.8938547486033519</v>
      </c>
      <c r="AS101" s="67" t="e">
        <f>AS90/AS$100*100</f>
        <v>#REF!</v>
      </c>
    </row>
    <row r="102" spans="1:45" ht="11.25" customHeight="1" x14ac:dyDescent="0.2">
      <c r="A102" s="366" t="s">
        <v>3317</v>
      </c>
      <c r="B102" s="252">
        <v>107</v>
      </c>
      <c r="C102" s="367">
        <v>41.177570093457945</v>
      </c>
      <c r="D102" s="368">
        <v>69.061962616822427</v>
      </c>
      <c r="E102" s="368">
        <v>2.755310173666857</v>
      </c>
      <c r="F102" s="368">
        <v>6.303711787819033</v>
      </c>
      <c r="G102" s="317"/>
      <c r="H102" s="369">
        <v>250</v>
      </c>
      <c r="I102" s="367">
        <v>15.068</v>
      </c>
      <c r="J102" s="370">
        <v>61.599400000000031</v>
      </c>
      <c r="K102" s="368">
        <v>3.3860025389626709</v>
      </c>
      <c r="L102" s="371">
        <v>7.8918441860310828</v>
      </c>
      <c r="M102" s="327"/>
      <c r="N102" s="373">
        <v>409</v>
      </c>
      <c r="O102" s="374">
        <v>5.8557457212713935</v>
      </c>
      <c r="P102" s="317">
        <v>47.472396088019529</v>
      </c>
      <c r="Q102" s="375">
        <v>3.606059914087814</v>
      </c>
      <c r="R102" s="376">
        <v>11.569672824998234</v>
      </c>
      <c r="AA102" s="847"/>
      <c r="AG102" s="326" t="s">
        <v>3316</v>
      </c>
      <c r="AH102" s="12" t="s">
        <v>3300</v>
      </c>
      <c r="AI102" s="72">
        <f t="shared" ref="AI102:AR102" si="16">AI91/AI$100*100</f>
        <v>1.2121212121212122</v>
      </c>
      <c r="AJ102" s="71">
        <f t="shared" si="16"/>
        <v>6.403940886699508</v>
      </c>
      <c r="AK102" s="72">
        <f t="shared" si="16"/>
        <v>11.899791231732777</v>
      </c>
      <c r="AL102" s="71">
        <f t="shared" si="16"/>
        <v>2.73109243697479</v>
      </c>
      <c r="AM102" s="72">
        <f t="shared" si="16"/>
        <v>2.6262626262626263</v>
      </c>
      <c r="AN102" s="71">
        <f t="shared" si="16"/>
        <v>2.5390625</v>
      </c>
      <c r="AO102" s="72">
        <f t="shared" si="16"/>
        <v>1.87207488299532</v>
      </c>
      <c r="AP102" s="71">
        <f t="shared" si="16"/>
        <v>1.4634146341463417</v>
      </c>
      <c r="AQ102" s="72">
        <f t="shared" si="16"/>
        <v>5.6064073226544622</v>
      </c>
      <c r="AR102" s="72">
        <f t="shared" si="16"/>
        <v>4.1340782122905022</v>
      </c>
      <c r="AS102" s="72" t="e">
        <f>AS91/AS$100*100</f>
        <v>#REF!</v>
      </c>
    </row>
    <row r="103" spans="1:45" ht="11.25" customHeight="1" x14ac:dyDescent="0.2">
      <c r="A103" s="366" t="s">
        <v>3318</v>
      </c>
      <c r="B103" s="252">
        <v>108</v>
      </c>
      <c r="C103" s="367">
        <v>41.055555555555557</v>
      </c>
      <c r="D103" s="368">
        <v>74.756481481481472</v>
      </c>
      <c r="E103" s="368">
        <v>2.5789024833370968</v>
      </c>
      <c r="F103" s="368">
        <v>6.3488792435200336</v>
      </c>
      <c r="G103" s="317"/>
      <c r="H103" s="369">
        <v>247</v>
      </c>
      <c r="I103" s="367">
        <v>15.02834008097166</v>
      </c>
      <c r="J103" s="370">
        <v>64.633481781376489</v>
      </c>
      <c r="K103" s="368">
        <v>3.1929894406660293</v>
      </c>
      <c r="L103" s="371">
        <v>7.8417956989004667</v>
      </c>
      <c r="M103" s="327"/>
      <c r="N103" s="377">
        <v>418</v>
      </c>
      <c r="O103" s="367">
        <v>5.8827751196172251</v>
      </c>
      <c r="P103" s="370">
        <v>50.839832535885186</v>
      </c>
      <c r="Q103" s="368">
        <v>3.2991282600233807</v>
      </c>
      <c r="R103" s="371">
        <v>11.514731028664539</v>
      </c>
      <c r="AA103" s="847"/>
      <c r="AG103" s="326" t="s">
        <v>3316</v>
      </c>
      <c r="AH103" s="12" t="s">
        <v>3302</v>
      </c>
      <c r="AI103" s="72">
        <f t="shared" ref="AI103:AR103" si="17">AI92/AI$100*100</f>
        <v>1.8181818181818181</v>
      </c>
      <c r="AJ103" s="71">
        <f t="shared" si="17"/>
        <v>1.4778325123152709</v>
      </c>
      <c r="AK103" s="72">
        <f t="shared" si="17"/>
        <v>0.83507306889352806</v>
      </c>
      <c r="AL103" s="71">
        <f t="shared" si="17"/>
        <v>1.2605042016806722</v>
      </c>
      <c r="AM103" s="72">
        <f t="shared" si="17"/>
        <v>1.0101010101010102</v>
      </c>
      <c r="AN103" s="71">
        <f t="shared" si="17"/>
        <v>2.34375</v>
      </c>
      <c r="AO103" s="72">
        <f t="shared" si="17"/>
        <v>1.2480499219968799</v>
      </c>
      <c r="AP103" s="71">
        <f t="shared" si="17"/>
        <v>2.1951219512195119</v>
      </c>
      <c r="AQ103" s="72">
        <f t="shared" si="17"/>
        <v>2.7459954233409611</v>
      </c>
      <c r="AR103" s="72">
        <f t="shared" si="17"/>
        <v>2.7932960893854748</v>
      </c>
      <c r="AS103" s="72" t="e">
        <f>AS92/AS$100*100</f>
        <v>#REF!</v>
      </c>
    </row>
    <row r="104" spans="1:45" ht="11.25" customHeight="1" x14ac:dyDescent="0.2">
      <c r="A104" s="366" t="s">
        <v>3319</v>
      </c>
      <c r="B104" s="252">
        <v>108</v>
      </c>
      <c r="C104" s="367">
        <v>41.129629629629626</v>
      </c>
      <c r="D104" s="368">
        <v>75.311759259259262</v>
      </c>
      <c r="E104" s="368">
        <v>2.5586173901776332</v>
      </c>
      <c r="F104" s="368">
        <v>6.1740302408632264</v>
      </c>
      <c r="G104" s="317"/>
      <c r="H104" s="369">
        <v>245</v>
      </c>
      <c r="I104" s="367">
        <v>15.126530612244897</v>
      </c>
      <c r="J104" s="370">
        <v>65.66167346938775</v>
      </c>
      <c r="K104" s="368">
        <v>2.9313142280213822</v>
      </c>
      <c r="L104" s="371">
        <v>7.8195528732054376</v>
      </c>
      <c r="M104" s="327"/>
      <c r="N104" s="372">
        <v>419</v>
      </c>
      <c r="O104" s="315">
        <v>5.9307875894988067</v>
      </c>
      <c r="P104" s="319">
        <v>51.764701670644364</v>
      </c>
      <c r="Q104" s="316">
        <v>3.0933379170537942</v>
      </c>
      <c r="R104" s="320">
        <v>10.935182707337511</v>
      </c>
      <c r="AA104" s="847"/>
      <c r="AG104" s="378" t="s">
        <v>3316</v>
      </c>
      <c r="AH104" s="351" t="s">
        <v>1849</v>
      </c>
      <c r="AI104" s="72">
        <f t="shared" ref="AI104:AR104" si="18">AI93/AI$100*100</f>
        <v>0.60606060606060608</v>
      </c>
      <c r="AJ104" s="71">
        <f t="shared" si="18"/>
        <v>0</v>
      </c>
      <c r="AK104" s="72">
        <f t="shared" si="18"/>
        <v>0</v>
      </c>
      <c r="AL104" s="71">
        <f t="shared" si="18"/>
        <v>0.21008403361344538</v>
      </c>
      <c r="AM104" s="72">
        <f t="shared" si="18"/>
        <v>1.0101010101010102</v>
      </c>
      <c r="AN104" s="71">
        <f t="shared" si="18"/>
        <v>0.9765625</v>
      </c>
      <c r="AO104" s="72">
        <f t="shared" si="18"/>
        <v>0.46801872074883</v>
      </c>
      <c r="AP104" s="71">
        <f t="shared" si="18"/>
        <v>2.3170731707317072</v>
      </c>
      <c r="AQ104" s="72">
        <f t="shared" si="18"/>
        <v>0.45766590389016021</v>
      </c>
      <c r="AR104" s="72">
        <f t="shared" si="18"/>
        <v>0.33519553072625696</v>
      </c>
      <c r="AS104" s="72" t="e">
        <f>AS93/AS$100*100</f>
        <v>#REF!</v>
      </c>
    </row>
    <row r="105" spans="1:45" ht="11.25" customHeight="1" x14ac:dyDescent="0.2">
      <c r="A105" s="366" t="s">
        <v>3320</v>
      </c>
      <c r="B105" s="252">
        <v>108</v>
      </c>
      <c r="C105" s="367">
        <v>41.24074074074074</v>
      </c>
      <c r="D105" s="368">
        <v>75.936481481481465</v>
      </c>
      <c r="E105" s="368">
        <v>2.5426015687296739</v>
      </c>
      <c r="F105" s="368">
        <v>6.0916302884189033</v>
      </c>
      <c r="G105" s="317"/>
      <c r="H105" s="369">
        <v>244</v>
      </c>
      <c r="I105" s="367">
        <v>15.209016393442623</v>
      </c>
      <c r="J105" s="370">
        <v>66.027008196721312</v>
      </c>
      <c r="K105" s="368">
        <v>2.9410442533333199</v>
      </c>
      <c r="L105" s="371">
        <v>7.8022602922894979</v>
      </c>
      <c r="M105" s="327"/>
      <c r="N105" s="373">
        <v>426</v>
      </c>
      <c r="O105" s="374">
        <v>5.969483568075117</v>
      </c>
      <c r="P105" s="317">
        <v>52.15936619718309</v>
      </c>
      <c r="Q105" s="375">
        <v>3.0234548588051595</v>
      </c>
      <c r="R105" s="376">
        <v>10.750786177914939</v>
      </c>
      <c r="AA105" s="847"/>
      <c r="AG105" s="379" t="s">
        <v>3316</v>
      </c>
      <c r="AH105" s="380" t="s">
        <v>3237</v>
      </c>
      <c r="AI105" s="381">
        <f t="shared" ref="AI105:AR105" si="19">AI94/AI$100*100</f>
        <v>9.0909090909090917</v>
      </c>
      <c r="AJ105" s="382">
        <f t="shared" si="19"/>
        <v>21.674876847290641</v>
      </c>
      <c r="AK105" s="381">
        <f t="shared" si="19"/>
        <v>12.943632567849686</v>
      </c>
      <c r="AL105" s="382">
        <f t="shared" si="19"/>
        <v>5.8823529411764701</v>
      </c>
      <c r="AM105" s="381">
        <f t="shared" si="19"/>
        <v>7.474747474747474</v>
      </c>
      <c r="AN105" s="382">
        <f t="shared" si="19"/>
        <v>7.03125</v>
      </c>
      <c r="AO105" s="381">
        <f t="shared" si="19"/>
        <v>4.6801872074882995</v>
      </c>
      <c r="AP105" s="382">
        <f t="shared" si="19"/>
        <v>8.1707317073170742</v>
      </c>
      <c r="AQ105" s="381">
        <f t="shared" si="19"/>
        <v>12.013729977116705</v>
      </c>
      <c r="AR105" s="381">
        <f t="shared" si="19"/>
        <v>8.1564245810055862</v>
      </c>
      <c r="AS105" s="381" t="e">
        <f>AS94/AS$100*100</f>
        <v>#REF!</v>
      </c>
    </row>
    <row r="106" spans="1:45" ht="11.25" customHeight="1" x14ac:dyDescent="0.2">
      <c r="A106" s="366" t="s">
        <v>3321</v>
      </c>
      <c r="B106" s="252">
        <v>108</v>
      </c>
      <c r="C106" s="367">
        <v>41.296296296296298</v>
      </c>
      <c r="D106" s="368">
        <v>78.46870370370371</v>
      </c>
      <c r="E106" s="368">
        <v>2.4666485921040873</v>
      </c>
      <c r="F106" s="368">
        <v>5.9145302060758187</v>
      </c>
      <c r="G106" s="370"/>
      <c r="H106" s="369">
        <v>242</v>
      </c>
      <c r="I106" s="367">
        <v>15.268595041322314</v>
      </c>
      <c r="J106" s="370">
        <v>67.986115702479296</v>
      </c>
      <c r="K106" s="368">
        <v>2.8270931729270301</v>
      </c>
      <c r="L106" s="371">
        <v>7.8459479832854617</v>
      </c>
      <c r="M106" s="383"/>
      <c r="N106" s="377">
        <v>428</v>
      </c>
      <c r="O106" s="367">
        <v>5.9766355140186915</v>
      </c>
      <c r="P106" s="370">
        <v>51.825794392523385</v>
      </c>
      <c r="Q106" s="368">
        <v>3.037636806434683</v>
      </c>
      <c r="R106" s="371">
        <v>10.675005081686905</v>
      </c>
      <c r="AA106" s="847"/>
      <c r="AG106" s="384" t="s">
        <v>3322</v>
      </c>
      <c r="AH106" s="385" t="s">
        <v>3323</v>
      </c>
      <c r="AI106" s="386">
        <f t="shared" ref="AI106:AR106" si="20">AI96/AI100*100</f>
        <v>90.909090909090907</v>
      </c>
      <c r="AJ106" s="386">
        <f t="shared" si="20"/>
        <v>78.325123152709367</v>
      </c>
      <c r="AK106" s="386">
        <f t="shared" si="20"/>
        <v>87.05636743215031</v>
      </c>
      <c r="AL106" s="386">
        <f t="shared" si="20"/>
        <v>94.117647058823522</v>
      </c>
      <c r="AM106" s="386">
        <f t="shared" si="20"/>
        <v>92.525252525252526</v>
      </c>
      <c r="AN106" s="386">
        <f t="shared" si="20"/>
        <v>92.96875</v>
      </c>
      <c r="AO106" s="386">
        <f t="shared" si="20"/>
        <v>95.319812792511698</v>
      </c>
      <c r="AP106" s="386">
        <f t="shared" si="20"/>
        <v>91.829268292682926</v>
      </c>
      <c r="AQ106" s="386">
        <f t="shared" si="20"/>
        <v>87.986270022883289</v>
      </c>
      <c r="AR106" s="386">
        <f t="shared" si="20"/>
        <v>91.843575418994419</v>
      </c>
      <c r="AS106" s="386" t="e">
        <f>AS96/AS100*100</f>
        <v>#REF!</v>
      </c>
    </row>
    <row r="107" spans="1:45" ht="11.25" customHeight="1" x14ac:dyDescent="0.2">
      <c r="A107" s="366" t="s">
        <v>3324</v>
      </c>
      <c r="B107" s="252">
        <v>108</v>
      </c>
      <c r="C107" s="367">
        <v>41.342592592592595</v>
      </c>
      <c r="D107" s="368">
        <v>79.651296296296294</v>
      </c>
      <c r="E107" s="368">
        <v>2.432028089357257</v>
      </c>
      <c r="F107" s="368">
        <v>5.8967305572341422</v>
      </c>
      <c r="G107" s="370"/>
      <c r="H107" s="369">
        <v>242</v>
      </c>
      <c r="I107" s="367">
        <v>15.318181818181818</v>
      </c>
      <c r="J107" s="370">
        <v>69.347024793388485</v>
      </c>
      <c r="K107" s="368">
        <v>2.7840133251018884</v>
      </c>
      <c r="L107" s="371">
        <v>7.6832446314531344</v>
      </c>
      <c r="M107" s="383"/>
      <c r="N107" s="377">
        <v>436</v>
      </c>
      <c r="O107" s="367">
        <v>6.0091743119266052</v>
      </c>
      <c r="P107" s="370">
        <v>53.728577981651384</v>
      </c>
      <c r="Q107" s="368">
        <v>2.8962472222134639</v>
      </c>
      <c r="R107" s="371">
        <v>10.516816726736678</v>
      </c>
      <c r="AA107" s="847"/>
      <c r="AG107" s="387"/>
      <c r="AH107" s="356"/>
      <c r="AI107" s="388"/>
      <c r="AJ107" s="388"/>
      <c r="AK107" s="388"/>
      <c r="AL107" s="388"/>
      <c r="AM107" s="388"/>
      <c r="AN107" s="388"/>
      <c r="AO107" s="388"/>
      <c r="AP107" s="388"/>
      <c r="AQ107" s="388"/>
    </row>
    <row r="108" spans="1:45" ht="11.25" customHeight="1" x14ac:dyDescent="0.2">
      <c r="A108" s="366" t="s">
        <v>3325</v>
      </c>
      <c r="B108" s="252">
        <v>110</v>
      </c>
      <c r="C108" s="367">
        <v>41.109090909090909</v>
      </c>
      <c r="D108" s="368">
        <v>78.218090909090904</v>
      </c>
      <c r="E108" s="368">
        <v>2.4597495580380055</v>
      </c>
      <c r="F108" s="368">
        <v>5.8884753719079974</v>
      </c>
      <c r="G108" s="370"/>
      <c r="H108" s="369">
        <v>239</v>
      </c>
      <c r="I108" s="367">
        <v>15.301255230125523</v>
      </c>
      <c r="J108" s="370">
        <v>69.76263598326355</v>
      </c>
      <c r="K108" s="368">
        <v>2.7768626990823551</v>
      </c>
      <c r="L108" s="371">
        <v>7.5974014872528528</v>
      </c>
      <c r="M108" s="383"/>
      <c r="N108" s="377">
        <v>441</v>
      </c>
      <c r="O108" s="367">
        <v>6.0022675736961455</v>
      </c>
      <c r="P108" s="370">
        <v>53.308820861677944</v>
      </c>
      <c r="Q108" s="368">
        <v>2.887310682405289</v>
      </c>
      <c r="R108" s="371">
        <v>10.416573650848537</v>
      </c>
      <c r="AA108" s="847"/>
      <c r="AG108" s="387"/>
      <c r="AH108" s="356"/>
      <c r="AI108" s="388"/>
      <c r="AJ108" s="388"/>
      <c r="AK108" s="388"/>
      <c r="AL108" s="388"/>
      <c r="AM108" s="388"/>
      <c r="AN108" s="388"/>
      <c r="AO108" s="388"/>
      <c r="AP108" s="388"/>
      <c r="AQ108" s="388"/>
    </row>
    <row r="109" spans="1:45" ht="11.25" customHeight="1" x14ac:dyDescent="0.2">
      <c r="A109" s="366" t="s">
        <v>3326</v>
      </c>
      <c r="B109" s="252">
        <v>107</v>
      </c>
      <c r="C109" s="367">
        <v>41.271028037383175</v>
      </c>
      <c r="D109" s="368">
        <v>79.344859813084142</v>
      </c>
      <c r="E109" s="368">
        <v>2.447368118527518</v>
      </c>
      <c r="F109" s="368">
        <v>5.9296112618832275</v>
      </c>
      <c r="G109" s="370"/>
      <c r="H109" s="369">
        <v>236</v>
      </c>
      <c r="I109" s="367">
        <v>15.35593220338983</v>
      </c>
      <c r="J109" s="370">
        <v>68.989618644067804</v>
      </c>
      <c r="K109" s="368">
        <v>2.776107708957567</v>
      </c>
      <c r="L109" s="371">
        <v>7.4589600145151147</v>
      </c>
      <c r="M109" s="383"/>
      <c r="N109" s="377">
        <v>435</v>
      </c>
      <c r="O109" s="367">
        <v>6.0045977011494251</v>
      </c>
      <c r="P109" s="370">
        <v>53.557172413793126</v>
      </c>
      <c r="Q109" s="368">
        <v>2.907043629888395</v>
      </c>
      <c r="R109" s="371">
        <v>10.328305816949124</v>
      </c>
      <c r="X109" s="847"/>
      <c r="AA109" s="847"/>
      <c r="AG109" s="387"/>
      <c r="AH109" s="356"/>
      <c r="AI109" s="388"/>
      <c r="AJ109" s="388"/>
      <c r="AK109" s="388"/>
      <c r="AL109" s="388"/>
      <c r="AM109" s="388"/>
      <c r="AN109" s="388"/>
      <c r="AO109" s="388"/>
      <c r="AP109" s="388"/>
      <c r="AQ109" s="388"/>
    </row>
    <row r="110" spans="1:45" ht="11.25" customHeight="1" x14ac:dyDescent="0.2">
      <c r="A110" s="366" t="s">
        <v>3327</v>
      </c>
      <c r="B110" s="252">
        <v>108</v>
      </c>
      <c r="C110" s="367">
        <v>41.148148148148145</v>
      </c>
      <c r="D110" s="368">
        <v>76.769444444444431</v>
      </c>
      <c r="E110" s="368">
        <v>2.5461516548310676</v>
      </c>
      <c r="F110" s="368">
        <v>5.9487172532801891</v>
      </c>
      <c r="G110" s="370"/>
      <c r="H110" s="369">
        <v>228</v>
      </c>
      <c r="I110" s="367">
        <v>15.456140350877194</v>
      </c>
      <c r="J110" s="370">
        <v>67.81078947368421</v>
      </c>
      <c r="K110" s="368">
        <v>2.792656901764905</v>
      </c>
      <c r="L110" s="371">
        <v>7.6567777413615756</v>
      </c>
      <c r="M110" s="383"/>
      <c r="N110" s="377">
        <v>435</v>
      </c>
      <c r="O110" s="367">
        <v>6.0666666666666664</v>
      </c>
      <c r="P110" s="370">
        <v>52.771632183908068</v>
      </c>
      <c r="Q110" s="368">
        <v>2.9450128316911375</v>
      </c>
      <c r="R110" s="371">
        <v>10.226970059351803</v>
      </c>
      <c r="X110" s="847"/>
      <c r="AA110" s="847"/>
      <c r="AL110" s="388"/>
      <c r="AM110" s="388"/>
      <c r="AN110" s="388"/>
      <c r="AO110" s="388"/>
      <c r="AP110" s="388"/>
      <c r="AQ110" s="388"/>
    </row>
    <row r="111" spans="1:45" ht="11.25" customHeight="1" x14ac:dyDescent="0.2">
      <c r="A111" s="366" t="s">
        <v>3328</v>
      </c>
      <c r="B111" s="252">
        <v>107</v>
      </c>
      <c r="C111" s="367">
        <v>41.401869158878505</v>
      </c>
      <c r="D111" s="368">
        <v>80.955794392523387</v>
      </c>
      <c r="E111" s="368">
        <v>2.3970911809005062</v>
      </c>
      <c r="F111" s="368">
        <v>6.058157687476684</v>
      </c>
      <c r="G111" s="370"/>
      <c r="H111" s="369">
        <v>226</v>
      </c>
      <c r="I111" s="367">
        <v>15.548672566371682</v>
      </c>
      <c r="J111" s="370">
        <v>71.619070796460178</v>
      </c>
      <c r="K111" s="368">
        <v>2.7064900147607212</v>
      </c>
      <c r="L111" s="371">
        <v>7.4722909319719033</v>
      </c>
      <c r="M111" s="383"/>
      <c r="N111" s="377">
        <v>431</v>
      </c>
      <c r="O111" s="367">
        <v>6.1438515081206493</v>
      </c>
      <c r="P111" s="370">
        <v>57.189373549883996</v>
      </c>
      <c r="Q111" s="368">
        <v>2.7336659710036417</v>
      </c>
      <c r="R111" s="371">
        <v>9.6584547452153391</v>
      </c>
      <c r="X111" s="847"/>
      <c r="AA111" s="847"/>
      <c r="AL111" s="388"/>
      <c r="AM111" s="388"/>
      <c r="AN111" s="388"/>
      <c r="AO111" s="388"/>
      <c r="AP111" s="388"/>
      <c r="AQ111" s="388"/>
    </row>
    <row r="112" spans="1:45" ht="11.25" customHeight="1" x14ac:dyDescent="0.2">
      <c r="A112" s="366" t="s">
        <v>3329</v>
      </c>
      <c r="B112" s="252">
        <v>108</v>
      </c>
      <c r="C112" s="367">
        <v>41.305555555555557</v>
      </c>
      <c r="D112" s="368">
        <v>82.835833333333326</v>
      </c>
      <c r="E112" s="368">
        <v>2.3259508884840931</v>
      </c>
      <c r="F112" s="368">
        <v>6.018920684736262</v>
      </c>
      <c r="G112" s="370"/>
      <c r="H112" s="369">
        <v>227</v>
      </c>
      <c r="I112" s="367">
        <v>15.550660792951541</v>
      </c>
      <c r="J112" s="370">
        <v>72.434229074889899</v>
      </c>
      <c r="K112" s="368">
        <v>2.6364958072136577</v>
      </c>
      <c r="L112" s="371">
        <v>7.4724170564443249</v>
      </c>
      <c r="M112" s="383"/>
      <c r="N112" s="377">
        <v>433</v>
      </c>
      <c r="O112" s="367">
        <v>6.2170900692840645</v>
      </c>
      <c r="P112" s="370">
        <v>58.816628175519696</v>
      </c>
      <c r="Q112" s="368">
        <v>2.6716905050905453</v>
      </c>
      <c r="R112" s="371">
        <v>10.024799720456311</v>
      </c>
      <c r="X112" s="847"/>
      <c r="AA112" s="847"/>
      <c r="AL112" s="388"/>
      <c r="AM112" s="388"/>
      <c r="AN112" s="388"/>
      <c r="AO112" s="388"/>
      <c r="AP112" s="388"/>
      <c r="AQ112" s="388"/>
    </row>
    <row r="113" spans="1:43" ht="11.25" customHeight="1" x14ac:dyDescent="0.2">
      <c r="A113" s="225" t="s">
        <v>3330</v>
      </c>
      <c r="B113" s="237">
        <v>109</v>
      </c>
      <c r="C113" s="278">
        <v>41.238532110091747</v>
      </c>
      <c r="D113" s="281">
        <v>83.028807339449557</v>
      </c>
      <c r="E113" s="281">
        <v>2.3455074541409862</v>
      </c>
      <c r="F113" s="281">
        <v>5.9030339744067462</v>
      </c>
      <c r="G113" s="370"/>
      <c r="H113" s="251">
        <v>229</v>
      </c>
      <c r="I113" s="278">
        <v>15.537117903930131</v>
      </c>
      <c r="J113" s="280">
        <v>72.768165938864627</v>
      </c>
      <c r="K113" s="281">
        <v>2.659344413639638</v>
      </c>
      <c r="L113" s="298">
        <v>7.3897912043562775</v>
      </c>
      <c r="M113" s="383"/>
      <c r="N113" s="277">
        <v>450</v>
      </c>
      <c r="O113" s="278">
        <v>6.2177777777777781</v>
      </c>
      <c r="P113" s="280">
        <v>58.413777777777831</v>
      </c>
      <c r="Q113" s="281">
        <v>2.7353745069920388</v>
      </c>
      <c r="R113" s="298">
        <v>10.004268464712652</v>
      </c>
      <c r="X113" s="847"/>
      <c r="Z113" s="394"/>
      <c r="AA113" s="847"/>
      <c r="AL113" s="388"/>
      <c r="AM113" s="388"/>
      <c r="AN113" s="388"/>
      <c r="AO113" s="388"/>
      <c r="AP113" s="388"/>
      <c r="AQ113" s="388"/>
    </row>
    <row r="114" spans="1:43" ht="11.25" customHeight="1" x14ac:dyDescent="0.2">
      <c r="A114" s="225" t="s">
        <v>3331</v>
      </c>
      <c r="B114" s="237">
        <v>109</v>
      </c>
      <c r="C114" s="278">
        <v>41.357798165137616</v>
      </c>
      <c r="D114" s="281">
        <v>84.737247706422011</v>
      </c>
      <c r="E114" s="281">
        <v>2.3125526585575997</v>
      </c>
      <c r="F114" s="281">
        <v>5.4718019997809231</v>
      </c>
      <c r="G114" s="370"/>
      <c r="H114" s="251">
        <v>230</v>
      </c>
      <c r="I114" s="278">
        <v>15.678260869565218</v>
      </c>
      <c r="J114" s="280">
        <v>74.378913043478249</v>
      </c>
      <c r="K114" s="281">
        <v>2.6511115130561023</v>
      </c>
      <c r="L114" s="298">
        <v>7.2992620008600184</v>
      </c>
      <c r="M114" s="383"/>
      <c r="N114" s="277">
        <v>474</v>
      </c>
      <c r="O114" s="278">
        <v>6.2679324894514767</v>
      </c>
      <c r="P114" s="280">
        <v>59.714599156118197</v>
      </c>
      <c r="Q114" s="281">
        <v>2.6745247530366871</v>
      </c>
      <c r="R114" s="298">
        <v>10.095625708925414</v>
      </c>
      <c r="X114" s="847"/>
      <c r="Z114" s="394"/>
      <c r="AL114" s="388"/>
      <c r="AM114" s="388"/>
      <c r="AN114" s="388"/>
      <c r="AO114" s="388"/>
      <c r="AP114" s="388"/>
      <c r="AQ114" s="388"/>
    </row>
    <row r="115" spans="1:43" ht="11.25" customHeight="1" x14ac:dyDescent="0.2">
      <c r="A115" s="225" t="s">
        <v>3332</v>
      </c>
      <c r="B115" s="237">
        <v>108</v>
      </c>
      <c r="C115" s="278">
        <v>41.453703703703702</v>
      </c>
      <c r="D115" s="281">
        <v>84.456481481481475</v>
      </c>
      <c r="E115" s="281">
        <v>2.3404953766241436</v>
      </c>
      <c r="F115" s="281">
        <v>5.4451141258493818</v>
      </c>
      <c r="G115" s="370"/>
      <c r="H115" s="251">
        <v>229</v>
      </c>
      <c r="I115" s="278">
        <v>15.676855895196507</v>
      </c>
      <c r="J115" s="280">
        <v>74.044585152838422</v>
      </c>
      <c r="K115" s="281">
        <v>2.6627793288579458</v>
      </c>
      <c r="L115" s="298">
        <v>7.2702684425680175</v>
      </c>
      <c r="M115" s="383"/>
      <c r="N115" s="277">
        <v>479</v>
      </c>
      <c r="O115" s="278">
        <v>6.3131524008350732</v>
      </c>
      <c r="P115" s="280">
        <v>59.28718162839251</v>
      </c>
      <c r="Q115" s="281">
        <v>2.7156745886709368</v>
      </c>
      <c r="R115" s="298">
        <v>10.108296607621647</v>
      </c>
      <c r="X115" s="847"/>
      <c r="Z115" s="394"/>
      <c r="AM115" s="388"/>
      <c r="AN115" s="388"/>
      <c r="AO115" s="388"/>
      <c r="AP115" s="388"/>
      <c r="AQ115" s="388"/>
    </row>
    <row r="116" spans="1:43" ht="11.25" customHeight="1" x14ac:dyDescent="0.2">
      <c r="A116" s="225" t="s">
        <v>3333</v>
      </c>
      <c r="B116" s="237">
        <v>110</v>
      </c>
      <c r="C116" s="278">
        <v>41.236363636363635</v>
      </c>
      <c r="D116" s="281">
        <v>84.775272727272764</v>
      </c>
      <c r="E116" s="281">
        <v>2.3397447816187587</v>
      </c>
      <c r="F116" s="281">
        <v>5.4351642457044047</v>
      </c>
      <c r="G116" s="370"/>
      <c r="H116" s="251">
        <v>227</v>
      </c>
      <c r="I116" s="278">
        <v>15.656387665198238</v>
      </c>
      <c r="J116" s="280">
        <v>75.372114537444901</v>
      </c>
      <c r="K116" s="281">
        <v>2.6310564055149528</v>
      </c>
      <c r="L116" s="298">
        <v>7.1188112920449687</v>
      </c>
      <c r="M116" s="383"/>
      <c r="N116" s="277">
        <v>482</v>
      </c>
      <c r="O116" s="278">
        <v>6.3257261410788379</v>
      </c>
      <c r="P116" s="280">
        <v>59.752033195020744</v>
      </c>
      <c r="Q116" s="281">
        <v>2.6686351092091662</v>
      </c>
      <c r="R116" s="298">
        <v>10.055894609748117</v>
      </c>
      <c r="T116" s="847"/>
      <c r="U116" s="847"/>
      <c r="V116" s="847"/>
      <c r="W116" s="847"/>
      <c r="X116" s="847"/>
      <c r="Z116" s="394"/>
      <c r="AA116" s="847"/>
      <c r="AL116" s="388"/>
      <c r="AM116" s="388"/>
      <c r="AN116" s="388"/>
      <c r="AO116" s="388"/>
      <c r="AP116" s="388"/>
      <c r="AQ116" s="388"/>
    </row>
    <row r="117" spans="1:43" ht="11.25" customHeight="1" x14ac:dyDescent="0.2">
      <c r="A117" s="225" t="s">
        <v>3334</v>
      </c>
      <c r="B117" s="237">
        <v>109</v>
      </c>
      <c r="C117" s="278">
        <v>41.339449541284402</v>
      </c>
      <c r="D117" s="281">
        <v>84.022935779816535</v>
      </c>
      <c r="E117" s="281">
        <v>2.3925958591324354</v>
      </c>
      <c r="F117" s="281">
        <v>5.7040275752122227</v>
      </c>
      <c r="G117" s="370"/>
      <c r="H117" s="251">
        <v>228</v>
      </c>
      <c r="I117" s="278">
        <v>15.714912280701755</v>
      </c>
      <c r="J117" s="280">
        <v>75.863815789473634</v>
      </c>
      <c r="K117" s="281">
        <v>2.6744948075369854</v>
      </c>
      <c r="L117" s="298">
        <v>7.0018072221016414</v>
      </c>
      <c r="M117" s="383"/>
      <c r="N117" s="277">
        <v>489</v>
      </c>
      <c r="O117" s="278">
        <v>6.3660531697341511</v>
      </c>
      <c r="P117" s="280">
        <v>58.815235173824163</v>
      </c>
      <c r="Q117" s="281">
        <v>2.7370696407325688</v>
      </c>
      <c r="R117" s="298">
        <v>9.8798628706524116</v>
      </c>
      <c r="T117" s="847"/>
      <c r="U117" s="847"/>
      <c r="W117" s="847"/>
      <c r="X117" s="847"/>
      <c r="Z117" s="394"/>
      <c r="AA117" s="847"/>
      <c r="AH117" s="388"/>
      <c r="AI117" s="388"/>
    </row>
    <row r="118" spans="1:43" ht="11.25" customHeight="1" x14ac:dyDescent="0.2">
      <c r="A118" s="225" t="s">
        <v>3335</v>
      </c>
      <c r="B118" s="237">
        <v>109</v>
      </c>
      <c r="C118" s="278">
        <v>41.38532110091743</v>
      </c>
      <c r="D118" s="281">
        <v>85.031559633027555</v>
      </c>
      <c r="E118" s="281">
        <v>2.3761939080175187</v>
      </c>
      <c r="F118" s="281">
        <v>5.5889925332055945</v>
      </c>
      <c r="G118" s="370"/>
      <c r="H118" s="251">
        <v>228</v>
      </c>
      <c r="I118" s="278">
        <v>15.728070175438596</v>
      </c>
      <c r="J118" s="280">
        <v>76.759824561403505</v>
      </c>
      <c r="K118" s="281">
        <v>2.6600024357558167</v>
      </c>
      <c r="L118" s="298">
        <v>6.8793268533031249</v>
      </c>
      <c r="M118" s="383"/>
      <c r="N118" s="277">
        <v>487</v>
      </c>
      <c r="O118" s="278">
        <v>6.3963039014373715</v>
      </c>
      <c r="P118" s="280">
        <v>60.04948665297745</v>
      </c>
      <c r="Q118" s="281">
        <v>2.682102691528566</v>
      </c>
      <c r="R118" s="298">
        <v>10.151985047458933</v>
      </c>
      <c r="T118" s="847"/>
      <c r="U118" s="847"/>
      <c r="W118" s="847"/>
      <c r="X118" s="847"/>
      <c r="Z118" s="394"/>
      <c r="AA118" s="847"/>
      <c r="AH118" s="388"/>
    </row>
    <row r="119" spans="1:43" ht="11.25" customHeight="1" x14ac:dyDescent="0.2">
      <c r="A119" s="225" t="s">
        <v>3336</v>
      </c>
      <c r="B119" s="237">
        <v>110</v>
      </c>
      <c r="C119" s="278">
        <v>41.290909090909089</v>
      </c>
      <c r="D119" s="281">
        <v>85.693454545454529</v>
      </c>
      <c r="E119" s="281">
        <v>2.3512121245004316</v>
      </c>
      <c r="F119" s="281">
        <v>5.6577572944987553</v>
      </c>
      <c r="G119" s="370"/>
      <c r="H119" s="251">
        <v>228</v>
      </c>
      <c r="I119" s="278">
        <v>15.732456140350877</v>
      </c>
      <c r="J119" s="280">
        <v>77.853640350877185</v>
      </c>
      <c r="K119" s="281">
        <v>2.6630830982869464</v>
      </c>
      <c r="L119" s="298">
        <v>6.9818678834594472</v>
      </c>
      <c r="M119" s="383"/>
      <c r="N119" s="277">
        <v>491</v>
      </c>
      <c r="O119" s="278">
        <v>6.4215885947046845</v>
      </c>
      <c r="P119" s="280">
        <v>60.325173116089552</v>
      </c>
      <c r="Q119" s="281">
        <v>2.6685838621980693</v>
      </c>
      <c r="R119" s="298">
        <v>10.228446602563235</v>
      </c>
      <c r="T119" s="847"/>
      <c r="U119" s="847"/>
      <c r="V119" s="847"/>
      <c r="X119" s="847"/>
      <c r="Z119" s="394"/>
      <c r="AA119" s="847"/>
      <c r="AH119" s="388"/>
    </row>
    <row r="120" spans="1:43" ht="11.25" customHeight="1" x14ac:dyDescent="0.2">
      <c r="A120" s="225" t="s">
        <v>3337</v>
      </c>
      <c r="B120" s="237">
        <v>112</v>
      </c>
      <c r="C120" s="278">
        <v>41.089285714285715</v>
      </c>
      <c r="D120" s="281">
        <v>83.841250000000002</v>
      </c>
      <c r="E120" s="281">
        <v>2.4040686833965914</v>
      </c>
      <c r="F120" s="281">
        <v>5.6246800927808094</v>
      </c>
      <c r="G120" s="370"/>
      <c r="H120" s="251">
        <v>223</v>
      </c>
      <c r="I120" s="278">
        <v>15.748878923766815</v>
      </c>
      <c r="J120" s="280">
        <v>77.623452914798222</v>
      </c>
      <c r="K120" s="281">
        <v>2.7381983148880811</v>
      </c>
      <c r="L120" s="298">
        <v>6.8823056414870853</v>
      </c>
      <c r="M120" s="383"/>
      <c r="N120" s="277">
        <v>487</v>
      </c>
      <c r="O120" s="278">
        <v>6.4414784394250511</v>
      </c>
      <c r="P120" s="280">
        <v>59.700225872689906</v>
      </c>
      <c r="Q120" s="281">
        <v>2.7703026634756345</v>
      </c>
      <c r="R120" s="298">
        <v>10.092886303955018</v>
      </c>
      <c r="T120" s="847"/>
      <c r="U120" s="847"/>
      <c r="V120" s="847"/>
      <c r="W120" s="847"/>
      <c r="X120" s="847"/>
      <c r="Z120" s="394"/>
      <c r="AA120" s="847"/>
      <c r="AG120" s="388"/>
      <c r="AH120" s="388"/>
    </row>
    <row r="121" spans="1:43" ht="11.25" customHeight="1" x14ac:dyDescent="0.2">
      <c r="A121" s="225" t="s">
        <v>3338</v>
      </c>
      <c r="B121" s="237">
        <v>112</v>
      </c>
      <c r="C121" s="278">
        <v>41.107142857142854</v>
      </c>
      <c r="D121" s="281">
        <v>86.543125000000003</v>
      </c>
      <c r="E121" s="281">
        <v>2.3239337699384319</v>
      </c>
      <c r="F121" s="281">
        <v>5.6566970982767195</v>
      </c>
      <c r="G121" s="370"/>
      <c r="H121" s="251">
        <v>222</v>
      </c>
      <c r="I121" s="278">
        <v>15.761261261261261</v>
      </c>
      <c r="J121" s="280">
        <v>80.70527027027029</v>
      </c>
      <c r="K121" s="281">
        <v>2.7028059973722032</v>
      </c>
      <c r="L121" s="298">
        <v>6.8336752678678447</v>
      </c>
      <c r="M121" s="383"/>
      <c r="N121" s="277">
        <v>482</v>
      </c>
      <c r="O121" s="278">
        <v>6.4315352697095438</v>
      </c>
      <c r="P121" s="280">
        <v>61.954253112033186</v>
      </c>
      <c r="Q121" s="281">
        <v>2.6377242538075087</v>
      </c>
      <c r="R121" s="298">
        <v>10.338424854267458</v>
      </c>
      <c r="T121" s="847"/>
      <c r="U121" s="847"/>
      <c r="V121" s="847"/>
      <c r="W121" s="847"/>
      <c r="X121" s="847"/>
      <c r="Z121" s="394"/>
      <c r="AA121" s="847"/>
      <c r="AG121" s="388"/>
      <c r="AH121" s="388"/>
    </row>
    <row r="122" spans="1:43" ht="11.25" customHeight="1" x14ac:dyDescent="0.2">
      <c r="A122" s="225" t="s">
        <v>3339</v>
      </c>
      <c r="B122" s="237">
        <v>113</v>
      </c>
      <c r="C122" s="278">
        <v>41.141592920353979</v>
      </c>
      <c r="D122" s="281">
        <v>87.763451327433671</v>
      </c>
      <c r="E122" s="281">
        <v>2.314351082764659</v>
      </c>
      <c r="F122" s="281">
        <v>5.6022758499636227</v>
      </c>
      <c r="G122" s="370"/>
      <c r="H122" s="251">
        <v>223</v>
      </c>
      <c r="I122" s="278">
        <v>15.802690582959642</v>
      </c>
      <c r="J122" s="280">
        <v>81.938565022421557</v>
      </c>
      <c r="K122" s="281">
        <v>2.6791336866914071</v>
      </c>
      <c r="L122" s="298">
        <v>6.8763449854863934</v>
      </c>
      <c r="M122" s="383"/>
      <c r="N122" s="277">
        <v>478</v>
      </c>
      <c r="O122" s="278">
        <v>6.50836820083682</v>
      </c>
      <c r="P122" s="280">
        <v>63.141255230125452</v>
      </c>
      <c r="Q122" s="281">
        <v>2.5527859575650416</v>
      </c>
      <c r="R122" s="298">
        <v>10.451457860062696</v>
      </c>
      <c r="T122" s="847"/>
      <c r="U122" s="847"/>
      <c r="V122" s="847"/>
      <c r="W122" s="847"/>
      <c r="X122" s="847"/>
      <c r="Z122" s="394"/>
      <c r="AA122" s="847"/>
      <c r="AG122" s="356"/>
      <c r="AH122" s="388"/>
      <c r="AI122" s="388"/>
      <c r="AJ122" s="388"/>
      <c r="AK122" s="388"/>
      <c r="AL122" s="388"/>
      <c r="AM122" s="388"/>
      <c r="AN122" s="388"/>
      <c r="AO122" s="388"/>
      <c r="AP122" s="388"/>
    </row>
    <row r="123" spans="1:43" ht="11.25" customHeight="1" x14ac:dyDescent="0.2">
      <c r="A123" s="268" t="s">
        <v>3340</v>
      </c>
      <c r="B123" s="269">
        <v>113</v>
      </c>
      <c r="C123" s="270">
        <v>41.283185840707965</v>
      </c>
      <c r="D123" s="271">
        <v>90.968495575221198</v>
      </c>
      <c r="E123" s="271">
        <v>2.2638111688563725</v>
      </c>
      <c r="F123" s="271">
        <v>5.4213076947738692</v>
      </c>
      <c r="G123" s="319"/>
      <c r="H123" s="282">
        <v>222</v>
      </c>
      <c r="I123" s="270">
        <v>15.918918918918919</v>
      </c>
      <c r="J123" s="283">
        <v>84.312027027027042</v>
      </c>
      <c r="K123" s="271">
        <v>2.6732316470678459</v>
      </c>
      <c r="L123" s="297">
        <v>6.8910050377745335</v>
      </c>
      <c r="M123" s="389"/>
      <c r="N123" s="269">
        <v>480</v>
      </c>
      <c r="O123" s="270">
        <v>6.5666666666666664</v>
      </c>
      <c r="P123" s="283">
        <v>65.929312500000009</v>
      </c>
      <c r="Q123" s="271">
        <v>2.4915811125213687</v>
      </c>
      <c r="R123" s="297">
        <v>10.242383646908992</v>
      </c>
      <c r="T123" s="847"/>
      <c r="U123" s="847"/>
      <c r="V123" s="847"/>
      <c r="W123" s="847"/>
      <c r="X123" s="847"/>
      <c r="AA123" s="847"/>
      <c r="AG123" s="387"/>
      <c r="AH123" s="356"/>
      <c r="AI123" s="388"/>
      <c r="AJ123" s="388"/>
      <c r="AL123" s="388"/>
      <c r="AM123" s="388"/>
      <c r="AN123" s="388"/>
      <c r="AO123" s="388"/>
      <c r="AP123" s="388"/>
      <c r="AQ123" s="388"/>
    </row>
    <row r="124" spans="1:43" ht="11.25" customHeight="1" x14ac:dyDescent="0.2">
      <c r="A124" s="268" t="s">
        <v>3341</v>
      </c>
      <c r="B124" s="269">
        <v>115</v>
      </c>
      <c r="C124" s="270">
        <v>40.895652173913042</v>
      </c>
      <c r="D124" s="271">
        <v>90.826956521739106</v>
      </c>
      <c r="E124" s="271">
        <v>2.2850362442398189</v>
      </c>
      <c r="F124" s="271">
        <v>5.5552678513788534</v>
      </c>
      <c r="G124" s="319"/>
      <c r="H124" s="282">
        <v>220</v>
      </c>
      <c r="I124" s="270">
        <v>15.859090909090909</v>
      </c>
      <c r="J124" s="283">
        <v>82.498727272727351</v>
      </c>
      <c r="K124" s="271">
        <v>2.6777200205559284</v>
      </c>
      <c r="L124" s="297">
        <v>6.7701789953844571</v>
      </c>
      <c r="M124" s="389"/>
      <c r="N124" s="269">
        <v>487</v>
      </c>
      <c r="O124" s="270">
        <v>6.593429158110883</v>
      </c>
      <c r="P124" s="283">
        <v>65.573449691991812</v>
      </c>
      <c r="Q124" s="271">
        <v>2.5037033145336252</v>
      </c>
      <c r="R124" s="297">
        <v>10.186805595245385</v>
      </c>
      <c r="T124" s="847"/>
      <c r="U124" s="847"/>
      <c r="V124" s="847"/>
      <c r="W124" s="847"/>
      <c r="X124" s="847"/>
      <c r="AA124" s="847"/>
      <c r="AG124" s="387"/>
      <c r="AH124" s="356"/>
      <c r="AI124" s="388"/>
      <c r="AJ124" s="388"/>
      <c r="AL124" s="388"/>
      <c r="AM124" s="388"/>
      <c r="AN124" s="388"/>
      <c r="AO124" s="388"/>
      <c r="AP124" s="388"/>
      <c r="AQ124" s="388"/>
    </row>
    <row r="125" spans="1:43" ht="11.25" customHeight="1" x14ac:dyDescent="0.2">
      <c r="A125" s="313" t="s">
        <v>3342</v>
      </c>
      <c r="B125" s="452">
        <v>118</v>
      </c>
      <c r="C125" s="315">
        <v>40.610169491525426</v>
      </c>
      <c r="D125" s="316">
        <v>92.545932203389825</v>
      </c>
      <c r="E125" s="316">
        <v>2.3113745868577844</v>
      </c>
      <c r="F125" s="316">
        <v>6.3233977821089304</v>
      </c>
      <c r="G125" s="319"/>
      <c r="H125" s="372">
        <v>218</v>
      </c>
      <c r="I125" s="315">
        <v>15.802752293577981</v>
      </c>
      <c r="J125" s="319">
        <v>84.649449541284341</v>
      </c>
      <c r="K125" s="316">
        <v>2.673829257637804</v>
      </c>
      <c r="L125" s="320">
        <v>6.8490138002390344</v>
      </c>
      <c r="M125" s="389"/>
      <c r="N125" s="452">
        <v>508</v>
      </c>
      <c r="O125" s="315">
        <v>6.6200787401574805</v>
      </c>
      <c r="P125" s="319">
        <v>67.196574803149588</v>
      </c>
      <c r="Q125" s="316">
        <v>2.552354242339367</v>
      </c>
      <c r="R125" s="320">
        <v>10.353808922529794</v>
      </c>
      <c r="T125" s="847"/>
      <c r="U125" s="847"/>
      <c r="V125" s="847"/>
      <c r="W125" s="847"/>
      <c r="X125" s="847"/>
      <c r="AA125" s="847"/>
      <c r="AG125" s="387"/>
      <c r="AH125" s="356"/>
      <c r="AI125" s="388"/>
      <c r="AJ125" s="388"/>
      <c r="AL125" s="388"/>
      <c r="AM125" s="388"/>
      <c r="AN125" s="388"/>
      <c r="AO125" s="388"/>
      <c r="AP125" s="388"/>
      <c r="AQ125" s="388"/>
    </row>
    <row r="126" spans="1:43" ht="11.25" customHeight="1" x14ac:dyDescent="0.2">
      <c r="A126" s="313" t="s">
        <v>3343</v>
      </c>
      <c r="B126" s="452">
        <v>118</v>
      </c>
      <c r="C126" s="315">
        <v>40.728813559322035</v>
      </c>
      <c r="D126" s="316">
        <v>87.811271186440678</v>
      </c>
      <c r="E126" s="316">
        <v>2.471415432106546</v>
      </c>
      <c r="F126" s="316">
        <v>6.8803297739990166</v>
      </c>
      <c r="G126" s="319"/>
      <c r="H126" s="372">
        <v>220</v>
      </c>
      <c r="I126" s="315">
        <v>15.918181818181818</v>
      </c>
      <c r="J126" s="319">
        <v>82.38604545454541</v>
      </c>
      <c r="K126" s="316">
        <v>2.8670794796053367</v>
      </c>
      <c r="L126" s="320">
        <v>7.6691304141080163</v>
      </c>
      <c r="M126" s="389"/>
      <c r="N126" s="452">
        <v>532</v>
      </c>
      <c r="O126" s="315">
        <v>6.708646616541353</v>
      </c>
      <c r="P126" s="319">
        <v>63.243703007518718</v>
      </c>
      <c r="Q126" s="316">
        <v>2.8041576109256936</v>
      </c>
      <c r="R126" s="320">
        <v>10.794699039632437</v>
      </c>
      <c r="T126" s="847"/>
      <c r="U126" s="847"/>
      <c r="V126" s="847"/>
      <c r="W126" s="847"/>
      <c r="X126" s="847"/>
      <c r="Z126" s="13"/>
      <c r="AA126" s="847"/>
      <c r="AG126" s="387"/>
      <c r="AH126" s="356"/>
      <c r="AI126" s="388"/>
      <c r="AJ126" s="388"/>
      <c r="AL126" s="388"/>
      <c r="AM126" s="388"/>
      <c r="AN126" s="388"/>
      <c r="AO126" s="388"/>
      <c r="AP126" s="388"/>
      <c r="AQ126" s="388"/>
    </row>
    <row r="127" spans="1:43" ht="11.25" customHeight="1" x14ac:dyDescent="0.2">
      <c r="A127" s="313" t="s">
        <v>3344</v>
      </c>
      <c r="B127" s="452">
        <v>118</v>
      </c>
      <c r="C127" s="315">
        <v>40.779661016949156</v>
      </c>
      <c r="D127" s="316">
        <v>87.412203389830523</v>
      </c>
      <c r="E127" s="316">
        <v>2.46668565578319</v>
      </c>
      <c r="F127" s="316">
        <v>6.9320589853794301</v>
      </c>
      <c r="G127" s="319"/>
      <c r="H127" s="372">
        <v>219</v>
      </c>
      <c r="I127" s="315">
        <v>15.97716894977169</v>
      </c>
      <c r="J127" s="319">
        <v>82.6466210045662</v>
      </c>
      <c r="K127" s="316">
        <v>2.8776803123911225</v>
      </c>
      <c r="L127" s="320">
        <v>7.834941562621256</v>
      </c>
      <c r="M127" s="389"/>
      <c r="N127" s="452">
        <v>537</v>
      </c>
      <c r="O127" s="315">
        <v>6.7541899441340778</v>
      </c>
      <c r="P127" s="319">
        <v>63.048510242085683</v>
      </c>
      <c r="Q127" s="316">
        <v>2.8004386052119377</v>
      </c>
      <c r="R127" s="320">
        <v>11.326965638260123</v>
      </c>
      <c r="T127" s="847"/>
      <c r="U127" s="847"/>
      <c r="V127" s="847"/>
      <c r="W127" s="847"/>
      <c r="X127" s="847"/>
      <c r="Z127" s="394"/>
      <c r="AA127" s="847"/>
      <c r="AG127" s="387"/>
      <c r="AH127" s="356"/>
      <c r="AI127" s="388"/>
      <c r="AJ127" s="388"/>
      <c r="AK127" s="388"/>
      <c r="AL127" s="388"/>
      <c r="AM127" s="388"/>
      <c r="AN127" s="388"/>
      <c r="AO127" s="388"/>
      <c r="AP127" s="388"/>
      <c r="AQ127" s="388"/>
    </row>
    <row r="128" spans="1:43" s="847" customFormat="1" ht="11.25" customHeight="1" x14ac:dyDescent="0.2">
      <c r="A128" s="313" t="s">
        <v>4294</v>
      </c>
      <c r="B128" s="452">
        <v>120</v>
      </c>
      <c r="C128" s="315">
        <v>40.6</v>
      </c>
      <c r="D128" s="316">
        <v>86.705583333333379</v>
      </c>
      <c r="E128" s="316">
        <v>2.5140109186302864</v>
      </c>
      <c r="F128" s="316">
        <v>7.2161680341479295</v>
      </c>
      <c r="G128" s="319"/>
      <c r="H128" s="372">
        <v>217</v>
      </c>
      <c r="I128" s="315">
        <v>15.995391705069125</v>
      </c>
      <c r="J128" s="319">
        <v>82.665852534562234</v>
      </c>
      <c r="K128" s="316">
        <v>2.850807294800088</v>
      </c>
      <c r="L128" s="320">
        <v>7.8919256052856435</v>
      </c>
      <c r="M128" s="389"/>
      <c r="N128" s="452">
        <v>545</v>
      </c>
      <c r="O128" s="315">
        <v>6.7908256880733946</v>
      </c>
      <c r="P128" s="319">
        <v>62.482697247706405</v>
      </c>
      <c r="Q128" s="316">
        <v>2.8088267814519225</v>
      </c>
      <c r="R128" s="320">
        <v>11.446648844210628</v>
      </c>
      <c r="T128" s="453"/>
      <c r="X128" s="453"/>
      <c r="Y128" s="394"/>
      <c r="Z128" s="394"/>
      <c r="AG128" s="387"/>
      <c r="AH128" s="356"/>
      <c r="AI128" s="388"/>
      <c r="AJ128" s="388"/>
      <c r="AK128" s="388"/>
      <c r="AL128" s="388"/>
      <c r="AM128" s="388"/>
      <c r="AN128" s="388"/>
      <c r="AO128" s="388"/>
      <c r="AP128" s="388"/>
      <c r="AQ128" s="388"/>
    </row>
    <row r="129" spans="1:43" s="847" customFormat="1" ht="11.25" customHeight="1" x14ac:dyDescent="0.2">
      <c r="A129" s="313" t="s">
        <v>3345</v>
      </c>
      <c r="B129" s="452">
        <v>120</v>
      </c>
      <c r="C129" s="315">
        <v>40.6</v>
      </c>
      <c r="D129" s="316">
        <v>89.06958333333337</v>
      </c>
      <c r="E129" s="316">
        <v>2.4848204396690545</v>
      </c>
      <c r="F129" s="316">
        <v>7.6322523896544592</v>
      </c>
      <c r="G129" s="319"/>
      <c r="H129" s="372">
        <v>217</v>
      </c>
      <c r="I129" s="315">
        <v>15.995391705069125</v>
      </c>
      <c r="J129" s="319">
        <v>85.131059907834057</v>
      </c>
      <c r="K129" s="316">
        <v>2.8518651465760159</v>
      </c>
      <c r="L129" s="320">
        <v>7.9346167561682668</v>
      </c>
      <c r="M129" s="389"/>
      <c r="N129" s="452">
        <v>545</v>
      </c>
      <c r="O129" s="315">
        <v>6.7908256880733946</v>
      </c>
      <c r="P129" s="319">
        <v>65.256073394495431</v>
      </c>
      <c r="Q129" s="316">
        <v>2.7019474101295908</v>
      </c>
      <c r="R129" s="320">
        <v>11.762865972280334</v>
      </c>
      <c r="V129"/>
      <c r="W129"/>
      <c r="X129"/>
      <c r="Y129" s="394"/>
      <c r="Z129" s="394"/>
      <c r="AG129" s="387"/>
      <c r="AH129" s="356"/>
      <c r="AI129" s="388"/>
      <c r="AJ129" s="388"/>
      <c r="AK129" s="388"/>
      <c r="AL129" s="388"/>
      <c r="AM129" s="388"/>
      <c r="AN129" s="388"/>
      <c r="AO129" s="388"/>
      <c r="AP129" s="388"/>
      <c r="AQ129" s="388"/>
    </row>
    <row r="130" spans="1:43" s="847" customFormat="1" ht="11.25" customHeight="1" x14ac:dyDescent="0.2">
      <c r="A130" s="313" t="s">
        <v>3346</v>
      </c>
      <c r="B130" s="452">
        <v>123</v>
      </c>
      <c r="C130" s="315">
        <v>40.357723577235774</v>
      </c>
      <c r="D130" s="316">
        <v>89.671829268292683</v>
      </c>
      <c r="E130" s="316">
        <v>2.467288446516005</v>
      </c>
      <c r="F130" s="316">
        <v>8.8668703306056482</v>
      </c>
      <c r="G130" s="319"/>
      <c r="H130" s="372">
        <v>211</v>
      </c>
      <c r="I130" s="315">
        <v>16.018957345971565</v>
      </c>
      <c r="J130" s="319">
        <v>84.722417061611409</v>
      </c>
      <c r="K130" s="316">
        <v>2.771651825916277</v>
      </c>
      <c r="L130" s="320">
        <v>9.6599502144285339</v>
      </c>
      <c r="M130" s="389"/>
      <c r="N130" s="452">
        <v>558</v>
      </c>
      <c r="O130" s="315">
        <v>6.8366249725696733</v>
      </c>
      <c r="P130" s="319">
        <v>65.357736917562761</v>
      </c>
      <c r="Q130" s="316">
        <v>2.7050107976515427</v>
      </c>
      <c r="R130" s="320">
        <v>13.587588626048539</v>
      </c>
      <c r="Y130" s="394"/>
      <c r="Z130" s="394"/>
      <c r="AG130" s="387"/>
      <c r="AH130" s="356"/>
      <c r="AI130" s="388"/>
      <c r="AJ130" s="388"/>
      <c r="AK130" s="388"/>
      <c r="AL130" s="388"/>
      <c r="AM130" s="388"/>
      <c r="AN130" s="388"/>
      <c r="AO130" s="388"/>
      <c r="AP130" s="388"/>
      <c r="AQ130" s="388"/>
    </row>
    <row r="131" spans="1:43" s="847" customFormat="1" ht="11.25" customHeight="1" x14ac:dyDescent="0.2">
      <c r="A131" s="313" t="s">
        <v>3347</v>
      </c>
      <c r="B131" s="452">
        <v>126</v>
      </c>
      <c r="C131" s="315">
        <v>39.88095238095238</v>
      </c>
      <c r="D131" s="316">
        <v>92.950476190476181</v>
      </c>
      <c r="E131" s="316">
        <v>2.3644425184643332</v>
      </c>
      <c r="F131" s="316">
        <v>8.453306487642406</v>
      </c>
      <c r="G131" s="319"/>
      <c r="H131" s="372">
        <v>208</v>
      </c>
      <c r="I131" s="315">
        <v>15.865384615384615</v>
      </c>
      <c r="J131" s="319">
        <v>87.882067307692381</v>
      </c>
      <c r="K131" s="316">
        <v>2.7231364717477189</v>
      </c>
      <c r="L131" s="320">
        <v>9.5413945013929062</v>
      </c>
      <c r="M131" s="389"/>
      <c r="N131" s="452">
        <v>560</v>
      </c>
      <c r="O131" s="315">
        <v>6.8517857142857146</v>
      </c>
      <c r="P131" s="319">
        <v>64.590142857142894</v>
      </c>
      <c r="Q131" s="316">
        <v>2.6863142919084901</v>
      </c>
      <c r="R131" s="320">
        <v>13.842530587141644</v>
      </c>
      <c r="Y131"/>
      <c r="Z131"/>
      <c r="AG131" s="387"/>
      <c r="AH131" s="356"/>
      <c r="AI131" s="388"/>
      <c r="AJ131" s="388"/>
      <c r="AK131" s="388"/>
      <c r="AL131" s="388"/>
      <c r="AM131" s="388"/>
      <c r="AN131" s="388"/>
      <c r="AO131" s="388"/>
      <c r="AP131" s="388"/>
      <c r="AQ131" s="388"/>
    </row>
    <row r="132" spans="1:43" s="847" customFormat="1" ht="11.25" customHeight="1" x14ac:dyDescent="0.2">
      <c r="A132" s="313" t="s">
        <v>3348</v>
      </c>
      <c r="B132" s="452">
        <v>127</v>
      </c>
      <c r="C132" s="315">
        <v>39.834645669291341</v>
      </c>
      <c r="D132" s="316">
        <v>94.096535433070827</v>
      </c>
      <c r="E132" s="316">
        <v>2.3628573725308852</v>
      </c>
      <c r="F132" s="316">
        <v>8.9584427523954346</v>
      </c>
      <c r="G132" s="319"/>
      <c r="H132" s="372">
        <v>208</v>
      </c>
      <c r="I132" s="315">
        <v>15.841346153846153</v>
      </c>
      <c r="J132" s="319">
        <v>90.373557692307685</v>
      </c>
      <c r="K132" s="316">
        <v>2.7154049623194023</v>
      </c>
      <c r="L132" s="320">
        <v>9.6372237241105498</v>
      </c>
      <c r="M132" s="389"/>
      <c r="N132" s="452">
        <v>561</v>
      </c>
      <c r="O132" s="315">
        <v>6.8627450980392153</v>
      </c>
      <c r="P132" s="319">
        <v>65.180320855614951</v>
      </c>
      <c r="Q132" s="316">
        <v>2.6554292920774532</v>
      </c>
      <c r="R132" s="320">
        <v>13.993249336830338</v>
      </c>
      <c r="Y132"/>
      <c r="Z132"/>
      <c r="AG132" s="387"/>
      <c r="AH132" s="356"/>
      <c r="AI132" s="388"/>
      <c r="AJ132" s="388"/>
      <c r="AK132" s="388"/>
      <c r="AL132" s="388"/>
      <c r="AM132" s="388"/>
      <c r="AN132" s="388"/>
      <c r="AO132" s="388"/>
      <c r="AP132" s="388"/>
      <c r="AQ132" s="388"/>
    </row>
    <row r="133" spans="1:43" s="847" customFormat="1" ht="11.25" customHeight="1" x14ac:dyDescent="0.2">
      <c r="A133" s="313" t="s">
        <v>3349</v>
      </c>
      <c r="B133" s="452">
        <v>127</v>
      </c>
      <c r="C133" s="315">
        <v>39.8503937007874</v>
      </c>
      <c r="D133" s="316">
        <v>94.136929133858246</v>
      </c>
      <c r="E133" s="316">
        <v>2.3759410001969838</v>
      </c>
      <c r="F133" s="316">
        <v>9.0245581605288532</v>
      </c>
      <c r="G133" s="319"/>
      <c r="H133" s="372">
        <v>209</v>
      </c>
      <c r="I133" s="315">
        <v>15.866028708133971</v>
      </c>
      <c r="J133" s="319">
        <v>90.680765550239286</v>
      </c>
      <c r="K133" s="316">
        <v>2.7539857831564314</v>
      </c>
      <c r="L133" s="320">
        <v>9.6244533137043966</v>
      </c>
      <c r="M133" s="389"/>
      <c r="N133" s="452">
        <v>560</v>
      </c>
      <c r="O133" s="315">
        <v>6.8732142857142859</v>
      </c>
      <c r="P133" s="319">
        <v>64.305803571428555</v>
      </c>
      <c r="Q133" s="316">
        <v>2.7077635653784071</v>
      </c>
      <c r="R133" s="320">
        <v>14.055047120178177</v>
      </c>
      <c r="T133"/>
      <c r="U133"/>
      <c r="V133"/>
      <c r="W133"/>
      <c r="X133"/>
      <c r="Y133"/>
      <c r="Z133"/>
      <c r="AG133" s="387"/>
      <c r="AH133" s="356"/>
      <c r="AI133" s="388"/>
      <c r="AJ133" s="388"/>
      <c r="AK133" s="388"/>
      <c r="AL133" s="388"/>
      <c r="AM133" s="388"/>
      <c r="AN133" s="388"/>
      <c r="AO133" s="388"/>
      <c r="AP133" s="388"/>
      <c r="AQ133" s="388"/>
    </row>
    <row r="134" spans="1:43" s="847" customFormat="1" ht="11.25" customHeight="1" x14ac:dyDescent="0.2">
      <c r="A134" s="313" t="s">
        <v>3350</v>
      </c>
      <c r="B134" s="452">
        <v>130</v>
      </c>
      <c r="C134" s="315">
        <v>39.6</v>
      </c>
      <c r="D134" s="316">
        <v>82.69946153846152</v>
      </c>
      <c r="E134" s="316">
        <v>2.8015999487758192</v>
      </c>
      <c r="F134" s="316">
        <v>8.9652631439952764</v>
      </c>
      <c r="G134" s="319"/>
      <c r="H134" s="372">
        <v>202</v>
      </c>
      <c r="I134" s="315">
        <v>15.787128712871286</v>
      </c>
      <c r="J134" s="319">
        <v>86.454306930693093</v>
      </c>
      <c r="K134" s="316">
        <v>2.901797374127197</v>
      </c>
      <c r="L134" s="320">
        <v>9.8013360773469529</v>
      </c>
      <c r="M134" s="389"/>
      <c r="N134" s="452">
        <v>541</v>
      </c>
      <c r="O134" s="315">
        <v>6.933456561922366</v>
      </c>
      <c r="P134" s="319">
        <v>60.293992606284625</v>
      </c>
      <c r="Q134" s="316">
        <v>2.8850799665433113</v>
      </c>
      <c r="R134" s="320">
        <v>13.970251214379099</v>
      </c>
      <c r="Y134"/>
      <c r="Z134"/>
      <c r="AG134" s="387"/>
      <c r="AH134" s="356"/>
      <c r="AI134" s="388"/>
      <c r="AJ134" s="388"/>
      <c r="AK134" s="388"/>
      <c r="AL134" s="388"/>
      <c r="AM134" s="388"/>
      <c r="AN134" s="388"/>
      <c r="AO134" s="388"/>
      <c r="AP134" s="388"/>
      <c r="AQ134" s="388"/>
    </row>
    <row r="135" spans="1:43" s="847" customFormat="1" ht="11.25" customHeight="1" x14ac:dyDescent="0.2">
      <c r="A135" s="313" t="s">
        <v>3969</v>
      </c>
      <c r="B135" s="452">
        <v>130</v>
      </c>
      <c r="C135" s="315">
        <v>39.715384615384615</v>
      </c>
      <c r="D135" s="316">
        <v>91.594076923076955</v>
      </c>
      <c r="E135" s="316">
        <v>2.4293928742606741</v>
      </c>
      <c r="F135" s="316">
        <v>8.9628285739387064</v>
      </c>
      <c r="G135" s="319"/>
      <c r="H135" s="372">
        <v>200</v>
      </c>
      <c r="I135" s="315">
        <v>15.79</v>
      </c>
      <c r="J135" s="319">
        <v>88.683150000000012</v>
      </c>
      <c r="K135" s="316">
        <v>2.7764630303213851</v>
      </c>
      <c r="L135" s="320">
        <v>9.9114766589155447</v>
      </c>
      <c r="M135" s="389"/>
      <c r="N135" s="452">
        <v>535</v>
      </c>
      <c r="O135" s="315">
        <v>6.9775700934579437</v>
      </c>
      <c r="P135" s="319">
        <v>61.791588785046798</v>
      </c>
      <c r="Q135" s="316">
        <v>2.8813057133100783</v>
      </c>
      <c r="R135" s="320">
        <v>13.749202589579637</v>
      </c>
      <c r="Y135"/>
      <c r="Z135"/>
      <c r="AG135" s="387"/>
      <c r="AH135" s="356"/>
      <c r="AI135" s="388"/>
      <c r="AJ135" s="388"/>
      <c r="AK135" s="388"/>
      <c r="AL135" s="388"/>
      <c r="AM135" s="388"/>
      <c r="AN135" s="388"/>
      <c r="AO135" s="388"/>
      <c r="AP135" s="388"/>
      <c r="AQ135" s="388"/>
    </row>
    <row r="136" spans="1:43" s="847" customFormat="1" ht="11.25" customHeight="1" x14ac:dyDescent="0.2">
      <c r="A136" s="313" t="s">
        <v>4041</v>
      </c>
      <c r="B136" s="452">
        <v>131</v>
      </c>
      <c r="C136" s="315">
        <v>39.694656488549619</v>
      </c>
      <c r="D136" s="316">
        <v>83.958091603053433</v>
      </c>
      <c r="E136" s="316">
        <v>2.6682519935937448</v>
      </c>
      <c r="F136" s="316">
        <v>8.8673573108328991</v>
      </c>
      <c r="G136" s="319"/>
      <c r="H136" s="372">
        <v>205</v>
      </c>
      <c r="I136" s="315">
        <v>15.692682926829269</v>
      </c>
      <c r="J136" s="319">
        <v>81.758097560975614</v>
      </c>
      <c r="K136" s="316">
        <v>2.9684851111923996</v>
      </c>
      <c r="L136" s="320">
        <v>10.120065918636493</v>
      </c>
      <c r="M136" s="389"/>
      <c r="N136" s="452">
        <v>528</v>
      </c>
      <c r="O136" s="315">
        <v>7.0568181818181817</v>
      </c>
      <c r="P136" s="319">
        <v>55.511420454545487</v>
      </c>
      <c r="Q136" s="316">
        <v>3.2461538002883312</v>
      </c>
      <c r="R136" s="320">
        <v>13.633243368390236</v>
      </c>
      <c r="Y136"/>
      <c r="Z136"/>
      <c r="AB136"/>
      <c r="AC136"/>
      <c r="AD136"/>
      <c r="AE136"/>
      <c r="AF136"/>
      <c r="AG136" s="387"/>
      <c r="AH136" s="356"/>
      <c r="AI136" s="388"/>
      <c r="AJ136" s="388"/>
      <c r="AK136" s="388"/>
      <c r="AL136" s="388"/>
      <c r="AM136" s="388"/>
      <c r="AN136" s="388"/>
      <c r="AO136" s="388"/>
      <c r="AP136" s="388"/>
      <c r="AQ136" s="388"/>
    </row>
    <row r="137" spans="1:43" s="847" customFormat="1" ht="11.25" customHeight="1" x14ac:dyDescent="0.2">
      <c r="A137" s="965" t="s">
        <v>4088</v>
      </c>
      <c r="B137" s="966">
        <v>132</v>
      </c>
      <c r="C137" s="967">
        <v>39.659090909090907</v>
      </c>
      <c r="D137" s="968">
        <v>88.310681818181862</v>
      </c>
      <c r="E137" s="968">
        <v>2.5253817337508218</v>
      </c>
      <c r="F137" s="968">
        <v>8.9572581061962815</v>
      </c>
      <c r="G137" s="969"/>
      <c r="H137" s="970">
        <v>205</v>
      </c>
      <c r="I137" s="967">
        <v>15.692682926829269</v>
      </c>
      <c r="J137" s="969">
        <v>86.400146341463412</v>
      </c>
      <c r="K137" s="968">
        <v>2.8091660880541349</v>
      </c>
      <c r="L137" s="971">
        <v>10.011339791644174</v>
      </c>
      <c r="M137" s="972"/>
      <c r="N137" s="966">
        <v>524</v>
      </c>
      <c r="O137" s="967">
        <v>7.143129770992366</v>
      </c>
      <c r="P137" s="969">
        <v>59.944885496183169</v>
      </c>
      <c r="Q137" s="968">
        <v>2.9682436515489132</v>
      </c>
      <c r="R137" s="971">
        <v>13.187156092838745</v>
      </c>
      <c r="AB137"/>
      <c r="AC137"/>
      <c r="AD137"/>
      <c r="AE137"/>
      <c r="AF137"/>
      <c r="AG137" s="387"/>
      <c r="AH137" s="356"/>
      <c r="AI137" s="388"/>
      <c r="AJ137" s="388"/>
      <c r="AK137" s="388"/>
      <c r="AL137" s="388"/>
      <c r="AM137" s="388"/>
      <c r="AN137" s="388"/>
      <c r="AO137" s="388"/>
      <c r="AP137" s="388"/>
      <c r="AQ137" s="388"/>
    </row>
    <row r="138" spans="1:43" s="847" customFormat="1" ht="11.25" customHeight="1" x14ac:dyDescent="0.2">
      <c r="A138" s="965" t="s">
        <v>4117</v>
      </c>
      <c r="B138" s="966">
        <v>133</v>
      </c>
      <c r="C138" s="967">
        <v>39.436090225563909</v>
      </c>
      <c r="D138" s="968">
        <v>94.596240601503766</v>
      </c>
      <c r="E138" s="968">
        <v>2.4477406191398132</v>
      </c>
      <c r="F138" s="968">
        <v>8.6085533432596382</v>
      </c>
      <c r="G138" s="969"/>
      <c r="H138" s="970">
        <v>218</v>
      </c>
      <c r="I138" s="967">
        <v>15.339449541284404</v>
      </c>
      <c r="J138" s="969">
        <v>89.895733944954159</v>
      </c>
      <c r="K138" s="968">
        <v>2.752987960516919</v>
      </c>
      <c r="L138" s="971">
        <v>9.3533618645788863</v>
      </c>
      <c r="M138" s="972"/>
      <c r="N138" s="966">
        <v>516</v>
      </c>
      <c r="O138" s="967">
        <v>7.1860465116279073</v>
      </c>
      <c r="P138" s="969">
        <v>61.655852713178319</v>
      </c>
      <c r="Q138" s="968">
        <v>2.9229138095958103</v>
      </c>
      <c r="R138" s="971">
        <v>12.733085641181557</v>
      </c>
      <c r="AG138" s="387"/>
      <c r="AH138" s="356"/>
      <c r="AI138" s="388"/>
      <c r="AJ138" s="388"/>
      <c r="AK138" s="388"/>
      <c r="AL138" s="388"/>
      <c r="AM138" s="388"/>
      <c r="AN138" s="388"/>
      <c r="AO138" s="388"/>
      <c r="AP138" s="388"/>
      <c r="AQ138" s="388"/>
    </row>
    <row r="139" spans="1:43" s="847" customFormat="1" ht="11.25" customHeight="1" x14ac:dyDescent="0.2">
      <c r="A139" s="965" t="s">
        <v>4434</v>
      </c>
      <c r="B139" s="966">
        <v>135</v>
      </c>
      <c r="C139" s="967">
        <v>39.251851851851853</v>
      </c>
      <c r="D139" s="968">
        <v>95.260148148148133</v>
      </c>
      <c r="E139" s="968">
        <v>2.435599551184199</v>
      </c>
      <c r="F139" s="968">
        <v>8.4593823456692387</v>
      </c>
      <c r="G139" s="969"/>
      <c r="H139" s="970">
        <v>222</v>
      </c>
      <c r="I139" s="967">
        <v>15.135135135135135</v>
      </c>
      <c r="J139" s="969">
        <v>88.788828828828869</v>
      </c>
      <c r="K139" s="968">
        <v>2.8130134266655671</v>
      </c>
      <c r="L139" s="971">
        <v>9.1198360324158969</v>
      </c>
      <c r="M139" s="972"/>
      <c r="N139" s="966">
        <v>517</v>
      </c>
      <c r="O139" s="967">
        <v>7.179883945841393</v>
      </c>
      <c r="P139" s="969">
        <v>61.285377176015437</v>
      </c>
      <c r="Q139" s="968">
        <v>2.9768539920977632</v>
      </c>
      <c r="R139" s="971">
        <v>12.432318941682334</v>
      </c>
      <c r="AG139" s="387"/>
      <c r="AH139" s="356"/>
      <c r="AI139" s="388"/>
      <c r="AJ139" s="388"/>
      <c r="AK139" s="388"/>
      <c r="AL139" s="388"/>
      <c r="AM139" s="388"/>
      <c r="AN139" s="388"/>
      <c r="AO139" s="388"/>
      <c r="AP139" s="388"/>
      <c r="AQ139" s="388"/>
    </row>
    <row r="140" spans="1:43" s="847" customFormat="1" ht="11.25" customHeight="1" x14ac:dyDescent="0.2">
      <c r="A140" s="965" t="s">
        <v>4439</v>
      </c>
      <c r="B140" s="966">
        <v>135</v>
      </c>
      <c r="C140" s="967">
        <v>39.340740740740742</v>
      </c>
      <c r="D140" s="968">
        <v>97.704148148148164</v>
      </c>
      <c r="E140" s="968">
        <v>2.4056731823590853</v>
      </c>
      <c r="F140" s="968">
        <v>8.3547909558740407</v>
      </c>
      <c r="G140" s="969"/>
      <c r="H140" s="970">
        <v>226</v>
      </c>
      <c r="I140" s="967">
        <v>15.110619469026549</v>
      </c>
      <c r="J140" s="969">
        <v>91.989336283185864</v>
      </c>
      <c r="K140" s="968">
        <v>2.7700763467253742</v>
      </c>
      <c r="L140" s="971">
        <v>9.194020719531343</v>
      </c>
      <c r="M140" s="972"/>
      <c r="N140" s="966">
        <v>517</v>
      </c>
      <c r="O140" s="967">
        <v>7.20889748549323</v>
      </c>
      <c r="P140" s="969">
        <v>63.278549323017423</v>
      </c>
      <c r="Q140" s="968">
        <v>2.9195576933152707</v>
      </c>
      <c r="R140" s="971">
        <v>12.14306444174645</v>
      </c>
      <c r="AG140" s="387"/>
      <c r="AH140" s="356"/>
      <c r="AI140" s="388"/>
      <c r="AJ140" s="388"/>
      <c r="AK140" s="388"/>
      <c r="AL140" s="388"/>
      <c r="AM140" s="388"/>
      <c r="AN140" s="388"/>
      <c r="AO140" s="388"/>
      <c r="AP140" s="388"/>
      <c r="AQ140" s="388"/>
    </row>
    <row r="141" spans="1:43" s="847" customFormat="1" ht="11.25" customHeight="1" x14ac:dyDescent="0.2">
      <c r="A141" s="965" t="s">
        <v>4442</v>
      </c>
      <c r="B141" s="966">
        <v>137</v>
      </c>
      <c r="C141" s="967">
        <v>39.23357664233577</v>
      </c>
      <c r="D141" s="968">
        <v>92.861532846715292</v>
      </c>
      <c r="E141" s="968">
        <v>2.5568334642979922</v>
      </c>
      <c r="F141" s="968">
        <v>7.5629102780530877</v>
      </c>
      <c r="G141" s="969"/>
      <c r="H141" s="970">
        <v>232</v>
      </c>
      <c r="I141" s="967">
        <v>14.918103448275861</v>
      </c>
      <c r="J141" s="969">
        <v>88.773103448275862</v>
      </c>
      <c r="K141" s="968">
        <v>2.9477341556614349</v>
      </c>
      <c r="L141" s="971">
        <v>9.2094569411481437</v>
      </c>
      <c r="M141" s="972"/>
      <c r="N141" s="966">
        <v>515</v>
      </c>
      <c r="O141" s="967">
        <v>7.2174757281553399</v>
      </c>
      <c r="P141" s="969">
        <v>58.68067961165044</v>
      </c>
      <c r="Q141" s="968">
        <v>3.2151331498225892</v>
      </c>
      <c r="R141" s="971">
        <v>11.742054456502297</v>
      </c>
      <c r="AG141" s="387"/>
      <c r="AH141" s="356"/>
      <c r="AI141" s="388"/>
      <c r="AJ141" s="388"/>
      <c r="AK141" s="388"/>
      <c r="AL141" s="388"/>
      <c r="AM141" s="388"/>
      <c r="AN141" s="388"/>
      <c r="AO141" s="388"/>
      <c r="AP141" s="388"/>
      <c r="AQ141" s="388"/>
    </row>
    <row r="142" spans="1:43" s="847" customFormat="1" ht="11.25" customHeight="1" x14ac:dyDescent="0.2">
      <c r="A142" s="965" t="s">
        <v>4450</v>
      </c>
      <c r="B142" s="966">
        <v>136</v>
      </c>
      <c r="C142" s="967">
        <v>39.294117647058826</v>
      </c>
      <c r="D142" s="968">
        <v>98.657573529411749</v>
      </c>
      <c r="E142" s="968">
        <v>2.4350489283179626</v>
      </c>
      <c r="F142" s="968">
        <v>7.6250329956203053</v>
      </c>
      <c r="G142" s="969"/>
      <c r="H142" s="970">
        <v>233</v>
      </c>
      <c r="I142" s="967">
        <v>14.918454935622318</v>
      </c>
      <c r="J142" s="969">
        <v>94.708969957081507</v>
      </c>
      <c r="K142" s="968">
        <v>2.7775615451758133</v>
      </c>
      <c r="L142" s="971">
        <v>9.251409668847888</v>
      </c>
      <c r="M142" s="972"/>
      <c r="N142" s="966">
        <v>517</v>
      </c>
      <c r="O142" s="967">
        <v>7.2224371373307541</v>
      </c>
      <c r="P142" s="969">
        <v>61.584448742746595</v>
      </c>
      <c r="Q142" s="968">
        <v>3.0617137642807717</v>
      </c>
      <c r="R142" s="971">
        <v>11.649651221731679</v>
      </c>
      <c r="AG142" s="387"/>
      <c r="AH142" s="356"/>
      <c r="AI142" s="388"/>
      <c r="AJ142" s="388"/>
      <c r="AK142" s="388"/>
      <c r="AL142" s="388"/>
      <c r="AM142" s="388"/>
      <c r="AN142" s="388"/>
      <c r="AO142" s="388"/>
      <c r="AP142" s="388"/>
      <c r="AQ142" s="388"/>
    </row>
    <row r="143" spans="1:43" s="847" customFormat="1" ht="11.25" customHeight="1" x14ac:dyDescent="0.2">
      <c r="A143" s="965" t="s">
        <v>4456</v>
      </c>
      <c r="B143" s="966">
        <v>136</v>
      </c>
      <c r="C143" s="967">
        <v>39.367647058823529</v>
      </c>
      <c r="D143" s="968">
        <v>100.47227941176469</v>
      </c>
      <c r="E143" s="968">
        <v>2.4268946924451487</v>
      </c>
      <c r="F143" s="968">
        <v>7.5252937803871038</v>
      </c>
      <c r="G143" s="969"/>
      <c r="H143" s="970">
        <v>234</v>
      </c>
      <c r="I143" s="967">
        <v>14.94017094017094</v>
      </c>
      <c r="J143" s="969">
        <v>95.227352136752103</v>
      </c>
      <c r="K143" s="968">
        <v>2.7742108385006117</v>
      </c>
      <c r="L143" s="971">
        <v>9.23972323426697</v>
      </c>
      <c r="M143" s="972"/>
      <c r="N143" s="966">
        <v>517</v>
      </c>
      <c r="O143" s="967">
        <v>7.2553191489361701</v>
      </c>
      <c r="P143" s="969">
        <v>61.894874274661525</v>
      </c>
      <c r="Q143" s="968">
        <v>3.0798596910470493</v>
      </c>
      <c r="R143" s="971">
        <v>11.290379176926312</v>
      </c>
      <c r="AG143" s="387"/>
      <c r="AH143" s="356"/>
      <c r="AI143" s="388"/>
      <c r="AJ143" s="388"/>
      <c r="AK143" s="388"/>
      <c r="AL143" s="388"/>
      <c r="AM143" s="388"/>
      <c r="AN143" s="388"/>
      <c r="AO143" s="388"/>
      <c r="AP143" s="388"/>
      <c r="AQ143" s="388"/>
    </row>
    <row r="144" spans="1:43" s="847" customFormat="1" ht="11.25" customHeight="1" x14ac:dyDescent="0.2">
      <c r="A144" s="965" t="s">
        <v>4470</v>
      </c>
      <c r="B144" s="966">
        <v>136</v>
      </c>
      <c r="C144" s="967">
        <v>39.455882352941174</v>
      </c>
      <c r="D144" s="968">
        <v>99.750000000000028</v>
      </c>
      <c r="E144" s="968">
        <v>2.5278668681523984</v>
      </c>
      <c r="F144" s="968">
        <v>7.0824188549525786</v>
      </c>
      <c r="G144" s="969"/>
      <c r="H144" s="970">
        <v>241</v>
      </c>
      <c r="I144" s="967">
        <v>14.850622406639005</v>
      </c>
      <c r="J144" s="969">
        <v>93.365726141078852</v>
      </c>
      <c r="K144" s="968">
        <v>2.8666825709919577</v>
      </c>
      <c r="L144" s="971">
        <v>9.0142850733942499</v>
      </c>
      <c r="M144" s="972"/>
      <c r="N144" s="966">
        <v>510</v>
      </c>
      <c r="O144" s="967">
        <v>7.2568627450980392</v>
      </c>
      <c r="P144" s="969">
        <v>60.29762745098045</v>
      </c>
      <c r="Q144" s="968">
        <v>3.2633074028807059</v>
      </c>
      <c r="R144" s="971">
        <v>10.837537897486309</v>
      </c>
      <c r="Y144"/>
      <c r="Z144"/>
      <c r="AA144"/>
      <c r="AG144" s="387"/>
      <c r="AH144" s="356"/>
      <c r="AI144" s="388"/>
      <c r="AJ144" s="388"/>
      <c r="AK144" s="388"/>
      <c r="AL144" s="388"/>
      <c r="AM144" s="388"/>
      <c r="AN144" s="388"/>
      <c r="AO144" s="388"/>
      <c r="AP144" s="388"/>
      <c r="AQ144" s="388"/>
    </row>
    <row r="145" spans="1:43" s="847" customFormat="1" ht="11.25" customHeight="1" x14ac:dyDescent="0.2">
      <c r="A145" s="965" t="s">
        <v>4478</v>
      </c>
      <c r="B145" s="966">
        <v>136</v>
      </c>
      <c r="C145" s="967">
        <v>39.463235294117645</v>
      </c>
      <c r="D145" s="968">
        <v>101.43477941176472</v>
      </c>
      <c r="E145" s="968">
        <v>2.4586412728754428</v>
      </c>
      <c r="F145" s="968">
        <v>7.0821410451537075</v>
      </c>
      <c r="G145" s="969"/>
      <c r="H145" s="970">
        <v>239</v>
      </c>
      <c r="I145" s="967">
        <v>14.891213389121338</v>
      </c>
      <c r="J145" s="969">
        <v>94.792468619246904</v>
      </c>
      <c r="K145" s="968">
        <v>2.724812200779299</v>
      </c>
      <c r="L145" s="971">
        <v>8.9434137610392987</v>
      </c>
      <c r="M145" s="972"/>
      <c r="N145" s="966">
        <v>504</v>
      </c>
      <c r="O145" s="967">
        <v>7.2797619047619051</v>
      </c>
      <c r="P145" s="969">
        <v>62.288571428571473</v>
      </c>
      <c r="Q145" s="968">
        <v>3.0912379503394662</v>
      </c>
      <c r="R145" s="971">
        <v>10.742231835780689</v>
      </c>
      <c r="AG145" s="387"/>
      <c r="AH145" s="356"/>
      <c r="AI145" s="388"/>
      <c r="AJ145" s="388"/>
      <c r="AK145" s="388"/>
      <c r="AL145" s="388"/>
      <c r="AM145" s="388"/>
      <c r="AN145" s="388"/>
      <c r="AO145" s="388"/>
      <c r="AP145" s="388"/>
      <c r="AQ145" s="388"/>
    </row>
    <row r="146" spans="1:43" s="847" customFormat="1" ht="11.25" customHeight="1" x14ac:dyDescent="0.2">
      <c r="A146" s="965" t="s">
        <v>4488</v>
      </c>
      <c r="B146" s="966">
        <v>137</v>
      </c>
      <c r="C146" s="967">
        <v>39.284671532846716</v>
      </c>
      <c r="D146" s="968">
        <v>102.1864233576643</v>
      </c>
      <c r="E146" s="968">
        <v>2.4454975351668118</v>
      </c>
      <c r="F146" s="968">
        <v>6.8083303586725137</v>
      </c>
      <c r="G146" s="969"/>
      <c r="H146" s="970">
        <v>245</v>
      </c>
      <c r="I146" s="967">
        <v>14.66530612244898</v>
      </c>
      <c r="J146" s="969">
        <v>95.038693877551069</v>
      </c>
      <c r="K146" s="968">
        <v>2.7533156421487552</v>
      </c>
      <c r="L146" s="971">
        <v>8.7521212048319477</v>
      </c>
      <c r="M146" s="972"/>
      <c r="N146" s="966">
        <v>487</v>
      </c>
      <c r="O146" s="967">
        <v>7.2710472279260783</v>
      </c>
      <c r="P146" s="969">
        <v>63.672114989733011</v>
      </c>
      <c r="Q146" s="968">
        <v>3.0930194641189996</v>
      </c>
      <c r="R146" s="971">
        <v>10.727975550840055</v>
      </c>
      <c r="AG146" s="387"/>
      <c r="AH146" s="356"/>
      <c r="AI146" s="388"/>
      <c r="AJ146" s="388"/>
      <c r="AK146" s="388"/>
      <c r="AL146" s="388"/>
      <c r="AM146" s="388"/>
      <c r="AN146" s="388"/>
      <c r="AO146" s="388"/>
      <c r="AP146" s="388"/>
      <c r="AQ146" s="388"/>
    </row>
    <row r="147" spans="1:43" s="847" customFormat="1" ht="11.25" customHeight="1" x14ac:dyDescent="0.2">
      <c r="A147" s="965" t="s">
        <v>4490</v>
      </c>
      <c r="B147" s="966">
        <v>138</v>
      </c>
      <c r="C147" s="967">
        <v>39.246376811594203</v>
      </c>
      <c r="D147" s="968">
        <v>103.2731884057971</v>
      </c>
      <c r="E147" s="968">
        <v>2.4333219004185129</v>
      </c>
      <c r="F147" s="968">
        <v>6.8405228264359232</v>
      </c>
      <c r="G147" s="969"/>
      <c r="H147" s="970">
        <v>250</v>
      </c>
      <c r="I147" s="967">
        <v>14.552</v>
      </c>
      <c r="J147" s="969">
        <v>97.407000000000025</v>
      </c>
      <c r="K147" s="968">
        <v>2.710612377146894</v>
      </c>
      <c r="L147" s="971">
        <v>8.5471211825391791</v>
      </c>
      <c r="M147" s="972"/>
      <c r="N147" s="966">
        <v>462</v>
      </c>
      <c r="O147" s="967">
        <v>7.3203463203463199</v>
      </c>
      <c r="P147" s="969">
        <v>65.538939393939387</v>
      </c>
      <c r="Q147" s="968">
        <v>3.055909678475794</v>
      </c>
      <c r="R147" s="971">
        <v>10.50286501114582</v>
      </c>
      <c r="T147"/>
      <c r="U147"/>
      <c r="V147"/>
      <c r="X147"/>
      <c r="AG147" s="387"/>
      <c r="AH147" s="356"/>
      <c r="AI147" s="388"/>
      <c r="AJ147" s="388"/>
      <c r="AK147" s="388"/>
      <c r="AL147" s="388"/>
      <c r="AM147" s="388"/>
      <c r="AN147" s="388"/>
      <c r="AO147" s="388"/>
      <c r="AP147" s="388"/>
      <c r="AQ147" s="388"/>
    </row>
    <row r="148" spans="1:43" s="847" customFormat="1" ht="11.25" customHeight="1" x14ac:dyDescent="0.2">
      <c r="A148" s="965" t="s">
        <v>4574</v>
      </c>
      <c r="B148" s="966">
        <v>138</v>
      </c>
      <c r="C148" s="967">
        <v>39.362318840579711</v>
      </c>
      <c r="D148" s="968">
        <v>104.96485507246378</v>
      </c>
      <c r="E148" s="968">
        <v>2.3971845034389845</v>
      </c>
      <c r="F148" s="968">
        <v>6.8242332116429711</v>
      </c>
      <c r="G148" s="969"/>
      <c r="H148" s="970">
        <v>266</v>
      </c>
      <c r="I148" s="967">
        <v>14.406015037593985</v>
      </c>
      <c r="J148" s="969">
        <v>99.824774436090294</v>
      </c>
      <c r="K148" s="968">
        <v>2.7233786179355217</v>
      </c>
      <c r="L148" s="971">
        <v>8.3467265530578167</v>
      </c>
      <c r="M148" s="972"/>
      <c r="N148" s="966">
        <v>462</v>
      </c>
      <c r="O148" s="967">
        <v>7.2575757575757578</v>
      </c>
      <c r="P148" s="969">
        <v>67.366818181818218</v>
      </c>
      <c r="Q148" s="968">
        <v>2.9775341087026845</v>
      </c>
      <c r="R148" s="971">
        <v>10.402726405267575</v>
      </c>
      <c r="T148"/>
      <c r="U148"/>
      <c r="V148"/>
      <c r="X148"/>
      <c r="AG148" s="387"/>
      <c r="AH148" s="356"/>
      <c r="AI148" s="388"/>
      <c r="AJ148" s="388"/>
      <c r="AK148" s="388"/>
      <c r="AL148" s="388"/>
      <c r="AM148" s="388"/>
      <c r="AN148" s="388"/>
      <c r="AO148" s="388"/>
      <c r="AP148" s="388"/>
      <c r="AQ148" s="388"/>
    </row>
    <row r="149" spans="1:43" s="847" customFormat="1" ht="11.25" customHeight="1" x14ac:dyDescent="0.2">
      <c r="A149" s="1085" t="s">
        <v>4573</v>
      </c>
      <c r="B149" s="1086">
        <v>139</v>
      </c>
      <c r="C149" s="1087">
        <v>39.338129496402878</v>
      </c>
      <c r="D149" s="1088">
        <v>103.69237410071945</v>
      </c>
      <c r="E149" s="1088">
        <v>2.4849211903874178</v>
      </c>
      <c r="F149" s="1088">
        <v>6.8502762876619467</v>
      </c>
      <c r="G149" s="1089"/>
      <c r="H149" s="1090">
        <v>274</v>
      </c>
      <c r="I149" s="1087">
        <v>14.31021897810219</v>
      </c>
      <c r="J149" s="1089">
        <v>97.878978467153345</v>
      </c>
      <c r="K149" s="1088">
        <v>2.8280601026703009</v>
      </c>
      <c r="L149" s="1091">
        <v>8.2714536993864218</v>
      </c>
      <c r="M149" s="1092"/>
      <c r="N149" s="1086">
        <v>456</v>
      </c>
      <c r="O149" s="1087">
        <v>7.3048245614035086</v>
      </c>
      <c r="P149" s="1089">
        <v>66.285065789473705</v>
      </c>
      <c r="Q149" s="1088">
        <v>3.1484102721578009</v>
      </c>
      <c r="R149" s="1091">
        <v>10.068983164222981</v>
      </c>
      <c r="T149"/>
      <c r="U149"/>
      <c r="V149"/>
      <c r="X149"/>
      <c r="AG149" s="387"/>
      <c r="AH149" s="356"/>
      <c r="AI149" s="388"/>
      <c r="AJ149" s="388"/>
      <c r="AK149" s="388"/>
      <c r="AL149" s="388"/>
      <c r="AM149" s="388"/>
      <c r="AN149" s="388"/>
      <c r="AO149" s="388"/>
      <c r="AP149" s="388"/>
      <c r="AQ149" s="388"/>
    </row>
    <row r="150" spans="1:43" s="847" customFormat="1" ht="11.25" customHeight="1" x14ac:dyDescent="0.2">
      <c r="A150" s="1085" t="s">
        <v>4591</v>
      </c>
      <c r="B150" s="1086">
        <v>140</v>
      </c>
      <c r="C150" s="1087">
        <v>39.357142857142854</v>
      </c>
      <c r="D150" s="1088">
        <v>94.860071428571416</v>
      </c>
      <c r="E150" s="1088">
        <v>2.7906800963083169</v>
      </c>
      <c r="F150" s="1088">
        <v>6.7355419434543604</v>
      </c>
      <c r="G150" s="1089"/>
      <c r="H150" s="1090">
        <v>294</v>
      </c>
      <c r="I150" s="1087">
        <v>14.07482993197279</v>
      </c>
      <c r="J150" s="1089">
        <v>88.704421768707505</v>
      </c>
      <c r="K150" s="1088">
        <v>3.0729751812889994</v>
      </c>
      <c r="L150" s="1091">
        <v>9.4669239045302245</v>
      </c>
      <c r="M150" s="1092"/>
      <c r="N150" s="1086">
        <v>433</v>
      </c>
      <c r="O150" s="1087">
        <v>7.3579676674364896</v>
      </c>
      <c r="P150" s="1089">
        <v>60.209953810623553</v>
      </c>
      <c r="Q150" s="1088">
        <v>3.447043081617128</v>
      </c>
      <c r="R150" s="1091">
        <v>10.609395659882569</v>
      </c>
      <c r="T150"/>
      <c r="U150"/>
      <c r="V150"/>
      <c r="X150"/>
      <c r="AG150" s="387"/>
      <c r="AH150" s="356"/>
      <c r="AI150" s="388"/>
      <c r="AJ150" s="388"/>
      <c r="AK150" s="388"/>
      <c r="AL150" s="388"/>
      <c r="AM150" s="388"/>
      <c r="AN150" s="388"/>
      <c r="AO150" s="388"/>
      <c r="AP150" s="388"/>
      <c r="AQ150" s="388"/>
    </row>
    <row r="151" spans="1:43" s="847" customFormat="1" ht="11.25" customHeight="1" x14ac:dyDescent="0.2">
      <c r="A151" s="1085" t="s">
        <v>4603</v>
      </c>
      <c r="B151" s="1086">
        <v>140</v>
      </c>
      <c r="C151" s="1087">
        <v>39.357142857142854</v>
      </c>
      <c r="D151" s="1088">
        <v>83.610642857142835</v>
      </c>
      <c r="E151" s="1088">
        <v>3.5225937018459135</v>
      </c>
      <c r="F151" s="1088">
        <v>6.5102981059872214</v>
      </c>
      <c r="G151" s="1089"/>
      <c r="H151" s="1090">
        <v>300</v>
      </c>
      <c r="I151" s="1087">
        <v>13.906666666666666</v>
      </c>
      <c r="J151" s="1089">
        <v>74.616166666666658</v>
      </c>
      <c r="K151" s="1088">
        <v>3.9350850462334432</v>
      </c>
      <c r="L151" s="1091">
        <v>9.4445859985501492</v>
      </c>
      <c r="M151" s="1092"/>
      <c r="N151" s="1086">
        <v>412</v>
      </c>
      <c r="O151" s="1087">
        <v>7.2936893203883493</v>
      </c>
      <c r="P151" s="1089">
        <v>50.106796116504846</v>
      </c>
      <c r="Q151" s="1088">
        <v>5.0074415375412578</v>
      </c>
      <c r="R151" s="1091">
        <v>10.293687659333894</v>
      </c>
      <c r="T151"/>
      <c r="U151"/>
      <c r="V151"/>
      <c r="X151"/>
      <c r="AG151" s="387"/>
      <c r="AH151" s="356"/>
      <c r="AI151" s="388"/>
      <c r="AJ151" s="388"/>
      <c r="AK151" s="388"/>
      <c r="AL151" s="388"/>
      <c r="AM151" s="388"/>
      <c r="AN151" s="388"/>
      <c r="AO151" s="388"/>
      <c r="AP151" s="388"/>
      <c r="AQ151" s="388"/>
    </row>
    <row r="152" spans="1:43" s="847" customFormat="1" ht="11.25" customHeight="1" x14ac:dyDescent="0.2">
      <c r="A152" s="1085" t="s">
        <v>4619</v>
      </c>
      <c r="B152" s="1086">
        <v>139</v>
      </c>
      <c r="C152" s="1087">
        <v>39.299999999999997</v>
      </c>
      <c r="D152" s="1088">
        <v>92.51</v>
      </c>
      <c r="E152" s="1088">
        <v>3.01</v>
      </c>
      <c r="F152" s="1088">
        <v>6.19</v>
      </c>
      <c r="G152" s="1089"/>
      <c r="H152" s="1090">
        <v>288</v>
      </c>
      <c r="I152" s="1087">
        <v>13.9</v>
      </c>
      <c r="J152" s="1089">
        <v>83.57</v>
      </c>
      <c r="K152" s="1088">
        <v>3.42</v>
      </c>
      <c r="L152" s="1091">
        <v>9.39</v>
      </c>
      <c r="M152" s="1092"/>
      <c r="N152" s="1086">
        <v>383</v>
      </c>
      <c r="O152" s="1087">
        <v>7.3</v>
      </c>
      <c r="P152" s="1089">
        <v>56.84</v>
      </c>
      <c r="Q152" s="1088">
        <v>3.93</v>
      </c>
      <c r="R152" s="1091">
        <v>10.199999999999999</v>
      </c>
      <c r="T152"/>
      <c r="U152"/>
      <c r="V152"/>
      <c r="X152"/>
      <c r="AG152" s="387"/>
      <c r="AH152" s="356"/>
      <c r="AI152" s="388"/>
      <c r="AJ152" s="388"/>
      <c r="AK152" s="388"/>
      <c r="AL152" s="388"/>
      <c r="AM152" s="388"/>
      <c r="AN152" s="388"/>
      <c r="AO152" s="388"/>
      <c r="AP152" s="388"/>
      <c r="AQ152" s="388"/>
    </row>
    <row r="153" spans="1:43" s="847" customFormat="1" ht="11.25" customHeight="1" x14ac:dyDescent="0.2">
      <c r="A153" s="1085" t="s">
        <v>4621</v>
      </c>
      <c r="B153" s="1086">
        <v>137</v>
      </c>
      <c r="C153" s="1087">
        <v>39.576642335766422</v>
      </c>
      <c r="D153" s="1088">
        <v>97.696861313868609</v>
      </c>
      <c r="E153" s="1088">
        <v>2.8836924892102305</v>
      </c>
      <c r="F153" s="1088">
        <v>5.969832200734464</v>
      </c>
      <c r="G153" s="1089"/>
      <c r="H153" s="1090">
        <v>272</v>
      </c>
      <c r="I153" s="1087">
        <v>14.080882352941176</v>
      </c>
      <c r="J153" s="1089">
        <v>91.160073529411818</v>
      </c>
      <c r="K153" s="1088">
        <v>3.178708091236027</v>
      </c>
      <c r="L153" s="1091">
        <v>9.3552247923203495</v>
      </c>
      <c r="M153" s="1092"/>
      <c r="N153" s="1086">
        <v>365</v>
      </c>
      <c r="O153" s="1087">
        <v>7.3342465753424655</v>
      </c>
      <c r="P153" s="1089">
        <v>60.131780821917822</v>
      </c>
      <c r="Q153" s="1088">
        <v>3.6956957516953302</v>
      </c>
      <c r="R153" s="1091">
        <v>10.327248542625608</v>
      </c>
      <c r="T153"/>
      <c r="U153"/>
      <c r="V153"/>
      <c r="X153"/>
      <c r="AG153" s="387"/>
      <c r="AH153" s="356"/>
      <c r="AI153" s="388"/>
      <c r="AJ153" s="388"/>
      <c r="AK153" s="388"/>
      <c r="AL153" s="388"/>
      <c r="AM153" s="388"/>
      <c r="AN153" s="388"/>
      <c r="AO153" s="388"/>
      <c r="AP153" s="388"/>
      <c r="AQ153" s="388"/>
    </row>
    <row r="154" spans="1:43" s="847" customFormat="1" ht="11.25" customHeight="1" x14ac:dyDescent="0.2">
      <c r="A154" s="1085" t="s">
        <v>4622</v>
      </c>
      <c r="B154" s="1086">
        <v>136</v>
      </c>
      <c r="C154" s="1087">
        <v>39.713235294117645</v>
      </c>
      <c r="D154" s="1088">
        <v>98.453750000000014</v>
      </c>
      <c r="E154" s="1088">
        <v>2.8270911133041343</v>
      </c>
      <c r="F154" s="1088">
        <v>5.9374124521184335</v>
      </c>
      <c r="G154" s="1089"/>
      <c r="H154" s="1090">
        <v>270</v>
      </c>
      <c r="I154" s="1087">
        <v>14.107407407407408</v>
      </c>
      <c r="J154" s="1089">
        <v>91.52925925925922</v>
      </c>
      <c r="K154" s="1088">
        <v>3.1110306634066465</v>
      </c>
      <c r="L154" s="1091">
        <v>9.2733576894258469</v>
      </c>
      <c r="M154" s="1092"/>
      <c r="N154" s="1086">
        <v>359</v>
      </c>
      <c r="O154" s="1087">
        <v>7.3565459610027855</v>
      </c>
      <c r="P154" s="1089">
        <v>61.292896935933193</v>
      </c>
      <c r="Q154" s="1088">
        <v>3.6396120451693017</v>
      </c>
      <c r="R154" s="1091">
        <v>10.33496442587426</v>
      </c>
      <c r="T154"/>
      <c r="U154"/>
      <c r="V154"/>
      <c r="X154"/>
      <c r="AG154" s="387"/>
      <c r="AH154" s="356"/>
      <c r="AI154" s="388"/>
      <c r="AJ154" s="388"/>
      <c r="AK154" s="388"/>
      <c r="AL154" s="388"/>
      <c r="AM154" s="388"/>
      <c r="AN154" s="388"/>
      <c r="AO154" s="388"/>
      <c r="AP154" s="388"/>
      <c r="AQ154" s="388"/>
    </row>
    <row r="155" spans="1:43" s="847" customFormat="1" ht="11.25" customHeight="1" x14ac:dyDescent="0.2">
      <c r="A155" s="1085" t="s">
        <v>4635</v>
      </c>
      <c r="B155" s="1086">
        <v>136</v>
      </c>
      <c r="C155" s="1087">
        <v>39.786764705882355</v>
      </c>
      <c r="D155" s="1088">
        <v>103.35786764705882</v>
      </c>
      <c r="E155" s="1088">
        <v>2.8156932107406969</v>
      </c>
      <c r="F155" s="1088">
        <v>5.8495626148617195</v>
      </c>
      <c r="G155" s="1089"/>
      <c r="H155" s="1090">
        <v>271</v>
      </c>
      <c r="I155" s="1087">
        <v>14.129151291512915</v>
      </c>
      <c r="J155" s="1089">
        <v>94.840627306273035</v>
      </c>
      <c r="K155" s="1088">
        <v>3.0647826900028132</v>
      </c>
      <c r="L155" s="1091">
        <v>9.1647040333087961</v>
      </c>
      <c r="M155" s="1092"/>
      <c r="N155" s="1086">
        <v>350</v>
      </c>
      <c r="O155" s="1087">
        <v>7.3657142857142857</v>
      </c>
      <c r="P155" s="1089">
        <v>64.496999999999971</v>
      </c>
      <c r="Q155" s="1088">
        <v>3.6295228829890207</v>
      </c>
      <c r="R155" s="1091">
        <v>10.314084938501287</v>
      </c>
      <c r="T155"/>
      <c r="U155"/>
      <c r="V155"/>
      <c r="X155"/>
      <c r="AG155" s="387"/>
      <c r="AH155" s="356"/>
      <c r="AI155" s="388"/>
      <c r="AJ155" s="388"/>
      <c r="AK155" s="388"/>
      <c r="AL155" s="388"/>
      <c r="AM155" s="388"/>
      <c r="AN155" s="388"/>
      <c r="AO155" s="388"/>
      <c r="AP155" s="388"/>
      <c r="AQ155" s="388"/>
    </row>
    <row r="156" spans="1:43" s="847" customFormat="1" ht="11.25" customHeight="1" x14ac:dyDescent="0.2">
      <c r="A156" s="1085" t="s">
        <v>4642</v>
      </c>
      <c r="B156" s="1086">
        <v>136</v>
      </c>
      <c r="C156" s="1087">
        <v>39.867647058823529</v>
      </c>
      <c r="D156" s="1088">
        <v>106.40154411764705</v>
      </c>
      <c r="E156" s="1088">
        <v>2.7492609920534083</v>
      </c>
      <c r="F156" s="1088">
        <v>5.4978320303240853</v>
      </c>
      <c r="G156" s="1089"/>
      <c r="H156" s="1090">
        <v>273</v>
      </c>
      <c r="I156" s="1087">
        <v>14.135531135531135</v>
      </c>
      <c r="J156" s="1089">
        <v>98.270183150183215</v>
      </c>
      <c r="K156" s="1088">
        <v>2.9974987895502894</v>
      </c>
      <c r="L156" s="1091">
        <v>9.1044445290452245</v>
      </c>
      <c r="M156" s="1092"/>
      <c r="N156" s="1086">
        <v>349</v>
      </c>
      <c r="O156" s="1087">
        <v>7.355300859598854</v>
      </c>
      <c r="P156" s="1089">
        <v>64.68068767908305</v>
      </c>
      <c r="Q156" s="1088">
        <v>3.5878733213179399</v>
      </c>
      <c r="R156" s="1091">
        <v>10.187806929430597</v>
      </c>
      <c r="T156"/>
      <c r="U156"/>
      <c r="V156"/>
      <c r="X156"/>
      <c r="AG156" s="387"/>
      <c r="AH156" s="356"/>
      <c r="AI156" s="388"/>
      <c r="AJ156" s="388"/>
      <c r="AK156" s="388"/>
      <c r="AL156" s="388"/>
      <c r="AM156" s="388"/>
      <c r="AN156" s="388"/>
      <c r="AO156" s="388"/>
      <c r="AP156" s="388"/>
      <c r="AQ156" s="388"/>
    </row>
    <row r="157" spans="1:43" s="847" customFormat="1" ht="11.25" customHeight="1" x14ac:dyDescent="0.2">
      <c r="A157" s="1085" t="s">
        <v>4646</v>
      </c>
      <c r="B157" s="1086">
        <v>138</v>
      </c>
      <c r="C157" s="1087">
        <v>39.688405797101453</v>
      </c>
      <c r="D157" s="1088">
        <v>102.86999999999999</v>
      </c>
      <c r="E157" s="1088">
        <v>2.9284337274664551</v>
      </c>
      <c r="F157" s="1088">
        <v>5.4966686657625621</v>
      </c>
      <c r="G157" s="1089"/>
      <c r="H157" s="1090">
        <v>271</v>
      </c>
      <c r="I157" s="1087">
        <v>14.00369003690037</v>
      </c>
      <c r="J157" s="1089">
        <v>96.03767527675285</v>
      </c>
      <c r="K157" s="1088">
        <v>3.1136445436514135</v>
      </c>
      <c r="L157" s="1091">
        <v>8.9788730861464767</v>
      </c>
      <c r="M157" s="1092"/>
      <c r="N157" s="1086">
        <v>337</v>
      </c>
      <c r="O157" s="1087">
        <v>7.3501483679525226</v>
      </c>
      <c r="P157" s="1089">
        <v>64.063887240356095</v>
      </c>
      <c r="Q157" s="1088">
        <v>3.743693610945086</v>
      </c>
      <c r="R157" s="1091">
        <v>10.123569611486685</v>
      </c>
      <c r="T157"/>
      <c r="U157"/>
      <c r="V157"/>
      <c r="X157"/>
      <c r="AG157" s="387"/>
      <c r="AH157" s="356"/>
      <c r="AI157" s="388"/>
      <c r="AJ157" s="388"/>
      <c r="AK157" s="388"/>
      <c r="AL157" s="388"/>
      <c r="AM157" s="388"/>
      <c r="AN157" s="388"/>
      <c r="AO157" s="388"/>
      <c r="AP157" s="388"/>
      <c r="AQ157" s="388"/>
    </row>
    <row r="158" spans="1:43" ht="11.25" customHeight="1" x14ac:dyDescent="0.2">
      <c r="A158" s="1085" t="s">
        <v>4653</v>
      </c>
      <c r="B158" s="1086">
        <f>'All CCC'!B751</f>
        <v>139</v>
      </c>
      <c r="C158" s="1087">
        <f>'All CCC'!E751</f>
        <v>39.748201438848923</v>
      </c>
      <c r="D158" s="1088">
        <f>'All CCC'!I751</f>
        <v>99.561870503597149</v>
      </c>
      <c r="E158" s="1088">
        <f>'All CCC'!J751</f>
        <v>2.9395666887069445</v>
      </c>
      <c r="F158" s="1088">
        <f>'All CCC'!R751</f>
        <v>5.3278004572265472</v>
      </c>
      <c r="G158" s="1089"/>
      <c r="H158" s="1090">
        <f>'All CCC'!B752</f>
        <v>274</v>
      </c>
      <c r="I158" s="1087">
        <f>'All CCC'!E752</f>
        <v>14.007299270072993</v>
      </c>
      <c r="J158" s="1089">
        <f>'All CCC'!I752</f>
        <v>96.8528832116789</v>
      </c>
      <c r="K158" s="1088">
        <f>'All CCC'!J752</f>
        <v>3.0502461858062477</v>
      </c>
      <c r="L158" s="1091">
        <f>'All CCC'!R752</f>
        <v>8.8312211083694088</v>
      </c>
      <c r="M158" s="1092"/>
      <c r="N158" s="1086">
        <f>'All CCC'!B753</f>
        <v>329</v>
      </c>
      <c r="O158" s="1087">
        <f>'All CCC'!E753</f>
        <v>7.3738601823708203</v>
      </c>
      <c r="P158" s="1089">
        <f>'All CCC'!I753</f>
        <v>63.626504559270472</v>
      </c>
      <c r="Q158" s="1088">
        <f>'All CCC'!J753</f>
        <v>3.5465192990584553</v>
      </c>
      <c r="R158" s="1091">
        <f>'All CCC'!R753</f>
        <v>10.261919429232648</v>
      </c>
      <c r="W158" s="847"/>
      <c r="AG158" s="116"/>
      <c r="AH158" s="116"/>
      <c r="AI158" s="116"/>
      <c r="AJ158" s="116"/>
      <c r="AK158" s="116"/>
      <c r="AL158" s="116"/>
      <c r="AM158" s="116"/>
      <c r="AN158" s="116"/>
      <c r="AO158" s="116"/>
    </row>
    <row r="159" spans="1:43" ht="11.25" customHeight="1" x14ac:dyDescent="0.2">
      <c r="A159" s="116"/>
      <c r="B159" s="390"/>
      <c r="C159" s="391"/>
      <c r="D159" s="317"/>
      <c r="E159" s="317"/>
      <c r="F159" s="317"/>
      <c r="G159" s="317"/>
      <c r="H159" s="390"/>
      <c r="I159" s="391"/>
      <c r="J159" s="317"/>
      <c r="K159" s="317"/>
      <c r="L159" s="317"/>
      <c r="M159" s="12"/>
      <c r="N159" s="116"/>
      <c r="O159" s="116"/>
      <c r="P159" s="116"/>
      <c r="Q159" s="116"/>
      <c r="R159" s="116"/>
      <c r="W159" s="847"/>
      <c r="AG159" s="116"/>
      <c r="AH159" s="116"/>
      <c r="AI159" s="116"/>
      <c r="AJ159" s="116"/>
      <c r="AK159" s="116"/>
      <c r="AL159" s="116"/>
      <c r="AM159" s="116"/>
      <c r="AN159" s="116"/>
      <c r="AO159" s="116"/>
    </row>
    <row r="160" spans="1:43" ht="11.25" customHeight="1" x14ac:dyDescent="0.2">
      <c r="A160" s="116"/>
      <c r="B160" s="12"/>
      <c r="C160" s="287"/>
      <c r="D160" s="287"/>
      <c r="E160" s="287"/>
      <c r="F160" s="287"/>
      <c r="G160" s="12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W160" s="847"/>
      <c r="AG160" s="116"/>
      <c r="AH160" s="116"/>
      <c r="AI160" s="116"/>
      <c r="AJ160" s="116"/>
      <c r="AK160" s="116"/>
      <c r="AL160" s="116"/>
      <c r="AM160" s="116"/>
      <c r="AN160" s="116"/>
      <c r="AO160" s="116"/>
    </row>
    <row r="161" spans="1:50" ht="11.25" customHeight="1" x14ac:dyDescent="0.2">
      <c r="A161" s="116"/>
      <c r="B161" s="12"/>
      <c r="C161" s="287"/>
      <c r="D161" s="287"/>
      <c r="E161" s="287"/>
      <c r="F161" s="287"/>
      <c r="G161" s="12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W161" s="847"/>
      <c r="AG161" s="116"/>
      <c r="AH161" s="116"/>
      <c r="AI161" s="116"/>
      <c r="AJ161" s="116"/>
      <c r="AK161" s="116"/>
      <c r="AL161" s="116"/>
      <c r="AM161" s="116"/>
      <c r="AN161" s="116"/>
      <c r="AO161" s="116"/>
    </row>
    <row r="162" spans="1:50" ht="11.25" customHeight="1" x14ac:dyDescent="0.2">
      <c r="A162" s="116"/>
      <c r="B162" s="12"/>
      <c r="C162" s="287"/>
      <c r="D162" s="287"/>
      <c r="E162" s="287"/>
      <c r="F162" s="287"/>
      <c r="G162" s="12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W162" s="847"/>
      <c r="AG162" s="116"/>
      <c r="AH162" s="116"/>
      <c r="AI162" s="116"/>
      <c r="AJ162" s="116"/>
      <c r="AK162" s="116"/>
      <c r="AL162" s="116"/>
      <c r="AM162" s="116"/>
      <c r="AN162" s="116"/>
      <c r="AO162" s="116"/>
    </row>
    <row r="163" spans="1:50" ht="11.1" customHeight="1" x14ac:dyDescent="0.2">
      <c r="A163" s="116"/>
      <c r="B163" s="393"/>
      <c r="C163" s="964"/>
      <c r="D163" s="964"/>
      <c r="E163" s="30"/>
      <c r="F163" s="30"/>
      <c r="G163" s="12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W163" s="847"/>
      <c r="AG163" s="116"/>
      <c r="AH163" s="116"/>
      <c r="AI163" s="116"/>
      <c r="AJ163" s="116"/>
      <c r="AK163" s="116"/>
      <c r="AL163" s="116"/>
      <c r="AM163" s="116"/>
      <c r="AN163" s="116"/>
      <c r="AO163" s="116"/>
    </row>
    <row r="164" spans="1:50" ht="11.1" customHeight="1" x14ac:dyDescent="0.2">
      <c r="A164" s="1123"/>
      <c r="B164" s="12"/>
      <c r="C164" s="245"/>
      <c r="D164" s="245"/>
      <c r="E164" s="245"/>
      <c r="F164" s="287"/>
      <c r="G164" s="12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W164" s="847"/>
      <c r="AG164" s="116"/>
      <c r="AH164" s="116"/>
      <c r="AI164" s="116"/>
      <c r="AJ164" s="116"/>
      <c r="AK164" s="116"/>
      <c r="AL164" s="116"/>
      <c r="AM164" s="116"/>
      <c r="AN164" s="116"/>
      <c r="AO164" s="116"/>
    </row>
    <row r="165" spans="1:50" ht="11.1" customHeight="1" x14ac:dyDescent="0.2">
      <c r="A165" s="116"/>
      <c r="B165" s="12"/>
      <c r="C165" s="245"/>
      <c r="D165" s="245"/>
      <c r="E165" s="245"/>
      <c r="F165" s="245"/>
      <c r="G165" s="12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W165" s="847"/>
      <c r="AG165" s="116"/>
      <c r="AH165" s="116"/>
      <c r="AI165" s="116"/>
      <c r="AJ165" s="116"/>
      <c r="AK165" s="116"/>
      <c r="AL165" s="116"/>
      <c r="AM165" s="116"/>
      <c r="AN165" s="116"/>
      <c r="AO165" s="116"/>
    </row>
    <row r="166" spans="1:50" ht="11.1" customHeight="1" x14ac:dyDescent="0.2">
      <c r="A166" s="116"/>
      <c r="B166" s="12"/>
      <c r="C166" s="245"/>
      <c r="D166" s="245"/>
      <c r="E166" s="245"/>
      <c r="F166" s="245"/>
      <c r="G166" s="12"/>
      <c r="H166" s="396" t="s">
        <v>3351</v>
      </c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W166" s="847"/>
      <c r="AG166" s="116"/>
      <c r="AH166" s="12"/>
      <c r="AI166" s="245"/>
      <c r="AJ166" s="245"/>
      <c r="AK166" s="245"/>
      <c r="AL166" s="245"/>
      <c r="AM166" s="12"/>
      <c r="AN166" s="396" t="s">
        <v>3351</v>
      </c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</row>
    <row r="167" spans="1:50" ht="11.25" customHeight="1" x14ac:dyDescent="0.2">
      <c r="W167" s="847"/>
    </row>
    <row r="168" spans="1:50" x14ac:dyDescent="0.2">
      <c r="W168" s="847"/>
    </row>
    <row r="169" spans="1:50" x14ac:dyDescent="0.2">
      <c r="W169" s="847"/>
    </row>
    <row r="170" spans="1:50" x14ac:dyDescent="0.2">
      <c r="W170" s="847"/>
    </row>
    <row r="171" spans="1:50" x14ac:dyDescent="0.2">
      <c r="W171" s="847"/>
    </row>
    <row r="172" spans="1:50" x14ac:dyDescent="0.2">
      <c r="W172" s="847"/>
    </row>
    <row r="173" spans="1:50" x14ac:dyDescent="0.2">
      <c r="W173" s="847"/>
    </row>
    <row r="174" spans="1:50" x14ac:dyDescent="0.2">
      <c r="W174" s="847"/>
    </row>
    <row r="175" spans="1:50" x14ac:dyDescent="0.2">
      <c r="W175" s="847"/>
    </row>
    <row r="176" spans="1:50" x14ac:dyDescent="0.2">
      <c r="W176" s="847"/>
    </row>
    <row r="177" spans="23:23" x14ac:dyDescent="0.2">
      <c r="W177" s="847"/>
    </row>
    <row r="178" spans="23:23" x14ac:dyDescent="0.2">
      <c r="W178" s="847"/>
    </row>
    <row r="179" spans="23:23" x14ac:dyDescent="0.2">
      <c r="W179" s="847"/>
    </row>
    <row r="180" spans="23:23" x14ac:dyDescent="0.2">
      <c r="W180" s="847"/>
    </row>
    <row r="576" spans="1:3" x14ac:dyDescent="0.2">
      <c r="A576" s="479"/>
      <c r="B576" s="605"/>
      <c r="C576" s="479"/>
    </row>
    <row r="577" spans="1:3" x14ac:dyDescent="0.2">
      <c r="A577" s="540"/>
      <c r="B577" s="605"/>
      <c r="C577" s="479"/>
    </row>
    <row r="578" spans="1:3" x14ac:dyDescent="0.2">
      <c r="A578" s="540"/>
      <c r="B578" s="605"/>
      <c r="C578" s="479"/>
    </row>
    <row r="579" spans="1:3" x14ac:dyDescent="0.2">
      <c r="A579" s="540"/>
      <c r="B579" s="605"/>
      <c r="C579" s="479"/>
    </row>
    <row r="580" spans="1:3" x14ac:dyDescent="0.2">
      <c r="A580" s="540"/>
      <c r="B580" s="605"/>
      <c r="C580" s="479"/>
    </row>
    <row r="581" spans="1:3" x14ac:dyDescent="0.2">
      <c r="A581" s="540"/>
      <c r="B581" s="605"/>
      <c r="C581" s="479"/>
    </row>
    <row r="582" spans="1:3" x14ac:dyDescent="0.2">
      <c r="A582" s="540"/>
      <c r="B582" s="605"/>
      <c r="C582" s="479"/>
    </row>
    <row r="583" spans="1:3" x14ac:dyDescent="0.2">
      <c r="A583" s="540"/>
      <c r="B583" s="605"/>
      <c r="C583" s="479"/>
    </row>
    <row r="584" spans="1:3" x14ac:dyDescent="0.2">
      <c r="A584" s="540"/>
      <c r="B584" s="605"/>
      <c r="C584" s="479"/>
    </row>
    <row r="585" spans="1:3" x14ac:dyDescent="0.2">
      <c r="A585" s="540"/>
      <c r="B585" s="605"/>
      <c r="C585" s="479"/>
    </row>
    <row r="586" spans="1:3" x14ac:dyDescent="0.2">
      <c r="A586" s="540"/>
      <c r="B586" s="605"/>
      <c r="C586" s="479"/>
    </row>
    <row r="587" spans="1:3" x14ac:dyDescent="0.2">
      <c r="A587" s="540"/>
      <c r="B587" s="605"/>
      <c r="C587" s="479"/>
    </row>
    <row r="588" spans="1:3" x14ac:dyDescent="0.2">
      <c r="A588" s="540"/>
      <c r="B588" s="605"/>
      <c r="C588" s="479"/>
    </row>
    <row r="589" spans="1:3" x14ac:dyDescent="0.2">
      <c r="A589" s="540"/>
      <c r="B589" s="605"/>
      <c r="C589" s="479"/>
    </row>
    <row r="590" spans="1:3" x14ac:dyDescent="0.2">
      <c r="A590" s="540"/>
      <c r="B590" s="605"/>
      <c r="C590" s="479"/>
    </row>
    <row r="591" spans="1:3" x14ac:dyDescent="0.2">
      <c r="A591" s="540"/>
      <c r="B591" s="605"/>
      <c r="C591" s="479"/>
    </row>
    <row r="592" spans="1:3" x14ac:dyDescent="0.2">
      <c r="A592" s="479"/>
      <c r="B592" s="605"/>
      <c r="C592" s="479"/>
    </row>
    <row r="593" spans="2:2" x14ac:dyDescent="0.2">
      <c r="B593" s="606"/>
    </row>
  </sheetData>
  <sheetProtection selectLockedCells="1" selectUnlockedCells="1"/>
  <sortState ref="AC78:AD85">
    <sortCondition ref="AC78"/>
  </sortState>
  <conditionalFormatting sqref="W53">
    <cfRule type="cellIs" dxfId="1" priority="2" stopIfTrue="1" operator="lessThan">
      <formula>2</formula>
    </cfRule>
  </conditionalFormatting>
  <hyperlinks>
    <hyperlink ref="AJ84" r:id="rId1"/>
  </hyperlinks>
  <pageMargins left="0.74791666666666667" right="0.74791666666666667" top="0.4597222222222222" bottom="0.4201388888888889" header="0.51180555555555551" footer="0.51180555555555551"/>
  <pageSetup firstPageNumber="0" orientation="landscape" horizontalDpi="300" verticalDpi="300" r:id="rId2"/>
  <headerFooter alignWithMargins="0"/>
  <ignoredErrors>
    <ignoredError sqref="AR64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5"/>
  <sheetViews>
    <sheetView topLeftCell="A209" workbookViewId="0">
      <selection activeCell="B245" sqref="B245"/>
    </sheetView>
  </sheetViews>
  <sheetFormatPr defaultColWidth="8.85546875" defaultRowHeight="12.75" x14ac:dyDescent="0.2"/>
  <cols>
    <col min="1" max="1" width="2.5703125" customWidth="1"/>
    <col min="11" max="11" width="6.5703125" customWidth="1"/>
  </cols>
  <sheetData>
    <row r="1" spans="1:3" x14ac:dyDescent="0.2">
      <c r="A1" s="397"/>
      <c r="B1" s="306" t="s">
        <v>3352</v>
      </c>
    </row>
    <row r="2" spans="1:3" ht="2.1" customHeight="1" x14ac:dyDescent="0.2">
      <c r="A2" s="397"/>
      <c r="B2" s="306"/>
    </row>
    <row r="3" spans="1:3" x14ac:dyDescent="0.2">
      <c r="B3" s="398">
        <v>39447</v>
      </c>
      <c r="C3" t="s">
        <v>3353</v>
      </c>
    </row>
    <row r="4" spans="1:3" x14ac:dyDescent="0.2">
      <c r="B4" s="398">
        <v>39447</v>
      </c>
      <c r="C4" t="s">
        <v>3354</v>
      </c>
    </row>
    <row r="5" spans="1:3" x14ac:dyDescent="0.2">
      <c r="B5" s="398">
        <v>39449</v>
      </c>
      <c r="C5" t="s">
        <v>3355</v>
      </c>
    </row>
    <row r="6" spans="1:3" x14ac:dyDescent="0.2">
      <c r="B6" s="398">
        <v>39449</v>
      </c>
      <c r="C6" t="s">
        <v>3356</v>
      </c>
    </row>
    <row r="7" spans="1:3" x14ac:dyDescent="0.2">
      <c r="B7" s="398">
        <v>39451</v>
      </c>
      <c r="C7" s="397" t="s">
        <v>3357</v>
      </c>
    </row>
    <row r="8" spans="1:3" x14ac:dyDescent="0.2">
      <c r="B8" s="398">
        <v>39452</v>
      </c>
      <c r="C8" t="s">
        <v>3358</v>
      </c>
    </row>
    <row r="9" spans="1:3" x14ac:dyDescent="0.2">
      <c r="B9" s="398">
        <v>39461</v>
      </c>
      <c r="C9" t="s">
        <v>3359</v>
      </c>
    </row>
    <row r="10" spans="1:3" x14ac:dyDescent="0.2">
      <c r="B10" s="398">
        <v>39491</v>
      </c>
      <c r="C10" s="397" t="s">
        <v>3360</v>
      </c>
    </row>
    <row r="11" spans="1:3" x14ac:dyDescent="0.2">
      <c r="B11" s="398">
        <v>39491</v>
      </c>
      <c r="C11" t="s">
        <v>3361</v>
      </c>
    </row>
    <row r="12" spans="1:3" x14ac:dyDescent="0.2">
      <c r="B12" s="398">
        <v>39504</v>
      </c>
      <c r="C12" t="s">
        <v>3362</v>
      </c>
    </row>
    <row r="13" spans="1:3" x14ac:dyDescent="0.2">
      <c r="B13" s="398">
        <v>39506</v>
      </c>
      <c r="C13" t="s">
        <v>3363</v>
      </c>
    </row>
    <row r="14" spans="1:3" x14ac:dyDescent="0.2">
      <c r="B14" s="398">
        <v>39527</v>
      </c>
      <c r="C14" s="397" t="s">
        <v>3364</v>
      </c>
    </row>
    <row r="15" spans="1:3" x14ac:dyDescent="0.2">
      <c r="B15" s="399">
        <v>39721</v>
      </c>
      <c r="C15" s="396" t="s">
        <v>3365</v>
      </c>
    </row>
    <row r="16" spans="1:3" x14ac:dyDescent="0.2">
      <c r="B16" s="399">
        <v>39722</v>
      </c>
      <c r="C16" s="396" t="s">
        <v>3366</v>
      </c>
    </row>
    <row r="17" spans="2:3" x14ac:dyDescent="0.2">
      <c r="B17" s="399">
        <v>39753</v>
      </c>
      <c r="C17" s="396" t="s">
        <v>3367</v>
      </c>
    </row>
    <row r="18" spans="2:3" x14ac:dyDescent="0.2">
      <c r="B18" s="399">
        <v>39771</v>
      </c>
      <c r="C18" s="396" t="s">
        <v>3368</v>
      </c>
    </row>
    <row r="19" spans="2:3" x14ac:dyDescent="0.2">
      <c r="B19" s="398">
        <v>39785</v>
      </c>
      <c r="C19" t="s">
        <v>3369</v>
      </c>
    </row>
    <row r="20" spans="2:3" x14ac:dyDescent="0.2">
      <c r="B20" s="398">
        <v>39843</v>
      </c>
      <c r="C20" t="s">
        <v>3370</v>
      </c>
    </row>
    <row r="21" spans="2:3" x14ac:dyDescent="0.2">
      <c r="B21" s="398">
        <v>39859</v>
      </c>
      <c r="C21" s="397" t="s">
        <v>3371</v>
      </c>
    </row>
    <row r="22" spans="2:3" x14ac:dyDescent="0.2">
      <c r="B22" s="398">
        <v>39962</v>
      </c>
      <c r="C22" t="s">
        <v>3372</v>
      </c>
    </row>
    <row r="23" spans="2:3" x14ac:dyDescent="0.2">
      <c r="B23" s="398">
        <v>39988</v>
      </c>
      <c r="C23" t="s">
        <v>3373</v>
      </c>
    </row>
    <row r="24" spans="2:3" x14ac:dyDescent="0.2">
      <c r="B24" s="398">
        <v>40303</v>
      </c>
      <c r="C24" s="397" t="s">
        <v>3374</v>
      </c>
    </row>
    <row r="25" spans="2:3" x14ac:dyDescent="0.2">
      <c r="B25" s="398">
        <v>40319</v>
      </c>
      <c r="C25" t="s">
        <v>3375</v>
      </c>
    </row>
    <row r="26" spans="2:3" x14ac:dyDescent="0.2">
      <c r="B26" s="398">
        <v>40325</v>
      </c>
      <c r="C26" t="s">
        <v>3376</v>
      </c>
    </row>
    <row r="27" spans="2:3" x14ac:dyDescent="0.2">
      <c r="B27" s="398">
        <v>40357</v>
      </c>
      <c r="C27" s="397" t="s">
        <v>3377</v>
      </c>
    </row>
    <row r="28" spans="2:3" x14ac:dyDescent="0.2">
      <c r="B28" s="398">
        <v>40357</v>
      </c>
      <c r="C28" s="397" t="s">
        <v>3378</v>
      </c>
    </row>
    <row r="29" spans="2:3" x14ac:dyDescent="0.2">
      <c r="B29" s="398">
        <v>40365</v>
      </c>
      <c r="C29" t="s">
        <v>3379</v>
      </c>
    </row>
    <row r="30" spans="2:3" x14ac:dyDescent="0.2">
      <c r="B30" s="398">
        <v>40365</v>
      </c>
      <c r="C30" t="s">
        <v>3380</v>
      </c>
    </row>
    <row r="31" spans="2:3" x14ac:dyDescent="0.2">
      <c r="B31" s="398">
        <v>40371</v>
      </c>
      <c r="C31" s="397" t="s">
        <v>3381</v>
      </c>
    </row>
    <row r="32" spans="2:3" x14ac:dyDescent="0.2">
      <c r="B32" s="398">
        <v>40371</v>
      </c>
      <c r="C32" t="s">
        <v>3382</v>
      </c>
    </row>
    <row r="33" spans="2:3" x14ac:dyDescent="0.2">
      <c r="B33" s="398">
        <v>40372</v>
      </c>
      <c r="C33" s="397" t="s">
        <v>3383</v>
      </c>
    </row>
    <row r="34" spans="2:3" x14ac:dyDescent="0.2">
      <c r="B34" s="398">
        <v>40378</v>
      </c>
      <c r="C34" t="s">
        <v>3384</v>
      </c>
    </row>
    <row r="35" spans="2:3" x14ac:dyDescent="0.2">
      <c r="B35" s="398">
        <v>40382</v>
      </c>
      <c r="C35" t="s">
        <v>3385</v>
      </c>
    </row>
    <row r="36" spans="2:3" x14ac:dyDescent="0.2">
      <c r="B36" s="398">
        <v>40382</v>
      </c>
      <c r="C36" s="397" t="s">
        <v>3386</v>
      </c>
    </row>
    <row r="37" spans="2:3" x14ac:dyDescent="0.2">
      <c r="B37" s="398">
        <v>40386</v>
      </c>
      <c r="C37" s="397" t="s">
        <v>3387</v>
      </c>
    </row>
    <row r="38" spans="2:3" x14ac:dyDescent="0.2">
      <c r="B38" s="398">
        <v>40391</v>
      </c>
      <c r="C38" t="s">
        <v>3388</v>
      </c>
    </row>
    <row r="39" spans="2:3" x14ac:dyDescent="0.2">
      <c r="B39" s="398">
        <v>40393</v>
      </c>
      <c r="C39" s="397" t="s">
        <v>3389</v>
      </c>
    </row>
    <row r="40" spans="2:3" x14ac:dyDescent="0.2">
      <c r="B40" s="398">
        <v>40396</v>
      </c>
      <c r="C40" t="s">
        <v>3390</v>
      </c>
    </row>
    <row r="41" spans="2:3" x14ac:dyDescent="0.2">
      <c r="B41" s="398">
        <v>40401</v>
      </c>
      <c r="C41" s="397" t="s">
        <v>3391</v>
      </c>
    </row>
    <row r="42" spans="2:3" x14ac:dyDescent="0.2">
      <c r="B42" s="398">
        <v>40403</v>
      </c>
      <c r="C42" s="397" t="s">
        <v>3392</v>
      </c>
    </row>
    <row r="43" spans="2:3" x14ac:dyDescent="0.2">
      <c r="B43" s="398">
        <v>40413</v>
      </c>
      <c r="C43" t="s">
        <v>3393</v>
      </c>
    </row>
    <row r="44" spans="2:3" x14ac:dyDescent="0.2">
      <c r="B44" s="398">
        <v>40417</v>
      </c>
      <c r="C44" t="s">
        <v>3394</v>
      </c>
    </row>
    <row r="45" spans="2:3" x14ac:dyDescent="0.2">
      <c r="B45" s="398">
        <v>40420</v>
      </c>
      <c r="C45" s="397" t="s">
        <v>3395</v>
      </c>
    </row>
    <row r="46" spans="2:3" x14ac:dyDescent="0.2">
      <c r="B46" s="398">
        <v>40420</v>
      </c>
      <c r="C46" s="397" t="s">
        <v>3396</v>
      </c>
    </row>
    <row r="47" spans="2:3" x14ac:dyDescent="0.2">
      <c r="B47" s="398">
        <v>40420</v>
      </c>
      <c r="C47" s="397" t="s">
        <v>3397</v>
      </c>
    </row>
    <row r="48" spans="2:3" x14ac:dyDescent="0.2">
      <c r="B48" s="398">
        <v>40431</v>
      </c>
      <c r="C48" t="s">
        <v>3398</v>
      </c>
    </row>
    <row r="49" spans="2:3" x14ac:dyDescent="0.2">
      <c r="B49" s="398">
        <v>40436</v>
      </c>
      <c r="C49" s="397" t="s">
        <v>3399</v>
      </c>
    </row>
    <row r="50" spans="2:3" x14ac:dyDescent="0.2">
      <c r="B50" s="398">
        <v>40439</v>
      </c>
      <c r="C50" s="397" t="s">
        <v>3400</v>
      </c>
    </row>
    <row r="51" spans="2:3" x14ac:dyDescent="0.2">
      <c r="B51" s="398">
        <v>40441</v>
      </c>
      <c r="C51" s="397" t="s">
        <v>3401</v>
      </c>
    </row>
    <row r="52" spans="2:3" x14ac:dyDescent="0.2">
      <c r="B52" s="398">
        <v>40476</v>
      </c>
      <c r="C52" s="397" t="s">
        <v>3402</v>
      </c>
    </row>
    <row r="53" spans="2:3" x14ac:dyDescent="0.2">
      <c r="B53" s="398">
        <v>40499</v>
      </c>
      <c r="C53" s="397" t="s">
        <v>3403</v>
      </c>
    </row>
    <row r="54" spans="2:3" x14ac:dyDescent="0.2">
      <c r="B54" s="398">
        <v>40500</v>
      </c>
      <c r="C54" t="s">
        <v>3404</v>
      </c>
    </row>
    <row r="55" spans="2:3" x14ac:dyDescent="0.2">
      <c r="B55" s="398">
        <v>40500</v>
      </c>
      <c r="C55" s="397" t="s">
        <v>3405</v>
      </c>
    </row>
    <row r="56" spans="2:3" x14ac:dyDescent="0.2">
      <c r="B56" s="398">
        <v>40500</v>
      </c>
      <c r="C56" s="397" t="s">
        <v>3406</v>
      </c>
    </row>
    <row r="57" spans="2:3" x14ac:dyDescent="0.2">
      <c r="B57" s="398">
        <v>40511</v>
      </c>
      <c r="C57" s="397" t="s">
        <v>3407</v>
      </c>
    </row>
    <row r="58" spans="2:3" x14ac:dyDescent="0.2">
      <c r="B58" s="398">
        <v>40512</v>
      </c>
      <c r="C58" s="397" t="s">
        <v>3408</v>
      </c>
    </row>
    <row r="59" spans="2:3" x14ac:dyDescent="0.2">
      <c r="B59" s="398">
        <v>40512</v>
      </c>
      <c r="C59" s="397" t="s">
        <v>3409</v>
      </c>
    </row>
    <row r="60" spans="2:3" x14ac:dyDescent="0.2">
      <c r="B60" s="398">
        <v>40519</v>
      </c>
      <c r="C60" s="397" t="s">
        <v>3410</v>
      </c>
    </row>
    <row r="61" spans="2:3" x14ac:dyDescent="0.2">
      <c r="B61" s="398">
        <v>40527</v>
      </c>
      <c r="C61" t="s">
        <v>3411</v>
      </c>
    </row>
    <row r="62" spans="2:3" x14ac:dyDescent="0.2">
      <c r="B62" s="398">
        <v>40527</v>
      </c>
      <c r="C62" s="397" t="s">
        <v>3412</v>
      </c>
    </row>
    <row r="63" spans="2:3" x14ac:dyDescent="0.2">
      <c r="B63" s="398">
        <v>40528</v>
      </c>
      <c r="C63" t="s">
        <v>3413</v>
      </c>
    </row>
    <row r="64" spans="2:3" x14ac:dyDescent="0.2">
      <c r="B64" s="398">
        <v>40541</v>
      </c>
      <c r="C64" t="s">
        <v>3414</v>
      </c>
    </row>
    <row r="65" spans="2:5" x14ac:dyDescent="0.2">
      <c r="B65" s="398">
        <v>40542</v>
      </c>
      <c r="C65" s="397" t="s">
        <v>3415</v>
      </c>
    </row>
    <row r="66" spans="2:5" x14ac:dyDescent="0.2">
      <c r="B66" s="398">
        <v>40542</v>
      </c>
      <c r="C66" t="s">
        <v>3416</v>
      </c>
    </row>
    <row r="67" spans="2:5" x14ac:dyDescent="0.2">
      <c r="B67" s="398">
        <v>40542</v>
      </c>
      <c r="C67" t="s">
        <v>3417</v>
      </c>
    </row>
    <row r="68" spans="2:5" x14ac:dyDescent="0.2">
      <c r="B68" s="398">
        <v>40542</v>
      </c>
      <c r="C68" t="s">
        <v>3418</v>
      </c>
    </row>
    <row r="69" spans="2:5" x14ac:dyDescent="0.2">
      <c r="B69" s="398">
        <v>40543</v>
      </c>
      <c r="C69" t="s">
        <v>3419</v>
      </c>
    </row>
    <row r="70" spans="2:5" x14ac:dyDescent="0.2">
      <c r="B70" s="398">
        <v>40543</v>
      </c>
      <c r="C70" t="s">
        <v>3420</v>
      </c>
    </row>
    <row r="71" spans="2:5" x14ac:dyDescent="0.2">
      <c r="B71" s="398">
        <v>40562</v>
      </c>
      <c r="C71" s="397" t="s">
        <v>3421</v>
      </c>
    </row>
    <row r="72" spans="2:5" x14ac:dyDescent="0.2">
      <c r="B72" s="398">
        <v>40583</v>
      </c>
      <c r="C72" t="s">
        <v>3422</v>
      </c>
    </row>
    <row r="73" spans="2:5" x14ac:dyDescent="0.2">
      <c r="B73" s="398">
        <v>40602</v>
      </c>
      <c r="C73" t="s">
        <v>3423</v>
      </c>
    </row>
    <row r="74" spans="2:5" x14ac:dyDescent="0.2">
      <c r="B74" s="398">
        <v>40602</v>
      </c>
      <c r="C74" s="397" t="s">
        <v>3424</v>
      </c>
    </row>
    <row r="75" spans="2:5" x14ac:dyDescent="0.2">
      <c r="B75" s="398">
        <v>40602</v>
      </c>
      <c r="C75" s="397" t="s">
        <v>3425</v>
      </c>
    </row>
    <row r="76" spans="2:5" x14ac:dyDescent="0.2">
      <c r="B76" s="398">
        <v>40618</v>
      </c>
      <c r="C76" s="397" t="s">
        <v>3426</v>
      </c>
    </row>
    <row r="77" spans="2:5" x14ac:dyDescent="0.2">
      <c r="B77" s="398">
        <v>40658</v>
      </c>
      <c r="C77" t="s">
        <v>3427</v>
      </c>
    </row>
    <row r="78" spans="2:5" x14ac:dyDescent="0.2">
      <c r="B78" s="398">
        <v>40659</v>
      </c>
      <c r="C78" t="s">
        <v>3428</v>
      </c>
    </row>
    <row r="79" spans="2:5" x14ac:dyDescent="0.2">
      <c r="B79" s="398">
        <v>40690</v>
      </c>
      <c r="C79" s="397" t="s">
        <v>3429</v>
      </c>
      <c r="E79">
        <v>43</v>
      </c>
    </row>
    <row r="80" spans="2:5" x14ac:dyDescent="0.2">
      <c r="B80" s="398">
        <v>40726</v>
      </c>
      <c r="C80" s="397" t="s">
        <v>3430</v>
      </c>
    </row>
    <row r="81" spans="2:3" x14ac:dyDescent="0.2">
      <c r="B81" s="398">
        <v>40727</v>
      </c>
      <c r="C81" s="397" t="s">
        <v>3431</v>
      </c>
    </row>
    <row r="82" spans="2:3" x14ac:dyDescent="0.2">
      <c r="B82" s="398">
        <v>40752</v>
      </c>
      <c r="C82" s="397" t="s">
        <v>3432</v>
      </c>
    </row>
    <row r="83" spans="2:3" x14ac:dyDescent="0.2">
      <c r="B83" s="398">
        <v>40752</v>
      </c>
      <c r="C83" s="397" t="s">
        <v>3433</v>
      </c>
    </row>
    <row r="84" spans="2:3" x14ac:dyDescent="0.2">
      <c r="B84" s="398">
        <v>40753</v>
      </c>
      <c r="C84" t="s">
        <v>3434</v>
      </c>
    </row>
    <row r="85" spans="2:3" x14ac:dyDescent="0.2">
      <c r="B85" s="398">
        <v>40753</v>
      </c>
      <c r="C85" s="397" t="s">
        <v>3435</v>
      </c>
    </row>
    <row r="86" spans="2:3" x14ac:dyDescent="0.2">
      <c r="B86" s="398">
        <v>40756</v>
      </c>
      <c r="C86" s="397" t="s">
        <v>3436</v>
      </c>
    </row>
    <row r="87" spans="2:3" x14ac:dyDescent="0.2">
      <c r="B87" s="398">
        <v>40786</v>
      </c>
      <c r="C87" s="397" t="s">
        <v>3437</v>
      </c>
    </row>
    <row r="88" spans="2:3" x14ac:dyDescent="0.2">
      <c r="B88" s="398">
        <v>40805</v>
      </c>
      <c r="C88" t="s">
        <v>3438</v>
      </c>
    </row>
    <row r="89" spans="2:3" x14ac:dyDescent="0.2">
      <c r="B89" s="398">
        <v>40806</v>
      </c>
      <c r="C89" t="s">
        <v>3439</v>
      </c>
    </row>
    <row r="90" spans="2:3" x14ac:dyDescent="0.2">
      <c r="B90" s="398">
        <v>40812</v>
      </c>
      <c r="C90" t="s">
        <v>3440</v>
      </c>
    </row>
    <row r="91" spans="2:3" x14ac:dyDescent="0.2">
      <c r="B91" s="398">
        <v>40836</v>
      </c>
      <c r="C91" s="397" t="s">
        <v>3441</v>
      </c>
    </row>
    <row r="92" spans="2:3" x14ac:dyDescent="0.2">
      <c r="B92" s="398">
        <v>40884</v>
      </c>
      <c r="C92" t="s">
        <v>3442</v>
      </c>
    </row>
    <row r="93" spans="2:3" x14ac:dyDescent="0.2">
      <c r="B93" s="398">
        <v>40884</v>
      </c>
      <c r="C93" t="s">
        <v>3443</v>
      </c>
    </row>
    <row r="94" spans="2:3" x14ac:dyDescent="0.2">
      <c r="B94" s="398">
        <v>40892</v>
      </c>
      <c r="C94" t="s">
        <v>3444</v>
      </c>
    </row>
    <row r="95" spans="2:3" x14ac:dyDescent="0.2">
      <c r="B95" s="398">
        <v>40892</v>
      </c>
      <c r="C95" t="s">
        <v>3445</v>
      </c>
    </row>
    <row r="96" spans="2:3" x14ac:dyDescent="0.2">
      <c r="B96" s="398">
        <v>40892</v>
      </c>
      <c r="C96" t="s">
        <v>3446</v>
      </c>
    </row>
    <row r="97" spans="2:3" x14ac:dyDescent="0.2">
      <c r="B97" s="398">
        <v>40898</v>
      </c>
      <c r="C97" t="s">
        <v>3447</v>
      </c>
    </row>
    <row r="98" spans="2:3" x14ac:dyDescent="0.2">
      <c r="B98" s="398">
        <v>40903</v>
      </c>
      <c r="C98" t="s">
        <v>3448</v>
      </c>
    </row>
    <row r="99" spans="2:3" x14ac:dyDescent="0.2">
      <c r="B99" s="398">
        <v>40905</v>
      </c>
      <c r="C99" t="s">
        <v>3449</v>
      </c>
    </row>
    <row r="100" spans="2:3" x14ac:dyDescent="0.2">
      <c r="B100" s="398">
        <v>40980</v>
      </c>
      <c r="C100" t="s">
        <v>3450</v>
      </c>
    </row>
    <row r="101" spans="2:3" x14ac:dyDescent="0.2">
      <c r="B101" s="398">
        <v>40981</v>
      </c>
      <c r="C101" s="397" t="s">
        <v>3451</v>
      </c>
    </row>
    <row r="102" spans="2:3" x14ac:dyDescent="0.2">
      <c r="B102" s="398">
        <v>40982</v>
      </c>
      <c r="C102" t="s">
        <v>3452</v>
      </c>
    </row>
    <row r="103" spans="2:3" x14ac:dyDescent="0.2">
      <c r="B103" s="398">
        <v>40985</v>
      </c>
      <c r="C103" t="s">
        <v>3453</v>
      </c>
    </row>
    <row r="104" spans="2:3" x14ac:dyDescent="0.2">
      <c r="B104" s="398">
        <v>40985</v>
      </c>
      <c r="C104" s="397" t="s">
        <v>3454</v>
      </c>
    </row>
    <row r="105" spans="2:3" x14ac:dyDescent="0.2">
      <c r="B105" s="398">
        <v>40985</v>
      </c>
      <c r="C105" t="s">
        <v>3455</v>
      </c>
    </row>
    <row r="106" spans="2:3" x14ac:dyDescent="0.2">
      <c r="B106" s="398">
        <v>40988</v>
      </c>
      <c r="C106" t="s">
        <v>3456</v>
      </c>
    </row>
    <row r="107" spans="2:3" x14ac:dyDescent="0.2">
      <c r="B107" s="398">
        <v>40990</v>
      </c>
      <c r="C107" s="397" t="s">
        <v>3457</v>
      </c>
    </row>
    <row r="108" spans="2:3" x14ac:dyDescent="0.2">
      <c r="B108" s="398">
        <v>40992</v>
      </c>
      <c r="C108" t="s">
        <v>3458</v>
      </c>
    </row>
    <row r="109" spans="2:3" x14ac:dyDescent="0.2">
      <c r="B109" s="398">
        <v>41028</v>
      </c>
      <c r="C109" t="s">
        <v>3459</v>
      </c>
    </row>
    <row r="110" spans="2:3" x14ac:dyDescent="0.2">
      <c r="B110" s="398">
        <v>41108</v>
      </c>
      <c r="C110" s="397" t="s">
        <v>3460</v>
      </c>
    </row>
    <row r="111" spans="2:3" x14ac:dyDescent="0.2">
      <c r="B111" s="398">
        <v>41138</v>
      </c>
      <c r="C111" t="s">
        <v>3461</v>
      </c>
    </row>
    <row r="112" spans="2:3" x14ac:dyDescent="0.2">
      <c r="B112" s="398">
        <v>41176</v>
      </c>
      <c r="C112" t="s">
        <v>3462</v>
      </c>
    </row>
    <row r="113" spans="2:3" x14ac:dyDescent="0.2">
      <c r="B113" s="398">
        <v>41193</v>
      </c>
      <c r="C113" t="s">
        <v>3463</v>
      </c>
    </row>
    <row r="114" spans="2:3" x14ac:dyDescent="0.2">
      <c r="B114" s="398">
        <v>41226</v>
      </c>
      <c r="C114" t="s">
        <v>3464</v>
      </c>
    </row>
    <row r="115" spans="2:3" x14ac:dyDescent="0.2">
      <c r="B115" s="398">
        <v>41251</v>
      </c>
      <c r="C115" s="397" t="s">
        <v>3465</v>
      </c>
    </row>
    <row r="116" spans="2:3" x14ac:dyDescent="0.2">
      <c r="B116" s="398">
        <v>41255</v>
      </c>
      <c r="C116" s="397" t="s">
        <v>3466</v>
      </c>
    </row>
    <row r="117" spans="2:3" x14ac:dyDescent="0.2">
      <c r="B117" s="398">
        <v>41255</v>
      </c>
      <c r="C117" t="s">
        <v>3467</v>
      </c>
    </row>
    <row r="118" spans="2:3" x14ac:dyDescent="0.2">
      <c r="B118" s="398">
        <v>41255</v>
      </c>
      <c r="C118" t="s">
        <v>3468</v>
      </c>
    </row>
    <row r="119" spans="2:3" x14ac:dyDescent="0.2">
      <c r="B119" s="398">
        <v>41255</v>
      </c>
      <c r="C119" t="s">
        <v>3469</v>
      </c>
    </row>
    <row r="120" spans="2:3" x14ac:dyDescent="0.2">
      <c r="B120" s="398">
        <v>41255</v>
      </c>
      <c r="C120" t="s">
        <v>3470</v>
      </c>
    </row>
    <row r="121" spans="2:3" x14ac:dyDescent="0.2">
      <c r="B121" s="398">
        <v>41265</v>
      </c>
      <c r="C121" t="s">
        <v>3471</v>
      </c>
    </row>
    <row r="122" spans="2:3" x14ac:dyDescent="0.2">
      <c r="B122" s="398">
        <v>41267</v>
      </c>
      <c r="C122" t="s">
        <v>3472</v>
      </c>
    </row>
    <row r="123" spans="2:3" x14ac:dyDescent="0.2">
      <c r="B123" s="398">
        <v>41267</v>
      </c>
      <c r="C123" s="397" t="s">
        <v>3473</v>
      </c>
    </row>
    <row r="124" spans="2:3" x14ac:dyDescent="0.2">
      <c r="B124" s="398">
        <v>41269</v>
      </c>
      <c r="C124" s="397" t="s">
        <v>3474</v>
      </c>
    </row>
    <row r="125" spans="2:3" x14ac:dyDescent="0.2">
      <c r="B125" s="398">
        <v>41270</v>
      </c>
      <c r="C125" t="s">
        <v>3475</v>
      </c>
    </row>
    <row r="126" spans="2:3" x14ac:dyDescent="0.2">
      <c r="B126" s="398">
        <v>41270</v>
      </c>
      <c r="C126" t="s">
        <v>3476</v>
      </c>
    </row>
    <row r="127" spans="2:3" x14ac:dyDescent="0.2">
      <c r="B127" s="398">
        <v>41270</v>
      </c>
      <c r="C127" s="397" t="s">
        <v>3477</v>
      </c>
    </row>
    <row r="128" spans="2:3" x14ac:dyDescent="0.2">
      <c r="B128" s="398">
        <v>41271</v>
      </c>
      <c r="C128" t="s">
        <v>3478</v>
      </c>
    </row>
    <row r="129" spans="2:3" x14ac:dyDescent="0.2">
      <c r="B129" s="398">
        <v>41271</v>
      </c>
      <c r="C129" t="s">
        <v>3479</v>
      </c>
    </row>
    <row r="130" spans="2:3" x14ac:dyDescent="0.2">
      <c r="B130" s="398">
        <v>41271</v>
      </c>
      <c r="C130" t="s">
        <v>3480</v>
      </c>
    </row>
    <row r="131" spans="2:3" x14ac:dyDescent="0.2">
      <c r="B131" s="398">
        <v>41272</v>
      </c>
      <c r="C131" t="s">
        <v>3481</v>
      </c>
    </row>
    <row r="132" spans="2:3" x14ac:dyDescent="0.2">
      <c r="B132" s="398">
        <v>41273</v>
      </c>
      <c r="C132" t="s">
        <v>3482</v>
      </c>
    </row>
    <row r="133" spans="2:3" x14ac:dyDescent="0.2">
      <c r="B133" s="398">
        <v>41273</v>
      </c>
      <c r="C133" s="397" t="s">
        <v>3483</v>
      </c>
    </row>
    <row r="134" spans="2:3" x14ac:dyDescent="0.2">
      <c r="B134" s="398">
        <v>41284</v>
      </c>
      <c r="C134" s="397" t="s">
        <v>3484</v>
      </c>
    </row>
    <row r="135" spans="2:3" x14ac:dyDescent="0.2">
      <c r="B135" s="398">
        <v>41288</v>
      </c>
      <c r="C135" t="s">
        <v>3485</v>
      </c>
    </row>
    <row r="136" spans="2:3" x14ac:dyDescent="0.2">
      <c r="B136" s="398">
        <v>41288</v>
      </c>
      <c r="C136" s="397" t="s">
        <v>3486</v>
      </c>
    </row>
    <row r="137" spans="2:3" x14ac:dyDescent="0.2">
      <c r="B137" s="398">
        <v>41290</v>
      </c>
      <c r="C137" s="397" t="s">
        <v>3487</v>
      </c>
    </row>
    <row r="138" spans="2:3" x14ac:dyDescent="0.2">
      <c r="B138" s="398">
        <v>41301</v>
      </c>
      <c r="C138" t="s">
        <v>3488</v>
      </c>
    </row>
    <row r="139" spans="2:3" x14ac:dyDescent="0.2">
      <c r="B139" s="398">
        <v>41317</v>
      </c>
      <c r="C139" s="397" t="s">
        <v>3489</v>
      </c>
    </row>
    <row r="140" spans="2:3" x14ac:dyDescent="0.2">
      <c r="B140" s="398">
        <v>41318</v>
      </c>
      <c r="C140" t="s">
        <v>3490</v>
      </c>
    </row>
    <row r="141" spans="2:3" x14ac:dyDescent="0.2">
      <c r="B141" s="398">
        <v>41321</v>
      </c>
      <c r="C141" s="397" t="s">
        <v>3491</v>
      </c>
    </row>
    <row r="142" spans="2:3" x14ac:dyDescent="0.2">
      <c r="B142" s="398">
        <v>41394</v>
      </c>
      <c r="C142" t="s">
        <v>3492</v>
      </c>
    </row>
    <row r="143" spans="2:3" x14ac:dyDescent="0.2">
      <c r="B143" s="398">
        <v>41403</v>
      </c>
      <c r="C143" s="397" t="s">
        <v>3493</v>
      </c>
    </row>
    <row r="144" spans="2:3" x14ac:dyDescent="0.2">
      <c r="B144" s="398">
        <v>41423</v>
      </c>
      <c r="C144" t="s">
        <v>3494</v>
      </c>
    </row>
    <row r="145" spans="2:3" x14ac:dyDescent="0.2">
      <c r="B145" s="398">
        <v>41478</v>
      </c>
      <c r="C145" t="s">
        <v>3495</v>
      </c>
    </row>
    <row r="146" spans="2:3" x14ac:dyDescent="0.2">
      <c r="B146" s="398">
        <v>41494</v>
      </c>
      <c r="C146" s="397" t="s">
        <v>3496</v>
      </c>
    </row>
    <row r="147" spans="2:3" x14ac:dyDescent="0.2">
      <c r="B147" s="398">
        <v>41507</v>
      </c>
      <c r="C147" t="s">
        <v>3497</v>
      </c>
    </row>
    <row r="148" spans="2:3" x14ac:dyDescent="0.2">
      <c r="B148" s="398">
        <v>41522</v>
      </c>
      <c r="C148" s="397" t="s">
        <v>3498</v>
      </c>
    </row>
    <row r="149" spans="2:3" x14ac:dyDescent="0.2">
      <c r="B149" s="398">
        <v>41584</v>
      </c>
      <c r="C149" s="397" t="s">
        <v>3499</v>
      </c>
    </row>
    <row r="150" spans="2:3" x14ac:dyDescent="0.2">
      <c r="B150" s="398">
        <v>41584</v>
      </c>
      <c r="C150" s="397" t="s">
        <v>3500</v>
      </c>
    </row>
    <row r="151" spans="2:3" x14ac:dyDescent="0.2">
      <c r="B151" s="398">
        <v>41584</v>
      </c>
      <c r="C151" t="s">
        <v>3501</v>
      </c>
    </row>
    <row r="152" spans="2:3" x14ac:dyDescent="0.2">
      <c r="B152" s="398">
        <v>41596</v>
      </c>
      <c r="C152" s="397" t="s">
        <v>3502</v>
      </c>
    </row>
    <row r="153" spans="2:3" x14ac:dyDescent="0.2">
      <c r="B153" s="398">
        <v>41617</v>
      </c>
      <c r="C153" s="397" t="s">
        <v>3503</v>
      </c>
    </row>
    <row r="154" spans="2:3" x14ac:dyDescent="0.2">
      <c r="B154" s="398">
        <v>41617</v>
      </c>
      <c r="C154" s="397" t="s">
        <v>3504</v>
      </c>
    </row>
    <row r="155" spans="2:3" x14ac:dyDescent="0.2">
      <c r="B155" s="398">
        <v>41620</v>
      </c>
      <c r="C155" s="397" t="s">
        <v>3505</v>
      </c>
    </row>
    <row r="156" spans="2:3" x14ac:dyDescent="0.2">
      <c r="B156" s="398">
        <v>41621</v>
      </c>
      <c r="C156" s="397" t="s">
        <v>3506</v>
      </c>
    </row>
    <row r="157" spans="2:3" x14ac:dyDescent="0.2">
      <c r="B157" s="398">
        <v>41623</v>
      </c>
      <c r="C157" s="397" t="s">
        <v>3507</v>
      </c>
    </row>
    <row r="158" spans="2:3" x14ac:dyDescent="0.2">
      <c r="B158" s="398">
        <v>41625</v>
      </c>
      <c r="C158" t="s">
        <v>3470</v>
      </c>
    </row>
    <row r="159" spans="2:3" x14ac:dyDescent="0.2">
      <c r="B159" s="398">
        <v>41628</v>
      </c>
      <c r="C159" s="397" t="s">
        <v>3508</v>
      </c>
    </row>
    <row r="160" spans="2:3" x14ac:dyDescent="0.2">
      <c r="B160" s="398">
        <v>41631</v>
      </c>
      <c r="C160" s="397" t="s">
        <v>3509</v>
      </c>
    </row>
    <row r="161" spans="2:3" x14ac:dyDescent="0.2">
      <c r="B161" s="398">
        <v>41631</v>
      </c>
      <c r="C161" s="397" t="s">
        <v>3510</v>
      </c>
    </row>
    <row r="162" spans="2:3" x14ac:dyDescent="0.2">
      <c r="B162" s="398">
        <v>41652</v>
      </c>
      <c r="C162" s="397" t="s">
        <v>3511</v>
      </c>
    </row>
    <row r="163" spans="2:3" x14ac:dyDescent="0.2">
      <c r="B163" s="398">
        <v>41688</v>
      </c>
      <c r="C163" s="397" t="s">
        <v>3512</v>
      </c>
    </row>
    <row r="164" spans="2:3" x14ac:dyDescent="0.2">
      <c r="B164" s="398">
        <v>41768</v>
      </c>
      <c r="C164" s="397" t="s">
        <v>3513</v>
      </c>
    </row>
    <row r="165" spans="2:3" x14ac:dyDescent="0.2">
      <c r="B165" s="398">
        <v>41857</v>
      </c>
      <c r="C165" s="397" t="s">
        <v>3514</v>
      </c>
    </row>
    <row r="166" spans="2:3" x14ac:dyDescent="0.2">
      <c r="B166" s="398">
        <v>41859</v>
      </c>
      <c r="C166" s="397" t="s">
        <v>3515</v>
      </c>
    </row>
    <row r="167" spans="2:3" x14ac:dyDescent="0.2">
      <c r="B167" s="398">
        <v>41859</v>
      </c>
      <c r="C167" s="397" t="s">
        <v>3516</v>
      </c>
    </row>
    <row r="168" spans="2:3" x14ac:dyDescent="0.2">
      <c r="B168" s="398">
        <v>41860</v>
      </c>
      <c r="C168" s="397" t="s">
        <v>3517</v>
      </c>
    </row>
    <row r="169" spans="2:3" x14ac:dyDescent="0.2">
      <c r="B169" s="398">
        <v>41885</v>
      </c>
      <c r="C169" s="397" t="s">
        <v>3518</v>
      </c>
    </row>
    <row r="170" spans="2:3" x14ac:dyDescent="0.2">
      <c r="B170" s="398">
        <v>41935</v>
      </c>
      <c r="C170" s="397" t="s">
        <v>3519</v>
      </c>
    </row>
    <row r="171" spans="2:3" x14ac:dyDescent="0.2">
      <c r="B171" s="398">
        <v>41936</v>
      </c>
      <c r="C171" s="397" t="s">
        <v>3520</v>
      </c>
    </row>
    <row r="172" spans="2:3" x14ac:dyDescent="0.2">
      <c r="B172" s="398">
        <v>41964</v>
      </c>
      <c r="C172" s="397" t="s">
        <v>3521</v>
      </c>
    </row>
    <row r="173" spans="2:3" x14ac:dyDescent="0.2">
      <c r="B173" s="398">
        <v>41982</v>
      </c>
      <c r="C173" s="397" t="s">
        <v>3522</v>
      </c>
    </row>
    <row r="174" spans="2:3" x14ac:dyDescent="0.2">
      <c r="B174" s="398">
        <v>41984</v>
      </c>
      <c r="C174" s="397" t="s">
        <v>3523</v>
      </c>
    </row>
    <row r="175" spans="2:3" x14ac:dyDescent="0.2">
      <c r="B175" s="398">
        <v>41985</v>
      </c>
      <c r="C175" s="397" t="s">
        <v>3524</v>
      </c>
    </row>
    <row r="176" spans="2:3" x14ac:dyDescent="0.2">
      <c r="B176" s="398">
        <v>41988</v>
      </c>
      <c r="C176" s="397" t="s">
        <v>3525</v>
      </c>
    </row>
    <row r="177" spans="2:3" x14ac:dyDescent="0.2">
      <c r="B177" s="398">
        <v>41989</v>
      </c>
      <c r="C177" t="s">
        <v>3470</v>
      </c>
    </row>
    <row r="178" spans="2:3" x14ac:dyDescent="0.2">
      <c r="B178" s="398">
        <v>41992</v>
      </c>
      <c r="C178" s="397" t="s">
        <v>3526</v>
      </c>
    </row>
    <row r="179" spans="2:3" x14ac:dyDescent="0.2">
      <c r="B179" s="398">
        <v>41997</v>
      </c>
      <c r="C179" s="397" t="s">
        <v>3527</v>
      </c>
    </row>
    <row r="180" spans="2:3" x14ac:dyDescent="0.2">
      <c r="B180" s="398">
        <v>42004</v>
      </c>
      <c r="C180" s="397" t="s">
        <v>3528</v>
      </c>
    </row>
    <row r="181" spans="2:3" x14ac:dyDescent="0.2">
      <c r="B181" s="398">
        <v>42012</v>
      </c>
      <c r="C181" s="397" t="s">
        <v>3529</v>
      </c>
    </row>
    <row r="182" spans="2:3" x14ac:dyDescent="0.2">
      <c r="B182" s="398">
        <v>42046</v>
      </c>
      <c r="C182" s="397" t="s">
        <v>3530</v>
      </c>
    </row>
    <row r="183" spans="2:3" x14ac:dyDescent="0.2">
      <c r="B183" s="398">
        <v>42207</v>
      </c>
      <c r="C183" s="397" t="s">
        <v>3531</v>
      </c>
    </row>
    <row r="184" spans="2:3" x14ac:dyDescent="0.2">
      <c r="B184" s="398">
        <v>42243</v>
      </c>
      <c r="C184" s="397" t="s">
        <v>3532</v>
      </c>
    </row>
    <row r="185" spans="2:3" x14ac:dyDescent="0.2">
      <c r="B185" s="398">
        <v>42320</v>
      </c>
      <c r="C185" s="397" t="s">
        <v>3533</v>
      </c>
    </row>
    <row r="186" spans="2:3" x14ac:dyDescent="0.2">
      <c r="B186" s="398">
        <v>42357</v>
      </c>
      <c r="C186" s="397" t="s">
        <v>3534</v>
      </c>
    </row>
    <row r="187" spans="2:3" x14ac:dyDescent="0.2">
      <c r="B187" s="398">
        <v>42357</v>
      </c>
      <c r="C187" s="397" t="s">
        <v>3535</v>
      </c>
    </row>
    <row r="188" spans="2:3" x14ac:dyDescent="0.2">
      <c r="B188" s="398">
        <v>42359</v>
      </c>
      <c r="C188" s="397" t="s">
        <v>3536</v>
      </c>
    </row>
    <row r="189" spans="2:3" x14ac:dyDescent="0.2">
      <c r="B189" s="398">
        <v>42360</v>
      </c>
      <c r="C189" s="397" t="s">
        <v>3537</v>
      </c>
    </row>
    <row r="190" spans="2:3" x14ac:dyDescent="0.2">
      <c r="B190" s="398">
        <v>42361</v>
      </c>
      <c r="C190" t="s">
        <v>3470</v>
      </c>
    </row>
    <row r="191" spans="2:3" x14ac:dyDescent="0.2">
      <c r="B191" s="398">
        <v>42362</v>
      </c>
      <c r="C191" s="397" t="s">
        <v>3538</v>
      </c>
    </row>
    <row r="192" spans="2:3" x14ac:dyDescent="0.2">
      <c r="B192" s="398">
        <v>42368</v>
      </c>
      <c r="C192" s="397" t="s">
        <v>3539</v>
      </c>
    </row>
    <row r="193" spans="2:3" x14ac:dyDescent="0.2">
      <c r="B193" s="398">
        <v>42369</v>
      </c>
      <c r="C193" s="397" t="s">
        <v>3540</v>
      </c>
    </row>
    <row r="194" spans="2:3" x14ac:dyDescent="0.2">
      <c r="B194" s="398">
        <v>42378</v>
      </c>
      <c r="C194" s="397" t="s">
        <v>3541</v>
      </c>
    </row>
    <row r="195" spans="2:3" x14ac:dyDescent="0.2">
      <c r="B195" s="398">
        <v>42387</v>
      </c>
      <c r="C195" s="397" t="s">
        <v>3542</v>
      </c>
    </row>
    <row r="196" spans="2:3" x14ac:dyDescent="0.2">
      <c r="B196" s="398">
        <v>42395</v>
      </c>
      <c r="C196" s="397" t="s">
        <v>3543</v>
      </c>
    </row>
    <row r="197" spans="2:3" x14ac:dyDescent="0.2">
      <c r="B197" s="398">
        <v>42428</v>
      </c>
      <c r="C197" s="397" t="s">
        <v>3544</v>
      </c>
    </row>
    <row r="198" spans="2:3" x14ac:dyDescent="0.2">
      <c r="B198" s="398">
        <v>42556</v>
      </c>
      <c r="C198" s="397" t="s">
        <v>3545</v>
      </c>
    </row>
    <row r="199" spans="2:3" x14ac:dyDescent="0.2">
      <c r="B199" s="398">
        <v>42559</v>
      </c>
      <c r="C199" s="397" t="s">
        <v>3546</v>
      </c>
    </row>
    <row r="200" spans="2:3" x14ac:dyDescent="0.2">
      <c r="B200" s="398">
        <v>42614</v>
      </c>
      <c r="C200" s="397" t="s">
        <v>3547</v>
      </c>
    </row>
    <row r="201" spans="2:3" x14ac:dyDescent="0.2">
      <c r="B201" s="398">
        <v>42730</v>
      </c>
      <c r="C201" s="397" t="s">
        <v>3548</v>
      </c>
    </row>
    <row r="202" spans="2:3" x14ac:dyDescent="0.2">
      <c r="B202" s="398">
        <v>42730</v>
      </c>
      <c r="C202" s="397" t="s">
        <v>3549</v>
      </c>
    </row>
    <row r="203" spans="2:3" x14ac:dyDescent="0.2">
      <c r="B203" s="398">
        <v>42730</v>
      </c>
      <c r="C203" s="397" t="s">
        <v>3550</v>
      </c>
    </row>
    <row r="204" spans="2:3" x14ac:dyDescent="0.2">
      <c r="B204" s="398">
        <v>42731</v>
      </c>
      <c r="C204" t="s">
        <v>3470</v>
      </c>
    </row>
    <row r="205" spans="2:3" x14ac:dyDescent="0.2">
      <c r="B205" s="398">
        <v>42732</v>
      </c>
      <c r="C205" s="397" t="s">
        <v>3551</v>
      </c>
    </row>
    <row r="206" spans="2:3" x14ac:dyDescent="0.2">
      <c r="B206" s="398">
        <v>42732</v>
      </c>
      <c r="C206" s="397" t="s">
        <v>3552</v>
      </c>
    </row>
    <row r="207" spans="2:3" x14ac:dyDescent="0.2">
      <c r="B207" s="398">
        <v>42734</v>
      </c>
      <c r="C207" s="397" t="s">
        <v>3553</v>
      </c>
    </row>
    <row r="208" spans="2:3" x14ac:dyDescent="0.2">
      <c r="B208" s="398">
        <v>42734</v>
      </c>
      <c r="C208" s="397" t="s">
        <v>3554</v>
      </c>
    </row>
    <row r="209" spans="2:3" x14ac:dyDescent="0.2">
      <c r="B209" s="398">
        <v>42741</v>
      </c>
      <c r="C209" s="397" t="s">
        <v>3555</v>
      </c>
    </row>
    <row r="210" spans="2:3" x14ac:dyDescent="0.2">
      <c r="B210" s="398">
        <v>42741</v>
      </c>
      <c r="C210" s="397" t="s">
        <v>3556</v>
      </c>
    </row>
    <row r="211" spans="2:3" x14ac:dyDescent="0.2">
      <c r="B211" s="398">
        <v>42744</v>
      </c>
      <c r="C211" s="397" t="s">
        <v>3557</v>
      </c>
    </row>
    <row r="212" spans="2:3" x14ac:dyDescent="0.2">
      <c r="B212" s="398">
        <v>42747</v>
      </c>
      <c r="C212" s="397" t="s">
        <v>3558</v>
      </c>
    </row>
    <row r="213" spans="2:3" x14ac:dyDescent="0.2">
      <c r="B213" s="398">
        <v>42814</v>
      </c>
      <c r="C213" t="s">
        <v>3559</v>
      </c>
    </row>
    <row r="214" spans="2:3" x14ac:dyDescent="0.2">
      <c r="B214" s="398">
        <v>42864</v>
      </c>
      <c r="C214" t="s">
        <v>3560</v>
      </c>
    </row>
    <row r="215" spans="2:3" x14ac:dyDescent="0.2">
      <c r="B215" s="398">
        <v>42868</v>
      </c>
      <c r="C215" t="s">
        <v>3561</v>
      </c>
    </row>
    <row r="216" spans="2:3" x14ac:dyDescent="0.2">
      <c r="B216" s="445">
        <v>43092</v>
      </c>
      <c r="C216" s="397" t="s">
        <v>3944</v>
      </c>
    </row>
    <row r="217" spans="2:3" x14ac:dyDescent="0.2">
      <c r="B217" s="445">
        <v>43093</v>
      </c>
      <c r="C217" s="397" t="s">
        <v>3945</v>
      </c>
    </row>
    <row r="218" spans="2:3" x14ac:dyDescent="0.2">
      <c r="B218" s="445">
        <v>43095</v>
      </c>
      <c r="C218" s="397" t="s">
        <v>3947</v>
      </c>
    </row>
    <row r="219" spans="2:3" x14ac:dyDescent="0.2">
      <c r="B219" s="445">
        <v>43095</v>
      </c>
      <c r="C219" s="397" t="s">
        <v>3946</v>
      </c>
    </row>
    <row r="220" spans="2:3" x14ac:dyDescent="0.2">
      <c r="B220" s="445">
        <v>43095</v>
      </c>
      <c r="C220" t="s">
        <v>3470</v>
      </c>
    </row>
    <row r="221" spans="2:3" x14ac:dyDescent="0.2">
      <c r="B221" s="445">
        <v>43095</v>
      </c>
      <c r="C221" s="397" t="s">
        <v>3948</v>
      </c>
    </row>
    <row r="222" spans="2:3" x14ac:dyDescent="0.2">
      <c r="B222" s="445">
        <v>43097</v>
      </c>
      <c r="C222" s="397" t="s">
        <v>3949</v>
      </c>
    </row>
    <row r="223" spans="2:3" x14ac:dyDescent="0.2">
      <c r="B223" s="445">
        <v>43098</v>
      </c>
      <c r="C223" s="397" t="s">
        <v>3965</v>
      </c>
    </row>
    <row r="224" spans="2:3" x14ac:dyDescent="0.2">
      <c r="B224" s="445">
        <v>43102</v>
      </c>
      <c r="C224" s="397" t="s">
        <v>3972</v>
      </c>
    </row>
    <row r="225" spans="2:3" x14ac:dyDescent="0.2">
      <c r="B225" s="445">
        <v>43102</v>
      </c>
      <c r="C225" s="397" t="s">
        <v>3970</v>
      </c>
    </row>
    <row r="226" spans="2:3" x14ac:dyDescent="0.2">
      <c r="B226" s="445">
        <v>43102</v>
      </c>
      <c r="C226" s="397" t="s">
        <v>3971</v>
      </c>
    </row>
    <row r="227" spans="2:3" x14ac:dyDescent="0.2">
      <c r="B227" s="445">
        <v>43109</v>
      </c>
      <c r="C227" s="397" t="s">
        <v>3985</v>
      </c>
    </row>
    <row r="228" spans="2:3" x14ac:dyDescent="0.2">
      <c r="B228" s="445">
        <v>43280</v>
      </c>
      <c r="C228" s="397" t="s">
        <v>4162</v>
      </c>
    </row>
    <row r="229" spans="2:3" x14ac:dyDescent="0.2">
      <c r="B229" s="445">
        <v>43280</v>
      </c>
      <c r="C229" s="397" t="s">
        <v>4160</v>
      </c>
    </row>
    <row r="230" spans="2:3" x14ac:dyDescent="0.2">
      <c r="B230" s="445">
        <v>43280</v>
      </c>
      <c r="C230" s="397" t="s">
        <v>4161</v>
      </c>
    </row>
    <row r="231" spans="2:3" x14ac:dyDescent="0.2">
      <c r="B231" s="445">
        <v>43280</v>
      </c>
      <c r="C231" s="397" t="s">
        <v>4163</v>
      </c>
    </row>
    <row r="232" spans="2:3" x14ac:dyDescent="0.2">
      <c r="B232" s="445">
        <v>43312</v>
      </c>
      <c r="C232" s="397" t="s">
        <v>4207</v>
      </c>
    </row>
    <row r="233" spans="2:3" x14ac:dyDescent="0.2">
      <c r="B233" s="445">
        <v>43371</v>
      </c>
      <c r="C233" s="397" t="s">
        <v>4286</v>
      </c>
    </row>
    <row r="234" spans="2:3" x14ac:dyDescent="0.2">
      <c r="B234" s="445">
        <v>43371</v>
      </c>
      <c r="C234" s="445" t="s">
        <v>4287</v>
      </c>
    </row>
    <row r="235" spans="2:3" x14ac:dyDescent="0.2">
      <c r="B235" s="445">
        <v>43434</v>
      </c>
      <c r="C235" s="397" t="s">
        <v>4381</v>
      </c>
    </row>
    <row r="236" spans="2:3" x14ac:dyDescent="0.2">
      <c r="B236" s="445">
        <v>43465</v>
      </c>
      <c r="C236" s="397" t="s">
        <v>4399</v>
      </c>
    </row>
    <row r="237" spans="2:3" x14ac:dyDescent="0.2">
      <c r="B237" s="445">
        <v>43496</v>
      </c>
      <c r="C237" s="397" t="s">
        <v>4408</v>
      </c>
    </row>
    <row r="238" spans="2:3" s="847" customFormat="1" x14ac:dyDescent="0.2">
      <c r="B238" s="445">
        <v>43496</v>
      </c>
      <c r="C238" s="397" t="s">
        <v>4411</v>
      </c>
    </row>
    <row r="239" spans="2:3" x14ac:dyDescent="0.2">
      <c r="B239" s="445">
        <v>43496</v>
      </c>
      <c r="C239" s="397" t="s">
        <v>4410</v>
      </c>
    </row>
    <row r="240" spans="2:3" x14ac:dyDescent="0.2">
      <c r="B240" s="445">
        <v>43496</v>
      </c>
      <c r="C240" s="397" t="s">
        <v>4409</v>
      </c>
    </row>
    <row r="241" spans="2:3" x14ac:dyDescent="0.2">
      <c r="B241" s="445">
        <v>43524</v>
      </c>
      <c r="C241" s="397" t="s">
        <v>4427</v>
      </c>
    </row>
    <row r="242" spans="2:3" x14ac:dyDescent="0.2">
      <c r="B242" s="445">
        <v>43830</v>
      </c>
      <c r="C242" s="397" t="s">
        <v>4563</v>
      </c>
    </row>
    <row r="243" spans="2:3" x14ac:dyDescent="0.2">
      <c r="B243" s="445">
        <v>43830</v>
      </c>
      <c r="C243" s="397" t="s">
        <v>4410</v>
      </c>
    </row>
    <row r="244" spans="2:3" x14ac:dyDescent="0.2">
      <c r="B244" s="445">
        <v>43830</v>
      </c>
      <c r="C244" s="397" t="s">
        <v>4409</v>
      </c>
    </row>
    <row r="245" spans="2:3" x14ac:dyDescent="0.2">
      <c r="B245" s="445"/>
    </row>
    <row r="246" spans="2:3" x14ac:dyDescent="0.2">
      <c r="B246" s="445"/>
    </row>
    <row r="247" spans="2:3" x14ac:dyDescent="0.2">
      <c r="B247" s="445"/>
    </row>
    <row r="248" spans="2:3" x14ac:dyDescent="0.2">
      <c r="B248" s="445"/>
    </row>
    <row r="249" spans="2:3" x14ac:dyDescent="0.2">
      <c r="B249" s="445"/>
    </row>
    <row r="548" spans="1:3" x14ac:dyDescent="0.2">
      <c r="A548" s="479"/>
      <c r="B548" s="605"/>
      <c r="C548" s="479"/>
    </row>
    <row r="549" spans="1:3" x14ac:dyDescent="0.2">
      <c r="A549" s="540"/>
      <c r="B549" s="605"/>
      <c r="C549" s="479"/>
    </row>
    <row r="550" spans="1:3" x14ac:dyDescent="0.2">
      <c r="A550" s="540"/>
      <c r="B550" s="605"/>
      <c r="C550" s="479"/>
    </row>
    <row r="551" spans="1:3" x14ac:dyDescent="0.2">
      <c r="A551" s="540"/>
      <c r="B551" s="605"/>
      <c r="C551" s="479"/>
    </row>
    <row r="552" spans="1:3" x14ac:dyDescent="0.2">
      <c r="A552" s="540"/>
      <c r="B552" s="605"/>
      <c r="C552" s="479"/>
    </row>
    <row r="553" spans="1:3" x14ac:dyDescent="0.2">
      <c r="A553" s="540"/>
      <c r="B553" s="605"/>
      <c r="C553" s="479"/>
    </row>
    <row r="554" spans="1:3" x14ac:dyDescent="0.2">
      <c r="A554" s="540"/>
      <c r="B554" s="605"/>
      <c r="C554" s="479"/>
    </row>
    <row r="555" spans="1:3" x14ac:dyDescent="0.2">
      <c r="A555" s="540"/>
      <c r="B555" s="605"/>
      <c r="C555" s="479"/>
    </row>
    <row r="556" spans="1:3" x14ac:dyDescent="0.2">
      <c r="A556" s="540"/>
      <c r="B556" s="605"/>
      <c r="C556" s="479"/>
    </row>
    <row r="557" spans="1:3" x14ac:dyDescent="0.2">
      <c r="A557" s="540"/>
      <c r="B557" s="605"/>
      <c r="C557" s="479"/>
    </row>
    <row r="558" spans="1:3" x14ac:dyDescent="0.2">
      <c r="A558" s="540"/>
      <c r="B558" s="605"/>
      <c r="C558" s="479"/>
    </row>
    <row r="559" spans="1:3" x14ac:dyDescent="0.2">
      <c r="A559" s="540"/>
      <c r="B559" s="605"/>
      <c r="C559" s="479"/>
    </row>
    <row r="560" spans="1:3" x14ac:dyDescent="0.2">
      <c r="A560" s="540"/>
      <c r="B560" s="605"/>
      <c r="C560" s="479"/>
    </row>
    <row r="561" spans="1:3" x14ac:dyDescent="0.2">
      <c r="A561" s="540"/>
      <c r="B561" s="605"/>
      <c r="C561" s="479"/>
    </row>
    <row r="562" spans="1:3" x14ac:dyDescent="0.2">
      <c r="A562" s="540"/>
      <c r="B562" s="605"/>
      <c r="C562" s="479"/>
    </row>
    <row r="563" spans="1:3" x14ac:dyDescent="0.2">
      <c r="A563" s="540"/>
      <c r="B563" s="605"/>
      <c r="C563" s="479"/>
    </row>
    <row r="564" spans="1:3" x14ac:dyDescent="0.2">
      <c r="A564" s="479"/>
      <c r="B564" s="605"/>
      <c r="C564" s="479"/>
    </row>
    <row r="565" spans="1:3" x14ac:dyDescent="0.2">
      <c r="B565" s="606"/>
    </row>
  </sheetData>
  <sheetProtection selectLockedCells="1" selectUnlockedCells="1"/>
  <pageMargins left="0.74791666666666667" right="0.74791666666666667" top="0.57013888888888886" bottom="0.67013888888888884" header="0.51180555555555551" footer="0.51180555555555551"/>
  <pageSetup firstPageNumber="0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93"/>
  <sheetViews>
    <sheetView workbookViewId="0"/>
  </sheetViews>
  <sheetFormatPr defaultColWidth="8.85546875" defaultRowHeight="12.75" x14ac:dyDescent="0.2"/>
  <cols>
    <col min="2" max="2" width="10.5703125" customWidth="1"/>
    <col min="4" max="4" width="8.5703125" customWidth="1"/>
    <col min="5" max="5" width="9.5703125" customWidth="1"/>
    <col min="9" max="9" width="9.85546875" customWidth="1"/>
    <col min="11" max="11" width="11" customWidth="1"/>
    <col min="12" max="15" width="9.140625" bestFit="1" customWidth="1"/>
  </cols>
  <sheetData>
    <row r="1" spans="1:11" ht="11.1" customHeight="1" x14ac:dyDescent="0.2">
      <c r="A1" s="392" t="s">
        <v>1850</v>
      </c>
      <c r="B1" s="9"/>
      <c r="C1" s="9"/>
      <c r="D1" s="9"/>
      <c r="E1" s="9"/>
      <c r="F1" s="9"/>
      <c r="G1" s="9"/>
      <c r="H1" s="9"/>
      <c r="I1" s="9"/>
      <c r="J1" s="9"/>
      <c r="K1" s="23"/>
    </row>
    <row r="2" spans="1:11" ht="11.1" customHeight="1" x14ac:dyDescent="0.2">
      <c r="A2" s="80" t="s">
        <v>3562</v>
      </c>
      <c r="B2" s="13"/>
      <c r="C2" s="13"/>
      <c r="D2" s="13"/>
      <c r="E2" s="13"/>
      <c r="F2" s="13"/>
      <c r="G2" s="13"/>
      <c r="H2" s="13"/>
      <c r="I2" s="13"/>
      <c r="J2" s="13"/>
      <c r="K2" s="41"/>
    </row>
    <row r="3" spans="1:11" ht="11.1" customHeight="1" x14ac:dyDescent="0.2">
      <c r="A3" s="80" t="s">
        <v>3563</v>
      </c>
      <c r="B3" s="13"/>
      <c r="C3" s="13"/>
      <c r="D3" s="13"/>
      <c r="E3" s="13"/>
      <c r="F3" s="13"/>
      <c r="G3" s="13"/>
      <c r="H3" s="13"/>
      <c r="I3" s="13"/>
      <c r="J3" s="13"/>
      <c r="K3" s="41"/>
    </row>
    <row r="4" spans="1:11" ht="11.1" customHeight="1" x14ac:dyDescent="0.2">
      <c r="A4" s="80" t="s">
        <v>3564</v>
      </c>
      <c r="B4" s="13"/>
      <c r="C4" s="13"/>
      <c r="D4" s="13"/>
      <c r="E4" s="13"/>
      <c r="F4" s="13"/>
      <c r="G4" s="13"/>
      <c r="H4" s="13"/>
      <c r="I4" s="13"/>
      <c r="J4" s="13"/>
      <c r="K4" s="41"/>
    </row>
    <row r="5" spans="1:11" ht="11.1" customHeight="1" x14ac:dyDescent="0.2">
      <c r="A5" s="80" t="s">
        <v>3565</v>
      </c>
      <c r="B5" s="13"/>
      <c r="C5" s="13"/>
      <c r="D5" s="13"/>
      <c r="E5" s="13"/>
      <c r="F5" s="13"/>
      <c r="G5" s="13"/>
      <c r="H5" s="13"/>
      <c r="I5" s="13"/>
      <c r="J5" s="13"/>
      <c r="K5" s="41"/>
    </row>
    <row r="6" spans="1:11" ht="11.1" customHeight="1" x14ac:dyDescent="0.2">
      <c r="A6" s="80" t="s">
        <v>3566</v>
      </c>
      <c r="B6" s="13"/>
      <c r="C6" s="13"/>
      <c r="D6" s="13"/>
      <c r="E6" s="13"/>
      <c r="F6" s="13"/>
      <c r="G6" s="13"/>
      <c r="H6" s="13"/>
      <c r="I6" s="13"/>
      <c r="J6" s="13"/>
      <c r="K6" s="41"/>
    </row>
    <row r="7" spans="1:11" ht="11.1" customHeight="1" x14ac:dyDescent="0.2">
      <c r="A7" s="80" t="s">
        <v>3567</v>
      </c>
      <c r="B7" s="13"/>
      <c r="C7" s="13"/>
      <c r="D7" s="13"/>
      <c r="E7" s="13"/>
      <c r="F7" s="13"/>
      <c r="G7" s="13"/>
      <c r="H7" s="13"/>
      <c r="I7" s="13"/>
      <c r="J7" s="13"/>
      <c r="K7" s="41"/>
    </row>
    <row r="8" spans="1:11" ht="11.1" customHeight="1" x14ac:dyDescent="0.2">
      <c r="A8" s="80" t="s">
        <v>3568</v>
      </c>
      <c r="B8" s="13"/>
      <c r="C8" s="13"/>
      <c r="D8" s="13"/>
      <c r="E8" s="13"/>
      <c r="F8" s="13"/>
      <c r="G8" s="13"/>
      <c r="H8" s="13"/>
      <c r="I8" s="13"/>
      <c r="J8" s="13"/>
      <c r="K8" s="41"/>
    </row>
    <row r="9" spans="1:11" ht="11.1" customHeight="1" x14ac:dyDescent="0.2">
      <c r="A9" s="36"/>
      <c r="B9" s="400" t="s">
        <v>3569</v>
      </c>
      <c r="C9" s="155" t="s">
        <v>3570</v>
      </c>
      <c r="D9" s="13"/>
      <c r="E9" s="13"/>
      <c r="F9" s="13"/>
      <c r="G9" s="13"/>
      <c r="H9" s="13"/>
      <c r="I9" s="13"/>
      <c r="J9" s="13"/>
      <c r="K9" s="41"/>
    </row>
    <row r="10" spans="1:11" ht="11.1" customHeight="1" x14ac:dyDescent="0.2">
      <c r="A10" s="80" t="s">
        <v>3571</v>
      </c>
      <c r="B10" s="13"/>
      <c r="C10" s="13"/>
      <c r="D10" s="13"/>
      <c r="E10" s="13"/>
      <c r="F10" s="13"/>
      <c r="G10" s="13"/>
      <c r="H10" s="13"/>
      <c r="I10" s="13"/>
      <c r="J10" s="13"/>
      <c r="K10" s="41"/>
    </row>
    <row r="11" spans="1:11" ht="9.6" customHeight="1" x14ac:dyDescent="0.2">
      <c r="A11" s="10"/>
      <c r="B11" s="401" t="s">
        <v>3572</v>
      </c>
      <c r="C11" s="401" t="s">
        <v>3573</v>
      </c>
      <c r="D11" s="401" t="s">
        <v>3574</v>
      </c>
      <c r="E11" s="401" t="s">
        <v>3575</v>
      </c>
      <c r="F11" s="401" t="s">
        <v>3237</v>
      </c>
      <c r="G11" s="13"/>
      <c r="H11" s="13"/>
      <c r="I11" s="13"/>
      <c r="J11" s="13"/>
      <c r="K11" s="41"/>
    </row>
    <row r="12" spans="1:11" ht="9.6" customHeight="1" x14ac:dyDescent="0.2">
      <c r="A12" s="10" t="s">
        <v>3576</v>
      </c>
      <c r="B12" s="402">
        <v>0.1</v>
      </c>
      <c r="C12" s="402">
        <v>0.1</v>
      </c>
      <c r="D12" s="402">
        <v>0.1</v>
      </c>
      <c r="E12" s="402">
        <v>0.1</v>
      </c>
      <c r="F12" s="402">
        <v>0.4</v>
      </c>
      <c r="G12" s="13"/>
      <c r="H12" s="13"/>
      <c r="I12" s="13"/>
      <c r="J12" s="13"/>
      <c r="K12" s="41"/>
    </row>
    <row r="13" spans="1:11" ht="9.6" customHeight="1" x14ac:dyDescent="0.2">
      <c r="A13" s="10" t="s">
        <v>3577</v>
      </c>
      <c r="B13" s="402">
        <v>0.1</v>
      </c>
      <c r="C13" s="402">
        <v>0.1</v>
      </c>
      <c r="D13" s="402">
        <v>0.11</v>
      </c>
      <c r="E13" s="402">
        <v>0.11</v>
      </c>
      <c r="F13" s="402">
        <v>0.42</v>
      </c>
      <c r="G13" s="13"/>
      <c r="H13" s="13"/>
      <c r="I13" s="13"/>
      <c r="J13" s="13"/>
      <c r="K13" s="41"/>
    </row>
    <row r="14" spans="1:11" ht="9.6" customHeight="1" x14ac:dyDescent="0.2">
      <c r="A14" s="10" t="s">
        <v>3578</v>
      </c>
      <c r="B14" s="402">
        <v>0.11</v>
      </c>
      <c r="C14" s="402">
        <v>0.11</v>
      </c>
      <c r="D14" s="402">
        <v>0.11</v>
      </c>
      <c r="E14" s="402">
        <v>0.11</v>
      </c>
      <c r="F14" s="402">
        <v>0.44</v>
      </c>
      <c r="G14" s="13"/>
      <c r="H14" s="13"/>
      <c r="I14" s="13"/>
      <c r="J14" s="13"/>
      <c r="K14" s="41"/>
    </row>
    <row r="15" spans="1:11" ht="9.6" customHeight="1" x14ac:dyDescent="0.2">
      <c r="A15" s="10" t="s">
        <v>3579</v>
      </c>
      <c r="B15" s="402">
        <v>0.11</v>
      </c>
      <c r="C15" s="402">
        <v>0.11</v>
      </c>
      <c r="D15" s="402">
        <v>0.12</v>
      </c>
      <c r="E15" s="402">
        <v>0.12</v>
      </c>
      <c r="F15" s="402">
        <v>0.46</v>
      </c>
      <c r="G15" s="13"/>
      <c r="H15" s="13"/>
      <c r="I15" s="13"/>
      <c r="J15" s="13"/>
      <c r="K15" s="41"/>
    </row>
    <row r="16" spans="1:11" ht="9.6" customHeight="1" x14ac:dyDescent="0.2">
      <c r="A16" s="10" t="s">
        <v>3580</v>
      </c>
      <c r="B16" s="402">
        <v>0.12</v>
      </c>
      <c r="C16" s="402">
        <v>0.12</v>
      </c>
      <c r="D16" s="402">
        <v>0.12</v>
      </c>
      <c r="E16" s="402">
        <v>0.12</v>
      </c>
      <c r="F16" s="402">
        <v>0.48</v>
      </c>
      <c r="G16" s="13"/>
      <c r="H16" s="13"/>
      <c r="I16" s="13"/>
      <c r="J16" s="13"/>
      <c r="K16" s="41"/>
    </row>
    <row r="17" spans="1:11" ht="11.1" customHeight="1" x14ac:dyDescent="0.2">
      <c r="A17" s="36" t="s">
        <v>3581</v>
      </c>
      <c r="B17" s="13"/>
      <c r="C17" s="13"/>
      <c r="D17" s="13"/>
      <c r="E17" s="13"/>
      <c r="F17" s="13"/>
      <c r="G17" s="13"/>
      <c r="H17" s="13"/>
      <c r="I17" s="13"/>
      <c r="J17" s="13"/>
      <c r="K17" s="41"/>
    </row>
    <row r="18" spans="1:11" ht="11.1" customHeight="1" x14ac:dyDescent="0.2">
      <c r="A18" s="36" t="s">
        <v>3582</v>
      </c>
      <c r="B18" s="13"/>
      <c r="C18" s="13"/>
      <c r="D18" s="13"/>
      <c r="E18" s="13"/>
      <c r="F18" s="13"/>
      <c r="G18" s="13"/>
      <c r="H18" s="13"/>
      <c r="I18" s="13"/>
      <c r="J18" s="13"/>
      <c r="K18" s="41"/>
    </row>
    <row r="19" spans="1:11" ht="11.1" customHeight="1" x14ac:dyDescent="0.2">
      <c r="A19" s="36"/>
      <c r="B19" s="400" t="s">
        <v>3583</v>
      </c>
      <c r="C19" s="13" t="s">
        <v>3584</v>
      </c>
      <c r="D19" s="13"/>
      <c r="E19" s="13"/>
      <c r="F19" s="13"/>
      <c r="G19" s="13"/>
      <c r="H19" s="13"/>
      <c r="I19" s="13"/>
      <c r="J19" s="13"/>
      <c r="K19" s="41"/>
    </row>
    <row r="20" spans="1:11" ht="11.1" customHeight="1" x14ac:dyDescent="0.2">
      <c r="A20" s="80" t="s">
        <v>3585</v>
      </c>
      <c r="B20" s="13"/>
      <c r="C20" s="13"/>
      <c r="D20" s="13"/>
      <c r="E20" s="13"/>
      <c r="F20" s="13"/>
      <c r="G20" s="13"/>
      <c r="H20" s="13"/>
      <c r="I20" s="13"/>
      <c r="J20" s="13"/>
      <c r="K20" s="41"/>
    </row>
    <row r="21" spans="1:11" ht="11.1" customHeight="1" x14ac:dyDescent="0.2">
      <c r="A21" s="80" t="s">
        <v>3586</v>
      </c>
      <c r="B21" s="13"/>
      <c r="C21" s="13"/>
      <c r="D21" s="13"/>
      <c r="E21" s="13"/>
      <c r="F21" s="13"/>
      <c r="G21" s="13"/>
      <c r="H21" s="13"/>
      <c r="I21" s="13"/>
      <c r="J21" s="13"/>
      <c r="K21" s="41"/>
    </row>
    <row r="22" spans="1:11" ht="11.1" customHeight="1" x14ac:dyDescent="0.2">
      <c r="A22" s="80" t="s">
        <v>3587</v>
      </c>
      <c r="B22" s="13"/>
      <c r="C22" s="13"/>
      <c r="D22" s="13"/>
      <c r="F22" s="403" t="s">
        <v>3588</v>
      </c>
      <c r="G22" s="13"/>
      <c r="H22" s="13"/>
      <c r="I22" s="13"/>
      <c r="J22" s="13"/>
      <c r="K22" s="41"/>
    </row>
    <row r="23" spans="1:11" ht="11.1" customHeight="1" x14ac:dyDescent="0.2">
      <c r="A23" s="36"/>
      <c r="B23" s="400" t="s">
        <v>3589</v>
      </c>
      <c r="C23" s="155" t="s">
        <v>3590</v>
      </c>
      <c r="D23" s="13"/>
      <c r="E23" s="13"/>
      <c r="F23" s="13"/>
      <c r="G23" s="13"/>
      <c r="H23" s="13"/>
      <c r="I23" s="13"/>
      <c r="J23" s="13"/>
      <c r="K23" s="41"/>
    </row>
    <row r="24" spans="1:11" ht="11.1" customHeight="1" x14ac:dyDescent="0.2">
      <c r="A24" s="88" t="s">
        <v>3591</v>
      </c>
      <c r="B24" s="25"/>
      <c r="C24" s="25"/>
      <c r="D24" s="25"/>
      <c r="E24" s="25"/>
      <c r="F24" s="25"/>
      <c r="G24" s="25"/>
      <c r="H24" s="25"/>
      <c r="I24" s="25"/>
      <c r="J24" s="25"/>
      <c r="K24" s="39"/>
    </row>
    <row r="25" spans="1:11" ht="3.95" customHeight="1" x14ac:dyDescent="0.2">
      <c r="A25" s="80"/>
      <c r="B25" s="13"/>
      <c r="C25" s="13"/>
      <c r="D25" s="13"/>
      <c r="E25" s="13"/>
      <c r="F25" s="13"/>
      <c r="G25" s="13"/>
      <c r="H25" s="13"/>
      <c r="I25" s="13"/>
      <c r="J25" s="13"/>
      <c r="K25" s="41"/>
    </row>
    <row r="26" spans="1:11" ht="11.1" customHeight="1" x14ac:dyDescent="0.2">
      <c r="A26" s="7" t="s">
        <v>3592</v>
      </c>
      <c r="B26" s="9"/>
      <c r="C26" s="9"/>
      <c r="D26" s="9"/>
      <c r="E26" s="9"/>
      <c r="F26" s="9"/>
      <c r="G26" s="9"/>
      <c r="H26" s="9"/>
      <c r="I26" s="9"/>
      <c r="J26" s="9"/>
      <c r="K26" s="23"/>
    </row>
    <row r="27" spans="1:11" ht="11.1" customHeight="1" x14ac:dyDescent="0.2">
      <c r="A27" s="36" t="s">
        <v>3593</v>
      </c>
      <c r="B27" s="13"/>
      <c r="C27" s="13"/>
      <c r="D27" s="13"/>
      <c r="E27" s="13"/>
      <c r="F27" s="13"/>
      <c r="G27" s="13"/>
      <c r="H27" s="13"/>
      <c r="I27" s="13"/>
      <c r="J27" s="13"/>
      <c r="K27" s="41"/>
    </row>
    <row r="28" spans="1:11" ht="11.1" customHeight="1" x14ac:dyDescent="0.2">
      <c r="A28" s="80" t="s">
        <v>3594</v>
      </c>
      <c r="B28" s="13"/>
      <c r="C28" s="13"/>
      <c r="D28" s="13"/>
      <c r="E28" s="13"/>
      <c r="F28" s="13"/>
      <c r="G28" s="13"/>
      <c r="H28" s="13"/>
      <c r="I28" s="13"/>
      <c r="J28" s="13"/>
      <c r="K28" s="41"/>
    </row>
    <row r="29" spans="1:11" ht="11.1" customHeight="1" x14ac:dyDescent="0.2">
      <c r="A29" s="36" t="s">
        <v>3595</v>
      </c>
      <c r="B29" s="13"/>
      <c r="C29" s="13"/>
      <c r="D29" s="13"/>
      <c r="E29" s="13"/>
      <c r="F29" s="13"/>
      <c r="G29" s="13"/>
      <c r="H29" s="13"/>
      <c r="I29" s="13"/>
      <c r="J29" s="13"/>
      <c r="K29" s="41"/>
    </row>
    <row r="30" spans="1:11" ht="11.1" customHeight="1" x14ac:dyDescent="0.2">
      <c r="A30" s="36" t="s">
        <v>3596</v>
      </c>
      <c r="B30" s="13"/>
      <c r="C30" s="13"/>
      <c r="D30" s="13"/>
      <c r="E30" s="13"/>
      <c r="F30" s="13"/>
      <c r="G30" s="13"/>
      <c r="H30" s="13"/>
      <c r="I30" s="13"/>
      <c r="J30" s="13"/>
      <c r="K30" s="41"/>
    </row>
    <row r="31" spans="1:11" ht="11.1" customHeight="1" x14ac:dyDescent="0.2">
      <c r="A31" s="36" t="s">
        <v>3597</v>
      </c>
      <c r="B31" s="13"/>
      <c r="C31" s="13"/>
      <c r="D31" s="13"/>
      <c r="E31" s="13"/>
      <c r="F31" s="13"/>
      <c r="G31" s="13"/>
      <c r="H31" s="13"/>
      <c r="I31" s="13"/>
      <c r="J31" s="13"/>
      <c r="K31" s="41"/>
    </row>
    <row r="32" spans="1:11" ht="11.1" customHeight="1" x14ac:dyDescent="0.2">
      <c r="A32" s="36" t="s">
        <v>3598</v>
      </c>
      <c r="B32" s="13"/>
      <c r="C32" s="13"/>
      <c r="D32" s="13"/>
      <c r="E32" s="13"/>
      <c r="F32" s="13"/>
      <c r="G32" s="13"/>
      <c r="H32" s="13"/>
      <c r="I32" s="13"/>
      <c r="J32" s="13"/>
      <c r="K32" s="41"/>
    </row>
    <row r="33" spans="1:11" ht="11.1" customHeight="1" x14ac:dyDescent="0.2">
      <c r="A33" s="36"/>
      <c r="B33" s="404" t="s">
        <v>3599</v>
      </c>
      <c r="C33" s="13" t="s">
        <v>3600</v>
      </c>
      <c r="D33" s="13"/>
      <c r="E33" s="13"/>
      <c r="F33" s="13"/>
      <c r="G33" s="13"/>
      <c r="H33" s="13"/>
      <c r="I33" s="13"/>
      <c r="J33" s="13"/>
      <c r="K33" s="41"/>
    </row>
    <row r="34" spans="1:11" ht="11.1" customHeight="1" x14ac:dyDescent="0.2">
      <c r="A34" s="36" t="s">
        <v>3601</v>
      </c>
      <c r="B34" s="13"/>
      <c r="C34" s="13"/>
      <c r="D34" s="13"/>
      <c r="E34" s="13"/>
      <c r="F34" s="13"/>
      <c r="G34" s="13"/>
      <c r="H34" s="13"/>
      <c r="I34" s="13"/>
      <c r="J34" s="13"/>
      <c r="K34" s="41"/>
    </row>
    <row r="35" spans="1:11" ht="11.1" customHeight="1" x14ac:dyDescent="0.2">
      <c r="A35" s="36"/>
      <c r="B35" s="404" t="s">
        <v>3602</v>
      </c>
      <c r="C35" s="155" t="s">
        <v>3603</v>
      </c>
      <c r="D35" s="13"/>
      <c r="E35" s="13"/>
      <c r="F35" s="13"/>
      <c r="G35" s="13"/>
      <c r="H35" s="13"/>
      <c r="I35" s="13"/>
      <c r="J35" s="13"/>
      <c r="K35" s="41"/>
    </row>
    <row r="36" spans="1:11" ht="11.1" customHeight="1" x14ac:dyDescent="0.2">
      <c r="A36" s="80" t="s">
        <v>3604</v>
      </c>
      <c r="B36" s="13"/>
      <c r="C36" s="13"/>
      <c r="D36" s="13"/>
      <c r="E36" s="13"/>
      <c r="F36" s="13"/>
      <c r="G36" s="13"/>
      <c r="H36" s="13"/>
      <c r="I36" s="13"/>
      <c r="J36" s="13"/>
      <c r="K36" s="41"/>
    </row>
    <row r="37" spans="1:11" ht="11.1" customHeight="1" x14ac:dyDescent="0.2">
      <c r="A37" s="36" t="s">
        <v>3605</v>
      </c>
      <c r="B37" s="13"/>
      <c r="C37" s="13"/>
      <c r="D37" s="13"/>
      <c r="E37" s="13"/>
      <c r="F37" s="13"/>
      <c r="G37" s="13"/>
      <c r="H37" s="13"/>
      <c r="I37" s="13"/>
      <c r="J37" s="13"/>
      <c r="K37" s="41"/>
    </row>
    <row r="38" spans="1:11" ht="11.1" customHeight="1" x14ac:dyDescent="0.2">
      <c r="A38" s="36" t="s">
        <v>3606</v>
      </c>
      <c r="B38" s="13"/>
      <c r="C38" s="13"/>
      <c r="D38" s="13"/>
      <c r="E38" s="13"/>
      <c r="F38" s="13"/>
      <c r="G38" s="13"/>
      <c r="H38" s="13"/>
      <c r="I38" s="13"/>
      <c r="J38" s="13"/>
      <c r="K38" s="41"/>
    </row>
    <row r="39" spans="1:11" ht="11.1" customHeight="1" x14ac:dyDescent="0.2">
      <c r="A39" s="36"/>
      <c r="B39" s="405" t="s">
        <v>3607</v>
      </c>
      <c r="C39" s="13" t="s">
        <v>3608</v>
      </c>
      <c r="D39" s="13"/>
      <c r="E39" s="13"/>
      <c r="F39" s="13"/>
      <c r="G39" s="13"/>
      <c r="H39" s="13"/>
      <c r="I39" s="13"/>
      <c r="J39" s="13"/>
      <c r="K39" s="41"/>
    </row>
    <row r="40" spans="1:11" ht="11.1" customHeight="1" x14ac:dyDescent="0.2">
      <c r="A40" s="36" t="s">
        <v>3609</v>
      </c>
      <c r="B40" s="13"/>
      <c r="C40" s="13"/>
      <c r="D40" s="13"/>
      <c r="E40" s="13"/>
      <c r="F40" s="13"/>
      <c r="G40" s="13"/>
      <c r="H40" s="13"/>
      <c r="I40" s="13"/>
      <c r="J40" s="13"/>
      <c r="K40" s="41"/>
    </row>
    <row r="41" spans="1:11" ht="11.1" customHeight="1" x14ac:dyDescent="0.2">
      <c r="A41" s="36" t="s">
        <v>3610</v>
      </c>
      <c r="B41" s="13"/>
      <c r="C41" s="13"/>
      <c r="D41" s="13"/>
      <c r="E41" s="13"/>
      <c r="F41" s="13"/>
      <c r="G41" s="13"/>
      <c r="H41" s="13"/>
      <c r="I41" s="13"/>
      <c r="J41" s="13"/>
      <c r="K41" s="41"/>
    </row>
    <row r="42" spans="1:11" ht="11.1" customHeight="1" x14ac:dyDescent="0.2">
      <c r="A42" s="88" t="s">
        <v>3611</v>
      </c>
      <c r="B42" s="25"/>
      <c r="C42" s="25"/>
      <c r="D42" s="25"/>
      <c r="E42" s="25"/>
      <c r="F42" s="25"/>
      <c r="G42" s="25"/>
      <c r="H42" s="25"/>
      <c r="I42" s="25"/>
      <c r="J42" s="25"/>
      <c r="K42" s="39"/>
    </row>
    <row r="43" spans="1:11" ht="3.95" customHeight="1" x14ac:dyDescent="0.2">
      <c r="A43" s="80"/>
      <c r="B43" s="13"/>
      <c r="C43" s="13"/>
      <c r="D43" s="13"/>
      <c r="E43" s="13"/>
      <c r="F43" s="13"/>
      <c r="G43" s="13"/>
      <c r="H43" s="13"/>
      <c r="I43" s="13"/>
      <c r="J43" s="13"/>
      <c r="K43" s="41"/>
    </row>
    <row r="44" spans="1:11" ht="11.1" customHeight="1" x14ac:dyDescent="0.2">
      <c r="A44" s="392" t="s">
        <v>3612</v>
      </c>
      <c r="B44" s="9"/>
      <c r="C44" s="9"/>
      <c r="D44" s="9"/>
      <c r="E44" s="9"/>
      <c r="F44" s="9"/>
      <c r="G44" s="9"/>
      <c r="H44" s="9"/>
      <c r="I44" s="9"/>
      <c r="J44" s="9"/>
      <c r="K44" s="23"/>
    </row>
    <row r="45" spans="1:11" ht="11.1" customHeight="1" x14ac:dyDescent="0.2">
      <c r="A45" s="406"/>
      <c r="B45" s="405" t="s">
        <v>3613</v>
      </c>
      <c r="C45" s="13" t="s">
        <v>3614</v>
      </c>
      <c r="D45" s="13"/>
      <c r="E45" s="13"/>
      <c r="F45" s="13"/>
      <c r="G45" s="13"/>
      <c r="H45" s="13"/>
      <c r="I45" s="13"/>
      <c r="J45" s="13"/>
      <c r="K45" s="41"/>
    </row>
    <row r="46" spans="1:11" ht="11.1" customHeight="1" x14ac:dyDescent="0.2">
      <c r="A46" s="406"/>
      <c r="B46" s="405" t="s">
        <v>3615</v>
      </c>
      <c r="C46" s="13" t="s">
        <v>3616</v>
      </c>
      <c r="D46" s="13"/>
      <c r="E46" s="13"/>
      <c r="F46" s="13"/>
      <c r="G46" s="13"/>
      <c r="H46" s="13"/>
      <c r="I46" s="13"/>
      <c r="J46" s="13"/>
      <c r="K46" s="41"/>
    </row>
    <row r="47" spans="1:11" ht="11.1" customHeight="1" x14ac:dyDescent="0.2">
      <c r="A47" s="36"/>
      <c r="B47" s="405" t="s">
        <v>95</v>
      </c>
      <c r="C47" s="155" t="s">
        <v>3698</v>
      </c>
      <c r="D47" s="13"/>
      <c r="E47" s="13"/>
      <c r="F47" s="13"/>
      <c r="G47" s="13"/>
      <c r="H47" s="13"/>
      <c r="I47" s="13"/>
      <c r="J47" s="13"/>
      <c r="K47" s="41"/>
    </row>
    <row r="48" spans="1:11" ht="11.1" customHeight="1" x14ac:dyDescent="0.2">
      <c r="A48" s="36" t="s">
        <v>3699</v>
      </c>
      <c r="B48" s="405"/>
      <c r="C48" s="155"/>
      <c r="D48" s="13"/>
      <c r="E48" s="13"/>
      <c r="F48" s="13"/>
      <c r="G48" s="13"/>
      <c r="H48" s="13"/>
      <c r="I48" s="13"/>
      <c r="J48" s="13"/>
      <c r="K48" s="41"/>
    </row>
    <row r="49" spans="1:11" ht="11.1" customHeight="1" x14ac:dyDescent="0.2">
      <c r="A49" s="406"/>
      <c r="B49" s="405" t="s">
        <v>57</v>
      </c>
      <c r="C49" s="155" t="s">
        <v>3617</v>
      </c>
      <c r="D49" s="13"/>
      <c r="E49" s="13"/>
      <c r="F49" s="13"/>
      <c r="G49" s="13"/>
      <c r="H49" s="13"/>
      <c r="I49" s="13"/>
      <c r="J49" s="13"/>
      <c r="K49" s="41"/>
    </row>
    <row r="50" spans="1:11" ht="11.1" customHeight="1" x14ac:dyDescent="0.2">
      <c r="A50" s="80" t="s">
        <v>3618</v>
      </c>
      <c r="B50" s="407"/>
      <c r="C50" s="13"/>
      <c r="D50" s="13"/>
      <c r="E50" s="13"/>
      <c r="F50" s="13"/>
      <c r="G50" s="13"/>
      <c r="H50" s="13"/>
      <c r="I50" s="13"/>
      <c r="J50" s="13"/>
      <c r="K50" s="41"/>
    </row>
    <row r="51" spans="1:11" ht="11.1" customHeight="1" x14ac:dyDescent="0.2">
      <c r="A51" s="406"/>
      <c r="B51" s="405" t="s">
        <v>3619</v>
      </c>
      <c r="C51" s="155" t="s">
        <v>3620</v>
      </c>
      <c r="D51" s="13"/>
      <c r="E51" s="13"/>
      <c r="F51" s="13"/>
      <c r="G51" s="13"/>
      <c r="H51" s="13"/>
      <c r="I51" s="13"/>
      <c r="J51" s="13"/>
      <c r="K51" s="41"/>
    </row>
    <row r="52" spans="1:11" ht="11.1" customHeight="1" x14ac:dyDescent="0.2">
      <c r="A52" s="406"/>
      <c r="B52" s="408" t="s">
        <v>3621</v>
      </c>
      <c r="C52" s="155" t="s">
        <v>3622</v>
      </c>
      <c r="D52" s="13"/>
      <c r="E52" s="13"/>
      <c r="F52" s="13"/>
      <c r="G52" s="13"/>
      <c r="H52" s="13"/>
      <c r="I52" s="13"/>
      <c r="J52" s="13"/>
      <c r="K52" s="41"/>
    </row>
    <row r="53" spans="1:11" ht="11.1" customHeight="1" x14ac:dyDescent="0.2">
      <c r="A53" s="36"/>
      <c r="B53" s="405" t="s">
        <v>3623</v>
      </c>
      <c r="C53" s="155" t="s">
        <v>3624</v>
      </c>
      <c r="D53" s="13"/>
      <c r="E53" s="13"/>
      <c r="F53" s="13"/>
      <c r="G53" s="13"/>
      <c r="H53" s="13"/>
      <c r="I53" s="13"/>
      <c r="J53" s="13"/>
      <c r="K53" s="41"/>
    </row>
    <row r="54" spans="1:11" ht="11.1" customHeight="1" x14ac:dyDescent="0.2">
      <c r="A54" s="36"/>
      <c r="B54" s="405" t="s">
        <v>25</v>
      </c>
      <c r="C54" s="13" t="s">
        <v>3625</v>
      </c>
      <c r="D54" s="13"/>
      <c r="E54" s="13"/>
      <c r="F54" s="13"/>
      <c r="G54" s="13"/>
      <c r="H54" s="13"/>
      <c r="I54" s="13"/>
      <c r="J54" s="13"/>
      <c r="K54" s="41"/>
    </row>
    <row r="55" spans="1:11" ht="11.1" customHeight="1" x14ac:dyDescent="0.2">
      <c r="A55" s="36" t="s">
        <v>3626</v>
      </c>
      <c r="B55" s="409"/>
      <c r="C55" s="13"/>
      <c r="D55" s="13"/>
      <c r="E55" s="13"/>
      <c r="F55" s="13"/>
      <c r="G55" s="13"/>
      <c r="H55" s="13"/>
      <c r="I55" s="13"/>
      <c r="J55" s="13"/>
      <c r="K55" s="41"/>
    </row>
    <row r="56" spans="1:11" ht="11.1" customHeight="1" x14ac:dyDescent="0.2">
      <c r="A56" s="36" t="s">
        <v>3627</v>
      </c>
      <c r="B56" s="409"/>
      <c r="C56" s="13"/>
      <c r="D56" s="13"/>
      <c r="E56" s="13"/>
      <c r="F56" s="13"/>
      <c r="G56" s="13"/>
      <c r="H56" s="13"/>
      <c r="I56" s="13"/>
      <c r="J56" s="13"/>
      <c r="K56" s="41"/>
    </row>
    <row r="57" spans="1:11" ht="11.1" customHeight="1" x14ac:dyDescent="0.2">
      <c r="A57" s="80" t="s">
        <v>3628</v>
      </c>
      <c r="B57" s="409"/>
      <c r="C57" s="13"/>
      <c r="D57" s="13"/>
      <c r="E57" s="13"/>
      <c r="F57" s="13"/>
      <c r="G57" s="13"/>
      <c r="H57" s="13"/>
      <c r="I57" s="13"/>
      <c r="J57" s="13"/>
      <c r="K57" s="41"/>
    </row>
    <row r="58" spans="1:11" ht="11.1" customHeight="1" x14ac:dyDescent="0.2">
      <c r="A58" s="410" t="s">
        <v>3629</v>
      </c>
      <c r="B58" s="13" t="s">
        <v>3630</v>
      </c>
      <c r="C58" s="13"/>
      <c r="D58" s="13"/>
      <c r="E58" s="13"/>
      <c r="F58" s="13"/>
      <c r="G58" s="13"/>
      <c r="H58" s="13"/>
      <c r="I58" s="13"/>
      <c r="J58" s="13"/>
      <c r="K58" s="41"/>
    </row>
    <row r="59" spans="1:11" ht="11.1" customHeight="1" x14ac:dyDescent="0.2">
      <c r="A59" s="80" t="s">
        <v>3631</v>
      </c>
      <c r="B59" s="409"/>
      <c r="C59" s="13"/>
      <c r="D59" s="13"/>
      <c r="E59" s="13"/>
      <c r="F59" s="13"/>
      <c r="G59" s="13"/>
      <c r="H59" s="13"/>
      <c r="I59" s="13"/>
      <c r="J59" s="13"/>
      <c r="K59" s="41"/>
    </row>
    <row r="60" spans="1:11" ht="11.1" customHeight="1" x14ac:dyDescent="0.2">
      <c r="A60" s="80"/>
      <c r="B60" s="405" t="s">
        <v>62</v>
      </c>
      <c r="C60" s="13" t="s">
        <v>3632</v>
      </c>
      <c r="D60" s="13"/>
      <c r="E60" s="13"/>
      <c r="F60" s="13"/>
      <c r="G60" s="13"/>
      <c r="H60" s="13"/>
      <c r="I60" s="13"/>
      <c r="J60" s="13"/>
      <c r="K60" s="41"/>
    </row>
    <row r="61" spans="1:11" ht="11.1" customHeight="1" x14ac:dyDescent="0.2">
      <c r="A61" s="80"/>
      <c r="B61" s="405" t="s">
        <v>63</v>
      </c>
      <c r="C61" s="13" t="s">
        <v>3633</v>
      </c>
      <c r="D61" s="13"/>
      <c r="E61" s="13"/>
      <c r="F61" s="13"/>
      <c r="G61" s="13"/>
      <c r="H61" s="13"/>
      <c r="I61" s="13"/>
      <c r="J61" s="13"/>
      <c r="K61" s="41"/>
    </row>
    <row r="62" spans="1:11" ht="11.1" customHeight="1" x14ac:dyDescent="0.2">
      <c r="A62" s="411" t="s">
        <v>3634</v>
      </c>
      <c r="B62" s="405"/>
      <c r="C62" s="13"/>
      <c r="D62" s="13"/>
      <c r="E62" s="13"/>
      <c r="F62" s="412" t="s">
        <v>3635</v>
      </c>
      <c r="G62" s="13"/>
      <c r="H62" s="13"/>
      <c r="I62" s="13"/>
      <c r="J62" s="13"/>
      <c r="K62" s="41"/>
    </row>
    <row r="63" spans="1:11" ht="11.1" customHeight="1" x14ac:dyDescent="0.2">
      <c r="A63" s="36"/>
      <c r="B63" s="405" t="s">
        <v>3636</v>
      </c>
      <c r="C63" s="155" t="s">
        <v>3637</v>
      </c>
      <c r="D63" s="13"/>
      <c r="E63" s="13"/>
      <c r="F63" s="13"/>
      <c r="G63" s="13"/>
      <c r="H63" s="13"/>
      <c r="I63" s="13"/>
      <c r="J63" s="13"/>
      <c r="K63" s="41"/>
    </row>
    <row r="64" spans="1:11" ht="11.1" customHeight="1" x14ac:dyDescent="0.2">
      <c r="A64" s="36" t="s">
        <v>4298</v>
      </c>
      <c r="B64" s="405"/>
      <c r="C64" s="13"/>
      <c r="D64" s="13"/>
      <c r="E64" s="13"/>
      <c r="F64" s="13"/>
      <c r="G64" s="13"/>
      <c r="H64" s="13"/>
      <c r="I64" s="13"/>
      <c r="J64" s="13"/>
      <c r="K64" s="41"/>
    </row>
    <row r="65" spans="1:11" ht="11.1" customHeight="1" x14ac:dyDescent="0.2">
      <c r="A65" s="411"/>
      <c r="B65" s="405"/>
      <c r="C65" s="403" t="s">
        <v>3588</v>
      </c>
      <c r="D65" s="13"/>
      <c r="E65" s="13"/>
      <c r="F65" s="13"/>
      <c r="G65" s="13"/>
      <c r="H65" s="13"/>
      <c r="I65" s="13"/>
      <c r="J65" s="13"/>
      <c r="K65" s="41"/>
    </row>
    <row r="66" spans="1:11" ht="11.1" customHeight="1" x14ac:dyDescent="0.2">
      <c r="A66" s="411" t="s">
        <v>3638</v>
      </c>
      <c r="B66" s="409"/>
      <c r="C66" s="403"/>
      <c r="D66" s="13"/>
      <c r="E66" s="13"/>
      <c r="F66" s="13"/>
      <c r="G66" s="13"/>
      <c r="H66" s="13"/>
      <c r="I66" s="13"/>
      <c r="J66" s="13"/>
      <c r="K66" s="41"/>
    </row>
    <row r="67" spans="1:11" ht="11.1" customHeight="1" x14ac:dyDescent="0.2">
      <c r="A67" s="147" t="s">
        <v>3639</v>
      </c>
      <c r="B67" s="409"/>
      <c r="C67" s="403"/>
      <c r="D67" s="13"/>
      <c r="E67" s="13"/>
      <c r="F67" s="13"/>
      <c r="G67" s="13"/>
      <c r="H67" s="13"/>
      <c r="I67" s="13"/>
      <c r="J67" s="13"/>
      <c r="K67" s="41"/>
    </row>
    <row r="68" spans="1:11" ht="11.1" customHeight="1" x14ac:dyDescent="0.2">
      <c r="A68" s="36"/>
      <c r="B68" s="405" t="s">
        <v>3640</v>
      </c>
      <c r="C68" s="155" t="s">
        <v>3641</v>
      </c>
      <c r="D68" s="13"/>
      <c r="E68" s="13"/>
      <c r="F68" s="13"/>
      <c r="G68" s="13"/>
      <c r="H68" s="13"/>
      <c r="I68" s="13"/>
      <c r="J68" s="13"/>
      <c r="K68" s="41"/>
    </row>
    <row r="69" spans="1:11" ht="11.1" customHeight="1" x14ac:dyDescent="0.2">
      <c r="A69" s="36"/>
      <c r="B69" s="405" t="s">
        <v>70</v>
      </c>
      <c r="C69" s="155" t="s">
        <v>3642</v>
      </c>
      <c r="D69" s="13"/>
      <c r="E69" s="13"/>
      <c r="F69" s="13"/>
      <c r="G69" s="13"/>
      <c r="H69" s="13"/>
      <c r="I69" s="13"/>
      <c r="J69" s="13"/>
      <c r="K69" s="41"/>
    </row>
    <row r="70" spans="1:11" ht="11.1" customHeight="1" x14ac:dyDescent="0.2">
      <c r="A70" s="80" t="s">
        <v>4300</v>
      </c>
      <c r="B70" s="405"/>
      <c r="C70" s="155"/>
      <c r="D70" s="13"/>
      <c r="E70" s="13"/>
      <c r="F70" s="13"/>
      <c r="G70" s="13"/>
      <c r="H70" s="13"/>
      <c r="I70" s="13"/>
      <c r="J70" s="13"/>
      <c r="K70" s="41"/>
    </row>
    <row r="71" spans="1:11" ht="11.1" customHeight="1" x14ac:dyDescent="0.2">
      <c r="A71" s="80" t="s">
        <v>4299</v>
      </c>
      <c r="B71" s="405"/>
      <c r="C71" s="155"/>
      <c r="D71" s="13"/>
      <c r="E71" s="13"/>
      <c r="F71" s="13"/>
      <c r="G71" s="13"/>
      <c r="H71" s="13"/>
      <c r="I71" s="13"/>
      <c r="J71" s="13"/>
      <c r="K71" s="41"/>
    </row>
    <row r="72" spans="1:11" ht="11.1" customHeight="1" x14ac:dyDescent="0.2">
      <c r="A72" s="36"/>
      <c r="B72" s="405" t="s">
        <v>3643</v>
      </c>
      <c r="C72" s="155" t="s">
        <v>3644</v>
      </c>
      <c r="D72" s="13"/>
      <c r="E72" s="13"/>
      <c r="F72" s="13"/>
      <c r="G72" s="13"/>
      <c r="H72" s="13"/>
      <c r="I72" s="13"/>
      <c r="J72" s="13"/>
      <c r="K72" s="41"/>
    </row>
    <row r="73" spans="1:11" ht="11.1" customHeight="1" x14ac:dyDescent="0.2">
      <c r="A73" s="36"/>
      <c r="B73" s="405" t="s">
        <v>3645</v>
      </c>
      <c r="C73" s="155" t="s">
        <v>3646</v>
      </c>
      <c r="D73" s="13"/>
      <c r="E73" s="13"/>
      <c r="F73" s="13"/>
      <c r="G73" s="13"/>
      <c r="H73" s="13"/>
      <c r="I73" s="13"/>
      <c r="J73" s="13"/>
      <c r="K73" s="41"/>
    </row>
    <row r="74" spans="1:11" ht="11.1" customHeight="1" x14ac:dyDescent="0.2">
      <c r="A74" s="36"/>
      <c r="B74" s="405" t="s">
        <v>3653</v>
      </c>
      <c r="C74" s="155" t="s">
        <v>3654</v>
      </c>
      <c r="D74" s="13"/>
      <c r="E74" s="13"/>
      <c r="F74" s="13"/>
      <c r="G74" s="13"/>
      <c r="H74" s="13"/>
      <c r="I74" s="13"/>
      <c r="J74" s="13"/>
      <c r="K74" s="41"/>
    </row>
    <row r="75" spans="1:11" ht="11.1" customHeight="1" x14ac:dyDescent="0.2">
      <c r="A75" s="36"/>
      <c r="B75" s="405" t="s">
        <v>3655</v>
      </c>
      <c r="C75" s="155" t="s">
        <v>3656</v>
      </c>
      <c r="D75" s="13"/>
      <c r="E75" s="13"/>
      <c r="F75" s="13"/>
      <c r="G75" s="13"/>
      <c r="H75" s="13"/>
      <c r="I75" s="13"/>
      <c r="J75" s="13"/>
      <c r="K75" s="41"/>
    </row>
    <row r="76" spans="1:11" ht="11.1" customHeight="1" x14ac:dyDescent="0.2">
      <c r="A76" s="36"/>
      <c r="B76" s="405" t="s">
        <v>3657</v>
      </c>
      <c r="C76" s="155" t="s">
        <v>3658</v>
      </c>
      <c r="D76" s="13"/>
      <c r="E76" s="13"/>
      <c r="F76" s="13"/>
      <c r="G76" s="13"/>
      <c r="H76" s="13"/>
      <c r="I76" s="13"/>
      <c r="J76" s="13"/>
      <c r="K76" s="41"/>
    </row>
    <row r="77" spans="1:11" ht="11.1" customHeight="1" x14ac:dyDescent="0.2">
      <c r="A77" s="36"/>
      <c r="B77" s="405" t="s">
        <v>3659</v>
      </c>
      <c r="C77" s="155" t="s">
        <v>3660</v>
      </c>
      <c r="D77" s="13"/>
      <c r="E77" s="13"/>
      <c r="F77" s="13"/>
      <c r="G77" s="13"/>
      <c r="H77" s="13"/>
      <c r="I77" s="13"/>
      <c r="J77" s="13"/>
      <c r="K77" s="41"/>
    </row>
    <row r="78" spans="1:11" ht="11.1" customHeight="1" x14ac:dyDescent="0.2">
      <c r="A78" s="36"/>
      <c r="B78" s="405" t="s">
        <v>3661</v>
      </c>
      <c r="C78" s="155" t="s">
        <v>3662</v>
      </c>
      <c r="D78" s="13"/>
      <c r="E78" s="13"/>
      <c r="F78" s="13"/>
      <c r="G78" s="13"/>
      <c r="H78" s="13"/>
      <c r="I78" s="13"/>
      <c r="J78" s="13"/>
      <c r="K78" s="41"/>
    </row>
    <row r="79" spans="1:11" ht="11.1" customHeight="1" x14ac:dyDescent="0.2">
      <c r="A79" s="36"/>
      <c r="B79" s="405" t="s">
        <v>3663</v>
      </c>
      <c r="C79" s="155" t="s">
        <v>3664</v>
      </c>
      <c r="D79" s="13"/>
      <c r="E79" s="13"/>
      <c r="F79" s="13"/>
      <c r="G79" s="13"/>
      <c r="H79" s="13"/>
      <c r="I79" s="13"/>
      <c r="J79" s="13"/>
      <c r="K79" s="41"/>
    </row>
    <row r="80" spans="1:11" ht="11.1" customHeight="1" x14ac:dyDescent="0.2">
      <c r="A80" s="36"/>
      <c r="B80" s="405" t="s">
        <v>3665</v>
      </c>
      <c r="C80" s="155" t="s">
        <v>3666</v>
      </c>
      <c r="D80" s="13"/>
      <c r="E80" s="13"/>
      <c r="F80" s="13"/>
      <c r="G80" s="13"/>
      <c r="H80" s="13"/>
      <c r="I80" s="13"/>
      <c r="J80" s="13"/>
      <c r="K80" s="41"/>
    </row>
    <row r="81" spans="1:11" ht="11.1" customHeight="1" x14ac:dyDescent="0.2">
      <c r="A81" s="36"/>
      <c r="B81" s="405" t="s">
        <v>3667</v>
      </c>
      <c r="C81" s="155" t="s">
        <v>3668</v>
      </c>
      <c r="D81" s="13"/>
      <c r="E81" s="13"/>
      <c r="F81" s="13"/>
      <c r="G81" s="13"/>
      <c r="H81" s="13"/>
      <c r="I81" s="13"/>
      <c r="J81" s="13"/>
      <c r="K81" s="41"/>
    </row>
    <row r="82" spans="1:11" ht="11.1" customHeight="1" x14ac:dyDescent="0.2">
      <c r="A82" s="36"/>
      <c r="B82" s="405" t="s">
        <v>3669</v>
      </c>
      <c r="C82" s="155" t="s">
        <v>3670</v>
      </c>
      <c r="D82" s="13"/>
      <c r="E82" s="13"/>
      <c r="F82" s="13"/>
      <c r="G82" s="13"/>
      <c r="H82" s="13"/>
      <c r="I82" s="13"/>
      <c r="J82" s="13"/>
      <c r="K82" s="41"/>
    </row>
    <row r="83" spans="1:11" ht="11.1" customHeight="1" x14ac:dyDescent="0.2">
      <c r="A83" s="36"/>
      <c r="B83" s="405" t="s">
        <v>3671</v>
      </c>
      <c r="C83" s="155" t="s">
        <v>3672</v>
      </c>
      <c r="D83" s="13"/>
      <c r="E83" s="13"/>
      <c r="F83" s="13"/>
      <c r="G83" s="13"/>
      <c r="H83" s="13"/>
      <c r="I83" s="13"/>
      <c r="J83" s="13"/>
      <c r="K83" s="41"/>
    </row>
    <row r="84" spans="1:11" ht="11.1" customHeight="1" x14ac:dyDescent="0.2">
      <c r="A84" s="36"/>
      <c r="B84" s="405" t="s">
        <v>3673</v>
      </c>
      <c r="C84" s="155" t="s">
        <v>3674</v>
      </c>
      <c r="D84" s="13"/>
      <c r="E84" s="13"/>
      <c r="F84" s="13"/>
      <c r="G84" s="13"/>
      <c r="H84" s="13"/>
      <c r="I84" s="13"/>
      <c r="J84" s="13"/>
      <c r="K84" s="41"/>
    </row>
    <row r="85" spans="1:11" ht="11.1" customHeight="1" x14ac:dyDescent="0.2">
      <c r="A85" s="36"/>
      <c r="B85" s="405" t="s">
        <v>3675</v>
      </c>
      <c r="C85" s="155" t="s">
        <v>3676</v>
      </c>
      <c r="D85" s="13"/>
      <c r="E85" s="13"/>
      <c r="F85" s="13"/>
      <c r="G85" s="13"/>
      <c r="H85" s="13"/>
      <c r="I85" s="13"/>
      <c r="J85" s="13"/>
      <c r="K85" s="41"/>
    </row>
    <row r="86" spans="1:11" ht="11.1" customHeight="1" x14ac:dyDescent="0.2">
      <c r="A86" s="36"/>
      <c r="B86" s="405" t="s">
        <v>3677</v>
      </c>
      <c r="C86" s="155" t="s">
        <v>3678</v>
      </c>
      <c r="D86" s="13"/>
      <c r="E86" s="13"/>
      <c r="F86" s="13"/>
      <c r="G86" s="13"/>
      <c r="H86" s="13"/>
      <c r="I86" s="13"/>
      <c r="J86" s="13"/>
      <c r="K86" s="41"/>
    </row>
    <row r="87" spans="1:11" ht="11.1" customHeight="1" x14ac:dyDescent="0.2">
      <c r="A87" s="36"/>
      <c r="B87" s="405" t="s">
        <v>3679</v>
      </c>
      <c r="C87" s="155" t="s">
        <v>3680</v>
      </c>
      <c r="D87" s="13"/>
      <c r="E87" s="13"/>
      <c r="F87" s="13"/>
      <c r="G87" s="13"/>
      <c r="H87" s="13"/>
      <c r="I87" s="13"/>
      <c r="J87" s="13"/>
      <c r="K87" s="41"/>
    </row>
    <row r="88" spans="1:11" ht="11.1" customHeight="1" x14ac:dyDescent="0.2">
      <c r="A88" s="80" t="s">
        <v>3681</v>
      </c>
      <c r="B88" s="207"/>
      <c r="C88" s="155"/>
      <c r="D88" s="13"/>
      <c r="E88" s="13"/>
      <c r="F88" s="13"/>
      <c r="G88" s="13"/>
      <c r="H88" s="13"/>
      <c r="I88" s="13"/>
      <c r="J88" s="13"/>
      <c r="K88" s="41"/>
    </row>
    <row r="89" spans="1:11" ht="11.1" customHeight="1" x14ac:dyDescent="0.2">
      <c r="A89" s="13"/>
      <c r="B89" s="405" t="s">
        <v>3682</v>
      </c>
      <c r="C89" s="155" t="s">
        <v>3683</v>
      </c>
      <c r="D89" s="13"/>
      <c r="E89" s="13"/>
      <c r="F89" s="13"/>
      <c r="G89" s="13"/>
      <c r="H89" s="13"/>
      <c r="I89" s="13"/>
      <c r="J89" s="13"/>
      <c r="K89" s="910"/>
    </row>
    <row r="90" spans="1:11" ht="11.1" customHeight="1" x14ac:dyDescent="0.2">
      <c r="A90" s="915" t="s">
        <v>3684</v>
      </c>
      <c r="B90" s="405" t="s">
        <v>42</v>
      </c>
      <c r="C90" s="155" t="s">
        <v>3685</v>
      </c>
      <c r="D90" s="13"/>
      <c r="E90" s="13"/>
      <c r="F90" s="13"/>
      <c r="G90" s="13"/>
      <c r="H90" s="13"/>
      <c r="I90" s="13"/>
      <c r="J90" s="13"/>
      <c r="K90" s="852"/>
    </row>
    <row r="91" spans="1:11" ht="11.1" customHeight="1" x14ac:dyDescent="0.2">
      <c r="A91" s="411"/>
      <c r="B91" s="405"/>
      <c r="C91" s="403" t="s">
        <v>3588</v>
      </c>
      <c r="D91" s="13"/>
      <c r="E91" s="13"/>
      <c r="F91" s="13"/>
      <c r="G91" s="13"/>
      <c r="H91" s="13"/>
      <c r="I91" s="13"/>
      <c r="J91" s="13"/>
      <c r="K91" s="41"/>
    </row>
    <row r="92" spans="1:11" ht="11.1" customHeight="1" x14ac:dyDescent="0.2">
      <c r="A92" s="36"/>
      <c r="B92" s="405" t="s">
        <v>3700</v>
      </c>
      <c r="C92" s="155" t="s">
        <v>3701</v>
      </c>
      <c r="D92" s="13"/>
      <c r="E92" s="13"/>
      <c r="F92" s="13"/>
      <c r="G92" s="13"/>
      <c r="H92" s="13"/>
      <c r="I92" s="13"/>
      <c r="J92" s="13"/>
      <c r="K92" s="41"/>
    </row>
    <row r="93" spans="1:11" ht="11.1" customHeight="1" x14ac:dyDescent="0.2">
      <c r="A93" s="80" t="s">
        <v>3702</v>
      </c>
      <c r="B93" s="405"/>
      <c r="C93" s="155"/>
      <c r="D93" s="13"/>
      <c r="E93" s="13"/>
      <c r="F93" s="13"/>
      <c r="G93" s="13"/>
      <c r="H93" s="13"/>
      <c r="I93" s="13"/>
      <c r="J93" s="13"/>
      <c r="K93" s="41"/>
    </row>
    <row r="94" spans="1:11" ht="11.1" customHeight="1" x14ac:dyDescent="0.2">
      <c r="A94" s="36" t="s">
        <v>3703</v>
      </c>
      <c r="B94" s="405"/>
      <c r="C94" s="155"/>
      <c r="D94" s="13"/>
      <c r="E94" s="13"/>
      <c r="F94" s="13"/>
      <c r="G94" s="13"/>
      <c r="H94" s="13"/>
      <c r="I94" s="13"/>
      <c r="J94" s="13"/>
      <c r="K94" s="41"/>
    </row>
    <row r="95" spans="1:11" ht="11.1" customHeight="1" x14ac:dyDescent="0.2">
      <c r="A95" s="36" t="s">
        <v>3704</v>
      </c>
      <c r="B95" s="405"/>
      <c r="C95" s="155"/>
      <c r="D95" s="13"/>
      <c r="E95" s="13"/>
      <c r="F95" s="13"/>
      <c r="G95" s="13"/>
      <c r="H95" s="13"/>
      <c r="I95" s="13"/>
      <c r="J95" s="13"/>
      <c r="K95" s="41"/>
    </row>
    <row r="96" spans="1:11" ht="11.1" customHeight="1" x14ac:dyDescent="0.2">
      <c r="A96" s="80" t="s">
        <v>3705</v>
      </c>
      <c r="B96" s="405"/>
      <c r="C96" s="155"/>
      <c r="D96" s="13"/>
      <c r="E96" s="13"/>
      <c r="F96" s="13"/>
      <c r="G96" s="13"/>
      <c r="H96" s="13"/>
      <c r="I96" s="13"/>
      <c r="J96" s="13"/>
      <c r="K96" s="41"/>
    </row>
    <row r="97" spans="1:11" ht="11.1" customHeight="1" x14ac:dyDescent="0.2">
      <c r="A97" s="36" t="s">
        <v>3706</v>
      </c>
      <c r="B97" s="405"/>
      <c r="C97" s="155"/>
      <c r="D97" s="13"/>
      <c r="E97" s="13"/>
      <c r="F97" s="13"/>
      <c r="G97" s="13"/>
      <c r="H97" s="13"/>
      <c r="I97" s="13"/>
      <c r="J97" s="13"/>
      <c r="K97" s="41"/>
    </row>
    <row r="98" spans="1:11" ht="11.1" customHeight="1" x14ac:dyDescent="0.2">
      <c r="A98" s="36"/>
      <c r="B98" s="405" t="s">
        <v>3707</v>
      </c>
      <c r="C98" s="155" t="s">
        <v>3708</v>
      </c>
      <c r="D98" s="13"/>
      <c r="E98" s="13"/>
      <c r="F98" s="13"/>
      <c r="G98" s="13"/>
      <c r="H98" s="13"/>
      <c r="I98" s="13"/>
      <c r="J98" s="13"/>
      <c r="K98" s="41"/>
    </row>
    <row r="99" spans="1:11" ht="11.1" customHeight="1" x14ac:dyDescent="0.2">
      <c r="A99" s="36" t="s">
        <v>3709</v>
      </c>
      <c r="B99" s="405"/>
      <c r="C99" s="155"/>
      <c r="D99" s="13"/>
      <c r="E99" s="13"/>
      <c r="F99" s="13"/>
      <c r="G99" s="13"/>
      <c r="H99" s="13"/>
      <c r="I99" s="13"/>
      <c r="J99" s="13"/>
      <c r="K99" s="41"/>
    </row>
    <row r="100" spans="1:11" ht="11.1" customHeight="1" x14ac:dyDescent="0.2">
      <c r="A100" s="36" t="s">
        <v>3710</v>
      </c>
      <c r="B100" s="405"/>
      <c r="C100" s="155"/>
      <c r="D100" s="13"/>
      <c r="E100" s="13"/>
      <c r="F100" s="13"/>
      <c r="G100" s="13"/>
      <c r="H100" s="13"/>
      <c r="I100" s="13"/>
      <c r="J100" s="13"/>
      <c r="K100" s="41"/>
    </row>
    <row r="101" spans="1:11" ht="11.1" customHeight="1" x14ac:dyDescent="0.2">
      <c r="A101" s="36" t="s">
        <v>3711</v>
      </c>
      <c r="B101" s="405"/>
      <c r="C101" s="155"/>
      <c r="D101" s="13"/>
      <c r="E101" s="13"/>
      <c r="F101" s="13"/>
      <c r="G101" s="13"/>
      <c r="H101" s="13"/>
      <c r="I101" s="13"/>
      <c r="J101" s="13"/>
      <c r="K101" s="41"/>
    </row>
    <row r="102" spans="1:11" ht="11.1" customHeight="1" x14ac:dyDescent="0.2">
      <c r="A102" s="36" t="s">
        <v>3712</v>
      </c>
      <c r="B102" s="405"/>
      <c r="C102" s="155"/>
      <c r="D102" s="13"/>
      <c r="E102" s="13"/>
      <c r="F102" s="13"/>
      <c r="G102" s="13"/>
      <c r="H102" s="13"/>
      <c r="I102" s="13"/>
      <c r="J102" s="13"/>
      <c r="K102" s="41"/>
    </row>
    <row r="103" spans="1:11" ht="11.1" customHeight="1" x14ac:dyDescent="0.2">
      <c r="A103" s="36"/>
      <c r="B103" s="405" t="s">
        <v>3647</v>
      </c>
      <c r="C103" s="155" t="s">
        <v>3648</v>
      </c>
      <c r="D103" s="13"/>
      <c r="E103" s="13"/>
      <c r="F103" s="13"/>
      <c r="G103" s="13"/>
      <c r="H103" s="13"/>
      <c r="I103" s="13"/>
      <c r="J103" s="13"/>
      <c r="K103" s="41"/>
    </row>
    <row r="104" spans="1:11" ht="11.1" customHeight="1" x14ac:dyDescent="0.2">
      <c r="A104" s="80" t="s">
        <v>3649</v>
      </c>
      <c r="B104" s="405"/>
      <c r="C104" s="155"/>
      <c r="D104" s="13"/>
      <c r="E104" s="13"/>
      <c r="F104" s="13"/>
      <c r="G104" s="13"/>
      <c r="H104" s="13"/>
      <c r="I104" s="13"/>
      <c r="J104" s="13"/>
      <c r="K104" s="41"/>
    </row>
    <row r="105" spans="1:11" ht="11.1" customHeight="1" x14ac:dyDescent="0.2">
      <c r="A105" s="36" t="s">
        <v>3650</v>
      </c>
      <c r="B105" s="405"/>
      <c r="C105" s="155"/>
      <c r="D105" s="13"/>
      <c r="E105" s="13"/>
      <c r="F105" s="13"/>
      <c r="G105" s="13"/>
      <c r="H105" s="13"/>
      <c r="I105" s="13"/>
      <c r="J105" s="13"/>
      <c r="K105" s="41"/>
    </row>
    <row r="106" spans="1:11" ht="11.1" customHeight="1" x14ac:dyDescent="0.2">
      <c r="A106" s="80" t="s">
        <v>3651</v>
      </c>
      <c r="B106" s="405"/>
      <c r="C106" s="155"/>
      <c r="D106" s="13"/>
      <c r="E106" s="13"/>
      <c r="F106" s="13"/>
      <c r="G106" s="13"/>
      <c r="H106" s="13"/>
      <c r="I106" s="13"/>
      <c r="J106" s="13"/>
      <c r="K106" s="41"/>
    </row>
    <row r="107" spans="1:11" ht="11.1" customHeight="1" x14ac:dyDescent="0.2">
      <c r="A107" s="80" t="s">
        <v>4296</v>
      </c>
      <c r="B107" s="405"/>
      <c r="C107" s="155"/>
      <c r="D107" s="13"/>
      <c r="E107" s="13"/>
      <c r="F107" s="13"/>
      <c r="G107" s="13"/>
      <c r="H107" s="13"/>
      <c r="I107" s="13"/>
      <c r="J107" s="13"/>
      <c r="K107" s="41"/>
    </row>
    <row r="108" spans="1:11" ht="11.1" customHeight="1" x14ac:dyDescent="0.2">
      <c r="A108" s="80" t="s">
        <v>4297</v>
      </c>
      <c r="B108" s="405"/>
      <c r="C108" s="155"/>
      <c r="D108" s="13"/>
      <c r="E108" s="13"/>
      <c r="F108" s="13"/>
      <c r="G108" s="13"/>
      <c r="H108" s="13"/>
      <c r="I108" s="13"/>
      <c r="J108" s="13"/>
      <c r="K108" s="41"/>
    </row>
    <row r="109" spans="1:11" ht="11.1" customHeight="1" x14ac:dyDescent="0.2">
      <c r="A109" s="36" t="s">
        <v>3652</v>
      </c>
      <c r="B109" s="405"/>
      <c r="C109" s="155"/>
      <c r="D109" s="13"/>
      <c r="E109" s="13"/>
      <c r="F109" s="13"/>
      <c r="G109" s="13"/>
      <c r="H109" s="13"/>
      <c r="I109" s="13"/>
      <c r="J109" s="13"/>
      <c r="K109" s="41"/>
    </row>
    <row r="110" spans="1:11" ht="11.1" customHeight="1" x14ac:dyDescent="0.2">
      <c r="A110" s="36"/>
      <c r="B110" s="405" t="s">
        <v>3713</v>
      </c>
      <c r="C110" s="155" t="s">
        <v>4302</v>
      </c>
      <c r="D110" s="13"/>
      <c r="E110" s="13"/>
      <c r="F110" s="13"/>
      <c r="G110" s="13"/>
      <c r="H110" s="13"/>
      <c r="I110" s="13"/>
      <c r="J110" s="13"/>
      <c r="K110" s="41"/>
    </row>
    <row r="111" spans="1:11" ht="11.1" customHeight="1" x14ac:dyDescent="0.2">
      <c r="A111" s="34"/>
      <c r="B111" s="413" t="s">
        <v>5</v>
      </c>
      <c r="C111" s="210" t="s">
        <v>3714</v>
      </c>
      <c r="D111" s="9"/>
      <c r="E111" s="9"/>
      <c r="F111" s="9"/>
      <c r="G111" s="9"/>
      <c r="H111" s="9"/>
      <c r="I111" s="9"/>
      <c r="J111" s="9"/>
      <c r="K111" s="23"/>
    </row>
    <row r="112" spans="1:11" ht="11.1" customHeight="1" x14ac:dyDescent="0.2">
      <c r="A112" s="80" t="s">
        <v>3715</v>
      </c>
      <c r="B112" s="405"/>
      <c r="C112" s="155"/>
      <c r="D112" s="13"/>
      <c r="E112" s="13"/>
      <c r="F112" s="13"/>
      <c r="G112" s="13"/>
      <c r="H112" s="13"/>
      <c r="I112" s="13"/>
      <c r="J112" s="13"/>
      <c r="K112" s="41"/>
    </row>
    <row r="113" spans="1:11" ht="11.1" customHeight="1" x14ac:dyDescent="0.2">
      <c r="A113" s="80" t="s">
        <v>3716</v>
      </c>
      <c r="B113" s="405"/>
      <c r="C113" s="155"/>
      <c r="D113" s="13"/>
      <c r="E113" s="13"/>
      <c r="F113" s="13"/>
      <c r="G113" s="13"/>
      <c r="H113" s="13"/>
      <c r="I113" s="13"/>
      <c r="J113" s="13"/>
      <c r="K113" s="41"/>
    </row>
    <row r="114" spans="1:11" ht="11.1" customHeight="1" x14ac:dyDescent="0.2">
      <c r="A114" s="36" t="s">
        <v>3717</v>
      </c>
      <c r="B114" s="405"/>
      <c r="C114" s="155"/>
      <c r="D114" s="13"/>
      <c r="E114" s="13"/>
      <c r="F114" s="13"/>
      <c r="G114" s="13"/>
      <c r="H114" s="13"/>
      <c r="I114" s="13"/>
      <c r="J114" s="13"/>
      <c r="K114" s="41"/>
    </row>
    <row r="115" spans="1:11" ht="11.1" customHeight="1" x14ac:dyDescent="0.2">
      <c r="A115" s="38" t="s">
        <v>3718</v>
      </c>
      <c r="B115" s="414"/>
      <c r="C115" s="415" t="s">
        <v>3719</v>
      </c>
      <c r="D115" s="25"/>
      <c r="E115" s="25"/>
      <c r="F115" s="25"/>
      <c r="G115" s="25"/>
      <c r="H115" s="25"/>
      <c r="I115" s="25"/>
      <c r="J115" s="33" t="s">
        <v>3720</v>
      </c>
      <c r="K115" s="22"/>
    </row>
    <row r="116" spans="1:11" ht="11.1" customHeight="1" x14ac:dyDescent="0.2">
      <c r="A116" s="36"/>
      <c r="B116" s="405" t="s">
        <v>100</v>
      </c>
      <c r="C116" s="155" t="s">
        <v>3721</v>
      </c>
      <c r="D116" s="13"/>
      <c r="E116" s="13"/>
      <c r="F116" s="13"/>
      <c r="G116" s="13"/>
      <c r="H116" s="13"/>
      <c r="I116" s="13"/>
      <c r="J116" s="13"/>
      <c r="K116" s="41"/>
    </row>
    <row r="117" spans="1:11" ht="11.1" customHeight="1" x14ac:dyDescent="0.2">
      <c r="A117" s="36"/>
      <c r="B117" s="416" t="s">
        <v>3722</v>
      </c>
      <c r="C117" s="155" t="s">
        <v>3723</v>
      </c>
      <c r="D117" s="13"/>
      <c r="E117" s="13"/>
      <c r="F117" s="13"/>
      <c r="G117" s="13"/>
      <c r="H117" s="13"/>
      <c r="I117" s="13"/>
      <c r="J117" s="13"/>
      <c r="K117" s="41"/>
    </row>
    <row r="118" spans="1:11" ht="11.1" customHeight="1" x14ac:dyDescent="0.2">
      <c r="A118" s="88"/>
      <c r="B118" s="417" t="s">
        <v>3724</v>
      </c>
      <c r="C118" s="105" t="s">
        <v>3725</v>
      </c>
      <c r="D118" s="25"/>
      <c r="E118" s="25"/>
      <c r="F118" s="25"/>
      <c r="G118" s="25"/>
      <c r="H118" s="25"/>
      <c r="I118" s="25"/>
      <c r="J118" s="25"/>
      <c r="K118" s="39"/>
    </row>
    <row r="119" spans="1:11" ht="12" customHeight="1" x14ac:dyDescent="0.2">
      <c r="A119" s="80"/>
      <c r="B119" s="405" t="s">
        <v>4268</v>
      </c>
      <c r="C119" s="13" t="s">
        <v>4274</v>
      </c>
      <c r="D119" s="13"/>
      <c r="E119" s="13"/>
      <c r="F119" s="13"/>
      <c r="G119" s="13"/>
      <c r="H119" s="13"/>
      <c r="I119" s="13"/>
      <c r="J119" s="13"/>
      <c r="K119" s="41"/>
    </row>
    <row r="120" spans="1:11" s="847" customFormat="1" ht="12" customHeight="1" x14ac:dyDescent="0.2">
      <c r="A120" s="857"/>
      <c r="B120" s="405"/>
      <c r="C120" s="13" t="s">
        <v>4275</v>
      </c>
      <c r="D120" s="13"/>
      <c r="E120" s="13"/>
      <c r="F120" s="13"/>
      <c r="G120" s="13"/>
      <c r="H120" s="13"/>
      <c r="I120" s="13"/>
      <c r="J120" s="13"/>
      <c r="K120" s="852"/>
    </row>
    <row r="121" spans="1:11" s="847" customFormat="1" ht="12" customHeight="1" x14ac:dyDescent="0.2">
      <c r="A121" s="857"/>
      <c r="B121" s="405" t="s">
        <v>4269</v>
      </c>
      <c r="C121" s="13" t="s">
        <v>4276</v>
      </c>
      <c r="D121" s="13"/>
      <c r="E121" s="13"/>
      <c r="F121" s="13"/>
      <c r="G121" s="13"/>
      <c r="H121" s="13"/>
      <c r="I121" s="13"/>
      <c r="J121" s="13"/>
      <c r="K121" s="852"/>
    </row>
    <row r="122" spans="1:11" s="847" customFormat="1" ht="12" customHeight="1" x14ac:dyDescent="0.2">
      <c r="A122" s="13" t="s">
        <v>4277</v>
      </c>
      <c r="B122" s="405"/>
      <c r="D122" s="13"/>
      <c r="E122" s="13"/>
      <c r="F122" s="13"/>
      <c r="G122" s="13"/>
      <c r="H122" s="13"/>
      <c r="I122" s="13"/>
      <c r="J122" s="13"/>
      <c r="K122" s="852"/>
    </row>
    <row r="123" spans="1:11" s="847" customFormat="1" ht="12" customHeight="1" x14ac:dyDescent="0.2">
      <c r="A123" s="857"/>
      <c r="B123" s="405" t="s">
        <v>4278</v>
      </c>
      <c r="C123" s="13" t="s">
        <v>4279</v>
      </c>
      <c r="D123" s="13"/>
      <c r="E123" s="13"/>
      <c r="F123" s="13"/>
      <c r="G123" s="13"/>
      <c r="H123" s="13"/>
      <c r="I123" s="13"/>
      <c r="J123" s="13"/>
      <c r="K123" s="852"/>
    </row>
    <row r="124" spans="1:11" s="847" customFormat="1" ht="12" customHeight="1" x14ac:dyDescent="0.2">
      <c r="A124" s="13" t="s">
        <v>4280</v>
      </c>
      <c r="B124" s="405"/>
      <c r="C124" s="13"/>
      <c r="D124" s="13"/>
      <c r="E124" s="13"/>
      <c r="F124" s="13"/>
      <c r="G124" s="13"/>
      <c r="H124" s="13"/>
      <c r="I124" s="13"/>
      <c r="J124" s="13"/>
      <c r="K124" s="852"/>
    </row>
    <row r="125" spans="1:11" s="847" customFormat="1" ht="12" customHeight="1" x14ac:dyDescent="0.2">
      <c r="A125" s="155"/>
      <c r="B125" s="405" t="s">
        <v>4400</v>
      </c>
      <c r="C125" s="155" t="s">
        <v>4401</v>
      </c>
      <c r="D125" s="13"/>
      <c r="E125" s="13"/>
      <c r="F125" s="13"/>
      <c r="G125" s="13"/>
      <c r="H125" s="13"/>
      <c r="I125" s="13"/>
      <c r="J125" s="13"/>
      <c r="K125" s="852"/>
    </row>
    <row r="126" spans="1:11" ht="12" customHeight="1" x14ac:dyDescent="0.2">
      <c r="A126" s="7" t="s">
        <v>4301</v>
      </c>
      <c r="B126" s="9"/>
      <c r="C126" s="9"/>
      <c r="D126" s="9"/>
      <c r="E126" s="9"/>
      <c r="F126" s="9"/>
      <c r="G126" s="9"/>
      <c r="H126" s="9"/>
      <c r="I126" s="9"/>
      <c r="J126" s="9"/>
      <c r="K126" s="23"/>
    </row>
    <row r="127" spans="1:11" s="847" customFormat="1" ht="11.1" customHeight="1" x14ac:dyDescent="0.2">
      <c r="A127" s="36"/>
      <c r="B127" s="405" t="s">
        <v>3686</v>
      </c>
      <c r="C127" s="155" t="s">
        <v>3687</v>
      </c>
      <c r="D127" s="13"/>
      <c r="E127" s="13"/>
      <c r="F127" s="13"/>
      <c r="G127" s="13"/>
      <c r="H127" s="13"/>
      <c r="I127" s="13"/>
      <c r="J127" s="13"/>
      <c r="K127" s="852"/>
    </row>
    <row r="128" spans="1:11" s="847" customFormat="1" ht="11.1" customHeight="1" x14ac:dyDescent="0.2">
      <c r="A128" s="36"/>
      <c r="B128" s="405" t="s">
        <v>4607</v>
      </c>
      <c r="C128" s="155" t="s">
        <v>3688</v>
      </c>
      <c r="D128" s="13"/>
      <c r="E128" s="13"/>
      <c r="F128" s="13"/>
      <c r="G128" s="13"/>
      <c r="H128" s="13"/>
      <c r="I128" s="13"/>
      <c r="J128" s="13"/>
      <c r="K128" s="852"/>
    </row>
    <row r="129" spans="1:11" s="847" customFormat="1" ht="11.1" customHeight="1" x14ac:dyDescent="0.2">
      <c r="A129" s="13"/>
      <c r="B129" s="405" t="s">
        <v>3689</v>
      </c>
      <c r="C129" s="155" t="s">
        <v>3690</v>
      </c>
      <c r="D129" s="13"/>
      <c r="E129" s="13"/>
      <c r="F129" s="13"/>
      <c r="G129" s="13"/>
      <c r="H129" s="13"/>
      <c r="I129" s="13"/>
      <c r="J129" s="13"/>
      <c r="K129" s="910"/>
    </row>
    <row r="130" spans="1:11" s="847" customFormat="1" ht="11.1" customHeight="1" x14ac:dyDescent="0.2">
      <c r="A130" s="36"/>
      <c r="B130" s="405" t="s">
        <v>3691</v>
      </c>
      <c r="C130" s="155" t="s">
        <v>3692</v>
      </c>
      <c r="D130" s="13"/>
      <c r="E130" s="13"/>
      <c r="F130" s="13"/>
      <c r="G130" s="13"/>
      <c r="H130" s="13"/>
      <c r="I130" s="13"/>
      <c r="J130" s="13"/>
      <c r="K130" s="852"/>
    </row>
    <row r="131" spans="1:11" s="847" customFormat="1" ht="11.1" customHeight="1" x14ac:dyDescent="0.2">
      <c r="A131" s="36" t="s">
        <v>3693</v>
      </c>
      <c r="B131" s="405"/>
      <c r="C131" s="155"/>
      <c r="D131" s="13"/>
      <c r="E131" s="13"/>
      <c r="F131" s="13"/>
      <c r="G131" s="13"/>
      <c r="H131" s="13"/>
      <c r="I131" s="13"/>
      <c r="J131" s="13"/>
      <c r="K131" s="852"/>
    </row>
    <row r="132" spans="1:11" s="847" customFormat="1" ht="11.1" customHeight="1" x14ac:dyDescent="0.2">
      <c r="A132" s="36" t="s">
        <v>3694</v>
      </c>
      <c r="B132" s="405"/>
      <c r="C132" s="155"/>
      <c r="D132" s="13"/>
      <c r="E132" s="13"/>
      <c r="F132" s="13"/>
      <c r="G132" s="13"/>
      <c r="H132" s="13"/>
      <c r="I132" s="13"/>
      <c r="J132" s="13"/>
      <c r="K132" s="852"/>
    </row>
    <row r="133" spans="1:11" s="847" customFormat="1" ht="11.1" customHeight="1" x14ac:dyDescent="0.2">
      <c r="A133" s="36"/>
      <c r="B133" s="405" t="s">
        <v>3695</v>
      </c>
      <c r="C133" s="155" t="s">
        <v>3696</v>
      </c>
      <c r="D133" s="13"/>
      <c r="E133" s="13"/>
      <c r="F133" s="13"/>
      <c r="G133" s="13"/>
      <c r="H133" s="13"/>
      <c r="I133" s="13"/>
      <c r="J133" s="13"/>
      <c r="K133" s="852"/>
    </row>
    <row r="134" spans="1:11" s="847" customFormat="1" ht="11.1" customHeight="1" x14ac:dyDescent="0.2">
      <c r="A134" s="597" t="s">
        <v>3697</v>
      </c>
      <c r="B134" s="911"/>
      <c r="C134" s="912"/>
      <c r="D134" s="913"/>
      <c r="E134" s="913"/>
      <c r="F134" s="913"/>
      <c r="G134" s="913"/>
      <c r="H134" s="913"/>
      <c r="I134" s="913"/>
      <c r="J134" s="913"/>
      <c r="K134" s="914"/>
    </row>
    <row r="135" spans="1:11" s="847" customFormat="1" ht="12" customHeight="1" x14ac:dyDescent="0.2">
      <c r="A135" s="406" t="s">
        <v>3726</v>
      </c>
      <c r="B135" s="13"/>
      <c r="C135" s="13"/>
      <c r="D135" s="13"/>
      <c r="E135" s="13"/>
      <c r="F135" s="13"/>
      <c r="G135" s="13"/>
      <c r="H135" s="13"/>
      <c r="I135" s="13"/>
      <c r="J135" s="13"/>
      <c r="K135" s="852"/>
    </row>
    <row r="136" spans="1:11" ht="11.1" customHeight="1" x14ac:dyDescent="0.2">
      <c r="A136" s="36" t="s">
        <v>3727</v>
      </c>
      <c r="B136" s="13"/>
      <c r="C136" s="13"/>
      <c r="D136" s="13"/>
      <c r="E136" s="13"/>
      <c r="F136" s="13"/>
      <c r="G136" s="13"/>
      <c r="H136" s="13"/>
      <c r="I136" s="13"/>
      <c r="J136" s="13"/>
      <c r="K136" s="41"/>
    </row>
    <row r="137" spans="1:11" ht="11.1" customHeight="1" x14ac:dyDescent="0.2">
      <c r="A137" s="80" t="s">
        <v>3728</v>
      </c>
      <c r="B137" s="13"/>
      <c r="C137" s="13"/>
      <c r="D137" s="13"/>
      <c r="E137" s="13"/>
      <c r="F137" s="13"/>
      <c r="G137" s="13"/>
      <c r="H137" s="13"/>
      <c r="I137" s="13"/>
      <c r="J137" s="13"/>
      <c r="K137" s="41"/>
    </row>
    <row r="138" spans="1:11" ht="11.1" customHeight="1" x14ac:dyDescent="0.2">
      <c r="A138" s="80" t="s">
        <v>3729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41"/>
    </row>
    <row r="139" spans="1:11" ht="11.1" customHeight="1" x14ac:dyDescent="0.2">
      <c r="A139" s="80" t="s">
        <v>3730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41"/>
    </row>
    <row r="140" spans="1:11" ht="11.1" customHeight="1" x14ac:dyDescent="0.2">
      <c r="A140" s="80" t="s">
        <v>3731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41"/>
    </row>
    <row r="141" spans="1:11" ht="11.1" customHeight="1" x14ac:dyDescent="0.2">
      <c r="A141" s="80" t="s">
        <v>3732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41"/>
    </row>
    <row r="142" spans="1:11" ht="11.1" customHeight="1" x14ac:dyDescent="0.2">
      <c r="A142" s="36" t="s">
        <v>3733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41"/>
    </row>
    <row r="143" spans="1:11" ht="11.1" customHeight="1" x14ac:dyDescent="0.2">
      <c r="A143" s="80" t="s">
        <v>3734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41"/>
    </row>
    <row r="144" spans="1:11" ht="11.1" customHeight="1" x14ac:dyDescent="0.2">
      <c r="A144" s="88" t="s">
        <v>3735</v>
      </c>
      <c r="B144" s="25"/>
      <c r="C144" s="25"/>
      <c r="D144" s="25"/>
      <c r="E144" s="25"/>
      <c r="F144" s="25"/>
      <c r="G144" s="418" t="s">
        <v>3736</v>
      </c>
      <c r="H144" s="25"/>
      <c r="I144" s="25"/>
      <c r="J144" s="25"/>
      <c r="K144" s="39"/>
    </row>
    <row r="145" spans="1:11" ht="3.95" customHeight="1" x14ac:dyDescent="0.2">
      <c r="A145" s="80"/>
      <c r="B145" s="13"/>
      <c r="C145" s="13"/>
      <c r="D145" s="13"/>
      <c r="E145" s="13"/>
      <c r="F145" s="13"/>
      <c r="G145" s="13"/>
      <c r="H145" s="13"/>
      <c r="I145" s="13"/>
      <c r="J145" s="13"/>
      <c r="K145" s="41"/>
    </row>
    <row r="146" spans="1:11" ht="11.1" customHeight="1" x14ac:dyDescent="0.2">
      <c r="A146" s="392" t="s">
        <v>3737</v>
      </c>
      <c r="B146" s="9"/>
      <c r="C146" s="9"/>
      <c r="D146" s="9"/>
      <c r="E146" s="9"/>
      <c r="F146" s="9"/>
      <c r="G146" s="419"/>
      <c r="H146" s="9"/>
      <c r="I146" s="9"/>
      <c r="J146" s="9"/>
      <c r="K146" s="23"/>
    </row>
    <row r="147" spans="1:11" ht="11.1" customHeight="1" x14ac:dyDescent="0.2">
      <c r="A147" s="80" t="s">
        <v>3738</v>
      </c>
      <c r="B147" s="13"/>
      <c r="C147" s="13"/>
      <c r="D147" s="13"/>
      <c r="E147" s="13"/>
      <c r="F147" s="13"/>
      <c r="G147" s="15"/>
      <c r="H147" s="13"/>
      <c r="I147" s="13"/>
      <c r="J147" s="13"/>
      <c r="K147" s="41"/>
    </row>
    <row r="148" spans="1:11" ht="11.1" customHeight="1" x14ac:dyDescent="0.2">
      <c r="A148" s="88" t="s">
        <v>3739</v>
      </c>
      <c r="B148" s="25"/>
      <c r="C148" s="25"/>
      <c r="D148" s="25"/>
      <c r="E148" s="25"/>
      <c r="F148" s="25"/>
      <c r="G148" s="420" t="s">
        <v>3740</v>
      </c>
      <c r="H148" s="25"/>
      <c r="I148" s="25"/>
      <c r="J148" s="25"/>
      <c r="K148" s="39"/>
    </row>
    <row r="149" spans="1:11" ht="9.6" customHeight="1" x14ac:dyDescent="0.2">
      <c r="A149" s="421" t="s">
        <v>3741</v>
      </c>
      <c r="B149" s="422" t="s">
        <v>3742</v>
      </c>
      <c r="C149" s="423" t="s">
        <v>3743</v>
      </c>
      <c r="D149" s="8"/>
      <c r="E149" s="8"/>
      <c r="F149" s="8"/>
      <c r="G149" s="8"/>
      <c r="H149" s="8"/>
      <c r="I149" s="8"/>
      <c r="J149" s="8"/>
      <c r="K149" s="3"/>
    </row>
    <row r="150" spans="1:11" ht="9.6" customHeight="1" x14ac:dyDescent="0.2">
      <c r="A150" s="20"/>
      <c r="B150" s="12"/>
      <c r="C150" s="17"/>
      <c r="D150" s="12"/>
      <c r="E150" s="12"/>
      <c r="F150" s="12"/>
      <c r="G150" s="12"/>
      <c r="H150" s="12"/>
      <c r="I150" s="12"/>
      <c r="J150" s="12"/>
      <c r="K150" s="16"/>
    </row>
    <row r="151" spans="1:11" ht="9.6" customHeight="1" x14ac:dyDescent="0.2">
      <c r="A151" s="348" t="s">
        <v>4608</v>
      </c>
      <c r="B151" s="2"/>
      <c r="C151" s="2"/>
      <c r="D151" s="2"/>
      <c r="E151" s="2"/>
      <c r="F151" s="2"/>
      <c r="G151" s="2"/>
      <c r="H151" s="2"/>
      <c r="I151" s="2"/>
      <c r="J151" s="2"/>
      <c r="K151" s="294"/>
    </row>
    <row r="152" spans="1:11" ht="6" customHeight="1" x14ac:dyDescent="0.2">
      <c r="A152" s="17"/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1" ht="11.1" customHeight="1" x14ac:dyDescent="0.2">
      <c r="A153" s="392" t="s">
        <v>3744</v>
      </c>
      <c r="B153" s="9"/>
      <c r="C153" s="9"/>
      <c r="D153" s="9"/>
      <c r="E153" s="9"/>
      <c r="F153" s="9"/>
      <c r="G153" s="9"/>
      <c r="H153" s="9"/>
      <c r="I153" s="9"/>
      <c r="J153" s="9"/>
      <c r="K153" s="23"/>
    </row>
    <row r="154" spans="1:11" ht="11.1" customHeight="1" x14ac:dyDescent="0.2">
      <c r="A154" s="80" t="s">
        <v>3745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41"/>
    </row>
    <row r="155" spans="1:11" ht="11.1" customHeight="1" x14ac:dyDescent="0.2">
      <c r="A155" s="424" t="s">
        <v>3746</v>
      </c>
      <c r="B155" s="425"/>
      <c r="C155" s="425"/>
      <c r="D155" s="425"/>
      <c r="E155" s="425"/>
      <c r="F155" s="425" t="s">
        <v>3747</v>
      </c>
      <c r="G155" s="425"/>
      <c r="H155" s="425"/>
      <c r="I155" s="425"/>
      <c r="J155" s="426" t="s">
        <v>3748</v>
      </c>
      <c r="K155" s="427" t="s">
        <v>3749</v>
      </c>
    </row>
    <row r="156" spans="1:11" ht="11.1" customHeight="1" x14ac:dyDescent="0.2">
      <c r="A156" s="36" t="s">
        <v>3750</v>
      </c>
      <c r="B156" s="13"/>
      <c r="C156" s="13"/>
      <c r="D156" s="13"/>
      <c r="E156" s="13"/>
      <c r="F156" s="13" t="s">
        <v>3751</v>
      </c>
      <c r="G156" s="13"/>
      <c r="H156" s="13"/>
      <c r="I156" s="13"/>
      <c r="J156" s="428">
        <v>0.5</v>
      </c>
      <c r="K156" s="98">
        <v>5.8</v>
      </c>
    </row>
    <row r="157" spans="1:11" ht="11.1" customHeight="1" x14ac:dyDescent="0.2">
      <c r="A157" s="483" t="s">
        <v>3752</v>
      </c>
      <c r="B157" s="516"/>
      <c r="C157" s="516"/>
      <c r="D157" s="516"/>
      <c r="E157" s="516"/>
      <c r="F157" s="575" t="s">
        <v>3753</v>
      </c>
      <c r="G157" s="516"/>
      <c r="H157" s="516"/>
      <c r="I157" s="516"/>
      <c r="J157" s="594">
        <f>(1000-Summary!X52)/100</f>
        <v>2.58</v>
      </c>
      <c r="K157" s="595">
        <v>9.99</v>
      </c>
    </row>
    <row r="158" spans="1:11" ht="11.1" customHeight="1" x14ac:dyDescent="0.2">
      <c r="A158" s="483" t="s">
        <v>3754</v>
      </c>
      <c r="B158" s="516"/>
      <c r="C158" s="516"/>
      <c r="D158" s="516"/>
      <c r="E158" s="516"/>
      <c r="F158" s="516" t="s">
        <v>3755</v>
      </c>
      <c r="G158" s="516"/>
      <c r="H158" s="516"/>
      <c r="I158" s="516"/>
      <c r="J158" s="594">
        <v>0</v>
      </c>
      <c r="K158" s="595">
        <v>2</v>
      </c>
    </row>
    <row r="159" spans="1:11" ht="11.1" customHeight="1" x14ac:dyDescent="0.2">
      <c r="A159" s="483" t="s">
        <v>3756</v>
      </c>
      <c r="B159" s="516"/>
      <c r="C159" s="516"/>
      <c r="D159" s="516"/>
      <c r="E159" s="516"/>
      <c r="F159" s="516" t="s">
        <v>3755</v>
      </c>
      <c r="G159" s="516"/>
      <c r="H159" s="516"/>
      <c r="I159" s="516"/>
      <c r="J159" s="594">
        <v>0</v>
      </c>
      <c r="K159" s="595">
        <v>2</v>
      </c>
    </row>
    <row r="160" spans="1:11" ht="11.1" customHeight="1" x14ac:dyDescent="0.2">
      <c r="A160" s="483" t="s">
        <v>3757</v>
      </c>
      <c r="B160" s="516"/>
      <c r="C160" s="516"/>
      <c r="D160" s="516"/>
      <c r="E160" s="516"/>
      <c r="F160" s="516" t="s">
        <v>3758</v>
      </c>
      <c r="G160" s="516"/>
      <c r="H160" s="516"/>
      <c r="I160" s="516"/>
      <c r="J160" s="594">
        <v>5.0000000000000001E-3</v>
      </c>
      <c r="K160" s="595">
        <v>5</v>
      </c>
    </row>
    <row r="161" spans="1:11" ht="11.1" customHeight="1" x14ac:dyDescent="0.2">
      <c r="A161" s="483" t="s">
        <v>3759</v>
      </c>
      <c r="B161" s="516"/>
      <c r="C161" s="516"/>
      <c r="D161" s="516"/>
      <c r="E161" s="516"/>
      <c r="F161" s="575" t="s">
        <v>3760</v>
      </c>
      <c r="G161" s="516"/>
      <c r="H161" s="516"/>
      <c r="I161" s="516"/>
      <c r="J161" s="594">
        <v>0</v>
      </c>
      <c r="K161" s="595">
        <v>10</v>
      </c>
    </row>
    <row r="162" spans="1:11" ht="11.1" customHeight="1" x14ac:dyDescent="0.2">
      <c r="A162" s="484" t="s">
        <v>3761</v>
      </c>
      <c r="B162" s="516"/>
      <c r="C162" s="516"/>
      <c r="D162" s="516"/>
      <c r="E162" s="516"/>
      <c r="F162" s="575" t="s">
        <v>3762</v>
      </c>
      <c r="G162" s="516"/>
      <c r="H162" s="516"/>
      <c r="I162" s="516"/>
      <c r="J162" s="594">
        <v>0</v>
      </c>
      <c r="K162" s="595">
        <v>10</v>
      </c>
    </row>
    <row r="163" spans="1:11" ht="11.1" customHeight="1" x14ac:dyDescent="0.2">
      <c r="A163" s="484" t="s">
        <v>3763</v>
      </c>
      <c r="B163" s="516"/>
      <c r="C163" s="516"/>
      <c r="D163" s="516"/>
      <c r="E163" s="516"/>
      <c r="F163" s="575" t="s">
        <v>3764</v>
      </c>
      <c r="G163" s="516"/>
      <c r="H163" s="516"/>
      <c r="I163" s="516"/>
      <c r="J163" s="594">
        <v>0</v>
      </c>
      <c r="K163" s="595">
        <v>5</v>
      </c>
    </row>
    <row r="164" spans="1:11" ht="11.1" customHeight="1" x14ac:dyDescent="0.2">
      <c r="A164" s="484" t="s">
        <v>3765</v>
      </c>
      <c r="B164" s="516"/>
      <c r="C164" s="516"/>
      <c r="D164" s="516"/>
      <c r="E164" s="516"/>
      <c r="F164" s="575" t="s">
        <v>3766</v>
      </c>
      <c r="G164" s="516"/>
      <c r="H164" s="516"/>
      <c r="I164" s="516"/>
      <c r="J164" s="594">
        <v>0</v>
      </c>
      <c r="K164" s="595">
        <v>5</v>
      </c>
    </row>
    <row r="165" spans="1:11" ht="11.1" customHeight="1" x14ac:dyDescent="0.2">
      <c r="A165" s="483" t="s">
        <v>3767</v>
      </c>
      <c r="B165" s="516"/>
      <c r="C165" s="516"/>
      <c r="D165" s="516"/>
      <c r="E165" s="516"/>
      <c r="F165" s="575" t="s">
        <v>3768</v>
      </c>
      <c r="G165" s="516"/>
      <c r="H165" s="516"/>
      <c r="I165" s="516"/>
      <c r="J165" s="594">
        <v>0</v>
      </c>
      <c r="K165" s="595">
        <v>5</v>
      </c>
    </row>
    <row r="166" spans="1:11" ht="11.1" customHeight="1" x14ac:dyDescent="0.2">
      <c r="A166" s="483" t="s">
        <v>3769</v>
      </c>
      <c r="B166" s="516"/>
      <c r="C166" s="516"/>
      <c r="D166" s="516"/>
      <c r="E166" s="516"/>
      <c r="F166" s="516" t="s">
        <v>3770</v>
      </c>
      <c r="G166" s="516"/>
      <c r="H166" s="516"/>
      <c r="I166" s="516"/>
      <c r="J166" s="594">
        <v>0</v>
      </c>
      <c r="K166" s="595">
        <v>5</v>
      </c>
    </row>
    <row r="167" spans="1:11" ht="11.1" customHeight="1" x14ac:dyDescent="0.2">
      <c r="A167" s="484" t="s">
        <v>3771</v>
      </c>
      <c r="B167" s="516"/>
      <c r="C167" s="516"/>
      <c r="D167" s="516"/>
      <c r="E167" s="516"/>
      <c r="F167" s="516" t="s">
        <v>3770</v>
      </c>
      <c r="G167" s="516"/>
      <c r="H167" s="516"/>
      <c r="I167" s="516"/>
      <c r="J167" s="594">
        <v>0</v>
      </c>
      <c r="K167" s="595">
        <v>5</v>
      </c>
    </row>
    <row r="168" spans="1:11" ht="11.1" customHeight="1" x14ac:dyDescent="0.2">
      <c r="A168" s="484" t="s">
        <v>3772</v>
      </c>
      <c r="B168" s="516"/>
      <c r="C168" s="516"/>
      <c r="D168" s="516"/>
      <c r="E168" s="516"/>
      <c r="F168" s="516" t="s">
        <v>3770</v>
      </c>
      <c r="G168" s="516"/>
      <c r="H168" s="516"/>
      <c r="I168" s="516"/>
      <c r="J168" s="594">
        <v>0</v>
      </c>
      <c r="K168" s="595">
        <v>5</v>
      </c>
    </row>
    <row r="169" spans="1:11" ht="11.1" customHeight="1" x14ac:dyDescent="0.2">
      <c r="A169" s="483" t="s">
        <v>3773</v>
      </c>
      <c r="B169" s="516"/>
      <c r="C169" s="516"/>
      <c r="D169" s="516"/>
      <c r="E169" s="516"/>
      <c r="F169" s="575" t="s">
        <v>3774</v>
      </c>
      <c r="G169" s="516"/>
      <c r="H169" s="516"/>
      <c r="I169" s="516"/>
      <c r="J169" s="594">
        <v>0</v>
      </c>
      <c r="K169" s="595">
        <v>4.9000000000000004</v>
      </c>
    </row>
    <row r="170" spans="1:11" ht="11.1" customHeight="1" x14ac:dyDescent="0.2">
      <c r="A170" s="483" t="s">
        <v>3775</v>
      </c>
      <c r="B170" s="516"/>
      <c r="C170" s="516"/>
      <c r="D170" s="516"/>
      <c r="E170" s="516"/>
      <c r="F170" s="575" t="s">
        <v>3776</v>
      </c>
      <c r="G170" s="516"/>
      <c r="H170" s="516"/>
      <c r="I170" s="516"/>
      <c r="J170" s="594">
        <v>0</v>
      </c>
      <c r="K170" s="595">
        <v>3</v>
      </c>
    </row>
    <row r="171" spans="1:11" ht="11.1" customHeight="1" x14ac:dyDescent="0.2">
      <c r="A171" s="36" t="s">
        <v>3777</v>
      </c>
      <c r="B171" s="13"/>
      <c r="C171" s="13"/>
      <c r="D171" s="13"/>
      <c r="E171" s="13"/>
      <c r="F171" s="13" t="s">
        <v>3770</v>
      </c>
      <c r="G171" s="13"/>
      <c r="H171" s="13"/>
      <c r="I171" s="13"/>
      <c r="J171" s="120">
        <v>5.0000000000000001E-3</v>
      </c>
      <c r="K171" s="98">
        <v>5</v>
      </c>
    </row>
    <row r="172" spans="1:11" ht="11.1" customHeight="1" x14ac:dyDescent="0.2">
      <c r="A172" s="80" t="s">
        <v>3778</v>
      </c>
      <c r="B172" s="13"/>
      <c r="C172" s="13"/>
      <c r="D172" s="13"/>
      <c r="E172" s="13"/>
      <c r="F172" s="13" t="s">
        <v>3770</v>
      </c>
      <c r="G172" s="13"/>
      <c r="H172" s="13"/>
      <c r="I172" s="13"/>
      <c r="J172" s="120">
        <v>5.0000000000000001E-3</v>
      </c>
      <c r="K172" s="98">
        <v>5</v>
      </c>
    </row>
    <row r="173" spans="1:11" ht="11.1" customHeight="1" x14ac:dyDescent="0.2">
      <c r="A173" s="80" t="s">
        <v>3779</v>
      </c>
      <c r="B173" s="13"/>
      <c r="C173" s="13"/>
      <c r="D173" s="13"/>
      <c r="E173" s="13"/>
      <c r="F173" s="13" t="s">
        <v>3770</v>
      </c>
      <c r="G173" s="13"/>
      <c r="H173" s="13"/>
      <c r="I173" s="13"/>
      <c r="J173" s="120">
        <v>5.0000000000000001E-3</v>
      </c>
      <c r="K173" s="98">
        <v>5</v>
      </c>
    </row>
    <row r="174" spans="1:11" ht="11.1" customHeight="1" x14ac:dyDescent="0.2">
      <c r="A174" s="80" t="s">
        <v>3780</v>
      </c>
      <c r="B174" s="13"/>
      <c r="C174" s="13"/>
      <c r="D174" s="13"/>
      <c r="E174" s="13"/>
      <c r="F174" s="13" t="s">
        <v>3770</v>
      </c>
      <c r="G174" s="13"/>
      <c r="H174" s="13"/>
      <c r="I174" s="13"/>
      <c r="J174" s="120">
        <v>5.0000000000000001E-3</v>
      </c>
      <c r="K174" s="98">
        <v>5</v>
      </c>
    </row>
    <row r="175" spans="1:11" ht="11.1" customHeight="1" x14ac:dyDescent="0.2">
      <c r="A175" s="36" t="s">
        <v>3781</v>
      </c>
      <c r="B175" s="13"/>
      <c r="C175" s="13"/>
      <c r="D175" s="13"/>
      <c r="E175" s="13"/>
      <c r="F175" s="13" t="s">
        <v>3770</v>
      </c>
      <c r="G175" s="13"/>
      <c r="H175" s="13"/>
      <c r="I175" s="13"/>
      <c r="J175" s="120">
        <v>5.0000000000000001E-3</v>
      </c>
      <c r="K175" s="98">
        <v>5</v>
      </c>
    </row>
    <row r="176" spans="1:11" ht="11.1" customHeight="1" x14ac:dyDescent="0.2">
      <c r="A176" s="36"/>
      <c r="B176" s="13"/>
      <c r="C176" s="13"/>
      <c r="D176" s="13"/>
      <c r="E176" s="13"/>
      <c r="F176" s="13"/>
      <c r="G176" s="13"/>
      <c r="H176" s="13"/>
      <c r="I176" s="13"/>
      <c r="J176" s="120"/>
      <c r="K176" s="98"/>
    </row>
    <row r="177" spans="1:36" ht="11.1" customHeight="1" x14ac:dyDescent="0.2">
      <c r="A177" s="38" t="s">
        <v>3782</v>
      </c>
      <c r="B177" s="25"/>
      <c r="C177" s="25"/>
      <c r="D177" s="25"/>
      <c r="E177" s="25"/>
      <c r="F177" s="25"/>
      <c r="G177" s="25"/>
      <c r="H177" s="25"/>
      <c r="I177" s="25"/>
      <c r="J177" s="108">
        <f>SUM(J156:J176)</f>
        <v>3.1099999999999994</v>
      </c>
      <c r="K177" s="104">
        <f>SUM(K156:K176)</f>
        <v>107.69</v>
      </c>
    </row>
    <row r="178" spans="1:36" ht="6" customHeight="1" x14ac:dyDescent="0.2">
      <c r="A178" s="107"/>
      <c r="B178" s="107"/>
      <c r="C178" s="107"/>
      <c r="D178" s="107"/>
      <c r="E178" s="107"/>
      <c r="F178" s="107"/>
      <c r="G178" s="107"/>
      <c r="H178" s="107"/>
      <c r="I178" s="107"/>
      <c r="J178" s="97"/>
      <c r="K178" s="97"/>
    </row>
    <row r="179" spans="1:36" ht="11.1" customHeight="1" x14ac:dyDescent="0.2">
      <c r="A179" s="429" t="s">
        <v>3783</v>
      </c>
      <c r="B179" s="107"/>
      <c r="C179" s="107"/>
      <c r="D179" s="107"/>
      <c r="E179" s="107"/>
      <c r="F179" s="107"/>
      <c r="G179" s="107"/>
      <c r="H179" s="107"/>
      <c r="I179" s="107"/>
      <c r="J179" s="107"/>
      <c r="K179" s="107"/>
    </row>
    <row r="180" spans="1:36" ht="11.1" customHeight="1" x14ac:dyDescent="0.2">
      <c r="A180" s="106" t="s">
        <v>3784</v>
      </c>
      <c r="B180" s="107"/>
      <c r="C180" s="107"/>
      <c r="D180" s="107"/>
      <c r="E180" s="107"/>
      <c r="F180" s="107"/>
      <c r="G180" s="107"/>
      <c r="H180" s="107"/>
      <c r="I180" s="107"/>
      <c r="J180" s="107"/>
      <c r="K180" s="107"/>
    </row>
    <row r="181" spans="1:36" ht="11.1" customHeight="1" x14ac:dyDescent="0.2">
      <c r="A181" s="106" t="s">
        <v>3785</v>
      </c>
      <c r="B181" s="107"/>
      <c r="C181" s="107"/>
      <c r="D181" s="107"/>
      <c r="E181" s="107"/>
      <c r="F181" s="107"/>
      <c r="G181" s="107"/>
      <c r="H181" s="107"/>
      <c r="I181" s="107"/>
      <c r="J181" s="107"/>
      <c r="K181" s="107"/>
    </row>
    <row r="182" spans="1:36" ht="11.1" customHeight="1" x14ac:dyDescent="0.2">
      <c r="A182" s="430" t="s">
        <v>8</v>
      </c>
      <c r="B182" s="107"/>
      <c r="C182" s="107"/>
      <c r="D182" s="107"/>
      <c r="E182" s="107"/>
      <c r="F182" s="107"/>
      <c r="G182" s="130" t="s">
        <v>3973</v>
      </c>
      <c r="H182" s="107"/>
      <c r="I182" s="107"/>
      <c r="J182" s="107"/>
      <c r="K182" s="107"/>
    </row>
    <row r="183" spans="1:36" ht="11.1" customHeight="1" x14ac:dyDescent="0.2">
      <c r="A183" s="431" t="s">
        <v>12</v>
      </c>
      <c r="B183" s="107"/>
      <c r="C183" s="107"/>
      <c r="D183" s="107"/>
      <c r="E183" s="107"/>
      <c r="F183" s="107"/>
      <c r="G183" s="107"/>
      <c r="H183" s="107"/>
      <c r="I183" s="107"/>
      <c r="J183" s="107"/>
      <c r="K183" s="107"/>
    </row>
    <row r="184" spans="1:36" ht="11.1" customHeight="1" x14ac:dyDescent="0.2">
      <c r="A184" s="432" t="s">
        <v>3786</v>
      </c>
      <c r="B184" s="107"/>
      <c r="C184" s="107"/>
      <c r="D184" s="107"/>
      <c r="E184" s="107"/>
      <c r="F184" s="107"/>
      <c r="G184" s="107"/>
      <c r="H184" s="107"/>
      <c r="L184" s="107"/>
      <c r="M184" s="107"/>
      <c r="N184" s="107"/>
    </row>
    <row r="185" spans="1:36" ht="10.7" customHeight="1" x14ac:dyDescent="0.2">
      <c r="A185" s="433" t="s">
        <v>21</v>
      </c>
      <c r="B185" s="107"/>
      <c r="C185" s="107"/>
      <c r="D185" s="434" t="s">
        <v>56</v>
      </c>
      <c r="E185" s="434" t="s">
        <v>67</v>
      </c>
      <c r="F185" s="433" t="s">
        <v>70</v>
      </c>
      <c r="G185" s="435"/>
      <c r="H185" s="13"/>
      <c r="O185" s="107"/>
      <c r="P185" s="107"/>
      <c r="Q185" s="107"/>
      <c r="R185" s="107"/>
      <c r="S185" s="107"/>
      <c r="T185" s="107"/>
      <c r="U185" s="107"/>
      <c r="V185" s="107"/>
      <c r="W185" s="107"/>
      <c r="X185" s="107"/>
      <c r="Y185" s="107"/>
      <c r="Z185" s="107"/>
      <c r="AA185" s="107"/>
      <c r="AB185" s="107"/>
      <c r="AC185" s="107"/>
      <c r="AD185" s="107"/>
      <c r="AE185" s="107"/>
      <c r="AF185" s="107"/>
      <c r="AG185" s="107"/>
      <c r="AH185" s="107"/>
    </row>
    <row r="186" spans="1:36" ht="10.5" customHeight="1" x14ac:dyDescent="0.2">
      <c r="A186" s="107" t="s">
        <v>3799</v>
      </c>
      <c r="B186" s="107"/>
      <c r="C186" s="436"/>
      <c r="D186" s="438" t="s">
        <v>3800</v>
      </c>
      <c r="E186" s="437">
        <v>43077</v>
      </c>
      <c r="F186" s="106"/>
      <c r="G186" s="107"/>
      <c r="H186" s="107"/>
      <c r="O186" s="107"/>
      <c r="P186" s="107"/>
      <c r="Q186" s="107"/>
    </row>
    <row r="187" spans="1:36" ht="10.5" customHeight="1" x14ac:dyDescent="0.2">
      <c r="A187" s="106" t="s">
        <v>3859</v>
      </c>
      <c r="B187" s="107"/>
      <c r="C187" s="436"/>
      <c r="D187" s="107" t="s">
        <v>3860</v>
      </c>
      <c r="E187" s="437">
        <v>43087</v>
      </c>
      <c r="F187" s="106"/>
      <c r="G187" s="107"/>
      <c r="H187" s="107"/>
      <c r="O187" s="107"/>
      <c r="P187" s="107"/>
    </row>
    <row r="188" spans="1:36" ht="10.5" customHeight="1" x14ac:dyDescent="0.2">
      <c r="A188" s="106" t="s">
        <v>3881</v>
      </c>
      <c r="B188" s="107"/>
      <c r="C188" s="436"/>
      <c r="D188" s="107" t="s">
        <v>3882</v>
      </c>
      <c r="E188" s="437">
        <v>43097</v>
      </c>
      <c r="F188" s="439"/>
      <c r="G188" s="107"/>
      <c r="H188" s="107"/>
      <c r="R188" s="107"/>
      <c r="S188" s="847"/>
      <c r="T188" s="107"/>
      <c r="U188" s="847"/>
      <c r="V188" s="107"/>
      <c r="W188" s="847"/>
      <c r="X188" s="107"/>
      <c r="Y188" s="847"/>
      <c r="Z188" s="107"/>
      <c r="AA188" s="847"/>
      <c r="AB188" s="107"/>
      <c r="AC188" s="847"/>
      <c r="AD188" s="107"/>
      <c r="AE188" s="847"/>
      <c r="AF188" s="107"/>
      <c r="AG188" s="847"/>
      <c r="AH188" s="107"/>
      <c r="AI188" s="847"/>
      <c r="AJ188" s="107"/>
    </row>
    <row r="189" spans="1:36" ht="10.5" customHeight="1" x14ac:dyDescent="0.2">
      <c r="A189" s="106" t="s">
        <v>4014</v>
      </c>
      <c r="B189" s="107"/>
      <c r="C189" s="436"/>
      <c r="D189" s="107" t="s">
        <v>4015</v>
      </c>
      <c r="E189" s="437">
        <v>43133</v>
      </c>
      <c r="F189" s="106" t="s">
        <v>3810</v>
      </c>
      <c r="G189" s="107"/>
      <c r="H189" s="107"/>
      <c r="R189" s="107"/>
      <c r="S189" s="107"/>
      <c r="T189" s="107"/>
    </row>
    <row r="190" spans="1:36" ht="10.5" customHeight="1" x14ac:dyDescent="0.2">
      <c r="A190" s="155" t="s">
        <v>3960</v>
      </c>
      <c r="B190" s="107"/>
      <c r="C190" s="436"/>
      <c r="D190" s="107" t="s">
        <v>3961</v>
      </c>
      <c r="E190" s="437">
        <v>43137</v>
      </c>
      <c r="F190" s="106"/>
      <c r="G190" s="107"/>
      <c r="H190" s="107"/>
      <c r="R190" s="107"/>
      <c r="S190" s="107"/>
      <c r="T190" s="107"/>
    </row>
    <row r="191" spans="1:36" ht="10.5" customHeight="1" x14ac:dyDescent="0.2">
      <c r="A191" s="106" t="s">
        <v>4012</v>
      </c>
      <c r="B191" s="107"/>
      <c r="C191" s="436"/>
      <c r="D191" s="107" t="s">
        <v>4013</v>
      </c>
      <c r="E191" s="437">
        <v>43139</v>
      </c>
      <c r="F191" s="106"/>
      <c r="G191" s="107"/>
      <c r="H191" s="107"/>
      <c r="R191" s="107"/>
      <c r="S191" s="107"/>
      <c r="T191" s="107"/>
    </row>
    <row r="192" spans="1:36" ht="10.5" customHeight="1" x14ac:dyDescent="0.2">
      <c r="A192" s="106" t="s">
        <v>4074</v>
      </c>
      <c r="B192" s="107"/>
      <c r="C192" s="436"/>
      <c r="D192" s="107" t="s">
        <v>4075</v>
      </c>
      <c r="E192" s="437">
        <v>43167</v>
      </c>
      <c r="F192" s="106"/>
      <c r="G192" s="107"/>
      <c r="H192" s="107"/>
      <c r="I192" s="107"/>
      <c r="J192" s="107"/>
      <c r="K192" s="997"/>
      <c r="L192" s="996"/>
      <c r="M192" s="107"/>
    </row>
    <row r="193" spans="1:34" ht="10.5" customHeight="1" x14ac:dyDescent="0.2">
      <c r="A193" s="107" t="s">
        <v>4089</v>
      </c>
      <c r="B193" s="107"/>
      <c r="C193" s="436"/>
      <c r="D193" s="438" t="s">
        <v>4090</v>
      </c>
      <c r="E193" s="437">
        <v>43168</v>
      </c>
      <c r="F193" s="106"/>
      <c r="G193" s="107"/>
      <c r="H193" s="107"/>
      <c r="I193" s="107"/>
      <c r="J193" s="107"/>
      <c r="K193" s="997"/>
      <c r="L193" s="996"/>
      <c r="M193" s="107"/>
    </row>
    <row r="194" spans="1:34" ht="10.5" customHeight="1" x14ac:dyDescent="0.2">
      <c r="A194" s="106" t="s">
        <v>3984</v>
      </c>
      <c r="B194" s="107"/>
      <c r="C194" s="436"/>
      <c r="D194" s="107" t="s">
        <v>3847</v>
      </c>
      <c r="E194" s="437">
        <v>43168</v>
      </c>
      <c r="F194" s="106" t="s">
        <v>333</v>
      </c>
      <c r="G194" s="107"/>
      <c r="H194" s="107"/>
      <c r="I194" s="107"/>
      <c r="J194" s="107"/>
      <c r="K194" s="997"/>
      <c r="L194" s="996"/>
      <c r="M194" s="107"/>
    </row>
    <row r="195" spans="1:34" ht="10.5" customHeight="1" x14ac:dyDescent="0.2">
      <c r="A195" s="13" t="s">
        <v>4083</v>
      </c>
      <c r="B195" s="107"/>
      <c r="C195" s="436"/>
      <c r="D195" s="107" t="s">
        <v>4084</v>
      </c>
      <c r="E195" s="437">
        <v>43173</v>
      </c>
      <c r="F195" s="106"/>
      <c r="G195" s="107"/>
      <c r="H195" s="107"/>
      <c r="I195" s="107"/>
      <c r="J195" s="107"/>
      <c r="K195" s="996"/>
      <c r="L195" s="996"/>
      <c r="M195" s="107"/>
    </row>
    <row r="196" spans="1:34" ht="10.5" customHeight="1" x14ac:dyDescent="0.2">
      <c r="A196" s="155" t="s">
        <v>4078</v>
      </c>
      <c r="B196" s="107"/>
      <c r="C196" s="436"/>
      <c r="D196" s="107" t="s">
        <v>4079</v>
      </c>
      <c r="E196" s="437">
        <v>43173</v>
      </c>
      <c r="F196" s="106" t="s">
        <v>4005</v>
      </c>
      <c r="G196" s="107"/>
      <c r="H196" s="107"/>
      <c r="I196" s="107"/>
      <c r="J196" s="107"/>
      <c r="K196" s="996"/>
      <c r="L196" s="996"/>
      <c r="M196" s="107"/>
    </row>
    <row r="197" spans="1:34" ht="10.5" customHeight="1" x14ac:dyDescent="0.25">
      <c r="A197" s="106" t="s">
        <v>3958</v>
      </c>
      <c r="B197" s="107"/>
      <c r="C197" s="436"/>
      <c r="D197" s="107" t="s">
        <v>3959</v>
      </c>
      <c r="E197" s="437">
        <v>43209</v>
      </c>
      <c r="F197" s="106"/>
      <c r="G197" s="107"/>
      <c r="H197" s="107"/>
      <c r="I197" s="107"/>
      <c r="J197" s="107"/>
      <c r="M197" s="107"/>
      <c r="N197" s="996"/>
      <c r="O197" s="996"/>
      <c r="Q197" s="1008"/>
    </row>
    <row r="198" spans="1:34" ht="10.5" customHeight="1" x14ac:dyDescent="0.2">
      <c r="A198" s="106" t="s">
        <v>4139</v>
      </c>
      <c r="B198" s="107"/>
      <c r="C198" s="436"/>
      <c r="D198" s="107" t="s">
        <v>4140</v>
      </c>
      <c r="E198" s="437">
        <v>43217</v>
      </c>
      <c r="F198" s="106"/>
      <c r="G198" s="107"/>
      <c r="H198" s="107"/>
      <c r="I198" s="107"/>
    </row>
    <row r="199" spans="1:34" ht="10.5" customHeight="1" x14ac:dyDescent="0.2">
      <c r="A199" s="106" t="s">
        <v>4146</v>
      </c>
      <c r="B199" s="107"/>
      <c r="C199" s="436"/>
      <c r="D199" s="107" t="s">
        <v>4147</v>
      </c>
      <c r="E199" s="437">
        <v>43221</v>
      </c>
      <c r="F199" s="106"/>
      <c r="G199" s="107"/>
      <c r="H199" s="107"/>
      <c r="I199" s="107"/>
    </row>
    <row r="200" spans="1:34" ht="10.5" customHeight="1" x14ac:dyDescent="0.2">
      <c r="A200" s="107" t="s">
        <v>3983</v>
      </c>
      <c r="B200" s="107"/>
      <c r="C200" s="436"/>
      <c r="D200" s="438" t="s">
        <v>1908</v>
      </c>
      <c r="E200" s="437">
        <v>43222</v>
      </c>
      <c r="F200" s="107" t="s">
        <v>4005</v>
      </c>
      <c r="G200" s="107"/>
      <c r="H200" s="107"/>
      <c r="I200" s="107"/>
    </row>
    <row r="201" spans="1:34" ht="10.5" customHeight="1" x14ac:dyDescent="0.2">
      <c r="A201" s="106" t="s">
        <v>3995</v>
      </c>
      <c r="B201" s="107"/>
      <c r="C201" s="436"/>
      <c r="D201" s="107" t="s">
        <v>3996</v>
      </c>
      <c r="E201" s="437">
        <v>43223</v>
      </c>
      <c r="F201" s="106"/>
      <c r="G201" s="107"/>
      <c r="H201" s="107"/>
      <c r="I201" s="107"/>
    </row>
    <row r="202" spans="1:34" ht="10.5" customHeight="1" x14ac:dyDescent="0.2">
      <c r="A202" s="106" t="s">
        <v>4016</v>
      </c>
      <c r="B202" s="107"/>
      <c r="C202" s="436"/>
      <c r="D202" s="107" t="s">
        <v>4017</v>
      </c>
      <c r="E202" s="437">
        <v>43223</v>
      </c>
      <c r="F202" s="106"/>
      <c r="G202" s="107"/>
      <c r="H202" s="107"/>
      <c r="I202" s="107"/>
    </row>
    <row r="203" spans="1:34" ht="10.5" customHeight="1" x14ac:dyDescent="0.2">
      <c r="A203" s="106" t="s">
        <v>3993</v>
      </c>
      <c r="B203" s="107"/>
      <c r="C203" s="436"/>
      <c r="D203" s="107" t="s">
        <v>3994</v>
      </c>
      <c r="E203" s="437">
        <v>43223</v>
      </c>
      <c r="F203" s="106"/>
      <c r="G203" s="107"/>
      <c r="H203" s="107"/>
      <c r="I203" s="107"/>
      <c r="J203" s="107"/>
      <c r="L203" s="996"/>
      <c r="M203" s="996"/>
      <c r="O203" s="395"/>
      <c r="P203" s="395"/>
      <c r="Q203" s="395"/>
      <c r="R203" s="395"/>
      <c r="S203" s="395"/>
      <c r="T203" s="395"/>
      <c r="U203" s="395"/>
      <c r="V203" s="395"/>
      <c r="W203" s="395"/>
      <c r="X203" s="395"/>
      <c r="Y203" s="395"/>
      <c r="Z203" s="395"/>
      <c r="AA203" s="395"/>
      <c r="AB203" s="395"/>
      <c r="AC203" s="395"/>
      <c r="AD203" s="395"/>
      <c r="AE203" s="395"/>
      <c r="AF203" s="395"/>
      <c r="AG203" s="395"/>
      <c r="AH203" s="395"/>
    </row>
    <row r="204" spans="1:34" ht="10.5" customHeight="1" x14ac:dyDescent="0.2">
      <c r="A204" s="13" t="s">
        <v>3988</v>
      </c>
      <c r="B204" s="107"/>
      <c r="C204" s="436"/>
      <c r="D204" s="107" t="s">
        <v>3989</v>
      </c>
      <c r="E204" s="437">
        <v>43223</v>
      </c>
      <c r="F204" s="106" t="s">
        <v>4005</v>
      </c>
      <c r="G204" s="107"/>
      <c r="H204" s="107"/>
      <c r="I204" s="107"/>
      <c r="J204" s="107"/>
      <c r="L204" s="996"/>
      <c r="M204" s="996"/>
      <c r="O204" s="395"/>
      <c r="P204" s="395"/>
      <c r="Q204" s="395"/>
      <c r="R204" s="395"/>
      <c r="S204" s="395"/>
      <c r="T204" s="395"/>
      <c r="U204" s="395"/>
      <c r="V204" s="395"/>
      <c r="W204" s="395"/>
      <c r="X204" s="395"/>
      <c r="Y204" s="395"/>
      <c r="Z204" s="395"/>
      <c r="AA204" s="395"/>
      <c r="AB204" s="395"/>
      <c r="AC204" s="395"/>
      <c r="AD204" s="395"/>
      <c r="AE204" s="395"/>
      <c r="AF204" s="395"/>
      <c r="AG204" s="395"/>
      <c r="AH204" s="395"/>
    </row>
    <row r="205" spans="1:34" ht="10.5" customHeight="1" x14ac:dyDescent="0.2">
      <c r="A205" s="13" t="s">
        <v>3990</v>
      </c>
      <c r="B205" s="107"/>
      <c r="C205" s="436"/>
      <c r="D205" s="107" t="s">
        <v>3991</v>
      </c>
      <c r="E205" s="437">
        <v>43224</v>
      </c>
      <c r="F205" s="106"/>
      <c r="G205" s="107"/>
      <c r="H205" s="107"/>
      <c r="I205" s="107"/>
      <c r="J205" s="107"/>
      <c r="L205" s="996"/>
      <c r="M205" s="996"/>
      <c r="O205" s="395"/>
      <c r="P205" s="395"/>
      <c r="Q205" s="395"/>
      <c r="R205" s="395"/>
      <c r="S205" s="395"/>
      <c r="T205" s="395"/>
      <c r="U205" s="395"/>
      <c r="V205" s="395"/>
      <c r="W205" s="395"/>
      <c r="X205" s="395"/>
      <c r="Y205" s="395"/>
      <c r="Z205" s="395"/>
      <c r="AA205" s="395"/>
      <c r="AB205" s="395"/>
      <c r="AC205" s="395"/>
      <c r="AD205" s="395"/>
      <c r="AE205" s="395"/>
      <c r="AF205" s="395"/>
      <c r="AG205" s="395"/>
      <c r="AH205" s="395"/>
    </row>
    <row r="206" spans="1:34" ht="10.5" customHeight="1" x14ac:dyDescent="0.2">
      <c r="A206" s="107" t="s">
        <v>4122</v>
      </c>
      <c r="B206" s="107"/>
      <c r="C206" s="436"/>
      <c r="D206" s="107" t="s">
        <v>4124</v>
      </c>
      <c r="E206" s="437">
        <v>43244</v>
      </c>
      <c r="F206" s="106"/>
      <c r="G206" s="107"/>
      <c r="H206" s="107"/>
      <c r="I206" s="107"/>
      <c r="O206" s="395"/>
      <c r="P206" s="395"/>
      <c r="Q206" s="395"/>
      <c r="R206" s="395"/>
      <c r="S206" s="395"/>
      <c r="T206" s="395"/>
      <c r="U206" s="395"/>
      <c r="V206" s="395"/>
      <c r="W206" s="395"/>
      <c r="X206" s="395"/>
      <c r="Y206" s="395"/>
      <c r="Z206" s="395"/>
      <c r="AA206" s="395"/>
      <c r="AB206" s="395"/>
      <c r="AC206" s="395"/>
      <c r="AD206" s="395"/>
      <c r="AE206" s="395"/>
      <c r="AF206" s="395"/>
      <c r="AG206" s="395"/>
      <c r="AH206" s="395"/>
    </row>
    <row r="207" spans="1:34" ht="10.5" customHeight="1" x14ac:dyDescent="0.2">
      <c r="A207" s="107" t="s">
        <v>4123</v>
      </c>
      <c r="B207" s="107"/>
      <c r="C207" s="436"/>
      <c r="D207" s="107" t="s">
        <v>4125</v>
      </c>
      <c r="E207" s="437">
        <v>43244</v>
      </c>
      <c r="F207" s="106"/>
      <c r="G207" s="107"/>
      <c r="H207" s="107"/>
      <c r="I207" s="107"/>
      <c r="O207" s="395"/>
      <c r="P207" s="395"/>
      <c r="Q207" s="395"/>
      <c r="R207" s="395"/>
      <c r="S207" s="395"/>
      <c r="T207" s="395"/>
      <c r="U207" s="395"/>
      <c r="V207" s="395"/>
      <c r="W207" s="395"/>
      <c r="X207" s="395"/>
      <c r="Y207" s="395"/>
      <c r="Z207" s="395"/>
      <c r="AA207" s="395"/>
      <c r="AB207" s="395"/>
      <c r="AC207" s="395"/>
      <c r="AD207" s="395"/>
      <c r="AE207" s="395"/>
      <c r="AF207" s="395"/>
      <c r="AG207" s="395"/>
      <c r="AH207" s="395"/>
    </row>
    <row r="208" spans="1:34" ht="10.5" customHeight="1" x14ac:dyDescent="0.2">
      <c r="E208" s="398"/>
      <c r="F208" s="106"/>
      <c r="G208" s="107"/>
      <c r="H208" s="107"/>
      <c r="I208" s="107"/>
      <c r="O208" s="395"/>
      <c r="P208" s="395"/>
      <c r="Q208" s="395"/>
      <c r="R208" s="395"/>
      <c r="S208" s="395"/>
      <c r="T208" s="395"/>
      <c r="U208" s="395"/>
      <c r="V208" s="395"/>
      <c r="W208" s="395"/>
      <c r="X208" s="395"/>
      <c r="Y208" s="395"/>
      <c r="Z208" s="395"/>
      <c r="AA208" s="395"/>
      <c r="AB208" s="395"/>
      <c r="AC208" s="395"/>
      <c r="AD208" s="395"/>
      <c r="AE208" s="395"/>
      <c r="AF208" s="395"/>
      <c r="AG208" s="395"/>
      <c r="AH208" s="395"/>
    </row>
    <row r="209" spans="1:34" ht="10.5" customHeight="1" x14ac:dyDescent="0.2">
      <c r="A209" s="219" t="s">
        <v>3926</v>
      </c>
      <c r="E209" s="398"/>
      <c r="F209" s="106"/>
      <c r="G209" s="107"/>
      <c r="H209" s="107"/>
      <c r="I209" s="107"/>
      <c r="O209" s="395"/>
      <c r="P209" s="395"/>
      <c r="Q209" s="395"/>
      <c r="R209" s="395"/>
      <c r="S209" s="395"/>
      <c r="T209" s="395"/>
      <c r="U209" s="395"/>
      <c r="V209" s="395"/>
      <c r="W209" s="395"/>
      <c r="X209" s="395"/>
      <c r="Y209" s="395"/>
      <c r="Z209" s="395"/>
      <c r="AA209" s="395"/>
      <c r="AB209" s="395"/>
      <c r="AC209" s="395"/>
      <c r="AD209" s="395"/>
      <c r="AE209" s="395"/>
      <c r="AF209" s="395"/>
      <c r="AG209" s="395"/>
      <c r="AH209" s="395"/>
    </row>
    <row r="210" spans="1:34" ht="10.5" customHeight="1" x14ac:dyDescent="0.2">
      <c r="A210" s="106" t="s">
        <v>3927</v>
      </c>
      <c r="E210" s="398"/>
      <c r="F210" s="106"/>
      <c r="G210" s="107"/>
      <c r="H210" s="107"/>
      <c r="O210" s="395"/>
      <c r="P210" s="395"/>
      <c r="Q210" s="395"/>
      <c r="R210" s="395"/>
      <c r="S210" s="395"/>
      <c r="T210" s="395"/>
      <c r="U210" s="395"/>
      <c r="V210" s="395"/>
      <c r="W210" s="395"/>
      <c r="X210" s="395"/>
      <c r="Y210" s="395"/>
      <c r="Z210" s="395"/>
      <c r="AA210" s="395"/>
      <c r="AB210" s="395"/>
      <c r="AC210" s="395"/>
      <c r="AD210" s="395"/>
      <c r="AE210" s="395"/>
      <c r="AF210" s="395"/>
      <c r="AG210" s="395"/>
      <c r="AH210" s="395"/>
    </row>
    <row r="211" spans="1:34" ht="10.5" customHeight="1" x14ac:dyDescent="0.2">
      <c r="A211" s="106" t="s">
        <v>3928</v>
      </c>
      <c r="E211" s="398"/>
      <c r="F211" s="106" t="s">
        <v>4005</v>
      </c>
      <c r="G211" s="107"/>
      <c r="H211" s="107"/>
      <c r="O211" s="395"/>
      <c r="P211" s="395"/>
      <c r="Q211" s="395"/>
      <c r="R211" s="395"/>
      <c r="S211" s="395"/>
      <c r="T211" s="395"/>
      <c r="U211" s="395"/>
      <c r="V211" s="395"/>
      <c r="W211" s="395"/>
      <c r="X211" s="395"/>
      <c r="Y211" s="395"/>
      <c r="Z211" s="395"/>
      <c r="AA211" s="395"/>
      <c r="AB211" s="395"/>
      <c r="AC211" s="395"/>
      <c r="AD211" s="395"/>
      <c r="AE211" s="395"/>
      <c r="AF211" s="395"/>
      <c r="AG211" s="395"/>
      <c r="AH211" s="395"/>
    </row>
    <row r="212" spans="1:34" ht="10.5" customHeight="1" x14ac:dyDescent="0.2">
      <c r="A212" s="106" t="s">
        <v>3929</v>
      </c>
      <c r="E212" s="398"/>
      <c r="F212" s="106"/>
      <c r="G212" s="107"/>
      <c r="H212" s="107"/>
      <c r="O212" s="395"/>
      <c r="P212" s="395"/>
      <c r="Q212" s="395"/>
      <c r="R212" s="395"/>
      <c r="S212" s="395"/>
      <c r="T212" s="395"/>
      <c r="U212" s="395"/>
      <c r="V212" s="395"/>
      <c r="W212" s="395"/>
      <c r="X212" s="395"/>
      <c r="Y212" s="395"/>
      <c r="Z212" s="395"/>
      <c r="AA212" s="395"/>
      <c r="AB212" s="395"/>
      <c r="AC212" s="395"/>
      <c r="AD212" s="395"/>
      <c r="AE212" s="395"/>
      <c r="AF212" s="395"/>
      <c r="AG212" s="395"/>
      <c r="AH212" s="395"/>
    </row>
    <row r="213" spans="1:34" ht="10.5" customHeight="1" x14ac:dyDescent="0.2">
      <c r="A213" s="439" t="s">
        <v>3930</v>
      </c>
      <c r="E213" s="398"/>
      <c r="F213" s="106"/>
      <c r="G213" s="107"/>
      <c r="H213" s="107"/>
      <c r="O213" s="395"/>
      <c r="P213" s="395"/>
      <c r="Q213" s="395"/>
      <c r="R213" s="395"/>
      <c r="S213" s="395"/>
      <c r="T213" s="395"/>
      <c r="U213" s="395"/>
      <c r="V213" s="395"/>
      <c r="W213" s="395"/>
      <c r="X213" s="395"/>
      <c r="Y213" s="395"/>
      <c r="Z213" s="395"/>
      <c r="AA213" s="395"/>
      <c r="AB213" s="395"/>
      <c r="AC213" s="395"/>
      <c r="AD213" s="395"/>
      <c r="AE213" s="395"/>
      <c r="AF213" s="395"/>
      <c r="AG213" s="395"/>
      <c r="AH213" s="395"/>
    </row>
    <row r="214" spans="1:34" ht="10.5" customHeight="1" x14ac:dyDescent="0.2">
      <c r="A214" s="189" t="s">
        <v>3931</v>
      </c>
      <c r="E214" s="398"/>
      <c r="F214" s="106"/>
      <c r="G214" s="107"/>
      <c r="H214" s="107"/>
      <c r="O214" s="395"/>
      <c r="P214" s="395"/>
      <c r="Q214" s="395"/>
      <c r="R214" s="395"/>
      <c r="S214" s="395"/>
      <c r="T214" s="395"/>
      <c r="U214" s="395"/>
      <c r="V214" s="395"/>
      <c r="W214" s="395"/>
      <c r="X214" s="395"/>
      <c r="Y214" s="395"/>
      <c r="Z214" s="395"/>
      <c r="AA214" s="395"/>
      <c r="AB214" s="395"/>
      <c r="AC214" s="395"/>
      <c r="AD214" s="395"/>
      <c r="AE214" s="395"/>
      <c r="AF214" s="395"/>
      <c r="AG214" s="395"/>
      <c r="AH214" s="395"/>
    </row>
    <row r="215" spans="1:34" ht="10.5" customHeight="1" x14ac:dyDescent="0.2">
      <c r="A215" s="34"/>
      <c r="B215" s="9"/>
      <c r="C215" s="204"/>
      <c r="D215" s="35"/>
      <c r="E215" s="140"/>
      <c r="F215" s="440" t="s">
        <v>3932</v>
      </c>
      <c r="G215" s="23"/>
      <c r="H215" s="26" t="s">
        <v>1841</v>
      </c>
      <c r="I215" s="5" t="s">
        <v>3933</v>
      </c>
      <c r="J215" s="6"/>
      <c r="O215" s="395"/>
      <c r="P215" s="395"/>
      <c r="Q215" s="395"/>
      <c r="R215" s="395"/>
      <c r="S215" s="395"/>
      <c r="T215" s="395"/>
      <c r="U215" s="395"/>
      <c r="V215" s="395"/>
      <c r="W215" s="395"/>
      <c r="X215" s="395"/>
      <c r="Y215" s="395"/>
      <c r="Z215" s="395"/>
      <c r="AA215" s="395"/>
      <c r="AB215" s="395"/>
      <c r="AC215" s="395"/>
      <c r="AD215" s="395"/>
      <c r="AE215" s="395"/>
      <c r="AF215" s="395"/>
      <c r="AG215" s="395"/>
      <c r="AH215" s="395"/>
    </row>
    <row r="216" spans="1:34" ht="10.5" customHeight="1" x14ac:dyDescent="0.2">
      <c r="A216" s="88" t="s">
        <v>21</v>
      </c>
      <c r="B216" s="48"/>
      <c r="C216" s="176"/>
      <c r="D216" s="52" t="s">
        <v>56</v>
      </c>
      <c r="E216" s="145" t="s">
        <v>58</v>
      </c>
      <c r="F216" s="48"/>
      <c r="G216" s="103" t="s">
        <v>58</v>
      </c>
      <c r="H216" s="52" t="s">
        <v>1845</v>
      </c>
      <c r="I216" s="18" t="s">
        <v>3934</v>
      </c>
      <c r="J216" s="19"/>
    </row>
    <row r="217" spans="1:34" ht="10.5" customHeight="1" x14ac:dyDescent="0.2">
      <c r="A217" s="80" t="s">
        <v>1915</v>
      </c>
      <c r="B217" s="13"/>
      <c r="C217" s="196"/>
      <c r="D217" s="24" t="s">
        <v>1916</v>
      </c>
      <c r="E217" s="143">
        <v>7</v>
      </c>
      <c r="F217" s="128" t="s">
        <v>3935</v>
      </c>
      <c r="G217" s="99">
        <v>9</v>
      </c>
      <c r="H217" s="156">
        <v>42677</v>
      </c>
      <c r="I217" s="443">
        <v>2018</v>
      </c>
      <c r="J217" s="11"/>
    </row>
    <row r="218" spans="1:34" ht="10.5" customHeight="1" x14ac:dyDescent="0.2">
      <c r="A218" s="80" t="s">
        <v>1963</v>
      </c>
      <c r="B218" s="13"/>
      <c r="C218" s="196"/>
      <c r="D218" s="24" t="s">
        <v>1964</v>
      </c>
      <c r="E218" s="143">
        <v>7</v>
      </c>
      <c r="F218" s="128" t="s">
        <v>3935</v>
      </c>
      <c r="G218" s="99">
        <v>8</v>
      </c>
      <c r="H218" s="156">
        <v>42685</v>
      </c>
      <c r="I218" s="443">
        <v>2017</v>
      </c>
      <c r="J218" s="11"/>
    </row>
    <row r="219" spans="1:34" ht="10.5" customHeight="1" x14ac:dyDescent="0.2">
      <c r="A219" s="80" t="s">
        <v>1989</v>
      </c>
      <c r="B219" s="13"/>
      <c r="C219" s="196"/>
      <c r="D219" s="24" t="s">
        <v>1990</v>
      </c>
      <c r="E219" s="143">
        <v>15</v>
      </c>
      <c r="F219" s="128" t="s">
        <v>3935</v>
      </c>
      <c r="G219" s="99">
        <v>20</v>
      </c>
      <c r="H219" s="156">
        <v>40431</v>
      </c>
      <c r="I219" s="443" t="s">
        <v>3936</v>
      </c>
      <c r="J219" s="11"/>
    </row>
    <row r="220" spans="1:34" ht="10.5" customHeight="1" x14ac:dyDescent="0.2">
      <c r="A220" s="88" t="s">
        <v>2029</v>
      </c>
      <c r="B220" s="25"/>
      <c r="C220" s="176"/>
      <c r="D220" s="56" t="s">
        <v>2030</v>
      </c>
      <c r="E220" s="145">
        <v>10</v>
      </c>
      <c r="F220" s="177" t="s">
        <v>3935</v>
      </c>
      <c r="G220" s="103">
        <v>13</v>
      </c>
      <c r="H220" s="172">
        <v>41418</v>
      </c>
      <c r="I220" s="49" t="s">
        <v>3937</v>
      </c>
      <c r="J220" s="19"/>
    </row>
    <row r="221" spans="1:34" ht="10.5" customHeight="1" x14ac:dyDescent="0.2">
      <c r="A221" s="34" t="s">
        <v>2072</v>
      </c>
      <c r="B221" s="9"/>
      <c r="C221" s="204"/>
      <c r="D221" s="35" t="s">
        <v>2073</v>
      </c>
      <c r="E221" s="140">
        <v>9</v>
      </c>
      <c r="F221" s="441" t="s">
        <v>3935</v>
      </c>
      <c r="G221" s="101">
        <v>14</v>
      </c>
      <c r="H221" s="171">
        <v>40444</v>
      </c>
      <c r="I221" s="442" t="s">
        <v>3938</v>
      </c>
      <c r="J221" s="6"/>
    </row>
    <row r="222" spans="1:34" ht="11.1" customHeight="1" x14ac:dyDescent="0.2">
      <c r="A222" s="80" t="s">
        <v>3939</v>
      </c>
      <c r="B222" s="13"/>
      <c r="C222" s="196"/>
      <c r="D222" s="24" t="s">
        <v>2112</v>
      </c>
      <c r="E222" s="143">
        <v>8</v>
      </c>
      <c r="F222" s="128" t="s">
        <v>3935</v>
      </c>
      <c r="G222" s="99">
        <v>9</v>
      </c>
      <c r="H222" s="156">
        <v>42008</v>
      </c>
      <c r="I222" s="443" t="s">
        <v>3940</v>
      </c>
      <c r="J222" s="11"/>
    </row>
    <row r="223" spans="1:34" ht="9.9499999999999993" customHeight="1" x14ac:dyDescent="0.2">
      <c r="A223" s="36" t="s">
        <v>2116</v>
      </c>
      <c r="B223" s="13"/>
      <c r="C223" s="196"/>
      <c r="D223" s="24" t="s">
        <v>3941</v>
      </c>
      <c r="E223" s="143">
        <v>14</v>
      </c>
      <c r="F223" s="128" t="s">
        <v>3935</v>
      </c>
      <c r="G223" s="99">
        <v>21</v>
      </c>
      <c r="H223" s="156">
        <v>40826</v>
      </c>
      <c r="I223" s="443">
        <v>2018</v>
      </c>
      <c r="J223" s="11"/>
    </row>
    <row r="224" spans="1:34" ht="9.9499999999999993" customHeight="1" x14ac:dyDescent="0.2">
      <c r="A224" s="36" t="s">
        <v>2189</v>
      </c>
      <c r="B224" s="13"/>
      <c r="C224" s="196"/>
      <c r="D224" s="24" t="s">
        <v>2190</v>
      </c>
      <c r="E224" s="143">
        <v>7</v>
      </c>
      <c r="F224" s="128" t="s">
        <v>3935</v>
      </c>
      <c r="G224" s="99">
        <v>8</v>
      </c>
      <c r="H224" s="156">
        <v>42696</v>
      </c>
      <c r="I224" s="443" t="s">
        <v>4002</v>
      </c>
      <c r="J224" s="11"/>
    </row>
    <row r="225" spans="1:10" ht="9.9499999999999993" customHeight="1" x14ac:dyDescent="0.2">
      <c r="A225" s="38" t="s">
        <v>2211</v>
      </c>
      <c r="B225" s="25"/>
      <c r="C225" s="176"/>
      <c r="D225" s="56" t="s">
        <v>2212</v>
      </c>
      <c r="E225" s="145">
        <v>45</v>
      </c>
      <c r="F225" s="177" t="s">
        <v>3935</v>
      </c>
      <c r="G225" s="103">
        <v>50</v>
      </c>
      <c r="H225" s="172">
        <v>40469</v>
      </c>
      <c r="I225" s="49" t="s">
        <v>3942</v>
      </c>
      <c r="J225" s="19"/>
    </row>
    <row r="226" spans="1:10" ht="9.9499999999999993" customHeight="1" x14ac:dyDescent="0.2">
      <c r="A226" s="34" t="s">
        <v>2229</v>
      </c>
      <c r="B226" s="9"/>
      <c r="C226" s="204"/>
      <c r="D226" s="35" t="s">
        <v>2230</v>
      </c>
      <c r="E226" s="140">
        <v>7</v>
      </c>
      <c r="F226" s="441" t="s">
        <v>3935</v>
      </c>
      <c r="G226" s="101">
        <v>8</v>
      </c>
      <c r="H226" s="171">
        <v>43028</v>
      </c>
      <c r="I226" s="442">
        <v>2018</v>
      </c>
      <c r="J226" s="6"/>
    </row>
    <row r="227" spans="1:10" ht="9.9499999999999993" customHeight="1" x14ac:dyDescent="0.2">
      <c r="A227" s="80" t="s">
        <v>2241</v>
      </c>
      <c r="B227" s="13"/>
      <c r="C227" s="196"/>
      <c r="D227" s="24" t="s">
        <v>2242</v>
      </c>
      <c r="E227" s="143">
        <v>16</v>
      </c>
      <c r="F227" s="128" t="s">
        <v>3935</v>
      </c>
      <c r="G227" s="99">
        <v>18</v>
      </c>
      <c r="H227" s="156">
        <v>42641</v>
      </c>
      <c r="I227" s="443">
        <v>2018</v>
      </c>
      <c r="J227" s="11"/>
    </row>
    <row r="228" spans="1:10" ht="11.1" customHeight="1" x14ac:dyDescent="0.2">
      <c r="A228" s="80" t="s">
        <v>2257</v>
      </c>
      <c r="B228" s="13"/>
      <c r="C228" s="196"/>
      <c r="D228" s="24" t="s">
        <v>2258</v>
      </c>
      <c r="E228" s="143">
        <v>15</v>
      </c>
      <c r="F228" s="128" t="s">
        <v>3935</v>
      </c>
      <c r="G228" s="99">
        <v>23</v>
      </c>
      <c r="H228" s="156">
        <v>40479</v>
      </c>
      <c r="I228" s="443">
        <v>2018</v>
      </c>
      <c r="J228" s="11"/>
    </row>
    <row r="229" spans="1:10" ht="11.1" customHeight="1" x14ac:dyDescent="0.2">
      <c r="A229" s="36" t="s">
        <v>2259</v>
      </c>
      <c r="B229" s="13"/>
      <c r="C229" s="196"/>
      <c r="D229" s="24" t="s">
        <v>2260</v>
      </c>
      <c r="E229" s="143">
        <v>40</v>
      </c>
      <c r="F229" s="128" t="s">
        <v>3935</v>
      </c>
      <c r="G229" s="99">
        <v>44</v>
      </c>
      <c r="H229" s="156">
        <v>42633</v>
      </c>
      <c r="I229" s="443">
        <v>2017</v>
      </c>
      <c r="J229" s="11"/>
    </row>
    <row r="230" spans="1:10" ht="11.1" customHeight="1" x14ac:dyDescent="0.2">
      <c r="A230" s="88" t="s">
        <v>2262</v>
      </c>
      <c r="B230" s="25"/>
      <c r="C230" s="176"/>
      <c r="D230" s="56" t="s">
        <v>2263</v>
      </c>
      <c r="E230" s="145">
        <v>7</v>
      </c>
      <c r="F230" s="177" t="s">
        <v>3935</v>
      </c>
      <c r="G230" s="103">
        <v>8</v>
      </c>
      <c r="H230" s="172">
        <v>42615</v>
      </c>
      <c r="I230" s="49" t="s">
        <v>4002</v>
      </c>
      <c r="J230" s="19"/>
    </row>
    <row r="231" spans="1:10" ht="11.1" customHeight="1" x14ac:dyDescent="0.2">
      <c r="A231" s="34" t="s">
        <v>2264</v>
      </c>
      <c r="B231" s="9"/>
      <c r="C231" s="204"/>
      <c r="D231" s="35" t="s">
        <v>2265</v>
      </c>
      <c r="E231" s="140">
        <v>14</v>
      </c>
      <c r="F231" s="441" t="s">
        <v>3935</v>
      </c>
      <c r="G231" s="101">
        <v>17</v>
      </c>
      <c r="H231" s="171">
        <v>41234</v>
      </c>
      <c r="I231" s="442" t="s">
        <v>4002</v>
      </c>
      <c r="J231" s="6"/>
    </row>
    <row r="232" spans="1:10" ht="11.1" customHeight="1" x14ac:dyDescent="0.2">
      <c r="A232" s="36" t="s">
        <v>2280</v>
      </c>
      <c r="B232" s="13"/>
      <c r="C232" s="196"/>
      <c r="D232" s="24" t="s">
        <v>2281</v>
      </c>
      <c r="E232" s="143">
        <v>6</v>
      </c>
      <c r="F232" s="128" t="s">
        <v>3935</v>
      </c>
      <c r="G232" s="99">
        <v>7</v>
      </c>
      <c r="H232" s="156">
        <v>42641</v>
      </c>
      <c r="I232" s="443">
        <v>2017</v>
      </c>
      <c r="J232" s="11"/>
    </row>
    <row r="233" spans="1:10" ht="11.1" customHeight="1" x14ac:dyDescent="0.2">
      <c r="A233" s="80" t="s">
        <v>2293</v>
      </c>
      <c r="B233" s="13"/>
      <c r="C233" s="196"/>
      <c r="D233" s="24" t="s">
        <v>2294</v>
      </c>
      <c r="E233" s="143">
        <v>13</v>
      </c>
      <c r="F233" s="128" t="s">
        <v>3935</v>
      </c>
      <c r="G233" s="99">
        <v>14</v>
      </c>
      <c r="H233" s="156">
        <v>42957</v>
      </c>
      <c r="I233" s="443">
        <v>2018</v>
      </c>
      <c r="J233" s="11"/>
    </row>
    <row r="234" spans="1:10" ht="11.1" customHeight="1" x14ac:dyDescent="0.2">
      <c r="A234" s="36" t="s">
        <v>2295</v>
      </c>
      <c r="B234" s="13"/>
      <c r="C234" s="196"/>
      <c r="D234" s="24" t="s">
        <v>2296</v>
      </c>
      <c r="E234" s="143">
        <v>8</v>
      </c>
      <c r="F234" s="128" t="s">
        <v>3935</v>
      </c>
      <c r="G234" s="99">
        <v>9</v>
      </c>
      <c r="H234" s="156">
        <v>42951</v>
      </c>
      <c r="I234" s="443">
        <v>2018</v>
      </c>
      <c r="J234" s="11"/>
    </row>
    <row r="235" spans="1:10" ht="11.1" customHeight="1" x14ac:dyDescent="0.2">
      <c r="A235" s="34" t="s">
        <v>4007</v>
      </c>
      <c r="B235" s="9"/>
      <c r="C235" s="204"/>
      <c r="D235" s="35" t="s">
        <v>2334</v>
      </c>
      <c r="E235" s="140">
        <v>26</v>
      </c>
      <c r="F235" s="441" t="s">
        <v>3935</v>
      </c>
      <c r="G235" s="101">
        <v>30</v>
      </c>
      <c r="H235" s="171">
        <v>40835</v>
      </c>
      <c r="I235" s="442" t="s">
        <v>4002</v>
      </c>
      <c r="J235" s="6"/>
    </row>
    <row r="236" spans="1:10" ht="11.1" customHeight="1" x14ac:dyDescent="0.2">
      <c r="A236" s="81" t="s">
        <v>2344</v>
      </c>
      <c r="B236" s="13"/>
      <c r="C236" s="196"/>
      <c r="D236" s="24" t="s">
        <v>2345</v>
      </c>
      <c r="E236" s="143">
        <v>8</v>
      </c>
      <c r="F236" s="128" t="s">
        <v>3935</v>
      </c>
      <c r="G236" s="99">
        <v>9</v>
      </c>
      <c r="H236" s="156">
        <v>42656</v>
      </c>
      <c r="I236" s="443" t="s">
        <v>4002</v>
      </c>
      <c r="J236" s="11"/>
    </row>
    <row r="237" spans="1:10" ht="11.1" customHeight="1" x14ac:dyDescent="0.2">
      <c r="A237" s="36" t="s">
        <v>2394</v>
      </c>
      <c r="B237" s="13"/>
      <c r="C237" s="196"/>
      <c r="D237" s="24" t="s">
        <v>2395</v>
      </c>
      <c r="E237" s="143">
        <v>14</v>
      </c>
      <c r="F237" s="128" t="s">
        <v>3935</v>
      </c>
      <c r="G237" s="99">
        <v>15</v>
      </c>
      <c r="H237" s="156">
        <v>41894</v>
      </c>
      <c r="I237" s="443" t="s">
        <v>3942</v>
      </c>
      <c r="J237" s="11"/>
    </row>
    <row r="238" spans="1:10" ht="11.1" customHeight="1" x14ac:dyDescent="0.2">
      <c r="A238" s="36" t="s">
        <v>2464</v>
      </c>
      <c r="B238" s="13"/>
      <c r="C238" s="196"/>
      <c r="D238" s="24" t="s">
        <v>2465</v>
      </c>
      <c r="E238" s="143">
        <v>28</v>
      </c>
      <c r="F238" s="128" t="s">
        <v>3935</v>
      </c>
      <c r="G238" s="99">
        <v>36</v>
      </c>
      <c r="H238" s="156">
        <v>40134</v>
      </c>
      <c r="I238" s="443">
        <v>2017</v>
      </c>
      <c r="J238" s="11"/>
    </row>
    <row r="239" spans="1:10" ht="11.1" customHeight="1" x14ac:dyDescent="0.2">
      <c r="A239" s="38" t="s">
        <v>2469</v>
      </c>
      <c r="B239" s="25"/>
      <c r="C239" s="176"/>
      <c r="D239" s="56" t="s">
        <v>2470</v>
      </c>
      <c r="E239" s="145">
        <v>14</v>
      </c>
      <c r="F239" s="177" t="s">
        <v>3935</v>
      </c>
      <c r="G239" s="103">
        <v>15</v>
      </c>
      <c r="H239" s="172">
        <v>42352</v>
      </c>
      <c r="I239" s="49" t="s">
        <v>3943</v>
      </c>
      <c r="J239" s="19"/>
    </row>
    <row r="240" spans="1:10" ht="11.1" customHeight="1" x14ac:dyDescent="0.2">
      <c r="A240" s="60" t="s">
        <v>2480</v>
      </c>
      <c r="B240" s="9"/>
      <c r="C240" s="101"/>
      <c r="D240" s="35" t="s">
        <v>2481</v>
      </c>
      <c r="E240" s="140">
        <v>19</v>
      </c>
      <c r="F240" s="441" t="s">
        <v>3935</v>
      </c>
      <c r="G240" s="101">
        <v>26</v>
      </c>
      <c r="H240" s="171">
        <v>40493</v>
      </c>
      <c r="I240" s="442" t="s">
        <v>4076</v>
      </c>
      <c r="J240" s="6"/>
    </row>
    <row r="241" spans="1:10" ht="11.1" customHeight="1" x14ac:dyDescent="0.2">
      <c r="A241" s="36" t="s">
        <v>2525</v>
      </c>
      <c r="B241" s="13"/>
      <c r="C241" s="99"/>
      <c r="D241" s="24" t="s">
        <v>2526</v>
      </c>
      <c r="E241" s="143">
        <v>7</v>
      </c>
      <c r="F241" s="128" t="s">
        <v>3935</v>
      </c>
      <c r="G241" s="99">
        <v>8</v>
      </c>
      <c r="H241" s="156">
        <v>43060</v>
      </c>
      <c r="I241" s="443">
        <v>2018</v>
      </c>
      <c r="J241" s="11"/>
    </row>
    <row r="242" spans="1:10" ht="11.1" customHeight="1" x14ac:dyDescent="0.2">
      <c r="A242" s="80" t="s">
        <v>2571</v>
      </c>
      <c r="B242" s="13"/>
      <c r="C242" s="99"/>
      <c r="D242" s="24" t="s">
        <v>2572</v>
      </c>
      <c r="E242" s="143">
        <v>6</v>
      </c>
      <c r="F242" s="128" t="s">
        <v>3935</v>
      </c>
      <c r="G242" s="99">
        <v>7</v>
      </c>
      <c r="H242" s="156">
        <v>42684</v>
      </c>
      <c r="I242" s="443">
        <v>2017</v>
      </c>
      <c r="J242" s="11"/>
    </row>
    <row r="243" spans="1:10" ht="11.1" customHeight="1" x14ac:dyDescent="0.2">
      <c r="A243" s="80" t="s">
        <v>2585</v>
      </c>
      <c r="B243" s="13"/>
      <c r="C243" s="99"/>
      <c r="D243" s="24" t="s">
        <v>2586</v>
      </c>
      <c r="E243" s="143">
        <v>16</v>
      </c>
      <c r="F243" s="128" t="s">
        <v>3935</v>
      </c>
      <c r="G243" s="99">
        <v>17</v>
      </c>
      <c r="H243" s="156">
        <v>42668</v>
      </c>
      <c r="I243" s="443" t="s">
        <v>4002</v>
      </c>
      <c r="J243" s="11"/>
    </row>
    <row r="244" spans="1:10" ht="11.1" customHeight="1" x14ac:dyDescent="0.2">
      <c r="A244" s="56" t="s">
        <v>2620</v>
      </c>
      <c r="B244" s="25"/>
      <c r="C244" s="103"/>
      <c r="D244" s="56" t="s">
        <v>2621</v>
      </c>
      <c r="E244" s="145">
        <v>7</v>
      </c>
      <c r="F244" s="177" t="s">
        <v>3935</v>
      </c>
      <c r="G244" s="103">
        <v>10</v>
      </c>
      <c r="H244" s="172">
        <v>42303</v>
      </c>
      <c r="I244" s="49">
        <v>2018</v>
      </c>
      <c r="J244" s="19"/>
    </row>
    <row r="245" spans="1:10" ht="11.1" customHeight="1" x14ac:dyDescent="0.2">
      <c r="A245" s="60" t="s">
        <v>2647</v>
      </c>
      <c r="B245" s="9"/>
      <c r="C245" s="101"/>
      <c r="D245" s="35" t="s">
        <v>2648</v>
      </c>
      <c r="E245" s="140">
        <v>6</v>
      </c>
      <c r="F245" s="441" t="s">
        <v>3935</v>
      </c>
      <c r="G245" s="101">
        <v>7</v>
      </c>
      <c r="H245" s="171">
        <v>42668</v>
      </c>
      <c r="I245" s="442">
        <v>2017</v>
      </c>
      <c r="J245" s="6"/>
    </row>
    <row r="246" spans="1:10" ht="11.1" customHeight="1" x14ac:dyDescent="0.2">
      <c r="A246" s="24" t="s">
        <v>2682</v>
      </c>
      <c r="B246" s="13"/>
      <c r="C246" s="99"/>
      <c r="D246" s="24" t="s">
        <v>2683</v>
      </c>
      <c r="E246" s="143">
        <v>7</v>
      </c>
      <c r="F246" s="128" t="s">
        <v>3935</v>
      </c>
      <c r="G246" s="99">
        <v>8</v>
      </c>
      <c r="H246" s="156">
        <v>42955</v>
      </c>
      <c r="I246" s="443">
        <v>2018</v>
      </c>
      <c r="J246" s="11"/>
    </row>
    <row r="247" spans="1:10" ht="11.1" customHeight="1" x14ac:dyDescent="0.2">
      <c r="A247" s="80" t="s">
        <v>2714</v>
      </c>
      <c r="B247" s="13"/>
      <c r="C247" s="99"/>
      <c r="D247" s="24" t="s">
        <v>2715</v>
      </c>
      <c r="E247" s="143">
        <v>10</v>
      </c>
      <c r="F247" s="128" t="s">
        <v>3935</v>
      </c>
      <c r="G247" s="99">
        <v>11</v>
      </c>
      <c r="H247" s="156">
        <v>41751</v>
      </c>
      <c r="I247" s="443" t="s">
        <v>3942</v>
      </c>
      <c r="J247" s="11"/>
    </row>
    <row r="248" spans="1:10" ht="11.1" customHeight="1" x14ac:dyDescent="0.2">
      <c r="A248" s="80" t="s">
        <v>2751</v>
      </c>
      <c r="B248" s="13"/>
      <c r="C248" s="99"/>
      <c r="D248" s="24" t="s">
        <v>2752</v>
      </c>
      <c r="E248" s="143">
        <v>7</v>
      </c>
      <c r="F248" s="128" t="s">
        <v>3935</v>
      </c>
      <c r="G248" s="99">
        <v>8</v>
      </c>
      <c r="H248" s="156">
        <v>42675</v>
      </c>
      <c r="I248" s="443">
        <v>2017</v>
      </c>
      <c r="J248" s="11"/>
    </row>
    <row r="249" spans="1:10" ht="11.1" customHeight="1" x14ac:dyDescent="0.2">
      <c r="A249" s="80" t="s">
        <v>2808</v>
      </c>
      <c r="B249" s="13"/>
      <c r="C249" s="99"/>
      <c r="D249" s="24" t="s">
        <v>2809</v>
      </c>
      <c r="E249" s="143">
        <v>6</v>
      </c>
      <c r="F249" s="128" t="s">
        <v>3935</v>
      </c>
      <c r="G249" s="99">
        <v>7</v>
      </c>
      <c r="H249" s="156">
        <v>43054</v>
      </c>
      <c r="I249" s="443">
        <v>2018</v>
      </c>
      <c r="J249" s="11"/>
    </row>
    <row r="250" spans="1:10" ht="11.1" customHeight="1" x14ac:dyDescent="0.2">
      <c r="A250" s="80" t="s">
        <v>2965</v>
      </c>
      <c r="B250" s="13"/>
      <c r="C250" s="99"/>
      <c r="D250" s="24" t="s">
        <v>2966</v>
      </c>
      <c r="E250" s="143">
        <v>6</v>
      </c>
      <c r="F250" s="128" t="s">
        <v>3935</v>
      </c>
      <c r="G250" s="99">
        <v>8</v>
      </c>
      <c r="H250" s="156">
        <v>42635</v>
      </c>
      <c r="I250" s="443">
        <v>2018</v>
      </c>
      <c r="J250" s="11"/>
    </row>
    <row r="251" spans="1:10" ht="11.1" customHeight="1" x14ac:dyDescent="0.2">
      <c r="A251" s="56" t="s">
        <v>2976</v>
      </c>
      <c r="B251" s="25"/>
      <c r="C251" s="103"/>
      <c r="D251" s="56" t="s">
        <v>2977</v>
      </c>
      <c r="E251" s="145">
        <v>9</v>
      </c>
      <c r="F251" s="177" t="s">
        <v>3935</v>
      </c>
      <c r="G251" s="103">
        <v>10</v>
      </c>
      <c r="H251" s="172">
        <v>41978</v>
      </c>
      <c r="I251" s="49" t="s">
        <v>3942</v>
      </c>
      <c r="J251" s="19"/>
    </row>
    <row r="252" spans="1:10" ht="11.1" customHeight="1" x14ac:dyDescent="0.2"/>
    <row r="253" spans="1:10" ht="11.1" customHeight="1" x14ac:dyDescent="0.2"/>
    <row r="254" spans="1:10" ht="11.1" customHeight="1" x14ac:dyDescent="0.2"/>
    <row r="255" spans="1:10" ht="11.1" customHeight="1" x14ac:dyDescent="0.2"/>
    <row r="256" spans="1:10" ht="11.1" customHeight="1" x14ac:dyDescent="0.2"/>
    <row r="257" ht="11.1" customHeight="1" x14ac:dyDescent="0.2"/>
    <row r="258" ht="11.1" customHeight="1" x14ac:dyDescent="0.2"/>
    <row r="259" ht="11.1" customHeight="1" x14ac:dyDescent="0.2"/>
    <row r="260" ht="11.1" customHeight="1" x14ac:dyDescent="0.2"/>
    <row r="261" ht="11.1" customHeight="1" x14ac:dyDescent="0.2"/>
    <row r="262" ht="11.1" customHeight="1" x14ac:dyDescent="0.2"/>
    <row r="263" ht="11.1" customHeight="1" x14ac:dyDescent="0.2"/>
    <row r="264" ht="11.1" customHeight="1" x14ac:dyDescent="0.2"/>
    <row r="265" ht="11.1" customHeight="1" x14ac:dyDescent="0.2"/>
    <row r="476" spans="1:3" x14ac:dyDescent="0.2">
      <c r="A476" s="479"/>
      <c r="B476" s="605"/>
      <c r="C476" s="479"/>
    </row>
    <row r="477" spans="1:3" x14ac:dyDescent="0.2">
      <c r="A477" s="540"/>
      <c r="B477" s="605"/>
      <c r="C477" s="479"/>
    </row>
    <row r="478" spans="1:3" x14ac:dyDescent="0.2">
      <c r="A478" s="540"/>
      <c r="B478" s="605"/>
      <c r="C478" s="479"/>
    </row>
    <row r="479" spans="1:3" x14ac:dyDescent="0.2">
      <c r="A479" s="540"/>
      <c r="B479" s="605"/>
      <c r="C479" s="479"/>
    </row>
    <row r="480" spans="1:3" x14ac:dyDescent="0.2">
      <c r="A480" s="540"/>
      <c r="B480" s="605"/>
      <c r="C480" s="479"/>
    </row>
    <row r="481" spans="1:3" x14ac:dyDescent="0.2">
      <c r="A481" s="540"/>
      <c r="B481" s="605"/>
      <c r="C481" s="479"/>
    </row>
    <row r="482" spans="1:3" x14ac:dyDescent="0.2">
      <c r="A482" s="540"/>
      <c r="B482" s="605"/>
      <c r="C482" s="479"/>
    </row>
    <row r="483" spans="1:3" x14ac:dyDescent="0.2">
      <c r="A483" s="540"/>
      <c r="B483" s="605"/>
      <c r="C483" s="479"/>
    </row>
    <row r="484" spans="1:3" x14ac:dyDescent="0.2">
      <c r="A484" s="540"/>
      <c r="B484" s="605"/>
      <c r="C484" s="479"/>
    </row>
    <row r="485" spans="1:3" x14ac:dyDescent="0.2">
      <c r="A485" s="540"/>
      <c r="B485" s="605"/>
      <c r="C485" s="479"/>
    </row>
    <row r="486" spans="1:3" x14ac:dyDescent="0.2">
      <c r="A486" s="540"/>
      <c r="B486" s="605"/>
      <c r="C486" s="479"/>
    </row>
    <row r="487" spans="1:3" x14ac:dyDescent="0.2">
      <c r="A487" s="540"/>
      <c r="B487" s="605"/>
      <c r="C487" s="479"/>
    </row>
    <row r="488" spans="1:3" x14ac:dyDescent="0.2">
      <c r="A488" s="540"/>
      <c r="B488" s="605"/>
      <c r="C488" s="479"/>
    </row>
    <row r="489" spans="1:3" x14ac:dyDescent="0.2">
      <c r="A489" s="540"/>
      <c r="B489" s="605"/>
      <c r="C489" s="479"/>
    </row>
    <row r="490" spans="1:3" x14ac:dyDescent="0.2">
      <c r="A490" s="540"/>
      <c r="B490" s="605"/>
      <c r="C490" s="479"/>
    </row>
    <row r="491" spans="1:3" x14ac:dyDescent="0.2">
      <c r="A491" s="540"/>
      <c r="B491" s="605"/>
      <c r="C491" s="479"/>
    </row>
    <row r="492" spans="1:3" x14ac:dyDescent="0.2">
      <c r="A492" s="479"/>
      <c r="B492" s="605"/>
      <c r="C492" s="479"/>
    </row>
    <row r="493" spans="1:3" x14ac:dyDescent="0.2">
      <c r="B493" s="606"/>
    </row>
  </sheetData>
  <sheetProtection selectLockedCells="1" selectUnlockedCells="1"/>
  <conditionalFormatting sqref="K156:K177">
    <cfRule type="cellIs" dxfId="0" priority="1" stopIfTrue="1" operator="lessThan">
      <formula>2</formula>
    </cfRule>
  </conditionalFormatting>
  <hyperlinks>
    <hyperlink ref="G144" r:id="rId1"/>
    <hyperlink ref="G148" r:id="rId2"/>
  </hyperlinks>
  <pageMargins left="0.34027777777777779" right="0.27986111111111112" top="0.37986111111111109" bottom="0.52013888888888893" header="0.51180555555555551" footer="0.51180555555555551"/>
  <pageSetup firstPageNumber="0" orientation="portrait" horizontalDpi="300" verticalDpi="300" r:id="rId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22</vt:i4>
      </vt:variant>
    </vt:vector>
  </HeadingPairs>
  <TitlesOfParts>
    <vt:vector size="33" baseType="lpstr">
      <vt:lpstr>Title</vt:lpstr>
      <vt:lpstr>Champions</vt:lpstr>
      <vt:lpstr>Contenders</vt:lpstr>
      <vt:lpstr>Challengers</vt:lpstr>
      <vt:lpstr>All CCC</vt:lpstr>
      <vt:lpstr>Historical</vt:lpstr>
      <vt:lpstr>WatchList</vt:lpstr>
      <vt:lpstr>Changes</vt:lpstr>
      <vt:lpstr>Summary</vt:lpstr>
      <vt:lpstr>Revisions</vt:lpstr>
      <vt:lpstr>Notes</vt:lpstr>
      <vt:lpstr>WatchList!ChampsData</vt:lpstr>
      <vt:lpstr>Challengers!DataAll</vt:lpstr>
      <vt:lpstr>Champions!DataAll</vt:lpstr>
      <vt:lpstr>Contenders!DataAll</vt:lpstr>
      <vt:lpstr>Historical!DataAll</vt:lpstr>
      <vt:lpstr>DataAll</vt:lpstr>
      <vt:lpstr>Deletions</vt:lpstr>
      <vt:lpstr>FrozenAngels</vt:lpstr>
      <vt:lpstr>NearChallengers</vt:lpstr>
      <vt:lpstr>Changes!Print_Area</vt:lpstr>
      <vt:lpstr>Notes!Print_Area</vt:lpstr>
      <vt:lpstr>Revisions!Print_Area</vt:lpstr>
      <vt:lpstr>Summary!Print_Area</vt:lpstr>
      <vt:lpstr>'All CCC'!Print_Titles</vt:lpstr>
      <vt:lpstr>Challengers!Print_Titles</vt:lpstr>
      <vt:lpstr>Champions!Print_Titles</vt:lpstr>
      <vt:lpstr>Contenders!Print_Titles</vt:lpstr>
      <vt:lpstr>Historical!Print_Titles</vt:lpstr>
      <vt:lpstr>Revisions!Print_Titles</vt:lpstr>
      <vt:lpstr>Summary!Print_Titles</vt:lpstr>
      <vt:lpstr>WatchList!Print_Titles</vt:lpstr>
      <vt:lpstr>WatchList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dfish</dc:creator>
  <cp:lastModifiedBy>Justin</cp:lastModifiedBy>
  <cp:lastPrinted>2019-11-30T01:47:56Z</cp:lastPrinted>
  <dcterms:created xsi:type="dcterms:W3CDTF">2017-12-12T17:34:52Z</dcterms:created>
  <dcterms:modified xsi:type="dcterms:W3CDTF">2020-10-30T23:00:59Z</dcterms:modified>
</cp:coreProperties>
</file>